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_Sales\Broker Support Team\GAS &amp; ELEC MATRIX\New matrix\Competitive\"/>
    </mc:Choice>
  </mc:AlternateContent>
  <workbookProtection workbookAlgorithmName="SHA-512" workbookHashValue="gtxMpRN4BWLS6GjdEPVhLJT6Tp3LqVkBOpyj/tBMKGcWmSkWCwGQTDKR2XwIa++DqygC+fLUvxCdL6oM5WsEPQ==" workbookSaltValue="WaHi1X3do8hz+VHow6r92g==" workbookSpinCount="100000" lockStructure="1"/>
  <bookViews>
    <workbookView xWindow="480" yWindow="390" windowWidth="18105" windowHeight="8760" tabRatio="828"/>
  </bookViews>
  <sheets>
    <sheet name="SALES" sheetId="5" r:id="rId1"/>
    <sheet name="RULES" sheetId="23" state="hidden" r:id="rId2"/>
    <sheet name="PRICE" sheetId="28" state="hidden" r:id="rId3"/>
    <sheet name="SURVEY" sheetId="55" state="hidden" r:id="rId4"/>
    <sheet name="AQ_EST" sheetId="49" state="hidden" r:id="rId5"/>
    <sheet name="Manual" sheetId="7" state="hidden" r:id="rId6"/>
    <sheet name="3MFG" sheetId="50" state="hidden" r:id="rId7"/>
    <sheet name="4MFG" sheetId="51" state="hidden" r:id="rId8"/>
    <sheet name="ML" sheetId="52" state="hidden" r:id="rId9"/>
    <sheet name="METERING" sheetId="18" state="hidden" r:id="rId10"/>
    <sheet name="EUC" sheetId="15" state="hidden" r:id="rId11"/>
    <sheet name="TRANS" sheetId="14" state="hidden" r:id="rId12"/>
    <sheet name="UAG" sheetId="46" state="hidden" r:id="rId13"/>
    <sheet name="COG" sheetId="8" state="hidden" r:id="rId14"/>
    <sheet name="PB" sheetId="44" state="hidden" r:id="rId15"/>
    <sheet name="LOOKUPS" sheetId="41" state="hidden" r:id="rId16"/>
    <sheet name="MPAN" sheetId="54" state="hidden" r:id="rId17"/>
    <sheet name="F12" sheetId="38" state="hidden" r:id="rId18"/>
    <sheet name="F24" sheetId="61" state="hidden" r:id="rId19"/>
    <sheet name="F36" sheetId="62" state="hidden" r:id="rId20"/>
    <sheet name="F60" sheetId="63" state="hidden" r:id="rId21"/>
    <sheet name="OTHER" sheetId="20" state="hidden" r:id="rId22"/>
    <sheet name="Ref" sheetId="48" state="hidden" r:id="rId23"/>
    <sheet name="MARGIN" sheetId="47" state="hidden" r:id="rId24"/>
    <sheet name="TIMECODES" sheetId="56" state="hidden" r:id="rId25"/>
    <sheet name="Sheet1" sheetId="57" state="hidden" r:id="rId26"/>
    <sheet name="Sheet2" sheetId="58" state="hidden" r:id="rId27"/>
    <sheet name="Parameters" sheetId="59" state="hidden" r:id="rId28"/>
    <sheet name="Macro" sheetId="64" state="hidden" r:id="rId29"/>
  </sheets>
  <externalReferences>
    <externalReference r:id="rId30"/>
    <externalReference r:id="rId31"/>
  </externalReferences>
  <definedNames>
    <definedName name="_xlnm._FilterDatabase" localSheetId="10" hidden="1">EUC!$A$1:$Z$1212</definedName>
    <definedName name="_xlnm._FilterDatabase" localSheetId="17" hidden="1">'F12'!$A$5:$AC$401</definedName>
    <definedName name="_xlnm._FilterDatabase" localSheetId="18" hidden="1">'F24'!$A$5:$AC$5</definedName>
    <definedName name="_xlnm._FilterDatabase" localSheetId="19" hidden="1">'F36'!$A$5:$AC$5</definedName>
    <definedName name="_xlnm._FilterDatabase" localSheetId="20" hidden="1">'F60'!$A$1:$AC$401</definedName>
    <definedName name="_xlnm._FilterDatabase" localSheetId="9" hidden="1">METERING!$T$3:$AA$38</definedName>
    <definedName name="_xlnm._FilterDatabase" localSheetId="21" hidden="1">OTHER!$V$7:$X$41</definedName>
    <definedName name="_xlnm._FilterDatabase" localSheetId="22" hidden="1">Ref!$A$4:$AK$4009</definedName>
    <definedName name="_xlnm._FilterDatabase" localSheetId="24" hidden="1">TIMECODES!$A$1:$K$4315</definedName>
    <definedName name="_xlnm._FilterDatabase" localSheetId="11" hidden="1">TRANS!$A$1:$X$1059</definedName>
    <definedName name="Diaphram">OTHER!$B$102:$B$109</definedName>
    <definedName name="e">[1]OTHER!$I$143:$I$145</definedName>
    <definedName name="EHC_Commercial">OTHER!$I$147:$I$156</definedName>
    <definedName name="EHC_Other">OTHER!$J$147:$J$155</definedName>
    <definedName name="EHC_TYPE">OTHER!$I$144:$I$146</definedName>
    <definedName name="FMFP">Ref!$Y$7</definedName>
    <definedName name="High_Pressure">OTHER!$B$122:$B$128</definedName>
    <definedName name="meterconfig">Ref!$AF$5:$AF$11</definedName>
    <definedName name="MLP">Ref!$Y$8</definedName>
    <definedName name="Period">Ref!G1048568:G1048573</definedName>
    <definedName name="_xlnm.Print_Area" localSheetId="5">Manual!$A$1:$U$71</definedName>
    <definedName name="_xlnm.Print_Area" localSheetId="1">RULES!$A$1:$G$129</definedName>
    <definedName name="_xlnm.Print_Area" localSheetId="0">SALES!$A$1:$AE$66</definedName>
    <definedName name="Rotary">OTHER!$B$130:$B$141</definedName>
    <definedName name="RULE_ID_GAS">SALES!$B$29</definedName>
    <definedName name="RULE_ID_POWER">SALES!$J$29</definedName>
    <definedName name="TMFP">Ref!$Y$6</definedName>
    <definedName name="Trans_Risk">[2]INPUTS!$B$4</definedName>
    <definedName name="Turbine">OTHER!$B$111:$B$120</definedName>
    <definedName name="Z_F35A3401_AC83_4E87_B8C3_AA2C8D1578BD_.wvu.Cols" localSheetId="13" hidden="1">COG!#REF!</definedName>
    <definedName name="Z_F35A3401_AC83_4E87_B8C3_AA2C8D1578BD_.wvu.Cols" localSheetId="0" hidden="1">SALES!#REF!</definedName>
    <definedName name="Z_F35A3401_AC83_4E87_B8C3_AA2C8D1578BD_.wvu.PrintArea" localSheetId="0" hidden="1">SALES!$B$3:$H$43</definedName>
  </definedNames>
  <calcPr calcId="152511"/>
  <customWorkbookViews>
    <customWorkbookView name="Calc" guid="{F35A3401-AC83-4E87-B8C3-AA2C8D1578BD}" maximized="1" xWindow="1" yWindow="1" windowWidth="1264" windowHeight="759" tabRatio="776" activeSheetId="5"/>
  </customWorkbookViews>
</workbook>
</file>

<file path=xl/calcChain.xml><?xml version="1.0" encoding="utf-8"?>
<calcChain xmlns="http://schemas.openxmlformats.org/spreadsheetml/2006/main">
  <c r="Y3" i="15" l="1"/>
  <c r="Y4" i="15"/>
  <c r="Y5" i="15"/>
  <c r="Y6" i="15"/>
  <c r="Y7" i="15"/>
  <c r="Y8" i="15"/>
  <c r="Y9" i="15"/>
  <c r="Y10"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 i="15"/>
  <c r="M14" i="18" l="1"/>
  <c r="B4" i="8" l="1"/>
  <c r="B3" i="8" s="1"/>
  <c r="B5" i="8" l="1"/>
  <c r="C6" i="8" l="1"/>
  <c r="C5" i="8"/>
  <c r="B6" i="8"/>
  <c r="D51" i="20" l="1"/>
  <c r="E51" i="20" s="1"/>
  <c r="F51" i="20" s="1"/>
  <c r="G51" i="20" s="1"/>
  <c r="H51" i="20" s="1"/>
  <c r="I51" i="20" s="1"/>
  <c r="J51" i="20" s="1"/>
  <c r="D52" i="20"/>
  <c r="E52" i="20" s="1"/>
  <c r="F52" i="20" s="1"/>
  <c r="G52" i="20" s="1"/>
  <c r="H52" i="20" s="1"/>
  <c r="I52" i="20" s="1"/>
  <c r="J52" i="20" s="1"/>
  <c r="D53" i="20"/>
  <c r="E53" i="20" s="1"/>
  <c r="F53" i="20" s="1"/>
  <c r="G53" i="20" s="1"/>
  <c r="H53" i="20" s="1"/>
  <c r="I53" i="20" s="1"/>
  <c r="J53" i="20" s="1"/>
  <c r="D54" i="20"/>
  <c r="E54" i="20" s="1"/>
  <c r="F54" i="20" s="1"/>
  <c r="G54" i="20" s="1"/>
  <c r="H54" i="20" s="1"/>
  <c r="I54" i="20" s="1"/>
  <c r="J54" i="20" s="1"/>
  <c r="D55" i="20"/>
  <c r="E55" i="20" s="1"/>
  <c r="F55" i="20" s="1"/>
  <c r="G55" i="20" s="1"/>
  <c r="H55" i="20" s="1"/>
  <c r="I55" i="20" s="1"/>
  <c r="J55" i="20" s="1"/>
  <c r="D56" i="20"/>
  <c r="E56" i="20" s="1"/>
  <c r="F56" i="20" s="1"/>
  <c r="G56" i="20" s="1"/>
  <c r="H56" i="20" s="1"/>
  <c r="I56" i="20" s="1"/>
  <c r="J56" i="20" s="1"/>
  <c r="D57" i="20"/>
  <c r="E57" i="20" s="1"/>
  <c r="F57" i="20" s="1"/>
  <c r="G57" i="20" s="1"/>
  <c r="H57" i="20" s="1"/>
  <c r="I57" i="20" s="1"/>
  <c r="J57" i="20" s="1"/>
  <c r="D50" i="20"/>
  <c r="E50" i="20" s="1"/>
  <c r="F50" i="20" s="1"/>
  <c r="G50" i="20" s="1"/>
  <c r="H50" i="20" s="1"/>
  <c r="I50" i="20" s="1"/>
  <c r="J50" i="20" s="1"/>
  <c r="F139" i="48"/>
  <c r="F138" i="48"/>
  <c r="F137" i="48"/>
  <c r="F136" i="48"/>
  <c r="F135" i="48"/>
  <c r="F134" i="48"/>
  <c r="F133" i="48"/>
  <c r="F132" i="48"/>
  <c r="F131" i="48"/>
  <c r="F130" i="48"/>
  <c r="F129" i="48"/>
  <c r="F128" i="48"/>
  <c r="F127" i="48"/>
  <c r="F126" i="48"/>
  <c r="F125" i="48"/>
  <c r="F124" i="48"/>
  <c r="F123" i="48"/>
  <c r="F122" i="48"/>
  <c r="F121" i="48"/>
  <c r="F120" i="48"/>
  <c r="F119" i="48"/>
  <c r="F118" i="48"/>
  <c r="F117" i="48"/>
  <c r="F116" i="48"/>
  <c r="F115" i="48"/>
  <c r="F114" i="48"/>
  <c r="F113" i="48"/>
  <c r="F112" i="48"/>
  <c r="F111" i="48"/>
  <c r="F110" i="48"/>
  <c r="F109" i="48"/>
  <c r="F108" i="48"/>
  <c r="F107" i="48"/>
  <c r="F106" i="48"/>
  <c r="F105" i="48"/>
  <c r="F104" i="48"/>
  <c r="F103" i="48"/>
  <c r="F102" i="48"/>
  <c r="F101" i="48"/>
  <c r="F100" i="48"/>
  <c r="F99" i="48"/>
  <c r="F98" i="48"/>
  <c r="F97" i="48"/>
  <c r="F96" i="48"/>
  <c r="F95" i="48"/>
  <c r="F94" i="48"/>
  <c r="F93" i="48"/>
  <c r="F92" i="48"/>
  <c r="F91" i="48"/>
  <c r="F90" i="48"/>
  <c r="F89" i="48"/>
  <c r="F88" i="48"/>
  <c r="B74" i="8" l="1"/>
  <c r="L25" i="59" l="1"/>
  <c r="E25" i="59"/>
  <c r="F25" i="59"/>
  <c r="J25" i="59"/>
  <c r="C25" i="59"/>
  <c r="M13" i="18" l="1"/>
  <c r="M12" i="18"/>
  <c r="M11" i="18"/>
  <c r="M10" i="18"/>
  <c r="M9" i="18"/>
  <c r="M8" i="18"/>
  <c r="D76" i="23" l="1"/>
  <c r="G76" i="23"/>
  <c r="D75" i="23"/>
  <c r="H399" i="41" l="1"/>
  <c r="G399" i="41" s="1"/>
  <c r="H400" i="41"/>
  <c r="C399" i="54"/>
  <c r="D399" i="54" s="1"/>
  <c r="H399" i="54"/>
  <c r="I399" i="54" s="1"/>
  <c r="C400" i="54"/>
  <c r="D400" i="54" s="1"/>
  <c r="H400" i="54"/>
  <c r="I400" i="54" s="1"/>
  <c r="G399" i="54" l="1"/>
  <c r="E399" i="54"/>
  <c r="B399" i="54" s="1"/>
  <c r="F399" i="54"/>
  <c r="G400" i="41"/>
  <c r="I400" i="41" s="1"/>
  <c r="I399" i="41"/>
  <c r="G400" i="54"/>
  <c r="E400" i="54"/>
  <c r="B400" i="54" s="1"/>
  <c r="F400" i="54"/>
  <c r="H398" i="54" l="1"/>
  <c r="I398" i="54" s="1"/>
  <c r="H397" i="54"/>
  <c r="I397" i="54" s="1"/>
  <c r="H396" i="54"/>
  <c r="I396" i="54" s="1"/>
  <c r="H395" i="54"/>
  <c r="I395" i="54" s="1"/>
  <c r="H394" i="54"/>
  <c r="I394" i="54" s="1"/>
  <c r="H393" i="54"/>
  <c r="I393" i="54" s="1"/>
  <c r="H392" i="54"/>
  <c r="I392" i="54" s="1"/>
  <c r="H391" i="54"/>
  <c r="I391" i="54" s="1"/>
  <c r="H390" i="54"/>
  <c r="I390" i="54" s="1"/>
  <c r="H389" i="54"/>
  <c r="I389" i="54" s="1"/>
  <c r="H388" i="54"/>
  <c r="I388" i="54" s="1"/>
  <c r="H387" i="54"/>
  <c r="I387" i="54" s="1"/>
  <c r="H386" i="54"/>
  <c r="I386" i="54" s="1"/>
  <c r="H385" i="54"/>
  <c r="I385" i="54" s="1"/>
  <c r="H384" i="54"/>
  <c r="I384" i="54" s="1"/>
  <c r="H383" i="54"/>
  <c r="I383" i="54" s="1"/>
  <c r="H382" i="54"/>
  <c r="I382" i="54" s="1"/>
  <c r="H381" i="54"/>
  <c r="I381" i="54" s="1"/>
  <c r="H380" i="54"/>
  <c r="I380" i="54" s="1"/>
  <c r="H379" i="54"/>
  <c r="I379" i="54" s="1"/>
  <c r="H378" i="54"/>
  <c r="I378" i="54" s="1"/>
  <c r="H377" i="54"/>
  <c r="I377" i="54" s="1"/>
  <c r="H376" i="54"/>
  <c r="I376" i="54" s="1"/>
  <c r="H375" i="54"/>
  <c r="I375" i="54" s="1"/>
  <c r="H374" i="54"/>
  <c r="I374" i="54" s="1"/>
  <c r="H373" i="54"/>
  <c r="I373" i="54" s="1"/>
  <c r="H372" i="54"/>
  <c r="I372" i="54" s="1"/>
  <c r="H371" i="54"/>
  <c r="I371" i="54" s="1"/>
  <c r="H370" i="54"/>
  <c r="I370" i="54" s="1"/>
  <c r="H369" i="54"/>
  <c r="I369" i="54" s="1"/>
  <c r="H368" i="54"/>
  <c r="I368" i="54" s="1"/>
  <c r="H367" i="54"/>
  <c r="I367" i="54" s="1"/>
  <c r="H366" i="54"/>
  <c r="I366" i="54" s="1"/>
  <c r="H365" i="54"/>
  <c r="I365" i="54" s="1"/>
  <c r="H364" i="54"/>
  <c r="I364" i="54" s="1"/>
  <c r="H363" i="54"/>
  <c r="I363" i="54" s="1"/>
  <c r="H362" i="54"/>
  <c r="I362" i="54" s="1"/>
  <c r="H361" i="54"/>
  <c r="I361" i="54" s="1"/>
  <c r="H360" i="54"/>
  <c r="I360" i="54" s="1"/>
  <c r="H359" i="54"/>
  <c r="I359" i="54" s="1"/>
  <c r="H358" i="54"/>
  <c r="I358" i="54" s="1"/>
  <c r="H357" i="54"/>
  <c r="I357" i="54" s="1"/>
  <c r="H356" i="54"/>
  <c r="I356" i="54" s="1"/>
  <c r="H355" i="54"/>
  <c r="I355" i="54" s="1"/>
  <c r="H354" i="54"/>
  <c r="I354" i="54" s="1"/>
  <c r="C354" i="54" l="1"/>
  <c r="H354" i="41"/>
  <c r="H356" i="41"/>
  <c r="C356" i="54"/>
  <c r="H358" i="41"/>
  <c r="C358" i="54"/>
  <c r="H360" i="41"/>
  <c r="C360" i="54"/>
  <c r="H362" i="41"/>
  <c r="C362" i="54"/>
  <c r="H364" i="41"/>
  <c r="C364" i="54"/>
  <c r="H366" i="41"/>
  <c r="C366" i="54"/>
  <c r="H368" i="41"/>
  <c r="C368" i="54"/>
  <c r="H370" i="41"/>
  <c r="C370" i="54"/>
  <c r="H372" i="41"/>
  <c r="C372" i="54"/>
  <c r="H374" i="41"/>
  <c r="C374" i="54"/>
  <c r="H376" i="41"/>
  <c r="C376" i="54"/>
  <c r="H378" i="41"/>
  <c r="C378" i="54"/>
  <c r="H380" i="41"/>
  <c r="C380" i="54"/>
  <c r="H382" i="41"/>
  <c r="C382" i="54"/>
  <c r="H384" i="41"/>
  <c r="C384" i="54"/>
  <c r="H386" i="41"/>
  <c r="C386" i="54"/>
  <c r="H388" i="41"/>
  <c r="C388" i="54"/>
  <c r="H390" i="41"/>
  <c r="C390" i="54"/>
  <c r="H392" i="41"/>
  <c r="C392" i="54"/>
  <c r="H394" i="41"/>
  <c r="C394" i="54"/>
  <c r="H396" i="41"/>
  <c r="C396" i="54"/>
  <c r="H398" i="41"/>
  <c r="C398" i="54"/>
  <c r="J400" i="41"/>
  <c r="J399" i="41"/>
  <c r="C355" i="54"/>
  <c r="H355" i="41"/>
  <c r="H357" i="41"/>
  <c r="C357" i="54"/>
  <c r="H359" i="41"/>
  <c r="C359" i="54"/>
  <c r="H361" i="41"/>
  <c r="C361" i="54"/>
  <c r="H363" i="41"/>
  <c r="C363" i="54"/>
  <c r="H365" i="41"/>
  <c r="C365" i="54"/>
  <c r="H367" i="41"/>
  <c r="C367" i="54"/>
  <c r="H369" i="41"/>
  <c r="C369" i="54"/>
  <c r="H371" i="41"/>
  <c r="C371" i="54"/>
  <c r="H373" i="41"/>
  <c r="C373" i="54"/>
  <c r="H375" i="41"/>
  <c r="C375" i="54"/>
  <c r="H377" i="41"/>
  <c r="C377" i="54"/>
  <c r="H379" i="41"/>
  <c r="C379" i="54"/>
  <c r="H381" i="41"/>
  <c r="C381" i="54"/>
  <c r="H383" i="41"/>
  <c r="C383" i="54"/>
  <c r="H385" i="41"/>
  <c r="C385" i="54"/>
  <c r="H387" i="41"/>
  <c r="C387" i="54"/>
  <c r="H389" i="41"/>
  <c r="C389" i="54"/>
  <c r="H391" i="41"/>
  <c r="C391" i="54"/>
  <c r="H393" i="41"/>
  <c r="C393" i="54"/>
  <c r="H395" i="41"/>
  <c r="C395" i="54"/>
  <c r="H397" i="41"/>
  <c r="C397" i="54"/>
  <c r="K41" i="28"/>
  <c r="G397" i="41" l="1"/>
  <c r="I397" i="41" s="1"/>
  <c r="J397" i="41"/>
  <c r="J395" i="41"/>
  <c r="G395" i="41"/>
  <c r="I395" i="41" s="1"/>
  <c r="G393" i="41"/>
  <c r="I393" i="41" s="1"/>
  <c r="J393" i="41"/>
  <c r="G391" i="41"/>
  <c r="I391" i="41" s="1"/>
  <c r="J391" i="41"/>
  <c r="G389" i="41"/>
  <c r="I389" i="41" s="1"/>
  <c r="J389" i="41"/>
  <c r="G387" i="41"/>
  <c r="I387" i="41" s="1"/>
  <c r="J387" i="41"/>
  <c r="J385" i="41"/>
  <c r="G385" i="41"/>
  <c r="I385" i="41" s="1"/>
  <c r="J383" i="41"/>
  <c r="G383" i="41"/>
  <c r="I383" i="41" s="1"/>
  <c r="J381" i="41"/>
  <c r="G381" i="41"/>
  <c r="I381" i="41" s="1"/>
  <c r="J379" i="41"/>
  <c r="G379" i="41"/>
  <c r="I379" i="41" s="1"/>
  <c r="G377" i="41"/>
  <c r="I377" i="41" s="1"/>
  <c r="J377" i="41"/>
  <c r="J375" i="41"/>
  <c r="G375" i="41"/>
  <c r="I375" i="41" s="1"/>
  <c r="G373" i="41"/>
  <c r="I373" i="41" s="1"/>
  <c r="J373" i="41"/>
  <c r="G371" i="41"/>
  <c r="I371" i="41" s="1"/>
  <c r="J371" i="41"/>
  <c r="G369" i="41"/>
  <c r="I369" i="41" s="1"/>
  <c r="J369" i="41"/>
  <c r="J367" i="41"/>
  <c r="G367" i="41"/>
  <c r="I367" i="41" s="1"/>
  <c r="G365" i="41"/>
  <c r="I365" i="41" s="1"/>
  <c r="J365" i="41"/>
  <c r="G363" i="41"/>
  <c r="I363" i="41" s="1"/>
  <c r="J363" i="41"/>
  <c r="J361" i="41"/>
  <c r="G361" i="41"/>
  <c r="I361" i="41" s="1"/>
  <c r="J359" i="41"/>
  <c r="G359" i="41"/>
  <c r="I359" i="41" s="1"/>
  <c r="J357" i="41"/>
  <c r="G357" i="41"/>
  <c r="I357" i="41" s="1"/>
  <c r="D355" i="54"/>
  <c r="G355" i="54"/>
  <c r="E355" i="54"/>
  <c r="F355" i="54"/>
  <c r="A400" i="41"/>
  <c r="L400" i="41"/>
  <c r="K400" i="41"/>
  <c r="J398" i="41"/>
  <c r="G398" i="41"/>
  <c r="I398" i="41" s="1"/>
  <c r="J396" i="41"/>
  <c r="G396" i="41"/>
  <c r="I396" i="41" s="1"/>
  <c r="J394" i="41"/>
  <c r="G394" i="41"/>
  <c r="I394" i="41" s="1"/>
  <c r="J392" i="41"/>
  <c r="G392" i="41"/>
  <c r="I392" i="41" s="1"/>
  <c r="G390" i="41"/>
  <c r="I390" i="41" s="1"/>
  <c r="J390" i="41"/>
  <c r="G388" i="41"/>
  <c r="I388" i="41" s="1"/>
  <c r="J388" i="41"/>
  <c r="G386" i="41"/>
  <c r="I386" i="41" s="1"/>
  <c r="J386" i="41"/>
  <c r="J384" i="41"/>
  <c r="G384" i="41"/>
  <c r="I384" i="41" s="1"/>
  <c r="J382" i="41"/>
  <c r="G382" i="41"/>
  <c r="I382" i="41" s="1"/>
  <c r="J380" i="41"/>
  <c r="G380" i="41"/>
  <c r="I380" i="41" s="1"/>
  <c r="J378" i="41"/>
  <c r="G378" i="41"/>
  <c r="I378" i="41" s="1"/>
  <c r="G376" i="41"/>
  <c r="I376" i="41" s="1"/>
  <c r="J376" i="41"/>
  <c r="G374" i="41"/>
  <c r="I374" i="41" s="1"/>
  <c r="J374" i="41"/>
  <c r="G372" i="41"/>
  <c r="I372" i="41" s="1"/>
  <c r="J372" i="41"/>
  <c r="J370" i="41"/>
  <c r="G370" i="41"/>
  <c r="I370" i="41" s="1"/>
  <c r="G368" i="41"/>
  <c r="I368" i="41" s="1"/>
  <c r="J368" i="41"/>
  <c r="G366" i="41"/>
  <c r="I366" i="41" s="1"/>
  <c r="J366" i="41"/>
  <c r="G364" i="41"/>
  <c r="I364" i="41" s="1"/>
  <c r="J364" i="41"/>
  <c r="J362" i="41"/>
  <c r="G362" i="41"/>
  <c r="I362" i="41" s="1"/>
  <c r="J360" i="41"/>
  <c r="G360" i="41"/>
  <c r="I360" i="41" s="1"/>
  <c r="J358" i="41"/>
  <c r="G358" i="41"/>
  <c r="I358" i="41" s="1"/>
  <c r="J356" i="41"/>
  <c r="G356" i="41"/>
  <c r="I356" i="41" s="1"/>
  <c r="D354" i="54"/>
  <c r="G354" i="54"/>
  <c r="E354" i="54"/>
  <c r="F354" i="54"/>
  <c r="E397" i="54"/>
  <c r="G397" i="54"/>
  <c r="D397" i="54"/>
  <c r="F397" i="54"/>
  <c r="D395" i="54"/>
  <c r="F395" i="54"/>
  <c r="E395" i="54"/>
  <c r="G395" i="54"/>
  <c r="E393" i="54"/>
  <c r="G393" i="54"/>
  <c r="D393" i="54"/>
  <c r="F393" i="54"/>
  <c r="D391" i="54"/>
  <c r="F391" i="54"/>
  <c r="E391" i="54"/>
  <c r="G391" i="54"/>
  <c r="E389" i="54"/>
  <c r="G389" i="54"/>
  <c r="D389" i="54"/>
  <c r="F389" i="54"/>
  <c r="D387" i="54"/>
  <c r="F387" i="54"/>
  <c r="E387" i="54"/>
  <c r="G387" i="54"/>
  <c r="E385" i="54"/>
  <c r="G385" i="54"/>
  <c r="D385" i="54"/>
  <c r="F385" i="54"/>
  <c r="D383" i="54"/>
  <c r="F383" i="54"/>
  <c r="E383" i="54"/>
  <c r="G383" i="54"/>
  <c r="E381" i="54"/>
  <c r="G381" i="54"/>
  <c r="D381" i="54"/>
  <c r="F381" i="54"/>
  <c r="D379" i="54"/>
  <c r="F379" i="54"/>
  <c r="E379" i="54"/>
  <c r="G379" i="54"/>
  <c r="E377" i="54"/>
  <c r="G377" i="54"/>
  <c r="D377" i="54"/>
  <c r="F377" i="54"/>
  <c r="D375" i="54"/>
  <c r="F375" i="54"/>
  <c r="E375" i="54"/>
  <c r="G375" i="54"/>
  <c r="E373" i="54"/>
  <c r="G373" i="54"/>
  <c r="D373" i="54"/>
  <c r="F373" i="54"/>
  <c r="G371" i="54"/>
  <c r="E371" i="54"/>
  <c r="D371" i="54"/>
  <c r="F371" i="54"/>
  <c r="E369" i="54"/>
  <c r="G369" i="54"/>
  <c r="F369" i="54"/>
  <c r="D369" i="54"/>
  <c r="D367" i="54"/>
  <c r="G367" i="54"/>
  <c r="E367" i="54"/>
  <c r="F367" i="54"/>
  <c r="D365" i="54"/>
  <c r="E365" i="54"/>
  <c r="G365" i="54"/>
  <c r="F365" i="54"/>
  <c r="D363" i="54"/>
  <c r="G363" i="54"/>
  <c r="E363" i="54"/>
  <c r="F363" i="54"/>
  <c r="D361" i="54"/>
  <c r="E361" i="54"/>
  <c r="G361" i="54"/>
  <c r="F361" i="54"/>
  <c r="D359" i="54"/>
  <c r="E359" i="54"/>
  <c r="G359" i="54"/>
  <c r="F359" i="54"/>
  <c r="D357" i="54"/>
  <c r="E357" i="54"/>
  <c r="G357" i="54"/>
  <c r="F357" i="54"/>
  <c r="J355" i="41"/>
  <c r="G355" i="41"/>
  <c r="I355" i="41" s="1"/>
  <c r="K399" i="41"/>
  <c r="A399" i="41"/>
  <c r="L399" i="41"/>
  <c r="D398" i="54"/>
  <c r="E398" i="54"/>
  <c r="G398" i="54"/>
  <c r="F398" i="54"/>
  <c r="D396" i="54"/>
  <c r="G396" i="54"/>
  <c r="E396" i="54"/>
  <c r="F396" i="54"/>
  <c r="D394" i="54"/>
  <c r="E394" i="54"/>
  <c r="G394" i="54"/>
  <c r="F394" i="54"/>
  <c r="D392" i="54"/>
  <c r="G392" i="54"/>
  <c r="E392" i="54"/>
  <c r="F392" i="54"/>
  <c r="D390" i="54"/>
  <c r="E390" i="54"/>
  <c r="G390" i="54"/>
  <c r="F390" i="54"/>
  <c r="D388" i="54"/>
  <c r="G388" i="54"/>
  <c r="E388" i="54"/>
  <c r="F388" i="54"/>
  <c r="D386" i="54"/>
  <c r="E386" i="54"/>
  <c r="G386" i="54"/>
  <c r="F386" i="54"/>
  <c r="D384" i="54"/>
  <c r="G384" i="54"/>
  <c r="E384" i="54"/>
  <c r="F384" i="54"/>
  <c r="E382" i="54"/>
  <c r="G382" i="54"/>
  <c r="F382" i="54"/>
  <c r="D382" i="54"/>
  <c r="G380" i="54"/>
  <c r="E380" i="54"/>
  <c r="D380" i="54"/>
  <c r="F380" i="54"/>
  <c r="D378" i="54"/>
  <c r="E378" i="54"/>
  <c r="G378" i="54"/>
  <c r="F378" i="54"/>
  <c r="D376" i="54"/>
  <c r="G376" i="54"/>
  <c r="E376" i="54"/>
  <c r="F376" i="54"/>
  <c r="D374" i="54"/>
  <c r="E374" i="54"/>
  <c r="G374" i="54"/>
  <c r="F374" i="54"/>
  <c r="E372" i="54"/>
  <c r="G372" i="54"/>
  <c r="D372" i="54"/>
  <c r="F372" i="54"/>
  <c r="D370" i="54"/>
  <c r="F370" i="54"/>
  <c r="E370" i="54"/>
  <c r="G370" i="54"/>
  <c r="E368" i="54"/>
  <c r="G368" i="54"/>
  <c r="D368" i="54"/>
  <c r="F368" i="54"/>
  <c r="D366" i="54"/>
  <c r="F366" i="54"/>
  <c r="E366" i="54"/>
  <c r="G366" i="54"/>
  <c r="E364" i="54"/>
  <c r="G364" i="54"/>
  <c r="D364" i="54"/>
  <c r="F364" i="54"/>
  <c r="D362" i="54"/>
  <c r="F362" i="54"/>
  <c r="E362" i="54"/>
  <c r="G362" i="54"/>
  <c r="E360" i="54"/>
  <c r="G360" i="54"/>
  <c r="F360" i="54"/>
  <c r="D360" i="54"/>
  <c r="D358" i="54"/>
  <c r="F358" i="54"/>
  <c r="E358" i="54"/>
  <c r="G358" i="54"/>
  <c r="D356" i="54"/>
  <c r="F356" i="54"/>
  <c r="E356" i="54"/>
  <c r="G356" i="54"/>
  <c r="G354" i="41"/>
  <c r="I354" i="41" s="1"/>
  <c r="J354" i="41"/>
  <c r="B377" i="54" l="1"/>
  <c r="B381" i="54"/>
  <c r="B385" i="54"/>
  <c r="B389" i="54"/>
  <c r="B393" i="54"/>
  <c r="B397" i="54"/>
  <c r="B372" i="54"/>
  <c r="B373" i="54"/>
  <c r="B368" i="54"/>
  <c r="B364" i="54"/>
  <c r="B374" i="54"/>
  <c r="B378" i="54"/>
  <c r="B380" i="54"/>
  <c r="B386" i="54"/>
  <c r="B390" i="54"/>
  <c r="B394" i="54"/>
  <c r="B398" i="54"/>
  <c r="B369" i="54"/>
  <c r="K354" i="41"/>
  <c r="L354" i="41"/>
  <c r="A354" i="41"/>
  <c r="K356" i="41"/>
  <c r="L356" i="41"/>
  <c r="A356" i="41"/>
  <c r="K360" i="41"/>
  <c r="L360" i="41"/>
  <c r="A360" i="41"/>
  <c r="K362" i="41"/>
  <c r="A362" i="41"/>
  <c r="L362" i="41"/>
  <c r="K364" i="41"/>
  <c r="A364" i="41"/>
  <c r="L364" i="41"/>
  <c r="K366" i="41"/>
  <c r="A366" i="41"/>
  <c r="L366" i="41"/>
  <c r="K368" i="41"/>
  <c r="A368" i="41"/>
  <c r="L368" i="41"/>
  <c r="K370" i="41"/>
  <c r="A370" i="41"/>
  <c r="L370" i="41"/>
  <c r="K372" i="41"/>
  <c r="A372" i="41"/>
  <c r="L372" i="41"/>
  <c r="K374" i="41"/>
  <c r="A374" i="41"/>
  <c r="L374" i="41"/>
  <c r="K376" i="41"/>
  <c r="A376" i="41"/>
  <c r="L376" i="41"/>
  <c r="K380" i="41"/>
  <c r="L380" i="41"/>
  <c r="A380" i="41"/>
  <c r="K384" i="41"/>
  <c r="L384" i="41"/>
  <c r="A384" i="41"/>
  <c r="A386" i="41"/>
  <c r="L386" i="41"/>
  <c r="K386" i="41"/>
  <c r="A390" i="41"/>
  <c r="L390" i="41"/>
  <c r="K390" i="41"/>
  <c r="A394" i="41"/>
  <c r="L394" i="41"/>
  <c r="K394" i="41"/>
  <c r="A357" i="41"/>
  <c r="K357" i="41"/>
  <c r="L357" i="41"/>
  <c r="K361" i="41"/>
  <c r="L361" i="41"/>
  <c r="A361" i="41"/>
  <c r="K363" i="41"/>
  <c r="A363" i="41"/>
  <c r="L363" i="41"/>
  <c r="K365" i="41"/>
  <c r="A365" i="41"/>
  <c r="L365" i="41"/>
  <c r="K381" i="41"/>
  <c r="L381" i="41"/>
  <c r="A381" i="41"/>
  <c r="K385" i="41"/>
  <c r="L385" i="41"/>
  <c r="A385" i="41"/>
  <c r="A387" i="41"/>
  <c r="L387" i="41"/>
  <c r="K387" i="41"/>
  <c r="A391" i="41"/>
  <c r="L391" i="41"/>
  <c r="K391" i="41"/>
  <c r="L355" i="41"/>
  <c r="K355" i="41"/>
  <c r="A355" i="41"/>
  <c r="K358" i="41"/>
  <c r="L358" i="41"/>
  <c r="A358" i="41"/>
  <c r="K378" i="41"/>
  <c r="L378" i="41"/>
  <c r="A378" i="41"/>
  <c r="K382" i="41"/>
  <c r="L382" i="41"/>
  <c r="A382" i="41"/>
  <c r="A388" i="41"/>
  <c r="L388" i="41"/>
  <c r="K388" i="41"/>
  <c r="A392" i="41"/>
  <c r="L392" i="41"/>
  <c r="K392" i="41"/>
  <c r="A396" i="41"/>
  <c r="K396" i="41"/>
  <c r="L396" i="41"/>
  <c r="A398" i="41"/>
  <c r="K398" i="41"/>
  <c r="L398" i="41"/>
  <c r="A359" i="41"/>
  <c r="K359" i="41"/>
  <c r="L359" i="41"/>
  <c r="K367" i="41"/>
  <c r="A367" i="41"/>
  <c r="L367" i="41"/>
  <c r="K369" i="41"/>
  <c r="A369" i="41"/>
  <c r="L369" i="41"/>
  <c r="K371" i="41"/>
  <c r="A371" i="41"/>
  <c r="L371" i="41"/>
  <c r="K373" i="41"/>
  <c r="A373" i="41"/>
  <c r="L373" i="41"/>
  <c r="K375" i="41"/>
  <c r="A375" i="41"/>
  <c r="L375" i="41"/>
  <c r="A377" i="41"/>
  <c r="L377" i="41"/>
  <c r="K377" i="41"/>
  <c r="K379" i="41"/>
  <c r="L379" i="41"/>
  <c r="A379" i="41"/>
  <c r="K383" i="41"/>
  <c r="L383" i="41"/>
  <c r="A383" i="41"/>
  <c r="A389" i="41"/>
  <c r="L389" i="41"/>
  <c r="K389" i="41"/>
  <c r="L393" i="41"/>
  <c r="K393" i="41"/>
  <c r="A393" i="41"/>
  <c r="A395" i="41"/>
  <c r="K395" i="41"/>
  <c r="L395" i="41"/>
  <c r="L397" i="41"/>
  <c r="K397" i="41"/>
  <c r="A397" i="41"/>
  <c r="B356" i="54"/>
  <c r="B358" i="54"/>
  <c r="B362" i="54"/>
  <c r="B366" i="54"/>
  <c r="B370" i="54"/>
  <c r="B376" i="54"/>
  <c r="B384" i="54"/>
  <c r="B388" i="54"/>
  <c r="B392" i="54"/>
  <c r="B396" i="54"/>
  <c r="B360" i="54"/>
  <c r="B382" i="54"/>
  <c r="B357" i="54"/>
  <c r="B359" i="54"/>
  <c r="B361" i="54"/>
  <c r="B363" i="54"/>
  <c r="B365" i="54"/>
  <c r="B367" i="54"/>
  <c r="B371" i="54"/>
  <c r="B375" i="54"/>
  <c r="B379" i="54"/>
  <c r="B383" i="54"/>
  <c r="B387" i="54"/>
  <c r="B391" i="54"/>
  <c r="B395" i="54"/>
  <c r="B354" i="54"/>
  <c r="B355" i="54"/>
  <c r="P28" i="59" l="1"/>
  <c r="R32" i="59" s="1"/>
  <c r="S34" i="59" l="1"/>
  <c r="S36" i="59"/>
  <c r="S35" i="59"/>
  <c r="S37" i="59"/>
  <c r="R33" i="59"/>
  <c r="R37" i="59"/>
  <c r="R34" i="59"/>
  <c r="R36" i="59"/>
  <c r="S32" i="59"/>
  <c r="S33" i="59"/>
  <c r="R35" i="59"/>
  <c r="E74" i="23"/>
  <c r="D74" i="23" l="1"/>
  <c r="E76" i="23"/>
  <c r="E75" i="23"/>
  <c r="P11" i="59"/>
  <c r="P12" i="59"/>
  <c r="P13" i="59"/>
  <c r="E59" i="23"/>
  <c r="C7" i="8" l="1"/>
  <c r="C9" i="8"/>
  <c r="C11" i="8"/>
  <c r="C13" i="8"/>
  <c r="C15" i="8"/>
  <c r="C17" i="8"/>
  <c r="C19" i="8"/>
  <c r="C21" i="8"/>
  <c r="C23" i="8"/>
  <c r="C25" i="8"/>
  <c r="C27" i="8"/>
  <c r="C29" i="8"/>
  <c r="C31" i="8"/>
  <c r="C33" i="8"/>
  <c r="C35" i="8"/>
  <c r="C37" i="8"/>
  <c r="C39" i="8"/>
  <c r="C41" i="8"/>
  <c r="C43" i="8"/>
  <c r="C45" i="8"/>
  <c r="C47" i="8"/>
  <c r="C49" i="8"/>
  <c r="C51" i="8"/>
  <c r="C53" i="8"/>
  <c r="C55" i="8"/>
  <c r="C57" i="8"/>
  <c r="C59" i="8"/>
  <c r="C61" i="8"/>
  <c r="C63" i="8"/>
  <c r="C65" i="8"/>
  <c r="C67" i="8"/>
  <c r="C69" i="8"/>
  <c r="C71" i="8"/>
  <c r="C73" i="8"/>
  <c r="C75" i="8"/>
  <c r="C77" i="8"/>
  <c r="B8" i="8"/>
  <c r="B10" i="8"/>
  <c r="B12" i="8"/>
  <c r="B14" i="8"/>
  <c r="B16" i="8"/>
  <c r="B18" i="8"/>
  <c r="B20" i="8"/>
  <c r="B22" i="8"/>
  <c r="B24" i="8"/>
  <c r="B26" i="8"/>
  <c r="B28" i="8"/>
  <c r="B30" i="8"/>
  <c r="B32" i="8"/>
  <c r="B34" i="8"/>
  <c r="B36" i="8"/>
  <c r="B38" i="8"/>
  <c r="B40" i="8"/>
  <c r="B42" i="8"/>
  <c r="B44" i="8"/>
  <c r="B46" i="8"/>
  <c r="B48" i="8"/>
  <c r="B50" i="8"/>
  <c r="B52" i="8"/>
  <c r="B54" i="8"/>
  <c r="B56" i="8"/>
  <c r="B58" i="8"/>
  <c r="B60" i="8"/>
  <c r="B62" i="8"/>
  <c r="B64" i="8"/>
  <c r="B66" i="8"/>
  <c r="B68" i="8"/>
  <c r="B70" i="8"/>
  <c r="B72" i="8"/>
  <c r="B76" i="8"/>
  <c r="C8" i="8"/>
  <c r="C10" i="8"/>
  <c r="C12" i="8"/>
  <c r="C14" i="8"/>
  <c r="C16" i="8"/>
  <c r="C18" i="8"/>
  <c r="C20" i="8"/>
  <c r="C22" i="8"/>
  <c r="C24" i="8"/>
  <c r="C26" i="8"/>
  <c r="C28" i="8"/>
  <c r="C30" i="8"/>
  <c r="C32" i="8"/>
  <c r="C34" i="8"/>
  <c r="C36" i="8"/>
  <c r="C38" i="8"/>
  <c r="C40" i="8"/>
  <c r="C42" i="8"/>
  <c r="C44" i="8"/>
  <c r="C46" i="8"/>
  <c r="C48" i="8"/>
  <c r="C50" i="8"/>
  <c r="C52" i="8"/>
  <c r="C54" i="8"/>
  <c r="C56" i="8"/>
  <c r="C58" i="8"/>
  <c r="C60" i="8"/>
  <c r="C62" i="8"/>
  <c r="C64" i="8"/>
  <c r="C66" i="8"/>
  <c r="C68" i="8"/>
  <c r="C70" i="8"/>
  <c r="C72" i="8"/>
  <c r="C74" i="8"/>
  <c r="C76" i="8"/>
  <c r="B7" i="8"/>
  <c r="B9" i="8"/>
  <c r="B11" i="8"/>
  <c r="B13" i="8"/>
  <c r="B15" i="8"/>
  <c r="B17" i="8"/>
  <c r="B19" i="8"/>
  <c r="B21" i="8"/>
  <c r="B23" i="8"/>
  <c r="B25" i="8"/>
  <c r="B27" i="8"/>
  <c r="B29" i="8"/>
  <c r="B31" i="8"/>
  <c r="B33" i="8"/>
  <c r="B35" i="8"/>
  <c r="B37" i="8"/>
  <c r="B39" i="8"/>
  <c r="B41" i="8"/>
  <c r="B43" i="8"/>
  <c r="B45" i="8"/>
  <c r="B47" i="8"/>
  <c r="B49" i="8"/>
  <c r="B51" i="8"/>
  <c r="B53" i="8"/>
  <c r="B55" i="8"/>
  <c r="B57" i="8"/>
  <c r="B59" i="8"/>
  <c r="B61" i="8"/>
  <c r="B63" i="8"/>
  <c r="B65" i="8"/>
  <c r="B67" i="8"/>
  <c r="B69" i="8"/>
  <c r="B71" i="8"/>
  <c r="B73" i="8"/>
  <c r="B75" i="8"/>
  <c r="B77" i="8"/>
  <c r="F7" i="23"/>
  <c r="E5" i="23" s="1"/>
  <c r="E49" i="23"/>
  <c r="I84" i="46" l="1"/>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F19" i="59" l="1"/>
  <c r="C29" i="59" l="1"/>
  <c r="AE18" i="59" s="1"/>
  <c r="AD18" i="59" l="1"/>
  <c r="AB18" i="59" s="1"/>
  <c r="AD19" i="59"/>
  <c r="AB19" i="59" s="1"/>
  <c r="F20" i="59"/>
  <c r="B4" i="14" l="1"/>
  <c r="B2" i="14"/>
  <c r="G33" i="44" l="1"/>
  <c r="L23" i="44"/>
  <c r="B23" i="7"/>
  <c r="B11" i="7"/>
  <c r="F24" i="59"/>
  <c r="F23" i="59"/>
  <c r="F22" i="59"/>
  <c r="F21" i="59"/>
  <c r="E21" i="59"/>
  <c r="C21" i="59" s="1"/>
  <c r="E17" i="23"/>
  <c r="D17" i="23" s="1"/>
  <c r="L24" i="59"/>
  <c r="L23" i="59"/>
  <c r="L22" i="59"/>
  <c r="L21" i="59"/>
  <c r="E24" i="59"/>
  <c r="E23" i="59"/>
  <c r="E22" i="59"/>
  <c r="K5" i="18"/>
  <c r="K3" i="18"/>
  <c r="K7" i="18"/>
  <c r="K2" i="18"/>
  <c r="K29" i="18"/>
  <c r="H3" i="41" l="1"/>
  <c r="C3" i="54"/>
  <c r="M2" i="18" l="1"/>
  <c r="H33" i="44" l="1"/>
  <c r="L10" i="44"/>
  <c r="J28" i="59" s="1"/>
  <c r="C33" i="44"/>
  <c r="C28" i="59"/>
  <c r="R25" i="59" l="1"/>
  <c r="Q25" i="59" s="1"/>
  <c r="R26" i="59"/>
  <c r="Q26" i="59" s="1"/>
  <c r="E20" i="59"/>
  <c r="E19" i="59"/>
  <c r="M19" i="59"/>
  <c r="K19" i="59"/>
  <c r="J21" i="59"/>
  <c r="K20" i="59"/>
  <c r="L18" i="59"/>
  <c r="J18" i="59" s="1"/>
  <c r="J29" i="59"/>
  <c r="AE19" i="59" s="1"/>
  <c r="E18" i="59"/>
  <c r="C18" i="59" s="1"/>
  <c r="C24" i="59"/>
  <c r="C23" i="59"/>
  <c r="C22" i="59"/>
  <c r="J24" i="59"/>
  <c r="J23" i="59"/>
  <c r="J22" i="59"/>
  <c r="C27" i="59"/>
  <c r="D25" i="59" s="1"/>
  <c r="H42" i="44" l="1"/>
  <c r="F42" i="44"/>
  <c r="D42" i="44"/>
  <c r="I42" i="44"/>
  <c r="G42" i="44"/>
  <c r="E42" i="44"/>
  <c r="C42" i="44"/>
  <c r="L34" i="44"/>
  <c r="M20" i="59"/>
  <c r="L35" i="44"/>
  <c r="D24" i="59"/>
  <c r="D19" i="59"/>
  <c r="D20" i="59"/>
  <c r="D23" i="59"/>
  <c r="D21" i="59"/>
  <c r="D18" i="59"/>
  <c r="D22" i="59"/>
  <c r="C19" i="59"/>
  <c r="B17" i="7"/>
  <c r="E86" i="23"/>
  <c r="D51" i="23"/>
  <c r="A1" i="54"/>
  <c r="C68" i="28"/>
  <c r="D68" i="28" s="1"/>
  <c r="B106" i="14"/>
  <c r="B104" i="14"/>
  <c r="B57" i="52"/>
  <c r="B57" i="51"/>
  <c r="B57" i="50"/>
  <c r="BZ355" i="54" l="1"/>
  <c r="A355" i="54" s="1"/>
  <c r="BZ357" i="54"/>
  <c r="A357" i="54" s="1"/>
  <c r="BZ359" i="54"/>
  <c r="A359" i="54" s="1"/>
  <c r="BZ361" i="54"/>
  <c r="A361" i="54" s="1"/>
  <c r="BZ363" i="54"/>
  <c r="A363" i="54" s="1"/>
  <c r="BZ365" i="54"/>
  <c r="A365" i="54" s="1"/>
  <c r="BZ367" i="54"/>
  <c r="BZ369" i="54"/>
  <c r="A369" i="54" s="1"/>
  <c r="BZ371" i="54"/>
  <c r="A371" i="54" s="1"/>
  <c r="BZ373" i="54"/>
  <c r="A373" i="54" s="1"/>
  <c r="BZ375" i="54"/>
  <c r="A375" i="54" s="1"/>
  <c r="BZ377" i="54"/>
  <c r="A377" i="54" s="1"/>
  <c r="BZ379" i="54"/>
  <c r="A379" i="54" s="1"/>
  <c r="BZ381" i="54"/>
  <c r="A381" i="54" s="1"/>
  <c r="BZ383" i="54"/>
  <c r="A383" i="54" s="1"/>
  <c r="BZ385" i="54"/>
  <c r="A385" i="54" s="1"/>
  <c r="BZ387" i="54"/>
  <c r="A387" i="54" s="1"/>
  <c r="BZ389" i="54"/>
  <c r="A389" i="54" s="1"/>
  <c r="BZ391" i="54"/>
  <c r="A391" i="54" s="1"/>
  <c r="BZ393" i="54"/>
  <c r="A393" i="54" s="1"/>
  <c r="BZ395" i="54"/>
  <c r="A395" i="54" s="1"/>
  <c r="BZ397" i="54"/>
  <c r="A397" i="54" s="1"/>
  <c r="BZ399" i="54"/>
  <c r="A399" i="54" s="1"/>
  <c r="BZ354" i="54"/>
  <c r="A354" i="54" s="1"/>
  <c r="BZ356" i="54"/>
  <c r="A356" i="54" s="1"/>
  <c r="BZ358" i="54"/>
  <c r="A358" i="54" s="1"/>
  <c r="BZ360" i="54"/>
  <c r="A360" i="54" s="1"/>
  <c r="BZ362" i="54"/>
  <c r="A362" i="54" s="1"/>
  <c r="BZ364" i="54"/>
  <c r="A364" i="54" s="1"/>
  <c r="BZ366" i="54"/>
  <c r="A366" i="54" s="1"/>
  <c r="BZ368" i="54"/>
  <c r="A368" i="54" s="1"/>
  <c r="BZ370" i="54"/>
  <c r="A370" i="54" s="1"/>
  <c r="BZ372" i="54"/>
  <c r="A372" i="54" s="1"/>
  <c r="BZ374" i="54"/>
  <c r="A374" i="54" s="1"/>
  <c r="BZ376" i="54"/>
  <c r="A376" i="54" s="1"/>
  <c r="BZ378" i="54"/>
  <c r="A378" i="54" s="1"/>
  <c r="BZ380" i="54"/>
  <c r="A380" i="54" s="1"/>
  <c r="BZ382" i="54"/>
  <c r="A382" i="54" s="1"/>
  <c r="BZ384" i="54"/>
  <c r="A384" i="54" s="1"/>
  <c r="BZ386" i="54"/>
  <c r="A386" i="54" s="1"/>
  <c r="BZ388" i="54"/>
  <c r="A388" i="54" s="1"/>
  <c r="BZ390" i="54"/>
  <c r="A390" i="54" s="1"/>
  <c r="BZ392" i="54"/>
  <c r="A392" i="54" s="1"/>
  <c r="BZ394" i="54"/>
  <c r="A394" i="54" s="1"/>
  <c r="BZ396" i="54"/>
  <c r="A396" i="54" s="1"/>
  <c r="BZ398" i="54"/>
  <c r="A398" i="54" s="1"/>
  <c r="BZ400" i="54"/>
  <c r="A400" i="54" s="1"/>
  <c r="C20" i="59"/>
  <c r="B10" i="7" s="1"/>
  <c r="C44" i="28"/>
  <c r="C43" i="28"/>
  <c r="C42" i="28"/>
  <c r="E67" i="23"/>
  <c r="D67" i="23" s="1"/>
  <c r="E42" i="23"/>
  <c r="D42" i="23" s="1"/>
  <c r="E68" i="23"/>
  <c r="G17" i="23" l="1"/>
  <c r="E4" i="23"/>
  <c r="D86" i="23" l="1"/>
  <c r="F78" i="23" l="1"/>
  <c r="E63" i="23"/>
  <c r="D63" i="23" s="1"/>
  <c r="E20" i="23"/>
  <c r="D20" i="23" s="1"/>
  <c r="C78" i="28"/>
  <c r="D78" i="28" s="1"/>
  <c r="C69" i="28"/>
  <c r="D69" i="28" s="1"/>
  <c r="E69" i="28" s="1"/>
  <c r="C76" i="28"/>
  <c r="C66" i="28"/>
  <c r="E77" i="23"/>
  <c r="E78" i="23" s="1"/>
  <c r="E87" i="23"/>
  <c r="F87" i="23"/>
  <c r="E29" i="23"/>
  <c r="E30" i="23"/>
  <c r="F28" i="23"/>
  <c r="E28" i="23"/>
  <c r="F26" i="5"/>
  <c r="E79" i="23"/>
  <c r="F31" i="23"/>
  <c r="F32" i="23" s="1"/>
  <c r="D32" i="23" s="1"/>
  <c r="D85" i="23" s="1"/>
  <c r="E31" i="23"/>
  <c r="E25" i="23"/>
  <c r="F24" i="23"/>
  <c r="F25" i="23" s="1"/>
  <c r="F23" i="23" s="1"/>
  <c r="E6" i="23"/>
  <c r="F59" i="23"/>
  <c r="L15" i="44"/>
  <c r="A101" i="23"/>
  <c r="A102" i="23"/>
  <c r="L12" i="44"/>
  <c r="L9" i="44"/>
  <c r="E53" i="23" s="1"/>
  <c r="D53" i="23" s="1"/>
  <c r="L26" i="5"/>
  <c r="D59" i="23" l="1"/>
  <c r="E50" i="23"/>
  <c r="D25" i="23"/>
  <c r="F6" i="23"/>
  <c r="D6" i="23" s="1"/>
  <c r="F11" i="23"/>
  <c r="G11" i="23" s="1"/>
  <c r="B45" i="28"/>
  <c r="K45" i="28" s="1"/>
  <c r="C45" i="28"/>
  <c r="E68" i="28"/>
  <c r="F79" i="23"/>
  <c r="D79" i="23" s="1"/>
  <c r="D78" i="23"/>
  <c r="E78" i="28"/>
  <c r="D28" i="23"/>
  <c r="D81" i="23" s="1"/>
  <c r="D87" i="23"/>
  <c r="D31" i="23"/>
  <c r="D84" i="23" s="1"/>
  <c r="E4315" i="56"/>
  <c r="E4314" i="56"/>
  <c r="E4313" i="56"/>
  <c r="E4312" i="56"/>
  <c r="E4311" i="56"/>
  <c r="E4310" i="56"/>
  <c r="E4309" i="56"/>
  <c r="E4308" i="56"/>
  <c r="E4307" i="56"/>
  <c r="E4306" i="56"/>
  <c r="E4305" i="56"/>
  <c r="E4304" i="56"/>
  <c r="E4303" i="56"/>
  <c r="E4302" i="56"/>
  <c r="E4301" i="56"/>
  <c r="E4300" i="56"/>
  <c r="E4299" i="56"/>
  <c r="E4298" i="56"/>
  <c r="E4297" i="56"/>
  <c r="E4296" i="56"/>
  <c r="E4295" i="56"/>
  <c r="E4294" i="56"/>
  <c r="E4293" i="56"/>
  <c r="E4292" i="56"/>
  <c r="E4291" i="56"/>
  <c r="E4290" i="56"/>
  <c r="E4289" i="56"/>
  <c r="E4288" i="56"/>
  <c r="E4287" i="56"/>
  <c r="E4286" i="56"/>
  <c r="E4285" i="56"/>
  <c r="E4284" i="56"/>
  <c r="E4283" i="56"/>
  <c r="E4282" i="56"/>
  <c r="E4281" i="56"/>
  <c r="E4280" i="56"/>
  <c r="E4279" i="56"/>
  <c r="E4278" i="56"/>
  <c r="E4277" i="56"/>
  <c r="E4276" i="56"/>
  <c r="E4275" i="56"/>
  <c r="E4274" i="56"/>
  <c r="E4273" i="56"/>
  <c r="E4272" i="56"/>
  <c r="E4271" i="56"/>
  <c r="E4270" i="56"/>
  <c r="E4269" i="56"/>
  <c r="E4268" i="56"/>
  <c r="E4267" i="56"/>
  <c r="E4266" i="56"/>
  <c r="E4265" i="56"/>
  <c r="E4264" i="56"/>
  <c r="E4263" i="56"/>
  <c r="E4262" i="56"/>
  <c r="E4261" i="56"/>
  <c r="E4260" i="56"/>
  <c r="E4259" i="56"/>
  <c r="E4258" i="56"/>
  <c r="E4257" i="56"/>
  <c r="E4256" i="56"/>
  <c r="E4255" i="56"/>
  <c r="E4254" i="56"/>
  <c r="E4253" i="56"/>
  <c r="E4252" i="56"/>
  <c r="E4251" i="56"/>
  <c r="E4250" i="56"/>
  <c r="E4249" i="56"/>
  <c r="E4248" i="56"/>
  <c r="E4247" i="56"/>
  <c r="E4246" i="56"/>
  <c r="E4245" i="56"/>
  <c r="E4244" i="56"/>
  <c r="E4243" i="56"/>
  <c r="E4242" i="56"/>
  <c r="E4241" i="56"/>
  <c r="E4240" i="56"/>
  <c r="E4239" i="56"/>
  <c r="E4238" i="56"/>
  <c r="E4237" i="56"/>
  <c r="E4236" i="56"/>
  <c r="E4235" i="56"/>
  <c r="E4234" i="56"/>
  <c r="E4233" i="56"/>
  <c r="E4232" i="56"/>
  <c r="E4231" i="56"/>
  <c r="E4230" i="56"/>
  <c r="E4229" i="56"/>
  <c r="E4228" i="56"/>
  <c r="E4227" i="56"/>
  <c r="E4226" i="56"/>
  <c r="E4225" i="56"/>
  <c r="E4224" i="56"/>
  <c r="E4223" i="56"/>
  <c r="E4222" i="56"/>
  <c r="E4221" i="56"/>
  <c r="E4220" i="56"/>
  <c r="E4219" i="56"/>
  <c r="E4218" i="56"/>
  <c r="E4217" i="56"/>
  <c r="E4216" i="56"/>
  <c r="E4215" i="56"/>
  <c r="E4214" i="56"/>
  <c r="E4213" i="56"/>
  <c r="E4212" i="56"/>
  <c r="E4211" i="56"/>
  <c r="E4210" i="56"/>
  <c r="E4209" i="56"/>
  <c r="E4208" i="56"/>
  <c r="E4207" i="56"/>
  <c r="E4206" i="56"/>
  <c r="E4205" i="56"/>
  <c r="E4204" i="56"/>
  <c r="E4203" i="56"/>
  <c r="E4202" i="56"/>
  <c r="E4201" i="56"/>
  <c r="E4200" i="56"/>
  <c r="E4199" i="56"/>
  <c r="E4198" i="56"/>
  <c r="E4197" i="56"/>
  <c r="E4196" i="56"/>
  <c r="E4195" i="56"/>
  <c r="E4194" i="56"/>
  <c r="E4193" i="56"/>
  <c r="E4192" i="56"/>
  <c r="E4191" i="56"/>
  <c r="E4190" i="56"/>
  <c r="E4189" i="56"/>
  <c r="E4188" i="56"/>
  <c r="E4187" i="56"/>
  <c r="E4186" i="56"/>
  <c r="E4185" i="56"/>
  <c r="E4184" i="56"/>
  <c r="E4183" i="56"/>
  <c r="E4182" i="56"/>
  <c r="E4181" i="56"/>
  <c r="E4180" i="56"/>
  <c r="E4179" i="56"/>
  <c r="E4178" i="56"/>
  <c r="E4177" i="56"/>
  <c r="E4176" i="56"/>
  <c r="E4175" i="56"/>
  <c r="E4174" i="56"/>
  <c r="E4173" i="56"/>
  <c r="E4172" i="56"/>
  <c r="E4171" i="56"/>
  <c r="E4170" i="56"/>
  <c r="E4169" i="56"/>
  <c r="E4168" i="56"/>
  <c r="E4167" i="56"/>
  <c r="E4166" i="56"/>
  <c r="E4165" i="56"/>
  <c r="E4164" i="56"/>
  <c r="E4163" i="56"/>
  <c r="E4162" i="56"/>
  <c r="E4161" i="56"/>
  <c r="E4160" i="56"/>
  <c r="E4159" i="56"/>
  <c r="E4158" i="56"/>
  <c r="E4157" i="56"/>
  <c r="E4156" i="56"/>
  <c r="E4155" i="56"/>
  <c r="E4154" i="56"/>
  <c r="E4153" i="56"/>
  <c r="E4152" i="56"/>
  <c r="E4151" i="56"/>
  <c r="E4150" i="56"/>
  <c r="E4149" i="56"/>
  <c r="E4148" i="56"/>
  <c r="E4147" i="56"/>
  <c r="E4146" i="56"/>
  <c r="E4145" i="56"/>
  <c r="E4144" i="56"/>
  <c r="E4143" i="56"/>
  <c r="E4142" i="56"/>
  <c r="E4141" i="56"/>
  <c r="E4140" i="56"/>
  <c r="E4139" i="56"/>
  <c r="E4138" i="56"/>
  <c r="E4137" i="56"/>
  <c r="E4136" i="56"/>
  <c r="E4135" i="56"/>
  <c r="E4134" i="56"/>
  <c r="E4133" i="56"/>
  <c r="E4132" i="56"/>
  <c r="E4131" i="56"/>
  <c r="E4130" i="56"/>
  <c r="E4129" i="56"/>
  <c r="E4128" i="56"/>
  <c r="E4127" i="56"/>
  <c r="E4126" i="56"/>
  <c r="E4125" i="56"/>
  <c r="E4124" i="56"/>
  <c r="E4123" i="56"/>
  <c r="E4122" i="56"/>
  <c r="E4121" i="56"/>
  <c r="E4120" i="56"/>
  <c r="E4119" i="56"/>
  <c r="E4118" i="56"/>
  <c r="E4117" i="56"/>
  <c r="E4116" i="56"/>
  <c r="E4115" i="56"/>
  <c r="E4114" i="56"/>
  <c r="E4113" i="56"/>
  <c r="E4112" i="56"/>
  <c r="E4111" i="56"/>
  <c r="E4110" i="56"/>
  <c r="E4109" i="56"/>
  <c r="E4108" i="56"/>
  <c r="E4107" i="56"/>
  <c r="E4106" i="56"/>
  <c r="E4105" i="56"/>
  <c r="E4104" i="56"/>
  <c r="E4103" i="56"/>
  <c r="E4102" i="56"/>
  <c r="E4101" i="56"/>
  <c r="E4100" i="56"/>
  <c r="E4099" i="56"/>
  <c r="E4098" i="56"/>
  <c r="E4097" i="56"/>
  <c r="E4096" i="56"/>
  <c r="E4095" i="56"/>
  <c r="E4094" i="56"/>
  <c r="E4093" i="56"/>
  <c r="E4092" i="56"/>
  <c r="E4091" i="56"/>
  <c r="E4090" i="56"/>
  <c r="E4089" i="56"/>
  <c r="E4088" i="56"/>
  <c r="E4087" i="56"/>
  <c r="E4086" i="56"/>
  <c r="E4085" i="56"/>
  <c r="E4084" i="56"/>
  <c r="E4083" i="56"/>
  <c r="E4082" i="56"/>
  <c r="E4081" i="56"/>
  <c r="E4080" i="56"/>
  <c r="E4079" i="56"/>
  <c r="E4078" i="56"/>
  <c r="E4077" i="56"/>
  <c r="E4076" i="56"/>
  <c r="E4075" i="56"/>
  <c r="E4074" i="56"/>
  <c r="E4073" i="56"/>
  <c r="E4072" i="56"/>
  <c r="E4071" i="56"/>
  <c r="E4070" i="56"/>
  <c r="E4069" i="56"/>
  <c r="E4068" i="56"/>
  <c r="E4067" i="56"/>
  <c r="E4066" i="56"/>
  <c r="E4065" i="56"/>
  <c r="E4064" i="56"/>
  <c r="E4063" i="56"/>
  <c r="E4062" i="56"/>
  <c r="E4061" i="56"/>
  <c r="E4060" i="56"/>
  <c r="E4059" i="56"/>
  <c r="E4058" i="56"/>
  <c r="E4057" i="56"/>
  <c r="E4056" i="56"/>
  <c r="E4055" i="56"/>
  <c r="E4054" i="56"/>
  <c r="E4053" i="56"/>
  <c r="E4052" i="56"/>
  <c r="E4051" i="56"/>
  <c r="E4050" i="56"/>
  <c r="E4049" i="56"/>
  <c r="E4048" i="56"/>
  <c r="E4047" i="56"/>
  <c r="E4046" i="56"/>
  <c r="E4045" i="56"/>
  <c r="E4044" i="56"/>
  <c r="E4043" i="56"/>
  <c r="E4042" i="56"/>
  <c r="E4041" i="56"/>
  <c r="E4040" i="56"/>
  <c r="E4039" i="56"/>
  <c r="E4038" i="56"/>
  <c r="E4037" i="56"/>
  <c r="E4036" i="56"/>
  <c r="E4035" i="56"/>
  <c r="E4034" i="56"/>
  <c r="E4033" i="56"/>
  <c r="E4032" i="56"/>
  <c r="E4031" i="56"/>
  <c r="E4030" i="56"/>
  <c r="E4029" i="56"/>
  <c r="E4028" i="56"/>
  <c r="E4027" i="56"/>
  <c r="E4026" i="56"/>
  <c r="E4025" i="56"/>
  <c r="E4024" i="56"/>
  <c r="E4023" i="56"/>
  <c r="E4022" i="56"/>
  <c r="E4021" i="56"/>
  <c r="E4020" i="56"/>
  <c r="E4019" i="56"/>
  <c r="E4018" i="56"/>
  <c r="E4017" i="56"/>
  <c r="E4016" i="56"/>
  <c r="E4015" i="56"/>
  <c r="E4014" i="56"/>
  <c r="E4013" i="56"/>
  <c r="E4012" i="56"/>
  <c r="E4011" i="56"/>
  <c r="E4010" i="56"/>
  <c r="E4009" i="56"/>
  <c r="E4008" i="56"/>
  <c r="E4007" i="56"/>
  <c r="E4006" i="56"/>
  <c r="E4005" i="56"/>
  <c r="E4004" i="56"/>
  <c r="E4003" i="56"/>
  <c r="E4002" i="56"/>
  <c r="E4001" i="56"/>
  <c r="E4000" i="56"/>
  <c r="E3999" i="56"/>
  <c r="E3998" i="56"/>
  <c r="E3997" i="56"/>
  <c r="E3996" i="56"/>
  <c r="E3995" i="56"/>
  <c r="E3994" i="56"/>
  <c r="E3993" i="56"/>
  <c r="E3992" i="56"/>
  <c r="E3991" i="56"/>
  <c r="E3990" i="56"/>
  <c r="E3989" i="56"/>
  <c r="E3988" i="56"/>
  <c r="E3987" i="56"/>
  <c r="E3986" i="56"/>
  <c r="E3985" i="56"/>
  <c r="E3984" i="56"/>
  <c r="E3983" i="56"/>
  <c r="E3982" i="56"/>
  <c r="E3981" i="56"/>
  <c r="E3980" i="56"/>
  <c r="E3979" i="56"/>
  <c r="E3978" i="56"/>
  <c r="E3977" i="56"/>
  <c r="E3976" i="56"/>
  <c r="E3975" i="56"/>
  <c r="E3974" i="56"/>
  <c r="E3973" i="56"/>
  <c r="E3972" i="56"/>
  <c r="E3971" i="56"/>
  <c r="E3970" i="56"/>
  <c r="E3969" i="56"/>
  <c r="E3968" i="56"/>
  <c r="E3967" i="56"/>
  <c r="E3966" i="56"/>
  <c r="E3965" i="56"/>
  <c r="E3964" i="56"/>
  <c r="E3963" i="56"/>
  <c r="E3962" i="56"/>
  <c r="E3961" i="56"/>
  <c r="E3960" i="56"/>
  <c r="E3959" i="56"/>
  <c r="E3958" i="56"/>
  <c r="E3957" i="56"/>
  <c r="E3956" i="56"/>
  <c r="E3955" i="56"/>
  <c r="E3954" i="56"/>
  <c r="E3953" i="56"/>
  <c r="E3952" i="56"/>
  <c r="E3951" i="56"/>
  <c r="E3950" i="56"/>
  <c r="E3949" i="56"/>
  <c r="E3948" i="56"/>
  <c r="E3947" i="56"/>
  <c r="E3946" i="56"/>
  <c r="E3945" i="56"/>
  <c r="E3944" i="56"/>
  <c r="E3943" i="56"/>
  <c r="E3942" i="56"/>
  <c r="E3941" i="56"/>
  <c r="E3940" i="56"/>
  <c r="E3939" i="56"/>
  <c r="E3938" i="56"/>
  <c r="E3937" i="56"/>
  <c r="E3936" i="56"/>
  <c r="E3935" i="56"/>
  <c r="E3934" i="56"/>
  <c r="E3933" i="56"/>
  <c r="E3932" i="56"/>
  <c r="E3931" i="56"/>
  <c r="E3930" i="56"/>
  <c r="E3929" i="56"/>
  <c r="E3928" i="56"/>
  <c r="E3927" i="56"/>
  <c r="E3926" i="56"/>
  <c r="E3925" i="56"/>
  <c r="E3924" i="56"/>
  <c r="E3923" i="56"/>
  <c r="E3922" i="56"/>
  <c r="E3921" i="56"/>
  <c r="E3920" i="56"/>
  <c r="E3919" i="56"/>
  <c r="E3918" i="56"/>
  <c r="E3917" i="56"/>
  <c r="E3916" i="56"/>
  <c r="E3915" i="56"/>
  <c r="E3914" i="56"/>
  <c r="E3913" i="56"/>
  <c r="E3912" i="56"/>
  <c r="E3911" i="56"/>
  <c r="E3910" i="56"/>
  <c r="E3909" i="56"/>
  <c r="E3908" i="56"/>
  <c r="E3907" i="56"/>
  <c r="E3906" i="56"/>
  <c r="E3905" i="56"/>
  <c r="E3904" i="56"/>
  <c r="E3903" i="56"/>
  <c r="E3902" i="56"/>
  <c r="E3901" i="56"/>
  <c r="E3900" i="56"/>
  <c r="E3899" i="56"/>
  <c r="E3898" i="56"/>
  <c r="E3897" i="56"/>
  <c r="E3896" i="56"/>
  <c r="E3895" i="56"/>
  <c r="E3894" i="56"/>
  <c r="E3893" i="56"/>
  <c r="E3892" i="56"/>
  <c r="E3891" i="56"/>
  <c r="E3890" i="56"/>
  <c r="E3889" i="56"/>
  <c r="E3888" i="56"/>
  <c r="E3887" i="56"/>
  <c r="E3886" i="56"/>
  <c r="E3885" i="56"/>
  <c r="E3884" i="56"/>
  <c r="E3883" i="56"/>
  <c r="E3882" i="56"/>
  <c r="E3881" i="56"/>
  <c r="E3880" i="56"/>
  <c r="E3879" i="56"/>
  <c r="E3878" i="56"/>
  <c r="E3877" i="56"/>
  <c r="E3876" i="56"/>
  <c r="E3875" i="56"/>
  <c r="E3874" i="56"/>
  <c r="E3873" i="56"/>
  <c r="E3872" i="56"/>
  <c r="E3871" i="56"/>
  <c r="E3870" i="56"/>
  <c r="E3869" i="56"/>
  <c r="E3868" i="56"/>
  <c r="E3867" i="56"/>
  <c r="E3866" i="56"/>
  <c r="E3865" i="56"/>
  <c r="E3864" i="56"/>
  <c r="E3863" i="56"/>
  <c r="E3862" i="56"/>
  <c r="E3861" i="56"/>
  <c r="E3860" i="56"/>
  <c r="E3859" i="56"/>
  <c r="E3858" i="56"/>
  <c r="E3857" i="56"/>
  <c r="E3856" i="56"/>
  <c r="E3855" i="56"/>
  <c r="E3854" i="56"/>
  <c r="E3853" i="56"/>
  <c r="E3852" i="56"/>
  <c r="E3851" i="56"/>
  <c r="E3850" i="56"/>
  <c r="E3849" i="56"/>
  <c r="E3848" i="56"/>
  <c r="E3847" i="56"/>
  <c r="E3846" i="56"/>
  <c r="E3845" i="56"/>
  <c r="E3844" i="56"/>
  <c r="E3843" i="56"/>
  <c r="E3842" i="56"/>
  <c r="E3841" i="56"/>
  <c r="E3840" i="56"/>
  <c r="E3839" i="56"/>
  <c r="E3838" i="56"/>
  <c r="E3837" i="56"/>
  <c r="E3836" i="56"/>
  <c r="E3835" i="56"/>
  <c r="E3834" i="56"/>
  <c r="E3833" i="56"/>
  <c r="E3832" i="56"/>
  <c r="E3831" i="56"/>
  <c r="E3830" i="56"/>
  <c r="E3829" i="56"/>
  <c r="E3828" i="56"/>
  <c r="E3827" i="56"/>
  <c r="E3826" i="56"/>
  <c r="E3825" i="56"/>
  <c r="E3824" i="56"/>
  <c r="E3823" i="56"/>
  <c r="E3822" i="56"/>
  <c r="E3821" i="56"/>
  <c r="E3820" i="56"/>
  <c r="E3819" i="56"/>
  <c r="E3818" i="56"/>
  <c r="E3817" i="56"/>
  <c r="E3816" i="56"/>
  <c r="E3815" i="56"/>
  <c r="E3814" i="56"/>
  <c r="E3813" i="56"/>
  <c r="E3812" i="56"/>
  <c r="E3811" i="56"/>
  <c r="E3810" i="56"/>
  <c r="E3809" i="56"/>
  <c r="E3808" i="56"/>
  <c r="E3807" i="56"/>
  <c r="E3806" i="56"/>
  <c r="E3805" i="56"/>
  <c r="E3804" i="56"/>
  <c r="E3803" i="56"/>
  <c r="E3802" i="56"/>
  <c r="E3801" i="56"/>
  <c r="E3800" i="56"/>
  <c r="E3799" i="56"/>
  <c r="E3798" i="56"/>
  <c r="E3797" i="56"/>
  <c r="E3796" i="56"/>
  <c r="E3795" i="56"/>
  <c r="E3794" i="56"/>
  <c r="E3793" i="56"/>
  <c r="E3792" i="56"/>
  <c r="E3791" i="56"/>
  <c r="E3790" i="56"/>
  <c r="E3789" i="56"/>
  <c r="E3788" i="56"/>
  <c r="E3787" i="56"/>
  <c r="E3786" i="56"/>
  <c r="E3785" i="56"/>
  <c r="E3784" i="56"/>
  <c r="E3783" i="56"/>
  <c r="E3782" i="56"/>
  <c r="E3781" i="56"/>
  <c r="E3780" i="56"/>
  <c r="E3779" i="56"/>
  <c r="E3778" i="56"/>
  <c r="E3777" i="56"/>
  <c r="E3776" i="56"/>
  <c r="E3775" i="56"/>
  <c r="E3774" i="56"/>
  <c r="E3773" i="56"/>
  <c r="E3772" i="56"/>
  <c r="E3771" i="56"/>
  <c r="E3770" i="56"/>
  <c r="E3769" i="56"/>
  <c r="E3768" i="56"/>
  <c r="E3767" i="56"/>
  <c r="E3766" i="56"/>
  <c r="E3765" i="56"/>
  <c r="E3764" i="56"/>
  <c r="E3763" i="56"/>
  <c r="E3762" i="56"/>
  <c r="E3761" i="56"/>
  <c r="E3760" i="56"/>
  <c r="E3759" i="56"/>
  <c r="E3758" i="56"/>
  <c r="E3757" i="56"/>
  <c r="E3756" i="56"/>
  <c r="E3755" i="56"/>
  <c r="E3754" i="56"/>
  <c r="E3753" i="56"/>
  <c r="E3752" i="56"/>
  <c r="E3751" i="56"/>
  <c r="E3750" i="56"/>
  <c r="E3749" i="56"/>
  <c r="E3748" i="56"/>
  <c r="E3747" i="56"/>
  <c r="E3746" i="56"/>
  <c r="E3745" i="56"/>
  <c r="E3744" i="56"/>
  <c r="E3743" i="56"/>
  <c r="E3742" i="56"/>
  <c r="E3741" i="56"/>
  <c r="E3740" i="56"/>
  <c r="E3739" i="56"/>
  <c r="E3738" i="56"/>
  <c r="E3737" i="56"/>
  <c r="E3736" i="56"/>
  <c r="E3735" i="56"/>
  <c r="E3734" i="56"/>
  <c r="E3733" i="56"/>
  <c r="E3732" i="56"/>
  <c r="E3731" i="56"/>
  <c r="E3730" i="56"/>
  <c r="E3729" i="56"/>
  <c r="E3728" i="56"/>
  <c r="E3727" i="56"/>
  <c r="E3726" i="56"/>
  <c r="E3725" i="56"/>
  <c r="E3724" i="56"/>
  <c r="E3723" i="56"/>
  <c r="E3722" i="56"/>
  <c r="E3721" i="56"/>
  <c r="E3720" i="56"/>
  <c r="E3719" i="56"/>
  <c r="E3718" i="56"/>
  <c r="E3717" i="56"/>
  <c r="E3716" i="56"/>
  <c r="E3715" i="56"/>
  <c r="E3714" i="56"/>
  <c r="E3713" i="56"/>
  <c r="E3712" i="56"/>
  <c r="E3711" i="56"/>
  <c r="E3710" i="56"/>
  <c r="E3709" i="56"/>
  <c r="E3708" i="56"/>
  <c r="E3707" i="56"/>
  <c r="E3706" i="56"/>
  <c r="E3705" i="56"/>
  <c r="E3704" i="56"/>
  <c r="E3703" i="56"/>
  <c r="E3702" i="56"/>
  <c r="E3701" i="56"/>
  <c r="E3700" i="56"/>
  <c r="E3699" i="56"/>
  <c r="E3698" i="56"/>
  <c r="E3697" i="56"/>
  <c r="E3696" i="56"/>
  <c r="E3695" i="56"/>
  <c r="E3694" i="56"/>
  <c r="E3693" i="56"/>
  <c r="E3692" i="56"/>
  <c r="E3691" i="56"/>
  <c r="E3690" i="56"/>
  <c r="E3689" i="56"/>
  <c r="E3688" i="56"/>
  <c r="E3687" i="56"/>
  <c r="E3686" i="56"/>
  <c r="E3685" i="56"/>
  <c r="E3684" i="56"/>
  <c r="E3683" i="56"/>
  <c r="E3682" i="56"/>
  <c r="E3681" i="56"/>
  <c r="E3680" i="56"/>
  <c r="E3679" i="56"/>
  <c r="E3678" i="56"/>
  <c r="E3677" i="56"/>
  <c r="E3676" i="56"/>
  <c r="E3675" i="56"/>
  <c r="E3674" i="56"/>
  <c r="E3673" i="56"/>
  <c r="E3672" i="56"/>
  <c r="E3671" i="56"/>
  <c r="E3670" i="56"/>
  <c r="E3669" i="56"/>
  <c r="E3668" i="56"/>
  <c r="E3667" i="56"/>
  <c r="E3666" i="56"/>
  <c r="E3665" i="56"/>
  <c r="E3664" i="56"/>
  <c r="E3663" i="56"/>
  <c r="E3662" i="56"/>
  <c r="E3661" i="56"/>
  <c r="E3660" i="56"/>
  <c r="E3659" i="56"/>
  <c r="E3658" i="56"/>
  <c r="E3657" i="56"/>
  <c r="E3656" i="56"/>
  <c r="E3655" i="56"/>
  <c r="E3654" i="56"/>
  <c r="E3653" i="56"/>
  <c r="E3652" i="56"/>
  <c r="E3651" i="56"/>
  <c r="E3650" i="56"/>
  <c r="E3649" i="56"/>
  <c r="E3648" i="56"/>
  <c r="E3647" i="56"/>
  <c r="E3646" i="56"/>
  <c r="E3645" i="56"/>
  <c r="E3644" i="56"/>
  <c r="E3643" i="56"/>
  <c r="E3642" i="56"/>
  <c r="E3641" i="56"/>
  <c r="E3640" i="56"/>
  <c r="E3639" i="56"/>
  <c r="E3638" i="56"/>
  <c r="E3637" i="56"/>
  <c r="E3636" i="56"/>
  <c r="E3635" i="56"/>
  <c r="E3634" i="56"/>
  <c r="E3633" i="56"/>
  <c r="E3632" i="56"/>
  <c r="E3631" i="56"/>
  <c r="E3630" i="56"/>
  <c r="E3629" i="56"/>
  <c r="E3628" i="56"/>
  <c r="E3627" i="56"/>
  <c r="E3626" i="56"/>
  <c r="E3625" i="56"/>
  <c r="E3624" i="56"/>
  <c r="E3623" i="56"/>
  <c r="E3622" i="56"/>
  <c r="E3621" i="56"/>
  <c r="E3620" i="56"/>
  <c r="E3619" i="56"/>
  <c r="E3618" i="56"/>
  <c r="E3617" i="56"/>
  <c r="E3616" i="56"/>
  <c r="E3615" i="56"/>
  <c r="E3614" i="56"/>
  <c r="E3613" i="56"/>
  <c r="E3612" i="56"/>
  <c r="E3611" i="56"/>
  <c r="E3610" i="56"/>
  <c r="E3609" i="56"/>
  <c r="E3608" i="56"/>
  <c r="E3607" i="56"/>
  <c r="E3606" i="56"/>
  <c r="E3605" i="56"/>
  <c r="E3604" i="56"/>
  <c r="E3603" i="56"/>
  <c r="E3602" i="56"/>
  <c r="E3601" i="56"/>
  <c r="E3600" i="56"/>
  <c r="E3599" i="56"/>
  <c r="E3598" i="56"/>
  <c r="E3597" i="56"/>
  <c r="E3596" i="56"/>
  <c r="E3595" i="56"/>
  <c r="E3594" i="56"/>
  <c r="E3593" i="56"/>
  <c r="E3592" i="56"/>
  <c r="E3591" i="56"/>
  <c r="E3590" i="56"/>
  <c r="E3589" i="56"/>
  <c r="E3588" i="56"/>
  <c r="E3587" i="56"/>
  <c r="E3586" i="56"/>
  <c r="E3585" i="56"/>
  <c r="E3584" i="56"/>
  <c r="E3583" i="56"/>
  <c r="E3582" i="56"/>
  <c r="E3581" i="56"/>
  <c r="E3580" i="56"/>
  <c r="E3579" i="56"/>
  <c r="E3578" i="56"/>
  <c r="E3577" i="56"/>
  <c r="E3576" i="56"/>
  <c r="E3575" i="56"/>
  <c r="E3574" i="56"/>
  <c r="E3573" i="56"/>
  <c r="E3572" i="56"/>
  <c r="E3571" i="56"/>
  <c r="E3570" i="56"/>
  <c r="E3569" i="56"/>
  <c r="E3568" i="56"/>
  <c r="E3567" i="56"/>
  <c r="E3566" i="56"/>
  <c r="E3565" i="56"/>
  <c r="E3564" i="56"/>
  <c r="E3563" i="56"/>
  <c r="E3562" i="56"/>
  <c r="E3561" i="56"/>
  <c r="E3560" i="56"/>
  <c r="E3559" i="56"/>
  <c r="E3558" i="56"/>
  <c r="E3557" i="56"/>
  <c r="E3556" i="56"/>
  <c r="E3555" i="56"/>
  <c r="E3554" i="56"/>
  <c r="E3553" i="56"/>
  <c r="E3552" i="56"/>
  <c r="E3551" i="56"/>
  <c r="E3550" i="56"/>
  <c r="E3549" i="56"/>
  <c r="E3548" i="56"/>
  <c r="E3547" i="56"/>
  <c r="E3546" i="56"/>
  <c r="E3545" i="56"/>
  <c r="E3544" i="56"/>
  <c r="E3543" i="56"/>
  <c r="E3542" i="56"/>
  <c r="E3541" i="56"/>
  <c r="E3540" i="56"/>
  <c r="E3539" i="56"/>
  <c r="E3538" i="56"/>
  <c r="E3537" i="56"/>
  <c r="E3536" i="56"/>
  <c r="E3535" i="56"/>
  <c r="E3534" i="56"/>
  <c r="E3533" i="56"/>
  <c r="E3532" i="56"/>
  <c r="E3531" i="56"/>
  <c r="E3530" i="56"/>
  <c r="E3529" i="56"/>
  <c r="E3528" i="56"/>
  <c r="E3527" i="56"/>
  <c r="E3526" i="56"/>
  <c r="E3525" i="56"/>
  <c r="E3524" i="56"/>
  <c r="E3523" i="56"/>
  <c r="E3522" i="56"/>
  <c r="E3521" i="56"/>
  <c r="E3520" i="56"/>
  <c r="E3519" i="56"/>
  <c r="E3518" i="56"/>
  <c r="E3517" i="56"/>
  <c r="E3516" i="56"/>
  <c r="E3515" i="56"/>
  <c r="E3514" i="56"/>
  <c r="E3513" i="56"/>
  <c r="E3512" i="56"/>
  <c r="E3511" i="56"/>
  <c r="E3510" i="56"/>
  <c r="E3509" i="56"/>
  <c r="E3508" i="56"/>
  <c r="E3507" i="56"/>
  <c r="E3506" i="56"/>
  <c r="E3505" i="56"/>
  <c r="E3504" i="56"/>
  <c r="E3503" i="56"/>
  <c r="E3502" i="56"/>
  <c r="E3501" i="56"/>
  <c r="E3500" i="56"/>
  <c r="E3499" i="56"/>
  <c r="E3498" i="56"/>
  <c r="E3497" i="56"/>
  <c r="E3496" i="56"/>
  <c r="E3495" i="56"/>
  <c r="E3494" i="56"/>
  <c r="E3493" i="56"/>
  <c r="E3492" i="56"/>
  <c r="E3491" i="56"/>
  <c r="E3490" i="56"/>
  <c r="E3489" i="56"/>
  <c r="E3488" i="56"/>
  <c r="E3487" i="56"/>
  <c r="E3486" i="56"/>
  <c r="E3485" i="56"/>
  <c r="E3484" i="56"/>
  <c r="E3483" i="56"/>
  <c r="E3482" i="56"/>
  <c r="E3481" i="56"/>
  <c r="E3480" i="56"/>
  <c r="E3479" i="56"/>
  <c r="E3478" i="56"/>
  <c r="E3477" i="56"/>
  <c r="E3476" i="56"/>
  <c r="E3475" i="56"/>
  <c r="E3474" i="56"/>
  <c r="E3473" i="56"/>
  <c r="E3472" i="56"/>
  <c r="E3471" i="56"/>
  <c r="E3470" i="56"/>
  <c r="E3469" i="56"/>
  <c r="E3468" i="56"/>
  <c r="E3467" i="56"/>
  <c r="E3466" i="56"/>
  <c r="E3465" i="56"/>
  <c r="E3464" i="56"/>
  <c r="E3463" i="56"/>
  <c r="E3462" i="56"/>
  <c r="E3461" i="56"/>
  <c r="E3460" i="56"/>
  <c r="E3459" i="56"/>
  <c r="E3458" i="56"/>
  <c r="E3457" i="56"/>
  <c r="E3456" i="56"/>
  <c r="E3455" i="56"/>
  <c r="E3454" i="56"/>
  <c r="E3453" i="56"/>
  <c r="E3452" i="56"/>
  <c r="E3451" i="56"/>
  <c r="E3450" i="56"/>
  <c r="E3449" i="56"/>
  <c r="E3448" i="56"/>
  <c r="E3447" i="56"/>
  <c r="E3446" i="56"/>
  <c r="E3445" i="56"/>
  <c r="E3444" i="56"/>
  <c r="E3443" i="56"/>
  <c r="E3442" i="56"/>
  <c r="E3441" i="56"/>
  <c r="E3440" i="56"/>
  <c r="E3439" i="56"/>
  <c r="E3438" i="56"/>
  <c r="E3437" i="56"/>
  <c r="E3436" i="56"/>
  <c r="E3435" i="56"/>
  <c r="E3434" i="56"/>
  <c r="E3433" i="56"/>
  <c r="E3432" i="56"/>
  <c r="E3431" i="56"/>
  <c r="E3430" i="56"/>
  <c r="E3429" i="56"/>
  <c r="E3428" i="56"/>
  <c r="E3427" i="56"/>
  <c r="E3426" i="56"/>
  <c r="E3425" i="56"/>
  <c r="E3424" i="56"/>
  <c r="E3423" i="56"/>
  <c r="E3422" i="56"/>
  <c r="E3421" i="56"/>
  <c r="E3420" i="56"/>
  <c r="E3419" i="56"/>
  <c r="E3418" i="56"/>
  <c r="E3417" i="56"/>
  <c r="E3416" i="56"/>
  <c r="E3415" i="56"/>
  <c r="E3414" i="56"/>
  <c r="E3413" i="56"/>
  <c r="E3412" i="56"/>
  <c r="E3411" i="56"/>
  <c r="E3410" i="56"/>
  <c r="E3409" i="56"/>
  <c r="E3408" i="56"/>
  <c r="E3407" i="56"/>
  <c r="E3406" i="56"/>
  <c r="E3405" i="56"/>
  <c r="E3404" i="56"/>
  <c r="E3403" i="56"/>
  <c r="E3402" i="56"/>
  <c r="E3401" i="56"/>
  <c r="E3400" i="56"/>
  <c r="E3399" i="56"/>
  <c r="E3398" i="56"/>
  <c r="E3397" i="56"/>
  <c r="E3396" i="56"/>
  <c r="E3395" i="56"/>
  <c r="E3394" i="56"/>
  <c r="E3393" i="56"/>
  <c r="E3392" i="56"/>
  <c r="E3391" i="56"/>
  <c r="E3390" i="56"/>
  <c r="E3389" i="56"/>
  <c r="E3388" i="56"/>
  <c r="E3387" i="56"/>
  <c r="E3386" i="56"/>
  <c r="E3385" i="56"/>
  <c r="E3384" i="56"/>
  <c r="E3383" i="56"/>
  <c r="E3382" i="56"/>
  <c r="E3381" i="56"/>
  <c r="E3380" i="56"/>
  <c r="E3379" i="56"/>
  <c r="E3378" i="56"/>
  <c r="E3377" i="56"/>
  <c r="E3376" i="56"/>
  <c r="E3375" i="56"/>
  <c r="E3374" i="56"/>
  <c r="E3373" i="56"/>
  <c r="E3372" i="56"/>
  <c r="E3371" i="56"/>
  <c r="E3370" i="56"/>
  <c r="E3369" i="56"/>
  <c r="E3368" i="56"/>
  <c r="E3367" i="56"/>
  <c r="E3366" i="56"/>
  <c r="E3365" i="56"/>
  <c r="E3364" i="56"/>
  <c r="E3363" i="56"/>
  <c r="E3362" i="56"/>
  <c r="E3361" i="56"/>
  <c r="E3360" i="56"/>
  <c r="E3359" i="56"/>
  <c r="E3358" i="56"/>
  <c r="E3357" i="56"/>
  <c r="E3356" i="56"/>
  <c r="E3355" i="56"/>
  <c r="E3354" i="56"/>
  <c r="E3353" i="56"/>
  <c r="E3352" i="56"/>
  <c r="E3351" i="56"/>
  <c r="E3350" i="56"/>
  <c r="E3349" i="56"/>
  <c r="E3348" i="56"/>
  <c r="E3347" i="56"/>
  <c r="E3346" i="56"/>
  <c r="E3345" i="56"/>
  <c r="E3344" i="56"/>
  <c r="E3343" i="56"/>
  <c r="E3342" i="56"/>
  <c r="E3341" i="56"/>
  <c r="E3340" i="56"/>
  <c r="E3339" i="56"/>
  <c r="E3338" i="56"/>
  <c r="E3337" i="56"/>
  <c r="E3336" i="56"/>
  <c r="E3335" i="56"/>
  <c r="E3334" i="56"/>
  <c r="E3333" i="56"/>
  <c r="E3332" i="56"/>
  <c r="E3331" i="56"/>
  <c r="E3330" i="56"/>
  <c r="E3329" i="56"/>
  <c r="E3328" i="56"/>
  <c r="E3327" i="56"/>
  <c r="E3326" i="56"/>
  <c r="E3325" i="56"/>
  <c r="E3324" i="56"/>
  <c r="E3323" i="56"/>
  <c r="E3322" i="56"/>
  <c r="E3321" i="56"/>
  <c r="E3320" i="56"/>
  <c r="E3319" i="56"/>
  <c r="E3318" i="56"/>
  <c r="E3317" i="56"/>
  <c r="E3316" i="56"/>
  <c r="E3315" i="56"/>
  <c r="E3314" i="56"/>
  <c r="E3313" i="56"/>
  <c r="E3312" i="56"/>
  <c r="E3311" i="56"/>
  <c r="E3310" i="56"/>
  <c r="E3309" i="56"/>
  <c r="E3308" i="56"/>
  <c r="E3307" i="56"/>
  <c r="E3306" i="56"/>
  <c r="E3305" i="56"/>
  <c r="E3304" i="56"/>
  <c r="E3303" i="56"/>
  <c r="E3302" i="56"/>
  <c r="E3301" i="56"/>
  <c r="E3300" i="56"/>
  <c r="E3299" i="56"/>
  <c r="E3298" i="56"/>
  <c r="E3297" i="56"/>
  <c r="E3296" i="56"/>
  <c r="E3295" i="56"/>
  <c r="E3294" i="56"/>
  <c r="E3293" i="56"/>
  <c r="E3292" i="56"/>
  <c r="E3291" i="56"/>
  <c r="E3290" i="56"/>
  <c r="E3289" i="56"/>
  <c r="E3288" i="56"/>
  <c r="E3287" i="56"/>
  <c r="E3286" i="56"/>
  <c r="E3285" i="56"/>
  <c r="E3284" i="56"/>
  <c r="E3283" i="56"/>
  <c r="E3282" i="56"/>
  <c r="E3281" i="56"/>
  <c r="E3280" i="56"/>
  <c r="E3279" i="56"/>
  <c r="E3278" i="56"/>
  <c r="E3277" i="56"/>
  <c r="E3276" i="56"/>
  <c r="E3275" i="56"/>
  <c r="E3274" i="56"/>
  <c r="E3273" i="56"/>
  <c r="E3272" i="56"/>
  <c r="E3271" i="56"/>
  <c r="E3270" i="56"/>
  <c r="E3269" i="56"/>
  <c r="E3268" i="56"/>
  <c r="E3267" i="56"/>
  <c r="E3266" i="56"/>
  <c r="E3265" i="56"/>
  <c r="E3264" i="56"/>
  <c r="E3263" i="56"/>
  <c r="E3262" i="56"/>
  <c r="E3261" i="56"/>
  <c r="E3260" i="56"/>
  <c r="E3259" i="56"/>
  <c r="E3258" i="56"/>
  <c r="E3257" i="56"/>
  <c r="E3256" i="56"/>
  <c r="E3255" i="56"/>
  <c r="E3254" i="56"/>
  <c r="E3253" i="56"/>
  <c r="E3252" i="56"/>
  <c r="E3251" i="56"/>
  <c r="E3250" i="56"/>
  <c r="E3249" i="56"/>
  <c r="E3248" i="56"/>
  <c r="E3247" i="56"/>
  <c r="E3246" i="56"/>
  <c r="E3245" i="56"/>
  <c r="E3244" i="56"/>
  <c r="E3243" i="56"/>
  <c r="E3242" i="56"/>
  <c r="E3241" i="56"/>
  <c r="E3240" i="56"/>
  <c r="E3239" i="56"/>
  <c r="E3238" i="56"/>
  <c r="E3237" i="56"/>
  <c r="E3236" i="56"/>
  <c r="E3235" i="56"/>
  <c r="E3234" i="56"/>
  <c r="E3233" i="56"/>
  <c r="E3232" i="56"/>
  <c r="E3231" i="56"/>
  <c r="E3230" i="56"/>
  <c r="E3229" i="56"/>
  <c r="E3228" i="56"/>
  <c r="E3227" i="56"/>
  <c r="E3226" i="56"/>
  <c r="E3225" i="56"/>
  <c r="E3224" i="56"/>
  <c r="E3223" i="56"/>
  <c r="E3222" i="56"/>
  <c r="E3221" i="56"/>
  <c r="E3220" i="56"/>
  <c r="E3219" i="56"/>
  <c r="E3218" i="56"/>
  <c r="E3217" i="56"/>
  <c r="E3216" i="56"/>
  <c r="E3215" i="56"/>
  <c r="E3214" i="56"/>
  <c r="E3213" i="56"/>
  <c r="E3212" i="56"/>
  <c r="E3211" i="56"/>
  <c r="E3210" i="56"/>
  <c r="E3209" i="56"/>
  <c r="E3208" i="56"/>
  <c r="E3207" i="56"/>
  <c r="E3206" i="56"/>
  <c r="E3205" i="56"/>
  <c r="E3204" i="56"/>
  <c r="E3203" i="56"/>
  <c r="E3202" i="56"/>
  <c r="E3201" i="56"/>
  <c r="E3200" i="56"/>
  <c r="E3199" i="56"/>
  <c r="E3198" i="56"/>
  <c r="E3197" i="56"/>
  <c r="E3196" i="56"/>
  <c r="E3195" i="56"/>
  <c r="E3194" i="56"/>
  <c r="E3193" i="56"/>
  <c r="E3192" i="56"/>
  <c r="E3191" i="56"/>
  <c r="E3190" i="56"/>
  <c r="E3189" i="56"/>
  <c r="E3188" i="56"/>
  <c r="E3187" i="56"/>
  <c r="E3186" i="56"/>
  <c r="E3185" i="56"/>
  <c r="E3184" i="56"/>
  <c r="E3183" i="56"/>
  <c r="E3182" i="56"/>
  <c r="E3181" i="56"/>
  <c r="E3180" i="56"/>
  <c r="E3179" i="56"/>
  <c r="E3178" i="56"/>
  <c r="E3177" i="56"/>
  <c r="E3176" i="56"/>
  <c r="E3175" i="56"/>
  <c r="E3174" i="56"/>
  <c r="E3173" i="56"/>
  <c r="E3172" i="56"/>
  <c r="E3171" i="56"/>
  <c r="E3170" i="56"/>
  <c r="E3169" i="56"/>
  <c r="E3168" i="56"/>
  <c r="E3167" i="56"/>
  <c r="E3166" i="56"/>
  <c r="E3165" i="56"/>
  <c r="E3164" i="56"/>
  <c r="E3163" i="56"/>
  <c r="E3162" i="56"/>
  <c r="E3161" i="56"/>
  <c r="E3160" i="56"/>
  <c r="E3159" i="56"/>
  <c r="E3158" i="56"/>
  <c r="E3157" i="56"/>
  <c r="E3156" i="56"/>
  <c r="E3155" i="56"/>
  <c r="E3154" i="56"/>
  <c r="E3153" i="56"/>
  <c r="E3152" i="56"/>
  <c r="E3151" i="56"/>
  <c r="E3150" i="56"/>
  <c r="E3149" i="56"/>
  <c r="E3148" i="56"/>
  <c r="E3147" i="56"/>
  <c r="E3146" i="56"/>
  <c r="E3145" i="56"/>
  <c r="E3144" i="56"/>
  <c r="E3143" i="56"/>
  <c r="E3142" i="56"/>
  <c r="E3141" i="56"/>
  <c r="E3140" i="56"/>
  <c r="E3139" i="56"/>
  <c r="E3138" i="56"/>
  <c r="E3137" i="56"/>
  <c r="E3136" i="56"/>
  <c r="E3135" i="56"/>
  <c r="E3134" i="56"/>
  <c r="E3133" i="56"/>
  <c r="E3132" i="56"/>
  <c r="E3131" i="56"/>
  <c r="E3130" i="56"/>
  <c r="E3129" i="56"/>
  <c r="E3128" i="56"/>
  <c r="E3127" i="56"/>
  <c r="E3126" i="56"/>
  <c r="E3125" i="56"/>
  <c r="E3124" i="56"/>
  <c r="E3123" i="56"/>
  <c r="E3122" i="56"/>
  <c r="E3121" i="56"/>
  <c r="E3120" i="56"/>
  <c r="E3119" i="56"/>
  <c r="E3118" i="56"/>
  <c r="E3117" i="56"/>
  <c r="E3116" i="56"/>
  <c r="E3115" i="56"/>
  <c r="E3114" i="56"/>
  <c r="E3113" i="56"/>
  <c r="E3112" i="56"/>
  <c r="E3111" i="56"/>
  <c r="E3110" i="56"/>
  <c r="E3109" i="56"/>
  <c r="E3108" i="56"/>
  <c r="E3107" i="56"/>
  <c r="E3106" i="56"/>
  <c r="E3105" i="56"/>
  <c r="E3104" i="56"/>
  <c r="E3103" i="56"/>
  <c r="E3102" i="56"/>
  <c r="E3101" i="56"/>
  <c r="E3100" i="56"/>
  <c r="E3099" i="56"/>
  <c r="E3098" i="56"/>
  <c r="E3097" i="56"/>
  <c r="E3096" i="56"/>
  <c r="E3095" i="56"/>
  <c r="E3094" i="56"/>
  <c r="E3093" i="56"/>
  <c r="E3092" i="56"/>
  <c r="E3091" i="56"/>
  <c r="E3090" i="56"/>
  <c r="E3089" i="56"/>
  <c r="E3088" i="56"/>
  <c r="E3087" i="56"/>
  <c r="E3086" i="56"/>
  <c r="E3085" i="56"/>
  <c r="E3084" i="56"/>
  <c r="E3083" i="56"/>
  <c r="E3082" i="56"/>
  <c r="E3081" i="56"/>
  <c r="E3080" i="56"/>
  <c r="E3079" i="56"/>
  <c r="E3078" i="56"/>
  <c r="E3077" i="56"/>
  <c r="E3076" i="56"/>
  <c r="E3075" i="56"/>
  <c r="E3074" i="56"/>
  <c r="E3073" i="56"/>
  <c r="E3072" i="56"/>
  <c r="E3071" i="56"/>
  <c r="E3070" i="56"/>
  <c r="E3069" i="56"/>
  <c r="E3068" i="56"/>
  <c r="E3067" i="56"/>
  <c r="E3066" i="56"/>
  <c r="E3065" i="56"/>
  <c r="E3064" i="56"/>
  <c r="E3063" i="56"/>
  <c r="E3062" i="56"/>
  <c r="E3061" i="56"/>
  <c r="E3060" i="56"/>
  <c r="E3059" i="56"/>
  <c r="E3058" i="56"/>
  <c r="E3057" i="56"/>
  <c r="E3056" i="56"/>
  <c r="E3055" i="56"/>
  <c r="E3054" i="56"/>
  <c r="E3053" i="56"/>
  <c r="E3052" i="56"/>
  <c r="E3051" i="56"/>
  <c r="E3050" i="56"/>
  <c r="E3049" i="56"/>
  <c r="E3048" i="56"/>
  <c r="E3047" i="56"/>
  <c r="E3046" i="56"/>
  <c r="E3045" i="56"/>
  <c r="E3044" i="56"/>
  <c r="E3043" i="56"/>
  <c r="E3042" i="56"/>
  <c r="E3041" i="56"/>
  <c r="E3040" i="56"/>
  <c r="E3039" i="56"/>
  <c r="E3038" i="56"/>
  <c r="E3037" i="56"/>
  <c r="E3036" i="56"/>
  <c r="E3035" i="56"/>
  <c r="E3034" i="56"/>
  <c r="E3033" i="56"/>
  <c r="E3032" i="56"/>
  <c r="E3031" i="56"/>
  <c r="E3030" i="56"/>
  <c r="E3029" i="56"/>
  <c r="E3028" i="56"/>
  <c r="E3027" i="56"/>
  <c r="E3026" i="56"/>
  <c r="E3025" i="56"/>
  <c r="E3024" i="56"/>
  <c r="E3023" i="56"/>
  <c r="E3022" i="56"/>
  <c r="E3021" i="56"/>
  <c r="E3020" i="56"/>
  <c r="E3019" i="56"/>
  <c r="E3018" i="56"/>
  <c r="E3017" i="56"/>
  <c r="E3016" i="56"/>
  <c r="E3015" i="56"/>
  <c r="E3014" i="56"/>
  <c r="E3013" i="56"/>
  <c r="E3012" i="56"/>
  <c r="E3011" i="56"/>
  <c r="E3010" i="56"/>
  <c r="E3009" i="56"/>
  <c r="E3008" i="56"/>
  <c r="E3007" i="56"/>
  <c r="E3006" i="56"/>
  <c r="E3005" i="56"/>
  <c r="E3004" i="56"/>
  <c r="E3003" i="56"/>
  <c r="E3002" i="56"/>
  <c r="E3001" i="56"/>
  <c r="E3000" i="56"/>
  <c r="E2999" i="56"/>
  <c r="E2998" i="56"/>
  <c r="E2997" i="56"/>
  <c r="E2996" i="56"/>
  <c r="E2995" i="56"/>
  <c r="E2994" i="56"/>
  <c r="E2993" i="56"/>
  <c r="E2992" i="56"/>
  <c r="E2991" i="56"/>
  <c r="E2990" i="56"/>
  <c r="E2989" i="56"/>
  <c r="E2988" i="56"/>
  <c r="E2987" i="56"/>
  <c r="E2986" i="56"/>
  <c r="E2985" i="56"/>
  <c r="E2984" i="56"/>
  <c r="E2983" i="56"/>
  <c r="E2982" i="56"/>
  <c r="E2981" i="56"/>
  <c r="E2980" i="56"/>
  <c r="E2979" i="56"/>
  <c r="E2978" i="56"/>
  <c r="E2977" i="56"/>
  <c r="E2976" i="56"/>
  <c r="E2975" i="56"/>
  <c r="E2974" i="56"/>
  <c r="E2973" i="56"/>
  <c r="E2972" i="56"/>
  <c r="E2971" i="56"/>
  <c r="E2970" i="56"/>
  <c r="E2969" i="56"/>
  <c r="E2968" i="56"/>
  <c r="E2967" i="56"/>
  <c r="E2966" i="56"/>
  <c r="E2965" i="56"/>
  <c r="E2964" i="56"/>
  <c r="E2963" i="56"/>
  <c r="E2962" i="56"/>
  <c r="E2961" i="56"/>
  <c r="E2960" i="56"/>
  <c r="E2959" i="56"/>
  <c r="E2958" i="56"/>
  <c r="E2957" i="56"/>
  <c r="E2956" i="56"/>
  <c r="E2955" i="56"/>
  <c r="E2954" i="56"/>
  <c r="E2953" i="56"/>
  <c r="E2952" i="56"/>
  <c r="E2951" i="56"/>
  <c r="E2950" i="56"/>
  <c r="E2949" i="56"/>
  <c r="E2948" i="56"/>
  <c r="E2947" i="56"/>
  <c r="E2946" i="56"/>
  <c r="E2945" i="56"/>
  <c r="E2944" i="56"/>
  <c r="E2943" i="56"/>
  <c r="E2942" i="56"/>
  <c r="E2941" i="56"/>
  <c r="E2940" i="56"/>
  <c r="E2939" i="56"/>
  <c r="E2938" i="56"/>
  <c r="E2937" i="56"/>
  <c r="E2936" i="56"/>
  <c r="E2935" i="56"/>
  <c r="E2934" i="56"/>
  <c r="E2933" i="56"/>
  <c r="E2932" i="56"/>
  <c r="E2931" i="56"/>
  <c r="E2930" i="56"/>
  <c r="E2929" i="56"/>
  <c r="E2928" i="56"/>
  <c r="E2927" i="56"/>
  <c r="E2926" i="56"/>
  <c r="E2925" i="56"/>
  <c r="E2924" i="56"/>
  <c r="E2923" i="56"/>
  <c r="E2922" i="56"/>
  <c r="E2921" i="56"/>
  <c r="E2920" i="56"/>
  <c r="E2919" i="56"/>
  <c r="E2918" i="56"/>
  <c r="E2917" i="56"/>
  <c r="E2916" i="56"/>
  <c r="E2915" i="56"/>
  <c r="E2914" i="56"/>
  <c r="E2913" i="56"/>
  <c r="E2912" i="56"/>
  <c r="E2911" i="56"/>
  <c r="E2910" i="56"/>
  <c r="E2909" i="56"/>
  <c r="E2908" i="56"/>
  <c r="E2907" i="56"/>
  <c r="E2906" i="56"/>
  <c r="E2905" i="56"/>
  <c r="E2904" i="56"/>
  <c r="E2903" i="56"/>
  <c r="E2902" i="56"/>
  <c r="E2901" i="56"/>
  <c r="E2900" i="56"/>
  <c r="E2899" i="56"/>
  <c r="E2898" i="56"/>
  <c r="E2897" i="56"/>
  <c r="E2896" i="56"/>
  <c r="E2895" i="56"/>
  <c r="E2894" i="56"/>
  <c r="E2893" i="56"/>
  <c r="E2892" i="56"/>
  <c r="E2891" i="56"/>
  <c r="E2890" i="56"/>
  <c r="E2889" i="56"/>
  <c r="E2888" i="56"/>
  <c r="E2887" i="56"/>
  <c r="E2886" i="56"/>
  <c r="E2885" i="56"/>
  <c r="E2884" i="56"/>
  <c r="E2883" i="56"/>
  <c r="E2882" i="56"/>
  <c r="E2881" i="56"/>
  <c r="E2880" i="56"/>
  <c r="E2879" i="56"/>
  <c r="E2878" i="56"/>
  <c r="E2877" i="56"/>
  <c r="E2876" i="56"/>
  <c r="E2875" i="56"/>
  <c r="E2874" i="56"/>
  <c r="E2873" i="56"/>
  <c r="E2872" i="56"/>
  <c r="E2871" i="56"/>
  <c r="E2870" i="56"/>
  <c r="E2869" i="56"/>
  <c r="E2868" i="56"/>
  <c r="E2867" i="56"/>
  <c r="E2866" i="56"/>
  <c r="E2865" i="56"/>
  <c r="E2864" i="56"/>
  <c r="E2863" i="56"/>
  <c r="E2862" i="56"/>
  <c r="E2861" i="56"/>
  <c r="E2860" i="56"/>
  <c r="E2859" i="56"/>
  <c r="E2858" i="56"/>
  <c r="E2857" i="56"/>
  <c r="E2856" i="56"/>
  <c r="E2855" i="56"/>
  <c r="E2854" i="56"/>
  <c r="E2853" i="56"/>
  <c r="E2852" i="56"/>
  <c r="E2851" i="56"/>
  <c r="E2850" i="56"/>
  <c r="E2849" i="56"/>
  <c r="E2848" i="56"/>
  <c r="E2847" i="56"/>
  <c r="E2846" i="56"/>
  <c r="E2845" i="56"/>
  <c r="E2844" i="56"/>
  <c r="E2843" i="56"/>
  <c r="E2842" i="56"/>
  <c r="E2841" i="56"/>
  <c r="E2840" i="56"/>
  <c r="E2839" i="56"/>
  <c r="E2838" i="56"/>
  <c r="E2837" i="56"/>
  <c r="E2836" i="56"/>
  <c r="E2835" i="56"/>
  <c r="E2834" i="56"/>
  <c r="E2833" i="56"/>
  <c r="E2832" i="56"/>
  <c r="E2831" i="56"/>
  <c r="E2830" i="56"/>
  <c r="E2829" i="56"/>
  <c r="E2828" i="56"/>
  <c r="E2827" i="56"/>
  <c r="E2826" i="56"/>
  <c r="E2825" i="56"/>
  <c r="E2824" i="56"/>
  <c r="E2823" i="56"/>
  <c r="E2822" i="56"/>
  <c r="E2821" i="56"/>
  <c r="E2820" i="56"/>
  <c r="E2819" i="56"/>
  <c r="E2818" i="56"/>
  <c r="E2817" i="56"/>
  <c r="E2816" i="56"/>
  <c r="E2815" i="56"/>
  <c r="E2814" i="56"/>
  <c r="E2813" i="56"/>
  <c r="E2812" i="56"/>
  <c r="E2811" i="56"/>
  <c r="E2810" i="56"/>
  <c r="E2809" i="56"/>
  <c r="E2808" i="56"/>
  <c r="E2807" i="56"/>
  <c r="E2806" i="56"/>
  <c r="E2805" i="56"/>
  <c r="E2804" i="56"/>
  <c r="E2803" i="56"/>
  <c r="E2802" i="56"/>
  <c r="E2801" i="56"/>
  <c r="E2800" i="56"/>
  <c r="E2799" i="56"/>
  <c r="E2798" i="56"/>
  <c r="E2797" i="56"/>
  <c r="E2796" i="56"/>
  <c r="E2795" i="56"/>
  <c r="E2794" i="56"/>
  <c r="E2793" i="56"/>
  <c r="E2792" i="56"/>
  <c r="E2791" i="56"/>
  <c r="E2790" i="56"/>
  <c r="E2789" i="56"/>
  <c r="E2788" i="56"/>
  <c r="E2787" i="56"/>
  <c r="E2786" i="56"/>
  <c r="E2785" i="56"/>
  <c r="E2784" i="56"/>
  <c r="E2783" i="56"/>
  <c r="E2782" i="56"/>
  <c r="E2781" i="56"/>
  <c r="E2780" i="56"/>
  <c r="E2779" i="56"/>
  <c r="E2778" i="56"/>
  <c r="E2777" i="56"/>
  <c r="E2776" i="56"/>
  <c r="E2775" i="56"/>
  <c r="E2774" i="56"/>
  <c r="E2773" i="56"/>
  <c r="E2772" i="56"/>
  <c r="E2771" i="56"/>
  <c r="E2770" i="56"/>
  <c r="E2769" i="56"/>
  <c r="E2768" i="56"/>
  <c r="E2767" i="56"/>
  <c r="E2766" i="56"/>
  <c r="E2765" i="56"/>
  <c r="E2764" i="56"/>
  <c r="E2763" i="56"/>
  <c r="E2762" i="56"/>
  <c r="E2761" i="56"/>
  <c r="E2760" i="56"/>
  <c r="E2759" i="56"/>
  <c r="E2758" i="56"/>
  <c r="E2757" i="56"/>
  <c r="E2756" i="56"/>
  <c r="E2755" i="56"/>
  <c r="E2754" i="56"/>
  <c r="E2753" i="56"/>
  <c r="E2752" i="56"/>
  <c r="E2751" i="56"/>
  <c r="E2750" i="56"/>
  <c r="E2749" i="56"/>
  <c r="E2748" i="56"/>
  <c r="E2747" i="56"/>
  <c r="E2746" i="56"/>
  <c r="E2745" i="56"/>
  <c r="E2744" i="56"/>
  <c r="E2743" i="56"/>
  <c r="E2742" i="56"/>
  <c r="E2741" i="56"/>
  <c r="E2740" i="56"/>
  <c r="E2739" i="56"/>
  <c r="E2738" i="56"/>
  <c r="E2737" i="56"/>
  <c r="E2736" i="56"/>
  <c r="E2735" i="56"/>
  <c r="E2734" i="56"/>
  <c r="E2733" i="56"/>
  <c r="E2732" i="56"/>
  <c r="E2731" i="56"/>
  <c r="E2730" i="56"/>
  <c r="E2729" i="56"/>
  <c r="E2728" i="56"/>
  <c r="E2727" i="56"/>
  <c r="E2726" i="56"/>
  <c r="E2725" i="56"/>
  <c r="E2724" i="56"/>
  <c r="E2723" i="56"/>
  <c r="E2722" i="56"/>
  <c r="E2721" i="56"/>
  <c r="E2720" i="56"/>
  <c r="E2719" i="56"/>
  <c r="E2718" i="56"/>
  <c r="E2717" i="56"/>
  <c r="E2716" i="56"/>
  <c r="E2715" i="56"/>
  <c r="E2714" i="56"/>
  <c r="E2713" i="56"/>
  <c r="E2712" i="56"/>
  <c r="E2711" i="56"/>
  <c r="E2710" i="56"/>
  <c r="E2709" i="56"/>
  <c r="E2708" i="56"/>
  <c r="E2707" i="56"/>
  <c r="E2706" i="56"/>
  <c r="E2705" i="56"/>
  <c r="E2704" i="56"/>
  <c r="E2703" i="56"/>
  <c r="E2702" i="56"/>
  <c r="E2701" i="56"/>
  <c r="E2700" i="56"/>
  <c r="E2699" i="56"/>
  <c r="E2698" i="56"/>
  <c r="E2697" i="56"/>
  <c r="E2696" i="56"/>
  <c r="E2695" i="56"/>
  <c r="E2694" i="56"/>
  <c r="E2693" i="56"/>
  <c r="E2692" i="56"/>
  <c r="E2691" i="56"/>
  <c r="E2690" i="56"/>
  <c r="E2689" i="56"/>
  <c r="E2688" i="56"/>
  <c r="E2687" i="56"/>
  <c r="E2686" i="56"/>
  <c r="E2685" i="56"/>
  <c r="E2684" i="56"/>
  <c r="E2683" i="56"/>
  <c r="E2682" i="56"/>
  <c r="E2681" i="56"/>
  <c r="E2680" i="56"/>
  <c r="E2679" i="56"/>
  <c r="E2678" i="56"/>
  <c r="E2677" i="56"/>
  <c r="E2676" i="56"/>
  <c r="E2675" i="56"/>
  <c r="E2674" i="56"/>
  <c r="E2673" i="56"/>
  <c r="E2672" i="56"/>
  <c r="E2671" i="56"/>
  <c r="E2670" i="56"/>
  <c r="E2669" i="56"/>
  <c r="E2668" i="56"/>
  <c r="E2667" i="56"/>
  <c r="E2666" i="56"/>
  <c r="E2665" i="56"/>
  <c r="E2664" i="56"/>
  <c r="E2663" i="56"/>
  <c r="E2662" i="56"/>
  <c r="E2661" i="56"/>
  <c r="E2660" i="56"/>
  <c r="E2659" i="56"/>
  <c r="E2658" i="56"/>
  <c r="E2657" i="56"/>
  <c r="E2656" i="56"/>
  <c r="E2655" i="56"/>
  <c r="E2654" i="56"/>
  <c r="E2653" i="56"/>
  <c r="E2652" i="56"/>
  <c r="E2651" i="56"/>
  <c r="E2650" i="56"/>
  <c r="E2649" i="56"/>
  <c r="E2648" i="56"/>
  <c r="E2647" i="56"/>
  <c r="E2646" i="56"/>
  <c r="E2645" i="56"/>
  <c r="E2644" i="56"/>
  <c r="E2643" i="56"/>
  <c r="E2642" i="56"/>
  <c r="E2641" i="56"/>
  <c r="E2640" i="56"/>
  <c r="E2639" i="56"/>
  <c r="E2638" i="56"/>
  <c r="E2637" i="56"/>
  <c r="E2636" i="56"/>
  <c r="E2635" i="56"/>
  <c r="E2634" i="56"/>
  <c r="E2633" i="56"/>
  <c r="E2632" i="56"/>
  <c r="E2631" i="56"/>
  <c r="E2630" i="56"/>
  <c r="E2629" i="56"/>
  <c r="E2628" i="56"/>
  <c r="E2627" i="56"/>
  <c r="E2626" i="56"/>
  <c r="E2625" i="56"/>
  <c r="E2624" i="56"/>
  <c r="E2623" i="56"/>
  <c r="E2622" i="56"/>
  <c r="E2621" i="56"/>
  <c r="E2620" i="56"/>
  <c r="E2619" i="56"/>
  <c r="E2618" i="56"/>
  <c r="E2617" i="56"/>
  <c r="E2616" i="56"/>
  <c r="E2615" i="56"/>
  <c r="E2614" i="56"/>
  <c r="E2613" i="56"/>
  <c r="E2612" i="56"/>
  <c r="E2611" i="56"/>
  <c r="E2610" i="56"/>
  <c r="E2609" i="56"/>
  <c r="E2608" i="56"/>
  <c r="E2607" i="56"/>
  <c r="E2606" i="56"/>
  <c r="E2605" i="56"/>
  <c r="E2604" i="56"/>
  <c r="E2603" i="56"/>
  <c r="E2602" i="56"/>
  <c r="E2601" i="56"/>
  <c r="E2600" i="56"/>
  <c r="E2599" i="56"/>
  <c r="E2598" i="56"/>
  <c r="E2597" i="56"/>
  <c r="E2596" i="56"/>
  <c r="E2595" i="56"/>
  <c r="E2594" i="56"/>
  <c r="E2593" i="56"/>
  <c r="E2592" i="56"/>
  <c r="E2591" i="56"/>
  <c r="E2590" i="56"/>
  <c r="E2589" i="56"/>
  <c r="E2588" i="56"/>
  <c r="E2587" i="56"/>
  <c r="E2586" i="56"/>
  <c r="E2585" i="56"/>
  <c r="E2584" i="56"/>
  <c r="E2583" i="56"/>
  <c r="E2582" i="56"/>
  <c r="E2581" i="56"/>
  <c r="E2580" i="56"/>
  <c r="E2579" i="56"/>
  <c r="E2578" i="56"/>
  <c r="E2577" i="56"/>
  <c r="E2576" i="56"/>
  <c r="E2575" i="56"/>
  <c r="E2574" i="56"/>
  <c r="E2573" i="56"/>
  <c r="E2572" i="56"/>
  <c r="E2571" i="56"/>
  <c r="E2570" i="56"/>
  <c r="E2569" i="56"/>
  <c r="E2568" i="56"/>
  <c r="E2567" i="56"/>
  <c r="E2566" i="56"/>
  <c r="E2565" i="56"/>
  <c r="E2564" i="56"/>
  <c r="E2563" i="56"/>
  <c r="E2562" i="56"/>
  <c r="E2561" i="56"/>
  <c r="E2560" i="56"/>
  <c r="E2559" i="56"/>
  <c r="E2558" i="56"/>
  <c r="E2557" i="56"/>
  <c r="E2556" i="56"/>
  <c r="E2555" i="56"/>
  <c r="E2554" i="56"/>
  <c r="E2553" i="56"/>
  <c r="E2552" i="56"/>
  <c r="E2551" i="56"/>
  <c r="E2550" i="56"/>
  <c r="E2549" i="56"/>
  <c r="E2548" i="56"/>
  <c r="E2547" i="56"/>
  <c r="E2546" i="56"/>
  <c r="E2545" i="56"/>
  <c r="E2544" i="56"/>
  <c r="E2543" i="56"/>
  <c r="E2542" i="56"/>
  <c r="E2541" i="56"/>
  <c r="E2540" i="56"/>
  <c r="E2539" i="56"/>
  <c r="E2538" i="56"/>
  <c r="E2537" i="56"/>
  <c r="E2536" i="56"/>
  <c r="E2535" i="56"/>
  <c r="E2534" i="56"/>
  <c r="E2533" i="56"/>
  <c r="E2532" i="56"/>
  <c r="E2531" i="56"/>
  <c r="E2530" i="56"/>
  <c r="E2529" i="56"/>
  <c r="E2528" i="56"/>
  <c r="E2527" i="56"/>
  <c r="E2526" i="56"/>
  <c r="E2525" i="56"/>
  <c r="E2524" i="56"/>
  <c r="E2523" i="56"/>
  <c r="E2522" i="56"/>
  <c r="E2521" i="56"/>
  <c r="E2520" i="56"/>
  <c r="E2519" i="56"/>
  <c r="E2518" i="56"/>
  <c r="E2517" i="56"/>
  <c r="E2516" i="56"/>
  <c r="E2515" i="56"/>
  <c r="E2514" i="56"/>
  <c r="E2513" i="56"/>
  <c r="E2512" i="56"/>
  <c r="E2511" i="56"/>
  <c r="E2510" i="56"/>
  <c r="E2509" i="56"/>
  <c r="E2508" i="56"/>
  <c r="E2507" i="56"/>
  <c r="E2506" i="56"/>
  <c r="E2505" i="56"/>
  <c r="E2504" i="56"/>
  <c r="E2503" i="56"/>
  <c r="E2502" i="56"/>
  <c r="E2501" i="56"/>
  <c r="E2500" i="56"/>
  <c r="E2499" i="56"/>
  <c r="E2498" i="56"/>
  <c r="E2497" i="56"/>
  <c r="E2496" i="56"/>
  <c r="E2495" i="56"/>
  <c r="E2494" i="56"/>
  <c r="E2493" i="56"/>
  <c r="E2492" i="56"/>
  <c r="E2491" i="56"/>
  <c r="E2490" i="56"/>
  <c r="E2489" i="56"/>
  <c r="E2488" i="56"/>
  <c r="E2487" i="56"/>
  <c r="E2486" i="56"/>
  <c r="E2485" i="56"/>
  <c r="E2484" i="56"/>
  <c r="E2483" i="56"/>
  <c r="E2482" i="56"/>
  <c r="E2481" i="56"/>
  <c r="E2480" i="56"/>
  <c r="E2479" i="56"/>
  <c r="E2478" i="56"/>
  <c r="E2477" i="56"/>
  <c r="E2476" i="56"/>
  <c r="E2475" i="56"/>
  <c r="E2474" i="56"/>
  <c r="E2473" i="56"/>
  <c r="E2472" i="56"/>
  <c r="E2471" i="56"/>
  <c r="E2470" i="56"/>
  <c r="E2469" i="56"/>
  <c r="E2468" i="56"/>
  <c r="E2467" i="56"/>
  <c r="E2466" i="56"/>
  <c r="E2465" i="56"/>
  <c r="E2464" i="56"/>
  <c r="E2463" i="56"/>
  <c r="E2462" i="56"/>
  <c r="E2461" i="56"/>
  <c r="E2460" i="56"/>
  <c r="E2459" i="56"/>
  <c r="E2458" i="56"/>
  <c r="E2457" i="56"/>
  <c r="E2456" i="56"/>
  <c r="E2455" i="56"/>
  <c r="E2454" i="56"/>
  <c r="E2453" i="56"/>
  <c r="E2452" i="56"/>
  <c r="E2451" i="56"/>
  <c r="E2450" i="56"/>
  <c r="E2449" i="56"/>
  <c r="E2448" i="56"/>
  <c r="E2447" i="56"/>
  <c r="E2446" i="56"/>
  <c r="E2445" i="56"/>
  <c r="E2444" i="56"/>
  <c r="E2443" i="56"/>
  <c r="E2442" i="56"/>
  <c r="E2441" i="56"/>
  <c r="E2440" i="56"/>
  <c r="E2439" i="56"/>
  <c r="E2438" i="56"/>
  <c r="E2437" i="56"/>
  <c r="E2436" i="56"/>
  <c r="E2435" i="56"/>
  <c r="E2434" i="56"/>
  <c r="E2433" i="56"/>
  <c r="E2432" i="56"/>
  <c r="E2431" i="56"/>
  <c r="E2430" i="56"/>
  <c r="E2429" i="56"/>
  <c r="E2428" i="56"/>
  <c r="E2427" i="56"/>
  <c r="E2426" i="56"/>
  <c r="E2425" i="56"/>
  <c r="E2424" i="56"/>
  <c r="E2423" i="56"/>
  <c r="E2422" i="56"/>
  <c r="E2421" i="56"/>
  <c r="E2420" i="56"/>
  <c r="E2419" i="56"/>
  <c r="E2418" i="56"/>
  <c r="E2417" i="56"/>
  <c r="E2416" i="56"/>
  <c r="E2415" i="56"/>
  <c r="E2414" i="56"/>
  <c r="E2413" i="56"/>
  <c r="E2412" i="56"/>
  <c r="E2411" i="56"/>
  <c r="E2410" i="56"/>
  <c r="E2409" i="56"/>
  <c r="E2408" i="56"/>
  <c r="E2407" i="56"/>
  <c r="E2406" i="56"/>
  <c r="E2405" i="56"/>
  <c r="E2404" i="56"/>
  <c r="E2403" i="56"/>
  <c r="E2402" i="56"/>
  <c r="E2401" i="56"/>
  <c r="E2400" i="56"/>
  <c r="E2399" i="56"/>
  <c r="E2398" i="56"/>
  <c r="E2397" i="56"/>
  <c r="E2396" i="56"/>
  <c r="E2395" i="56"/>
  <c r="E2394" i="56"/>
  <c r="E2393" i="56"/>
  <c r="E2392" i="56"/>
  <c r="E2391" i="56"/>
  <c r="E2390" i="56"/>
  <c r="E2389" i="56"/>
  <c r="E2388" i="56"/>
  <c r="E2387" i="56"/>
  <c r="E2386" i="56"/>
  <c r="E2385" i="56"/>
  <c r="E2384" i="56"/>
  <c r="E2383" i="56"/>
  <c r="E2382" i="56"/>
  <c r="E2381" i="56"/>
  <c r="E2380" i="56"/>
  <c r="E2379" i="56"/>
  <c r="E2378" i="56"/>
  <c r="E2377" i="56"/>
  <c r="E2376" i="56"/>
  <c r="E2375" i="56"/>
  <c r="E2374" i="56"/>
  <c r="E2373" i="56"/>
  <c r="E2372" i="56"/>
  <c r="E2371" i="56"/>
  <c r="E2370" i="56"/>
  <c r="E2369" i="56"/>
  <c r="E2368" i="56"/>
  <c r="E2367" i="56"/>
  <c r="E2366" i="56"/>
  <c r="E2365" i="56"/>
  <c r="E2364" i="56"/>
  <c r="E2363" i="56"/>
  <c r="E2362" i="56"/>
  <c r="E2361" i="56"/>
  <c r="E2360" i="56"/>
  <c r="E2359" i="56"/>
  <c r="E2358" i="56"/>
  <c r="E2357" i="56"/>
  <c r="E2356" i="56"/>
  <c r="E2355" i="56"/>
  <c r="E2354" i="56"/>
  <c r="E2353" i="56"/>
  <c r="E2352" i="56"/>
  <c r="E2351" i="56"/>
  <c r="E2350" i="56"/>
  <c r="E2349" i="56"/>
  <c r="E2348" i="56"/>
  <c r="E2347" i="56"/>
  <c r="E2346" i="56"/>
  <c r="E2345" i="56"/>
  <c r="E2344" i="56"/>
  <c r="E2343" i="56"/>
  <c r="E2342" i="56"/>
  <c r="E2341" i="56"/>
  <c r="E2340" i="56"/>
  <c r="E2339" i="56"/>
  <c r="E2338" i="56"/>
  <c r="E2337" i="56"/>
  <c r="E2336" i="56"/>
  <c r="E2335" i="56"/>
  <c r="E2334" i="56"/>
  <c r="E2333" i="56"/>
  <c r="E2332" i="56"/>
  <c r="E2331" i="56"/>
  <c r="E2330" i="56"/>
  <c r="E2329" i="56"/>
  <c r="E2328" i="56"/>
  <c r="E2327" i="56"/>
  <c r="E2326" i="56"/>
  <c r="E2325" i="56"/>
  <c r="E2324" i="56"/>
  <c r="E2323" i="56"/>
  <c r="E2322" i="56"/>
  <c r="E2321" i="56"/>
  <c r="E2320" i="56"/>
  <c r="E2319" i="56"/>
  <c r="E2318" i="56"/>
  <c r="E2317" i="56"/>
  <c r="E2316" i="56"/>
  <c r="E2315" i="56"/>
  <c r="E2314" i="56"/>
  <c r="E2313" i="56"/>
  <c r="E2312" i="56"/>
  <c r="E2311" i="56"/>
  <c r="E2310" i="56"/>
  <c r="E2309" i="56"/>
  <c r="E2308" i="56"/>
  <c r="E2307" i="56"/>
  <c r="E2306" i="56"/>
  <c r="E2305" i="56"/>
  <c r="E2304" i="56"/>
  <c r="E2303" i="56"/>
  <c r="E2302" i="56"/>
  <c r="E2301" i="56"/>
  <c r="E2300" i="56"/>
  <c r="E2299" i="56"/>
  <c r="E2298" i="56"/>
  <c r="E2297" i="56"/>
  <c r="E2296" i="56"/>
  <c r="E2295" i="56"/>
  <c r="E2294" i="56"/>
  <c r="E2293" i="56"/>
  <c r="E2292" i="56"/>
  <c r="E2291" i="56"/>
  <c r="E2290" i="56"/>
  <c r="E2289" i="56"/>
  <c r="E2288" i="56"/>
  <c r="E2287" i="56"/>
  <c r="E2286" i="56"/>
  <c r="E2285" i="56"/>
  <c r="E2284" i="56"/>
  <c r="E2283" i="56"/>
  <c r="E2282" i="56"/>
  <c r="E2281" i="56"/>
  <c r="E2280" i="56"/>
  <c r="E2279" i="56"/>
  <c r="E2278" i="56"/>
  <c r="E2277" i="56"/>
  <c r="E2276" i="56"/>
  <c r="E2275" i="56"/>
  <c r="E2274" i="56"/>
  <c r="E2273" i="56"/>
  <c r="E2272" i="56"/>
  <c r="E2271" i="56"/>
  <c r="E2270" i="56"/>
  <c r="E2269" i="56"/>
  <c r="E2268" i="56"/>
  <c r="E2267" i="56"/>
  <c r="E2266" i="56"/>
  <c r="E2265" i="56"/>
  <c r="E2264" i="56"/>
  <c r="E2263" i="56"/>
  <c r="E2262" i="56"/>
  <c r="E2261" i="56"/>
  <c r="E2260" i="56"/>
  <c r="E2259" i="56"/>
  <c r="E2258" i="56"/>
  <c r="E2257" i="56"/>
  <c r="E2256" i="56"/>
  <c r="E2255" i="56"/>
  <c r="E2254" i="56"/>
  <c r="E2253" i="56"/>
  <c r="E2252" i="56"/>
  <c r="E2251" i="56"/>
  <c r="E2250" i="56"/>
  <c r="E2249" i="56"/>
  <c r="E2248" i="56"/>
  <c r="E2247" i="56"/>
  <c r="E2246" i="56"/>
  <c r="E2245" i="56"/>
  <c r="E2244" i="56"/>
  <c r="E2243" i="56"/>
  <c r="E2242" i="56"/>
  <c r="E2241" i="56"/>
  <c r="E2240" i="56"/>
  <c r="E2239" i="56"/>
  <c r="E2238" i="56"/>
  <c r="E2237" i="56"/>
  <c r="E2236" i="56"/>
  <c r="E2235" i="56"/>
  <c r="E2234" i="56"/>
  <c r="E2233" i="56"/>
  <c r="E2232" i="56"/>
  <c r="E2231" i="56"/>
  <c r="E2230" i="56"/>
  <c r="E2229" i="56"/>
  <c r="E2228" i="56"/>
  <c r="E2227" i="56"/>
  <c r="E2226" i="56"/>
  <c r="E2225" i="56"/>
  <c r="E2224" i="56"/>
  <c r="E2223" i="56"/>
  <c r="E2222" i="56"/>
  <c r="E2221" i="56"/>
  <c r="E2220" i="56"/>
  <c r="E2219" i="56"/>
  <c r="E2218" i="56"/>
  <c r="E2217" i="56"/>
  <c r="E2216" i="56"/>
  <c r="E2215" i="56"/>
  <c r="E2214" i="56"/>
  <c r="E2213" i="56"/>
  <c r="E2212" i="56"/>
  <c r="E2211" i="56"/>
  <c r="E2210" i="56"/>
  <c r="E2209" i="56"/>
  <c r="E2208" i="56"/>
  <c r="E2207" i="56"/>
  <c r="E2206" i="56"/>
  <c r="E2205" i="56"/>
  <c r="E2204" i="56"/>
  <c r="E2203" i="56"/>
  <c r="E2202" i="56"/>
  <c r="E2201" i="56"/>
  <c r="E2200" i="56"/>
  <c r="E2199" i="56"/>
  <c r="E2198" i="56"/>
  <c r="E2197" i="56"/>
  <c r="E2196" i="56"/>
  <c r="E2195" i="56"/>
  <c r="E2194" i="56"/>
  <c r="E2193" i="56"/>
  <c r="E2192" i="56"/>
  <c r="E2191" i="56"/>
  <c r="E2190" i="56"/>
  <c r="E2189" i="56"/>
  <c r="E2188" i="56"/>
  <c r="E2187" i="56"/>
  <c r="E2186" i="56"/>
  <c r="E2185" i="56"/>
  <c r="E2184" i="56"/>
  <c r="E2183" i="56"/>
  <c r="E2182" i="56"/>
  <c r="E2181" i="56"/>
  <c r="E2180" i="56"/>
  <c r="E2179" i="56"/>
  <c r="E2178" i="56"/>
  <c r="E2177" i="56"/>
  <c r="E2176" i="56"/>
  <c r="E2175" i="56"/>
  <c r="E2174" i="56"/>
  <c r="E2173" i="56"/>
  <c r="E2172" i="56"/>
  <c r="E2171" i="56"/>
  <c r="E2170" i="56"/>
  <c r="E2169" i="56"/>
  <c r="E2168" i="56"/>
  <c r="E2167" i="56"/>
  <c r="E2166" i="56"/>
  <c r="E2165" i="56"/>
  <c r="E2164" i="56"/>
  <c r="E2163" i="56"/>
  <c r="E2162" i="56"/>
  <c r="E2161" i="56"/>
  <c r="E2160" i="56"/>
  <c r="E2159" i="56"/>
  <c r="E2158" i="56"/>
  <c r="E2157" i="56"/>
  <c r="E2156" i="56"/>
  <c r="E2155" i="56"/>
  <c r="E2154" i="56"/>
  <c r="E2153" i="56"/>
  <c r="E2152" i="56"/>
  <c r="E2151" i="56"/>
  <c r="E2150" i="56"/>
  <c r="E2149" i="56"/>
  <c r="E2148" i="56"/>
  <c r="E2147" i="56"/>
  <c r="E2146" i="56"/>
  <c r="E2145" i="56"/>
  <c r="E2144" i="56"/>
  <c r="E2143" i="56"/>
  <c r="E2142" i="56"/>
  <c r="E2141" i="56"/>
  <c r="E2140" i="56"/>
  <c r="E2139" i="56"/>
  <c r="E2138" i="56"/>
  <c r="E2137" i="56"/>
  <c r="E2136" i="56"/>
  <c r="E2135" i="56"/>
  <c r="E2134" i="56"/>
  <c r="E2133" i="56"/>
  <c r="E2132" i="56"/>
  <c r="E2131" i="56"/>
  <c r="E2130" i="56"/>
  <c r="E2129" i="56"/>
  <c r="E2128" i="56"/>
  <c r="E2127" i="56"/>
  <c r="E2126" i="56"/>
  <c r="E2125" i="56"/>
  <c r="E2124" i="56"/>
  <c r="E2123" i="56"/>
  <c r="E2122" i="56"/>
  <c r="E2121" i="56"/>
  <c r="E2120" i="56"/>
  <c r="E2119" i="56"/>
  <c r="E2118" i="56"/>
  <c r="E2117" i="56"/>
  <c r="E2116" i="56"/>
  <c r="E2115" i="56"/>
  <c r="E2114" i="56"/>
  <c r="E2113" i="56"/>
  <c r="E2112" i="56"/>
  <c r="E2111" i="56"/>
  <c r="E2110" i="56"/>
  <c r="E2109" i="56"/>
  <c r="E2108" i="56"/>
  <c r="E2107" i="56"/>
  <c r="E2106" i="56"/>
  <c r="E2105" i="56"/>
  <c r="E2104" i="56"/>
  <c r="E2103" i="56"/>
  <c r="E2102" i="56"/>
  <c r="E2101" i="56"/>
  <c r="E2100" i="56"/>
  <c r="E2099" i="56"/>
  <c r="E2098" i="56"/>
  <c r="E2097" i="56"/>
  <c r="E2096" i="56"/>
  <c r="E2095" i="56"/>
  <c r="E2094" i="56"/>
  <c r="E2093" i="56"/>
  <c r="E2092" i="56"/>
  <c r="E2091" i="56"/>
  <c r="E2090" i="56"/>
  <c r="E2089" i="56"/>
  <c r="E2088" i="56"/>
  <c r="E2087" i="56"/>
  <c r="E2086" i="56"/>
  <c r="E2085" i="56"/>
  <c r="E2084" i="56"/>
  <c r="E2083" i="56"/>
  <c r="E2082" i="56"/>
  <c r="E2081" i="56"/>
  <c r="E2080" i="56"/>
  <c r="E2079" i="56"/>
  <c r="E2078" i="56"/>
  <c r="E2077" i="56"/>
  <c r="E2076" i="56"/>
  <c r="E2075" i="56"/>
  <c r="E2074" i="56"/>
  <c r="E2073" i="56"/>
  <c r="E2072" i="56"/>
  <c r="E2071" i="56"/>
  <c r="E2070" i="56"/>
  <c r="E2069" i="56"/>
  <c r="E2068" i="56"/>
  <c r="E2067" i="56"/>
  <c r="E2066" i="56"/>
  <c r="E2065" i="56"/>
  <c r="E2064" i="56"/>
  <c r="E2063" i="56"/>
  <c r="E2062" i="56"/>
  <c r="E2061" i="56"/>
  <c r="E2060" i="56"/>
  <c r="E2059" i="56"/>
  <c r="E2058" i="56"/>
  <c r="E2057" i="56"/>
  <c r="E2056" i="56"/>
  <c r="E2055" i="56"/>
  <c r="E2054" i="56"/>
  <c r="E2053" i="56"/>
  <c r="E2052" i="56"/>
  <c r="E2051" i="56"/>
  <c r="E2050" i="56"/>
  <c r="E2049" i="56"/>
  <c r="E2048" i="56"/>
  <c r="E2047" i="56"/>
  <c r="E2046" i="56"/>
  <c r="E2045" i="56"/>
  <c r="E2044" i="56"/>
  <c r="E2043" i="56"/>
  <c r="E2042" i="56"/>
  <c r="E2041" i="56"/>
  <c r="E2040" i="56"/>
  <c r="E2039" i="56"/>
  <c r="E2038" i="56"/>
  <c r="E2037" i="56"/>
  <c r="E2036" i="56"/>
  <c r="E2035" i="56"/>
  <c r="E2034" i="56"/>
  <c r="E2033" i="56"/>
  <c r="E2032" i="56"/>
  <c r="E2031" i="56"/>
  <c r="E2030" i="56"/>
  <c r="E2029" i="56"/>
  <c r="E2028" i="56"/>
  <c r="E2027" i="56"/>
  <c r="E2026" i="56"/>
  <c r="E2025" i="56"/>
  <c r="E2024" i="56"/>
  <c r="E2023" i="56"/>
  <c r="E2022" i="56"/>
  <c r="E2021" i="56"/>
  <c r="E2020" i="56"/>
  <c r="E2019" i="56"/>
  <c r="E2018" i="56"/>
  <c r="E2017" i="56"/>
  <c r="E2016" i="56"/>
  <c r="E2015" i="56"/>
  <c r="E2014" i="56"/>
  <c r="E2013" i="56"/>
  <c r="E2012" i="56"/>
  <c r="E2011" i="56"/>
  <c r="E2010" i="56"/>
  <c r="E2009" i="56"/>
  <c r="E2008" i="56"/>
  <c r="E2007" i="56"/>
  <c r="E2006" i="56"/>
  <c r="E2005" i="56"/>
  <c r="E2004" i="56"/>
  <c r="E2003" i="56"/>
  <c r="E2002" i="56"/>
  <c r="E2001" i="56"/>
  <c r="E2000" i="56"/>
  <c r="E1999" i="56"/>
  <c r="E1998" i="56"/>
  <c r="E1997" i="56"/>
  <c r="E1996" i="56"/>
  <c r="E1995" i="56"/>
  <c r="E1994" i="56"/>
  <c r="E1993" i="56"/>
  <c r="E1992" i="56"/>
  <c r="E1991" i="56"/>
  <c r="E1990" i="56"/>
  <c r="E1989" i="56"/>
  <c r="E1988" i="56"/>
  <c r="E1987" i="56"/>
  <c r="E1986" i="56"/>
  <c r="E1985" i="56"/>
  <c r="E1984" i="56"/>
  <c r="E1983" i="56"/>
  <c r="E1982" i="56"/>
  <c r="E1981" i="56"/>
  <c r="E1980" i="56"/>
  <c r="E1979" i="56"/>
  <c r="E1978" i="56"/>
  <c r="E1977" i="56"/>
  <c r="E1976" i="56"/>
  <c r="E1975" i="56"/>
  <c r="E1974" i="56"/>
  <c r="E1973" i="56"/>
  <c r="E1972" i="56"/>
  <c r="E1971" i="56"/>
  <c r="E1970" i="56"/>
  <c r="E1969" i="56"/>
  <c r="E1968" i="56"/>
  <c r="E1967" i="56"/>
  <c r="E1966" i="56"/>
  <c r="E1965" i="56"/>
  <c r="E1964" i="56"/>
  <c r="E1963" i="56"/>
  <c r="E1962" i="56"/>
  <c r="E1961" i="56"/>
  <c r="E1960" i="56"/>
  <c r="E1959" i="56"/>
  <c r="E1958" i="56"/>
  <c r="E1957" i="56"/>
  <c r="E1956" i="56"/>
  <c r="E1955" i="56"/>
  <c r="E1954" i="56"/>
  <c r="E1953" i="56"/>
  <c r="E1952" i="56"/>
  <c r="E1951" i="56"/>
  <c r="E1950" i="56"/>
  <c r="E1949" i="56"/>
  <c r="E1948" i="56"/>
  <c r="E1947" i="56"/>
  <c r="E1946" i="56"/>
  <c r="E1945" i="56"/>
  <c r="E1944" i="56"/>
  <c r="E1943" i="56"/>
  <c r="E1942" i="56"/>
  <c r="E1941" i="56"/>
  <c r="E1940" i="56"/>
  <c r="E1939" i="56"/>
  <c r="E1938" i="56"/>
  <c r="E1937" i="56"/>
  <c r="E1936" i="56"/>
  <c r="E1935" i="56"/>
  <c r="E1934" i="56"/>
  <c r="E1933" i="56"/>
  <c r="E1932" i="56"/>
  <c r="E1931" i="56"/>
  <c r="E1930" i="56"/>
  <c r="E1929" i="56"/>
  <c r="E1928" i="56"/>
  <c r="E1927" i="56"/>
  <c r="E1926" i="56"/>
  <c r="E1925" i="56"/>
  <c r="E1924" i="56"/>
  <c r="E1923" i="56"/>
  <c r="E1922" i="56"/>
  <c r="E1921" i="56"/>
  <c r="E1920" i="56"/>
  <c r="E1919" i="56"/>
  <c r="E1918" i="56"/>
  <c r="E1917" i="56"/>
  <c r="E1916" i="56"/>
  <c r="E1915" i="56"/>
  <c r="E1914" i="56"/>
  <c r="E1913" i="56"/>
  <c r="E1912" i="56"/>
  <c r="E1911" i="56"/>
  <c r="E1910" i="56"/>
  <c r="E1909" i="56"/>
  <c r="E1908" i="56"/>
  <c r="E1907" i="56"/>
  <c r="E1906" i="56"/>
  <c r="E1905" i="56"/>
  <c r="E1904" i="56"/>
  <c r="E1903" i="56"/>
  <c r="E1902" i="56"/>
  <c r="E1901" i="56"/>
  <c r="E1900" i="56"/>
  <c r="E1899" i="56"/>
  <c r="E1898" i="56"/>
  <c r="E1897" i="56"/>
  <c r="E1896" i="56"/>
  <c r="E1895" i="56"/>
  <c r="E1894" i="56"/>
  <c r="E1893" i="56"/>
  <c r="E1892" i="56"/>
  <c r="E1891" i="56"/>
  <c r="E1890" i="56"/>
  <c r="E1889" i="56"/>
  <c r="E1888" i="56"/>
  <c r="E1887" i="56"/>
  <c r="E1886" i="56"/>
  <c r="E1885" i="56"/>
  <c r="E1884" i="56"/>
  <c r="E1883" i="56"/>
  <c r="E1882" i="56"/>
  <c r="E1881" i="56"/>
  <c r="E1880" i="56"/>
  <c r="E1879" i="56"/>
  <c r="E1878" i="56"/>
  <c r="E1877" i="56"/>
  <c r="E1876" i="56"/>
  <c r="E1875" i="56"/>
  <c r="E1874" i="56"/>
  <c r="E1873" i="56"/>
  <c r="E1872" i="56"/>
  <c r="E1871" i="56"/>
  <c r="E1870" i="56"/>
  <c r="E1869" i="56"/>
  <c r="E1868" i="56"/>
  <c r="E1867" i="56"/>
  <c r="E1866" i="56"/>
  <c r="E1865" i="56"/>
  <c r="E1864" i="56"/>
  <c r="E1863" i="56"/>
  <c r="E1862" i="56"/>
  <c r="E1861" i="56"/>
  <c r="E1860" i="56"/>
  <c r="E1859" i="56"/>
  <c r="E1858" i="56"/>
  <c r="E1857" i="56"/>
  <c r="E1856" i="56"/>
  <c r="E1855" i="56"/>
  <c r="E1854" i="56"/>
  <c r="E1853" i="56"/>
  <c r="E1852" i="56"/>
  <c r="E1851" i="56"/>
  <c r="E1850" i="56"/>
  <c r="E1849" i="56"/>
  <c r="E1848" i="56"/>
  <c r="E1847" i="56"/>
  <c r="E1846" i="56"/>
  <c r="E1845" i="56"/>
  <c r="E1844" i="56"/>
  <c r="E1843" i="56"/>
  <c r="E1842" i="56"/>
  <c r="E1841" i="56"/>
  <c r="E1840" i="56"/>
  <c r="E1839" i="56"/>
  <c r="E1838" i="56"/>
  <c r="E1837" i="56"/>
  <c r="E1836" i="56"/>
  <c r="E1835" i="56"/>
  <c r="E1834" i="56"/>
  <c r="E1833" i="56"/>
  <c r="E1832" i="56"/>
  <c r="E1831" i="56"/>
  <c r="E1830" i="56"/>
  <c r="E1829" i="56"/>
  <c r="E1828" i="56"/>
  <c r="E1827" i="56"/>
  <c r="E1826" i="56"/>
  <c r="E1825" i="56"/>
  <c r="E1824" i="56"/>
  <c r="E1823" i="56"/>
  <c r="E1822" i="56"/>
  <c r="E1821" i="56"/>
  <c r="E1820" i="56"/>
  <c r="E1819" i="56"/>
  <c r="E1818" i="56"/>
  <c r="E1817" i="56"/>
  <c r="E1816" i="56"/>
  <c r="E1815" i="56"/>
  <c r="E1814" i="56"/>
  <c r="E1813" i="56"/>
  <c r="E1812" i="56"/>
  <c r="E1811" i="56"/>
  <c r="E1810" i="56"/>
  <c r="E1809" i="56"/>
  <c r="E1808" i="56"/>
  <c r="E1807" i="56"/>
  <c r="E1806" i="56"/>
  <c r="E1805" i="56"/>
  <c r="E1804" i="56"/>
  <c r="E1803" i="56"/>
  <c r="E1802" i="56"/>
  <c r="E1801" i="56"/>
  <c r="E1800" i="56"/>
  <c r="E1799" i="56"/>
  <c r="E1798" i="56"/>
  <c r="E1797" i="56"/>
  <c r="E1796" i="56"/>
  <c r="E1795" i="56"/>
  <c r="E1794" i="56"/>
  <c r="E1793" i="56"/>
  <c r="E1792" i="56"/>
  <c r="E1791" i="56"/>
  <c r="E1790" i="56"/>
  <c r="E1789" i="56"/>
  <c r="E1788" i="56"/>
  <c r="E1787" i="56"/>
  <c r="E1786" i="56"/>
  <c r="E1785" i="56"/>
  <c r="E1784" i="56"/>
  <c r="E1783" i="56"/>
  <c r="E1782" i="56"/>
  <c r="E1781" i="56"/>
  <c r="E1780" i="56"/>
  <c r="E1779" i="56"/>
  <c r="E1778" i="56"/>
  <c r="E1777" i="56"/>
  <c r="E1776" i="56"/>
  <c r="E1775" i="56"/>
  <c r="E1774" i="56"/>
  <c r="E1773" i="56"/>
  <c r="E1772" i="56"/>
  <c r="E1771" i="56"/>
  <c r="E1770" i="56"/>
  <c r="E1769" i="56"/>
  <c r="E1768" i="56"/>
  <c r="E1767" i="56"/>
  <c r="E1766" i="56"/>
  <c r="E1765" i="56"/>
  <c r="E1764" i="56"/>
  <c r="E1763" i="56"/>
  <c r="E1762" i="56"/>
  <c r="E1761" i="56"/>
  <c r="E1760" i="56"/>
  <c r="E1759" i="56"/>
  <c r="E1758" i="56"/>
  <c r="E1757" i="56"/>
  <c r="E1756" i="56"/>
  <c r="E1755" i="56"/>
  <c r="E1754" i="56"/>
  <c r="E1753" i="56"/>
  <c r="E1752" i="56"/>
  <c r="E1751" i="56"/>
  <c r="E1750" i="56"/>
  <c r="E1749" i="56"/>
  <c r="E1748" i="56"/>
  <c r="E1747" i="56"/>
  <c r="E1746" i="56"/>
  <c r="E1745" i="56"/>
  <c r="E1744" i="56"/>
  <c r="E1743" i="56"/>
  <c r="E1742" i="56"/>
  <c r="E1741" i="56"/>
  <c r="E1740" i="56"/>
  <c r="E1739" i="56"/>
  <c r="E1738" i="56"/>
  <c r="E1737" i="56"/>
  <c r="E1736" i="56"/>
  <c r="E1735" i="56"/>
  <c r="E1734" i="56"/>
  <c r="E1733" i="56"/>
  <c r="E1732" i="56"/>
  <c r="E1731" i="56"/>
  <c r="E1730" i="56"/>
  <c r="E1729" i="56"/>
  <c r="E1728" i="56"/>
  <c r="E1727" i="56"/>
  <c r="E1726" i="56"/>
  <c r="E1725" i="56"/>
  <c r="E1724" i="56"/>
  <c r="E1723" i="56"/>
  <c r="E1722" i="56"/>
  <c r="E1721" i="56"/>
  <c r="E1720" i="56"/>
  <c r="E1719" i="56"/>
  <c r="E1718" i="56"/>
  <c r="E1717" i="56"/>
  <c r="E1716" i="56"/>
  <c r="E1715" i="56"/>
  <c r="E1714" i="56"/>
  <c r="E1713" i="56"/>
  <c r="E1712" i="56"/>
  <c r="E1711" i="56"/>
  <c r="E1710" i="56"/>
  <c r="E1709" i="56"/>
  <c r="E1708" i="56"/>
  <c r="E1707" i="56"/>
  <c r="E1706" i="56"/>
  <c r="E1705" i="56"/>
  <c r="E1704" i="56"/>
  <c r="E1703" i="56"/>
  <c r="E1702" i="56"/>
  <c r="E1701" i="56"/>
  <c r="E1700" i="56"/>
  <c r="E1699" i="56"/>
  <c r="E1698" i="56"/>
  <c r="E1697" i="56"/>
  <c r="E1696" i="56"/>
  <c r="E1695" i="56"/>
  <c r="E1694" i="56"/>
  <c r="E1693" i="56"/>
  <c r="E1692" i="56"/>
  <c r="E1691" i="56"/>
  <c r="E1690" i="56"/>
  <c r="E1689" i="56"/>
  <c r="E1688" i="56"/>
  <c r="E1687" i="56"/>
  <c r="E1686" i="56"/>
  <c r="E1685" i="56"/>
  <c r="E1684" i="56"/>
  <c r="E1683" i="56"/>
  <c r="E1682" i="56"/>
  <c r="E1681" i="56"/>
  <c r="E1680" i="56"/>
  <c r="E1679" i="56"/>
  <c r="E1678" i="56"/>
  <c r="E1677" i="56"/>
  <c r="E1676" i="56"/>
  <c r="E1675" i="56"/>
  <c r="E1674" i="56"/>
  <c r="E1673" i="56"/>
  <c r="E1672" i="56"/>
  <c r="E1671" i="56"/>
  <c r="E1670" i="56"/>
  <c r="E1669" i="56"/>
  <c r="E1668" i="56"/>
  <c r="E1667" i="56"/>
  <c r="E1666" i="56"/>
  <c r="E1665" i="56"/>
  <c r="E1664" i="56"/>
  <c r="E1663" i="56"/>
  <c r="E1662" i="56"/>
  <c r="E1661" i="56"/>
  <c r="E1660" i="56"/>
  <c r="E1659" i="56"/>
  <c r="E1658" i="56"/>
  <c r="E1657" i="56"/>
  <c r="E1656" i="56"/>
  <c r="E1655" i="56"/>
  <c r="E1654" i="56"/>
  <c r="E1653" i="56"/>
  <c r="E1652" i="56"/>
  <c r="E1651" i="56"/>
  <c r="E1650" i="56"/>
  <c r="E1649" i="56"/>
  <c r="E1648" i="56"/>
  <c r="E1647" i="56"/>
  <c r="E1646" i="56"/>
  <c r="E1645" i="56"/>
  <c r="E1644" i="56"/>
  <c r="E1643" i="56"/>
  <c r="E1642" i="56"/>
  <c r="E1641" i="56"/>
  <c r="E1640" i="56"/>
  <c r="E1639" i="56"/>
  <c r="E1638" i="56"/>
  <c r="E1637" i="56"/>
  <c r="E1636" i="56"/>
  <c r="E1635" i="56"/>
  <c r="E1634" i="56"/>
  <c r="E1633" i="56"/>
  <c r="E1632" i="56"/>
  <c r="E1631" i="56"/>
  <c r="E1630" i="56"/>
  <c r="E1629" i="56"/>
  <c r="E1628" i="56"/>
  <c r="E1627" i="56"/>
  <c r="E1626" i="56"/>
  <c r="E1625" i="56"/>
  <c r="E1624" i="56"/>
  <c r="E1623" i="56"/>
  <c r="E1622" i="56"/>
  <c r="E1621" i="56"/>
  <c r="E1620" i="56"/>
  <c r="E1619" i="56"/>
  <c r="E1618" i="56"/>
  <c r="E1617" i="56"/>
  <c r="E1616" i="56"/>
  <c r="E1615" i="56"/>
  <c r="E1614" i="56"/>
  <c r="E1613" i="56"/>
  <c r="E1612" i="56"/>
  <c r="E1611" i="56"/>
  <c r="E1610" i="56"/>
  <c r="E1609" i="56"/>
  <c r="E1608" i="56"/>
  <c r="E1607" i="56"/>
  <c r="E1606" i="56"/>
  <c r="E1605" i="56"/>
  <c r="E1604" i="56"/>
  <c r="E1603" i="56"/>
  <c r="E1602" i="56"/>
  <c r="E1601" i="56"/>
  <c r="E1600" i="56"/>
  <c r="E1599" i="56"/>
  <c r="E1598" i="56"/>
  <c r="E1597" i="56"/>
  <c r="E1596" i="56"/>
  <c r="E1595" i="56"/>
  <c r="E1594" i="56"/>
  <c r="E1593" i="56"/>
  <c r="E1592" i="56"/>
  <c r="E1591" i="56"/>
  <c r="E1590" i="56"/>
  <c r="E1589" i="56"/>
  <c r="E1588" i="56"/>
  <c r="E1587" i="56"/>
  <c r="E1586" i="56"/>
  <c r="E1585" i="56"/>
  <c r="E1584" i="56"/>
  <c r="E1583" i="56"/>
  <c r="E1582" i="56"/>
  <c r="E1581" i="56"/>
  <c r="E1580" i="56"/>
  <c r="E1579" i="56"/>
  <c r="E1578" i="56"/>
  <c r="E1577" i="56"/>
  <c r="E1576" i="56"/>
  <c r="E1575" i="56"/>
  <c r="E1574" i="56"/>
  <c r="E1573" i="56"/>
  <c r="E1572" i="56"/>
  <c r="E1571" i="56"/>
  <c r="E1570" i="56"/>
  <c r="E1569" i="56"/>
  <c r="E1568" i="56"/>
  <c r="E1567" i="56"/>
  <c r="E1566" i="56"/>
  <c r="E1565" i="56"/>
  <c r="E1564" i="56"/>
  <c r="E1563" i="56"/>
  <c r="E1562" i="56"/>
  <c r="E1561" i="56"/>
  <c r="E1560" i="56"/>
  <c r="E1559" i="56"/>
  <c r="E1558" i="56"/>
  <c r="E1557" i="56"/>
  <c r="E1556" i="56"/>
  <c r="E1555" i="56"/>
  <c r="E1554" i="56"/>
  <c r="E1553" i="56"/>
  <c r="E1552" i="56"/>
  <c r="E1551" i="56"/>
  <c r="E1550" i="56"/>
  <c r="E1549" i="56"/>
  <c r="E1548" i="56"/>
  <c r="E1547" i="56"/>
  <c r="E1546" i="56"/>
  <c r="E1545" i="56"/>
  <c r="E1544" i="56"/>
  <c r="E1543" i="56"/>
  <c r="E1542" i="56"/>
  <c r="E1541" i="56"/>
  <c r="E1540" i="56"/>
  <c r="E1539" i="56"/>
  <c r="E1538" i="56"/>
  <c r="E1537" i="56"/>
  <c r="E1536" i="56"/>
  <c r="E1535" i="56"/>
  <c r="E1534" i="56"/>
  <c r="E1533" i="56"/>
  <c r="E1532" i="56"/>
  <c r="E1531" i="56"/>
  <c r="E1530" i="56"/>
  <c r="E1529" i="56"/>
  <c r="E1528" i="56"/>
  <c r="E1527" i="56"/>
  <c r="E1526" i="56"/>
  <c r="E1525" i="56"/>
  <c r="E1524" i="56"/>
  <c r="E1523" i="56"/>
  <c r="E1522" i="56"/>
  <c r="E1521" i="56"/>
  <c r="E1520" i="56"/>
  <c r="E1519" i="56"/>
  <c r="E1518" i="56"/>
  <c r="E1517" i="56"/>
  <c r="E1516" i="56"/>
  <c r="E1515" i="56"/>
  <c r="E1514" i="56"/>
  <c r="E1513" i="56"/>
  <c r="E1512" i="56"/>
  <c r="E1511" i="56"/>
  <c r="E1510" i="56"/>
  <c r="E1509" i="56"/>
  <c r="E1508" i="56"/>
  <c r="E1507" i="56"/>
  <c r="E1506" i="56"/>
  <c r="E1505" i="56"/>
  <c r="E1504" i="56"/>
  <c r="E1503" i="56"/>
  <c r="E1502" i="56"/>
  <c r="E1501" i="56"/>
  <c r="E1500" i="56"/>
  <c r="E1499" i="56"/>
  <c r="E1498" i="56"/>
  <c r="E1497" i="56"/>
  <c r="E1496" i="56"/>
  <c r="E1495" i="56"/>
  <c r="E1494" i="56"/>
  <c r="E1493" i="56"/>
  <c r="E1492" i="56"/>
  <c r="E1491" i="56"/>
  <c r="E1490" i="56"/>
  <c r="E1489" i="56"/>
  <c r="E1488" i="56"/>
  <c r="E1487" i="56"/>
  <c r="E1486" i="56"/>
  <c r="E1485" i="56"/>
  <c r="E1484" i="56"/>
  <c r="E1483" i="56"/>
  <c r="E1482" i="56"/>
  <c r="E1481" i="56"/>
  <c r="E1480" i="56"/>
  <c r="E1479" i="56"/>
  <c r="E1478" i="56"/>
  <c r="E1477" i="56"/>
  <c r="E1476" i="56"/>
  <c r="E1475" i="56"/>
  <c r="E1474" i="56"/>
  <c r="E1473" i="56"/>
  <c r="E1472" i="56"/>
  <c r="E1471" i="56"/>
  <c r="E1470" i="56"/>
  <c r="E1469" i="56"/>
  <c r="E1468" i="56"/>
  <c r="E1467" i="56"/>
  <c r="E1466" i="56"/>
  <c r="E1465" i="56"/>
  <c r="E1464" i="56"/>
  <c r="E1463" i="56"/>
  <c r="E1462" i="56"/>
  <c r="E1461" i="56"/>
  <c r="E1460" i="56"/>
  <c r="E1459" i="56"/>
  <c r="E1458" i="56"/>
  <c r="E1457" i="56"/>
  <c r="E1456" i="56"/>
  <c r="E1455" i="56"/>
  <c r="E1454" i="56"/>
  <c r="E1453" i="56"/>
  <c r="E1452" i="56"/>
  <c r="E1451" i="56"/>
  <c r="E1450" i="56"/>
  <c r="E1449" i="56"/>
  <c r="E1448" i="56"/>
  <c r="E1447" i="56"/>
  <c r="E1446" i="56"/>
  <c r="E1445" i="56"/>
  <c r="E1444" i="56"/>
  <c r="E1443" i="56"/>
  <c r="E1442" i="56"/>
  <c r="E1441" i="56"/>
  <c r="E1440" i="56"/>
  <c r="E1439" i="56"/>
  <c r="E1438" i="56"/>
  <c r="E1437" i="56"/>
  <c r="E1436" i="56"/>
  <c r="E1435" i="56"/>
  <c r="E1434" i="56"/>
  <c r="E1433" i="56"/>
  <c r="E1432" i="56"/>
  <c r="E1431" i="56"/>
  <c r="E1430" i="56"/>
  <c r="E1429" i="56"/>
  <c r="E1428" i="56"/>
  <c r="E1427" i="56"/>
  <c r="E1426" i="56"/>
  <c r="E1425" i="56"/>
  <c r="E1424" i="56"/>
  <c r="E1423" i="56"/>
  <c r="E1422" i="56"/>
  <c r="E1421" i="56"/>
  <c r="E1420" i="56"/>
  <c r="E1419" i="56"/>
  <c r="E1418" i="56"/>
  <c r="E1417" i="56"/>
  <c r="E1416" i="56"/>
  <c r="E1415" i="56"/>
  <c r="E1414" i="56"/>
  <c r="E1413" i="56"/>
  <c r="E1412" i="56"/>
  <c r="E1411" i="56"/>
  <c r="E1410" i="56"/>
  <c r="E1409" i="56"/>
  <c r="E1408" i="56"/>
  <c r="E1407" i="56"/>
  <c r="E1406" i="56"/>
  <c r="E1405" i="56"/>
  <c r="E1404" i="56"/>
  <c r="E1403" i="56"/>
  <c r="E1402" i="56"/>
  <c r="E1401" i="56"/>
  <c r="E1400" i="56"/>
  <c r="E1399" i="56"/>
  <c r="E1398" i="56"/>
  <c r="E1397" i="56"/>
  <c r="E1396" i="56"/>
  <c r="E1395" i="56"/>
  <c r="E1394" i="56"/>
  <c r="E1393" i="56"/>
  <c r="E1392" i="56"/>
  <c r="E1391" i="56"/>
  <c r="E1390" i="56"/>
  <c r="E1389" i="56"/>
  <c r="E1388" i="56"/>
  <c r="E1387" i="56"/>
  <c r="E1386" i="56"/>
  <c r="E1385" i="56"/>
  <c r="E1384" i="56"/>
  <c r="E1383" i="56"/>
  <c r="E1382" i="56"/>
  <c r="E1381" i="56"/>
  <c r="E1380" i="56"/>
  <c r="E1379" i="56"/>
  <c r="E1378" i="56"/>
  <c r="E1377" i="56"/>
  <c r="E1376" i="56"/>
  <c r="E1375" i="56"/>
  <c r="E1374" i="56"/>
  <c r="E1373" i="56"/>
  <c r="E1372" i="56"/>
  <c r="E1371" i="56"/>
  <c r="E1370" i="56"/>
  <c r="E1369" i="56"/>
  <c r="E1368" i="56"/>
  <c r="E1367" i="56"/>
  <c r="E1366" i="56"/>
  <c r="E1365" i="56"/>
  <c r="E1364" i="56"/>
  <c r="E1363" i="56"/>
  <c r="E1362" i="56"/>
  <c r="E1361" i="56"/>
  <c r="E1360" i="56"/>
  <c r="E1359" i="56"/>
  <c r="E1358" i="56"/>
  <c r="E1357" i="56"/>
  <c r="E1356" i="56"/>
  <c r="E1355" i="56"/>
  <c r="E1354" i="56"/>
  <c r="E1353" i="56"/>
  <c r="E1352" i="56"/>
  <c r="E1351" i="56"/>
  <c r="E1350" i="56"/>
  <c r="E1349" i="56"/>
  <c r="E1348" i="56"/>
  <c r="E1347" i="56"/>
  <c r="E1346" i="56"/>
  <c r="E1345" i="56"/>
  <c r="E1344" i="56"/>
  <c r="E1343" i="56"/>
  <c r="E1342" i="56"/>
  <c r="E1341" i="56"/>
  <c r="E1340" i="56"/>
  <c r="E1339" i="56"/>
  <c r="E1338" i="56"/>
  <c r="E1337" i="56"/>
  <c r="E1336" i="56"/>
  <c r="E1335" i="56"/>
  <c r="E1334" i="56"/>
  <c r="E1333" i="56"/>
  <c r="E1332" i="56"/>
  <c r="E1331" i="56"/>
  <c r="E1330" i="56"/>
  <c r="E1329" i="56"/>
  <c r="E1328" i="56"/>
  <c r="E1327" i="56"/>
  <c r="E1326" i="56"/>
  <c r="E1325" i="56"/>
  <c r="E1324" i="56"/>
  <c r="E1323" i="56"/>
  <c r="E1322" i="56"/>
  <c r="E1321" i="56"/>
  <c r="E1320" i="56"/>
  <c r="E1319" i="56"/>
  <c r="E1318" i="56"/>
  <c r="E1317" i="56"/>
  <c r="E1316" i="56"/>
  <c r="E1315" i="56"/>
  <c r="E1314" i="56"/>
  <c r="E1313" i="56"/>
  <c r="E1312" i="56"/>
  <c r="E1311" i="56"/>
  <c r="E1310" i="56"/>
  <c r="E1309" i="56"/>
  <c r="E1308" i="56"/>
  <c r="E1307" i="56"/>
  <c r="E1306" i="56"/>
  <c r="E1305" i="56"/>
  <c r="E1304" i="56"/>
  <c r="E1303" i="56"/>
  <c r="E1302" i="56"/>
  <c r="E1301" i="56"/>
  <c r="E1300" i="56"/>
  <c r="E1299" i="56"/>
  <c r="E1298" i="56"/>
  <c r="E1297" i="56"/>
  <c r="E1296" i="56"/>
  <c r="E1295" i="56"/>
  <c r="E1294" i="56"/>
  <c r="E1293" i="56"/>
  <c r="E1292" i="56"/>
  <c r="E1291" i="56"/>
  <c r="E1290" i="56"/>
  <c r="E1289" i="56"/>
  <c r="E1288" i="56"/>
  <c r="E1287" i="56"/>
  <c r="E1286" i="56"/>
  <c r="E1285" i="56"/>
  <c r="E1284" i="56"/>
  <c r="E1283" i="56"/>
  <c r="E1282" i="56"/>
  <c r="E1281" i="56"/>
  <c r="E1280" i="56"/>
  <c r="E1279" i="56"/>
  <c r="E1278" i="56"/>
  <c r="E1277" i="56"/>
  <c r="E1276" i="56"/>
  <c r="E1275" i="56"/>
  <c r="E1274" i="56"/>
  <c r="E1273" i="56"/>
  <c r="E1272" i="56"/>
  <c r="E1271" i="56"/>
  <c r="E1270" i="56"/>
  <c r="E1269" i="56"/>
  <c r="E1268" i="56"/>
  <c r="E1267" i="56"/>
  <c r="E1266" i="56"/>
  <c r="E1265" i="56"/>
  <c r="E1264" i="56"/>
  <c r="E1263" i="56"/>
  <c r="E1262" i="56"/>
  <c r="E1261" i="56"/>
  <c r="E1260" i="56"/>
  <c r="E1259" i="56"/>
  <c r="E1258" i="56"/>
  <c r="E1257" i="56"/>
  <c r="E1256" i="56"/>
  <c r="E1255" i="56"/>
  <c r="E1254" i="56"/>
  <c r="E1253" i="56"/>
  <c r="E1252" i="56"/>
  <c r="E1251" i="56"/>
  <c r="E1250" i="56"/>
  <c r="E1249" i="56"/>
  <c r="E1248" i="56"/>
  <c r="E1247" i="56"/>
  <c r="E1246" i="56"/>
  <c r="E1245" i="56"/>
  <c r="E1244" i="56"/>
  <c r="E1243" i="56"/>
  <c r="E1242" i="56"/>
  <c r="E1241" i="56"/>
  <c r="E1240" i="56"/>
  <c r="E1239" i="56"/>
  <c r="E1238" i="56"/>
  <c r="E1237" i="56"/>
  <c r="E1236" i="56"/>
  <c r="E1235" i="56"/>
  <c r="E1234" i="56"/>
  <c r="E1233" i="56"/>
  <c r="E1232" i="56"/>
  <c r="E1231" i="56"/>
  <c r="E1230" i="56"/>
  <c r="E1229" i="56"/>
  <c r="E1228" i="56"/>
  <c r="E1227" i="56"/>
  <c r="E1226" i="56"/>
  <c r="E1225" i="56"/>
  <c r="E1224" i="56"/>
  <c r="E1223" i="56"/>
  <c r="E1222" i="56"/>
  <c r="E1221" i="56"/>
  <c r="E1220" i="56"/>
  <c r="E1219" i="56"/>
  <c r="E1218" i="56"/>
  <c r="E1217" i="56"/>
  <c r="E1216" i="56"/>
  <c r="E1215" i="56"/>
  <c r="E1214" i="56"/>
  <c r="E1213" i="56"/>
  <c r="E1212" i="56"/>
  <c r="E1211" i="56"/>
  <c r="E1210" i="56"/>
  <c r="E1209" i="56"/>
  <c r="E1208" i="56"/>
  <c r="E1207" i="56"/>
  <c r="E1206" i="56"/>
  <c r="E1205" i="56"/>
  <c r="E1204" i="56"/>
  <c r="E1203" i="56"/>
  <c r="E1202" i="56"/>
  <c r="E1201" i="56"/>
  <c r="E1200" i="56"/>
  <c r="E1199" i="56"/>
  <c r="E1198" i="56"/>
  <c r="E1197" i="56"/>
  <c r="E1196" i="56"/>
  <c r="E1195" i="56"/>
  <c r="E1194" i="56"/>
  <c r="E1193" i="56"/>
  <c r="E1192" i="56"/>
  <c r="E1191" i="56"/>
  <c r="E1190" i="56"/>
  <c r="E1189" i="56"/>
  <c r="E1188" i="56"/>
  <c r="E1187" i="56"/>
  <c r="E1186" i="56"/>
  <c r="E1185" i="56"/>
  <c r="E1184" i="56"/>
  <c r="E1183" i="56"/>
  <c r="E1182" i="56"/>
  <c r="E1181" i="56"/>
  <c r="E1180" i="56"/>
  <c r="E1179" i="56"/>
  <c r="E1178" i="56"/>
  <c r="E1177" i="56"/>
  <c r="E1176" i="56"/>
  <c r="E1175" i="56"/>
  <c r="E1174" i="56"/>
  <c r="E1173" i="56"/>
  <c r="E1172" i="56"/>
  <c r="E1171" i="56"/>
  <c r="E1170" i="56"/>
  <c r="E1169" i="56"/>
  <c r="E1168" i="56"/>
  <c r="E1167" i="56"/>
  <c r="E1166" i="56"/>
  <c r="E1165" i="56"/>
  <c r="E1164" i="56"/>
  <c r="E1163" i="56"/>
  <c r="E1162" i="56"/>
  <c r="E1161" i="56"/>
  <c r="E1160" i="56"/>
  <c r="E1159" i="56"/>
  <c r="E1158" i="56"/>
  <c r="E1157" i="56"/>
  <c r="E1156" i="56"/>
  <c r="E1155" i="56"/>
  <c r="E1154" i="56"/>
  <c r="E1153" i="56"/>
  <c r="E1152" i="56"/>
  <c r="E1151" i="56"/>
  <c r="E1150" i="56"/>
  <c r="E1149" i="56"/>
  <c r="E1148" i="56"/>
  <c r="E1147" i="56"/>
  <c r="E1146" i="56"/>
  <c r="E1145" i="56"/>
  <c r="E1144" i="56"/>
  <c r="E1143" i="56"/>
  <c r="E1142" i="56"/>
  <c r="E1141" i="56"/>
  <c r="E1140" i="56"/>
  <c r="E1139" i="56"/>
  <c r="E1138" i="56"/>
  <c r="E1137" i="56"/>
  <c r="E1136" i="56"/>
  <c r="E1135" i="56"/>
  <c r="E1134" i="56"/>
  <c r="E1133" i="56"/>
  <c r="E1132" i="56"/>
  <c r="E1131" i="56"/>
  <c r="E1130" i="56"/>
  <c r="E1129" i="56"/>
  <c r="E1128" i="56"/>
  <c r="E1127" i="56"/>
  <c r="E1126" i="56"/>
  <c r="E1125" i="56"/>
  <c r="E1124" i="56"/>
  <c r="E1123" i="56"/>
  <c r="E1122" i="56"/>
  <c r="E1121" i="56"/>
  <c r="E1120" i="56"/>
  <c r="E1119" i="56"/>
  <c r="E1118" i="56"/>
  <c r="E1117" i="56"/>
  <c r="E1116" i="56"/>
  <c r="E1115" i="56"/>
  <c r="E1114" i="56"/>
  <c r="E1113" i="56"/>
  <c r="E1112" i="56"/>
  <c r="E1111" i="56"/>
  <c r="E1110" i="56"/>
  <c r="E1109" i="56"/>
  <c r="E1108" i="56"/>
  <c r="E1107" i="56"/>
  <c r="E1106" i="56"/>
  <c r="E1105" i="56"/>
  <c r="E1104" i="56"/>
  <c r="E1103" i="56"/>
  <c r="E1102" i="56"/>
  <c r="E1101" i="56"/>
  <c r="E1100" i="56"/>
  <c r="E1099" i="56"/>
  <c r="E1098" i="56"/>
  <c r="E1097" i="56"/>
  <c r="E1096" i="56"/>
  <c r="E1095" i="56"/>
  <c r="E1094" i="56"/>
  <c r="E1093" i="56"/>
  <c r="E1092" i="56"/>
  <c r="E1091" i="56"/>
  <c r="E1090" i="56"/>
  <c r="E1089" i="56"/>
  <c r="E1088" i="56"/>
  <c r="E1087" i="56"/>
  <c r="E1086" i="56"/>
  <c r="E1085" i="56"/>
  <c r="E1084" i="56"/>
  <c r="E1083" i="56"/>
  <c r="E1082" i="56"/>
  <c r="E1081" i="56"/>
  <c r="E1080" i="56"/>
  <c r="E1079" i="56"/>
  <c r="E1078" i="56"/>
  <c r="E1077" i="56"/>
  <c r="E1076" i="56"/>
  <c r="E1075" i="56"/>
  <c r="E1074" i="56"/>
  <c r="E1073" i="56"/>
  <c r="E1072" i="56"/>
  <c r="E1071" i="56"/>
  <c r="E1070" i="56"/>
  <c r="E1069" i="56"/>
  <c r="E1068" i="56"/>
  <c r="E1067" i="56"/>
  <c r="E1066" i="56"/>
  <c r="E1065" i="56"/>
  <c r="E1064" i="56"/>
  <c r="E1063" i="56"/>
  <c r="E1062" i="56"/>
  <c r="E1061" i="56"/>
  <c r="E1060" i="56"/>
  <c r="E1059" i="56"/>
  <c r="E1058" i="56"/>
  <c r="E1057" i="56"/>
  <c r="E1056" i="56"/>
  <c r="E1055" i="56"/>
  <c r="E1054" i="56"/>
  <c r="E1053" i="56"/>
  <c r="E1052" i="56"/>
  <c r="E1051" i="56"/>
  <c r="E1050" i="56"/>
  <c r="E1049" i="56"/>
  <c r="E1048" i="56"/>
  <c r="E1047" i="56"/>
  <c r="E1046" i="56"/>
  <c r="E1045" i="56"/>
  <c r="E1044" i="56"/>
  <c r="E1043" i="56"/>
  <c r="E1042" i="56"/>
  <c r="E1041" i="56"/>
  <c r="E1040" i="56"/>
  <c r="E1039" i="56"/>
  <c r="E1038" i="56"/>
  <c r="E1037" i="56"/>
  <c r="E1036" i="56"/>
  <c r="E1035" i="56"/>
  <c r="E1034" i="56"/>
  <c r="E1033" i="56"/>
  <c r="E1032" i="56"/>
  <c r="E1031" i="56"/>
  <c r="E1030" i="56"/>
  <c r="E1029" i="56"/>
  <c r="E1028" i="56"/>
  <c r="E1027" i="56"/>
  <c r="E1026" i="56"/>
  <c r="E1025" i="56"/>
  <c r="E1024" i="56"/>
  <c r="E1023" i="56"/>
  <c r="E1022" i="56"/>
  <c r="E1021" i="56"/>
  <c r="E1020" i="56"/>
  <c r="E1019" i="56"/>
  <c r="E1018" i="56"/>
  <c r="E1017" i="56"/>
  <c r="E1016" i="56"/>
  <c r="E1015" i="56"/>
  <c r="E1014" i="56"/>
  <c r="E1013" i="56"/>
  <c r="E1012" i="56"/>
  <c r="E1011" i="56"/>
  <c r="E1010" i="56"/>
  <c r="E1009" i="56"/>
  <c r="E1008" i="56"/>
  <c r="E1007" i="56"/>
  <c r="E1006" i="56"/>
  <c r="E1005" i="56"/>
  <c r="E1004" i="56"/>
  <c r="E1003" i="56"/>
  <c r="E1002" i="56"/>
  <c r="E1001" i="56"/>
  <c r="E1000" i="56"/>
  <c r="E999" i="56"/>
  <c r="E998" i="56"/>
  <c r="E997" i="56"/>
  <c r="E996" i="56"/>
  <c r="E995" i="56"/>
  <c r="E994" i="56"/>
  <c r="E993" i="56"/>
  <c r="E992" i="56"/>
  <c r="E991" i="56"/>
  <c r="E990" i="56"/>
  <c r="E989" i="56"/>
  <c r="E988" i="56"/>
  <c r="E987" i="56"/>
  <c r="E986" i="56"/>
  <c r="E985" i="56"/>
  <c r="E984" i="56"/>
  <c r="E983" i="56"/>
  <c r="E982" i="56"/>
  <c r="E981" i="56"/>
  <c r="E980" i="56"/>
  <c r="E979" i="56"/>
  <c r="E978" i="56"/>
  <c r="E977" i="56"/>
  <c r="E976" i="56"/>
  <c r="E975" i="56"/>
  <c r="E974" i="56"/>
  <c r="E973" i="56"/>
  <c r="E972" i="56"/>
  <c r="E971" i="56"/>
  <c r="E970" i="56"/>
  <c r="E969" i="56"/>
  <c r="E968" i="56"/>
  <c r="E967" i="56"/>
  <c r="E966" i="56"/>
  <c r="E965" i="56"/>
  <c r="E964" i="56"/>
  <c r="E963" i="56"/>
  <c r="E962" i="56"/>
  <c r="E961" i="56"/>
  <c r="E960" i="56"/>
  <c r="E959" i="56"/>
  <c r="E958" i="56"/>
  <c r="E957" i="56"/>
  <c r="E956" i="56"/>
  <c r="E955" i="56"/>
  <c r="E954" i="56"/>
  <c r="E953" i="56"/>
  <c r="E952" i="56"/>
  <c r="E951" i="56"/>
  <c r="E950" i="56"/>
  <c r="E949" i="56"/>
  <c r="E948" i="56"/>
  <c r="E947" i="56"/>
  <c r="E946" i="56"/>
  <c r="E945" i="56"/>
  <c r="E944" i="56"/>
  <c r="E943" i="56"/>
  <c r="E942" i="56"/>
  <c r="E941" i="56"/>
  <c r="E940" i="56"/>
  <c r="E939" i="56"/>
  <c r="E938" i="56"/>
  <c r="E937" i="56"/>
  <c r="E936" i="56"/>
  <c r="E935" i="56"/>
  <c r="E934" i="56"/>
  <c r="E933" i="56"/>
  <c r="E932" i="56"/>
  <c r="E931" i="56"/>
  <c r="E930" i="56"/>
  <c r="E929" i="56"/>
  <c r="E928" i="56"/>
  <c r="E927" i="56"/>
  <c r="E926" i="56"/>
  <c r="E925" i="56"/>
  <c r="E924" i="56"/>
  <c r="E923" i="56"/>
  <c r="E922" i="56"/>
  <c r="E921" i="56"/>
  <c r="E920" i="56"/>
  <c r="E919" i="56"/>
  <c r="E918" i="56"/>
  <c r="E917" i="56"/>
  <c r="E916" i="56"/>
  <c r="E915" i="56"/>
  <c r="E914" i="56"/>
  <c r="E913" i="56"/>
  <c r="E912" i="56"/>
  <c r="E911" i="56"/>
  <c r="E910" i="56"/>
  <c r="E909" i="56"/>
  <c r="E908" i="56"/>
  <c r="E907" i="56"/>
  <c r="E906" i="56"/>
  <c r="E905" i="56"/>
  <c r="E904" i="56"/>
  <c r="E903" i="56"/>
  <c r="E902" i="56"/>
  <c r="E901" i="56"/>
  <c r="E900" i="56"/>
  <c r="E899" i="56"/>
  <c r="E898" i="56"/>
  <c r="E897" i="56"/>
  <c r="E896" i="56"/>
  <c r="E895" i="56"/>
  <c r="E894" i="56"/>
  <c r="E893" i="56"/>
  <c r="E892" i="56"/>
  <c r="E891" i="56"/>
  <c r="E890" i="56"/>
  <c r="E889" i="56"/>
  <c r="E888" i="56"/>
  <c r="E887" i="56"/>
  <c r="E886" i="56"/>
  <c r="E885" i="56"/>
  <c r="E884" i="56"/>
  <c r="E883" i="56"/>
  <c r="E882" i="56"/>
  <c r="E881" i="56"/>
  <c r="E880" i="56"/>
  <c r="E879" i="56"/>
  <c r="E878" i="56"/>
  <c r="E877" i="56"/>
  <c r="E876" i="56"/>
  <c r="E875" i="56"/>
  <c r="E874" i="56"/>
  <c r="E873" i="56"/>
  <c r="E872" i="56"/>
  <c r="E871" i="56"/>
  <c r="E870" i="56"/>
  <c r="E869" i="56"/>
  <c r="E868" i="56"/>
  <c r="E867" i="56"/>
  <c r="E866" i="56"/>
  <c r="E865" i="56"/>
  <c r="E864" i="56"/>
  <c r="E863" i="56"/>
  <c r="E862" i="56"/>
  <c r="E861" i="56"/>
  <c r="E860" i="56"/>
  <c r="E859" i="56"/>
  <c r="E858" i="56"/>
  <c r="E857" i="56"/>
  <c r="E856" i="56"/>
  <c r="E855" i="56"/>
  <c r="E854" i="56"/>
  <c r="E853" i="56"/>
  <c r="E852" i="56"/>
  <c r="E851" i="56"/>
  <c r="E850" i="56"/>
  <c r="E849" i="56"/>
  <c r="E848" i="56"/>
  <c r="E847" i="56"/>
  <c r="E846" i="56"/>
  <c r="E845" i="56"/>
  <c r="E844" i="56"/>
  <c r="E843" i="56"/>
  <c r="E842" i="56"/>
  <c r="E841" i="56"/>
  <c r="E840" i="56"/>
  <c r="E839" i="56"/>
  <c r="E838" i="56"/>
  <c r="E837" i="56"/>
  <c r="E836" i="56"/>
  <c r="E835" i="56"/>
  <c r="E834" i="56"/>
  <c r="E833" i="56"/>
  <c r="E832" i="56"/>
  <c r="E831" i="56"/>
  <c r="E830" i="56"/>
  <c r="E829" i="56"/>
  <c r="E828" i="56"/>
  <c r="E827" i="56"/>
  <c r="E826" i="56"/>
  <c r="E825" i="56"/>
  <c r="E824" i="56"/>
  <c r="E823" i="56"/>
  <c r="E822" i="56"/>
  <c r="E821" i="56"/>
  <c r="E820" i="56"/>
  <c r="E819" i="56"/>
  <c r="E818" i="56"/>
  <c r="E817" i="56"/>
  <c r="E816" i="56"/>
  <c r="E815" i="56"/>
  <c r="E814" i="56"/>
  <c r="E813" i="56"/>
  <c r="E812" i="56"/>
  <c r="E811" i="56"/>
  <c r="E810" i="56"/>
  <c r="E809" i="56"/>
  <c r="E808" i="56"/>
  <c r="E807" i="56"/>
  <c r="E806" i="56"/>
  <c r="E805" i="56"/>
  <c r="E804" i="56"/>
  <c r="E803" i="56"/>
  <c r="E802" i="56"/>
  <c r="E801" i="56"/>
  <c r="E800" i="56"/>
  <c r="E799" i="56"/>
  <c r="E798" i="56"/>
  <c r="E797" i="56"/>
  <c r="E796" i="56"/>
  <c r="E795" i="56"/>
  <c r="E794" i="56"/>
  <c r="E793" i="56"/>
  <c r="E792" i="56"/>
  <c r="E791" i="56"/>
  <c r="E790" i="56"/>
  <c r="E789" i="56"/>
  <c r="E788" i="56"/>
  <c r="E787" i="56"/>
  <c r="E786" i="56"/>
  <c r="E785" i="56"/>
  <c r="E784" i="56"/>
  <c r="E783" i="56"/>
  <c r="E782" i="56"/>
  <c r="E781" i="56"/>
  <c r="E780" i="56"/>
  <c r="E779" i="56"/>
  <c r="E778" i="56"/>
  <c r="E777" i="56"/>
  <c r="E776" i="56"/>
  <c r="E775" i="56"/>
  <c r="E774" i="56"/>
  <c r="E773" i="56"/>
  <c r="E772" i="56"/>
  <c r="E771" i="56"/>
  <c r="E770" i="56"/>
  <c r="E769" i="56"/>
  <c r="E768" i="56"/>
  <c r="E767" i="56"/>
  <c r="E766" i="56"/>
  <c r="E765" i="56"/>
  <c r="E764" i="56"/>
  <c r="E763" i="56"/>
  <c r="E762" i="56"/>
  <c r="E761" i="56"/>
  <c r="E760" i="56"/>
  <c r="E759" i="56"/>
  <c r="E758" i="56"/>
  <c r="E757" i="56"/>
  <c r="E756" i="56"/>
  <c r="E755" i="56"/>
  <c r="E754" i="56"/>
  <c r="E753" i="56"/>
  <c r="E752" i="56"/>
  <c r="E751" i="56"/>
  <c r="E750" i="56"/>
  <c r="E749" i="56"/>
  <c r="E748" i="56"/>
  <c r="E747" i="56"/>
  <c r="E746" i="56"/>
  <c r="E745" i="56"/>
  <c r="E744" i="56"/>
  <c r="E743" i="56"/>
  <c r="E742" i="56"/>
  <c r="E741" i="56"/>
  <c r="E740" i="56"/>
  <c r="E739" i="56"/>
  <c r="E738" i="56"/>
  <c r="E737" i="56"/>
  <c r="E736" i="56"/>
  <c r="E735" i="56"/>
  <c r="E734" i="56"/>
  <c r="E733" i="56"/>
  <c r="E732" i="56"/>
  <c r="E731" i="56"/>
  <c r="E730" i="56"/>
  <c r="E729" i="56"/>
  <c r="E728" i="56"/>
  <c r="E727" i="56"/>
  <c r="E726" i="56"/>
  <c r="E725" i="56"/>
  <c r="E724" i="56"/>
  <c r="E723" i="56"/>
  <c r="E722" i="56"/>
  <c r="E721" i="56"/>
  <c r="E720" i="56"/>
  <c r="E719" i="56"/>
  <c r="E718" i="56"/>
  <c r="E717" i="56"/>
  <c r="E716" i="56"/>
  <c r="E715" i="56"/>
  <c r="E714" i="56"/>
  <c r="E713" i="56"/>
  <c r="E712" i="56"/>
  <c r="E711" i="56"/>
  <c r="E710" i="56"/>
  <c r="E709" i="56"/>
  <c r="E708" i="56"/>
  <c r="E707" i="56"/>
  <c r="E706" i="56"/>
  <c r="E705" i="56"/>
  <c r="E704" i="56"/>
  <c r="E703" i="56"/>
  <c r="E702" i="56"/>
  <c r="E701" i="56"/>
  <c r="E700" i="56"/>
  <c r="E699" i="56"/>
  <c r="E698" i="56"/>
  <c r="E697" i="56"/>
  <c r="E696" i="56"/>
  <c r="E695" i="56"/>
  <c r="E694" i="56"/>
  <c r="E693" i="56"/>
  <c r="E692" i="56"/>
  <c r="E691" i="56"/>
  <c r="E690" i="56"/>
  <c r="E689" i="56"/>
  <c r="E688" i="56"/>
  <c r="E687" i="56"/>
  <c r="E686" i="56"/>
  <c r="E685" i="56"/>
  <c r="E684" i="56"/>
  <c r="E683" i="56"/>
  <c r="E682" i="56"/>
  <c r="E681" i="56"/>
  <c r="E680" i="56"/>
  <c r="E679" i="56"/>
  <c r="E678" i="56"/>
  <c r="E677" i="56"/>
  <c r="E676" i="56"/>
  <c r="E675" i="56"/>
  <c r="E674" i="56"/>
  <c r="E673" i="56"/>
  <c r="E672" i="56"/>
  <c r="E671" i="56"/>
  <c r="E670" i="56"/>
  <c r="E669" i="56"/>
  <c r="E668" i="56"/>
  <c r="E667" i="56"/>
  <c r="E666" i="56"/>
  <c r="E665" i="56"/>
  <c r="E664" i="56"/>
  <c r="E663" i="56"/>
  <c r="E662" i="56"/>
  <c r="E661" i="56"/>
  <c r="E660" i="56"/>
  <c r="E659" i="56"/>
  <c r="E658" i="56"/>
  <c r="E657" i="56"/>
  <c r="E656" i="56"/>
  <c r="E655" i="56"/>
  <c r="E654" i="56"/>
  <c r="E653" i="56"/>
  <c r="E652" i="56"/>
  <c r="E651" i="56"/>
  <c r="E650" i="56"/>
  <c r="E649" i="56"/>
  <c r="E648" i="56"/>
  <c r="E647" i="56"/>
  <c r="E646" i="56"/>
  <c r="E645" i="56"/>
  <c r="E644" i="56"/>
  <c r="E643" i="56"/>
  <c r="E642" i="56"/>
  <c r="E641" i="56"/>
  <c r="E640" i="56"/>
  <c r="E639" i="56"/>
  <c r="E638" i="56"/>
  <c r="E637" i="56"/>
  <c r="E636" i="56"/>
  <c r="E635" i="56"/>
  <c r="E634" i="56"/>
  <c r="E633" i="56"/>
  <c r="E632" i="56"/>
  <c r="E631" i="56"/>
  <c r="E630" i="56"/>
  <c r="E629" i="56"/>
  <c r="E628" i="56"/>
  <c r="E627" i="56"/>
  <c r="E626" i="56"/>
  <c r="E625" i="56"/>
  <c r="E624" i="56"/>
  <c r="E623" i="56"/>
  <c r="E622" i="56"/>
  <c r="E621" i="56"/>
  <c r="E620" i="56"/>
  <c r="E619" i="56"/>
  <c r="E618" i="56"/>
  <c r="E617" i="56"/>
  <c r="E616" i="56"/>
  <c r="E615" i="56"/>
  <c r="E614" i="56"/>
  <c r="E613" i="56"/>
  <c r="E612" i="56"/>
  <c r="E611" i="56"/>
  <c r="E610" i="56"/>
  <c r="E609" i="56"/>
  <c r="E608" i="56"/>
  <c r="E607" i="56"/>
  <c r="E606" i="56"/>
  <c r="E605" i="56"/>
  <c r="E604" i="56"/>
  <c r="E603" i="56"/>
  <c r="E602" i="56"/>
  <c r="E601" i="56"/>
  <c r="E600" i="56"/>
  <c r="E599" i="56"/>
  <c r="E598" i="56"/>
  <c r="E597" i="56"/>
  <c r="E596" i="56"/>
  <c r="E595" i="56"/>
  <c r="E594" i="56"/>
  <c r="E593" i="56"/>
  <c r="E592" i="56"/>
  <c r="E591" i="56"/>
  <c r="E590" i="56"/>
  <c r="E589" i="56"/>
  <c r="E588" i="56"/>
  <c r="E587" i="56"/>
  <c r="E586" i="56"/>
  <c r="E585" i="56"/>
  <c r="E584" i="56"/>
  <c r="E583" i="56"/>
  <c r="E582" i="56"/>
  <c r="E581" i="56"/>
  <c r="E580" i="56"/>
  <c r="E579" i="56"/>
  <c r="E578" i="56"/>
  <c r="E577" i="56"/>
  <c r="E576" i="56"/>
  <c r="E575" i="56"/>
  <c r="E574" i="56"/>
  <c r="E573" i="56"/>
  <c r="E572" i="56"/>
  <c r="E571" i="56"/>
  <c r="E570" i="56"/>
  <c r="E569" i="56"/>
  <c r="E568" i="56"/>
  <c r="E567" i="56"/>
  <c r="E566" i="56"/>
  <c r="E565" i="56"/>
  <c r="E564" i="56"/>
  <c r="E563" i="56"/>
  <c r="E562" i="56"/>
  <c r="E561" i="56"/>
  <c r="E560" i="56"/>
  <c r="E559" i="56"/>
  <c r="E558" i="56"/>
  <c r="E557" i="56"/>
  <c r="E556" i="56"/>
  <c r="E555" i="56"/>
  <c r="E554" i="56"/>
  <c r="E553" i="56"/>
  <c r="E552" i="56"/>
  <c r="E551" i="56"/>
  <c r="E550" i="56"/>
  <c r="E549" i="56"/>
  <c r="E548" i="56"/>
  <c r="E547" i="56"/>
  <c r="E546" i="56"/>
  <c r="E545" i="56"/>
  <c r="E544" i="56"/>
  <c r="E543" i="56"/>
  <c r="E542" i="56"/>
  <c r="E541" i="56"/>
  <c r="E540" i="56"/>
  <c r="E539" i="56"/>
  <c r="E538" i="56"/>
  <c r="E537" i="56"/>
  <c r="E536" i="56"/>
  <c r="E535" i="56"/>
  <c r="E534" i="56"/>
  <c r="E533" i="56"/>
  <c r="E532" i="56"/>
  <c r="E531" i="56"/>
  <c r="E530" i="56"/>
  <c r="E529" i="56"/>
  <c r="E528" i="56"/>
  <c r="E527" i="56"/>
  <c r="E526" i="56"/>
  <c r="E525" i="56"/>
  <c r="E524" i="56"/>
  <c r="E523" i="56"/>
  <c r="E522" i="56"/>
  <c r="E521" i="56"/>
  <c r="E520" i="56"/>
  <c r="E519" i="56"/>
  <c r="E518" i="56"/>
  <c r="E517" i="56"/>
  <c r="E516" i="56"/>
  <c r="E515" i="56"/>
  <c r="E514" i="56"/>
  <c r="E513" i="56"/>
  <c r="E512" i="56"/>
  <c r="E511" i="56"/>
  <c r="E510" i="56"/>
  <c r="E509" i="56"/>
  <c r="E508" i="56"/>
  <c r="E507" i="56"/>
  <c r="E506" i="56"/>
  <c r="E505" i="56"/>
  <c r="E504" i="56"/>
  <c r="E503" i="56"/>
  <c r="E502" i="56"/>
  <c r="E501" i="56"/>
  <c r="E500" i="56"/>
  <c r="E499" i="56"/>
  <c r="E498" i="56"/>
  <c r="E497" i="56"/>
  <c r="E496" i="56"/>
  <c r="E495" i="56"/>
  <c r="E494" i="56"/>
  <c r="E493" i="56"/>
  <c r="E492" i="56"/>
  <c r="E491" i="56"/>
  <c r="E490" i="56"/>
  <c r="E489" i="56"/>
  <c r="E488" i="56"/>
  <c r="E487" i="56"/>
  <c r="E486" i="56"/>
  <c r="E485" i="56"/>
  <c r="E484" i="56"/>
  <c r="E483" i="56"/>
  <c r="E482" i="56"/>
  <c r="E481" i="56"/>
  <c r="E480" i="56"/>
  <c r="E479" i="56"/>
  <c r="E478" i="56"/>
  <c r="E477" i="56"/>
  <c r="E476" i="56"/>
  <c r="E475" i="56"/>
  <c r="E474" i="56"/>
  <c r="E473" i="56"/>
  <c r="E472" i="56"/>
  <c r="E471" i="56"/>
  <c r="E470" i="56"/>
  <c r="E469" i="56"/>
  <c r="E468" i="56"/>
  <c r="E467" i="56"/>
  <c r="E466" i="56"/>
  <c r="E465" i="56"/>
  <c r="E464" i="56"/>
  <c r="E463" i="56"/>
  <c r="E462" i="56"/>
  <c r="E461" i="56"/>
  <c r="E460" i="56"/>
  <c r="E459" i="56"/>
  <c r="E458" i="56"/>
  <c r="E457" i="56"/>
  <c r="E456" i="56"/>
  <c r="E455" i="56"/>
  <c r="E454" i="56"/>
  <c r="E453" i="56"/>
  <c r="E452" i="56"/>
  <c r="E451" i="56"/>
  <c r="E450" i="56"/>
  <c r="E449" i="56"/>
  <c r="E448" i="56"/>
  <c r="E447" i="56"/>
  <c r="E446" i="56"/>
  <c r="E445" i="56"/>
  <c r="E444" i="56"/>
  <c r="E443" i="56"/>
  <c r="E442" i="56"/>
  <c r="E441" i="56"/>
  <c r="E440" i="56"/>
  <c r="E439" i="56"/>
  <c r="E438" i="56"/>
  <c r="E437" i="56"/>
  <c r="E436" i="56"/>
  <c r="E435" i="56"/>
  <c r="E434" i="56"/>
  <c r="E433" i="56"/>
  <c r="E432" i="56"/>
  <c r="E431" i="56"/>
  <c r="E430" i="56"/>
  <c r="E429" i="56"/>
  <c r="E428" i="56"/>
  <c r="E427" i="56"/>
  <c r="E426" i="56"/>
  <c r="E425" i="56"/>
  <c r="E424" i="56"/>
  <c r="E423" i="56"/>
  <c r="E422" i="56"/>
  <c r="E421" i="56"/>
  <c r="E420" i="56"/>
  <c r="E419" i="56"/>
  <c r="E418" i="56"/>
  <c r="E417" i="56"/>
  <c r="E416" i="56"/>
  <c r="E415" i="56"/>
  <c r="E414" i="56"/>
  <c r="E413" i="56"/>
  <c r="E412" i="56"/>
  <c r="E411" i="56"/>
  <c r="E410" i="56"/>
  <c r="E409" i="56"/>
  <c r="E408" i="56"/>
  <c r="E407" i="56"/>
  <c r="E406" i="56"/>
  <c r="E405" i="56"/>
  <c r="E404" i="56"/>
  <c r="E403" i="56"/>
  <c r="E402" i="56"/>
  <c r="E401" i="56"/>
  <c r="E400" i="56"/>
  <c r="E399" i="56"/>
  <c r="E398" i="56"/>
  <c r="E397" i="56"/>
  <c r="E396" i="56"/>
  <c r="E395" i="56"/>
  <c r="E394" i="56"/>
  <c r="E393" i="56"/>
  <c r="E392" i="56"/>
  <c r="E391" i="56"/>
  <c r="E390" i="56"/>
  <c r="E389" i="56"/>
  <c r="E388" i="56"/>
  <c r="E387" i="56"/>
  <c r="E386" i="56"/>
  <c r="E385" i="56"/>
  <c r="E384" i="56"/>
  <c r="E383" i="56"/>
  <c r="E382" i="56"/>
  <c r="E381" i="56"/>
  <c r="E380" i="56"/>
  <c r="E379" i="56"/>
  <c r="E378" i="56"/>
  <c r="E377" i="56"/>
  <c r="E376" i="56"/>
  <c r="E375" i="56"/>
  <c r="E374" i="56"/>
  <c r="E373" i="56"/>
  <c r="E372" i="56"/>
  <c r="E371" i="56"/>
  <c r="E370" i="56"/>
  <c r="E369" i="56"/>
  <c r="E368" i="56"/>
  <c r="E367" i="56"/>
  <c r="E366" i="56"/>
  <c r="E365" i="56"/>
  <c r="E364" i="56"/>
  <c r="E363" i="56"/>
  <c r="E362" i="56"/>
  <c r="E361" i="56"/>
  <c r="E360" i="56"/>
  <c r="E359" i="56"/>
  <c r="E358" i="56"/>
  <c r="E357" i="56"/>
  <c r="E356" i="56"/>
  <c r="E355" i="56"/>
  <c r="E354" i="56"/>
  <c r="E353" i="56"/>
  <c r="E352" i="56"/>
  <c r="E351" i="56"/>
  <c r="E350" i="56"/>
  <c r="E349" i="56"/>
  <c r="E348" i="56"/>
  <c r="E347" i="56"/>
  <c r="E346" i="56"/>
  <c r="E345" i="56"/>
  <c r="E344" i="56"/>
  <c r="E343" i="56"/>
  <c r="E342" i="56"/>
  <c r="E341" i="56"/>
  <c r="E340" i="56"/>
  <c r="E339" i="56"/>
  <c r="E338" i="56"/>
  <c r="E337" i="56"/>
  <c r="E336" i="56"/>
  <c r="E335" i="56"/>
  <c r="E334" i="56"/>
  <c r="E333" i="56"/>
  <c r="E332" i="56"/>
  <c r="E331" i="56"/>
  <c r="E330" i="56"/>
  <c r="E329" i="56"/>
  <c r="E328" i="56"/>
  <c r="E327" i="56"/>
  <c r="E326" i="56"/>
  <c r="E325" i="56"/>
  <c r="E324" i="56"/>
  <c r="E323" i="56"/>
  <c r="E322" i="56"/>
  <c r="E321" i="56"/>
  <c r="E320" i="56"/>
  <c r="E319" i="56"/>
  <c r="E318" i="56"/>
  <c r="E317" i="56"/>
  <c r="E316" i="56"/>
  <c r="E315" i="56"/>
  <c r="E314" i="56"/>
  <c r="E313" i="56"/>
  <c r="E312" i="56"/>
  <c r="E311" i="56"/>
  <c r="E310" i="56"/>
  <c r="E309" i="56"/>
  <c r="E308" i="56"/>
  <c r="E307" i="56"/>
  <c r="E306" i="56"/>
  <c r="E305" i="56"/>
  <c r="E304" i="56"/>
  <c r="E303" i="56"/>
  <c r="E302" i="56"/>
  <c r="E301" i="56"/>
  <c r="E300" i="56"/>
  <c r="E299" i="56"/>
  <c r="E298" i="56"/>
  <c r="E297" i="56"/>
  <c r="E296" i="56"/>
  <c r="E295" i="56"/>
  <c r="E294" i="56"/>
  <c r="E293" i="56"/>
  <c r="E292" i="56"/>
  <c r="E291" i="56"/>
  <c r="E290" i="56"/>
  <c r="E289" i="56"/>
  <c r="E288" i="56"/>
  <c r="E287" i="56"/>
  <c r="E286" i="56"/>
  <c r="E285" i="56"/>
  <c r="E284" i="56"/>
  <c r="E283" i="56"/>
  <c r="E282" i="56"/>
  <c r="E281" i="56"/>
  <c r="E280" i="56"/>
  <c r="E279" i="56"/>
  <c r="E278" i="56"/>
  <c r="E277" i="56"/>
  <c r="E276" i="56"/>
  <c r="E275" i="56"/>
  <c r="E274" i="56"/>
  <c r="E273" i="56"/>
  <c r="E272" i="56"/>
  <c r="E271" i="56"/>
  <c r="E270" i="56"/>
  <c r="E269" i="56"/>
  <c r="E268" i="56"/>
  <c r="E267" i="56"/>
  <c r="E266" i="56"/>
  <c r="E265" i="56"/>
  <c r="E264" i="56"/>
  <c r="E263" i="56"/>
  <c r="E262" i="56"/>
  <c r="E261" i="56"/>
  <c r="E260" i="56"/>
  <c r="E259" i="56"/>
  <c r="E258" i="56"/>
  <c r="E257" i="56"/>
  <c r="E256" i="56"/>
  <c r="E255" i="56"/>
  <c r="E254" i="56"/>
  <c r="E253" i="56"/>
  <c r="E252" i="56"/>
  <c r="E251" i="56"/>
  <c r="E250" i="56"/>
  <c r="E249" i="56"/>
  <c r="E248" i="56"/>
  <c r="E247" i="56"/>
  <c r="E246" i="56"/>
  <c r="E245" i="56"/>
  <c r="E244" i="56"/>
  <c r="E243" i="56"/>
  <c r="E242" i="56"/>
  <c r="E241" i="56"/>
  <c r="E240" i="56"/>
  <c r="E239" i="56"/>
  <c r="E238" i="56"/>
  <c r="E237" i="56"/>
  <c r="E236" i="56"/>
  <c r="E235" i="56"/>
  <c r="E234" i="56"/>
  <c r="E233" i="56"/>
  <c r="E232" i="56"/>
  <c r="E231" i="56"/>
  <c r="E230" i="56"/>
  <c r="E229" i="56"/>
  <c r="E228" i="56"/>
  <c r="E227" i="56"/>
  <c r="E226" i="56"/>
  <c r="E225" i="56"/>
  <c r="E224" i="56"/>
  <c r="E223" i="56"/>
  <c r="E222" i="56"/>
  <c r="E221" i="56"/>
  <c r="E220" i="56"/>
  <c r="E219" i="56"/>
  <c r="E218" i="56"/>
  <c r="E217" i="56"/>
  <c r="E216" i="56"/>
  <c r="E215" i="56"/>
  <c r="E214" i="56"/>
  <c r="E213" i="56"/>
  <c r="E212" i="56"/>
  <c r="E211" i="56"/>
  <c r="E210" i="56"/>
  <c r="E209" i="56"/>
  <c r="E208" i="56"/>
  <c r="E207" i="56"/>
  <c r="E206" i="56"/>
  <c r="E205" i="56"/>
  <c r="E204" i="56"/>
  <c r="E203" i="56"/>
  <c r="E202" i="56"/>
  <c r="E201" i="56"/>
  <c r="E200" i="56"/>
  <c r="E199" i="56"/>
  <c r="E198" i="56"/>
  <c r="E197" i="56"/>
  <c r="E196" i="56"/>
  <c r="E195" i="56"/>
  <c r="E194" i="56"/>
  <c r="E193" i="56"/>
  <c r="E192" i="56"/>
  <c r="E191" i="56"/>
  <c r="E190" i="56"/>
  <c r="E189" i="56"/>
  <c r="E188" i="56"/>
  <c r="E187" i="56"/>
  <c r="E186" i="56"/>
  <c r="E185" i="56"/>
  <c r="E184" i="56"/>
  <c r="E183" i="56"/>
  <c r="E182" i="56"/>
  <c r="E181" i="56"/>
  <c r="E180" i="56"/>
  <c r="E179" i="56"/>
  <c r="E178" i="56"/>
  <c r="E177" i="56"/>
  <c r="E176" i="56"/>
  <c r="E175" i="56"/>
  <c r="E174" i="56"/>
  <c r="E173" i="56"/>
  <c r="E172" i="56"/>
  <c r="E171" i="56"/>
  <c r="E170" i="56"/>
  <c r="E169" i="56"/>
  <c r="E168" i="56"/>
  <c r="E167" i="56"/>
  <c r="E166" i="56"/>
  <c r="E165" i="56"/>
  <c r="E164" i="56"/>
  <c r="E163" i="56"/>
  <c r="E162" i="56"/>
  <c r="E161" i="56"/>
  <c r="E160" i="56"/>
  <c r="E159" i="56"/>
  <c r="E158" i="56"/>
  <c r="E157" i="56"/>
  <c r="E156" i="56"/>
  <c r="E155" i="56"/>
  <c r="E154" i="56"/>
  <c r="E153" i="56"/>
  <c r="E152" i="56"/>
  <c r="E151" i="56"/>
  <c r="E150" i="56"/>
  <c r="E149" i="56"/>
  <c r="E148" i="56"/>
  <c r="E147" i="56"/>
  <c r="E146"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E4" i="56"/>
  <c r="E3" i="56"/>
  <c r="E2" i="56"/>
  <c r="B10" i="52"/>
  <c r="B10" i="51"/>
  <c r="B10" i="50"/>
  <c r="B20" i="52"/>
  <c r="B20" i="51"/>
  <c r="B20" i="50"/>
  <c r="F8" i="23"/>
  <c r="F66" i="23" l="1"/>
  <c r="F65" i="23"/>
  <c r="F68" i="23" s="1"/>
  <c r="N1" i="5"/>
  <c r="B46" i="28"/>
  <c r="K46" i="28" s="1"/>
  <c r="C46" i="28"/>
  <c r="E24" i="23"/>
  <c r="D24" i="23" s="1"/>
  <c r="B9" i="28"/>
  <c r="E10" i="23" l="1"/>
  <c r="L25" i="44"/>
  <c r="B27" i="7"/>
  <c r="B26" i="51"/>
  <c r="B27" i="51" s="1"/>
  <c r="B26" i="50"/>
  <c r="B27" i="50" s="1"/>
  <c r="H4" i="54"/>
  <c r="H5" i="54"/>
  <c r="I5" i="54" s="1"/>
  <c r="H6" i="54"/>
  <c r="H7" i="54"/>
  <c r="I7" i="54" s="1"/>
  <c r="H8" i="54"/>
  <c r="H9" i="54"/>
  <c r="I9" i="54" s="1"/>
  <c r="H10" i="54"/>
  <c r="H11" i="54"/>
  <c r="I11" i="54" s="1"/>
  <c r="H12" i="54"/>
  <c r="H13" i="54"/>
  <c r="I13" i="54" s="1"/>
  <c r="H14" i="54"/>
  <c r="H15" i="54"/>
  <c r="I15" i="54" s="1"/>
  <c r="H16" i="54"/>
  <c r="H17" i="54"/>
  <c r="I17" i="54" s="1"/>
  <c r="H18" i="54"/>
  <c r="H19" i="54"/>
  <c r="I19" i="54" s="1"/>
  <c r="H20" i="54"/>
  <c r="H21" i="54"/>
  <c r="I21" i="54" s="1"/>
  <c r="H22" i="54"/>
  <c r="H23" i="54"/>
  <c r="I23" i="54" s="1"/>
  <c r="H24" i="54"/>
  <c r="H25" i="54"/>
  <c r="I25" i="54" s="1"/>
  <c r="H26" i="54"/>
  <c r="H27" i="54"/>
  <c r="I27" i="54" s="1"/>
  <c r="H28" i="54"/>
  <c r="H29" i="54"/>
  <c r="I29" i="54" s="1"/>
  <c r="H30" i="54"/>
  <c r="H31" i="54"/>
  <c r="I31" i="54" s="1"/>
  <c r="H32" i="54"/>
  <c r="I32" i="54" s="1"/>
  <c r="H33" i="54"/>
  <c r="I33" i="54" s="1"/>
  <c r="H34" i="54"/>
  <c r="H35" i="54"/>
  <c r="I35" i="54" s="1"/>
  <c r="H36" i="54"/>
  <c r="I36" i="54" s="1"/>
  <c r="H37" i="54"/>
  <c r="I37" i="54" s="1"/>
  <c r="H38" i="54"/>
  <c r="H39" i="54"/>
  <c r="I39" i="54" s="1"/>
  <c r="H40" i="54"/>
  <c r="H41" i="54"/>
  <c r="I41" i="54" s="1"/>
  <c r="H42" i="54"/>
  <c r="H43" i="54"/>
  <c r="I43" i="54" s="1"/>
  <c r="H44" i="54"/>
  <c r="H45" i="54"/>
  <c r="I45" i="54" s="1"/>
  <c r="H46" i="54"/>
  <c r="H47" i="54"/>
  <c r="I47" i="54" s="1"/>
  <c r="H48" i="54"/>
  <c r="H49" i="54"/>
  <c r="I49" i="54" s="1"/>
  <c r="H50" i="54"/>
  <c r="H51" i="54"/>
  <c r="I51" i="54" s="1"/>
  <c r="H52" i="54"/>
  <c r="H53" i="54"/>
  <c r="I53" i="54" s="1"/>
  <c r="H54" i="54"/>
  <c r="H55" i="54"/>
  <c r="I55" i="54" s="1"/>
  <c r="H56" i="54"/>
  <c r="H57" i="54"/>
  <c r="I57" i="54" s="1"/>
  <c r="H58" i="54"/>
  <c r="H59" i="54"/>
  <c r="I59" i="54" s="1"/>
  <c r="H60" i="54"/>
  <c r="H61" i="54"/>
  <c r="I61" i="54" s="1"/>
  <c r="H62" i="54"/>
  <c r="H63" i="54"/>
  <c r="I63" i="54" s="1"/>
  <c r="H64" i="54"/>
  <c r="H65" i="54"/>
  <c r="I65" i="54" s="1"/>
  <c r="H66" i="54"/>
  <c r="H67" i="54"/>
  <c r="I67" i="54" s="1"/>
  <c r="H68" i="54"/>
  <c r="H69" i="54"/>
  <c r="I69" i="54" s="1"/>
  <c r="H70" i="54"/>
  <c r="H71" i="54"/>
  <c r="I71" i="54" s="1"/>
  <c r="H72" i="54"/>
  <c r="H73" i="54"/>
  <c r="I73" i="54" s="1"/>
  <c r="H74" i="54"/>
  <c r="H75" i="54"/>
  <c r="I75" i="54" s="1"/>
  <c r="H76" i="54"/>
  <c r="H77" i="54"/>
  <c r="I77" i="54" s="1"/>
  <c r="H78" i="54"/>
  <c r="H79" i="54"/>
  <c r="I79" i="54" s="1"/>
  <c r="H80" i="54"/>
  <c r="H81" i="54"/>
  <c r="I81" i="54" s="1"/>
  <c r="H82" i="54"/>
  <c r="H83" i="54"/>
  <c r="I83" i="54" s="1"/>
  <c r="H84" i="54"/>
  <c r="H85" i="54"/>
  <c r="I85" i="54" s="1"/>
  <c r="H86" i="54"/>
  <c r="H87" i="54"/>
  <c r="I87" i="54" s="1"/>
  <c r="H88" i="54"/>
  <c r="H89" i="54"/>
  <c r="I89" i="54" s="1"/>
  <c r="H90" i="54"/>
  <c r="H91" i="54"/>
  <c r="I91" i="54" s="1"/>
  <c r="H92" i="54"/>
  <c r="H93" i="54"/>
  <c r="I93" i="54" s="1"/>
  <c r="H94" i="54"/>
  <c r="H95" i="54"/>
  <c r="I95" i="54" s="1"/>
  <c r="H96" i="54"/>
  <c r="H97" i="54"/>
  <c r="H98" i="54"/>
  <c r="H99" i="54"/>
  <c r="H100" i="54"/>
  <c r="H101" i="54"/>
  <c r="H102" i="54"/>
  <c r="H103" i="54"/>
  <c r="H104" i="54"/>
  <c r="H105" i="54"/>
  <c r="H106" i="54"/>
  <c r="H107" i="54"/>
  <c r="H108" i="54"/>
  <c r="H109" i="54"/>
  <c r="H110" i="54"/>
  <c r="H111" i="54"/>
  <c r="H112" i="54"/>
  <c r="H113" i="54"/>
  <c r="H114" i="54"/>
  <c r="H115" i="54"/>
  <c r="H116" i="54"/>
  <c r="H117" i="54"/>
  <c r="I117" i="54" s="1"/>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I169" i="54" s="1"/>
  <c r="H170" i="54"/>
  <c r="H171" i="54"/>
  <c r="H172" i="54"/>
  <c r="H173" i="54"/>
  <c r="I173" i="54" s="1"/>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251" i="54"/>
  <c r="H252" i="54"/>
  <c r="H253" i="54"/>
  <c r="H254" i="54"/>
  <c r="H255" i="54"/>
  <c r="H256" i="54"/>
  <c r="H257" i="54"/>
  <c r="H258" i="54"/>
  <c r="H259" i="54"/>
  <c r="H260" i="54"/>
  <c r="H261" i="54"/>
  <c r="H262" i="54"/>
  <c r="H263" i="54"/>
  <c r="H264" i="54"/>
  <c r="H265" i="54"/>
  <c r="H266" i="54"/>
  <c r="H267" i="54"/>
  <c r="H268" i="54"/>
  <c r="H269" i="54"/>
  <c r="H270" i="54"/>
  <c r="H271" i="54"/>
  <c r="H272" i="54"/>
  <c r="H273" i="54"/>
  <c r="H274" i="54"/>
  <c r="H275" i="54"/>
  <c r="H276" i="54"/>
  <c r="H277" i="54"/>
  <c r="H278" i="54"/>
  <c r="H279" i="54"/>
  <c r="H280" i="54"/>
  <c r="H281" i="54"/>
  <c r="H282" i="54"/>
  <c r="H283" i="54"/>
  <c r="H284" i="54"/>
  <c r="H285" i="54"/>
  <c r="H286" i="54"/>
  <c r="H287" i="54"/>
  <c r="H288" i="54"/>
  <c r="H289" i="54"/>
  <c r="H290" i="54"/>
  <c r="H291" i="54"/>
  <c r="H292" i="54"/>
  <c r="H293" i="54"/>
  <c r="H294" i="54"/>
  <c r="H295" i="54"/>
  <c r="H296" i="54"/>
  <c r="H297" i="54"/>
  <c r="H298" i="54"/>
  <c r="H299" i="54"/>
  <c r="H300" i="54"/>
  <c r="H301" i="54"/>
  <c r="H302" i="54"/>
  <c r="H303" i="54"/>
  <c r="H304" i="54"/>
  <c r="H305" i="54"/>
  <c r="H306" i="54"/>
  <c r="H307" i="54"/>
  <c r="H308" i="54"/>
  <c r="H309" i="54"/>
  <c r="H310" i="54"/>
  <c r="H311" i="54"/>
  <c r="H312" i="54"/>
  <c r="H313" i="54"/>
  <c r="H314" i="54"/>
  <c r="H315" i="54"/>
  <c r="H316" i="54"/>
  <c r="H317" i="54"/>
  <c r="H318" i="54"/>
  <c r="H319" i="54"/>
  <c r="H320" i="54"/>
  <c r="H321" i="54"/>
  <c r="H322" i="54"/>
  <c r="H323" i="54"/>
  <c r="H324" i="54"/>
  <c r="H325" i="54"/>
  <c r="H326" i="54"/>
  <c r="H327" i="54"/>
  <c r="H328" i="54"/>
  <c r="H329" i="54"/>
  <c r="H330" i="54"/>
  <c r="H331" i="54"/>
  <c r="H332" i="54"/>
  <c r="H333" i="54"/>
  <c r="H334" i="54"/>
  <c r="H335" i="54"/>
  <c r="H336" i="54"/>
  <c r="H337" i="54"/>
  <c r="H338" i="54"/>
  <c r="H339" i="54"/>
  <c r="H340" i="54"/>
  <c r="H341" i="54"/>
  <c r="H342" i="54"/>
  <c r="H343" i="54"/>
  <c r="H344" i="54"/>
  <c r="H345" i="54"/>
  <c r="H346" i="54"/>
  <c r="H347" i="54"/>
  <c r="H348" i="54"/>
  <c r="H349" i="54"/>
  <c r="H350" i="54"/>
  <c r="H351" i="54"/>
  <c r="H352" i="54"/>
  <c r="H353" i="54"/>
  <c r="H3" i="54"/>
  <c r="C4" i="54"/>
  <c r="G4" i="54" s="1"/>
  <c r="C5" i="54"/>
  <c r="F5" i="54" s="1"/>
  <c r="C6" i="54"/>
  <c r="F6" i="54" s="1"/>
  <c r="C7" i="54"/>
  <c r="F7" i="54" s="1"/>
  <c r="C8" i="54"/>
  <c r="G8" i="54" s="1"/>
  <c r="C9" i="54"/>
  <c r="F9" i="54" s="1"/>
  <c r="C10" i="54"/>
  <c r="F10" i="54" s="1"/>
  <c r="C11" i="54"/>
  <c r="F11" i="54" s="1"/>
  <c r="C12" i="54"/>
  <c r="G12" i="54" s="1"/>
  <c r="C13" i="54"/>
  <c r="F13" i="54" s="1"/>
  <c r="C14" i="54"/>
  <c r="F14" i="54" s="1"/>
  <c r="C15" i="54"/>
  <c r="F15" i="54" s="1"/>
  <c r="C16" i="54"/>
  <c r="G16" i="54" s="1"/>
  <c r="C17" i="54"/>
  <c r="C18" i="54"/>
  <c r="F18" i="54" s="1"/>
  <c r="C19" i="54"/>
  <c r="C20" i="54"/>
  <c r="G20" i="54" s="1"/>
  <c r="C21" i="54"/>
  <c r="C22" i="54"/>
  <c r="F22" i="54" s="1"/>
  <c r="C23" i="54"/>
  <c r="C24" i="54"/>
  <c r="G24" i="54" s="1"/>
  <c r="C25" i="54"/>
  <c r="C26" i="54"/>
  <c r="F26" i="54" s="1"/>
  <c r="C27" i="54"/>
  <c r="C28" i="54"/>
  <c r="G28" i="54" s="1"/>
  <c r="C29" i="54"/>
  <c r="C30" i="54"/>
  <c r="F30" i="54" s="1"/>
  <c r="C31" i="54"/>
  <c r="F31" i="54" s="1"/>
  <c r="C32" i="54"/>
  <c r="F32" i="54" s="1"/>
  <c r="C33" i="54"/>
  <c r="G33" i="54" s="1"/>
  <c r="C34" i="54"/>
  <c r="F34" i="54" s="1"/>
  <c r="C35" i="54"/>
  <c r="G35" i="54" s="1"/>
  <c r="C36" i="54"/>
  <c r="F36" i="54" s="1"/>
  <c r="C37" i="54"/>
  <c r="G37" i="54" s="1"/>
  <c r="C38" i="54"/>
  <c r="F38" i="54" s="1"/>
  <c r="C39" i="54"/>
  <c r="E39" i="54" s="1"/>
  <c r="C40" i="54"/>
  <c r="G40" i="54" s="1"/>
  <c r="C41" i="54"/>
  <c r="E41" i="54" s="1"/>
  <c r="C42" i="54"/>
  <c r="F42" i="54" s="1"/>
  <c r="C43" i="54"/>
  <c r="E43" i="54" s="1"/>
  <c r="C44" i="54"/>
  <c r="G44" i="54" s="1"/>
  <c r="C45" i="54"/>
  <c r="E45" i="54" s="1"/>
  <c r="C46" i="54"/>
  <c r="F46" i="54" s="1"/>
  <c r="C47" i="54"/>
  <c r="E47" i="54" s="1"/>
  <c r="C48" i="54"/>
  <c r="G48" i="54" s="1"/>
  <c r="C49" i="54"/>
  <c r="E49" i="54" s="1"/>
  <c r="C50" i="54"/>
  <c r="F50" i="54" s="1"/>
  <c r="C51" i="54"/>
  <c r="E51" i="54" s="1"/>
  <c r="C52" i="54"/>
  <c r="G52" i="54" s="1"/>
  <c r="C53" i="54"/>
  <c r="E53" i="54" s="1"/>
  <c r="C54" i="54"/>
  <c r="F54" i="54" s="1"/>
  <c r="C55" i="54"/>
  <c r="E55" i="54" s="1"/>
  <c r="C56" i="54"/>
  <c r="G56" i="54" s="1"/>
  <c r="C57" i="54"/>
  <c r="E57" i="54" s="1"/>
  <c r="C58" i="54"/>
  <c r="F58" i="54" s="1"/>
  <c r="C59" i="54"/>
  <c r="E59" i="54" s="1"/>
  <c r="C60" i="54"/>
  <c r="G60" i="54" s="1"/>
  <c r="C61" i="54"/>
  <c r="E61" i="54" s="1"/>
  <c r="C62" i="54"/>
  <c r="F62" i="54" s="1"/>
  <c r="C63" i="54"/>
  <c r="E63" i="54" s="1"/>
  <c r="C64" i="54"/>
  <c r="G64" i="54" s="1"/>
  <c r="C65" i="54"/>
  <c r="E65" i="54" s="1"/>
  <c r="C66" i="54"/>
  <c r="F66" i="54" s="1"/>
  <c r="C67" i="54"/>
  <c r="E67" i="54" s="1"/>
  <c r="C68" i="54"/>
  <c r="G68" i="54" s="1"/>
  <c r="C69" i="54"/>
  <c r="E69" i="54" s="1"/>
  <c r="C70" i="54"/>
  <c r="F70" i="54" s="1"/>
  <c r="C71" i="54"/>
  <c r="E71" i="54" s="1"/>
  <c r="C72" i="54"/>
  <c r="G72" i="54" s="1"/>
  <c r="C73" i="54"/>
  <c r="E73" i="54" s="1"/>
  <c r="C74" i="54"/>
  <c r="F74" i="54" s="1"/>
  <c r="C75" i="54"/>
  <c r="E75" i="54" s="1"/>
  <c r="C76" i="54"/>
  <c r="G76" i="54" s="1"/>
  <c r="C77" i="54"/>
  <c r="E77" i="54" s="1"/>
  <c r="C78" i="54"/>
  <c r="F78" i="54" s="1"/>
  <c r="C79" i="54"/>
  <c r="E79" i="54" s="1"/>
  <c r="C80" i="54"/>
  <c r="G80" i="54" s="1"/>
  <c r="C81" i="54"/>
  <c r="E81" i="54" s="1"/>
  <c r="C82" i="54"/>
  <c r="F82" i="54" s="1"/>
  <c r="C83" i="54"/>
  <c r="E83" i="54" s="1"/>
  <c r="C84" i="54"/>
  <c r="G84" i="54" s="1"/>
  <c r="C85" i="54"/>
  <c r="E85" i="54" s="1"/>
  <c r="C86" i="54"/>
  <c r="G86" i="54" s="1"/>
  <c r="C87" i="54"/>
  <c r="E87" i="54" s="1"/>
  <c r="C88" i="54"/>
  <c r="D88" i="54" s="1"/>
  <c r="C89" i="54"/>
  <c r="E89" i="54" s="1"/>
  <c r="C90" i="54"/>
  <c r="D90" i="54" s="1"/>
  <c r="C91" i="54"/>
  <c r="E91" i="54" s="1"/>
  <c r="C92" i="54"/>
  <c r="F92" i="54" s="1"/>
  <c r="C93" i="54"/>
  <c r="E93" i="54" s="1"/>
  <c r="C94" i="54"/>
  <c r="F94" i="54" s="1"/>
  <c r="C95" i="54"/>
  <c r="E95" i="54" s="1"/>
  <c r="C96" i="54"/>
  <c r="D96" i="54" s="1"/>
  <c r="C97" i="54"/>
  <c r="E97" i="54" s="1"/>
  <c r="C98" i="54"/>
  <c r="F98" i="54" s="1"/>
  <c r="C99" i="54"/>
  <c r="E99" i="54" s="1"/>
  <c r="C100" i="54"/>
  <c r="F100" i="54" s="1"/>
  <c r="C101" i="54"/>
  <c r="E101" i="54" s="1"/>
  <c r="C102" i="54"/>
  <c r="D102" i="54" s="1"/>
  <c r="C103" i="54"/>
  <c r="E103" i="54" s="1"/>
  <c r="C104" i="54"/>
  <c r="D104" i="54" s="1"/>
  <c r="C105" i="54"/>
  <c r="F105" i="54" s="1"/>
  <c r="C106" i="54"/>
  <c r="F106" i="54" s="1"/>
  <c r="C107" i="54"/>
  <c r="C108" i="54"/>
  <c r="F108" i="54" s="1"/>
  <c r="C109" i="54"/>
  <c r="F109" i="54" s="1"/>
  <c r="C110" i="54"/>
  <c r="D110" i="54" s="1"/>
  <c r="C111" i="54"/>
  <c r="C112" i="54"/>
  <c r="D112" i="54" s="1"/>
  <c r="C113" i="54"/>
  <c r="F113" i="54" s="1"/>
  <c r="C114" i="54"/>
  <c r="F114" i="54" s="1"/>
  <c r="C115" i="54"/>
  <c r="C116" i="54"/>
  <c r="F116" i="54" s="1"/>
  <c r="C117" i="54"/>
  <c r="F117" i="54" s="1"/>
  <c r="C118" i="54"/>
  <c r="E118" i="54" s="1"/>
  <c r="C119" i="54"/>
  <c r="C120" i="54"/>
  <c r="D120" i="54" s="1"/>
  <c r="C121" i="54"/>
  <c r="C122" i="54"/>
  <c r="D122" i="54" s="1"/>
  <c r="C123" i="54"/>
  <c r="G123" i="54" s="1"/>
  <c r="C124" i="54"/>
  <c r="E124" i="54" s="1"/>
  <c r="C125" i="54"/>
  <c r="C126" i="54"/>
  <c r="D126" i="54" s="1"/>
  <c r="C127" i="54"/>
  <c r="G127" i="54" s="1"/>
  <c r="C128" i="54"/>
  <c r="E128" i="54" s="1"/>
  <c r="C129" i="54"/>
  <c r="C130" i="54"/>
  <c r="D130" i="54" s="1"/>
  <c r="C131" i="54"/>
  <c r="G131" i="54" s="1"/>
  <c r="C132" i="54"/>
  <c r="E132" i="54" s="1"/>
  <c r="C133" i="54"/>
  <c r="C134" i="54"/>
  <c r="D134" i="54" s="1"/>
  <c r="C135" i="54"/>
  <c r="G135" i="54" s="1"/>
  <c r="C136" i="54"/>
  <c r="E136" i="54" s="1"/>
  <c r="C137" i="54"/>
  <c r="C138" i="54"/>
  <c r="D138" i="54" s="1"/>
  <c r="C139" i="54"/>
  <c r="D139" i="54" s="1"/>
  <c r="C140" i="54"/>
  <c r="E140" i="54" s="1"/>
  <c r="C141" i="54"/>
  <c r="F141" i="54" s="1"/>
  <c r="C142" i="54"/>
  <c r="F142" i="54" s="1"/>
  <c r="C143" i="54"/>
  <c r="D143" i="54" s="1"/>
  <c r="C144" i="54"/>
  <c r="C145" i="54"/>
  <c r="F145" i="54" s="1"/>
  <c r="C146" i="54"/>
  <c r="C147" i="54"/>
  <c r="D147" i="54" s="1"/>
  <c r="C148" i="54"/>
  <c r="C149" i="54"/>
  <c r="F149" i="54" s="1"/>
  <c r="C150" i="54"/>
  <c r="C151" i="54"/>
  <c r="D151" i="54" s="1"/>
  <c r="C152" i="54"/>
  <c r="C153" i="54"/>
  <c r="F153" i="54" s="1"/>
  <c r="C154" i="54"/>
  <c r="C155" i="54"/>
  <c r="D155" i="54" s="1"/>
  <c r="C156" i="54"/>
  <c r="C157" i="54"/>
  <c r="F157" i="54" s="1"/>
  <c r="C158" i="54"/>
  <c r="G158" i="54" s="1"/>
  <c r="C159" i="54"/>
  <c r="D159" i="54" s="1"/>
  <c r="C160" i="54"/>
  <c r="C161" i="54"/>
  <c r="F161" i="54" s="1"/>
  <c r="C162" i="54"/>
  <c r="C163" i="54"/>
  <c r="D163" i="54" s="1"/>
  <c r="C164" i="54"/>
  <c r="C165" i="54"/>
  <c r="F165" i="54" s="1"/>
  <c r="C166" i="54"/>
  <c r="C167" i="54"/>
  <c r="D167" i="54" s="1"/>
  <c r="C168" i="54"/>
  <c r="G168" i="54" s="1"/>
  <c r="C169" i="54"/>
  <c r="F169" i="54" s="1"/>
  <c r="C170" i="54"/>
  <c r="C171" i="54"/>
  <c r="D171" i="54" s="1"/>
  <c r="C172" i="54"/>
  <c r="G172" i="54" s="1"/>
  <c r="C173" i="54"/>
  <c r="F173" i="54" s="1"/>
  <c r="C174" i="54"/>
  <c r="C175" i="54"/>
  <c r="D175" i="54" s="1"/>
  <c r="C176" i="54"/>
  <c r="G176" i="54" s="1"/>
  <c r="C177" i="54"/>
  <c r="F177" i="54" s="1"/>
  <c r="C178" i="54"/>
  <c r="C179" i="54"/>
  <c r="D179" i="54" s="1"/>
  <c r="C180" i="54"/>
  <c r="G180" i="54" s="1"/>
  <c r="C181" i="54"/>
  <c r="F181" i="54" s="1"/>
  <c r="C182" i="54"/>
  <c r="G182" i="54" s="1"/>
  <c r="C183" i="54"/>
  <c r="D183" i="54" s="1"/>
  <c r="C184" i="54"/>
  <c r="G184" i="54" s="1"/>
  <c r="C185" i="54"/>
  <c r="F185" i="54" s="1"/>
  <c r="C186" i="54"/>
  <c r="G186" i="54" s="1"/>
  <c r="C187" i="54"/>
  <c r="D187" i="54" s="1"/>
  <c r="C188" i="54"/>
  <c r="G188" i="54" s="1"/>
  <c r="C189" i="54"/>
  <c r="F189" i="54" s="1"/>
  <c r="C190" i="54"/>
  <c r="C191" i="54"/>
  <c r="D191" i="54" s="1"/>
  <c r="C192" i="54"/>
  <c r="C193" i="54"/>
  <c r="F193" i="54" s="1"/>
  <c r="C194" i="54"/>
  <c r="C195" i="54"/>
  <c r="D195" i="54" s="1"/>
  <c r="C196" i="54"/>
  <c r="C197" i="54"/>
  <c r="F197" i="54" s="1"/>
  <c r="C198" i="54"/>
  <c r="C199" i="54"/>
  <c r="D199" i="54" s="1"/>
  <c r="C200" i="54"/>
  <c r="C201" i="54"/>
  <c r="F201" i="54" s="1"/>
  <c r="C202" i="54"/>
  <c r="C203" i="54"/>
  <c r="D203" i="54" s="1"/>
  <c r="C204" i="54"/>
  <c r="C205" i="54"/>
  <c r="F205" i="54" s="1"/>
  <c r="C206" i="54"/>
  <c r="C207" i="54"/>
  <c r="D207" i="54" s="1"/>
  <c r="C208" i="54"/>
  <c r="C209" i="54"/>
  <c r="F209" i="54" s="1"/>
  <c r="C210" i="54"/>
  <c r="C211" i="54"/>
  <c r="D211" i="54" s="1"/>
  <c r="C212" i="54"/>
  <c r="C213" i="54"/>
  <c r="F213" i="54" s="1"/>
  <c r="C214" i="54"/>
  <c r="C215" i="54"/>
  <c r="D215" i="54" s="1"/>
  <c r="C216" i="54"/>
  <c r="C217" i="54"/>
  <c r="F217" i="54" s="1"/>
  <c r="C218" i="54"/>
  <c r="C219" i="54"/>
  <c r="D219" i="54" s="1"/>
  <c r="C220" i="54"/>
  <c r="C221" i="54"/>
  <c r="F221" i="54" s="1"/>
  <c r="C222" i="54"/>
  <c r="C223" i="54"/>
  <c r="C224" i="54"/>
  <c r="C225" i="54"/>
  <c r="F225" i="54" s="1"/>
  <c r="C226" i="54"/>
  <c r="G226" i="54" s="1"/>
  <c r="C227" i="54"/>
  <c r="C228" i="54"/>
  <c r="G228" i="54" s="1"/>
  <c r="C229" i="54"/>
  <c r="F229" i="54" s="1"/>
  <c r="C230" i="54"/>
  <c r="C231" i="54"/>
  <c r="C232" i="54"/>
  <c r="G232" i="54" s="1"/>
  <c r="C233" i="54"/>
  <c r="F233" i="54" s="1"/>
  <c r="C234" i="54"/>
  <c r="C235" i="54"/>
  <c r="E235" i="54" s="1"/>
  <c r="C236" i="54"/>
  <c r="D236" i="54" s="1"/>
  <c r="C237" i="54"/>
  <c r="D237" i="54" s="1"/>
  <c r="C238" i="54"/>
  <c r="F238" i="54" s="1"/>
  <c r="C239" i="54"/>
  <c r="C240" i="54"/>
  <c r="D240" i="54" s="1"/>
  <c r="C241" i="54"/>
  <c r="C242" i="54"/>
  <c r="F242" i="54" s="1"/>
  <c r="C243" i="54"/>
  <c r="D243" i="54" s="1"/>
  <c r="C244" i="54"/>
  <c r="D244" i="54" s="1"/>
  <c r="C245" i="54"/>
  <c r="C246" i="54"/>
  <c r="F246" i="54" s="1"/>
  <c r="C247" i="54"/>
  <c r="D247" i="54" s="1"/>
  <c r="C248" i="54"/>
  <c r="D248" i="54" s="1"/>
  <c r="C249" i="54"/>
  <c r="C250" i="54"/>
  <c r="F250" i="54" s="1"/>
  <c r="C251" i="54"/>
  <c r="D251" i="54" s="1"/>
  <c r="C252" i="54"/>
  <c r="D252" i="54" s="1"/>
  <c r="C253" i="54"/>
  <c r="C254" i="54"/>
  <c r="F254" i="54" s="1"/>
  <c r="C255" i="54"/>
  <c r="D255" i="54" s="1"/>
  <c r="C256" i="54"/>
  <c r="D256" i="54" s="1"/>
  <c r="C257" i="54"/>
  <c r="C258" i="54"/>
  <c r="E258" i="54" s="1"/>
  <c r="C259" i="54"/>
  <c r="C260" i="54"/>
  <c r="E260" i="54" s="1"/>
  <c r="C261" i="54"/>
  <c r="C262" i="54"/>
  <c r="C263" i="54"/>
  <c r="F263" i="54" s="1"/>
  <c r="C264" i="54"/>
  <c r="E264" i="54" s="1"/>
  <c r="C265" i="54"/>
  <c r="C266" i="54"/>
  <c r="C267" i="54"/>
  <c r="C268" i="54"/>
  <c r="E268" i="54" s="1"/>
  <c r="C269" i="54"/>
  <c r="C270" i="54"/>
  <c r="C271" i="54"/>
  <c r="C272" i="54"/>
  <c r="E272" i="54" s="1"/>
  <c r="C273" i="54"/>
  <c r="C274" i="54"/>
  <c r="C275" i="54"/>
  <c r="C276" i="54"/>
  <c r="E276" i="54" s="1"/>
  <c r="C277" i="54"/>
  <c r="C278" i="54"/>
  <c r="C279" i="54"/>
  <c r="C280" i="54"/>
  <c r="E280" i="54" s="1"/>
  <c r="C281" i="54"/>
  <c r="C282" i="54"/>
  <c r="E282" i="54" s="1"/>
  <c r="C283" i="54"/>
  <c r="C284" i="54"/>
  <c r="E284" i="54" s="1"/>
  <c r="C285" i="54"/>
  <c r="C286" i="54"/>
  <c r="E286" i="54" s="1"/>
  <c r="C287" i="54"/>
  <c r="C288" i="54"/>
  <c r="E288" i="54" s="1"/>
  <c r="C289" i="54"/>
  <c r="C290" i="54"/>
  <c r="E290" i="54" s="1"/>
  <c r="C291" i="54"/>
  <c r="C292" i="54"/>
  <c r="E292" i="54" s="1"/>
  <c r="C293" i="54"/>
  <c r="C294" i="54"/>
  <c r="E294" i="54" s="1"/>
  <c r="C295" i="54"/>
  <c r="C296" i="54"/>
  <c r="E296" i="54" s="1"/>
  <c r="C297" i="54"/>
  <c r="C298" i="54"/>
  <c r="E298" i="54" s="1"/>
  <c r="C299" i="54"/>
  <c r="F299" i="54" s="1"/>
  <c r="C300" i="54"/>
  <c r="D300" i="54" s="1"/>
  <c r="C301" i="54"/>
  <c r="F301" i="54" s="1"/>
  <c r="C302" i="54"/>
  <c r="G302" i="54" s="1"/>
  <c r="C303" i="54"/>
  <c r="F303" i="54" s="1"/>
  <c r="C304" i="54"/>
  <c r="F304" i="54" s="1"/>
  <c r="C305" i="54"/>
  <c r="F305" i="54" s="1"/>
  <c r="C306" i="54"/>
  <c r="E306" i="54" s="1"/>
  <c r="C307" i="54"/>
  <c r="D307" i="54" s="1"/>
  <c r="C308" i="54"/>
  <c r="D308" i="54" s="1"/>
  <c r="C309" i="54"/>
  <c r="F309" i="54" s="1"/>
  <c r="C310" i="54"/>
  <c r="G310" i="54" s="1"/>
  <c r="C311" i="54"/>
  <c r="F311" i="54" s="1"/>
  <c r="C312" i="54"/>
  <c r="F312" i="54" s="1"/>
  <c r="C313" i="54"/>
  <c r="C314" i="54"/>
  <c r="E314" i="54" s="1"/>
  <c r="C315" i="54"/>
  <c r="D315" i="54" s="1"/>
  <c r="C316" i="54"/>
  <c r="E316" i="54" s="1"/>
  <c r="C317" i="54"/>
  <c r="C318" i="54"/>
  <c r="E318" i="54" s="1"/>
  <c r="C319" i="54"/>
  <c r="F319" i="54" s="1"/>
  <c r="C320" i="54"/>
  <c r="D320" i="54" s="1"/>
  <c r="C321" i="54"/>
  <c r="D321" i="54" s="1"/>
  <c r="C322" i="54"/>
  <c r="G322" i="54" s="1"/>
  <c r="C323" i="54"/>
  <c r="F323" i="54" s="1"/>
  <c r="C324" i="54"/>
  <c r="G324" i="54" s="1"/>
  <c r="C325" i="54"/>
  <c r="D325" i="54" s="1"/>
  <c r="C326" i="54"/>
  <c r="E326" i="54" s="1"/>
  <c r="C327" i="54"/>
  <c r="C328" i="54"/>
  <c r="C329" i="54"/>
  <c r="E329" i="54" s="1"/>
  <c r="C330" i="54"/>
  <c r="E330" i="54" s="1"/>
  <c r="C331" i="54"/>
  <c r="C332" i="54"/>
  <c r="C333" i="54"/>
  <c r="C334" i="54"/>
  <c r="C335" i="54"/>
  <c r="G335" i="54" s="1"/>
  <c r="C336" i="54"/>
  <c r="F336" i="54" s="1"/>
  <c r="C337" i="54"/>
  <c r="E337" i="54" s="1"/>
  <c r="C338" i="54"/>
  <c r="C339" i="54"/>
  <c r="C340" i="54"/>
  <c r="E340" i="54" s="1"/>
  <c r="C341" i="54"/>
  <c r="G341" i="54" s="1"/>
  <c r="C342" i="54"/>
  <c r="C343" i="54"/>
  <c r="C344" i="54"/>
  <c r="C345" i="54"/>
  <c r="F345" i="54" s="1"/>
  <c r="C346" i="54"/>
  <c r="C347" i="54"/>
  <c r="F347" i="54" s="1"/>
  <c r="C348" i="54"/>
  <c r="G348" i="54" s="1"/>
  <c r="C349" i="54"/>
  <c r="F349" i="54" s="1"/>
  <c r="C350" i="54"/>
  <c r="D350" i="54" s="1"/>
  <c r="C351" i="54"/>
  <c r="C352" i="54"/>
  <c r="D352" i="54" s="1"/>
  <c r="C353" i="54"/>
  <c r="G353" i="54" s="1"/>
  <c r="I265" i="54"/>
  <c r="G3" i="54"/>
  <c r="F3" i="54"/>
  <c r="E3" i="54"/>
  <c r="D3" i="54"/>
  <c r="B26" i="52"/>
  <c r="B27" i="52" s="1"/>
  <c r="B26" i="7"/>
  <c r="D7" i="7" s="1"/>
  <c r="F68" i="54" l="1"/>
  <c r="G113" i="54"/>
  <c r="G42" i="54"/>
  <c r="E22" i="54"/>
  <c r="D56" i="54"/>
  <c r="G31" i="54"/>
  <c r="G105" i="54"/>
  <c r="G109" i="54"/>
  <c r="D16" i="54"/>
  <c r="F28" i="54"/>
  <c r="E62" i="54"/>
  <c r="G74" i="54"/>
  <c r="F88" i="54"/>
  <c r="F96" i="54"/>
  <c r="D98" i="54"/>
  <c r="F104" i="54"/>
  <c r="D106" i="54"/>
  <c r="F112" i="54"/>
  <c r="D114" i="54"/>
  <c r="E6" i="54"/>
  <c r="F12" i="54"/>
  <c r="G18" i="54"/>
  <c r="D40" i="54"/>
  <c r="E46" i="54"/>
  <c r="F52" i="54"/>
  <c r="G58" i="54"/>
  <c r="D72" i="54"/>
  <c r="E78" i="54"/>
  <c r="F84" i="54"/>
  <c r="G120" i="54"/>
  <c r="F4" i="54"/>
  <c r="D8" i="54"/>
  <c r="G10" i="54"/>
  <c r="E14" i="54"/>
  <c r="F20" i="54"/>
  <c r="D24" i="54"/>
  <c r="G26" i="54"/>
  <c r="E30" i="54"/>
  <c r="E32" i="54"/>
  <c r="E34" i="54"/>
  <c r="E36" i="54"/>
  <c r="E38" i="54"/>
  <c r="F44" i="54"/>
  <c r="D48" i="54"/>
  <c r="G50" i="54"/>
  <c r="E54" i="54"/>
  <c r="F60" i="54"/>
  <c r="D64" i="54"/>
  <c r="G66" i="54"/>
  <c r="E70" i="54"/>
  <c r="F76" i="54"/>
  <c r="D80" i="54"/>
  <c r="G82" i="54"/>
  <c r="E86" i="54"/>
  <c r="D92" i="54"/>
  <c r="D94" i="54"/>
  <c r="D4" i="54"/>
  <c r="G6" i="54"/>
  <c r="F8" i="54"/>
  <c r="E10" i="54"/>
  <c r="D12" i="54"/>
  <c r="G14" i="54"/>
  <c r="F16" i="54"/>
  <c r="E18" i="54"/>
  <c r="D20" i="54"/>
  <c r="G22" i="54"/>
  <c r="F24" i="54"/>
  <c r="E26" i="54"/>
  <c r="D28" i="54"/>
  <c r="G30" i="54"/>
  <c r="G32" i="54"/>
  <c r="G34" i="54"/>
  <c r="G36" i="54"/>
  <c r="G38" i="54"/>
  <c r="F40" i="54"/>
  <c r="E42" i="54"/>
  <c r="D44" i="54"/>
  <c r="G46" i="54"/>
  <c r="F48" i="54"/>
  <c r="E50" i="54"/>
  <c r="D52" i="54"/>
  <c r="G54" i="54"/>
  <c r="F56" i="54"/>
  <c r="E58" i="54"/>
  <c r="D60" i="54"/>
  <c r="G62" i="54"/>
  <c r="F64" i="54"/>
  <c r="E66" i="54"/>
  <c r="D68" i="54"/>
  <c r="G70" i="54"/>
  <c r="F72" i="54"/>
  <c r="E74" i="54"/>
  <c r="D76" i="54"/>
  <c r="G78" i="54"/>
  <c r="F80" i="54"/>
  <c r="E82" i="54"/>
  <c r="D84" i="54"/>
  <c r="F90" i="54"/>
  <c r="D100" i="54"/>
  <c r="F102" i="54"/>
  <c r="D108" i="54"/>
  <c r="F110" i="54"/>
  <c r="D116" i="54"/>
  <c r="G118" i="54"/>
  <c r="E4" i="54"/>
  <c r="B4" i="54" s="1"/>
  <c r="BZ4" i="54" s="1"/>
  <c r="D6" i="54"/>
  <c r="E8" i="54"/>
  <c r="D10" i="54"/>
  <c r="B10" i="54" s="1"/>
  <c r="E12" i="54"/>
  <c r="B12" i="54" s="1"/>
  <c r="D14" i="54"/>
  <c r="B14" i="54" s="1"/>
  <c r="E16" i="54"/>
  <c r="D18" i="54"/>
  <c r="B18" i="54" s="1"/>
  <c r="E20" i="54"/>
  <c r="B20" i="54" s="1"/>
  <c r="D22" i="54"/>
  <c r="E24" i="54"/>
  <c r="D26" i="54"/>
  <c r="B26" i="54" s="1"/>
  <c r="E28" i="54"/>
  <c r="B28" i="54" s="1"/>
  <c r="D30" i="54"/>
  <c r="B30" i="54" s="1"/>
  <c r="D32" i="54"/>
  <c r="B32" i="54" s="1"/>
  <c r="D34" i="54"/>
  <c r="B34" i="54" s="1"/>
  <c r="D36" i="54"/>
  <c r="B36" i="54" s="1"/>
  <c r="D38" i="54"/>
  <c r="B38" i="54" s="1"/>
  <c r="E40" i="54"/>
  <c r="B40" i="54" s="1"/>
  <c r="D42" i="54"/>
  <c r="B42" i="54" s="1"/>
  <c r="E44" i="54"/>
  <c r="B44" i="54" s="1"/>
  <c r="D46" i="54"/>
  <c r="E48" i="54"/>
  <c r="D50" i="54"/>
  <c r="B50" i="54" s="1"/>
  <c r="E52" i="54"/>
  <c r="B52" i="54" s="1"/>
  <c r="D54" i="54"/>
  <c r="B54" i="54" s="1"/>
  <c r="E56" i="54"/>
  <c r="D58" i="54"/>
  <c r="B58" i="54" s="1"/>
  <c r="E60" i="54"/>
  <c r="B60" i="54" s="1"/>
  <c r="D62" i="54"/>
  <c r="E64" i="54"/>
  <c r="D66" i="54"/>
  <c r="B66" i="54" s="1"/>
  <c r="E68" i="54"/>
  <c r="B68" i="54" s="1"/>
  <c r="D70" i="54"/>
  <c r="B70" i="54" s="1"/>
  <c r="E72" i="54"/>
  <c r="B72" i="54" s="1"/>
  <c r="D74" i="54"/>
  <c r="B74" i="54" s="1"/>
  <c r="E76" i="54"/>
  <c r="B76" i="54" s="1"/>
  <c r="BZ76" i="54" s="1"/>
  <c r="D78" i="54"/>
  <c r="E80" i="54"/>
  <c r="D82" i="54"/>
  <c r="B82" i="54" s="1"/>
  <c r="E84" i="54"/>
  <c r="B84" i="54" s="1"/>
  <c r="D86" i="54"/>
  <c r="B86" i="54" s="1"/>
  <c r="F86" i="54"/>
  <c r="J2" i="54"/>
  <c r="J281" i="54" s="1"/>
  <c r="I4" i="54"/>
  <c r="G5" i="54"/>
  <c r="I6" i="54"/>
  <c r="G7" i="54"/>
  <c r="I8" i="54"/>
  <c r="G9" i="54"/>
  <c r="I10" i="54"/>
  <c r="G11" i="54"/>
  <c r="I12" i="54"/>
  <c r="G13" i="54"/>
  <c r="I14" i="54"/>
  <c r="G15" i="54"/>
  <c r="I16" i="54"/>
  <c r="I34" i="54"/>
  <c r="I38" i="54"/>
  <c r="I106" i="54"/>
  <c r="I110" i="54"/>
  <c r="I114" i="54"/>
  <c r="D158" i="54"/>
  <c r="G164" i="54"/>
  <c r="F164" i="54"/>
  <c r="G160" i="54"/>
  <c r="F160" i="54"/>
  <c r="G156" i="54"/>
  <c r="F156" i="54"/>
  <c r="G154" i="54"/>
  <c r="F154" i="54"/>
  <c r="D154" i="54"/>
  <c r="F152" i="54"/>
  <c r="G152" i="54"/>
  <c r="E152" i="54"/>
  <c r="G150" i="54"/>
  <c r="F150" i="54"/>
  <c r="D150" i="54"/>
  <c r="F148" i="54"/>
  <c r="G148" i="54"/>
  <c r="E148" i="54"/>
  <c r="G146" i="54"/>
  <c r="F146" i="54"/>
  <c r="D146" i="54"/>
  <c r="F144" i="54"/>
  <c r="G144" i="54"/>
  <c r="E144" i="54"/>
  <c r="G142" i="54"/>
  <c r="D142" i="54"/>
  <c r="F140" i="54"/>
  <c r="G140" i="54"/>
  <c r="G138" i="54"/>
  <c r="F138" i="54"/>
  <c r="F136" i="54"/>
  <c r="G136" i="54"/>
  <c r="G134" i="54"/>
  <c r="F134" i="54"/>
  <c r="F132" i="54"/>
  <c r="G132" i="54"/>
  <c r="G130" i="54"/>
  <c r="F130" i="54"/>
  <c r="F128" i="54"/>
  <c r="G128" i="54"/>
  <c r="G126" i="54"/>
  <c r="F126" i="54"/>
  <c r="F124" i="54"/>
  <c r="G124" i="54"/>
  <c r="G122" i="54"/>
  <c r="F122" i="54"/>
  <c r="F120" i="54"/>
  <c r="E120" i="54"/>
  <c r="B120" i="54" s="1"/>
  <c r="F118" i="54"/>
  <c r="D118" i="54"/>
  <c r="B118" i="54" s="1"/>
  <c r="G116" i="54"/>
  <c r="E116" i="54"/>
  <c r="B116" i="54" s="1"/>
  <c r="G114" i="54"/>
  <c r="E114" i="54"/>
  <c r="G112" i="54"/>
  <c r="E112" i="54"/>
  <c r="B112" i="54" s="1"/>
  <c r="G110" i="54"/>
  <c r="E110" i="54"/>
  <c r="B110" i="54" s="1"/>
  <c r="G108" i="54"/>
  <c r="E108" i="54"/>
  <c r="G106" i="54"/>
  <c r="E106" i="54"/>
  <c r="B106" i="54" s="1"/>
  <c r="G104" i="54"/>
  <c r="E104" i="54"/>
  <c r="B104" i="54" s="1"/>
  <c r="G102" i="54"/>
  <c r="E102" i="54"/>
  <c r="B102" i="54" s="1"/>
  <c r="G100" i="54"/>
  <c r="E100" i="54"/>
  <c r="B100" i="54" s="1"/>
  <c r="G98" i="54"/>
  <c r="E98" i="54"/>
  <c r="G96" i="54"/>
  <c r="E96" i="54"/>
  <c r="B96" i="54" s="1"/>
  <c r="G94" i="54"/>
  <c r="E94" i="54"/>
  <c r="G92" i="54"/>
  <c r="E92" i="54"/>
  <c r="B92" i="54" s="1"/>
  <c r="G90" i="54"/>
  <c r="E90" i="54"/>
  <c r="B90" i="54" s="1"/>
  <c r="G88" i="54"/>
  <c r="E88" i="54"/>
  <c r="B88" i="54" s="1"/>
  <c r="I97" i="54"/>
  <c r="I99" i="54"/>
  <c r="I101" i="54"/>
  <c r="I103" i="54"/>
  <c r="I105" i="54"/>
  <c r="I107" i="54"/>
  <c r="I109" i="54"/>
  <c r="I111" i="54"/>
  <c r="I113" i="54"/>
  <c r="I115" i="54"/>
  <c r="I119" i="54"/>
  <c r="I121" i="54"/>
  <c r="I123" i="54"/>
  <c r="I125" i="54"/>
  <c r="I127" i="54"/>
  <c r="I129" i="54"/>
  <c r="I131" i="54"/>
  <c r="I133" i="54"/>
  <c r="I135" i="54"/>
  <c r="I137" i="54"/>
  <c r="I141" i="54"/>
  <c r="I165" i="54"/>
  <c r="I177" i="54"/>
  <c r="I181" i="54"/>
  <c r="I161" i="54"/>
  <c r="I159" i="54"/>
  <c r="I157" i="54"/>
  <c r="I155" i="54"/>
  <c r="I153" i="54"/>
  <c r="I151" i="54"/>
  <c r="I149" i="54"/>
  <c r="I147" i="54"/>
  <c r="I145" i="54"/>
  <c r="I143" i="54"/>
  <c r="I139" i="54"/>
  <c r="F37" i="54"/>
  <c r="E37" i="54"/>
  <c r="F35" i="54"/>
  <c r="E35" i="54"/>
  <c r="F33" i="54"/>
  <c r="E33" i="54"/>
  <c r="F29" i="54"/>
  <c r="E29" i="54"/>
  <c r="F27" i="54"/>
  <c r="E27" i="54"/>
  <c r="F25" i="54"/>
  <c r="E25" i="54"/>
  <c r="F23" i="54"/>
  <c r="E23" i="54"/>
  <c r="F21" i="54"/>
  <c r="E21" i="54"/>
  <c r="F19" i="54"/>
  <c r="E19" i="54"/>
  <c r="F17" i="54"/>
  <c r="E17" i="54"/>
  <c r="I118" i="54"/>
  <c r="E5" i="54"/>
  <c r="E7" i="54"/>
  <c r="E9" i="54"/>
  <c r="E11" i="54"/>
  <c r="E13" i="54"/>
  <c r="E15" i="54"/>
  <c r="G17" i="54"/>
  <c r="I18" i="54"/>
  <c r="G19" i="54"/>
  <c r="I20" i="54"/>
  <c r="G21" i="54"/>
  <c r="I22" i="54"/>
  <c r="G23" i="54"/>
  <c r="I24" i="54"/>
  <c r="G25" i="54"/>
  <c r="I26" i="54"/>
  <c r="G27" i="54"/>
  <c r="I28" i="54"/>
  <c r="G29" i="54"/>
  <c r="I30" i="54"/>
  <c r="G137" i="54"/>
  <c r="F137" i="54"/>
  <c r="G133" i="54"/>
  <c r="F133" i="54"/>
  <c r="G129" i="54"/>
  <c r="F129" i="54"/>
  <c r="G125" i="54"/>
  <c r="F125" i="54"/>
  <c r="G121" i="54"/>
  <c r="F121" i="54"/>
  <c r="F119" i="54"/>
  <c r="G119" i="54"/>
  <c r="F115" i="54"/>
  <c r="G115" i="54"/>
  <c r="F111" i="54"/>
  <c r="G111" i="54"/>
  <c r="F107" i="54"/>
  <c r="G107" i="54"/>
  <c r="F103" i="54"/>
  <c r="G103" i="54"/>
  <c r="F101" i="54"/>
  <c r="G101" i="54"/>
  <c r="F99" i="54"/>
  <c r="G99" i="54"/>
  <c r="F97" i="54"/>
  <c r="G97" i="54"/>
  <c r="F95" i="54"/>
  <c r="G95" i="54"/>
  <c r="F93" i="54"/>
  <c r="G93" i="54"/>
  <c r="F91" i="54"/>
  <c r="G91" i="54"/>
  <c r="F89" i="54"/>
  <c r="G89" i="54"/>
  <c r="F87" i="54"/>
  <c r="G87" i="54"/>
  <c r="F85" i="54"/>
  <c r="G85" i="54"/>
  <c r="F83" i="54"/>
  <c r="G83" i="54"/>
  <c r="F81" i="54"/>
  <c r="G81" i="54"/>
  <c r="F79" i="54"/>
  <c r="G79" i="54"/>
  <c r="F77" i="54"/>
  <c r="G77" i="54"/>
  <c r="F75" i="54"/>
  <c r="G75" i="54"/>
  <c r="F73" i="54"/>
  <c r="G73" i="54"/>
  <c r="F71" i="54"/>
  <c r="G71" i="54"/>
  <c r="F69" i="54"/>
  <c r="G69" i="54"/>
  <c r="F67" i="54"/>
  <c r="G67" i="54"/>
  <c r="F65" i="54"/>
  <c r="G65" i="54"/>
  <c r="F63" i="54"/>
  <c r="G63" i="54"/>
  <c r="F61" i="54"/>
  <c r="G61" i="54"/>
  <c r="F59" i="54"/>
  <c r="G59" i="54"/>
  <c r="F57" i="54"/>
  <c r="G57" i="54"/>
  <c r="F55" i="54"/>
  <c r="G55" i="54"/>
  <c r="F53" i="54"/>
  <c r="G53" i="54"/>
  <c r="F51" i="54"/>
  <c r="G51" i="54"/>
  <c r="F49" i="54"/>
  <c r="G49" i="54"/>
  <c r="F47" i="54"/>
  <c r="G47" i="54"/>
  <c r="F45" i="54"/>
  <c r="G45" i="54"/>
  <c r="F43" i="54"/>
  <c r="G43" i="54"/>
  <c r="F41" i="54"/>
  <c r="G41" i="54"/>
  <c r="F39" i="54"/>
  <c r="G39" i="54"/>
  <c r="I116" i="54"/>
  <c r="I112" i="54"/>
  <c r="I108" i="54"/>
  <c r="I104" i="54"/>
  <c r="I102" i="54"/>
  <c r="I100" i="54"/>
  <c r="I98" i="54"/>
  <c r="I96" i="54"/>
  <c r="I94" i="54"/>
  <c r="I92" i="54"/>
  <c r="I90" i="54"/>
  <c r="I88" i="54"/>
  <c r="I86" i="54"/>
  <c r="I84" i="54"/>
  <c r="I82" i="54"/>
  <c r="I80" i="54"/>
  <c r="I78" i="54"/>
  <c r="I76" i="54"/>
  <c r="I74" i="54"/>
  <c r="I72" i="54"/>
  <c r="I70" i="54"/>
  <c r="I68" i="54"/>
  <c r="I66" i="54"/>
  <c r="I64" i="54"/>
  <c r="I62" i="54"/>
  <c r="I60" i="54"/>
  <c r="I58" i="54"/>
  <c r="I56" i="54"/>
  <c r="I54" i="54"/>
  <c r="I52" i="54"/>
  <c r="I50" i="54"/>
  <c r="I48" i="54"/>
  <c r="I46" i="54"/>
  <c r="I44" i="54"/>
  <c r="I42" i="54"/>
  <c r="I40" i="54"/>
  <c r="G117" i="54"/>
  <c r="D123" i="54"/>
  <c r="D127" i="54"/>
  <c r="D131" i="54"/>
  <c r="D135" i="54"/>
  <c r="F168" i="54"/>
  <c r="F172" i="54"/>
  <c r="D176" i="54"/>
  <c r="G178" i="54"/>
  <c r="F178" i="54"/>
  <c r="G174" i="54"/>
  <c r="F174" i="54"/>
  <c r="G170" i="54"/>
  <c r="D170" i="54"/>
  <c r="G166" i="54"/>
  <c r="D166" i="54"/>
  <c r="G162" i="54"/>
  <c r="D162" i="54"/>
  <c r="I213" i="54"/>
  <c r="I209" i="54"/>
  <c r="I205" i="54"/>
  <c r="I201" i="54"/>
  <c r="I197" i="54"/>
  <c r="I193" i="54"/>
  <c r="I189" i="54"/>
  <c r="I187" i="54"/>
  <c r="I185" i="54"/>
  <c r="I183" i="54"/>
  <c r="I179" i="54"/>
  <c r="I175" i="54"/>
  <c r="I171" i="54"/>
  <c r="I167" i="54"/>
  <c r="I163" i="54"/>
  <c r="E105" i="54"/>
  <c r="E107" i="54"/>
  <c r="E109" i="54"/>
  <c r="E111" i="54"/>
  <c r="E113" i="54"/>
  <c r="E115" i="54"/>
  <c r="E117" i="54"/>
  <c r="E119" i="54"/>
  <c r="D121" i="54"/>
  <c r="F123" i="54"/>
  <c r="D125" i="54"/>
  <c r="F127" i="54"/>
  <c r="D129" i="54"/>
  <c r="F131" i="54"/>
  <c r="D133" i="54"/>
  <c r="F135" i="54"/>
  <c r="D137" i="54"/>
  <c r="E122" i="54"/>
  <c r="B122" i="54" s="1"/>
  <c r="D124" i="54"/>
  <c r="B124" i="54" s="1"/>
  <c r="E126" i="54"/>
  <c r="B126" i="54" s="1"/>
  <c r="D128" i="54"/>
  <c r="B128" i="54" s="1"/>
  <c r="E130" i="54"/>
  <c r="B130" i="54" s="1"/>
  <c r="D132" i="54"/>
  <c r="B132" i="54" s="1"/>
  <c r="E134" i="54"/>
  <c r="B134" i="54" s="1"/>
  <c r="D136" i="54"/>
  <c r="B136" i="54" s="1"/>
  <c r="E138" i="54"/>
  <c r="B138" i="54" s="1"/>
  <c r="D140" i="54"/>
  <c r="B140" i="54" s="1"/>
  <c r="E142" i="54"/>
  <c r="D144" i="54"/>
  <c r="E146" i="54"/>
  <c r="D148" i="54"/>
  <c r="E150" i="54"/>
  <c r="D152" i="54"/>
  <c r="E154" i="54"/>
  <c r="D156" i="54"/>
  <c r="F158" i="54"/>
  <c r="D160" i="54"/>
  <c r="F162" i="54"/>
  <c r="D164" i="54"/>
  <c r="F166" i="54"/>
  <c r="D168" i="54"/>
  <c r="F170" i="54"/>
  <c r="D172" i="54"/>
  <c r="D180" i="54"/>
  <c r="F182" i="54"/>
  <c r="D184" i="54"/>
  <c r="F186" i="54"/>
  <c r="D188" i="54"/>
  <c r="I191" i="54"/>
  <c r="I195" i="54"/>
  <c r="I199" i="54"/>
  <c r="I203" i="54"/>
  <c r="I207" i="54"/>
  <c r="I211" i="54"/>
  <c r="I217" i="54"/>
  <c r="G218" i="54"/>
  <c r="F218" i="54"/>
  <c r="G216" i="54"/>
  <c r="D216" i="54"/>
  <c r="G214" i="54"/>
  <c r="F214" i="54"/>
  <c r="G212" i="54"/>
  <c r="D212" i="54"/>
  <c r="G210" i="54"/>
  <c r="F210" i="54"/>
  <c r="G208" i="54"/>
  <c r="D208" i="54"/>
  <c r="G206" i="54"/>
  <c r="F206" i="54"/>
  <c r="G204" i="54"/>
  <c r="D204" i="54"/>
  <c r="G202" i="54"/>
  <c r="F202" i="54"/>
  <c r="G200" i="54"/>
  <c r="D200" i="54"/>
  <c r="G198" i="54"/>
  <c r="F198" i="54"/>
  <c r="G196" i="54"/>
  <c r="D196" i="54"/>
  <c r="G194" i="54"/>
  <c r="F194" i="54"/>
  <c r="G192" i="54"/>
  <c r="D192" i="54"/>
  <c r="G190" i="54"/>
  <c r="F190" i="54"/>
  <c r="I229" i="54"/>
  <c r="I223" i="54"/>
  <c r="I221" i="54"/>
  <c r="I219" i="54"/>
  <c r="I215" i="54"/>
  <c r="G224" i="54"/>
  <c r="D224" i="54"/>
  <c r="G222" i="54"/>
  <c r="F222" i="54"/>
  <c r="G220" i="54"/>
  <c r="D220" i="54"/>
  <c r="I273" i="54"/>
  <c r="I233" i="54"/>
  <c r="I227" i="54"/>
  <c r="I225" i="54"/>
  <c r="D226" i="54"/>
  <c r="D228" i="54"/>
  <c r="D232" i="54"/>
  <c r="I281" i="54"/>
  <c r="G234" i="54"/>
  <c r="D234" i="54"/>
  <c r="G230" i="54"/>
  <c r="D230" i="54"/>
  <c r="I285" i="54"/>
  <c r="I277" i="54"/>
  <c r="I235" i="54"/>
  <c r="I231" i="54"/>
  <c r="D174" i="54"/>
  <c r="F176" i="54"/>
  <c r="D178" i="54"/>
  <c r="F180" i="54"/>
  <c r="D182" i="54"/>
  <c r="F184" i="54"/>
  <c r="D186" i="54"/>
  <c r="F188" i="54"/>
  <c r="D190" i="54"/>
  <c r="F192" i="54"/>
  <c r="D194" i="54"/>
  <c r="F196" i="54"/>
  <c r="D198" i="54"/>
  <c r="F200" i="54"/>
  <c r="D202" i="54"/>
  <c r="F204" i="54"/>
  <c r="D206" i="54"/>
  <c r="F208" i="54"/>
  <c r="D210" i="54"/>
  <c r="F212" i="54"/>
  <c r="D214" i="54"/>
  <c r="F216" i="54"/>
  <c r="D218" i="54"/>
  <c r="F220" i="54"/>
  <c r="D222" i="54"/>
  <c r="F224" i="54"/>
  <c r="F226" i="54"/>
  <c r="F228" i="54"/>
  <c r="F230" i="54"/>
  <c r="F232" i="54"/>
  <c r="G272" i="54"/>
  <c r="G276" i="54"/>
  <c r="G280" i="54"/>
  <c r="F317" i="54"/>
  <c r="D317" i="54"/>
  <c r="D313" i="54"/>
  <c r="F313" i="54"/>
  <c r="D297" i="54"/>
  <c r="F297" i="54"/>
  <c r="F295" i="54"/>
  <c r="G295" i="54"/>
  <c r="F293" i="54"/>
  <c r="G293" i="54"/>
  <c r="F291" i="54"/>
  <c r="E291" i="54"/>
  <c r="G291" i="54"/>
  <c r="F289" i="54"/>
  <c r="D289" i="54"/>
  <c r="G289" i="54"/>
  <c r="F287" i="54"/>
  <c r="D287" i="54"/>
  <c r="G287" i="54"/>
  <c r="E287" i="54"/>
  <c r="F285" i="54"/>
  <c r="D285" i="54"/>
  <c r="G285" i="54"/>
  <c r="F283" i="54"/>
  <c r="D283" i="54"/>
  <c r="G283" i="54"/>
  <c r="E283" i="54"/>
  <c r="F281" i="54"/>
  <c r="D281" i="54"/>
  <c r="G281" i="54"/>
  <c r="F279" i="54"/>
  <c r="D279" i="54"/>
  <c r="G279" i="54"/>
  <c r="E279" i="54"/>
  <c r="F277" i="54"/>
  <c r="D277" i="54"/>
  <c r="G277" i="54"/>
  <c r="F275" i="54"/>
  <c r="D275" i="54"/>
  <c r="G275" i="54"/>
  <c r="E275" i="54"/>
  <c r="F273" i="54"/>
  <c r="D273" i="54"/>
  <c r="G273" i="54"/>
  <c r="F271" i="54"/>
  <c r="D271" i="54"/>
  <c r="G271" i="54"/>
  <c r="E271" i="54"/>
  <c r="F269" i="54"/>
  <c r="D269" i="54"/>
  <c r="G269" i="54"/>
  <c r="F267" i="54"/>
  <c r="D267" i="54"/>
  <c r="G267" i="54"/>
  <c r="E267" i="54"/>
  <c r="G265" i="54"/>
  <c r="E265" i="54"/>
  <c r="D265" i="54"/>
  <c r="F265" i="54"/>
  <c r="G263" i="54"/>
  <c r="E263" i="54"/>
  <c r="D263" i="54"/>
  <c r="G261" i="54"/>
  <c r="E261" i="54"/>
  <c r="F261" i="54"/>
  <c r="F259" i="54"/>
  <c r="D259" i="54"/>
  <c r="G259" i="54"/>
  <c r="G257" i="54"/>
  <c r="E257" i="54"/>
  <c r="D257" i="54"/>
  <c r="G255" i="54"/>
  <c r="E255" i="54"/>
  <c r="B255" i="54" s="1"/>
  <c r="F255" i="54"/>
  <c r="G253" i="54"/>
  <c r="E253" i="54"/>
  <c r="D253" i="54"/>
  <c r="G251" i="54"/>
  <c r="E251" i="54"/>
  <c r="B251" i="54" s="1"/>
  <c r="F251" i="54"/>
  <c r="G249" i="54"/>
  <c r="E249" i="54"/>
  <c r="D249" i="54"/>
  <c r="G247" i="54"/>
  <c r="E247" i="54"/>
  <c r="B247" i="54" s="1"/>
  <c r="F247" i="54"/>
  <c r="G245" i="54"/>
  <c r="E245" i="54"/>
  <c r="D245" i="54"/>
  <c r="G243" i="54"/>
  <c r="E243" i="54"/>
  <c r="B243" i="54" s="1"/>
  <c r="F243" i="54"/>
  <c r="G241" i="54"/>
  <c r="E241" i="54"/>
  <c r="D241" i="54"/>
  <c r="F239" i="54"/>
  <c r="D239" i="54"/>
  <c r="E239" i="54"/>
  <c r="G237" i="54"/>
  <c r="E237" i="54"/>
  <c r="B237" i="54" s="1"/>
  <c r="F237" i="54"/>
  <c r="F235" i="54"/>
  <c r="D235" i="54"/>
  <c r="B235" i="54" s="1"/>
  <c r="G235" i="54"/>
  <c r="G233" i="54"/>
  <c r="E233" i="54"/>
  <c r="D233" i="54"/>
  <c r="G231" i="54"/>
  <c r="E231" i="54"/>
  <c r="F231" i="54"/>
  <c r="G229" i="54"/>
  <c r="E229" i="54"/>
  <c r="D229" i="54"/>
  <c r="G227" i="54"/>
  <c r="E227" i="54"/>
  <c r="F227" i="54"/>
  <c r="G225" i="54"/>
  <c r="E225" i="54"/>
  <c r="D225" i="54"/>
  <c r="G223" i="54"/>
  <c r="E223" i="54"/>
  <c r="F223" i="54"/>
  <c r="G221" i="54"/>
  <c r="E221" i="54"/>
  <c r="G219" i="54"/>
  <c r="E219" i="54"/>
  <c r="B219" i="54" s="1"/>
  <c r="G217" i="54"/>
  <c r="E217" i="54"/>
  <c r="G215" i="54"/>
  <c r="E215" i="54"/>
  <c r="B215" i="54" s="1"/>
  <c r="G213" i="54"/>
  <c r="E213" i="54"/>
  <c r="G211" i="54"/>
  <c r="E211" i="54"/>
  <c r="B211" i="54" s="1"/>
  <c r="G209" i="54"/>
  <c r="E209" i="54"/>
  <c r="G207" i="54"/>
  <c r="E207" i="54"/>
  <c r="B207" i="54" s="1"/>
  <c r="G205" i="54"/>
  <c r="E205" i="54"/>
  <c r="G203" i="54"/>
  <c r="E203" i="54"/>
  <c r="B203" i="54" s="1"/>
  <c r="G201" i="54"/>
  <c r="E201" i="54"/>
  <c r="G199" i="54"/>
  <c r="E199" i="54"/>
  <c r="B199" i="54" s="1"/>
  <c r="BZ199" i="54" s="1"/>
  <c r="G197" i="54"/>
  <c r="E197" i="54"/>
  <c r="G195" i="54"/>
  <c r="E195" i="54"/>
  <c r="B195" i="54" s="1"/>
  <c r="G193" i="54"/>
  <c r="E193" i="54"/>
  <c r="G191" i="54"/>
  <c r="E191" i="54"/>
  <c r="B191" i="54" s="1"/>
  <c r="G189" i="54"/>
  <c r="E189" i="54"/>
  <c r="G187" i="54"/>
  <c r="E187" i="54"/>
  <c r="B187" i="54" s="1"/>
  <c r="G185" i="54"/>
  <c r="E185" i="54"/>
  <c r="G183" i="54"/>
  <c r="E183" i="54"/>
  <c r="B183" i="54" s="1"/>
  <c r="G181" i="54"/>
  <c r="E181" i="54"/>
  <c r="G179" i="54"/>
  <c r="E179" i="54"/>
  <c r="B179" i="54" s="1"/>
  <c r="G177" i="54"/>
  <c r="E177" i="54"/>
  <c r="G175" i="54"/>
  <c r="E175" i="54"/>
  <c r="B175" i="54" s="1"/>
  <c r="G173" i="54"/>
  <c r="E173" i="54"/>
  <c r="G171" i="54"/>
  <c r="E171" i="54"/>
  <c r="B171" i="54" s="1"/>
  <c r="G169" i="54"/>
  <c r="E169" i="54"/>
  <c r="G167" i="54"/>
  <c r="E167" i="54"/>
  <c r="B167" i="54" s="1"/>
  <c r="G165" i="54"/>
  <c r="E165" i="54"/>
  <c r="G163" i="54"/>
  <c r="E163" i="54"/>
  <c r="B163" i="54" s="1"/>
  <c r="G161" i="54"/>
  <c r="E161" i="54"/>
  <c r="G159" i="54"/>
  <c r="E159" i="54"/>
  <c r="B159" i="54" s="1"/>
  <c r="G157" i="54"/>
  <c r="E157" i="54"/>
  <c r="G155" i="54"/>
  <c r="E155" i="54"/>
  <c r="B155" i="54" s="1"/>
  <c r="G153" i="54"/>
  <c r="E153" i="54"/>
  <c r="G151" i="54"/>
  <c r="E151" i="54"/>
  <c r="B151" i="54" s="1"/>
  <c r="G149" i="54"/>
  <c r="E149" i="54"/>
  <c r="G147" i="54"/>
  <c r="E147" i="54"/>
  <c r="B147" i="54" s="1"/>
  <c r="G145" i="54"/>
  <c r="E145" i="54"/>
  <c r="G143" i="54"/>
  <c r="E143" i="54"/>
  <c r="B143" i="54" s="1"/>
  <c r="G141" i="54"/>
  <c r="E141" i="54"/>
  <c r="G139" i="54"/>
  <c r="E139" i="54"/>
  <c r="B139" i="54" s="1"/>
  <c r="I296" i="54"/>
  <c r="I294" i="54"/>
  <c r="I292" i="54"/>
  <c r="I290" i="54"/>
  <c r="I288" i="54"/>
  <c r="I286" i="54"/>
  <c r="I284" i="54"/>
  <c r="I282" i="54"/>
  <c r="I280" i="54"/>
  <c r="I278" i="54"/>
  <c r="I276" i="54"/>
  <c r="I274" i="54"/>
  <c r="I272" i="54"/>
  <c r="I270" i="54"/>
  <c r="I268" i="54"/>
  <c r="I266" i="54"/>
  <c r="I264" i="54"/>
  <c r="I262" i="54"/>
  <c r="I260" i="54"/>
  <c r="I258" i="54"/>
  <c r="I256" i="54"/>
  <c r="I254" i="54"/>
  <c r="I252" i="54"/>
  <c r="I250" i="54"/>
  <c r="I248" i="54"/>
  <c r="I246" i="54"/>
  <c r="I244" i="54"/>
  <c r="I242" i="54"/>
  <c r="I240" i="54"/>
  <c r="I236" i="54"/>
  <c r="I234" i="54"/>
  <c r="I232" i="54"/>
  <c r="I230" i="54"/>
  <c r="I228" i="54"/>
  <c r="I226" i="54"/>
  <c r="I224" i="54"/>
  <c r="I222" i="54"/>
  <c r="I220" i="54"/>
  <c r="I218" i="54"/>
  <c r="I216" i="54"/>
  <c r="I214" i="54"/>
  <c r="I212" i="54"/>
  <c r="I210" i="54"/>
  <c r="I208" i="54"/>
  <c r="I206" i="54"/>
  <c r="I204" i="54"/>
  <c r="I202" i="54"/>
  <c r="I200" i="54"/>
  <c r="I198" i="54"/>
  <c r="I196" i="54"/>
  <c r="I194" i="54"/>
  <c r="I192" i="54"/>
  <c r="I190" i="54"/>
  <c r="I188" i="54"/>
  <c r="I186" i="54"/>
  <c r="I184" i="54"/>
  <c r="I182" i="54"/>
  <c r="I180" i="54"/>
  <c r="I178" i="54"/>
  <c r="I176" i="54"/>
  <c r="I174" i="54"/>
  <c r="I172" i="54"/>
  <c r="I170" i="54"/>
  <c r="I168" i="54"/>
  <c r="I166" i="54"/>
  <c r="I164" i="54"/>
  <c r="I162" i="54"/>
  <c r="I160" i="54"/>
  <c r="I158" i="54"/>
  <c r="I156" i="54"/>
  <c r="I154" i="54"/>
  <c r="I152" i="54"/>
  <c r="I150" i="54"/>
  <c r="I148" i="54"/>
  <c r="I146" i="54"/>
  <c r="I144" i="54"/>
  <c r="I142" i="54"/>
  <c r="I140" i="54"/>
  <c r="I3" i="54"/>
  <c r="D5" i="54"/>
  <c r="D7" i="54"/>
  <c r="D9" i="54"/>
  <c r="D11" i="54"/>
  <c r="D13" i="54"/>
  <c r="D15" i="54"/>
  <c r="D17" i="54"/>
  <c r="D19" i="54"/>
  <c r="D21" i="54"/>
  <c r="D23" i="54"/>
  <c r="D25" i="54"/>
  <c r="D27" i="54"/>
  <c r="D29" i="54"/>
  <c r="E31" i="54"/>
  <c r="D33" i="54"/>
  <c r="D35" i="54"/>
  <c r="D37" i="54"/>
  <c r="D39" i="54"/>
  <c r="B39" i="54" s="1"/>
  <c r="D41" i="54"/>
  <c r="B41" i="54" s="1"/>
  <c r="D43" i="54"/>
  <c r="B43" i="54" s="1"/>
  <c r="D45" i="54"/>
  <c r="B45" i="54" s="1"/>
  <c r="D47" i="54"/>
  <c r="B47" i="54" s="1"/>
  <c r="D49" i="54"/>
  <c r="B49" i="54" s="1"/>
  <c r="D51" i="54"/>
  <c r="B51" i="54" s="1"/>
  <c r="D53" i="54"/>
  <c r="B53" i="54" s="1"/>
  <c r="D55" i="54"/>
  <c r="B55" i="54" s="1"/>
  <c r="D57" i="54"/>
  <c r="B57" i="54" s="1"/>
  <c r="D59" i="54"/>
  <c r="B59" i="54" s="1"/>
  <c r="D61" i="54"/>
  <c r="B61" i="54" s="1"/>
  <c r="D63" i="54"/>
  <c r="B63" i="54" s="1"/>
  <c r="D65" i="54"/>
  <c r="B65" i="54" s="1"/>
  <c r="D67" i="54"/>
  <c r="B67" i="54" s="1"/>
  <c r="D69" i="54"/>
  <c r="B69" i="54" s="1"/>
  <c r="D71" i="54"/>
  <c r="B71" i="54" s="1"/>
  <c r="D73" i="54"/>
  <c r="B73" i="54" s="1"/>
  <c r="D75" i="54"/>
  <c r="B75" i="54" s="1"/>
  <c r="D77" i="54"/>
  <c r="B77" i="54" s="1"/>
  <c r="D79" i="54"/>
  <c r="B79" i="54" s="1"/>
  <c r="D81" i="54"/>
  <c r="B81" i="54" s="1"/>
  <c r="D83" i="54"/>
  <c r="B83" i="54" s="1"/>
  <c r="D85" i="54"/>
  <c r="B85" i="54" s="1"/>
  <c r="D87" i="54"/>
  <c r="B87" i="54" s="1"/>
  <c r="D89" i="54"/>
  <c r="B89" i="54" s="1"/>
  <c r="D91" i="54"/>
  <c r="B91" i="54" s="1"/>
  <c r="D93" i="54"/>
  <c r="B93" i="54" s="1"/>
  <c r="D95" i="54"/>
  <c r="B95" i="54" s="1"/>
  <c r="D97" i="54"/>
  <c r="B97" i="54" s="1"/>
  <c r="D99" i="54"/>
  <c r="B99" i="54" s="1"/>
  <c r="D101" i="54"/>
  <c r="B101" i="54" s="1"/>
  <c r="D103" i="54"/>
  <c r="B103" i="54" s="1"/>
  <c r="D105" i="54"/>
  <c r="D107" i="54"/>
  <c r="D109" i="54"/>
  <c r="D111" i="54"/>
  <c r="D113" i="54"/>
  <c r="D115" i="54"/>
  <c r="D117" i="54"/>
  <c r="D119" i="54"/>
  <c r="I120" i="54"/>
  <c r="E121" i="54"/>
  <c r="I122" i="54"/>
  <c r="E123" i="54"/>
  <c r="I124" i="54"/>
  <c r="E125" i="54"/>
  <c r="I126" i="54"/>
  <c r="E127" i="54"/>
  <c r="I128" i="54"/>
  <c r="E129" i="54"/>
  <c r="I130" i="54"/>
  <c r="E131" i="54"/>
  <c r="I132" i="54"/>
  <c r="E133" i="54"/>
  <c r="I134" i="54"/>
  <c r="E135" i="54"/>
  <c r="I136" i="54"/>
  <c r="E137" i="54"/>
  <c r="I138" i="54"/>
  <c r="F139" i="54"/>
  <c r="D141" i="54"/>
  <c r="F143" i="54"/>
  <c r="D145" i="54"/>
  <c r="F147" i="54"/>
  <c r="D149" i="54"/>
  <c r="F151" i="54"/>
  <c r="D153" i="54"/>
  <c r="F155" i="54"/>
  <c r="D157" i="54"/>
  <c r="F159" i="54"/>
  <c r="D161" i="54"/>
  <c r="F163" i="54"/>
  <c r="D165" i="54"/>
  <c r="F167" i="54"/>
  <c r="D169" i="54"/>
  <c r="F171" i="54"/>
  <c r="D173" i="54"/>
  <c r="F175" i="54"/>
  <c r="D177" i="54"/>
  <c r="F179" i="54"/>
  <c r="D181" i="54"/>
  <c r="F183" i="54"/>
  <c r="D185" i="54"/>
  <c r="F187" i="54"/>
  <c r="D189" i="54"/>
  <c r="F191" i="54"/>
  <c r="D193" i="54"/>
  <c r="F195" i="54"/>
  <c r="D197" i="54"/>
  <c r="F199" i="54"/>
  <c r="D201" i="54"/>
  <c r="F203" i="54"/>
  <c r="D205" i="54"/>
  <c r="F207" i="54"/>
  <c r="D209" i="54"/>
  <c r="F211" i="54"/>
  <c r="D213" i="54"/>
  <c r="F215" i="54"/>
  <c r="D217" i="54"/>
  <c r="F219" i="54"/>
  <c r="D221" i="54"/>
  <c r="D223" i="54"/>
  <c r="D227" i="54"/>
  <c r="D231" i="54"/>
  <c r="I238" i="54"/>
  <c r="G239" i="54"/>
  <c r="F241" i="54"/>
  <c r="F245" i="54"/>
  <c r="F249" i="54"/>
  <c r="F253" i="54"/>
  <c r="F257" i="54"/>
  <c r="E259" i="54"/>
  <c r="D261" i="54"/>
  <c r="E269" i="54"/>
  <c r="E273" i="54"/>
  <c r="E277" i="54"/>
  <c r="E281" i="54"/>
  <c r="E285" i="54"/>
  <c r="E289" i="54"/>
  <c r="E293" i="54"/>
  <c r="E295" i="54"/>
  <c r="F307" i="54"/>
  <c r="F353" i="54"/>
  <c r="F300" i="54"/>
  <c r="D31" i="54"/>
  <c r="F234" i="54"/>
  <c r="F236" i="54"/>
  <c r="D238" i="54"/>
  <c r="F240" i="54"/>
  <c r="D242" i="54"/>
  <c r="F244" i="54"/>
  <c r="D246" i="54"/>
  <c r="F248" i="54"/>
  <c r="D250" i="54"/>
  <c r="F252" i="54"/>
  <c r="D254" i="54"/>
  <c r="F256" i="54"/>
  <c r="I269" i="54"/>
  <c r="E156" i="54"/>
  <c r="E158" i="54"/>
  <c r="E160" i="54"/>
  <c r="E162" i="54"/>
  <c r="E164" i="54"/>
  <c r="E166" i="54"/>
  <c r="E168" i="54"/>
  <c r="E170" i="54"/>
  <c r="E172" i="54"/>
  <c r="E174" i="54"/>
  <c r="E176" i="54"/>
  <c r="E178" i="54"/>
  <c r="E180" i="54"/>
  <c r="E182" i="54"/>
  <c r="E184" i="54"/>
  <c r="E186" i="54"/>
  <c r="E188" i="54"/>
  <c r="E190" i="54"/>
  <c r="E192" i="54"/>
  <c r="E194" i="54"/>
  <c r="E196" i="54"/>
  <c r="E198" i="54"/>
  <c r="E200" i="54"/>
  <c r="E202" i="54"/>
  <c r="E204" i="54"/>
  <c r="E206" i="54"/>
  <c r="E208" i="54"/>
  <c r="E210" i="54"/>
  <c r="E212" i="54"/>
  <c r="E214" i="54"/>
  <c r="E216" i="54"/>
  <c r="E218" i="54"/>
  <c r="E220" i="54"/>
  <c r="E222" i="54"/>
  <c r="E224" i="54"/>
  <c r="E226" i="54"/>
  <c r="E228" i="54"/>
  <c r="E230" i="54"/>
  <c r="E232" i="54"/>
  <c r="E234" i="54"/>
  <c r="G264" i="54"/>
  <c r="G268" i="54"/>
  <c r="E278" i="54"/>
  <c r="G278" i="54"/>
  <c r="E274" i="54"/>
  <c r="G274" i="54"/>
  <c r="E270" i="54"/>
  <c r="G270" i="54"/>
  <c r="E266" i="54"/>
  <c r="G266" i="54"/>
  <c r="E262" i="54"/>
  <c r="G262" i="54"/>
  <c r="F260" i="54"/>
  <c r="G260" i="54"/>
  <c r="F258" i="54"/>
  <c r="G258" i="54"/>
  <c r="G256" i="54"/>
  <c r="E256" i="54"/>
  <c r="B256" i="54" s="1"/>
  <c r="G254" i="54"/>
  <c r="E254" i="54"/>
  <c r="G252" i="54"/>
  <c r="E252" i="54"/>
  <c r="B252" i="54" s="1"/>
  <c r="G250" i="54"/>
  <c r="E250" i="54"/>
  <c r="G248" i="54"/>
  <c r="E248" i="54"/>
  <c r="B248" i="54" s="1"/>
  <c r="G246" i="54"/>
  <c r="E246" i="54"/>
  <c r="G244" i="54"/>
  <c r="E244" i="54"/>
  <c r="B244" i="54" s="1"/>
  <c r="G242" i="54"/>
  <c r="E242" i="54"/>
  <c r="G240" i="54"/>
  <c r="E240" i="54"/>
  <c r="B240" i="54" s="1"/>
  <c r="G238" i="54"/>
  <c r="E238" i="54"/>
  <c r="G236" i="54"/>
  <c r="E236" i="54"/>
  <c r="B236" i="54" s="1"/>
  <c r="I309" i="54"/>
  <c r="I287" i="54"/>
  <c r="I283" i="54"/>
  <c r="I279" i="54"/>
  <c r="I275" i="54"/>
  <c r="I271" i="54"/>
  <c r="I267" i="54"/>
  <c r="I263" i="54"/>
  <c r="I261" i="54"/>
  <c r="I259" i="54"/>
  <c r="I257" i="54"/>
  <c r="I255" i="54"/>
  <c r="I253" i="54"/>
  <c r="I251" i="54"/>
  <c r="I249" i="54"/>
  <c r="I247" i="54"/>
  <c r="I245" i="54"/>
  <c r="I243" i="54"/>
  <c r="I241" i="54"/>
  <c r="I239" i="54"/>
  <c r="I237" i="54"/>
  <c r="G282" i="54"/>
  <c r="G284" i="54"/>
  <c r="G286" i="54"/>
  <c r="G288" i="54"/>
  <c r="I289" i="54"/>
  <c r="G290" i="54"/>
  <c r="I291" i="54"/>
  <c r="G292" i="54"/>
  <c r="I293" i="54"/>
  <c r="G294" i="54"/>
  <c r="I295" i="54"/>
  <c r="G296" i="54"/>
  <c r="I297" i="54"/>
  <c r="G298" i="54"/>
  <c r="E302" i="54"/>
  <c r="D291" i="54"/>
  <c r="D293" i="54"/>
  <c r="D295" i="54"/>
  <c r="D299" i="54"/>
  <c r="D301" i="54"/>
  <c r="D303" i="54"/>
  <c r="D305" i="54"/>
  <c r="D309" i="54"/>
  <c r="D311" i="54"/>
  <c r="F315" i="54"/>
  <c r="G340" i="54"/>
  <c r="D258" i="54"/>
  <c r="B258" i="54" s="1"/>
  <c r="D260" i="54"/>
  <c r="B260" i="54" s="1"/>
  <c r="I301" i="54"/>
  <c r="I321" i="54"/>
  <c r="I323" i="54"/>
  <c r="I325" i="54"/>
  <c r="D336" i="54"/>
  <c r="E348" i="54"/>
  <c r="D346" i="54"/>
  <c r="F346" i="54"/>
  <c r="F344" i="54"/>
  <c r="D344" i="54"/>
  <c r="F338" i="54"/>
  <c r="D338" i="54"/>
  <c r="F334" i="54"/>
  <c r="D334" i="54"/>
  <c r="D332" i="54"/>
  <c r="F332" i="54"/>
  <c r="F330" i="54"/>
  <c r="D330" i="54"/>
  <c r="B330" i="54" s="1"/>
  <c r="G330" i="54"/>
  <c r="F328" i="54"/>
  <c r="D328" i="54"/>
  <c r="G328" i="54"/>
  <c r="E328" i="54"/>
  <c r="F326" i="54"/>
  <c r="D326" i="54"/>
  <c r="B326" i="54" s="1"/>
  <c r="G326" i="54"/>
  <c r="F324" i="54"/>
  <c r="D324" i="54"/>
  <c r="E324" i="54"/>
  <c r="F322" i="54"/>
  <c r="D322" i="54"/>
  <c r="E322" i="54"/>
  <c r="G320" i="54"/>
  <c r="E320" i="54"/>
  <c r="B320" i="54" s="1"/>
  <c r="F320" i="54"/>
  <c r="F318" i="54"/>
  <c r="D318" i="54"/>
  <c r="B318" i="54" s="1"/>
  <c r="G318" i="54"/>
  <c r="F316" i="54"/>
  <c r="D316" i="54"/>
  <c r="B316" i="54" s="1"/>
  <c r="G316" i="54"/>
  <c r="F314" i="54"/>
  <c r="D314" i="54"/>
  <c r="B314" i="54" s="1"/>
  <c r="G314" i="54"/>
  <c r="G312" i="54"/>
  <c r="E312" i="54"/>
  <c r="D312" i="54"/>
  <c r="F310" i="54"/>
  <c r="D310" i="54"/>
  <c r="E310" i="54"/>
  <c r="G308" i="54"/>
  <c r="E308" i="54"/>
  <c r="B308" i="54" s="1"/>
  <c r="F308" i="54"/>
  <c r="F306" i="54"/>
  <c r="D306" i="54"/>
  <c r="B306" i="54" s="1"/>
  <c r="G306" i="54"/>
  <c r="G304" i="54"/>
  <c r="E304" i="54"/>
  <c r="D304" i="54"/>
  <c r="F302" i="54"/>
  <c r="D302" i="54"/>
  <c r="G300" i="54"/>
  <c r="E300" i="54"/>
  <c r="B300" i="54" s="1"/>
  <c r="F298" i="54"/>
  <c r="D298" i="54"/>
  <c r="B298" i="54" s="1"/>
  <c r="BZ298" i="54" s="1"/>
  <c r="F296" i="54"/>
  <c r="D296" i="54"/>
  <c r="B296" i="54" s="1"/>
  <c r="F294" i="54"/>
  <c r="D294" i="54"/>
  <c r="B294" i="54" s="1"/>
  <c r="F292" i="54"/>
  <c r="D292" i="54"/>
  <c r="B292" i="54" s="1"/>
  <c r="F290" i="54"/>
  <c r="D290" i="54"/>
  <c r="B290" i="54" s="1"/>
  <c r="F288" i="54"/>
  <c r="D288" i="54"/>
  <c r="B288" i="54" s="1"/>
  <c r="F286" i="54"/>
  <c r="D286" i="54"/>
  <c r="B286" i="54" s="1"/>
  <c r="F284" i="54"/>
  <c r="D284" i="54"/>
  <c r="B284" i="54" s="1"/>
  <c r="F282" i="54"/>
  <c r="D282" i="54"/>
  <c r="B282" i="54" s="1"/>
  <c r="F280" i="54"/>
  <c r="D280" i="54"/>
  <c r="B280" i="54" s="1"/>
  <c r="F278" i="54"/>
  <c r="D278" i="54"/>
  <c r="F276" i="54"/>
  <c r="D276" i="54"/>
  <c r="B276" i="54" s="1"/>
  <c r="F274" i="54"/>
  <c r="D274" i="54"/>
  <c r="F272" i="54"/>
  <c r="D272" i="54"/>
  <c r="B272" i="54" s="1"/>
  <c r="F270" i="54"/>
  <c r="D270" i="54"/>
  <c r="F268" i="54"/>
  <c r="D268" i="54"/>
  <c r="B268" i="54" s="1"/>
  <c r="F266" i="54"/>
  <c r="D266" i="54"/>
  <c r="F264" i="54"/>
  <c r="D264" i="54"/>
  <c r="B264" i="54" s="1"/>
  <c r="F262" i="54"/>
  <c r="D262" i="54"/>
  <c r="I341" i="54"/>
  <c r="I331" i="54"/>
  <c r="I329" i="54"/>
  <c r="I327" i="54"/>
  <c r="I319" i="54"/>
  <c r="I317" i="54"/>
  <c r="I315" i="54"/>
  <c r="I313" i="54"/>
  <c r="I311" i="54"/>
  <c r="I307" i="54"/>
  <c r="I305" i="54"/>
  <c r="I303" i="54"/>
  <c r="I299" i="54"/>
  <c r="E335" i="54"/>
  <c r="G329" i="54"/>
  <c r="I330" i="54"/>
  <c r="G343" i="54"/>
  <c r="D343" i="54"/>
  <c r="D333" i="54"/>
  <c r="F333" i="54"/>
  <c r="E331" i="54"/>
  <c r="G331" i="54"/>
  <c r="F327" i="54"/>
  <c r="G327" i="54"/>
  <c r="E327" i="54"/>
  <c r="G325" i="54"/>
  <c r="E325" i="54"/>
  <c r="B325" i="54" s="1"/>
  <c r="F325" i="54"/>
  <c r="G323" i="54"/>
  <c r="E323" i="54"/>
  <c r="D323" i="54"/>
  <c r="G321" i="54"/>
  <c r="E321" i="54"/>
  <c r="B321" i="54" s="1"/>
  <c r="F321" i="54"/>
  <c r="G319" i="54"/>
  <c r="E319" i="54"/>
  <c r="D319" i="54"/>
  <c r="G317" i="54"/>
  <c r="E317" i="54"/>
  <c r="G315" i="54"/>
  <c r="E315" i="54"/>
  <c r="B315" i="54" s="1"/>
  <c r="G313" i="54"/>
  <c r="E313" i="54"/>
  <c r="G311" i="54"/>
  <c r="E311" i="54"/>
  <c r="G309" i="54"/>
  <c r="E309" i="54"/>
  <c r="G307" i="54"/>
  <c r="E307" i="54"/>
  <c r="B307" i="54" s="1"/>
  <c r="G305" i="54"/>
  <c r="E305" i="54"/>
  <c r="G303" i="54"/>
  <c r="E303" i="54"/>
  <c r="G301" i="54"/>
  <c r="E301" i="54"/>
  <c r="G299" i="54"/>
  <c r="E299" i="54"/>
  <c r="G297" i="54"/>
  <c r="E297" i="54"/>
  <c r="I328" i="54"/>
  <c r="I326" i="54"/>
  <c r="I324" i="54"/>
  <c r="I322" i="54"/>
  <c r="I320" i="54"/>
  <c r="I318" i="54"/>
  <c r="I316" i="54"/>
  <c r="I314" i="54"/>
  <c r="I312" i="54"/>
  <c r="I310" i="54"/>
  <c r="I308" i="54"/>
  <c r="I306" i="54"/>
  <c r="I304" i="54"/>
  <c r="I302" i="54"/>
  <c r="I300" i="54"/>
  <c r="I298" i="54"/>
  <c r="G347" i="54"/>
  <c r="D327" i="54"/>
  <c r="I334" i="54"/>
  <c r="I338" i="54"/>
  <c r="D341" i="54"/>
  <c r="G345" i="54"/>
  <c r="G349" i="54"/>
  <c r="G351" i="54"/>
  <c r="F351" i="54"/>
  <c r="G339" i="54"/>
  <c r="D339" i="54"/>
  <c r="F337" i="54"/>
  <c r="G337" i="54"/>
  <c r="F335" i="54"/>
  <c r="D335" i="54"/>
  <c r="G333" i="54"/>
  <c r="E333" i="54"/>
  <c r="F331" i="54"/>
  <c r="D331" i="54"/>
  <c r="F329" i="54"/>
  <c r="D329" i="54"/>
  <c r="B329" i="54" s="1"/>
  <c r="I340" i="54"/>
  <c r="I336" i="54"/>
  <c r="I332" i="54"/>
  <c r="B28" i="7"/>
  <c r="D337" i="54"/>
  <c r="B337" i="54" s="1"/>
  <c r="F339" i="54"/>
  <c r="F341" i="54"/>
  <c r="F343" i="54"/>
  <c r="E345" i="54"/>
  <c r="I346" i="54"/>
  <c r="E347" i="54"/>
  <c r="I348" i="54"/>
  <c r="E349" i="54"/>
  <c r="D351" i="54"/>
  <c r="E339" i="54"/>
  <c r="E341" i="54"/>
  <c r="E343" i="54"/>
  <c r="D345" i="54"/>
  <c r="D347" i="54"/>
  <c r="D349" i="54"/>
  <c r="E351" i="54"/>
  <c r="D353" i="54"/>
  <c r="G342" i="54"/>
  <c r="E342" i="54"/>
  <c r="G338" i="54"/>
  <c r="E338" i="54"/>
  <c r="G336" i="54"/>
  <c r="E336" i="54"/>
  <c r="G334" i="54"/>
  <c r="E334" i="54"/>
  <c r="G332" i="54"/>
  <c r="E332" i="54"/>
  <c r="I347" i="54"/>
  <c r="I339" i="54"/>
  <c r="I337" i="54"/>
  <c r="I335" i="54"/>
  <c r="I333" i="54"/>
  <c r="G352" i="54"/>
  <c r="F352" i="54"/>
  <c r="G350" i="54"/>
  <c r="F350" i="54"/>
  <c r="F348" i="54"/>
  <c r="D348" i="54"/>
  <c r="G346" i="54"/>
  <c r="E346" i="54"/>
  <c r="G344" i="54"/>
  <c r="E344" i="54"/>
  <c r="F342" i="54"/>
  <c r="D342" i="54"/>
  <c r="F340" i="54"/>
  <c r="D340" i="54"/>
  <c r="B340" i="54" s="1"/>
  <c r="I353" i="54"/>
  <c r="I351" i="54"/>
  <c r="I349" i="54"/>
  <c r="I345" i="54"/>
  <c r="I343" i="54"/>
  <c r="A27" i="7"/>
  <c r="B3" i="54"/>
  <c r="BZ3" i="54" s="1"/>
  <c r="E350" i="54"/>
  <c r="B350" i="54" s="1"/>
  <c r="E352" i="54"/>
  <c r="B352" i="54" s="1"/>
  <c r="I352" i="54"/>
  <c r="I350" i="54"/>
  <c r="I344" i="54"/>
  <c r="I342" i="54"/>
  <c r="E353" i="54"/>
  <c r="B185" i="54" l="1"/>
  <c r="BZ185" i="54" s="1"/>
  <c r="B153" i="54"/>
  <c r="BZ153" i="54" s="1"/>
  <c r="A153" i="54" s="1"/>
  <c r="B108" i="54"/>
  <c r="BZ108" i="54" s="1"/>
  <c r="A108" i="54" s="1"/>
  <c r="B56" i="54"/>
  <c r="BZ56" i="54" s="1"/>
  <c r="B16" i="54"/>
  <c r="BZ16" i="54" s="1"/>
  <c r="J141" i="54"/>
  <c r="J192" i="54"/>
  <c r="J162" i="54"/>
  <c r="J128" i="54"/>
  <c r="J143" i="54"/>
  <c r="J117" i="54"/>
  <c r="B78" i="54"/>
  <c r="BZ78" i="54" s="1"/>
  <c r="A78" i="54" s="1"/>
  <c r="B46" i="54"/>
  <c r="BZ46" i="54" s="1"/>
  <c r="B22" i="54"/>
  <c r="BZ22" i="54" s="1"/>
  <c r="B6" i="54"/>
  <c r="BZ6" i="54" s="1"/>
  <c r="BZ337" i="54"/>
  <c r="A337" i="54" s="1"/>
  <c r="BZ308" i="54"/>
  <c r="A308" i="54" s="1"/>
  <c r="BZ330" i="54"/>
  <c r="A330" i="54" s="1"/>
  <c r="BZ99" i="54"/>
  <c r="BZ87" i="54"/>
  <c r="BZ83" i="54"/>
  <c r="A83" i="54" s="1"/>
  <c r="BZ75" i="54"/>
  <c r="A75" i="54" s="1"/>
  <c r="BZ67" i="54"/>
  <c r="BZ55" i="54"/>
  <c r="BZ51" i="54"/>
  <c r="BZ43" i="54"/>
  <c r="BZ243" i="54"/>
  <c r="A243" i="54" s="1"/>
  <c r="BZ247" i="54"/>
  <c r="A247" i="54" s="1"/>
  <c r="BZ255" i="54"/>
  <c r="A255" i="54" s="1"/>
  <c r="BZ138" i="54"/>
  <c r="BZ130" i="54"/>
  <c r="BZ122" i="54"/>
  <c r="A122" i="54" s="1"/>
  <c r="BZ90" i="54"/>
  <c r="BZ96" i="54"/>
  <c r="BZ100" i="54"/>
  <c r="A100" i="54" s="1"/>
  <c r="BZ104" i="54"/>
  <c r="A104" i="54" s="1"/>
  <c r="BZ112" i="54"/>
  <c r="A112" i="54" s="1"/>
  <c r="BZ120" i="54"/>
  <c r="BZ68" i="54"/>
  <c r="A68" i="54" s="1"/>
  <c r="BZ350" i="54"/>
  <c r="A350" i="54" s="1"/>
  <c r="BZ340" i="54"/>
  <c r="A340" i="54" s="1"/>
  <c r="BZ307" i="54"/>
  <c r="A307" i="54" s="1"/>
  <c r="BZ315" i="54"/>
  <c r="A315" i="54" s="1"/>
  <c r="BZ321" i="54"/>
  <c r="A321" i="54" s="1"/>
  <c r="BZ325" i="54"/>
  <c r="A325" i="54" s="1"/>
  <c r="BZ316" i="54"/>
  <c r="A316" i="54" s="1"/>
  <c r="BZ320" i="54"/>
  <c r="A320" i="54" s="1"/>
  <c r="BZ260" i="54"/>
  <c r="A260" i="54" s="1"/>
  <c r="BZ103" i="54"/>
  <c r="BZ95" i="54"/>
  <c r="A95" i="54" s="1"/>
  <c r="BZ91" i="54"/>
  <c r="A91" i="54" s="1"/>
  <c r="BZ79" i="54"/>
  <c r="BZ71" i="54"/>
  <c r="A71" i="54" s="1"/>
  <c r="BZ63" i="54"/>
  <c r="BZ59" i="54"/>
  <c r="A59" i="54" s="1"/>
  <c r="BZ47" i="54"/>
  <c r="A47" i="54" s="1"/>
  <c r="BZ39" i="54"/>
  <c r="BZ235" i="54"/>
  <c r="A235" i="54" s="1"/>
  <c r="BZ251" i="54"/>
  <c r="A251" i="54" s="1"/>
  <c r="BZ134" i="54"/>
  <c r="A134" i="54" s="1"/>
  <c r="BZ126" i="54"/>
  <c r="A126" i="54" s="1"/>
  <c r="BZ88" i="54"/>
  <c r="A88" i="54" s="1"/>
  <c r="BZ92" i="54"/>
  <c r="A92" i="54" s="1"/>
  <c r="BZ102" i="54"/>
  <c r="A102" i="54" s="1"/>
  <c r="BZ106" i="54"/>
  <c r="A106" i="54" s="1"/>
  <c r="BZ110" i="54"/>
  <c r="A110" i="54" s="1"/>
  <c r="BZ116" i="54"/>
  <c r="A116" i="54" s="1"/>
  <c r="BZ118" i="54"/>
  <c r="A118" i="54" s="1"/>
  <c r="BZ84" i="54"/>
  <c r="A84" i="54" s="1"/>
  <c r="BZ72" i="54"/>
  <c r="A72" i="54" s="1"/>
  <c r="BZ60" i="54"/>
  <c r="BZ52" i="54"/>
  <c r="BZ44" i="54"/>
  <c r="BZ40" i="54"/>
  <c r="A40" i="54" s="1"/>
  <c r="BZ36" i="54"/>
  <c r="BZ32" i="54"/>
  <c r="A32" i="54" s="1"/>
  <c r="BZ28" i="54"/>
  <c r="A28" i="54" s="1"/>
  <c r="BZ20" i="54"/>
  <c r="A20" i="54" s="1"/>
  <c r="BZ12" i="54"/>
  <c r="BZ352" i="54"/>
  <c r="A352" i="54" s="1"/>
  <c r="BZ329" i="54"/>
  <c r="A329" i="54" s="1"/>
  <c r="BZ264" i="54"/>
  <c r="A264" i="54" s="1"/>
  <c r="BZ268" i="54"/>
  <c r="A268" i="54" s="1"/>
  <c r="BZ272" i="54"/>
  <c r="A272" i="54" s="1"/>
  <c r="BZ276" i="54"/>
  <c r="A276" i="54" s="1"/>
  <c r="BZ280" i="54"/>
  <c r="A280" i="54" s="1"/>
  <c r="BZ282" i="54"/>
  <c r="A282" i="54" s="1"/>
  <c r="BZ284" i="54"/>
  <c r="A284" i="54" s="1"/>
  <c r="BZ286" i="54"/>
  <c r="A286" i="54" s="1"/>
  <c r="BZ288" i="54"/>
  <c r="A288" i="54" s="1"/>
  <c r="BZ290" i="54"/>
  <c r="A290" i="54" s="1"/>
  <c r="BZ292" i="54"/>
  <c r="A292" i="54" s="1"/>
  <c r="BZ294" i="54"/>
  <c r="BZ296" i="54"/>
  <c r="BZ300" i="54"/>
  <c r="A300" i="54" s="1"/>
  <c r="BZ306" i="54"/>
  <c r="A306" i="54" s="1"/>
  <c r="BZ314" i="54"/>
  <c r="A314" i="54" s="1"/>
  <c r="BZ318" i="54"/>
  <c r="A318" i="54" s="1"/>
  <c r="BZ326" i="54"/>
  <c r="A326" i="54" s="1"/>
  <c r="BZ258" i="54"/>
  <c r="A258" i="54" s="1"/>
  <c r="BZ236" i="54"/>
  <c r="A236" i="54" s="1"/>
  <c r="BZ240" i="54"/>
  <c r="A240" i="54" s="1"/>
  <c r="BZ244" i="54"/>
  <c r="A244" i="54" s="1"/>
  <c r="BZ248" i="54"/>
  <c r="A248" i="54" s="1"/>
  <c r="BZ252" i="54"/>
  <c r="A252" i="54" s="1"/>
  <c r="BZ256" i="54"/>
  <c r="A256" i="54" s="1"/>
  <c r="BZ101" i="54"/>
  <c r="A101" i="54" s="1"/>
  <c r="BZ97" i="54"/>
  <c r="A97" i="54" s="1"/>
  <c r="BZ93" i="54"/>
  <c r="A93" i="54" s="1"/>
  <c r="BZ89" i="54"/>
  <c r="A89" i="54" s="1"/>
  <c r="BZ85" i="54"/>
  <c r="BZ81" i="54"/>
  <c r="BZ77" i="54"/>
  <c r="BZ73" i="54"/>
  <c r="BZ69" i="54"/>
  <c r="A69" i="54" s="1"/>
  <c r="BZ65" i="54"/>
  <c r="BZ61" i="54"/>
  <c r="BZ57" i="54"/>
  <c r="A57" i="54" s="1"/>
  <c r="BZ53" i="54"/>
  <c r="BZ49" i="54"/>
  <c r="BZ45" i="54"/>
  <c r="A45" i="54" s="1"/>
  <c r="BZ41" i="54"/>
  <c r="BZ139" i="54"/>
  <c r="A139" i="54" s="1"/>
  <c r="BZ143" i="54"/>
  <c r="BZ147" i="54"/>
  <c r="A147" i="54" s="1"/>
  <c r="BZ151" i="54"/>
  <c r="A151" i="54" s="1"/>
  <c r="BZ155" i="54"/>
  <c r="BZ159" i="54"/>
  <c r="A159" i="54" s="1"/>
  <c r="BZ163" i="54"/>
  <c r="A163" i="54" s="1"/>
  <c r="BZ167" i="54"/>
  <c r="A167" i="54" s="1"/>
  <c r="BZ171" i="54"/>
  <c r="A171" i="54" s="1"/>
  <c r="BZ175" i="54"/>
  <c r="A175" i="54" s="1"/>
  <c r="BZ179" i="54"/>
  <c r="A179" i="54" s="1"/>
  <c r="BZ183" i="54"/>
  <c r="BZ187" i="54"/>
  <c r="A187" i="54" s="1"/>
  <c r="BZ191" i="54"/>
  <c r="A191" i="54" s="1"/>
  <c r="BZ195" i="54"/>
  <c r="A195" i="54" s="1"/>
  <c r="BZ203" i="54"/>
  <c r="A203" i="54" s="1"/>
  <c r="BZ207" i="54"/>
  <c r="A207" i="54" s="1"/>
  <c r="BZ211" i="54"/>
  <c r="A211" i="54" s="1"/>
  <c r="BZ215" i="54"/>
  <c r="A215" i="54" s="1"/>
  <c r="BZ219" i="54"/>
  <c r="A219" i="54" s="1"/>
  <c r="BZ237" i="54"/>
  <c r="A237" i="54" s="1"/>
  <c r="BZ140" i="54"/>
  <c r="A140" i="54" s="1"/>
  <c r="BZ136" i="54"/>
  <c r="A136" i="54" s="1"/>
  <c r="BZ132" i="54"/>
  <c r="BZ128" i="54"/>
  <c r="A128" i="54" s="1"/>
  <c r="BZ124" i="54"/>
  <c r="A124" i="54" s="1"/>
  <c r="BZ86" i="54"/>
  <c r="A86" i="54" s="1"/>
  <c r="BZ82" i="54"/>
  <c r="A82" i="54" s="1"/>
  <c r="BZ74" i="54"/>
  <c r="BZ70" i="54"/>
  <c r="A70" i="54" s="1"/>
  <c r="BZ66" i="54"/>
  <c r="BZ58" i="54"/>
  <c r="BZ54" i="54"/>
  <c r="BZ50" i="54"/>
  <c r="BZ42" i="54"/>
  <c r="BZ38" i="54"/>
  <c r="BZ34" i="54"/>
  <c r="BZ30" i="54"/>
  <c r="BZ26" i="54"/>
  <c r="BZ18" i="54"/>
  <c r="BZ14" i="54"/>
  <c r="BZ10" i="54"/>
  <c r="A3" i="54"/>
  <c r="A367" i="54"/>
  <c r="B148" i="54"/>
  <c r="J222" i="54"/>
  <c r="J356" i="54"/>
  <c r="J354" i="54"/>
  <c r="J357" i="54"/>
  <c r="J359" i="54"/>
  <c r="J355" i="54"/>
  <c r="J358" i="54"/>
  <c r="J360" i="54"/>
  <c r="J361" i="54"/>
  <c r="J364" i="54"/>
  <c r="J365" i="54"/>
  <c r="J368" i="54"/>
  <c r="J369" i="54"/>
  <c r="J373" i="54"/>
  <c r="J374" i="54"/>
  <c r="J377" i="54"/>
  <c r="J378" i="54"/>
  <c r="J362" i="54"/>
  <c r="J363" i="54"/>
  <c r="J366" i="54"/>
  <c r="J367" i="54"/>
  <c r="J370" i="54"/>
  <c r="J371" i="54"/>
  <c r="J375" i="54"/>
  <c r="J376" i="54"/>
  <c r="J381" i="54"/>
  <c r="J382" i="54"/>
  <c r="J385" i="54"/>
  <c r="J386" i="54"/>
  <c r="J389" i="54"/>
  <c r="J390" i="54"/>
  <c r="J393" i="54"/>
  <c r="J394" i="54"/>
  <c r="J397" i="54"/>
  <c r="J398" i="54"/>
  <c r="J379" i="54"/>
  <c r="J380" i="54"/>
  <c r="J383" i="54"/>
  <c r="J384" i="54"/>
  <c r="J387" i="54"/>
  <c r="J388" i="54"/>
  <c r="J391" i="54"/>
  <c r="J392" i="54"/>
  <c r="J395" i="54"/>
  <c r="J396" i="54"/>
  <c r="J399" i="54"/>
  <c r="J400" i="54"/>
  <c r="J372" i="54"/>
  <c r="B137" i="54"/>
  <c r="B133" i="54"/>
  <c r="B129" i="54"/>
  <c r="B125" i="54"/>
  <c r="B121" i="54"/>
  <c r="B217" i="54"/>
  <c r="J256" i="54"/>
  <c r="J300" i="54"/>
  <c r="J199" i="54"/>
  <c r="J170" i="54"/>
  <c r="B334" i="54"/>
  <c r="B234" i="54"/>
  <c r="B62" i="54"/>
  <c r="B338" i="54"/>
  <c r="B98" i="54"/>
  <c r="B114" i="54"/>
  <c r="A4" i="54"/>
  <c r="J340" i="54"/>
  <c r="J265" i="54"/>
  <c r="J297" i="54"/>
  <c r="J301" i="54"/>
  <c r="J311" i="54"/>
  <c r="J323" i="54"/>
  <c r="J337" i="54"/>
  <c r="J345" i="54"/>
  <c r="J261" i="54"/>
  <c r="J332" i="54"/>
  <c r="B176" i="54"/>
  <c r="B172" i="54"/>
  <c r="B168" i="54"/>
  <c r="BZ168" i="54" s="1"/>
  <c r="B164" i="54"/>
  <c r="B160" i="54"/>
  <c r="B156" i="54"/>
  <c r="J294" i="54"/>
  <c r="J254" i="54"/>
  <c r="J250" i="54"/>
  <c r="J246" i="54"/>
  <c r="J242" i="54"/>
  <c r="J236" i="54"/>
  <c r="J160" i="54"/>
  <c r="B109" i="54"/>
  <c r="J136" i="54"/>
  <c r="J122" i="54"/>
  <c r="J210" i="54"/>
  <c r="B287" i="54"/>
  <c r="BZ287" i="54" s="1"/>
  <c r="J347" i="54"/>
  <c r="B344" i="54"/>
  <c r="B348" i="54"/>
  <c r="B311" i="54"/>
  <c r="B317" i="54"/>
  <c r="J273" i="54"/>
  <c r="J289" i="54"/>
  <c r="B218" i="54"/>
  <c r="B210" i="54"/>
  <c r="B202" i="54"/>
  <c r="B194" i="54"/>
  <c r="B186" i="54"/>
  <c r="BZ186" i="54" s="1"/>
  <c r="B178" i="54"/>
  <c r="J208" i="54"/>
  <c r="B201" i="54"/>
  <c r="BZ201" i="54" s="1"/>
  <c r="J176" i="54"/>
  <c r="B169" i="54"/>
  <c r="BZ169" i="54" s="1"/>
  <c r="J144" i="54"/>
  <c r="J232" i="54"/>
  <c r="J240" i="54"/>
  <c r="J314" i="54"/>
  <c r="J223" i="54"/>
  <c r="J235" i="54"/>
  <c r="J191" i="54"/>
  <c r="J207" i="54"/>
  <c r="J138" i="54"/>
  <c r="J190" i="54"/>
  <c r="J230" i="54"/>
  <c r="J175" i="54"/>
  <c r="J151" i="54"/>
  <c r="B197" i="54"/>
  <c r="B342" i="54"/>
  <c r="B230" i="54"/>
  <c r="J348" i="54"/>
  <c r="J351" i="54"/>
  <c r="J330" i="54"/>
  <c r="J334" i="54"/>
  <c r="J338" i="54"/>
  <c r="J342" i="54"/>
  <c r="J326" i="54"/>
  <c r="J328" i="54"/>
  <c r="J336" i="54"/>
  <c r="J324" i="54"/>
  <c r="J269" i="54"/>
  <c r="J277" i="54"/>
  <c r="J285" i="54"/>
  <c r="J293" i="54"/>
  <c r="J331" i="54"/>
  <c r="J333" i="54"/>
  <c r="J312" i="54"/>
  <c r="J259" i="54"/>
  <c r="B261" i="54"/>
  <c r="J216" i="54"/>
  <c r="B209" i="54"/>
  <c r="J200" i="54"/>
  <c r="B193" i="54"/>
  <c r="J184" i="54"/>
  <c r="B177" i="54"/>
  <c r="J168" i="54"/>
  <c r="B161" i="54"/>
  <c r="J152" i="54"/>
  <c r="B145" i="54"/>
  <c r="B131" i="54"/>
  <c r="J28" i="54"/>
  <c r="J26" i="54"/>
  <c r="J24" i="54"/>
  <c r="J22" i="54"/>
  <c r="J20" i="54"/>
  <c r="J18" i="54"/>
  <c r="J16" i="54"/>
  <c r="J14" i="54"/>
  <c r="J12" i="54"/>
  <c r="J10" i="54"/>
  <c r="J8" i="54"/>
  <c r="J6" i="54"/>
  <c r="J4" i="54"/>
  <c r="J224" i="54"/>
  <c r="J248" i="54"/>
  <c r="J266" i="54"/>
  <c r="J268" i="54"/>
  <c r="J270" i="54"/>
  <c r="J272" i="54"/>
  <c r="J274" i="54"/>
  <c r="J276" i="54"/>
  <c r="J278" i="54"/>
  <c r="J280" i="54"/>
  <c r="J282" i="54"/>
  <c r="J284" i="54"/>
  <c r="J286" i="54"/>
  <c r="J288" i="54"/>
  <c r="J290" i="54"/>
  <c r="J292" i="54"/>
  <c r="J304" i="54"/>
  <c r="J320" i="54"/>
  <c r="J229" i="54"/>
  <c r="J233" i="54"/>
  <c r="J239" i="54"/>
  <c r="J195" i="54"/>
  <c r="J203" i="54"/>
  <c r="J211" i="54"/>
  <c r="J217" i="54"/>
  <c r="J219" i="54"/>
  <c r="J231" i="54"/>
  <c r="J189" i="54"/>
  <c r="J130" i="54"/>
  <c r="J150" i="54"/>
  <c r="J182" i="54"/>
  <c r="J198" i="54"/>
  <c r="J218" i="54"/>
  <c r="J174" i="54"/>
  <c r="J132" i="54"/>
  <c r="J120" i="54"/>
  <c r="J167" i="54"/>
  <c r="J185" i="54"/>
  <c r="J155" i="54"/>
  <c r="J147" i="54"/>
  <c r="B259" i="54"/>
  <c r="B275" i="54"/>
  <c r="B117" i="54"/>
  <c r="B166" i="54"/>
  <c r="B33" i="54"/>
  <c r="B113" i="54"/>
  <c r="B105" i="54"/>
  <c r="B29" i="54"/>
  <c r="B27" i="54"/>
  <c r="B25" i="54"/>
  <c r="B23" i="54"/>
  <c r="B21" i="54"/>
  <c r="B19" i="54"/>
  <c r="B17" i="54"/>
  <c r="B142" i="54"/>
  <c r="B123" i="54"/>
  <c r="B94" i="54"/>
  <c r="J350" i="54"/>
  <c r="J346" i="54"/>
  <c r="J3" i="54"/>
  <c r="J341" i="54"/>
  <c r="J349" i="54"/>
  <c r="J353" i="54"/>
  <c r="B339" i="54"/>
  <c r="J352" i="54"/>
  <c r="J344" i="54"/>
  <c r="J322" i="54"/>
  <c r="B299" i="54"/>
  <c r="BZ299" i="54" s="1"/>
  <c r="B303" i="54"/>
  <c r="J263" i="54"/>
  <c r="J267" i="54"/>
  <c r="J271" i="54"/>
  <c r="J275" i="54"/>
  <c r="J279" i="54"/>
  <c r="J283" i="54"/>
  <c r="J287" i="54"/>
  <c r="J291" i="54"/>
  <c r="J295" i="54"/>
  <c r="J305" i="54"/>
  <c r="J309" i="54"/>
  <c r="J313" i="54"/>
  <c r="J315" i="54"/>
  <c r="J317" i="54"/>
  <c r="J321" i="54"/>
  <c r="J325" i="54"/>
  <c r="J327" i="54"/>
  <c r="J329" i="54"/>
  <c r="J335" i="54"/>
  <c r="J339" i="54"/>
  <c r="J343" i="54"/>
  <c r="B302" i="54"/>
  <c r="J319" i="54"/>
  <c r="J299" i="54"/>
  <c r="J316" i="54"/>
  <c r="J296" i="54"/>
  <c r="J306" i="54"/>
  <c r="J303" i="54"/>
  <c r="J307" i="54"/>
  <c r="B242" i="54"/>
  <c r="B170" i="54"/>
  <c r="B162" i="54"/>
  <c r="BZ162" i="54" s="1"/>
  <c r="J257" i="54"/>
  <c r="J255" i="54"/>
  <c r="J253" i="54"/>
  <c r="J251" i="54"/>
  <c r="J249" i="54"/>
  <c r="J247" i="54"/>
  <c r="J245" i="54"/>
  <c r="J243" i="54"/>
  <c r="J241" i="54"/>
  <c r="J30" i="54"/>
  <c r="J310" i="54"/>
  <c r="B281" i="54"/>
  <c r="J220" i="54"/>
  <c r="J212" i="54"/>
  <c r="J204" i="54"/>
  <c r="J196" i="54"/>
  <c r="J188" i="54"/>
  <c r="J180" i="54"/>
  <c r="J172" i="54"/>
  <c r="J164" i="54"/>
  <c r="J156" i="54"/>
  <c r="J148" i="54"/>
  <c r="J140" i="54"/>
  <c r="J118" i="54"/>
  <c r="J116" i="54"/>
  <c r="J114" i="54"/>
  <c r="J112" i="54"/>
  <c r="J110" i="54"/>
  <c r="J108" i="54"/>
  <c r="J106" i="54"/>
  <c r="J104" i="54"/>
  <c r="J102" i="54"/>
  <c r="J100" i="54"/>
  <c r="J98" i="54"/>
  <c r="J96" i="54"/>
  <c r="J94" i="54"/>
  <c r="J92" i="54"/>
  <c r="J90" i="54"/>
  <c r="J88" i="54"/>
  <c r="J86" i="54"/>
  <c r="J84" i="54"/>
  <c r="J82" i="54"/>
  <c r="J80" i="54"/>
  <c r="J78" i="54"/>
  <c r="J76" i="54"/>
  <c r="J74" i="54"/>
  <c r="J72" i="54"/>
  <c r="J70" i="54"/>
  <c r="J68" i="54"/>
  <c r="J66" i="54"/>
  <c r="J64" i="54"/>
  <c r="J62" i="54"/>
  <c r="J60" i="54"/>
  <c r="J58" i="54"/>
  <c r="J56" i="54"/>
  <c r="J54" i="54"/>
  <c r="J52" i="54"/>
  <c r="J50" i="54"/>
  <c r="J48" i="54"/>
  <c r="J46" i="54"/>
  <c r="J44" i="54"/>
  <c r="J42" i="54"/>
  <c r="J40" i="54"/>
  <c r="J38" i="54"/>
  <c r="J36" i="54"/>
  <c r="J34" i="54"/>
  <c r="J32" i="54"/>
  <c r="B13" i="54"/>
  <c r="B5" i="54"/>
  <c r="J228" i="54"/>
  <c r="J234" i="54"/>
  <c r="J238" i="54"/>
  <c r="J244" i="54"/>
  <c r="J252" i="54"/>
  <c r="J258" i="54"/>
  <c r="J262" i="54"/>
  <c r="J264" i="54"/>
  <c r="J298" i="54"/>
  <c r="J302" i="54"/>
  <c r="J308" i="54"/>
  <c r="J318" i="54"/>
  <c r="B225" i="54"/>
  <c r="B265" i="54"/>
  <c r="J221" i="54"/>
  <c r="J193" i="54"/>
  <c r="J197" i="54"/>
  <c r="J201" i="54"/>
  <c r="J205" i="54"/>
  <c r="J209" i="54"/>
  <c r="J213" i="54"/>
  <c r="J215" i="54"/>
  <c r="J227" i="54"/>
  <c r="J237" i="54"/>
  <c r="B154" i="54"/>
  <c r="B150" i="54"/>
  <c r="B146" i="54"/>
  <c r="J161" i="54"/>
  <c r="J165" i="54"/>
  <c r="J169" i="54"/>
  <c r="J173" i="54"/>
  <c r="J177" i="54"/>
  <c r="J181" i="54"/>
  <c r="J183" i="54"/>
  <c r="J187" i="54"/>
  <c r="J202" i="54"/>
  <c r="J126" i="54"/>
  <c r="J134" i="54"/>
  <c r="J142" i="54"/>
  <c r="J154" i="54"/>
  <c r="J178" i="54"/>
  <c r="J186" i="54"/>
  <c r="J194" i="54"/>
  <c r="J206" i="54"/>
  <c r="J214" i="54"/>
  <c r="J226" i="54"/>
  <c r="J260" i="54"/>
  <c r="J166" i="54"/>
  <c r="J158" i="54"/>
  <c r="J124" i="54"/>
  <c r="J163" i="54"/>
  <c r="J171" i="54"/>
  <c r="J179" i="54"/>
  <c r="J225" i="54"/>
  <c r="J159" i="54"/>
  <c r="J153" i="54"/>
  <c r="J149" i="54"/>
  <c r="J145" i="54"/>
  <c r="B80" i="54"/>
  <c r="B64" i="54"/>
  <c r="B48" i="54"/>
  <c r="B24" i="54"/>
  <c r="B8" i="54"/>
  <c r="B198" i="54"/>
  <c r="B181" i="54"/>
  <c r="B213" i="54"/>
  <c r="B285" i="54"/>
  <c r="B214" i="54"/>
  <c r="B182" i="54"/>
  <c r="B233" i="54"/>
  <c r="B157" i="54"/>
  <c r="BZ157" i="54" s="1"/>
  <c r="B165" i="54"/>
  <c r="B173" i="54"/>
  <c r="B189" i="54"/>
  <c r="B205" i="54"/>
  <c r="B221" i="54"/>
  <c r="B269" i="54"/>
  <c r="B222" i="54"/>
  <c r="B206" i="54"/>
  <c r="B190" i="54"/>
  <c r="B174" i="54"/>
  <c r="B135" i="54"/>
  <c r="B127" i="54"/>
  <c r="B37" i="54"/>
  <c r="B144" i="54"/>
  <c r="B152" i="54"/>
  <c r="B158" i="54"/>
  <c r="B331" i="54"/>
  <c r="B335" i="54"/>
  <c r="B277" i="54"/>
  <c r="B149" i="54"/>
  <c r="B141" i="54"/>
  <c r="B35" i="54"/>
  <c r="K2" i="54"/>
  <c r="J139" i="54"/>
  <c r="J137" i="54"/>
  <c r="J135" i="54"/>
  <c r="J157" i="54"/>
  <c r="J133" i="54"/>
  <c r="J131" i="54"/>
  <c r="J129" i="54"/>
  <c r="J127" i="54"/>
  <c r="J125" i="54"/>
  <c r="J123" i="54"/>
  <c r="J121" i="54"/>
  <c r="J115" i="54"/>
  <c r="J146" i="54"/>
  <c r="J119" i="54"/>
  <c r="J113" i="54"/>
  <c r="J111" i="54"/>
  <c r="J105" i="54"/>
  <c r="J103" i="54"/>
  <c r="J97" i="54"/>
  <c r="J107" i="54"/>
  <c r="J99" i="54"/>
  <c r="J95" i="54"/>
  <c r="J91" i="54"/>
  <c r="J87" i="54"/>
  <c r="J85" i="54"/>
  <c r="J83" i="54"/>
  <c r="J79" i="54"/>
  <c r="J75" i="54"/>
  <c r="J109" i="54"/>
  <c r="J101" i="54"/>
  <c r="J93" i="54"/>
  <c r="J89" i="54"/>
  <c r="J81" i="54"/>
  <c r="J77" i="54"/>
  <c r="J73" i="54"/>
  <c r="J69" i="54"/>
  <c r="J65" i="54"/>
  <c r="J61" i="54"/>
  <c r="J57" i="54"/>
  <c r="J53" i="54"/>
  <c r="J49" i="54"/>
  <c r="J45" i="54"/>
  <c r="J71" i="54"/>
  <c r="J67" i="54"/>
  <c r="J63" i="54"/>
  <c r="J59" i="54"/>
  <c r="J55" i="54"/>
  <c r="J51" i="54"/>
  <c r="J47" i="54"/>
  <c r="J43" i="54"/>
  <c r="J41" i="54"/>
  <c r="J39" i="54"/>
  <c r="J37" i="54"/>
  <c r="J35" i="54"/>
  <c r="J33" i="54"/>
  <c r="J31" i="54"/>
  <c r="J29" i="54"/>
  <c r="J27" i="54"/>
  <c r="J25" i="54"/>
  <c r="J23" i="54"/>
  <c r="J21" i="54"/>
  <c r="J19" i="54"/>
  <c r="J17" i="54"/>
  <c r="J15" i="54"/>
  <c r="J13" i="54"/>
  <c r="J11" i="54"/>
  <c r="J9" i="54"/>
  <c r="J7" i="54"/>
  <c r="J5" i="54"/>
  <c r="B250" i="54"/>
  <c r="B295" i="54"/>
  <c r="B229" i="54"/>
  <c r="B241" i="54"/>
  <c r="B245" i="54"/>
  <c r="B249" i="54"/>
  <c r="B253" i="54"/>
  <c r="B257" i="54"/>
  <c r="B267" i="54"/>
  <c r="B273" i="54"/>
  <c r="B283" i="54"/>
  <c r="B226" i="54"/>
  <c r="B9" i="54"/>
  <c r="B353" i="54"/>
  <c r="B297" i="54"/>
  <c r="B313" i="54"/>
  <c r="B274" i="54"/>
  <c r="B232" i="54"/>
  <c r="B216" i="54"/>
  <c r="B212" i="54"/>
  <c r="B208" i="54"/>
  <c r="B204" i="54"/>
  <c r="B200" i="54"/>
  <c r="B196" i="54"/>
  <c r="B192" i="54"/>
  <c r="B188" i="54"/>
  <c r="B184" i="54"/>
  <c r="B180" i="54"/>
  <c r="B289" i="54"/>
  <c r="B231" i="54"/>
  <c r="B227" i="54"/>
  <c r="B223" i="54"/>
  <c r="B119" i="54"/>
  <c r="B115" i="54"/>
  <c r="BZ115" i="54" s="1"/>
  <c r="B111" i="54"/>
  <c r="B107" i="54"/>
  <c r="B15" i="54"/>
  <c r="B11" i="54"/>
  <c r="B7" i="54"/>
  <c r="B310" i="54"/>
  <c r="B31" i="54"/>
  <c r="B239" i="54"/>
  <c r="B263" i="54"/>
  <c r="B254" i="54"/>
  <c r="B246" i="54"/>
  <c r="B238" i="54"/>
  <c r="B271" i="54"/>
  <c r="B279" i="54"/>
  <c r="B228" i="54"/>
  <c r="B220" i="54"/>
  <c r="B224" i="54"/>
  <c r="B291" i="54"/>
  <c r="B309" i="54"/>
  <c r="B301" i="54"/>
  <c r="B305" i="54"/>
  <c r="B262" i="54"/>
  <c r="B266" i="54"/>
  <c r="B270" i="54"/>
  <c r="B278" i="54"/>
  <c r="B293" i="54"/>
  <c r="B322" i="54"/>
  <c r="B343" i="54"/>
  <c r="B304" i="54"/>
  <c r="B312" i="54"/>
  <c r="B324" i="54"/>
  <c r="B328" i="54"/>
  <c r="B333" i="54"/>
  <c r="B346" i="54"/>
  <c r="B332" i="54"/>
  <c r="B336" i="54"/>
  <c r="B327" i="54"/>
  <c r="B349" i="54"/>
  <c r="B341" i="54"/>
  <c r="B319" i="54"/>
  <c r="B323" i="54"/>
  <c r="B347" i="54"/>
  <c r="B351" i="54"/>
  <c r="B345" i="54"/>
  <c r="BZ351" i="54" l="1"/>
  <c r="A351" i="54" s="1"/>
  <c r="BZ345" i="54"/>
  <c r="A345" i="54" s="1"/>
  <c r="BZ347" i="54"/>
  <c r="A347" i="54" s="1"/>
  <c r="BZ319" i="54"/>
  <c r="A319" i="54" s="1"/>
  <c r="BZ349" i="54"/>
  <c r="A349" i="54" s="1"/>
  <c r="BZ336" i="54"/>
  <c r="A336" i="54" s="1"/>
  <c r="BZ346" i="54"/>
  <c r="A346" i="54" s="1"/>
  <c r="BZ328" i="54"/>
  <c r="A328" i="54" s="1"/>
  <c r="BZ312" i="54"/>
  <c r="A312" i="54" s="1"/>
  <c r="BZ343" i="54"/>
  <c r="A343" i="54" s="1"/>
  <c r="BZ293" i="54"/>
  <c r="A293" i="54" s="1"/>
  <c r="BZ270" i="54"/>
  <c r="A270" i="54" s="1"/>
  <c r="BZ262" i="54"/>
  <c r="A262" i="54" s="1"/>
  <c r="BZ301" i="54"/>
  <c r="A301" i="54" s="1"/>
  <c r="BZ291" i="54"/>
  <c r="A291" i="54" s="1"/>
  <c r="BZ220" i="54"/>
  <c r="A220" i="54" s="1"/>
  <c r="BZ279" i="54"/>
  <c r="A279" i="54" s="1"/>
  <c r="BZ238" i="54"/>
  <c r="A238" i="54" s="1"/>
  <c r="BZ254" i="54"/>
  <c r="A254" i="54" s="1"/>
  <c r="BZ239" i="54"/>
  <c r="A239" i="54" s="1"/>
  <c r="BZ310" i="54"/>
  <c r="A310" i="54" s="1"/>
  <c r="BZ11" i="54"/>
  <c r="BZ107" i="54"/>
  <c r="A107" i="54" s="1"/>
  <c r="BZ223" i="54"/>
  <c r="A223" i="54" s="1"/>
  <c r="BZ231" i="54"/>
  <c r="A231" i="54" s="1"/>
  <c r="BZ180" i="54"/>
  <c r="A180" i="54" s="1"/>
  <c r="BZ188" i="54"/>
  <c r="A188" i="54" s="1"/>
  <c r="BZ196" i="54"/>
  <c r="A196" i="54" s="1"/>
  <c r="BZ204" i="54"/>
  <c r="A204" i="54" s="1"/>
  <c r="BZ212" i="54"/>
  <c r="A212" i="54" s="1"/>
  <c r="BZ232" i="54"/>
  <c r="A232" i="54" s="1"/>
  <c r="BZ313" i="54"/>
  <c r="A313" i="54" s="1"/>
  <c r="BZ353" i="54"/>
  <c r="A353" i="54" s="1"/>
  <c r="BZ226" i="54"/>
  <c r="A226" i="54" s="1"/>
  <c r="BZ273" i="54"/>
  <c r="A273" i="54" s="1"/>
  <c r="BZ257" i="54"/>
  <c r="A257" i="54" s="1"/>
  <c r="BZ249" i="54"/>
  <c r="A249" i="54" s="1"/>
  <c r="BZ241" i="54"/>
  <c r="A241" i="54" s="1"/>
  <c r="BZ295" i="54"/>
  <c r="A295" i="54" s="1"/>
  <c r="BZ35" i="54"/>
  <c r="BZ149" i="54"/>
  <c r="A149" i="54" s="1"/>
  <c r="BZ335" i="54"/>
  <c r="A335" i="54" s="1"/>
  <c r="BZ158" i="54"/>
  <c r="A158" i="54" s="1"/>
  <c r="BZ144" i="54"/>
  <c r="BZ127" i="54"/>
  <c r="A127" i="54" s="1"/>
  <c r="BZ174" i="54"/>
  <c r="A174" i="54" s="1"/>
  <c r="BZ206" i="54"/>
  <c r="A206" i="54" s="1"/>
  <c r="BZ269" i="54"/>
  <c r="A269" i="54" s="1"/>
  <c r="BZ205" i="54"/>
  <c r="A205" i="54" s="1"/>
  <c r="BZ173" i="54"/>
  <c r="A173" i="54" s="1"/>
  <c r="BZ182" i="54"/>
  <c r="A182" i="54" s="1"/>
  <c r="BZ285" i="54"/>
  <c r="A285" i="54" s="1"/>
  <c r="BZ181" i="54"/>
  <c r="A181" i="54" s="1"/>
  <c r="BZ8" i="54"/>
  <c r="BZ48" i="54"/>
  <c r="BZ80" i="54"/>
  <c r="A80" i="54" s="1"/>
  <c r="BZ146" i="54"/>
  <c r="A146" i="54" s="1"/>
  <c r="BZ154" i="54"/>
  <c r="BZ225" i="54"/>
  <c r="A225" i="54" s="1"/>
  <c r="BZ13" i="54"/>
  <c r="BZ281" i="54"/>
  <c r="A281" i="54" s="1"/>
  <c r="BZ242" i="54"/>
  <c r="A242" i="54" s="1"/>
  <c r="BZ302" i="54"/>
  <c r="A302" i="54" s="1"/>
  <c r="BZ303" i="54"/>
  <c r="A303" i="54" s="1"/>
  <c r="BZ94" i="54"/>
  <c r="A94" i="54" s="1"/>
  <c r="BZ142" i="54"/>
  <c r="A142" i="54" s="1"/>
  <c r="BZ19" i="54"/>
  <c r="BZ23" i="54"/>
  <c r="A23" i="54" s="1"/>
  <c r="BZ27" i="54"/>
  <c r="BZ105" i="54"/>
  <c r="A105" i="54" s="1"/>
  <c r="BZ33" i="54"/>
  <c r="BZ117" i="54"/>
  <c r="A117" i="54" s="1"/>
  <c r="BZ259" i="54"/>
  <c r="A259" i="54" s="1"/>
  <c r="BZ131" i="54"/>
  <c r="A131" i="54" s="1"/>
  <c r="BZ230" i="54"/>
  <c r="A230" i="54" s="1"/>
  <c r="BZ197" i="54"/>
  <c r="A197" i="54" s="1"/>
  <c r="BZ178" i="54"/>
  <c r="A178" i="54" s="1"/>
  <c r="BZ194" i="54"/>
  <c r="A194" i="54" s="1"/>
  <c r="BZ210" i="54"/>
  <c r="A210" i="54" s="1"/>
  <c r="BZ317" i="54"/>
  <c r="A317" i="54" s="1"/>
  <c r="BZ348" i="54"/>
  <c r="A348" i="54" s="1"/>
  <c r="BZ160" i="54"/>
  <c r="A160" i="54" s="1"/>
  <c r="BZ176" i="54"/>
  <c r="A176" i="54" s="1"/>
  <c r="BZ114" i="54"/>
  <c r="BZ338" i="54"/>
  <c r="A338" i="54" s="1"/>
  <c r="BZ234" i="54"/>
  <c r="A234" i="54" s="1"/>
  <c r="BZ217" i="54"/>
  <c r="A217" i="54" s="1"/>
  <c r="BZ125" i="54"/>
  <c r="A125" i="54" s="1"/>
  <c r="BZ133" i="54"/>
  <c r="A133" i="54" s="1"/>
  <c r="BZ148" i="54"/>
  <c r="BZ323" i="54"/>
  <c r="A323" i="54" s="1"/>
  <c r="BZ341" i="54"/>
  <c r="A341" i="54" s="1"/>
  <c r="BZ327" i="54"/>
  <c r="A327" i="54" s="1"/>
  <c r="BZ332" i="54"/>
  <c r="A332" i="54" s="1"/>
  <c r="BZ333" i="54"/>
  <c r="A333" i="54" s="1"/>
  <c r="BZ324" i="54"/>
  <c r="A324" i="54" s="1"/>
  <c r="BZ304" i="54"/>
  <c r="A304" i="54" s="1"/>
  <c r="BZ322" i="54"/>
  <c r="A322" i="54" s="1"/>
  <c r="BZ278" i="54"/>
  <c r="A278" i="54" s="1"/>
  <c r="BZ266" i="54"/>
  <c r="A266" i="54" s="1"/>
  <c r="BZ305" i="54"/>
  <c r="A305" i="54" s="1"/>
  <c r="BZ309" i="54"/>
  <c r="A309" i="54" s="1"/>
  <c r="BZ224" i="54"/>
  <c r="A224" i="54" s="1"/>
  <c r="BZ228" i="54"/>
  <c r="A228" i="54" s="1"/>
  <c r="BZ271" i="54"/>
  <c r="A271" i="54" s="1"/>
  <c r="BZ246" i="54"/>
  <c r="A246" i="54" s="1"/>
  <c r="BZ263" i="54"/>
  <c r="A263" i="54" s="1"/>
  <c r="BZ31" i="54"/>
  <c r="BZ7" i="54"/>
  <c r="BZ15" i="54"/>
  <c r="A15" i="54" s="1"/>
  <c r="BZ111" i="54"/>
  <c r="A111" i="54" s="1"/>
  <c r="BZ119" i="54"/>
  <c r="A119" i="54" s="1"/>
  <c r="BZ227" i="54"/>
  <c r="A227" i="54" s="1"/>
  <c r="BZ289" i="54"/>
  <c r="A289" i="54" s="1"/>
  <c r="BZ184" i="54"/>
  <c r="BZ192" i="54"/>
  <c r="A192" i="54" s="1"/>
  <c r="BZ200" i="54"/>
  <c r="A200" i="54" s="1"/>
  <c r="BZ208" i="54"/>
  <c r="A208" i="54" s="1"/>
  <c r="BZ216" i="54"/>
  <c r="A216" i="54" s="1"/>
  <c r="BZ274" i="54"/>
  <c r="A274" i="54" s="1"/>
  <c r="BZ297" i="54"/>
  <c r="A297" i="54" s="1"/>
  <c r="BZ9" i="54"/>
  <c r="BZ283" i="54"/>
  <c r="A283" i="54" s="1"/>
  <c r="BZ267" i="54"/>
  <c r="A267" i="54" s="1"/>
  <c r="BZ253" i="54"/>
  <c r="A253" i="54" s="1"/>
  <c r="BZ245" i="54"/>
  <c r="A245" i="54" s="1"/>
  <c r="BZ229" i="54"/>
  <c r="A229" i="54" s="1"/>
  <c r="BZ250" i="54"/>
  <c r="A250" i="54" s="1"/>
  <c r="BZ141" i="54"/>
  <c r="A141" i="54" s="1"/>
  <c r="BZ277" i="54"/>
  <c r="A277" i="54" s="1"/>
  <c r="BZ331" i="54"/>
  <c r="A331" i="54" s="1"/>
  <c r="BZ152" i="54"/>
  <c r="A152" i="54" s="1"/>
  <c r="BZ37" i="54"/>
  <c r="BZ135" i="54"/>
  <c r="BZ190" i="54"/>
  <c r="A190" i="54" s="1"/>
  <c r="BZ222" i="54"/>
  <c r="A222" i="54" s="1"/>
  <c r="BZ221" i="54"/>
  <c r="A221" i="54" s="1"/>
  <c r="BZ189" i="54"/>
  <c r="A189" i="54" s="1"/>
  <c r="BZ165" i="54"/>
  <c r="A165" i="54" s="1"/>
  <c r="BZ233" i="54"/>
  <c r="A233" i="54" s="1"/>
  <c r="BZ214" i="54"/>
  <c r="A214" i="54" s="1"/>
  <c r="BZ213" i="54"/>
  <c r="A213" i="54" s="1"/>
  <c r="BZ198" i="54"/>
  <c r="A198" i="54" s="1"/>
  <c r="BZ24" i="54"/>
  <c r="A24" i="54" s="1"/>
  <c r="BZ64" i="54"/>
  <c r="A64" i="54" s="1"/>
  <c r="BZ150" i="54"/>
  <c r="A150" i="54" s="1"/>
  <c r="BZ265" i="54"/>
  <c r="A265" i="54" s="1"/>
  <c r="BZ5" i="54"/>
  <c r="A5" i="54" s="1"/>
  <c r="BZ170" i="54"/>
  <c r="A170" i="54" s="1"/>
  <c r="BZ339" i="54"/>
  <c r="A339" i="54" s="1"/>
  <c r="BZ123" i="54"/>
  <c r="A123" i="54" s="1"/>
  <c r="BZ17" i="54"/>
  <c r="BZ21" i="54"/>
  <c r="BZ25" i="54"/>
  <c r="A25" i="54" s="1"/>
  <c r="BZ29" i="54"/>
  <c r="A29" i="54" s="1"/>
  <c r="BZ113" i="54"/>
  <c r="BZ166" i="54"/>
  <c r="A166" i="54" s="1"/>
  <c r="BZ275" i="54"/>
  <c r="A275" i="54" s="1"/>
  <c r="BZ145" i="54"/>
  <c r="BZ161" i="54"/>
  <c r="BZ177" i="54"/>
  <c r="A177" i="54" s="1"/>
  <c r="BZ193" i="54"/>
  <c r="A193" i="54" s="1"/>
  <c r="BZ209" i="54"/>
  <c r="A209" i="54" s="1"/>
  <c r="BZ261" i="54"/>
  <c r="A261" i="54" s="1"/>
  <c r="BZ342" i="54"/>
  <c r="A342" i="54" s="1"/>
  <c r="BZ202" i="54"/>
  <c r="A202" i="54" s="1"/>
  <c r="BZ218" i="54"/>
  <c r="A218" i="54" s="1"/>
  <c r="BZ311" i="54"/>
  <c r="A311" i="54" s="1"/>
  <c r="BZ344" i="54"/>
  <c r="A344" i="54" s="1"/>
  <c r="BZ109" i="54"/>
  <c r="A109" i="54" s="1"/>
  <c r="BZ156" i="54"/>
  <c r="BZ164" i="54"/>
  <c r="A164" i="54" s="1"/>
  <c r="BZ172" i="54"/>
  <c r="A172" i="54" s="1"/>
  <c r="BZ98" i="54"/>
  <c r="A98" i="54" s="1"/>
  <c r="BZ62" i="54"/>
  <c r="A62" i="54" s="1"/>
  <c r="BZ334" i="54"/>
  <c r="A334" i="54" s="1"/>
  <c r="BZ121" i="54"/>
  <c r="A121" i="54" s="1"/>
  <c r="BZ129" i="54"/>
  <c r="A129" i="54" s="1"/>
  <c r="BZ137" i="54"/>
  <c r="A137" i="54" s="1"/>
  <c r="A169" i="54"/>
  <c r="K354" i="54"/>
  <c r="K355" i="54"/>
  <c r="K356" i="54"/>
  <c r="K357" i="54"/>
  <c r="K359" i="54"/>
  <c r="K363" i="54"/>
  <c r="K367" i="54"/>
  <c r="K371" i="54"/>
  <c r="K376" i="54"/>
  <c r="K361" i="54"/>
  <c r="K365" i="54"/>
  <c r="K369" i="54"/>
  <c r="K374" i="54"/>
  <c r="K378" i="54"/>
  <c r="K380" i="54"/>
  <c r="K384" i="54"/>
  <c r="K388" i="54"/>
  <c r="K392" i="54"/>
  <c r="K396" i="54"/>
  <c r="K400" i="54"/>
  <c r="K382" i="54"/>
  <c r="K386" i="54"/>
  <c r="K390" i="54"/>
  <c r="K394" i="54"/>
  <c r="K398" i="54"/>
  <c r="K381" i="54"/>
  <c r="K399" i="54"/>
  <c r="K395" i="54"/>
  <c r="K391" i="54"/>
  <c r="K387" i="54"/>
  <c r="K372" i="54"/>
  <c r="K368" i="54"/>
  <c r="K383" i="54"/>
  <c r="K397" i="54"/>
  <c r="K393" i="54"/>
  <c r="K389" i="54"/>
  <c r="K385" i="54"/>
  <c r="K370" i="54"/>
  <c r="K379" i="54"/>
  <c r="K375" i="54"/>
  <c r="K364" i="54"/>
  <c r="K360" i="54"/>
  <c r="K377" i="54"/>
  <c r="K373" i="54"/>
  <c r="K366" i="54"/>
  <c r="K362" i="54"/>
  <c r="K358" i="54"/>
  <c r="A168" i="54"/>
  <c r="A162" i="54"/>
  <c r="A157" i="54"/>
  <c r="A185" i="54"/>
  <c r="A186" i="54"/>
  <c r="A201" i="54"/>
  <c r="A199" i="54"/>
  <c r="A299" i="54"/>
  <c r="A298" i="54"/>
  <c r="A287" i="54"/>
  <c r="A115" i="54"/>
  <c r="A76" i="54"/>
  <c r="L2" i="54"/>
  <c r="K301" i="54"/>
  <c r="K183" i="54"/>
  <c r="K141" i="54"/>
  <c r="K117" i="54"/>
  <c r="K93" i="54"/>
  <c r="K89" i="54"/>
  <c r="K81" i="54"/>
  <c r="K77" i="54"/>
  <c r="K73" i="54"/>
  <c r="K95" i="54"/>
  <c r="K94" i="54"/>
  <c r="K91" i="54"/>
  <c r="K90" i="54"/>
  <c r="K87" i="54"/>
  <c r="K86" i="54"/>
  <c r="K85" i="54"/>
  <c r="K83" i="54"/>
  <c r="K79" i="54"/>
  <c r="K75" i="54"/>
  <c r="K71" i="54"/>
  <c r="K67" i="54"/>
  <c r="K63" i="54"/>
  <c r="K59" i="54"/>
  <c r="K55" i="54"/>
  <c r="K51" i="54"/>
  <c r="K47" i="54"/>
  <c r="K43" i="54"/>
  <c r="K69" i="54"/>
  <c r="K65" i="54"/>
  <c r="K61" i="54"/>
  <c r="K57" i="54"/>
  <c r="K53" i="54"/>
  <c r="K49" i="54"/>
  <c r="K45" i="54"/>
  <c r="K39" i="54"/>
  <c r="K37" i="54"/>
  <c r="K35" i="54"/>
  <c r="K33" i="54"/>
  <c r="K31" i="54"/>
  <c r="K29" i="54"/>
  <c r="K27" i="54"/>
  <c r="K25" i="54"/>
  <c r="K23" i="54"/>
  <c r="K21" i="54"/>
  <c r="K19" i="54"/>
  <c r="K17" i="54"/>
  <c r="K15" i="54"/>
  <c r="K13" i="54"/>
  <c r="K11" i="54"/>
  <c r="K9" i="54"/>
  <c r="K7" i="54"/>
  <c r="K5" i="54"/>
  <c r="K41" i="54"/>
  <c r="K102" i="54"/>
  <c r="K97" i="54"/>
  <c r="K99" i="54"/>
  <c r="K101" i="54"/>
  <c r="K103" i="54"/>
  <c r="K105" i="54"/>
  <c r="K107" i="54"/>
  <c r="K109" i="54"/>
  <c r="K111" i="54"/>
  <c r="K113" i="54"/>
  <c r="K115" i="54"/>
  <c r="K191" i="54"/>
  <c r="K173" i="54"/>
  <c r="K169" i="54"/>
  <c r="K159" i="54"/>
  <c r="K155" i="54"/>
  <c r="K151" i="54"/>
  <c r="K147" i="54"/>
  <c r="K143" i="54"/>
  <c r="K98" i="54"/>
  <c r="K119" i="54"/>
  <c r="K121" i="54"/>
  <c r="K123" i="54"/>
  <c r="K125" i="54"/>
  <c r="K127" i="54"/>
  <c r="K129" i="54"/>
  <c r="K131" i="54"/>
  <c r="K133" i="54"/>
  <c r="K135" i="54"/>
  <c r="K137" i="54"/>
  <c r="K207" i="54"/>
  <c r="K181" i="54"/>
  <c r="K177" i="54"/>
  <c r="K165" i="54"/>
  <c r="K161" i="54"/>
  <c r="K157" i="54"/>
  <c r="K153" i="54"/>
  <c r="K149" i="54"/>
  <c r="K145" i="54"/>
  <c r="K139" i="54"/>
  <c r="K100" i="54"/>
  <c r="K92" i="54"/>
  <c r="K84" i="54"/>
  <c r="K80" i="54"/>
  <c r="K72" i="54"/>
  <c r="K64" i="54"/>
  <c r="K56" i="54"/>
  <c r="K48" i="54"/>
  <c r="K40" i="54"/>
  <c r="K4" i="54"/>
  <c r="K6" i="54"/>
  <c r="K8" i="54"/>
  <c r="K10" i="54"/>
  <c r="K12" i="54"/>
  <c r="K14" i="54"/>
  <c r="K16" i="54"/>
  <c r="K46" i="54"/>
  <c r="K54" i="54"/>
  <c r="K62" i="54"/>
  <c r="K70" i="54"/>
  <c r="K78" i="54"/>
  <c r="K118" i="54"/>
  <c r="K116" i="54"/>
  <c r="K112" i="54"/>
  <c r="K108" i="54"/>
  <c r="K104" i="54"/>
  <c r="K96" i="54"/>
  <c r="K88" i="54"/>
  <c r="K76" i="54"/>
  <c r="K68" i="54"/>
  <c r="K60" i="54"/>
  <c r="K52" i="54"/>
  <c r="K44" i="54"/>
  <c r="K38" i="54"/>
  <c r="K36" i="54"/>
  <c r="K34" i="54"/>
  <c r="K32" i="54"/>
  <c r="K28" i="54"/>
  <c r="K26" i="54"/>
  <c r="K24" i="54"/>
  <c r="K22" i="54"/>
  <c r="K20" i="54"/>
  <c r="K18" i="54"/>
  <c r="K3" i="54"/>
  <c r="K42" i="54"/>
  <c r="K50" i="54"/>
  <c r="K58" i="54"/>
  <c r="K66" i="54"/>
  <c r="K74" i="54"/>
  <c r="K82" i="54"/>
  <c r="K258" i="54"/>
  <c r="K114" i="54"/>
  <c r="K110" i="54"/>
  <c r="K215" i="54"/>
  <c r="K211" i="54"/>
  <c r="K195" i="54"/>
  <c r="K189" i="54"/>
  <c r="K187" i="54"/>
  <c r="K185" i="54"/>
  <c r="K175" i="54"/>
  <c r="K167" i="54"/>
  <c r="K193" i="54"/>
  <c r="K201" i="54"/>
  <c r="K209" i="54"/>
  <c r="K221" i="54"/>
  <c r="K223" i="54"/>
  <c r="K213" i="54"/>
  <c r="K229" i="54"/>
  <c r="K227" i="54"/>
  <c r="K235" i="54"/>
  <c r="K292" i="54"/>
  <c r="K288" i="54"/>
  <c r="K280" i="54"/>
  <c r="K272" i="54"/>
  <c r="K106" i="54"/>
  <c r="K203" i="54"/>
  <c r="K199" i="54"/>
  <c r="K179" i="54"/>
  <c r="K171" i="54"/>
  <c r="K163" i="54"/>
  <c r="K197" i="54"/>
  <c r="K205" i="54"/>
  <c r="K219" i="54"/>
  <c r="K233" i="54"/>
  <c r="K217" i="54"/>
  <c r="K225" i="54"/>
  <c r="K231" i="54"/>
  <c r="K296" i="54"/>
  <c r="K294" i="54"/>
  <c r="K284" i="54"/>
  <c r="K276" i="54"/>
  <c r="K268" i="54"/>
  <c r="K264" i="54"/>
  <c r="K238" i="54"/>
  <c r="K236" i="54"/>
  <c r="K232" i="54"/>
  <c r="K230" i="54"/>
  <c r="K228" i="54"/>
  <c r="K226" i="54"/>
  <c r="K224" i="54"/>
  <c r="K220" i="54"/>
  <c r="K216" i="54"/>
  <c r="K212" i="54"/>
  <c r="K208" i="54"/>
  <c r="K204" i="54"/>
  <c r="K200" i="54"/>
  <c r="K196" i="54"/>
  <c r="K192" i="54"/>
  <c r="K188" i="54"/>
  <c r="K184" i="54"/>
  <c r="K180" i="54"/>
  <c r="K176" i="54"/>
  <c r="K172" i="54"/>
  <c r="K168" i="54"/>
  <c r="K164" i="54"/>
  <c r="K160" i="54"/>
  <c r="K156" i="54"/>
  <c r="K152" i="54"/>
  <c r="K148" i="54"/>
  <c r="K144" i="54"/>
  <c r="K140" i="54"/>
  <c r="K262" i="54"/>
  <c r="K260" i="54"/>
  <c r="K256" i="54"/>
  <c r="K254" i="54"/>
  <c r="K252" i="54"/>
  <c r="K250" i="54"/>
  <c r="K248" i="54"/>
  <c r="K246" i="54"/>
  <c r="K244" i="54"/>
  <c r="K242" i="54"/>
  <c r="K240" i="54"/>
  <c r="K222" i="54"/>
  <c r="K218" i="54"/>
  <c r="K214" i="54"/>
  <c r="K210" i="54"/>
  <c r="K206" i="54"/>
  <c r="K202" i="54"/>
  <c r="K198" i="54"/>
  <c r="K194" i="54"/>
  <c r="K190" i="54"/>
  <c r="K186" i="54"/>
  <c r="K182" i="54"/>
  <c r="K178" i="54"/>
  <c r="K174" i="54"/>
  <c r="K170" i="54"/>
  <c r="K166" i="54"/>
  <c r="K162" i="54"/>
  <c r="K158" i="54"/>
  <c r="K154" i="54"/>
  <c r="K150" i="54"/>
  <c r="K146" i="54"/>
  <c r="K142" i="54"/>
  <c r="K30" i="54"/>
  <c r="K122" i="54"/>
  <c r="K126" i="54"/>
  <c r="K130" i="54"/>
  <c r="K134" i="54"/>
  <c r="K138" i="54"/>
  <c r="K286" i="54"/>
  <c r="K290" i="54"/>
  <c r="K305" i="54"/>
  <c r="K259" i="54"/>
  <c r="K257" i="54"/>
  <c r="K253" i="54"/>
  <c r="K249" i="54"/>
  <c r="K245" i="54"/>
  <c r="K241" i="54"/>
  <c r="K237" i="54"/>
  <c r="K340" i="54"/>
  <c r="K263" i="54"/>
  <c r="K265" i="54"/>
  <c r="K267" i="54"/>
  <c r="K269" i="54"/>
  <c r="K271" i="54"/>
  <c r="K273" i="54"/>
  <c r="K275" i="54"/>
  <c r="K277" i="54"/>
  <c r="K279" i="54"/>
  <c r="K281" i="54"/>
  <c r="K283" i="54"/>
  <c r="K285" i="54"/>
  <c r="K287" i="54"/>
  <c r="K289" i="54"/>
  <c r="K291" i="54"/>
  <c r="K293" i="54"/>
  <c r="K295" i="54"/>
  <c r="K297" i="54"/>
  <c r="K317" i="54"/>
  <c r="K323" i="54"/>
  <c r="K309" i="54"/>
  <c r="K307" i="54"/>
  <c r="K299" i="54"/>
  <c r="K334" i="54"/>
  <c r="K330" i="54"/>
  <c r="K328" i="54"/>
  <c r="K316" i="54"/>
  <c r="K312" i="54"/>
  <c r="K308" i="54"/>
  <c r="K304" i="54"/>
  <c r="K300" i="54"/>
  <c r="K336" i="54"/>
  <c r="K337" i="54"/>
  <c r="K333" i="54"/>
  <c r="K353" i="54"/>
  <c r="K349" i="54"/>
  <c r="K343" i="54"/>
  <c r="K350" i="54"/>
  <c r="K342" i="54"/>
  <c r="K348" i="54"/>
  <c r="K344" i="54"/>
  <c r="K346" i="54"/>
  <c r="K120" i="54"/>
  <c r="K124" i="54"/>
  <c r="K128" i="54"/>
  <c r="K132" i="54"/>
  <c r="K136" i="54"/>
  <c r="K234" i="54"/>
  <c r="K266" i="54"/>
  <c r="K270" i="54"/>
  <c r="K274" i="54"/>
  <c r="K278" i="54"/>
  <c r="K282" i="54"/>
  <c r="K261" i="54"/>
  <c r="K255" i="54"/>
  <c r="K251" i="54"/>
  <c r="K247" i="54"/>
  <c r="K243" i="54"/>
  <c r="K239" i="54"/>
  <c r="K315" i="54"/>
  <c r="K327" i="54"/>
  <c r="K313" i="54"/>
  <c r="K347" i="54"/>
  <c r="K331" i="54"/>
  <c r="K329" i="54"/>
  <c r="K325" i="54"/>
  <c r="K321" i="54"/>
  <c r="K319" i="54"/>
  <c r="K311" i="54"/>
  <c r="K303" i="54"/>
  <c r="K338" i="54"/>
  <c r="K326" i="54"/>
  <c r="K324" i="54"/>
  <c r="K322" i="54"/>
  <c r="K320" i="54"/>
  <c r="K318" i="54"/>
  <c r="K314" i="54"/>
  <c r="K310" i="54"/>
  <c r="K306" i="54"/>
  <c r="K302" i="54"/>
  <c r="K298" i="54"/>
  <c r="K332" i="54"/>
  <c r="K341" i="54"/>
  <c r="K339" i="54"/>
  <c r="K335" i="54"/>
  <c r="K351" i="54"/>
  <c r="K345" i="54"/>
  <c r="K352" i="54"/>
  <c r="Y5" i="48"/>
  <c r="L8" i="44" s="1"/>
  <c r="A99" i="54" l="1"/>
  <c r="A90" i="54"/>
  <c r="A79" i="54"/>
  <c r="A135" i="54"/>
  <c r="A52" i="54"/>
  <c r="A67" i="54"/>
  <c r="A96" i="54"/>
  <c r="A113" i="54"/>
  <c r="A130" i="54"/>
  <c r="A114" i="54"/>
  <c r="A132" i="54"/>
  <c r="A39" i="54"/>
  <c r="A103" i="54"/>
  <c r="A44" i="54"/>
  <c r="A13" i="54"/>
  <c r="A53" i="54"/>
  <c r="A43" i="54"/>
  <c r="A77" i="54"/>
  <c r="A27" i="54"/>
  <c r="A81" i="54"/>
  <c r="A19" i="54"/>
  <c r="A14" i="54"/>
  <c r="A49" i="54"/>
  <c r="A26" i="54"/>
  <c r="A51" i="54"/>
  <c r="A73" i="54"/>
  <c r="A50" i="54"/>
  <c r="A54" i="54"/>
  <c r="A66" i="54"/>
  <c r="A33" i="54"/>
  <c r="A58" i="54"/>
  <c r="A30" i="54"/>
  <c r="A48" i="54"/>
  <c r="A36" i="54"/>
  <c r="A9" i="54"/>
  <c r="A55" i="54"/>
  <c r="A56" i="54"/>
  <c r="A60" i="54"/>
  <c r="A35" i="54"/>
  <c r="A16" i="54"/>
  <c r="A31" i="54"/>
  <c r="A61" i="54"/>
  <c r="A42" i="54"/>
  <c r="A11" i="54"/>
  <c r="A10" i="54"/>
  <c r="A8" i="54"/>
  <c r="A7" i="54"/>
  <c r="A46" i="54"/>
  <c r="A65" i="54"/>
  <c r="A87" i="54"/>
  <c r="A74" i="54"/>
  <c r="A22" i="54"/>
  <c r="A85" i="54"/>
  <c r="A63" i="54"/>
  <c r="A21" i="54"/>
  <c r="A6" i="54"/>
  <c r="A148" i="54"/>
  <c r="A138" i="54"/>
  <c r="A161" i="54"/>
  <c r="A183" i="54"/>
  <c r="A184" i="54"/>
  <c r="A156" i="54"/>
  <c r="A145" i="54"/>
  <c r="A155" i="54"/>
  <c r="A154" i="54"/>
  <c r="A144" i="54"/>
  <c r="A143" i="54"/>
  <c r="A17" i="54"/>
  <c r="A18" i="54"/>
  <c r="A38" i="54"/>
  <c r="A37" i="54"/>
  <c r="A41" i="54"/>
  <c r="A34" i="54"/>
  <c r="A120" i="54"/>
  <c r="A12" i="54"/>
  <c r="A296" i="54"/>
  <c r="A294" i="54"/>
  <c r="L356" i="54"/>
  <c r="L355" i="54"/>
  <c r="L357" i="54"/>
  <c r="L358" i="54"/>
  <c r="L359" i="54"/>
  <c r="L354" i="54"/>
  <c r="L360" i="54"/>
  <c r="L361" i="54"/>
  <c r="L362" i="54"/>
  <c r="L365" i="54"/>
  <c r="L366" i="54"/>
  <c r="L369" i="54"/>
  <c r="L370" i="54"/>
  <c r="L372" i="54"/>
  <c r="L374" i="54"/>
  <c r="L375" i="54"/>
  <c r="L378" i="54"/>
  <c r="L363" i="54"/>
  <c r="L364" i="54"/>
  <c r="L367" i="54"/>
  <c r="L368" i="54"/>
  <c r="L371" i="54"/>
  <c r="L373" i="54"/>
  <c r="L376" i="54"/>
  <c r="L377" i="54"/>
  <c r="L379" i="54"/>
  <c r="L382" i="54"/>
  <c r="L383" i="54"/>
  <c r="L386" i="54"/>
  <c r="L387" i="54"/>
  <c r="L390" i="54"/>
  <c r="L391" i="54"/>
  <c r="L394" i="54"/>
  <c r="L395" i="54"/>
  <c r="L398" i="54"/>
  <c r="L399" i="54"/>
  <c r="L380" i="54"/>
  <c r="L381" i="54"/>
  <c r="L384" i="54"/>
  <c r="L385" i="54"/>
  <c r="L388" i="54"/>
  <c r="L389" i="54"/>
  <c r="L392" i="54"/>
  <c r="L393" i="54"/>
  <c r="L396" i="54"/>
  <c r="L397" i="54"/>
  <c r="L400" i="54"/>
  <c r="M2" i="54"/>
  <c r="L227" i="54"/>
  <c r="L159" i="54"/>
  <c r="L155" i="54"/>
  <c r="L153" i="54"/>
  <c r="L151" i="54"/>
  <c r="L149" i="54"/>
  <c r="L147" i="54"/>
  <c r="L145" i="54"/>
  <c r="L143" i="54"/>
  <c r="L167" i="54"/>
  <c r="L135" i="54"/>
  <c r="L119" i="54"/>
  <c r="L249" i="54"/>
  <c r="L137" i="54"/>
  <c r="L133" i="54"/>
  <c r="L131" i="54"/>
  <c r="L129" i="54"/>
  <c r="L127" i="54"/>
  <c r="L125" i="54"/>
  <c r="L123" i="54"/>
  <c r="L121" i="54"/>
  <c r="L115" i="54"/>
  <c r="L109" i="54"/>
  <c r="L107" i="54"/>
  <c r="L101" i="54"/>
  <c r="L99" i="54"/>
  <c r="L95" i="54"/>
  <c r="L91" i="54"/>
  <c r="L87" i="54"/>
  <c r="L85" i="54"/>
  <c r="L83" i="54"/>
  <c r="L79" i="54"/>
  <c r="L75" i="54"/>
  <c r="L113" i="54"/>
  <c r="L111" i="54"/>
  <c r="L105" i="54"/>
  <c r="L103" i="54"/>
  <c r="L97" i="54"/>
  <c r="L93" i="54"/>
  <c r="L89" i="54"/>
  <c r="L81" i="54"/>
  <c r="L77" i="54"/>
  <c r="L73" i="54"/>
  <c r="L69" i="54"/>
  <c r="L65" i="54"/>
  <c r="L61" i="54"/>
  <c r="L57" i="54"/>
  <c r="L53" i="54"/>
  <c r="L49" i="54"/>
  <c r="L45" i="54"/>
  <c r="L71" i="54"/>
  <c r="L67" i="54"/>
  <c r="L63" i="54"/>
  <c r="L59" i="54"/>
  <c r="L55" i="54"/>
  <c r="L51" i="54"/>
  <c r="L47" i="54"/>
  <c r="L43" i="54"/>
  <c r="L41" i="54"/>
  <c r="L39" i="54"/>
  <c r="L37" i="54"/>
  <c r="L35" i="54"/>
  <c r="L33" i="54"/>
  <c r="L31" i="54"/>
  <c r="L29" i="54"/>
  <c r="L27" i="54"/>
  <c r="L25" i="54"/>
  <c r="L23" i="54"/>
  <c r="L21" i="54"/>
  <c r="L19" i="54"/>
  <c r="L17" i="54"/>
  <c r="L15" i="54"/>
  <c r="L13" i="54"/>
  <c r="L11" i="54"/>
  <c r="L9" i="54"/>
  <c r="L7" i="54"/>
  <c r="L5" i="54"/>
  <c r="L245" i="54"/>
  <c r="L241" i="54"/>
  <c r="L117" i="54"/>
  <c r="L157" i="54"/>
  <c r="L175" i="54"/>
  <c r="L239" i="54"/>
  <c r="L187" i="54"/>
  <c r="L171" i="54"/>
  <c r="L163" i="54"/>
  <c r="L141" i="54"/>
  <c r="L180" i="54"/>
  <c r="L172" i="54"/>
  <c r="L164" i="54"/>
  <c r="L160" i="54"/>
  <c r="L148" i="54"/>
  <c r="L253" i="54"/>
  <c r="L139" i="54"/>
  <c r="L179" i="54"/>
  <c r="L264" i="54"/>
  <c r="L252" i="54"/>
  <c r="L244" i="54"/>
  <c r="L220" i="54"/>
  <c r="L216" i="54"/>
  <c r="L212" i="54"/>
  <c r="L208" i="54"/>
  <c r="L204" i="54"/>
  <c r="L176" i="54"/>
  <c r="L168" i="54"/>
  <c r="L136" i="54"/>
  <c r="L134" i="54"/>
  <c r="L128" i="54"/>
  <c r="L126" i="54"/>
  <c r="L120" i="54"/>
  <c r="L256" i="54"/>
  <c r="L248" i="54"/>
  <c r="L240" i="54"/>
  <c r="L200" i="54"/>
  <c r="L196" i="54"/>
  <c r="L192" i="54"/>
  <c r="L188" i="54"/>
  <c r="L184" i="54"/>
  <c r="L156" i="54"/>
  <c r="L152" i="54"/>
  <c r="L144" i="54"/>
  <c r="L140" i="54"/>
  <c r="L138" i="54"/>
  <c r="L132" i="54"/>
  <c r="L130" i="54"/>
  <c r="L124" i="54"/>
  <c r="L122" i="54"/>
  <c r="L185" i="54"/>
  <c r="L181" i="54"/>
  <c r="L173" i="54"/>
  <c r="L165" i="54"/>
  <c r="L219" i="54"/>
  <c r="L215" i="54"/>
  <c r="L213" i="54"/>
  <c r="L237" i="54"/>
  <c r="L233" i="54"/>
  <c r="L292" i="54"/>
  <c r="L290" i="54"/>
  <c r="L288" i="54"/>
  <c r="L282" i="54"/>
  <c r="L280" i="54"/>
  <c r="L274" i="54"/>
  <c r="L272" i="54"/>
  <c r="L183" i="54"/>
  <c r="L177" i="54"/>
  <c r="L169" i="54"/>
  <c r="L161" i="54"/>
  <c r="L189" i="54"/>
  <c r="L235" i="54"/>
  <c r="L255" i="54"/>
  <c r="L251" i="54"/>
  <c r="L247" i="54"/>
  <c r="L243" i="54"/>
  <c r="L225" i="54"/>
  <c r="L217" i="54"/>
  <c r="L211" i="54"/>
  <c r="L209" i="54"/>
  <c r="L207" i="54"/>
  <c r="L205" i="54"/>
  <c r="L203" i="54"/>
  <c r="L201" i="54"/>
  <c r="L199" i="54"/>
  <c r="L197" i="54"/>
  <c r="L195" i="54"/>
  <c r="L193" i="54"/>
  <c r="L191" i="54"/>
  <c r="L231" i="54"/>
  <c r="L223" i="54"/>
  <c r="L221" i="54"/>
  <c r="L229" i="54"/>
  <c r="L294" i="54"/>
  <c r="L286" i="54"/>
  <c r="L284" i="54"/>
  <c r="L278" i="54"/>
  <c r="L276" i="54"/>
  <c r="L270" i="54"/>
  <c r="L268" i="54"/>
  <c r="L266" i="54"/>
  <c r="L258" i="54"/>
  <c r="L238" i="54"/>
  <c r="L236" i="54"/>
  <c r="L230" i="54"/>
  <c r="L226" i="54"/>
  <c r="L4" i="54"/>
  <c r="L6" i="54"/>
  <c r="L8" i="54"/>
  <c r="L10" i="54"/>
  <c r="L12" i="54"/>
  <c r="L14" i="54"/>
  <c r="L16" i="54"/>
  <c r="L18" i="54"/>
  <c r="L20" i="54"/>
  <c r="L22" i="54"/>
  <c r="L24" i="54"/>
  <c r="L26" i="54"/>
  <c r="L28" i="54"/>
  <c r="L32" i="54"/>
  <c r="L34" i="54"/>
  <c r="L36" i="54"/>
  <c r="L38" i="54"/>
  <c r="L40" i="54"/>
  <c r="L42" i="54"/>
  <c r="L44" i="54"/>
  <c r="L46" i="54"/>
  <c r="L48" i="54"/>
  <c r="L50" i="54"/>
  <c r="L52" i="54"/>
  <c r="L54" i="54"/>
  <c r="L56" i="54"/>
  <c r="L58" i="54"/>
  <c r="L60" i="54"/>
  <c r="L62" i="54"/>
  <c r="L64" i="54"/>
  <c r="L66" i="54"/>
  <c r="L68" i="54"/>
  <c r="L70" i="54"/>
  <c r="L72" i="54"/>
  <c r="L74" i="54"/>
  <c r="L76" i="54"/>
  <c r="L78" i="54"/>
  <c r="L80" i="54"/>
  <c r="L82" i="54"/>
  <c r="L84" i="54"/>
  <c r="L86" i="54"/>
  <c r="L88" i="54"/>
  <c r="L90" i="54"/>
  <c r="L92" i="54"/>
  <c r="L94" i="54"/>
  <c r="L96" i="54"/>
  <c r="L98" i="54"/>
  <c r="L260" i="54"/>
  <c r="L254" i="54"/>
  <c r="L250" i="54"/>
  <c r="L246" i="54"/>
  <c r="L242" i="54"/>
  <c r="L234" i="54"/>
  <c r="L142" i="54"/>
  <c r="L146" i="54"/>
  <c r="L150" i="54"/>
  <c r="L154" i="54"/>
  <c r="L158" i="54"/>
  <c r="L162" i="54"/>
  <c r="L166" i="54"/>
  <c r="L170" i="54"/>
  <c r="L174" i="54"/>
  <c r="L178" i="54"/>
  <c r="L182" i="54"/>
  <c r="L186" i="54"/>
  <c r="L190" i="54"/>
  <c r="L194" i="54"/>
  <c r="L198" i="54"/>
  <c r="L202" i="54"/>
  <c r="L206" i="54"/>
  <c r="L210" i="54"/>
  <c r="L214" i="54"/>
  <c r="L218" i="54"/>
  <c r="L222" i="54"/>
  <c r="L224" i="54"/>
  <c r="L228" i="54"/>
  <c r="L232" i="54"/>
  <c r="L262" i="54"/>
  <c r="L30" i="54"/>
  <c r="L257" i="54"/>
  <c r="L259" i="54"/>
  <c r="L299" i="54"/>
  <c r="L322" i="54"/>
  <c r="L318" i="54"/>
  <c r="L314" i="54"/>
  <c r="L310" i="54"/>
  <c r="L302" i="54"/>
  <c r="L298" i="54"/>
  <c r="L312" i="54"/>
  <c r="L328" i="54"/>
  <c r="L261" i="54"/>
  <c r="L339" i="54"/>
  <c r="L337" i="54"/>
  <c r="L335" i="54"/>
  <c r="L333" i="54"/>
  <c r="L331" i="54"/>
  <c r="L327" i="54"/>
  <c r="L325" i="54"/>
  <c r="L323" i="54"/>
  <c r="L317" i="54"/>
  <c r="L315" i="54"/>
  <c r="L313" i="54"/>
  <c r="L309" i="54"/>
  <c r="L307" i="54"/>
  <c r="L297" i="54"/>
  <c r="L295" i="54"/>
  <c r="L293" i="54"/>
  <c r="L291" i="54"/>
  <c r="L289" i="54"/>
  <c r="L287" i="54"/>
  <c r="L285" i="54"/>
  <c r="L283" i="54"/>
  <c r="L281" i="54"/>
  <c r="L279" i="54"/>
  <c r="L277" i="54"/>
  <c r="L275" i="54"/>
  <c r="L273" i="54"/>
  <c r="L271" i="54"/>
  <c r="L269" i="54"/>
  <c r="L267" i="54"/>
  <c r="L265" i="54"/>
  <c r="L263" i="54"/>
  <c r="L332" i="54"/>
  <c r="L334" i="54"/>
  <c r="L350" i="54"/>
  <c r="L343" i="54"/>
  <c r="L347" i="54"/>
  <c r="L341" i="54"/>
  <c r="L348" i="54"/>
  <c r="L346" i="54"/>
  <c r="L340" i="54"/>
  <c r="L344" i="54"/>
  <c r="L352" i="54"/>
  <c r="L3" i="54"/>
  <c r="L100" i="54"/>
  <c r="L102" i="54"/>
  <c r="L104" i="54"/>
  <c r="L106" i="54"/>
  <c r="L108" i="54"/>
  <c r="L110" i="54"/>
  <c r="L112" i="54"/>
  <c r="L114" i="54"/>
  <c r="L116" i="54"/>
  <c r="L118" i="54"/>
  <c r="L316" i="54"/>
  <c r="L308" i="54"/>
  <c r="L304" i="54"/>
  <c r="L300" i="54"/>
  <c r="L296" i="54"/>
  <c r="L306" i="54"/>
  <c r="L326" i="54"/>
  <c r="L303" i="54"/>
  <c r="L311" i="54"/>
  <c r="L329" i="54"/>
  <c r="L321" i="54"/>
  <c r="L319" i="54"/>
  <c r="L305" i="54"/>
  <c r="L301" i="54"/>
  <c r="L324" i="54"/>
  <c r="L320" i="54"/>
  <c r="L336" i="54"/>
  <c r="L338" i="54"/>
  <c r="L330" i="54"/>
  <c r="L342" i="54"/>
  <c r="L345" i="54"/>
  <c r="L349" i="54"/>
  <c r="L351" i="54"/>
  <c r="L353" i="54"/>
  <c r="L24" i="44"/>
  <c r="L26" i="44" s="1"/>
  <c r="L27" i="44" s="1"/>
  <c r="U5" i="48"/>
  <c r="AF7" i="48" l="1"/>
  <c r="AF12" i="48"/>
  <c r="AF5" i="48"/>
  <c r="AF6" i="48"/>
  <c r="AF13" i="48"/>
  <c r="AF14" i="48"/>
  <c r="AF11" i="48"/>
  <c r="AF10" i="48"/>
  <c r="AF16" i="48"/>
  <c r="AF15" i="48"/>
  <c r="AF9" i="48"/>
  <c r="AF8" i="48"/>
  <c r="P39" i="5"/>
  <c r="AF17" i="48"/>
  <c r="M354" i="54"/>
  <c r="M355" i="54"/>
  <c r="M356" i="54"/>
  <c r="M357" i="54"/>
  <c r="M359" i="54"/>
  <c r="M363" i="54"/>
  <c r="M367" i="54"/>
  <c r="M371" i="54"/>
  <c r="M376" i="54"/>
  <c r="M361" i="54"/>
  <c r="M365" i="54"/>
  <c r="M369" i="54"/>
  <c r="M374" i="54"/>
  <c r="M378" i="54"/>
  <c r="M380" i="54"/>
  <c r="M384" i="54"/>
  <c r="M388" i="54"/>
  <c r="M392" i="54"/>
  <c r="M396" i="54"/>
  <c r="M400" i="54"/>
  <c r="M382" i="54"/>
  <c r="M386" i="54"/>
  <c r="M390" i="54"/>
  <c r="M394" i="54"/>
  <c r="M398" i="54"/>
  <c r="M383" i="54"/>
  <c r="M397" i="54"/>
  <c r="M393" i="54"/>
  <c r="M389" i="54"/>
  <c r="M385" i="54"/>
  <c r="M370" i="54"/>
  <c r="M381" i="54"/>
  <c r="M399" i="54"/>
  <c r="M395" i="54"/>
  <c r="M391" i="54"/>
  <c r="M387" i="54"/>
  <c r="M372" i="54"/>
  <c r="M368" i="54"/>
  <c r="M377" i="54"/>
  <c r="M373" i="54"/>
  <c r="M366" i="54"/>
  <c r="M362" i="54"/>
  <c r="M379" i="54"/>
  <c r="M375" i="54"/>
  <c r="M364" i="54"/>
  <c r="M360" i="54"/>
  <c r="M358" i="54"/>
  <c r="N2" i="54"/>
  <c r="M161" i="54"/>
  <c r="M117" i="54"/>
  <c r="M93" i="54"/>
  <c r="M89" i="54"/>
  <c r="M81" i="54"/>
  <c r="M77" i="54"/>
  <c r="M73" i="54"/>
  <c r="M95" i="54"/>
  <c r="M91" i="54"/>
  <c r="M87" i="54"/>
  <c r="M85" i="54"/>
  <c r="M83" i="54"/>
  <c r="M79" i="54"/>
  <c r="M75" i="54"/>
  <c r="M71" i="54"/>
  <c r="M67" i="54"/>
  <c r="M63" i="54"/>
  <c r="M59" i="54"/>
  <c r="M55" i="54"/>
  <c r="M51" i="54"/>
  <c r="M47" i="54"/>
  <c r="M43" i="54"/>
  <c r="M69" i="54"/>
  <c r="M65" i="54"/>
  <c r="M61" i="54"/>
  <c r="M57" i="54"/>
  <c r="M53" i="54"/>
  <c r="M49" i="54"/>
  <c r="M45" i="54"/>
  <c r="M39" i="54"/>
  <c r="M37" i="54"/>
  <c r="M35" i="54"/>
  <c r="M33" i="54"/>
  <c r="M31" i="54"/>
  <c r="M29" i="54"/>
  <c r="M27" i="54"/>
  <c r="M25" i="54"/>
  <c r="M23" i="54"/>
  <c r="M21" i="54"/>
  <c r="M19" i="54"/>
  <c r="M17" i="54"/>
  <c r="M15" i="54"/>
  <c r="M13" i="54"/>
  <c r="M11" i="54"/>
  <c r="M9" i="54"/>
  <c r="M7" i="54"/>
  <c r="M5" i="54"/>
  <c r="M41" i="54"/>
  <c r="M28" i="54"/>
  <c r="M26" i="54"/>
  <c r="M24" i="54"/>
  <c r="M22" i="54"/>
  <c r="M20" i="54"/>
  <c r="M18" i="54"/>
  <c r="M16" i="54"/>
  <c r="M14" i="54"/>
  <c r="M12" i="54"/>
  <c r="M10" i="54"/>
  <c r="M8" i="54"/>
  <c r="M6" i="54"/>
  <c r="M4" i="54"/>
  <c r="M119" i="54"/>
  <c r="M121" i="54"/>
  <c r="M123" i="54"/>
  <c r="M125" i="54"/>
  <c r="M127" i="54"/>
  <c r="M129" i="54"/>
  <c r="M131" i="54"/>
  <c r="M133" i="54"/>
  <c r="M135" i="54"/>
  <c r="M137" i="54"/>
  <c r="M141" i="54"/>
  <c r="M205" i="54"/>
  <c r="M201" i="54"/>
  <c r="M181" i="54"/>
  <c r="M177" i="54"/>
  <c r="M165" i="54"/>
  <c r="M157" i="54"/>
  <c r="M153" i="54"/>
  <c r="M149" i="54"/>
  <c r="M145" i="54"/>
  <c r="M139" i="54"/>
  <c r="M97" i="54"/>
  <c r="M99" i="54"/>
  <c r="M101" i="54"/>
  <c r="M103" i="54"/>
  <c r="M105" i="54"/>
  <c r="M107" i="54"/>
  <c r="M109" i="54"/>
  <c r="M111" i="54"/>
  <c r="M113" i="54"/>
  <c r="M115" i="54"/>
  <c r="M217" i="54"/>
  <c r="M189" i="54"/>
  <c r="M173" i="54"/>
  <c r="M169" i="54"/>
  <c r="M159" i="54"/>
  <c r="M155" i="54"/>
  <c r="M151" i="54"/>
  <c r="M147" i="54"/>
  <c r="M143" i="54"/>
  <c r="M118" i="54"/>
  <c r="M114" i="54"/>
  <c r="M110" i="54"/>
  <c r="M106" i="54"/>
  <c r="M34" i="54"/>
  <c r="M38" i="54"/>
  <c r="M116" i="54"/>
  <c r="M30" i="54"/>
  <c r="M32" i="54"/>
  <c r="M36" i="54"/>
  <c r="M238" i="54"/>
  <c r="M112" i="54"/>
  <c r="M108" i="54"/>
  <c r="M102" i="54"/>
  <c r="M98" i="54"/>
  <c r="M94" i="54"/>
  <c r="M90" i="54"/>
  <c r="M86" i="54"/>
  <c r="M82" i="54"/>
  <c r="M78" i="54"/>
  <c r="M74" i="54"/>
  <c r="M70" i="54"/>
  <c r="M66" i="54"/>
  <c r="M62" i="54"/>
  <c r="M58" i="54"/>
  <c r="M54" i="54"/>
  <c r="M50" i="54"/>
  <c r="M46" i="54"/>
  <c r="M42" i="54"/>
  <c r="M209" i="54"/>
  <c r="M197" i="54"/>
  <c r="M179" i="54"/>
  <c r="M171" i="54"/>
  <c r="M163" i="54"/>
  <c r="M191" i="54"/>
  <c r="M199" i="54"/>
  <c r="M207" i="54"/>
  <c r="M213" i="54"/>
  <c r="M221" i="54"/>
  <c r="M215" i="54"/>
  <c r="M225" i="54"/>
  <c r="M297" i="54"/>
  <c r="M293" i="54"/>
  <c r="M289" i="54"/>
  <c r="M231" i="54"/>
  <c r="M294" i="54"/>
  <c r="M290" i="54"/>
  <c r="M288" i="54"/>
  <c r="M282" i="54"/>
  <c r="M280" i="54"/>
  <c r="M274" i="54"/>
  <c r="M272" i="54"/>
  <c r="M104" i="54"/>
  <c r="M100" i="54"/>
  <c r="M96" i="54"/>
  <c r="M92" i="54"/>
  <c r="M88" i="54"/>
  <c r="M84" i="54"/>
  <c r="M80" i="54"/>
  <c r="M76" i="54"/>
  <c r="M72" i="54"/>
  <c r="M68" i="54"/>
  <c r="M64" i="54"/>
  <c r="M60" i="54"/>
  <c r="M56" i="54"/>
  <c r="M52" i="54"/>
  <c r="M48" i="54"/>
  <c r="M44" i="54"/>
  <c r="M40" i="54"/>
  <c r="M223" i="54"/>
  <c r="M193" i="54"/>
  <c r="M187" i="54"/>
  <c r="M185" i="54"/>
  <c r="M183" i="54"/>
  <c r="M175" i="54"/>
  <c r="M167" i="54"/>
  <c r="M195" i="54"/>
  <c r="M203" i="54"/>
  <c r="M211" i="54"/>
  <c r="M229" i="54"/>
  <c r="M219" i="54"/>
  <c r="M233" i="54"/>
  <c r="M227" i="54"/>
  <c r="M235" i="54"/>
  <c r="M286" i="54"/>
  <c r="M284" i="54"/>
  <c r="M278" i="54"/>
  <c r="M276" i="54"/>
  <c r="M270" i="54"/>
  <c r="M268" i="54"/>
  <c r="M266" i="54"/>
  <c r="M264" i="54"/>
  <c r="M262" i="54"/>
  <c r="M260" i="54"/>
  <c r="M258" i="54"/>
  <c r="M256" i="54"/>
  <c r="M254" i="54"/>
  <c r="M252" i="54"/>
  <c r="M250" i="54"/>
  <c r="M248" i="54"/>
  <c r="M246" i="54"/>
  <c r="M244" i="54"/>
  <c r="M242" i="54"/>
  <c r="M240" i="54"/>
  <c r="M222" i="54"/>
  <c r="M218" i="54"/>
  <c r="M214" i="54"/>
  <c r="M210" i="54"/>
  <c r="M206" i="54"/>
  <c r="M202" i="54"/>
  <c r="M198" i="54"/>
  <c r="M194" i="54"/>
  <c r="M190" i="54"/>
  <c r="M186" i="54"/>
  <c r="M182" i="54"/>
  <c r="M178" i="54"/>
  <c r="M174" i="54"/>
  <c r="M170" i="54"/>
  <c r="M166" i="54"/>
  <c r="M162" i="54"/>
  <c r="M158" i="54"/>
  <c r="M154" i="54"/>
  <c r="M150" i="54"/>
  <c r="M146" i="54"/>
  <c r="M142" i="54"/>
  <c r="M236" i="54"/>
  <c r="M234" i="54"/>
  <c r="M232" i="54"/>
  <c r="M230" i="54"/>
  <c r="M228" i="54"/>
  <c r="M226" i="54"/>
  <c r="M224" i="54"/>
  <c r="M220" i="54"/>
  <c r="M216" i="54"/>
  <c r="M212" i="54"/>
  <c r="M208" i="54"/>
  <c r="M204" i="54"/>
  <c r="M200" i="54"/>
  <c r="M196" i="54"/>
  <c r="M192" i="54"/>
  <c r="M188" i="54"/>
  <c r="M184" i="54"/>
  <c r="M180" i="54"/>
  <c r="M176" i="54"/>
  <c r="M172" i="54"/>
  <c r="M168" i="54"/>
  <c r="M164" i="54"/>
  <c r="M160" i="54"/>
  <c r="M156" i="54"/>
  <c r="M152" i="54"/>
  <c r="M148" i="54"/>
  <c r="M144" i="54"/>
  <c r="M140" i="54"/>
  <c r="M3" i="54"/>
  <c r="M120" i="54"/>
  <c r="M124" i="54"/>
  <c r="M128" i="54"/>
  <c r="M132" i="54"/>
  <c r="M136" i="54"/>
  <c r="M283" i="54"/>
  <c r="M287" i="54"/>
  <c r="M277" i="54"/>
  <c r="M275" i="54"/>
  <c r="M269" i="54"/>
  <c r="M267" i="54"/>
  <c r="M261" i="54"/>
  <c r="M255" i="54"/>
  <c r="M251" i="54"/>
  <c r="M247" i="54"/>
  <c r="M243" i="54"/>
  <c r="M239" i="54"/>
  <c r="M321" i="54"/>
  <c r="M296" i="54"/>
  <c r="M331" i="54"/>
  <c r="M327" i="54"/>
  <c r="M319" i="54"/>
  <c r="M317" i="54"/>
  <c r="M315" i="54"/>
  <c r="M313" i="54"/>
  <c r="M311" i="54"/>
  <c r="M303" i="54"/>
  <c r="M326" i="54"/>
  <c r="M324" i="54"/>
  <c r="M322" i="54"/>
  <c r="M320" i="54"/>
  <c r="M318" i="54"/>
  <c r="M314" i="54"/>
  <c r="M310" i="54"/>
  <c r="M306" i="54"/>
  <c r="M302" i="54"/>
  <c r="M298" i="54"/>
  <c r="M338" i="54"/>
  <c r="M340" i="54"/>
  <c r="M332" i="54"/>
  <c r="M339" i="54"/>
  <c r="M335" i="54"/>
  <c r="M351" i="54"/>
  <c r="M345" i="54"/>
  <c r="M352" i="54"/>
  <c r="M344" i="54"/>
  <c r="M342" i="54"/>
  <c r="M122" i="54"/>
  <c r="M126" i="54"/>
  <c r="M130" i="54"/>
  <c r="M134" i="54"/>
  <c r="M138" i="54"/>
  <c r="M292" i="54"/>
  <c r="M291" i="54"/>
  <c r="M295" i="54"/>
  <c r="M323" i="54"/>
  <c r="M285" i="54"/>
  <c r="M281" i="54"/>
  <c r="M279" i="54"/>
  <c r="M273" i="54"/>
  <c r="M271" i="54"/>
  <c r="M265" i="54"/>
  <c r="M263" i="54"/>
  <c r="M259" i="54"/>
  <c r="M257" i="54"/>
  <c r="M253" i="54"/>
  <c r="M249" i="54"/>
  <c r="M245" i="54"/>
  <c r="M241" i="54"/>
  <c r="M237" i="54"/>
  <c r="M301" i="54"/>
  <c r="M309" i="54"/>
  <c r="M341" i="54"/>
  <c r="M329" i="54"/>
  <c r="M325" i="54"/>
  <c r="M307" i="54"/>
  <c r="M305" i="54"/>
  <c r="M299" i="54"/>
  <c r="M330" i="54"/>
  <c r="M328" i="54"/>
  <c r="M316" i="54"/>
  <c r="M312" i="54"/>
  <c r="M308" i="54"/>
  <c r="M304" i="54"/>
  <c r="M300" i="54"/>
  <c r="M334" i="54"/>
  <c r="M348" i="54"/>
  <c r="M346" i="54"/>
  <c r="M336" i="54"/>
  <c r="M347" i="54"/>
  <c r="M337" i="54"/>
  <c r="M333" i="54"/>
  <c r="M353" i="54"/>
  <c r="M349" i="54"/>
  <c r="M343" i="54"/>
  <c r="M350" i="54"/>
  <c r="B54" i="52"/>
  <c r="A88" i="23"/>
  <c r="A89" i="23"/>
  <c r="A90" i="23"/>
  <c r="E72" i="23"/>
  <c r="D72" i="23" s="1"/>
  <c r="C62" i="28"/>
  <c r="D62" i="28" s="1"/>
  <c r="E62" i="28" s="1"/>
  <c r="C63" i="28"/>
  <c r="C65" i="28"/>
  <c r="D65" i="28" s="1"/>
  <c r="E65" i="28" s="1"/>
  <c r="C74" i="28"/>
  <c r="D74" i="28" s="1"/>
  <c r="E74" i="28" s="1"/>
  <c r="C75" i="28"/>
  <c r="D75" i="28" s="1"/>
  <c r="E75" i="28" s="1"/>
  <c r="C77" i="28"/>
  <c r="A95" i="23"/>
  <c r="E64" i="23"/>
  <c r="E56" i="23"/>
  <c r="E60" i="23"/>
  <c r="E52" i="23"/>
  <c r="F36" i="23"/>
  <c r="E36" i="23"/>
  <c r="E35" i="23"/>
  <c r="E37" i="23" s="1"/>
  <c r="F35" i="23"/>
  <c r="E15" i="23"/>
  <c r="E94" i="23" s="1"/>
  <c r="E9" i="23"/>
  <c r="D33" i="44"/>
  <c r="E33" i="44"/>
  <c r="F33" i="44"/>
  <c r="L21" i="44"/>
  <c r="B24" i="47"/>
  <c r="B23" i="47"/>
  <c r="B22" i="47"/>
  <c r="B21" i="47"/>
  <c r="B20" i="47"/>
  <c r="Z2" i="15"/>
  <c r="Z3" i="15"/>
  <c r="Z4" i="15"/>
  <c r="Z5" i="15"/>
  <c r="Z6" i="15"/>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A4" i="28"/>
  <c r="A5" i="28"/>
  <c r="A6" i="28"/>
  <c r="A7" i="28"/>
  <c r="A8" i="28"/>
  <c r="A9" i="28"/>
  <c r="A10" i="28"/>
  <c r="A11" i="28"/>
  <c r="A12" i="28"/>
  <c r="A13" i="28"/>
  <c r="A14" i="28"/>
  <c r="A15" i="28"/>
  <c r="A16" i="28"/>
  <c r="A17" i="28"/>
  <c r="A18" i="28"/>
  <c r="A19" i="28"/>
  <c r="A20" i="28"/>
  <c r="A22" i="28"/>
  <c r="A23" i="28"/>
  <c r="A3" i="28"/>
  <c r="B53" i="52"/>
  <c r="B35" i="52"/>
  <c r="B31" i="52"/>
  <c r="B32" i="52" s="1"/>
  <c r="B17" i="52"/>
  <c r="B9" i="52"/>
  <c r="F8" i="52"/>
  <c r="F9" i="52" s="1"/>
  <c r="F10" i="52" s="1"/>
  <c r="D7" i="52"/>
  <c r="B54" i="51"/>
  <c r="B53" i="51"/>
  <c r="B35" i="51"/>
  <c r="B31" i="51"/>
  <c r="B32" i="51" s="1"/>
  <c r="B17" i="51"/>
  <c r="B9" i="51"/>
  <c r="F8" i="51"/>
  <c r="F9" i="51" s="1"/>
  <c r="D7" i="51"/>
  <c r="B54" i="50"/>
  <c r="B53" i="50"/>
  <c r="B35" i="50"/>
  <c r="B31" i="50"/>
  <c r="B32" i="50" s="1"/>
  <c r="B17" i="50"/>
  <c r="B9" i="50"/>
  <c r="F8" i="50"/>
  <c r="F9" i="50" s="1"/>
  <c r="F10" i="50" s="1"/>
  <c r="D7" i="50"/>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J353" i="41" s="1"/>
  <c r="B8" i="49"/>
  <c r="B3" i="49"/>
  <c r="B5" i="49" s="1"/>
  <c r="B4" i="49"/>
  <c r="G39" i="44" l="1"/>
  <c r="H39" i="44"/>
  <c r="C39" i="44"/>
  <c r="E57" i="23"/>
  <c r="L16" i="44"/>
  <c r="L19" i="44" s="1"/>
  <c r="N356" i="54"/>
  <c r="N354" i="54"/>
  <c r="N357" i="54"/>
  <c r="N359" i="54"/>
  <c r="N355" i="54"/>
  <c r="N358" i="54"/>
  <c r="N360" i="54"/>
  <c r="N361" i="54"/>
  <c r="N364" i="54"/>
  <c r="N365" i="54"/>
  <c r="N368" i="54"/>
  <c r="N369" i="54"/>
  <c r="N373" i="54"/>
  <c r="N374" i="54"/>
  <c r="N377" i="54"/>
  <c r="N378" i="54"/>
  <c r="N362" i="54"/>
  <c r="N363" i="54"/>
  <c r="N366" i="54"/>
  <c r="N367" i="54"/>
  <c r="N370" i="54"/>
  <c r="N371" i="54"/>
  <c r="N375" i="54"/>
  <c r="N376" i="54"/>
  <c r="N381" i="54"/>
  <c r="N382" i="54"/>
  <c r="N385" i="54"/>
  <c r="N386" i="54"/>
  <c r="N389" i="54"/>
  <c r="N390" i="54"/>
  <c r="N393" i="54"/>
  <c r="N394" i="54"/>
  <c r="N397" i="54"/>
  <c r="N398" i="54"/>
  <c r="N379" i="54"/>
  <c r="N380" i="54"/>
  <c r="N383" i="54"/>
  <c r="N384" i="54"/>
  <c r="N387" i="54"/>
  <c r="N388" i="54"/>
  <c r="N391" i="54"/>
  <c r="N392" i="54"/>
  <c r="N395" i="54"/>
  <c r="N396" i="54"/>
  <c r="N399" i="54"/>
  <c r="N400" i="54"/>
  <c r="N372" i="54"/>
  <c r="O2" i="54"/>
  <c r="N178" i="54"/>
  <c r="N157" i="54"/>
  <c r="N137" i="54"/>
  <c r="N135" i="54"/>
  <c r="N171" i="54"/>
  <c r="N139" i="54"/>
  <c r="N133" i="54"/>
  <c r="N131" i="54"/>
  <c r="N129" i="54"/>
  <c r="N127" i="54"/>
  <c r="N125" i="54"/>
  <c r="N123" i="54"/>
  <c r="N121" i="54"/>
  <c r="N115" i="54"/>
  <c r="N150" i="54"/>
  <c r="N119" i="54"/>
  <c r="N113" i="54"/>
  <c r="N111" i="54"/>
  <c r="N105" i="54"/>
  <c r="N103" i="54"/>
  <c r="N97" i="54"/>
  <c r="N109" i="54"/>
  <c r="N101" i="54"/>
  <c r="N95" i="54"/>
  <c r="N91" i="54"/>
  <c r="N87" i="54"/>
  <c r="N85" i="54"/>
  <c r="N83" i="54"/>
  <c r="N79" i="54"/>
  <c r="N75" i="54"/>
  <c r="N107" i="54"/>
  <c r="N99" i="54"/>
  <c r="N93" i="54"/>
  <c r="N89" i="54"/>
  <c r="N81" i="54"/>
  <c r="N77" i="54"/>
  <c r="N73" i="54"/>
  <c r="N69" i="54"/>
  <c r="N65" i="54"/>
  <c r="N61" i="54"/>
  <c r="N57" i="54"/>
  <c r="N53" i="54"/>
  <c r="N49" i="54"/>
  <c r="N45" i="54"/>
  <c r="N71" i="54"/>
  <c r="N67" i="54"/>
  <c r="N63" i="54"/>
  <c r="N59" i="54"/>
  <c r="N55" i="54"/>
  <c r="N51" i="54"/>
  <c r="N47" i="54"/>
  <c r="N43" i="54"/>
  <c r="N41" i="54"/>
  <c r="N39" i="54"/>
  <c r="N37" i="54"/>
  <c r="N35" i="54"/>
  <c r="N33" i="54"/>
  <c r="N31" i="54"/>
  <c r="N29" i="54"/>
  <c r="N27" i="54"/>
  <c r="N25" i="54"/>
  <c r="N23" i="54"/>
  <c r="N21" i="54"/>
  <c r="N19" i="54"/>
  <c r="N17" i="54"/>
  <c r="N15" i="54"/>
  <c r="N13" i="54"/>
  <c r="N11" i="54"/>
  <c r="N9" i="54"/>
  <c r="N7" i="54"/>
  <c r="N5" i="54"/>
  <c r="N190" i="54"/>
  <c r="N179" i="54"/>
  <c r="N175" i="54"/>
  <c r="N163" i="54"/>
  <c r="N126" i="54"/>
  <c r="N353" i="54"/>
  <c r="N170" i="54"/>
  <c r="N117" i="54"/>
  <c r="N143" i="54"/>
  <c r="N145" i="54"/>
  <c r="N147" i="54"/>
  <c r="N149" i="54"/>
  <c r="N151" i="54"/>
  <c r="N153" i="54"/>
  <c r="N155" i="54"/>
  <c r="N159" i="54"/>
  <c r="N257" i="54"/>
  <c r="N185" i="54"/>
  <c r="N167" i="54"/>
  <c r="N141" i="54"/>
  <c r="N130" i="54"/>
  <c r="N134" i="54"/>
  <c r="N254" i="54"/>
  <c r="N246" i="54"/>
  <c r="N236" i="54"/>
  <c r="N210" i="54"/>
  <c r="N206" i="54"/>
  <c r="N202" i="54"/>
  <c r="N194" i="54"/>
  <c r="N186" i="54"/>
  <c r="N174" i="54"/>
  <c r="N166" i="54"/>
  <c r="N162" i="54"/>
  <c r="N158" i="54"/>
  <c r="N146" i="54"/>
  <c r="N142" i="54"/>
  <c r="N136" i="54"/>
  <c r="N128" i="54"/>
  <c r="N122" i="54"/>
  <c r="N120" i="54"/>
  <c r="N250" i="54"/>
  <c r="N242" i="54"/>
  <c r="N222" i="54"/>
  <c r="N218" i="54"/>
  <c r="N214" i="54"/>
  <c r="N198" i="54"/>
  <c r="N182" i="54"/>
  <c r="N154" i="54"/>
  <c r="N132" i="54"/>
  <c r="N124" i="54"/>
  <c r="N138" i="54"/>
  <c r="N183" i="54"/>
  <c r="N177" i="54"/>
  <c r="N169" i="54"/>
  <c r="N161" i="54"/>
  <c r="N189" i="54"/>
  <c r="N231" i="54"/>
  <c r="N227" i="54"/>
  <c r="N217" i="54"/>
  <c r="N211" i="54"/>
  <c r="N209" i="54"/>
  <c r="N207" i="54"/>
  <c r="N205" i="54"/>
  <c r="N203" i="54"/>
  <c r="N201" i="54"/>
  <c r="N199" i="54"/>
  <c r="N197" i="54"/>
  <c r="N195" i="54"/>
  <c r="N193" i="54"/>
  <c r="N191" i="54"/>
  <c r="N223" i="54"/>
  <c r="N221" i="54"/>
  <c r="N239" i="54"/>
  <c r="N229" i="54"/>
  <c r="N286" i="54"/>
  <c r="N284" i="54"/>
  <c r="N278" i="54"/>
  <c r="N276" i="54"/>
  <c r="N270" i="54"/>
  <c r="N187" i="54"/>
  <c r="N181" i="54"/>
  <c r="N173" i="54"/>
  <c r="N165" i="54"/>
  <c r="N225" i="54"/>
  <c r="N219" i="54"/>
  <c r="N215" i="54"/>
  <c r="N213" i="54"/>
  <c r="N237" i="54"/>
  <c r="N235" i="54"/>
  <c r="N233" i="54"/>
  <c r="N316" i="54"/>
  <c r="N294" i="54"/>
  <c r="N292" i="54"/>
  <c r="N290" i="54"/>
  <c r="N288" i="54"/>
  <c r="N282" i="54"/>
  <c r="N280" i="54"/>
  <c r="N274" i="54"/>
  <c r="N272" i="54"/>
  <c r="N266" i="54"/>
  <c r="N264" i="54"/>
  <c r="N262" i="54"/>
  <c r="N256" i="54"/>
  <c r="N252" i="54"/>
  <c r="N248" i="54"/>
  <c r="N244" i="54"/>
  <c r="N240" i="54"/>
  <c r="N234" i="54"/>
  <c r="N268" i="54"/>
  <c r="N258" i="54"/>
  <c r="N238" i="54"/>
  <c r="N232" i="54"/>
  <c r="N228" i="54"/>
  <c r="N224" i="54"/>
  <c r="N4" i="54"/>
  <c r="N6" i="54"/>
  <c r="N8" i="54"/>
  <c r="N10" i="54"/>
  <c r="N12" i="54"/>
  <c r="N14" i="54"/>
  <c r="N16" i="54"/>
  <c r="N18" i="54"/>
  <c r="N20" i="54"/>
  <c r="N22" i="54"/>
  <c r="N24" i="54"/>
  <c r="N26" i="54"/>
  <c r="N28" i="54"/>
  <c r="N32" i="54"/>
  <c r="N34" i="54"/>
  <c r="N36" i="54"/>
  <c r="N38" i="54"/>
  <c r="N40" i="54"/>
  <c r="N42" i="54"/>
  <c r="N44" i="54"/>
  <c r="N46" i="54"/>
  <c r="N48" i="54"/>
  <c r="N50" i="54"/>
  <c r="N52" i="54"/>
  <c r="N54" i="54"/>
  <c r="N56" i="54"/>
  <c r="N58" i="54"/>
  <c r="N60" i="54"/>
  <c r="N62" i="54"/>
  <c r="N64" i="54"/>
  <c r="N66" i="54"/>
  <c r="N68" i="54"/>
  <c r="N70" i="54"/>
  <c r="N72" i="54"/>
  <c r="N74" i="54"/>
  <c r="N76" i="54"/>
  <c r="N78" i="54"/>
  <c r="N80" i="54"/>
  <c r="N82" i="54"/>
  <c r="N84" i="54"/>
  <c r="N86" i="54"/>
  <c r="N88" i="54"/>
  <c r="N90" i="54"/>
  <c r="N92" i="54"/>
  <c r="N94" i="54"/>
  <c r="N96" i="54"/>
  <c r="N98" i="54"/>
  <c r="N100" i="54"/>
  <c r="N102" i="54"/>
  <c r="N104" i="54"/>
  <c r="N106" i="54"/>
  <c r="N108" i="54"/>
  <c r="N110" i="54"/>
  <c r="N112" i="54"/>
  <c r="N114" i="54"/>
  <c r="N116" i="54"/>
  <c r="N118" i="54"/>
  <c r="N241" i="54"/>
  <c r="N245" i="54"/>
  <c r="N249" i="54"/>
  <c r="N253" i="54"/>
  <c r="N259" i="54"/>
  <c r="N319" i="54"/>
  <c r="N339" i="54"/>
  <c r="N324" i="54"/>
  <c r="N320" i="54"/>
  <c r="N312" i="54"/>
  <c r="N296" i="54"/>
  <c r="N300" i="54"/>
  <c r="N304" i="54"/>
  <c r="N308" i="54"/>
  <c r="N307" i="54"/>
  <c r="N331" i="54"/>
  <c r="N335" i="54"/>
  <c r="N351" i="54"/>
  <c r="N345" i="54"/>
  <c r="N329" i="54"/>
  <c r="N321" i="54"/>
  <c r="N311" i="54"/>
  <c r="N305" i="54"/>
  <c r="N301" i="54"/>
  <c r="N352" i="54"/>
  <c r="N336" i="54"/>
  <c r="N328" i="54"/>
  <c r="N326" i="54"/>
  <c r="N322" i="54"/>
  <c r="N338" i="54"/>
  <c r="N330" i="54"/>
  <c r="N344" i="54"/>
  <c r="N350" i="54"/>
  <c r="N3" i="54"/>
  <c r="N346" i="54"/>
  <c r="N340" i="54"/>
  <c r="N140" i="54"/>
  <c r="N144" i="54"/>
  <c r="N148" i="54"/>
  <c r="N152" i="54"/>
  <c r="N156" i="54"/>
  <c r="N160" i="54"/>
  <c r="N164" i="54"/>
  <c r="N168" i="54"/>
  <c r="N172" i="54"/>
  <c r="N176" i="54"/>
  <c r="N180" i="54"/>
  <c r="N184" i="54"/>
  <c r="N188" i="54"/>
  <c r="N192" i="54"/>
  <c r="N196" i="54"/>
  <c r="N200" i="54"/>
  <c r="N204" i="54"/>
  <c r="N208" i="54"/>
  <c r="N212" i="54"/>
  <c r="N216" i="54"/>
  <c r="N220" i="54"/>
  <c r="N226" i="54"/>
  <c r="N230" i="54"/>
  <c r="N260" i="54"/>
  <c r="N30" i="54"/>
  <c r="N243" i="54"/>
  <c r="N247" i="54"/>
  <c r="N251" i="54"/>
  <c r="N255" i="54"/>
  <c r="N303" i="54"/>
  <c r="N306" i="54"/>
  <c r="N298" i="54"/>
  <c r="N302" i="54"/>
  <c r="N310" i="54"/>
  <c r="N314" i="54"/>
  <c r="N318" i="54"/>
  <c r="N261" i="54"/>
  <c r="N299" i="54"/>
  <c r="N349" i="54"/>
  <c r="N343" i="54"/>
  <c r="N337" i="54"/>
  <c r="N333" i="54"/>
  <c r="N327" i="54"/>
  <c r="N325" i="54"/>
  <c r="N323" i="54"/>
  <c r="N317" i="54"/>
  <c r="N315" i="54"/>
  <c r="N313" i="54"/>
  <c r="N309" i="54"/>
  <c r="N297" i="54"/>
  <c r="N295" i="54"/>
  <c r="N293" i="54"/>
  <c r="N291" i="54"/>
  <c r="N289" i="54"/>
  <c r="N287" i="54"/>
  <c r="N285" i="54"/>
  <c r="N283" i="54"/>
  <c r="N281" i="54"/>
  <c r="N279" i="54"/>
  <c r="N277" i="54"/>
  <c r="N275" i="54"/>
  <c r="N273" i="54"/>
  <c r="N271" i="54"/>
  <c r="N269" i="54"/>
  <c r="N267" i="54"/>
  <c r="N265" i="54"/>
  <c r="N263" i="54"/>
  <c r="N342" i="54"/>
  <c r="N332" i="54"/>
  <c r="N334" i="54"/>
  <c r="N347" i="54"/>
  <c r="N341" i="54"/>
  <c r="N348" i="54"/>
  <c r="C34" i="44"/>
  <c r="C37" i="44" s="1"/>
  <c r="G35" i="44"/>
  <c r="G38" i="44" s="1"/>
  <c r="G34" i="44"/>
  <c r="G37" i="44" s="1"/>
  <c r="L28" i="44"/>
  <c r="L30" i="44"/>
  <c r="L32" i="44" s="1"/>
  <c r="L31" i="44" s="1"/>
  <c r="H35" i="44"/>
  <c r="H38" i="44" s="1"/>
  <c r="H34" i="44"/>
  <c r="H37" i="44" s="1"/>
  <c r="G36" i="28"/>
  <c r="C35" i="44"/>
  <c r="C38" i="44" s="1"/>
  <c r="D35" i="44"/>
  <c r="D38" i="44" s="1"/>
  <c r="E35" i="44"/>
  <c r="E38" i="44" s="1"/>
  <c r="F35" i="44"/>
  <c r="F38" i="44" s="1"/>
  <c r="E66" i="23"/>
  <c r="F70" i="23" s="1"/>
  <c r="D70" i="23" s="1"/>
  <c r="E70" i="23"/>
  <c r="G70" i="23" s="1"/>
  <c r="E11" i="23"/>
  <c r="D11" i="23" s="1"/>
  <c r="D10" i="23"/>
  <c r="L29" i="44"/>
  <c r="F34" i="44"/>
  <c r="F37" i="44" s="1"/>
  <c r="D34" i="44"/>
  <c r="D37" i="44" s="1"/>
  <c r="E34" i="44"/>
  <c r="D77" i="28"/>
  <c r="E77" i="28" s="1"/>
  <c r="R7" i="51"/>
  <c r="D63" i="28"/>
  <c r="E63" i="28" s="1"/>
  <c r="J352" i="41"/>
  <c r="G352" i="41"/>
  <c r="I352" i="41" s="1"/>
  <c r="J348" i="41"/>
  <c r="G348" i="41"/>
  <c r="I348" i="41" s="1"/>
  <c r="J344" i="41"/>
  <c r="G344" i="41"/>
  <c r="I344" i="41" s="1"/>
  <c r="J340" i="41"/>
  <c r="G340" i="41"/>
  <c r="I340" i="41" s="1"/>
  <c r="J336" i="41"/>
  <c r="G336" i="41"/>
  <c r="I336" i="41" s="1"/>
  <c r="J332" i="41"/>
  <c r="G332" i="41"/>
  <c r="I332" i="41" s="1"/>
  <c r="J328" i="41"/>
  <c r="G328" i="41"/>
  <c r="I328" i="41" s="1"/>
  <c r="J324" i="41"/>
  <c r="G324" i="41"/>
  <c r="I324" i="41" s="1"/>
  <c r="J320" i="41"/>
  <c r="G320" i="41"/>
  <c r="I320" i="41" s="1"/>
  <c r="J316" i="41"/>
  <c r="G316" i="41"/>
  <c r="I316" i="41" s="1"/>
  <c r="J312" i="41"/>
  <c r="G312" i="41"/>
  <c r="I312" i="41" s="1"/>
  <c r="J308" i="41"/>
  <c r="G308" i="41"/>
  <c r="I308" i="41" s="1"/>
  <c r="J304" i="41"/>
  <c r="G304" i="41"/>
  <c r="I304" i="41" s="1"/>
  <c r="J302" i="41"/>
  <c r="G302" i="41"/>
  <c r="I302" i="41" s="1"/>
  <c r="J298" i="41"/>
  <c r="G298" i="41"/>
  <c r="I298" i="41" s="1"/>
  <c r="J294" i="41"/>
  <c r="G294" i="41"/>
  <c r="I294" i="41" s="1"/>
  <c r="J290" i="41"/>
  <c r="G290" i="41"/>
  <c r="I290" i="41" s="1"/>
  <c r="J286" i="41"/>
  <c r="G286" i="41"/>
  <c r="I286" i="41" s="1"/>
  <c r="J284" i="41"/>
  <c r="G284" i="41"/>
  <c r="I284" i="41" s="1"/>
  <c r="J280" i="41"/>
  <c r="G280" i="41"/>
  <c r="I280" i="41" s="1"/>
  <c r="J276" i="41"/>
  <c r="G276" i="41"/>
  <c r="I276" i="41" s="1"/>
  <c r="J272" i="41"/>
  <c r="G272" i="41"/>
  <c r="I272" i="41" s="1"/>
  <c r="J268" i="41"/>
  <c r="G268" i="41"/>
  <c r="I268" i="41" s="1"/>
  <c r="J264" i="41"/>
  <c r="G264" i="41"/>
  <c r="I264" i="41" s="1"/>
  <c r="J260" i="41"/>
  <c r="G260" i="41"/>
  <c r="I260" i="41" s="1"/>
  <c r="J256" i="41"/>
  <c r="G256" i="41"/>
  <c r="I256" i="41" s="1"/>
  <c r="J254" i="41"/>
  <c r="G254" i="41"/>
  <c r="I254" i="41" s="1"/>
  <c r="J248" i="41"/>
  <c r="G248" i="41"/>
  <c r="I248" i="41" s="1"/>
  <c r="J244" i="41"/>
  <c r="G244" i="41"/>
  <c r="I244" i="41" s="1"/>
  <c r="J240" i="41"/>
  <c r="G240" i="41"/>
  <c r="I240" i="41" s="1"/>
  <c r="J236" i="41"/>
  <c r="G236" i="41"/>
  <c r="I236" i="41" s="1"/>
  <c r="J230" i="41"/>
  <c r="G230" i="41"/>
  <c r="I230" i="41" s="1"/>
  <c r="J226" i="41"/>
  <c r="G226" i="41"/>
  <c r="I226" i="41" s="1"/>
  <c r="J222" i="41"/>
  <c r="G222" i="41"/>
  <c r="I222" i="41" s="1"/>
  <c r="J218" i="41"/>
  <c r="G218" i="41"/>
  <c r="I218" i="41" s="1"/>
  <c r="J214" i="41"/>
  <c r="G214" i="41"/>
  <c r="I214" i="41" s="1"/>
  <c r="J210" i="41"/>
  <c r="G210" i="41"/>
  <c r="I210" i="41" s="1"/>
  <c r="J206" i="41"/>
  <c r="G206" i="41"/>
  <c r="I206" i="41" s="1"/>
  <c r="J202" i="41"/>
  <c r="G202" i="41"/>
  <c r="I202" i="41" s="1"/>
  <c r="J198" i="41"/>
  <c r="G198" i="41"/>
  <c r="I198" i="41" s="1"/>
  <c r="J194" i="41"/>
  <c r="G194" i="41"/>
  <c r="I194" i="41" s="1"/>
  <c r="J190" i="41"/>
  <c r="G190" i="41"/>
  <c r="I190" i="41" s="1"/>
  <c r="J184" i="41"/>
  <c r="G184" i="41"/>
  <c r="I184" i="41" s="1"/>
  <c r="J180" i="41"/>
  <c r="G180" i="41"/>
  <c r="I180" i="41" s="1"/>
  <c r="J176" i="41"/>
  <c r="G176" i="41"/>
  <c r="I176" i="41" s="1"/>
  <c r="J172" i="41"/>
  <c r="G172" i="41"/>
  <c r="I172" i="41" s="1"/>
  <c r="J168" i="41"/>
  <c r="G168" i="41"/>
  <c r="I168" i="41" s="1"/>
  <c r="J350" i="41"/>
  <c r="G350" i="41"/>
  <c r="I350" i="41" s="1"/>
  <c r="J346" i="41"/>
  <c r="G346" i="41"/>
  <c r="I346" i="41" s="1"/>
  <c r="J342" i="41"/>
  <c r="G342" i="41"/>
  <c r="I342" i="41" s="1"/>
  <c r="J338" i="41"/>
  <c r="G338" i="41"/>
  <c r="I338" i="41" s="1"/>
  <c r="J334" i="41"/>
  <c r="G334" i="41"/>
  <c r="I334" i="41" s="1"/>
  <c r="J330" i="41"/>
  <c r="G330" i="41"/>
  <c r="I330" i="41" s="1"/>
  <c r="J326" i="41"/>
  <c r="G326" i="41"/>
  <c r="I326" i="41" s="1"/>
  <c r="J322" i="41"/>
  <c r="G322" i="41"/>
  <c r="I322" i="41" s="1"/>
  <c r="J318" i="41"/>
  <c r="G318" i="41"/>
  <c r="I318" i="41" s="1"/>
  <c r="J314" i="41"/>
  <c r="G314" i="41"/>
  <c r="I314" i="41" s="1"/>
  <c r="J310" i="41"/>
  <c r="G310" i="41"/>
  <c r="I310" i="41" s="1"/>
  <c r="J306" i="41"/>
  <c r="G306" i="41"/>
  <c r="I306" i="41" s="1"/>
  <c r="J300" i="41"/>
  <c r="G300" i="41"/>
  <c r="I300" i="41" s="1"/>
  <c r="J296" i="41"/>
  <c r="G296" i="41"/>
  <c r="I296" i="41" s="1"/>
  <c r="J292" i="41"/>
  <c r="G292" i="41"/>
  <c r="I292" i="41" s="1"/>
  <c r="J288" i="41"/>
  <c r="G288" i="41"/>
  <c r="I288" i="41" s="1"/>
  <c r="J282" i="41"/>
  <c r="G282" i="41"/>
  <c r="I282" i="41" s="1"/>
  <c r="J278" i="41"/>
  <c r="G278" i="41"/>
  <c r="I278" i="41" s="1"/>
  <c r="J274" i="41"/>
  <c r="G274" i="41"/>
  <c r="I274" i="41" s="1"/>
  <c r="J270" i="41"/>
  <c r="G270" i="41"/>
  <c r="I270" i="41" s="1"/>
  <c r="J266" i="41"/>
  <c r="G266" i="41"/>
  <c r="I266" i="41" s="1"/>
  <c r="J262" i="41"/>
  <c r="G262" i="41"/>
  <c r="I262" i="41" s="1"/>
  <c r="J258" i="41"/>
  <c r="G258" i="41"/>
  <c r="I258" i="41" s="1"/>
  <c r="J252" i="41"/>
  <c r="G252" i="41"/>
  <c r="I252" i="41" s="1"/>
  <c r="J250" i="41"/>
  <c r="G250" i="41"/>
  <c r="I250" i="41" s="1"/>
  <c r="J246" i="41"/>
  <c r="G246" i="41"/>
  <c r="I246" i="41" s="1"/>
  <c r="J242" i="41"/>
  <c r="G242" i="41"/>
  <c r="I242" i="41" s="1"/>
  <c r="J238" i="41"/>
  <c r="G238" i="41"/>
  <c r="I238" i="41" s="1"/>
  <c r="J234" i="41"/>
  <c r="G234" i="41"/>
  <c r="I234" i="41" s="1"/>
  <c r="J232" i="41"/>
  <c r="G232" i="41"/>
  <c r="I232" i="41" s="1"/>
  <c r="J228" i="41"/>
  <c r="G228" i="41"/>
  <c r="I228" i="41" s="1"/>
  <c r="J224" i="41"/>
  <c r="G224" i="41"/>
  <c r="I224" i="41" s="1"/>
  <c r="J220" i="41"/>
  <c r="G220" i="41"/>
  <c r="I220" i="41" s="1"/>
  <c r="J216" i="41"/>
  <c r="G216" i="41"/>
  <c r="I216" i="41" s="1"/>
  <c r="J212" i="41"/>
  <c r="G212" i="41"/>
  <c r="I212" i="41" s="1"/>
  <c r="J208" i="41"/>
  <c r="G208" i="41"/>
  <c r="I208" i="41" s="1"/>
  <c r="J204" i="41"/>
  <c r="G204" i="41"/>
  <c r="I204" i="41" s="1"/>
  <c r="J200" i="41"/>
  <c r="G200" i="41"/>
  <c r="I200" i="41" s="1"/>
  <c r="J196" i="41"/>
  <c r="G196" i="41"/>
  <c r="I196" i="41" s="1"/>
  <c r="J192" i="41"/>
  <c r="G192" i="41"/>
  <c r="I192" i="41" s="1"/>
  <c r="J188" i="41"/>
  <c r="G188" i="41"/>
  <c r="I188" i="41" s="1"/>
  <c r="J186" i="41"/>
  <c r="G186" i="41"/>
  <c r="I186" i="41" s="1"/>
  <c r="J182" i="41"/>
  <c r="G182" i="41"/>
  <c r="I182" i="41" s="1"/>
  <c r="J178" i="41"/>
  <c r="G178" i="41"/>
  <c r="I178" i="41" s="1"/>
  <c r="J174" i="41"/>
  <c r="G174" i="41"/>
  <c r="I174" i="41" s="1"/>
  <c r="J170" i="41"/>
  <c r="G170" i="41"/>
  <c r="I170" i="41" s="1"/>
  <c r="J166" i="41"/>
  <c r="G166" i="41"/>
  <c r="I166" i="41" s="1"/>
  <c r="J164" i="41"/>
  <c r="G164" i="41"/>
  <c r="I164" i="41" s="1"/>
  <c r="J162" i="41"/>
  <c r="G162" i="41"/>
  <c r="I162" i="41" s="1"/>
  <c r="J160" i="41"/>
  <c r="G160" i="41"/>
  <c r="I160" i="41" s="1"/>
  <c r="J158" i="41"/>
  <c r="G158" i="41"/>
  <c r="I158" i="41" s="1"/>
  <c r="J156" i="41"/>
  <c r="G156" i="41"/>
  <c r="I156" i="41" s="1"/>
  <c r="J154" i="41"/>
  <c r="G154" i="41"/>
  <c r="I154" i="41" s="1"/>
  <c r="J152" i="41"/>
  <c r="G152" i="41"/>
  <c r="I152" i="41" s="1"/>
  <c r="J150" i="41"/>
  <c r="G150" i="41"/>
  <c r="I150" i="41" s="1"/>
  <c r="J148" i="41"/>
  <c r="G148" i="41"/>
  <c r="I148" i="41" s="1"/>
  <c r="J146" i="41"/>
  <c r="G146" i="41"/>
  <c r="I146" i="41" s="1"/>
  <c r="J144" i="41"/>
  <c r="G144" i="41"/>
  <c r="I144" i="41" s="1"/>
  <c r="J142" i="41"/>
  <c r="G142" i="41"/>
  <c r="I142" i="41" s="1"/>
  <c r="J140" i="41"/>
  <c r="G140" i="41"/>
  <c r="I140" i="41" s="1"/>
  <c r="J138" i="41"/>
  <c r="G138" i="41"/>
  <c r="I138" i="41" s="1"/>
  <c r="J136" i="41"/>
  <c r="G136" i="41"/>
  <c r="I136" i="41" s="1"/>
  <c r="J134" i="41"/>
  <c r="G134" i="41"/>
  <c r="I134" i="41" s="1"/>
  <c r="J132" i="41"/>
  <c r="G132" i="41"/>
  <c r="I132" i="41" s="1"/>
  <c r="J130" i="41"/>
  <c r="G130" i="41"/>
  <c r="I130" i="41" s="1"/>
  <c r="J128" i="41"/>
  <c r="G128" i="41"/>
  <c r="I128" i="41" s="1"/>
  <c r="J126" i="41"/>
  <c r="G126" i="41"/>
  <c r="I126" i="41" s="1"/>
  <c r="J124" i="41"/>
  <c r="G124" i="41"/>
  <c r="I124" i="41" s="1"/>
  <c r="J122" i="41"/>
  <c r="G122" i="41"/>
  <c r="I122" i="41" s="1"/>
  <c r="J120" i="41"/>
  <c r="G120" i="41"/>
  <c r="I120" i="41" s="1"/>
  <c r="J118" i="41"/>
  <c r="G118" i="41"/>
  <c r="I118" i="41" s="1"/>
  <c r="J116" i="41"/>
  <c r="G116" i="41"/>
  <c r="I116" i="41" s="1"/>
  <c r="J114" i="41"/>
  <c r="G114" i="41"/>
  <c r="I114" i="41" s="1"/>
  <c r="J112" i="41"/>
  <c r="G112" i="41"/>
  <c r="I112" i="41" s="1"/>
  <c r="J110" i="41"/>
  <c r="G110" i="41"/>
  <c r="I110" i="41" s="1"/>
  <c r="J108" i="41"/>
  <c r="G108" i="41"/>
  <c r="I108" i="41" s="1"/>
  <c r="J106" i="41"/>
  <c r="G106" i="41"/>
  <c r="I106" i="41" s="1"/>
  <c r="J104" i="41"/>
  <c r="G104" i="41"/>
  <c r="I104" i="41" s="1"/>
  <c r="J102" i="41"/>
  <c r="G102" i="41"/>
  <c r="I102" i="41" s="1"/>
  <c r="J100" i="41"/>
  <c r="G100" i="41"/>
  <c r="I100" i="41" s="1"/>
  <c r="J98" i="41"/>
  <c r="G98" i="41"/>
  <c r="I98" i="41" s="1"/>
  <c r="J96" i="41"/>
  <c r="G96" i="41"/>
  <c r="I96" i="41" s="1"/>
  <c r="J94" i="41"/>
  <c r="G94" i="41"/>
  <c r="I94" i="41" s="1"/>
  <c r="J92" i="41"/>
  <c r="G92" i="41"/>
  <c r="I92" i="41" s="1"/>
  <c r="J90" i="41"/>
  <c r="G90" i="41"/>
  <c r="I90" i="41" s="1"/>
  <c r="J88" i="41"/>
  <c r="G88" i="41"/>
  <c r="I88" i="41" s="1"/>
  <c r="J86" i="41"/>
  <c r="G86" i="41"/>
  <c r="I86" i="41" s="1"/>
  <c r="J84" i="41"/>
  <c r="G84" i="41"/>
  <c r="I84" i="41" s="1"/>
  <c r="J82" i="41"/>
  <c r="G82" i="41"/>
  <c r="I82" i="41" s="1"/>
  <c r="J80" i="41"/>
  <c r="G80" i="41"/>
  <c r="I80" i="41" s="1"/>
  <c r="J78" i="41"/>
  <c r="G78" i="41"/>
  <c r="I78" i="41" s="1"/>
  <c r="J76" i="41"/>
  <c r="G76" i="41"/>
  <c r="I76" i="41" s="1"/>
  <c r="J74" i="41"/>
  <c r="G74" i="41"/>
  <c r="I74" i="41" s="1"/>
  <c r="J72" i="41"/>
  <c r="G72" i="41"/>
  <c r="I72" i="41" s="1"/>
  <c r="J70" i="41"/>
  <c r="G70" i="41"/>
  <c r="I70" i="41" s="1"/>
  <c r="J68" i="41"/>
  <c r="G68" i="41"/>
  <c r="I68" i="41" s="1"/>
  <c r="J66" i="41"/>
  <c r="G66" i="41"/>
  <c r="I66" i="41" s="1"/>
  <c r="J64" i="41"/>
  <c r="G64" i="41"/>
  <c r="I64" i="41" s="1"/>
  <c r="J62" i="41"/>
  <c r="G62" i="41"/>
  <c r="I62" i="41" s="1"/>
  <c r="J60" i="41"/>
  <c r="G60" i="41"/>
  <c r="I60" i="41" s="1"/>
  <c r="J58" i="41"/>
  <c r="G58" i="41"/>
  <c r="I58" i="41" s="1"/>
  <c r="J56" i="41"/>
  <c r="G56" i="41"/>
  <c r="I56" i="41" s="1"/>
  <c r="J54" i="41"/>
  <c r="G54" i="41"/>
  <c r="I54" i="41" s="1"/>
  <c r="J52" i="41"/>
  <c r="G52" i="41"/>
  <c r="I52" i="41" s="1"/>
  <c r="J50" i="41"/>
  <c r="G50" i="41"/>
  <c r="I50" i="41" s="1"/>
  <c r="J48" i="41"/>
  <c r="G48" i="41"/>
  <c r="I48" i="41" s="1"/>
  <c r="J46" i="41"/>
  <c r="G46" i="41"/>
  <c r="I46" i="41" s="1"/>
  <c r="J44" i="41"/>
  <c r="G44" i="41"/>
  <c r="I44" i="41" s="1"/>
  <c r="J42" i="41"/>
  <c r="G42" i="41"/>
  <c r="I42" i="41" s="1"/>
  <c r="J40" i="41"/>
  <c r="G40" i="41"/>
  <c r="I40" i="41" s="1"/>
  <c r="J38" i="41"/>
  <c r="G38" i="41"/>
  <c r="I38" i="41" s="1"/>
  <c r="J36" i="41"/>
  <c r="G36" i="41"/>
  <c r="I36" i="41" s="1"/>
  <c r="J34" i="41"/>
  <c r="G34" i="41"/>
  <c r="I34" i="41" s="1"/>
  <c r="J32" i="41"/>
  <c r="G32" i="41"/>
  <c r="I32" i="41" s="1"/>
  <c r="J30" i="41"/>
  <c r="G30" i="41"/>
  <c r="I30" i="41" s="1"/>
  <c r="J28" i="41"/>
  <c r="G28" i="41"/>
  <c r="I28" i="41" s="1"/>
  <c r="J26" i="41"/>
  <c r="G26" i="41"/>
  <c r="I26" i="41" s="1"/>
  <c r="J24" i="41"/>
  <c r="G24" i="41"/>
  <c r="I24" i="41" s="1"/>
  <c r="J22" i="41"/>
  <c r="G22" i="41"/>
  <c r="I22" i="41" s="1"/>
  <c r="J20" i="41"/>
  <c r="G20" i="41"/>
  <c r="I20" i="41" s="1"/>
  <c r="J18" i="41"/>
  <c r="G18" i="41"/>
  <c r="I18" i="41" s="1"/>
  <c r="J16" i="41"/>
  <c r="G16" i="41"/>
  <c r="I16" i="41" s="1"/>
  <c r="J14" i="41"/>
  <c r="G14" i="41"/>
  <c r="I14" i="41" s="1"/>
  <c r="J12" i="41"/>
  <c r="G12" i="41"/>
  <c r="I12" i="41" s="1"/>
  <c r="J10" i="41"/>
  <c r="G10" i="41"/>
  <c r="I10" i="41" s="1"/>
  <c r="J8" i="41"/>
  <c r="G8" i="41"/>
  <c r="I8" i="41" s="1"/>
  <c r="J6" i="41"/>
  <c r="G6" i="41"/>
  <c r="I6" i="41" s="1"/>
  <c r="J4" i="41"/>
  <c r="G4" i="41"/>
  <c r="I4" i="41" s="1"/>
  <c r="A353" i="41"/>
  <c r="G353" i="41"/>
  <c r="I353" i="41" s="1"/>
  <c r="J351" i="41"/>
  <c r="G351" i="41"/>
  <c r="I351" i="41" s="1"/>
  <c r="J349" i="41"/>
  <c r="G349" i="41"/>
  <c r="I349" i="41" s="1"/>
  <c r="J347" i="41"/>
  <c r="G347" i="41"/>
  <c r="I347" i="41" s="1"/>
  <c r="J345" i="41"/>
  <c r="G345" i="41"/>
  <c r="I345" i="41" s="1"/>
  <c r="J343" i="41"/>
  <c r="G343" i="41"/>
  <c r="I343" i="41" s="1"/>
  <c r="J341" i="41"/>
  <c r="G341" i="41"/>
  <c r="I341" i="41" s="1"/>
  <c r="J339" i="41"/>
  <c r="G339" i="41"/>
  <c r="I339" i="41" s="1"/>
  <c r="J337" i="41"/>
  <c r="G337" i="41"/>
  <c r="I337" i="41" s="1"/>
  <c r="J335" i="41"/>
  <c r="G335" i="41"/>
  <c r="I335" i="41" s="1"/>
  <c r="J333" i="41"/>
  <c r="G333" i="41"/>
  <c r="I333" i="41" s="1"/>
  <c r="J331" i="41"/>
  <c r="A331" i="41" s="1"/>
  <c r="G331" i="41"/>
  <c r="I331" i="41" s="1"/>
  <c r="J329" i="41"/>
  <c r="G329" i="41"/>
  <c r="I329" i="41" s="1"/>
  <c r="J327" i="41"/>
  <c r="G327" i="41"/>
  <c r="I327" i="41" s="1"/>
  <c r="J325" i="41"/>
  <c r="G325" i="41"/>
  <c r="I325" i="41" s="1"/>
  <c r="J323" i="41"/>
  <c r="G323" i="41"/>
  <c r="I323" i="41" s="1"/>
  <c r="J321" i="41"/>
  <c r="G321" i="41"/>
  <c r="I321" i="41" s="1"/>
  <c r="J319" i="41"/>
  <c r="G319" i="41"/>
  <c r="I319" i="41" s="1"/>
  <c r="J317" i="41"/>
  <c r="G317" i="41"/>
  <c r="I317" i="41" s="1"/>
  <c r="J315" i="41"/>
  <c r="G315" i="41"/>
  <c r="I315" i="41" s="1"/>
  <c r="J313" i="41"/>
  <c r="G313" i="41"/>
  <c r="I313" i="41" s="1"/>
  <c r="J311" i="41"/>
  <c r="G311" i="41"/>
  <c r="I311" i="41" s="1"/>
  <c r="J309" i="41"/>
  <c r="G309" i="41"/>
  <c r="I309" i="41" s="1"/>
  <c r="J307" i="41"/>
  <c r="G307" i="41"/>
  <c r="I307" i="41" s="1"/>
  <c r="J305" i="41"/>
  <c r="G305" i="41"/>
  <c r="I305" i="41" s="1"/>
  <c r="J303" i="41"/>
  <c r="G303" i="41"/>
  <c r="I303" i="41" s="1"/>
  <c r="J301" i="41"/>
  <c r="G301" i="41"/>
  <c r="I301" i="41" s="1"/>
  <c r="J299" i="41"/>
  <c r="G299" i="41"/>
  <c r="I299" i="41" s="1"/>
  <c r="J297" i="41"/>
  <c r="G297" i="41"/>
  <c r="I297" i="41" s="1"/>
  <c r="J295" i="41"/>
  <c r="G295" i="41"/>
  <c r="I295" i="41" s="1"/>
  <c r="J293" i="41"/>
  <c r="G293" i="41"/>
  <c r="I293" i="41" s="1"/>
  <c r="J291" i="41"/>
  <c r="G291" i="41"/>
  <c r="I291" i="41" s="1"/>
  <c r="J289" i="41"/>
  <c r="G289" i="41"/>
  <c r="I289" i="41" s="1"/>
  <c r="J287" i="41"/>
  <c r="G287" i="41"/>
  <c r="I287" i="41" s="1"/>
  <c r="J285" i="41"/>
  <c r="G285" i="41"/>
  <c r="I285" i="41" s="1"/>
  <c r="J283" i="41"/>
  <c r="G283" i="41"/>
  <c r="I283" i="41" s="1"/>
  <c r="J281" i="41"/>
  <c r="G281" i="41"/>
  <c r="I281" i="41" s="1"/>
  <c r="J279" i="41"/>
  <c r="G279" i="41"/>
  <c r="I279" i="41" s="1"/>
  <c r="J277" i="41"/>
  <c r="G277" i="41"/>
  <c r="I277" i="41" s="1"/>
  <c r="J275" i="41"/>
  <c r="G275" i="41"/>
  <c r="I275" i="41" s="1"/>
  <c r="J273" i="41"/>
  <c r="G273" i="41"/>
  <c r="I273" i="41" s="1"/>
  <c r="J271" i="41"/>
  <c r="G271" i="41"/>
  <c r="I271" i="41" s="1"/>
  <c r="J269" i="41"/>
  <c r="G269" i="41"/>
  <c r="I269" i="41" s="1"/>
  <c r="J267" i="41"/>
  <c r="G267" i="41"/>
  <c r="I267" i="41" s="1"/>
  <c r="J265" i="41"/>
  <c r="G265" i="41"/>
  <c r="I265" i="41" s="1"/>
  <c r="J263" i="41"/>
  <c r="G263" i="41"/>
  <c r="I263" i="41" s="1"/>
  <c r="J261" i="41"/>
  <c r="G261" i="41"/>
  <c r="I261" i="41" s="1"/>
  <c r="J259" i="41"/>
  <c r="G259" i="41"/>
  <c r="I259" i="41" s="1"/>
  <c r="J257" i="41"/>
  <c r="G257" i="41"/>
  <c r="I257" i="41" s="1"/>
  <c r="J255" i="41"/>
  <c r="G255" i="41"/>
  <c r="I255" i="41" s="1"/>
  <c r="J253" i="41"/>
  <c r="G253" i="41"/>
  <c r="I253" i="41" s="1"/>
  <c r="J251" i="41"/>
  <c r="G251" i="41"/>
  <c r="I251" i="41" s="1"/>
  <c r="J249" i="41"/>
  <c r="G249" i="41"/>
  <c r="I249" i="41" s="1"/>
  <c r="J247" i="41"/>
  <c r="G247" i="41"/>
  <c r="I247" i="41" s="1"/>
  <c r="J245" i="41"/>
  <c r="G245" i="41"/>
  <c r="I245" i="41" s="1"/>
  <c r="J243" i="41"/>
  <c r="G243" i="41"/>
  <c r="I243" i="41" s="1"/>
  <c r="J241" i="41"/>
  <c r="G241" i="41"/>
  <c r="I241" i="41" s="1"/>
  <c r="J239" i="41"/>
  <c r="G239" i="41"/>
  <c r="I239" i="41" s="1"/>
  <c r="J237" i="41"/>
  <c r="G237" i="41"/>
  <c r="I237" i="41" s="1"/>
  <c r="J235" i="41"/>
  <c r="G235" i="41"/>
  <c r="I235" i="41" s="1"/>
  <c r="J233" i="41"/>
  <c r="G233" i="41"/>
  <c r="I233" i="41" s="1"/>
  <c r="J231" i="41"/>
  <c r="G231" i="41"/>
  <c r="I231" i="41" s="1"/>
  <c r="J229" i="41"/>
  <c r="G229" i="41"/>
  <c r="I229" i="41" s="1"/>
  <c r="J227" i="41"/>
  <c r="G227" i="41"/>
  <c r="I227" i="41" s="1"/>
  <c r="J225" i="41"/>
  <c r="G225" i="41"/>
  <c r="I225" i="41" s="1"/>
  <c r="J223" i="41"/>
  <c r="G223" i="41"/>
  <c r="I223" i="41" s="1"/>
  <c r="J221" i="41"/>
  <c r="G221" i="41"/>
  <c r="I221" i="41" s="1"/>
  <c r="J219" i="41"/>
  <c r="G219" i="41"/>
  <c r="I219" i="41" s="1"/>
  <c r="J217" i="41"/>
  <c r="G217" i="41"/>
  <c r="I217" i="41" s="1"/>
  <c r="J215" i="41"/>
  <c r="G215" i="41"/>
  <c r="I215" i="41" s="1"/>
  <c r="J213" i="41"/>
  <c r="G213" i="41"/>
  <c r="I213" i="41" s="1"/>
  <c r="J211" i="41"/>
  <c r="G211" i="41"/>
  <c r="I211" i="41" s="1"/>
  <c r="J209" i="41"/>
  <c r="G209" i="41"/>
  <c r="I209" i="41" s="1"/>
  <c r="J207" i="41"/>
  <c r="G207" i="41"/>
  <c r="I207" i="41" s="1"/>
  <c r="J205" i="41"/>
  <c r="G205" i="41"/>
  <c r="I205" i="41" s="1"/>
  <c r="J203" i="41"/>
  <c r="G203" i="41"/>
  <c r="I203" i="41" s="1"/>
  <c r="J201" i="41"/>
  <c r="G201" i="41"/>
  <c r="I201" i="41" s="1"/>
  <c r="J199" i="41"/>
  <c r="G199" i="41"/>
  <c r="I199" i="41" s="1"/>
  <c r="J197" i="41"/>
  <c r="G197" i="41"/>
  <c r="I197" i="41" s="1"/>
  <c r="J195" i="41"/>
  <c r="G195" i="41"/>
  <c r="I195" i="41" s="1"/>
  <c r="J193" i="41"/>
  <c r="G193" i="41"/>
  <c r="I193" i="41" s="1"/>
  <c r="J191" i="41"/>
  <c r="G191" i="41"/>
  <c r="I191" i="41" s="1"/>
  <c r="J189" i="41"/>
  <c r="G189" i="41"/>
  <c r="I189" i="41" s="1"/>
  <c r="J187" i="41"/>
  <c r="G187" i="41"/>
  <c r="I187" i="41" s="1"/>
  <c r="J185" i="41"/>
  <c r="G185" i="41"/>
  <c r="I185" i="41" s="1"/>
  <c r="J183" i="41"/>
  <c r="G183" i="41"/>
  <c r="I183" i="41" s="1"/>
  <c r="J181" i="41"/>
  <c r="G181" i="41"/>
  <c r="I181" i="41" s="1"/>
  <c r="J179" i="41"/>
  <c r="G179" i="41"/>
  <c r="I179" i="41" s="1"/>
  <c r="J177" i="41"/>
  <c r="G177" i="41"/>
  <c r="I177" i="41" s="1"/>
  <c r="J175" i="41"/>
  <c r="G175" i="41"/>
  <c r="I175" i="41" s="1"/>
  <c r="J173" i="41"/>
  <c r="G173" i="41"/>
  <c r="I173" i="41" s="1"/>
  <c r="J171" i="41"/>
  <c r="G171" i="41"/>
  <c r="I171" i="41" s="1"/>
  <c r="J169" i="41"/>
  <c r="G169" i="41"/>
  <c r="I169" i="41" s="1"/>
  <c r="J167" i="41"/>
  <c r="G167" i="41"/>
  <c r="I167" i="41" s="1"/>
  <c r="J165" i="41"/>
  <c r="G165" i="41"/>
  <c r="I165" i="41" s="1"/>
  <c r="J163" i="41"/>
  <c r="G163" i="41"/>
  <c r="I163" i="41" s="1"/>
  <c r="J161" i="41"/>
  <c r="G161" i="41"/>
  <c r="I161" i="41" s="1"/>
  <c r="J159" i="41"/>
  <c r="G159" i="41"/>
  <c r="I159" i="41" s="1"/>
  <c r="J157" i="41"/>
  <c r="G157" i="41"/>
  <c r="I157" i="41" s="1"/>
  <c r="J155" i="41"/>
  <c r="G155" i="41"/>
  <c r="I155" i="41" s="1"/>
  <c r="J153" i="41"/>
  <c r="G153" i="41"/>
  <c r="I153" i="41" s="1"/>
  <c r="J151" i="41"/>
  <c r="G151" i="41"/>
  <c r="I151" i="41" s="1"/>
  <c r="J149" i="41"/>
  <c r="G149" i="41"/>
  <c r="I149" i="41" s="1"/>
  <c r="J147" i="41"/>
  <c r="G147" i="41"/>
  <c r="I147" i="41" s="1"/>
  <c r="J145" i="41"/>
  <c r="G145" i="41"/>
  <c r="I145" i="41" s="1"/>
  <c r="J143" i="41"/>
  <c r="G143" i="41"/>
  <c r="I143" i="41" s="1"/>
  <c r="J141" i="41"/>
  <c r="G141" i="41"/>
  <c r="I141" i="41" s="1"/>
  <c r="J139" i="41"/>
  <c r="G139" i="41"/>
  <c r="I139" i="41" s="1"/>
  <c r="J137" i="41"/>
  <c r="G137" i="41"/>
  <c r="I137" i="41" s="1"/>
  <c r="J135" i="41"/>
  <c r="G135" i="41"/>
  <c r="I135" i="41" s="1"/>
  <c r="J133" i="41"/>
  <c r="G133" i="41"/>
  <c r="I133" i="41" s="1"/>
  <c r="J131" i="41"/>
  <c r="G131" i="41"/>
  <c r="I131" i="41" s="1"/>
  <c r="J129" i="41"/>
  <c r="G129" i="41"/>
  <c r="I129" i="41" s="1"/>
  <c r="J127" i="41"/>
  <c r="G127" i="41"/>
  <c r="I127" i="41" s="1"/>
  <c r="J125" i="41"/>
  <c r="G125" i="41"/>
  <c r="I125" i="41" s="1"/>
  <c r="J123" i="41"/>
  <c r="G123" i="41"/>
  <c r="I123" i="41" s="1"/>
  <c r="J121" i="41"/>
  <c r="G121" i="41"/>
  <c r="I121" i="41" s="1"/>
  <c r="J119" i="41"/>
  <c r="G119" i="41"/>
  <c r="I119" i="41" s="1"/>
  <c r="J117" i="41"/>
  <c r="G117" i="41"/>
  <c r="I117" i="41" s="1"/>
  <c r="J115" i="41"/>
  <c r="G115" i="41"/>
  <c r="I115" i="41" s="1"/>
  <c r="J113" i="41"/>
  <c r="G113" i="41"/>
  <c r="I113" i="41" s="1"/>
  <c r="J111" i="41"/>
  <c r="G111" i="41"/>
  <c r="I111" i="41" s="1"/>
  <c r="J109" i="41"/>
  <c r="G109" i="41"/>
  <c r="I109" i="41" s="1"/>
  <c r="J107" i="41"/>
  <c r="G107" i="41"/>
  <c r="I107" i="41" s="1"/>
  <c r="J105" i="41"/>
  <c r="G105" i="41"/>
  <c r="I105" i="41" s="1"/>
  <c r="J103" i="41"/>
  <c r="G103" i="41"/>
  <c r="I103" i="41" s="1"/>
  <c r="J101" i="41"/>
  <c r="G101" i="41"/>
  <c r="I101" i="41" s="1"/>
  <c r="J99" i="41"/>
  <c r="G99" i="41"/>
  <c r="I99" i="41" s="1"/>
  <c r="J97" i="41"/>
  <c r="G97" i="41"/>
  <c r="I97" i="41" s="1"/>
  <c r="J95" i="41"/>
  <c r="G95" i="41"/>
  <c r="I95" i="41" s="1"/>
  <c r="J93" i="41"/>
  <c r="G93" i="41"/>
  <c r="I93" i="41" s="1"/>
  <c r="J91" i="41"/>
  <c r="G91" i="41"/>
  <c r="I91" i="41" s="1"/>
  <c r="J89" i="41"/>
  <c r="G89" i="41"/>
  <c r="I89" i="41" s="1"/>
  <c r="J87" i="41"/>
  <c r="G87" i="41"/>
  <c r="I87" i="41" s="1"/>
  <c r="J85" i="41"/>
  <c r="G85" i="41"/>
  <c r="I85" i="41" s="1"/>
  <c r="J83" i="41"/>
  <c r="G83" i="41"/>
  <c r="I83" i="41" s="1"/>
  <c r="J81" i="41"/>
  <c r="G81" i="41"/>
  <c r="I81" i="41" s="1"/>
  <c r="J79" i="41"/>
  <c r="G79" i="41"/>
  <c r="I79" i="41" s="1"/>
  <c r="J77" i="41"/>
  <c r="G77" i="41"/>
  <c r="I77" i="41" s="1"/>
  <c r="J75" i="41"/>
  <c r="G75" i="41"/>
  <c r="I75" i="41" s="1"/>
  <c r="J73" i="41"/>
  <c r="G73" i="41"/>
  <c r="I73" i="41" s="1"/>
  <c r="J71" i="41"/>
  <c r="G71" i="41"/>
  <c r="I71" i="41" s="1"/>
  <c r="J69" i="41"/>
  <c r="G69" i="41"/>
  <c r="I69" i="41" s="1"/>
  <c r="J67" i="41"/>
  <c r="G67" i="41"/>
  <c r="I67" i="41" s="1"/>
  <c r="J65" i="41"/>
  <c r="G65" i="41"/>
  <c r="I65" i="41" s="1"/>
  <c r="J63" i="41"/>
  <c r="G63" i="41"/>
  <c r="I63" i="41" s="1"/>
  <c r="J61" i="41"/>
  <c r="G61" i="41"/>
  <c r="I61" i="41" s="1"/>
  <c r="J59" i="41"/>
  <c r="G59" i="41"/>
  <c r="I59" i="41" s="1"/>
  <c r="J57" i="41"/>
  <c r="G57" i="41"/>
  <c r="I57" i="41" s="1"/>
  <c r="J55" i="41"/>
  <c r="G55" i="41"/>
  <c r="I55" i="41" s="1"/>
  <c r="J53" i="41"/>
  <c r="G53" i="41"/>
  <c r="I53" i="41" s="1"/>
  <c r="J51" i="41"/>
  <c r="G51" i="41"/>
  <c r="I51" i="41" s="1"/>
  <c r="J49" i="41"/>
  <c r="G49" i="41"/>
  <c r="I49" i="41" s="1"/>
  <c r="J47" i="41"/>
  <c r="G47" i="41"/>
  <c r="I47" i="41" s="1"/>
  <c r="J45" i="41"/>
  <c r="G45" i="41"/>
  <c r="I45" i="41" s="1"/>
  <c r="J43" i="41"/>
  <c r="G43" i="41"/>
  <c r="I43" i="41" s="1"/>
  <c r="J41" i="41"/>
  <c r="G41" i="41"/>
  <c r="I41" i="41" s="1"/>
  <c r="J39" i="41"/>
  <c r="G39" i="41"/>
  <c r="I39" i="41" s="1"/>
  <c r="J37" i="41"/>
  <c r="G37" i="41"/>
  <c r="I37" i="41" s="1"/>
  <c r="J35" i="41"/>
  <c r="G35" i="41"/>
  <c r="I35" i="41" s="1"/>
  <c r="J33" i="41"/>
  <c r="G33" i="41"/>
  <c r="I33" i="41" s="1"/>
  <c r="J31" i="41"/>
  <c r="G31" i="41"/>
  <c r="I31" i="41" s="1"/>
  <c r="J29" i="41"/>
  <c r="G29" i="41"/>
  <c r="I29" i="41" s="1"/>
  <c r="J27" i="41"/>
  <c r="G27" i="41"/>
  <c r="I27" i="41" s="1"/>
  <c r="J25" i="41"/>
  <c r="G25" i="41"/>
  <c r="I25" i="41" s="1"/>
  <c r="J23" i="41"/>
  <c r="G23" i="41"/>
  <c r="I23" i="41" s="1"/>
  <c r="J21" i="41"/>
  <c r="G21" i="41"/>
  <c r="I21" i="41" s="1"/>
  <c r="J19" i="41"/>
  <c r="G19" i="41"/>
  <c r="I19" i="41" s="1"/>
  <c r="J17" i="41"/>
  <c r="G17" i="41"/>
  <c r="I17" i="41" s="1"/>
  <c r="J15" i="41"/>
  <c r="G15" i="41"/>
  <c r="I15" i="41" s="1"/>
  <c r="J13" i="41"/>
  <c r="G13" i="41"/>
  <c r="I13" i="41" s="1"/>
  <c r="J11" i="41"/>
  <c r="G11" i="41"/>
  <c r="I11" i="41" s="1"/>
  <c r="J9" i="41"/>
  <c r="G9" i="41"/>
  <c r="I9" i="41" s="1"/>
  <c r="J7" i="41"/>
  <c r="G7" i="41"/>
  <c r="I7" i="41" s="1"/>
  <c r="J5" i="41"/>
  <c r="G5" i="41"/>
  <c r="I5" i="41" s="1"/>
  <c r="E38" i="23"/>
  <c r="D38" i="23"/>
  <c r="J3" i="41"/>
  <c r="G3" i="41"/>
  <c r="D5" i="23"/>
  <c r="F37" i="23"/>
  <c r="D37" i="23" s="1"/>
  <c r="D39" i="23"/>
  <c r="B6" i="49"/>
  <c r="H3" i="49" s="1"/>
  <c r="B7" i="49"/>
  <c r="B9" i="49" s="1"/>
  <c r="B10" i="49" s="1"/>
  <c r="E18" i="23"/>
  <c r="D36" i="23"/>
  <c r="D35" i="23"/>
  <c r="C73" i="28"/>
  <c r="D73" i="28" s="1"/>
  <c r="E73" i="28" s="1"/>
  <c r="F39" i="44"/>
  <c r="D39" i="44"/>
  <c r="E39" i="44"/>
  <c r="E95" i="23"/>
  <c r="D56" i="23"/>
  <c r="D8" i="52"/>
  <c r="R8" i="52" s="1"/>
  <c r="R7" i="52"/>
  <c r="E7" i="52"/>
  <c r="F11" i="52"/>
  <c r="B33" i="52"/>
  <c r="G7" i="52"/>
  <c r="B37" i="52"/>
  <c r="B36" i="52"/>
  <c r="F10" i="51"/>
  <c r="B33" i="51"/>
  <c r="G7" i="51"/>
  <c r="D8" i="51"/>
  <c r="G8" i="51" s="1"/>
  <c r="H8" i="51" s="1"/>
  <c r="E7" i="51"/>
  <c r="B37" i="51"/>
  <c r="B36" i="51"/>
  <c r="D8" i="50"/>
  <c r="D9" i="50" s="1"/>
  <c r="E7" i="50"/>
  <c r="R7" i="50"/>
  <c r="F11" i="50"/>
  <c r="B33" i="50"/>
  <c r="G7" i="50"/>
  <c r="B37" i="50"/>
  <c r="B36" i="50"/>
  <c r="L22" i="44" l="1"/>
  <c r="F62" i="23"/>
  <c r="O354" i="54"/>
  <c r="O355" i="54"/>
  <c r="O356" i="54"/>
  <c r="O357" i="54"/>
  <c r="O359" i="54"/>
  <c r="O363" i="54"/>
  <c r="O367" i="54"/>
  <c r="O371" i="54"/>
  <c r="O376" i="54"/>
  <c r="O361" i="54"/>
  <c r="O365" i="54"/>
  <c r="O369" i="54"/>
  <c r="O374" i="54"/>
  <c r="O378" i="54"/>
  <c r="O380" i="54"/>
  <c r="O384" i="54"/>
  <c r="O388" i="54"/>
  <c r="O392" i="54"/>
  <c r="O396" i="54"/>
  <c r="O400" i="54"/>
  <c r="O382" i="54"/>
  <c r="O386" i="54"/>
  <c r="O390" i="54"/>
  <c r="O394" i="54"/>
  <c r="O398" i="54"/>
  <c r="O381" i="54"/>
  <c r="O399" i="54"/>
  <c r="O395" i="54"/>
  <c r="O391" i="54"/>
  <c r="O387" i="54"/>
  <c r="O372" i="54"/>
  <c r="O368" i="54"/>
  <c r="O383" i="54"/>
  <c r="O397" i="54"/>
  <c r="O393" i="54"/>
  <c r="O389" i="54"/>
  <c r="O385" i="54"/>
  <c r="O370" i="54"/>
  <c r="O379" i="54"/>
  <c r="O375" i="54"/>
  <c r="O364" i="54"/>
  <c r="O358" i="54"/>
  <c r="O377" i="54"/>
  <c r="O373" i="54"/>
  <c r="O366" i="54"/>
  <c r="O362" i="54"/>
  <c r="O360" i="54"/>
  <c r="R8" i="50"/>
  <c r="P2" i="54"/>
  <c r="O117" i="54"/>
  <c r="O116" i="54"/>
  <c r="O141" i="54"/>
  <c r="O112" i="54"/>
  <c r="O104" i="54"/>
  <c r="O96" i="54"/>
  <c r="O93" i="54"/>
  <c r="O92" i="54"/>
  <c r="O89" i="54"/>
  <c r="O88" i="54"/>
  <c r="O81" i="54"/>
  <c r="O77" i="54"/>
  <c r="O73" i="54"/>
  <c r="O108" i="54"/>
  <c r="O100" i="54"/>
  <c r="O95" i="54"/>
  <c r="O91" i="54"/>
  <c r="O87" i="54"/>
  <c r="O85" i="54"/>
  <c r="O83" i="54"/>
  <c r="O79" i="54"/>
  <c r="O75" i="54"/>
  <c r="O71" i="54"/>
  <c r="O67" i="54"/>
  <c r="O63" i="54"/>
  <c r="O59" i="54"/>
  <c r="O55" i="54"/>
  <c r="O51" i="54"/>
  <c r="O47" i="54"/>
  <c r="O43" i="54"/>
  <c r="O69" i="54"/>
  <c r="O65" i="54"/>
  <c r="O61" i="54"/>
  <c r="O57" i="54"/>
  <c r="O53" i="54"/>
  <c r="O49" i="54"/>
  <c r="O45" i="54"/>
  <c r="O39" i="54"/>
  <c r="O37" i="54"/>
  <c r="O35" i="54"/>
  <c r="O33" i="54"/>
  <c r="O31" i="54"/>
  <c r="O29" i="54"/>
  <c r="O27" i="54"/>
  <c r="O25" i="54"/>
  <c r="O23" i="54"/>
  <c r="O21" i="54"/>
  <c r="O19" i="54"/>
  <c r="O17" i="54"/>
  <c r="O15" i="54"/>
  <c r="O13" i="54"/>
  <c r="O11" i="54"/>
  <c r="O9" i="54"/>
  <c r="O7" i="54"/>
  <c r="O5" i="54"/>
  <c r="O41" i="54"/>
  <c r="O84" i="54"/>
  <c r="O97" i="54"/>
  <c r="O99" i="54"/>
  <c r="O101" i="54"/>
  <c r="O103" i="54"/>
  <c r="O105" i="54"/>
  <c r="O107" i="54"/>
  <c r="O109" i="54"/>
  <c r="O111" i="54"/>
  <c r="O113" i="54"/>
  <c r="O115" i="54"/>
  <c r="O181" i="54"/>
  <c r="O177" i="54"/>
  <c r="O165" i="54"/>
  <c r="O161" i="54"/>
  <c r="O159" i="54"/>
  <c r="O155" i="54"/>
  <c r="O151" i="54"/>
  <c r="O147" i="54"/>
  <c r="O143" i="54"/>
  <c r="O347" i="54"/>
  <c r="O3" i="54"/>
  <c r="O119" i="54"/>
  <c r="O121" i="54"/>
  <c r="O123" i="54"/>
  <c r="O125" i="54"/>
  <c r="O127" i="54"/>
  <c r="O129" i="54"/>
  <c r="O131" i="54"/>
  <c r="O133" i="54"/>
  <c r="O135" i="54"/>
  <c r="O137" i="54"/>
  <c r="O219" i="54"/>
  <c r="O195" i="54"/>
  <c r="O183" i="54"/>
  <c r="O173" i="54"/>
  <c r="O169" i="54"/>
  <c r="O157" i="54"/>
  <c r="O153" i="54"/>
  <c r="O149" i="54"/>
  <c r="O145" i="54"/>
  <c r="O139" i="54"/>
  <c r="O98" i="54"/>
  <c r="O90" i="54"/>
  <c r="O78" i="54"/>
  <c r="O70" i="54"/>
  <c r="O62" i="54"/>
  <c r="O54" i="54"/>
  <c r="O46" i="54"/>
  <c r="O38" i="54"/>
  <c r="O36" i="54"/>
  <c r="O34" i="54"/>
  <c r="O32" i="54"/>
  <c r="O28" i="54"/>
  <c r="O26" i="54"/>
  <c r="O24" i="54"/>
  <c r="O22" i="54"/>
  <c r="O20" i="54"/>
  <c r="O18" i="54"/>
  <c r="O16" i="54"/>
  <c r="O44" i="54"/>
  <c r="O52" i="54"/>
  <c r="O60" i="54"/>
  <c r="O68" i="54"/>
  <c r="O76" i="54"/>
  <c r="O114" i="54"/>
  <c r="O102" i="54"/>
  <c r="O94" i="54"/>
  <c r="O86" i="54"/>
  <c r="O82" i="54"/>
  <c r="O74" i="54"/>
  <c r="O66" i="54"/>
  <c r="O58" i="54"/>
  <c r="O50" i="54"/>
  <c r="O42" i="54"/>
  <c r="O4" i="54"/>
  <c r="O6" i="54"/>
  <c r="O8" i="54"/>
  <c r="O10" i="54"/>
  <c r="O12" i="54"/>
  <c r="O14" i="54"/>
  <c r="O40" i="54"/>
  <c r="O48" i="54"/>
  <c r="O56" i="54"/>
  <c r="O64" i="54"/>
  <c r="O72" i="54"/>
  <c r="O80" i="54"/>
  <c r="O234" i="54"/>
  <c r="O118" i="54"/>
  <c r="O106" i="54"/>
  <c r="O211" i="54"/>
  <c r="O199" i="54"/>
  <c r="O191" i="54"/>
  <c r="O187" i="54"/>
  <c r="O185" i="54"/>
  <c r="O175" i="54"/>
  <c r="O167" i="54"/>
  <c r="O197" i="54"/>
  <c r="O205" i="54"/>
  <c r="O215" i="54"/>
  <c r="O233" i="54"/>
  <c r="O217" i="54"/>
  <c r="O227" i="54"/>
  <c r="O235" i="54"/>
  <c r="O286" i="54"/>
  <c r="O278" i="54"/>
  <c r="O110" i="54"/>
  <c r="O207" i="54"/>
  <c r="O203" i="54"/>
  <c r="O189" i="54"/>
  <c r="O179" i="54"/>
  <c r="O171" i="54"/>
  <c r="O163" i="54"/>
  <c r="O193" i="54"/>
  <c r="O201" i="54"/>
  <c r="O209" i="54"/>
  <c r="O223" i="54"/>
  <c r="O221" i="54"/>
  <c r="O213" i="54"/>
  <c r="O229" i="54"/>
  <c r="O225" i="54"/>
  <c r="O231" i="54"/>
  <c r="O296" i="54"/>
  <c r="O294" i="54"/>
  <c r="O292" i="54"/>
  <c r="O290" i="54"/>
  <c r="O282" i="54"/>
  <c r="O274" i="54"/>
  <c r="O266" i="54"/>
  <c r="O264" i="54"/>
  <c r="O236" i="54"/>
  <c r="O232" i="54"/>
  <c r="O230" i="54"/>
  <c r="O228" i="54"/>
  <c r="O226" i="54"/>
  <c r="O224" i="54"/>
  <c r="O220" i="54"/>
  <c r="O216" i="54"/>
  <c r="O212" i="54"/>
  <c r="O208" i="54"/>
  <c r="O204" i="54"/>
  <c r="O200" i="54"/>
  <c r="O196" i="54"/>
  <c r="O192" i="54"/>
  <c r="O188" i="54"/>
  <c r="O184" i="54"/>
  <c r="O180" i="54"/>
  <c r="O176" i="54"/>
  <c r="O172" i="54"/>
  <c r="O168" i="54"/>
  <c r="O164" i="54"/>
  <c r="O160" i="54"/>
  <c r="O156" i="54"/>
  <c r="O152" i="54"/>
  <c r="O148" i="54"/>
  <c r="O144" i="54"/>
  <c r="O140" i="54"/>
  <c r="O30" i="54"/>
  <c r="O270" i="54"/>
  <c r="O262" i="54"/>
  <c r="O260" i="54"/>
  <c r="O256" i="54"/>
  <c r="O254" i="54"/>
  <c r="O252" i="54"/>
  <c r="O250" i="54"/>
  <c r="O248" i="54"/>
  <c r="O246" i="54"/>
  <c r="O244" i="54"/>
  <c r="O242" i="54"/>
  <c r="O240" i="54"/>
  <c r="O238" i="54"/>
  <c r="O222" i="54"/>
  <c r="O218" i="54"/>
  <c r="O214" i="54"/>
  <c r="O210" i="54"/>
  <c r="O206" i="54"/>
  <c r="O202" i="54"/>
  <c r="O198" i="54"/>
  <c r="O194" i="54"/>
  <c r="O190" i="54"/>
  <c r="O186" i="54"/>
  <c r="O182" i="54"/>
  <c r="O178" i="54"/>
  <c r="O174" i="54"/>
  <c r="O170" i="54"/>
  <c r="O166" i="54"/>
  <c r="O162" i="54"/>
  <c r="O158" i="54"/>
  <c r="O154" i="54"/>
  <c r="O150" i="54"/>
  <c r="O146" i="54"/>
  <c r="O142" i="54"/>
  <c r="O122" i="54"/>
  <c r="O126" i="54"/>
  <c r="O130" i="54"/>
  <c r="O134" i="54"/>
  <c r="O138" i="54"/>
  <c r="O258" i="54"/>
  <c r="O268" i="54"/>
  <c r="O272" i="54"/>
  <c r="O276" i="54"/>
  <c r="O280" i="54"/>
  <c r="O284" i="54"/>
  <c r="O261" i="54"/>
  <c r="O259" i="54"/>
  <c r="O257" i="54"/>
  <c r="O253" i="54"/>
  <c r="O249" i="54"/>
  <c r="O245" i="54"/>
  <c r="O241" i="54"/>
  <c r="O237" i="54"/>
  <c r="O317" i="54"/>
  <c r="O329" i="54"/>
  <c r="O334" i="54"/>
  <c r="O321" i="54"/>
  <c r="O307" i="54"/>
  <c r="O299" i="54"/>
  <c r="O338" i="54"/>
  <c r="O328" i="54"/>
  <c r="O316" i="54"/>
  <c r="O312" i="54"/>
  <c r="O308" i="54"/>
  <c r="O304" i="54"/>
  <c r="O300" i="54"/>
  <c r="O340" i="54"/>
  <c r="O336" i="54"/>
  <c r="O341" i="54"/>
  <c r="O337" i="54"/>
  <c r="O333" i="54"/>
  <c r="O353" i="54"/>
  <c r="O349" i="54"/>
  <c r="O343" i="54"/>
  <c r="O350" i="54"/>
  <c r="O342" i="54"/>
  <c r="O346" i="54"/>
  <c r="O348" i="54"/>
  <c r="O120" i="54"/>
  <c r="O124" i="54"/>
  <c r="O128" i="54"/>
  <c r="O132" i="54"/>
  <c r="O136" i="54"/>
  <c r="O288" i="54"/>
  <c r="O255" i="54"/>
  <c r="O251" i="54"/>
  <c r="O247" i="54"/>
  <c r="O243" i="54"/>
  <c r="O239" i="54"/>
  <c r="O301" i="54"/>
  <c r="O313" i="54"/>
  <c r="O325" i="54"/>
  <c r="O263" i="54"/>
  <c r="O265" i="54"/>
  <c r="O267" i="54"/>
  <c r="O269" i="54"/>
  <c r="O271" i="54"/>
  <c r="O273" i="54"/>
  <c r="O275" i="54"/>
  <c r="O277" i="54"/>
  <c r="O279" i="54"/>
  <c r="O281" i="54"/>
  <c r="O283" i="54"/>
  <c r="O285" i="54"/>
  <c r="O287" i="54"/>
  <c r="O289" i="54"/>
  <c r="O291" i="54"/>
  <c r="O293" i="54"/>
  <c r="O295" i="54"/>
  <c r="O297" i="54"/>
  <c r="O305" i="54"/>
  <c r="O315" i="54"/>
  <c r="O331" i="54"/>
  <c r="O327" i="54"/>
  <c r="O323" i="54"/>
  <c r="O319" i="54"/>
  <c r="O311" i="54"/>
  <c r="O309" i="54"/>
  <c r="O303" i="54"/>
  <c r="O330" i="54"/>
  <c r="O326" i="54"/>
  <c r="O324" i="54"/>
  <c r="O322" i="54"/>
  <c r="O320" i="54"/>
  <c r="O318" i="54"/>
  <c r="O314" i="54"/>
  <c r="O310" i="54"/>
  <c r="O306" i="54"/>
  <c r="O302" i="54"/>
  <c r="O298" i="54"/>
  <c r="O332" i="54"/>
  <c r="O339" i="54"/>
  <c r="O335" i="54"/>
  <c r="O351" i="54"/>
  <c r="O345" i="54"/>
  <c r="O352" i="54"/>
  <c r="O344" i="54"/>
  <c r="H7" i="52"/>
  <c r="E37" i="44"/>
  <c r="D49" i="23"/>
  <c r="G65" i="23"/>
  <c r="F38" i="23"/>
  <c r="L8" i="48"/>
  <c r="L6" i="48"/>
  <c r="L7" i="48"/>
  <c r="Q5" i="48"/>
  <c r="L5" i="48"/>
  <c r="I3" i="41"/>
  <c r="G7" i="23"/>
  <c r="H5" i="49"/>
  <c r="H12" i="49"/>
  <c r="H8" i="49"/>
  <c r="H4" i="49"/>
  <c r="H10" i="49"/>
  <c r="H6" i="49"/>
  <c r="H13" i="49"/>
  <c r="H11" i="49"/>
  <c r="H2" i="49"/>
  <c r="H9" i="49"/>
  <c r="H7" i="49"/>
  <c r="H7" i="50"/>
  <c r="E8" i="52"/>
  <c r="D9" i="52"/>
  <c r="E9" i="52" s="1"/>
  <c r="G8" i="50"/>
  <c r="H8" i="50" s="1"/>
  <c r="B47" i="50"/>
  <c r="B47" i="51"/>
  <c r="B47" i="52"/>
  <c r="G8" i="52"/>
  <c r="H8" i="52" s="1"/>
  <c r="F12" i="52"/>
  <c r="E8" i="51"/>
  <c r="R8" i="51"/>
  <c r="H7" i="51"/>
  <c r="D9" i="51"/>
  <c r="D10" i="51" s="1"/>
  <c r="G10" i="51" s="1"/>
  <c r="H10" i="51" s="1"/>
  <c r="F11" i="51"/>
  <c r="D10" i="50"/>
  <c r="R10" i="50" s="1"/>
  <c r="G9" i="50"/>
  <c r="H9" i="50" s="1"/>
  <c r="E8" i="50"/>
  <c r="E9" i="50"/>
  <c r="R9" i="50"/>
  <c r="F12" i="50"/>
  <c r="Y8" i="48"/>
  <c r="Y7" i="48"/>
  <c r="Y6" i="48"/>
  <c r="P356" i="54" l="1"/>
  <c r="P355" i="54"/>
  <c r="P357" i="54"/>
  <c r="P358" i="54"/>
  <c r="P359" i="54"/>
  <c r="P354" i="54"/>
  <c r="P361" i="54"/>
  <c r="P362" i="54"/>
  <c r="P365" i="54"/>
  <c r="P366" i="54"/>
  <c r="P369" i="54"/>
  <c r="P370" i="54"/>
  <c r="P374" i="54"/>
  <c r="P375" i="54"/>
  <c r="P378" i="54"/>
  <c r="P360" i="54"/>
  <c r="P363" i="54"/>
  <c r="P364" i="54"/>
  <c r="P367" i="54"/>
  <c r="P368" i="54"/>
  <c r="P371" i="54"/>
  <c r="P372" i="54"/>
  <c r="P373" i="54"/>
  <c r="P376" i="54"/>
  <c r="P377" i="54"/>
  <c r="P379" i="54"/>
  <c r="P382" i="54"/>
  <c r="P383" i="54"/>
  <c r="P386" i="54"/>
  <c r="P387" i="54"/>
  <c r="P390" i="54"/>
  <c r="P391" i="54"/>
  <c r="P394" i="54"/>
  <c r="P395" i="54"/>
  <c r="P398" i="54"/>
  <c r="P399" i="54"/>
  <c r="P380" i="54"/>
  <c r="P381" i="54"/>
  <c r="P384" i="54"/>
  <c r="P385" i="54"/>
  <c r="P388" i="54"/>
  <c r="P389" i="54"/>
  <c r="P392" i="54"/>
  <c r="P393" i="54"/>
  <c r="P396" i="54"/>
  <c r="P397" i="54"/>
  <c r="P400" i="54"/>
  <c r="Q2" i="54"/>
  <c r="P155" i="54"/>
  <c r="P151" i="54"/>
  <c r="P147" i="54"/>
  <c r="P143" i="54"/>
  <c r="P137" i="54"/>
  <c r="P119" i="54"/>
  <c r="P159" i="54"/>
  <c r="P153" i="54"/>
  <c r="P149" i="54"/>
  <c r="P145" i="54"/>
  <c r="P135" i="54"/>
  <c r="P133" i="54"/>
  <c r="P131" i="54"/>
  <c r="P129" i="54"/>
  <c r="P127" i="54"/>
  <c r="P125" i="54"/>
  <c r="P123" i="54"/>
  <c r="P121" i="54"/>
  <c r="P115" i="54"/>
  <c r="P109" i="54"/>
  <c r="P107" i="54"/>
  <c r="P101" i="54"/>
  <c r="P99" i="54"/>
  <c r="P113" i="54"/>
  <c r="P111" i="54"/>
  <c r="P105" i="54"/>
  <c r="P103" i="54"/>
  <c r="P97" i="54"/>
  <c r="P95" i="54"/>
  <c r="P91" i="54"/>
  <c r="P87" i="54"/>
  <c r="P85" i="54"/>
  <c r="P83" i="54"/>
  <c r="P79" i="54"/>
  <c r="P75" i="54"/>
  <c r="P93" i="54"/>
  <c r="P89" i="54"/>
  <c r="P81" i="54"/>
  <c r="P77" i="54"/>
  <c r="P73" i="54"/>
  <c r="P71" i="54"/>
  <c r="P69" i="54"/>
  <c r="P65" i="54"/>
  <c r="P61" i="54"/>
  <c r="P57" i="54"/>
  <c r="P53" i="54"/>
  <c r="P49" i="54"/>
  <c r="P45" i="54"/>
  <c r="P67" i="54"/>
  <c r="P63" i="54"/>
  <c r="P59" i="54"/>
  <c r="P55" i="54"/>
  <c r="P51" i="54"/>
  <c r="P47" i="54"/>
  <c r="P43" i="54"/>
  <c r="P41" i="54"/>
  <c r="P39" i="54"/>
  <c r="P37" i="54"/>
  <c r="P35" i="54"/>
  <c r="P33" i="54"/>
  <c r="P31" i="54"/>
  <c r="P29" i="54"/>
  <c r="P27" i="54"/>
  <c r="P25" i="54"/>
  <c r="P23" i="54"/>
  <c r="P21" i="54"/>
  <c r="P19" i="54"/>
  <c r="P17" i="54"/>
  <c r="P15" i="54"/>
  <c r="P13" i="54"/>
  <c r="P11" i="54"/>
  <c r="P9" i="54"/>
  <c r="P7" i="54"/>
  <c r="P5" i="54"/>
  <c r="P220" i="54"/>
  <c r="P216" i="54"/>
  <c r="P117" i="54"/>
  <c r="P139" i="54"/>
  <c r="P179" i="54"/>
  <c r="P167" i="54"/>
  <c r="P141" i="54"/>
  <c r="P188" i="54"/>
  <c r="P156" i="54"/>
  <c r="P144" i="54"/>
  <c r="P157" i="54"/>
  <c r="P163" i="54"/>
  <c r="P187" i="54"/>
  <c r="P175" i="54"/>
  <c r="P171" i="54"/>
  <c r="P232" i="54"/>
  <c r="P228" i="54"/>
  <c r="P224" i="54"/>
  <c r="P184" i="54"/>
  <c r="P180" i="54"/>
  <c r="P176" i="54"/>
  <c r="P172" i="54"/>
  <c r="P168" i="54"/>
  <c r="P164" i="54"/>
  <c r="P160" i="54"/>
  <c r="P148" i="54"/>
  <c r="P140" i="54"/>
  <c r="P138" i="54"/>
  <c r="P132" i="54"/>
  <c r="P130" i="54"/>
  <c r="P124" i="54"/>
  <c r="P122" i="54"/>
  <c r="P262" i="54"/>
  <c r="P212" i="54"/>
  <c r="P208" i="54"/>
  <c r="P204" i="54"/>
  <c r="P196" i="54"/>
  <c r="P192" i="54"/>
  <c r="P152" i="54"/>
  <c r="P136" i="54"/>
  <c r="P134" i="54"/>
  <c r="P128" i="54"/>
  <c r="P126" i="54"/>
  <c r="P120" i="54"/>
  <c r="P200" i="54"/>
  <c r="P181" i="54"/>
  <c r="P173" i="54"/>
  <c r="P165" i="54"/>
  <c r="P235" i="54"/>
  <c r="P227" i="54"/>
  <c r="P225" i="54"/>
  <c r="P219" i="54"/>
  <c r="P215" i="54"/>
  <c r="P213" i="54"/>
  <c r="P231" i="54"/>
  <c r="P239" i="54"/>
  <c r="P253" i="54"/>
  <c r="P249" i="54"/>
  <c r="P245" i="54"/>
  <c r="P241" i="54"/>
  <c r="P233" i="54"/>
  <c r="P294" i="54"/>
  <c r="P292" i="54"/>
  <c r="P290" i="54"/>
  <c r="P288" i="54"/>
  <c r="P282" i="54"/>
  <c r="P280" i="54"/>
  <c r="P274" i="54"/>
  <c r="P272" i="54"/>
  <c r="P185" i="54"/>
  <c r="P183" i="54"/>
  <c r="P177" i="54"/>
  <c r="P169" i="54"/>
  <c r="P161" i="54"/>
  <c r="P189" i="54"/>
  <c r="P217" i="54"/>
  <c r="P211" i="54"/>
  <c r="P209" i="54"/>
  <c r="P207" i="54"/>
  <c r="P205" i="54"/>
  <c r="P203" i="54"/>
  <c r="P201" i="54"/>
  <c r="P199" i="54"/>
  <c r="P197" i="54"/>
  <c r="P195" i="54"/>
  <c r="P193" i="54"/>
  <c r="P191" i="54"/>
  <c r="P223" i="54"/>
  <c r="P221" i="54"/>
  <c r="P255" i="54"/>
  <c r="P251" i="54"/>
  <c r="P247" i="54"/>
  <c r="P243" i="54"/>
  <c r="P237" i="54"/>
  <c r="P229" i="54"/>
  <c r="P312" i="54"/>
  <c r="P306" i="54"/>
  <c r="P286" i="54"/>
  <c r="P284" i="54"/>
  <c r="P278" i="54"/>
  <c r="P276" i="54"/>
  <c r="P270" i="54"/>
  <c r="P268" i="54"/>
  <c r="P260" i="54"/>
  <c r="P258" i="54"/>
  <c r="P254" i="54"/>
  <c r="P250" i="54"/>
  <c r="P246" i="54"/>
  <c r="P242" i="54"/>
  <c r="P238" i="54"/>
  <c r="P4" i="54"/>
  <c r="P6" i="54"/>
  <c r="P8" i="54"/>
  <c r="P10" i="54"/>
  <c r="P12" i="54"/>
  <c r="P14" i="54"/>
  <c r="P16" i="54"/>
  <c r="P18" i="54"/>
  <c r="P20" i="54"/>
  <c r="P22" i="54"/>
  <c r="P24" i="54"/>
  <c r="P26" i="54"/>
  <c r="P28" i="54"/>
  <c r="P32" i="54"/>
  <c r="P34" i="54"/>
  <c r="P36" i="54"/>
  <c r="P38" i="54"/>
  <c r="P40" i="54"/>
  <c r="P42" i="54"/>
  <c r="P44" i="54"/>
  <c r="P46" i="54"/>
  <c r="P48" i="54"/>
  <c r="P50" i="54"/>
  <c r="P52" i="54"/>
  <c r="P54" i="54"/>
  <c r="P56" i="54"/>
  <c r="P58" i="54"/>
  <c r="P60" i="54"/>
  <c r="P62" i="54"/>
  <c r="P64" i="54"/>
  <c r="P66" i="54"/>
  <c r="P68" i="54"/>
  <c r="P70" i="54"/>
  <c r="P72" i="54"/>
  <c r="P74" i="54"/>
  <c r="P76" i="54"/>
  <c r="P78" i="54"/>
  <c r="P80" i="54"/>
  <c r="P82" i="54"/>
  <c r="P84" i="54"/>
  <c r="P86" i="54"/>
  <c r="P88" i="54"/>
  <c r="P90" i="54"/>
  <c r="P92" i="54"/>
  <c r="P94" i="54"/>
  <c r="P96" i="54"/>
  <c r="P98" i="54"/>
  <c r="P266" i="54"/>
  <c r="P264" i="54"/>
  <c r="P236" i="54"/>
  <c r="P234" i="54"/>
  <c r="P230" i="54"/>
  <c r="P226" i="54"/>
  <c r="P100" i="54"/>
  <c r="P102" i="54"/>
  <c r="P104" i="54"/>
  <c r="P106" i="54"/>
  <c r="P108" i="54"/>
  <c r="P30" i="54"/>
  <c r="P257" i="54"/>
  <c r="P316" i="54"/>
  <c r="P308" i="54"/>
  <c r="P304" i="54"/>
  <c r="P300" i="54"/>
  <c r="P261" i="54"/>
  <c r="P303" i="54"/>
  <c r="P327" i="54"/>
  <c r="P325" i="54"/>
  <c r="P323" i="54"/>
  <c r="P319" i="54"/>
  <c r="P317" i="54"/>
  <c r="P315" i="54"/>
  <c r="P313" i="54"/>
  <c r="P309" i="54"/>
  <c r="P297" i="54"/>
  <c r="P295" i="54"/>
  <c r="P293" i="54"/>
  <c r="P291" i="54"/>
  <c r="P289" i="54"/>
  <c r="P287" i="54"/>
  <c r="P285" i="54"/>
  <c r="P283" i="54"/>
  <c r="P281" i="54"/>
  <c r="P279" i="54"/>
  <c r="P277" i="54"/>
  <c r="P275" i="54"/>
  <c r="P273" i="54"/>
  <c r="P271" i="54"/>
  <c r="P269" i="54"/>
  <c r="P267" i="54"/>
  <c r="P265" i="54"/>
  <c r="P263" i="54"/>
  <c r="P322" i="54"/>
  <c r="P328" i="54"/>
  <c r="P324" i="54"/>
  <c r="P320" i="54"/>
  <c r="P336" i="54"/>
  <c r="P334" i="54"/>
  <c r="P342" i="54"/>
  <c r="P345" i="54"/>
  <c r="P349" i="54"/>
  <c r="P351" i="54"/>
  <c r="P353" i="54"/>
  <c r="P347" i="54"/>
  <c r="P341" i="54"/>
  <c r="P348" i="54"/>
  <c r="P346" i="54"/>
  <c r="P340" i="54"/>
  <c r="P344" i="54"/>
  <c r="P110" i="54"/>
  <c r="P112" i="54"/>
  <c r="P114" i="54"/>
  <c r="P116" i="54"/>
  <c r="P118" i="54"/>
  <c r="P142" i="54"/>
  <c r="P146" i="54"/>
  <c r="P150" i="54"/>
  <c r="P154" i="54"/>
  <c r="P158" i="54"/>
  <c r="P162" i="54"/>
  <c r="P166" i="54"/>
  <c r="P170" i="54"/>
  <c r="P174" i="54"/>
  <c r="P178" i="54"/>
  <c r="P182" i="54"/>
  <c r="P186" i="54"/>
  <c r="P190" i="54"/>
  <c r="P194" i="54"/>
  <c r="P198" i="54"/>
  <c r="P202" i="54"/>
  <c r="P206" i="54"/>
  <c r="P210" i="54"/>
  <c r="P214" i="54"/>
  <c r="P218" i="54"/>
  <c r="P222" i="54"/>
  <c r="P240" i="54"/>
  <c r="P244" i="54"/>
  <c r="P248" i="54"/>
  <c r="P252" i="54"/>
  <c r="P256" i="54"/>
  <c r="P299" i="54"/>
  <c r="P259" i="54"/>
  <c r="P311" i="54"/>
  <c r="P318" i="54"/>
  <c r="P314" i="54"/>
  <c r="P310" i="54"/>
  <c r="P302" i="54"/>
  <c r="P298" i="54"/>
  <c r="P296" i="54"/>
  <c r="P339" i="54"/>
  <c r="P337" i="54"/>
  <c r="P335" i="54"/>
  <c r="P333" i="54"/>
  <c r="P331" i="54"/>
  <c r="P329" i="54"/>
  <c r="P321" i="54"/>
  <c r="P307" i="54"/>
  <c r="P305" i="54"/>
  <c r="P301" i="54"/>
  <c r="P326" i="54"/>
  <c r="P332" i="54"/>
  <c r="P350" i="54"/>
  <c r="P338" i="54"/>
  <c r="P330" i="54"/>
  <c r="P343" i="54"/>
  <c r="P352" i="54"/>
  <c r="P3" i="54"/>
  <c r="R9" i="52"/>
  <c r="Q7" i="48"/>
  <c r="Q8" i="48"/>
  <c r="Q6" i="48"/>
  <c r="E10" i="50"/>
  <c r="D11" i="50"/>
  <c r="R11" i="50" s="1"/>
  <c r="G10" i="50"/>
  <c r="H10" i="50" s="1"/>
  <c r="D10" i="52"/>
  <c r="G9" i="52"/>
  <c r="H9" i="52" s="1"/>
  <c r="F13" i="52"/>
  <c r="D11" i="51"/>
  <c r="G11" i="51" s="1"/>
  <c r="H11" i="51" s="1"/>
  <c r="F12" i="51"/>
  <c r="E10" i="51"/>
  <c r="R10" i="51"/>
  <c r="R9" i="51"/>
  <c r="E9" i="51"/>
  <c r="G9" i="51"/>
  <c r="H9" i="51" s="1"/>
  <c r="F13" i="50"/>
  <c r="B6" i="47"/>
  <c r="B7" i="47"/>
  <c r="B8" i="47"/>
  <c r="B9" i="47"/>
  <c r="B10" i="47"/>
  <c r="B11" i="47"/>
  <c r="B12" i="47"/>
  <c r="B13" i="47"/>
  <c r="B14" i="47"/>
  <c r="B5" i="47"/>
  <c r="M3" i="18"/>
  <c r="M4" i="18"/>
  <c r="M5" i="18"/>
  <c r="M6" i="18"/>
  <c r="M7" i="18"/>
  <c r="Q354" i="54" l="1"/>
  <c r="Q355" i="54"/>
  <c r="Q356" i="54"/>
  <c r="Q357" i="54"/>
  <c r="Q359" i="54"/>
  <c r="Q363" i="54"/>
  <c r="Q367" i="54"/>
  <c r="Q371" i="54"/>
  <c r="Q376" i="54"/>
  <c r="Q361" i="54"/>
  <c r="Q365" i="54"/>
  <c r="Q369" i="54"/>
  <c r="Q374" i="54"/>
  <c r="Q378" i="54"/>
  <c r="Q380" i="54"/>
  <c r="Q384" i="54"/>
  <c r="Q388" i="54"/>
  <c r="Q392" i="54"/>
  <c r="Q396" i="54"/>
  <c r="Q400" i="54"/>
  <c r="Q382" i="54"/>
  <c r="Q386" i="54"/>
  <c r="Q390" i="54"/>
  <c r="Q394" i="54"/>
  <c r="Q398" i="54"/>
  <c r="Q383" i="54"/>
  <c r="Q397" i="54"/>
  <c r="Q393" i="54"/>
  <c r="Q389" i="54"/>
  <c r="Q385" i="54"/>
  <c r="Q370" i="54"/>
  <c r="Q381" i="54"/>
  <c r="Q399" i="54"/>
  <c r="Q395" i="54"/>
  <c r="Q391" i="54"/>
  <c r="Q387" i="54"/>
  <c r="Q372" i="54"/>
  <c r="Q368" i="54"/>
  <c r="Q377" i="54"/>
  <c r="Q373" i="54"/>
  <c r="Q366" i="54"/>
  <c r="Q362" i="54"/>
  <c r="Q379" i="54"/>
  <c r="Q375" i="54"/>
  <c r="Q364" i="54"/>
  <c r="Q360" i="54"/>
  <c r="Q358" i="54"/>
  <c r="B51" i="52"/>
  <c r="R2" i="54"/>
  <c r="Q177" i="54"/>
  <c r="Q165" i="54"/>
  <c r="Q181" i="54"/>
  <c r="Q117" i="54"/>
  <c r="Q93" i="54"/>
  <c r="Q89" i="54"/>
  <c r="Q81" i="54"/>
  <c r="Q77" i="54"/>
  <c r="Q73" i="54"/>
  <c r="Q95" i="54"/>
  <c r="Q91" i="54"/>
  <c r="Q87" i="54"/>
  <c r="Q85" i="54"/>
  <c r="Q83" i="54"/>
  <c r="Q79" i="54"/>
  <c r="Q75" i="54"/>
  <c r="Q71" i="54"/>
  <c r="Q67" i="54"/>
  <c r="Q63" i="54"/>
  <c r="Q59" i="54"/>
  <c r="Q55" i="54"/>
  <c r="Q51" i="54"/>
  <c r="Q47" i="54"/>
  <c r="Q43" i="54"/>
  <c r="Q69" i="54"/>
  <c r="Q65" i="54"/>
  <c r="Q61" i="54"/>
  <c r="Q57" i="54"/>
  <c r="Q53" i="54"/>
  <c r="Q49" i="54"/>
  <c r="Q45" i="54"/>
  <c r="Q39" i="54"/>
  <c r="Q37" i="54"/>
  <c r="Q35" i="54"/>
  <c r="Q33" i="54"/>
  <c r="Q31" i="54"/>
  <c r="Q29" i="54"/>
  <c r="Q27" i="54"/>
  <c r="Q25" i="54"/>
  <c r="Q23" i="54"/>
  <c r="Q21" i="54"/>
  <c r="Q19" i="54"/>
  <c r="Q17" i="54"/>
  <c r="Q15" i="54"/>
  <c r="Q13" i="54"/>
  <c r="Q11" i="54"/>
  <c r="Q9" i="54"/>
  <c r="Q7" i="54"/>
  <c r="Q5" i="54"/>
  <c r="Q41" i="54"/>
  <c r="Q38" i="54"/>
  <c r="Q34" i="54"/>
  <c r="Q30" i="54"/>
  <c r="Q4" i="54"/>
  <c r="Q6" i="54"/>
  <c r="Q8" i="54"/>
  <c r="Q10" i="54"/>
  <c r="Q12" i="54"/>
  <c r="Q14" i="54"/>
  <c r="Q32" i="54"/>
  <c r="Q119" i="54"/>
  <c r="Q121" i="54"/>
  <c r="Q123" i="54"/>
  <c r="Q125" i="54"/>
  <c r="Q127" i="54"/>
  <c r="Q129" i="54"/>
  <c r="Q131" i="54"/>
  <c r="Q133" i="54"/>
  <c r="Q135" i="54"/>
  <c r="Q137" i="54"/>
  <c r="Q157" i="54"/>
  <c r="Q153" i="54"/>
  <c r="Q149" i="54"/>
  <c r="Q145" i="54"/>
  <c r="Q139" i="54"/>
  <c r="Q36" i="54"/>
  <c r="Q97" i="54"/>
  <c r="Q99" i="54"/>
  <c r="Q101" i="54"/>
  <c r="Q103" i="54"/>
  <c r="Q105" i="54"/>
  <c r="Q107" i="54"/>
  <c r="Q109" i="54"/>
  <c r="Q111" i="54"/>
  <c r="Q113" i="54"/>
  <c r="Q115" i="54"/>
  <c r="Q141" i="54"/>
  <c r="Q169" i="54"/>
  <c r="Q173" i="54"/>
  <c r="Q161" i="54"/>
  <c r="Q159" i="54"/>
  <c r="Q155" i="54"/>
  <c r="Q151" i="54"/>
  <c r="Q147" i="54"/>
  <c r="Q143" i="54"/>
  <c r="Q118" i="54"/>
  <c r="Q114" i="54"/>
  <c r="Q110" i="54"/>
  <c r="Q106" i="54"/>
  <c r="Q16" i="54"/>
  <c r="Q18" i="54"/>
  <c r="Q20" i="54"/>
  <c r="Q22" i="54"/>
  <c r="Q24" i="54"/>
  <c r="Q26" i="54"/>
  <c r="Q28" i="54"/>
  <c r="Q116" i="54"/>
  <c r="Q104" i="54"/>
  <c r="Q100" i="54"/>
  <c r="Q96" i="54"/>
  <c r="Q92" i="54"/>
  <c r="Q88" i="54"/>
  <c r="Q84" i="54"/>
  <c r="Q80" i="54"/>
  <c r="Q76" i="54"/>
  <c r="Q72" i="54"/>
  <c r="Q68" i="54"/>
  <c r="Q64" i="54"/>
  <c r="Q60" i="54"/>
  <c r="Q56" i="54"/>
  <c r="Q52" i="54"/>
  <c r="Q48" i="54"/>
  <c r="Q44" i="54"/>
  <c r="Q40" i="54"/>
  <c r="Q213" i="54"/>
  <c r="Q209" i="54"/>
  <c r="Q205" i="54"/>
  <c r="Q201" i="54"/>
  <c r="Q197" i="54"/>
  <c r="Q183" i="54"/>
  <c r="Q179" i="54"/>
  <c r="Q171" i="54"/>
  <c r="Q163" i="54"/>
  <c r="Q195" i="54"/>
  <c r="Q203" i="54"/>
  <c r="Q211" i="54"/>
  <c r="Q217" i="54"/>
  <c r="Q229" i="54"/>
  <c r="Q223" i="54"/>
  <c r="Q219" i="54"/>
  <c r="Q233" i="54"/>
  <c r="Q225" i="54"/>
  <c r="Q231" i="54"/>
  <c r="Q294" i="54"/>
  <c r="Q292" i="54"/>
  <c r="Q286" i="54"/>
  <c r="Q284" i="54"/>
  <c r="Q278" i="54"/>
  <c r="Q276" i="54"/>
  <c r="Q112" i="54"/>
  <c r="Q108" i="54"/>
  <c r="Q102" i="54"/>
  <c r="Q98" i="54"/>
  <c r="Q94" i="54"/>
  <c r="Q90" i="54"/>
  <c r="Q86" i="54"/>
  <c r="Q82" i="54"/>
  <c r="Q78" i="54"/>
  <c r="Q74" i="54"/>
  <c r="Q70" i="54"/>
  <c r="Q66" i="54"/>
  <c r="Q62" i="54"/>
  <c r="Q58" i="54"/>
  <c r="Q54" i="54"/>
  <c r="Q50" i="54"/>
  <c r="Q46" i="54"/>
  <c r="Q42" i="54"/>
  <c r="Q193" i="54"/>
  <c r="Q189" i="54"/>
  <c r="Q187" i="54"/>
  <c r="Q185" i="54"/>
  <c r="Q175" i="54"/>
  <c r="Q167" i="54"/>
  <c r="Q191" i="54"/>
  <c r="Q199" i="54"/>
  <c r="Q207" i="54"/>
  <c r="Q221" i="54"/>
  <c r="Q215" i="54"/>
  <c r="Q227" i="54"/>
  <c r="Q267" i="54"/>
  <c r="Q235" i="54"/>
  <c r="Q290" i="54"/>
  <c r="Q288" i="54"/>
  <c r="Q282" i="54"/>
  <c r="Q280" i="54"/>
  <c r="Q274" i="54"/>
  <c r="Q272" i="54"/>
  <c r="Q266" i="54"/>
  <c r="Q270" i="54"/>
  <c r="Q268" i="54"/>
  <c r="Q262" i="54"/>
  <c r="Q260" i="54"/>
  <c r="Q256" i="54"/>
  <c r="Q254" i="54"/>
  <c r="Q252" i="54"/>
  <c r="Q250" i="54"/>
  <c r="Q248" i="54"/>
  <c r="Q246" i="54"/>
  <c r="Q244" i="54"/>
  <c r="Q242" i="54"/>
  <c r="Q240" i="54"/>
  <c r="Q234" i="54"/>
  <c r="Q222" i="54"/>
  <c r="Q218" i="54"/>
  <c r="Q214" i="54"/>
  <c r="Q210" i="54"/>
  <c r="Q206" i="54"/>
  <c r="Q202" i="54"/>
  <c r="Q198" i="54"/>
  <c r="Q194" i="54"/>
  <c r="Q190" i="54"/>
  <c r="Q186" i="54"/>
  <c r="Q182" i="54"/>
  <c r="Q178" i="54"/>
  <c r="Q174" i="54"/>
  <c r="Q170" i="54"/>
  <c r="Q166" i="54"/>
  <c r="Q162" i="54"/>
  <c r="Q158" i="54"/>
  <c r="Q154" i="54"/>
  <c r="Q150" i="54"/>
  <c r="Q146" i="54"/>
  <c r="Q142" i="54"/>
  <c r="Q3" i="54"/>
  <c r="Q264" i="54"/>
  <c r="Q258" i="54"/>
  <c r="Q236" i="54"/>
  <c r="Q232" i="54"/>
  <c r="Q230" i="54"/>
  <c r="Q228" i="54"/>
  <c r="Q226" i="54"/>
  <c r="Q224" i="54"/>
  <c r="Q220" i="54"/>
  <c r="Q216" i="54"/>
  <c r="Q212" i="54"/>
  <c r="Q208" i="54"/>
  <c r="Q204" i="54"/>
  <c r="Q200" i="54"/>
  <c r="Q196" i="54"/>
  <c r="Q192" i="54"/>
  <c r="Q188" i="54"/>
  <c r="Q184" i="54"/>
  <c r="Q180" i="54"/>
  <c r="Q176" i="54"/>
  <c r="Q172" i="54"/>
  <c r="Q168" i="54"/>
  <c r="Q164" i="54"/>
  <c r="Q160" i="54"/>
  <c r="Q156" i="54"/>
  <c r="Q152" i="54"/>
  <c r="Q148" i="54"/>
  <c r="Q144" i="54"/>
  <c r="Q140" i="54"/>
  <c r="Q120" i="54"/>
  <c r="Q124" i="54"/>
  <c r="Q128" i="54"/>
  <c r="Q132" i="54"/>
  <c r="Q136" i="54"/>
  <c r="Q238" i="54"/>
  <c r="Q271" i="54"/>
  <c r="Q275" i="54"/>
  <c r="Q279" i="54"/>
  <c r="Q287" i="54"/>
  <c r="Q283" i="54"/>
  <c r="Q277" i="54"/>
  <c r="Q269" i="54"/>
  <c r="Q255" i="54"/>
  <c r="Q251" i="54"/>
  <c r="Q247" i="54"/>
  <c r="Q243" i="54"/>
  <c r="Q239" i="54"/>
  <c r="Q301" i="54"/>
  <c r="Q331" i="54"/>
  <c r="Q329" i="54"/>
  <c r="Q325" i="54"/>
  <c r="Q319" i="54"/>
  <c r="Q311" i="54"/>
  <c r="Q305" i="54"/>
  <c r="Q303" i="54"/>
  <c r="Q326" i="54"/>
  <c r="Q324" i="54"/>
  <c r="Q322" i="54"/>
  <c r="Q320" i="54"/>
  <c r="Q318" i="54"/>
  <c r="Q314" i="54"/>
  <c r="Q310" i="54"/>
  <c r="Q306" i="54"/>
  <c r="Q302" i="54"/>
  <c r="Q298" i="54"/>
  <c r="Q334" i="54"/>
  <c r="Q332" i="54"/>
  <c r="Q348" i="54"/>
  <c r="Q347" i="54"/>
  <c r="Q339" i="54"/>
  <c r="Q335" i="54"/>
  <c r="Q351" i="54"/>
  <c r="Q345" i="54"/>
  <c r="Q352" i="54"/>
  <c r="Q344" i="54"/>
  <c r="Q350" i="54"/>
  <c r="Q122" i="54"/>
  <c r="Q126" i="54"/>
  <c r="Q130" i="54"/>
  <c r="Q134" i="54"/>
  <c r="Q138" i="54"/>
  <c r="Q263" i="54"/>
  <c r="Q285" i="54"/>
  <c r="Q281" i="54"/>
  <c r="Q273" i="54"/>
  <c r="Q265" i="54"/>
  <c r="Q261" i="54"/>
  <c r="Q259" i="54"/>
  <c r="Q257" i="54"/>
  <c r="Q253" i="54"/>
  <c r="Q249" i="54"/>
  <c r="Q245" i="54"/>
  <c r="Q241" i="54"/>
  <c r="Q237" i="54"/>
  <c r="Q289" i="54"/>
  <c r="Q291" i="54"/>
  <c r="Q293" i="54"/>
  <c r="Q295" i="54"/>
  <c r="Q297" i="54"/>
  <c r="Q309" i="54"/>
  <c r="Q330" i="54"/>
  <c r="Q296" i="54"/>
  <c r="Q321" i="54"/>
  <c r="Q323" i="54"/>
  <c r="Q341" i="54"/>
  <c r="Q327" i="54"/>
  <c r="Q317" i="54"/>
  <c r="Q315" i="54"/>
  <c r="Q313" i="54"/>
  <c r="Q307" i="54"/>
  <c r="Q299" i="54"/>
  <c r="Q328" i="54"/>
  <c r="Q316" i="54"/>
  <c r="Q312" i="54"/>
  <c r="Q308" i="54"/>
  <c r="Q304" i="54"/>
  <c r="Q300" i="54"/>
  <c r="Q338" i="54"/>
  <c r="Q340" i="54"/>
  <c r="Q336" i="54"/>
  <c r="Q346" i="54"/>
  <c r="Q337" i="54"/>
  <c r="Q333" i="54"/>
  <c r="Q353" i="54"/>
  <c r="Q349" i="54"/>
  <c r="Q343" i="54"/>
  <c r="Q342" i="54"/>
  <c r="D12" i="50"/>
  <c r="G12" i="50" s="1"/>
  <c r="H12" i="50" s="1"/>
  <c r="E11" i="50"/>
  <c r="B51" i="51"/>
  <c r="B51" i="50"/>
  <c r="G11" i="50"/>
  <c r="H11" i="50" s="1"/>
  <c r="G10" i="52"/>
  <c r="H10" i="52" s="1"/>
  <c r="E10" i="52"/>
  <c r="R10" i="52"/>
  <c r="D11" i="52"/>
  <c r="F14" i="52"/>
  <c r="F13" i="51"/>
  <c r="D12" i="51"/>
  <c r="R11" i="51"/>
  <c r="E11" i="51"/>
  <c r="F14" i="50"/>
  <c r="R356" i="54" l="1"/>
  <c r="R354" i="54"/>
  <c r="R357" i="54"/>
  <c r="R359" i="54"/>
  <c r="R355" i="54"/>
  <c r="R358" i="54"/>
  <c r="R360" i="54"/>
  <c r="R361" i="54"/>
  <c r="R364" i="54"/>
  <c r="R365" i="54"/>
  <c r="R368" i="54"/>
  <c r="R369" i="54"/>
  <c r="R373" i="54"/>
  <c r="R374" i="54"/>
  <c r="R377" i="54"/>
  <c r="R378" i="54"/>
  <c r="R362" i="54"/>
  <c r="R363" i="54"/>
  <c r="R366" i="54"/>
  <c r="R367" i="54"/>
  <c r="R370" i="54"/>
  <c r="R371" i="54"/>
  <c r="R375" i="54"/>
  <c r="R376" i="54"/>
  <c r="R381" i="54"/>
  <c r="R382" i="54"/>
  <c r="R385" i="54"/>
  <c r="R386" i="54"/>
  <c r="R389" i="54"/>
  <c r="R390" i="54"/>
  <c r="R393" i="54"/>
  <c r="R394" i="54"/>
  <c r="R397" i="54"/>
  <c r="R398" i="54"/>
  <c r="R379" i="54"/>
  <c r="R380" i="54"/>
  <c r="R383" i="54"/>
  <c r="R384" i="54"/>
  <c r="R387" i="54"/>
  <c r="R388" i="54"/>
  <c r="R391" i="54"/>
  <c r="R392" i="54"/>
  <c r="R395" i="54"/>
  <c r="R396" i="54"/>
  <c r="R399" i="54"/>
  <c r="R400" i="54"/>
  <c r="R372" i="54"/>
  <c r="S2" i="54"/>
  <c r="R139" i="54"/>
  <c r="R137" i="54"/>
  <c r="R135" i="54"/>
  <c r="R133" i="54"/>
  <c r="R131" i="54"/>
  <c r="R129" i="54"/>
  <c r="R127" i="54"/>
  <c r="R125" i="54"/>
  <c r="R123" i="54"/>
  <c r="R121" i="54"/>
  <c r="R115" i="54"/>
  <c r="R157" i="54"/>
  <c r="R154" i="54"/>
  <c r="R119" i="54"/>
  <c r="R113" i="54"/>
  <c r="R111" i="54"/>
  <c r="R105" i="54"/>
  <c r="R103" i="54"/>
  <c r="R97" i="54"/>
  <c r="R107" i="54"/>
  <c r="R99" i="54"/>
  <c r="R95" i="54"/>
  <c r="R91" i="54"/>
  <c r="R87" i="54"/>
  <c r="R85" i="54"/>
  <c r="R83" i="54"/>
  <c r="R79" i="54"/>
  <c r="R75" i="54"/>
  <c r="R71" i="54"/>
  <c r="R109" i="54"/>
  <c r="R101" i="54"/>
  <c r="R93" i="54"/>
  <c r="R89" i="54"/>
  <c r="R81" i="54"/>
  <c r="R77" i="54"/>
  <c r="R73" i="54"/>
  <c r="R69" i="54"/>
  <c r="R65" i="54"/>
  <c r="R61" i="54"/>
  <c r="R57" i="54"/>
  <c r="R53" i="54"/>
  <c r="R49" i="54"/>
  <c r="R45" i="54"/>
  <c r="R67" i="54"/>
  <c r="R63" i="54"/>
  <c r="R59" i="54"/>
  <c r="R55" i="54"/>
  <c r="R51" i="54"/>
  <c r="R47" i="54"/>
  <c r="R43" i="54"/>
  <c r="R41" i="54"/>
  <c r="R39" i="54"/>
  <c r="R37" i="54"/>
  <c r="R35" i="54"/>
  <c r="R33" i="54"/>
  <c r="R31" i="54"/>
  <c r="R29" i="54"/>
  <c r="R27" i="54"/>
  <c r="R25" i="54"/>
  <c r="R23" i="54"/>
  <c r="R21" i="54"/>
  <c r="R19" i="54"/>
  <c r="R17" i="54"/>
  <c r="R15" i="54"/>
  <c r="R13" i="54"/>
  <c r="R11" i="54"/>
  <c r="R9" i="54"/>
  <c r="R7" i="54"/>
  <c r="R5" i="54"/>
  <c r="R143" i="54"/>
  <c r="R145" i="54"/>
  <c r="R147" i="54"/>
  <c r="R149" i="54"/>
  <c r="R151" i="54"/>
  <c r="R153" i="54"/>
  <c r="R155" i="54"/>
  <c r="R159" i="54"/>
  <c r="R185" i="54"/>
  <c r="R171" i="54"/>
  <c r="R167" i="54"/>
  <c r="R136" i="54"/>
  <c r="R124" i="54"/>
  <c r="R120" i="54"/>
  <c r="R117" i="54"/>
  <c r="R179" i="54"/>
  <c r="R175" i="54"/>
  <c r="R163" i="54"/>
  <c r="R141" i="54"/>
  <c r="R132" i="54"/>
  <c r="R128" i="54"/>
  <c r="R260" i="54"/>
  <c r="R230" i="54"/>
  <c r="R226" i="54"/>
  <c r="R222" i="54"/>
  <c r="R218" i="54"/>
  <c r="R214" i="54"/>
  <c r="R210" i="54"/>
  <c r="R202" i="54"/>
  <c r="R178" i="54"/>
  <c r="R174" i="54"/>
  <c r="R170" i="54"/>
  <c r="R166" i="54"/>
  <c r="R162" i="54"/>
  <c r="R158" i="54"/>
  <c r="R146" i="54"/>
  <c r="R134" i="54"/>
  <c r="R126" i="54"/>
  <c r="R194" i="54"/>
  <c r="R190" i="54"/>
  <c r="R186" i="54"/>
  <c r="R150" i="54"/>
  <c r="R142" i="54"/>
  <c r="R138" i="54"/>
  <c r="R130" i="54"/>
  <c r="R122" i="54"/>
  <c r="R206" i="54"/>
  <c r="R187" i="54"/>
  <c r="R183" i="54"/>
  <c r="R177" i="54"/>
  <c r="R169" i="54"/>
  <c r="R161" i="54"/>
  <c r="R189" i="54"/>
  <c r="R237" i="54"/>
  <c r="R231" i="54"/>
  <c r="R217" i="54"/>
  <c r="R211" i="54"/>
  <c r="R209" i="54"/>
  <c r="R207" i="54"/>
  <c r="R205" i="54"/>
  <c r="R203" i="54"/>
  <c r="R201" i="54"/>
  <c r="R199" i="54"/>
  <c r="R197" i="54"/>
  <c r="R195" i="54"/>
  <c r="R193" i="54"/>
  <c r="R191" i="54"/>
  <c r="R235" i="54"/>
  <c r="R223" i="54"/>
  <c r="R221" i="54"/>
  <c r="R229" i="54"/>
  <c r="R318" i="54"/>
  <c r="R314" i="54"/>
  <c r="R310" i="54"/>
  <c r="R304" i="54"/>
  <c r="R302" i="54"/>
  <c r="R286" i="54"/>
  <c r="R284" i="54"/>
  <c r="R278" i="54"/>
  <c r="R276" i="54"/>
  <c r="R270" i="54"/>
  <c r="R182" i="54"/>
  <c r="R198" i="54"/>
  <c r="R181" i="54"/>
  <c r="R173" i="54"/>
  <c r="R165" i="54"/>
  <c r="R225" i="54"/>
  <c r="R227" i="54"/>
  <c r="R219" i="54"/>
  <c r="R215" i="54"/>
  <c r="R213" i="54"/>
  <c r="R259" i="54"/>
  <c r="R239" i="54"/>
  <c r="R233" i="54"/>
  <c r="R308" i="54"/>
  <c r="R300" i="54"/>
  <c r="R298" i="54"/>
  <c r="R294" i="54"/>
  <c r="R292" i="54"/>
  <c r="R290" i="54"/>
  <c r="R288" i="54"/>
  <c r="R282" i="54"/>
  <c r="R280" i="54"/>
  <c r="R274" i="54"/>
  <c r="R272" i="54"/>
  <c r="R266" i="54"/>
  <c r="R268" i="54"/>
  <c r="R234" i="54"/>
  <c r="R232" i="54"/>
  <c r="R228" i="54"/>
  <c r="R224" i="54"/>
  <c r="R264" i="54"/>
  <c r="R262" i="54"/>
  <c r="R258" i="54"/>
  <c r="R256" i="54"/>
  <c r="R252" i="54"/>
  <c r="R248" i="54"/>
  <c r="R244" i="54"/>
  <c r="R240" i="54"/>
  <c r="R238" i="54"/>
  <c r="R4" i="54"/>
  <c r="R6" i="54"/>
  <c r="R8" i="54"/>
  <c r="R10" i="54"/>
  <c r="R12" i="54"/>
  <c r="R14" i="54"/>
  <c r="R16" i="54"/>
  <c r="R18" i="54"/>
  <c r="R20" i="54"/>
  <c r="R22" i="54"/>
  <c r="R24" i="54"/>
  <c r="R26" i="54"/>
  <c r="R28" i="54"/>
  <c r="R32" i="54"/>
  <c r="R34" i="54"/>
  <c r="R36" i="54"/>
  <c r="R38" i="54"/>
  <c r="R40" i="54"/>
  <c r="R42" i="54"/>
  <c r="R44" i="54"/>
  <c r="R46" i="54"/>
  <c r="R48" i="54"/>
  <c r="R50" i="54"/>
  <c r="R52" i="54"/>
  <c r="R54" i="54"/>
  <c r="R56" i="54"/>
  <c r="R58" i="54"/>
  <c r="R60" i="54"/>
  <c r="R62" i="54"/>
  <c r="R64" i="54"/>
  <c r="R66" i="54"/>
  <c r="R68" i="54"/>
  <c r="R70" i="54"/>
  <c r="R72" i="54"/>
  <c r="R74" i="54"/>
  <c r="R76" i="54"/>
  <c r="R78" i="54"/>
  <c r="R80" i="54"/>
  <c r="R82" i="54"/>
  <c r="R84" i="54"/>
  <c r="R86" i="54"/>
  <c r="R88" i="54"/>
  <c r="R90" i="54"/>
  <c r="R92" i="54"/>
  <c r="R94" i="54"/>
  <c r="R96" i="54"/>
  <c r="R98" i="54"/>
  <c r="R100" i="54"/>
  <c r="R102" i="54"/>
  <c r="R104" i="54"/>
  <c r="R106" i="54"/>
  <c r="R108" i="54"/>
  <c r="R110" i="54"/>
  <c r="R112" i="54"/>
  <c r="R114" i="54"/>
  <c r="R116" i="54"/>
  <c r="R118" i="54"/>
  <c r="R140" i="54"/>
  <c r="R144" i="54"/>
  <c r="R148" i="54"/>
  <c r="R152" i="54"/>
  <c r="R156" i="54"/>
  <c r="R160" i="54"/>
  <c r="R164" i="54"/>
  <c r="R168" i="54"/>
  <c r="R172" i="54"/>
  <c r="R176" i="54"/>
  <c r="R180" i="54"/>
  <c r="R184" i="54"/>
  <c r="R188" i="54"/>
  <c r="R192" i="54"/>
  <c r="R196" i="54"/>
  <c r="R200" i="54"/>
  <c r="R204" i="54"/>
  <c r="R208" i="54"/>
  <c r="R212" i="54"/>
  <c r="R216" i="54"/>
  <c r="R220" i="54"/>
  <c r="R243" i="54"/>
  <c r="R247" i="54"/>
  <c r="R251" i="54"/>
  <c r="R255" i="54"/>
  <c r="R306" i="54"/>
  <c r="R296" i="54"/>
  <c r="R299" i="54"/>
  <c r="R343" i="54"/>
  <c r="R339" i="54"/>
  <c r="R337" i="54"/>
  <c r="R335" i="54"/>
  <c r="R333" i="54"/>
  <c r="R329" i="54"/>
  <c r="R321" i="54"/>
  <c r="R305" i="54"/>
  <c r="R301" i="54"/>
  <c r="R324" i="54"/>
  <c r="R332" i="54"/>
  <c r="R342" i="54"/>
  <c r="R338" i="54"/>
  <c r="R330" i="54"/>
  <c r="R328" i="54"/>
  <c r="R3" i="54"/>
  <c r="R348" i="54"/>
  <c r="R236" i="54"/>
  <c r="R242" i="54"/>
  <c r="R246" i="54"/>
  <c r="R250" i="54"/>
  <c r="R254" i="54"/>
  <c r="R30" i="54"/>
  <c r="R241" i="54"/>
  <c r="R245" i="54"/>
  <c r="R249" i="54"/>
  <c r="R253" i="54"/>
  <c r="R257" i="54"/>
  <c r="R303" i="54"/>
  <c r="R307" i="54"/>
  <c r="R312" i="54"/>
  <c r="R316" i="54"/>
  <c r="R320" i="54"/>
  <c r="R261" i="54"/>
  <c r="R319" i="54"/>
  <c r="R345" i="54"/>
  <c r="R331" i="54"/>
  <c r="R327" i="54"/>
  <c r="R325" i="54"/>
  <c r="R323" i="54"/>
  <c r="R317" i="54"/>
  <c r="R315" i="54"/>
  <c r="R313" i="54"/>
  <c r="R311" i="54"/>
  <c r="R309" i="54"/>
  <c r="R297" i="54"/>
  <c r="R295" i="54"/>
  <c r="R293" i="54"/>
  <c r="R291" i="54"/>
  <c r="R289" i="54"/>
  <c r="R287" i="54"/>
  <c r="R285" i="54"/>
  <c r="R283" i="54"/>
  <c r="R281" i="54"/>
  <c r="R279" i="54"/>
  <c r="R277" i="54"/>
  <c r="R275" i="54"/>
  <c r="R273" i="54"/>
  <c r="R271" i="54"/>
  <c r="R269" i="54"/>
  <c r="R267" i="54"/>
  <c r="R265" i="54"/>
  <c r="R263" i="54"/>
  <c r="R336" i="54"/>
  <c r="R326" i="54"/>
  <c r="R322" i="54"/>
  <c r="R344" i="54"/>
  <c r="R334" i="54"/>
  <c r="R352" i="54"/>
  <c r="R353" i="54"/>
  <c r="R351" i="54"/>
  <c r="R349" i="54"/>
  <c r="R347" i="54"/>
  <c r="R341" i="54"/>
  <c r="R346" i="54"/>
  <c r="R340" i="54"/>
  <c r="R350" i="54"/>
  <c r="R12" i="50"/>
  <c r="E12" i="50"/>
  <c r="D13" i="50"/>
  <c r="G13" i="50" s="1"/>
  <c r="H13" i="50" s="1"/>
  <c r="G11" i="52"/>
  <c r="H11" i="52" s="1"/>
  <c r="D12" i="52"/>
  <c r="E11" i="52"/>
  <c r="R11" i="52"/>
  <c r="F15" i="52"/>
  <c r="E12" i="51"/>
  <c r="R12" i="51"/>
  <c r="D13" i="51"/>
  <c r="G13" i="51" s="1"/>
  <c r="H13" i="51" s="1"/>
  <c r="F14" i="51"/>
  <c r="G12" i="51"/>
  <c r="H12" i="51" s="1"/>
  <c r="F15" i="50"/>
  <c r="S354" i="54" l="1"/>
  <c r="S355" i="54"/>
  <c r="S356" i="54"/>
  <c r="S357" i="54"/>
  <c r="S359" i="54"/>
  <c r="S363" i="54"/>
  <c r="S367" i="54"/>
  <c r="S371" i="54"/>
  <c r="S376" i="54"/>
  <c r="S361" i="54"/>
  <c r="S365" i="54"/>
  <c r="S369" i="54"/>
  <c r="S374" i="54"/>
  <c r="S378" i="54"/>
  <c r="S380" i="54"/>
  <c r="S384" i="54"/>
  <c r="S388" i="54"/>
  <c r="S392" i="54"/>
  <c r="S396" i="54"/>
  <c r="S400" i="54"/>
  <c r="S382" i="54"/>
  <c r="S386" i="54"/>
  <c r="S390" i="54"/>
  <c r="S394" i="54"/>
  <c r="S398" i="54"/>
  <c r="S381" i="54"/>
  <c r="S399" i="54"/>
  <c r="S395" i="54"/>
  <c r="S391" i="54"/>
  <c r="S387" i="54"/>
  <c r="S372" i="54"/>
  <c r="S368" i="54"/>
  <c r="S383" i="54"/>
  <c r="S397" i="54"/>
  <c r="S393" i="54"/>
  <c r="S389" i="54"/>
  <c r="S385" i="54"/>
  <c r="S370" i="54"/>
  <c r="S379" i="54"/>
  <c r="S375" i="54"/>
  <c r="S364" i="54"/>
  <c r="S360" i="54"/>
  <c r="S377" i="54"/>
  <c r="S373" i="54"/>
  <c r="S366" i="54"/>
  <c r="S362" i="54"/>
  <c r="S358" i="54"/>
  <c r="T2" i="54"/>
  <c r="S141" i="54"/>
  <c r="S117" i="54"/>
  <c r="S93" i="54"/>
  <c r="S89" i="54"/>
  <c r="S81" i="54"/>
  <c r="S77" i="54"/>
  <c r="S73" i="54"/>
  <c r="S95" i="54"/>
  <c r="S91" i="54"/>
  <c r="S87" i="54"/>
  <c r="S85" i="54"/>
  <c r="S83" i="54"/>
  <c r="S82" i="54"/>
  <c r="S79" i="54"/>
  <c r="S78" i="54"/>
  <c r="S75" i="54"/>
  <c r="S74" i="54"/>
  <c r="S71" i="54"/>
  <c r="S70" i="54"/>
  <c r="S67" i="54"/>
  <c r="S66" i="54"/>
  <c r="S63" i="54"/>
  <c r="S62" i="54"/>
  <c r="S59" i="54"/>
  <c r="S58" i="54"/>
  <c r="S55" i="54"/>
  <c r="S54" i="54"/>
  <c r="S51" i="54"/>
  <c r="S50" i="54"/>
  <c r="S47" i="54"/>
  <c r="S46" i="54"/>
  <c r="S43" i="54"/>
  <c r="S42" i="54"/>
  <c r="S69" i="54"/>
  <c r="S65" i="54"/>
  <c r="S61" i="54"/>
  <c r="S57" i="54"/>
  <c r="S53" i="54"/>
  <c r="S49" i="54"/>
  <c r="S45" i="54"/>
  <c r="S39" i="54"/>
  <c r="S37" i="54"/>
  <c r="S35" i="54"/>
  <c r="S33" i="54"/>
  <c r="S31" i="54"/>
  <c r="S29" i="54"/>
  <c r="S27" i="54"/>
  <c r="S25" i="54"/>
  <c r="S23" i="54"/>
  <c r="S21" i="54"/>
  <c r="S19" i="54"/>
  <c r="S17" i="54"/>
  <c r="S15" i="54"/>
  <c r="S13" i="54"/>
  <c r="S11" i="54"/>
  <c r="S9" i="54"/>
  <c r="S7" i="54"/>
  <c r="S5" i="54"/>
  <c r="S41" i="54"/>
  <c r="S97" i="54"/>
  <c r="S99" i="54"/>
  <c r="S101" i="54"/>
  <c r="S103" i="54"/>
  <c r="S105" i="54"/>
  <c r="S107" i="54"/>
  <c r="S109" i="54"/>
  <c r="S111" i="54"/>
  <c r="S113" i="54"/>
  <c r="S115" i="54"/>
  <c r="S199" i="54"/>
  <c r="S173" i="54"/>
  <c r="S169" i="54"/>
  <c r="S159" i="54"/>
  <c r="S155" i="54"/>
  <c r="S151" i="54"/>
  <c r="S147" i="54"/>
  <c r="S143" i="54"/>
  <c r="S119" i="54"/>
  <c r="S121" i="54"/>
  <c r="S123" i="54"/>
  <c r="S125" i="54"/>
  <c r="S127" i="54"/>
  <c r="S129" i="54"/>
  <c r="S131" i="54"/>
  <c r="S133" i="54"/>
  <c r="S135" i="54"/>
  <c r="S137" i="54"/>
  <c r="S215" i="54"/>
  <c r="S183" i="54"/>
  <c r="S181" i="54"/>
  <c r="S177" i="54"/>
  <c r="S165" i="54"/>
  <c r="S161" i="54"/>
  <c r="S157" i="54"/>
  <c r="S153" i="54"/>
  <c r="S149" i="54"/>
  <c r="S145" i="54"/>
  <c r="S139" i="54"/>
  <c r="S116" i="54"/>
  <c r="S112" i="54"/>
  <c r="S108" i="54"/>
  <c r="S104" i="54"/>
  <c r="S98" i="54"/>
  <c r="S96" i="54"/>
  <c r="S90" i="54"/>
  <c r="S88" i="54"/>
  <c r="S76" i="54"/>
  <c r="S68" i="54"/>
  <c r="S60" i="54"/>
  <c r="S52" i="54"/>
  <c r="S44" i="54"/>
  <c r="S3" i="54"/>
  <c r="S4" i="54"/>
  <c r="S6" i="54"/>
  <c r="S8" i="54"/>
  <c r="S10" i="54"/>
  <c r="S12" i="54"/>
  <c r="S14" i="54"/>
  <c r="S278" i="54"/>
  <c r="S270" i="54"/>
  <c r="S258" i="54"/>
  <c r="S118" i="54"/>
  <c r="S102" i="54"/>
  <c r="S100" i="54"/>
  <c r="S94" i="54"/>
  <c r="S92" i="54"/>
  <c r="S86" i="54"/>
  <c r="S84" i="54"/>
  <c r="S80" i="54"/>
  <c r="S72" i="54"/>
  <c r="S64" i="54"/>
  <c r="S56" i="54"/>
  <c r="S48" i="54"/>
  <c r="S40" i="54"/>
  <c r="S38" i="54"/>
  <c r="S36" i="54"/>
  <c r="S34" i="54"/>
  <c r="S32" i="54"/>
  <c r="S28" i="54"/>
  <c r="S26" i="54"/>
  <c r="S24" i="54"/>
  <c r="S22" i="54"/>
  <c r="S20" i="54"/>
  <c r="S18" i="54"/>
  <c r="S16" i="54"/>
  <c r="S282" i="54"/>
  <c r="S274" i="54"/>
  <c r="S266" i="54"/>
  <c r="S114" i="54"/>
  <c r="S110" i="54"/>
  <c r="S203" i="54"/>
  <c r="S191" i="54"/>
  <c r="S189" i="54"/>
  <c r="S187" i="54"/>
  <c r="S185" i="54"/>
  <c r="S175" i="54"/>
  <c r="S167" i="54"/>
  <c r="S193" i="54"/>
  <c r="S201" i="54"/>
  <c r="S209" i="54"/>
  <c r="S219" i="54"/>
  <c r="S233" i="54"/>
  <c r="S223" i="54"/>
  <c r="S213" i="54"/>
  <c r="S229" i="54"/>
  <c r="S227" i="54"/>
  <c r="S235" i="54"/>
  <c r="S296" i="54"/>
  <c r="S292" i="54"/>
  <c r="S286" i="54"/>
  <c r="S284" i="54"/>
  <c r="S276" i="54"/>
  <c r="S106" i="54"/>
  <c r="S221" i="54"/>
  <c r="S211" i="54"/>
  <c r="S207" i="54"/>
  <c r="S195" i="54"/>
  <c r="S179" i="54"/>
  <c r="S171" i="54"/>
  <c r="S163" i="54"/>
  <c r="S197" i="54"/>
  <c r="S205" i="54"/>
  <c r="S217" i="54"/>
  <c r="S225" i="54"/>
  <c r="S231" i="54"/>
  <c r="S294" i="54"/>
  <c r="S290" i="54"/>
  <c r="S288" i="54"/>
  <c r="S280" i="54"/>
  <c r="S272" i="54"/>
  <c r="S264" i="54"/>
  <c r="S238" i="54"/>
  <c r="S236" i="54"/>
  <c r="S232" i="54"/>
  <c r="S230" i="54"/>
  <c r="S228" i="54"/>
  <c r="S226" i="54"/>
  <c r="S224" i="54"/>
  <c r="S220" i="54"/>
  <c r="S216" i="54"/>
  <c r="S212" i="54"/>
  <c r="S208" i="54"/>
  <c r="S204" i="54"/>
  <c r="S200" i="54"/>
  <c r="S196" i="54"/>
  <c r="S192" i="54"/>
  <c r="S188" i="54"/>
  <c r="S184" i="54"/>
  <c r="S180" i="54"/>
  <c r="S176" i="54"/>
  <c r="S172" i="54"/>
  <c r="S168" i="54"/>
  <c r="S164" i="54"/>
  <c r="S160" i="54"/>
  <c r="S156" i="54"/>
  <c r="S152" i="54"/>
  <c r="S148" i="54"/>
  <c r="S144" i="54"/>
  <c r="S140" i="54"/>
  <c r="S268" i="54"/>
  <c r="S262" i="54"/>
  <c r="S260" i="54"/>
  <c r="S256" i="54"/>
  <c r="S254" i="54"/>
  <c r="S252" i="54"/>
  <c r="S250" i="54"/>
  <c r="S248" i="54"/>
  <c r="S246" i="54"/>
  <c r="S244" i="54"/>
  <c r="S242" i="54"/>
  <c r="S240" i="54"/>
  <c r="S222" i="54"/>
  <c r="S218" i="54"/>
  <c r="S214" i="54"/>
  <c r="S210" i="54"/>
  <c r="S206" i="54"/>
  <c r="S202" i="54"/>
  <c r="S198" i="54"/>
  <c r="S194" i="54"/>
  <c r="S190" i="54"/>
  <c r="S186" i="54"/>
  <c r="S182" i="54"/>
  <c r="S178" i="54"/>
  <c r="S174" i="54"/>
  <c r="S170" i="54"/>
  <c r="S166" i="54"/>
  <c r="S162" i="54"/>
  <c r="S158" i="54"/>
  <c r="S154" i="54"/>
  <c r="S150" i="54"/>
  <c r="S146" i="54"/>
  <c r="S142" i="54"/>
  <c r="S30" i="54"/>
  <c r="S122" i="54"/>
  <c r="S126" i="54"/>
  <c r="S130" i="54"/>
  <c r="S134" i="54"/>
  <c r="S138" i="54"/>
  <c r="S234" i="54"/>
  <c r="S259" i="54"/>
  <c r="S257" i="54"/>
  <c r="S253" i="54"/>
  <c r="S249" i="54"/>
  <c r="S245" i="54"/>
  <c r="S241" i="54"/>
  <c r="S237" i="54"/>
  <c r="S263" i="54"/>
  <c r="S265" i="54"/>
  <c r="S267" i="54"/>
  <c r="S269" i="54"/>
  <c r="S271" i="54"/>
  <c r="S273" i="54"/>
  <c r="S275" i="54"/>
  <c r="S277" i="54"/>
  <c r="S279" i="54"/>
  <c r="S281" i="54"/>
  <c r="S283" i="54"/>
  <c r="S285" i="54"/>
  <c r="S287" i="54"/>
  <c r="S289" i="54"/>
  <c r="S291" i="54"/>
  <c r="S293" i="54"/>
  <c r="S295" i="54"/>
  <c r="S297" i="54"/>
  <c r="S313" i="54"/>
  <c r="S327" i="54"/>
  <c r="S347" i="54"/>
  <c r="S329" i="54"/>
  <c r="S325" i="54"/>
  <c r="S323" i="54"/>
  <c r="S309" i="54"/>
  <c r="S307" i="54"/>
  <c r="S299" i="54"/>
  <c r="S338" i="54"/>
  <c r="S330" i="54"/>
  <c r="S316" i="54"/>
  <c r="S312" i="54"/>
  <c r="S308" i="54"/>
  <c r="S304" i="54"/>
  <c r="S300" i="54"/>
  <c r="S336" i="54"/>
  <c r="S337" i="54"/>
  <c r="S333" i="54"/>
  <c r="S353" i="54"/>
  <c r="S349" i="54"/>
  <c r="S343" i="54"/>
  <c r="S350" i="54"/>
  <c r="S342" i="54"/>
  <c r="S348" i="54"/>
  <c r="S344" i="54"/>
  <c r="S120" i="54"/>
  <c r="S124" i="54"/>
  <c r="S128" i="54"/>
  <c r="S132" i="54"/>
  <c r="S136" i="54"/>
  <c r="S261" i="54"/>
  <c r="S315" i="54"/>
  <c r="S301" i="54"/>
  <c r="S255" i="54"/>
  <c r="S251" i="54"/>
  <c r="S247" i="54"/>
  <c r="S243" i="54"/>
  <c r="S239" i="54"/>
  <c r="S305" i="54"/>
  <c r="S317" i="54"/>
  <c r="S331" i="54"/>
  <c r="S321" i="54"/>
  <c r="S319" i="54"/>
  <c r="S311" i="54"/>
  <c r="S303" i="54"/>
  <c r="S340" i="54"/>
  <c r="S334" i="54"/>
  <c r="S328" i="54"/>
  <c r="S326" i="54"/>
  <c r="S324" i="54"/>
  <c r="S322" i="54"/>
  <c r="S320" i="54"/>
  <c r="S318" i="54"/>
  <c r="S314" i="54"/>
  <c r="S310" i="54"/>
  <c r="S306" i="54"/>
  <c r="S302" i="54"/>
  <c r="S298" i="54"/>
  <c r="S332" i="54"/>
  <c r="S341" i="54"/>
  <c r="S339" i="54"/>
  <c r="S335" i="54"/>
  <c r="S351" i="54"/>
  <c r="S345" i="54"/>
  <c r="S352" i="54"/>
  <c r="S346" i="54"/>
  <c r="D14" i="50"/>
  <c r="G14" i="50" s="1"/>
  <c r="H14" i="50" s="1"/>
  <c r="R13" i="50"/>
  <c r="E13" i="50"/>
  <c r="R12" i="52"/>
  <c r="D13" i="52"/>
  <c r="E12" i="52"/>
  <c r="G12" i="52"/>
  <c r="H12" i="52" s="1"/>
  <c r="F16" i="52"/>
  <c r="R13" i="51"/>
  <c r="E13" i="51"/>
  <c r="F15" i="51"/>
  <c r="D14" i="51"/>
  <c r="G14" i="51" s="1"/>
  <c r="H14" i="51" s="1"/>
  <c r="F16" i="50"/>
  <c r="B3" i="14"/>
  <c r="B5" i="14"/>
  <c r="B7" i="14"/>
  <c r="B6" i="14"/>
  <c r="B8" i="14"/>
  <c r="B10" i="14"/>
  <c r="B9" i="14"/>
  <c r="B11" i="14"/>
  <c r="B13" i="14"/>
  <c r="B12" i="14"/>
  <c r="B14" i="14"/>
  <c r="B16" i="14"/>
  <c r="B15" i="14"/>
  <c r="B17" i="14"/>
  <c r="B19" i="14"/>
  <c r="B18" i="14"/>
  <c r="B20" i="14"/>
  <c r="B22" i="14"/>
  <c r="B21" i="14"/>
  <c r="B23" i="14"/>
  <c r="B25" i="14"/>
  <c r="B24" i="14"/>
  <c r="B26" i="14"/>
  <c r="B28" i="14"/>
  <c r="B27" i="14"/>
  <c r="B29" i="14"/>
  <c r="B31" i="14"/>
  <c r="B30" i="14"/>
  <c r="B32" i="14"/>
  <c r="B34" i="14"/>
  <c r="B33" i="14"/>
  <c r="B35" i="14"/>
  <c r="B37" i="14"/>
  <c r="B36" i="14"/>
  <c r="B38" i="14"/>
  <c r="B40" i="14"/>
  <c r="B39" i="14"/>
  <c r="B41" i="14"/>
  <c r="B43" i="14"/>
  <c r="B42" i="14"/>
  <c r="B44" i="14"/>
  <c r="B46" i="14"/>
  <c r="B45" i="14"/>
  <c r="B47" i="14"/>
  <c r="B49" i="14"/>
  <c r="B48" i="14"/>
  <c r="B50" i="14"/>
  <c r="B52" i="14"/>
  <c r="B51" i="14"/>
  <c r="B53" i="14"/>
  <c r="B55" i="14"/>
  <c r="B54" i="14"/>
  <c r="B56" i="14"/>
  <c r="B58" i="14"/>
  <c r="B57" i="14"/>
  <c r="B59" i="14"/>
  <c r="B61" i="14"/>
  <c r="B60" i="14"/>
  <c r="B62" i="14"/>
  <c r="B64" i="14"/>
  <c r="B63" i="14"/>
  <c r="B65" i="14"/>
  <c r="B67" i="14"/>
  <c r="B66" i="14"/>
  <c r="B68" i="14"/>
  <c r="B70" i="14"/>
  <c r="B69" i="14"/>
  <c r="B71" i="14"/>
  <c r="B73" i="14"/>
  <c r="B72" i="14"/>
  <c r="B74" i="14"/>
  <c r="B76" i="14"/>
  <c r="B75" i="14"/>
  <c r="B77" i="14"/>
  <c r="B79" i="14"/>
  <c r="B78" i="14"/>
  <c r="B80" i="14"/>
  <c r="B82" i="14"/>
  <c r="B81" i="14"/>
  <c r="B83" i="14"/>
  <c r="B85" i="14"/>
  <c r="B84" i="14"/>
  <c r="B86" i="14"/>
  <c r="B88" i="14"/>
  <c r="B87" i="14"/>
  <c r="B89" i="14"/>
  <c r="B91" i="14"/>
  <c r="B90" i="14"/>
  <c r="B92" i="14"/>
  <c r="B94" i="14"/>
  <c r="B93" i="14"/>
  <c r="B95" i="14"/>
  <c r="B97" i="14"/>
  <c r="B96" i="14"/>
  <c r="B98" i="14"/>
  <c r="B100" i="14"/>
  <c r="B99" i="14"/>
  <c r="B101" i="14"/>
  <c r="B103" i="14"/>
  <c r="B102" i="14"/>
  <c r="B105" i="14"/>
  <c r="B107" i="14"/>
  <c r="B109" i="14"/>
  <c r="B108" i="14"/>
  <c r="B110" i="14"/>
  <c r="B112" i="14"/>
  <c r="B111"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31" i="7"/>
  <c r="B35" i="7"/>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3" i="15"/>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B52" i="7"/>
  <c r="B53" i="7"/>
  <c r="B32" i="7" l="1"/>
  <c r="B33" i="7" s="1"/>
  <c r="B20" i="7"/>
  <c r="B12" i="7"/>
  <c r="B46" i="7"/>
  <c r="T356" i="54"/>
  <c r="T355" i="54"/>
  <c r="T357" i="54"/>
  <c r="T358" i="54"/>
  <c r="T359" i="54"/>
  <c r="T354" i="54"/>
  <c r="T361" i="54"/>
  <c r="T362" i="54"/>
  <c r="T365" i="54"/>
  <c r="T366" i="54"/>
  <c r="T369" i="54"/>
  <c r="T370" i="54"/>
  <c r="T372" i="54"/>
  <c r="T374" i="54"/>
  <c r="T375" i="54"/>
  <c r="T378" i="54"/>
  <c r="T360" i="54"/>
  <c r="T363" i="54"/>
  <c r="T364" i="54"/>
  <c r="T367" i="54"/>
  <c r="T368" i="54"/>
  <c r="T371" i="54"/>
  <c r="T373" i="54"/>
  <c r="T376" i="54"/>
  <c r="T377" i="54"/>
  <c r="T379" i="54"/>
  <c r="T382" i="54"/>
  <c r="T383" i="54"/>
  <c r="T386" i="54"/>
  <c r="T387" i="54"/>
  <c r="T390" i="54"/>
  <c r="T391" i="54"/>
  <c r="T394" i="54"/>
  <c r="T395" i="54"/>
  <c r="T398" i="54"/>
  <c r="T399" i="54"/>
  <c r="T380" i="54"/>
  <c r="T381" i="54"/>
  <c r="T384" i="54"/>
  <c r="T385" i="54"/>
  <c r="T388" i="54"/>
  <c r="T389" i="54"/>
  <c r="T392" i="54"/>
  <c r="T393" i="54"/>
  <c r="T396" i="54"/>
  <c r="T397" i="54"/>
  <c r="T400" i="54"/>
  <c r="R14" i="50"/>
  <c r="U2" i="54"/>
  <c r="T175" i="54"/>
  <c r="T159" i="54"/>
  <c r="T155" i="54"/>
  <c r="T153" i="54"/>
  <c r="T151" i="54"/>
  <c r="T149" i="54"/>
  <c r="T147" i="54"/>
  <c r="T145" i="54"/>
  <c r="T143" i="54"/>
  <c r="T135" i="54"/>
  <c r="T119" i="54"/>
  <c r="T137" i="54"/>
  <c r="T133" i="54"/>
  <c r="T131" i="54"/>
  <c r="T129" i="54"/>
  <c r="T127" i="54"/>
  <c r="T125" i="54"/>
  <c r="T123" i="54"/>
  <c r="T121" i="54"/>
  <c r="T115" i="54"/>
  <c r="T109" i="54"/>
  <c r="T107" i="54"/>
  <c r="T101" i="54"/>
  <c r="T99" i="54"/>
  <c r="T95" i="54"/>
  <c r="T91" i="54"/>
  <c r="T87" i="54"/>
  <c r="T85" i="54"/>
  <c r="T83" i="54"/>
  <c r="T79" i="54"/>
  <c r="T75" i="54"/>
  <c r="T71" i="54"/>
  <c r="T113" i="54"/>
  <c r="T111" i="54"/>
  <c r="T105" i="54"/>
  <c r="T103" i="54"/>
  <c r="T97" i="54"/>
  <c r="T93" i="54"/>
  <c r="T89" i="54"/>
  <c r="T81" i="54"/>
  <c r="T77" i="54"/>
  <c r="T73" i="54"/>
  <c r="T69" i="54"/>
  <c r="T65" i="54"/>
  <c r="T61" i="54"/>
  <c r="T57" i="54"/>
  <c r="T53" i="54"/>
  <c r="T49" i="54"/>
  <c r="T45" i="54"/>
  <c r="T67" i="54"/>
  <c r="T63" i="54"/>
  <c r="T59" i="54"/>
  <c r="T55" i="54"/>
  <c r="T51" i="54"/>
  <c r="T47" i="54"/>
  <c r="T43" i="54"/>
  <c r="T41" i="54"/>
  <c r="T39" i="54"/>
  <c r="T37" i="54"/>
  <c r="T35" i="54"/>
  <c r="T33" i="54"/>
  <c r="T31" i="54"/>
  <c r="T29" i="54"/>
  <c r="T27" i="54"/>
  <c r="T25" i="54"/>
  <c r="T23" i="54"/>
  <c r="T21" i="54"/>
  <c r="T19" i="54"/>
  <c r="T17" i="54"/>
  <c r="T15" i="54"/>
  <c r="T13" i="54"/>
  <c r="T11" i="54"/>
  <c r="T9" i="54"/>
  <c r="T7" i="54"/>
  <c r="T5" i="54"/>
  <c r="T212" i="54"/>
  <c r="T117" i="54"/>
  <c r="T157" i="54"/>
  <c r="T167" i="54"/>
  <c r="T187" i="54"/>
  <c r="T171" i="54"/>
  <c r="T141" i="54"/>
  <c r="T184" i="54"/>
  <c r="T140" i="54"/>
  <c r="T322" i="54"/>
  <c r="T139" i="54"/>
  <c r="T179" i="54"/>
  <c r="T163" i="54"/>
  <c r="T256" i="54"/>
  <c r="T248" i="54"/>
  <c r="T240" i="54"/>
  <c r="T208" i="54"/>
  <c r="T204" i="54"/>
  <c r="T200" i="54"/>
  <c r="T196" i="54"/>
  <c r="T192" i="54"/>
  <c r="T188" i="54"/>
  <c r="T180" i="54"/>
  <c r="T172" i="54"/>
  <c r="T164" i="54"/>
  <c r="T160" i="54"/>
  <c r="T156" i="54"/>
  <c r="T152" i="54"/>
  <c r="T148" i="54"/>
  <c r="T144" i="54"/>
  <c r="T136" i="54"/>
  <c r="T134" i="54"/>
  <c r="T128" i="54"/>
  <c r="T126" i="54"/>
  <c r="T120" i="54"/>
  <c r="T252" i="54"/>
  <c r="T244" i="54"/>
  <c r="T220" i="54"/>
  <c r="T216" i="54"/>
  <c r="T176" i="54"/>
  <c r="T168" i="54"/>
  <c r="T138" i="54"/>
  <c r="T132" i="54"/>
  <c r="T130" i="54"/>
  <c r="T124" i="54"/>
  <c r="T122" i="54"/>
  <c r="T185" i="54"/>
  <c r="T181" i="54"/>
  <c r="T173" i="54"/>
  <c r="T165" i="54"/>
  <c r="T227" i="54"/>
  <c r="T235" i="54"/>
  <c r="T219" i="54"/>
  <c r="T215" i="54"/>
  <c r="T213" i="54"/>
  <c r="T243" i="54"/>
  <c r="T247" i="54"/>
  <c r="T251" i="54"/>
  <c r="T255" i="54"/>
  <c r="T237" i="54"/>
  <c r="T233" i="54"/>
  <c r="T292" i="54"/>
  <c r="T290" i="54"/>
  <c r="T288" i="54"/>
  <c r="T282" i="54"/>
  <c r="T280" i="54"/>
  <c r="T274" i="54"/>
  <c r="T272" i="54"/>
  <c r="T183" i="54"/>
  <c r="T177" i="54"/>
  <c r="T169" i="54"/>
  <c r="T161" i="54"/>
  <c r="T189" i="54"/>
  <c r="T225" i="54"/>
  <c r="T217" i="54"/>
  <c r="T211" i="54"/>
  <c r="T209" i="54"/>
  <c r="T207" i="54"/>
  <c r="T205" i="54"/>
  <c r="T203" i="54"/>
  <c r="T201" i="54"/>
  <c r="T199" i="54"/>
  <c r="T197" i="54"/>
  <c r="T195" i="54"/>
  <c r="T193" i="54"/>
  <c r="T191" i="54"/>
  <c r="T239" i="54"/>
  <c r="T231" i="54"/>
  <c r="T223" i="54"/>
  <c r="T221" i="54"/>
  <c r="T241" i="54"/>
  <c r="T245" i="54"/>
  <c r="T249" i="54"/>
  <c r="T253" i="54"/>
  <c r="T229" i="54"/>
  <c r="T294" i="54"/>
  <c r="T286" i="54"/>
  <c r="T284" i="54"/>
  <c r="T278" i="54"/>
  <c r="T276" i="54"/>
  <c r="T270" i="54"/>
  <c r="T268" i="54"/>
  <c r="T266" i="54"/>
  <c r="T258" i="54"/>
  <c r="T238" i="54"/>
  <c r="T236" i="54"/>
  <c r="T230" i="54"/>
  <c r="T226" i="54"/>
  <c r="T4" i="54"/>
  <c r="T6" i="54"/>
  <c r="T8" i="54"/>
  <c r="T10" i="54"/>
  <c r="T12" i="54"/>
  <c r="T14" i="54"/>
  <c r="T16" i="54"/>
  <c r="T18" i="54"/>
  <c r="T20" i="54"/>
  <c r="T22" i="54"/>
  <c r="T24" i="54"/>
  <c r="T26" i="54"/>
  <c r="T28" i="54"/>
  <c r="T32" i="54"/>
  <c r="T34" i="54"/>
  <c r="T36" i="54"/>
  <c r="T38" i="54"/>
  <c r="T40" i="54"/>
  <c r="T42" i="54"/>
  <c r="T44" i="54"/>
  <c r="T46" i="54"/>
  <c r="T48" i="54"/>
  <c r="T50" i="54"/>
  <c r="T52" i="54"/>
  <c r="T54" i="54"/>
  <c r="T56" i="54"/>
  <c r="T58" i="54"/>
  <c r="T60" i="54"/>
  <c r="T62" i="54"/>
  <c r="T64" i="54"/>
  <c r="T66" i="54"/>
  <c r="T68" i="54"/>
  <c r="T70" i="54"/>
  <c r="T72" i="54"/>
  <c r="T74" i="54"/>
  <c r="T76" i="54"/>
  <c r="T78" i="54"/>
  <c r="T80" i="54"/>
  <c r="T82" i="54"/>
  <c r="T84" i="54"/>
  <c r="T86" i="54"/>
  <c r="T88" i="54"/>
  <c r="T90" i="54"/>
  <c r="T92" i="54"/>
  <c r="T94" i="54"/>
  <c r="T96" i="54"/>
  <c r="T98" i="54"/>
  <c r="T260" i="54"/>
  <c r="T254" i="54"/>
  <c r="T250" i="54"/>
  <c r="T246" i="54"/>
  <c r="T242" i="54"/>
  <c r="T234" i="54"/>
  <c r="T142" i="54"/>
  <c r="T146" i="54"/>
  <c r="T150" i="54"/>
  <c r="T154" i="54"/>
  <c r="T158" i="54"/>
  <c r="T162" i="54"/>
  <c r="T166" i="54"/>
  <c r="T170" i="54"/>
  <c r="T174" i="54"/>
  <c r="T178" i="54"/>
  <c r="T182" i="54"/>
  <c r="T186" i="54"/>
  <c r="T190" i="54"/>
  <c r="T194" i="54"/>
  <c r="T198" i="54"/>
  <c r="T202" i="54"/>
  <c r="T206" i="54"/>
  <c r="T210" i="54"/>
  <c r="T214" i="54"/>
  <c r="T218" i="54"/>
  <c r="T222" i="54"/>
  <c r="T30" i="54"/>
  <c r="T259" i="54"/>
  <c r="T318" i="54"/>
  <c r="T314" i="54"/>
  <c r="T310" i="54"/>
  <c r="T302" i="54"/>
  <c r="T298" i="54"/>
  <c r="T306" i="54"/>
  <c r="T261" i="54"/>
  <c r="T311" i="54"/>
  <c r="T339" i="54"/>
  <c r="T337" i="54"/>
  <c r="T335" i="54"/>
  <c r="T333" i="54"/>
  <c r="T331" i="54"/>
  <c r="T327" i="54"/>
  <c r="T325" i="54"/>
  <c r="T323" i="54"/>
  <c r="T317" i="54"/>
  <c r="T315" i="54"/>
  <c r="T313" i="54"/>
  <c r="T309" i="54"/>
  <c r="T307" i="54"/>
  <c r="T297" i="54"/>
  <c r="T295" i="54"/>
  <c r="T293" i="54"/>
  <c r="T291" i="54"/>
  <c r="T289" i="54"/>
  <c r="T287" i="54"/>
  <c r="T285" i="54"/>
  <c r="T283" i="54"/>
  <c r="T281" i="54"/>
  <c r="T279" i="54"/>
  <c r="T277" i="54"/>
  <c r="T275" i="54"/>
  <c r="T273" i="54"/>
  <c r="T271" i="54"/>
  <c r="T269" i="54"/>
  <c r="T267" i="54"/>
  <c r="T265" i="54"/>
  <c r="T263" i="54"/>
  <c r="T332" i="54"/>
  <c r="T334" i="54"/>
  <c r="T343" i="54"/>
  <c r="T347" i="54"/>
  <c r="T341" i="54"/>
  <c r="T348" i="54"/>
  <c r="T346" i="54"/>
  <c r="T340" i="54"/>
  <c r="T344" i="54"/>
  <c r="T352" i="54"/>
  <c r="T3" i="54"/>
  <c r="T100" i="54"/>
  <c r="T102" i="54"/>
  <c r="T104" i="54"/>
  <c r="T106" i="54"/>
  <c r="T108" i="54"/>
  <c r="T110" i="54"/>
  <c r="T112" i="54"/>
  <c r="T114" i="54"/>
  <c r="T116" i="54"/>
  <c r="T118" i="54"/>
  <c r="T224" i="54"/>
  <c r="T228" i="54"/>
  <c r="T232" i="54"/>
  <c r="T262" i="54"/>
  <c r="T264" i="54"/>
  <c r="T257" i="54"/>
  <c r="T299" i="54"/>
  <c r="T326" i="54"/>
  <c r="T316" i="54"/>
  <c r="T308" i="54"/>
  <c r="T304" i="54"/>
  <c r="T300" i="54"/>
  <c r="T296" i="54"/>
  <c r="T312" i="54"/>
  <c r="T303" i="54"/>
  <c r="T329" i="54"/>
  <c r="T321" i="54"/>
  <c r="T319" i="54"/>
  <c r="T305" i="54"/>
  <c r="T301" i="54"/>
  <c r="T324" i="54"/>
  <c r="T320" i="54"/>
  <c r="T336" i="54"/>
  <c r="T338" i="54"/>
  <c r="T330" i="54"/>
  <c r="T328" i="54"/>
  <c r="T342" i="54"/>
  <c r="T350" i="54"/>
  <c r="T345" i="54"/>
  <c r="T349" i="54"/>
  <c r="T351" i="54"/>
  <c r="T353" i="54"/>
  <c r="D21" i="23"/>
  <c r="B37" i="7"/>
  <c r="D22" i="5"/>
  <c r="C67" i="28"/>
  <c r="D67" i="28" s="1"/>
  <c r="E67" i="28" s="1"/>
  <c r="D15" i="50"/>
  <c r="G15" i="50" s="1"/>
  <c r="H15" i="50" s="1"/>
  <c r="E14" i="50"/>
  <c r="B70" i="52"/>
  <c r="B11" i="52" s="1"/>
  <c r="B70" i="51"/>
  <c r="B11" i="51" s="1"/>
  <c r="B70" i="50"/>
  <c r="B67" i="7"/>
  <c r="B68" i="52"/>
  <c r="B68" i="51"/>
  <c r="B68" i="50"/>
  <c r="A66" i="15"/>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B39" i="50"/>
  <c r="B39" i="51"/>
  <c r="I14" i="51" s="1"/>
  <c r="J14" i="51" s="1"/>
  <c r="B39" i="52"/>
  <c r="I13" i="52" s="1"/>
  <c r="B69" i="7"/>
  <c r="G13" i="52"/>
  <c r="H13" i="52" s="1"/>
  <c r="E13" i="52"/>
  <c r="R13" i="52"/>
  <c r="D14" i="52"/>
  <c r="F17" i="52"/>
  <c r="D15" i="51"/>
  <c r="F16" i="51"/>
  <c r="E14" i="51"/>
  <c r="R14" i="51"/>
  <c r="F17" i="50"/>
  <c r="R7" i="7"/>
  <c r="B36" i="7"/>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K4" i="18"/>
  <c r="K6" i="18"/>
  <c r="K8" i="18"/>
  <c r="K9" i="18"/>
  <c r="K10" i="18"/>
  <c r="K11" i="18"/>
  <c r="K12" i="18"/>
  <c r="K13" i="18"/>
  <c r="K14" i="18"/>
  <c r="K15" i="18"/>
  <c r="K16" i="18"/>
  <c r="K17" i="18"/>
  <c r="K18" i="18"/>
  <c r="K19" i="18"/>
  <c r="K20" i="18"/>
  <c r="K21" i="18"/>
  <c r="K22" i="18"/>
  <c r="K23" i="18"/>
  <c r="K24" i="18"/>
  <c r="K25" i="18"/>
  <c r="K26" i="18"/>
  <c r="K27" i="18"/>
  <c r="K28" i="18"/>
  <c r="K30" i="18"/>
  <c r="K31" i="18"/>
  <c r="K32" i="18"/>
  <c r="K33" i="18"/>
  <c r="K34" i="18"/>
  <c r="K35" i="18"/>
  <c r="K36" i="18"/>
  <c r="C64" i="28" l="1"/>
  <c r="D64" i="28" s="1"/>
  <c r="E64" i="28" s="1"/>
  <c r="E13" i="23"/>
  <c r="B11" i="49"/>
  <c r="F4" i="23" s="1"/>
  <c r="D4" i="23" s="1"/>
  <c r="U354" i="54"/>
  <c r="U355" i="54"/>
  <c r="U356" i="54"/>
  <c r="U357" i="54"/>
  <c r="U359" i="54"/>
  <c r="U363" i="54"/>
  <c r="U367" i="54"/>
  <c r="U371" i="54"/>
  <c r="U376" i="54"/>
  <c r="U361" i="54"/>
  <c r="U365" i="54"/>
  <c r="U369" i="54"/>
  <c r="U374" i="54"/>
  <c r="U378" i="54"/>
  <c r="U380" i="54"/>
  <c r="U384" i="54"/>
  <c r="U388" i="54"/>
  <c r="U392" i="54"/>
  <c r="U396" i="54"/>
  <c r="U400" i="54"/>
  <c r="U382" i="54"/>
  <c r="U386" i="54"/>
  <c r="U390" i="54"/>
  <c r="U394" i="54"/>
  <c r="U398" i="54"/>
  <c r="U383" i="54"/>
  <c r="U397" i="54"/>
  <c r="U393" i="54"/>
  <c r="U389" i="54"/>
  <c r="U385" i="54"/>
  <c r="U370" i="54"/>
  <c r="U381" i="54"/>
  <c r="U399" i="54"/>
  <c r="U395" i="54"/>
  <c r="U391" i="54"/>
  <c r="U387" i="54"/>
  <c r="U372" i="54"/>
  <c r="U368" i="54"/>
  <c r="U377" i="54"/>
  <c r="U373" i="54"/>
  <c r="U366" i="54"/>
  <c r="U362" i="54"/>
  <c r="U379" i="54"/>
  <c r="U375" i="54"/>
  <c r="U364" i="54"/>
  <c r="U360" i="54"/>
  <c r="U358" i="54"/>
  <c r="V2" i="54"/>
  <c r="U193" i="54"/>
  <c r="U117" i="54"/>
  <c r="U93" i="54"/>
  <c r="U89" i="54"/>
  <c r="U81" i="54"/>
  <c r="U77" i="54"/>
  <c r="U73" i="54"/>
  <c r="U95" i="54"/>
  <c r="U91" i="54"/>
  <c r="U87" i="54"/>
  <c r="U85" i="54"/>
  <c r="U83" i="54"/>
  <c r="U79" i="54"/>
  <c r="U75" i="54"/>
  <c r="U71" i="54"/>
  <c r="U67" i="54"/>
  <c r="U63" i="54"/>
  <c r="U59" i="54"/>
  <c r="U55" i="54"/>
  <c r="U51" i="54"/>
  <c r="U47" i="54"/>
  <c r="U43" i="54"/>
  <c r="U69" i="54"/>
  <c r="U65" i="54"/>
  <c r="U61" i="54"/>
  <c r="U57" i="54"/>
  <c r="U53" i="54"/>
  <c r="U49" i="54"/>
  <c r="U45" i="54"/>
  <c r="U39" i="54"/>
  <c r="U37" i="54"/>
  <c r="U35" i="54"/>
  <c r="U33" i="54"/>
  <c r="U31" i="54"/>
  <c r="U29" i="54"/>
  <c r="U27" i="54"/>
  <c r="U25" i="54"/>
  <c r="U23" i="54"/>
  <c r="U21" i="54"/>
  <c r="U19" i="54"/>
  <c r="U17" i="54"/>
  <c r="U15" i="54"/>
  <c r="U14" i="54"/>
  <c r="U13" i="54"/>
  <c r="U12" i="54"/>
  <c r="U11" i="54"/>
  <c r="U10" i="54"/>
  <c r="U9" i="54"/>
  <c r="U8" i="54"/>
  <c r="U7" i="54"/>
  <c r="U6" i="54"/>
  <c r="U5" i="54"/>
  <c r="U4" i="54"/>
  <c r="U41" i="54"/>
  <c r="U189" i="54"/>
  <c r="U16" i="54"/>
  <c r="U20" i="54"/>
  <c r="U24" i="54"/>
  <c r="U28" i="54"/>
  <c r="U119" i="54"/>
  <c r="U121" i="54"/>
  <c r="U123" i="54"/>
  <c r="U125" i="54"/>
  <c r="U127" i="54"/>
  <c r="U129" i="54"/>
  <c r="U131" i="54"/>
  <c r="U133" i="54"/>
  <c r="U135" i="54"/>
  <c r="U137" i="54"/>
  <c r="U141" i="54"/>
  <c r="U161" i="54"/>
  <c r="U173" i="54"/>
  <c r="U169" i="54"/>
  <c r="U157" i="54"/>
  <c r="U153" i="54"/>
  <c r="U149" i="54"/>
  <c r="U145" i="54"/>
  <c r="U139" i="54"/>
  <c r="U346" i="54"/>
  <c r="U18" i="54"/>
  <c r="U22" i="54"/>
  <c r="U26" i="54"/>
  <c r="U97" i="54"/>
  <c r="U99" i="54"/>
  <c r="U101" i="54"/>
  <c r="U103" i="54"/>
  <c r="U105" i="54"/>
  <c r="U107" i="54"/>
  <c r="U109" i="54"/>
  <c r="U111" i="54"/>
  <c r="U113" i="54"/>
  <c r="U115" i="54"/>
  <c r="U181" i="54"/>
  <c r="U177" i="54"/>
  <c r="U165" i="54"/>
  <c r="U159" i="54"/>
  <c r="U155" i="54"/>
  <c r="U151" i="54"/>
  <c r="U147" i="54"/>
  <c r="U143" i="54"/>
  <c r="U30" i="54"/>
  <c r="U32" i="54"/>
  <c r="U36" i="54"/>
  <c r="U238" i="54"/>
  <c r="U116" i="54"/>
  <c r="U114" i="54"/>
  <c r="U110" i="54"/>
  <c r="U106" i="54"/>
  <c r="U34" i="54"/>
  <c r="U38" i="54"/>
  <c r="U118" i="54"/>
  <c r="U112" i="54"/>
  <c r="U108" i="54"/>
  <c r="U102" i="54"/>
  <c r="U98" i="54"/>
  <c r="U94" i="54"/>
  <c r="U90" i="54"/>
  <c r="U86" i="54"/>
  <c r="U82" i="54"/>
  <c r="U78" i="54"/>
  <c r="U74" i="54"/>
  <c r="U70" i="54"/>
  <c r="U66" i="54"/>
  <c r="U62" i="54"/>
  <c r="U58" i="54"/>
  <c r="U54" i="54"/>
  <c r="U50" i="54"/>
  <c r="U46" i="54"/>
  <c r="U42" i="54"/>
  <c r="U217" i="54"/>
  <c r="U179" i="54"/>
  <c r="U171" i="54"/>
  <c r="U163" i="54"/>
  <c r="U191" i="54"/>
  <c r="U199" i="54"/>
  <c r="U207" i="54"/>
  <c r="U223" i="54"/>
  <c r="U221" i="54"/>
  <c r="U215" i="54"/>
  <c r="U225" i="54"/>
  <c r="U231" i="54"/>
  <c r="U294" i="54"/>
  <c r="U290" i="54"/>
  <c r="U288" i="54"/>
  <c r="U282" i="54"/>
  <c r="U280" i="54"/>
  <c r="U274" i="54"/>
  <c r="U272" i="54"/>
  <c r="U104" i="54"/>
  <c r="U100" i="54"/>
  <c r="U96" i="54"/>
  <c r="U92" i="54"/>
  <c r="U88" i="54"/>
  <c r="U84" i="54"/>
  <c r="U80" i="54"/>
  <c r="U76" i="54"/>
  <c r="U72" i="54"/>
  <c r="U68" i="54"/>
  <c r="U64" i="54"/>
  <c r="U60" i="54"/>
  <c r="U56" i="54"/>
  <c r="U52" i="54"/>
  <c r="U48" i="54"/>
  <c r="U44" i="54"/>
  <c r="U40" i="54"/>
  <c r="U197" i="54"/>
  <c r="U209" i="54"/>
  <c r="U205" i="54"/>
  <c r="U201" i="54"/>
  <c r="U187" i="54"/>
  <c r="U185" i="54"/>
  <c r="U183" i="54"/>
  <c r="U175" i="54"/>
  <c r="U167" i="54"/>
  <c r="U195" i="54"/>
  <c r="U203" i="54"/>
  <c r="U211" i="54"/>
  <c r="U213" i="54"/>
  <c r="U229" i="54"/>
  <c r="U219" i="54"/>
  <c r="U233" i="54"/>
  <c r="U227" i="54"/>
  <c r="U235" i="54"/>
  <c r="U292" i="54"/>
  <c r="U286" i="54"/>
  <c r="U284" i="54"/>
  <c r="U278" i="54"/>
  <c r="U276" i="54"/>
  <c r="U270" i="54"/>
  <c r="U268" i="54"/>
  <c r="U264" i="54"/>
  <c r="U262" i="54"/>
  <c r="U260" i="54"/>
  <c r="U258" i="54"/>
  <c r="U256" i="54"/>
  <c r="U254" i="54"/>
  <c r="U252" i="54"/>
  <c r="U250" i="54"/>
  <c r="U248" i="54"/>
  <c r="U246" i="54"/>
  <c r="U244" i="54"/>
  <c r="U242" i="54"/>
  <c r="U240" i="54"/>
  <c r="U222" i="54"/>
  <c r="U218" i="54"/>
  <c r="U214" i="54"/>
  <c r="U210" i="54"/>
  <c r="U206" i="54"/>
  <c r="U202" i="54"/>
  <c r="U198" i="54"/>
  <c r="U194" i="54"/>
  <c r="U190" i="54"/>
  <c r="U186" i="54"/>
  <c r="U182" i="54"/>
  <c r="U178" i="54"/>
  <c r="U174" i="54"/>
  <c r="U170" i="54"/>
  <c r="U166" i="54"/>
  <c r="U162" i="54"/>
  <c r="U158" i="54"/>
  <c r="U154" i="54"/>
  <c r="U150" i="54"/>
  <c r="U146" i="54"/>
  <c r="U142" i="54"/>
  <c r="U266" i="54"/>
  <c r="U236" i="54"/>
  <c r="U234" i="54"/>
  <c r="U232" i="54"/>
  <c r="U230" i="54"/>
  <c r="U228" i="54"/>
  <c r="U226" i="54"/>
  <c r="U224" i="54"/>
  <c r="U220" i="54"/>
  <c r="U216" i="54"/>
  <c r="U212" i="54"/>
  <c r="U208" i="54"/>
  <c r="U204" i="54"/>
  <c r="U200" i="54"/>
  <c r="U196" i="54"/>
  <c r="U192" i="54"/>
  <c r="U188" i="54"/>
  <c r="U184" i="54"/>
  <c r="U180" i="54"/>
  <c r="U176" i="54"/>
  <c r="U172" i="54"/>
  <c r="U168" i="54"/>
  <c r="U164" i="54"/>
  <c r="U160" i="54"/>
  <c r="U156" i="54"/>
  <c r="U152" i="54"/>
  <c r="U148" i="54"/>
  <c r="U144" i="54"/>
  <c r="U140" i="54"/>
  <c r="U3" i="54"/>
  <c r="U120" i="54"/>
  <c r="U124" i="54"/>
  <c r="U128" i="54"/>
  <c r="U132" i="54"/>
  <c r="U136" i="54"/>
  <c r="U295" i="54"/>
  <c r="U291" i="54"/>
  <c r="U285" i="54"/>
  <c r="U281" i="54"/>
  <c r="U279" i="54"/>
  <c r="U273" i="54"/>
  <c r="U271" i="54"/>
  <c r="U265" i="54"/>
  <c r="U263" i="54"/>
  <c r="U261" i="54"/>
  <c r="U255" i="54"/>
  <c r="U251" i="54"/>
  <c r="U247" i="54"/>
  <c r="U243" i="54"/>
  <c r="U239" i="54"/>
  <c r="U296" i="54"/>
  <c r="U309" i="54"/>
  <c r="U331" i="54"/>
  <c r="U327" i="54"/>
  <c r="U319" i="54"/>
  <c r="U317" i="54"/>
  <c r="U315" i="54"/>
  <c r="U313" i="54"/>
  <c r="U311" i="54"/>
  <c r="U303" i="54"/>
  <c r="U330" i="54"/>
  <c r="U328" i="54"/>
  <c r="U326" i="54"/>
  <c r="U324" i="54"/>
  <c r="U322" i="54"/>
  <c r="U320" i="54"/>
  <c r="U318" i="54"/>
  <c r="U314" i="54"/>
  <c r="U310" i="54"/>
  <c r="U306" i="54"/>
  <c r="U302" i="54"/>
  <c r="U298" i="54"/>
  <c r="U338" i="54"/>
  <c r="U348" i="54"/>
  <c r="U340" i="54"/>
  <c r="U332" i="54"/>
  <c r="U339" i="54"/>
  <c r="U335" i="54"/>
  <c r="U351" i="54"/>
  <c r="U345" i="54"/>
  <c r="U352" i="54"/>
  <c r="U344" i="54"/>
  <c r="U342" i="54"/>
  <c r="U122" i="54"/>
  <c r="U126" i="54"/>
  <c r="U130" i="54"/>
  <c r="U134" i="54"/>
  <c r="U138" i="54"/>
  <c r="U321" i="54"/>
  <c r="U297" i="54"/>
  <c r="U293" i="54"/>
  <c r="U289" i="54"/>
  <c r="U287" i="54"/>
  <c r="U283" i="54"/>
  <c r="U277" i="54"/>
  <c r="U275" i="54"/>
  <c r="U269" i="54"/>
  <c r="U267" i="54"/>
  <c r="U259" i="54"/>
  <c r="U257" i="54"/>
  <c r="U253" i="54"/>
  <c r="U249" i="54"/>
  <c r="U245" i="54"/>
  <c r="U241" i="54"/>
  <c r="U237" i="54"/>
  <c r="U323" i="54"/>
  <c r="U301" i="54"/>
  <c r="U341" i="54"/>
  <c r="U329" i="54"/>
  <c r="U325" i="54"/>
  <c r="U307" i="54"/>
  <c r="U305" i="54"/>
  <c r="U299" i="54"/>
  <c r="U316" i="54"/>
  <c r="U312" i="54"/>
  <c r="U308" i="54"/>
  <c r="U304" i="54"/>
  <c r="U300" i="54"/>
  <c r="U334" i="54"/>
  <c r="U336" i="54"/>
  <c r="U347" i="54"/>
  <c r="U337" i="54"/>
  <c r="U333" i="54"/>
  <c r="U353" i="54"/>
  <c r="U349" i="54"/>
  <c r="U343" i="54"/>
  <c r="U350" i="54"/>
  <c r="E7" i="7"/>
  <c r="B50" i="7" s="1"/>
  <c r="D16" i="50"/>
  <c r="G16" i="50" s="1"/>
  <c r="H16" i="50" s="1"/>
  <c r="R15" i="50"/>
  <c r="B19" i="28"/>
  <c r="B12" i="28"/>
  <c r="B69" i="52"/>
  <c r="B12" i="49"/>
  <c r="E15" i="50"/>
  <c r="I15" i="50"/>
  <c r="J15" i="50" s="1"/>
  <c r="B69" i="51"/>
  <c r="B68" i="7"/>
  <c r="B11" i="28"/>
  <c r="J13" i="52"/>
  <c r="B69" i="50"/>
  <c r="B40" i="51"/>
  <c r="B41" i="51" s="1"/>
  <c r="I8" i="51"/>
  <c r="J8" i="51" s="1"/>
  <c r="I9" i="51"/>
  <c r="J9" i="51" s="1"/>
  <c r="I10" i="51"/>
  <c r="J10" i="51" s="1"/>
  <c r="B5" i="51"/>
  <c r="I7" i="51"/>
  <c r="J7" i="51" s="1"/>
  <c r="I11" i="51"/>
  <c r="J11" i="51" s="1"/>
  <c r="I12" i="51"/>
  <c r="J12" i="51" s="1"/>
  <c r="I13" i="51"/>
  <c r="J13" i="51" s="1"/>
  <c r="A135" i="15"/>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I9" i="52"/>
  <c r="J9" i="52" s="1"/>
  <c r="I8" i="52"/>
  <c r="J8" i="52" s="1"/>
  <c r="B5" i="52"/>
  <c r="B40" i="52"/>
  <c r="B41" i="52" s="1"/>
  <c r="I7" i="52"/>
  <c r="J7" i="52" s="1"/>
  <c r="I10" i="52"/>
  <c r="J10" i="52" s="1"/>
  <c r="I11" i="52"/>
  <c r="J11" i="52" s="1"/>
  <c r="I12" i="52"/>
  <c r="J12" i="52" s="1"/>
  <c r="I11" i="50"/>
  <c r="J11" i="50" s="1"/>
  <c r="I7" i="50"/>
  <c r="J7" i="50" s="1"/>
  <c r="I8" i="50"/>
  <c r="J8" i="50" s="1"/>
  <c r="B40" i="50"/>
  <c r="B41" i="50" s="1"/>
  <c r="I9" i="50"/>
  <c r="J9" i="50" s="1"/>
  <c r="I10" i="50"/>
  <c r="J10" i="50" s="1"/>
  <c r="B5" i="50"/>
  <c r="I12" i="50"/>
  <c r="J12" i="50" s="1"/>
  <c r="I13" i="50"/>
  <c r="J13" i="50" s="1"/>
  <c r="I14" i="50"/>
  <c r="J14" i="50" s="1"/>
  <c r="R14" i="52"/>
  <c r="I14" i="52"/>
  <c r="D15" i="52"/>
  <c r="E14" i="52"/>
  <c r="G14" i="52"/>
  <c r="H14" i="52" s="1"/>
  <c r="F18" i="52"/>
  <c r="R15" i="51"/>
  <c r="E15" i="51"/>
  <c r="I15" i="51"/>
  <c r="F17" i="51"/>
  <c r="D16" i="51"/>
  <c r="G16" i="51" s="1"/>
  <c r="H16" i="51" s="1"/>
  <c r="G15" i="51"/>
  <c r="H15" i="51" s="1"/>
  <c r="F18" i="50"/>
  <c r="V356" i="54" l="1"/>
  <c r="V354" i="54"/>
  <c r="V357" i="54"/>
  <c r="V359" i="54"/>
  <c r="V355" i="54"/>
  <c r="V358" i="54"/>
  <c r="V360" i="54"/>
  <c r="V361" i="54"/>
  <c r="V364" i="54"/>
  <c r="V365" i="54"/>
  <c r="V368" i="54"/>
  <c r="V369" i="54"/>
  <c r="V373" i="54"/>
  <c r="V374" i="54"/>
  <c r="V377" i="54"/>
  <c r="V378" i="54"/>
  <c r="V362" i="54"/>
  <c r="V363" i="54"/>
  <c r="V366" i="54"/>
  <c r="V367" i="54"/>
  <c r="V370" i="54"/>
  <c r="V371" i="54"/>
  <c r="V375" i="54"/>
  <c r="V376" i="54"/>
  <c r="V381" i="54"/>
  <c r="V382" i="54"/>
  <c r="V385" i="54"/>
  <c r="V386" i="54"/>
  <c r="V389" i="54"/>
  <c r="V390" i="54"/>
  <c r="V393" i="54"/>
  <c r="V394" i="54"/>
  <c r="V397" i="54"/>
  <c r="V398" i="54"/>
  <c r="V379" i="54"/>
  <c r="V380" i="54"/>
  <c r="V383" i="54"/>
  <c r="V384" i="54"/>
  <c r="V387" i="54"/>
  <c r="V388" i="54"/>
  <c r="V391" i="54"/>
  <c r="V392" i="54"/>
  <c r="V395" i="54"/>
  <c r="V396" i="54"/>
  <c r="V399" i="54"/>
  <c r="V400" i="54"/>
  <c r="V372" i="54"/>
  <c r="D17" i="50"/>
  <c r="G17" i="50" s="1"/>
  <c r="H17" i="50" s="1"/>
  <c r="W2" i="54"/>
  <c r="V157" i="54"/>
  <c r="V137" i="54"/>
  <c r="V135" i="54"/>
  <c r="V133" i="54"/>
  <c r="V131" i="54"/>
  <c r="V129" i="54"/>
  <c r="V127" i="54"/>
  <c r="V125" i="54"/>
  <c r="V123" i="54"/>
  <c r="V121" i="54"/>
  <c r="V115" i="54"/>
  <c r="V179" i="54"/>
  <c r="V139" i="54"/>
  <c r="V138" i="54"/>
  <c r="V122" i="54"/>
  <c r="V119" i="54"/>
  <c r="V113" i="54"/>
  <c r="V111" i="54"/>
  <c r="V105" i="54"/>
  <c r="V103" i="54"/>
  <c r="V97" i="54"/>
  <c r="V109" i="54"/>
  <c r="V101" i="54"/>
  <c r="V95" i="54"/>
  <c r="V91" i="54"/>
  <c r="V87" i="54"/>
  <c r="V85" i="54"/>
  <c r="V83" i="54"/>
  <c r="V79" i="54"/>
  <c r="V75" i="54"/>
  <c r="V71" i="54"/>
  <c r="V107" i="54"/>
  <c r="V99" i="54"/>
  <c r="V93" i="54"/>
  <c r="V89" i="54"/>
  <c r="V81" i="54"/>
  <c r="V77" i="54"/>
  <c r="V73" i="54"/>
  <c r="V69" i="54"/>
  <c r="V65" i="54"/>
  <c r="V61" i="54"/>
  <c r="V57" i="54"/>
  <c r="V53" i="54"/>
  <c r="V49" i="54"/>
  <c r="V45" i="54"/>
  <c r="V67" i="54"/>
  <c r="V63" i="54"/>
  <c r="V59" i="54"/>
  <c r="V55" i="54"/>
  <c r="V51" i="54"/>
  <c r="V47" i="54"/>
  <c r="V43" i="54"/>
  <c r="V41" i="54"/>
  <c r="V39" i="54"/>
  <c r="V37" i="54"/>
  <c r="V35" i="54"/>
  <c r="V33" i="54"/>
  <c r="V31" i="54"/>
  <c r="V29" i="54"/>
  <c r="V27" i="54"/>
  <c r="V25" i="54"/>
  <c r="V23" i="54"/>
  <c r="V21" i="54"/>
  <c r="V19" i="54"/>
  <c r="V17" i="54"/>
  <c r="V15" i="54"/>
  <c r="V13" i="54"/>
  <c r="V11" i="54"/>
  <c r="V9" i="54"/>
  <c r="V7" i="54"/>
  <c r="V5" i="54"/>
  <c r="V171" i="54"/>
  <c r="V175" i="54"/>
  <c r="V163" i="54"/>
  <c r="V126" i="54"/>
  <c r="V120" i="54"/>
  <c r="V117" i="54"/>
  <c r="V143" i="54"/>
  <c r="V145" i="54"/>
  <c r="V147" i="54"/>
  <c r="V149" i="54"/>
  <c r="V151" i="54"/>
  <c r="V153" i="54"/>
  <c r="V155" i="54"/>
  <c r="V159" i="54"/>
  <c r="V185" i="54"/>
  <c r="V167" i="54"/>
  <c r="V141" i="54"/>
  <c r="V134" i="54"/>
  <c r="V130" i="54"/>
  <c r="V254" i="54"/>
  <c r="V246" i="54"/>
  <c r="V236" i="54"/>
  <c r="V222" i="54"/>
  <c r="V198" i="54"/>
  <c r="V194" i="54"/>
  <c r="V190" i="54"/>
  <c r="V182" i="54"/>
  <c r="V154" i="54"/>
  <c r="V150" i="54"/>
  <c r="V132" i="54"/>
  <c r="V124" i="54"/>
  <c r="V250" i="54"/>
  <c r="V242" i="54"/>
  <c r="V218" i="54"/>
  <c r="V214" i="54"/>
  <c r="V210" i="54"/>
  <c r="V206" i="54"/>
  <c r="V202" i="54"/>
  <c r="V178" i="54"/>
  <c r="V174" i="54"/>
  <c r="V170" i="54"/>
  <c r="V166" i="54"/>
  <c r="V162" i="54"/>
  <c r="V158" i="54"/>
  <c r="V146" i="54"/>
  <c r="V136" i="54"/>
  <c r="V128" i="54"/>
  <c r="V183" i="54"/>
  <c r="V177" i="54"/>
  <c r="V169" i="54"/>
  <c r="V161" i="54"/>
  <c r="V189" i="54"/>
  <c r="V227" i="54"/>
  <c r="V225" i="54"/>
  <c r="V217" i="54"/>
  <c r="V211" i="54"/>
  <c r="V209" i="54"/>
  <c r="V207" i="54"/>
  <c r="V205" i="54"/>
  <c r="V203" i="54"/>
  <c r="V201" i="54"/>
  <c r="V199" i="54"/>
  <c r="V197" i="54"/>
  <c r="V195" i="54"/>
  <c r="V193" i="54"/>
  <c r="V191" i="54"/>
  <c r="V237" i="54"/>
  <c r="V223" i="54"/>
  <c r="V221" i="54"/>
  <c r="V239" i="54"/>
  <c r="V229" i="54"/>
  <c r="V316" i="54"/>
  <c r="V294" i="54"/>
  <c r="V286" i="54"/>
  <c r="V284" i="54"/>
  <c r="V278" i="54"/>
  <c r="V276" i="54"/>
  <c r="V270" i="54"/>
  <c r="V142" i="54"/>
  <c r="V186" i="54"/>
  <c r="V187" i="54"/>
  <c r="V181" i="54"/>
  <c r="V173" i="54"/>
  <c r="V165" i="54"/>
  <c r="V231" i="54"/>
  <c r="V219" i="54"/>
  <c r="V215" i="54"/>
  <c r="V213" i="54"/>
  <c r="V235" i="54"/>
  <c r="V233" i="54"/>
  <c r="V292" i="54"/>
  <c r="V290" i="54"/>
  <c r="V288" i="54"/>
  <c r="V282" i="54"/>
  <c r="V280" i="54"/>
  <c r="V274" i="54"/>
  <c r="V272" i="54"/>
  <c r="V266" i="54"/>
  <c r="V264" i="54"/>
  <c r="V262" i="54"/>
  <c r="V256" i="54"/>
  <c r="V252" i="54"/>
  <c r="V248" i="54"/>
  <c r="V244" i="54"/>
  <c r="V240" i="54"/>
  <c r="V234" i="54"/>
  <c r="V268" i="54"/>
  <c r="V258" i="54"/>
  <c r="V238" i="54"/>
  <c r="V232" i="54"/>
  <c r="V228" i="54"/>
  <c r="V224" i="54"/>
  <c r="V4" i="54"/>
  <c r="V6" i="54"/>
  <c r="V8" i="54"/>
  <c r="V10" i="54"/>
  <c r="V12" i="54"/>
  <c r="V14" i="54"/>
  <c r="V16" i="54"/>
  <c r="V18" i="54"/>
  <c r="V20" i="54"/>
  <c r="V22" i="54"/>
  <c r="V24" i="54"/>
  <c r="V26" i="54"/>
  <c r="V28" i="54"/>
  <c r="V32" i="54"/>
  <c r="V34" i="54"/>
  <c r="V36" i="54"/>
  <c r="V38" i="54"/>
  <c r="V40" i="54"/>
  <c r="V42" i="54"/>
  <c r="V44" i="54"/>
  <c r="V46" i="54"/>
  <c r="V48" i="54"/>
  <c r="V50" i="54"/>
  <c r="V52" i="54"/>
  <c r="V54" i="54"/>
  <c r="V56" i="54"/>
  <c r="V58" i="54"/>
  <c r="V60" i="54"/>
  <c r="V62" i="54"/>
  <c r="V64" i="54"/>
  <c r="V66" i="54"/>
  <c r="V68" i="54"/>
  <c r="V70" i="54"/>
  <c r="V72" i="54"/>
  <c r="V74" i="54"/>
  <c r="V76" i="54"/>
  <c r="V78" i="54"/>
  <c r="V80" i="54"/>
  <c r="V82" i="54"/>
  <c r="V84" i="54"/>
  <c r="V86" i="54"/>
  <c r="V88" i="54"/>
  <c r="V90" i="54"/>
  <c r="V92" i="54"/>
  <c r="V94" i="54"/>
  <c r="V96" i="54"/>
  <c r="V98" i="54"/>
  <c r="V100" i="54"/>
  <c r="V102" i="54"/>
  <c r="V104" i="54"/>
  <c r="V106" i="54"/>
  <c r="V108" i="54"/>
  <c r="V110" i="54"/>
  <c r="V112" i="54"/>
  <c r="V114" i="54"/>
  <c r="V116" i="54"/>
  <c r="V118" i="54"/>
  <c r="V226" i="54"/>
  <c r="V230" i="54"/>
  <c r="V260" i="54"/>
  <c r="V241" i="54"/>
  <c r="V245" i="54"/>
  <c r="V249" i="54"/>
  <c r="V253" i="54"/>
  <c r="V257" i="54"/>
  <c r="V345" i="54"/>
  <c r="V303" i="54"/>
  <c r="V319" i="54"/>
  <c r="V312" i="54"/>
  <c r="V296" i="54"/>
  <c r="V298" i="54"/>
  <c r="V302" i="54"/>
  <c r="V310" i="54"/>
  <c r="V314" i="54"/>
  <c r="V318" i="54"/>
  <c r="V351" i="54"/>
  <c r="V329" i="54"/>
  <c r="V321" i="54"/>
  <c r="V311" i="54"/>
  <c r="V305" i="54"/>
  <c r="V301" i="54"/>
  <c r="V332" i="54"/>
  <c r="V326" i="54"/>
  <c r="V322" i="54"/>
  <c r="V342" i="54"/>
  <c r="V352" i="54"/>
  <c r="V338" i="54"/>
  <c r="V330" i="54"/>
  <c r="V328" i="54"/>
  <c r="V350" i="54"/>
  <c r="V3" i="54"/>
  <c r="V346" i="54"/>
  <c r="V340" i="54"/>
  <c r="V140" i="54"/>
  <c r="V144" i="54"/>
  <c r="V148" i="54"/>
  <c r="V152" i="54"/>
  <c r="V156" i="54"/>
  <c r="V160" i="54"/>
  <c r="V164" i="54"/>
  <c r="V168" i="54"/>
  <c r="V172" i="54"/>
  <c r="V176" i="54"/>
  <c r="V180" i="54"/>
  <c r="V184" i="54"/>
  <c r="V188" i="54"/>
  <c r="V192" i="54"/>
  <c r="V196" i="54"/>
  <c r="V200" i="54"/>
  <c r="V204" i="54"/>
  <c r="V208" i="54"/>
  <c r="V212" i="54"/>
  <c r="V216" i="54"/>
  <c r="V220" i="54"/>
  <c r="V30" i="54"/>
  <c r="V243" i="54"/>
  <c r="V247" i="54"/>
  <c r="V251" i="54"/>
  <c r="V255" i="54"/>
  <c r="V259" i="54"/>
  <c r="V331" i="54"/>
  <c r="V337" i="54"/>
  <c r="V320" i="54"/>
  <c r="V306" i="54"/>
  <c r="V300" i="54"/>
  <c r="V304" i="54"/>
  <c r="V308" i="54"/>
  <c r="V324" i="54"/>
  <c r="V261" i="54"/>
  <c r="V299" i="54"/>
  <c r="V307" i="54"/>
  <c r="V333" i="54"/>
  <c r="V353" i="54"/>
  <c r="V349" i="54"/>
  <c r="V343" i="54"/>
  <c r="V339" i="54"/>
  <c r="V335" i="54"/>
  <c r="V327" i="54"/>
  <c r="V325" i="54"/>
  <c r="V323" i="54"/>
  <c r="V317" i="54"/>
  <c r="V315" i="54"/>
  <c r="V313" i="54"/>
  <c r="V309" i="54"/>
  <c r="V297" i="54"/>
  <c r="V295" i="54"/>
  <c r="V293" i="54"/>
  <c r="V291" i="54"/>
  <c r="V289" i="54"/>
  <c r="V287" i="54"/>
  <c r="V285" i="54"/>
  <c r="V283" i="54"/>
  <c r="V281" i="54"/>
  <c r="V279" i="54"/>
  <c r="V277" i="54"/>
  <c r="V275" i="54"/>
  <c r="V273" i="54"/>
  <c r="V271" i="54"/>
  <c r="V269" i="54"/>
  <c r="V267" i="54"/>
  <c r="V265" i="54"/>
  <c r="V263" i="54"/>
  <c r="V336" i="54"/>
  <c r="V334" i="54"/>
  <c r="V344" i="54"/>
  <c r="V347" i="54"/>
  <c r="V341" i="54"/>
  <c r="V348" i="54"/>
  <c r="B10" i="28"/>
  <c r="E16" i="50"/>
  <c r="I16" i="50"/>
  <c r="J16" i="50" s="1"/>
  <c r="R16" i="50"/>
  <c r="A192" i="15"/>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B38" i="7"/>
  <c r="G4" i="49"/>
  <c r="I4" i="49" s="1"/>
  <c r="G6" i="49"/>
  <c r="I6" i="49" s="1"/>
  <c r="G8" i="49"/>
  <c r="I8" i="49" s="1"/>
  <c r="G10" i="49"/>
  <c r="I10" i="49" s="1"/>
  <c r="G12" i="49"/>
  <c r="I12" i="49" s="1"/>
  <c r="G3" i="49"/>
  <c r="I3" i="49" s="1"/>
  <c r="G5" i="49"/>
  <c r="I5" i="49" s="1"/>
  <c r="G7" i="49"/>
  <c r="I7" i="49" s="1"/>
  <c r="G9" i="49"/>
  <c r="I9" i="49" s="1"/>
  <c r="G11" i="49"/>
  <c r="I11" i="49" s="1"/>
  <c r="G13" i="49"/>
  <c r="I13" i="49" s="1"/>
  <c r="G2" i="49"/>
  <c r="I2" i="49" s="1"/>
  <c r="B43" i="51"/>
  <c r="B43" i="50"/>
  <c r="B43" i="52"/>
  <c r="J14" i="52"/>
  <c r="R15" i="52"/>
  <c r="G15" i="52"/>
  <c r="H15" i="52" s="1"/>
  <c r="E15" i="52"/>
  <c r="I15" i="52"/>
  <c r="D16" i="52"/>
  <c r="F19" i="52"/>
  <c r="J15" i="51"/>
  <c r="D17" i="51"/>
  <c r="G17" i="51" s="1"/>
  <c r="H17" i="51" s="1"/>
  <c r="F18" i="51"/>
  <c r="R16" i="51"/>
  <c r="E16" i="51"/>
  <c r="I16" i="51"/>
  <c r="J16" i="51" s="1"/>
  <c r="F19" i="50"/>
  <c r="D18" i="50" l="1"/>
  <c r="E18" i="50" s="1"/>
  <c r="W354" i="54"/>
  <c r="W355" i="54"/>
  <c r="W356" i="54"/>
  <c r="W357" i="54"/>
  <c r="W359" i="54"/>
  <c r="W363" i="54"/>
  <c r="W367" i="54"/>
  <c r="W371" i="54"/>
  <c r="W376" i="54"/>
  <c r="W361" i="54"/>
  <c r="W365" i="54"/>
  <c r="W369" i="54"/>
  <c r="W372" i="54"/>
  <c r="W374" i="54"/>
  <c r="W378" i="54"/>
  <c r="W380" i="54"/>
  <c r="W384" i="54"/>
  <c r="W388" i="54"/>
  <c r="W392" i="54"/>
  <c r="W396" i="54"/>
  <c r="W400" i="54"/>
  <c r="W382" i="54"/>
  <c r="W386" i="54"/>
  <c r="W390" i="54"/>
  <c r="W394" i="54"/>
  <c r="W398" i="54"/>
  <c r="W381" i="54"/>
  <c r="W399" i="54"/>
  <c r="W395" i="54"/>
  <c r="W391" i="54"/>
  <c r="W387" i="54"/>
  <c r="W368" i="54"/>
  <c r="W383" i="54"/>
  <c r="W397" i="54"/>
  <c r="W393" i="54"/>
  <c r="W389" i="54"/>
  <c r="W385" i="54"/>
  <c r="W370" i="54"/>
  <c r="W379" i="54"/>
  <c r="W375" i="54"/>
  <c r="W364" i="54"/>
  <c r="W377" i="54"/>
  <c r="W373" i="54"/>
  <c r="W366" i="54"/>
  <c r="W362" i="54"/>
  <c r="W360" i="54"/>
  <c r="W358" i="54"/>
  <c r="E17" i="50"/>
  <c r="I17" i="50"/>
  <c r="J17" i="50" s="1"/>
  <c r="R17" i="50"/>
  <c r="X2" i="54"/>
  <c r="W141" i="54"/>
  <c r="W117" i="54"/>
  <c r="W93" i="54"/>
  <c r="W89" i="54"/>
  <c r="W81" i="54"/>
  <c r="W77" i="54"/>
  <c r="W73" i="54"/>
  <c r="W95" i="54"/>
  <c r="W91" i="54"/>
  <c r="W87" i="54"/>
  <c r="W85" i="54"/>
  <c r="W83" i="54"/>
  <c r="W79" i="54"/>
  <c r="W75" i="54"/>
  <c r="W71" i="54"/>
  <c r="W67" i="54"/>
  <c r="W63" i="54"/>
  <c r="W59" i="54"/>
  <c r="W55" i="54"/>
  <c r="W51" i="54"/>
  <c r="W47" i="54"/>
  <c r="W43" i="54"/>
  <c r="W69" i="54"/>
  <c r="W65" i="54"/>
  <c r="W61" i="54"/>
  <c r="W57" i="54"/>
  <c r="W53" i="54"/>
  <c r="W49" i="54"/>
  <c r="W45" i="54"/>
  <c r="W39" i="54"/>
  <c r="W37" i="54"/>
  <c r="W35" i="54"/>
  <c r="W33" i="54"/>
  <c r="W31" i="54"/>
  <c r="W29" i="54"/>
  <c r="W27" i="54"/>
  <c r="W25" i="54"/>
  <c r="W23" i="54"/>
  <c r="W21" i="54"/>
  <c r="W19" i="54"/>
  <c r="W17" i="54"/>
  <c r="W15" i="54"/>
  <c r="W13" i="54"/>
  <c r="W11" i="54"/>
  <c r="W9" i="54"/>
  <c r="W7" i="54"/>
  <c r="W5" i="54"/>
  <c r="W41" i="54"/>
  <c r="W3" i="54"/>
  <c r="W97" i="54"/>
  <c r="W99" i="54"/>
  <c r="W101" i="54"/>
  <c r="W103" i="54"/>
  <c r="W105" i="54"/>
  <c r="W107" i="54"/>
  <c r="W109" i="54"/>
  <c r="W111" i="54"/>
  <c r="W113" i="54"/>
  <c r="W115" i="54"/>
  <c r="W183" i="54"/>
  <c r="W181" i="54"/>
  <c r="W177" i="54"/>
  <c r="W165" i="54"/>
  <c r="W161" i="54"/>
  <c r="W159" i="54"/>
  <c r="W155" i="54"/>
  <c r="W151" i="54"/>
  <c r="W147" i="54"/>
  <c r="W143" i="54"/>
  <c r="W234" i="54"/>
  <c r="W40" i="54"/>
  <c r="W44" i="54"/>
  <c r="W48" i="54"/>
  <c r="W52" i="54"/>
  <c r="W56" i="54"/>
  <c r="W60" i="54"/>
  <c r="W64" i="54"/>
  <c r="W68" i="54"/>
  <c r="W72" i="54"/>
  <c r="W76" i="54"/>
  <c r="W80" i="54"/>
  <c r="W119" i="54"/>
  <c r="W121" i="54"/>
  <c r="W123" i="54"/>
  <c r="W125" i="54"/>
  <c r="W127" i="54"/>
  <c r="W129" i="54"/>
  <c r="W131" i="54"/>
  <c r="W133" i="54"/>
  <c r="W135" i="54"/>
  <c r="W137" i="54"/>
  <c r="W173" i="54"/>
  <c r="W169" i="54"/>
  <c r="W157" i="54"/>
  <c r="W153" i="54"/>
  <c r="W149" i="54"/>
  <c r="W145" i="54"/>
  <c r="W139" i="54"/>
  <c r="W102" i="54"/>
  <c r="W100" i="54"/>
  <c r="W94" i="54"/>
  <c r="W92" i="54"/>
  <c r="W86" i="54"/>
  <c r="W84" i="54"/>
  <c r="W82" i="54"/>
  <c r="W74" i="54"/>
  <c r="W66" i="54"/>
  <c r="W58" i="54"/>
  <c r="W50" i="54"/>
  <c r="W42" i="54"/>
  <c r="W38" i="54"/>
  <c r="W36" i="54"/>
  <c r="W34" i="54"/>
  <c r="W32" i="54"/>
  <c r="W28" i="54"/>
  <c r="W26" i="54"/>
  <c r="W24" i="54"/>
  <c r="W22" i="54"/>
  <c r="W20" i="54"/>
  <c r="W18" i="54"/>
  <c r="W16" i="54"/>
  <c r="W284" i="54"/>
  <c r="W276" i="54"/>
  <c r="W268" i="54"/>
  <c r="W114" i="54"/>
  <c r="W116" i="54"/>
  <c r="W112" i="54"/>
  <c r="W108" i="54"/>
  <c r="W104" i="54"/>
  <c r="W98" i="54"/>
  <c r="W96" i="54"/>
  <c r="W90" i="54"/>
  <c r="W88" i="54"/>
  <c r="W78" i="54"/>
  <c r="W70" i="54"/>
  <c r="W62" i="54"/>
  <c r="W54" i="54"/>
  <c r="W46" i="54"/>
  <c r="W4" i="54"/>
  <c r="W6" i="54"/>
  <c r="W8" i="54"/>
  <c r="W10" i="54"/>
  <c r="W12" i="54"/>
  <c r="W14" i="54"/>
  <c r="W280" i="54"/>
  <c r="W272" i="54"/>
  <c r="W118" i="54"/>
  <c r="W106" i="54"/>
  <c r="W203" i="54"/>
  <c r="W219" i="54"/>
  <c r="W207" i="54"/>
  <c r="W195" i="54"/>
  <c r="W187" i="54"/>
  <c r="W185" i="54"/>
  <c r="W175" i="54"/>
  <c r="W167" i="54"/>
  <c r="W197" i="54"/>
  <c r="W205" i="54"/>
  <c r="W221" i="54"/>
  <c r="W217" i="54"/>
  <c r="W227" i="54"/>
  <c r="W235" i="54"/>
  <c r="W290" i="54"/>
  <c r="W288" i="54"/>
  <c r="W282" i="54"/>
  <c r="W274" i="54"/>
  <c r="W110" i="54"/>
  <c r="W211" i="54"/>
  <c r="W199" i="54"/>
  <c r="W191" i="54"/>
  <c r="W189" i="54"/>
  <c r="W179" i="54"/>
  <c r="W171" i="54"/>
  <c r="W163" i="54"/>
  <c r="W193" i="54"/>
  <c r="W201" i="54"/>
  <c r="W209" i="54"/>
  <c r="W215" i="54"/>
  <c r="W233" i="54"/>
  <c r="W223" i="54"/>
  <c r="W213" i="54"/>
  <c r="W229" i="54"/>
  <c r="W225" i="54"/>
  <c r="W231" i="54"/>
  <c r="W294" i="54"/>
  <c r="W292" i="54"/>
  <c r="W286" i="54"/>
  <c r="W278" i="54"/>
  <c r="W270" i="54"/>
  <c r="W264" i="54"/>
  <c r="W236" i="54"/>
  <c r="W232" i="54"/>
  <c r="W230" i="54"/>
  <c r="W228" i="54"/>
  <c r="W226" i="54"/>
  <c r="W224" i="54"/>
  <c r="W220" i="54"/>
  <c r="W216" i="54"/>
  <c r="W212" i="54"/>
  <c r="W208" i="54"/>
  <c r="W204" i="54"/>
  <c r="W200" i="54"/>
  <c r="W196" i="54"/>
  <c r="W192" i="54"/>
  <c r="W188" i="54"/>
  <c r="W184" i="54"/>
  <c r="W180" i="54"/>
  <c r="W176" i="54"/>
  <c r="W172" i="54"/>
  <c r="W168" i="54"/>
  <c r="W164" i="54"/>
  <c r="W160" i="54"/>
  <c r="W156" i="54"/>
  <c r="W152" i="54"/>
  <c r="W148" i="54"/>
  <c r="W144" i="54"/>
  <c r="W140" i="54"/>
  <c r="W30" i="54"/>
  <c r="W266" i="54"/>
  <c r="W262" i="54"/>
  <c r="W260" i="54"/>
  <c r="W256" i="54"/>
  <c r="W254" i="54"/>
  <c r="W252" i="54"/>
  <c r="W250" i="54"/>
  <c r="W248" i="54"/>
  <c r="W246" i="54"/>
  <c r="W244" i="54"/>
  <c r="W242" i="54"/>
  <c r="W240" i="54"/>
  <c r="W238" i="54"/>
  <c r="W222" i="54"/>
  <c r="W218" i="54"/>
  <c r="W214" i="54"/>
  <c r="W210" i="54"/>
  <c r="W206" i="54"/>
  <c r="W202" i="54"/>
  <c r="W198" i="54"/>
  <c r="W194" i="54"/>
  <c r="W190" i="54"/>
  <c r="W186" i="54"/>
  <c r="W182" i="54"/>
  <c r="W178" i="54"/>
  <c r="W174" i="54"/>
  <c r="W170" i="54"/>
  <c r="W166" i="54"/>
  <c r="W162" i="54"/>
  <c r="W158" i="54"/>
  <c r="W154" i="54"/>
  <c r="W150" i="54"/>
  <c r="W146" i="54"/>
  <c r="W142" i="54"/>
  <c r="W122" i="54"/>
  <c r="W126" i="54"/>
  <c r="W130" i="54"/>
  <c r="W134" i="54"/>
  <c r="W138" i="54"/>
  <c r="W317" i="54"/>
  <c r="W313" i="54"/>
  <c r="W259" i="54"/>
  <c r="W257" i="54"/>
  <c r="W253" i="54"/>
  <c r="W249" i="54"/>
  <c r="W245" i="54"/>
  <c r="W241" i="54"/>
  <c r="W237" i="54"/>
  <c r="W301" i="54"/>
  <c r="W328" i="54"/>
  <c r="W305" i="54"/>
  <c r="W315" i="54"/>
  <c r="W327" i="54"/>
  <c r="W321" i="54"/>
  <c r="W307" i="54"/>
  <c r="W299" i="54"/>
  <c r="W338" i="54"/>
  <c r="W334" i="54"/>
  <c r="W316" i="54"/>
  <c r="W312" i="54"/>
  <c r="W308" i="54"/>
  <c r="W304" i="54"/>
  <c r="W300" i="54"/>
  <c r="W336" i="54"/>
  <c r="W341" i="54"/>
  <c r="W337" i="54"/>
  <c r="W333" i="54"/>
  <c r="W353" i="54"/>
  <c r="W349" i="54"/>
  <c r="W343" i="54"/>
  <c r="W350" i="54"/>
  <c r="W342" i="54"/>
  <c r="W346" i="54"/>
  <c r="W344" i="54"/>
  <c r="W120" i="54"/>
  <c r="W124" i="54"/>
  <c r="W128" i="54"/>
  <c r="W132" i="54"/>
  <c r="W136" i="54"/>
  <c r="W258" i="54"/>
  <c r="W296" i="54"/>
  <c r="W261" i="54"/>
  <c r="W255" i="54"/>
  <c r="W251" i="54"/>
  <c r="W247" i="54"/>
  <c r="W243" i="54"/>
  <c r="W239" i="54"/>
  <c r="W263" i="54"/>
  <c r="W265" i="54"/>
  <c r="W267" i="54"/>
  <c r="W269" i="54"/>
  <c r="W271" i="54"/>
  <c r="W273" i="54"/>
  <c r="W275" i="54"/>
  <c r="W277" i="54"/>
  <c r="W279" i="54"/>
  <c r="W281" i="54"/>
  <c r="W283" i="54"/>
  <c r="W285" i="54"/>
  <c r="W287" i="54"/>
  <c r="W289" i="54"/>
  <c r="W291" i="54"/>
  <c r="W293" i="54"/>
  <c r="W295" i="54"/>
  <c r="W297" i="54"/>
  <c r="W325" i="54"/>
  <c r="W329" i="54"/>
  <c r="W347" i="54"/>
  <c r="W331" i="54"/>
  <c r="W323" i="54"/>
  <c r="W319" i="54"/>
  <c r="W311" i="54"/>
  <c r="W309" i="54"/>
  <c r="W303" i="54"/>
  <c r="W330" i="54"/>
  <c r="W326" i="54"/>
  <c r="W324" i="54"/>
  <c r="W322" i="54"/>
  <c r="W320" i="54"/>
  <c r="W318" i="54"/>
  <c r="W314" i="54"/>
  <c r="W310" i="54"/>
  <c r="W306" i="54"/>
  <c r="W302" i="54"/>
  <c r="W298" i="54"/>
  <c r="W340" i="54"/>
  <c r="W332" i="54"/>
  <c r="W339" i="54"/>
  <c r="W335" i="54"/>
  <c r="W351" i="54"/>
  <c r="W345" i="54"/>
  <c r="W352" i="54"/>
  <c r="W348" i="54"/>
  <c r="B5" i="7"/>
  <c r="J9" i="49"/>
  <c r="K9" i="49" s="1"/>
  <c r="L9" i="49" s="1"/>
  <c r="J6" i="49"/>
  <c r="K6" i="49" s="1"/>
  <c r="L6" i="49" s="1"/>
  <c r="P6" i="49" s="1"/>
  <c r="J13" i="49"/>
  <c r="K13" i="49" s="1"/>
  <c r="L13" i="49" s="1"/>
  <c r="P13" i="49" s="1"/>
  <c r="J10" i="49"/>
  <c r="K10" i="49" s="1"/>
  <c r="L10" i="49" s="1"/>
  <c r="P10" i="49" s="1"/>
  <c r="J7" i="49"/>
  <c r="K7" i="49" s="1"/>
  <c r="L7" i="49" s="1"/>
  <c r="P7" i="49" s="1"/>
  <c r="J2" i="49"/>
  <c r="K2" i="49" s="1"/>
  <c r="L2" i="49" s="1"/>
  <c r="J3" i="49"/>
  <c r="K3" i="49" s="1"/>
  <c r="L3" i="49" s="1"/>
  <c r="P3" i="49" s="1"/>
  <c r="J11" i="49"/>
  <c r="K11" i="49" s="1"/>
  <c r="L11" i="49" s="1"/>
  <c r="P11" i="49" s="1"/>
  <c r="J8" i="49"/>
  <c r="K8" i="49" s="1"/>
  <c r="L8" i="49" s="1"/>
  <c r="P8" i="49" s="1"/>
  <c r="J5" i="49"/>
  <c r="K5" i="49" s="1"/>
  <c r="L5" i="49" s="1"/>
  <c r="J12" i="49"/>
  <c r="K12" i="49" s="1"/>
  <c r="L12" i="49" s="1"/>
  <c r="P12" i="49" s="1"/>
  <c r="J4" i="49"/>
  <c r="K4" i="49" s="1"/>
  <c r="L4" i="49" s="1"/>
  <c r="P4" i="49" s="1"/>
  <c r="J15" i="52"/>
  <c r="G16" i="52"/>
  <c r="H16" i="52" s="1"/>
  <c r="D17" i="52"/>
  <c r="R16" i="52"/>
  <c r="I16" i="52"/>
  <c r="E16" i="52"/>
  <c r="F20" i="52"/>
  <c r="D19" i="52"/>
  <c r="G19" i="52"/>
  <c r="H19" i="52" s="1"/>
  <c r="F19" i="51"/>
  <c r="D18" i="51"/>
  <c r="G18" i="51" s="1"/>
  <c r="H18" i="51" s="1"/>
  <c r="R17" i="51"/>
  <c r="E17" i="51"/>
  <c r="I17" i="51"/>
  <c r="J17" i="51" s="1"/>
  <c r="R18" i="50"/>
  <c r="I18" i="50"/>
  <c r="F20" i="50"/>
  <c r="D19" i="50"/>
  <c r="B42" i="28"/>
  <c r="K42" i="28" s="1"/>
  <c r="G18" i="50" l="1"/>
  <c r="H18" i="50" s="1"/>
  <c r="X356" i="54"/>
  <c r="X355" i="54"/>
  <c r="X357" i="54"/>
  <c r="X358" i="54"/>
  <c r="X359" i="54"/>
  <c r="X354" i="54"/>
  <c r="X361" i="54"/>
  <c r="X362" i="54"/>
  <c r="X365" i="54"/>
  <c r="X366" i="54"/>
  <c r="X369" i="54"/>
  <c r="X370" i="54"/>
  <c r="X374" i="54"/>
  <c r="X375" i="54"/>
  <c r="X378" i="54"/>
  <c r="X360" i="54"/>
  <c r="X363" i="54"/>
  <c r="X364" i="54"/>
  <c r="X367" i="54"/>
  <c r="X368" i="54"/>
  <c r="X371" i="54"/>
  <c r="X373" i="54"/>
  <c r="X376" i="54"/>
  <c r="X377" i="54"/>
  <c r="X379" i="54"/>
  <c r="X382" i="54"/>
  <c r="X383" i="54"/>
  <c r="X386" i="54"/>
  <c r="X387" i="54"/>
  <c r="X390" i="54"/>
  <c r="X391" i="54"/>
  <c r="X394" i="54"/>
  <c r="X395" i="54"/>
  <c r="X398" i="54"/>
  <c r="X399" i="54"/>
  <c r="X380" i="54"/>
  <c r="X381" i="54"/>
  <c r="X384" i="54"/>
  <c r="X385" i="54"/>
  <c r="X388" i="54"/>
  <c r="X389" i="54"/>
  <c r="X392" i="54"/>
  <c r="X393" i="54"/>
  <c r="X396" i="54"/>
  <c r="X397" i="54"/>
  <c r="X400" i="54"/>
  <c r="X372" i="54"/>
  <c r="Y2" i="54"/>
  <c r="X163" i="54"/>
  <c r="X159" i="54"/>
  <c r="X153" i="54"/>
  <c r="X149" i="54"/>
  <c r="X145" i="54"/>
  <c r="X137" i="54"/>
  <c r="X119" i="54"/>
  <c r="X155" i="54"/>
  <c r="X151" i="54"/>
  <c r="X147" i="54"/>
  <c r="X143" i="54"/>
  <c r="X135" i="54"/>
  <c r="X133" i="54"/>
  <c r="X131" i="54"/>
  <c r="X129" i="54"/>
  <c r="X127" i="54"/>
  <c r="X125" i="54"/>
  <c r="X123" i="54"/>
  <c r="X121" i="54"/>
  <c r="X115" i="54"/>
  <c r="X109" i="54"/>
  <c r="X107" i="54"/>
  <c r="X101" i="54"/>
  <c r="X99" i="54"/>
  <c r="X113" i="54"/>
  <c r="X111" i="54"/>
  <c r="X105" i="54"/>
  <c r="X103" i="54"/>
  <c r="X97" i="54"/>
  <c r="X95" i="54"/>
  <c r="X91" i="54"/>
  <c r="X87" i="54"/>
  <c r="X85" i="54"/>
  <c r="X83" i="54"/>
  <c r="X79" i="54"/>
  <c r="X75" i="54"/>
  <c r="X71" i="54"/>
  <c r="X93" i="54"/>
  <c r="X89" i="54"/>
  <c r="X81" i="54"/>
  <c r="X77" i="54"/>
  <c r="X73" i="54"/>
  <c r="X69" i="54"/>
  <c r="X65" i="54"/>
  <c r="X61" i="54"/>
  <c r="X57" i="54"/>
  <c r="X53" i="54"/>
  <c r="X49" i="54"/>
  <c r="X45" i="54"/>
  <c r="X67" i="54"/>
  <c r="X63" i="54"/>
  <c r="X59" i="54"/>
  <c r="X55" i="54"/>
  <c r="X51" i="54"/>
  <c r="X47" i="54"/>
  <c r="X43" i="54"/>
  <c r="X41" i="54"/>
  <c r="X39" i="54"/>
  <c r="X37" i="54"/>
  <c r="X35" i="54"/>
  <c r="X33" i="54"/>
  <c r="X31" i="54"/>
  <c r="X29" i="54"/>
  <c r="X27" i="54"/>
  <c r="X25" i="54"/>
  <c r="X23" i="54"/>
  <c r="X21" i="54"/>
  <c r="X19" i="54"/>
  <c r="X17" i="54"/>
  <c r="X15" i="54"/>
  <c r="X13" i="54"/>
  <c r="X11" i="54"/>
  <c r="X9" i="54"/>
  <c r="X7" i="54"/>
  <c r="X5" i="54"/>
  <c r="X350" i="54"/>
  <c r="X117" i="54"/>
  <c r="X139" i="54"/>
  <c r="X187" i="54"/>
  <c r="X179" i="54"/>
  <c r="X175" i="54"/>
  <c r="X141" i="54"/>
  <c r="X306" i="54"/>
  <c r="X157" i="54"/>
  <c r="X171" i="54"/>
  <c r="X167" i="54"/>
  <c r="X232" i="54"/>
  <c r="X224" i="54"/>
  <c r="X220" i="54"/>
  <c r="X216" i="54"/>
  <c r="X212" i="54"/>
  <c r="X208" i="54"/>
  <c r="X204" i="54"/>
  <c r="X138" i="54"/>
  <c r="X132" i="54"/>
  <c r="X130" i="54"/>
  <c r="X124" i="54"/>
  <c r="X122" i="54"/>
  <c r="X262" i="54"/>
  <c r="X228" i="54"/>
  <c r="X200" i="54"/>
  <c r="X192" i="54"/>
  <c r="X188" i="54"/>
  <c r="X184" i="54"/>
  <c r="X180" i="54"/>
  <c r="X172" i="54"/>
  <c r="X164" i="54"/>
  <c r="X160" i="54"/>
  <c r="X156" i="54"/>
  <c r="X148" i="54"/>
  <c r="X144" i="54"/>
  <c r="X140" i="54"/>
  <c r="X136" i="54"/>
  <c r="X134" i="54"/>
  <c r="X128" i="54"/>
  <c r="X126" i="54"/>
  <c r="X120" i="54"/>
  <c r="X196" i="54"/>
  <c r="X181" i="54"/>
  <c r="X173" i="54"/>
  <c r="X165" i="54"/>
  <c r="X225" i="54"/>
  <c r="X219" i="54"/>
  <c r="X215" i="54"/>
  <c r="X213" i="54"/>
  <c r="X231" i="54"/>
  <c r="X255" i="54"/>
  <c r="X251" i="54"/>
  <c r="X247" i="54"/>
  <c r="X243" i="54"/>
  <c r="X233" i="54"/>
  <c r="X294" i="54"/>
  <c r="X292" i="54"/>
  <c r="X290" i="54"/>
  <c r="X288" i="54"/>
  <c r="X282" i="54"/>
  <c r="X280" i="54"/>
  <c r="X274" i="54"/>
  <c r="X272" i="54"/>
  <c r="X152" i="54"/>
  <c r="X168" i="54"/>
  <c r="X176" i="54"/>
  <c r="X185" i="54"/>
  <c r="X183" i="54"/>
  <c r="X177" i="54"/>
  <c r="X169" i="54"/>
  <c r="X161" i="54"/>
  <c r="X189" i="54"/>
  <c r="X235" i="54"/>
  <c r="X227" i="54"/>
  <c r="X217" i="54"/>
  <c r="X211" i="54"/>
  <c r="X209" i="54"/>
  <c r="X207" i="54"/>
  <c r="X205" i="54"/>
  <c r="X203" i="54"/>
  <c r="X201" i="54"/>
  <c r="X199" i="54"/>
  <c r="X197" i="54"/>
  <c r="X195" i="54"/>
  <c r="X193" i="54"/>
  <c r="X191" i="54"/>
  <c r="X223" i="54"/>
  <c r="X221" i="54"/>
  <c r="X239" i="54"/>
  <c r="X253" i="54"/>
  <c r="X249" i="54"/>
  <c r="X245" i="54"/>
  <c r="X241" i="54"/>
  <c r="X237" i="54"/>
  <c r="X229" i="54"/>
  <c r="X312" i="54"/>
  <c r="X286" i="54"/>
  <c r="X284" i="54"/>
  <c r="X278" i="54"/>
  <c r="X276" i="54"/>
  <c r="X270" i="54"/>
  <c r="X268" i="54"/>
  <c r="X264" i="54"/>
  <c r="X260" i="54"/>
  <c r="X258" i="54"/>
  <c r="X254" i="54"/>
  <c r="X250" i="54"/>
  <c r="X246" i="54"/>
  <c r="X242" i="54"/>
  <c r="X238" i="54"/>
  <c r="X4" i="54"/>
  <c r="X6" i="54"/>
  <c r="X8" i="54"/>
  <c r="X10" i="54"/>
  <c r="X12" i="54"/>
  <c r="X14" i="54"/>
  <c r="X16" i="54"/>
  <c r="X18" i="54"/>
  <c r="X20" i="54"/>
  <c r="X22" i="54"/>
  <c r="X24" i="54"/>
  <c r="X26" i="54"/>
  <c r="X28" i="54"/>
  <c r="X32" i="54"/>
  <c r="X34" i="54"/>
  <c r="X36" i="54"/>
  <c r="X38" i="54"/>
  <c r="X40" i="54"/>
  <c r="X42" i="54"/>
  <c r="X44" i="54"/>
  <c r="X46" i="54"/>
  <c r="X48" i="54"/>
  <c r="X50" i="54"/>
  <c r="X52" i="54"/>
  <c r="X54" i="54"/>
  <c r="X56" i="54"/>
  <c r="X58" i="54"/>
  <c r="X60" i="54"/>
  <c r="X62" i="54"/>
  <c r="X64" i="54"/>
  <c r="X66" i="54"/>
  <c r="X68" i="54"/>
  <c r="X70" i="54"/>
  <c r="X72" i="54"/>
  <c r="X74" i="54"/>
  <c r="X76" i="54"/>
  <c r="X78" i="54"/>
  <c r="X80" i="54"/>
  <c r="X82" i="54"/>
  <c r="X84" i="54"/>
  <c r="X86" i="54"/>
  <c r="X88" i="54"/>
  <c r="X90" i="54"/>
  <c r="X92" i="54"/>
  <c r="X94" i="54"/>
  <c r="X96" i="54"/>
  <c r="X98" i="54"/>
  <c r="X266" i="54"/>
  <c r="X236" i="54"/>
  <c r="X234" i="54"/>
  <c r="X230" i="54"/>
  <c r="X226" i="54"/>
  <c r="X100" i="54"/>
  <c r="X102" i="54"/>
  <c r="X104" i="54"/>
  <c r="X106" i="54"/>
  <c r="X108" i="54"/>
  <c r="X240" i="54"/>
  <c r="X244" i="54"/>
  <c r="X248" i="54"/>
  <c r="X252" i="54"/>
  <c r="X256" i="54"/>
  <c r="X30" i="54"/>
  <c r="X299" i="54"/>
  <c r="X257" i="54"/>
  <c r="X316" i="54"/>
  <c r="X308" i="54"/>
  <c r="X304" i="54"/>
  <c r="X300" i="54"/>
  <c r="X261" i="54"/>
  <c r="X303" i="54"/>
  <c r="X327" i="54"/>
  <c r="X325" i="54"/>
  <c r="X323" i="54"/>
  <c r="X319" i="54"/>
  <c r="X317" i="54"/>
  <c r="X315" i="54"/>
  <c r="X313" i="54"/>
  <c r="X309" i="54"/>
  <c r="X297" i="54"/>
  <c r="X295" i="54"/>
  <c r="X293" i="54"/>
  <c r="X291" i="54"/>
  <c r="X289" i="54"/>
  <c r="X287" i="54"/>
  <c r="X285" i="54"/>
  <c r="X283" i="54"/>
  <c r="X281" i="54"/>
  <c r="X279" i="54"/>
  <c r="X277" i="54"/>
  <c r="X275" i="54"/>
  <c r="X273" i="54"/>
  <c r="X271" i="54"/>
  <c r="X269" i="54"/>
  <c r="X267" i="54"/>
  <c r="X265" i="54"/>
  <c r="X263" i="54"/>
  <c r="X326" i="54"/>
  <c r="X324" i="54"/>
  <c r="X320" i="54"/>
  <c r="X336" i="54"/>
  <c r="X334" i="54"/>
  <c r="X342" i="54"/>
  <c r="X345" i="54"/>
  <c r="X349" i="54"/>
  <c r="X351" i="54"/>
  <c r="X353" i="54"/>
  <c r="X347" i="54"/>
  <c r="X341" i="54"/>
  <c r="X348" i="54"/>
  <c r="X346" i="54"/>
  <c r="X340" i="54"/>
  <c r="X344" i="54"/>
  <c r="X110" i="54"/>
  <c r="X112" i="54"/>
  <c r="X114" i="54"/>
  <c r="X116" i="54"/>
  <c r="X118" i="54"/>
  <c r="X142" i="54"/>
  <c r="X146" i="54"/>
  <c r="X150" i="54"/>
  <c r="X154" i="54"/>
  <c r="X158" i="54"/>
  <c r="X162" i="54"/>
  <c r="X166" i="54"/>
  <c r="X170" i="54"/>
  <c r="X174" i="54"/>
  <c r="X178" i="54"/>
  <c r="X182" i="54"/>
  <c r="X186" i="54"/>
  <c r="X190" i="54"/>
  <c r="X194" i="54"/>
  <c r="X198" i="54"/>
  <c r="X202" i="54"/>
  <c r="X206" i="54"/>
  <c r="X210" i="54"/>
  <c r="X214" i="54"/>
  <c r="X218" i="54"/>
  <c r="X222" i="54"/>
  <c r="X311" i="54"/>
  <c r="X259" i="54"/>
  <c r="X318" i="54"/>
  <c r="X314" i="54"/>
  <c r="X310" i="54"/>
  <c r="X302" i="54"/>
  <c r="X298" i="54"/>
  <c r="X296" i="54"/>
  <c r="X339" i="54"/>
  <c r="X337" i="54"/>
  <c r="X335" i="54"/>
  <c r="X333" i="54"/>
  <c r="X331" i="54"/>
  <c r="X329" i="54"/>
  <c r="X321" i="54"/>
  <c r="X307" i="54"/>
  <c r="X305" i="54"/>
  <c r="X301" i="54"/>
  <c r="X322" i="54"/>
  <c r="X332" i="54"/>
  <c r="X338" i="54"/>
  <c r="X330" i="54"/>
  <c r="X328" i="54"/>
  <c r="X343" i="54"/>
  <c r="X352" i="54"/>
  <c r="X3" i="54"/>
  <c r="M9" i="49"/>
  <c r="N9" i="49" s="1"/>
  <c r="O9" i="49" s="1"/>
  <c r="M12" i="49"/>
  <c r="N12" i="49" s="1"/>
  <c r="O12" i="49" s="1"/>
  <c r="P2" i="49"/>
  <c r="M4" i="49"/>
  <c r="N4" i="49" s="1"/>
  <c r="O4" i="49" s="1"/>
  <c r="M5" i="49"/>
  <c r="N5" i="49" s="1"/>
  <c r="O5" i="49" s="1"/>
  <c r="M13" i="49"/>
  <c r="N13" i="49" s="1"/>
  <c r="O13" i="49" s="1"/>
  <c r="M8" i="49"/>
  <c r="N8" i="49" s="1"/>
  <c r="O8" i="49" s="1"/>
  <c r="M3" i="49"/>
  <c r="N3" i="49" s="1"/>
  <c r="O3" i="49" s="1"/>
  <c r="M7" i="49"/>
  <c r="N7" i="49" s="1"/>
  <c r="O7" i="49" s="1"/>
  <c r="M11" i="49"/>
  <c r="N11" i="49" s="1"/>
  <c r="O11" i="49" s="1"/>
  <c r="M2" i="49"/>
  <c r="N2" i="49" s="1"/>
  <c r="O2" i="49" s="1"/>
  <c r="M6" i="49"/>
  <c r="N6" i="49" s="1"/>
  <c r="O6" i="49" s="1"/>
  <c r="M10" i="49"/>
  <c r="N10" i="49" s="1"/>
  <c r="O10" i="49" s="1"/>
  <c r="J16" i="52"/>
  <c r="P5" i="49"/>
  <c r="P9" i="49"/>
  <c r="R17" i="52"/>
  <c r="I17" i="52"/>
  <c r="D18" i="52"/>
  <c r="E17" i="52"/>
  <c r="G17" i="52"/>
  <c r="H17" i="52" s="1"/>
  <c r="R19" i="52"/>
  <c r="E19" i="52"/>
  <c r="T19" i="52" s="1"/>
  <c r="I19" i="52"/>
  <c r="J19" i="52" s="1"/>
  <c r="M19" i="52" s="1"/>
  <c r="D20" i="52"/>
  <c r="F21" i="52"/>
  <c r="G20" i="52"/>
  <c r="H20" i="52" s="1"/>
  <c r="L19" i="52"/>
  <c r="F20" i="51"/>
  <c r="D19" i="51"/>
  <c r="G19" i="51" s="1"/>
  <c r="H19" i="51" s="1"/>
  <c r="E18" i="51"/>
  <c r="R18" i="51"/>
  <c r="I18" i="51"/>
  <c r="J18" i="51" s="1"/>
  <c r="F21" i="50"/>
  <c r="D20" i="50"/>
  <c r="J18" i="50"/>
  <c r="E19" i="50"/>
  <c r="R19" i="50"/>
  <c r="I19" i="50"/>
  <c r="G19" i="50"/>
  <c r="H19" i="50" s="1"/>
  <c r="Y354" i="54" l="1"/>
  <c r="Y355" i="54"/>
  <c r="Y356" i="54"/>
  <c r="Y357" i="54"/>
  <c r="Y359" i="54"/>
  <c r="Y363" i="54"/>
  <c r="Y367" i="54"/>
  <c r="Y371" i="54"/>
  <c r="Y372" i="54"/>
  <c r="Y376" i="54"/>
  <c r="Y361" i="54"/>
  <c r="Y365" i="54"/>
  <c r="Y369" i="54"/>
  <c r="Y374" i="54"/>
  <c r="Y378" i="54"/>
  <c r="Y380" i="54"/>
  <c r="Y384" i="54"/>
  <c r="Y388" i="54"/>
  <c r="Y392" i="54"/>
  <c r="Y396" i="54"/>
  <c r="Y400" i="54"/>
  <c r="Y382" i="54"/>
  <c r="Y386" i="54"/>
  <c r="Y390" i="54"/>
  <c r="Y394" i="54"/>
  <c r="Y398" i="54"/>
  <c r="Y383" i="54"/>
  <c r="Y397" i="54"/>
  <c r="Y393" i="54"/>
  <c r="Y389" i="54"/>
  <c r="Y385" i="54"/>
  <c r="Y370" i="54"/>
  <c r="Y381" i="54"/>
  <c r="Y399" i="54"/>
  <c r="Y395" i="54"/>
  <c r="Y391" i="54"/>
  <c r="Y387" i="54"/>
  <c r="Y368" i="54"/>
  <c r="Y377" i="54"/>
  <c r="Y373" i="54"/>
  <c r="Y366" i="54"/>
  <c r="Y362" i="54"/>
  <c r="Y379" i="54"/>
  <c r="Y375" i="54"/>
  <c r="Y364" i="54"/>
  <c r="Y360" i="54"/>
  <c r="Y358" i="54"/>
  <c r="Z2" i="54"/>
  <c r="Y173" i="54"/>
  <c r="Y169" i="54"/>
  <c r="Y117" i="54"/>
  <c r="Y93" i="54"/>
  <c r="Y89" i="54"/>
  <c r="Y81" i="54"/>
  <c r="Y77" i="54"/>
  <c r="Y73" i="54"/>
  <c r="Y95" i="54"/>
  <c r="Y91" i="54"/>
  <c r="Y87" i="54"/>
  <c r="Y85" i="54"/>
  <c r="Y83" i="54"/>
  <c r="Y79" i="54"/>
  <c r="Y75" i="54"/>
  <c r="Y71" i="54"/>
  <c r="Y67" i="54"/>
  <c r="Y63" i="54"/>
  <c r="Y59" i="54"/>
  <c r="Y55" i="54"/>
  <c r="Y51" i="54"/>
  <c r="Y47" i="54"/>
  <c r="Y43" i="54"/>
  <c r="Y69" i="54"/>
  <c r="Y65" i="54"/>
  <c r="Y61" i="54"/>
  <c r="Y57" i="54"/>
  <c r="Y53" i="54"/>
  <c r="Y49" i="54"/>
  <c r="Y45" i="54"/>
  <c r="Y39" i="54"/>
  <c r="Y37" i="54"/>
  <c r="Y36" i="54"/>
  <c r="Y35" i="54"/>
  <c r="Y33" i="54"/>
  <c r="Y32" i="54"/>
  <c r="Y31" i="54"/>
  <c r="Y29" i="54"/>
  <c r="Y27" i="54"/>
  <c r="Y25" i="54"/>
  <c r="Y23" i="54"/>
  <c r="Y21" i="54"/>
  <c r="Y19" i="54"/>
  <c r="Y17" i="54"/>
  <c r="Y15" i="54"/>
  <c r="Y13" i="54"/>
  <c r="Y11" i="54"/>
  <c r="Y9" i="54"/>
  <c r="Y7" i="54"/>
  <c r="Y5" i="54"/>
  <c r="Y41" i="54"/>
  <c r="Y34" i="54"/>
  <c r="Y119" i="54"/>
  <c r="Y121" i="54"/>
  <c r="Y123" i="54"/>
  <c r="Y125" i="54"/>
  <c r="Y127" i="54"/>
  <c r="Y129" i="54"/>
  <c r="Y131" i="54"/>
  <c r="Y133" i="54"/>
  <c r="Y135" i="54"/>
  <c r="Y137" i="54"/>
  <c r="Y181" i="54"/>
  <c r="Y161" i="54"/>
  <c r="Y157" i="54"/>
  <c r="Y153" i="54"/>
  <c r="Y149" i="54"/>
  <c r="Y145" i="54"/>
  <c r="Y139" i="54"/>
  <c r="Y4" i="54"/>
  <c r="Y6" i="54"/>
  <c r="Y8" i="54"/>
  <c r="Y10" i="54"/>
  <c r="Y12" i="54"/>
  <c r="Y14" i="54"/>
  <c r="Y38" i="54"/>
  <c r="Y97" i="54"/>
  <c r="Y99" i="54"/>
  <c r="Y101" i="54"/>
  <c r="Y103" i="54"/>
  <c r="Y105" i="54"/>
  <c r="Y107" i="54"/>
  <c r="Y109" i="54"/>
  <c r="Y111" i="54"/>
  <c r="Y113" i="54"/>
  <c r="Y115" i="54"/>
  <c r="Y141" i="54"/>
  <c r="Y165" i="54"/>
  <c r="Y177" i="54"/>
  <c r="Y159" i="54"/>
  <c r="Y155" i="54"/>
  <c r="Y151" i="54"/>
  <c r="Y147" i="54"/>
  <c r="Y143" i="54"/>
  <c r="Y16" i="54"/>
  <c r="Y18" i="54"/>
  <c r="Y20" i="54"/>
  <c r="Y22" i="54"/>
  <c r="Y24" i="54"/>
  <c r="Y26" i="54"/>
  <c r="Y28" i="54"/>
  <c r="Y118" i="54"/>
  <c r="Y30" i="54"/>
  <c r="Y106" i="54"/>
  <c r="Y110" i="54"/>
  <c r="Y114" i="54"/>
  <c r="Y116" i="54"/>
  <c r="Y112" i="54"/>
  <c r="Y104" i="54"/>
  <c r="Y100" i="54"/>
  <c r="Y96" i="54"/>
  <c r="Y92" i="54"/>
  <c r="Y88" i="54"/>
  <c r="Y84" i="54"/>
  <c r="Y80" i="54"/>
  <c r="Y76" i="54"/>
  <c r="Y72" i="54"/>
  <c r="Y68" i="54"/>
  <c r="Y64" i="54"/>
  <c r="Y60" i="54"/>
  <c r="Y56" i="54"/>
  <c r="Y52" i="54"/>
  <c r="Y48" i="54"/>
  <c r="Y44" i="54"/>
  <c r="Y40" i="54"/>
  <c r="Y193" i="54"/>
  <c r="Y189" i="54"/>
  <c r="Y183" i="54"/>
  <c r="Y179" i="54"/>
  <c r="Y171" i="54"/>
  <c r="Y163" i="54"/>
  <c r="Y195" i="54"/>
  <c r="Y203" i="54"/>
  <c r="Y211" i="54"/>
  <c r="Y219" i="54"/>
  <c r="Y233" i="54"/>
  <c r="Y225" i="54"/>
  <c r="Y231" i="54"/>
  <c r="Y294" i="54"/>
  <c r="Y286" i="54"/>
  <c r="Y284" i="54"/>
  <c r="Y278" i="54"/>
  <c r="Y276" i="54"/>
  <c r="Y108" i="54"/>
  <c r="Y102" i="54"/>
  <c r="Y98" i="54"/>
  <c r="Y94" i="54"/>
  <c r="Y90" i="54"/>
  <c r="Y86" i="54"/>
  <c r="Y82" i="54"/>
  <c r="Y78" i="54"/>
  <c r="Y74" i="54"/>
  <c r="Y70" i="54"/>
  <c r="Y66" i="54"/>
  <c r="Y62" i="54"/>
  <c r="Y58" i="54"/>
  <c r="Y54" i="54"/>
  <c r="Y50" i="54"/>
  <c r="Y46" i="54"/>
  <c r="Y42" i="54"/>
  <c r="Y213" i="54"/>
  <c r="Y209" i="54"/>
  <c r="Y205" i="54"/>
  <c r="Y201" i="54"/>
  <c r="Y197" i="54"/>
  <c r="Y187" i="54"/>
  <c r="Y185" i="54"/>
  <c r="Y175" i="54"/>
  <c r="Y167" i="54"/>
  <c r="Y191" i="54"/>
  <c r="Y199" i="54"/>
  <c r="Y207" i="54"/>
  <c r="Y217" i="54"/>
  <c r="Y229" i="54"/>
  <c r="Y223" i="54"/>
  <c r="Y221" i="54"/>
  <c r="Y215" i="54"/>
  <c r="Y227" i="54"/>
  <c r="Y235" i="54"/>
  <c r="Y292" i="54"/>
  <c r="Y290" i="54"/>
  <c r="Y288" i="54"/>
  <c r="Y282" i="54"/>
  <c r="Y280" i="54"/>
  <c r="Y274" i="54"/>
  <c r="Y272" i="54"/>
  <c r="Y266" i="54"/>
  <c r="Y262" i="54"/>
  <c r="Y260" i="54"/>
  <c r="Y256" i="54"/>
  <c r="Y254" i="54"/>
  <c r="Y252" i="54"/>
  <c r="Y250" i="54"/>
  <c r="Y248" i="54"/>
  <c r="Y246" i="54"/>
  <c r="Y244" i="54"/>
  <c r="Y242" i="54"/>
  <c r="Y240" i="54"/>
  <c r="Y234" i="54"/>
  <c r="Y222" i="54"/>
  <c r="Y218" i="54"/>
  <c r="Y214" i="54"/>
  <c r="Y210" i="54"/>
  <c r="Y206" i="54"/>
  <c r="Y202" i="54"/>
  <c r="Y198" i="54"/>
  <c r="Y194" i="54"/>
  <c r="Y190" i="54"/>
  <c r="Y186" i="54"/>
  <c r="Y182" i="54"/>
  <c r="Y178" i="54"/>
  <c r="Y174" i="54"/>
  <c r="Y170" i="54"/>
  <c r="Y166" i="54"/>
  <c r="Y162" i="54"/>
  <c r="Y158" i="54"/>
  <c r="Y154" i="54"/>
  <c r="Y150" i="54"/>
  <c r="Y146" i="54"/>
  <c r="Y142" i="54"/>
  <c r="Y3" i="54"/>
  <c r="Y270" i="54"/>
  <c r="Y268" i="54"/>
  <c r="Y264" i="54"/>
  <c r="Y258" i="54"/>
  <c r="Y236" i="54"/>
  <c r="Y232" i="54"/>
  <c r="Y230" i="54"/>
  <c r="Y228" i="54"/>
  <c r="Y226" i="54"/>
  <c r="Y224" i="54"/>
  <c r="Y220" i="54"/>
  <c r="Y216" i="54"/>
  <c r="Y212" i="54"/>
  <c r="Y208" i="54"/>
  <c r="Y204" i="54"/>
  <c r="Y200" i="54"/>
  <c r="Y196" i="54"/>
  <c r="Y192" i="54"/>
  <c r="Y188" i="54"/>
  <c r="Y184" i="54"/>
  <c r="Y180" i="54"/>
  <c r="Y176" i="54"/>
  <c r="Y172" i="54"/>
  <c r="Y168" i="54"/>
  <c r="Y164" i="54"/>
  <c r="Y160" i="54"/>
  <c r="Y156" i="54"/>
  <c r="Y152" i="54"/>
  <c r="Y148" i="54"/>
  <c r="Y144" i="54"/>
  <c r="Y140" i="54"/>
  <c r="Y120" i="54"/>
  <c r="Y124" i="54"/>
  <c r="Y128" i="54"/>
  <c r="Y132" i="54"/>
  <c r="Y136" i="54"/>
  <c r="Y265" i="54"/>
  <c r="Y269" i="54"/>
  <c r="Y273" i="54"/>
  <c r="Y277" i="54"/>
  <c r="Y281" i="54"/>
  <c r="Y285" i="54"/>
  <c r="Y309" i="54"/>
  <c r="Y275" i="54"/>
  <c r="Y267" i="54"/>
  <c r="Y255" i="54"/>
  <c r="Y251" i="54"/>
  <c r="Y247" i="54"/>
  <c r="Y243" i="54"/>
  <c r="Y239" i="54"/>
  <c r="Y289" i="54"/>
  <c r="Y291" i="54"/>
  <c r="Y293" i="54"/>
  <c r="Y295" i="54"/>
  <c r="Y297" i="54"/>
  <c r="Y301" i="54"/>
  <c r="Y321" i="54"/>
  <c r="Y323" i="54"/>
  <c r="Y341" i="54"/>
  <c r="Y331" i="54"/>
  <c r="Y329" i="54"/>
  <c r="Y325" i="54"/>
  <c r="Y319" i="54"/>
  <c r="Y311" i="54"/>
  <c r="Y305" i="54"/>
  <c r="Y303" i="54"/>
  <c r="Y326" i="54"/>
  <c r="Y324" i="54"/>
  <c r="Y322" i="54"/>
  <c r="Y320" i="54"/>
  <c r="Y318" i="54"/>
  <c r="Y314" i="54"/>
  <c r="Y310" i="54"/>
  <c r="Y306" i="54"/>
  <c r="Y302" i="54"/>
  <c r="Y298" i="54"/>
  <c r="Y334" i="54"/>
  <c r="Y332" i="54"/>
  <c r="Y346" i="54"/>
  <c r="Y347" i="54"/>
  <c r="Y339" i="54"/>
  <c r="Y335" i="54"/>
  <c r="Y351" i="54"/>
  <c r="Y345" i="54"/>
  <c r="Y352" i="54"/>
  <c r="Y344" i="54"/>
  <c r="Y350" i="54"/>
  <c r="Y342" i="54"/>
  <c r="Y122" i="54"/>
  <c r="Y126" i="54"/>
  <c r="Y130" i="54"/>
  <c r="Y134" i="54"/>
  <c r="Y138" i="54"/>
  <c r="Y238" i="54"/>
  <c r="Y287" i="54"/>
  <c r="Y283" i="54"/>
  <c r="Y279" i="54"/>
  <c r="Y271" i="54"/>
  <c r="Y263" i="54"/>
  <c r="Y261" i="54"/>
  <c r="Y259" i="54"/>
  <c r="Y257" i="54"/>
  <c r="Y253" i="54"/>
  <c r="Y249" i="54"/>
  <c r="Y245" i="54"/>
  <c r="Y241" i="54"/>
  <c r="Y237" i="54"/>
  <c r="Y296" i="54"/>
  <c r="Y327" i="54"/>
  <c r="Y317" i="54"/>
  <c r="Y315" i="54"/>
  <c r="Y313" i="54"/>
  <c r="Y307" i="54"/>
  <c r="Y299" i="54"/>
  <c r="Y330" i="54"/>
  <c r="Y328" i="54"/>
  <c r="Y316" i="54"/>
  <c r="Y312" i="54"/>
  <c r="Y308" i="54"/>
  <c r="Y304" i="54"/>
  <c r="Y300" i="54"/>
  <c r="Y338" i="54"/>
  <c r="Y340" i="54"/>
  <c r="Y336" i="54"/>
  <c r="Y348" i="54"/>
  <c r="Y337" i="54"/>
  <c r="Y333" i="54"/>
  <c r="Y353" i="54"/>
  <c r="Y349" i="54"/>
  <c r="Y343" i="54"/>
  <c r="B13" i="49"/>
  <c r="E40" i="23" s="1"/>
  <c r="E41" i="23" s="1"/>
  <c r="D41" i="23" s="1"/>
  <c r="J17" i="52"/>
  <c r="G18" i="52"/>
  <c r="H18" i="52" s="1"/>
  <c r="E18" i="52"/>
  <c r="I18" i="52"/>
  <c r="R18" i="52"/>
  <c r="N19" i="52"/>
  <c r="S19" i="52" s="1"/>
  <c r="R20" i="52"/>
  <c r="E20" i="52"/>
  <c r="I20" i="52"/>
  <c r="J20" i="52" s="1"/>
  <c r="M20" i="52" s="1"/>
  <c r="T20" i="52"/>
  <c r="F22" i="52"/>
  <c r="D21" i="52"/>
  <c r="L20" i="52"/>
  <c r="D20" i="51"/>
  <c r="G20" i="51" s="1"/>
  <c r="H20" i="51" s="1"/>
  <c r="F21" i="51"/>
  <c r="R19" i="51"/>
  <c r="E19" i="51"/>
  <c r="I19" i="51"/>
  <c r="J19" i="51" s="1"/>
  <c r="J19" i="50"/>
  <c r="E20" i="50"/>
  <c r="R20" i="50"/>
  <c r="I20" i="50"/>
  <c r="F22" i="50"/>
  <c r="D21" i="50"/>
  <c r="G21" i="50" s="1"/>
  <c r="H21" i="50" s="1"/>
  <c r="G20" i="50"/>
  <c r="H20" i="50" s="1"/>
  <c r="Z356" i="54" l="1"/>
  <c r="Z354" i="54"/>
  <c r="Z357" i="54"/>
  <c r="Z359" i="54"/>
  <c r="Z355" i="54"/>
  <c r="Z358" i="54"/>
  <c r="Z360" i="54"/>
  <c r="Z361" i="54"/>
  <c r="Z364" i="54"/>
  <c r="Z365" i="54"/>
  <c r="Z368" i="54"/>
  <c r="Z369" i="54"/>
  <c r="Z373" i="54"/>
  <c r="Z374" i="54"/>
  <c r="Z377" i="54"/>
  <c r="Z378" i="54"/>
  <c r="Z362" i="54"/>
  <c r="Z363" i="54"/>
  <c r="Z366" i="54"/>
  <c r="Z367" i="54"/>
  <c r="Z370" i="54"/>
  <c r="Z371" i="54"/>
  <c r="Z375" i="54"/>
  <c r="Z376" i="54"/>
  <c r="Z381" i="54"/>
  <c r="Z382" i="54"/>
  <c r="Z385" i="54"/>
  <c r="Z386" i="54"/>
  <c r="Z389" i="54"/>
  <c r="Z390" i="54"/>
  <c r="Z393" i="54"/>
  <c r="Z394" i="54"/>
  <c r="Z397" i="54"/>
  <c r="Z398" i="54"/>
  <c r="Z379" i="54"/>
  <c r="Z380" i="54"/>
  <c r="Z383" i="54"/>
  <c r="Z384" i="54"/>
  <c r="Z387" i="54"/>
  <c r="Z388" i="54"/>
  <c r="Z391" i="54"/>
  <c r="Z392" i="54"/>
  <c r="Z395" i="54"/>
  <c r="Z396" i="54"/>
  <c r="Z399" i="54"/>
  <c r="Z400" i="54"/>
  <c r="Z372" i="54"/>
  <c r="J18" i="52"/>
  <c r="AA2" i="54"/>
  <c r="Z139" i="54"/>
  <c r="Z137" i="54"/>
  <c r="Z135" i="54"/>
  <c r="Z157" i="54"/>
  <c r="Z133" i="54"/>
  <c r="Z131" i="54"/>
  <c r="Z129" i="54"/>
  <c r="Z127" i="54"/>
  <c r="Z125" i="54"/>
  <c r="Z123" i="54"/>
  <c r="Z121" i="54"/>
  <c r="Z115" i="54"/>
  <c r="Z119" i="54"/>
  <c r="Z113" i="54"/>
  <c r="Z111" i="54"/>
  <c r="Z105" i="54"/>
  <c r="Z103" i="54"/>
  <c r="Z97" i="54"/>
  <c r="Z107" i="54"/>
  <c r="Z99" i="54"/>
  <c r="Z95" i="54"/>
  <c r="Z91" i="54"/>
  <c r="Z87" i="54"/>
  <c r="Z85" i="54"/>
  <c r="Z83" i="54"/>
  <c r="Z79" i="54"/>
  <c r="Z75" i="54"/>
  <c r="Z71" i="54"/>
  <c r="Z109" i="54"/>
  <c r="Z101" i="54"/>
  <c r="Z93" i="54"/>
  <c r="Z89" i="54"/>
  <c r="Z81" i="54"/>
  <c r="Z77" i="54"/>
  <c r="Z73" i="54"/>
  <c r="Z69" i="54"/>
  <c r="Z65" i="54"/>
  <c r="Z61" i="54"/>
  <c r="Z57" i="54"/>
  <c r="Z53" i="54"/>
  <c r="Z49" i="54"/>
  <c r="Z45" i="54"/>
  <c r="Z67" i="54"/>
  <c r="Z63" i="54"/>
  <c r="Z59" i="54"/>
  <c r="Z55" i="54"/>
  <c r="Z51" i="54"/>
  <c r="Z47" i="54"/>
  <c r="Z43" i="54"/>
  <c r="Z41" i="54"/>
  <c r="Z39" i="54"/>
  <c r="Z37" i="54"/>
  <c r="Z35" i="54"/>
  <c r="Z33" i="54"/>
  <c r="Z31" i="54"/>
  <c r="Z29" i="54"/>
  <c r="Z27" i="54"/>
  <c r="Z25" i="54"/>
  <c r="Z23" i="54"/>
  <c r="Z21" i="54"/>
  <c r="Z19" i="54"/>
  <c r="Z17" i="54"/>
  <c r="Z15" i="54"/>
  <c r="Z13" i="54"/>
  <c r="Z11" i="54"/>
  <c r="Z9" i="54"/>
  <c r="Z7" i="54"/>
  <c r="Z5" i="54"/>
  <c r="Z143" i="54"/>
  <c r="Z145" i="54"/>
  <c r="Z147" i="54"/>
  <c r="Z149" i="54"/>
  <c r="Z151" i="54"/>
  <c r="Z153" i="54"/>
  <c r="Z155" i="54"/>
  <c r="Z159" i="54"/>
  <c r="Z179" i="54"/>
  <c r="Z167" i="54"/>
  <c r="Z210" i="54"/>
  <c r="Z117" i="54"/>
  <c r="Z185" i="54"/>
  <c r="Z175" i="54"/>
  <c r="Z171" i="54"/>
  <c r="Z163" i="54"/>
  <c r="Z141" i="54"/>
  <c r="Z132" i="54"/>
  <c r="Z128" i="54"/>
  <c r="Z124" i="54"/>
  <c r="Z260" i="54"/>
  <c r="Z226" i="54"/>
  <c r="Z206" i="54"/>
  <c r="Z202" i="54"/>
  <c r="Z194" i="54"/>
  <c r="Z190" i="54"/>
  <c r="Z186" i="54"/>
  <c r="Z150" i="54"/>
  <c r="Z142" i="54"/>
  <c r="Z138" i="54"/>
  <c r="Z130" i="54"/>
  <c r="Z122" i="54"/>
  <c r="Z120" i="54"/>
  <c r="Z294" i="54"/>
  <c r="Z230" i="54"/>
  <c r="Z222" i="54"/>
  <c r="Z218" i="54"/>
  <c r="Z214" i="54"/>
  <c r="Z198" i="54"/>
  <c r="Z182" i="54"/>
  <c r="Z178" i="54"/>
  <c r="Z170" i="54"/>
  <c r="Z154" i="54"/>
  <c r="Z134" i="54"/>
  <c r="Z126" i="54"/>
  <c r="Z136" i="54"/>
  <c r="Z231" i="54"/>
  <c r="Z225" i="54"/>
  <c r="Z187" i="54"/>
  <c r="Z183" i="54"/>
  <c r="Z177" i="54"/>
  <c r="Z169" i="54"/>
  <c r="Z161" i="54"/>
  <c r="Z189" i="54"/>
  <c r="Z237" i="54"/>
  <c r="Z217" i="54"/>
  <c r="Z211" i="54"/>
  <c r="Z209" i="54"/>
  <c r="Z207" i="54"/>
  <c r="Z205" i="54"/>
  <c r="Z203" i="54"/>
  <c r="Z201" i="54"/>
  <c r="Z199" i="54"/>
  <c r="Z197" i="54"/>
  <c r="Z195" i="54"/>
  <c r="Z193" i="54"/>
  <c r="Z191" i="54"/>
  <c r="Z235" i="54"/>
  <c r="Z223" i="54"/>
  <c r="Z221" i="54"/>
  <c r="Z229" i="54"/>
  <c r="Z320" i="54"/>
  <c r="Z314" i="54"/>
  <c r="Z310" i="54"/>
  <c r="Z308" i="54"/>
  <c r="Z286" i="54"/>
  <c r="Z284" i="54"/>
  <c r="Z278" i="54"/>
  <c r="Z276" i="54"/>
  <c r="Z270" i="54"/>
  <c r="Z146" i="54"/>
  <c r="Z158" i="54"/>
  <c r="Z162" i="54"/>
  <c r="Z166" i="54"/>
  <c r="Z174" i="54"/>
  <c r="Z181" i="54"/>
  <c r="Z173" i="54"/>
  <c r="Z165" i="54"/>
  <c r="Z227" i="54"/>
  <c r="Z219" i="54"/>
  <c r="Z215" i="54"/>
  <c r="Z213" i="54"/>
  <c r="Z239" i="54"/>
  <c r="Z233" i="54"/>
  <c r="Z318" i="54"/>
  <c r="Z304" i="54"/>
  <c r="Z302" i="54"/>
  <c r="Z300" i="54"/>
  <c r="Z298" i="54"/>
  <c r="Z292" i="54"/>
  <c r="Z290" i="54"/>
  <c r="Z288" i="54"/>
  <c r="Z282" i="54"/>
  <c r="Z280" i="54"/>
  <c r="Z274" i="54"/>
  <c r="Z272" i="54"/>
  <c r="Z266" i="54"/>
  <c r="Z268" i="54"/>
  <c r="Z234" i="54"/>
  <c r="Z232" i="54"/>
  <c r="Z228" i="54"/>
  <c r="Z224" i="54"/>
  <c r="Z264" i="54"/>
  <c r="Z262" i="54"/>
  <c r="Z258" i="54"/>
  <c r="Z256" i="54"/>
  <c r="Z252" i="54"/>
  <c r="Z248" i="54"/>
  <c r="Z244" i="54"/>
  <c r="Z240" i="54"/>
  <c r="Z238" i="54"/>
  <c r="Z4" i="54"/>
  <c r="Z6" i="54"/>
  <c r="Z8" i="54"/>
  <c r="Z10" i="54"/>
  <c r="Z12" i="54"/>
  <c r="Z14" i="54"/>
  <c r="Z16" i="54"/>
  <c r="Z18" i="54"/>
  <c r="Z20" i="54"/>
  <c r="Z22" i="54"/>
  <c r="Z24" i="54"/>
  <c r="Z26" i="54"/>
  <c r="Z28"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40" i="54"/>
  <c r="Z144" i="54"/>
  <c r="Z148" i="54"/>
  <c r="Z152" i="54"/>
  <c r="Z156" i="54"/>
  <c r="Z160" i="54"/>
  <c r="Z164" i="54"/>
  <c r="Z168" i="54"/>
  <c r="Z172" i="54"/>
  <c r="Z176" i="54"/>
  <c r="Z180" i="54"/>
  <c r="Z184" i="54"/>
  <c r="Z188" i="54"/>
  <c r="Z192" i="54"/>
  <c r="Z196" i="54"/>
  <c r="Z200" i="54"/>
  <c r="Z204" i="54"/>
  <c r="Z208" i="54"/>
  <c r="Z212" i="54"/>
  <c r="Z216" i="54"/>
  <c r="Z220" i="54"/>
  <c r="Z236" i="54"/>
  <c r="Z242" i="54"/>
  <c r="Z246" i="54"/>
  <c r="Z250" i="54"/>
  <c r="Z254" i="54"/>
  <c r="Z243" i="54"/>
  <c r="Z247" i="54"/>
  <c r="Z251" i="54"/>
  <c r="Z255" i="54"/>
  <c r="Z257" i="54"/>
  <c r="Z303" i="54"/>
  <c r="Z332" i="54"/>
  <c r="Z306" i="54"/>
  <c r="Z296" i="54"/>
  <c r="Z316" i="54"/>
  <c r="Z299" i="54"/>
  <c r="Z319" i="54"/>
  <c r="Z345" i="54"/>
  <c r="Z331" i="54"/>
  <c r="Z329" i="54"/>
  <c r="Z321" i="54"/>
  <c r="Z305" i="54"/>
  <c r="Z301" i="54"/>
  <c r="Z336" i="54"/>
  <c r="Z344" i="54"/>
  <c r="Z338" i="54"/>
  <c r="Z330" i="54"/>
  <c r="Z328" i="54"/>
  <c r="Z352" i="54"/>
  <c r="Z353" i="54"/>
  <c r="Z351" i="54"/>
  <c r="Z349" i="54"/>
  <c r="Z3" i="54"/>
  <c r="Z348" i="54"/>
  <c r="Z30" i="54"/>
  <c r="Z241" i="54"/>
  <c r="Z245" i="54"/>
  <c r="Z249" i="54"/>
  <c r="Z253" i="54"/>
  <c r="Z259" i="54"/>
  <c r="Z307" i="54"/>
  <c r="Z312" i="54"/>
  <c r="Z261" i="54"/>
  <c r="Z343" i="54"/>
  <c r="Z339" i="54"/>
  <c r="Z337" i="54"/>
  <c r="Z335" i="54"/>
  <c r="Z333" i="54"/>
  <c r="Z327" i="54"/>
  <c r="Z325" i="54"/>
  <c r="Z323" i="54"/>
  <c r="Z317" i="54"/>
  <c r="Z315" i="54"/>
  <c r="Z313" i="54"/>
  <c r="Z311" i="54"/>
  <c r="Z309" i="54"/>
  <c r="Z297" i="54"/>
  <c r="Z295" i="54"/>
  <c r="Z293" i="54"/>
  <c r="Z291" i="54"/>
  <c r="Z289" i="54"/>
  <c r="Z287" i="54"/>
  <c r="Z285" i="54"/>
  <c r="Z283" i="54"/>
  <c r="Z281" i="54"/>
  <c r="Z279" i="54"/>
  <c r="Z277" i="54"/>
  <c r="Z275" i="54"/>
  <c r="Z273" i="54"/>
  <c r="Z271" i="54"/>
  <c r="Z269" i="54"/>
  <c r="Z267" i="54"/>
  <c r="Z265" i="54"/>
  <c r="Z263" i="54"/>
  <c r="Z324" i="54"/>
  <c r="Z326" i="54"/>
  <c r="Z322" i="54"/>
  <c r="Z342" i="54"/>
  <c r="Z334" i="54"/>
  <c r="Z347" i="54"/>
  <c r="Z341" i="54"/>
  <c r="Z346" i="54"/>
  <c r="Z340" i="54"/>
  <c r="Z350" i="54"/>
  <c r="B70" i="7"/>
  <c r="B71" i="7" s="1"/>
  <c r="B71" i="50"/>
  <c r="B71" i="52"/>
  <c r="B72" i="52" s="1"/>
  <c r="B12" i="52" s="1"/>
  <c r="B71" i="51"/>
  <c r="B72" i="51" s="1"/>
  <c r="B12" i="51" s="1"/>
  <c r="N20" i="52"/>
  <c r="S20" i="52" s="1"/>
  <c r="F23" i="52"/>
  <c r="D22" i="52"/>
  <c r="E21" i="52"/>
  <c r="R21" i="52"/>
  <c r="I21" i="52"/>
  <c r="G21" i="52"/>
  <c r="H21" i="52" s="1"/>
  <c r="F22" i="51"/>
  <c r="D21" i="51"/>
  <c r="R20" i="51"/>
  <c r="E20" i="51"/>
  <c r="I20" i="51"/>
  <c r="J20" i="51" s="1"/>
  <c r="J20" i="50"/>
  <c r="D22" i="50"/>
  <c r="F23" i="50"/>
  <c r="R21" i="50"/>
  <c r="E21" i="50"/>
  <c r="I21" i="50"/>
  <c r="J21" i="50" s="1"/>
  <c r="AA354" i="54" l="1"/>
  <c r="AA355" i="54"/>
  <c r="AA356" i="54"/>
  <c r="AA357" i="54"/>
  <c r="AA359" i="54"/>
  <c r="AA363" i="54"/>
  <c r="AA367" i="54"/>
  <c r="AA371" i="54"/>
  <c r="AA376" i="54"/>
  <c r="AA361" i="54"/>
  <c r="AA365" i="54"/>
  <c r="AA369" i="54"/>
  <c r="AA372" i="54"/>
  <c r="AA374" i="54"/>
  <c r="AA378" i="54"/>
  <c r="AA380" i="54"/>
  <c r="AA384" i="54"/>
  <c r="AA388" i="54"/>
  <c r="AA392" i="54"/>
  <c r="AA396" i="54"/>
  <c r="AA400" i="54"/>
  <c r="AA382" i="54"/>
  <c r="AA386" i="54"/>
  <c r="AA390" i="54"/>
  <c r="AA394" i="54"/>
  <c r="AA398" i="54"/>
  <c r="AA381" i="54"/>
  <c r="AA399" i="54"/>
  <c r="AA395" i="54"/>
  <c r="AA391" i="54"/>
  <c r="AA387" i="54"/>
  <c r="AA368" i="54"/>
  <c r="AA383" i="54"/>
  <c r="AA397" i="54"/>
  <c r="AA393" i="54"/>
  <c r="AA389" i="54"/>
  <c r="AA385" i="54"/>
  <c r="AA370" i="54"/>
  <c r="AA379" i="54"/>
  <c r="AA375" i="54"/>
  <c r="AA364" i="54"/>
  <c r="AA360" i="54"/>
  <c r="AA358" i="54"/>
  <c r="AA377" i="54"/>
  <c r="AA373" i="54"/>
  <c r="AA366" i="54"/>
  <c r="AA362" i="54"/>
  <c r="AB2" i="54"/>
  <c r="AA141" i="54"/>
  <c r="AA117" i="54"/>
  <c r="AA93" i="54"/>
  <c r="AA89" i="54"/>
  <c r="AA81" i="54"/>
  <c r="AA77" i="54"/>
  <c r="AA73" i="54"/>
  <c r="AA95" i="54"/>
  <c r="AA91" i="54"/>
  <c r="AA87" i="54"/>
  <c r="AA85" i="54"/>
  <c r="AA83" i="54"/>
  <c r="AA79" i="54"/>
  <c r="AA75" i="54"/>
  <c r="AA71" i="54"/>
  <c r="AA67" i="54"/>
  <c r="AA63" i="54"/>
  <c r="AA59" i="54"/>
  <c r="AA55" i="54"/>
  <c r="AA51" i="54"/>
  <c r="AA47" i="54"/>
  <c r="AA43" i="54"/>
  <c r="AA69" i="54"/>
  <c r="AA65" i="54"/>
  <c r="AA61" i="54"/>
  <c r="AA57" i="54"/>
  <c r="AA53" i="54"/>
  <c r="AA49" i="54"/>
  <c r="AA45" i="54"/>
  <c r="AA39" i="54"/>
  <c r="AA37" i="54"/>
  <c r="AA35" i="54"/>
  <c r="AA33" i="54"/>
  <c r="AA31" i="54"/>
  <c r="AA29" i="54"/>
  <c r="AA27" i="54"/>
  <c r="AA25" i="54"/>
  <c r="AA23" i="54"/>
  <c r="AA21" i="54"/>
  <c r="AA19" i="54"/>
  <c r="AA17" i="54"/>
  <c r="AA15" i="54"/>
  <c r="AA13" i="54"/>
  <c r="AA11" i="54"/>
  <c r="AA9" i="54"/>
  <c r="AA7" i="54"/>
  <c r="AA5" i="54"/>
  <c r="AA41" i="54"/>
  <c r="AA97" i="54"/>
  <c r="AA99" i="54"/>
  <c r="AA101" i="54"/>
  <c r="AA103" i="54"/>
  <c r="AA105" i="54"/>
  <c r="AA107" i="54"/>
  <c r="AA109" i="54"/>
  <c r="AA111" i="54"/>
  <c r="AA113" i="54"/>
  <c r="AA115" i="54"/>
  <c r="AA183" i="54"/>
  <c r="AA173" i="54"/>
  <c r="AA169" i="54"/>
  <c r="AA159" i="54"/>
  <c r="AA155" i="54"/>
  <c r="AA151" i="54"/>
  <c r="AA147" i="54"/>
  <c r="AA143" i="54"/>
  <c r="AA191" i="54"/>
  <c r="AA258" i="54"/>
  <c r="AA119" i="54"/>
  <c r="AA121" i="54"/>
  <c r="AA123" i="54"/>
  <c r="AA125" i="54"/>
  <c r="AA127" i="54"/>
  <c r="AA129" i="54"/>
  <c r="AA131" i="54"/>
  <c r="AA133" i="54"/>
  <c r="AA135" i="54"/>
  <c r="AA137" i="54"/>
  <c r="AA181" i="54"/>
  <c r="AA177" i="54"/>
  <c r="AA165" i="54"/>
  <c r="AA161" i="54"/>
  <c r="AA157" i="54"/>
  <c r="AA153" i="54"/>
  <c r="AA149" i="54"/>
  <c r="AA145" i="54"/>
  <c r="AA139" i="54"/>
  <c r="AA100" i="54"/>
  <c r="AA92" i="54"/>
  <c r="AA84" i="54"/>
  <c r="AA80" i="54"/>
  <c r="AA72" i="54"/>
  <c r="AA64" i="54"/>
  <c r="AA56" i="54"/>
  <c r="AA48" i="54"/>
  <c r="AA40" i="54"/>
  <c r="AA4" i="54"/>
  <c r="AA6" i="54"/>
  <c r="AA8" i="54"/>
  <c r="AA10" i="54"/>
  <c r="AA12" i="54"/>
  <c r="AA14" i="54"/>
  <c r="AA42" i="54"/>
  <c r="AA50" i="54"/>
  <c r="AA58" i="54"/>
  <c r="AA66" i="54"/>
  <c r="AA74" i="54"/>
  <c r="AA82" i="54"/>
  <c r="AA118" i="54"/>
  <c r="AA116" i="54"/>
  <c r="AA112" i="54"/>
  <c r="AA108" i="54"/>
  <c r="AA104" i="54"/>
  <c r="AA96" i="54"/>
  <c r="AA88" i="54"/>
  <c r="AA76" i="54"/>
  <c r="AA68" i="54"/>
  <c r="AA60" i="54"/>
  <c r="AA52" i="54"/>
  <c r="AA44" i="54"/>
  <c r="AA38" i="54"/>
  <c r="AA36" i="54"/>
  <c r="AA34" i="54"/>
  <c r="AA32" i="54"/>
  <c r="AA28" i="54"/>
  <c r="AA26" i="54"/>
  <c r="AA24" i="54"/>
  <c r="AA22" i="54"/>
  <c r="AA20" i="54"/>
  <c r="AA18" i="54"/>
  <c r="AA16" i="54"/>
  <c r="AA3" i="54"/>
  <c r="AA46" i="54"/>
  <c r="AA54" i="54"/>
  <c r="AA62" i="54"/>
  <c r="AA70" i="54"/>
  <c r="AA78" i="54"/>
  <c r="AA86" i="54"/>
  <c r="AA90" i="54"/>
  <c r="AA94" i="54"/>
  <c r="AA98" i="54"/>
  <c r="AA102" i="54"/>
  <c r="AA290" i="54"/>
  <c r="AA286" i="54"/>
  <c r="AA114" i="54"/>
  <c r="AA110" i="54"/>
  <c r="AA207" i="54"/>
  <c r="AA233" i="54"/>
  <c r="AA211" i="54"/>
  <c r="AA199" i="54"/>
  <c r="AA195" i="54"/>
  <c r="AA189" i="54"/>
  <c r="AA187" i="54"/>
  <c r="AA185" i="54"/>
  <c r="AA175" i="54"/>
  <c r="AA167" i="54"/>
  <c r="AA193" i="54"/>
  <c r="AA201" i="54"/>
  <c r="AA209" i="54"/>
  <c r="AA223" i="54"/>
  <c r="AA213" i="54"/>
  <c r="AA229" i="54"/>
  <c r="AA227" i="54"/>
  <c r="AA235" i="54"/>
  <c r="AA292" i="54"/>
  <c r="AA288" i="54"/>
  <c r="AA280" i="54"/>
  <c r="AA272" i="54"/>
  <c r="AA106" i="54"/>
  <c r="AA215" i="54"/>
  <c r="AA203" i="54"/>
  <c r="AA179" i="54"/>
  <c r="AA171" i="54"/>
  <c r="AA163" i="54"/>
  <c r="AA197" i="54"/>
  <c r="AA205" i="54"/>
  <c r="AA219" i="54"/>
  <c r="AA221" i="54"/>
  <c r="AA217" i="54"/>
  <c r="AA225" i="54"/>
  <c r="AA231" i="54"/>
  <c r="AA296" i="54"/>
  <c r="AA294" i="54"/>
  <c r="AA284" i="54"/>
  <c r="AA276" i="54"/>
  <c r="AA268" i="54"/>
  <c r="AA264" i="54"/>
  <c r="AA238" i="54"/>
  <c r="AA236" i="54"/>
  <c r="AA232" i="54"/>
  <c r="AA230" i="54"/>
  <c r="AA228" i="54"/>
  <c r="AA226" i="54"/>
  <c r="AA224" i="54"/>
  <c r="AA220" i="54"/>
  <c r="AA216" i="54"/>
  <c r="AA212" i="54"/>
  <c r="AA208" i="54"/>
  <c r="AA204" i="54"/>
  <c r="AA200" i="54"/>
  <c r="AA196" i="54"/>
  <c r="AA192" i="54"/>
  <c r="AA188" i="54"/>
  <c r="AA184" i="54"/>
  <c r="AA180" i="54"/>
  <c r="AA176" i="54"/>
  <c r="AA172" i="54"/>
  <c r="AA168" i="54"/>
  <c r="AA164" i="54"/>
  <c r="AA160" i="54"/>
  <c r="AA156" i="54"/>
  <c r="AA152" i="54"/>
  <c r="AA148" i="54"/>
  <c r="AA144" i="54"/>
  <c r="AA140" i="54"/>
  <c r="AA262" i="54"/>
  <c r="AA260" i="54"/>
  <c r="AA256" i="54"/>
  <c r="AA254" i="54"/>
  <c r="AA252" i="54"/>
  <c r="AA250" i="54"/>
  <c r="AA248" i="54"/>
  <c r="AA246" i="54"/>
  <c r="AA244" i="54"/>
  <c r="AA242" i="54"/>
  <c r="AA240" i="54"/>
  <c r="AA222" i="54"/>
  <c r="AA218" i="54"/>
  <c r="AA214" i="54"/>
  <c r="AA210" i="54"/>
  <c r="AA206" i="54"/>
  <c r="AA202" i="54"/>
  <c r="AA198" i="54"/>
  <c r="AA194" i="54"/>
  <c r="AA190" i="54"/>
  <c r="AA186" i="54"/>
  <c r="AA182" i="54"/>
  <c r="AA178" i="54"/>
  <c r="AA174" i="54"/>
  <c r="AA170" i="54"/>
  <c r="AA166" i="54"/>
  <c r="AA162" i="54"/>
  <c r="AA158" i="54"/>
  <c r="AA154" i="54"/>
  <c r="AA150" i="54"/>
  <c r="AA146" i="54"/>
  <c r="AA142" i="54"/>
  <c r="AA30" i="54"/>
  <c r="AA122" i="54"/>
  <c r="AA126" i="54"/>
  <c r="AA130" i="54"/>
  <c r="AA134" i="54"/>
  <c r="AA138" i="54"/>
  <c r="AA266" i="54"/>
  <c r="AA270" i="54"/>
  <c r="AA274" i="54"/>
  <c r="AA278" i="54"/>
  <c r="AA282" i="54"/>
  <c r="AA261" i="54"/>
  <c r="AA305" i="54"/>
  <c r="AA259" i="54"/>
  <c r="AA257" i="54"/>
  <c r="AA253" i="54"/>
  <c r="AA249" i="54"/>
  <c r="AA245" i="54"/>
  <c r="AA241" i="54"/>
  <c r="AA237" i="54"/>
  <c r="AA315" i="54"/>
  <c r="AA263" i="54"/>
  <c r="AA265" i="54"/>
  <c r="AA267" i="54"/>
  <c r="AA269" i="54"/>
  <c r="AA271" i="54"/>
  <c r="AA273" i="54"/>
  <c r="AA275" i="54"/>
  <c r="AA277" i="54"/>
  <c r="AA279" i="54"/>
  <c r="AA281" i="54"/>
  <c r="AA283" i="54"/>
  <c r="AA285" i="54"/>
  <c r="AA287" i="54"/>
  <c r="AA289" i="54"/>
  <c r="AA291" i="54"/>
  <c r="AA293" i="54"/>
  <c r="AA295" i="54"/>
  <c r="AA297" i="54"/>
  <c r="AA317" i="54"/>
  <c r="AA323" i="54"/>
  <c r="AA309" i="54"/>
  <c r="AA307" i="54"/>
  <c r="AA299" i="54"/>
  <c r="AA334" i="54"/>
  <c r="AA330" i="54"/>
  <c r="AA328" i="54"/>
  <c r="AA316" i="54"/>
  <c r="AA312" i="54"/>
  <c r="AA308" i="54"/>
  <c r="AA304" i="54"/>
  <c r="AA300" i="54"/>
  <c r="AA336" i="54"/>
  <c r="AA337" i="54"/>
  <c r="AA333" i="54"/>
  <c r="AA353" i="54"/>
  <c r="AA349" i="54"/>
  <c r="AA343" i="54"/>
  <c r="AA350" i="54"/>
  <c r="AA342" i="54"/>
  <c r="AA348" i="54"/>
  <c r="AA344" i="54"/>
  <c r="AA346" i="54"/>
  <c r="AA120" i="54"/>
  <c r="AA124" i="54"/>
  <c r="AA128" i="54"/>
  <c r="AA132" i="54"/>
  <c r="AA136" i="54"/>
  <c r="AA234" i="54"/>
  <c r="AA327" i="54"/>
  <c r="AA301" i="54"/>
  <c r="AA255" i="54"/>
  <c r="AA251" i="54"/>
  <c r="AA247" i="54"/>
  <c r="AA243" i="54"/>
  <c r="AA239" i="54"/>
  <c r="AA313" i="54"/>
  <c r="AA347" i="54"/>
  <c r="AA331" i="54"/>
  <c r="AA329" i="54"/>
  <c r="AA325" i="54"/>
  <c r="AA321" i="54"/>
  <c r="AA319" i="54"/>
  <c r="AA311" i="54"/>
  <c r="AA303" i="54"/>
  <c r="AA340" i="54"/>
  <c r="AA338" i="54"/>
  <c r="AA326" i="54"/>
  <c r="AA324" i="54"/>
  <c r="AA322" i="54"/>
  <c r="AA320" i="54"/>
  <c r="AA318" i="54"/>
  <c r="AA314" i="54"/>
  <c r="AA310" i="54"/>
  <c r="AA306" i="54"/>
  <c r="AA302" i="54"/>
  <c r="AA298" i="54"/>
  <c r="AA332" i="54"/>
  <c r="AA341" i="54"/>
  <c r="AA339" i="54"/>
  <c r="AA335" i="54"/>
  <c r="AA351" i="54"/>
  <c r="AA345" i="54"/>
  <c r="AA352" i="54"/>
  <c r="T21" i="52"/>
  <c r="J21" i="52"/>
  <c r="M21" i="52" s="1"/>
  <c r="L21" i="52"/>
  <c r="N21" i="52" s="1"/>
  <c r="S21" i="52" s="1"/>
  <c r="E22" i="52"/>
  <c r="R22" i="52"/>
  <c r="I22" i="52"/>
  <c r="F24" i="52"/>
  <c r="D23" i="52"/>
  <c r="G23" i="52"/>
  <c r="H23" i="52" s="1"/>
  <c r="G22" i="52"/>
  <c r="H22" i="52" s="1"/>
  <c r="L22" i="52" s="1"/>
  <c r="E21" i="51"/>
  <c r="R21" i="51"/>
  <c r="I21" i="51"/>
  <c r="G21" i="51"/>
  <c r="H21" i="51" s="1"/>
  <c r="F23" i="51"/>
  <c r="D22" i="51"/>
  <c r="G22" i="51" s="1"/>
  <c r="H22" i="51" s="1"/>
  <c r="R22" i="50"/>
  <c r="E22" i="50"/>
  <c r="I22" i="50"/>
  <c r="F24" i="50"/>
  <c r="D23" i="50"/>
  <c r="G22" i="50"/>
  <c r="H22" i="50" s="1"/>
  <c r="AB356" i="54" l="1"/>
  <c r="AB355" i="54"/>
  <c r="AB357" i="54"/>
  <c r="AB358" i="54"/>
  <c r="AB359" i="54"/>
  <c r="AB354" i="54"/>
  <c r="AB361" i="54"/>
  <c r="AB362" i="54"/>
  <c r="AB365" i="54"/>
  <c r="AB366" i="54"/>
  <c r="AB369" i="54"/>
  <c r="AB370" i="54"/>
  <c r="AB374" i="54"/>
  <c r="AB375" i="54"/>
  <c r="AB378" i="54"/>
  <c r="AB360" i="54"/>
  <c r="AB363" i="54"/>
  <c r="AB364" i="54"/>
  <c r="AB367" i="54"/>
  <c r="AB368" i="54"/>
  <c r="AB371" i="54"/>
  <c r="AB373" i="54"/>
  <c r="AB376" i="54"/>
  <c r="AB377" i="54"/>
  <c r="AB379" i="54"/>
  <c r="AB382" i="54"/>
  <c r="AB383" i="54"/>
  <c r="AB386" i="54"/>
  <c r="AB387" i="54"/>
  <c r="AB390" i="54"/>
  <c r="AB391" i="54"/>
  <c r="AB394" i="54"/>
  <c r="AB395" i="54"/>
  <c r="AB398" i="54"/>
  <c r="AB399" i="54"/>
  <c r="AB380" i="54"/>
  <c r="AB381" i="54"/>
  <c r="AB384" i="54"/>
  <c r="AB385" i="54"/>
  <c r="AB388" i="54"/>
  <c r="AB389" i="54"/>
  <c r="AB392" i="54"/>
  <c r="AB393" i="54"/>
  <c r="AB396" i="54"/>
  <c r="AB397" i="54"/>
  <c r="AB400" i="54"/>
  <c r="AB372" i="54"/>
  <c r="AC2" i="54"/>
  <c r="AB167" i="54"/>
  <c r="AB159" i="54"/>
  <c r="AB155" i="54"/>
  <c r="AB153" i="54"/>
  <c r="AB151" i="54"/>
  <c r="AB149" i="54"/>
  <c r="AB147" i="54"/>
  <c r="AB145" i="54"/>
  <c r="AB143" i="54"/>
  <c r="AB135" i="54"/>
  <c r="AB119" i="54"/>
  <c r="AB137" i="54"/>
  <c r="AB133" i="54"/>
  <c r="AB131" i="54"/>
  <c r="AB129" i="54"/>
  <c r="AB127" i="54"/>
  <c r="AB125" i="54"/>
  <c r="AB123" i="54"/>
  <c r="AB121" i="54"/>
  <c r="AB115" i="54"/>
  <c r="AB109" i="54"/>
  <c r="AB107" i="54"/>
  <c r="AB101" i="54"/>
  <c r="AB99" i="54"/>
  <c r="AB95" i="54"/>
  <c r="AB91" i="54"/>
  <c r="AB87" i="54"/>
  <c r="AB85" i="54"/>
  <c r="AB83" i="54"/>
  <c r="AB79" i="54"/>
  <c r="AB75" i="54"/>
  <c r="AB71" i="54"/>
  <c r="AB113" i="54"/>
  <c r="AB111" i="54"/>
  <c r="AB105" i="54"/>
  <c r="AB103" i="54"/>
  <c r="AB97" i="54"/>
  <c r="AB93" i="54"/>
  <c r="AB89" i="54"/>
  <c r="AB81" i="54"/>
  <c r="AB77" i="54"/>
  <c r="AB73" i="54"/>
  <c r="AB69" i="54"/>
  <c r="AB65" i="54"/>
  <c r="AB61" i="54"/>
  <c r="AB57" i="54"/>
  <c r="AB53" i="54"/>
  <c r="AB49" i="54"/>
  <c r="AB45" i="54"/>
  <c r="AB67" i="54"/>
  <c r="AB63" i="54"/>
  <c r="AB59" i="54"/>
  <c r="AB55" i="54"/>
  <c r="AB51" i="54"/>
  <c r="AB47" i="54"/>
  <c r="AB43" i="54"/>
  <c r="AB41" i="54"/>
  <c r="AB39" i="54"/>
  <c r="AB37" i="54"/>
  <c r="AB35" i="54"/>
  <c r="AB33" i="54"/>
  <c r="AB31" i="54"/>
  <c r="AB29" i="54"/>
  <c r="AB27" i="54"/>
  <c r="AB25" i="54"/>
  <c r="AB23" i="54"/>
  <c r="AB21" i="54"/>
  <c r="AB19" i="54"/>
  <c r="AB17" i="54"/>
  <c r="AB15" i="54"/>
  <c r="AB13" i="54"/>
  <c r="AB11" i="54"/>
  <c r="AB9" i="54"/>
  <c r="AB7" i="54"/>
  <c r="AB5" i="54"/>
  <c r="AB117" i="54"/>
  <c r="AB157" i="54"/>
  <c r="AB171" i="54"/>
  <c r="AB163" i="54"/>
  <c r="AB141" i="54"/>
  <c r="AB139" i="54"/>
  <c r="AB175" i="54"/>
  <c r="AB187" i="54"/>
  <c r="AB179" i="54"/>
  <c r="AB264" i="54"/>
  <c r="AB256" i="54"/>
  <c r="AB248" i="54"/>
  <c r="AB240" i="54"/>
  <c r="AB220" i="54"/>
  <c r="AB216" i="54"/>
  <c r="AB184" i="54"/>
  <c r="AB176" i="54"/>
  <c r="AB168" i="54"/>
  <c r="AB140" i="54"/>
  <c r="AB136" i="54"/>
  <c r="AB134" i="54"/>
  <c r="AB128" i="54"/>
  <c r="AB126" i="54"/>
  <c r="AB120" i="54"/>
  <c r="AB252" i="54"/>
  <c r="AB244" i="54"/>
  <c r="AB212" i="54"/>
  <c r="AB208" i="54"/>
  <c r="AB204" i="54"/>
  <c r="AB200" i="54"/>
  <c r="AB196" i="54"/>
  <c r="AB192" i="54"/>
  <c r="AB188" i="54"/>
  <c r="AB156" i="54"/>
  <c r="AB152" i="54"/>
  <c r="AB144" i="54"/>
  <c r="AB138" i="54"/>
  <c r="AB132" i="54"/>
  <c r="AB130" i="54"/>
  <c r="AB124" i="54"/>
  <c r="AB122" i="54"/>
  <c r="AB235" i="54"/>
  <c r="AB227" i="54"/>
  <c r="AB185" i="54"/>
  <c r="AB181" i="54"/>
  <c r="AB173" i="54"/>
  <c r="AB165" i="54"/>
  <c r="AB219" i="54"/>
  <c r="AB215" i="54"/>
  <c r="AB213" i="54"/>
  <c r="AB253" i="54"/>
  <c r="AB249" i="54"/>
  <c r="AB245" i="54"/>
  <c r="AB241" i="54"/>
  <c r="AB237" i="54"/>
  <c r="AB233" i="54"/>
  <c r="AB292" i="54"/>
  <c r="AB290" i="54"/>
  <c r="AB288" i="54"/>
  <c r="AB282" i="54"/>
  <c r="AB280" i="54"/>
  <c r="AB274" i="54"/>
  <c r="AB272" i="54"/>
  <c r="AB148" i="54"/>
  <c r="AB160" i="54"/>
  <c r="AB164" i="54"/>
  <c r="AB172" i="54"/>
  <c r="AB180" i="54"/>
  <c r="AB183" i="54"/>
  <c r="AB177" i="54"/>
  <c r="AB169" i="54"/>
  <c r="AB161" i="54"/>
  <c r="AB189" i="54"/>
  <c r="AB239" i="54"/>
  <c r="AB225" i="54"/>
  <c r="AB217" i="54"/>
  <c r="AB211" i="54"/>
  <c r="AB209" i="54"/>
  <c r="AB207" i="54"/>
  <c r="AB205" i="54"/>
  <c r="AB203" i="54"/>
  <c r="AB201" i="54"/>
  <c r="AB199" i="54"/>
  <c r="AB197" i="54"/>
  <c r="AB195" i="54"/>
  <c r="AB193" i="54"/>
  <c r="AB191" i="54"/>
  <c r="AB255" i="54"/>
  <c r="AB251" i="54"/>
  <c r="AB247" i="54"/>
  <c r="AB243" i="54"/>
  <c r="AB231" i="54"/>
  <c r="AB223" i="54"/>
  <c r="AB221" i="54"/>
  <c r="AB229" i="54"/>
  <c r="AB326" i="54"/>
  <c r="AB294" i="54"/>
  <c r="AB286" i="54"/>
  <c r="AB284" i="54"/>
  <c r="AB278" i="54"/>
  <c r="AB276" i="54"/>
  <c r="AB270" i="54"/>
  <c r="AB268" i="54"/>
  <c r="AB266" i="54"/>
  <c r="AB258" i="54"/>
  <c r="AB238" i="54"/>
  <c r="AB236" i="54"/>
  <c r="AB230" i="54"/>
  <c r="AB226" i="54"/>
  <c r="AB4" i="54"/>
  <c r="AB6" i="54"/>
  <c r="AB8" i="54"/>
  <c r="AB10" i="54"/>
  <c r="AB12" i="54"/>
  <c r="AB14" i="54"/>
  <c r="AB16" i="54"/>
  <c r="AB18" i="54"/>
  <c r="AB20" i="54"/>
  <c r="AB22" i="54"/>
  <c r="AB24" i="54"/>
  <c r="AB26" i="54"/>
  <c r="AB28" i="54"/>
  <c r="AB32" i="54"/>
  <c r="AB34" i="54"/>
  <c r="AB36" i="54"/>
  <c r="AB38" i="54"/>
  <c r="AB40" i="54"/>
  <c r="AB42" i="54"/>
  <c r="AB44" i="54"/>
  <c r="AB46" i="54"/>
  <c r="AB48" i="54"/>
  <c r="AB50" i="54"/>
  <c r="AB52" i="54"/>
  <c r="AB54" i="54"/>
  <c r="AB56" i="54"/>
  <c r="AB58" i="54"/>
  <c r="AB60" i="54"/>
  <c r="AB62" i="54"/>
  <c r="AB64" i="54"/>
  <c r="AB66" i="54"/>
  <c r="AB68" i="54"/>
  <c r="AB70" i="54"/>
  <c r="AB72" i="54"/>
  <c r="AB74" i="54"/>
  <c r="AB76" i="54"/>
  <c r="AB78" i="54"/>
  <c r="AB80" i="54"/>
  <c r="AB82" i="54"/>
  <c r="AB84" i="54"/>
  <c r="AB86" i="54"/>
  <c r="AB88" i="54"/>
  <c r="AB90" i="54"/>
  <c r="AB92" i="54"/>
  <c r="AB94" i="54"/>
  <c r="AB96" i="54"/>
  <c r="AB98" i="54"/>
  <c r="AB260" i="54"/>
  <c r="AB254" i="54"/>
  <c r="AB250" i="54"/>
  <c r="AB246" i="54"/>
  <c r="AB242" i="54"/>
  <c r="AB234" i="54"/>
  <c r="AB142" i="54"/>
  <c r="AB146" i="54"/>
  <c r="AB150" i="54"/>
  <c r="AB154" i="54"/>
  <c r="AB158" i="54"/>
  <c r="AB162" i="54"/>
  <c r="AB166" i="54"/>
  <c r="AB170" i="54"/>
  <c r="AB174" i="54"/>
  <c r="AB178" i="54"/>
  <c r="AB182" i="54"/>
  <c r="AB186" i="54"/>
  <c r="AB190" i="54"/>
  <c r="AB194" i="54"/>
  <c r="AB198" i="54"/>
  <c r="AB202" i="54"/>
  <c r="AB206" i="54"/>
  <c r="AB210" i="54"/>
  <c r="AB214" i="54"/>
  <c r="AB218" i="54"/>
  <c r="AB222" i="54"/>
  <c r="AB224" i="54"/>
  <c r="AB228" i="54"/>
  <c r="AB232" i="54"/>
  <c r="AB262" i="54"/>
  <c r="AB30" i="54"/>
  <c r="AB259" i="54"/>
  <c r="AB299" i="54"/>
  <c r="AB318" i="54"/>
  <c r="AB314" i="54"/>
  <c r="AB310" i="54"/>
  <c r="AB302" i="54"/>
  <c r="AB298" i="54"/>
  <c r="AB312" i="54"/>
  <c r="AB261" i="54"/>
  <c r="AB339" i="54"/>
  <c r="AB337" i="54"/>
  <c r="AB335" i="54"/>
  <c r="AB333" i="54"/>
  <c r="AB331" i="54"/>
  <c r="AB327" i="54"/>
  <c r="AB325" i="54"/>
  <c r="AB323" i="54"/>
  <c r="AB317" i="54"/>
  <c r="AB315" i="54"/>
  <c r="AB313" i="54"/>
  <c r="AB309" i="54"/>
  <c r="AB307" i="54"/>
  <c r="AB297" i="54"/>
  <c r="AB295" i="54"/>
  <c r="AB293" i="54"/>
  <c r="AB291" i="54"/>
  <c r="AB289" i="54"/>
  <c r="AB287" i="54"/>
  <c r="AB285" i="54"/>
  <c r="AB283" i="54"/>
  <c r="AB281" i="54"/>
  <c r="AB279" i="54"/>
  <c r="AB277" i="54"/>
  <c r="AB275" i="54"/>
  <c r="AB273" i="54"/>
  <c r="AB271" i="54"/>
  <c r="AB269" i="54"/>
  <c r="AB267" i="54"/>
  <c r="AB265" i="54"/>
  <c r="AB263" i="54"/>
  <c r="AB332" i="54"/>
  <c r="AB334" i="54"/>
  <c r="AB350" i="54"/>
  <c r="AB343" i="54"/>
  <c r="AB347" i="54"/>
  <c r="AB341" i="54"/>
  <c r="AB348" i="54"/>
  <c r="AB346" i="54"/>
  <c r="AB340" i="54"/>
  <c r="AB344" i="54"/>
  <c r="AB352" i="54"/>
  <c r="AB3" i="54"/>
  <c r="AB100" i="54"/>
  <c r="AB102" i="54"/>
  <c r="AB104" i="54"/>
  <c r="AB106" i="54"/>
  <c r="AB108" i="54"/>
  <c r="AB110" i="54"/>
  <c r="AB112" i="54"/>
  <c r="AB114" i="54"/>
  <c r="AB116" i="54"/>
  <c r="AB118" i="54"/>
  <c r="AB257" i="54"/>
  <c r="AB322" i="54"/>
  <c r="AB316" i="54"/>
  <c r="AB308" i="54"/>
  <c r="AB304" i="54"/>
  <c r="AB300" i="54"/>
  <c r="AB296" i="54"/>
  <c r="AB306" i="54"/>
  <c r="AB303" i="54"/>
  <c r="AB311" i="54"/>
  <c r="AB329" i="54"/>
  <c r="AB321" i="54"/>
  <c r="AB319" i="54"/>
  <c r="AB305" i="54"/>
  <c r="AB301" i="54"/>
  <c r="AB324" i="54"/>
  <c r="AB320" i="54"/>
  <c r="AB336" i="54"/>
  <c r="AB338" i="54"/>
  <c r="AB330" i="54"/>
  <c r="AB328" i="54"/>
  <c r="AB342" i="54"/>
  <c r="AB345" i="54"/>
  <c r="AB349" i="54"/>
  <c r="AB351" i="54"/>
  <c r="AB353" i="54"/>
  <c r="D66" i="28"/>
  <c r="E66" i="28" s="1"/>
  <c r="C70" i="28" s="1"/>
  <c r="L23" i="52"/>
  <c r="B29" i="52"/>
  <c r="K8" i="52"/>
  <c r="K7" i="52"/>
  <c r="K10" i="52"/>
  <c r="K9" i="52"/>
  <c r="K11" i="52"/>
  <c r="K12" i="52"/>
  <c r="K13" i="52"/>
  <c r="K14" i="52"/>
  <c r="K15" i="52"/>
  <c r="K16" i="52"/>
  <c r="K17" i="52"/>
  <c r="K18" i="52"/>
  <c r="K19" i="52"/>
  <c r="K20" i="52"/>
  <c r="K21" i="52"/>
  <c r="F25" i="52"/>
  <c r="D24" i="52"/>
  <c r="T22" i="52"/>
  <c r="J22" i="52"/>
  <c r="M22" i="52" s="1"/>
  <c r="N22" i="52" s="1"/>
  <c r="S22" i="52" s="1"/>
  <c r="R23" i="52"/>
  <c r="K23" i="52"/>
  <c r="E23" i="52"/>
  <c r="T23" i="52" s="1"/>
  <c r="I23" i="52"/>
  <c r="J23" i="52" s="1"/>
  <c r="M23" i="52" s="1"/>
  <c r="N23" i="52" s="1"/>
  <c r="K22" i="52"/>
  <c r="F24" i="51"/>
  <c r="D23" i="51"/>
  <c r="G23" i="51" s="1"/>
  <c r="H23" i="51" s="1"/>
  <c r="J21" i="51"/>
  <c r="B29" i="51"/>
  <c r="K7" i="51"/>
  <c r="K8" i="51"/>
  <c r="K10" i="51"/>
  <c r="K9" i="51"/>
  <c r="K11" i="51"/>
  <c r="K12" i="51"/>
  <c r="K13" i="51"/>
  <c r="K14" i="51"/>
  <c r="K15" i="51"/>
  <c r="K16" i="51"/>
  <c r="K17" i="51"/>
  <c r="K18" i="51"/>
  <c r="K19" i="51"/>
  <c r="K20" i="51"/>
  <c r="K22" i="51"/>
  <c r="E22" i="51"/>
  <c r="R22" i="51"/>
  <c r="I22" i="51"/>
  <c r="J22" i="51" s="1"/>
  <c r="K21" i="51"/>
  <c r="B29" i="50"/>
  <c r="K7" i="50"/>
  <c r="K8" i="50"/>
  <c r="K9" i="50"/>
  <c r="K10" i="50"/>
  <c r="K11" i="50"/>
  <c r="K12" i="50"/>
  <c r="K13" i="50"/>
  <c r="K14" i="50"/>
  <c r="K15" i="50"/>
  <c r="K16" i="50"/>
  <c r="K17" i="50"/>
  <c r="K18" i="50"/>
  <c r="K19" i="50"/>
  <c r="K20" i="50"/>
  <c r="K21" i="50"/>
  <c r="J22" i="50"/>
  <c r="K23" i="50"/>
  <c r="E23" i="50"/>
  <c r="R23" i="50"/>
  <c r="I23" i="50"/>
  <c r="G23" i="50"/>
  <c r="H23" i="50" s="1"/>
  <c r="K22" i="50"/>
  <c r="F25" i="50"/>
  <c r="D24" i="50"/>
  <c r="D163" i="20"/>
  <c r="D155" i="20"/>
  <c r="D162" i="20" s="1"/>
  <c r="C163" i="20" s="1"/>
  <c r="D153" i="20"/>
  <c r="C154" i="20" s="1"/>
  <c r="D152" i="20"/>
  <c r="C153" i="20" s="1"/>
  <c r="D150" i="20"/>
  <c r="C151" i="20" s="1"/>
  <c r="D148" i="20"/>
  <c r="C149" i="20" s="1"/>
  <c r="C147" i="20"/>
  <c r="D147" i="20" l="1"/>
  <c r="C148" i="20" s="1"/>
  <c r="D149" i="20"/>
  <c r="C150" i="20" s="1"/>
  <c r="D151" i="20"/>
  <c r="C152" i="20" s="1"/>
  <c r="AC354" i="54"/>
  <c r="AC355" i="54"/>
  <c r="AC356" i="54"/>
  <c r="AC357" i="54"/>
  <c r="AC359" i="54"/>
  <c r="AC363" i="54"/>
  <c r="AC367" i="54"/>
  <c r="AC371" i="54"/>
  <c r="AC372" i="54"/>
  <c r="AC376" i="54"/>
  <c r="AC361" i="54"/>
  <c r="AC365" i="54"/>
  <c r="AC369" i="54"/>
  <c r="AC374" i="54"/>
  <c r="AC378" i="54"/>
  <c r="AC380" i="54"/>
  <c r="AC384" i="54"/>
  <c r="AC388" i="54"/>
  <c r="AC392" i="54"/>
  <c r="AC396" i="54"/>
  <c r="AC400" i="54"/>
  <c r="AC382" i="54"/>
  <c r="AC386" i="54"/>
  <c r="AC390" i="54"/>
  <c r="AC394" i="54"/>
  <c r="AC398" i="54"/>
  <c r="AC383" i="54"/>
  <c r="AC397" i="54"/>
  <c r="AC393" i="54"/>
  <c r="AC389" i="54"/>
  <c r="AC385" i="54"/>
  <c r="AC370" i="54"/>
  <c r="AC381" i="54"/>
  <c r="AC399" i="54"/>
  <c r="AC395" i="54"/>
  <c r="AC391" i="54"/>
  <c r="AC387" i="54"/>
  <c r="AC368" i="54"/>
  <c r="AC377" i="54"/>
  <c r="AC373" i="54"/>
  <c r="AC366" i="54"/>
  <c r="AC362" i="54"/>
  <c r="AC379" i="54"/>
  <c r="AC375" i="54"/>
  <c r="AC364" i="54"/>
  <c r="AC360" i="54"/>
  <c r="AC358" i="54"/>
  <c r="AD2" i="54"/>
  <c r="AC161" i="54"/>
  <c r="AC117" i="54"/>
  <c r="AC93" i="54"/>
  <c r="AC89" i="54"/>
  <c r="AC81" i="54"/>
  <c r="AC77" i="54"/>
  <c r="AC73" i="54"/>
  <c r="AC95" i="54"/>
  <c r="AC91" i="54"/>
  <c r="AC87" i="54"/>
  <c r="AC85" i="54"/>
  <c r="AC83" i="54"/>
  <c r="AC79" i="54"/>
  <c r="AC75" i="54"/>
  <c r="AC71" i="54"/>
  <c r="AC67" i="54"/>
  <c r="AC63" i="54"/>
  <c r="AC59" i="54"/>
  <c r="AC55" i="54"/>
  <c r="AC51" i="54"/>
  <c r="AC47" i="54"/>
  <c r="AC43" i="54"/>
  <c r="AC69" i="54"/>
  <c r="AC65" i="54"/>
  <c r="AC61" i="54"/>
  <c r="AC57" i="54"/>
  <c r="AC53" i="54"/>
  <c r="AC49" i="54"/>
  <c r="AC45" i="54"/>
  <c r="AC39" i="54"/>
  <c r="AC37" i="54"/>
  <c r="AC35" i="54"/>
  <c r="AC33" i="54"/>
  <c r="AC31" i="54"/>
  <c r="AC29" i="54"/>
  <c r="AC28" i="54"/>
  <c r="AC27" i="54"/>
  <c r="AC26" i="54"/>
  <c r="AC25" i="54"/>
  <c r="AC24" i="54"/>
  <c r="AC23" i="54"/>
  <c r="AC22" i="54"/>
  <c r="AC21" i="54"/>
  <c r="AC20" i="54"/>
  <c r="AC19" i="54"/>
  <c r="AC18" i="54"/>
  <c r="AC17" i="54"/>
  <c r="AC16" i="54"/>
  <c r="AC15" i="54"/>
  <c r="AC13" i="54"/>
  <c r="AC11" i="54"/>
  <c r="AC9" i="54"/>
  <c r="AC7" i="54"/>
  <c r="AC5" i="54"/>
  <c r="AC41" i="54"/>
  <c r="AC14" i="54"/>
  <c r="AC12" i="54"/>
  <c r="AC10" i="54"/>
  <c r="AC8" i="54"/>
  <c r="AC6" i="54"/>
  <c r="AC4" i="54"/>
  <c r="AC223" i="54"/>
  <c r="AC292" i="54"/>
  <c r="AC119" i="54"/>
  <c r="AC121" i="54"/>
  <c r="AC123" i="54"/>
  <c r="AC125" i="54"/>
  <c r="AC127" i="54"/>
  <c r="AC129" i="54"/>
  <c r="AC131" i="54"/>
  <c r="AC133" i="54"/>
  <c r="AC135" i="54"/>
  <c r="AC137" i="54"/>
  <c r="AC141" i="54"/>
  <c r="AC189" i="54"/>
  <c r="AC181" i="54"/>
  <c r="AC177" i="54"/>
  <c r="AC165" i="54"/>
  <c r="AC157" i="54"/>
  <c r="AC153" i="54"/>
  <c r="AC149" i="54"/>
  <c r="AC145" i="54"/>
  <c r="AC139" i="54"/>
  <c r="AC238" i="54"/>
  <c r="AC97" i="54"/>
  <c r="AC99" i="54"/>
  <c r="AC101" i="54"/>
  <c r="AC103" i="54"/>
  <c r="AC105" i="54"/>
  <c r="AC107" i="54"/>
  <c r="AC109" i="54"/>
  <c r="AC111" i="54"/>
  <c r="AC113" i="54"/>
  <c r="AC115" i="54"/>
  <c r="AC173" i="54"/>
  <c r="AC169" i="54"/>
  <c r="AC159" i="54"/>
  <c r="AC155" i="54"/>
  <c r="AC151" i="54"/>
  <c r="AC147" i="54"/>
  <c r="AC143" i="54"/>
  <c r="AC114" i="54"/>
  <c r="AC110" i="54"/>
  <c r="AC106" i="54"/>
  <c r="AC34" i="54"/>
  <c r="AC38" i="54"/>
  <c r="AC116" i="54"/>
  <c r="AC118" i="54"/>
  <c r="AC30" i="54"/>
  <c r="AC32" i="54"/>
  <c r="AC36" i="54"/>
  <c r="AC112" i="54"/>
  <c r="AC108" i="54"/>
  <c r="AC102" i="54"/>
  <c r="AC98" i="54"/>
  <c r="AC94" i="54"/>
  <c r="AC90" i="54"/>
  <c r="AC86" i="54"/>
  <c r="AC82" i="54"/>
  <c r="AC78" i="54"/>
  <c r="AC74" i="54"/>
  <c r="AC70" i="54"/>
  <c r="AC66" i="54"/>
  <c r="AC62" i="54"/>
  <c r="AC58" i="54"/>
  <c r="AC54" i="54"/>
  <c r="AC50" i="54"/>
  <c r="AC46" i="54"/>
  <c r="AC42" i="54"/>
  <c r="AC229" i="54"/>
  <c r="AC217" i="54"/>
  <c r="AC193" i="54"/>
  <c r="AC179" i="54"/>
  <c r="AC171" i="54"/>
  <c r="AC163" i="54"/>
  <c r="AC191" i="54"/>
  <c r="AC199" i="54"/>
  <c r="AC207" i="54"/>
  <c r="AC213" i="54"/>
  <c r="AC221" i="54"/>
  <c r="AC215" i="54"/>
  <c r="AC225" i="54"/>
  <c r="AC231" i="54"/>
  <c r="AC294" i="54"/>
  <c r="AC290" i="54"/>
  <c r="AC288" i="54"/>
  <c r="AC282" i="54"/>
  <c r="AC280" i="54"/>
  <c r="AC274" i="54"/>
  <c r="AC272" i="54"/>
  <c r="AC104" i="54"/>
  <c r="AC100" i="54"/>
  <c r="AC96" i="54"/>
  <c r="AC92" i="54"/>
  <c r="AC88" i="54"/>
  <c r="AC84" i="54"/>
  <c r="AC80" i="54"/>
  <c r="AC76" i="54"/>
  <c r="AC72" i="54"/>
  <c r="AC68" i="54"/>
  <c r="AC64" i="54"/>
  <c r="AC60" i="54"/>
  <c r="AC56" i="54"/>
  <c r="AC52" i="54"/>
  <c r="AC48" i="54"/>
  <c r="AC44" i="54"/>
  <c r="AC40" i="54"/>
  <c r="AC201" i="54"/>
  <c r="AC205" i="54"/>
  <c r="AC209" i="54"/>
  <c r="AC197" i="54"/>
  <c r="AC187" i="54"/>
  <c r="AC185" i="54"/>
  <c r="AC183" i="54"/>
  <c r="AC175" i="54"/>
  <c r="AC167" i="54"/>
  <c r="AC195" i="54"/>
  <c r="AC203" i="54"/>
  <c r="AC211" i="54"/>
  <c r="AC219" i="54"/>
  <c r="AC233" i="54"/>
  <c r="AC227" i="54"/>
  <c r="AC235" i="54"/>
  <c r="AC286" i="54"/>
  <c r="AC284" i="54"/>
  <c r="AC278" i="54"/>
  <c r="AC276" i="54"/>
  <c r="AC270" i="54"/>
  <c r="AC268" i="54"/>
  <c r="AC266" i="54"/>
  <c r="AC264" i="54"/>
  <c r="AC262" i="54"/>
  <c r="AC260" i="54"/>
  <c r="AC258" i="54"/>
  <c r="AC256" i="54"/>
  <c r="AC254" i="54"/>
  <c r="AC252" i="54"/>
  <c r="AC250" i="54"/>
  <c r="AC248" i="54"/>
  <c r="AC246" i="54"/>
  <c r="AC244" i="54"/>
  <c r="AC242" i="54"/>
  <c r="AC240" i="54"/>
  <c r="AC222" i="54"/>
  <c r="AC218" i="54"/>
  <c r="AC214" i="54"/>
  <c r="AC210" i="54"/>
  <c r="AC206" i="54"/>
  <c r="AC202" i="54"/>
  <c r="AC198" i="54"/>
  <c r="AC194" i="54"/>
  <c r="AC190" i="54"/>
  <c r="AC186" i="54"/>
  <c r="AC182" i="54"/>
  <c r="AC178" i="54"/>
  <c r="AC174" i="54"/>
  <c r="AC170" i="54"/>
  <c r="AC166" i="54"/>
  <c r="AC162" i="54"/>
  <c r="AC158" i="54"/>
  <c r="AC154" i="54"/>
  <c r="AC150" i="54"/>
  <c r="AC146" i="54"/>
  <c r="AC142" i="54"/>
  <c r="AC236" i="54"/>
  <c r="AC234" i="54"/>
  <c r="AC232" i="54"/>
  <c r="AC230" i="54"/>
  <c r="AC228" i="54"/>
  <c r="AC226" i="54"/>
  <c r="AC224" i="54"/>
  <c r="AC220" i="54"/>
  <c r="AC216" i="54"/>
  <c r="AC212" i="54"/>
  <c r="AC208" i="54"/>
  <c r="AC204" i="54"/>
  <c r="AC200" i="54"/>
  <c r="AC196" i="54"/>
  <c r="AC192" i="54"/>
  <c r="AC188" i="54"/>
  <c r="AC184" i="54"/>
  <c r="AC180" i="54"/>
  <c r="AC176" i="54"/>
  <c r="AC172" i="54"/>
  <c r="AC168" i="54"/>
  <c r="AC164" i="54"/>
  <c r="AC160" i="54"/>
  <c r="AC156" i="54"/>
  <c r="AC152" i="54"/>
  <c r="AC148" i="54"/>
  <c r="AC144" i="54"/>
  <c r="AC140" i="54"/>
  <c r="AC3" i="54"/>
  <c r="AC120" i="54"/>
  <c r="AC124" i="54"/>
  <c r="AC128" i="54"/>
  <c r="AC132" i="54"/>
  <c r="AC136" i="54"/>
  <c r="AC295" i="54"/>
  <c r="AC291" i="54"/>
  <c r="AC277" i="54"/>
  <c r="AC275" i="54"/>
  <c r="AC269" i="54"/>
  <c r="AC267" i="54"/>
  <c r="AC261" i="54"/>
  <c r="AC255" i="54"/>
  <c r="AC251" i="54"/>
  <c r="AC247" i="54"/>
  <c r="AC243" i="54"/>
  <c r="AC239" i="54"/>
  <c r="AC296" i="54"/>
  <c r="AC341" i="54"/>
  <c r="AC331" i="54"/>
  <c r="AC327" i="54"/>
  <c r="AC319" i="54"/>
  <c r="AC317" i="54"/>
  <c r="AC315" i="54"/>
  <c r="AC313" i="54"/>
  <c r="AC311" i="54"/>
  <c r="AC303" i="54"/>
  <c r="AC328" i="54"/>
  <c r="AC326" i="54"/>
  <c r="AC324" i="54"/>
  <c r="AC322" i="54"/>
  <c r="AC320" i="54"/>
  <c r="AC318" i="54"/>
  <c r="AC314" i="54"/>
  <c r="AC310" i="54"/>
  <c r="AC306" i="54"/>
  <c r="AC302" i="54"/>
  <c r="AC298" i="54"/>
  <c r="AC338" i="54"/>
  <c r="AC348" i="54"/>
  <c r="AC346" i="54"/>
  <c r="AC340" i="54"/>
  <c r="AC332" i="54"/>
  <c r="AC339" i="54"/>
  <c r="AC335" i="54"/>
  <c r="AC351" i="54"/>
  <c r="AC345" i="54"/>
  <c r="AC352" i="54"/>
  <c r="AC344" i="54"/>
  <c r="AC122" i="54"/>
  <c r="AC126" i="54"/>
  <c r="AC130" i="54"/>
  <c r="AC134" i="54"/>
  <c r="AC138" i="54"/>
  <c r="AC283" i="54"/>
  <c r="AC287" i="54"/>
  <c r="AC323" i="54"/>
  <c r="AC297" i="54"/>
  <c r="AC293" i="54"/>
  <c r="AC289" i="54"/>
  <c r="AC285" i="54"/>
  <c r="AC281" i="54"/>
  <c r="AC279" i="54"/>
  <c r="AC273" i="54"/>
  <c r="AC271" i="54"/>
  <c r="AC265" i="54"/>
  <c r="AC263" i="54"/>
  <c r="AC259" i="54"/>
  <c r="AC257" i="54"/>
  <c r="AC253" i="54"/>
  <c r="AC249" i="54"/>
  <c r="AC245" i="54"/>
  <c r="AC241" i="54"/>
  <c r="AC237" i="54"/>
  <c r="AC321" i="54"/>
  <c r="AC301" i="54"/>
  <c r="AC309" i="54"/>
  <c r="AC329" i="54"/>
  <c r="AC325" i="54"/>
  <c r="AC307" i="54"/>
  <c r="AC305" i="54"/>
  <c r="AC299" i="54"/>
  <c r="AC330" i="54"/>
  <c r="AC316" i="54"/>
  <c r="AC312" i="54"/>
  <c r="AC308" i="54"/>
  <c r="AC304" i="54"/>
  <c r="AC300" i="54"/>
  <c r="AC334" i="54"/>
  <c r="AC336" i="54"/>
  <c r="AC347" i="54"/>
  <c r="AC337" i="54"/>
  <c r="AC333" i="54"/>
  <c r="AC353" i="54"/>
  <c r="AC349" i="54"/>
  <c r="AC343" i="54"/>
  <c r="AC350" i="54"/>
  <c r="AC342" i="54"/>
  <c r="G70" i="28"/>
  <c r="E71" i="28"/>
  <c r="S23" i="52"/>
  <c r="G24" i="52"/>
  <c r="H24" i="52" s="1"/>
  <c r="L24" i="52" s="1"/>
  <c r="D25" i="52"/>
  <c r="F26" i="52"/>
  <c r="R24" i="52"/>
  <c r="K24" i="52"/>
  <c r="E24" i="52"/>
  <c r="I24" i="52"/>
  <c r="R23" i="51"/>
  <c r="K23" i="51"/>
  <c r="E23" i="51"/>
  <c r="I23" i="51"/>
  <c r="J23" i="51" s="1"/>
  <c r="F25" i="51"/>
  <c r="D24" i="51"/>
  <c r="G24" i="51" s="1"/>
  <c r="H24" i="51" s="1"/>
  <c r="K24" i="50"/>
  <c r="E24" i="50"/>
  <c r="R24" i="50"/>
  <c r="I24" i="50"/>
  <c r="F26" i="50"/>
  <c r="D25" i="50"/>
  <c r="J23" i="50"/>
  <c r="G24" i="50"/>
  <c r="H24" i="50" s="1"/>
  <c r="D159" i="20"/>
  <c r="C160" i="20" s="1"/>
  <c r="D160" i="20"/>
  <c r="C161" i="20" s="1"/>
  <c r="D161" i="20"/>
  <c r="C162" i="20" s="1"/>
  <c r="AD356" i="54" l="1"/>
  <c r="AD354" i="54"/>
  <c r="AD357" i="54"/>
  <c r="AD359" i="54"/>
  <c r="AD355" i="54"/>
  <c r="AD358" i="54"/>
  <c r="AD360" i="54"/>
  <c r="AD361" i="54"/>
  <c r="AD364" i="54"/>
  <c r="AD365" i="54"/>
  <c r="AD368" i="54"/>
  <c r="AD369" i="54"/>
  <c r="AD373" i="54"/>
  <c r="AD374" i="54"/>
  <c r="AD377" i="54"/>
  <c r="AD378" i="54"/>
  <c r="AD362" i="54"/>
  <c r="AD363" i="54"/>
  <c r="AD366" i="54"/>
  <c r="AD367" i="54"/>
  <c r="AD370" i="54"/>
  <c r="AD371" i="54"/>
  <c r="AD375" i="54"/>
  <c r="AD376" i="54"/>
  <c r="AD381" i="54"/>
  <c r="AD382" i="54"/>
  <c r="AD385" i="54"/>
  <c r="AD386" i="54"/>
  <c r="AD389" i="54"/>
  <c r="AD390" i="54"/>
  <c r="AD393" i="54"/>
  <c r="AD394" i="54"/>
  <c r="AD397" i="54"/>
  <c r="AD398" i="54"/>
  <c r="AD379" i="54"/>
  <c r="AD380" i="54"/>
  <c r="AD383" i="54"/>
  <c r="AD384" i="54"/>
  <c r="AD387" i="54"/>
  <c r="AD388" i="54"/>
  <c r="AD391" i="54"/>
  <c r="AD392" i="54"/>
  <c r="AD395" i="54"/>
  <c r="AD396" i="54"/>
  <c r="AD399" i="54"/>
  <c r="AD400" i="54"/>
  <c r="AD372" i="54"/>
  <c r="J24" i="52"/>
  <c r="M24" i="52" s="1"/>
  <c r="AE2" i="54"/>
  <c r="AD171" i="54"/>
  <c r="AD157" i="54"/>
  <c r="AD137" i="54"/>
  <c r="AD135" i="54"/>
  <c r="AD139" i="54"/>
  <c r="AD133" i="54"/>
  <c r="AD131" i="54"/>
  <c r="AD129" i="54"/>
  <c r="AD127" i="54"/>
  <c r="AD125" i="54"/>
  <c r="AD123" i="54"/>
  <c r="AD121" i="54"/>
  <c r="AD115" i="54"/>
  <c r="AD126" i="54"/>
  <c r="AD119" i="54"/>
  <c r="AD113" i="54"/>
  <c r="AD111" i="54"/>
  <c r="AD105" i="54"/>
  <c r="AD103" i="54"/>
  <c r="AD97" i="54"/>
  <c r="AD109" i="54"/>
  <c r="AD101" i="54"/>
  <c r="AD95" i="54"/>
  <c r="AD91" i="54"/>
  <c r="AD87" i="54"/>
  <c r="AD85" i="54"/>
  <c r="AD83" i="54"/>
  <c r="AD79" i="54"/>
  <c r="AD75" i="54"/>
  <c r="AD71" i="54"/>
  <c r="AD107" i="54"/>
  <c r="AD99" i="54"/>
  <c r="AD93" i="54"/>
  <c r="AD89" i="54"/>
  <c r="AD81" i="54"/>
  <c r="AD77" i="54"/>
  <c r="AD73" i="54"/>
  <c r="AD69" i="54"/>
  <c r="AD65" i="54"/>
  <c r="AD61" i="54"/>
  <c r="AD57" i="54"/>
  <c r="AD53" i="54"/>
  <c r="AD49" i="54"/>
  <c r="AD45" i="54"/>
  <c r="AD67" i="54"/>
  <c r="AD63" i="54"/>
  <c r="AD59" i="54"/>
  <c r="AD55" i="54"/>
  <c r="AD51" i="54"/>
  <c r="AD47" i="54"/>
  <c r="AD43" i="54"/>
  <c r="AD41" i="54"/>
  <c r="AD39" i="54"/>
  <c r="AD37" i="54"/>
  <c r="AD35" i="54"/>
  <c r="AD33" i="54"/>
  <c r="AD31" i="54"/>
  <c r="AD29" i="54"/>
  <c r="AD27" i="54"/>
  <c r="AD25" i="54"/>
  <c r="AD23" i="54"/>
  <c r="AD21" i="54"/>
  <c r="AD19" i="54"/>
  <c r="AD17" i="54"/>
  <c r="AD15" i="54"/>
  <c r="AD13" i="54"/>
  <c r="AD11" i="54"/>
  <c r="AD9" i="54"/>
  <c r="AD7" i="54"/>
  <c r="AD5" i="54"/>
  <c r="AD343" i="54"/>
  <c r="AD120" i="54"/>
  <c r="AD185" i="54"/>
  <c r="AD175" i="54"/>
  <c r="AD163" i="54"/>
  <c r="AD130" i="54"/>
  <c r="AD122" i="54"/>
  <c r="AD319" i="54"/>
  <c r="AD254" i="54"/>
  <c r="AD250" i="54"/>
  <c r="AD246" i="54"/>
  <c r="AD242" i="54"/>
  <c r="AD117" i="54"/>
  <c r="AD143" i="54"/>
  <c r="AD145" i="54"/>
  <c r="AD147" i="54"/>
  <c r="AD149" i="54"/>
  <c r="AD151" i="54"/>
  <c r="AD153" i="54"/>
  <c r="AD155" i="54"/>
  <c r="AD159" i="54"/>
  <c r="AD179" i="54"/>
  <c r="AD167" i="54"/>
  <c r="AD141" i="54"/>
  <c r="AD134" i="54"/>
  <c r="AD218" i="54"/>
  <c r="AD214" i="54"/>
  <c r="AD210" i="54"/>
  <c r="AD206" i="54"/>
  <c r="AD202" i="54"/>
  <c r="AD190" i="54"/>
  <c r="AD174" i="54"/>
  <c r="AD166" i="54"/>
  <c r="AD162" i="54"/>
  <c r="AD158" i="54"/>
  <c r="AD146" i="54"/>
  <c r="AD136" i="54"/>
  <c r="AD128" i="54"/>
  <c r="AD236" i="54"/>
  <c r="AD222" i="54"/>
  <c r="AD198" i="54"/>
  <c r="AD186" i="54"/>
  <c r="AD182" i="54"/>
  <c r="AD154" i="54"/>
  <c r="AD142" i="54"/>
  <c r="AD132" i="54"/>
  <c r="AD124" i="54"/>
  <c r="AD183" i="54"/>
  <c r="AD177" i="54"/>
  <c r="AD169" i="54"/>
  <c r="AD161" i="54"/>
  <c r="AD189" i="54"/>
  <c r="AD231" i="54"/>
  <c r="AD227" i="54"/>
  <c r="AD217" i="54"/>
  <c r="AD211" i="54"/>
  <c r="AD209" i="54"/>
  <c r="AD207" i="54"/>
  <c r="AD205" i="54"/>
  <c r="AD203" i="54"/>
  <c r="AD201" i="54"/>
  <c r="AD199" i="54"/>
  <c r="AD197" i="54"/>
  <c r="AD195" i="54"/>
  <c r="AD193" i="54"/>
  <c r="AD191" i="54"/>
  <c r="AD223" i="54"/>
  <c r="AD221" i="54"/>
  <c r="AD257" i="54"/>
  <c r="AD239" i="54"/>
  <c r="AD229" i="54"/>
  <c r="AD316" i="54"/>
  <c r="AD286" i="54"/>
  <c r="AD284" i="54"/>
  <c r="AD278" i="54"/>
  <c r="AD276" i="54"/>
  <c r="AD270" i="54"/>
  <c r="AD138" i="54"/>
  <c r="AD150" i="54"/>
  <c r="AD170" i="54"/>
  <c r="AD178" i="54"/>
  <c r="AD194" i="54"/>
  <c r="AD187" i="54"/>
  <c r="AD181" i="54"/>
  <c r="AD173" i="54"/>
  <c r="AD165" i="54"/>
  <c r="AD225" i="54"/>
  <c r="AD219" i="54"/>
  <c r="AD215" i="54"/>
  <c r="AD213" i="54"/>
  <c r="AD237" i="54"/>
  <c r="AD235" i="54"/>
  <c r="AD233" i="54"/>
  <c r="AD294" i="54"/>
  <c r="AD292" i="54"/>
  <c r="AD290" i="54"/>
  <c r="AD288" i="54"/>
  <c r="AD282" i="54"/>
  <c r="AD280" i="54"/>
  <c r="AD274" i="54"/>
  <c r="AD272" i="54"/>
  <c r="AD266" i="54"/>
  <c r="AD264" i="54"/>
  <c r="AD262" i="54"/>
  <c r="AD256" i="54"/>
  <c r="AD252" i="54"/>
  <c r="AD248" i="54"/>
  <c r="AD244" i="54"/>
  <c r="AD240" i="54"/>
  <c r="AD234" i="54"/>
  <c r="AD268" i="54"/>
  <c r="AD258" i="54"/>
  <c r="AD238" i="54"/>
  <c r="AD232" i="54"/>
  <c r="AD228" i="54"/>
  <c r="AD224" i="54"/>
  <c r="AD4" i="54"/>
  <c r="AD6" i="54"/>
  <c r="AD8" i="54"/>
  <c r="AD10" i="54"/>
  <c r="AD12" i="54"/>
  <c r="AD14" i="54"/>
  <c r="AD16" i="54"/>
  <c r="AD18" i="54"/>
  <c r="AD20" i="54"/>
  <c r="AD22" i="54"/>
  <c r="AD24" i="54"/>
  <c r="AD26" i="54"/>
  <c r="AD28" i="54"/>
  <c r="AD32" i="54"/>
  <c r="AD34" i="54"/>
  <c r="AD36" i="54"/>
  <c r="AD38" i="54"/>
  <c r="AD40" i="54"/>
  <c r="AD42" i="54"/>
  <c r="AD44" i="54"/>
  <c r="AD46" i="54"/>
  <c r="AD48" i="54"/>
  <c r="AD50" i="54"/>
  <c r="AD52" i="54"/>
  <c r="AD54" i="54"/>
  <c r="AD56" i="54"/>
  <c r="AD58" i="54"/>
  <c r="AD60" i="54"/>
  <c r="AD62" i="54"/>
  <c r="AD64" i="54"/>
  <c r="AD66" i="54"/>
  <c r="AD68" i="54"/>
  <c r="AD70" i="54"/>
  <c r="AD72" i="54"/>
  <c r="AD74" i="54"/>
  <c r="AD76" i="54"/>
  <c r="AD78" i="54"/>
  <c r="AD80" i="54"/>
  <c r="AD82" i="54"/>
  <c r="AD84" i="54"/>
  <c r="AD86" i="54"/>
  <c r="AD88" i="54"/>
  <c r="AD90" i="54"/>
  <c r="AD92" i="54"/>
  <c r="AD94" i="54"/>
  <c r="AD96" i="54"/>
  <c r="AD98" i="54"/>
  <c r="AD100" i="54"/>
  <c r="AD102" i="54"/>
  <c r="AD104" i="54"/>
  <c r="AD106" i="54"/>
  <c r="AD108" i="54"/>
  <c r="AD110" i="54"/>
  <c r="AD112" i="54"/>
  <c r="AD114" i="54"/>
  <c r="AD116" i="54"/>
  <c r="AD118" i="54"/>
  <c r="AD241" i="54"/>
  <c r="AD245" i="54"/>
  <c r="AD249" i="54"/>
  <c r="AD253" i="54"/>
  <c r="AD259" i="54"/>
  <c r="AD303" i="54"/>
  <c r="AD320" i="54"/>
  <c r="AD312" i="54"/>
  <c r="AD296" i="54"/>
  <c r="AD300" i="54"/>
  <c r="AD304" i="54"/>
  <c r="AD308" i="54"/>
  <c r="AD307" i="54"/>
  <c r="AD349" i="54"/>
  <c r="AD337" i="54"/>
  <c r="AD333" i="54"/>
  <c r="AD329" i="54"/>
  <c r="AD321" i="54"/>
  <c r="AD311" i="54"/>
  <c r="AD305" i="54"/>
  <c r="AD301" i="54"/>
  <c r="AD342" i="54"/>
  <c r="AD326" i="54"/>
  <c r="AD322" i="54"/>
  <c r="AD338" i="54"/>
  <c r="AD330" i="54"/>
  <c r="AD328" i="54"/>
  <c r="AD344" i="54"/>
  <c r="AD350" i="54"/>
  <c r="AD3" i="54"/>
  <c r="AD346" i="54"/>
  <c r="AD340" i="54"/>
  <c r="AD140" i="54"/>
  <c r="AD144" i="54"/>
  <c r="AD148" i="54"/>
  <c r="AD152" i="54"/>
  <c r="AD156" i="54"/>
  <c r="AD160" i="54"/>
  <c r="AD164" i="54"/>
  <c r="AD168" i="54"/>
  <c r="AD172" i="54"/>
  <c r="AD176" i="54"/>
  <c r="AD180" i="54"/>
  <c r="AD184" i="54"/>
  <c r="AD188" i="54"/>
  <c r="AD192" i="54"/>
  <c r="AD196" i="54"/>
  <c r="AD200" i="54"/>
  <c r="AD204" i="54"/>
  <c r="AD208" i="54"/>
  <c r="AD212" i="54"/>
  <c r="AD216" i="54"/>
  <c r="AD220" i="54"/>
  <c r="AD226" i="54"/>
  <c r="AD230" i="54"/>
  <c r="AD260" i="54"/>
  <c r="AD30" i="54"/>
  <c r="AD243" i="54"/>
  <c r="AD247" i="54"/>
  <c r="AD251" i="54"/>
  <c r="AD255" i="54"/>
  <c r="AD335" i="54"/>
  <c r="AD324" i="54"/>
  <c r="AD306" i="54"/>
  <c r="AD298" i="54"/>
  <c r="AD302" i="54"/>
  <c r="AD310" i="54"/>
  <c r="AD314" i="54"/>
  <c r="AD318" i="54"/>
  <c r="AD299" i="54"/>
  <c r="AD331" i="54"/>
  <c r="AD339" i="54"/>
  <c r="AD353" i="54"/>
  <c r="AD351" i="54"/>
  <c r="AD345" i="54"/>
  <c r="AD327" i="54"/>
  <c r="AD325" i="54"/>
  <c r="AD323" i="54"/>
  <c r="AD317" i="54"/>
  <c r="AD315" i="54"/>
  <c r="AD313" i="54"/>
  <c r="AD309" i="54"/>
  <c r="AD297" i="54"/>
  <c r="AD295" i="54"/>
  <c r="AD293" i="54"/>
  <c r="AD291" i="54"/>
  <c r="AD289" i="54"/>
  <c r="AD287" i="54"/>
  <c r="AD285" i="54"/>
  <c r="AD283" i="54"/>
  <c r="AD281" i="54"/>
  <c r="AD279" i="54"/>
  <c r="AD277" i="54"/>
  <c r="AD275" i="54"/>
  <c r="AD273" i="54"/>
  <c r="AD271" i="54"/>
  <c r="AD269" i="54"/>
  <c r="AD267" i="54"/>
  <c r="AD265" i="54"/>
  <c r="AD263" i="54"/>
  <c r="AD261" i="54"/>
  <c r="AD336" i="54"/>
  <c r="AD332" i="54"/>
  <c r="AD352" i="54"/>
  <c r="AD334" i="54"/>
  <c r="AD347" i="54"/>
  <c r="AD341" i="54"/>
  <c r="AD348" i="54"/>
  <c r="N24" i="52"/>
  <c r="S24" i="52" s="1"/>
  <c r="T24" i="52"/>
  <c r="R25" i="52"/>
  <c r="K25" i="52"/>
  <c r="E25" i="52"/>
  <c r="I25" i="52"/>
  <c r="F27" i="52"/>
  <c r="D26" i="52"/>
  <c r="G26" i="52" s="1"/>
  <c r="H26" i="52" s="1"/>
  <c r="G25" i="52"/>
  <c r="H25" i="52" s="1"/>
  <c r="L25" i="52" s="1"/>
  <c r="R24" i="51"/>
  <c r="K24" i="51"/>
  <c r="E24" i="51"/>
  <c r="I24" i="51"/>
  <c r="J24" i="51" s="1"/>
  <c r="D25" i="51"/>
  <c r="G25" i="51" s="1"/>
  <c r="H25" i="51" s="1"/>
  <c r="F26" i="51"/>
  <c r="J24" i="50"/>
  <c r="K25" i="50"/>
  <c r="E25" i="50"/>
  <c r="R25" i="50"/>
  <c r="I25" i="50"/>
  <c r="D26" i="50"/>
  <c r="G26" i="50" s="1"/>
  <c r="H26" i="50" s="1"/>
  <c r="F27" i="50"/>
  <c r="G25" i="50"/>
  <c r="H25" i="50" s="1"/>
  <c r="A3" i="41"/>
  <c r="L3" i="41"/>
  <c r="A99" i="23"/>
  <c r="A100"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L1" i="5"/>
  <c r="D1" i="5"/>
  <c r="AE354" i="54" l="1"/>
  <c r="AE355" i="54"/>
  <c r="AE356" i="54"/>
  <c r="AE357" i="54"/>
  <c r="AE359" i="54"/>
  <c r="AE363" i="54"/>
  <c r="AE367" i="54"/>
  <c r="AE371" i="54"/>
  <c r="AE376" i="54"/>
  <c r="AE361" i="54"/>
  <c r="AE365" i="54"/>
  <c r="AE369" i="54"/>
  <c r="AE372" i="54"/>
  <c r="AE374" i="54"/>
  <c r="AE378" i="54"/>
  <c r="AE380" i="54"/>
  <c r="AE384" i="54"/>
  <c r="AE388" i="54"/>
  <c r="AE392" i="54"/>
  <c r="AE396" i="54"/>
  <c r="AE400" i="54"/>
  <c r="AE382" i="54"/>
  <c r="AE386" i="54"/>
  <c r="AE390" i="54"/>
  <c r="AE394" i="54"/>
  <c r="AE398" i="54"/>
  <c r="AE381" i="54"/>
  <c r="AE399" i="54"/>
  <c r="AE395" i="54"/>
  <c r="AE391" i="54"/>
  <c r="AE387" i="54"/>
  <c r="AE368" i="54"/>
  <c r="AE383" i="54"/>
  <c r="AE397" i="54"/>
  <c r="AE393" i="54"/>
  <c r="AE389" i="54"/>
  <c r="AE385" i="54"/>
  <c r="AE370" i="54"/>
  <c r="AE379" i="54"/>
  <c r="AE375" i="54"/>
  <c r="AE364" i="54"/>
  <c r="AE377" i="54"/>
  <c r="AE373" i="54"/>
  <c r="AE366" i="54"/>
  <c r="AE362" i="54"/>
  <c r="AE360" i="54"/>
  <c r="AE358" i="54"/>
  <c r="AF2" i="54"/>
  <c r="AE117" i="54"/>
  <c r="AE141" i="54"/>
  <c r="AE93" i="54"/>
  <c r="AE89" i="54"/>
  <c r="AE81" i="54"/>
  <c r="AE77" i="54"/>
  <c r="AE73" i="54"/>
  <c r="AE95" i="54"/>
  <c r="AE91" i="54"/>
  <c r="AE87" i="54"/>
  <c r="AE85" i="54"/>
  <c r="AE83" i="54"/>
  <c r="AE79" i="54"/>
  <c r="AE75" i="54"/>
  <c r="AE71" i="54"/>
  <c r="AE67" i="54"/>
  <c r="AE63" i="54"/>
  <c r="AE59" i="54"/>
  <c r="AE55" i="54"/>
  <c r="AE51" i="54"/>
  <c r="AE47" i="54"/>
  <c r="AE43" i="54"/>
  <c r="AE69" i="54"/>
  <c r="AE65" i="54"/>
  <c r="AE61" i="54"/>
  <c r="AE57" i="54"/>
  <c r="AE53" i="54"/>
  <c r="AE49" i="54"/>
  <c r="AE45" i="54"/>
  <c r="AE39" i="54"/>
  <c r="AE37" i="54"/>
  <c r="AE35" i="54"/>
  <c r="AE33" i="54"/>
  <c r="AE31" i="54"/>
  <c r="AE29" i="54"/>
  <c r="AE27" i="54"/>
  <c r="AE25" i="54"/>
  <c r="AE23" i="54"/>
  <c r="AE21" i="54"/>
  <c r="AE19" i="54"/>
  <c r="AE17" i="54"/>
  <c r="AE15" i="54"/>
  <c r="AE13" i="54"/>
  <c r="AE11" i="54"/>
  <c r="AE9" i="54"/>
  <c r="AE7" i="54"/>
  <c r="AE5" i="54"/>
  <c r="AE41" i="54"/>
  <c r="AE3" i="54"/>
  <c r="AE97" i="54"/>
  <c r="AE99" i="54"/>
  <c r="AE101" i="54"/>
  <c r="AE103" i="54"/>
  <c r="AE105" i="54"/>
  <c r="AE107" i="54"/>
  <c r="AE109" i="54"/>
  <c r="AE111" i="54"/>
  <c r="AE113" i="54"/>
  <c r="AE115" i="54"/>
  <c r="AE181" i="54"/>
  <c r="AE177" i="54"/>
  <c r="AE165" i="54"/>
  <c r="AE161" i="54"/>
  <c r="AE159" i="54"/>
  <c r="AE155" i="54"/>
  <c r="AE151" i="54"/>
  <c r="AE147" i="54"/>
  <c r="AE143" i="54"/>
  <c r="AE119" i="54"/>
  <c r="AE121" i="54"/>
  <c r="AE123" i="54"/>
  <c r="AE125" i="54"/>
  <c r="AE127" i="54"/>
  <c r="AE129" i="54"/>
  <c r="AE131" i="54"/>
  <c r="AE133" i="54"/>
  <c r="AE135" i="54"/>
  <c r="AE137" i="54"/>
  <c r="AE211" i="54"/>
  <c r="AE183" i="54"/>
  <c r="AE173" i="54"/>
  <c r="AE169" i="54"/>
  <c r="AE157" i="54"/>
  <c r="AE153" i="54"/>
  <c r="AE149" i="54"/>
  <c r="AE145" i="54"/>
  <c r="AE139" i="54"/>
  <c r="AE98" i="54"/>
  <c r="AE90" i="54"/>
  <c r="AE78" i="54"/>
  <c r="AE70" i="54"/>
  <c r="AE62" i="54"/>
  <c r="AE54" i="54"/>
  <c r="AE46" i="54"/>
  <c r="AE38" i="54"/>
  <c r="AE36" i="54"/>
  <c r="AE34" i="54"/>
  <c r="AE32" i="54"/>
  <c r="AE28" i="54"/>
  <c r="AE26" i="54"/>
  <c r="AE24" i="54"/>
  <c r="AE22" i="54"/>
  <c r="AE20" i="54"/>
  <c r="AE18" i="54"/>
  <c r="AE16" i="54"/>
  <c r="AE40" i="54"/>
  <c r="AE48" i="54"/>
  <c r="AE56" i="54"/>
  <c r="AE64" i="54"/>
  <c r="AE72" i="54"/>
  <c r="AE80" i="54"/>
  <c r="AE234" i="54"/>
  <c r="AE114" i="54"/>
  <c r="AE102" i="54"/>
  <c r="AE94" i="54"/>
  <c r="AE86" i="54"/>
  <c r="AE82" i="54"/>
  <c r="AE74" i="54"/>
  <c r="AE66" i="54"/>
  <c r="AE58" i="54"/>
  <c r="AE50" i="54"/>
  <c r="AE42" i="54"/>
  <c r="AE4" i="54"/>
  <c r="AE6" i="54"/>
  <c r="AE8" i="54"/>
  <c r="AE10" i="54"/>
  <c r="AE12" i="54"/>
  <c r="AE14" i="54"/>
  <c r="AE44" i="54"/>
  <c r="AE52" i="54"/>
  <c r="AE60" i="54"/>
  <c r="AE68" i="54"/>
  <c r="AE76" i="54"/>
  <c r="AE84" i="54"/>
  <c r="AE88" i="54"/>
  <c r="AE92" i="54"/>
  <c r="AE96" i="54"/>
  <c r="AE100" i="54"/>
  <c r="AE104" i="54"/>
  <c r="AE108" i="54"/>
  <c r="AE112" i="54"/>
  <c r="AE116" i="54"/>
  <c r="AE288" i="54"/>
  <c r="AE118" i="54"/>
  <c r="AE106" i="54"/>
  <c r="AE195" i="54"/>
  <c r="AE203" i="54"/>
  <c r="AE199" i="54"/>
  <c r="AE191" i="54"/>
  <c r="AE187" i="54"/>
  <c r="AE185" i="54"/>
  <c r="AE175" i="54"/>
  <c r="AE167" i="54"/>
  <c r="AE197" i="54"/>
  <c r="AE205" i="54"/>
  <c r="AE215" i="54"/>
  <c r="AE233" i="54"/>
  <c r="AE217" i="54"/>
  <c r="AE227" i="54"/>
  <c r="AE235" i="54"/>
  <c r="AE296" i="54"/>
  <c r="AE286" i="54"/>
  <c r="AE278" i="54"/>
  <c r="AE110" i="54"/>
  <c r="AE219" i="54"/>
  <c r="AE207" i="54"/>
  <c r="AE189" i="54"/>
  <c r="AE179" i="54"/>
  <c r="AE171" i="54"/>
  <c r="AE163" i="54"/>
  <c r="AE193" i="54"/>
  <c r="AE201" i="54"/>
  <c r="AE209" i="54"/>
  <c r="AE223" i="54"/>
  <c r="AE221" i="54"/>
  <c r="AE213" i="54"/>
  <c r="AE229" i="54"/>
  <c r="AE225" i="54"/>
  <c r="AE231" i="54"/>
  <c r="AE294" i="54"/>
  <c r="AE292" i="54"/>
  <c r="AE290" i="54"/>
  <c r="AE282" i="54"/>
  <c r="AE274" i="54"/>
  <c r="AE266" i="54"/>
  <c r="AE264" i="54"/>
  <c r="AE270" i="54"/>
  <c r="AE236" i="54"/>
  <c r="AE232" i="54"/>
  <c r="AE230" i="54"/>
  <c r="AE228" i="54"/>
  <c r="AE226" i="54"/>
  <c r="AE224" i="54"/>
  <c r="AE220" i="54"/>
  <c r="AE216" i="54"/>
  <c r="AE212" i="54"/>
  <c r="AE208" i="54"/>
  <c r="AE204" i="54"/>
  <c r="AE200" i="54"/>
  <c r="AE196" i="54"/>
  <c r="AE192" i="54"/>
  <c r="AE188" i="54"/>
  <c r="AE184" i="54"/>
  <c r="AE180" i="54"/>
  <c r="AE176" i="54"/>
  <c r="AE172" i="54"/>
  <c r="AE168" i="54"/>
  <c r="AE164" i="54"/>
  <c r="AE160" i="54"/>
  <c r="AE156" i="54"/>
  <c r="AE152" i="54"/>
  <c r="AE148" i="54"/>
  <c r="AE144" i="54"/>
  <c r="AE140" i="54"/>
  <c r="AE30" i="54"/>
  <c r="AE262" i="54"/>
  <c r="AE260" i="54"/>
  <c r="AE256" i="54"/>
  <c r="AE254" i="54"/>
  <c r="AE252" i="54"/>
  <c r="AE250" i="54"/>
  <c r="AE248" i="54"/>
  <c r="AE246" i="54"/>
  <c r="AE244" i="54"/>
  <c r="AE242" i="54"/>
  <c r="AE240" i="54"/>
  <c r="AE238" i="54"/>
  <c r="AE222" i="54"/>
  <c r="AE218" i="54"/>
  <c r="AE214" i="54"/>
  <c r="AE210" i="54"/>
  <c r="AE206" i="54"/>
  <c r="AE202" i="54"/>
  <c r="AE198" i="54"/>
  <c r="AE194" i="54"/>
  <c r="AE190" i="54"/>
  <c r="AE186" i="54"/>
  <c r="AE182" i="54"/>
  <c r="AE178" i="54"/>
  <c r="AE174" i="54"/>
  <c r="AE170" i="54"/>
  <c r="AE166" i="54"/>
  <c r="AE162" i="54"/>
  <c r="AE158" i="54"/>
  <c r="AE154" i="54"/>
  <c r="AE150" i="54"/>
  <c r="AE146" i="54"/>
  <c r="AE142" i="54"/>
  <c r="AE122" i="54"/>
  <c r="AE126" i="54"/>
  <c r="AE130" i="54"/>
  <c r="AE134" i="54"/>
  <c r="AE138" i="54"/>
  <c r="AE258" i="54"/>
  <c r="AE325" i="54"/>
  <c r="AE259" i="54"/>
  <c r="AE257" i="54"/>
  <c r="AE253" i="54"/>
  <c r="AE249" i="54"/>
  <c r="AE245" i="54"/>
  <c r="AE241" i="54"/>
  <c r="AE237" i="54"/>
  <c r="AE313" i="54"/>
  <c r="AE338" i="54"/>
  <c r="AE321" i="54"/>
  <c r="AE307" i="54"/>
  <c r="AE299" i="54"/>
  <c r="AE334" i="54"/>
  <c r="AE316" i="54"/>
  <c r="AE312" i="54"/>
  <c r="AE308" i="54"/>
  <c r="AE304" i="54"/>
  <c r="AE300" i="54"/>
  <c r="AE340" i="54"/>
  <c r="AE336" i="54"/>
  <c r="AE341" i="54"/>
  <c r="AE337" i="54"/>
  <c r="AE333" i="54"/>
  <c r="AE353" i="54"/>
  <c r="AE349" i="54"/>
  <c r="AE343" i="54"/>
  <c r="AE350" i="54"/>
  <c r="AE342" i="54"/>
  <c r="AE346" i="54"/>
  <c r="AE348" i="54"/>
  <c r="AE120" i="54"/>
  <c r="AE124" i="54"/>
  <c r="AE128" i="54"/>
  <c r="AE132" i="54"/>
  <c r="AE136" i="54"/>
  <c r="AE268" i="54"/>
  <c r="AE272" i="54"/>
  <c r="AE276" i="54"/>
  <c r="AE280" i="54"/>
  <c r="AE284" i="54"/>
  <c r="AE329" i="54"/>
  <c r="AE255" i="54"/>
  <c r="AE251" i="54"/>
  <c r="AE247" i="54"/>
  <c r="AE243" i="54"/>
  <c r="AE239" i="54"/>
  <c r="AE301" i="54"/>
  <c r="AE317" i="54"/>
  <c r="AE261" i="54"/>
  <c r="AE263" i="54"/>
  <c r="AE265" i="54"/>
  <c r="AE267" i="54"/>
  <c r="AE269" i="54"/>
  <c r="AE271" i="54"/>
  <c r="AE273" i="54"/>
  <c r="AE275" i="54"/>
  <c r="AE277" i="54"/>
  <c r="AE279" i="54"/>
  <c r="AE281" i="54"/>
  <c r="AE283" i="54"/>
  <c r="AE285" i="54"/>
  <c r="AE287" i="54"/>
  <c r="AE289" i="54"/>
  <c r="AE291" i="54"/>
  <c r="AE293" i="54"/>
  <c r="AE295" i="54"/>
  <c r="AE297" i="54"/>
  <c r="AE305" i="54"/>
  <c r="AE315" i="54"/>
  <c r="AE347" i="54"/>
  <c r="AE331" i="54"/>
  <c r="AE327" i="54"/>
  <c r="AE323" i="54"/>
  <c r="AE319" i="54"/>
  <c r="AE311" i="54"/>
  <c r="AE309" i="54"/>
  <c r="AE303" i="54"/>
  <c r="AE328" i="54"/>
  <c r="AE330" i="54"/>
  <c r="AE326" i="54"/>
  <c r="AE324" i="54"/>
  <c r="AE322" i="54"/>
  <c r="AE320" i="54"/>
  <c r="AE318" i="54"/>
  <c r="AE314" i="54"/>
  <c r="AE310" i="54"/>
  <c r="AE306" i="54"/>
  <c r="AE302" i="54"/>
  <c r="AE298" i="54"/>
  <c r="AE332" i="54"/>
  <c r="AE339" i="54"/>
  <c r="AE335" i="54"/>
  <c r="AE351" i="54"/>
  <c r="AE345" i="54"/>
  <c r="AE352" i="54"/>
  <c r="AE344" i="54"/>
  <c r="F28" i="52"/>
  <c r="D27" i="52"/>
  <c r="G27" i="52" s="1"/>
  <c r="H27" i="52" s="1"/>
  <c r="L26" i="52"/>
  <c r="T25" i="52"/>
  <c r="J25" i="52"/>
  <c r="M25" i="52" s="1"/>
  <c r="N25" i="52" s="1"/>
  <c r="S25" i="52" s="1"/>
  <c r="K26" i="52"/>
  <c r="E26" i="52"/>
  <c r="T26" i="52" s="1"/>
  <c r="R26" i="52"/>
  <c r="I26" i="52"/>
  <c r="J26" i="52" s="1"/>
  <c r="M26" i="52" s="1"/>
  <c r="N26" i="52" s="1"/>
  <c r="S26" i="52" s="1"/>
  <c r="F27" i="51"/>
  <c r="D26" i="51"/>
  <c r="G26" i="51" s="1"/>
  <c r="H26" i="51" s="1"/>
  <c r="R25" i="51"/>
  <c r="K25" i="51"/>
  <c r="E25" i="51"/>
  <c r="I25" i="51"/>
  <c r="J25" i="51" s="1"/>
  <c r="J25" i="50"/>
  <c r="F28" i="50"/>
  <c r="D27" i="50"/>
  <c r="R26" i="50"/>
  <c r="K26" i="50"/>
  <c r="E26" i="50"/>
  <c r="I26" i="50"/>
  <c r="J26" i="50" s="1"/>
  <c r="E58" i="23"/>
  <c r="D58" i="23" l="1"/>
  <c r="E62" i="23"/>
  <c r="AF356" i="54"/>
  <c r="AF355" i="54"/>
  <c r="AF357" i="54"/>
  <c r="AF358" i="54"/>
  <c r="AF359" i="54"/>
  <c r="AF354" i="54"/>
  <c r="AF361" i="54"/>
  <c r="AF362" i="54"/>
  <c r="AF365" i="54"/>
  <c r="AF366" i="54"/>
  <c r="AF369" i="54"/>
  <c r="AF370" i="54"/>
  <c r="AF374" i="54"/>
  <c r="AF375" i="54"/>
  <c r="AF378" i="54"/>
  <c r="AF360" i="54"/>
  <c r="AF363" i="54"/>
  <c r="AF364" i="54"/>
  <c r="AF367" i="54"/>
  <c r="AF368" i="54"/>
  <c r="AF371" i="54"/>
  <c r="AF373" i="54"/>
  <c r="AF376" i="54"/>
  <c r="AF377" i="54"/>
  <c r="AF379" i="54"/>
  <c r="AF382" i="54"/>
  <c r="AF383" i="54"/>
  <c r="AF386" i="54"/>
  <c r="AF387" i="54"/>
  <c r="AF390" i="54"/>
  <c r="AF391" i="54"/>
  <c r="AF394" i="54"/>
  <c r="AF395" i="54"/>
  <c r="AF398" i="54"/>
  <c r="AF399" i="54"/>
  <c r="AF380" i="54"/>
  <c r="AF381" i="54"/>
  <c r="AF384" i="54"/>
  <c r="AF385" i="54"/>
  <c r="AF388" i="54"/>
  <c r="AF389" i="54"/>
  <c r="AF392" i="54"/>
  <c r="AF393" i="54"/>
  <c r="AF396" i="54"/>
  <c r="AF397" i="54"/>
  <c r="AF400" i="54"/>
  <c r="AF372" i="54"/>
  <c r="AG2" i="54"/>
  <c r="AF155" i="54"/>
  <c r="AF151" i="54"/>
  <c r="AF147" i="54"/>
  <c r="AF143" i="54"/>
  <c r="AF137" i="54"/>
  <c r="AF119" i="54"/>
  <c r="AF159" i="54"/>
  <c r="AF153" i="54"/>
  <c r="AF149" i="54"/>
  <c r="AF145" i="54"/>
  <c r="AF135" i="54"/>
  <c r="AF133" i="54"/>
  <c r="AF131" i="54"/>
  <c r="AF129" i="54"/>
  <c r="AF127" i="54"/>
  <c r="AF125" i="54"/>
  <c r="AF123" i="54"/>
  <c r="AF121" i="54"/>
  <c r="AF115" i="54"/>
  <c r="AF109" i="54"/>
  <c r="AF107" i="54"/>
  <c r="AF101" i="54"/>
  <c r="AF99" i="54"/>
  <c r="AF113" i="54"/>
  <c r="AF111" i="54"/>
  <c r="AF105" i="54"/>
  <c r="AF103" i="54"/>
  <c r="AF97" i="54"/>
  <c r="AF95" i="54"/>
  <c r="AF91" i="54"/>
  <c r="AF87" i="54"/>
  <c r="AF85" i="54"/>
  <c r="AF83" i="54"/>
  <c r="AF79" i="54"/>
  <c r="AF75" i="54"/>
  <c r="AF71" i="54"/>
  <c r="AF93" i="54"/>
  <c r="AF89" i="54"/>
  <c r="AF81" i="54"/>
  <c r="AF77" i="54"/>
  <c r="AF73" i="54"/>
  <c r="AF69" i="54"/>
  <c r="AF65" i="54"/>
  <c r="AF61" i="54"/>
  <c r="AF57" i="54"/>
  <c r="AF53" i="54"/>
  <c r="AF49" i="54"/>
  <c r="AF45" i="54"/>
  <c r="AF67" i="54"/>
  <c r="AF63" i="54"/>
  <c r="AF59" i="54"/>
  <c r="AF55" i="54"/>
  <c r="AF51" i="54"/>
  <c r="AF47" i="54"/>
  <c r="AF43" i="54"/>
  <c r="AF41" i="54"/>
  <c r="AF39" i="54"/>
  <c r="AF37" i="54"/>
  <c r="AF35" i="54"/>
  <c r="AF33" i="54"/>
  <c r="AF31" i="54"/>
  <c r="AF29" i="54"/>
  <c r="AF27" i="54"/>
  <c r="AF25" i="54"/>
  <c r="AF23" i="54"/>
  <c r="AF21" i="54"/>
  <c r="AF19" i="54"/>
  <c r="AF17" i="54"/>
  <c r="AF15" i="54"/>
  <c r="AF13" i="54"/>
  <c r="AF11" i="54"/>
  <c r="AF9" i="54"/>
  <c r="AF7" i="54"/>
  <c r="AF5" i="54"/>
  <c r="AF117" i="54"/>
  <c r="AF139" i="54"/>
  <c r="AF163" i="54"/>
  <c r="AF179" i="54"/>
  <c r="AF167" i="54"/>
  <c r="AF141" i="54"/>
  <c r="AF262" i="54"/>
  <c r="AF157" i="54"/>
  <c r="AF187" i="54"/>
  <c r="AF175" i="54"/>
  <c r="AF171" i="54"/>
  <c r="AF220" i="54"/>
  <c r="AF216" i="54"/>
  <c r="AF196" i="54"/>
  <c r="AF192" i="54"/>
  <c r="AF184" i="54"/>
  <c r="AF180" i="54"/>
  <c r="AF172" i="54"/>
  <c r="AF164" i="54"/>
  <c r="AF160" i="54"/>
  <c r="AF152" i="54"/>
  <c r="AF148" i="54"/>
  <c r="AF140" i="54"/>
  <c r="AF138" i="54"/>
  <c r="AF132" i="54"/>
  <c r="AF130" i="54"/>
  <c r="AF124" i="54"/>
  <c r="AF122" i="54"/>
  <c r="AF228" i="54"/>
  <c r="AF224" i="54"/>
  <c r="AF212" i="54"/>
  <c r="AF208" i="54"/>
  <c r="AF204" i="54"/>
  <c r="AF200" i="54"/>
  <c r="AF176" i="54"/>
  <c r="AF168" i="54"/>
  <c r="AF136" i="54"/>
  <c r="AF134" i="54"/>
  <c r="AF128" i="54"/>
  <c r="AF126" i="54"/>
  <c r="AF120" i="54"/>
  <c r="AF232" i="54"/>
  <c r="AF181" i="54"/>
  <c r="AF173" i="54"/>
  <c r="AF165" i="54"/>
  <c r="AF235" i="54"/>
  <c r="AF227" i="54"/>
  <c r="AF225" i="54"/>
  <c r="AF219" i="54"/>
  <c r="AF215" i="54"/>
  <c r="AF213" i="54"/>
  <c r="AF231" i="54"/>
  <c r="AF239" i="54"/>
  <c r="AF253" i="54"/>
  <c r="AF249" i="54"/>
  <c r="AF245" i="54"/>
  <c r="AF241" i="54"/>
  <c r="AF233" i="54"/>
  <c r="AF312" i="54"/>
  <c r="AF306" i="54"/>
  <c r="AF294" i="54"/>
  <c r="AF292" i="54"/>
  <c r="AF290" i="54"/>
  <c r="AF288" i="54"/>
  <c r="AF282" i="54"/>
  <c r="AF280" i="54"/>
  <c r="AF274" i="54"/>
  <c r="AF272" i="54"/>
  <c r="AF144" i="54"/>
  <c r="AF156" i="54"/>
  <c r="AF188" i="54"/>
  <c r="AF185" i="54"/>
  <c r="AF183" i="54"/>
  <c r="AF177" i="54"/>
  <c r="AF169" i="54"/>
  <c r="AF161" i="54"/>
  <c r="AF189" i="54"/>
  <c r="AF217" i="54"/>
  <c r="AF211" i="54"/>
  <c r="AF209" i="54"/>
  <c r="AF207" i="54"/>
  <c r="AF205" i="54"/>
  <c r="AF203" i="54"/>
  <c r="AF201" i="54"/>
  <c r="AF199" i="54"/>
  <c r="AF197" i="54"/>
  <c r="AF195" i="54"/>
  <c r="AF193" i="54"/>
  <c r="AF191" i="54"/>
  <c r="AF223" i="54"/>
  <c r="AF221" i="54"/>
  <c r="AF255" i="54"/>
  <c r="AF251" i="54"/>
  <c r="AF247" i="54"/>
  <c r="AF243" i="54"/>
  <c r="AF237" i="54"/>
  <c r="AF229" i="54"/>
  <c r="AF286" i="54"/>
  <c r="AF284" i="54"/>
  <c r="AF278" i="54"/>
  <c r="AF276" i="54"/>
  <c r="AF270" i="54"/>
  <c r="AF268" i="54"/>
  <c r="AF260" i="54"/>
  <c r="AF258" i="54"/>
  <c r="AF254" i="54"/>
  <c r="AF250" i="54"/>
  <c r="AF246" i="54"/>
  <c r="AF242" i="54"/>
  <c r="AF238" i="54"/>
  <c r="AF4" i="54"/>
  <c r="AF6" i="54"/>
  <c r="AF8" i="54"/>
  <c r="AF10" i="54"/>
  <c r="AF12" i="54"/>
  <c r="AF14" i="54"/>
  <c r="AF16" i="54"/>
  <c r="AF18" i="54"/>
  <c r="AF20" i="54"/>
  <c r="AF22" i="54"/>
  <c r="AF24" i="54"/>
  <c r="AF26" i="54"/>
  <c r="AF28" i="54"/>
  <c r="AF32" i="54"/>
  <c r="AF34" i="54"/>
  <c r="AF36" i="54"/>
  <c r="AF38" i="54"/>
  <c r="AF40" i="54"/>
  <c r="AF42" i="54"/>
  <c r="AF44" i="54"/>
  <c r="AF46" i="54"/>
  <c r="AF48" i="54"/>
  <c r="AF50" i="54"/>
  <c r="AF52" i="54"/>
  <c r="AF54" i="54"/>
  <c r="AF56" i="54"/>
  <c r="AF58" i="54"/>
  <c r="AF60" i="54"/>
  <c r="AF62" i="54"/>
  <c r="AF64" i="54"/>
  <c r="AF66" i="54"/>
  <c r="AF68" i="54"/>
  <c r="AF70" i="54"/>
  <c r="AF72" i="54"/>
  <c r="AF74" i="54"/>
  <c r="AF76" i="54"/>
  <c r="AF78" i="54"/>
  <c r="AF80" i="54"/>
  <c r="AF82" i="54"/>
  <c r="AF84" i="54"/>
  <c r="AF86" i="54"/>
  <c r="AF88" i="54"/>
  <c r="AF90" i="54"/>
  <c r="AF92" i="54"/>
  <c r="AF94" i="54"/>
  <c r="AF96" i="54"/>
  <c r="AF98" i="54"/>
  <c r="AF266" i="54"/>
  <c r="AF264" i="54"/>
  <c r="AF236" i="54"/>
  <c r="AF234" i="54"/>
  <c r="AF230" i="54"/>
  <c r="AF226" i="54"/>
  <c r="AF100" i="54"/>
  <c r="AF102" i="54"/>
  <c r="AF104" i="54"/>
  <c r="AF106" i="54"/>
  <c r="AF108" i="54"/>
  <c r="AF30" i="54"/>
  <c r="AF299" i="54"/>
  <c r="AF257" i="54"/>
  <c r="AF311" i="54"/>
  <c r="AF316" i="54"/>
  <c r="AF308" i="54"/>
  <c r="AF304" i="54"/>
  <c r="AF300" i="54"/>
  <c r="AF303" i="54"/>
  <c r="AF327" i="54"/>
  <c r="AF325" i="54"/>
  <c r="AF323" i="54"/>
  <c r="AF319" i="54"/>
  <c r="AF317" i="54"/>
  <c r="AF315" i="54"/>
  <c r="AF313" i="54"/>
  <c r="AF309" i="54"/>
  <c r="AF297" i="54"/>
  <c r="AF295" i="54"/>
  <c r="AF293" i="54"/>
  <c r="AF291" i="54"/>
  <c r="AF289" i="54"/>
  <c r="AF287" i="54"/>
  <c r="AF285" i="54"/>
  <c r="AF283" i="54"/>
  <c r="AF281" i="54"/>
  <c r="AF279" i="54"/>
  <c r="AF277" i="54"/>
  <c r="AF275" i="54"/>
  <c r="AF273" i="54"/>
  <c r="AF271" i="54"/>
  <c r="AF269" i="54"/>
  <c r="AF267" i="54"/>
  <c r="AF265" i="54"/>
  <c r="AF263" i="54"/>
  <c r="AF261" i="54"/>
  <c r="AF322" i="54"/>
  <c r="AF324" i="54"/>
  <c r="AF320" i="54"/>
  <c r="AF336" i="54"/>
  <c r="AF350" i="54"/>
  <c r="AF334" i="54"/>
  <c r="AF342" i="54"/>
  <c r="AF345" i="54"/>
  <c r="AF349" i="54"/>
  <c r="AF351" i="54"/>
  <c r="AF353" i="54"/>
  <c r="AF347" i="54"/>
  <c r="AF341" i="54"/>
  <c r="AF348" i="54"/>
  <c r="AF346" i="54"/>
  <c r="AF340" i="54"/>
  <c r="AF344" i="54"/>
  <c r="AF110" i="54"/>
  <c r="AF112" i="54"/>
  <c r="AF114" i="54"/>
  <c r="AF116" i="54"/>
  <c r="AF118" i="54"/>
  <c r="AF142" i="54"/>
  <c r="AF146" i="54"/>
  <c r="AF150" i="54"/>
  <c r="AF154" i="54"/>
  <c r="AF158" i="54"/>
  <c r="AF162" i="54"/>
  <c r="AF166" i="54"/>
  <c r="AF170" i="54"/>
  <c r="AF174" i="54"/>
  <c r="AF178" i="54"/>
  <c r="AF182" i="54"/>
  <c r="AF186" i="54"/>
  <c r="AF190" i="54"/>
  <c r="AF194" i="54"/>
  <c r="AF198" i="54"/>
  <c r="AF202" i="54"/>
  <c r="AF206" i="54"/>
  <c r="AF210" i="54"/>
  <c r="AF214" i="54"/>
  <c r="AF218" i="54"/>
  <c r="AF222" i="54"/>
  <c r="AF240" i="54"/>
  <c r="AF244" i="54"/>
  <c r="AF248" i="54"/>
  <c r="AF252" i="54"/>
  <c r="AF256" i="54"/>
  <c r="AF259" i="54"/>
  <c r="AF318" i="54"/>
  <c r="AF314" i="54"/>
  <c r="AF310" i="54"/>
  <c r="AF302" i="54"/>
  <c r="AF298" i="54"/>
  <c r="AF296" i="54"/>
  <c r="AF339" i="54"/>
  <c r="AF337" i="54"/>
  <c r="AF335" i="54"/>
  <c r="AF333" i="54"/>
  <c r="AF331" i="54"/>
  <c r="AF329" i="54"/>
  <c r="AF321" i="54"/>
  <c r="AF307" i="54"/>
  <c r="AF305" i="54"/>
  <c r="AF301" i="54"/>
  <c r="AF326" i="54"/>
  <c r="AF332" i="54"/>
  <c r="AF338" i="54"/>
  <c r="AF330" i="54"/>
  <c r="AF328" i="54"/>
  <c r="AF343" i="54"/>
  <c r="AF352" i="54"/>
  <c r="AF3" i="54"/>
  <c r="R27" i="52"/>
  <c r="K27" i="52"/>
  <c r="E27" i="52"/>
  <c r="T27" i="52" s="1"/>
  <c r="I27" i="52"/>
  <c r="J27" i="52" s="1"/>
  <c r="M27" i="52" s="1"/>
  <c r="D28" i="52"/>
  <c r="F29" i="52"/>
  <c r="L27" i="52"/>
  <c r="F28" i="51"/>
  <c r="D27" i="51"/>
  <c r="G27" i="51" s="1"/>
  <c r="H27" i="51" s="1"/>
  <c r="K26" i="51"/>
  <c r="E26" i="51"/>
  <c r="R26" i="51"/>
  <c r="I26" i="51"/>
  <c r="J26" i="51" s="1"/>
  <c r="K27" i="50"/>
  <c r="E27" i="50"/>
  <c r="R27" i="50"/>
  <c r="I27" i="50"/>
  <c r="D28" i="50"/>
  <c r="F29" i="50"/>
  <c r="G27" i="50"/>
  <c r="H27" i="50" s="1"/>
  <c r="G1" i="5"/>
  <c r="AG354" i="54" l="1"/>
  <c r="AG355" i="54"/>
  <c r="AG356" i="54"/>
  <c r="AG357" i="54"/>
  <c r="AG358" i="54"/>
  <c r="AG359" i="54"/>
  <c r="AG363" i="54"/>
  <c r="AG367" i="54"/>
  <c r="AG371" i="54"/>
  <c r="AG372" i="54"/>
  <c r="AG376" i="54"/>
  <c r="AG361" i="54"/>
  <c r="AG365" i="54"/>
  <c r="AG369" i="54"/>
  <c r="AG374" i="54"/>
  <c r="AG378" i="54"/>
  <c r="AG380" i="54"/>
  <c r="AG384" i="54"/>
  <c r="AG388" i="54"/>
  <c r="AG392" i="54"/>
  <c r="AG396" i="54"/>
  <c r="AG400" i="54"/>
  <c r="AG382" i="54"/>
  <c r="AG386" i="54"/>
  <c r="AG390" i="54"/>
  <c r="AG394" i="54"/>
  <c r="AG398" i="54"/>
  <c r="AG383" i="54"/>
  <c r="AG397" i="54"/>
  <c r="AG393" i="54"/>
  <c r="AG389" i="54"/>
  <c r="AG385" i="54"/>
  <c r="AG370" i="54"/>
  <c r="AG381" i="54"/>
  <c r="AG399" i="54"/>
  <c r="AG395" i="54"/>
  <c r="AG391" i="54"/>
  <c r="AG387" i="54"/>
  <c r="AG368" i="54"/>
  <c r="AG377" i="54"/>
  <c r="AG373" i="54"/>
  <c r="AG366" i="54"/>
  <c r="AG362" i="54"/>
  <c r="AG379" i="54"/>
  <c r="AG375" i="54"/>
  <c r="AG364" i="54"/>
  <c r="AG360" i="54"/>
  <c r="AH2" i="54"/>
  <c r="AG181" i="54"/>
  <c r="AG165" i="54"/>
  <c r="AG177" i="54"/>
  <c r="AG117" i="54"/>
  <c r="AG93" i="54"/>
  <c r="AG89" i="54"/>
  <c r="AG81" i="54"/>
  <c r="AG77" i="54"/>
  <c r="AG73" i="54"/>
  <c r="AG95" i="54"/>
  <c r="AG91" i="54"/>
  <c r="AG87" i="54"/>
  <c r="AG85" i="54"/>
  <c r="AG83" i="54"/>
  <c r="AG79" i="54"/>
  <c r="AG75" i="54"/>
  <c r="AG71" i="54"/>
  <c r="AG67" i="54"/>
  <c r="AG63" i="54"/>
  <c r="AG59" i="54"/>
  <c r="AG55" i="54"/>
  <c r="AG51" i="54"/>
  <c r="AG47" i="54"/>
  <c r="AG43" i="54"/>
  <c r="AG69" i="54"/>
  <c r="AG65" i="54"/>
  <c r="AG61" i="54"/>
  <c r="AG57" i="54"/>
  <c r="AG53" i="54"/>
  <c r="AG49" i="54"/>
  <c r="AG45" i="54"/>
  <c r="AG39" i="54"/>
  <c r="AG38" i="54"/>
  <c r="AG37" i="54"/>
  <c r="AG35" i="54"/>
  <c r="AG34" i="54"/>
  <c r="AG33" i="54"/>
  <c r="AG31" i="54"/>
  <c r="AG29" i="54"/>
  <c r="AG27" i="54"/>
  <c r="AG25" i="54"/>
  <c r="AG23" i="54"/>
  <c r="AG21" i="54"/>
  <c r="AG19" i="54"/>
  <c r="AG17" i="54"/>
  <c r="AG15" i="54"/>
  <c r="AG13" i="54"/>
  <c r="AG11" i="54"/>
  <c r="AG9" i="54"/>
  <c r="AG7" i="54"/>
  <c r="AG5" i="54"/>
  <c r="AG41" i="54"/>
  <c r="AG4" i="54"/>
  <c r="AG6" i="54"/>
  <c r="AG8" i="54"/>
  <c r="AG10" i="54"/>
  <c r="AG12" i="54"/>
  <c r="AG14" i="54"/>
  <c r="AG36" i="54"/>
  <c r="AG119" i="54"/>
  <c r="AG121" i="54"/>
  <c r="AG123" i="54"/>
  <c r="AG125" i="54"/>
  <c r="AG127" i="54"/>
  <c r="AG129" i="54"/>
  <c r="AG131" i="54"/>
  <c r="AG133" i="54"/>
  <c r="AG135" i="54"/>
  <c r="AG137" i="54"/>
  <c r="AG169" i="54"/>
  <c r="AG173" i="54"/>
  <c r="AG213" i="54"/>
  <c r="AG157" i="54"/>
  <c r="AG153" i="54"/>
  <c r="AG149" i="54"/>
  <c r="AG145" i="54"/>
  <c r="AG139" i="54"/>
  <c r="AG118" i="54"/>
  <c r="AG330" i="54"/>
  <c r="AG30" i="54"/>
  <c r="AG32" i="54"/>
  <c r="AG97" i="54"/>
  <c r="AG99" i="54"/>
  <c r="AG101" i="54"/>
  <c r="AG103" i="54"/>
  <c r="AG105" i="54"/>
  <c r="AG107" i="54"/>
  <c r="AG109" i="54"/>
  <c r="AG111" i="54"/>
  <c r="AG113" i="54"/>
  <c r="AG115" i="54"/>
  <c r="AG141" i="54"/>
  <c r="AG161" i="54"/>
  <c r="AG159" i="54"/>
  <c r="AG155" i="54"/>
  <c r="AG151" i="54"/>
  <c r="AG147" i="54"/>
  <c r="AG143" i="54"/>
  <c r="AG112" i="54"/>
  <c r="AG114" i="54"/>
  <c r="AG110" i="54"/>
  <c r="AG106" i="54"/>
  <c r="AG16" i="54"/>
  <c r="AG18" i="54"/>
  <c r="AG20" i="54"/>
  <c r="AG22" i="54"/>
  <c r="AG24" i="54"/>
  <c r="AG26" i="54"/>
  <c r="AG28" i="54"/>
  <c r="AG116" i="54"/>
  <c r="AG104" i="54"/>
  <c r="AG100" i="54"/>
  <c r="AG96" i="54"/>
  <c r="AG92" i="54"/>
  <c r="AG88" i="54"/>
  <c r="AG84" i="54"/>
  <c r="AG80" i="54"/>
  <c r="AG76" i="54"/>
  <c r="AG72" i="54"/>
  <c r="AG68" i="54"/>
  <c r="AG64" i="54"/>
  <c r="AG60" i="54"/>
  <c r="AG56" i="54"/>
  <c r="AG52" i="54"/>
  <c r="AG48" i="54"/>
  <c r="AG44" i="54"/>
  <c r="AG40" i="54"/>
  <c r="AG209" i="54"/>
  <c r="AG205" i="54"/>
  <c r="AG201" i="54"/>
  <c r="AG197" i="54"/>
  <c r="AG183" i="54"/>
  <c r="AG179" i="54"/>
  <c r="AG171" i="54"/>
  <c r="AG163" i="54"/>
  <c r="AG195" i="54"/>
  <c r="AG203" i="54"/>
  <c r="AG211" i="54"/>
  <c r="AG217" i="54"/>
  <c r="AG229" i="54"/>
  <c r="AG223" i="54"/>
  <c r="AG219" i="54"/>
  <c r="AG233" i="54"/>
  <c r="AG225" i="54"/>
  <c r="AG231" i="54"/>
  <c r="AG294" i="54"/>
  <c r="AG292" i="54"/>
  <c r="AG286" i="54"/>
  <c r="AG284" i="54"/>
  <c r="AG278" i="54"/>
  <c r="AG276" i="54"/>
  <c r="AG108" i="54"/>
  <c r="AG102" i="54"/>
  <c r="AG98" i="54"/>
  <c r="AG94" i="54"/>
  <c r="AG90" i="54"/>
  <c r="AG86" i="54"/>
  <c r="AG82" i="54"/>
  <c r="AG78" i="54"/>
  <c r="AG74" i="54"/>
  <c r="AG70" i="54"/>
  <c r="AG66" i="54"/>
  <c r="AG62" i="54"/>
  <c r="AG58" i="54"/>
  <c r="AG54" i="54"/>
  <c r="AG50" i="54"/>
  <c r="AG46" i="54"/>
  <c r="AG42" i="54"/>
  <c r="AG193" i="54"/>
  <c r="AG189" i="54"/>
  <c r="AG187" i="54"/>
  <c r="AG185" i="54"/>
  <c r="AG175" i="54"/>
  <c r="AG167" i="54"/>
  <c r="AG191" i="54"/>
  <c r="AG199" i="54"/>
  <c r="AG207" i="54"/>
  <c r="AG221" i="54"/>
  <c r="AG215" i="54"/>
  <c r="AG227" i="54"/>
  <c r="AG235" i="54"/>
  <c r="AG290" i="54"/>
  <c r="AG288" i="54"/>
  <c r="AG282" i="54"/>
  <c r="AG280" i="54"/>
  <c r="AG274" i="54"/>
  <c r="AG272" i="54"/>
  <c r="AG266" i="54"/>
  <c r="AG270" i="54"/>
  <c r="AG268" i="54"/>
  <c r="AG262" i="54"/>
  <c r="AG260" i="54"/>
  <c r="AG256" i="54"/>
  <c r="AG254" i="54"/>
  <c r="AG252" i="54"/>
  <c r="AG250" i="54"/>
  <c r="AG248" i="54"/>
  <c r="AG246" i="54"/>
  <c r="AG244" i="54"/>
  <c r="AG242" i="54"/>
  <c r="AG240" i="54"/>
  <c r="AG234" i="54"/>
  <c r="AG222" i="54"/>
  <c r="AG218" i="54"/>
  <c r="AG214" i="54"/>
  <c r="AG210" i="54"/>
  <c r="AG206" i="54"/>
  <c r="AG202" i="54"/>
  <c r="AG198" i="54"/>
  <c r="AG194" i="54"/>
  <c r="AG190" i="54"/>
  <c r="AG186" i="54"/>
  <c r="AG182" i="54"/>
  <c r="AG178" i="54"/>
  <c r="AG174" i="54"/>
  <c r="AG170" i="54"/>
  <c r="AG166" i="54"/>
  <c r="AG162" i="54"/>
  <c r="AG158" i="54"/>
  <c r="AG154" i="54"/>
  <c r="AG150" i="54"/>
  <c r="AG146" i="54"/>
  <c r="AG142" i="54"/>
  <c r="AG3" i="54"/>
  <c r="AG264" i="54"/>
  <c r="AG258" i="54"/>
  <c r="AG236" i="54"/>
  <c r="AG232" i="54"/>
  <c r="AG230" i="54"/>
  <c r="AG228" i="54"/>
  <c r="AG226" i="54"/>
  <c r="AG224" i="54"/>
  <c r="AG220" i="54"/>
  <c r="AG216" i="54"/>
  <c r="AG212" i="54"/>
  <c r="AG208" i="54"/>
  <c r="AG204" i="54"/>
  <c r="AG200" i="54"/>
  <c r="AG196" i="54"/>
  <c r="AG192" i="54"/>
  <c r="AG188" i="54"/>
  <c r="AG184" i="54"/>
  <c r="AG180" i="54"/>
  <c r="AG176" i="54"/>
  <c r="AG172" i="54"/>
  <c r="AG168" i="54"/>
  <c r="AG164" i="54"/>
  <c r="AG160" i="54"/>
  <c r="AG156" i="54"/>
  <c r="AG152" i="54"/>
  <c r="AG148" i="54"/>
  <c r="AG144" i="54"/>
  <c r="AG140" i="54"/>
  <c r="AG120" i="54"/>
  <c r="AG124" i="54"/>
  <c r="AG128" i="54"/>
  <c r="AG132" i="54"/>
  <c r="AG136" i="54"/>
  <c r="AG238" i="54"/>
  <c r="AG287" i="54"/>
  <c r="AG285" i="54"/>
  <c r="AG283" i="54"/>
  <c r="AG281" i="54"/>
  <c r="AG273" i="54"/>
  <c r="AG265" i="54"/>
  <c r="AG261" i="54"/>
  <c r="AG255" i="54"/>
  <c r="AG251" i="54"/>
  <c r="AG247" i="54"/>
  <c r="AG243" i="54"/>
  <c r="AG239" i="54"/>
  <c r="AG309" i="54"/>
  <c r="AG301" i="54"/>
  <c r="AG331" i="54"/>
  <c r="AG329" i="54"/>
  <c r="AG325" i="54"/>
  <c r="AG319" i="54"/>
  <c r="AG311" i="54"/>
  <c r="AG305" i="54"/>
  <c r="AG303" i="54"/>
  <c r="AG326" i="54"/>
  <c r="AG324" i="54"/>
  <c r="AG322" i="54"/>
  <c r="AG320" i="54"/>
  <c r="AG318" i="54"/>
  <c r="AG314" i="54"/>
  <c r="AG310" i="54"/>
  <c r="AG306" i="54"/>
  <c r="AG302" i="54"/>
  <c r="AG298" i="54"/>
  <c r="AG334" i="54"/>
  <c r="AG332" i="54"/>
  <c r="AG348" i="54"/>
  <c r="AG347" i="54"/>
  <c r="AG339" i="54"/>
  <c r="AG335" i="54"/>
  <c r="AG351" i="54"/>
  <c r="AG345" i="54"/>
  <c r="AG352" i="54"/>
  <c r="AG344" i="54"/>
  <c r="AG342" i="54"/>
  <c r="AG122" i="54"/>
  <c r="AG126" i="54"/>
  <c r="AG130" i="54"/>
  <c r="AG134" i="54"/>
  <c r="AG138" i="54"/>
  <c r="AG263" i="54"/>
  <c r="AG267" i="54"/>
  <c r="AG271" i="54"/>
  <c r="AG275" i="54"/>
  <c r="AG279" i="54"/>
  <c r="AG277" i="54"/>
  <c r="AG269" i="54"/>
  <c r="AG259" i="54"/>
  <c r="AG257" i="54"/>
  <c r="AG253" i="54"/>
  <c r="AG249" i="54"/>
  <c r="AG245" i="54"/>
  <c r="AG241" i="54"/>
  <c r="AG237" i="54"/>
  <c r="AG289" i="54"/>
  <c r="AG291" i="54"/>
  <c r="AG293" i="54"/>
  <c r="AG295" i="54"/>
  <c r="AG297" i="54"/>
  <c r="AG296" i="54"/>
  <c r="AG321" i="54"/>
  <c r="AG323" i="54"/>
  <c r="AG341" i="54"/>
  <c r="AG327" i="54"/>
  <c r="AG317" i="54"/>
  <c r="AG315" i="54"/>
  <c r="AG313" i="54"/>
  <c r="AG307" i="54"/>
  <c r="AG299" i="54"/>
  <c r="AG328" i="54"/>
  <c r="AG316" i="54"/>
  <c r="AG312" i="54"/>
  <c r="AG308" i="54"/>
  <c r="AG304" i="54"/>
  <c r="AG300" i="54"/>
  <c r="AG338" i="54"/>
  <c r="AG340" i="54"/>
  <c r="AG336" i="54"/>
  <c r="AG346" i="54"/>
  <c r="AG337" i="54"/>
  <c r="AG333" i="54"/>
  <c r="AG353" i="54"/>
  <c r="AG349" i="54"/>
  <c r="AG343" i="54"/>
  <c r="AG350" i="54"/>
  <c r="D62" i="23"/>
  <c r="E61" i="23"/>
  <c r="N27" i="52"/>
  <c r="S27" i="52" s="1"/>
  <c r="F30" i="52"/>
  <c r="D29" i="52"/>
  <c r="G28" i="52"/>
  <c r="H28" i="52" s="1"/>
  <c r="L28" i="52" s="1"/>
  <c r="R28" i="52"/>
  <c r="K28" i="52"/>
  <c r="E28" i="52"/>
  <c r="I28" i="52"/>
  <c r="R27" i="51"/>
  <c r="K27" i="51"/>
  <c r="E27" i="51"/>
  <c r="I27" i="51"/>
  <c r="J27" i="51" s="1"/>
  <c r="D28" i="51"/>
  <c r="F29" i="51"/>
  <c r="R28" i="50"/>
  <c r="K28" i="50"/>
  <c r="E28" i="50"/>
  <c r="I28" i="50"/>
  <c r="J27" i="50"/>
  <c r="F30" i="50"/>
  <c r="D29" i="50"/>
  <c r="G28" i="50"/>
  <c r="H28" i="50" s="1"/>
  <c r="AH356" i="54" l="1"/>
  <c r="AH354" i="54"/>
  <c r="AH357" i="54"/>
  <c r="AH358" i="54"/>
  <c r="AH359" i="54"/>
  <c r="AH355" i="54"/>
  <c r="AH360" i="54"/>
  <c r="AH361" i="54"/>
  <c r="AH364" i="54"/>
  <c r="AH365" i="54"/>
  <c r="AH368" i="54"/>
  <c r="AH369" i="54"/>
  <c r="AH373" i="54"/>
  <c r="AH374" i="54"/>
  <c r="AH377" i="54"/>
  <c r="AH378" i="54"/>
  <c r="AH362" i="54"/>
  <c r="AH363" i="54"/>
  <c r="AH366" i="54"/>
  <c r="AH367" i="54"/>
  <c r="AH370" i="54"/>
  <c r="AH371" i="54"/>
  <c r="AH375" i="54"/>
  <c r="AH376" i="54"/>
  <c r="AH381" i="54"/>
  <c r="AH382" i="54"/>
  <c r="AH385" i="54"/>
  <c r="AH386" i="54"/>
  <c r="AH389" i="54"/>
  <c r="AH390" i="54"/>
  <c r="AH393" i="54"/>
  <c r="AH394" i="54"/>
  <c r="AH397" i="54"/>
  <c r="AH398" i="54"/>
  <c r="AH379" i="54"/>
  <c r="AH380" i="54"/>
  <c r="AH383" i="54"/>
  <c r="AH384" i="54"/>
  <c r="AH387" i="54"/>
  <c r="AH388" i="54"/>
  <c r="AH391" i="54"/>
  <c r="AH392" i="54"/>
  <c r="AH395" i="54"/>
  <c r="AH396" i="54"/>
  <c r="AH399" i="54"/>
  <c r="AH400" i="54"/>
  <c r="AH372" i="54"/>
  <c r="AI2" i="54"/>
  <c r="AH139" i="54"/>
  <c r="AH137" i="54"/>
  <c r="AH135" i="54"/>
  <c r="AH133" i="54"/>
  <c r="AH131" i="54"/>
  <c r="AH129" i="54"/>
  <c r="AH127" i="54"/>
  <c r="AH125" i="54"/>
  <c r="AH123" i="54"/>
  <c r="AH121" i="54"/>
  <c r="AH115" i="54"/>
  <c r="AH157" i="54"/>
  <c r="AH119" i="54"/>
  <c r="AH113" i="54"/>
  <c r="AH111" i="54"/>
  <c r="AH105" i="54"/>
  <c r="AH103" i="54"/>
  <c r="AH97" i="54"/>
  <c r="AH95" i="54"/>
  <c r="AH107" i="54"/>
  <c r="AH99" i="54"/>
  <c r="AH91" i="54"/>
  <c r="AH87" i="54"/>
  <c r="AH85" i="54"/>
  <c r="AH83" i="54"/>
  <c r="AH79" i="54"/>
  <c r="AH75" i="54"/>
  <c r="AH71" i="54"/>
  <c r="AH109" i="54"/>
  <c r="AH101" i="54"/>
  <c r="AH93" i="54"/>
  <c r="AH89" i="54"/>
  <c r="AH81" i="54"/>
  <c r="AH77" i="54"/>
  <c r="AH73" i="54"/>
  <c r="AH69" i="54"/>
  <c r="AH65" i="54"/>
  <c r="AH61" i="54"/>
  <c r="AH57" i="54"/>
  <c r="AH53" i="54"/>
  <c r="AH49" i="54"/>
  <c r="AH45" i="54"/>
  <c r="AH67" i="54"/>
  <c r="AH63" i="54"/>
  <c r="AH59" i="54"/>
  <c r="AH55" i="54"/>
  <c r="AH51" i="54"/>
  <c r="AH47" i="54"/>
  <c r="AH43" i="54"/>
  <c r="AH41" i="54"/>
  <c r="AH39" i="54"/>
  <c r="AH37" i="54"/>
  <c r="AH35" i="54"/>
  <c r="AH33" i="54"/>
  <c r="AH31" i="54"/>
  <c r="AH29" i="54"/>
  <c r="AH27" i="54"/>
  <c r="AH25" i="54"/>
  <c r="AH23" i="54"/>
  <c r="AH21" i="54"/>
  <c r="AH19" i="54"/>
  <c r="AH17" i="54"/>
  <c r="AH15" i="54"/>
  <c r="AH13" i="54"/>
  <c r="AH11" i="54"/>
  <c r="AH9" i="54"/>
  <c r="AH7" i="54"/>
  <c r="AH5" i="54"/>
  <c r="AH230" i="54"/>
  <c r="AH143" i="54"/>
  <c r="AH145" i="54"/>
  <c r="AH147" i="54"/>
  <c r="AH149" i="54"/>
  <c r="AH151" i="54"/>
  <c r="AH153" i="54"/>
  <c r="AH155" i="54"/>
  <c r="AH159" i="54"/>
  <c r="AH259" i="54"/>
  <c r="AH185" i="54"/>
  <c r="AH171" i="54"/>
  <c r="AH167" i="54"/>
  <c r="AH132" i="54"/>
  <c r="AH128" i="54"/>
  <c r="AH120" i="54"/>
  <c r="AH117" i="54"/>
  <c r="AH179" i="54"/>
  <c r="AH175" i="54"/>
  <c r="AH163" i="54"/>
  <c r="AH141" i="54"/>
  <c r="AH182" i="54"/>
  <c r="AH136" i="54"/>
  <c r="AH218" i="54"/>
  <c r="AH214" i="54"/>
  <c r="AH198" i="54"/>
  <c r="AH178" i="54"/>
  <c r="AH170" i="54"/>
  <c r="AH134" i="54"/>
  <c r="AH126" i="54"/>
  <c r="AH124" i="54"/>
  <c r="AH260" i="54"/>
  <c r="AH226" i="54"/>
  <c r="AH222" i="54"/>
  <c r="AH210" i="54"/>
  <c r="AH206" i="54"/>
  <c r="AH202" i="54"/>
  <c r="AH194" i="54"/>
  <c r="AH190" i="54"/>
  <c r="AH186" i="54"/>
  <c r="AH174" i="54"/>
  <c r="AH166" i="54"/>
  <c r="AH162" i="54"/>
  <c r="AH158" i="54"/>
  <c r="AH150" i="54"/>
  <c r="AH146" i="54"/>
  <c r="AH142" i="54"/>
  <c r="AH138" i="54"/>
  <c r="AH130" i="54"/>
  <c r="AH122" i="54"/>
  <c r="AH187" i="54"/>
  <c r="AH183" i="54"/>
  <c r="AH177" i="54"/>
  <c r="AH169" i="54"/>
  <c r="AH161" i="54"/>
  <c r="AH189" i="54"/>
  <c r="AH225" i="54"/>
  <c r="AH217" i="54"/>
  <c r="AH211" i="54"/>
  <c r="AH209" i="54"/>
  <c r="AH207" i="54"/>
  <c r="AH205" i="54"/>
  <c r="AH203" i="54"/>
  <c r="AH201" i="54"/>
  <c r="AH199" i="54"/>
  <c r="AH197" i="54"/>
  <c r="AH195" i="54"/>
  <c r="AH193" i="54"/>
  <c r="AH191" i="54"/>
  <c r="AH235" i="54"/>
  <c r="AH223" i="54"/>
  <c r="AH221" i="54"/>
  <c r="AH229" i="54"/>
  <c r="AH300" i="54"/>
  <c r="AH298" i="54"/>
  <c r="AH294" i="54"/>
  <c r="AH286" i="54"/>
  <c r="AH284" i="54"/>
  <c r="AH278" i="54"/>
  <c r="AH276" i="54"/>
  <c r="AH270" i="54"/>
  <c r="AH154" i="54"/>
  <c r="AH181" i="54"/>
  <c r="AH173" i="54"/>
  <c r="AH165" i="54"/>
  <c r="AH237" i="54"/>
  <c r="AH231" i="54"/>
  <c r="AH227" i="54"/>
  <c r="AH219" i="54"/>
  <c r="AH215" i="54"/>
  <c r="AH213" i="54"/>
  <c r="AH239" i="54"/>
  <c r="AH233" i="54"/>
  <c r="AH318" i="54"/>
  <c r="AH314" i="54"/>
  <c r="AH310" i="54"/>
  <c r="AH308" i="54"/>
  <c r="AH304" i="54"/>
  <c r="AH292" i="54"/>
  <c r="AH290" i="54"/>
  <c r="AH288" i="54"/>
  <c r="AH282" i="54"/>
  <c r="AH280" i="54"/>
  <c r="AH274" i="54"/>
  <c r="AH272" i="54"/>
  <c r="AH266" i="54"/>
  <c r="AH268" i="54"/>
  <c r="AH234" i="54"/>
  <c r="AH232" i="54"/>
  <c r="AH228" i="54"/>
  <c r="AH224" i="54"/>
  <c r="AH264" i="54"/>
  <c r="AH262" i="54"/>
  <c r="AH258" i="54"/>
  <c r="AH256" i="54"/>
  <c r="AH252" i="54"/>
  <c r="AH248" i="54"/>
  <c r="AH244" i="54"/>
  <c r="AH240" i="54"/>
  <c r="AH238" i="54"/>
  <c r="AH4" i="54"/>
  <c r="AH6" i="54"/>
  <c r="AH8" i="54"/>
  <c r="AH10" i="54"/>
  <c r="AH12" i="54"/>
  <c r="AH14" i="54"/>
  <c r="AH16" i="54"/>
  <c r="AH18" i="54"/>
  <c r="AH20" i="54"/>
  <c r="AH22" i="54"/>
  <c r="AH24" i="54"/>
  <c r="AH26" i="54"/>
  <c r="AH28" i="54"/>
  <c r="AH32" i="54"/>
  <c r="AH34" i="54"/>
  <c r="AH36" i="54"/>
  <c r="AH38" i="54"/>
  <c r="AH40" i="54"/>
  <c r="AH42" i="54"/>
  <c r="AH44" i="54"/>
  <c r="AH46" i="54"/>
  <c r="AH48" i="54"/>
  <c r="AH50" i="54"/>
  <c r="AH52" i="54"/>
  <c r="AH54" i="54"/>
  <c r="AH56" i="54"/>
  <c r="AH58" i="54"/>
  <c r="AH60" i="54"/>
  <c r="AH62" i="54"/>
  <c r="AH64" i="54"/>
  <c r="AH66" i="54"/>
  <c r="AH68" i="54"/>
  <c r="AH70" i="54"/>
  <c r="AH72" i="54"/>
  <c r="AH74" i="54"/>
  <c r="AH76" i="54"/>
  <c r="AH78" i="54"/>
  <c r="AH80" i="54"/>
  <c r="AH82" i="54"/>
  <c r="AH84" i="54"/>
  <c r="AH86" i="54"/>
  <c r="AH88" i="54"/>
  <c r="AH90" i="54"/>
  <c r="AH92" i="54"/>
  <c r="AH94" i="54"/>
  <c r="AH96" i="54"/>
  <c r="AH98" i="54"/>
  <c r="AH100" i="54"/>
  <c r="AH102" i="54"/>
  <c r="AH104" i="54"/>
  <c r="AH106" i="54"/>
  <c r="AH108" i="54"/>
  <c r="AH110" i="54"/>
  <c r="AH112" i="54"/>
  <c r="AH114" i="54"/>
  <c r="AH116" i="54"/>
  <c r="AH118" i="54"/>
  <c r="AH140" i="54"/>
  <c r="AH144" i="54"/>
  <c r="AH148" i="54"/>
  <c r="AH152" i="54"/>
  <c r="AH156" i="54"/>
  <c r="AH160" i="54"/>
  <c r="AH164" i="54"/>
  <c r="AH168" i="54"/>
  <c r="AH172" i="54"/>
  <c r="AH176" i="54"/>
  <c r="AH180" i="54"/>
  <c r="AH184" i="54"/>
  <c r="AH188" i="54"/>
  <c r="AH192" i="54"/>
  <c r="AH196" i="54"/>
  <c r="AH200" i="54"/>
  <c r="AH204" i="54"/>
  <c r="AH208" i="54"/>
  <c r="AH212" i="54"/>
  <c r="AH216" i="54"/>
  <c r="AH220" i="54"/>
  <c r="AH243" i="54"/>
  <c r="AH247" i="54"/>
  <c r="AH251" i="54"/>
  <c r="AH255" i="54"/>
  <c r="AH307" i="54"/>
  <c r="AH306" i="54"/>
  <c r="AH296" i="54"/>
  <c r="AH320" i="54"/>
  <c r="AH299" i="54"/>
  <c r="AH343" i="54"/>
  <c r="AH339" i="54"/>
  <c r="AH337" i="54"/>
  <c r="AH335" i="54"/>
  <c r="AH333" i="54"/>
  <c r="AH329" i="54"/>
  <c r="AH321" i="54"/>
  <c r="AH305" i="54"/>
  <c r="AH301" i="54"/>
  <c r="AH324" i="54"/>
  <c r="AH344" i="54"/>
  <c r="AH332" i="54"/>
  <c r="AH342" i="54"/>
  <c r="AH338" i="54"/>
  <c r="AH330" i="54"/>
  <c r="AH328" i="54"/>
  <c r="AH3" i="54"/>
  <c r="AH348" i="54"/>
  <c r="AH236" i="54"/>
  <c r="AH242" i="54"/>
  <c r="AH246" i="54"/>
  <c r="AH250" i="54"/>
  <c r="AH254" i="54"/>
  <c r="AH302" i="54"/>
  <c r="AH30" i="54"/>
  <c r="AH241" i="54"/>
  <c r="AH245" i="54"/>
  <c r="AH249" i="54"/>
  <c r="AH253" i="54"/>
  <c r="AH257" i="54"/>
  <c r="AH303" i="54"/>
  <c r="AH312" i="54"/>
  <c r="AH316" i="54"/>
  <c r="AH319" i="54"/>
  <c r="AH345" i="54"/>
  <c r="AH331" i="54"/>
  <c r="AH327" i="54"/>
  <c r="AH325" i="54"/>
  <c r="AH323" i="54"/>
  <c r="AH317" i="54"/>
  <c r="AH315" i="54"/>
  <c r="AH313" i="54"/>
  <c r="AH311" i="54"/>
  <c r="AH309" i="54"/>
  <c r="AH297" i="54"/>
  <c r="AH295" i="54"/>
  <c r="AH293" i="54"/>
  <c r="AH291" i="54"/>
  <c r="AH289" i="54"/>
  <c r="AH287" i="54"/>
  <c r="AH285" i="54"/>
  <c r="AH283" i="54"/>
  <c r="AH281" i="54"/>
  <c r="AH279" i="54"/>
  <c r="AH277" i="54"/>
  <c r="AH275" i="54"/>
  <c r="AH273" i="54"/>
  <c r="AH271" i="54"/>
  <c r="AH269" i="54"/>
  <c r="AH267" i="54"/>
  <c r="AH265" i="54"/>
  <c r="AH263" i="54"/>
  <c r="AH261" i="54"/>
  <c r="AH336" i="54"/>
  <c r="AH326" i="54"/>
  <c r="AH322" i="54"/>
  <c r="AH334" i="54"/>
  <c r="AH352" i="54"/>
  <c r="AH353" i="54"/>
  <c r="AH351" i="54"/>
  <c r="AH349" i="54"/>
  <c r="AH347" i="54"/>
  <c r="AH341" i="54"/>
  <c r="AH346" i="54"/>
  <c r="AH340" i="54"/>
  <c r="AH350" i="54"/>
  <c r="D57" i="23"/>
  <c r="K29" i="52"/>
  <c r="E29" i="52"/>
  <c r="R29" i="52"/>
  <c r="I29" i="52"/>
  <c r="G29" i="52"/>
  <c r="H29" i="52" s="1"/>
  <c r="L29" i="52" s="1"/>
  <c r="T28" i="52"/>
  <c r="J28" i="52"/>
  <c r="M28" i="52" s="1"/>
  <c r="N28" i="52" s="1"/>
  <c r="S28" i="52" s="1"/>
  <c r="F31" i="52"/>
  <c r="D30" i="52"/>
  <c r="R28" i="51"/>
  <c r="K28" i="51"/>
  <c r="E28" i="51"/>
  <c r="I28" i="51"/>
  <c r="F30" i="51"/>
  <c r="D29" i="51"/>
  <c r="G28" i="51"/>
  <c r="H28" i="51" s="1"/>
  <c r="J28" i="50"/>
  <c r="F31" i="50"/>
  <c r="D30" i="50"/>
  <c r="G30" i="50" s="1"/>
  <c r="H30" i="50" s="1"/>
  <c r="K29" i="50"/>
  <c r="E29" i="50"/>
  <c r="R29" i="50"/>
  <c r="I29" i="50"/>
  <c r="G29" i="50"/>
  <c r="H29" i="50" s="1"/>
  <c r="B29" i="7"/>
  <c r="A96" i="23"/>
  <c r="A97" i="23" s="1"/>
  <c r="A98" i="23" s="1"/>
  <c r="AI354" i="54" l="1"/>
  <c r="AI355" i="54"/>
  <c r="AI356" i="54"/>
  <c r="AI357" i="54"/>
  <c r="AI358" i="54"/>
  <c r="AI359" i="54"/>
  <c r="AI363" i="54"/>
  <c r="AI367" i="54"/>
  <c r="AI371" i="54"/>
  <c r="AI376" i="54"/>
  <c r="AI361" i="54"/>
  <c r="AI365" i="54"/>
  <c r="AI369" i="54"/>
  <c r="AI372" i="54"/>
  <c r="AI374" i="54"/>
  <c r="AI378" i="54"/>
  <c r="AI380" i="54"/>
  <c r="AI384" i="54"/>
  <c r="AI388" i="54"/>
  <c r="AI392" i="54"/>
  <c r="AI396" i="54"/>
  <c r="AI400" i="54"/>
  <c r="AI382" i="54"/>
  <c r="AI386" i="54"/>
  <c r="AI390" i="54"/>
  <c r="AI394" i="54"/>
  <c r="AI398" i="54"/>
  <c r="AI381" i="54"/>
  <c r="AI399" i="54"/>
  <c r="AI395" i="54"/>
  <c r="AI391" i="54"/>
  <c r="AI387" i="54"/>
  <c r="AI368" i="54"/>
  <c r="AI383" i="54"/>
  <c r="AI397" i="54"/>
  <c r="AI393" i="54"/>
  <c r="AI389" i="54"/>
  <c r="AI385" i="54"/>
  <c r="AI370" i="54"/>
  <c r="AI379" i="54"/>
  <c r="AI375" i="54"/>
  <c r="AI364" i="54"/>
  <c r="AI360" i="54"/>
  <c r="AI377" i="54"/>
  <c r="AI373" i="54"/>
  <c r="AI366" i="54"/>
  <c r="AI362" i="54"/>
  <c r="AJ2" i="54"/>
  <c r="AI141" i="54"/>
  <c r="AI117" i="54"/>
  <c r="AI95" i="54"/>
  <c r="AI93" i="54"/>
  <c r="AI89" i="54"/>
  <c r="AI81" i="54"/>
  <c r="AI77" i="54"/>
  <c r="AI73" i="54"/>
  <c r="AI91" i="54"/>
  <c r="AI87" i="54"/>
  <c r="AI85" i="54"/>
  <c r="AI83" i="54"/>
  <c r="AI79" i="54"/>
  <c r="AI75" i="54"/>
  <c r="AI71" i="54"/>
  <c r="AI67" i="54"/>
  <c r="AI63" i="54"/>
  <c r="AI59" i="54"/>
  <c r="AI55" i="54"/>
  <c r="AI51" i="54"/>
  <c r="AI47" i="54"/>
  <c r="AI43" i="54"/>
  <c r="AI69" i="54"/>
  <c r="AI65" i="54"/>
  <c r="AI61" i="54"/>
  <c r="AI57" i="54"/>
  <c r="AI53" i="54"/>
  <c r="AI49" i="54"/>
  <c r="AI45" i="54"/>
  <c r="AI39" i="54"/>
  <c r="AI37" i="54"/>
  <c r="AI35" i="54"/>
  <c r="AI33" i="54"/>
  <c r="AI31" i="54"/>
  <c r="AI29" i="54"/>
  <c r="AI27" i="54"/>
  <c r="AI25" i="54"/>
  <c r="AI23" i="54"/>
  <c r="AI21" i="54"/>
  <c r="AI19" i="54"/>
  <c r="AI17" i="54"/>
  <c r="AI15" i="54"/>
  <c r="AI13" i="54"/>
  <c r="AI11" i="54"/>
  <c r="AI9" i="54"/>
  <c r="AI7" i="54"/>
  <c r="AI5" i="54"/>
  <c r="AI41" i="54"/>
  <c r="AI42" i="54"/>
  <c r="AI46" i="54"/>
  <c r="AI50" i="54"/>
  <c r="AI54" i="54"/>
  <c r="AI58" i="54"/>
  <c r="AI62" i="54"/>
  <c r="AI66" i="54"/>
  <c r="AI70" i="54"/>
  <c r="AI74" i="54"/>
  <c r="AI78" i="54"/>
  <c r="AI82" i="54"/>
  <c r="AI97" i="54"/>
  <c r="AI99" i="54"/>
  <c r="AI101" i="54"/>
  <c r="AI103" i="54"/>
  <c r="AI105" i="54"/>
  <c r="AI107" i="54"/>
  <c r="AI109" i="54"/>
  <c r="AI111" i="54"/>
  <c r="AI113" i="54"/>
  <c r="AI115" i="54"/>
  <c r="AI183" i="54"/>
  <c r="AI173" i="54"/>
  <c r="AI169" i="54"/>
  <c r="AI159" i="54"/>
  <c r="AI155" i="54"/>
  <c r="AI151" i="54"/>
  <c r="AI147" i="54"/>
  <c r="AI143" i="54"/>
  <c r="AI221" i="54"/>
  <c r="AI119" i="54"/>
  <c r="AI121" i="54"/>
  <c r="AI123" i="54"/>
  <c r="AI125" i="54"/>
  <c r="AI127" i="54"/>
  <c r="AI129" i="54"/>
  <c r="AI131" i="54"/>
  <c r="AI133" i="54"/>
  <c r="AI135" i="54"/>
  <c r="AI137" i="54"/>
  <c r="AI181" i="54"/>
  <c r="AI177" i="54"/>
  <c r="AI165" i="54"/>
  <c r="AI161" i="54"/>
  <c r="AI157" i="54"/>
  <c r="AI153" i="54"/>
  <c r="AI149" i="54"/>
  <c r="AI145" i="54"/>
  <c r="AI139" i="54"/>
  <c r="AI116" i="54"/>
  <c r="AI112" i="54"/>
  <c r="AI108" i="54"/>
  <c r="AI104" i="54"/>
  <c r="AI102" i="54"/>
  <c r="AI96" i="54"/>
  <c r="AI94" i="54"/>
  <c r="AI88" i="54"/>
  <c r="AI86" i="54"/>
  <c r="AI76" i="54"/>
  <c r="AI68" i="54"/>
  <c r="AI60" i="54"/>
  <c r="AI52" i="54"/>
  <c r="AI44" i="54"/>
  <c r="AI3" i="54"/>
  <c r="AI4" i="54"/>
  <c r="AI6" i="54"/>
  <c r="AI8" i="54"/>
  <c r="AI10" i="54"/>
  <c r="AI12" i="54"/>
  <c r="AI14" i="54"/>
  <c r="AI282" i="54"/>
  <c r="AI274" i="54"/>
  <c r="AI266" i="54"/>
  <c r="AI118" i="54"/>
  <c r="AI100" i="54"/>
  <c r="AI98" i="54"/>
  <c r="AI92" i="54"/>
  <c r="AI90" i="54"/>
  <c r="AI84" i="54"/>
  <c r="AI80" i="54"/>
  <c r="AI72" i="54"/>
  <c r="AI64" i="54"/>
  <c r="AI56" i="54"/>
  <c r="AI48" i="54"/>
  <c r="AI40" i="54"/>
  <c r="AI38" i="54"/>
  <c r="AI36" i="54"/>
  <c r="AI34" i="54"/>
  <c r="AI32" i="54"/>
  <c r="AI28" i="54"/>
  <c r="AI26" i="54"/>
  <c r="AI24" i="54"/>
  <c r="AI22" i="54"/>
  <c r="AI20" i="54"/>
  <c r="AI18" i="54"/>
  <c r="AI16" i="54"/>
  <c r="AI278" i="54"/>
  <c r="AI270" i="54"/>
  <c r="AI258" i="54"/>
  <c r="AI114" i="54"/>
  <c r="AI110" i="54"/>
  <c r="AI199" i="54"/>
  <c r="AI215" i="54"/>
  <c r="AI207" i="54"/>
  <c r="AI203" i="54"/>
  <c r="AI189" i="54"/>
  <c r="AI187" i="54"/>
  <c r="AI185" i="54"/>
  <c r="AI175" i="54"/>
  <c r="AI167" i="54"/>
  <c r="AI193" i="54"/>
  <c r="AI201" i="54"/>
  <c r="AI209" i="54"/>
  <c r="AI219" i="54"/>
  <c r="AI223" i="54"/>
  <c r="AI213" i="54"/>
  <c r="AI229" i="54"/>
  <c r="AI227" i="54"/>
  <c r="AI235" i="54"/>
  <c r="AI296" i="54"/>
  <c r="AI292" i="54"/>
  <c r="AI290" i="54"/>
  <c r="AI284" i="54"/>
  <c r="AI276" i="54"/>
  <c r="AI106" i="54"/>
  <c r="AI211" i="54"/>
  <c r="AI195" i="54"/>
  <c r="AI191" i="54"/>
  <c r="AI179" i="54"/>
  <c r="AI171" i="54"/>
  <c r="AI163" i="54"/>
  <c r="AI197" i="54"/>
  <c r="AI205" i="54"/>
  <c r="AI233" i="54"/>
  <c r="AI217" i="54"/>
  <c r="AI225" i="54"/>
  <c r="AI231" i="54"/>
  <c r="AI294" i="54"/>
  <c r="AI288" i="54"/>
  <c r="AI286" i="54"/>
  <c r="AI280" i="54"/>
  <c r="AI272" i="54"/>
  <c r="AI264" i="54"/>
  <c r="AI268" i="54"/>
  <c r="AI238" i="54"/>
  <c r="AI236" i="54"/>
  <c r="AI232" i="54"/>
  <c r="AI230" i="54"/>
  <c r="AI228" i="54"/>
  <c r="AI226" i="54"/>
  <c r="AI224" i="54"/>
  <c r="AI222" i="54"/>
  <c r="AI220" i="54"/>
  <c r="AI216" i="54"/>
  <c r="AI212" i="54"/>
  <c r="AI208" i="54"/>
  <c r="AI204" i="54"/>
  <c r="AI200" i="54"/>
  <c r="AI196" i="54"/>
  <c r="AI192" i="54"/>
  <c r="AI188" i="54"/>
  <c r="AI184" i="54"/>
  <c r="AI180" i="54"/>
  <c r="AI176" i="54"/>
  <c r="AI172" i="54"/>
  <c r="AI168" i="54"/>
  <c r="AI164" i="54"/>
  <c r="AI160" i="54"/>
  <c r="AI156" i="54"/>
  <c r="AI152" i="54"/>
  <c r="AI148" i="54"/>
  <c r="AI144" i="54"/>
  <c r="AI140" i="54"/>
  <c r="AI262" i="54"/>
  <c r="AI260" i="54"/>
  <c r="AI256" i="54"/>
  <c r="AI254" i="54"/>
  <c r="AI252" i="54"/>
  <c r="AI250" i="54"/>
  <c r="AI248" i="54"/>
  <c r="AI246" i="54"/>
  <c r="AI244" i="54"/>
  <c r="AI242" i="54"/>
  <c r="AI240" i="54"/>
  <c r="AI218" i="54"/>
  <c r="AI214" i="54"/>
  <c r="AI210" i="54"/>
  <c r="AI206" i="54"/>
  <c r="AI202" i="54"/>
  <c r="AI198" i="54"/>
  <c r="AI194" i="54"/>
  <c r="AI190" i="54"/>
  <c r="AI186" i="54"/>
  <c r="AI182" i="54"/>
  <c r="AI178" i="54"/>
  <c r="AI174" i="54"/>
  <c r="AI170" i="54"/>
  <c r="AI166" i="54"/>
  <c r="AI162" i="54"/>
  <c r="AI158" i="54"/>
  <c r="AI154" i="54"/>
  <c r="AI150" i="54"/>
  <c r="AI146" i="54"/>
  <c r="AI142" i="54"/>
  <c r="AI30" i="54"/>
  <c r="AI122" i="54"/>
  <c r="AI126" i="54"/>
  <c r="AI130" i="54"/>
  <c r="AI134" i="54"/>
  <c r="AI138" i="54"/>
  <c r="AI234" i="54"/>
  <c r="AI315" i="54"/>
  <c r="AI301" i="54"/>
  <c r="AI259" i="54"/>
  <c r="AI257" i="54"/>
  <c r="AI253" i="54"/>
  <c r="AI249" i="54"/>
  <c r="AI245" i="54"/>
  <c r="AI241" i="54"/>
  <c r="AI237" i="54"/>
  <c r="AI305" i="54"/>
  <c r="AI261" i="54"/>
  <c r="AI263" i="54"/>
  <c r="AI265" i="54"/>
  <c r="AI267" i="54"/>
  <c r="AI269" i="54"/>
  <c r="AI271" i="54"/>
  <c r="AI273" i="54"/>
  <c r="AI275" i="54"/>
  <c r="AI277" i="54"/>
  <c r="AI279" i="54"/>
  <c r="AI281" i="54"/>
  <c r="AI283" i="54"/>
  <c r="AI285" i="54"/>
  <c r="AI287" i="54"/>
  <c r="AI289" i="54"/>
  <c r="AI291" i="54"/>
  <c r="AI293" i="54"/>
  <c r="AI295" i="54"/>
  <c r="AI297" i="54"/>
  <c r="AI313" i="54"/>
  <c r="AI347" i="54"/>
  <c r="AI329" i="54"/>
  <c r="AI325" i="54"/>
  <c r="AI323" i="54"/>
  <c r="AI309" i="54"/>
  <c r="AI307" i="54"/>
  <c r="AI299" i="54"/>
  <c r="AI340" i="54"/>
  <c r="AI338" i="54"/>
  <c r="AI330" i="54"/>
  <c r="AI316" i="54"/>
  <c r="AI312" i="54"/>
  <c r="AI308" i="54"/>
  <c r="AI304" i="54"/>
  <c r="AI300" i="54"/>
  <c r="AI336" i="54"/>
  <c r="AI337" i="54"/>
  <c r="AI333" i="54"/>
  <c r="AI353" i="54"/>
  <c r="AI349" i="54"/>
  <c r="AI343" i="54"/>
  <c r="AI350" i="54"/>
  <c r="AI342" i="54"/>
  <c r="AI348" i="54"/>
  <c r="AI344" i="54"/>
  <c r="AI346" i="54"/>
  <c r="AI120" i="54"/>
  <c r="AI124" i="54"/>
  <c r="AI128" i="54"/>
  <c r="AI132" i="54"/>
  <c r="AI136" i="54"/>
  <c r="AI255" i="54"/>
  <c r="AI251" i="54"/>
  <c r="AI247" i="54"/>
  <c r="AI243" i="54"/>
  <c r="AI239" i="54"/>
  <c r="AI317" i="54"/>
  <c r="AI327" i="54"/>
  <c r="AI331" i="54"/>
  <c r="AI321" i="54"/>
  <c r="AI319" i="54"/>
  <c r="AI311" i="54"/>
  <c r="AI303" i="54"/>
  <c r="AI334" i="54"/>
  <c r="AI328" i="54"/>
  <c r="AI326" i="54"/>
  <c r="AI324" i="54"/>
  <c r="AI322" i="54"/>
  <c r="AI320" i="54"/>
  <c r="AI318" i="54"/>
  <c r="AI314" i="54"/>
  <c r="AI310" i="54"/>
  <c r="AI306" i="54"/>
  <c r="AI302" i="54"/>
  <c r="AI298" i="54"/>
  <c r="AI332" i="54"/>
  <c r="AI341" i="54"/>
  <c r="AI339" i="54"/>
  <c r="AI335" i="54"/>
  <c r="AI351" i="54"/>
  <c r="AI345" i="54"/>
  <c r="AI352" i="54"/>
  <c r="B11" i="50"/>
  <c r="B72" i="50" s="1"/>
  <c r="B12" i="50" s="1"/>
  <c r="K30" i="52"/>
  <c r="E30" i="52"/>
  <c r="R30" i="52"/>
  <c r="I30" i="52"/>
  <c r="D31" i="52"/>
  <c r="F32" i="52"/>
  <c r="G31" i="52"/>
  <c r="H31" i="52" s="1"/>
  <c r="T29" i="52"/>
  <c r="J29" i="52"/>
  <c r="M29" i="52" s="1"/>
  <c r="N29" i="52" s="1"/>
  <c r="S29" i="52" s="1"/>
  <c r="G30" i="52"/>
  <c r="H30" i="52" s="1"/>
  <c r="L30" i="52" s="1"/>
  <c r="K29" i="51"/>
  <c r="E29" i="51"/>
  <c r="R29" i="51"/>
  <c r="I29" i="51"/>
  <c r="J28" i="51"/>
  <c r="F31" i="51"/>
  <c r="D30" i="51"/>
  <c r="G30" i="51" s="1"/>
  <c r="H30" i="51" s="1"/>
  <c r="G29" i="51"/>
  <c r="H29" i="51" s="1"/>
  <c r="D31" i="50"/>
  <c r="F32" i="50"/>
  <c r="J29" i="50"/>
  <c r="K30" i="50"/>
  <c r="E30" i="50"/>
  <c r="R30" i="50"/>
  <c r="I30" i="50"/>
  <c r="J30" i="50" s="1"/>
  <c r="D64" i="23"/>
  <c r="AJ356" i="54" l="1"/>
  <c r="AJ355" i="54"/>
  <c r="AJ357" i="54"/>
  <c r="AJ358" i="54"/>
  <c r="AJ359" i="54"/>
  <c r="AJ354" i="54"/>
  <c r="AJ361" i="54"/>
  <c r="AJ362" i="54"/>
  <c r="AJ365" i="54"/>
  <c r="AJ366" i="54"/>
  <c r="AJ369" i="54"/>
  <c r="AJ370" i="54"/>
  <c r="AJ374" i="54"/>
  <c r="AJ375" i="54"/>
  <c r="AJ378" i="54"/>
  <c r="AJ360" i="54"/>
  <c r="AJ363" i="54"/>
  <c r="AJ364" i="54"/>
  <c r="AJ367" i="54"/>
  <c r="AJ368" i="54"/>
  <c r="AJ371" i="54"/>
  <c r="AJ373" i="54"/>
  <c r="AJ376" i="54"/>
  <c r="AJ377" i="54"/>
  <c r="AJ379" i="54"/>
  <c r="AJ382" i="54"/>
  <c r="AJ383" i="54"/>
  <c r="AJ386" i="54"/>
  <c r="AJ387" i="54"/>
  <c r="AJ390" i="54"/>
  <c r="AJ391" i="54"/>
  <c r="AJ394" i="54"/>
  <c r="AJ395" i="54"/>
  <c r="AJ398" i="54"/>
  <c r="AJ399" i="54"/>
  <c r="AJ380" i="54"/>
  <c r="AJ381" i="54"/>
  <c r="AJ384" i="54"/>
  <c r="AJ385" i="54"/>
  <c r="AJ388" i="54"/>
  <c r="AJ389" i="54"/>
  <c r="AJ392" i="54"/>
  <c r="AJ393" i="54"/>
  <c r="AJ396" i="54"/>
  <c r="AJ397" i="54"/>
  <c r="AJ400" i="54"/>
  <c r="AJ372" i="54"/>
  <c r="AK2" i="54"/>
  <c r="AJ159" i="54"/>
  <c r="AJ155" i="54"/>
  <c r="AJ153" i="54"/>
  <c r="AJ151" i="54"/>
  <c r="AJ149" i="54"/>
  <c r="AJ147" i="54"/>
  <c r="AJ145" i="54"/>
  <c r="AJ143" i="54"/>
  <c r="AJ135" i="54"/>
  <c r="AJ119" i="54"/>
  <c r="AJ113" i="54"/>
  <c r="AJ187" i="54"/>
  <c r="AJ175" i="54"/>
  <c r="AJ137" i="54"/>
  <c r="AJ133" i="54"/>
  <c r="AJ131" i="54"/>
  <c r="AJ129" i="54"/>
  <c r="AJ127" i="54"/>
  <c r="AJ125" i="54"/>
  <c r="AJ123" i="54"/>
  <c r="AJ121" i="54"/>
  <c r="AJ115" i="54"/>
  <c r="AJ109" i="54"/>
  <c r="AJ107" i="54"/>
  <c r="AJ101" i="54"/>
  <c r="AJ99" i="54"/>
  <c r="AJ95" i="54"/>
  <c r="AJ91" i="54"/>
  <c r="AJ87" i="54"/>
  <c r="AJ85" i="54"/>
  <c r="AJ83" i="54"/>
  <c r="AJ79" i="54"/>
  <c r="AJ75" i="54"/>
  <c r="AJ71" i="54"/>
  <c r="AJ111" i="54"/>
  <c r="AJ105" i="54"/>
  <c r="AJ103" i="54"/>
  <c r="AJ97" i="54"/>
  <c r="AJ93" i="54"/>
  <c r="AJ89" i="54"/>
  <c r="AJ81" i="54"/>
  <c r="AJ77" i="54"/>
  <c r="AJ73" i="54"/>
  <c r="AJ69" i="54"/>
  <c r="AJ65" i="54"/>
  <c r="AJ61" i="54"/>
  <c r="AJ57" i="54"/>
  <c r="AJ53" i="54"/>
  <c r="AJ49" i="54"/>
  <c r="AJ45" i="54"/>
  <c r="AJ67" i="54"/>
  <c r="AJ63" i="54"/>
  <c r="AJ59" i="54"/>
  <c r="AJ55" i="54"/>
  <c r="AJ51" i="54"/>
  <c r="AJ47" i="54"/>
  <c r="AJ43" i="54"/>
  <c r="AJ41" i="54"/>
  <c r="AJ39" i="54"/>
  <c r="AJ37" i="54"/>
  <c r="AJ35" i="54"/>
  <c r="AJ33" i="54"/>
  <c r="AJ31" i="54"/>
  <c r="AJ29" i="54"/>
  <c r="AJ27" i="54"/>
  <c r="AJ25" i="54"/>
  <c r="AJ23" i="54"/>
  <c r="AJ21" i="54"/>
  <c r="AJ19" i="54"/>
  <c r="AJ17" i="54"/>
  <c r="AJ15" i="54"/>
  <c r="AJ13" i="54"/>
  <c r="AJ11" i="54"/>
  <c r="AJ9" i="54"/>
  <c r="AJ7" i="54"/>
  <c r="AJ5" i="54"/>
  <c r="AJ208" i="54"/>
  <c r="AJ204" i="54"/>
  <c r="AJ117" i="54"/>
  <c r="AJ157" i="54"/>
  <c r="AJ171" i="54"/>
  <c r="AJ141" i="54"/>
  <c r="AJ139" i="54"/>
  <c r="AJ167" i="54"/>
  <c r="AJ179" i="54"/>
  <c r="AJ163" i="54"/>
  <c r="AJ252" i="54"/>
  <c r="AJ244" i="54"/>
  <c r="AJ212" i="54"/>
  <c r="AJ200" i="54"/>
  <c r="AJ196" i="54"/>
  <c r="AJ192" i="54"/>
  <c r="AJ188" i="54"/>
  <c r="AJ156" i="54"/>
  <c r="AJ152" i="54"/>
  <c r="AJ144" i="54"/>
  <c r="AJ136" i="54"/>
  <c r="AJ134" i="54"/>
  <c r="AJ128" i="54"/>
  <c r="AJ126" i="54"/>
  <c r="AJ120" i="54"/>
  <c r="AJ256" i="54"/>
  <c r="AJ248" i="54"/>
  <c r="AJ240" i="54"/>
  <c r="AJ220" i="54"/>
  <c r="AJ216" i="54"/>
  <c r="AJ180" i="54"/>
  <c r="AJ176" i="54"/>
  <c r="AJ172" i="54"/>
  <c r="AJ168" i="54"/>
  <c r="AJ164" i="54"/>
  <c r="AJ160" i="54"/>
  <c r="AJ148" i="54"/>
  <c r="AJ138" i="54"/>
  <c r="AJ132" i="54"/>
  <c r="AJ130" i="54"/>
  <c r="AJ124" i="54"/>
  <c r="AJ122" i="54"/>
  <c r="AJ185" i="54"/>
  <c r="AJ181" i="54"/>
  <c r="AJ173" i="54"/>
  <c r="AJ165" i="54"/>
  <c r="AJ219" i="54"/>
  <c r="AJ215" i="54"/>
  <c r="AJ213" i="54"/>
  <c r="AJ239" i="54"/>
  <c r="AJ241" i="54"/>
  <c r="AJ245" i="54"/>
  <c r="AJ249" i="54"/>
  <c r="AJ253" i="54"/>
  <c r="AJ237" i="54"/>
  <c r="AJ233" i="54"/>
  <c r="AJ292" i="54"/>
  <c r="AJ290" i="54"/>
  <c r="AJ288" i="54"/>
  <c r="AJ282" i="54"/>
  <c r="AJ280" i="54"/>
  <c r="AJ274" i="54"/>
  <c r="AJ272" i="54"/>
  <c r="AJ140" i="54"/>
  <c r="AJ184" i="54"/>
  <c r="AJ183" i="54"/>
  <c r="AJ177" i="54"/>
  <c r="AJ169" i="54"/>
  <c r="AJ161" i="54"/>
  <c r="AJ189" i="54"/>
  <c r="AJ227" i="54"/>
  <c r="AJ235" i="54"/>
  <c r="AJ225" i="54"/>
  <c r="AJ217" i="54"/>
  <c r="AJ211" i="54"/>
  <c r="AJ209" i="54"/>
  <c r="AJ207" i="54"/>
  <c r="AJ205" i="54"/>
  <c r="AJ203" i="54"/>
  <c r="AJ201" i="54"/>
  <c r="AJ199" i="54"/>
  <c r="AJ197" i="54"/>
  <c r="AJ195" i="54"/>
  <c r="AJ193" i="54"/>
  <c r="AJ191" i="54"/>
  <c r="AJ231" i="54"/>
  <c r="AJ223" i="54"/>
  <c r="AJ221" i="54"/>
  <c r="AJ243" i="54"/>
  <c r="AJ247" i="54"/>
  <c r="AJ251" i="54"/>
  <c r="AJ255" i="54"/>
  <c r="AJ229" i="54"/>
  <c r="AJ294" i="54"/>
  <c r="AJ286" i="54"/>
  <c r="AJ284" i="54"/>
  <c r="AJ278" i="54"/>
  <c r="AJ276" i="54"/>
  <c r="AJ270" i="54"/>
  <c r="AJ268" i="54"/>
  <c r="AJ266" i="54"/>
  <c r="AJ258" i="54"/>
  <c r="AJ238" i="54"/>
  <c r="AJ236" i="54"/>
  <c r="AJ230" i="54"/>
  <c r="AJ226" i="54"/>
  <c r="AJ4" i="54"/>
  <c r="AJ6" i="54"/>
  <c r="AJ8" i="54"/>
  <c r="AJ10" i="54"/>
  <c r="AJ12" i="54"/>
  <c r="AJ14" i="54"/>
  <c r="AJ16" i="54"/>
  <c r="AJ18" i="54"/>
  <c r="AJ20" i="54"/>
  <c r="AJ22" i="54"/>
  <c r="AJ24" i="54"/>
  <c r="AJ26" i="54"/>
  <c r="AJ28" i="54"/>
  <c r="AJ32" i="54"/>
  <c r="AJ34" i="54"/>
  <c r="AJ36" i="54"/>
  <c r="AJ38" i="54"/>
  <c r="AJ40" i="54"/>
  <c r="AJ42" i="54"/>
  <c r="AJ44" i="54"/>
  <c r="AJ46" i="54"/>
  <c r="AJ48" i="54"/>
  <c r="AJ50" i="54"/>
  <c r="AJ52" i="54"/>
  <c r="AJ54" i="54"/>
  <c r="AJ56" i="54"/>
  <c r="AJ58" i="54"/>
  <c r="AJ60" i="54"/>
  <c r="AJ62" i="54"/>
  <c r="AJ64" i="54"/>
  <c r="AJ66" i="54"/>
  <c r="AJ68" i="54"/>
  <c r="AJ70" i="54"/>
  <c r="AJ72" i="54"/>
  <c r="AJ74" i="54"/>
  <c r="AJ76" i="54"/>
  <c r="AJ78" i="54"/>
  <c r="AJ80" i="54"/>
  <c r="AJ82" i="54"/>
  <c r="AJ84" i="54"/>
  <c r="AJ86" i="54"/>
  <c r="AJ88" i="54"/>
  <c r="AJ90" i="54"/>
  <c r="AJ92" i="54"/>
  <c r="AJ94" i="54"/>
  <c r="AJ96" i="54"/>
  <c r="AJ98" i="54"/>
  <c r="AJ260" i="54"/>
  <c r="AJ254" i="54"/>
  <c r="AJ250" i="54"/>
  <c r="AJ246" i="54"/>
  <c r="AJ242" i="54"/>
  <c r="AJ234" i="54"/>
  <c r="AJ222" i="54"/>
  <c r="AJ142" i="54"/>
  <c r="AJ146" i="54"/>
  <c r="AJ150" i="54"/>
  <c r="AJ154" i="54"/>
  <c r="AJ158" i="54"/>
  <c r="AJ162" i="54"/>
  <c r="AJ166" i="54"/>
  <c r="AJ170" i="54"/>
  <c r="AJ174" i="54"/>
  <c r="AJ178" i="54"/>
  <c r="AJ182" i="54"/>
  <c r="AJ186" i="54"/>
  <c r="AJ190" i="54"/>
  <c r="AJ194" i="54"/>
  <c r="AJ198" i="54"/>
  <c r="AJ202" i="54"/>
  <c r="AJ206" i="54"/>
  <c r="AJ210" i="54"/>
  <c r="AJ214" i="54"/>
  <c r="AJ218" i="54"/>
  <c r="AJ264" i="54"/>
  <c r="AJ30" i="54"/>
  <c r="AJ259" i="54"/>
  <c r="AJ326" i="54"/>
  <c r="AJ318" i="54"/>
  <c r="AJ314" i="54"/>
  <c r="AJ310" i="54"/>
  <c r="AJ302" i="54"/>
  <c r="AJ298" i="54"/>
  <c r="AJ306" i="54"/>
  <c r="AJ311" i="54"/>
  <c r="AJ339" i="54"/>
  <c r="AJ337" i="54"/>
  <c r="AJ335" i="54"/>
  <c r="AJ333" i="54"/>
  <c r="AJ331" i="54"/>
  <c r="AJ327" i="54"/>
  <c r="AJ325" i="54"/>
  <c r="AJ323" i="54"/>
  <c r="AJ317" i="54"/>
  <c r="AJ315" i="54"/>
  <c r="AJ313" i="54"/>
  <c r="AJ309" i="54"/>
  <c r="AJ307" i="54"/>
  <c r="AJ297" i="54"/>
  <c r="AJ295" i="54"/>
  <c r="AJ293" i="54"/>
  <c r="AJ291" i="54"/>
  <c r="AJ289" i="54"/>
  <c r="AJ287" i="54"/>
  <c r="AJ285" i="54"/>
  <c r="AJ283" i="54"/>
  <c r="AJ281" i="54"/>
  <c r="AJ279" i="54"/>
  <c r="AJ277" i="54"/>
  <c r="AJ275" i="54"/>
  <c r="AJ273" i="54"/>
  <c r="AJ271" i="54"/>
  <c r="AJ269" i="54"/>
  <c r="AJ267" i="54"/>
  <c r="AJ265" i="54"/>
  <c r="AJ263" i="54"/>
  <c r="AJ261" i="54"/>
  <c r="AJ334" i="54"/>
  <c r="AJ343" i="54"/>
  <c r="AJ347" i="54"/>
  <c r="AJ341" i="54"/>
  <c r="AJ348" i="54"/>
  <c r="AJ346" i="54"/>
  <c r="AJ340" i="54"/>
  <c r="AJ344" i="54"/>
  <c r="AJ352" i="54"/>
  <c r="AJ3" i="54"/>
  <c r="AJ100" i="54"/>
  <c r="AJ102" i="54"/>
  <c r="AJ104" i="54"/>
  <c r="AJ106" i="54"/>
  <c r="AJ108" i="54"/>
  <c r="AJ110" i="54"/>
  <c r="AJ112" i="54"/>
  <c r="AJ114" i="54"/>
  <c r="AJ116" i="54"/>
  <c r="AJ118" i="54"/>
  <c r="AJ224" i="54"/>
  <c r="AJ228" i="54"/>
  <c r="AJ232" i="54"/>
  <c r="AJ262" i="54"/>
  <c r="AJ257" i="54"/>
  <c r="AJ299" i="54"/>
  <c r="AJ316" i="54"/>
  <c r="AJ308" i="54"/>
  <c r="AJ304" i="54"/>
  <c r="AJ300" i="54"/>
  <c r="AJ296" i="54"/>
  <c r="AJ312" i="54"/>
  <c r="AJ322" i="54"/>
  <c r="AJ303" i="54"/>
  <c r="AJ329" i="54"/>
  <c r="AJ321" i="54"/>
  <c r="AJ319" i="54"/>
  <c r="AJ305" i="54"/>
  <c r="AJ301" i="54"/>
  <c r="AJ332" i="54"/>
  <c r="AJ324" i="54"/>
  <c r="AJ320" i="54"/>
  <c r="AJ336" i="54"/>
  <c r="AJ338" i="54"/>
  <c r="AJ330" i="54"/>
  <c r="AJ328" i="54"/>
  <c r="AJ342" i="54"/>
  <c r="AJ350" i="54"/>
  <c r="AJ345" i="54"/>
  <c r="AJ349" i="54"/>
  <c r="AJ351" i="54"/>
  <c r="AJ353" i="54"/>
  <c r="G8" i="23"/>
  <c r="D76" i="28"/>
  <c r="E76" i="28" s="1"/>
  <c r="C79" i="28" s="1"/>
  <c r="F33" i="52"/>
  <c r="D32" i="52"/>
  <c r="L31" i="52"/>
  <c r="T30" i="52"/>
  <c r="J30" i="52"/>
  <c r="M30" i="52" s="1"/>
  <c r="N30" i="52" s="1"/>
  <c r="S30" i="52" s="1"/>
  <c r="R31" i="52"/>
  <c r="K31" i="52"/>
  <c r="E31" i="52"/>
  <c r="T31" i="52" s="1"/>
  <c r="I31" i="52"/>
  <c r="J31" i="52" s="1"/>
  <c r="M31" i="52" s="1"/>
  <c r="J29" i="51"/>
  <c r="D31" i="51"/>
  <c r="F32" i="51"/>
  <c r="K30" i="51"/>
  <c r="E30" i="51"/>
  <c r="R30" i="51"/>
  <c r="I30" i="51"/>
  <c r="J30" i="51" s="1"/>
  <c r="R31" i="50"/>
  <c r="K31" i="50"/>
  <c r="E31" i="50"/>
  <c r="I31" i="50"/>
  <c r="F33" i="50"/>
  <c r="D32" i="50"/>
  <c r="G31" i="50"/>
  <c r="H31" i="50" s="1"/>
  <c r="E16" i="23"/>
  <c r="D50" i="23"/>
  <c r="E65" i="23"/>
  <c r="E8" i="23"/>
  <c r="D8" i="23" s="1"/>
  <c r="L18" i="44"/>
  <c r="L20" i="44" s="1"/>
  <c r="B39" i="7"/>
  <c r="AK354" i="54" l="1"/>
  <c r="AK355" i="54"/>
  <c r="AK356" i="54"/>
  <c r="AK357" i="54"/>
  <c r="AK358" i="54"/>
  <c r="AK359" i="54"/>
  <c r="AK363" i="54"/>
  <c r="AK367" i="54"/>
  <c r="AK371" i="54"/>
  <c r="AK372" i="54"/>
  <c r="AK376" i="54"/>
  <c r="AK361" i="54"/>
  <c r="AK365" i="54"/>
  <c r="AK369" i="54"/>
  <c r="AK374" i="54"/>
  <c r="AK378" i="54"/>
  <c r="AK380" i="54"/>
  <c r="AK384" i="54"/>
  <c r="AK388" i="54"/>
  <c r="AK392" i="54"/>
  <c r="AK396" i="54"/>
  <c r="AK400" i="54"/>
  <c r="AK382" i="54"/>
  <c r="AK386" i="54"/>
  <c r="AK390" i="54"/>
  <c r="AK394" i="54"/>
  <c r="AK398" i="54"/>
  <c r="AK383" i="54"/>
  <c r="AK397" i="54"/>
  <c r="AK393" i="54"/>
  <c r="AK389" i="54"/>
  <c r="AK385" i="54"/>
  <c r="AK370" i="54"/>
  <c r="AK381" i="54"/>
  <c r="AK399" i="54"/>
  <c r="AK395" i="54"/>
  <c r="AK391" i="54"/>
  <c r="AK387" i="54"/>
  <c r="AK368" i="54"/>
  <c r="AK377" i="54"/>
  <c r="AK373" i="54"/>
  <c r="AK366" i="54"/>
  <c r="AK362" i="54"/>
  <c r="AK379" i="54"/>
  <c r="AK375" i="54"/>
  <c r="AK364" i="54"/>
  <c r="AK360" i="54"/>
  <c r="AL2" i="54"/>
  <c r="AK117" i="54"/>
  <c r="AK93" i="54"/>
  <c r="AK89" i="54"/>
  <c r="AK81" i="54"/>
  <c r="AK77" i="54"/>
  <c r="AK73" i="54"/>
  <c r="AK95" i="54"/>
  <c r="AK91" i="54"/>
  <c r="AK87" i="54"/>
  <c r="AK85" i="54"/>
  <c r="AK83" i="54"/>
  <c r="AK79" i="54"/>
  <c r="AK75" i="54"/>
  <c r="AK71" i="54"/>
  <c r="AK67" i="54"/>
  <c r="AK63" i="54"/>
  <c r="AK59" i="54"/>
  <c r="AK55" i="54"/>
  <c r="AK51" i="54"/>
  <c r="AK47" i="54"/>
  <c r="AK43" i="54"/>
  <c r="AK69" i="54"/>
  <c r="AK65" i="54"/>
  <c r="AK61" i="54"/>
  <c r="AK57" i="54"/>
  <c r="AK53" i="54"/>
  <c r="AK49" i="54"/>
  <c r="AK45" i="54"/>
  <c r="AK39" i="54"/>
  <c r="AK37" i="54"/>
  <c r="AK35" i="54"/>
  <c r="AK33" i="54"/>
  <c r="AK31" i="54"/>
  <c r="AK29" i="54"/>
  <c r="AK27" i="54"/>
  <c r="AK25" i="54"/>
  <c r="AK23" i="54"/>
  <c r="AK21" i="54"/>
  <c r="AK19" i="54"/>
  <c r="AK17" i="54"/>
  <c r="AK15" i="54"/>
  <c r="AK14" i="54"/>
  <c r="AK13" i="54"/>
  <c r="AK12" i="54"/>
  <c r="AK11" i="54"/>
  <c r="AK10" i="54"/>
  <c r="AK9" i="54"/>
  <c r="AK8" i="54"/>
  <c r="AK7" i="54"/>
  <c r="AK6" i="54"/>
  <c r="AK5" i="54"/>
  <c r="AK4" i="54"/>
  <c r="AK41" i="54"/>
  <c r="AK197" i="54"/>
  <c r="AK18" i="54"/>
  <c r="AK22" i="54"/>
  <c r="AK26" i="54"/>
  <c r="AK119" i="54"/>
  <c r="AK121" i="54"/>
  <c r="AK123" i="54"/>
  <c r="AK125" i="54"/>
  <c r="AK127" i="54"/>
  <c r="AK129" i="54"/>
  <c r="AK131" i="54"/>
  <c r="AK133" i="54"/>
  <c r="AK135" i="54"/>
  <c r="AK137" i="54"/>
  <c r="AK141" i="54"/>
  <c r="AK173" i="54"/>
  <c r="AK169" i="54"/>
  <c r="AK159" i="54"/>
  <c r="AK157" i="54"/>
  <c r="AK153" i="54"/>
  <c r="AK149" i="54"/>
  <c r="AK145" i="54"/>
  <c r="AK139" i="54"/>
  <c r="AK118" i="54"/>
  <c r="AK16" i="54"/>
  <c r="AK20" i="54"/>
  <c r="AK24" i="54"/>
  <c r="AK28" i="54"/>
  <c r="AK97" i="54"/>
  <c r="AK99" i="54"/>
  <c r="AK101" i="54"/>
  <c r="AK103" i="54"/>
  <c r="AK105" i="54"/>
  <c r="AK107" i="54"/>
  <c r="AK109" i="54"/>
  <c r="AK111" i="54"/>
  <c r="AK113" i="54"/>
  <c r="AK115" i="54"/>
  <c r="AK161" i="54"/>
  <c r="AK209" i="54"/>
  <c r="AK189" i="54"/>
  <c r="AK181" i="54"/>
  <c r="AK177" i="54"/>
  <c r="AK165" i="54"/>
  <c r="AK155" i="54"/>
  <c r="AK151" i="54"/>
  <c r="AK147" i="54"/>
  <c r="AK143" i="54"/>
  <c r="AK30" i="54"/>
  <c r="AK32" i="54"/>
  <c r="AK36" i="54"/>
  <c r="AK116" i="54"/>
  <c r="AK114" i="54"/>
  <c r="AK110" i="54"/>
  <c r="AK106" i="54"/>
  <c r="AK34" i="54"/>
  <c r="AK38" i="54"/>
  <c r="AK238" i="54"/>
  <c r="AK112" i="54"/>
  <c r="AK108" i="54"/>
  <c r="AK102" i="54"/>
  <c r="AK98" i="54"/>
  <c r="AK94" i="54"/>
  <c r="AK90" i="54"/>
  <c r="AK86" i="54"/>
  <c r="AK82" i="54"/>
  <c r="AK78" i="54"/>
  <c r="AK74" i="54"/>
  <c r="AK70" i="54"/>
  <c r="AK66" i="54"/>
  <c r="AK62" i="54"/>
  <c r="AK58" i="54"/>
  <c r="AK54" i="54"/>
  <c r="AK50" i="54"/>
  <c r="AK46" i="54"/>
  <c r="AK42" i="54"/>
  <c r="AK205" i="54"/>
  <c r="AK201" i="54"/>
  <c r="AK179" i="54"/>
  <c r="AK171" i="54"/>
  <c r="AK163" i="54"/>
  <c r="AK191" i="54"/>
  <c r="AK199" i="54"/>
  <c r="AK207" i="54"/>
  <c r="AK229" i="54"/>
  <c r="AK221" i="54"/>
  <c r="AK215" i="54"/>
  <c r="AK225" i="54"/>
  <c r="AK231" i="54"/>
  <c r="AK294" i="54"/>
  <c r="AK292" i="54"/>
  <c r="AK290" i="54"/>
  <c r="AK288" i="54"/>
  <c r="AK282" i="54"/>
  <c r="AK280" i="54"/>
  <c r="AK274" i="54"/>
  <c r="AK272" i="54"/>
  <c r="AK104" i="54"/>
  <c r="AK100" i="54"/>
  <c r="AK96" i="54"/>
  <c r="AK92" i="54"/>
  <c r="AK88" i="54"/>
  <c r="AK84" i="54"/>
  <c r="AK80" i="54"/>
  <c r="AK76" i="54"/>
  <c r="AK72" i="54"/>
  <c r="AK68" i="54"/>
  <c r="AK64" i="54"/>
  <c r="AK60" i="54"/>
  <c r="AK56" i="54"/>
  <c r="AK52" i="54"/>
  <c r="AK48" i="54"/>
  <c r="AK44" i="54"/>
  <c r="AK40" i="54"/>
  <c r="AK193" i="54"/>
  <c r="AK217" i="54"/>
  <c r="AK187" i="54"/>
  <c r="AK185" i="54"/>
  <c r="AK183" i="54"/>
  <c r="AK175" i="54"/>
  <c r="AK167" i="54"/>
  <c r="AK195" i="54"/>
  <c r="AK203" i="54"/>
  <c r="AK211" i="54"/>
  <c r="AK213" i="54"/>
  <c r="AK223" i="54"/>
  <c r="AK219" i="54"/>
  <c r="AK233" i="54"/>
  <c r="AK227" i="54"/>
  <c r="AK235" i="54"/>
  <c r="AK286" i="54"/>
  <c r="AK284" i="54"/>
  <c r="AK278" i="54"/>
  <c r="AK276" i="54"/>
  <c r="AK270" i="54"/>
  <c r="AK268" i="54"/>
  <c r="AK264" i="54"/>
  <c r="AK262" i="54"/>
  <c r="AK260" i="54"/>
  <c r="AK258" i="54"/>
  <c r="AK256" i="54"/>
  <c r="AK254" i="54"/>
  <c r="AK252" i="54"/>
  <c r="AK250" i="54"/>
  <c r="AK248" i="54"/>
  <c r="AK246" i="54"/>
  <c r="AK244" i="54"/>
  <c r="AK242" i="54"/>
  <c r="AK240" i="54"/>
  <c r="AK218" i="54"/>
  <c r="AK214" i="54"/>
  <c r="AK210" i="54"/>
  <c r="AK206" i="54"/>
  <c r="AK202" i="54"/>
  <c r="AK198" i="54"/>
  <c r="AK194" i="54"/>
  <c r="AK190" i="54"/>
  <c r="AK186" i="54"/>
  <c r="AK182" i="54"/>
  <c r="AK178" i="54"/>
  <c r="AK174" i="54"/>
  <c r="AK170" i="54"/>
  <c r="AK166" i="54"/>
  <c r="AK162" i="54"/>
  <c r="AK158" i="54"/>
  <c r="AK154" i="54"/>
  <c r="AK150" i="54"/>
  <c r="AK146" i="54"/>
  <c r="AK142" i="54"/>
  <c r="AK266" i="54"/>
  <c r="AK236" i="54"/>
  <c r="AK234" i="54"/>
  <c r="AK232" i="54"/>
  <c r="AK230" i="54"/>
  <c r="AK228" i="54"/>
  <c r="AK226" i="54"/>
  <c r="AK224" i="54"/>
  <c r="AK222" i="54"/>
  <c r="AK220" i="54"/>
  <c r="AK216" i="54"/>
  <c r="AK212" i="54"/>
  <c r="AK208" i="54"/>
  <c r="AK204" i="54"/>
  <c r="AK200" i="54"/>
  <c r="AK196" i="54"/>
  <c r="AK192" i="54"/>
  <c r="AK188" i="54"/>
  <c r="AK184" i="54"/>
  <c r="AK180" i="54"/>
  <c r="AK176" i="54"/>
  <c r="AK172" i="54"/>
  <c r="AK168" i="54"/>
  <c r="AK164" i="54"/>
  <c r="AK160" i="54"/>
  <c r="AK156" i="54"/>
  <c r="AK152" i="54"/>
  <c r="AK148" i="54"/>
  <c r="AK144" i="54"/>
  <c r="AK140" i="54"/>
  <c r="AK3" i="54"/>
  <c r="AK120" i="54"/>
  <c r="AK124" i="54"/>
  <c r="AK128" i="54"/>
  <c r="AK132" i="54"/>
  <c r="AK136" i="54"/>
  <c r="AK341" i="54"/>
  <c r="AK321" i="54"/>
  <c r="AK297" i="54"/>
  <c r="AK293" i="54"/>
  <c r="AK289" i="54"/>
  <c r="AK287" i="54"/>
  <c r="AK285" i="54"/>
  <c r="AK283" i="54"/>
  <c r="AK281" i="54"/>
  <c r="AK279" i="54"/>
  <c r="AK273" i="54"/>
  <c r="AK271" i="54"/>
  <c r="AK265" i="54"/>
  <c r="AK263" i="54"/>
  <c r="AK255" i="54"/>
  <c r="AK251" i="54"/>
  <c r="AK247" i="54"/>
  <c r="AK243" i="54"/>
  <c r="AK239" i="54"/>
  <c r="AK323" i="54"/>
  <c r="AK296" i="54"/>
  <c r="AK309" i="54"/>
  <c r="AK331" i="54"/>
  <c r="AK327" i="54"/>
  <c r="AK319" i="54"/>
  <c r="AK317" i="54"/>
  <c r="AK315" i="54"/>
  <c r="AK313" i="54"/>
  <c r="AK311" i="54"/>
  <c r="AK303" i="54"/>
  <c r="AK330" i="54"/>
  <c r="AK328" i="54"/>
  <c r="AK326" i="54"/>
  <c r="AK324" i="54"/>
  <c r="AK322" i="54"/>
  <c r="AK320" i="54"/>
  <c r="AK318" i="54"/>
  <c r="AK314" i="54"/>
  <c r="AK310" i="54"/>
  <c r="AK306" i="54"/>
  <c r="AK302" i="54"/>
  <c r="AK298" i="54"/>
  <c r="AK338" i="54"/>
  <c r="AK340" i="54"/>
  <c r="AK332" i="54"/>
  <c r="AK339" i="54"/>
  <c r="AK335" i="54"/>
  <c r="AK351" i="54"/>
  <c r="AK345" i="54"/>
  <c r="AK352" i="54"/>
  <c r="AK344" i="54"/>
  <c r="AK122" i="54"/>
  <c r="AK126" i="54"/>
  <c r="AK130" i="54"/>
  <c r="AK134" i="54"/>
  <c r="AK138" i="54"/>
  <c r="AK295" i="54"/>
  <c r="AK291" i="54"/>
  <c r="AK277" i="54"/>
  <c r="AK275" i="54"/>
  <c r="AK269" i="54"/>
  <c r="AK267" i="54"/>
  <c r="AK261" i="54"/>
  <c r="AK259" i="54"/>
  <c r="AK257" i="54"/>
  <c r="AK253" i="54"/>
  <c r="AK249" i="54"/>
  <c r="AK245" i="54"/>
  <c r="AK241" i="54"/>
  <c r="AK237" i="54"/>
  <c r="AK301" i="54"/>
  <c r="AK329" i="54"/>
  <c r="AK325" i="54"/>
  <c r="AK307" i="54"/>
  <c r="AK305" i="54"/>
  <c r="AK299" i="54"/>
  <c r="AK348" i="54"/>
  <c r="AK316" i="54"/>
  <c r="AK312" i="54"/>
  <c r="AK308" i="54"/>
  <c r="AK304" i="54"/>
  <c r="AK300" i="54"/>
  <c r="AK334" i="54"/>
  <c r="AK346" i="54"/>
  <c r="AK336" i="54"/>
  <c r="AK347" i="54"/>
  <c r="AK337" i="54"/>
  <c r="AK333" i="54"/>
  <c r="AK353" i="54"/>
  <c r="AK349" i="54"/>
  <c r="AK343" i="54"/>
  <c r="AK350" i="54"/>
  <c r="AK342" i="54"/>
  <c r="B40" i="7"/>
  <c r="D65" i="23"/>
  <c r="E71" i="23"/>
  <c r="G68" i="23"/>
  <c r="G10" i="23"/>
  <c r="G66" i="23"/>
  <c r="D66" i="23"/>
  <c r="G79" i="28"/>
  <c r="D69" i="23"/>
  <c r="N31" i="52"/>
  <c r="S31" i="52" s="1"/>
  <c r="K32" i="52"/>
  <c r="E32" i="52"/>
  <c r="R32" i="52"/>
  <c r="I32" i="52"/>
  <c r="D33" i="52"/>
  <c r="F34" i="52"/>
  <c r="L32" i="52"/>
  <c r="G32" i="52"/>
  <c r="H32" i="52" s="1"/>
  <c r="F33" i="51"/>
  <c r="D32" i="51"/>
  <c r="G31" i="51"/>
  <c r="H31" i="51" s="1"/>
  <c r="R31" i="51"/>
  <c r="K31" i="51"/>
  <c r="E31" i="51"/>
  <c r="I31" i="51"/>
  <c r="G32" i="50"/>
  <c r="H32" i="50" s="1"/>
  <c r="J31" i="50"/>
  <c r="D33" i="50"/>
  <c r="F34" i="50"/>
  <c r="K32" i="50"/>
  <c r="E32" i="50"/>
  <c r="R32" i="50"/>
  <c r="I32" i="50"/>
  <c r="I7" i="7"/>
  <c r="B5" i="28"/>
  <c r="D15" i="23"/>
  <c r="D52" i="23"/>
  <c r="E7" i="23"/>
  <c r="E12" i="23" s="1"/>
  <c r="F13" i="23"/>
  <c r="E14" i="23"/>
  <c r="F9" i="23"/>
  <c r="D9" i="23" s="1"/>
  <c r="B14" i="44"/>
  <c r="AL356" i="54" l="1"/>
  <c r="AL354" i="54"/>
  <c r="AL357" i="54"/>
  <c r="AL358" i="54"/>
  <c r="AL359" i="54"/>
  <c r="AL355" i="54"/>
  <c r="AL360" i="54"/>
  <c r="AL361" i="54"/>
  <c r="AL364" i="54"/>
  <c r="AL365" i="54"/>
  <c r="AL368" i="54"/>
  <c r="AL369" i="54"/>
  <c r="AL373" i="54"/>
  <c r="AL374" i="54"/>
  <c r="AL377" i="54"/>
  <c r="AL378" i="54"/>
  <c r="AL362" i="54"/>
  <c r="AL363" i="54"/>
  <c r="AL366" i="54"/>
  <c r="AL367" i="54"/>
  <c r="AL370" i="54"/>
  <c r="AL371" i="54"/>
  <c r="AL375" i="54"/>
  <c r="AL376" i="54"/>
  <c r="AL381" i="54"/>
  <c r="AL382" i="54"/>
  <c r="AL385" i="54"/>
  <c r="AL386" i="54"/>
  <c r="AL389" i="54"/>
  <c r="AL390" i="54"/>
  <c r="AL393" i="54"/>
  <c r="AL394" i="54"/>
  <c r="AL397" i="54"/>
  <c r="AL398" i="54"/>
  <c r="AL379" i="54"/>
  <c r="AL380" i="54"/>
  <c r="AL383" i="54"/>
  <c r="AL384" i="54"/>
  <c r="AL387" i="54"/>
  <c r="AL388" i="54"/>
  <c r="AL391" i="54"/>
  <c r="AL392" i="54"/>
  <c r="AL395" i="54"/>
  <c r="AL396" i="54"/>
  <c r="AL399" i="54"/>
  <c r="AL400" i="54"/>
  <c r="AL372" i="54"/>
  <c r="AM2" i="54"/>
  <c r="AL179" i="54"/>
  <c r="AL157" i="54"/>
  <c r="AL137" i="54"/>
  <c r="AL135" i="54"/>
  <c r="AL133" i="54"/>
  <c r="AL185" i="54"/>
  <c r="AL131" i="54"/>
  <c r="AL129" i="54"/>
  <c r="AL127" i="54"/>
  <c r="AL125" i="54"/>
  <c r="AL123" i="54"/>
  <c r="AL121" i="54"/>
  <c r="AL115" i="54"/>
  <c r="AL139" i="54"/>
  <c r="AL130" i="54"/>
  <c r="AL119" i="54"/>
  <c r="AL113" i="54"/>
  <c r="AL111" i="54"/>
  <c r="AL105" i="54"/>
  <c r="AL103" i="54"/>
  <c r="AL97" i="54"/>
  <c r="AL95" i="54"/>
  <c r="AL109" i="54"/>
  <c r="AL101" i="54"/>
  <c r="AL91" i="54"/>
  <c r="AL87" i="54"/>
  <c r="AL85" i="54"/>
  <c r="AL83" i="54"/>
  <c r="AL79" i="54"/>
  <c r="AL75" i="54"/>
  <c r="AL71" i="54"/>
  <c r="AL107" i="54"/>
  <c r="AL99" i="54"/>
  <c r="AL93" i="54"/>
  <c r="AL89" i="54"/>
  <c r="AL81" i="54"/>
  <c r="AL77" i="54"/>
  <c r="AL73" i="54"/>
  <c r="AL69" i="54"/>
  <c r="AL65" i="54"/>
  <c r="AL61" i="54"/>
  <c r="AL57" i="54"/>
  <c r="AL53" i="54"/>
  <c r="AL49" i="54"/>
  <c r="AL45" i="54"/>
  <c r="AL67" i="54"/>
  <c r="AL63" i="54"/>
  <c r="AL59" i="54"/>
  <c r="AL55" i="54"/>
  <c r="AL51" i="54"/>
  <c r="AL47" i="54"/>
  <c r="AL43" i="54"/>
  <c r="AL41" i="54"/>
  <c r="AL39" i="54"/>
  <c r="AL37" i="54"/>
  <c r="AL35" i="54"/>
  <c r="AL33" i="54"/>
  <c r="AL31" i="54"/>
  <c r="AL29" i="54"/>
  <c r="AL27" i="54"/>
  <c r="AL25" i="54"/>
  <c r="AL23" i="54"/>
  <c r="AL21" i="54"/>
  <c r="AL19" i="54"/>
  <c r="AL17" i="54"/>
  <c r="AL15" i="54"/>
  <c r="AL13" i="54"/>
  <c r="AL11" i="54"/>
  <c r="AL9" i="54"/>
  <c r="AL7" i="54"/>
  <c r="AL5" i="54"/>
  <c r="AL175" i="54"/>
  <c r="AL163" i="54"/>
  <c r="AL134" i="54"/>
  <c r="AL117" i="54"/>
  <c r="AL143" i="54"/>
  <c r="AL145" i="54"/>
  <c r="AL147" i="54"/>
  <c r="AL149" i="54"/>
  <c r="AL151" i="54"/>
  <c r="AL153" i="54"/>
  <c r="AL155" i="54"/>
  <c r="AL171" i="54"/>
  <c r="AL167" i="54"/>
  <c r="AL159" i="54"/>
  <c r="AL141" i="54"/>
  <c r="AL186" i="54"/>
  <c r="AL142" i="54"/>
  <c r="AL138" i="54"/>
  <c r="AL126" i="54"/>
  <c r="AL122" i="54"/>
  <c r="AL250" i="54"/>
  <c r="AL242" i="54"/>
  <c r="AL198" i="54"/>
  <c r="AL182" i="54"/>
  <c r="AL178" i="54"/>
  <c r="AL170" i="54"/>
  <c r="AL154" i="54"/>
  <c r="AL132" i="54"/>
  <c r="AL124" i="54"/>
  <c r="AL120" i="54"/>
  <c r="AL254" i="54"/>
  <c r="AL246" i="54"/>
  <c r="AL236" i="54"/>
  <c r="AL210" i="54"/>
  <c r="AL206" i="54"/>
  <c r="AL202" i="54"/>
  <c r="AL194" i="54"/>
  <c r="AL190" i="54"/>
  <c r="AL174" i="54"/>
  <c r="AL166" i="54"/>
  <c r="AL162" i="54"/>
  <c r="AL158" i="54"/>
  <c r="AL150" i="54"/>
  <c r="AL146" i="54"/>
  <c r="AL136" i="54"/>
  <c r="AL128" i="54"/>
  <c r="AL214" i="54"/>
  <c r="AL218" i="54"/>
  <c r="AL183" i="54"/>
  <c r="AL177" i="54"/>
  <c r="AL169" i="54"/>
  <c r="AL161" i="54"/>
  <c r="AL189" i="54"/>
  <c r="AL227" i="54"/>
  <c r="AL225" i="54"/>
  <c r="AL217" i="54"/>
  <c r="AL211" i="54"/>
  <c r="AL209" i="54"/>
  <c r="AL207" i="54"/>
  <c r="AL205" i="54"/>
  <c r="AL203" i="54"/>
  <c r="AL201" i="54"/>
  <c r="AL199" i="54"/>
  <c r="AL197" i="54"/>
  <c r="AL195" i="54"/>
  <c r="AL193" i="54"/>
  <c r="AL191" i="54"/>
  <c r="AL237" i="54"/>
  <c r="AL223" i="54"/>
  <c r="AL221" i="54"/>
  <c r="AL219" i="54"/>
  <c r="AL239" i="54"/>
  <c r="AL229" i="54"/>
  <c r="AL294" i="54"/>
  <c r="AL286" i="54"/>
  <c r="AL284" i="54"/>
  <c r="AL278" i="54"/>
  <c r="AL276" i="54"/>
  <c r="AL270" i="54"/>
  <c r="AL187" i="54"/>
  <c r="AL181" i="54"/>
  <c r="AL173" i="54"/>
  <c r="AL165" i="54"/>
  <c r="AL231" i="54"/>
  <c r="AL215" i="54"/>
  <c r="AL213" i="54"/>
  <c r="AL235" i="54"/>
  <c r="AL233" i="54"/>
  <c r="AL324" i="54"/>
  <c r="AL316" i="54"/>
  <c r="AL292" i="54"/>
  <c r="AL290" i="54"/>
  <c r="AL288" i="54"/>
  <c r="AL282" i="54"/>
  <c r="AL280" i="54"/>
  <c r="AL274" i="54"/>
  <c r="AL272" i="54"/>
  <c r="AL266" i="54"/>
  <c r="AL264" i="54"/>
  <c r="AL262" i="54"/>
  <c r="AL256" i="54"/>
  <c r="AL252" i="54"/>
  <c r="AL248" i="54"/>
  <c r="AL244" i="54"/>
  <c r="AL240" i="54"/>
  <c r="AL234" i="54"/>
  <c r="AL268" i="54"/>
  <c r="AL258" i="54"/>
  <c r="AL238" i="54"/>
  <c r="AL232" i="54"/>
  <c r="AL228" i="54"/>
  <c r="AL224" i="54"/>
  <c r="AL4" i="54"/>
  <c r="AL6" i="54"/>
  <c r="AL8" i="54"/>
  <c r="AL10" i="54"/>
  <c r="AL12" i="54"/>
  <c r="AL14" i="54"/>
  <c r="AL16" i="54"/>
  <c r="AL18" i="54"/>
  <c r="AL20" i="54"/>
  <c r="AL22" i="54"/>
  <c r="AL24" i="54"/>
  <c r="AL26" i="54"/>
  <c r="AL28" i="54"/>
  <c r="AL32" i="54"/>
  <c r="AL34" i="54"/>
  <c r="AL36" i="54"/>
  <c r="AL38" i="54"/>
  <c r="AL40" i="54"/>
  <c r="AL42" i="54"/>
  <c r="AL44" i="54"/>
  <c r="AL46" i="54"/>
  <c r="AL48" i="54"/>
  <c r="AL50" i="54"/>
  <c r="AL52" i="54"/>
  <c r="AL54" i="54"/>
  <c r="AL56" i="54"/>
  <c r="AL58" i="54"/>
  <c r="AL60" i="54"/>
  <c r="AL62" i="54"/>
  <c r="AL64" i="54"/>
  <c r="AL66" i="54"/>
  <c r="AL68" i="54"/>
  <c r="AL70" i="54"/>
  <c r="AL72" i="54"/>
  <c r="AL74" i="54"/>
  <c r="AL76" i="54"/>
  <c r="AL78" i="54"/>
  <c r="AL80" i="54"/>
  <c r="AL82" i="54"/>
  <c r="AL84" i="54"/>
  <c r="AL86" i="54"/>
  <c r="AL88" i="54"/>
  <c r="AL90" i="54"/>
  <c r="AL92" i="54"/>
  <c r="AL94" i="54"/>
  <c r="AL96" i="54"/>
  <c r="AL98" i="54"/>
  <c r="AL100" i="54"/>
  <c r="AL102" i="54"/>
  <c r="AL104" i="54"/>
  <c r="AL106" i="54"/>
  <c r="AL108" i="54"/>
  <c r="AL110" i="54"/>
  <c r="AL112" i="54"/>
  <c r="AL114" i="54"/>
  <c r="AL116" i="54"/>
  <c r="AL118" i="54"/>
  <c r="AL222" i="54"/>
  <c r="AL226" i="54"/>
  <c r="AL230" i="54"/>
  <c r="AL260" i="54"/>
  <c r="AL241" i="54"/>
  <c r="AL245" i="54"/>
  <c r="AL249" i="54"/>
  <c r="AL253" i="54"/>
  <c r="AL331" i="54"/>
  <c r="AL336" i="54"/>
  <c r="AL312" i="54"/>
  <c r="AL296" i="54"/>
  <c r="AL298" i="54"/>
  <c r="AL302" i="54"/>
  <c r="AL310" i="54"/>
  <c r="AL314" i="54"/>
  <c r="AL337" i="54"/>
  <c r="AL353" i="54"/>
  <c r="AL349" i="54"/>
  <c r="AL345" i="54"/>
  <c r="AL343" i="54"/>
  <c r="AL339" i="54"/>
  <c r="AL335" i="54"/>
  <c r="AL329" i="54"/>
  <c r="AL321" i="54"/>
  <c r="AL311" i="54"/>
  <c r="AL305" i="54"/>
  <c r="AL301" i="54"/>
  <c r="AL326" i="54"/>
  <c r="AL322" i="54"/>
  <c r="AL318" i="54"/>
  <c r="AL338" i="54"/>
  <c r="AL330" i="54"/>
  <c r="AL328" i="54"/>
  <c r="AL350" i="54"/>
  <c r="AL3" i="54"/>
  <c r="AL340" i="54"/>
  <c r="AL140" i="54"/>
  <c r="AL144" i="54"/>
  <c r="AL148" i="54"/>
  <c r="AL152" i="54"/>
  <c r="AL156" i="54"/>
  <c r="AL160" i="54"/>
  <c r="AL164" i="54"/>
  <c r="AL168" i="54"/>
  <c r="AL172" i="54"/>
  <c r="AL176" i="54"/>
  <c r="AL180" i="54"/>
  <c r="AL184" i="54"/>
  <c r="AL188" i="54"/>
  <c r="AL192" i="54"/>
  <c r="AL196" i="54"/>
  <c r="AL200" i="54"/>
  <c r="AL204" i="54"/>
  <c r="AL208" i="54"/>
  <c r="AL212" i="54"/>
  <c r="AL216" i="54"/>
  <c r="AL220" i="54"/>
  <c r="AL30" i="54"/>
  <c r="AL243" i="54"/>
  <c r="AL247" i="54"/>
  <c r="AL251" i="54"/>
  <c r="AL255" i="54"/>
  <c r="AL257" i="54"/>
  <c r="AL259" i="54"/>
  <c r="AL333" i="54"/>
  <c r="AL303" i="54"/>
  <c r="AL319" i="54"/>
  <c r="AL320" i="54"/>
  <c r="AL306" i="54"/>
  <c r="AL300" i="54"/>
  <c r="AL304" i="54"/>
  <c r="AL308" i="54"/>
  <c r="AL299" i="54"/>
  <c r="AL307" i="54"/>
  <c r="AL351" i="54"/>
  <c r="AL327" i="54"/>
  <c r="AL325" i="54"/>
  <c r="AL323" i="54"/>
  <c r="AL317" i="54"/>
  <c r="AL315" i="54"/>
  <c r="AL313" i="54"/>
  <c r="AL309" i="54"/>
  <c r="AL297" i="54"/>
  <c r="AL295" i="54"/>
  <c r="AL293" i="54"/>
  <c r="AL291" i="54"/>
  <c r="AL289" i="54"/>
  <c r="AL287" i="54"/>
  <c r="AL285" i="54"/>
  <c r="AL283" i="54"/>
  <c r="AL281" i="54"/>
  <c r="AL279" i="54"/>
  <c r="AL277" i="54"/>
  <c r="AL275" i="54"/>
  <c r="AL273" i="54"/>
  <c r="AL271" i="54"/>
  <c r="AL269" i="54"/>
  <c r="AL267" i="54"/>
  <c r="AL265" i="54"/>
  <c r="AL263" i="54"/>
  <c r="AL261" i="54"/>
  <c r="AL332" i="54"/>
  <c r="AL342" i="54"/>
  <c r="AL352" i="54"/>
  <c r="AL334" i="54"/>
  <c r="AL344" i="54"/>
  <c r="AL347" i="54"/>
  <c r="AL341" i="54"/>
  <c r="AL348" i="54"/>
  <c r="AL346" i="54"/>
  <c r="B42" i="7"/>
  <c r="I15" i="44"/>
  <c r="G15" i="44"/>
  <c r="H15" i="44"/>
  <c r="F31" i="44"/>
  <c r="G31" i="44" s="1"/>
  <c r="E32" i="44"/>
  <c r="E30" i="44"/>
  <c r="E29" i="44"/>
  <c r="E28" i="44"/>
  <c r="E27" i="44"/>
  <c r="F25" i="44"/>
  <c r="G25" i="44" s="1"/>
  <c r="F23" i="44"/>
  <c r="G23" i="44" s="1"/>
  <c r="F21" i="44"/>
  <c r="G21" i="44" s="1"/>
  <c r="F19" i="44"/>
  <c r="G19" i="44" s="1"/>
  <c r="F17" i="44"/>
  <c r="G17" i="44" s="1"/>
  <c r="E26" i="44"/>
  <c r="E24" i="44"/>
  <c r="E22" i="44"/>
  <c r="E20" i="44"/>
  <c r="E18" i="44"/>
  <c r="E16" i="44"/>
  <c r="F32" i="44"/>
  <c r="G32" i="44" s="1"/>
  <c r="F30" i="44"/>
  <c r="G30" i="44" s="1"/>
  <c r="E31" i="44"/>
  <c r="F29" i="44"/>
  <c r="G29" i="44" s="1"/>
  <c r="F28" i="44"/>
  <c r="G28" i="44" s="1"/>
  <c r="F27" i="44"/>
  <c r="G27" i="44" s="1"/>
  <c r="F26" i="44"/>
  <c r="G26" i="44" s="1"/>
  <c r="F24" i="44"/>
  <c r="G24" i="44" s="1"/>
  <c r="F22" i="44"/>
  <c r="G22" i="44" s="1"/>
  <c r="F20" i="44"/>
  <c r="G20" i="44" s="1"/>
  <c r="F18" i="44"/>
  <c r="G18" i="44" s="1"/>
  <c r="F16" i="44"/>
  <c r="E25" i="44"/>
  <c r="E23" i="44"/>
  <c r="E21" i="44"/>
  <c r="E19" i="44"/>
  <c r="E17" i="44"/>
  <c r="F15" i="44"/>
  <c r="E15" i="44"/>
  <c r="D16" i="44"/>
  <c r="D18" i="44"/>
  <c r="D20" i="44"/>
  <c r="D22" i="44"/>
  <c r="D24" i="44"/>
  <c r="D26" i="44"/>
  <c r="D28" i="44"/>
  <c r="D30" i="44"/>
  <c r="D32" i="44"/>
  <c r="D15" i="44"/>
  <c r="D17" i="44"/>
  <c r="D19" i="44"/>
  <c r="D21" i="44"/>
  <c r="D23" i="44"/>
  <c r="D25" i="44"/>
  <c r="D27" i="44"/>
  <c r="D12" i="44" s="1"/>
  <c r="D29" i="44"/>
  <c r="D31" i="44"/>
  <c r="C15" i="44"/>
  <c r="C16" i="44"/>
  <c r="C27" i="44"/>
  <c r="J32" i="50"/>
  <c r="D7" i="23"/>
  <c r="F12" i="23"/>
  <c r="D12" i="23" s="1"/>
  <c r="G71" i="23"/>
  <c r="D71" i="23"/>
  <c r="D68" i="23"/>
  <c r="C17" i="44"/>
  <c r="C19" i="44"/>
  <c r="C21" i="44"/>
  <c r="C23" i="44"/>
  <c r="C25" i="44"/>
  <c r="C29" i="44"/>
  <c r="C31" i="44"/>
  <c r="C18" i="44"/>
  <c r="C20" i="44"/>
  <c r="C22" i="44"/>
  <c r="C24" i="44"/>
  <c r="C26" i="44"/>
  <c r="C28" i="44"/>
  <c r="C30" i="44"/>
  <c r="C32" i="44"/>
  <c r="R33" i="52"/>
  <c r="K33" i="52"/>
  <c r="E33" i="52"/>
  <c r="I33" i="52"/>
  <c r="T32" i="52"/>
  <c r="J32" i="52"/>
  <c r="M32" i="52" s="1"/>
  <c r="N32" i="52" s="1"/>
  <c r="S32" i="52" s="1"/>
  <c r="F35" i="52"/>
  <c r="D34" i="52"/>
  <c r="G34" i="52" s="1"/>
  <c r="H34" i="52" s="1"/>
  <c r="G33" i="52"/>
  <c r="H33" i="52" s="1"/>
  <c r="J31" i="51"/>
  <c r="K32" i="51"/>
  <c r="E32" i="51"/>
  <c r="R32" i="51"/>
  <c r="I32" i="51"/>
  <c r="D33" i="51"/>
  <c r="F34" i="51"/>
  <c r="G32" i="51"/>
  <c r="H32" i="51" s="1"/>
  <c r="F35" i="50"/>
  <c r="D34" i="50"/>
  <c r="G33" i="50"/>
  <c r="H33" i="50" s="1"/>
  <c r="R33" i="50"/>
  <c r="K33" i="50"/>
  <c r="E33" i="50"/>
  <c r="I33" i="50"/>
  <c r="D95" i="23"/>
  <c r="E98" i="23"/>
  <c r="D98" i="23" s="1"/>
  <c r="D94" i="23"/>
  <c r="E96" i="23"/>
  <c r="D96" i="23" s="1"/>
  <c r="E97" i="23"/>
  <c r="D97" i="23" s="1"/>
  <c r="C16" i="20"/>
  <c r="C17" i="20"/>
  <c r="C18" i="20"/>
  <c r="I23" i="20"/>
  <c r="J23" i="20" s="1"/>
  <c r="B38" i="28"/>
  <c r="B44" i="28"/>
  <c r="K44" i="28" s="1"/>
  <c r="B43" i="28"/>
  <c r="K43" i="28" s="1"/>
  <c r="A37" i="28"/>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99" i="41"/>
  <c r="A300" i="41"/>
  <c r="A301" i="41"/>
  <c r="A303" i="41"/>
  <c r="A305" i="41"/>
  <c r="A307" i="41"/>
  <c r="A309" i="41"/>
  <c r="A311" i="41"/>
  <c r="A313" i="41"/>
  <c r="A315" i="41"/>
  <c r="A317" i="41"/>
  <c r="A319" i="41"/>
  <c r="A321" i="41"/>
  <c r="A323" i="41"/>
  <c r="A325" i="41"/>
  <c r="A327" i="41"/>
  <c r="A329" i="41"/>
  <c r="A333" i="41"/>
  <c r="A335" i="41"/>
  <c r="A337" i="41"/>
  <c r="A339" i="41"/>
  <c r="A341" i="41"/>
  <c r="A343" i="41"/>
  <c r="A345" i="41"/>
  <c r="A347" i="41"/>
  <c r="A349" i="41"/>
  <c r="A351" i="41"/>
  <c r="K3" i="41"/>
  <c r="AM354" i="54" l="1"/>
  <c r="AM355" i="54"/>
  <c r="AM356" i="54"/>
  <c r="AM357" i="54"/>
  <c r="AM358" i="54"/>
  <c r="AM359" i="54"/>
  <c r="AM363" i="54"/>
  <c r="AM367" i="54"/>
  <c r="AM371" i="54"/>
  <c r="AM376" i="54"/>
  <c r="AM361" i="54"/>
  <c r="AM365" i="54"/>
  <c r="AM369" i="54"/>
  <c r="AM372" i="54"/>
  <c r="AM374" i="54"/>
  <c r="AM378" i="54"/>
  <c r="AM380" i="54"/>
  <c r="AM384" i="54"/>
  <c r="AM388" i="54"/>
  <c r="AM392" i="54"/>
  <c r="AM396" i="54"/>
  <c r="AM400" i="54"/>
  <c r="AM382" i="54"/>
  <c r="AM386" i="54"/>
  <c r="AM390" i="54"/>
  <c r="AM394" i="54"/>
  <c r="AM398" i="54"/>
  <c r="AM381" i="54"/>
  <c r="AM399" i="54"/>
  <c r="AM395" i="54"/>
  <c r="AM391" i="54"/>
  <c r="AM387" i="54"/>
  <c r="AM368" i="54"/>
  <c r="AM383" i="54"/>
  <c r="AM397" i="54"/>
  <c r="AM393" i="54"/>
  <c r="AM389" i="54"/>
  <c r="AM385" i="54"/>
  <c r="AM370" i="54"/>
  <c r="AM379" i="54"/>
  <c r="AM375" i="54"/>
  <c r="AM364" i="54"/>
  <c r="AM360" i="54"/>
  <c r="AM377" i="54"/>
  <c r="AM373" i="54"/>
  <c r="AM366" i="54"/>
  <c r="AM362" i="54"/>
  <c r="C38" i="28"/>
  <c r="K38" i="28"/>
  <c r="AN2" i="54"/>
  <c r="AM141" i="54"/>
  <c r="AM117" i="54"/>
  <c r="AM95" i="54"/>
  <c r="AM93" i="54"/>
  <c r="AM89" i="54"/>
  <c r="AM81" i="54"/>
  <c r="AM80" i="54"/>
  <c r="AM77" i="54"/>
  <c r="AM76" i="54"/>
  <c r="AM73" i="54"/>
  <c r="AM72" i="54"/>
  <c r="AM91" i="54"/>
  <c r="AM87" i="54"/>
  <c r="AM85" i="54"/>
  <c r="AM83" i="54"/>
  <c r="AM79" i="54"/>
  <c r="AM75" i="54"/>
  <c r="AM71" i="54"/>
  <c r="AM67" i="54"/>
  <c r="AM63" i="54"/>
  <c r="AM59" i="54"/>
  <c r="AM55" i="54"/>
  <c r="AM51" i="54"/>
  <c r="AM47" i="54"/>
  <c r="AM43" i="54"/>
  <c r="AM69" i="54"/>
  <c r="AM68" i="54"/>
  <c r="AM65" i="54"/>
  <c r="AM64" i="54"/>
  <c r="AM61" i="54"/>
  <c r="AM60" i="54"/>
  <c r="AM57" i="54"/>
  <c r="AM56" i="54"/>
  <c r="AM53" i="54"/>
  <c r="AM52" i="54"/>
  <c r="AM49" i="54"/>
  <c r="AM48" i="54"/>
  <c r="AM45" i="54"/>
  <c r="AM44" i="54"/>
  <c r="AM39" i="54"/>
  <c r="AM37" i="54"/>
  <c r="AM35" i="54"/>
  <c r="AM33" i="54"/>
  <c r="AM31" i="54"/>
  <c r="AM29" i="54"/>
  <c r="AM27" i="54"/>
  <c r="AM25" i="54"/>
  <c r="AM23" i="54"/>
  <c r="AM21" i="54"/>
  <c r="AM19" i="54"/>
  <c r="AM17" i="54"/>
  <c r="AM15" i="54"/>
  <c r="AM13" i="54"/>
  <c r="AM11" i="54"/>
  <c r="AM9" i="54"/>
  <c r="AM7" i="54"/>
  <c r="AM5" i="54"/>
  <c r="AM3" i="54"/>
  <c r="AM41" i="54"/>
  <c r="AM40" i="54"/>
  <c r="AM317" i="54"/>
  <c r="AM313" i="54"/>
  <c r="AM328" i="54"/>
  <c r="AM97" i="54"/>
  <c r="AM99" i="54"/>
  <c r="AM101" i="54"/>
  <c r="AM103" i="54"/>
  <c r="AM105" i="54"/>
  <c r="AM107" i="54"/>
  <c r="AM109" i="54"/>
  <c r="AM111" i="54"/>
  <c r="AM113" i="54"/>
  <c r="AM115" i="54"/>
  <c r="AM203" i="54"/>
  <c r="AM183" i="54"/>
  <c r="AM181" i="54"/>
  <c r="AM177" i="54"/>
  <c r="AM165" i="54"/>
  <c r="AM161" i="54"/>
  <c r="AM155" i="54"/>
  <c r="AM151" i="54"/>
  <c r="AM147" i="54"/>
  <c r="AM143" i="54"/>
  <c r="AM119" i="54"/>
  <c r="AM121" i="54"/>
  <c r="AM123" i="54"/>
  <c r="AM125" i="54"/>
  <c r="AM127" i="54"/>
  <c r="AM129" i="54"/>
  <c r="AM131" i="54"/>
  <c r="AM133" i="54"/>
  <c r="AM135" i="54"/>
  <c r="AM137" i="54"/>
  <c r="AM173" i="54"/>
  <c r="AM169" i="54"/>
  <c r="AM159" i="54"/>
  <c r="AM157" i="54"/>
  <c r="AM153" i="54"/>
  <c r="AM149" i="54"/>
  <c r="AM145" i="54"/>
  <c r="AM139" i="54"/>
  <c r="AM116" i="54"/>
  <c r="AM112" i="54"/>
  <c r="AM108" i="54"/>
  <c r="AM104" i="54"/>
  <c r="AM102" i="54"/>
  <c r="AM96" i="54"/>
  <c r="AM94" i="54"/>
  <c r="AM88" i="54"/>
  <c r="AM86" i="54"/>
  <c r="AM82" i="54"/>
  <c r="AM74" i="54"/>
  <c r="AM66" i="54"/>
  <c r="AM58" i="54"/>
  <c r="AM50" i="54"/>
  <c r="AM42" i="54"/>
  <c r="AM38" i="54"/>
  <c r="AM36" i="54"/>
  <c r="AM34" i="54"/>
  <c r="AM32" i="54"/>
  <c r="AM28" i="54"/>
  <c r="AM26" i="54"/>
  <c r="AM24" i="54"/>
  <c r="AM22" i="54"/>
  <c r="AM20" i="54"/>
  <c r="AM18" i="54"/>
  <c r="AM16" i="54"/>
  <c r="AM280" i="54"/>
  <c r="AM272" i="54"/>
  <c r="AM114" i="54"/>
  <c r="AM100" i="54"/>
  <c r="AM98" i="54"/>
  <c r="AM92" i="54"/>
  <c r="AM90" i="54"/>
  <c r="AM84" i="54"/>
  <c r="AM78" i="54"/>
  <c r="AM70" i="54"/>
  <c r="AM62" i="54"/>
  <c r="AM54" i="54"/>
  <c r="AM46" i="54"/>
  <c r="AM4" i="54"/>
  <c r="AM6" i="54"/>
  <c r="AM8" i="54"/>
  <c r="AM10" i="54"/>
  <c r="AM12" i="54"/>
  <c r="AM14" i="54"/>
  <c r="AM284" i="54"/>
  <c r="AM276" i="54"/>
  <c r="AM268" i="54"/>
  <c r="AM234" i="54"/>
  <c r="AM118" i="54"/>
  <c r="AM110" i="54"/>
  <c r="AM106" i="54"/>
  <c r="AM211" i="54"/>
  <c r="AM207" i="54"/>
  <c r="AM187" i="54"/>
  <c r="AM185" i="54"/>
  <c r="AM175" i="54"/>
  <c r="AM167" i="54"/>
  <c r="AM197" i="54"/>
  <c r="AM205" i="54"/>
  <c r="AM221" i="54"/>
  <c r="AM217" i="54"/>
  <c r="AM227" i="54"/>
  <c r="AM235" i="54"/>
  <c r="AM290" i="54"/>
  <c r="AM282" i="54"/>
  <c r="AM274" i="54"/>
  <c r="AM199" i="54"/>
  <c r="AM195" i="54"/>
  <c r="AM191" i="54"/>
  <c r="AM189" i="54"/>
  <c r="AM179" i="54"/>
  <c r="AM171" i="54"/>
  <c r="AM163" i="54"/>
  <c r="AM193" i="54"/>
  <c r="AM201" i="54"/>
  <c r="AM209" i="54"/>
  <c r="AM215" i="54"/>
  <c r="AM233" i="54"/>
  <c r="AM223" i="54"/>
  <c r="AM219" i="54"/>
  <c r="AM213" i="54"/>
  <c r="AM229" i="54"/>
  <c r="AM225" i="54"/>
  <c r="AM231" i="54"/>
  <c r="AM296" i="54"/>
  <c r="AM294" i="54"/>
  <c r="AM292" i="54"/>
  <c r="AM288" i="54"/>
  <c r="AM286" i="54"/>
  <c r="AM278" i="54"/>
  <c r="AM270" i="54"/>
  <c r="AM264" i="54"/>
  <c r="AM266" i="54"/>
  <c r="AM236" i="54"/>
  <c r="AM232" i="54"/>
  <c r="AM230" i="54"/>
  <c r="AM228" i="54"/>
  <c r="AM226" i="54"/>
  <c r="AM224" i="54"/>
  <c r="AM222" i="54"/>
  <c r="AM220" i="54"/>
  <c r="AM216" i="54"/>
  <c r="AM212" i="54"/>
  <c r="AM208" i="54"/>
  <c r="AM204" i="54"/>
  <c r="AM200" i="54"/>
  <c r="AM196" i="54"/>
  <c r="AM192" i="54"/>
  <c r="AM188" i="54"/>
  <c r="AM184" i="54"/>
  <c r="AM180" i="54"/>
  <c r="AM176" i="54"/>
  <c r="AM172" i="54"/>
  <c r="AM168" i="54"/>
  <c r="AM164" i="54"/>
  <c r="AM160" i="54"/>
  <c r="AM156" i="54"/>
  <c r="AM152" i="54"/>
  <c r="AM148" i="54"/>
  <c r="AM144" i="54"/>
  <c r="AM140" i="54"/>
  <c r="AM30" i="54"/>
  <c r="AM262" i="54"/>
  <c r="AM260" i="54"/>
  <c r="AM256" i="54"/>
  <c r="AM254" i="54"/>
  <c r="AM252" i="54"/>
  <c r="AM250" i="54"/>
  <c r="AM248" i="54"/>
  <c r="AM246" i="54"/>
  <c r="AM244" i="54"/>
  <c r="AM242" i="54"/>
  <c r="AM240" i="54"/>
  <c r="AM238" i="54"/>
  <c r="AM218" i="54"/>
  <c r="AM214" i="54"/>
  <c r="AM210" i="54"/>
  <c r="AM206" i="54"/>
  <c r="AM202" i="54"/>
  <c r="AM198" i="54"/>
  <c r="AM194" i="54"/>
  <c r="AM190" i="54"/>
  <c r="AM186" i="54"/>
  <c r="AM182" i="54"/>
  <c r="AM178" i="54"/>
  <c r="AM174" i="54"/>
  <c r="AM170" i="54"/>
  <c r="AM166" i="54"/>
  <c r="AM162" i="54"/>
  <c r="AM158" i="54"/>
  <c r="AM154" i="54"/>
  <c r="AM150" i="54"/>
  <c r="AM146" i="54"/>
  <c r="AM142" i="54"/>
  <c r="AM122" i="54"/>
  <c r="AM126" i="54"/>
  <c r="AM130" i="54"/>
  <c r="AM134" i="54"/>
  <c r="AM138" i="54"/>
  <c r="AM259" i="54"/>
  <c r="AM257" i="54"/>
  <c r="AM253" i="54"/>
  <c r="AM249" i="54"/>
  <c r="AM245" i="54"/>
  <c r="AM241" i="54"/>
  <c r="AM237" i="54"/>
  <c r="AM301" i="54"/>
  <c r="AM305" i="54"/>
  <c r="AM315" i="54"/>
  <c r="AM325" i="54"/>
  <c r="AM329" i="54"/>
  <c r="AM347" i="54"/>
  <c r="AM327" i="54"/>
  <c r="AM321" i="54"/>
  <c r="AM307" i="54"/>
  <c r="AM299" i="54"/>
  <c r="AM316" i="54"/>
  <c r="AM312" i="54"/>
  <c r="AM308" i="54"/>
  <c r="AM304" i="54"/>
  <c r="AM300" i="54"/>
  <c r="AM336" i="54"/>
  <c r="AM341" i="54"/>
  <c r="AM337" i="54"/>
  <c r="AM333" i="54"/>
  <c r="AM353" i="54"/>
  <c r="AM349" i="54"/>
  <c r="AM343" i="54"/>
  <c r="AM350" i="54"/>
  <c r="AM342" i="54"/>
  <c r="AM346" i="54"/>
  <c r="AM344" i="54"/>
  <c r="AM120" i="54"/>
  <c r="AM124" i="54"/>
  <c r="AM128" i="54"/>
  <c r="AM132" i="54"/>
  <c r="AM136" i="54"/>
  <c r="AM258" i="54"/>
  <c r="AM255" i="54"/>
  <c r="AM251" i="54"/>
  <c r="AM247" i="54"/>
  <c r="AM243" i="54"/>
  <c r="AM239" i="54"/>
  <c r="AM261" i="54"/>
  <c r="AM263" i="54"/>
  <c r="AM265" i="54"/>
  <c r="AM267" i="54"/>
  <c r="AM269" i="54"/>
  <c r="AM271" i="54"/>
  <c r="AM273" i="54"/>
  <c r="AM275" i="54"/>
  <c r="AM277" i="54"/>
  <c r="AM279" i="54"/>
  <c r="AM281" i="54"/>
  <c r="AM283" i="54"/>
  <c r="AM285" i="54"/>
  <c r="AM287" i="54"/>
  <c r="AM289" i="54"/>
  <c r="AM291" i="54"/>
  <c r="AM293" i="54"/>
  <c r="AM295" i="54"/>
  <c r="AM297" i="54"/>
  <c r="AM331" i="54"/>
  <c r="AM323" i="54"/>
  <c r="AM319" i="54"/>
  <c r="AM311" i="54"/>
  <c r="AM309" i="54"/>
  <c r="AM303" i="54"/>
  <c r="AM338" i="54"/>
  <c r="AM334" i="54"/>
  <c r="AM330" i="54"/>
  <c r="AM326" i="54"/>
  <c r="AM324" i="54"/>
  <c r="AM322" i="54"/>
  <c r="AM320" i="54"/>
  <c r="AM318" i="54"/>
  <c r="AM314" i="54"/>
  <c r="AM310" i="54"/>
  <c r="AM306" i="54"/>
  <c r="AM302" i="54"/>
  <c r="AM298" i="54"/>
  <c r="AM340" i="54"/>
  <c r="AM332" i="54"/>
  <c r="AM339" i="54"/>
  <c r="AM335" i="54"/>
  <c r="AM351" i="54"/>
  <c r="AM345" i="54"/>
  <c r="AM352" i="54"/>
  <c r="AM348" i="54"/>
  <c r="J9" i="18"/>
  <c r="G16" i="44"/>
  <c r="H16" i="44" s="1"/>
  <c r="H27" i="44"/>
  <c r="I27" i="44" s="1"/>
  <c r="H29" i="44"/>
  <c r="I29" i="44" s="1"/>
  <c r="I28" i="44"/>
  <c r="H28" i="44"/>
  <c r="G12" i="23"/>
  <c r="J4" i="18"/>
  <c r="C12" i="44"/>
  <c r="H26" i="44"/>
  <c r="H24" i="44"/>
  <c r="H22" i="44"/>
  <c r="H20" i="44"/>
  <c r="H18" i="44"/>
  <c r="H25" i="44"/>
  <c r="H23" i="44"/>
  <c r="H21" i="44"/>
  <c r="H19" i="44"/>
  <c r="H17" i="44"/>
  <c r="E12" i="44"/>
  <c r="L34" i="52"/>
  <c r="T33" i="52"/>
  <c r="J33" i="52"/>
  <c r="M33" i="52" s="1"/>
  <c r="D35" i="52"/>
  <c r="F36" i="52"/>
  <c r="K34" i="52"/>
  <c r="E34" i="52"/>
  <c r="T34" i="52" s="1"/>
  <c r="R34" i="52"/>
  <c r="I34" i="52"/>
  <c r="J34" i="52" s="1"/>
  <c r="M34" i="52" s="1"/>
  <c r="N34" i="52" s="1"/>
  <c r="S34" i="52" s="1"/>
  <c r="L33" i="52"/>
  <c r="N33" i="52" s="1"/>
  <c r="S33" i="52" s="1"/>
  <c r="R33" i="51"/>
  <c r="K33" i="51"/>
  <c r="E33" i="51"/>
  <c r="I33" i="51"/>
  <c r="J32" i="51"/>
  <c r="F35" i="51"/>
  <c r="D34" i="51"/>
  <c r="G34" i="51" s="1"/>
  <c r="H34" i="51" s="1"/>
  <c r="G33" i="51"/>
  <c r="H33" i="51" s="1"/>
  <c r="J33" i="50"/>
  <c r="K34" i="50"/>
  <c r="E34" i="50"/>
  <c r="R34" i="50"/>
  <c r="I34" i="50"/>
  <c r="D35" i="50"/>
  <c r="F36" i="50"/>
  <c r="G34" i="50"/>
  <c r="H34" i="50" s="1"/>
  <c r="L352" i="41"/>
  <c r="A352" i="41"/>
  <c r="K348" i="41"/>
  <c r="A348" i="41"/>
  <c r="K344" i="41"/>
  <c r="A344" i="41"/>
  <c r="K340" i="41"/>
  <c r="A340" i="41"/>
  <c r="L353" i="41"/>
  <c r="L297" i="41"/>
  <c r="A297" i="41"/>
  <c r="L295" i="41"/>
  <c r="A295" i="41"/>
  <c r="L293" i="41"/>
  <c r="A293" i="41"/>
  <c r="L291" i="41"/>
  <c r="A291" i="41"/>
  <c r="L289" i="41"/>
  <c r="A289" i="41"/>
  <c r="L287" i="41"/>
  <c r="A287" i="41"/>
  <c r="L285" i="41"/>
  <c r="A285" i="41"/>
  <c r="L283" i="41"/>
  <c r="A283" i="41"/>
  <c r="L281" i="41"/>
  <c r="A281" i="41"/>
  <c r="L279" i="41"/>
  <c r="A279" i="41"/>
  <c r="L277" i="41"/>
  <c r="A277" i="41"/>
  <c r="L275" i="41"/>
  <c r="A275" i="41"/>
  <c r="L273" i="41"/>
  <c r="A273" i="41"/>
  <c r="L271" i="41"/>
  <c r="A271" i="41"/>
  <c r="L269" i="41"/>
  <c r="A269" i="41"/>
  <c r="L267" i="41"/>
  <c r="A267" i="41"/>
  <c r="L265" i="41"/>
  <c r="A265" i="41"/>
  <c r="L263" i="41"/>
  <c r="A263" i="41"/>
  <c r="L261" i="41"/>
  <c r="A261" i="41"/>
  <c r="L259" i="41"/>
  <c r="A259" i="41"/>
  <c r="L257" i="41"/>
  <c r="A257" i="41"/>
  <c r="K350" i="41"/>
  <c r="A350" i="41"/>
  <c r="K346" i="41"/>
  <c r="A346" i="41"/>
  <c r="K342" i="41"/>
  <c r="A342" i="41"/>
  <c r="K338" i="41"/>
  <c r="A338" i="41"/>
  <c r="K336" i="41"/>
  <c r="A336" i="41"/>
  <c r="K334" i="41"/>
  <c r="A334" i="41"/>
  <c r="K332" i="41"/>
  <c r="A332" i="41"/>
  <c r="K330" i="41"/>
  <c r="A330" i="41"/>
  <c r="K328" i="41"/>
  <c r="A328" i="41"/>
  <c r="K326" i="41"/>
  <c r="A326" i="41"/>
  <c r="K324" i="41"/>
  <c r="A324" i="41"/>
  <c r="K322" i="41"/>
  <c r="A322" i="41"/>
  <c r="K320" i="41"/>
  <c r="A320" i="41"/>
  <c r="K318" i="41"/>
  <c r="A318" i="41"/>
  <c r="K316" i="41"/>
  <c r="A316" i="41"/>
  <c r="K314" i="41"/>
  <c r="A314" i="41"/>
  <c r="K312" i="41"/>
  <c r="A312" i="41"/>
  <c r="K310" i="41"/>
  <c r="A310" i="41"/>
  <c r="K308" i="41"/>
  <c r="A308" i="41"/>
  <c r="K306" i="41"/>
  <c r="A306" i="41"/>
  <c r="K304" i="41"/>
  <c r="A304" i="41"/>
  <c r="K302" i="41"/>
  <c r="A302" i="41"/>
  <c r="K300" i="41"/>
  <c r="L298" i="41"/>
  <c r="A298" i="41"/>
  <c r="L296" i="41"/>
  <c r="A296" i="41"/>
  <c r="L294" i="41"/>
  <c r="A294" i="41"/>
  <c r="L292" i="41"/>
  <c r="A292" i="41"/>
  <c r="L290" i="41"/>
  <c r="A290" i="41"/>
  <c r="L288" i="41"/>
  <c r="A288" i="41"/>
  <c r="L286" i="41"/>
  <c r="A286" i="41"/>
  <c r="L284" i="41"/>
  <c r="A284" i="41"/>
  <c r="L282" i="41"/>
  <c r="A282" i="41"/>
  <c r="L280" i="41"/>
  <c r="A280" i="41"/>
  <c r="L278" i="41"/>
  <c r="A278" i="41"/>
  <c r="L276" i="41"/>
  <c r="A276" i="41"/>
  <c r="L274" i="41"/>
  <c r="A274" i="41"/>
  <c r="L272" i="41"/>
  <c r="A272" i="41"/>
  <c r="L270" i="41"/>
  <c r="A270" i="41"/>
  <c r="L268" i="41"/>
  <c r="A268" i="41"/>
  <c r="L266" i="41"/>
  <c r="A266" i="41"/>
  <c r="L264" i="41"/>
  <c r="A264" i="41"/>
  <c r="L262" i="41"/>
  <c r="A262" i="41"/>
  <c r="L260" i="41"/>
  <c r="A260" i="41"/>
  <c r="L258" i="41"/>
  <c r="A258" i="41"/>
  <c r="L256" i="41"/>
  <c r="A256" i="41"/>
  <c r="L255" i="41"/>
  <c r="L253" i="41"/>
  <c r="L251" i="41"/>
  <c r="L249" i="41"/>
  <c r="L247" i="41"/>
  <c r="L245" i="41"/>
  <c r="L243" i="41"/>
  <c r="L241" i="41"/>
  <c r="L239" i="41"/>
  <c r="L237" i="41"/>
  <c r="L235" i="41"/>
  <c r="L233" i="41"/>
  <c r="L231" i="41"/>
  <c r="L229" i="41"/>
  <c r="L227" i="41"/>
  <c r="L225" i="41"/>
  <c r="L223" i="41"/>
  <c r="L221" i="41"/>
  <c r="L219" i="41"/>
  <c r="L217" i="41"/>
  <c r="L215" i="41"/>
  <c r="L213" i="41"/>
  <c r="L211" i="41"/>
  <c r="L209" i="41"/>
  <c r="L207" i="41"/>
  <c r="L205" i="41"/>
  <c r="L203" i="41"/>
  <c r="L201" i="41"/>
  <c r="L199" i="41"/>
  <c r="L197" i="41"/>
  <c r="L195" i="41"/>
  <c r="L193" i="41"/>
  <c r="L191" i="41"/>
  <c r="L189" i="41"/>
  <c r="L187" i="41"/>
  <c r="L185" i="41"/>
  <c r="L183" i="41"/>
  <c r="L181" i="41"/>
  <c r="L179" i="41"/>
  <c r="L177" i="41"/>
  <c r="L175" i="41"/>
  <c r="L173" i="41"/>
  <c r="L171" i="41"/>
  <c r="L169" i="41"/>
  <c r="L167" i="41"/>
  <c r="L165" i="41"/>
  <c r="L163" i="41"/>
  <c r="L161" i="41"/>
  <c r="L159" i="41"/>
  <c r="L157" i="41"/>
  <c r="L155" i="41"/>
  <c r="L153" i="41"/>
  <c r="L151" i="41"/>
  <c r="L149" i="41"/>
  <c r="L147" i="41"/>
  <c r="L145" i="41"/>
  <c r="L143" i="41"/>
  <c r="L141" i="41"/>
  <c r="L139" i="41"/>
  <c r="L137" i="41"/>
  <c r="L135" i="41"/>
  <c r="L133" i="41"/>
  <c r="L131" i="41"/>
  <c r="L129" i="41"/>
  <c r="L127" i="41"/>
  <c r="L125" i="41"/>
  <c r="L123" i="41"/>
  <c r="L121" i="41"/>
  <c r="L119" i="41"/>
  <c r="L117" i="41"/>
  <c r="L115" i="41"/>
  <c r="L113" i="41"/>
  <c r="L111" i="41"/>
  <c r="L109" i="41"/>
  <c r="L107" i="41"/>
  <c r="L105" i="41"/>
  <c r="L103" i="41"/>
  <c r="L101" i="41"/>
  <c r="L99" i="41"/>
  <c r="L97" i="41"/>
  <c r="L95" i="41"/>
  <c r="L93" i="41"/>
  <c r="L91" i="41"/>
  <c r="L89" i="41"/>
  <c r="L87" i="41"/>
  <c r="L85" i="41"/>
  <c r="L83" i="41"/>
  <c r="L81" i="41"/>
  <c r="L79" i="41"/>
  <c r="L77" i="41"/>
  <c r="L75" i="41"/>
  <c r="L73" i="41"/>
  <c r="L71" i="41"/>
  <c r="L69" i="41"/>
  <c r="L67" i="41"/>
  <c r="L65" i="41"/>
  <c r="L63" i="41"/>
  <c r="L61" i="41"/>
  <c r="L59" i="41"/>
  <c r="L57" i="41"/>
  <c r="L55" i="41"/>
  <c r="L53" i="41"/>
  <c r="L51" i="41"/>
  <c r="L49" i="41"/>
  <c r="L47" i="41"/>
  <c r="L45" i="41"/>
  <c r="L43" i="41"/>
  <c r="L41" i="41"/>
  <c r="L39" i="41"/>
  <c r="L37" i="41"/>
  <c r="L35" i="41"/>
  <c r="L33" i="41"/>
  <c r="L31" i="41"/>
  <c r="L29" i="41"/>
  <c r="L27" i="41"/>
  <c r="L25" i="41"/>
  <c r="L23" i="41"/>
  <c r="L21" i="41"/>
  <c r="L19" i="41"/>
  <c r="L17" i="41"/>
  <c r="L15" i="41"/>
  <c r="L13" i="41"/>
  <c r="L11" i="41"/>
  <c r="L9" i="41"/>
  <c r="L7" i="41"/>
  <c r="L5" i="41"/>
  <c r="L254" i="41"/>
  <c r="L252" i="41"/>
  <c r="L250" i="41"/>
  <c r="L248" i="41"/>
  <c r="L246" i="41"/>
  <c r="L244" i="41"/>
  <c r="L242" i="41"/>
  <c r="L240" i="41"/>
  <c r="L238" i="41"/>
  <c r="L236" i="41"/>
  <c r="L234" i="41"/>
  <c r="L232" i="41"/>
  <c r="L230" i="41"/>
  <c r="L228" i="41"/>
  <c r="L226" i="41"/>
  <c r="L224" i="41"/>
  <c r="L222" i="41"/>
  <c r="L220" i="41"/>
  <c r="L218" i="41"/>
  <c r="L216" i="41"/>
  <c r="L214" i="41"/>
  <c r="L212" i="41"/>
  <c r="L210" i="41"/>
  <c r="L208" i="41"/>
  <c r="L206" i="41"/>
  <c r="L204" i="41"/>
  <c r="L202" i="41"/>
  <c r="L200" i="41"/>
  <c r="L198" i="41"/>
  <c r="L196" i="41"/>
  <c r="L194" i="41"/>
  <c r="L192" i="41"/>
  <c r="L190" i="41"/>
  <c r="L188" i="41"/>
  <c r="L186" i="41"/>
  <c r="L184" i="41"/>
  <c r="L182" i="41"/>
  <c r="L180" i="41"/>
  <c r="L178" i="41"/>
  <c r="L176" i="41"/>
  <c r="L174" i="41"/>
  <c r="L172" i="41"/>
  <c r="L170" i="41"/>
  <c r="L168" i="41"/>
  <c r="L166" i="41"/>
  <c r="L164" i="41"/>
  <c r="L162" i="41"/>
  <c r="L160" i="41"/>
  <c r="L158" i="41"/>
  <c r="L156" i="41"/>
  <c r="L154" i="41"/>
  <c r="L152" i="41"/>
  <c r="L150" i="41"/>
  <c r="L148" i="41"/>
  <c r="L146" i="41"/>
  <c r="L144" i="41"/>
  <c r="L142" i="41"/>
  <c r="L140" i="41"/>
  <c r="L138" i="41"/>
  <c r="L136" i="41"/>
  <c r="L134" i="41"/>
  <c r="L132" i="41"/>
  <c r="L130" i="41"/>
  <c r="L128" i="41"/>
  <c r="L126" i="41"/>
  <c r="L124" i="41"/>
  <c r="L122" i="41"/>
  <c r="L120" i="41"/>
  <c r="L118" i="41"/>
  <c r="L116" i="41"/>
  <c r="L114" i="41"/>
  <c r="L112" i="41"/>
  <c r="L110" i="41"/>
  <c r="L108" i="41"/>
  <c r="L106" i="41"/>
  <c r="L104" i="41"/>
  <c r="L102" i="41"/>
  <c r="L100" i="41"/>
  <c r="L98" i="41"/>
  <c r="L96" i="41"/>
  <c r="L94" i="41"/>
  <c r="L92" i="41"/>
  <c r="L90" i="41"/>
  <c r="L88" i="41"/>
  <c r="L86" i="41"/>
  <c r="L84" i="41"/>
  <c r="L82" i="41"/>
  <c r="L80" i="41"/>
  <c r="L78" i="41"/>
  <c r="L76" i="41"/>
  <c r="L74" i="41"/>
  <c r="L72" i="41"/>
  <c r="L70" i="41"/>
  <c r="L68" i="41"/>
  <c r="L66" i="41"/>
  <c r="L64" i="41"/>
  <c r="L62" i="41"/>
  <c r="L60" i="41"/>
  <c r="L58" i="41"/>
  <c r="L56" i="41"/>
  <c r="L54" i="41"/>
  <c r="L52" i="41"/>
  <c r="L50" i="41"/>
  <c r="L48" i="41"/>
  <c r="L46" i="41"/>
  <c r="L44" i="41"/>
  <c r="L42" i="41"/>
  <c r="L40" i="41"/>
  <c r="L38" i="41"/>
  <c r="L36" i="41"/>
  <c r="L34" i="41"/>
  <c r="L32" i="41"/>
  <c r="L30" i="41"/>
  <c r="L28" i="41"/>
  <c r="L26" i="41"/>
  <c r="L24" i="41"/>
  <c r="L22" i="41"/>
  <c r="L20" i="41"/>
  <c r="L18" i="41"/>
  <c r="L16" i="41"/>
  <c r="L14" i="41"/>
  <c r="L12" i="41"/>
  <c r="L10" i="41"/>
  <c r="L6" i="41"/>
  <c r="L4" i="41"/>
  <c r="L8" i="41"/>
  <c r="L32" i="5"/>
  <c r="L351" i="41"/>
  <c r="L349" i="41"/>
  <c r="L347" i="41"/>
  <c r="L345" i="41"/>
  <c r="L343" i="41"/>
  <c r="L341" i="41"/>
  <c r="L339" i="41"/>
  <c r="L337" i="41"/>
  <c r="L335" i="41"/>
  <c r="L333" i="41"/>
  <c r="L331" i="41"/>
  <c r="L329" i="41"/>
  <c r="L327" i="41"/>
  <c r="L325" i="41"/>
  <c r="L323" i="41"/>
  <c r="L321" i="41"/>
  <c r="L319" i="41"/>
  <c r="L317" i="41"/>
  <c r="L315" i="41"/>
  <c r="L313" i="41"/>
  <c r="L311" i="41"/>
  <c r="L309" i="41"/>
  <c r="L307" i="41"/>
  <c r="L305" i="41"/>
  <c r="L303" i="41"/>
  <c r="L301" i="41"/>
  <c r="L299" i="41"/>
  <c r="K352" i="41"/>
  <c r="K298" i="41"/>
  <c r="K296" i="41"/>
  <c r="K294" i="41"/>
  <c r="K292" i="41"/>
  <c r="K290" i="41"/>
  <c r="K288" i="41"/>
  <c r="K286" i="41"/>
  <c r="K284" i="41"/>
  <c r="K282" i="41"/>
  <c r="K280" i="41"/>
  <c r="K278" i="41"/>
  <c r="K276" i="41"/>
  <c r="K274" i="41"/>
  <c r="K272" i="41"/>
  <c r="K270" i="41"/>
  <c r="K268" i="41"/>
  <c r="K266" i="41"/>
  <c r="K264" i="41"/>
  <c r="K262" i="41"/>
  <c r="K260" i="41"/>
  <c r="K258" i="41"/>
  <c r="K256" i="41"/>
  <c r="K254" i="41"/>
  <c r="K252" i="41"/>
  <c r="K250" i="41"/>
  <c r="K248" i="41"/>
  <c r="K246" i="41"/>
  <c r="K244" i="41"/>
  <c r="K242" i="41"/>
  <c r="K240" i="41"/>
  <c r="K238" i="41"/>
  <c r="K236" i="41"/>
  <c r="K234" i="41"/>
  <c r="K232" i="41"/>
  <c r="K230" i="41"/>
  <c r="K228" i="41"/>
  <c r="K226" i="41"/>
  <c r="K224" i="41"/>
  <c r="K222" i="41"/>
  <c r="K220" i="41"/>
  <c r="K218" i="41"/>
  <c r="K216" i="41"/>
  <c r="K214" i="41"/>
  <c r="K212" i="41"/>
  <c r="K210" i="41"/>
  <c r="K208" i="41"/>
  <c r="K206" i="41"/>
  <c r="K204" i="41"/>
  <c r="K202" i="41"/>
  <c r="K200" i="41"/>
  <c r="K198" i="41"/>
  <c r="K196" i="41"/>
  <c r="K194" i="41"/>
  <c r="K192" i="41"/>
  <c r="K190" i="41"/>
  <c r="K188" i="41"/>
  <c r="K186" i="41"/>
  <c r="K184" i="41"/>
  <c r="K182" i="41"/>
  <c r="K180" i="41"/>
  <c r="K178" i="41"/>
  <c r="K176" i="41"/>
  <c r="K174" i="41"/>
  <c r="K172" i="41"/>
  <c r="K170" i="41"/>
  <c r="K168" i="41"/>
  <c r="K166" i="41"/>
  <c r="K164" i="41"/>
  <c r="K162" i="41"/>
  <c r="K160" i="41"/>
  <c r="K158" i="41"/>
  <c r="K156" i="41"/>
  <c r="K154" i="41"/>
  <c r="K152" i="41"/>
  <c r="K150" i="41"/>
  <c r="K148" i="41"/>
  <c r="K146" i="41"/>
  <c r="K144" i="41"/>
  <c r="K142" i="41"/>
  <c r="K140" i="41"/>
  <c r="K138" i="41"/>
  <c r="K136" i="41"/>
  <c r="K134" i="41"/>
  <c r="K132" i="41"/>
  <c r="K130" i="41"/>
  <c r="K128" i="41"/>
  <c r="K126" i="41"/>
  <c r="K124" i="41"/>
  <c r="K122" i="41"/>
  <c r="K120" i="41"/>
  <c r="K118" i="41"/>
  <c r="K116" i="41"/>
  <c r="K114" i="41"/>
  <c r="K112" i="41"/>
  <c r="K110" i="41"/>
  <c r="K108" i="41"/>
  <c r="K106" i="41"/>
  <c r="K104" i="41"/>
  <c r="K102" i="41"/>
  <c r="K100" i="41"/>
  <c r="K98" i="41"/>
  <c r="K96" i="41"/>
  <c r="K94" i="41"/>
  <c r="K92" i="41"/>
  <c r="K90" i="41"/>
  <c r="K88" i="41"/>
  <c r="K86" i="41"/>
  <c r="K84" i="41"/>
  <c r="K82" i="41"/>
  <c r="K80" i="41"/>
  <c r="K78" i="41"/>
  <c r="K76" i="41"/>
  <c r="K74" i="41"/>
  <c r="K72" i="41"/>
  <c r="K70" i="41"/>
  <c r="K68" i="41"/>
  <c r="K66" i="41"/>
  <c r="K64" i="41"/>
  <c r="K62" i="41"/>
  <c r="K60" i="41"/>
  <c r="K58" i="41"/>
  <c r="K56" i="41"/>
  <c r="K54" i="41"/>
  <c r="K52" i="41"/>
  <c r="K50" i="41"/>
  <c r="K48" i="41"/>
  <c r="K46" i="41"/>
  <c r="K44" i="41"/>
  <c r="K42" i="41"/>
  <c r="K40" i="41"/>
  <c r="K38" i="41"/>
  <c r="K36" i="41"/>
  <c r="K34" i="41"/>
  <c r="K32" i="41"/>
  <c r="K30" i="41"/>
  <c r="K28" i="41"/>
  <c r="K26" i="41"/>
  <c r="K24" i="41"/>
  <c r="K22" i="41"/>
  <c r="K20" i="41"/>
  <c r="K18" i="41"/>
  <c r="K16" i="41"/>
  <c r="K14" i="41"/>
  <c r="K12" i="41"/>
  <c r="K10" i="41"/>
  <c r="K8" i="41"/>
  <c r="K6" i="41"/>
  <c r="K4" i="41"/>
  <c r="L350" i="41"/>
  <c r="L348" i="41"/>
  <c r="L346" i="41"/>
  <c r="L344" i="41"/>
  <c r="L342" i="41"/>
  <c r="L340" i="41"/>
  <c r="L338" i="41"/>
  <c r="L336" i="41"/>
  <c r="L334" i="41"/>
  <c r="L332" i="41"/>
  <c r="L330" i="41"/>
  <c r="L328" i="41"/>
  <c r="L326" i="41"/>
  <c r="L324" i="41"/>
  <c r="L322" i="41"/>
  <c r="L320" i="41"/>
  <c r="L318" i="41"/>
  <c r="L316" i="41"/>
  <c r="L314" i="41"/>
  <c r="L312" i="41"/>
  <c r="L310" i="41"/>
  <c r="L308" i="41"/>
  <c r="L306" i="41"/>
  <c r="L304" i="41"/>
  <c r="L302" i="41"/>
  <c r="L300" i="41"/>
  <c r="K353" i="41"/>
  <c r="K351" i="41"/>
  <c r="K349" i="41"/>
  <c r="K347" i="41"/>
  <c r="K345" i="41"/>
  <c r="K343" i="41"/>
  <c r="K341" i="41"/>
  <c r="K339" i="41"/>
  <c r="K337" i="41"/>
  <c r="K335" i="41"/>
  <c r="K333" i="41"/>
  <c r="K331" i="41"/>
  <c r="K329" i="41"/>
  <c r="K327" i="41"/>
  <c r="K325" i="41"/>
  <c r="K323" i="41"/>
  <c r="K321" i="41"/>
  <c r="K319" i="41"/>
  <c r="K317" i="41"/>
  <c r="K315" i="41"/>
  <c r="K313" i="41"/>
  <c r="K311" i="41"/>
  <c r="K309" i="41"/>
  <c r="K307" i="41"/>
  <c r="K305" i="41"/>
  <c r="K303" i="41"/>
  <c r="K301" i="41"/>
  <c r="K299" i="41"/>
  <c r="K297" i="41"/>
  <c r="K295" i="41"/>
  <c r="K293" i="41"/>
  <c r="K291" i="41"/>
  <c r="K289" i="41"/>
  <c r="K287" i="41"/>
  <c r="K285" i="41"/>
  <c r="K283" i="41"/>
  <c r="K281" i="41"/>
  <c r="K279" i="41"/>
  <c r="K277" i="41"/>
  <c r="K275" i="41"/>
  <c r="K273" i="41"/>
  <c r="K271" i="41"/>
  <c r="K269" i="41"/>
  <c r="K267" i="41"/>
  <c r="K265" i="41"/>
  <c r="K263" i="41"/>
  <c r="K261" i="41"/>
  <c r="K259" i="41"/>
  <c r="K257" i="41"/>
  <c r="K255" i="41"/>
  <c r="K253" i="41"/>
  <c r="K251" i="41"/>
  <c r="K249" i="41"/>
  <c r="K247" i="41"/>
  <c r="K245" i="41"/>
  <c r="K243" i="41"/>
  <c r="K241" i="41"/>
  <c r="K239" i="41"/>
  <c r="K237" i="41"/>
  <c r="K235" i="41"/>
  <c r="K233" i="41"/>
  <c r="K231" i="41"/>
  <c r="K229" i="41"/>
  <c r="K227" i="41"/>
  <c r="K225" i="41"/>
  <c r="K223" i="41"/>
  <c r="K221" i="41"/>
  <c r="K219" i="41"/>
  <c r="K217" i="41"/>
  <c r="K215" i="41"/>
  <c r="K213" i="41"/>
  <c r="K211" i="41"/>
  <c r="K209" i="41"/>
  <c r="K207" i="41"/>
  <c r="K205" i="41"/>
  <c r="K203" i="41"/>
  <c r="K201" i="41"/>
  <c r="K199" i="41"/>
  <c r="K197" i="41"/>
  <c r="K195" i="41"/>
  <c r="K193" i="41"/>
  <c r="K191" i="41"/>
  <c r="K189" i="41"/>
  <c r="K187" i="41"/>
  <c r="K185" i="41"/>
  <c r="K183" i="41"/>
  <c r="K181" i="41"/>
  <c r="K179" i="41"/>
  <c r="K177" i="41"/>
  <c r="K175" i="41"/>
  <c r="K173" i="41"/>
  <c r="K171" i="41"/>
  <c r="K169" i="41"/>
  <c r="K167" i="41"/>
  <c r="K165" i="41"/>
  <c r="K163" i="41"/>
  <c r="K161" i="41"/>
  <c r="K159" i="41"/>
  <c r="K157" i="41"/>
  <c r="K155" i="41"/>
  <c r="K153" i="41"/>
  <c r="K151" i="41"/>
  <c r="K149" i="41"/>
  <c r="K147" i="41"/>
  <c r="K145" i="41"/>
  <c r="K143" i="41"/>
  <c r="K141" i="41"/>
  <c r="K139" i="41"/>
  <c r="K137" i="41"/>
  <c r="K135" i="41"/>
  <c r="K133" i="41"/>
  <c r="K131" i="41"/>
  <c r="K129" i="41"/>
  <c r="K127" i="41"/>
  <c r="K125" i="41"/>
  <c r="K123" i="41"/>
  <c r="K121" i="41"/>
  <c r="K119" i="41"/>
  <c r="K117" i="41"/>
  <c r="K115" i="41"/>
  <c r="K113" i="41"/>
  <c r="K111" i="41"/>
  <c r="K109" i="41"/>
  <c r="K107" i="41"/>
  <c r="K105" i="41"/>
  <c r="K103" i="41"/>
  <c r="K101" i="41"/>
  <c r="K99" i="41"/>
  <c r="K97" i="41"/>
  <c r="K95" i="41"/>
  <c r="K93" i="41"/>
  <c r="K91" i="41"/>
  <c r="K89" i="41"/>
  <c r="K87" i="41"/>
  <c r="K85" i="41"/>
  <c r="K83" i="41"/>
  <c r="K81" i="41"/>
  <c r="K79" i="41"/>
  <c r="K77" i="41"/>
  <c r="K75" i="41"/>
  <c r="K73" i="41"/>
  <c r="K71" i="41"/>
  <c r="K69" i="41"/>
  <c r="K67" i="41"/>
  <c r="K65" i="41"/>
  <c r="K63" i="41"/>
  <c r="K61" i="41"/>
  <c r="K59" i="41"/>
  <c r="K57" i="41"/>
  <c r="K55" i="41"/>
  <c r="K53" i="41"/>
  <c r="K51" i="41"/>
  <c r="K49" i="41"/>
  <c r="K47" i="41"/>
  <c r="K45" i="41"/>
  <c r="K43" i="41"/>
  <c r="K41" i="41"/>
  <c r="K39" i="41"/>
  <c r="K37" i="41"/>
  <c r="K35" i="41"/>
  <c r="K33" i="41"/>
  <c r="K31" i="41"/>
  <c r="K29" i="41"/>
  <c r="K27" i="41"/>
  <c r="K25" i="41"/>
  <c r="K23" i="41"/>
  <c r="K21" i="41"/>
  <c r="K19" i="41"/>
  <c r="K17" i="41"/>
  <c r="K15" i="41"/>
  <c r="K13" i="41"/>
  <c r="K11" i="41"/>
  <c r="K9" i="41"/>
  <c r="K7" i="41"/>
  <c r="K5" i="41"/>
  <c r="M2" i="41"/>
  <c r="M289" i="41" s="1"/>
  <c r="M257" i="41"/>
  <c r="M193" i="41"/>
  <c r="M129" i="41"/>
  <c r="M65" i="41"/>
  <c r="M33" i="41" l="1"/>
  <c r="M97" i="41"/>
  <c r="M161" i="41"/>
  <c r="M225" i="41"/>
  <c r="M20" i="41"/>
  <c r="M399" i="41"/>
  <c r="M400" i="41"/>
  <c r="M354" i="41"/>
  <c r="M356" i="41"/>
  <c r="M360" i="41"/>
  <c r="M366" i="41"/>
  <c r="M362" i="41"/>
  <c r="M364" i="41"/>
  <c r="M394" i="41"/>
  <c r="M361" i="41"/>
  <c r="M363" i="41"/>
  <c r="M365" i="41"/>
  <c r="M381" i="41"/>
  <c r="M385" i="41"/>
  <c r="M355" i="41"/>
  <c r="M378" i="41"/>
  <c r="M382" i="41"/>
  <c r="M368" i="41"/>
  <c r="M370" i="41"/>
  <c r="M372" i="41"/>
  <c r="M374" i="41"/>
  <c r="M376" i="41"/>
  <c r="M380" i="41"/>
  <c r="M384" i="41"/>
  <c r="M386" i="41"/>
  <c r="M390" i="41"/>
  <c r="M357" i="41"/>
  <c r="M387" i="41"/>
  <c r="M358" i="41"/>
  <c r="M388" i="41"/>
  <c r="M392" i="41"/>
  <c r="M396" i="41"/>
  <c r="M398" i="41"/>
  <c r="M359" i="41"/>
  <c r="M367" i="41"/>
  <c r="M369" i="41"/>
  <c r="M371" i="41"/>
  <c r="M373" i="41"/>
  <c r="M375" i="41"/>
  <c r="M377" i="41"/>
  <c r="M379" i="41"/>
  <c r="M383" i="41"/>
  <c r="M395" i="41"/>
  <c r="M397" i="41"/>
  <c r="M391" i="41"/>
  <c r="M389" i="41"/>
  <c r="M393" i="41"/>
  <c r="AN355" i="54"/>
  <c r="AN356" i="54"/>
  <c r="AN357" i="54"/>
  <c r="AN358" i="54"/>
  <c r="AN359" i="54"/>
  <c r="AN354" i="54"/>
  <c r="AN361" i="54"/>
  <c r="AN362" i="54"/>
  <c r="AN365" i="54"/>
  <c r="AN366" i="54"/>
  <c r="AN369" i="54"/>
  <c r="AN370" i="54"/>
  <c r="AN374" i="54"/>
  <c r="AN375" i="54"/>
  <c r="AN378" i="54"/>
  <c r="AN360" i="54"/>
  <c r="AN363" i="54"/>
  <c r="AN364" i="54"/>
  <c r="AN367" i="54"/>
  <c r="AN368" i="54"/>
  <c r="AN371" i="54"/>
  <c r="AN373" i="54"/>
  <c r="AN376" i="54"/>
  <c r="AN377" i="54"/>
  <c r="AN379" i="54"/>
  <c r="AN382" i="54"/>
  <c r="AN383" i="54"/>
  <c r="AN386" i="54"/>
  <c r="AN387" i="54"/>
  <c r="AN390" i="54"/>
  <c r="AN391" i="54"/>
  <c r="AN394" i="54"/>
  <c r="AN395" i="54"/>
  <c r="AN398" i="54"/>
  <c r="AN399" i="54"/>
  <c r="AN380" i="54"/>
  <c r="AN381" i="54"/>
  <c r="AN384" i="54"/>
  <c r="AN385" i="54"/>
  <c r="AN388" i="54"/>
  <c r="AN389" i="54"/>
  <c r="AN392" i="54"/>
  <c r="AN393" i="54"/>
  <c r="AN396" i="54"/>
  <c r="AN397" i="54"/>
  <c r="AN400" i="54"/>
  <c r="AN372" i="54"/>
  <c r="AO2" i="54"/>
  <c r="AN163" i="54"/>
  <c r="AN153" i="54"/>
  <c r="AN149" i="54"/>
  <c r="AN145" i="54"/>
  <c r="AN137" i="54"/>
  <c r="AN133" i="54"/>
  <c r="AN119" i="54"/>
  <c r="AN113" i="54"/>
  <c r="AN155" i="54"/>
  <c r="AN151" i="54"/>
  <c r="AN147" i="54"/>
  <c r="AN143" i="54"/>
  <c r="AN135" i="54"/>
  <c r="AN131" i="54"/>
  <c r="AN129" i="54"/>
  <c r="AN127" i="54"/>
  <c r="AN125" i="54"/>
  <c r="AN123" i="54"/>
  <c r="AN121" i="54"/>
  <c r="AN115" i="54"/>
  <c r="AN109" i="54"/>
  <c r="AN107" i="54"/>
  <c r="AN101" i="54"/>
  <c r="AN99" i="54"/>
  <c r="AN95" i="54"/>
  <c r="AN111" i="54"/>
  <c r="AN105" i="54"/>
  <c r="AN103" i="54"/>
  <c r="AN97" i="54"/>
  <c r="AN91" i="54"/>
  <c r="AN87" i="54"/>
  <c r="AN85" i="54"/>
  <c r="AN83" i="54"/>
  <c r="AN79" i="54"/>
  <c r="AN75" i="54"/>
  <c r="AN71" i="54"/>
  <c r="AN93" i="54"/>
  <c r="AN89" i="54"/>
  <c r="AN81" i="54"/>
  <c r="AN77" i="54"/>
  <c r="AN73" i="54"/>
  <c r="AN69" i="54"/>
  <c r="AN65" i="54"/>
  <c r="AN61" i="54"/>
  <c r="AN57" i="54"/>
  <c r="AN53" i="54"/>
  <c r="AN49" i="54"/>
  <c r="AN45" i="54"/>
  <c r="AN67" i="54"/>
  <c r="AN63" i="54"/>
  <c r="AN59" i="54"/>
  <c r="AN55" i="54"/>
  <c r="AN51" i="54"/>
  <c r="AN47" i="54"/>
  <c r="AN43" i="54"/>
  <c r="AN41" i="54"/>
  <c r="AN39" i="54"/>
  <c r="AN37" i="54"/>
  <c r="AN35" i="54"/>
  <c r="AN33" i="54"/>
  <c r="AN31" i="54"/>
  <c r="AN29" i="54"/>
  <c r="AN27" i="54"/>
  <c r="AN25" i="54"/>
  <c r="AN23" i="54"/>
  <c r="AN21" i="54"/>
  <c r="AN19" i="54"/>
  <c r="AN17" i="54"/>
  <c r="AN15" i="54"/>
  <c r="AN13" i="54"/>
  <c r="AN11" i="54"/>
  <c r="AN9" i="54"/>
  <c r="AN7" i="54"/>
  <c r="AN5" i="54"/>
  <c r="AN176" i="54"/>
  <c r="AN168" i="54"/>
  <c r="AN152" i="54"/>
  <c r="AN117" i="54"/>
  <c r="AN139" i="54"/>
  <c r="AN187" i="54"/>
  <c r="AN179" i="54"/>
  <c r="AN175" i="54"/>
  <c r="AN141" i="54"/>
  <c r="AN157" i="54"/>
  <c r="AN159" i="54"/>
  <c r="AN171" i="54"/>
  <c r="AN167" i="54"/>
  <c r="AN262" i="54"/>
  <c r="AN228" i="54"/>
  <c r="AN212" i="54"/>
  <c r="AN208" i="54"/>
  <c r="AN204" i="54"/>
  <c r="AN200" i="54"/>
  <c r="AN188" i="54"/>
  <c r="AN156" i="54"/>
  <c r="AN144" i="54"/>
  <c r="AN138" i="54"/>
  <c r="AN132" i="54"/>
  <c r="AN130" i="54"/>
  <c r="AN124" i="54"/>
  <c r="AN122" i="54"/>
  <c r="AN232" i="54"/>
  <c r="AN220" i="54"/>
  <c r="AN216" i="54"/>
  <c r="AN196" i="54"/>
  <c r="AN184" i="54"/>
  <c r="AN180" i="54"/>
  <c r="AN172" i="54"/>
  <c r="AN164" i="54"/>
  <c r="AN160" i="54"/>
  <c r="AN148" i="54"/>
  <c r="AN140" i="54"/>
  <c r="AN136" i="54"/>
  <c r="AN134" i="54"/>
  <c r="AN128" i="54"/>
  <c r="AN126" i="54"/>
  <c r="AN120" i="54"/>
  <c r="AN192" i="54"/>
  <c r="AN181" i="54"/>
  <c r="AN173" i="54"/>
  <c r="AN165" i="54"/>
  <c r="AN225" i="54"/>
  <c r="AN215" i="54"/>
  <c r="AN213" i="54"/>
  <c r="AN231" i="54"/>
  <c r="AN255" i="54"/>
  <c r="AN251" i="54"/>
  <c r="AN247" i="54"/>
  <c r="AN243" i="54"/>
  <c r="AN233" i="54"/>
  <c r="AN312" i="54"/>
  <c r="AN294" i="54"/>
  <c r="AN292" i="54"/>
  <c r="AN290" i="54"/>
  <c r="AN288" i="54"/>
  <c r="AN282" i="54"/>
  <c r="AN280" i="54"/>
  <c r="AN274" i="54"/>
  <c r="AN272" i="54"/>
  <c r="AN224" i="54"/>
  <c r="AN185" i="54"/>
  <c r="AN183" i="54"/>
  <c r="AN177" i="54"/>
  <c r="AN169" i="54"/>
  <c r="AN161" i="54"/>
  <c r="AN189" i="54"/>
  <c r="AN235" i="54"/>
  <c r="AN227" i="54"/>
  <c r="AN217" i="54"/>
  <c r="AN211" i="54"/>
  <c r="AN209" i="54"/>
  <c r="AN207" i="54"/>
  <c r="AN205" i="54"/>
  <c r="AN203" i="54"/>
  <c r="AN201" i="54"/>
  <c r="AN199" i="54"/>
  <c r="AN197" i="54"/>
  <c r="AN195" i="54"/>
  <c r="AN193" i="54"/>
  <c r="AN191" i="54"/>
  <c r="AN223" i="54"/>
  <c r="AN221" i="54"/>
  <c r="AN219" i="54"/>
  <c r="AN239" i="54"/>
  <c r="AN253" i="54"/>
  <c r="AN249" i="54"/>
  <c r="AN245" i="54"/>
  <c r="AN241" i="54"/>
  <c r="AN237" i="54"/>
  <c r="AN229" i="54"/>
  <c r="AN306" i="54"/>
  <c r="AN286" i="54"/>
  <c r="AN284" i="54"/>
  <c r="AN278" i="54"/>
  <c r="AN276" i="54"/>
  <c r="AN270" i="54"/>
  <c r="AN268" i="54"/>
  <c r="AN264" i="54"/>
  <c r="AN260" i="54"/>
  <c r="AN258" i="54"/>
  <c r="AN254" i="54"/>
  <c r="AN250" i="54"/>
  <c r="AN246" i="54"/>
  <c r="AN242" i="54"/>
  <c r="AN238" i="54"/>
  <c r="AN222" i="54"/>
  <c r="AN4" i="54"/>
  <c r="AN6" i="54"/>
  <c r="AN8" i="54"/>
  <c r="AN10" i="54"/>
  <c r="AN12" i="54"/>
  <c r="AN14" i="54"/>
  <c r="AN16" i="54"/>
  <c r="AN18" i="54"/>
  <c r="AN20" i="54"/>
  <c r="AN22" i="54"/>
  <c r="AN24" i="54"/>
  <c r="AN26" i="54"/>
  <c r="AN28" i="54"/>
  <c r="AN32" i="54"/>
  <c r="AN34" i="54"/>
  <c r="AN36" i="54"/>
  <c r="AN38" i="54"/>
  <c r="AN40" i="54"/>
  <c r="AN42" i="54"/>
  <c r="AN44" i="54"/>
  <c r="AN46" i="54"/>
  <c r="AN48" i="54"/>
  <c r="AN50" i="54"/>
  <c r="AN52" i="54"/>
  <c r="AN54" i="54"/>
  <c r="AN56" i="54"/>
  <c r="AN58" i="54"/>
  <c r="AN60" i="54"/>
  <c r="AN62" i="54"/>
  <c r="AN64" i="54"/>
  <c r="AN66" i="54"/>
  <c r="AN68" i="54"/>
  <c r="AN70" i="54"/>
  <c r="AN72" i="54"/>
  <c r="AN74" i="54"/>
  <c r="AN76" i="54"/>
  <c r="AN78" i="54"/>
  <c r="AN80" i="54"/>
  <c r="AN82" i="54"/>
  <c r="AN84" i="54"/>
  <c r="AN86" i="54"/>
  <c r="AN88" i="54"/>
  <c r="AN90" i="54"/>
  <c r="AN92" i="54"/>
  <c r="AN94" i="54"/>
  <c r="AN96" i="54"/>
  <c r="AN266" i="54"/>
  <c r="AN236" i="54"/>
  <c r="AN234" i="54"/>
  <c r="AN230" i="54"/>
  <c r="AN226" i="54"/>
  <c r="AN98" i="54"/>
  <c r="AN100" i="54"/>
  <c r="AN102" i="54"/>
  <c r="AN104" i="54"/>
  <c r="AN106" i="54"/>
  <c r="AN108" i="54"/>
  <c r="AN240" i="54"/>
  <c r="AN244" i="54"/>
  <c r="AN248" i="54"/>
  <c r="AN252" i="54"/>
  <c r="AN256" i="54"/>
  <c r="AN30" i="54"/>
  <c r="AN311" i="54"/>
  <c r="AN257" i="54"/>
  <c r="AN316" i="54"/>
  <c r="AN308" i="54"/>
  <c r="AN304" i="54"/>
  <c r="AN300" i="54"/>
  <c r="AN318" i="54"/>
  <c r="AN303" i="54"/>
  <c r="AN327" i="54"/>
  <c r="AN325" i="54"/>
  <c r="AN323" i="54"/>
  <c r="AN319" i="54"/>
  <c r="AN317" i="54"/>
  <c r="AN315" i="54"/>
  <c r="AN313" i="54"/>
  <c r="AN309" i="54"/>
  <c r="AN297" i="54"/>
  <c r="AN295" i="54"/>
  <c r="AN293" i="54"/>
  <c r="AN291" i="54"/>
  <c r="AN289" i="54"/>
  <c r="AN287" i="54"/>
  <c r="AN285" i="54"/>
  <c r="AN283" i="54"/>
  <c r="AN281" i="54"/>
  <c r="AN279" i="54"/>
  <c r="AN277" i="54"/>
  <c r="AN275" i="54"/>
  <c r="AN273" i="54"/>
  <c r="AN271" i="54"/>
  <c r="AN269" i="54"/>
  <c r="AN267" i="54"/>
  <c r="AN265" i="54"/>
  <c r="AN263" i="54"/>
  <c r="AN261" i="54"/>
  <c r="AN326" i="54"/>
  <c r="AN324" i="54"/>
  <c r="AN320" i="54"/>
  <c r="AN336" i="54"/>
  <c r="AN350" i="54"/>
  <c r="AN334" i="54"/>
  <c r="AN342" i="54"/>
  <c r="AN345" i="54"/>
  <c r="AN349" i="54"/>
  <c r="AN351" i="54"/>
  <c r="AN353" i="54"/>
  <c r="AN347" i="54"/>
  <c r="AN341" i="54"/>
  <c r="AN348" i="54"/>
  <c r="AN346" i="54"/>
  <c r="AN340" i="54"/>
  <c r="AN344" i="54"/>
  <c r="AN110" i="54"/>
  <c r="AN112" i="54"/>
  <c r="AN114" i="54"/>
  <c r="AN116" i="54"/>
  <c r="AN118" i="54"/>
  <c r="AN142" i="54"/>
  <c r="AN146" i="54"/>
  <c r="AN150" i="54"/>
  <c r="AN154" i="54"/>
  <c r="AN158" i="54"/>
  <c r="AN162" i="54"/>
  <c r="AN166" i="54"/>
  <c r="AN170" i="54"/>
  <c r="AN174" i="54"/>
  <c r="AN178" i="54"/>
  <c r="AN182" i="54"/>
  <c r="AN186" i="54"/>
  <c r="AN190" i="54"/>
  <c r="AN194" i="54"/>
  <c r="AN198" i="54"/>
  <c r="AN202" i="54"/>
  <c r="AN206" i="54"/>
  <c r="AN210" i="54"/>
  <c r="AN214" i="54"/>
  <c r="AN218" i="54"/>
  <c r="AN299" i="54"/>
  <c r="AN259" i="54"/>
  <c r="AN314" i="54"/>
  <c r="AN310" i="54"/>
  <c r="AN302" i="54"/>
  <c r="AN298" i="54"/>
  <c r="AN296" i="54"/>
  <c r="AN339" i="54"/>
  <c r="AN337" i="54"/>
  <c r="AN335" i="54"/>
  <c r="AN333" i="54"/>
  <c r="AN331" i="54"/>
  <c r="AN329" i="54"/>
  <c r="AN321" i="54"/>
  <c r="AN307" i="54"/>
  <c r="AN305" i="54"/>
  <c r="AN301" i="54"/>
  <c r="AN322" i="54"/>
  <c r="AN332" i="54"/>
  <c r="AN338" i="54"/>
  <c r="AN330" i="54"/>
  <c r="AN328" i="54"/>
  <c r="AN343" i="54"/>
  <c r="AN352" i="54"/>
  <c r="AN3" i="54"/>
  <c r="H32" i="44"/>
  <c r="H31" i="44"/>
  <c r="H30" i="44"/>
  <c r="J2" i="18"/>
  <c r="J3" i="18"/>
  <c r="A7" i="44"/>
  <c r="A8" i="44" s="1"/>
  <c r="V5" i="48"/>
  <c r="F12" i="44"/>
  <c r="F37" i="52"/>
  <c r="D36" i="52"/>
  <c r="G35" i="52"/>
  <c r="H35" i="52" s="1"/>
  <c r="R35" i="52"/>
  <c r="K35" i="52"/>
  <c r="E35" i="52"/>
  <c r="I35" i="52"/>
  <c r="J33" i="51"/>
  <c r="D35" i="51"/>
  <c r="F36" i="51"/>
  <c r="K34" i="51"/>
  <c r="E34" i="51"/>
  <c r="R34" i="51"/>
  <c r="I34" i="51"/>
  <c r="J34" i="51" s="1"/>
  <c r="R35" i="50"/>
  <c r="K35" i="50"/>
  <c r="E35" i="50"/>
  <c r="I35" i="50"/>
  <c r="J34" i="50"/>
  <c r="F37" i="50"/>
  <c r="D36" i="50"/>
  <c r="G35" i="50"/>
  <c r="H35" i="50" s="1"/>
  <c r="M17" i="41"/>
  <c r="M49" i="41"/>
  <c r="M81" i="41"/>
  <c r="M113" i="41"/>
  <c r="M145" i="41"/>
  <c r="M177" i="41"/>
  <c r="M209" i="41"/>
  <c r="M241" i="41"/>
  <c r="M273" i="41"/>
  <c r="M8" i="41"/>
  <c r="M9" i="41"/>
  <c r="M25" i="41"/>
  <c r="M41" i="41"/>
  <c r="M57" i="41"/>
  <c r="M73" i="41"/>
  <c r="M89" i="41"/>
  <c r="M105" i="41"/>
  <c r="M121" i="41"/>
  <c r="M137" i="41"/>
  <c r="M153" i="41"/>
  <c r="M169" i="41"/>
  <c r="M185" i="41"/>
  <c r="M201" i="41"/>
  <c r="M217" i="41"/>
  <c r="M233" i="41"/>
  <c r="M249" i="41"/>
  <c r="M265" i="41"/>
  <c r="M281" i="41"/>
  <c r="M297" i="41"/>
  <c r="M16" i="41"/>
  <c r="M5" i="41"/>
  <c r="M13" i="41"/>
  <c r="M21" i="41"/>
  <c r="M29" i="41"/>
  <c r="M37" i="41"/>
  <c r="M45" i="41"/>
  <c r="M53" i="41"/>
  <c r="M61" i="41"/>
  <c r="M69" i="41"/>
  <c r="M77" i="41"/>
  <c r="M85" i="41"/>
  <c r="M93" i="41"/>
  <c r="M101" i="41"/>
  <c r="M109" i="41"/>
  <c r="M117" i="41"/>
  <c r="M125" i="41"/>
  <c r="M133" i="41"/>
  <c r="M141" i="41"/>
  <c r="M149" i="41"/>
  <c r="M157" i="41"/>
  <c r="M165" i="41"/>
  <c r="M173" i="41"/>
  <c r="M181" i="41"/>
  <c r="M189" i="41"/>
  <c r="M197" i="41"/>
  <c r="M205" i="41"/>
  <c r="M213" i="41"/>
  <c r="M221" i="41"/>
  <c r="M229" i="41"/>
  <c r="M237" i="41"/>
  <c r="M245" i="41"/>
  <c r="M253" i="41"/>
  <c r="M261" i="41"/>
  <c r="M269" i="41"/>
  <c r="M277" i="41"/>
  <c r="M285" i="41"/>
  <c r="M293" i="41"/>
  <c r="M4" i="41"/>
  <c r="M12" i="41"/>
  <c r="M351" i="41"/>
  <c r="M172" i="41"/>
  <c r="M3" i="41"/>
  <c r="M7" i="41"/>
  <c r="M11" i="41"/>
  <c r="M15" i="41"/>
  <c r="M19" i="41"/>
  <c r="M23" i="41"/>
  <c r="M27" i="41"/>
  <c r="M31" i="41"/>
  <c r="M35" i="41"/>
  <c r="M39" i="41"/>
  <c r="M43" i="41"/>
  <c r="M47" i="41"/>
  <c r="M51" i="41"/>
  <c r="M55" i="41"/>
  <c r="M59" i="41"/>
  <c r="M63" i="41"/>
  <c r="M67" i="41"/>
  <c r="M71" i="41"/>
  <c r="M75" i="41"/>
  <c r="M79" i="41"/>
  <c r="M83" i="41"/>
  <c r="M87" i="41"/>
  <c r="M91" i="41"/>
  <c r="M95" i="41"/>
  <c r="M99" i="41"/>
  <c r="M103" i="41"/>
  <c r="M107" i="41"/>
  <c r="M111" i="41"/>
  <c r="M115" i="41"/>
  <c r="M119" i="41"/>
  <c r="M123" i="41"/>
  <c r="M127" i="41"/>
  <c r="M131" i="41"/>
  <c r="M135" i="41"/>
  <c r="M139" i="41"/>
  <c r="M143" i="41"/>
  <c r="M147" i="41"/>
  <c r="M151" i="41"/>
  <c r="M155" i="41"/>
  <c r="M159" i="41"/>
  <c r="M163" i="41"/>
  <c r="M167" i="41"/>
  <c r="M171" i="41"/>
  <c r="M175" i="41"/>
  <c r="M179" i="41"/>
  <c r="M183" i="41"/>
  <c r="M187" i="41"/>
  <c r="M191" i="41"/>
  <c r="M195" i="41"/>
  <c r="M199" i="41"/>
  <c r="M203" i="41"/>
  <c r="M207" i="41"/>
  <c r="M211" i="41"/>
  <c r="M215" i="41"/>
  <c r="M219" i="41"/>
  <c r="M223" i="41"/>
  <c r="M227" i="41"/>
  <c r="M231" i="41"/>
  <c r="M235" i="41"/>
  <c r="M239" i="41"/>
  <c r="M243" i="41"/>
  <c r="M247" i="41"/>
  <c r="M251" i="41"/>
  <c r="M255" i="41"/>
  <c r="M259" i="41"/>
  <c r="M263" i="41"/>
  <c r="M267" i="41"/>
  <c r="M271" i="41"/>
  <c r="M275" i="41"/>
  <c r="M279" i="41"/>
  <c r="M283" i="41"/>
  <c r="M287" i="41"/>
  <c r="M291" i="41"/>
  <c r="M295" i="41"/>
  <c r="M299" i="41"/>
  <c r="M6" i="41"/>
  <c r="M10" i="41"/>
  <c r="M14" i="41"/>
  <c r="M18" i="41"/>
  <c r="M22" i="41"/>
  <c r="M24" i="41"/>
  <c r="B39" i="28"/>
  <c r="K39" i="28" s="1"/>
  <c r="M26" i="41"/>
  <c r="M30" i="41"/>
  <c r="M34" i="41"/>
  <c r="M38" i="41"/>
  <c r="M42" i="41"/>
  <c r="M46" i="41"/>
  <c r="M50" i="41"/>
  <c r="M54" i="41"/>
  <c r="M58" i="41"/>
  <c r="M62" i="41"/>
  <c r="M66" i="41"/>
  <c r="M70" i="41"/>
  <c r="M74" i="41"/>
  <c r="M78" i="41"/>
  <c r="M82" i="41"/>
  <c r="M86" i="41"/>
  <c r="M90" i="41"/>
  <c r="M94" i="41"/>
  <c r="M98" i="41"/>
  <c r="M102" i="41"/>
  <c r="M106" i="41"/>
  <c r="M110" i="41"/>
  <c r="M114" i="41"/>
  <c r="M118" i="41"/>
  <c r="M122" i="41"/>
  <c r="M126" i="41"/>
  <c r="M130" i="41"/>
  <c r="M134" i="41"/>
  <c r="M138" i="41"/>
  <c r="M142" i="41"/>
  <c r="M146" i="41"/>
  <c r="M150" i="41"/>
  <c r="M154" i="41"/>
  <c r="M158" i="41"/>
  <c r="M162" i="41"/>
  <c r="M166" i="41"/>
  <c r="M170" i="41"/>
  <c r="M174" i="41"/>
  <c r="M178" i="41"/>
  <c r="M182" i="41"/>
  <c r="M186" i="41"/>
  <c r="M190" i="41"/>
  <c r="M194" i="41"/>
  <c r="M198" i="41"/>
  <c r="M202" i="41"/>
  <c r="M206" i="41"/>
  <c r="M210" i="41"/>
  <c r="M214" i="41"/>
  <c r="M218" i="41"/>
  <c r="M222" i="41"/>
  <c r="M226" i="41"/>
  <c r="M230" i="41"/>
  <c r="M234" i="41"/>
  <c r="M238" i="41"/>
  <c r="M242" i="41"/>
  <c r="M246" i="41"/>
  <c r="M250" i="41"/>
  <c r="M254" i="41"/>
  <c r="M258" i="41"/>
  <c r="M262" i="41"/>
  <c r="M266" i="41"/>
  <c r="M270" i="41"/>
  <c r="M274" i="41"/>
  <c r="M278" i="41"/>
  <c r="M282" i="41"/>
  <c r="M286" i="41"/>
  <c r="M290" i="41"/>
  <c r="M294" i="41"/>
  <c r="M298" i="41"/>
  <c r="M301" i="41"/>
  <c r="M303" i="41"/>
  <c r="M305" i="41"/>
  <c r="M307" i="41"/>
  <c r="M309" i="41"/>
  <c r="M311" i="41"/>
  <c r="M313" i="41"/>
  <c r="M315" i="41"/>
  <c r="M317" i="41"/>
  <c r="M319" i="41"/>
  <c r="M321" i="41"/>
  <c r="M323" i="41"/>
  <c r="M325" i="41"/>
  <c r="M327" i="41"/>
  <c r="M329" i="41"/>
  <c r="M331" i="41"/>
  <c r="M333" i="41"/>
  <c r="M335" i="41"/>
  <c r="M337" i="41"/>
  <c r="M339" i="41"/>
  <c r="M341" i="41"/>
  <c r="M343" i="41"/>
  <c r="M345" i="41"/>
  <c r="M347" i="41"/>
  <c r="M349" i="41"/>
  <c r="N2" i="41"/>
  <c r="M352" i="41"/>
  <c r="M353" i="41"/>
  <c r="M28" i="41"/>
  <c r="M32" i="41"/>
  <c r="M36" i="41"/>
  <c r="M40" i="41"/>
  <c r="M44" i="41"/>
  <c r="M48" i="41"/>
  <c r="M52" i="41"/>
  <c r="M56" i="41"/>
  <c r="M60" i="41"/>
  <c r="M64" i="41"/>
  <c r="M68" i="41"/>
  <c r="M72" i="41"/>
  <c r="M76" i="41"/>
  <c r="M80" i="41"/>
  <c r="M84" i="41"/>
  <c r="M88" i="41"/>
  <c r="M92" i="41"/>
  <c r="M96" i="41"/>
  <c r="M100" i="41"/>
  <c r="M104" i="41"/>
  <c r="M108" i="41"/>
  <c r="M112" i="41"/>
  <c r="M116" i="41"/>
  <c r="M120" i="41"/>
  <c r="M124" i="41"/>
  <c r="M128" i="41"/>
  <c r="M132" i="41"/>
  <c r="M136" i="41"/>
  <c r="M140" i="41"/>
  <c r="M144" i="41"/>
  <c r="M148" i="41"/>
  <c r="M152" i="41"/>
  <c r="M156" i="41"/>
  <c r="M160" i="41"/>
  <c r="M164" i="41"/>
  <c r="M168" i="41"/>
  <c r="M176" i="41"/>
  <c r="M180" i="41"/>
  <c r="M184" i="41"/>
  <c r="M188" i="41"/>
  <c r="M192" i="41"/>
  <c r="M196" i="41"/>
  <c r="M200" i="41"/>
  <c r="M204" i="41"/>
  <c r="M208" i="41"/>
  <c r="M212" i="41"/>
  <c r="M216" i="41"/>
  <c r="M220" i="41"/>
  <c r="M224" i="41"/>
  <c r="M228" i="41"/>
  <c r="M232" i="41"/>
  <c r="M236" i="41"/>
  <c r="M240" i="41"/>
  <c r="M244" i="41"/>
  <c r="M248" i="41"/>
  <c r="M252" i="41"/>
  <c r="M256" i="41"/>
  <c r="M260" i="41"/>
  <c r="M264" i="41"/>
  <c r="M268" i="41"/>
  <c r="M272" i="41"/>
  <c r="M276" i="41"/>
  <c r="M280" i="41"/>
  <c r="M284" i="41"/>
  <c r="M288" i="41"/>
  <c r="M292" i="41"/>
  <c r="M296" i="41"/>
  <c r="M300" i="41"/>
  <c r="M302" i="41"/>
  <c r="M304" i="41"/>
  <c r="M306" i="41"/>
  <c r="M308" i="41"/>
  <c r="M310" i="41"/>
  <c r="M312" i="41"/>
  <c r="M314" i="41"/>
  <c r="M316" i="41"/>
  <c r="M318" i="41"/>
  <c r="M320" i="41"/>
  <c r="M322" i="41"/>
  <c r="M324" i="41"/>
  <c r="M326" i="41"/>
  <c r="M328" i="41"/>
  <c r="M330" i="41"/>
  <c r="M332" i="41"/>
  <c r="M334" i="41"/>
  <c r="M336" i="41"/>
  <c r="M338" i="41"/>
  <c r="M340" i="41"/>
  <c r="M342" i="41"/>
  <c r="M344" i="41"/>
  <c r="M346" i="41"/>
  <c r="M348" i="41"/>
  <c r="M350" i="41"/>
  <c r="N400" i="41" l="1"/>
  <c r="N399" i="41"/>
  <c r="N354" i="41"/>
  <c r="N356" i="41"/>
  <c r="N360" i="41"/>
  <c r="N362" i="41"/>
  <c r="N364" i="41"/>
  <c r="N366" i="41"/>
  <c r="N386" i="41"/>
  <c r="N361" i="41"/>
  <c r="N363" i="41"/>
  <c r="N365" i="41"/>
  <c r="N381" i="41"/>
  <c r="N385" i="41"/>
  <c r="N355" i="41"/>
  <c r="N378" i="41"/>
  <c r="N382" i="41"/>
  <c r="N396" i="41"/>
  <c r="N368" i="41"/>
  <c r="N370" i="41"/>
  <c r="N372" i="41"/>
  <c r="N374" i="41"/>
  <c r="N376" i="41"/>
  <c r="N380" i="41"/>
  <c r="N384" i="41"/>
  <c r="N390" i="41"/>
  <c r="N394" i="41"/>
  <c r="N357" i="41"/>
  <c r="N391" i="41"/>
  <c r="N358" i="41"/>
  <c r="N388" i="41"/>
  <c r="N392" i="41"/>
  <c r="N359" i="41"/>
  <c r="N367" i="41"/>
  <c r="N369" i="41"/>
  <c r="N371" i="41"/>
  <c r="N373" i="41"/>
  <c r="N375" i="41"/>
  <c r="N379" i="41"/>
  <c r="N383" i="41"/>
  <c r="N389" i="41"/>
  <c r="N393" i="41"/>
  <c r="N395" i="41"/>
  <c r="N387" i="41"/>
  <c r="N398" i="41"/>
  <c r="N377" i="41"/>
  <c r="N397" i="41"/>
  <c r="AO354" i="54"/>
  <c r="AO355" i="54"/>
  <c r="AO356" i="54"/>
  <c r="AO357" i="54"/>
  <c r="AO358" i="54"/>
  <c r="AO359" i="54"/>
  <c r="AO363" i="54"/>
  <c r="AO367" i="54"/>
  <c r="AO371" i="54"/>
  <c r="AO372" i="54"/>
  <c r="AO376" i="54"/>
  <c r="AO361" i="54"/>
  <c r="AO365" i="54"/>
  <c r="AO369" i="54"/>
  <c r="AO374" i="54"/>
  <c r="AO378" i="54"/>
  <c r="AO380" i="54"/>
  <c r="AO384" i="54"/>
  <c r="AO388" i="54"/>
  <c r="AO392" i="54"/>
  <c r="AO396" i="54"/>
  <c r="AO400" i="54"/>
  <c r="AO382" i="54"/>
  <c r="AO386" i="54"/>
  <c r="AO390" i="54"/>
  <c r="AO394" i="54"/>
  <c r="AO398" i="54"/>
  <c r="AO383" i="54"/>
  <c r="AO397" i="54"/>
  <c r="AO393" i="54"/>
  <c r="AO389" i="54"/>
  <c r="AO385" i="54"/>
  <c r="AO370" i="54"/>
  <c r="AO381" i="54"/>
  <c r="AO399" i="54"/>
  <c r="AO395" i="54"/>
  <c r="AO391" i="54"/>
  <c r="AO387" i="54"/>
  <c r="AO368" i="54"/>
  <c r="AO377" i="54"/>
  <c r="AO373" i="54"/>
  <c r="AO366" i="54"/>
  <c r="AO362" i="54"/>
  <c r="AO379" i="54"/>
  <c r="AO375" i="54"/>
  <c r="AO364" i="54"/>
  <c r="AO360" i="54"/>
  <c r="B6" i="44"/>
  <c r="D6" i="44" s="1"/>
  <c r="AP2" i="54"/>
  <c r="AO169" i="54"/>
  <c r="AO173" i="54"/>
  <c r="AO117" i="54"/>
  <c r="AO114" i="54"/>
  <c r="AO106" i="54"/>
  <c r="AO110" i="54"/>
  <c r="AO93" i="54"/>
  <c r="AO89" i="54"/>
  <c r="AO81" i="54"/>
  <c r="AO77" i="54"/>
  <c r="AO73" i="54"/>
  <c r="AO95" i="54"/>
  <c r="AO91" i="54"/>
  <c r="AO87" i="54"/>
  <c r="AO85" i="54"/>
  <c r="AO83" i="54"/>
  <c r="AO79" i="54"/>
  <c r="AO75" i="54"/>
  <c r="AO71" i="54"/>
  <c r="AO67" i="54"/>
  <c r="AO63" i="54"/>
  <c r="AO59" i="54"/>
  <c r="AO55" i="54"/>
  <c r="AO51" i="54"/>
  <c r="AO47" i="54"/>
  <c r="AO43" i="54"/>
  <c r="AO69" i="54"/>
  <c r="AO65" i="54"/>
  <c r="AO61" i="54"/>
  <c r="AO57" i="54"/>
  <c r="AO53" i="54"/>
  <c r="AO49" i="54"/>
  <c r="AO45" i="54"/>
  <c r="AO39" i="54"/>
  <c r="AO37" i="54"/>
  <c r="AO35" i="54"/>
  <c r="AO33" i="54"/>
  <c r="AO31" i="54"/>
  <c r="AO29" i="54"/>
  <c r="AO27" i="54"/>
  <c r="AO25" i="54"/>
  <c r="AO23" i="54"/>
  <c r="AO21" i="54"/>
  <c r="AO19" i="54"/>
  <c r="AO17" i="54"/>
  <c r="AO15" i="54"/>
  <c r="AO13" i="54"/>
  <c r="AO11" i="54"/>
  <c r="AO9" i="54"/>
  <c r="AO7" i="54"/>
  <c r="AO5" i="54"/>
  <c r="AO41" i="54"/>
  <c r="AO36" i="54"/>
  <c r="AO32" i="54"/>
  <c r="AO309" i="54"/>
  <c r="AO38" i="54"/>
  <c r="AO119" i="54"/>
  <c r="AO121" i="54"/>
  <c r="AO123" i="54"/>
  <c r="AO125" i="54"/>
  <c r="AO127" i="54"/>
  <c r="AO129" i="54"/>
  <c r="AO131" i="54"/>
  <c r="AO133" i="54"/>
  <c r="AO135" i="54"/>
  <c r="AO137" i="54"/>
  <c r="AO165" i="54"/>
  <c r="AO177" i="54"/>
  <c r="AO161" i="54"/>
  <c r="AO159" i="54"/>
  <c r="AO157" i="54"/>
  <c r="AO153" i="54"/>
  <c r="AO149" i="54"/>
  <c r="AO145" i="54"/>
  <c r="AO139" i="54"/>
  <c r="AO4" i="54"/>
  <c r="AO6" i="54"/>
  <c r="AO8" i="54"/>
  <c r="AO10" i="54"/>
  <c r="AO12" i="54"/>
  <c r="AO14" i="54"/>
  <c r="AO34" i="54"/>
  <c r="AO97" i="54"/>
  <c r="AO99" i="54"/>
  <c r="AO101" i="54"/>
  <c r="AO103" i="54"/>
  <c r="AO105" i="54"/>
  <c r="AO107" i="54"/>
  <c r="AO109" i="54"/>
  <c r="AO111" i="54"/>
  <c r="AO113" i="54"/>
  <c r="AO115" i="54"/>
  <c r="AO141" i="54"/>
  <c r="AO181" i="54"/>
  <c r="AO261" i="54"/>
  <c r="AO155" i="54"/>
  <c r="AO151" i="54"/>
  <c r="AO147" i="54"/>
  <c r="AO143" i="54"/>
  <c r="AO118" i="54"/>
  <c r="AO16" i="54"/>
  <c r="AO18" i="54"/>
  <c r="AO20" i="54"/>
  <c r="AO22" i="54"/>
  <c r="AO24" i="54"/>
  <c r="AO26" i="54"/>
  <c r="AO28" i="54"/>
  <c r="AO30" i="54"/>
  <c r="AO112" i="54"/>
  <c r="AO116" i="54"/>
  <c r="AO104" i="54"/>
  <c r="AO100" i="54"/>
  <c r="AO96" i="54"/>
  <c r="AO92" i="54"/>
  <c r="AO88" i="54"/>
  <c r="AO84" i="54"/>
  <c r="AO80" i="54"/>
  <c r="AO76" i="54"/>
  <c r="AO72" i="54"/>
  <c r="AO68" i="54"/>
  <c r="AO64" i="54"/>
  <c r="AO60" i="54"/>
  <c r="AO56" i="54"/>
  <c r="AO52" i="54"/>
  <c r="AO48" i="54"/>
  <c r="AO44" i="54"/>
  <c r="AO40" i="54"/>
  <c r="AO213" i="54"/>
  <c r="AO193" i="54"/>
  <c r="AO189" i="54"/>
  <c r="AO183" i="54"/>
  <c r="AO179" i="54"/>
  <c r="AO171" i="54"/>
  <c r="AO163" i="54"/>
  <c r="AO195" i="54"/>
  <c r="AO203" i="54"/>
  <c r="AO211" i="54"/>
  <c r="AO233" i="54"/>
  <c r="AO225" i="54"/>
  <c r="AO269" i="54"/>
  <c r="AO231" i="54"/>
  <c r="AO294" i="54"/>
  <c r="AO286" i="54"/>
  <c r="AO284" i="54"/>
  <c r="AO278" i="54"/>
  <c r="AO276" i="54"/>
  <c r="AO108" i="54"/>
  <c r="AO102" i="54"/>
  <c r="AO98" i="54"/>
  <c r="AO94" i="54"/>
  <c r="AO90" i="54"/>
  <c r="AO86" i="54"/>
  <c r="AO82" i="54"/>
  <c r="AO78" i="54"/>
  <c r="AO74" i="54"/>
  <c r="AO70" i="54"/>
  <c r="AO66" i="54"/>
  <c r="AO62" i="54"/>
  <c r="AO58" i="54"/>
  <c r="AO54" i="54"/>
  <c r="AO50" i="54"/>
  <c r="AO46" i="54"/>
  <c r="AO42" i="54"/>
  <c r="AO219" i="54"/>
  <c r="AO209" i="54"/>
  <c r="AO205" i="54"/>
  <c r="AO201" i="54"/>
  <c r="AO197" i="54"/>
  <c r="AO187" i="54"/>
  <c r="AO185" i="54"/>
  <c r="AO175" i="54"/>
  <c r="AO167" i="54"/>
  <c r="AO191" i="54"/>
  <c r="AO199" i="54"/>
  <c r="AO207" i="54"/>
  <c r="AO217" i="54"/>
  <c r="AO229" i="54"/>
  <c r="AO223" i="54"/>
  <c r="AO221" i="54"/>
  <c r="AO215" i="54"/>
  <c r="AO227" i="54"/>
  <c r="AO235" i="54"/>
  <c r="AO292" i="54"/>
  <c r="AO290" i="54"/>
  <c r="AO288" i="54"/>
  <c r="AO282" i="54"/>
  <c r="AO280" i="54"/>
  <c r="AO274" i="54"/>
  <c r="AO272" i="54"/>
  <c r="AO266" i="54"/>
  <c r="AO262" i="54"/>
  <c r="AO260" i="54"/>
  <c r="AO256" i="54"/>
  <c r="AO254" i="54"/>
  <c r="AO252" i="54"/>
  <c r="AO250" i="54"/>
  <c r="AO248" i="54"/>
  <c r="AO246" i="54"/>
  <c r="AO244" i="54"/>
  <c r="AO242" i="54"/>
  <c r="AO240" i="54"/>
  <c r="AO234" i="54"/>
  <c r="AO218" i="54"/>
  <c r="AO214" i="54"/>
  <c r="AO210" i="54"/>
  <c r="AO206" i="54"/>
  <c r="AO202" i="54"/>
  <c r="AO198" i="54"/>
  <c r="AO194" i="54"/>
  <c r="AO190" i="54"/>
  <c r="AO186" i="54"/>
  <c r="AO182" i="54"/>
  <c r="AO178" i="54"/>
  <c r="AO174" i="54"/>
  <c r="AO170" i="54"/>
  <c r="AO166" i="54"/>
  <c r="AO162" i="54"/>
  <c r="AO158" i="54"/>
  <c r="AO154" i="54"/>
  <c r="AO150" i="54"/>
  <c r="AO146" i="54"/>
  <c r="AO142" i="54"/>
  <c r="AO3" i="54"/>
  <c r="AO270" i="54"/>
  <c r="AO268" i="54"/>
  <c r="AO264" i="54"/>
  <c r="AO258" i="54"/>
  <c r="AO236" i="54"/>
  <c r="AO232" i="54"/>
  <c r="AO230" i="54"/>
  <c r="AO228" i="54"/>
  <c r="AO226" i="54"/>
  <c r="AO224" i="54"/>
  <c r="AO222" i="54"/>
  <c r="AO220" i="54"/>
  <c r="AO216" i="54"/>
  <c r="AO212" i="54"/>
  <c r="AO208" i="54"/>
  <c r="AO204" i="54"/>
  <c r="AO200" i="54"/>
  <c r="AO196" i="54"/>
  <c r="AO192" i="54"/>
  <c r="AO188" i="54"/>
  <c r="AO184" i="54"/>
  <c r="AO180" i="54"/>
  <c r="AO176" i="54"/>
  <c r="AO172" i="54"/>
  <c r="AO168" i="54"/>
  <c r="AO164" i="54"/>
  <c r="AO160" i="54"/>
  <c r="AO156" i="54"/>
  <c r="AO152" i="54"/>
  <c r="AO148" i="54"/>
  <c r="AO144" i="54"/>
  <c r="AO140" i="54"/>
  <c r="AO120" i="54"/>
  <c r="AO124" i="54"/>
  <c r="AO128" i="54"/>
  <c r="AO132" i="54"/>
  <c r="AO136" i="54"/>
  <c r="AO265" i="54"/>
  <c r="AO273" i="54"/>
  <c r="AO277" i="54"/>
  <c r="AO281" i="54"/>
  <c r="AO285" i="54"/>
  <c r="AO279" i="54"/>
  <c r="AO271" i="54"/>
  <c r="AO263" i="54"/>
  <c r="AO255" i="54"/>
  <c r="AO251" i="54"/>
  <c r="AO247" i="54"/>
  <c r="AO243" i="54"/>
  <c r="AO239" i="54"/>
  <c r="AO289" i="54"/>
  <c r="AO291" i="54"/>
  <c r="AO293" i="54"/>
  <c r="AO295" i="54"/>
  <c r="AO297" i="54"/>
  <c r="AO301" i="54"/>
  <c r="AO321" i="54"/>
  <c r="AO323" i="54"/>
  <c r="AO341" i="54"/>
  <c r="AO331" i="54"/>
  <c r="AO329" i="54"/>
  <c r="AO325" i="54"/>
  <c r="AO319" i="54"/>
  <c r="AO311" i="54"/>
  <c r="AO305" i="54"/>
  <c r="AO303" i="54"/>
  <c r="AO330" i="54"/>
  <c r="AO326" i="54"/>
  <c r="AO324" i="54"/>
  <c r="AO322" i="54"/>
  <c r="AO320" i="54"/>
  <c r="AO318" i="54"/>
  <c r="AO314" i="54"/>
  <c r="AO310" i="54"/>
  <c r="AO306" i="54"/>
  <c r="AO302" i="54"/>
  <c r="AO298" i="54"/>
  <c r="AO334" i="54"/>
  <c r="AO332" i="54"/>
  <c r="AO346" i="54"/>
  <c r="AO347" i="54"/>
  <c r="AO339" i="54"/>
  <c r="AO335" i="54"/>
  <c r="AO351" i="54"/>
  <c r="AO345" i="54"/>
  <c r="AO352" i="54"/>
  <c r="AO344" i="54"/>
  <c r="AO342" i="54"/>
  <c r="AO122" i="54"/>
  <c r="AO126" i="54"/>
  <c r="AO130" i="54"/>
  <c r="AO134" i="54"/>
  <c r="AO138" i="54"/>
  <c r="AO238" i="54"/>
  <c r="AO287" i="54"/>
  <c r="AO283" i="54"/>
  <c r="AO275" i="54"/>
  <c r="AO267" i="54"/>
  <c r="AO259" i="54"/>
  <c r="AO257" i="54"/>
  <c r="AO253" i="54"/>
  <c r="AO249" i="54"/>
  <c r="AO245" i="54"/>
  <c r="AO241" i="54"/>
  <c r="AO237" i="54"/>
  <c r="AO296" i="54"/>
  <c r="AO327" i="54"/>
  <c r="AO317" i="54"/>
  <c r="AO315" i="54"/>
  <c r="AO313" i="54"/>
  <c r="AO307" i="54"/>
  <c r="AO299" i="54"/>
  <c r="AO328" i="54"/>
  <c r="AO316" i="54"/>
  <c r="AO312" i="54"/>
  <c r="AO308" i="54"/>
  <c r="AO304" i="54"/>
  <c r="AO300" i="54"/>
  <c r="AO338" i="54"/>
  <c r="AO340" i="54"/>
  <c r="AO336" i="54"/>
  <c r="AO348" i="54"/>
  <c r="AO337" i="54"/>
  <c r="AO333" i="54"/>
  <c r="AO353" i="54"/>
  <c r="AO349" i="54"/>
  <c r="AO343" i="54"/>
  <c r="AO350" i="54"/>
  <c r="G12" i="44"/>
  <c r="H12" i="44"/>
  <c r="B40" i="28"/>
  <c r="K40" i="28" s="1"/>
  <c r="C39" i="28"/>
  <c r="C40" i="28" s="1"/>
  <c r="V6" i="48"/>
  <c r="T35" i="52"/>
  <c r="J35" i="52"/>
  <c r="M35" i="52" s="1"/>
  <c r="K36" i="52"/>
  <c r="E36" i="52"/>
  <c r="R36" i="52"/>
  <c r="I36" i="52"/>
  <c r="L35" i="52"/>
  <c r="N35" i="52" s="1"/>
  <c r="S35" i="52" s="1"/>
  <c r="D37" i="52"/>
  <c r="F38" i="52"/>
  <c r="G36" i="52"/>
  <c r="H36" i="52" s="1"/>
  <c r="L36" i="52" s="1"/>
  <c r="F37" i="51"/>
  <c r="D36" i="51"/>
  <c r="G35" i="51"/>
  <c r="H35" i="51" s="1"/>
  <c r="R35" i="51"/>
  <c r="K35" i="51"/>
  <c r="E35" i="51"/>
  <c r="I35" i="51"/>
  <c r="G36" i="50"/>
  <c r="H36" i="50" s="1"/>
  <c r="J35" i="50"/>
  <c r="D37" i="50"/>
  <c r="F38" i="50"/>
  <c r="K36" i="50"/>
  <c r="E36" i="50"/>
  <c r="R36" i="50"/>
  <c r="I36" i="50"/>
  <c r="A9" i="44"/>
  <c r="O2" i="41"/>
  <c r="N353" i="41"/>
  <c r="N352" i="41"/>
  <c r="N298" i="41"/>
  <c r="N294" i="41"/>
  <c r="N290" i="41"/>
  <c r="N286" i="41"/>
  <c r="N282" i="41"/>
  <c r="N278" i="41"/>
  <c r="N274" i="41"/>
  <c r="N270" i="41"/>
  <c r="N266" i="41"/>
  <c r="N262" i="41"/>
  <c r="N258" i="41"/>
  <c r="N254" i="41"/>
  <c r="N250" i="41"/>
  <c r="N246" i="41"/>
  <c r="N242" i="41"/>
  <c r="N238" i="41"/>
  <c r="N234" i="41"/>
  <c r="N230" i="41"/>
  <c r="N226" i="41"/>
  <c r="N222" i="41"/>
  <c r="N218" i="41"/>
  <c r="N214" i="41"/>
  <c r="N210" i="41"/>
  <c r="N206" i="41"/>
  <c r="N202" i="41"/>
  <c r="N198" i="41"/>
  <c r="N194" i="41"/>
  <c r="N190" i="41"/>
  <c r="N186" i="41"/>
  <c r="N182" i="41"/>
  <c r="N178" i="41"/>
  <c r="N174" i="41"/>
  <c r="N170" i="41"/>
  <c r="N166" i="41"/>
  <c r="N162" i="41"/>
  <c r="N158" i="41"/>
  <c r="N154" i="41"/>
  <c r="N150" i="41"/>
  <c r="N146" i="41"/>
  <c r="N142" i="41"/>
  <c r="N138" i="41"/>
  <c r="N134" i="41"/>
  <c r="N130" i="41"/>
  <c r="N126" i="41"/>
  <c r="N122" i="41"/>
  <c r="N118" i="41"/>
  <c r="N114" i="41"/>
  <c r="N110" i="41"/>
  <c r="N106" i="41"/>
  <c r="N102" i="41"/>
  <c r="N98" i="41"/>
  <c r="N94" i="41"/>
  <c r="N90" i="41"/>
  <c r="N86" i="41"/>
  <c r="N82" i="41"/>
  <c r="N78" i="41"/>
  <c r="N74" i="41"/>
  <c r="N70" i="41"/>
  <c r="N66" i="41"/>
  <c r="N62" i="41"/>
  <c r="N58" i="41"/>
  <c r="N54" i="41"/>
  <c r="N50" i="41"/>
  <c r="N46" i="41"/>
  <c r="N42" i="41"/>
  <c r="N38" i="41"/>
  <c r="N34" i="41"/>
  <c r="N30" i="41"/>
  <c r="N26" i="41"/>
  <c r="N24" i="41"/>
  <c r="N20" i="41"/>
  <c r="N16" i="41"/>
  <c r="N12" i="41"/>
  <c r="N8" i="41"/>
  <c r="N4" i="41"/>
  <c r="N351" i="41"/>
  <c r="N350" i="41"/>
  <c r="N349" i="41"/>
  <c r="N348" i="41"/>
  <c r="N347" i="41"/>
  <c r="N346" i="41"/>
  <c r="N345" i="41"/>
  <c r="N344" i="41"/>
  <c r="N343" i="41"/>
  <c r="N342" i="41"/>
  <c r="N341" i="41"/>
  <c r="N340" i="41"/>
  <c r="N339" i="41"/>
  <c r="N338" i="41"/>
  <c r="N337" i="41"/>
  <c r="N336" i="41"/>
  <c r="N335" i="41"/>
  <c r="N334" i="41"/>
  <c r="N333" i="41"/>
  <c r="N332" i="41"/>
  <c r="N331" i="41"/>
  <c r="N330" i="41"/>
  <c r="N329" i="41"/>
  <c r="N328" i="41"/>
  <c r="N327" i="41"/>
  <c r="N326" i="41"/>
  <c r="N325" i="41"/>
  <c r="N324" i="41"/>
  <c r="N296" i="41"/>
  <c r="N292" i="41"/>
  <c r="N288" i="41"/>
  <c r="N284" i="41"/>
  <c r="N280" i="41"/>
  <c r="N276" i="41"/>
  <c r="N272" i="41"/>
  <c r="N268" i="41"/>
  <c r="N264" i="41"/>
  <c r="N260" i="41"/>
  <c r="N256" i="41"/>
  <c r="N252" i="41"/>
  <c r="N248" i="41"/>
  <c r="N244" i="41"/>
  <c r="N240" i="41"/>
  <c r="N236" i="41"/>
  <c r="N232" i="41"/>
  <c r="N228" i="41"/>
  <c r="N224" i="41"/>
  <c r="N220" i="41"/>
  <c r="N216" i="41"/>
  <c r="N212" i="41"/>
  <c r="N208" i="41"/>
  <c r="N204" i="41"/>
  <c r="N200" i="41"/>
  <c r="N196" i="41"/>
  <c r="N192" i="41"/>
  <c r="N188" i="41"/>
  <c r="N184" i="41"/>
  <c r="N180" i="41"/>
  <c r="N176" i="41"/>
  <c r="N172" i="41"/>
  <c r="N168" i="41"/>
  <c r="N164" i="41"/>
  <c r="N160" i="41"/>
  <c r="N156" i="41"/>
  <c r="N152" i="41"/>
  <c r="N148" i="41"/>
  <c r="N144" i="41"/>
  <c r="N140" i="41"/>
  <c r="N136" i="41"/>
  <c r="N132" i="41"/>
  <c r="N128" i="41"/>
  <c r="N124" i="41"/>
  <c r="N120" i="41"/>
  <c r="N116" i="41"/>
  <c r="N112" i="41"/>
  <c r="N108" i="41"/>
  <c r="N104" i="41"/>
  <c r="N100" i="41"/>
  <c r="N96" i="41"/>
  <c r="N92" i="41"/>
  <c r="N88" i="41"/>
  <c r="N84" i="41"/>
  <c r="N80" i="41"/>
  <c r="N76" i="41"/>
  <c r="N72" i="41"/>
  <c r="N68" i="41"/>
  <c r="N64" i="41"/>
  <c r="N60" i="41"/>
  <c r="N56" i="41"/>
  <c r="N52" i="41"/>
  <c r="N48" i="41"/>
  <c r="N44" i="41"/>
  <c r="N40" i="41"/>
  <c r="N36" i="41"/>
  <c r="N32" i="41"/>
  <c r="N28" i="41"/>
  <c r="N22" i="41"/>
  <c r="N18" i="41"/>
  <c r="N14" i="41"/>
  <c r="N10" i="41"/>
  <c r="N6" i="41"/>
  <c r="N3" i="41"/>
  <c r="N299" i="41"/>
  <c r="N295" i="41"/>
  <c r="N291" i="41"/>
  <c r="N287" i="41"/>
  <c r="N283" i="41"/>
  <c r="N279" i="41"/>
  <c r="N275" i="41"/>
  <c r="N271" i="41"/>
  <c r="N267" i="41"/>
  <c r="N263" i="41"/>
  <c r="N259" i="41"/>
  <c r="N255" i="41"/>
  <c r="N251" i="41"/>
  <c r="N247" i="41"/>
  <c r="N243" i="41"/>
  <c r="N239" i="41"/>
  <c r="N235" i="41"/>
  <c r="N231" i="41"/>
  <c r="N227" i="41"/>
  <c r="N223" i="41"/>
  <c r="N219" i="41"/>
  <c r="N215" i="41"/>
  <c r="N211" i="41"/>
  <c r="N207" i="41"/>
  <c r="N203" i="41"/>
  <c r="N199" i="41"/>
  <c r="N195" i="41"/>
  <c r="N191" i="41"/>
  <c r="N187" i="41"/>
  <c r="N183" i="41"/>
  <c r="N179" i="41"/>
  <c r="N175" i="41"/>
  <c r="N171" i="41"/>
  <c r="N167" i="41"/>
  <c r="N163" i="41"/>
  <c r="N159" i="41"/>
  <c r="N155" i="41"/>
  <c r="N151" i="41"/>
  <c r="N147" i="41"/>
  <c r="N143" i="41"/>
  <c r="N139" i="41"/>
  <c r="N135" i="41"/>
  <c r="N131" i="41"/>
  <c r="N127" i="41"/>
  <c r="N123" i="41"/>
  <c r="N119" i="41"/>
  <c r="N115" i="41"/>
  <c r="N111" i="41"/>
  <c r="N107" i="41"/>
  <c r="N103" i="41"/>
  <c r="N99" i="41"/>
  <c r="N95" i="41"/>
  <c r="N91" i="41"/>
  <c r="N87" i="41"/>
  <c r="N83" i="41"/>
  <c r="N79" i="41"/>
  <c r="N75" i="41"/>
  <c r="N71" i="41"/>
  <c r="N67" i="41"/>
  <c r="N63" i="41"/>
  <c r="N59" i="41"/>
  <c r="N55" i="41"/>
  <c r="N51" i="41"/>
  <c r="N47" i="41"/>
  <c r="N43" i="41"/>
  <c r="N39" i="41"/>
  <c r="N35" i="41"/>
  <c r="N31" i="41"/>
  <c r="N27" i="41"/>
  <c r="N23" i="41"/>
  <c r="N19" i="41"/>
  <c r="N15" i="41"/>
  <c r="N11" i="41"/>
  <c r="N7" i="41"/>
  <c r="N323" i="41"/>
  <c r="N322" i="41"/>
  <c r="N321" i="41"/>
  <c r="N320" i="41"/>
  <c r="N319" i="41"/>
  <c r="N318" i="41"/>
  <c r="N317" i="41"/>
  <c r="N316" i="41"/>
  <c r="N315" i="41"/>
  <c r="N314" i="41"/>
  <c r="N313" i="41"/>
  <c r="N312" i="41"/>
  <c r="N311" i="41"/>
  <c r="N310" i="41"/>
  <c r="N309" i="41"/>
  <c r="N308" i="41"/>
  <c r="N307" i="41"/>
  <c r="N306" i="41"/>
  <c r="N305" i="41"/>
  <c r="N304" i="41"/>
  <c r="N303" i="41"/>
  <c r="N302" i="41"/>
  <c r="N301" i="41"/>
  <c r="N300" i="41"/>
  <c r="N297" i="41"/>
  <c r="N293" i="41"/>
  <c r="N289" i="41"/>
  <c r="N285" i="41"/>
  <c r="N281" i="41"/>
  <c r="N277" i="41"/>
  <c r="N273" i="41"/>
  <c r="N269" i="41"/>
  <c r="N265" i="41"/>
  <c r="N261" i="41"/>
  <c r="N257" i="41"/>
  <c r="N253" i="41"/>
  <c r="N249" i="41"/>
  <c r="N245" i="41"/>
  <c r="N241" i="41"/>
  <c r="N237" i="41"/>
  <c r="N233" i="41"/>
  <c r="N229" i="41"/>
  <c r="N225" i="41"/>
  <c r="N221" i="41"/>
  <c r="N217" i="41"/>
  <c r="N213" i="41"/>
  <c r="N209" i="41"/>
  <c r="N205" i="41"/>
  <c r="N201" i="41"/>
  <c r="N197" i="41"/>
  <c r="N193" i="41"/>
  <c r="N189" i="41"/>
  <c r="N185" i="41"/>
  <c r="N181" i="41"/>
  <c r="N177" i="41"/>
  <c r="N173" i="41"/>
  <c r="N169" i="41"/>
  <c r="N165" i="41"/>
  <c r="N161" i="41"/>
  <c r="N157" i="41"/>
  <c r="N153" i="41"/>
  <c r="N149" i="41"/>
  <c r="N145" i="41"/>
  <c r="N141" i="41"/>
  <c r="N137" i="41"/>
  <c r="N133" i="41"/>
  <c r="N129" i="41"/>
  <c r="N125" i="41"/>
  <c r="N121" i="41"/>
  <c r="N117" i="41"/>
  <c r="N113" i="41"/>
  <c r="N109" i="41"/>
  <c r="N105" i="41"/>
  <c r="N101" i="41"/>
  <c r="N97" i="41"/>
  <c r="N93" i="41"/>
  <c r="N89" i="41"/>
  <c r="N85" i="41"/>
  <c r="N81" i="41"/>
  <c r="N77" i="41"/>
  <c r="N73" i="41"/>
  <c r="N69" i="41"/>
  <c r="N65" i="41"/>
  <c r="N61" i="41"/>
  <c r="N57" i="41"/>
  <c r="N53" i="41"/>
  <c r="N49" i="41"/>
  <c r="N45" i="41"/>
  <c r="N41" i="41"/>
  <c r="N37" i="41"/>
  <c r="N33" i="41"/>
  <c r="N29" i="41"/>
  <c r="N25" i="41"/>
  <c r="N21" i="41"/>
  <c r="N17" i="41"/>
  <c r="N13" i="41"/>
  <c r="N9" i="41"/>
  <c r="N5" i="41"/>
  <c r="O399" i="41" l="1"/>
  <c r="O400" i="41"/>
  <c r="O354" i="41"/>
  <c r="O362" i="41"/>
  <c r="O364" i="41"/>
  <c r="O366" i="41"/>
  <c r="O360" i="41"/>
  <c r="O368" i="41"/>
  <c r="O370" i="41"/>
  <c r="O372" i="41"/>
  <c r="O374" i="41"/>
  <c r="O376" i="41"/>
  <c r="O380" i="41"/>
  <c r="O384" i="41"/>
  <c r="O356" i="41"/>
  <c r="O386" i="41"/>
  <c r="O390" i="41"/>
  <c r="O394" i="41"/>
  <c r="O387" i="41"/>
  <c r="O391" i="41"/>
  <c r="O355" i="41"/>
  <c r="O358" i="41"/>
  <c r="O388" i="41"/>
  <c r="O357" i="41"/>
  <c r="O365" i="41"/>
  <c r="O385" i="41"/>
  <c r="O378" i="41"/>
  <c r="O392" i="41"/>
  <c r="O396" i="41"/>
  <c r="O389" i="41"/>
  <c r="O393" i="41"/>
  <c r="O395" i="41"/>
  <c r="O361" i="41"/>
  <c r="O363" i="41"/>
  <c r="O381" i="41"/>
  <c r="O382" i="41"/>
  <c r="O398" i="41"/>
  <c r="O359" i="41"/>
  <c r="O367" i="41"/>
  <c r="O369" i="41"/>
  <c r="O371" i="41"/>
  <c r="O373" i="41"/>
  <c r="O375" i="41"/>
  <c r="O377" i="41"/>
  <c r="O383" i="41"/>
  <c r="O379" i="41"/>
  <c r="O397" i="41"/>
  <c r="AP354" i="54"/>
  <c r="AP356" i="54"/>
  <c r="AP357" i="54"/>
  <c r="AP358" i="54"/>
  <c r="AP359" i="54"/>
  <c r="AP355" i="54"/>
  <c r="AP360" i="54"/>
  <c r="AP361" i="54"/>
  <c r="AP364" i="54"/>
  <c r="AP365" i="54"/>
  <c r="AP368" i="54"/>
  <c r="AP369" i="54"/>
  <c r="AP373" i="54"/>
  <c r="AP374" i="54"/>
  <c r="AP377" i="54"/>
  <c r="AP378" i="54"/>
  <c r="AP362" i="54"/>
  <c r="AP363" i="54"/>
  <c r="AP366" i="54"/>
  <c r="AP367" i="54"/>
  <c r="AP370" i="54"/>
  <c r="AP371" i="54"/>
  <c r="AP375" i="54"/>
  <c r="AP376" i="54"/>
  <c r="AP381" i="54"/>
  <c r="AP382" i="54"/>
  <c r="AP385" i="54"/>
  <c r="AP386" i="54"/>
  <c r="AP389" i="54"/>
  <c r="AP390" i="54"/>
  <c r="AP393" i="54"/>
  <c r="AP394" i="54"/>
  <c r="AP397" i="54"/>
  <c r="AP398" i="54"/>
  <c r="AP379" i="54"/>
  <c r="AP380" i="54"/>
  <c r="AP383" i="54"/>
  <c r="AP384" i="54"/>
  <c r="AP387" i="54"/>
  <c r="AP388" i="54"/>
  <c r="AP391" i="54"/>
  <c r="AP392" i="54"/>
  <c r="AP395" i="54"/>
  <c r="AP396" i="54"/>
  <c r="AP399" i="54"/>
  <c r="AP400" i="54"/>
  <c r="AP372" i="54"/>
  <c r="G6" i="44"/>
  <c r="C6" i="44"/>
  <c r="F6" i="44"/>
  <c r="A31" i="28"/>
  <c r="A47" i="28" s="1"/>
  <c r="E6" i="44"/>
  <c r="H6" i="44"/>
  <c r="K15" i="5"/>
  <c r="AQ2" i="54"/>
  <c r="AP139" i="54"/>
  <c r="AP137" i="54"/>
  <c r="AP135" i="54"/>
  <c r="AP133" i="54"/>
  <c r="AP157" i="54"/>
  <c r="AP131" i="54"/>
  <c r="AP129" i="54"/>
  <c r="AP127" i="54"/>
  <c r="AP125" i="54"/>
  <c r="AP123" i="54"/>
  <c r="AP121" i="54"/>
  <c r="AP115" i="54"/>
  <c r="AP202" i="54"/>
  <c r="AP132" i="54"/>
  <c r="AP119" i="54"/>
  <c r="AP113" i="54"/>
  <c r="AP111" i="54"/>
  <c r="AP105" i="54"/>
  <c r="AP103" i="54"/>
  <c r="AP97" i="54"/>
  <c r="AP95" i="54"/>
  <c r="AP107" i="54"/>
  <c r="AP99" i="54"/>
  <c r="AP91" i="54"/>
  <c r="AP87" i="54"/>
  <c r="AP85" i="54"/>
  <c r="AP83" i="54"/>
  <c r="AP79" i="54"/>
  <c r="AP75" i="54"/>
  <c r="AP71" i="54"/>
  <c r="AP109" i="54"/>
  <c r="AP101" i="54"/>
  <c r="AP93" i="54"/>
  <c r="AP89" i="54"/>
  <c r="AP81" i="54"/>
  <c r="AP77" i="54"/>
  <c r="AP73" i="54"/>
  <c r="AP69" i="54"/>
  <c r="AP65" i="54"/>
  <c r="AP61" i="54"/>
  <c r="AP57" i="54"/>
  <c r="AP53" i="54"/>
  <c r="AP49" i="54"/>
  <c r="AP45" i="54"/>
  <c r="AP41" i="54"/>
  <c r="AP67" i="54"/>
  <c r="AP63" i="54"/>
  <c r="AP59" i="54"/>
  <c r="AP55" i="54"/>
  <c r="AP51" i="54"/>
  <c r="AP47" i="54"/>
  <c r="AP43" i="54"/>
  <c r="AP39" i="54"/>
  <c r="AP37" i="54"/>
  <c r="AP35" i="54"/>
  <c r="AP33" i="54"/>
  <c r="AP31" i="54"/>
  <c r="AP29" i="54"/>
  <c r="AP27" i="54"/>
  <c r="AP25" i="54"/>
  <c r="AP23" i="54"/>
  <c r="AP21" i="54"/>
  <c r="AP19" i="54"/>
  <c r="AP17" i="54"/>
  <c r="AP15" i="54"/>
  <c r="AP13" i="54"/>
  <c r="AP11" i="54"/>
  <c r="AP9" i="54"/>
  <c r="AP7" i="54"/>
  <c r="AP5" i="54"/>
  <c r="AP143" i="54"/>
  <c r="AP145" i="54"/>
  <c r="AP147" i="54"/>
  <c r="AP149" i="54"/>
  <c r="AP151" i="54"/>
  <c r="AP153" i="54"/>
  <c r="AP155" i="54"/>
  <c r="AP179" i="54"/>
  <c r="AP167" i="54"/>
  <c r="AP159" i="54"/>
  <c r="AP128" i="54"/>
  <c r="AP124" i="54"/>
  <c r="AP307" i="54"/>
  <c r="AP117" i="54"/>
  <c r="AP237" i="54"/>
  <c r="AP185" i="54"/>
  <c r="AP175" i="54"/>
  <c r="AP171" i="54"/>
  <c r="AP163" i="54"/>
  <c r="AP141" i="54"/>
  <c r="AP174" i="54"/>
  <c r="AP166" i="54"/>
  <c r="AP162" i="54"/>
  <c r="AP158" i="54"/>
  <c r="AP146" i="54"/>
  <c r="AP120" i="54"/>
  <c r="AP260" i="54"/>
  <c r="AP230" i="54"/>
  <c r="AP222" i="54"/>
  <c r="AP210" i="54"/>
  <c r="AP198" i="54"/>
  <c r="AP194" i="54"/>
  <c r="AP190" i="54"/>
  <c r="AP186" i="54"/>
  <c r="AP182" i="54"/>
  <c r="AP154" i="54"/>
  <c r="AP150" i="54"/>
  <c r="AP142" i="54"/>
  <c r="AP138" i="54"/>
  <c r="AP130" i="54"/>
  <c r="AP122" i="54"/>
  <c r="AP218" i="54"/>
  <c r="AP214" i="54"/>
  <c r="AP206" i="54"/>
  <c r="AP178" i="54"/>
  <c r="AP170" i="54"/>
  <c r="AP134" i="54"/>
  <c r="AP126" i="54"/>
  <c r="AP226" i="54"/>
  <c r="AP187" i="54"/>
  <c r="AP183" i="54"/>
  <c r="AP177" i="54"/>
  <c r="AP169" i="54"/>
  <c r="AP161" i="54"/>
  <c r="AP189" i="54"/>
  <c r="AP231" i="54"/>
  <c r="AP217" i="54"/>
  <c r="AP211" i="54"/>
  <c r="AP209" i="54"/>
  <c r="AP207" i="54"/>
  <c r="AP205" i="54"/>
  <c r="AP203" i="54"/>
  <c r="AP201" i="54"/>
  <c r="AP199" i="54"/>
  <c r="AP197" i="54"/>
  <c r="AP195" i="54"/>
  <c r="AP193" i="54"/>
  <c r="AP191" i="54"/>
  <c r="AP235" i="54"/>
  <c r="AP223" i="54"/>
  <c r="AP221" i="54"/>
  <c r="AP219" i="54"/>
  <c r="AP229" i="54"/>
  <c r="AP314" i="54"/>
  <c r="AP304" i="54"/>
  <c r="AP302" i="54"/>
  <c r="AP300" i="54"/>
  <c r="AP286" i="54"/>
  <c r="AP284" i="54"/>
  <c r="AP278" i="54"/>
  <c r="AP276" i="54"/>
  <c r="AP270" i="54"/>
  <c r="AP136" i="54"/>
  <c r="AP225" i="54"/>
  <c r="AP181" i="54"/>
  <c r="AP173" i="54"/>
  <c r="AP165" i="54"/>
  <c r="AP227" i="54"/>
  <c r="AP215" i="54"/>
  <c r="AP213" i="54"/>
  <c r="AP239" i="54"/>
  <c r="AP233" i="54"/>
  <c r="AP320" i="54"/>
  <c r="AP310" i="54"/>
  <c r="AP308" i="54"/>
  <c r="AP298" i="54"/>
  <c r="AP292" i="54"/>
  <c r="AP290" i="54"/>
  <c r="AP288" i="54"/>
  <c r="AP282" i="54"/>
  <c r="AP280" i="54"/>
  <c r="AP274" i="54"/>
  <c r="AP272" i="54"/>
  <c r="AP266" i="54"/>
  <c r="AP268" i="54"/>
  <c r="AP234" i="54"/>
  <c r="AP232" i="54"/>
  <c r="AP228" i="54"/>
  <c r="AP224" i="54"/>
  <c r="AP264" i="54"/>
  <c r="AP262" i="54"/>
  <c r="AP258" i="54"/>
  <c r="AP256" i="54"/>
  <c r="AP252" i="54"/>
  <c r="AP248" i="54"/>
  <c r="AP244" i="54"/>
  <c r="AP240" i="54"/>
  <c r="AP238" i="54"/>
  <c r="AP4" i="54"/>
  <c r="AP6" i="54"/>
  <c r="AP8" i="54"/>
  <c r="AP10" i="54"/>
  <c r="AP12" i="54"/>
  <c r="AP14" i="54"/>
  <c r="AP16" i="54"/>
  <c r="AP18" i="54"/>
  <c r="AP20" i="54"/>
  <c r="AP22" i="54"/>
  <c r="AP24" i="54"/>
  <c r="AP26" i="54"/>
  <c r="AP28" i="54"/>
  <c r="AP32" i="54"/>
  <c r="AP34" i="54"/>
  <c r="AP36" i="54"/>
  <c r="AP38" i="54"/>
  <c r="AP40" i="54"/>
  <c r="AP42" i="54"/>
  <c r="AP44" i="54"/>
  <c r="AP46" i="54"/>
  <c r="AP48" i="54"/>
  <c r="AP50" i="54"/>
  <c r="AP52" i="54"/>
  <c r="AP54" i="54"/>
  <c r="AP56" i="54"/>
  <c r="AP58" i="54"/>
  <c r="AP60" i="54"/>
  <c r="AP62" i="54"/>
  <c r="AP64" i="54"/>
  <c r="AP66" i="54"/>
  <c r="AP68" i="54"/>
  <c r="AP70" i="54"/>
  <c r="AP72" i="54"/>
  <c r="AP74" i="54"/>
  <c r="AP76" i="54"/>
  <c r="AP78" i="54"/>
  <c r="AP80" i="54"/>
  <c r="AP82" i="54"/>
  <c r="AP84" i="54"/>
  <c r="AP86" i="54"/>
  <c r="AP88" i="54"/>
  <c r="AP90" i="54"/>
  <c r="AP92" i="54"/>
  <c r="AP94" i="54"/>
  <c r="AP96" i="54"/>
  <c r="AP98" i="54"/>
  <c r="AP100" i="54"/>
  <c r="AP102" i="54"/>
  <c r="AP104" i="54"/>
  <c r="AP106" i="54"/>
  <c r="AP108" i="54"/>
  <c r="AP110" i="54"/>
  <c r="AP112" i="54"/>
  <c r="AP114" i="54"/>
  <c r="AP116" i="54"/>
  <c r="AP118" i="54"/>
  <c r="AP140" i="54"/>
  <c r="AP144" i="54"/>
  <c r="AP148" i="54"/>
  <c r="AP152" i="54"/>
  <c r="AP156" i="54"/>
  <c r="AP160" i="54"/>
  <c r="AP164" i="54"/>
  <c r="AP168" i="54"/>
  <c r="AP172" i="54"/>
  <c r="AP176" i="54"/>
  <c r="AP180" i="54"/>
  <c r="AP184" i="54"/>
  <c r="AP188" i="54"/>
  <c r="AP192" i="54"/>
  <c r="AP196" i="54"/>
  <c r="AP200" i="54"/>
  <c r="AP204" i="54"/>
  <c r="AP208" i="54"/>
  <c r="AP212" i="54"/>
  <c r="AP216" i="54"/>
  <c r="AP220" i="54"/>
  <c r="AP236" i="54"/>
  <c r="AP242" i="54"/>
  <c r="AP246" i="54"/>
  <c r="AP250" i="54"/>
  <c r="AP254" i="54"/>
  <c r="AP243" i="54"/>
  <c r="AP247" i="54"/>
  <c r="AP251" i="54"/>
  <c r="AP255" i="54"/>
  <c r="AP259" i="54"/>
  <c r="AP257" i="54"/>
  <c r="AP303" i="54"/>
  <c r="AP306" i="54"/>
  <c r="AP296" i="54"/>
  <c r="AP316" i="54"/>
  <c r="AP299" i="54"/>
  <c r="AP319" i="54"/>
  <c r="AP345" i="54"/>
  <c r="AP331" i="54"/>
  <c r="AP329" i="54"/>
  <c r="AP321" i="54"/>
  <c r="AP305" i="54"/>
  <c r="AP301" i="54"/>
  <c r="AP336" i="54"/>
  <c r="AP332" i="54"/>
  <c r="AP338" i="54"/>
  <c r="AP330" i="54"/>
  <c r="AP328" i="54"/>
  <c r="AP352" i="54"/>
  <c r="AP353" i="54"/>
  <c r="AP351" i="54"/>
  <c r="AP349" i="54"/>
  <c r="AP3" i="54"/>
  <c r="AP348" i="54"/>
  <c r="AP294" i="54"/>
  <c r="AP30" i="54"/>
  <c r="AP241" i="54"/>
  <c r="AP245" i="54"/>
  <c r="AP249" i="54"/>
  <c r="AP253" i="54"/>
  <c r="AP312" i="54"/>
  <c r="AP343" i="54"/>
  <c r="AP339" i="54"/>
  <c r="AP337" i="54"/>
  <c r="AP335" i="54"/>
  <c r="AP333" i="54"/>
  <c r="AP327" i="54"/>
  <c r="AP325" i="54"/>
  <c r="AP323" i="54"/>
  <c r="AP317" i="54"/>
  <c r="AP315" i="54"/>
  <c r="AP313" i="54"/>
  <c r="AP311" i="54"/>
  <c r="AP309" i="54"/>
  <c r="AP297" i="54"/>
  <c r="AP295" i="54"/>
  <c r="AP293" i="54"/>
  <c r="AP291" i="54"/>
  <c r="AP289" i="54"/>
  <c r="AP287" i="54"/>
  <c r="AP285" i="54"/>
  <c r="AP283" i="54"/>
  <c r="AP281" i="54"/>
  <c r="AP279" i="54"/>
  <c r="AP277" i="54"/>
  <c r="AP275" i="54"/>
  <c r="AP273" i="54"/>
  <c r="AP271" i="54"/>
  <c r="AP269" i="54"/>
  <c r="AP267" i="54"/>
  <c r="AP265" i="54"/>
  <c r="AP263" i="54"/>
  <c r="AP261" i="54"/>
  <c r="AP324" i="54"/>
  <c r="AP326" i="54"/>
  <c r="AP322" i="54"/>
  <c r="AP318" i="54"/>
  <c r="AP344" i="54"/>
  <c r="AP342" i="54"/>
  <c r="AP334" i="54"/>
  <c r="AP347" i="54"/>
  <c r="AP341" i="54"/>
  <c r="AP346" i="54"/>
  <c r="AP340" i="54"/>
  <c r="AP350" i="54"/>
  <c r="J36" i="50"/>
  <c r="V7" i="48"/>
  <c r="R37" i="52"/>
  <c r="K37" i="52"/>
  <c r="E37" i="52"/>
  <c r="I37" i="52"/>
  <c r="T36" i="52"/>
  <c r="J36" i="52"/>
  <c r="M36" i="52" s="1"/>
  <c r="N36" i="52" s="1"/>
  <c r="S36" i="52" s="1"/>
  <c r="F39" i="52"/>
  <c r="D38" i="52"/>
  <c r="G38" i="52" s="1"/>
  <c r="H38" i="52" s="1"/>
  <c r="G37" i="52"/>
  <c r="H37" i="52" s="1"/>
  <c r="J35" i="51"/>
  <c r="K36" i="51"/>
  <c r="E36" i="51"/>
  <c r="R36" i="51"/>
  <c r="I36" i="51"/>
  <c r="D37" i="51"/>
  <c r="F38" i="51"/>
  <c r="G36" i="51"/>
  <c r="H36" i="51" s="1"/>
  <c r="F39" i="50"/>
  <c r="D38" i="50"/>
  <c r="G37" i="50"/>
  <c r="H37" i="50" s="1"/>
  <c r="R37" i="50"/>
  <c r="K37" i="50"/>
  <c r="E37" i="50"/>
  <c r="I37" i="50"/>
  <c r="B8" i="44"/>
  <c r="B7" i="44"/>
  <c r="A10" i="44"/>
  <c r="B9" i="44"/>
  <c r="H9" i="44" s="1"/>
  <c r="P2" i="41"/>
  <c r="O352" i="41"/>
  <c r="O353" i="41"/>
  <c r="O298" i="41"/>
  <c r="O294" i="41"/>
  <c r="O290" i="41"/>
  <c r="O286" i="41"/>
  <c r="O282" i="41"/>
  <c r="O278" i="41"/>
  <c r="O274" i="41"/>
  <c r="O270" i="41"/>
  <c r="O266" i="41"/>
  <c r="O262" i="41"/>
  <c r="O258" i="41"/>
  <c r="O254" i="41"/>
  <c r="O250" i="41"/>
  <c r="O246" i="41"/>
  <c r="O242" i="41"/>
  <c r="O238" i="41"/>
  <c r="O234" i="41"/>
  <c r="O230" i="41"/>
  <c r="O226" i="41"/>
  <c r="O222" i="41"/>
  <c r="O218" i="41"/>
  <c r="O214" i="41"/>
  <c r="O210" i="41"/>
  <c r="O206" i="41"/>
  <c r="O202" i="41"/>
  <c r="O198" i="41"/>
  <c r="O194" i="41"/>
  <c r="O190" i="41"/>
  <c r="O186" i="41"/>
  <c r="O182" i="41"/>
  <c r="O178" i="41"/>
  <c r="O174" i="41"/>
  <c r="O170" i="41"/>
  <c r="O166" i="41"/>
  <c r="O162" i="41"/>
  <c r="O158" i="41"/>
  <c r="O154" i="41"/>
  <c r="O150" i="41"/>
  <c r="O146" i="41"/>
  <c r="O142" i="41"/>
  <c r="O138" i="41"/>
  <c r="O134" i="41"/>
  <c r="O130" i="41"/>
  <c r="O126" i="41"/>
  <c r="O122" i="41"/>
  <c r="O118" i="41"/>
  <c r="O114" i="41"/>
  <c r="O110" i="41"/>
  <c r="O106" i="41"/>
  <c r="O102" i="41"/>
  <c r="O98" i="41"/>
  <c r="O94" i="41"/>
  <c r="O90" i="41"/>
  <c r="O86" i="41"/>
  <c r="O82" i="41"/>
  <c r="O78" i="41"/>
  <c r="O74" i="41"/>
  <c r="O70" i="41"/>
  <c r="O66" i="41"/>
  <c r="O62" i="41"/>
  <c r="O58" i="41"/>
  <c r="O54" i="41"/>
  <c r="O50" i="41"/>
  <c r="O46" i="41"/>
  <c r="O42" i="41"/>
  <c r="O38" i="41"/>
  <c r="O34" i="41"/>
  <c r="O30" i="41"/>
  <c r="O26" i="41"/>
  <c r="O24" i="41"/>
  <c r="O20" i="41"/>
  <c r="O16" i="41"/>
  <c r="O12" i="41"/>
  <c r="O8" i="41"/>
  <c r="O4" i="41"/>
  <c r="O296" i="41"/>
  <c r="O292" i="41"/>
  <c r="O288" i="41"/>
  <c r="O284" i="41"/>
  <c r="O280" i="41"/>
  <c r="O276" i="41"/>
  <c r="O272" i="41"/>
  <c r="O268" i="41"/>
  <c r="O264" i="41"/>
  <c r="O260" i="41"/>
  <c r="O256" i="41"/>
  <c r="O252" i="41"/>
  <c r="O248" i="41"/>
  <c r="O244" i="41"/>
  <c r="O240" i="41"/>
  <c r="O236" i="41"/>
  <c r="O232" i="41"/>
  <c r="O228" i="41"/>
  <c r="O224" i="41"/>
  <c r="O220" i="41"/>
  <c r="O216" i="41"/>
  <c r="O212" i="41"/>
  <c r="O208" i="41"/>
  <c r="O204" i="41"/>
  <c r="O200" i="41"/>
  <c r="O196" i="41"/>
  <c r="O192" i="41"/>
  <c r="O188" i="41"/>
  <c r="O184" i="41"/>
  <c r="O180" i="41"/>
  <c r="O176" i="41"/>
  <c r="O172" i="41"/>
  <c r="O168" i="41"/>
  <c r="O164" i="41"/>
  <c r="O160" i="41"/>
  <c r="O156" i="41"/>
  <c r="O152" i="41"/>
  <c r="O148" i="41"/>
  <c r="O144" i="41"/>
  <c r="O140" i="41"/>
  <c r="O136" i="41"/>
  <c r="O132" i="41"/>
  <c r="O128" i="41"/>
  <c r="O124" i="41"/>
  <c r="O120" i="41"/>
  <c r="O116" i="41"/>
  <c r="O112" i="41"/>
  <c r="O108" i="41"/>
  <c r="O104" i="41"/>
  <c r="O100" i="41"/>
  <c r="O96" i="41"/>
  <c r="O92" i="41"/>
  <c r="O88" i="41"/>
  <c r="O84" i="41"/>
  <c r="O80" i="41"/>
  <c r="O76" i="41"/>
  <c r="O72" i="41"/>
  <c r="O68" i="41"/>
  <c r="O64" i="41"/>
  <c r="O60" i="41"/>
  <c r="O56" i="41"/>
  <c r="O52" i="41"/>
  <c r="O48" i="41"/>
  <c r="O44" i="41"/>
  <c r="O40" i="41"/>
  <c r="O36" i="41"/>
  <c r="O32" i="41"/>
  <c r="O28" i="41"/>
  <c r="O22" i="41"/>
  <c r="O18" i="41"/>
  <c r="O14" i="41"/>
  <c r="O10" i="41"/>
  <c r="O6" i="41"/>
  <c r="O299" i="41"/>
  <c r="O295" i="41"/>
  <c r="O291" i="41"/>
  <c r="O287" i="41"/>
  <c r="O283" i="41"/>
  <c r="O279" i="41"/>
  <c r="O275" i="41"/>
  <c r="O271" i="41"/>
  <c r="O267" i="41"/>
  <c r="O263" i="41"/>
  <c r="O259" i="41"/>
  <c r="O255" i="41"/>
  <c r="O251" i="41"/>
  <c r="O247" i="41"/>
  <c r="O243" i="41"/>
  <c r="O239" i="41"/>
  <c r="O235" i="41"/>
  <c r="O231" i="41"/>
  <c r="O227" i="41"/>
  <c r="O223" i="41"/>
  <c r="O219" i="41"/>
  <c r="O215" i="41"/>
  <c r="O211" i="41"/>
  <c r="O207" i="41"/>
  <c r="O203" i="41"/>
  <c r="O199" i="41"/>
  <c r="O195" i="41"/>
  <c r="O191" i="41"/>
  <c r="O187" i="41"/>
  <c r="O183" i="41"/>
  <c r="O179" i="41"/>
  <c r="O175" i="41"/>
  <c r="O171" i="41"/>
  <c r="O167" i="41"/>
  <c r="O163" i="41"/>
  <c r="O159" i="41"/>
  <c r="O155" i="41"/>
  <c r="O151" i="41"/>
  <c r="O147" i="41"/>
  <c r="O143" i="41"/>
  <c r="O139" i="41"/>
  <c r="O135" i="41"/>
  <c r="O131" i="41"/>
  <c r="O127" i="41"/>
  <c r="O123" i="41"/>
  <c r="O119" i="41"/>
  <c r="O115" i="41"/>
  <c r="O111" i="41"/>
  <c r="O107" i="41"/>
  <c r="O103" i="41"/>
  <c r="O99" i="41"/>
  <c r="O95" i="41"/>
  <c r="O91" i="41"/>
  <c r="O87" i="41"/>
  <c r="O83" i="41"/>
  <c r="O79" i="41"/>
  <c r="O75" i="41"/>
  <c r="O71" i="41"/>
  <c r="O67" i="41"/>
  <c r="O63" i="41"/>
  <c r="O59" i="41"/>
  <c r="O55" i="41"/>
  <c r="O51" i="41"/>
  <c r="O47" i="41"/>
  <c r="O43" i="41"/>
  <c r="O39" i="41"/>
  <c r="O35" i="41"/>
  <c r="O31" i="41"/>
  <c r="O27" i="41"/>
  <c r="O23" i="41"/>
  <c r="O19" i="41"/>
  <c r="O15" i="41"/>
  <c r="O11" i="41"/>
  <c r="O7" i="41"/>
  <c r="O297" i="41"/>
  <c r="O293" i="41"/>
  <c r="O289" i="41"/>
  <c r="O285" i="41"/>
  <c r="O281" i="41"/>
  <c r="O277" i="41"/>
  <c r="O273" i="41"/>
  <c r="O269" i="41"/>
  <c r="O265" i="41"/>
  <c r="O261" i="41"/>
  <c r="O257" i="41"/>
  <c r="O253" i="41"/>
  <c r="O249" i="41"/>
  <c r="O245" i="41"/>
  <c r="O241" i="41"/>
  <c r="O237" i="41"/>
  <c r="O233" i="41"/>
  <c r="O229" i="41"/>
  <c r="O225" i="41"/>
  <c r="O221" i="41"/>
  <c r="O217" i="41"/>
  <c r="O213" i="41"/>
  <c r="O209" i="41"/>
  <c r="O205" i="41"/>
  <c r="O201" i="41"/>
  <c r="O197" i="41"/>
  <c r="O193" i="41"/>
  <c r="O189" i="41"/>
  <c r="O185" i="41"/>
  <c r="O181" i="41"/>
  <c r="O177" i="41"/>
  <c r="O173" i="41"/>
  <c r="O169" i="41"/>
  <c r="O165" i="41"/>
  <c r="O161" i="41"/>
  <c r="O157" i="41"/>
  <c r="O153" i="41"/>
  <c r="O149" i="41"/>
  <c r="O145" i="41"/>
  <c r="O141" i="41"/>
  <c r="O137" i="41"/>
  <c r="O133" i="41"/>
  <c r="O129" i="41"/>
  <c r="O125" i="41"/>
  <c r="O121" i="41"/>
  <c r="O117" i="41"/>
  <c r="O113" i="41"/>
  <c r="O109" i="41"/>
  <c r="O105" i="41"/>
  <c r="O101" i="41"/>
  <c r="O97" i="41"/>
  <c r="O93" i="41"/>
  <c r="O89" i="41"/>
  <c r="O85" i="41"/>
  <c r="O81" i="41"/>
  <c r="O77" i="41"/>
  <c r="O73" i="41"/>
  <c r="O69" i="41"/>
  <c r="O65" i="41"/>
  <c r="O61" i="41"/>
  <c r="O57" i="41"/>
  <c r="O53" i="41"/>
  <c r="O49" i="41"/>
  <c r="O45" i="41"/>
  <c r="O41" i="41"/>
  <c r="O37" i="41"/>
  <c r="O33" i="41"/>
  <c r="O29" i="41"/>
  <c r="O25" i="41"/>
  <c r="O21" i="41"/>
  <c r="O17" i="41"/>
  <c r="O13" i="41"/>
  <c r="O9" i="41"/>
  <c r="O5" i="41"/>
  <c r="O3"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P400" i="41" l="1"/>
  <c r="P399" i="41"/>
  <c r="P356" i="41"/>
  <c r="P360" i="41"/>
  <c r="P362" i="41"/>
  <c r="P390" i="41"/>
  <c r="P363" i="41"/>
  <c r="P365" i="41"/>
  <c r="P381" i="41"/>
  <c r="P385" i="41"/>
  <c r="P387" i="41"/>
  <c r="P391" i="41"/>
  <c r="P378" i="41"/>
  <c r="P382" i="41"/>
  <c r="P388" i="41"/>
  <c r="P364" i="41"/>
  <c r="P366" i="41"/>
  <c r="P368" i="41"/>
  <c r="P370" i="41"/>
  <c r="P372" i="41"/>
  <c r="P374" i="41"/>
  <c r="P376" i="41"/>
  <c r="P380" i="41"/>
  <c r="P384" i="41"/>
  <c r="P386" i="41"/>
  <c r="P394" i="41"/>
  <c r="P357" i="41"/>
  <c r="P355" i="41"/>
  <c r="P358" i="41"/>
  <c r="P396" i="41"/>
  <c r="P398" i="41"/>
  <c r="P359" i="41"/>
  <c r="P367" i="41"/>
  <c r="P369" i="41"/>
  <c r="P371" i="41"/>
  <c r="P373" i="41"/>
  <c r="P375" i="41"/>
  <c r="P377" i="41"/>
  <c r="P379" i="41"/>
  <c r="P383" i="41"/>
  <c r="P389" i="41"/>
  <c r="P393" i="41"/>
  <c r="P395" i="41"/>
  <c r="P354" i="41"/>
  <c r="P361" i="41"/>
  <c r="P392" i="41"/>
  <c r="P397" i="41"/>
  <c r="H8" i="44"/>
  <c r="K17" i="5"/>
  <c r="AQ354" i="54"/>
  <c r="AQ355" i="54"/>
  <c r="AQ356" i="54"/>
  <c r="AQ357" i="54"/>
  <c r="AQ358" i="54"/>
  <c r="AQ359" i="54"/>
  <c r="AQ363" i="54"/>
  <c r="AQ367" i="54"/>
  <c r="AQ371" i="54"/>
  <c r="AQ376" i="54"/>
  <c r="AQ361" i="54"/>
  <c r="AQ365" i="54"/>
  <c r="AQ369" i="54"/>
  <c r="AQ372" i="54"/>
  <c r="AQ374" i="54"/>
  <c r="AQ378" i="54"/>
  <c r="AQ380" i="54"/>
  <c r="AQ384" i="54"/>
  <c r="AQ388" i="54"/>
  <c r="AQ392" i="54"/>
  <c r="AQ396" i="54"/>
  <c r="AQ400" i="54"/>
  <c r="AQ382" i="54"/>
  <c r="AQ386" i="54"/>
  <c r="AQ390" i="54"/>
  <c r="AQ394" i="54"/>
  <c r="AQ398" i="54"/>
  <c r="AQ381" i="54"/>
  <c r="AQ399" i="54"/>
  <c r="AQ395" i="54"/>
  <c r="AQ391" i="54"/>
  <c r="AQ387" i="54"/>
  <c r="AQ368" i="54"/>
  <c r="AQ383" i="54"/>
  <c r="AQ397" i="54"/>
  <c r="AQ393" i="54"/>
  <c r="AQ389" i="54"/>
  <c r="AQ385" i="54"/>
  <c r="AQ370" i="54"/>
  <c r="AQ379" i="54"/>
  <c r="AQ375" i="54"/>
  <c r="AQ364" i="54"/>
  <c r="AQ360" i="54"/>
  <c r="AQ377" i="54"/>
  <c r="AQ373" i="54"/>
  <c r="AQ366" i="54"/>
  <c r="AQ362" i="54"/>
  <c r="AR2" i="54"/>
  <c r="AQ141" i="54"/>
  <c r="AQ117" i="54"/>
  <c r="AQ183" i="54"/>
  <c r="AQ98" i="54"/>
  <c r="AQ102" i="54"/>
  <c r="AQ95" i="54"/>
  <c r="AQ93" i="54"/>
  <c r="AQ89" i="54"/>
  <c r="AQ81" i="54"/>
  <c r="AQ77" i="54"/>
  <c r="AQ73" i="54"/>
  <c r="AQ91" i="54"/>
  <c r="AQ87" i="54"/>
  <c r="AQ85" i="54"/>
  <c r="AQ83" i="54"/>
  <c r="AQ79" i="54"/>
  <c r="AQ75" i="54"/>
  <c r="AQ71" i="54"/>
  <c r="AQ67" i="54"/>
  <c r="AQ63" i="54"/>
  <c r="AQ59" i="54"/>
  <c r="AQ55" i="54"/>
  <c r="AQ51" i="54"/>
  <c r="AQ47" i="54"/>
  <c r="AQ43" i="54"/>
  <c r="AQ69" i="54"/>
  <c r="AQ65" i="54"/>
  <c r="AQ61" i="54"/>
  <c r="AQ57" i="54"/>
  <c r="AQ53" i="54"/>
  <c r="AQ49" i="54"/>
  <c r="AQ45" i="54"/>
  <c r="AQ41" i="54"/>
  <c r="AQ39" i="54"/>
  <c r="AQ37" i="54"/>
  <c r="AQ35" i="54"/>
  <c r="AQ33" i="54"/>
  <c r="AQ31" i="54"/>
  <c r="AQ29" i="54"/>
  <c r="AQ27" i="54"/>
  <c r="AQ25" i="54"/>
  <c r="AQ23" i="54"/>
  <c r="AQ21" i="54"/>
  <c r="AQ19" i="54"/>
  <c r="AQ17" i="54"/>
  <c r="AQ15" i="54"/>
  <c r="AQ13" i="54"/>
  <c r="AQ11" i="54"/>
  <c r="AQ9" i="54"/>
  <c r="AQ7" i="54"/>
  <c r="AQ5" i="54"/>
  <c r="AQ305" i="54"/>
  <c r="AQ301" i="54"/>
  <c r="AQ97" i="54"/>
  <c r="AQ99" i="54"/>
  <c r="AQ101" i="54"/>
  <c r="AQ103" i="54"/>
  <c r="AQ105" i="54"/>
  <c r="AQ107" i="54"/>
  <c r="AQ109" i="54"/>
  <c r="AQ111" i="54"/>
  <c r="AQ113" i="54"/>
  <c r="AQ115" i="54"/>
  <c r="AQ207" i="54"/>
  <c r="AQ173" i="54"/>
  <c r="AQ169" i="54"/>
  <c r="AQ155" i="54"/>
  <c r="AQ151" i="54"/>
  <c r="AQ147" i="54"/>
  <c r="AQ143" i="54"/>
  <c r="AQ94" i="54"/>
  <c r="AQ90" i="54"/>
  <c r="AQ86" i="54"/>
  <c r="AQ119" i="54"/>
  <c r="AQ121" i="54"/>
  <c r="AQ123" i="54"/>
  <c r="AQ125" i="54"/>
  <c r="AQ127" i="54"/>
  <c r="AQ129" i="54"/>
  <c r="AQ131" i="54"/>
  <c r="AQ133" i="54"/>
  <c r="AQ135" i="54"/>
  <c r="AQ137" i="54"/>
  <c r="AQ191" i="54"/>
  <c r="AQ181" i="54"/>
  <c r="AQ177" i="54"/>
  <c r="AQ165" i="54"/>
  <c r="AQ161" i="54"/>
  <c r="AQ159" i="54"/>
  <c r="AQ157" i="54"/>
  <c r="AQ153" i="54"/>
  <c r="AQ149" i="54"/>
  <c r="AQ145" i="54"/>
  <c r="AQ139" i="54"/>
  <c r="AQ100" i="54"/>
  <c r="AQ92" i="54"/>
  <c r="AQ84" i="54"/>
  <c r="AQ80" i="54"/>
  <c r="AQ72" i="54"/>
  <c r="AQ64" i="54"/>
  <c r="AQ56" i="54"/>
  <c r="AQ48" i="54"/>
  <c r="AQ40" i="54"/>
  <c r="AQ4" i="54"/>
  <c r="AQ6" i="54"/>
  <c r="AQ8" i="54"/>
  <c r="AQ10" i="54"/>
  <c r="AQ12" i="54"/>
  <c r="AQ14" i="54"/>
  <c r="AQ46" i="54"/>
  <c r="AQ54" i="54"/>
  <c r="AQ62" i="54"/>
  <c r="AQ70" i="54"/>
  <c r="AQ78" i="54"/>
  <c r="AQ258" i="54"/>
  <c r="AQ118" i="54"/>
  <c r="AQ116" i="54"/>
  <c r="AQ112" i="54"/>
  <c r="AQ108" i="54"/>
  <c r="AQ104" i="54"/>
  <c r="AQ96" i="54"/>
  <c r="AQ88" i="54"/>
  <c r="AQ76" i="54"/>
  <c r="AQ68" i="54"/>
  <c r="AQ60" i="54"/>
  <c r="AQ52" i="54"/>
  <c r="AQ44" i="54"/>
  <c r="AQ38" i="54"/>
  <c r="AQ36" i="54"/>
  <c r="AQ34" i="54"/>
  <c r="AQ32" i="54"/>
  <c r="AQ28" i="54"/>
  <c r="AQ26" i="54"/>
  <c r="AQ24" i="54"/>
  <c r="AQ22" i="54"/>
  <c r="AQ20" i="54"/>
  <c r="AQ18" i="54"/>
  <c r="AQ16" i="54"/>
  <c r="AQ3" i="54"/>
  <c r="AQ42" i="54"/>
  <c r="AQ50" i="54"/>
  <c r="AQ58" i="54"/>
  <c r="AQ66" i="54"/>
  <c r="AQ74" i="54"/>
  <c r="AQ82" i="54"/>
  <c r="AQ114" i="54"/>
  <c r="AQ215" i="54"/>
  <c r="AQ211" i="54"/>
  <c r="AQ195" i="54"/>
  <c r="AQ189" i="54"/>
  <c r="AQ187" i="54"/>
  <c r="AQ185" i="54"/>
  <c r="AQ175" i="54"/>
  <c r="AQ167" i="54"/>
  <c r="AQ193" i="54"/>
  <c r="AQ201" i="54"/>
  <c r="AQ209" i="54"/>
  <c r="AQ221" i="54"/>
  <c r="AQ233" i="54"/>
  <c r="AQ223" i="54"/>
  <c r="AQ219" i="54"/>
  <c r="AQ213" i="54"/>
  <c r="AQ229" i="54"/>
  <c r="AQ227" i="54"/>
  <c r="AQ235" i="54"/>
  <c r="AQ292" i="54"/>
  <c r="AQ288" i="54"/>
  <c r="AQ280" i="54"/>
  <c r="AQ272" i="54"/>
  <c r="AQ110" i="54"/>
  <c r="AQ106" i="54"/>
  <c r="AQ203" i="54"/>
  <c r="AQ199" i="54"/>
  <c r="AQ179" i="54"/>
  <c r="AQ171" i="54"/>
  <c r="AQ163" i="54"/>
  <c r="AQ197" i="54"/>
  <c r="AQ205" i="54"/>
  <c r="AQ217" i="54"/>
  <c r="AQ225" i="54"/>
  <c r="AQ231" i="54"/>
  <c r="AQ296" i="54"/>
  <c r="AQ294" i="54"/>
  <c r="AQ284" i="54"/>
  <c r="AQ276" i="54"/>
  <c r="AQ268" i="54"/>
  <c r="AQ264" i="54"/>
  <c r="AQ238" i="54"/>
  <c r="AQ236" i="54"/>
  <c r="AQ232" i="54"/>
  <c r="AQ230" i="54"/>
  <c r="AQ228" i="54"/>
  <c r="AQ226" i="54"/>
  <c r="AQ224" i="54"/>
  <c r="AQ222" i="54"/>
  <c r="AQ220" i="54"/>
  <c r="AQ216" i="54"/>
  <c r="AQ212" i="54"/>
  <c r="AQ208" i="54"/>
  <c r="AQ204" i="54"/>
  <c r="AQ200" i="54"/>
  <c r="AQ196" i="54"/>
  <c r="AQ192" i="54"/>
  <c r="AQ188" i="54"/>
  <c r="AQ184" i="54"/>
  <c r="AQ180" i="54"/>
  <c r="AQ176" i="54"/>
  <c r="AQ172" i="54"/>
  <c r="AQ168" i="54"/>
  <c r="AQ164" i="54"/>
  <c r="AQ160" i="54"/>
  <c r="AQ156" i="54"/>
  <c r="AQ152" i="54"/>
  <c r="AQ148" i="54"/>
  <c r="AQ144" i="54"/>
  <c r="AQ140" i="54"/>
  <c r="AQ262" i="54"/>
  <c r="AQ260" i="54"/>
  <c r="AQ256" i="54"/>
  <c r="AQ254" i="54"/>
  <c r="AQ252" i="54"/>
  <c r="AQ250" i="54"/>
  <c r="AQ248" i="54"/>
  <c r="AQ246" i="54"/>
  <c r="AQ244" i="54"/>
  <c r="AQ242" i="54"/>
  <c r="AQ240" i="54"/>
  <c r="AQ218" i="54"/>
  <c r="AQ214" i="54"/>
  <c r="AQ210" i="54"/>
  <c r="AQ206" i="54"/>
  <c r="AQ202" i="54"/>
  <c r="AQ198" i="54"/>
  <c r="AQ194" i="54"/>
  <c r="AQ190" i="54"/>
  <c r="AQ186" i="54"/>
  <c r="AQ182" i="54"/>
  <c r="AQ178" i="54"/>
  <c r="AQ174" i="54"/>
  <c r="AQ170" i="54"/>
  <c r="AQ166" i="54"/>
  <c r="AQ162" i="54"/>
  <c r="AQ158" i="54"/>
  <c r="AQ154" i="54"/>
  <c r="AQ150" i="54"/>
  <c r="AQ146" i="54"/>
  <c r="AQ142" i="54"/>
  <c r="AQ138" i="54"/>
  <c r="AQ30" i="54"/>
  <c r="AQ122" i="54"/>
  <c r="AQ126" i="54"/>
  <c r="AQ130" i="54"/>
  <c r="AQ134" i="54"/>
  <c r="AQ259" i="54"/>
  <c r="AQ257" i="54"/>
  <c r="AQ253" i="54"/>
  <c r="AQ249" i="54"/>
  <c r="AQ245" i="54"/>
  <c r="AQ241" i="54"/>
  <c r="AQ237" i="54"/>
  <c r="AQ327" i="54"/>
  <c r="AQ261" i="54"/>
  <c r="AQ263" i="54"/>
  <c r="AQ265" i="54"/>
  <c r="AQ267" i="54"/>
  <c r="AQ269" i="54"/>
  <c r="AQ271" i="54"/>
  <c r="AQ273" i="54"/>
  <c r="AQ275" i="54"/>
  <c r="AQ277" i="54"/>
  <c r="AQ279" i="54"/>
  <c r="AQ281" i="54"/>
  <c r="AQ283" i="54"/>
  <c r="AQ285" i="54"/>
  <c r="AQ287" i="54"/>
  <c r="AQ289" i="54"/>
  <c r="AQ291" i="54"/>
  <c r="AQ293" i="54"/>
  <c r="AQ295" i="54"/>
  <c r="AQ297" i="54"/>
  <c r="AQ317" i="54"/>
  <c r="AQ323" i="54"/>
  <c r="AQ309" i="54"/>
  <c r="AQ307" i="54"/>
  <c r="AQ299" i="54"/>
  <c r="AQ334" i="54"/>
  <c r="AQ330" i="54"/>
  <c r="AQ328" i="54"/>
  <c r="AQ316" i="54"/>
  <c r="AQ312" i="54"/>
  <c r="AQ308" i="54"/>
  <c r="AQ304" i="54"/>
  <c r="AQ300" i="54"/>
  <c r="AQ336" i="54"/>
  <c r="AQ337" i="54"/>
  <c r="AQ333" i="54"/>
  <c r="AQ353" i="54"/>
  <c r="AQ349" i="54"/>
  <c r="AQ343" i="54"/>
  <c r="AQ350" i="54"/>
  <c r="AQ342" i="54"/>
  <c r="AQ348" i="54"/>
  <c r="AQ344" i="54"/>
  <c r="AQ120" i="54"/>
  <c r="AQ124" i="54"/>
  <c r="AQ128" i="54"/>
  <c r="AQ132" i="54"/>
  <c r="AQ136" i="54"/>
  <c r="AQ234" i="54"/>
  <c r="AQ266" i="54"/>
  <c r="AQ270" i="54"/>
  <c r="AQ274" i="54"/>
  <c r="AQ278" i="54"/>
  <c r="AQ282" i="54"/>
  <c r="AQ286" i="54"/>
  <c r="AQ290" i="54"/>
  <c r="AQ255" i="54"/>
  <c r="AQ251" i="54"/>
  <c r="AQ247" i="54"/>
  <c r="AQ243" i="54"/>
  <c r="AQ239" i="54"/>
  <c r="AQ315" i="54"/>
  <c r="AQ340" i="54"/>
  <c r="AQ313" i="54"/>
  <c r="AQ347" i="54"/>
  <c r="AQ331" i="54"/>
  <c r="AQ329" i="54"/>
  <c r="AQ325" i="54"/>
  <c r="AQ321" i="54"/>
  <c r="AQ319" i="54"/>
  <c r="AQ311" i="54"/>
  <c r="AQ303" i="54"/>
  <c r="AQ338" i="54"/>
  <c r="AQ326" i="54"/>
  <c r="AQ324" i="54"/>
  <c r="AQ322" i="54"/>
  <c r="AQ320" i="54"/>
  <c r="AQ318" i="54"/>
  <c r="AQ314" i="54"/>
  <c r="AQ310" i="54"/>
  <c r="AQ306" i="54"/>
  <c r="AQ302" i="54"/>
  <c r="AQ298" i="54"/>
  <c r="AQ332" i="54"/>
  <c r="AQ341" i="54"/>
  <c r="AQ339" i="54"/>
  <c r="AQ335" i="54"/>
  <c r="AQ351" i="54"/>
  <c r="AQ345" i="54"/>
  <c r="AQ352" i="54"/>
  <c r="AQ346" i="54"/>
  <c r="H7" i="44"/>
  <c r="V8" i="48"/>
  <c r="G9" i="44"/>
  <c r="G8" i="44"/>
  <c r="G7" i="44"/>
  <c r="C7" i="44"/>
  <c r="E7" i="44"/>
  <c r="D7" i="44"/>
  <c r="F7" i="44"/>
  <c r="C9" i="44"/>
  <c r="E9" i="44"/>
  <c r="D9" i="44"/>
  <c r="F9" i="44"/>
  <c r="C8" i="44"/>
  <c r="E8" i="44"/>
  <c r="D8" i="44"/>
  <c r="F8" i="44"/>
  <c r="A32" i="28"/>
  <c r="A33" i="28"/>
  <c r="L38" i="52"/>
  <c r="T37" i="52"/>
  <c r="J37" i="52"/>
  <c r="M37" i="52" s="1"/>
  <c r="D39" i="52"/>
  <c r="F40" i="52"/>
  <c r="K38" i="52"/>
  <c r="E38" i="52"/>
  <c r="T38" i="52" s="1"/>
  <c r="R38" i="52"/>
  <c r="I38" i="52"/>
  <c r="J38" i="52" s="1"/>
  <c r="M38" i="52" s="1"/>
  <c r="N38" i="52" s="1"/>
  <c r="S38" i="52" s="1"/>
  <c r="L37" i="52"/>
  <c r="N37" i="52" s="1"/>
  <c r="S37" i="52" s="1"/>
  <c r="R37" i="51"/>
  <c r="K37" i="51"/>
  <c r="E37" i="51"/>
  <c r="I37" i="51"/>
  <c r="J36" i="51"/>
  <c r="F39" i="51"/>
  <c r="D38" i="51"/>
  <c r="G37" i="51"/>
  <c r="H37" i="51" s="1"/>
  <c r="J37" i="50"/>
  <c r="K38" i="50"/>
  <c r="E38" i="50"/>
  <c r="R38" i="50"/>
  <c r="I38" i="50"/>
  <c r="D39" i="50"/>
  <c r="F40" i="50"/>
  <c r="G38" i="50"/>
  <c r="H38" i="50" s="1"/>
  <c r="K16" i="5"/>
  <c r="K18" i="5"/>
  <c r="A34" i="28"/>
  <c r="B10" i="44"/>
  <c r="H10" i="44" s="1"/>
  <c r="A11" i="44"/>
  <c r="Q2" i="41"/>
  <c r="P353" i="41"/>
  <c r="P352" i="41"/>
  <c r="P296" i="41"/>
  <c r="P292" i="41"/>
  <c r="P288" i="41"/>
  <c r="P284" i="41"/>
  <c r="P280" i="41"/>
  <c r="P276" i="41"/>
  <c r="P272" i="41"/>
  <c r="P268" i="41"/>
  <c r="P264" i="41"/>
  <c r="P260" i="41"/>
  <c r="P256" i="41"/>
  <c r="P252" i="41"/>
  <c r="P248" i="41"/>
  <c r="P244" i="41"/>
  <c r="P240" i="41"/>
  <c r="P236" i="41"/>
  <c r="P232" i="41"/>
  <c r="P228" i="41"/>
  <c r="P224" i="41"/>
  <c r="P220" i="41"/>
  <c r="P216" i="41"/>
  <c r="P212" i="41"/>
  <c r="P208" i="41"/>
  <c r="P204" i="41"/>
  <c r="P200" i="41"/>
  <c r="P196" i="41"/>
  <c r="P192" i="41"/>
  <c r="P188" i="41"/>
  <c r="P184" i="41"/>
  <c r="P180" i="41"/>
  <c r="P176" i="41"/>
  <c r="P172" i="41"/>
  <c r="P168" i="41"/>
  <c r="P164" i="41"/>
  <c r="P160" i="41"/>
  <c r="P156" i="41"/>
  <c r="P152" i="41"/>
  <c r="P148" i="41"/>
  <c r="P144" i="41"/>
  <c r="P140" i="41"/>
  <c r="P136" i="41"/>
  <c r="P132" i="41"/>
  <c r="P128" i="41"/>
  <c r="P124" i="41"/>
  <c r="P120" i="41"/>
  <c r="P116" i="41"/>
  <c r="P112" i="41"/>
  <c r="P108" i="41"/>
  <c r="P104" i="41"/>
  <c r="P100" i="41"/>
  <c r="P96" i="41"/>
  <c r="P92" i="41"/>
  <c r="P88" i="41"/>
  <c r="P84" i="41"/>
  <c r="P80" i="41"/>
  <c r="P76" i="41"/>
  <c r="P72" i="41"/>
  <c r="P68" i="41"/>
  <c r="P64" i="41"/>
  <c r="P60" i="41"/>
  <c r="P56" i="41"/>
  <c r="P52" i="41"/>
  <c r="P48" i="41"/>
  <c r="P44" i="41"/>
  <c r="P40" i="41"/>
  <c r="P36" i="41"/>
  <c r="P32" i="41"/>
  <c r="P28" i="41"/>
  <c r="P22" i="41"/>
  <c r="P18" i="41"/>
  <c r="P14" i="41"/>
  <c r="P10" i="41"/>
  <c r="P6" i="41"/>
  <c r="P3" i="41"/>
  <c r="P298" i="41"/>
  <c r="P294" i="41"/>
  <c r="P290" i="41"/>
  <c r="P286" i="41"/>
  <c r="P282" i="41"/>
  <c r="P278" i="41"/>
  <c r="P274" i="41"/>
  <c r="P270" i="41"/>
  <c r="P266" i="41"/>
  <c r="P262" i="41"/>
  <c r="P258" i="41"/>
  <c r="P254" i="41"/>
  <c r="P250" i="41"/>
  <c r="P246" i="41"/>
  <c r="P242" i="41"/>
  <c r="P238" i="41"/>
  <c r="P234" i="41"/>
  <c r="P230" i="41"/>
  <c r="P226" i="41"/>
  <c r="P222" i="41"/>
  <c r="P218" i="41"/>
  <c r="P214" i="41"/>
  <c r="P210" i="41"/>
  <c r="P206" i="41"/>
  <c r="P202" i="41"/>
  <c r="P198" i="41"/>
  <c r="P194" i="41"/>
  <c r="P190" i="41"/>
  <c r="P186" i="41"/>
  <c r="P182" i="41"/>
  <c r="P178" i="41"/>
  <c r="P174" i="41"/>
  <c r="P170" i="41"/>
  <c r="P166" i="41"/>
  <c r="P162" i="41"/>
  <c r="P158" i="41"/>
  <c r="P154" i="41"/>
  <c r="P150" i="41"/>
  <c r="P146" i="41"/>
  <c r="P142" i="41"/>
  <c r="P138" i="41"/>
  <c r="P134" i="41"/>
  <c r="P130" i="41"/>
  <c r="P126" i="41"/>
  <c r="P122" i="41"/>
  <c r="P118" i="41"/>
  <c r="P114" i="41"/>
  <c r="P110" i="41"/>
  <c r="P106" i="41"/>
  <c r="P102" i="41"/>
  <c r="P98" i="41"/>
  <c r="P94" i="41"/>
  <c r="P90" i="41"/>
  <c r="P86" i="41"/>
  <c r="P82" i="41"/>
  <c r="P78" i="41"/>
  <c r="P74" i="41"/>
  <c r="P70" i="41"/>
  <c r="P66" i="41"/>
  <c r="P62" i="41"/>
  <c r="P58" i="41"/>
  <c r="P54" i="41"/>
  <c r="P50" i="41"/>
  <c r="P46" i="41"/>
  <c r="P42" i="41"/>
  <c r="P38" i="41"/>
  <c r="P34" i="41"/>
  <c r="P30" i="41"/>
  <c r="P26" i="41"/>
  <c r="P24" i="41"/>
  <c r="P20" i="41"/>
  <c r="P16" i="41"/>
  <c r="P12" i="41"/>
  <c r="P8" i="41"/>
  <c r="P4" i="41"/>
  <c r="P351" i="41"/>
  <c r="P350" i="41"/>
  <c r="P349" i="41"/>
  <c r="P348" i="41"/>
  <c r="P347" i="41"/>
  <c r="P346" i="41"/>
  <c r="P345" i="41"/>
  <c r="P344" i="41"/>
  <c r="P343" i="41"/>
  <c r="P342" i="41"/>
  <c r="P341" i="41"/>
  <c r="P340" i="41"/>
  <c r="P339" i="41"/>
  <c r="P338" i="41"/>
  <c r="P337" i="41"/>
  <c r="P336" i="41"/>
  <c r="P335" i="41"/>
  <c r="P334" i="41"/>
  <c r="P333" i="41"/>
  <c r="P332" i="41"/>
  <c r="P331" i="41"/>
  <c r="P330" i="41"/>
  <c r="P329" i="41"/>
  <c r="P328" i="41"/>
  <c r="P327" i="41"/>
  <c r="P326" i="41"/>
  <c r="P325" i="41"/>
  <c r="P324" i="41"/>
  <c r="P323" i="41"/>
  <c r="P322" i="41"/>
  <c r="P321" i="41"/>
  <c r="P320" i="41"/>
  <c r="P319" i="41"/>
  <c r="P318" i="41"/>
  <c r="P317" i="41"/>
  <c r="P316" i="41"/>
  <c r="P315" i="41"/>
  <c r="P314" i="41"/>
  <c r="P313" i="41"/>
  <c r="P312" i="41"/>
  <c r="P311" i="41"/>
  <c r="P310" i="41"/>
  <c r="P309" i="41"/>
  <c r="P308" i="41"/>
  <c r="P307" i="41"/>
  <c r="P306" i="41"/>
  <c r="P305" i="41"/>
  <c r="P304" i="41"/>
  <c r="P303" i="41"/>
  <c r="P302" i="41"/>
  <c r="P301" i="41"/>
  <c r="P300" i="41"/>
  <c r="P297" i="41"/>
  <c r="P293" i="41"/>
  <c r="P289" i="41"/>
  <c r="P285" i="41"/>
  <c r="P281" i="41"/>
  <c r="P277" i="41"/>
  <c r="P273" i="41"/>
  <c r="P269" i="41"/>
  <c r="P265" i="41"/>
  <c r="P261" i="41"/>
  <c r="P257" i="41"/>
  <c r="P253" i="41"/>
  <c r="P249" i="41"/>
  <c r="P245" i="41"/>
  <c r="P241" i="41"/>
  <c r="P237" i="41"/>
  <c r="P233" i="41"/>
  <c r="P229" i="41"/>
  <c r="P225" i="41"/>
  <c r="P221" i="41"/>
  <c r="P217" i="41"/>
  <c r="P213" i="41"/>
  <c r="P209" i="41"/>
  <c r="P205" i="41"/>
  <c r="P201" i="41"/>
  <c r="P197" i="41"/>
  <c r="P193" i="41"/>
  <c r="P189" i="41"/>
  <c r="P185" i="41"/>
  <c r="P181" i="41"/>
  <c r="P177" i="41"/>
  <c r="P173" i="41"/>
  <c r="P169" i="41"/>
  <c r="P165" i="41"/>
  <c r="P161" i="41"/>
  <c r="P157" i="41"/>
  <c r="P153" i="41"/>
  <c r="P149" i="41"/>
  <c r="P145" i="41"/>
  <c r="P141" i="41"/>
  <c r="P137" i="41"/>
  <c r="P133" i="41"/>
  <c r="P129" i="41"/>
  <c r="P125" i="41"/>
  <c r="P121" i="41"/>
  <c r="P117" i="41"/>
  <c r="P113" i="41"/>
  <c r="P109" i="41"/>
  <c r="P105" i="41"/>
  <c r="P101" i="41"/>
  <c r="P97" i="41"/>
  <c r="P93" i="41"/>
  <c r="P89" i="41"/>
  <c r="P85" i="41"/>
  <c r="P81" i="41"/>
  <c r="P77" i="41"/>
  <c r="P73" i="41"/>
  <c r="P69" i="41"/>
  <c r="P65" i="41"/>
  <c r="P61" i="41"/>
  <c r="P57" i="41"/>
  <c r="P53" i="41"/>
  <c r="P49" i="41"/>
  <c r="P45" i="41"/>
  <c r="P41" i="41"/>
  <c r="P37" i="41"/>
  <c r="P33" i="41"/>
  <c r="P29" i="41"/>
  <c r="P25" i="41"/>
  <c r="P21" i="41"/>
  <c r="P17" i="41"/>
  <c r="P13" i="41"/>
  <c r="P9" i="41"/>
  <c r="P5" i="41"/>
  <c r="P299" i="41"/>
  <c r="P295" i="41"/>
  <c r="P291" i="41"/>
  <c r="P287" i="41"/>
  <c r="P283" i="41"/>
  <c r="P279" i="41"/>
  <c r="P275" i="41"/>
  <c r="P271" i="41"/>
  <c r="P267" i="41"/>
  <c r="P263" i="41"/>
  <c r="P259" i="41"/>
  <c r="P255" i="41"/>
  <c r="P251" i="41"/>
  <c r="P247" i="41"/>
  <c r="P243" i="41"/>
  <c r="P239" i="41"/>
  <c r="P235" i="41"/>
  <c r="P231" i="41"/>
  <c r="P227" i="41"/>
  <c r="P223" i="41"/>
  <c r="P219" i="41"/>
  <c r="P215" i="41"/>
  <c r="P211" i="41"/>
  <c r="P207" i="41"/>
  <c r="P203" i="41"/>
  <c r="P199" i="41"/>
  <c r="P195" i="41"/>
  <c r="P191" i="41"/>
  <c r="P187" i="41"/>
  <c r="P183" i="41"/>
  <c r="P179" i="41"/>
  <c r="P175" i="41"/>
  <c r="P171" i="41"/>
  <c r="P167" i="41"/>
  <c r="P163" i="41"/>
  <c r="P159" i="41"/>
  <c r="P155" i="41"/>
  <c r="P151" i="41"/>
  <c r="P147" i="41"/>
  <c r="P143" i="41"/>
  <c r="P139" i="41"/>
  <c r="P135" i="41"/>
  <c r="P131" i="41"/>
  <c r="P127" i="41"/>
  <c r="P123" i="41"/>
  <c r="P119" i="41"/>
  <c r="P115" i="41"/>
  <c r="P111" i="41"/>
  <c r="P107" i="41"/>
  <c r="P103" i="41"/>
  <c r="P99" i="41"/>
  <c r="P95" i="41"/>
  <c r="P91" i="41"/>
  <c r="P87" i="41"/>
  <c r="P83" i="41"/>
  <c r="P79" i="41"/>
  <c r="P75" i="41"/>
  <c r="P71" i="41"/>
  <c r="P67" i="41"/>
  <c r="P63" i="41"/>
  <c r="P59" i="41"/>
  <c r="P55" i="41"/>
  <c r="P51" i="41"/>
  <c r="P47" i="41"/>
  <c r="P43" i="41"/>
  <c r="P39" i="41"/>
  <c r="P35" i="41"/>
  <c r="P31" i="41"/>
  <c r="P27" i="41"/>
  <c r="P23" i="41"/>
  <c r="P19" i="41"/>
  <c r="P15" i="41"/>
  <c r="P11" i="41"/>
  <c r="P7" i="41"/>
  <c r="Q400" i="41" l="1"/>
  <c r="Q399" i="41"/>
  <c r="Q362" i="41"/>
  <c r="Q364" i="41"/>
  <c r="Q356" i="41"/>
  <c r="Q360" i="41"/>
  <c r="Q368" i="41"/>
  <c r="Q370" i="41"/>
  <c r="Q372" i="41"/>
  <c r="Q374" i="41"/>
  <c r="Q376" i="41"/>
  <c r="Q380" i="41"/>
  <c r="Q384" i="41"/>
  <c r="Q366" i="41"/>
  <c r="Q386" i="41"/>
  <c r="Q390" i="41"/>
  <c r="Q357" i="41"/>
  <c r="Q387" i="41"/>
  <c r="Q391" i="41"/>
  <c r="Q358" i="41"/>
  <c r="Q388" i="41"/>
  <c r="Q392" i="41"/>
  <c r="Q394" i="41"/>
  <c r="Q363" i="41"/>
  <c r="Q385" i="41"/>
  <c r="Q378" i="41"/>
  <c r="Q389" i="41"/>
  <c r="Q393" i="41"/>
  <c r="Q354" i="41"/>
  <c r="Q361" i="41"/>
  <c r="Q365" i="41"/>
  <c r="Q381" i="41"/>
  <c r="Q355" i="41"/>
  <c r="Q382" i="41"/>
  <c r="Q396" i="41"/>
  <c r="Q398" i="41"/>
  <c r="Q359" i="41"/>
  <c r="Q367" i="41"/>
  <c r="Q369" i="41"/>
  <c r="Q371" i="41"/>
  <c r="Q373" i="41"/>
  <c r="Q375" i="41"/>
  <c r="Q377" i="41"/>
  <c r="Q383" i="41"/>
  <c r="Q395" i="41"/>
  <c r="Q379" i="41"/>
  <c r="Q397" i="41"/>
  <c r="AR355" i="54"/>
  <c r="AR356" i="54"/>
  <c r="AR357" i="54"/>
  <c r="AR358" i="54"/>
  <c r="AR359" i="54"/>
  <c r="AR354" i="54"/>
  <c r="AR361" i="54"/>
  <c r="AR362" i="54"/>
  <c r="AR365" i="54"/>
  <c r="AR366" i="54"/>
  <c r="AR369" i="54"/>
  <c r="AR370" i="54"/>
  <c r="AR374" i="54"/>
  <c r="AR375" i="54"/>
  <c r="AR378" i="54"/>
  <c r="AR360" i="54"/>
  <c r="AR363" i="54"/>
  <c r="AR364" i="54"/>
  <c r="AR367" i="54"/>
  <c r="AR368" i="54"/>
  <c r="AR371" i="54"/>
  <c r="AR373" i="54"/>
  <c r="AR376" i="54"/>
  <c r="AR377" i="54"/>
  <c r="AR379" i="54"/>
  <c r="AR382" i="54"/>
  <c r="AR383" i="54"/>
  <c r="AR386" i="54"/>
  <c r="AR387" i="54"/>
  <c r="AR390" i="54"/>
  <c r="AR391" i="54"/>
  <c r="AR394" i="54"/>
  <c r="AR395" i="54"/>
  <c r="AR398" i="54"/>
  <c r="AR399" i="54"/>
  <c r="AR380" i="54"/>
  <c r="AR381" i="54"/>
  <c r="AR384" i="54"/>
  <c r="AR385" i="54"/>
  <c r="AR388" i="54"/>
  <c r="AR389" i="54"/>
  <c r="AR392" i="54"/>
  <c r="AR393" i="54"/>
  <c r="AR396" i="54"/>
  <c r="AR397" i="54"/>
  <c r="AR400" i="54"/>
  <c r="AR372" i="54"/>
  <c r="AS2" i="54"/>
  <c r="AR155" i="54"/>
  <c r="AR153" i="54"/>
  <c r="AR151" i="54"/>
  <c r="AR149" i="54"/>
  <c r="AR147" i="54"/>
  <c r="AR145" i="54"/>
  <c r="AR143" i="54"/>
  <c r="AR159" i="54"/>
  <c r="AR135" i="54"/>
  <c r="AR119" i="54"/>
  <c r="AR113" i="54"/>
  <c r="AR167" i="54"/>
  <c r="AR137" i="54"/>
  <c r="AR133" i="54"/>
  <c r="AR131" i="54"/>
  <c r="AR129" i="54"/>
  <c r="AR127" i="54"/>
  <c r="AR125" i="54"/>
  <c r="AR123" i="54"/>
  <c r="AR121" i="54"/>
  <c r="AR115" i="54"/>
  <c r="AR109" i="54"/>
  <c r="AR107" i="54"/>
  <c r="AR101" i="54"/>
  <c r="AR99" i="54"/>
  <c r="AR95" i="54"/>
  <c r="AR91" i="54"/>
  <c r="AR87" i="54"/>
  <c r="AR85" i="54"/>
  <c r="AR83" i="54"/>
  <c r="AR79" i="54"/>
  <c r="AR75" i="54"/>
  <c r="AR71" i="54"/>
  <c r="AR111" i="54"/>
  <c r="AR105" i="54"/>
  <c r="AR103" i="54"/>
  <c r="AR97" i="54"/>
  <c r="AR93" i="54"/>
  <c r="AR89" i="54"/>
  <c r="AR81" i="54"/>
  <c r="AR77" i="54"/>
  <c r="AR73" i="54"/>
  <c r="AR69" i="54"/>
  <c r="AR65" i="54"/>
  <c r="AR61" i="54"/>
  <c r="AR57" i="54"/>
  <c r="AR53" i="54"/>
  <c r="AR49" i="54"/>
  <c r="AR45" i="54"/>
  <c r="AR41" i="54"/>
  <c r="AR67" i="54"/>
  <c r="AR63" i="54"/>
  <c r="AR59" i="54"/>
  <c r="AR55" i="54"/>
  <c r="AR51" i="54"/>
  <c r="AR47" i="54"/>
  <c r="AR43" i="54"/>
  <c r="AR39" i="54"/>
  <c r="AR37" i="54"/>
  <c r="AR35" i="54"/>
  <c r="AR33" i="54"/>
  <c r="AR31" i="54"/>
  <c r="AR29" i="54"/>
  <c r="AR27" i="54"/>
  <c r="AR25" i="54"/>
  <c r="AR23" i="54"/>
  <c r="AR21" i="54"/>
  <c r="AR19" i="54"/>
  <c r="AR17" i="54"/>
  <c r="AR15" i="54"/>
  <c r="AR13" i="54"/>
  <c r="AR11" i="54"/>
  <c r="AR9" i="54"/>
  <c r="AR7" i="54"/>
  <c r="AR5" i="54"/>
  <c r="AR117" i="54"/>
  <c r="AR157" i="54"/>
  <c r="AR175" i="54"/>
  <c r="AR187" i="54"/>
  <c r="AR171" i="54"/>
  <c r="AR163" i="54"/>
  <c r="AR141" i="54"/>
  <c r="AR139" i="54"/>
  <c r="AR179" i="54"/>
  <c r="AR180" i="54"/>
  <c r="AR172" i="54"/>
  <c r="AR164" i="54"/>
  <c r="AR160" i="54"/>
  <c r="AR148" i="54"/>
  <c r="AR256" i="54"/>
  <c r="AR248" i="54"/>
  <c r="AR240" i="54"/>
  <c r="AR220" i="54"/>
  <c r="AR216" i="54"/>
  <c r="AR212" i="54"/>
  <c r="AR208" i="54"/>
  <c r="AR204" i="54"/>
  <c r="AR176" i="54"/>
  <c r="AR168" i="54"/>
  <c r="AR136" i="54"/>
  <c r="AR134" i="54"/>
  <c r="AR128" i="54"/>
  <c r="AR126" i="54"/>
  <c r="AR120" i="54"/>
  <c r="AR264" i="54"/>
  <c r="AR252" i="54"/>
  <c r="AR244" i="54"/>
  <c r="AR200" i="54"/>
  <c r="AR196" i="54"/>
  <c r="AR192" i="54"/>
  <c r="AR188" i="54"/>
  <c r="AR184" i="54"/>
  <c r="AR156" i="54"/>
  <c r="AR152" i="54"/>
  <c r="AR144" i="54"/>
  <c r="AR140" i="54"/>
  <c r="AR132" i="54"/>
  <c r="AR130" i="54"/>
  <c r="AR124" i="54"/>
  <c r="AR122" i="54"/>
  <c r="AR185" i="54"/>
  <c r="AR181" i="54"/>
  <c r="AR173" i="54"/>
  <c r="AR165" i="54"/>
  <c r="AR235" i="54"/>
  <c r="AR255" i="54"/>
  <c r="AR253" i="54"/>
  <c r="AR251" i="54"/>
  <c r="AR249" i="54"/>
  <c r="AR247" i="54"/>
  <c r="AR245" i="54"/>
  <c r="AR243" i="54"/>
  <c r="AR241" i="54"/>
  <c r="AR239" i="54"/>
  <c r="AR215" i="54"/>
  <c r="AR213" i="54"/>
  <c r="AR237" i="54"/>
  <c r="AR233" i="54"/>
  <c r="AR292" i="54"/>
  <c r="AR290" i="54"/>
  <c r="AR288" i="54"/>
  <c r="AR282" i="54"/>
  <c r="AR280" i="54"/>
  <c r="AR274" i="54"/>
  <c r="AR272" i="54"/>
  <c r="AR227" i="54"/>
  <c r="AR183" i="54"/>
  <c r="AR177" i="54"/>
  <c r="AR169" i="54"/>
  <c r="AR161" i="54"/>
  <c r="AR189" i="54"/>
  <c r="AR225" i="54"/>
  <c r="AR217" i="54"/>
  <c r="AR211" i="54"/>
  <c r="AR209" i="54"/>
  <c r="AR207" i="54"/>
  <c r="AR205" i="54"/>
  <c r="AR203" i="54"/>
  <c r="AR201" i="54"/>
  <c r="AR199" i="54"/>
  <c r="AR197" i="54"/>
  <c r="AR195" i="54"/>
  <c r="AR193" i="54"/>
  <c r="AR191" i="54"/>
  <c r="AR231" i="54"/>
  <c r="AR223" i="54"/>
  <c r="AR221" i="54"/>
  <c r="AR219" i="54"/>
  <c r="AR229" i="54"/>
  <c r="AR294" i="54"/>
  <c r="AR286" i="54"/>
  <c r="AR284" i="54"/>
  <c r="AR278" i="54"/>
  <c r="AR276" i="54"/>
  <c r="AR270" i="54"/>
  <c r="AR268" i="54"/>
  <c r="AR266" i="54"/>
  <c r="AR258" i="54"/>
  <c r="AR238" i="54"/>
  <c r="AR236" i="54"/>
  <c r="AR230" i="54"/>
  <c r="AR226" i="54"/>
  <c r="AR4" i="54"/>
  <c r="AR6" i="54"/>
  <c r="AR8" i="54"/>
  <c r="AR10" i="54"/>
  <c r="AR12" i="54"/>
  <c r="AR14" i="54"/>
  <c r="AR16" i="54"/>
  <c r="AR18" i="54"/>
  <c r="AR20" i="54"/>
  <c r="AR22" i="54"/>
  <c r="AR24" i="54"/>
  <c r="AR26" i="54"/>
  <c r="AR28" i="54"/>
  <c r="AR32" i="54"/>
  <c r="AR34" i="54"/>
  <c r="AR36" i="54"/>
  <c r="AR38" i="54"/>
  <c r="AR40" i="54"/>
  <c r="AR42" i="54"/>
  <c r="AR44" i="54"/>
  <c r="AR46" i="54"/>
  <c r="AR48" i="54"/>
  <c r="AR50" i="54"/>
  <c r="AR52" i="54"/>
  <c r="AR54" i="54"/>
  <c r="AR56" i="54"/>
  <c r="AR58" i="54"/>
  <c r="AR60" i="54"/>
  <c r="AR62" i="54"/>
  <c r="AR64" i="54"/>
  <c r="AR66" i="54"/>
  <c r="AR68" i="54"/>
  <c r="AR70" i="54"/>
  <c r="AR72" i="54"/>
  <c r="AR74" i="54"/>
  <c r="AR76" i="54"/>
  <c r="AR78" i="54"/>
  <c r="AR80" i="54"/>
  <c r="AR82" i="54"/>
  <c r="AR84" i="54"/>
  <c r="AR86" i="54"/>
  <c r="AR88" i="54"/>
  <c r="AR90" i="54"/>
  <c r="AR92" i="54"/>
  <c r="AR94" i="54"/>
  <c r="AR96" i="54"/>
  <c r="AR260" i="54"/>
  <c r="AR254" i="54"/>
  <c r="AR250" i="54"/>
  <c r="AR246" i="54"/>
  <c r="AR242" i="54"/>
  <c r="AR234" i="54"/>
  <c r="AR222" i="54"/>
  <c r="AR138" i="54"/>
  <c r="AR142" i="54"/>
  <c r="AR146" i="54"/>
  <c r="AR150" i="54"/>
  <c r="AR154" i="54"/>
  <c r="AR158" i="54"/>
  <c r="AR162" i="54"/>
  <c r="AR166" i="54"/>
  <c r="AR170" i="54"/>
  <c r="AR174" i="54"/>
  <c r="AR178" i="54"/>
  <c r="AR182" i="54"/>
  <c r="AR186" i="54"/>
  <c r="AR190" i="54"/>
  <c r="AR194" i="54"/>
  <c r="AR198" i="54"/>
  <c r="AR202" i="54"/>
  <c r="AR206" i="54"/>
  <c r="AR210" i="54"/>
  <c r="AR214" i="54"/>
  <c r="AR218" i="54"/>
  <c r="AR224" i="54"/>
  <c r="AR228" i="54"/>
  <c r="AR232" i="54"/>
  <c r="AR262" i="54"/>
  <c r="AR30" i="54"/>
  <c r="AR259" i="54"/>
  <c r="AR299" i="54"/>
  <c r="AR322" i="54"/>
  <c r="AR314" i="54"/>
  <c r="AR310" i="54"/>
  <c r="AR302" i="54"/>
  <c r="AR298" i="54"/>
  <c r="AR312" i="54"/>
  <c r="AR326" i="54"/>
  <c r="AR339" i="54"/>
  <c r="AR337" i="54"/>
  <c r="AR335" i="54"/>
  <c r="AR333" i="54"/>
  <c r="AR331" i="54"/>
  <c r="AR327" i="54"/>
  <c r="AR325" i="54"/>
  <c r="AR323" i="54"/>
  <c r="AR317" i="54"/>
  <c r="AR315" i="54"/>
  <c r="AR313" i="54"/>
  <c r="AR309" i="54"/>
  <c r="AR307" i="54"/>
  <c r="AR297" i="54"/>
  <c r="AR295" i="54"/>
  <c r="AR293" i="54"/>
  <c r="AR291" i="54"/>
  <c r="AR289" i="54"/>
  <c r="AR287" i="54"/>
  <c r="AR285" i="54"/>
  <c r="AR283" i="54"/>
  <c r="AR281" i="54"/>
  <c r="AR279" i="54"/>
  <c r="AR277" i="54"/>
  <c r="AR275" i="54"/>
  <c r="AR273" i="54"/>
  <c r="AR271" i="54"/>
  <c r="AR269" i="54"/>
  <c r="AR267" i="54"/>
  <c r="AR265" i="54"/>
  <c r="AR263" i="54"/>
  <c r="AR261" i="54"/>
  <c r="AR332" i="54"/>
  <c r="AR334" i="54"/>
  <c r="AR350" i="54"/>
  <c r="AR343" i="54"/>
  <c r="AR347" i="54"/>
  <c r="AR341" i="54"/>
  <c r="AR348" i="54"/>
  <c r="AR346" i="54"/>
  <c r="AR340" i="54"/>
  <c r="AR344" i="54"/>
  <c r="AR352" i="54"/>
  <c r="AR3" i="54"/>
  <c r="AR98" i="54"/>
  <c r="AR100" i="54"/>
  <c r="AR102" i="54"/>
  <c r="AR104" i="54"/>
  <c r="AR106" i="54"/>
  <c r="AR108" i="54"/>
  <c r="AR110" i="54"/>
  <c r="AR112" i="54"/>
  <c r="AR114" i="54"/>
  <c r="AR116" i="54"/>
  <c r="AR118" i="54"/>
  <c r="AR257" i="54"/>
  <c r="AR318" i="54"/>
  <c r="AR316" i="54"/>
  <c r="AR308" i="54"/>
  <c r="AR304" i="54"/>
  <c r="AR300" i="54"/>
  <c r="AR296" i="54"/>
  <c r="AR306" i="54"/>
  <c r="AR303" i="54"/>
  <c r="AR311" i="54"/>
  <c r="AR329" i="54"/>
  <c r="AR321" i="54"/>
  <c r="AR319" i="54"/>
  <c r="AR305" i="54"/>
  <c r="AR301" i="54"/>
  <c r="AR324" i="54"/>
  <c r="AR320" i="54"/>
  <c r="AR336" i="54"/>
  <c r="AR338" i="54"/>
  <c r="AR330" i="54"/>
  <c r="AR328" i="54"/>
  <c r="AR342" i="54"/>
  <c r="AR345" i="54"/>
  <c r="AR349" i="54"/>
  <c r="AR351" i="54"/>
  <c r="AR353" i="54"/>
  <c r="V9" i="48"/>
  <c r="G10" i="44"/>
  <c r="A48" i="28"/>
  <c r="A50" i="28"/>
  <c r="A49" i="28"/>
  <c r="C10" i="44"/>
  <c r="E10" i="44"/>
  <c r="D10" i="44"/>
  <c r="F10" i="44"/>
  <c r="F41" i="52"/>
  <c r="D40" i="52"/>
  <c r="G39" i="52"/>
  <c r="H39" i="52" s="1"/>
  <c r="R39" i="52"/>
  <c r="K39" i="52"/>
  <c r="E39" i="52"/>
  <c r="I39" i="52"/>
  <c r="G38" i="51"/>
  <c r="H38" i="51" s="1"/>
  <c r="J37" i="51"/>
  <c r="D39" i="51"/>
  <c r="G39" i="51" s="1"/>
  <c r="H39" i="51" s="1"/>
  <c r="F40" i="51"/>
  <c r="K38" i="51"/>
  <c r="E38" i="51"/>
  <c r="R38" i="51"/>
  <c r="I38" i="51"/>
  <c r="R39" i="50"/>
  <c r="K39" i="50"/>
  <c r="E39" i="50"/>
  <c r="I39" i="50"/>
  <c r="J38" i="50"/>
  <c r="F41" i="50"/>
  <c r="D40" i="50"/>
  <c r="G39" i="50"/>
  <c r="H39" i="50" s="1"/>
  <c r="A35" i="28"/>
  <c r="K19" i="5"/>
  <c r="B11" i="44"/>
  <c r="H11" i="44" s="1"/>
  <c r="R2" i="41"/>
  <c r="Q352" i="41"/>
  <c r="Q353" i="41"/>
  <c r="Q296" i="41"/>
  <c r="Q292" i="41"/>
  <c r="Q288" i="41"/>
  <c r="Q284" i="41"/>
  <c r="Q280" i="41"/>
  <c r="Q276" i="41"/>
  <c r="Q272" i="41"/>
  <c r="Q268" i="41"/>
  <c r="Q264" i="41"/>
  <c r="Q260" i="41"/>
  <c r="Q256" i="41"/>
  <c r="Q252" i="41"/>
  <c r="Q248" i="41"/>
  <c r="Q244" i="41"/>
  <c r="Q240" i="41"/>
  <c r="Q236" i="41"/>
  <c r="Q232" i="41"/>
  <c r="Q228" i="41"/>
  <c r="Q224" i="41"/>
  <c r="Q220" i="41"/>
  <c r="Q216" i="41"/>
  <c r="Q212" i="41"/>
  <c r="Q208" i="41"/>
  <c r="Q204" i="41"/>
  <c r="Q200" i="41"/>
  <c r="Q196" i="41"/>
  <c r="Q192" i="41"/>
  <c r="Q188" i="41"/>
  <c r="Q184" i="41"/>
  <c r="Q180" i="41"/>
  <c r="Q176" i="41"/>
  <c r="Q172" i="41"/>
  <c r="Q168" i="41"/>
  <c r="Q164" i="41"/>
  <c r="Q160" i="41"/>
  <c r="Q156" i="41"/>
  <c r="Q152" i="41"/>
  <c r="Q148" i="41"/>
  <c r="Q144" i="41"/>
  <c r="Q140" i="41"/>
  <c r="Q136" i="41"/>
  <c r="Q132" i="41"/>
  <c r="Q128" i="41"/>
  <c r="Q124" i="41"/>
  <c r="Q120" i="41"/>
  <c r="Q116" i="41"/>
  <c r="Q112" i="41"/>
  <c r="Q108" i="41"/>
  <c r="Q104" i="41"/>
  <c r="Q100" i="41"/>
  <c r="Q96" i="41"/>
  <c r="Q92" i="41"/>
  <c r="Q88" i="41"/>
  <c r="Q84" i="41"/>
  <c r="Q80" i="41"/>
  <c r="Q76" i="41"/>
  <c r="Q72" i="41"/>
  <c r="Q68" i="41"/>
  <c r="Q64" i="41"/>
  <c r="Q60" i="41"/>
  <c r="Q56" i="41"/>
  <c r="Q52" i="41"/>
  <c r="Q48" i="41"/>
  <c r="Q44" i="41"/>
  <c r="Q40" i="41"/>
  <c r="Q36" i="41"/>
  <c r="Q32" i="41"/>
  <c r="Q28" i="41"/>
  <c r="Q22" i="41"/>
  <c r="Q18" i="41"/>
  <c r="Q14" i="41"/>
  <c r="Q10" i="41"/>
  <c r="Q6" i="41"/>
  <c r="Q3" i="41"/>
  <c r="Q298" i="41"/>
  <c r="Q294" i="41"/>
  <c r="Q290" i="41"/>
  <c r="Q286" i="41"/>
  <c r="Q282" i="41"/>
  <c r="Q278" i="41"/>
  <c r="Q274" i="41"/>
  <c r="Q270" i="41"/>
  <c r="Q266" i="41"/>
  <c r="Q262" i="41"/>
  <c r="Q258" i="41"/>
  <c r="Q254" i="41"/>
  <c r="Q250" i="41"/>
  <c r="Q246" i="41"/>
  <c r="Q242" i="41"/>
  <c r="Q238" i="41"/>
  <c r="Q234" i="41"/>
  <c r="Q230" i="41"/>
  <c r="Q226" i="41"/>
  <c r="Q222" i="41"/>
  <c r="Q218" i="41"/>
  <c r="Q214" i="41"/>
  <c r="Q210" i="41"/>
  <c r="Q206" i="41"/>
  <c r="Q202" i="41"/>
  <c r="Q198" i="41"/>
  <c r="Q194" i="41"/>
  <c r="Q190" i="41"/>
  <c r="Q186" i="41"/>
  <c r="Q182" i="41"/>
  <c r="Q178" i="41"/>
  <c r="Q174" i="41"/>
  <c r="Q170" i="41"/>
  <c r="Q166" i="41"/>
  <c r="Q162" i="41"/>
  <c r="Q158" i="41"/>
  <c r="Q154" i="41"/>
  <c r="Q150" i="41"/>
  <c r="Q146" i="41"/>
  <c r="Q142" i="41"/>
  <c r="Q138" i="41"/>
  <c r="Q134" i="41"/>
  <c r="Q130" i="41"/>
  <c r="Q126" i="41"/>
  <c r="Q122" i="41"/>
  <c r="Q118" i="41"/>
  <c r="Q114" i="41"/>
  <c r="Q110" i="41"/>
  <c r="Q106" i="41"/>
  <c r="Q102" i="41"/>
  <c r="Q98" i="41"/>
  <c r="Q94" i="41"/>
  <c r="Q90" i="41"/>
  <c r="Q86" i="41"/>
  <c r="Q82" i="41"/>
  <c r="Q78" i="41"/>
  <c r="Q74" i="41"/>
  <c r="Q70" i="41"/>
  <c r="Q66" i="41"/>
  <c r="Q62" i="41"/>
  <c r="Q58" i="41"/>
  <c r="Q54" i="41"/>
  <c r="Q50" i="41"/>
  <c r="Q46" i="41"/>
  <c r="Q42" i="41"/>
  <c r="Q38" i="41"/>
  <c r="Q34" i="41"/>
  <c r="Q30" i="41"/>
  <c r="Q26" i="41"/>
  <c r="Q24" i="41"/>
  <c r="Q20" i="41"/>
  <c r="Q16" i="41"/>
  <c r="Q12" i="41"/>
  <c r="Q8" i="41"/>
  <c r="Q4" i="41"/>
  <c r="Q297" i="41"/>
  <c r="Q293" i="41"/>
  <c r="Q289" i="41"/>
  <c r="Q285" i="41"/>
  <c r="Q281" i="41"/>
  <c r="Q277" i="41"/>
  <c r="Q273" i="41"/>
  <c r="Q269" i="41"/>
  <c r="Q265" i="41"/>
  <c r="Q261" i="41"/>
  <c r="Q257" i="41"/>
  <c r="Q253" i="41"/>
  <c r="Q249" i="41"/>
  <c r="Q245" i="41"/>
  <c r="Q241" i="41"/>
  <c r="Q237" i="41"/>
  <c r="Q233" i="41"/>
  <c r="Q229" i="41"/>
  <c r="Q225" i="41"/>
  <c r="Q221" i="41"/>
  <c r="Q217" i="41"/>
  <c r="Q213" i="41"/>
  <c r="Q209" i="41"/>
  <c r="Q205" i="41"/>
  <c r="Q201" i="41"/>
  <c r="Q197" i="41"/>
  <c r="Q193" i="41"/>
  <c r="Q189" i="41"/>
  <c r="Q185" i="41"/>
  <c r="Q181" i="41"/>
  <c r="Q177" i="41"/>
  <c r="Q173" i="41"/>
  <c r="Q169" i="41"/>
  <c r="Q165" i="41"/>
  <c r="Q161" i="41"/>
  <c r="Q157" i="41"/>
  <c r="Q153" i="41"/>
  <c r="Q149" i="41"/>
  <c r="Q145" i="41"/>
  <c r="Q141" i="41"/>
  <c r="Q137" i="41"/>
  <c r="Q133" i="41"/>
  <c r="Q129" i="41"/>
  <c r="Q125" i="41"/>
  <c r="Q121" i="41"/>
  <c r="Q117" i="41"/>
  <c r="Q113" i="41"/>
  <c r="Q109" i="41"/>
  <c r="Q105" i="41"/>
  <c r="Q101" i="41"/>
  <c r="Q97" i="41"/>
  <c r="Q93" i="41"/>
  <c r="Q89" i="41"/>
  <c r="Q85" i="41"/>
  <c r="Q81" i="41"/>
  <c r="Q77" i="41"/>
  <c r="Q73" i="41"/>
  <c r="Q69" i="41"/>
  <c r="Q65" i="41"/>
  <c r="Q61" i="41"/>
  <c r="Q57" i="41"/>
  <c r="Q53" i="41"/>
  <c r="Q49" i="41"/>
  <c r="Q45" i="41"/>
  <c r="Q41" i="41"/>
  <c r="Q37" i="41"/>
  <c r="Q33" i="41"/>
  <c r="Q29" i="41"/>
  <c r="Q25" i="41"/>
  <c r="Q21" i="41"/>
  <c r="Q17" i="41"/>
  <c r="Q13" i="41"/>
  <c r="Q9" i="41"/>
  <c r="Q5" i="41"/>
  <c r="Q351" i="41"/>
  <c r="Q350" i="41"/>
  <c r="Q349" i="41"/>
  <c r="Q348" i="41"/>
  <c r="Q347" i="41"/>
  <c r="Q346" i="41"/>
  <c r="Q345" i="41"/>
  <c r="Q344" i="41"/>
  <c r="Q343" i="41"/>
  <c r="Q342" i="41"/>
  <c r="Q341" i="41"/>
  <c r="Q340" i="41"/>
  <c r="Q339" i="41"/>
  <c r="Q338" i="41"/>
  <c r="Q337" i="41"/>
  <c r="Q336" i="41"/>
  <c r="Q335" i="41"/>
  <c r="Q334" i="41"/>
  <c r="Q333" i="41"/>
  <c r="Q332" i="41"/>
  <c r="Q331" i="41"/>
  <c r="Q330" i="41"/>
  <c r="Q329" i="41"/>
  <c r="Q328" i="41"/>
  <c r="Q327" i="41"/>
  <c r="Q326" i="41"/>
  <c r="Q325" i="41"/>
  <c r="Q324" i="41"/>
  <c r="Q323" i="41"/>
  <c r="Q322" i="41"/>
  <c r="Q321" i="41"/>
  <c r="Q320" i="41"/>
  <c r="Q319" i="41"/>
  <c r="Q318" i="41"/>
  <c r="Q317" i="41"/>
  <c r="Q316" i="41"/>
  <c r="Q315" i="41"/>
  <c r="Q314" i="41"/>
  <c r="Q313" i="41"/>
  <c r="Q312" i="41"/>
  <c r="Q311" i="41"/>
  <c r="Q310" i="41"/>
  <c r="Q309" i="41"/>
  <c r="Q308" i="41"/>
  <c r="Q307" i="41"/>
  <c r="Q306" i="41"/>
  <c r="Q305" i="41"/>
  <c r="Q304" i="41"/>
  <c r="Q303" i="41"/>
  <c r="Q302" i="41"/>
  <c r="Q301" i="41"/>
  <c r="Q300" i="41"/>
  <c r="Q299" i="41"/>
  <c r="Q295" i="41"/>
  <c r="Q291" i="41"/>
  <c r="Q287" i="41"/>
  <c r="Q283" i="41"/>
  <c r="Q279" i="41"/>
  <c r="Q275" i="41"/>
  <c r="Q271" i="41"/>
  <c r="Q267" i="41"/>
  <c r="Q263" i="41"/>
  <c r="Q259" i="41"/>
  <c r="Q255" i="41"/>
  <c r="Q251" i="41"/>
  <c r="Q247" i="41"/>
  <c r="Q243" i="41"/>
  <c r="Q239" i="41"/>
  <c r="Q235" i="41"/>
  <c r="Q231" i="41"/>
  <c r="Q227" i="41"/>
  <c r="Q223" i="41"/>
  <c r="Q219" i="41"/>
  <c r="Q215" i="41"/>
  <c r="Q211" i="41"/>
  <c r="Q207" i="41"/>
  <c r="Q203" i="41"/>
  <c r="Q199" i="41"/>
  <c r="Q195" i="41"/>
  <c r="Q191" i="41"/>
  <c r="Q187" i="41"/>
  <c r="Q183" i="41"/>
  <c r="Q179" i="41"/>
  <c r="Q175" i="41"/>
  <c r="Q171" i="41"/>
  <c r="Q167" i="41"/>
  <c r="Q163" i="41"/>
  <c r="Q159" i="41"/>
  <c r="Q155" i="41"/>
  <c r="Q151" i="41"/>
  <c r="Q147" i="41"/>
  <c r="Q143" i="41"/>
  <c r="Q139" i="41"/>
  <c r="Q135" i="41"/>
  <c r="Q131" i="41"/>
  <c r="Q127" i="41"/>
  <c r="Q123" i="41"/>
  <c r="Q119" i="41"/>
  <c r="Q115" i="41"/>
  <c r="Q111" i="41"/>
  <c r="Q107" i="41"/>
  <c r="Q103" i="41"/>
  <c r="Q99" i="41"/>
  <c r="Q95" i="41"/>
  <c r="Q91" i="41"/>
  <c r="Q87" i="41"/>
  <c r="Q83" i="41"/>
  <c r="Q79" i="41"/>
  <c r="Q75" i="41"/>
  <c r="Q71" i="41"/>
  <c r="Q67" i="41"/>
  <c r="Q63" i="41"/>
  <c r="Q59" i="41"/>
  <c r="Q55" i="41"/>
  <c r="Q51" i="41"/>
  <c r="Q47" i="41"/>
  <c r="Q43" i="41"/>
  <c r="Q39" i="41"/>
  <c r="Q35" i="41"/>
  <c r="Q31" i="41"/>
  <c r="Q27" i="41"/>
  <c r="Q23" i="41"/>
  <c r="Q19" i="41"/>
  <c r="Q15" i="41"/>
  <c r="Q11" i="41"/>
  <c r="Q7" i="41"/>
  <c r="D13" i="23"/>
  <c r="R400" i="41" l="1"/>
  <c r="R399" i="41"/>
  <c r="R354" i="41"/>
  <c r="R362" i="41"/>
  <c r="R364" i="41"/>
  <c r="R356" i="41"/>
  <c r="R366" i="41"/>
  <c r="R368" i="41"/>
  <c r="R370" i="41"/>
  <c r="R372" i="41"/>
  <c r="R374" i="41"/>
  <c r="R376" i="41"/>
  <c r="R380" i="41"/>
  <c r="R384" i="41"/>
  <c r="R386" i="41"/>
  <c r="R390" i="41"/>
  <c r="R394" i="41"/>
  <c r="R361" i="41"/>
  <c r="R385" i="41"/>
  <c r="R358" i="41"/>
  <c r="R388" i="41"/>
  <c r="R392" i="41"/>
  <c r="R360" i="41"/>
  <c r="R363" i="41"/>
  <c r="R391" i="41"/>
  <c r="R378" i="41"/>
  <c r="R398" i="41"/>
  <c r="R359" i="41"/>
  <c r="R393" i="41"/>
  <c r="R397" i="41"/>
  <c r="R357" i="41"/>
  <c r="R365" i="41"/>
  <c r="R381" i="41"/>
  <c r="R387" i="41"/>
  <c r="R355" i="41"/>
  <c r="R382" i="41"/>
  <c r="R396" i="41"/>
  <c r="R367" i="41"/>
  <c r="R369" i="41"/>
  <c r="R371" i="41"/>
  <c r="R373" i="41"/>
  <c r="R375" i="41"/>
  <c r="R377" i="41"/>
  <c r="R383" i="41"/>
  <c r="R395" i="41"/>
  <c r="R379" i="41"/>
  <c r="R389" i="41"/>
  <c r="AS354" i="54"/>
  <c r="AS355" i="54"/>
  <c r="AS356" i="54"/>
  <c r="AS357" i="54"/>
  <c r="AS358" i="54"/>
  <c r="AS359" i="54"/>
  <c r="AS363" i="54"/>
  <c r="AS367" i="54"/>
  <c r="AS371" i="54"/>
  <c r="AS372" i="54"/>
  <c r="AS376" i="54"/>
  <c r="AS361" i="54"/>
  <c r="AS365" i="54"/>
  <c r="AS369" i="54"/>
  <c r="AS374" i="54"/>
  <c r="AS378" i="54"/>
  <c r="AS380" i="54"/>
  <c r="AS384" i="54"/>
  <c r="AS388" i="54"/>
  <c r="AS392" i="54"/>
  <c r="AS396" i="54"/>
  <c r="AS400" i="54"/>
  <c r="AS382" i="54"/>
  <c r="AS386" i="54"/>
  <c r="AS390" i="54"/>
  <c r="AS394" i="54"/>
  <c r="AS398" i="54"/>
  <c r="AS383" i="54"/>
  <c r="AS397" i="54"/>
  <c r="AS393" i="54"/>
  <c r="AS389" i="54"/>
  <c r="AS385" i="54"/>
  <c r="AS370" i="54"/>
  <c r="AS381" i="54"/>
  <c r="AS399" i="54"/>
  <c r="AS395" i="54"/>
  <c r="AS391" i="54"/>
  <c r="AS387" i="54"/>
  <c r="AS368" i="54"/>
  <c r="AS377" i="54"/>
  <c r="AS373" i="54"/>
  <c r="AS366" i="54"/>
  <c r="AS362" i="54"/>
  <c r="AS379" i="54"/>
  <c r="AS375" i="54"/>
  <c r="AS364" i="54"/>
  <c r="AS360" i="54"/>
  <c r="AT2" i="54"/>
  <c r="AS205" i="54"/>
  <c r="AS161" i="54"/>
  <c r="AS117" i="54"/>
  <c r="AS93" i="54"/>
  <c r="AS89" i="54"/>
  <c r="AS81" i="54"/>
  <c r="AS77" i="54"/>
  <c r="AS73" i="54"/>
  <c r="AS95" i="54"/>
  <c r="AS91" i="54"/>
  <c r="AS87" i="54"/>
  <c r="AS85" i="54"/>
  <c r="AS83" i="54"/>
  <c r="AS79" i="54"/>
  <c r="AS75" i="54"/>
  <c r="AS71" i="54"/>
  <c r="AS67" i="54"/>
  <c r="AS63" i="54"/>
  <c r="AS59" i="54"/>
  <c r="AS55" i="54"/>
  <c r="AS51" i="54"/>
  <c r="AS47" i="54"/>
  <c r="AS43" i="54"/>
  <c r="AS69" i="54"/>
  <c r="AS65" i="54"/>
  <c r="AS61" i="54"/>
  <c r="AS57" i="54"/>
  <c r="AS53" i="54"/>
  <c r="AS49" i="54"/>
  <c r="AS45" i="54"/>
  <c r="AS41" i="54"/>
  <c r="AS39" i="54"/>
  <c r="AS37" i="54"/>
  <c r="AS35" i="54"/>
  <c r="AS33" i="54"/>
  <c r="AS31" i="54"/>
  <c r="AS29" i="54"/>
  <c r="AS27" i="54"/>
  <c r="AS25" i="54"/>
  <c r="AS23" i="54"/>
  <c r="AS21" i="54"/>
  <c r="AS19" i="54"/>
  <c r="AS17" i="54"/>
  <c r="AS15" i="54"/>
  <c r="AS13" i="54"/>
  <c r="AS11" i="54"/>
  <c r="AS9" i="54"/>
  <c r="AS7" i="54"/>
  <c r="AS5" i="54"/>
  <c r="AS28" i="54"/>
  <c r="AS26" i="54"/>
  <c r="AS24" i="54"/>
  <c r="AS22" i="54"/>
  <c r="AS20" i="54"/>
  <c r="AS18" i="54"/>
  <c r="AS16" i="54"/>
  <c r="AS14" i="54"/>
  <c r="AS12" i="54"/>
  <c r="AS10" i="54"/>
  <c r="AS8" i="54"/>
  <c r="AS6" i="54"/>
  <c r="AS4" i="54"/>
  <c r="AS295" i="54"/>
  <c r="AS119" i="54"/>
  <c r="AS121" i="54"/>
  <c r="AS123" i="54"/>
  <c r="AS125" i="54"/>
  <c r="AS127" i="54"/>
  <c r="AS129" i="54"/>
  <c r="AS131" i="54"/>
  <c r="AS133" i="54"/>
  <c r="AS135" i="54"/>
  <c r="AS137" i="54"/>
  <c r="AS141" i="54"/>
  <c r="AS217" i="54"/>
  <c r="AS181" i="54"/>
  <c r="AS177" i="54"/>
  <c r="AS165" i="54"/>
  <c r="AS159" i="54"/>
  <c r="AS157" i="54"/>
  <c r="AS153" i="54"/>
  <c r="AS149" i="54"/>
  <c r="AS145" i="54"/>
  <c r="AS139" i="54"/>
  <c r="AS323" i="54"/>
  <c r="AS97" i="54"/>
  <c r="AS99" i="54"/>
  <c r="AS101" i="54"/>
  <c r="AS103" i="54"/>
  <c r="AS105" i="54"/>
  <c r="AS107" i="54"/>
  <c r="AS109" i="54"/>
  <c r="AS111" i="54"/>
  <c r="AS113" i="54"/>
  <c r="AS115" i="54"/>
  <c r="AS201" i="54"/>
  <c r="AS189" i="54"/>
  <c r="AS173" i="54"/>
  <c r="AS169" i="54"/>
  <c r="AS155" i="54"/>
  <c r="AS151" i="54"/>
  <c r="AS147" i="54"/>
  <c r="AS143" i="54"/>
  <c r="AS118" i="54"/>
  <c r="AS114" i="54"/>
  <c r="AS110" i="54"/>
  <c r="AS106" i="54"/>
  <c r="AS34" i="54"/>
  <c r="AS38" i="54"/>
  <c r="AS238" i="54"/>
  <c r="AS116" i="54"/>
  <c r="AS30" i="54"/>
  <c r="AS32" i="54"/>
  <c r="AS36" i="54"/>
  <c r="AS112" i="54"/>
  <c r="AS108" i="54"/>
  <c r="AS102" i="54"/>
  <c r="AS98" i="54"/>
  <c r="AS94" i="54"/>
  <c r="AS90" i="54"/>
  <c r="AS86" i="54"/>
  <c r="AS82" i="54"/>
  <c r="AS78" i="54"/>
  <c r="AS74" i="54"/>
  <c r="AS70" i="54"/>
  <c r="AS66" i="54"/>
  <c r="AS62" i="54"/>
  <c r="AS58" i="54"/>
  <c r="AS54" i="54"/>
  <c r="AS50" i="54"/>
  <c r="AS46" i="54"/>
  <c r="AS42" i="54"/>
  <c r="AS223" i="54"/>
  <c r="AS209" i="54"/>
  <c r="AS197" i="54"/>
  <c r="AS179" i="54"/>
  <c r="AS171" i="54"/>
  <c r="AS163" i="54"/>
  <c r="AS191" i="54"/>
  <c r="AS199" i="54"/>
  <c r="AS207" i="54"/>
  <c r="AS213" i="54"/>
  <c r="AS229" i="54"/>
  <c r="AS221" i="54"/>
  <c r="AS219" i="54"/>
  <c r="AS215" i="54"/>
  <c r="AS225" i="54"/>
  <c r="AS231" i="54"/>
  <c r="AS294" i="54"/>
  <c r="AS290" i="54"/>
  <c r="AS288" i="54"/>
  <c r="AS282" i="54"/>
  <c r="AS280" i="54"/>
  <c r="AS274" i="54"/>
  <c r="AS272" i="54"/>
  <c r="AS104" i="54"/>
  <c r="AS100" i="54"/>
  <c r="AS96" i="54"/>
  <c r="AS92" i="54"/>
  <c r="AS88" i="54"/>
  <c r="AS84" i="54"/>
  <c r="AS80" i="54"/>
  <c r="AS76" i="54"/>
  <c r="AS72" i="54"/>
  <c r="AS68" i="54"/>
  <c r="AS64" i="54"/>
  <c r="AS60" i="54"/>
  <c r="AS56" i="54"/>
  <c r="AS52" i="54"/>
  <c r="AS48" i="54"/>
  <c r="AS44" i="54"/>
  <c r="AS40" i="54"/>
  <c r="AS193" i="54"/>
  <c r="AS187" i="54"/>
  <c r="AS185" i="54"/>
  <c r="AS183" i="54"/>
  <c r="AS175" i="54"/>
  <c r="AS167" i="54"/>
  <c r="AS195" i="54"/>
  <c r="AS203" i="54"/>
  <c r="AS211" i="54"/>
  <c r="AS291" i="54"/>
  <c r="AS233" i="54"/>
  <c r="AS227" i="54"/>
  <c r="AS297" i="54"/>
  <c r="AS293" i="54"/>
  <c r="AS289" i="54"/>
  <c r="AS235" i="54"/>
  <c r="AS286" i="54"/>
  <c r="AS284" i="54"/>
  <c r="AS278" i="54"/>
  <c r="AS276" i="54"/>
  <c r="AS270" i="54"/>
  <c r="AS268" i="54"/>
  <c r="AS266" i="54"/>
  <c r="AS264" i="54"/>
  <c r="AS262" i="54"/>
  <c r="AS260" i="54"/>
  <c r="AS258" i="54"/>
  <c r="AS256" i="54"/>
  <c r="AS254" i="54"/>
  <c r="AS252" i="54"/>
  <c r="AS250" i="54"/>
  <c r="AS248" i="54"/>
  <c r="AS246" i="54"/>
  <c r="AS244" i="54"/>
  <c r="AS242" i="54"/>
  <c r="AS240" i="54"/>
  <c r="AS218" i="54"/>
  <c r="AS214" i="54"/>
  <c r="AS210" i="54"/>
  <c r="AS206" i="54"/>
  <c r="AS202" i="54"/>
  <c r="AS198" i="54"/>
  <c r="AS194" i="54"/>
  <c r="AS190" i="54"/>
  <c r="AS186" i="54"/>
  <c r="AS182" i="54"/>
  <c r="AS178" i="54"/>
  <c r="AS174" i="54"/>
  <c r="AS170" i="54"/>
  <c r="AS166" i="54"/>
  <c r="AS162" i="54"/>
  <c r="AS158" i="54"/>
  <c r="AS154" i="54"/>
  <c r="AS150" i="54"/>
  <c r="AS146" i="54"/>
  <c r="AS142" i="54"/>
  <c r="AS138" i="54"/>
  <c r="AS236" i="54"/>
  <c r="AS234" i="54"/>
  <c r="AS232" i="54"/>
  <c r="AS230" i="54"/>
  <c r="AS228" i="54"/>
  <c r="AS226" i="54"/>
  <c r="AS224" i="54"/>
  <c r="AS222" i="54"/>
  <c r="AS220" i="54"/>
  <c r="AS216" i="54"/>
  <c r="AS212" i="54"/>
  <c r="AS208" i="54"/>
  <c r="AS204" i="54"/>
  <c r="AS200" i="54"/>
  <c r="AS196" i="54"/>
  <c r="AS192" i="54"/>
  <c r="AS188" i="54"/>
  <c r="AS184" i="54"/>
  <c r="AS180" i="54"/>
  <c r="AS176" i="54"/>
  <c r="AS172" i="54"/>
  <c r="AS168" i="54"/>
  <c r="AS164" i="54"/>
  <c r="AS160" i="54"/>
  <c r="AS156" i="54"/>
  <c r="AS152" i="54"/>
  <c r="AS148" i="54"/>
  <c r="AS144" i="54"/>
  <c r="AS140" i="54"/>
  <c r="AS3" i="54"/>
  <c r="AS120" i="54"/>
  <c r="AS124" i="54"/>
  <c r="AS128" i="54"/>
  <c r="AS132" i="54"/>
  <c r="AS136" i="54"/>
  <c r="AS292" i="54"/>
  <c r="AS277" i="54"/>
  <c r="AS275" i="54"/>
  <c r="AS269" i="54"/>
  <c r="AS267" i="54"/>
  <c r="AS261" i="54"/>
  <c r="AS255" i="54"/>
  <c r="AS251" i="54"/>
  <c r="AS247" i="54"/>
  <c r="AS243" i="54"/>
  <c r="AS239" i="54"/>
  <c r="AS321" i="54"/>
  <c r="AS296" i="54"/>
  <c r="AS331" i="54"/>
  <c r="AS327" i="54"/>
  <c r="AS319" i="54"/>
  <c r="AS317" i="54"/>
  <c r="AS315" i="54"/>
  <c r="AS313" i="54"/>
  <c r="AS311" i="54"/>
  <c r="AS303" i="54"/>
  <c r="AS328" i="54"/>
  <c r="AS326" i="54"/>
  <c r="AS324" i="54"/>
  <c r="AS322" i="54"/>
  <c r="AS320" i="54"/>
  <c r="AS318" i="54"/>
  <c r="AS314" i="54"/>
  <c r="AS310" i="54"/>
  <c r="AS306" i="54"/>
  <c r="AS302" i="54"/>
  <c r="AS298" i="54"/>
  <c r="AS338" i="54"/>
  <c r="AS340" i="54"/>
  <c r="AS332" i="54"/>
  <c r="AS339" i="54"/>
  <c r="AS335" i="54"/>
  <c r="AS351" i="54"/>
  <c r="AS345" i="54"/>
  <c r="AS352" i="54"/>
  <c r="AS344" i="54"/>
  <c r="AS122" i="54"/>
  <c r="AS126" i="54"/>
  <c r="AS130" i="54"/>
  <c r="AS134" i="54"/>
  <c r="AS283" i="54"/>
  <c r="AS287" i="54"/>
  <c r="AS285" i="54"/>
  <c r="AS281" i="54"/>
  <c r="AS279" i="54"/>
  <c r="AS273" i="54"/>
  <c r="AS271" i="54"/>
  <c r="AS265" i="54"/>
  <c r="AS263" i="54"/>
  <c r="AS259" i="54"/>
  <c r="AS257" i="54"/>
  <c r="AS253" i="54"/>
  <c r="AS249" i="54"/>
  <c r="AS245" i="54"/>
  <c r="AS241" i="54"/>
  <c r="AS237" i="54"/>
  <c r="AS301" i="54"/>
  <c r="AS309" i="54"/>
  <c r="AS341" i="54"/>
  <c r="AS329" i="54"/>
  <c r="AS325" i="54"/>
  <c r="AS307" i="54"/>
  <c r="AS305" i="54"/>
  <c r="AS299" i="54"/>
  <c r="AS330" i="54"/>
  <c r="AS316" i="54"/>
  <c r="AS312" i="54"/>
  <c r="AS308" i="54"/>
  <c r="AS304" i="54"/>
  <c r="AS300" i="54"/>
  <c r="AS334" i="54"/>
  <c r="AS348" i="54"/>
  <c r="AS346" i="54"/>
  <c r="AS336" i="54"/>
  <c r="AS347" i="54"/>
  <c r="AS337" i="54"/>
  <c r="AS333" i="54"/>
  <c r="AS353" i="54"/>
  <c r="AS349" i="54"/>
  <c r="AS343" i="54"/>
  <c r="AS350" i="54"/>
  <c r="AS342" i="54"/>
  <c r="V10" i="48"/>
  <c r="J38" i="51"/>
  <c r="G11" i="44"/>
  <c r="A51" i="28"/>
  <c r="C11" i="44"/>
  <c r="E11" i="44"/>
  <c r="D11" i="44"/>
  <c r="F11" i="44"/>
  <c r="T39" i="52"/>
  <c r="J39" i="52"/>
  <c r="M39" i="52" s="1"/>
  <c r="K40" i="52"/>
  <c r="E40" i="52"/>
  <c r="R40" i="52"/>
  <c r="I40" i="52"/>
  <c r="L39" i="52"/>
  <c r="N39" i="52" s="1"/>
  <c r="S39" i="52" s="1"/>
  <c r="F42" i="52"/>
  <c r="D41" i="52"/>
  <c r="G41" i="52" s="1"/>
  <c r="H41" i="52" s="1"/>
  <c r="L41" i="52" s="1"/>
  <c r="G40" i="52"/>
  <c r="H40" i="52" s="1"/>
  <c r="L40" i="52" s="1"/>
  <c r="F41" i="51"/>
  <c r="D40" i="51"/>
  <c r="R39" i="51"/>
  <c r="K39" i="51"/>
  <c r="E39" i="51"/>
  <c r="I39" i="51"/>
  <c r="J39" i="51" s="1"/>
  <c r="G40" i="50"/>
  <c r="H40" i="50" s="1"/>
  <c r="J39" i="50"/>
  <c r="F42" i="50"/>
  <c r="D41" i="50"/>
  <c r="G41" i="50" s="1"/>
  <c r="H41" i="50" s="1"/>
  <c r="K40" i="50"/>
  <c r="E40" i="50"/>
  <c r="R40" i="50"/>
  <c r="I40" i="50"/>
  <c r="A36" i="28"/>
  <c r="K20" i="5"/>
  <c r="S2" i="41"/>
  <c r="R353" i="41"/>
  <c r="R352" i="41"/>
  <c r="R3" i="41"/>
  <c r="R298" i="41"/>
  <c r="R294" i="41"/>
  <c r="R290" i="41"/>
  <c r="R286" i="41"/>
  <c r="R282" i="41"/>
  <c r="R278" i="41"/>
  <c r="R274" i="41"/>
  <c r="R270" i="41"/>
  <c r="R266" i="41"/>
  <c r="R262" i="41"/>
  <c r="R258" i="41"/>
  <c r="R254" i="41"/>
  <c r="R250" i="41"/>
  <c r="R246" i="41"/>
  <c r="R242" i="41"/>
  <c r="R238" i="41"/>
  <c r="R234" i="41"/>
  <c r="R230" i="41"/>
  <c r="R226" i="41"/>
  <c r="R222" i="41"/>
  <c r="R218" i="41"/>
  <c r="R214" i="41"/>
  <c r="R210" i="41"/>
  <c r="R206" i="41"/>
  <c r="R202" i="41"/>
  <c r="R198" i="41"/>
  <c r="R194" i="41"/>
  <c r="R190" i="41"/>
  <c r="R186" i="41"/>
  <c r="R182" i="41"/>
  <c r="R178" i="41"/>
  <c r="R174" i="41"/>
  <c r="R170" i="41"/>
  <c r="R166" i="41"/>
  <c r="R162" i="41"/>
  <c r="R158" i="41"/>
  <c r="R154" i="41"/>
  <c r="R150" i="41"/>
  <c r="R146" i="41"/>
  <c r="R142" i="41"/>
  <c r="R138" i="41"/>
  <c r="R134" i="41"/>
  <c r="R130" i="41"/>
  <c r="R126" i="41"/>
  <c r="R122" i="41"/>
  <c r="R118" i="41"/>
  <c r="R114" i="41"/>
  <c r="R110" i="41"/>
  <c r="R106" i="41"/>
  <c r="R102" i="41"/>
  <c r="R98" i="41"/>
  <c r="R94" i="41"/>
  <c r="R90" i="41"/>
  <c r="R86" i="41"/>
  <c r="R82" i="41"/>
  <c r="R78" i="41"/>
  <c r="R74" i="41"/>
  <c r="R70" i="41"/>
  <c r="R66" i="41"/>
  <c r="R62" i="41"/>
  <c r="R58" i="41"/>
  <c r="R54" i="41"/>
  <c r="R50" i="41"/>
  <c r="R46" i="41"/>
  <c r="R42" i="41"/>
  <c r="R38" i="41"/>
  <c r="R34" i="41"/>
  <c r="R30" i="41"/>
  <c r="R26" i="41"/>
  <c r="R24" i="41"/>
  <c r="R20" i="41"/>
  <c r="R16" i="41"/>
  <c r="R12" i="41"/>
  <c r="R8" i="41"/>
  <c r="R4" i="41"/>
  <c r="R351" i="41"/>
  <c r="R350" i="41"/>
  <c r="R349" i="41"/>
  <c r="R348" i="41"/>
  <c r="R347" i="41"/>
  <c r="R346" i="41"/>
  <c r="R345" i="41"/>
  <c r="R344" i="41"/>
  <c r="R343" i="41"/>
  <c r="R342" i="41"/>
  <c r="R341" i="41"/>
  <c r="R340" i="41"/>
  <c r="R339" i="41"/>
  <c r="R338" i="41"/>
  <c r="R337" i="41"/>
  <c r="R336" i="41"/>
  <c r="R335" i="41"/>
  <c r="R334" i="41"/>
  <c r="R333" i="41"/>
  <c r="R332" i="41"/>
  <c r="R331" i="41"/>
  <c r="R330" i="41"/>
  <c r="R329" i="41"/>
  <c r="R328" i="41"/>
  <c r="R327" i="41"/>
  <c r="R326" i="41"/>
  <c r="R325" i="41"/>
  <c r="R324" i="41"/>
  <c r="R323" i="41"/>
  <c r="R296" i="41"/>
  <c r="R292" i="41"/>
  <c r="R288" i="41"/>
  <c r="R284" i="41"/>
  <c r="R280" i="41"/>
  <c r="R276" i="41"/>
  <c r="R272" i="41"/>
  <c r="R268" i="41"/>
  <c r="R264" i="41"/>
  <c r="R260" i="41"/>
  <c r="R256" i="41"/>
  <c r="R252" i="41"/>
  <c r="R248" i="41"/>
  <c r="R244" i="41"/>
  <c r="R240" i="41"/>
  <c r="R236" i="41"/>
  <c r="R232" i="41"/>
  <c r="R228" i="41"/>
  <c r="R224" i="41"/>
  <c r="R220" i="41"/>
  <c r="R216" i="41"/>
  <c r="R212" i="41"/>
  <c r="R208" i="41"/>
  <c r="R204" i="41"/>
  <c r="R200" i="41"/>
  <c r="R196" i="41"/>
  <c r="R192" i="41"/>
  <c r="R188" i="41"/>
  <c r="R184" i="41"/>
  <c r="R180" i="41"/>
  <c r="R176" i="41"/>
  <c r="R172" i="41"/>
  <c r="R168" i="41"/>
  <c r="R164" i="41"/>
  <c r="R160" i="41"/>
  <c r="R156" i="41"/>
  <c r="R152" i="41"/>
  <c r="R148" i="41"/>
  <c r="R144" i="41"/>
  <c r="R140" i="41"/>
  <c r="R136" i="41"/>
  <c r="R132" i="41"/>
  <c r="R128" i="41"/>
  <c r="R124" i="41"/>
  <c r="R120" i="41"/>
  <c r="R116" i="41"/>
  <c r="R112" i="41"/>
  <c r="R108" i="41"/>
  <c r="R104" i="41"/>
  <c r="R100" i="41"/>
  <c r="R96" i="41"/>
  <c r="R92" i="41"/>
  <c r="R88" i="41"/>
  <c r="R84" i="41"/>
  <c r="R80" i="41"/>
  <c r="R76" i="41"/>
  <c r="R72" i="41"/>
  <c r="R68" i="41"/>
  <c r="R64" i="41"/>
  <c r="R60" i="41"/>
  <c r="R56" i="41"/>
  <c r="R52" i="41"/>
  <c r="R48" i="41"/>
  <c r="R44" i="41"/>
  <c r="R40" i="41"/>
  <c r="R36" i="41"/>
  <c r="R32" i="41"/>
  <c r="R28" i="41"/>
  <c r="R22" i="41"/>
  <c r="R18" i="41"/>
  <c r="R14" i="41"/>
  <c r="R10" i="41"/>
  <c r="R6" i="41"/>
  <c r="R299" i="41"/>
  <c r="R295" i="41"/>
  <c r="R291" i="41"/>
  <c r="R287" i="41"/>
  <c r="R283" i="41"/>
  <c r="R279" i="41"/>
  <c r="R275" i="41"/>
  <c r="R271" i="41"/>
  <c r="R267" i="41"/>
  <c r="R263" i="41"/>
  <c r="R259" i="41"/>
  <c r="R255" i="41"/>
  <c r="R251" i="41"/>
  <c r="R247" i="41"/>
  <c r="R243" i="41"/>
  <c r="R239" i="41"/>
  <c r="R235" i="41"/>
  <c r="R231" i="41"/>
  <c r="R227" i="41"/>
  <c r="R223" i="41"/>
  <c r="R219" i="41"/>
  <c r="R215" i="41"/>
  <c r="R211" i="41"/>
  <c r="R207" i="41"/>
  <c r="R203" i="41"/>
  <c r="R199" i="41"/>
  <c r="R195" i="41"/>
  <c r="R191" i="41"/>
  <c r="R187" i="41"/>
  <c r="R183" i="41"/>
  <c r="R179" i="41"/>
  <c r="R175" i="41"/>
  <c r="R171" i="41"/>
  <c r="R167" i="41"/>
  <c r="R163" i="41"/>
  <c r="R159" i="41"/>
  <c r="R155" i="41"/>
  <c r="R151" i="41"/>
  <c r="R147" i="41"/>
  <c r="R143" i="41"/>
  <c r="R139" i="41"/>
  <c r="R135" i="41"/>
  <c r="R131" i="41"/>
  <c r="R127" i="41"/>
  <c r="R123" i="41"/>
  <c r="R119" i="41"/>
  <c r="R115" i="41"/>
  <c r="R111" i="41"/>
  <c r="R107" i="41"/>
  <c r="R103" i="41"/>
  <c r="R99" i="41"/>
  <c r="R95" i="41"/>
  <c r="R91" i="41"/>
  <c r="R87" i="41"/>
  <c r="R83" i="41"/>
  <c r="R79" i="41"/>
  <c r="R75" i="41"/>
  <c r="R71" i="41"/>
  <c r="R67" i="41"/>
  <c r="R63" i="41"/>
  <c r="R59" i="41"/>
  <c r="R55" i="41"/>
  <c r="R51" i="41"/>
  <c r="R47" i="41"/>
  <c r="R43" i="41"/>
  <c r="R39" i="41"/>
  <c r="R35" i="41"/>
  <c r="R31" i="41"/>
  <c r="R27" i="41"/>
  <c r="R23" i="41"/>
  <c r="R19" i="41"/>
  <c r="R15" i="41"/>
  <c r="R11" i="41"/>
  <c r="R7" i="41"/>
  <c r="R322" i="41"/>
  <c r="R321" i="41"/>
  <c r="R320" i="41"/>
  <c r="R319" i="41"/>
  <c r="R318" i="41"/>
  <c r="R317" i="41"/>
  <c r="R316" i="41"/>
  <c r="R315" i="41"/>
  <c r="R314" i="41"/>
  <c r="R313" i="41"/>
  <c r="R312" i="41"/>
  <c r="R311" i="41"/>
  <c r="R310" i="41"/>
  <c r="R309" i="41"/>
  <c r="R308" i="41"/>
  <c r="R307" i="41"/>
  <c r="R306" i="41"/>
  <c r="R305" i="41"/>
  <c r="R304" i="41"/>
  <c r="R303" i="41"/>
  <c r="R302" i="41"/>
  <c r="R301" i="41"/>
  <c r="R300" i="41"/>
  <c r="R297" i="41"/>
  <c r="R293" i="41"/>
  <c r="R289" i="41"/>
  <c r="R285" i="41"/>
  <c r="R281" i="41"/>
  <c r="R277" i="41"/>
  <c r="R273" i="41"/>
  <c r="R269" i="41"/>
  <c r="R265" i="41"/>
  <c r="R261" i="41"/>
  <c r="R257" i="41"/>
  <c r="R253" i="41"/>
  <c r="R249" i="41"/>
  <c r="R245" i="41"/>
  <c r="R241" i="41"/>
  <c r="R237" i="41"/>
  <c r="R233" i="41"/>
  <c r="R229" i="41"/>
  <c r="R225" i="41"/>
  <c r="R221" i="41"/>
  <c r="R217" i="41"/>
  <c r="R213" i="41"/>
  <c r="R209" i="41"/>
  <c r="R205" i="41"/>
  <c r="R201" i="41"/>
  <c r="R197" i="41"/>
  <c r="R193" i="41"/>
  <c r="R189" i="41"/>
  <c r="R185" i="41"/>
  <c r="R181" i="41"/>
  <c r="R177" i="41"/>
  <c r="R173" i="41"/>
  <c r="R169" i="41"/>
  <c r="R165" i="41"/>
  <c r="R161" i="41"/>
  <c r="R157" i="41"/>
  <c r="R153" i="41"/>
  <c r="R149" i="41"/>
  <c r="R145" i="41"/>
  <c r="R141" i="41"/>
  <c r="R137" i="41"/>
  <c r="R133" i="41"/>
  <c r="R129" i="41"/>
  <c r="R125" i="41"/>
  <c r="R121" i="41"/>
  <c r="R117" i="41"/>
  <c r="R113" i="41"/>
  <c r="R109" i="41"/>
  <c r="R105" i="41"/>
  <c r="R101" i="41"/>
  <c r="R97" i="41"/>
  <c r="R93" i="41"/>
  <c r="R89" i="41"/>
  <c r="R85" i="41"/>
  <c r="R81" i="41"/>
  <c r="R77" i="41"/>
  <c r="R73" i="41"/>
  <c r="R69" i="41"/>
  <c r="R65" i="41"/>
  <c r="R61" i="41"/>
  <c r="R57" i="41"/>
  <c r="R53" i="41"/>
  <c r="R49" i="41"/>
  <c r="R45" i="41"/>
  <c r="R41" i="41"/>
  <c r="R37" i="41"/>
  <c r="R33" i="41"/>
  <c r="R29" i="41"/>
  <c r="R25" i="41"/>
  <c r="R21" i="41"/>
  <c r="R17" i="41"/>
  <c r="R13" i="41"/>
  <c r="R9" i="41"/>
  <c r="R5" i="41"/>
  <c r="S400" i="41" l="1"/>
  <c r="S399" i="41"/>
  <c r="S356" i="41"/>
  <c r="S360" i="41"/>
  <c r="S364" i="41"/>
  <c r="S368" i="41"/>
  <c r="S370" i="41"/>
  <c r="S372" i="41"/>
  <c r="S374" i="41"/>
  <c r="S376" i="41"/>
  <c r="S380" i="41"/>
  <c r="S384" i="41"/>
  <c r="S357" i="41"/>
  <c r="S361" i="41"/>
  <c r="S363" i="41"/>
  <c r="S365" i="41"/>
  <c r="S381" i="41"/>
  <c r="S385" i="41"/>
  <c r="S378" i="41"/>
  <c r="S382" i="41"/>
  <c r="S392" i="41"/>
  <c r="S396" i="41"/>
  <c r="S362" i="41"/>
  <c r="S366" i="41"/>
  <c r="S391" i="41"/>
  <c r="S398" i="41"/>
  <c r="S359" i="41"/>
  <c r="S367" i="41"/>
  <c r="S369" i="41"/>
  <c r="S371" i="41"/>
  <c r="S373" i="41"/>
  <c r="S375" i="41"/>
  <c r="S377" i="41"/>
  <c r="S379" i="41"/>
  <c r="S383" i="41"/>
  <c r="S397" i="41"/>
  <c r="S354" i="41"/>
  <c r="S386" i="41"/>
  <c r="S390" i="41"/>
  <c r="S394" i="41"/>
  <c r="S387" i="41"/>
  <c r="S355" i="41"/>
  <c r="S358" i="41"/>
  <c r="S388" i="41"/>
  <c r="S395" i="41"/>
  <c r="S389" i="41"/>
  <c r="S393" i="41"/>
  <c r="AT354" i="54"/>
  <c r="AT356" i="54"/>
  <c r="AT357" i="54"/>
  <c r="AT358" i="54"/>
  <c r="AT359" i="54"/>
  <c r="AT355" i="54"/>
  <c r="AT360" i="54"/>
  <c r="AT361" i="54"/>
  <c r="AT364" i="54"/>
  <c r="AT365" i="54"/>
  <c r="AT368" i="54"/>
  <c r="AT369" i="54"/>
  <c r="AT373" i="54"/>
  <c r="AT374" i="54"/>
  <c r="AT377" i="54"/>
  <c r="AT378" i="54"/>
  <c r="AT362" i="54"/>
  <c r="AT363" i="54"/>
  <c r="AT366" i="54"/>
  <c r="AT367" i="54"/>
  <c r="AT370" i="54"/>
  <c r="AT371" i="54"/>
  <c r="AT375" i="54"/>
  <c r="AT376" i="54"/>
  <c r="AT381" i="54"/>
  <c r="AT382" i="54"/>
  <c r="AT385" i="54"/>
  <c r="AT386" i="54"/>
  <c r="AT389" i="54"/>
  <c r="AT390" i="54"/>
  <c r="AT393" i="54"/>
  <c r="AT394" i="54"/>
  <c r="AT397" i="54"/>
  <c r="AT398" i="54"/>
  <c r="AT379" i="54"/>
  <c r="AT380" i="54"/>
  <c r="AT383" i="54"/>
  <c r="AT384" i="54"/>
  <c r="AT387" i="54"/>
  <c r="AT388" i="54"/>
  <c r="AT391" i="54"/>
  <c r="AT392" i="54"/>
  <c r="AT395" i="54"/>
  <c r="AT396" i="54"/>
  <c r="AT399" i="54"/>
  <c r="AT400" i="54"/>
  <c r="AT372" i="54"/>
  <c r="AU2" i="54"/>
  <c r="AT157" i="54"/>
  <c r="AT137" i="54"/>
  <c r="AT135" i="54"/>
  <c r="AT133" i="54"/>
  <c r="AT139" i="54"/>
  <c r="AT131" i="54"/>
  <c r="AT129" i="54"/>
  <c r="AT127" i="54"/>
  <c r="AT125" i="54"/>
  <c r="AT123" i="54"/>
  <c r="AT121" i="54"/>
  <c r="AT115" i="54"/>
  <c r="AT171" i="54"/>
  <c r="AT134" i="54"/>
  <c r="AT119" i="54"/>
  <c r="AT113" i="54"/>
  <c r="AT111" i="54"/>
  <c r="AT105" i="54"/>
  <c r="AT103" i="54"/>
  <c r="AT97" i="54"/>
  <c r="AT95" i="54"/>
  <c r="AT109" i="54"/>
  <c r="AT101" i="54"/>
  <c r="AT91" i="54"/>
  <c r="AT87" i="54"/>
  <c r="AT85" i="54"/>
  <c r="AT83" i="54"/>
  <c r="AT79" i="54"/>
  <c r="AT75" i="54"/>
  <c r="AT71" i="54"/>
  <c r="AT107" i="54"/>
  <c r="AT99" i="54"/>
  <c r="AT93" i="54"/>
  <c r="AT89" i="54"/>
  <c r="AT81" i="54"/>
  <c r="AT77" i="54"/>
  <c r="AT73" i="54"/>
  <c r="AT69" i="54"/>
  <c r="AT65" i="54"/>
  <c r="AT61" i="54"/>
  <c r="AT57" i="54"/>
  <c r="AT53" i="54"/>
  <c r="AT49" i="54"/>
  <c r="AT45" i="54"/>
  <c r="AT41" i="54"/>
  <c r="AT67" i="54"/>
  <c r="AT63" i="54"/>
  <c r="AT59" i="54"/>
  <c r="AT55" i="54"/>
  <c r="AT51" i="54"/>
  <c r="AT47" i="54"/>
  <c r="AT43" i="54"/>
  <c r="AT39" i="54"/>
  <c r="AT37" i="54"/>
  <c r="AT35" i="54"/>
  <c r="AT33" i="54"/>
  <c r="AT31" i="54"/>
  <c r="AT29" i="54"/>
  <c r="AT27" i="54"/>
  <c r="AT25" i="54"/>
  <c r="AT23" i="54"/>
  <c r="AT21" i="54"/>
  <c r="AT19" i="54"/>
  <c r="AT17" i="54"/>
  <c r="AT15" i="54"/>
  <c r="AT13" i="54"/>
  <c r="AT11" i="54"/>
  <c r="AT9" i="54"/>
  <c r="AT7" i="54"/>
  <c r="AT5" i="54"/>
  <c r="AT179" i="54"/>
  <c r="AT175" i="54"/>
  <c r="AT163" i="54"/>
  <c r="AT303" i="54"/>
  <c r="AT257" i="54"/>
  <c r="AT178" i="54"/>
  <c r="AT170" i="54"/>
  <c r="AT150" i="54"/>
  <c r="AT117" i="54"/>
  <c r="AT143" i="54"/>
  <c r="AT145" i="54"/>
  <c r="AT147" i="54"/>
  <c r="AT149" i="54"/>
  <c r="AT151" i="54"/>
  <c r="AT153" i="54"/>
  <c r="AT155" i="54"/>
  <c r="AT185" i="54"/>
  <c r="AT167" i="54"/>
  <c r="AT159" i="54"/>
  <c r="AT141" i="54"/>
  <c r="AT130" i="54"/>
  <c r="AT122" i="54"/>
  <c r="AT120" i="54"/>
  <c r="AT250" i="54"/>
  <c r="AT242" i="54"/>
  <c r="AT210" i="54"/>
  <c r="AT206" i="54"/>
  <c r="AT202" i="54"/>
  <c r="AT186" i="54"/>
  <c r="AT174" i="54"/>
  <c r="AT166" i="54"/>
  <c r="AT162" i="54"/>
  <c r="AT158" i="54"/>
  <c r="AT146" i="54"/>
  <c r="AT142" i="54"/>
  <c r="AT136" i="54"/>
  <c r="AT128" i="54"/>
  <c r="AT126" i="54"/>
  <c r="AT254" i="54"/>
  <c r="AT246" i="54"/>
  <c r="AT236" i="54"/>
  <c r="AT218" i="54"/>
  <c r="AT214" i="54"/>
  <c r="AT198" i="54"/>
  <c r="AT194" i="54"/>
  <c r="AT182" i="54"/>
  <c r="AT154" i="54"/>
  <c r="AT138" i="54"/>
  <c r="AT132" i="54"/>
  <c r="AT124" i="54"/>
  <c r="AT183" i="54"/>
  <c r="AT177" i="54"/>
  <c r="AT169" i="54"/>
  <c r="AT161" i="54"/>
  <c r="AT189" i="54"/>
  <c r="AT231" i="54"/>
  <c r="AT227" i="54"/>
  <c r="AT217" i="54"/>
  <c r="AT211" i="54"/>
  <c r="AT209" i="54"/>
  <c r="AT207" i="54"/>
  <c r="AT205" i="54"/>
  <c r="AT203" i="54"/>
  <c r="AT201" i="54"/>
  <c r="AT199" i="54"/>
  <c r="AT197" i="54"/>
  <c r="AT195" i="54"/>
  <c r="AT193" i="54"/>
  <c r="AT191" i="54"/>
  <c r="AT223" i="54"/>
  <c r="AT221" i="54"/>
  <c r="AT219" i="54"/>
  <c r="AT239" i="54"/>
  <c r="AT229" i="54"/>
  <c r="AT286" i="54"/>
  <c r="AT284" i="54"/>
  <c r="AT278" i="54"/>
  <c r="AT276" i="54"/>
  <c r="AT270" i="54"/>
  <c r="AT190" i="54"/>
  <c r="AT187" i="54"/>
  <c r="AT181" i="54"/>
  <c r="AT173" i="54"/>
  <c r="AT165" i="54"/>
  <c r="AT225" i="54"/>
  <c r="AT215" i="54"/>
  <c r="AT213" i="54"/>
  <c r="AT237" i="54"/>
  <c r="AT235" i="54"/>
  <c r="AT233" i="54"/>
  <c r="AT316" i="54"/>
  <c r="AT294" i="54"/>
  <c r="AT292" i="54"/>
  <c r="AT290" i="54"/>
  <c r="AT288" i="54"/>
  <c r="AT282" i="54"/>
  <c r="AT280" i="54"/>
  <c r="AT274" i="54"/>
  <c r="AT272" i="54"/>
  <c r="AT266" i="54"/>
  <c r="AT264" i="54"/>
  <c r="AT262" i="54"/>
  <c r="AT256" i="54"/>
  <c r="AT252" i="54"/>
  <c r="AT248" i="54"/>
  <c r="AT244" i="54"/>
  <c r="AT240" i="54"/>
  <c r="AT234" i="54"/>
  <c r="AT268" i="54"/>
  <c r="AT258" i="54"/>
  <c r="AT238" i="54"/>
  <c r="AT232" i="54"/>
  <c r="AT228" i="54"/>
  <c r="AT224" i="54"/>
  <c r="AT4" i="54"/>
  <c r="AT6" i="54"/>
  <c r="AT8" i="54"/>
  <c r="AT10" i="54"/>
  <c r="AT12" i="54"/>
  <c r="AT14" i="54"/>
  <c r="AT16" i="54"/>
  <c r="AT18" i="54"/>
  <c r="AT20" i="54"/>
  <c r="AT22" i="54"/>
  <c r="AT24" i="54"/>
  <c r="AT26" i="54"/>
  <c r="AT28" i="54"/>
  <c r="AT32" i="54"/>
  <c r="AT34" i="54"/>
  <c r="AT36" i="54"/>
  <c r="AT38" i="54"/>
  <c r="AT40" i="54"/>
  <c r="AT42" i="54"/>
  <c r="AT44" i="54"/>
  <c r="AT46" i="54"/>
  <c r="AT48" i="54"/>
  <c r="AT50" i="54"/>
  <c r="AT52" i="54"/>
  <c r="AT54" i="54"/>
  <c r="AT56" i="54"/>
  <c r="AT58" i="54"/>
  <c r="AT60" i="54"/>
  <c r="AT62" i="54"/>
  <c r="AT64" i="54"/>
  <c r="AT66" i="54"/>
  <c r="AT68" i="54"/>
  <c r="AT70" i="54"/>
  <c r="AT72" i="54"/>
  <c r="AT74" i="54"/>
  <c r="AT76" i="54"/>
  <c r="AT78" i="54"/>
  <c r="AT80" i="54"/>
  <c r="AT82" i="54"/>
  <c r="AT84" i="54"/>
  <c r="AT86" i="54"/>
  <c r="AT88" i="54"/>
  <c r="AT90" i="54"/>
  <c r="AT92" i="54"/>
  <c r="AT94" i="54"/>
  <c r="AT96" i="54"/>
  <c r="AT98" i="54"/>
  <c r="AT100" i="54"/>
  <c r="AT102" i="54"/>
  <c r="AT104" i="54"/>
  <c r="AT106" i="54"/>
  <c r="AT108" i="54"/>
  <c r="AT110" i="54"/>
  <c r="AT112" i="54"/>
  <c r="AT114" i="54"/>
  <c r="AT116" i="54"/>
  <c r="AT118" i="54"/>
  <c r="AT241" i="54"/>
  <c r="AT245" i="54"/>
  <c r="AT249" i="54"/>
  <c r="AT253" i="54"/>
  <c r="AT259" i="54"/>
  <c r="AT335" i="54"/>
  <c r="AT324" i="54"/>
  <c r="AT320" i="54"/>
  <c r="AT312" i="54"/>
  <c r="AT296" i="54"/>
  <c r="AT300" i="54"/>
  <c r="AT304" i="54"/>
  <c r="AT308" i="54"/>
  <c r="AT307" i="54"/>
  <c r="AT331" i="54"/>
  <c r="AT353" i="54"/>
  <c r="AT351" i="54"/>
  <c r="AT345" i="54"/>
  <c r="AT343" i="54"/>
  <c r="AT329" i="54"/>
  <c r="AT321" i="54"/>
  <c r="AT311" i="54"/>
  <c r="AT305" i="54"/>
  <c r="AT301" i="54"/>
  <c r="AT342" i="54"/>
  <c r="AT336" i="54"/>
  <c r="AT326" i="54"/>
  <c r="AT322" i="54"/>
  <c r="AT318" i="54"/>
  <c r="AT338" i="54"/>
  <c r="AT330" i="54"/>
  <c r="AT328" i="54"/>
  <c r="AT344" i="54"/>
  <c r="AT350" i="54"/>
  <c r="AT3" i="54"/>
  <c r="AT346" i="54"/>
  <c r="AT340" i="54"/>
  <c r="AT140" i="54"/>
  <c r="AT144" i="54"/>
  <c r="AT148" i="54"/>
  <c r="AT152" i="54"/>
  <c r="AT156" i="54"/>
  <c r="AT160" i="54"/>
  <c r="AT164" i="54"/>
  <c r="AT168" i="54"/>
  <c r="AT172" i="54"/>
  <c r="AT176" i="54"/>
  <c r="AT180" i="54"/>
  <c r="AT184" i="54"/>
  <c r="AT188" i="54"/>
  <c r="AT192" i="54"/>
  <c r="AT196" i="54"/>
  <c r="AT200" i="54"/>
  <c r="AT204" i="54"/>
  <c r="AT208" i="54"/>
  <c r="AT212" i="54"/>
  <c r="AT216" i="54"/>
  <c r="AT220" i="54"/>
  <c r="AT222" i="54"/>
  <c r="AT226" i="54"/>
  <c r="AT230" i="54"/>
  <c r="AT260" i="54"/>
  <c r="AT30" i="54"/>
  <c r="AT243" i="54"/>
  <c r="AT247" i="54"/>
  <c r="AT251" i="54"/>
  <c r="AT255" i="54"/>
  <c r="AT339" i="54"/>
  <c r="AT319" i="54"/>
  <c r="AT306" i="54"/>
  <c r="AT298" i="54"/>
  <c r="AT302" i="54"/>
  <c r="AT310" i="54"/>
  <c r="AT314" i="54"/>
  <c r="AT299" i="54"/>
  <c r="AT349" i="54"/>
  <c r="AT337" i="54"/>
  <c r="AT333" i="54"/>
  <c r="AT327" i="54"/>
  <c r="AT325" i="54"/>
  <c r="AT323" i="54"/>
  <c r="AT317" i="54"/>
  <c r="AT315" i="54"/>
  <c r="AT313" i="54"/>
  <c r="AT309" i="54"/>
  <c r="AT297" i="54"/>
  <c r="AT295" i="54"/>
  <c r="AT293" i="54"/>
  <c r="AT291" i="54"/>
  <c r="AT289" i="54"/>
  <c r="AT287" i="54"/>
  <c r="AT285" i="54"/>
  <c r="AT283" i="54"/>
  <c r="AT281" i="54"/>
  <c r="AT279" i="54"/>
  <c r="AT277" i="54"/>
  <c r="AT275" i="54"/>
  <c r="AT273" i="54"/>
  <c r="AT271" i="54"/>
  <c r="AT269" i="54"/>
  <c r="AT267" i="54"/>
  <c r="AT265" i="54"/>
  <c r="AT263" i="54"/>
  <c r="AT261" i="54"/>
  <c r="AT352" i="54"/>
  <c r="AT332" i="54"/>
  <c r="AT334" i="54"/>
  <c r="AT347" i="54"/>
  <c r="AT341" i="54"/>
  <c r="AT348" i="54"/>
  <c r="J40" i="50"/>
  <c r="V11" i="48"/>
  <c r="A52" i="28"/>
  <c r="D42" i="52"/>
  <c r="F43" i="52"/>
  <c r="G42" i="52"/>
  <c r="H42" i="52" s="1"/>
  <c r="T40" i="52"/>
  <c r="J40" i="52"/>
  <c r="M40" i="52" s="1"/>
  <c r="N40" i="52" s="1"/>
  <c r="S40" i="52" s="1"/>
  <c r="R41" i="52"/>
  <c r="K41" i="52"/>
  <c r="E41" i="52"/>
  <c r="T41" i="52" s="1"/>
  <c r="I41" i="52"/>
  <c r="J41" i="52" s="1"/>
  <c r="M41" i="52" s="1"/>
  <c r="N41" i="52" s="1"/>
  <c r="S41" i="52" s="1"/>
  <c r="K40" i="51"/>
  <c r="E40" i="51"/>
  <c r="R40" i="51"/>
  <c r="I40" i="51"/>
  <c r="F42" i="51"/>
  <c r="D41" i="51"/>
  <c r="G41" i="51" s="1"/>
  <c r="H41" i="51" s="1"/>
  <c r="G40" i="51"/>
  <c r="H40" i="51" s="1"/>
  <c r="R41" i="50"/>
  <c r="K41" i="50"/>
  <c r="E41" i="50"/>
  <c r="I41" i="50"/>
  <c r="J41" i="50" s="1"/>
  <c r="D42" i="50"/>
  <c r="F43" i="50"/>
  <c r="T2" i="41"/>
  <c r="S352" i="41"/>
  <c r="S353" i="41"/>
  <c r="S298" i="41"/>
  <c r="S294" i="41"/>
  <c r="S290" i="41"/>
  <c r="S286" i="41"/>
  <c r="S282" i="41"/>
  <c r="S278" i="41"/>
  <c r="S274" i="41"/>
  <c r="S270" i="41"/>
  <c r="S266" i="41"/>
  <c r="S262" i="41"/>
  <c r="S258" i="41"/>
  <c r="S254" i="41"/>
  <c r="S250" i="41"/>
  <c r="S246" i="41"/>
  <c r="S242" i="41"/>
  <c r="S238" i="41"/>
  <c r="S234" i="41"/>
  <c r="S230" i="41"/>
  <c r="S226" i="41"/>
  <c r="S222" i="41"/>
  <c r="S218" i="41"/>
  <c r="S214" i="41"/>
  <c r="S210" i="41"/>
  <c r="S206" i="41"/>
  <c r="S202" i="41"/>
  <c r="S198" i="41"/>
  <c r="S194" i="41"/>
  <c r="S190" i="41"/>
  <c r="S186" i="41"/>
  <c r="S182" i="41"/>
  <c r="S178" i="41"/>
  <c r="S174" i="41"/>
  <c r="S170" i="41"/>
  <c r="S166" i="41"/>
  <c r="S162" i="41"/>
  <c r="S158" i="41"/>
  <c r="S154" i="41"/>
  <c r="S150" i="41"/>
  <c r="S146" i="41"/>
  <c r="S142" i="41"/>
  <c r="S138" i="41"/>
  <c r="S134" i="41"/>
  <c r="S130" i="41"/>
  <c r="S126" i="41"/>
  <c r="S122" i="41"/>
  <c r="S118" i="41"/>
  <c r="S114" i="41"/>
  <c r="S110" i="41"/>
  <c r="S106" i="41"/>
  <c r="S102" i="41"/>
  <c r="S98" i="41"/>
  <c r="S94" i="41"/>
  <c r="S90" i="41"/>
  <c r="S86" i="41"/>
  <c r="S82" i="41"/>
  <c r="S78" i="41"/>
  <c r="S74" i="41"/>
  <c r="S70" i="41"/>
  <c r="S66" i="41"/>
  <c r="S62" i="41"/>
  <c r="S58" i="41"/>
  <c r="S54" i="41"/>
  <c r="S50" i="41"/>
  <c r="S46" i="41"/>
  <c r="S42" i="41"/>
  <c r="S38" i="41"/>
  <c r="S34" i="41"/>
  <c r="S30" i="41"/>
  <c r="S26" i="41"/>
  <c r="S24" i="41"/>
  <c r="S20" i="41"/>
  <c r="S16" i="41"/>
  <c r="S12" i="41"/>
  <c r="S8" i="41"/>
  <c r="S4" i="41"/>
  <c r="S296" i="41"/>
  <c r="S292" i="41"/>
  <c r="S288" i="41"/>
  <c r="S284" i="41"/>
  <c r="S280" i="41"/>
  <c r="S276" i="41"/>
  <c r="S272" i="41"/>
  <c r="S268" i="41"/>
  <c r="S264" i="41"/>
  <c r="S260" i="41"/>
  <c r="S256" i="41"/>
  <c r="S252" i="41"/>
  <c r="S248" i="41"/>
  <c r="S244" i="41"/>
  <c r="S240" i="41"/>
  <c r="S236" i="41"/>
  <c r="S232" i="41"/>
  <c r="S228" i="41"/>
  <c r="S224" i="41"/>
  <c r="S220" i="41"/>
  <c r="S216" i="41"/>
  <c r="S212" i="41"/>
  <c r="S208" i="41"/>
  <c r="S204" i="41"/>
  <c r="S200" i="41"/>
  <c r="S196" i="41"/>
  <c r="S192" i="41"/>
  <c r="S188" i="41"/>
  <c r="S184" i="41"/>
  <c r="S180" i="41"/>
  <c r="S176" i="41"/>
  <c r="S172" i="41"/>
  <c r="S168" i="41"/>
  <c r="S164" i="41"/>
  <c r="S160" i="41"/>
  <c r="S156" i="41"/>
  <c r="S152" i="41"/>
  <c r="S148" i="41"/>
  <c r="S144" i="41"/>
  <c r="S140" i="41"/>
  <c r="S136" i="41"/>
  <c r="S132" i="41"/>
  <c r="S128" i="41"/>
  <c r="S124" i="41"/>
  <c r="S120" i="41"/>
  <c r="S116" i="41"/>
  <c r="S112" i="41"/>
  <c r="S108" i="41"/>
  <c r="S104" i="41"/>
  <c r="S100" i="41"/>
  <c r="S96" i="41"/>
  <c r="S92" i="41"/>
  <c r="S88" i="41"/>
  <c r="S84" i="41"/>
  <c r="S80" i="41"/>
  <c r="S76" i="41"/>
  <c r="S72" i="41"/>
  <c r="S68" i="41"/>
  <c r="S64" i="41"/>
  <c r="S60" i="41"/>
  <c r="S56" i="41"/>
  <c r="S52" i="41"/>
  <c r="S48" i="41"/>
  <c r="S44" i="41"/>
  <c r="S40" i="41"/>
  <c r="S36" i="41"/>
  <c r="S32" i="41"/>
  <c r="S28" i="41"/>
  <c r="S22" i="41"/>
  <c r="S18" i="41"/>
  <c r="S14" i="41"/>
  <c r="S10" i="41"/>
  <c r="S6" i="41"/>
  <c r="S3" i="41"/>
  <c r="S299" i="41"/>
  <c r="S295" i="41"/>
  <c r="S291" i="41"/>
  <c r="S287" i="41"/>
  <c r="S283" i="41"/>
  <c r="S279" i="41"/>
  <c r="S275" i="41"/>
  <c r="S271" i="41"/>
  <c r="S267" i="41"/>
  <c r="S263" i="41"/>
  <c r="S259" i="41"/>
  <c r="S255" i="41"/>
  <c r="S251" i="41"/>
  <c r="S247" i="41"/>
  <c r="S243" i="41"/>
  <c r="S239" i="41"/>
  <c r="S235" i="41"/>
  <c r="S231" i="41"/>
  <c r="S227" i="41"/>
  <c r="S223" i="41"/>
  <c r="S219" i="41"/>
  <c r="S215" i="41"/>
  <c r="S211" i="41"/>
  <c r="S207" i="41"/>
  <c r="S203" i="41"/>
  <c r="S199" i="41"/>
  <c r="S195" i="41"/>
  <c r="S191" i="41"/>
  <c r="S187" i="41"/>
  <c r="S183" i="41"/>
  <c r="S179" i="41"/>
  <c r="S175" i="41"/>
  <c r="S171" i="41"/>
  <c r="S167" i="41"/>
  <c r="S163" i="41"/>
  <c r="S159" i="41"/>
  <c r="S155" i="41"/>
  <c r="S151" i="41"/>
  <c r="S147" i="41"/>
  <c r="S143" i="41"/>
  <c r="S139" i="41"/>
  <c r="S135" i="41"/>
  <c r="S131" i="41"/>
  <c r="S127" i="41"/>
  <c r="S123" i="41"/>
  <c r="S119" i="41"/>
  <c r="S115" i="41"/>
  <c r="S111" i="41"/>
  <c r="S107" i="41"/>
  <c r="S103" i="41"/>
  <c r="S99" i="41"/>
  <c r="S95" i="41"/>
  <c r="S91" i="41"/>
  <c r="S87" i="41"/>
  <c r="S83" i="41"/>
  <c r="S79" i="41"/>
  <c r="S75" i="41"/>
  <c r="S71" i="41"/>
  <c r="S67" i="41"/>
  <c r="S63" i="41"/>
  <c r="S59" i="41"/>
  <c r="S55" i="41"/>
  <c r="S51" i="41"/>
  <c r="S47" i="41"/>
  <c r="S43" i="41"/>
  <c r="S39" i="41"/>
  <c r="S35" i="41"/>
  <c r="S31" i="41"/>
  <c r="S27" i="41"/>
  <c r="S23" i="41"/>
  <c r="S19" i="41"/>
  <c r="S15" i="41"/>
  <c r="S11" i="41"/>
  <c r="S7" i="41"/>
  <c r="S297" i="41"/>
  <c r="S293" i="41"/>
  <c r="S289" i="41"/>
  <c r="S285" i="41"/>
  <c r="S281" i="41"/>
  <c r="S277" i="41"/>
  <c r="S273" i="41"/>
  <c r="S269" i="41"/>
  <c r="S265" i="41"/>
  <c r="S261" i="41"/>
  <c r="S257" i="41"/>
  <c r="S253" i="41"/>
  <c r="S249" i="41"/>
  <c r="S245" i="41"/>
  <c r="S241" i="41"/>
  <c r="S237" i="41"/>
  <c r="S233" i="41"/>
  <c r="S229" i="41"/>
  <c r="S225" i="41"/>
  <c r="S221" i="41"/>
  <c r="S217" i="41"/>
  <c r="S213" i="41"/>
  <c r="S209" i="41"/>
  <c r="S205" i="41"/>
  <c r="S201" i="41"/>
  <c r="S197" i="41"/>
  <c r="S193" i="41"/>
  <c r="S189" i="41"/>
  <c r="S185" i="41"/>
  <c r="S181" i="41"/>
  <c r="S177" i="41"/>
  <c r="S173" i="41"/>
  <c r="S169" i="41"/>
  <c r="S165" i="41"/>
  <c r="S161" i="41"/>
  <c r="S157" i="41"/>
  <c r="S153" i="41"/>
  <c r="S149" i="41"/>
  <c r="S145" i="41"/>
  <c r="S141" i="41"/>
  <c r="S137" i="41"/>
  <c r="S133" i="41"/>
  <c r="S129" i="41"/>
  <c r="S125" i="41"/>
  <c r="S121" i="41"/>
  <c r="S117" i="41"/>
  <c r="S113" i="41"/>
  <c r="S109" i="41"/>
  <c r="S105" i="41"/>
  <c r="S101" i="41"/>
  <c r="S97" i="41"/>
  <c r="S93" i="41"/>
  <c r="S89" i="41"/>
  <c r="S85" i="41"/>
  <c r="S81" i="41"/>
  <c r="S77" i="41"/>
  <c r="S73" i="41"/>
  <c r="S69" i="41"/>
  <c r="S65" i="41"/>
  <c r="S61" i="41"/>
  <c r="S57" i="41"/>
  <c r="S53" i="41"/>
  <c r="S49" i="41"/>
  <c r="S45" i="41"/>
  <c r="S41" i="41"/>
  <c r="S37" i="41"/>
  <c r="S33" i="41"/>
  <c r="S29" i="41"/>
  <c r="S25" i="41"/>
  <c r="S21" i="41"/>
  <c r="S17" i="41"/>
  <c r="S13" i="41"/>
  <c r="S9" i="41"/>
  <c r="S5" i="41"/>
  <c r="S351" i="41"/>
  <c r="S350" i="41"/>
  <c r="S349" i="41"/>
  <c r="S348" i="41"/>
  <c r="S347" i="41"/>
  <c r="S346" i="41"/>
  <c r="S345" i="41"/>
  <c r="S344" i="41"/>
  <c r="S343" i="41"/>
  <c r="S342" i="41"/>
  <c r="S341" i="41"/>
  <c r="S340" i="41"/>
  <c r="S339" i="41"/>
  <c r="S338" i="41"/>
  <c r="S337" i="41"/>
  <c r="S336" i="41"/>
  <c r="S335" i="41"/>
  <c r="S334" i="41"/>
  <c r="S333" i="41"/>
  <c r="S332" i="41"/>
  <c r="S331" i="41"/>
  <c r="S330" i="41"/>
  <c r="S329" i="41"/>
  <c r="S328" i="41"/>
  <c r="S327" i="41"/>
  <c r="S326" i="41"/>
  <c r="S325" i="41"/>
  <c r="S324" i="41"/>
  <c r="S323" i="41"/>
  <c r="S322" i="41"/>
  <c r="S321" i="41"/>
  <c r="S320" i="41"/>
  <c r="S319" i="41"/>
  <c r="S318" i="41"/>
  <c r="S317" i="41"/>
  <c r="S316" i="41"/>
  <c r="S315" i="41"/>
  <c r="S314" i="41"/>
  <c r="S313" i="41"/>
  <c r="S312" i="41"/>
  <c r="S311" i="41"/>
  <c r="S310" i="41"/>
  <c r="S309" i="41"/>
  <c r="S308" i="41"/>
  <c r="S307" i="41"/>
  <c r="S306" i="41"/>
  <c r="S305" i="41"/>
  <c r="S304" i="41"/>
  <c r="S303" i="41"/>
  <c r="S302" i="41"/>
  <c r="S301" i="41"/>
  <c r="S300" i="41"/>
  <c r="T400" i="41" l="1"/>
  <c r="T399" i="41"/>
  <c r="T354" i="41"/>
  <c r="T356" i="41"/>
  <c r="T362" i="41"/>
  <c r="T364" i="41"/>
  <c r="T366" i="41"/>
  <c r="T380" i="41"/>
  <c r="T384" i="41"/>
  <c r="T386" i="41"/>
  <c r="T360" i="41"/>
  <c r="T394" i="41"/>
  <c r="T361" i="41"/>
  <c r="T363" i="41"/>
  <c r="T365" i="41"/>
  <c r="T385" i="41"/>
  <c r="T355" i="41"/>
  <c r="T358" i="41"/>
  <c r="T392" i="41"/>
  <c r="T381" i="41"/>
  <c r="T387" i="41"/>
  <c r="T382" i="41"/>
  <c r="T396" i="41"/>
  <c r="T367" i="41"/>
  <c r="T369" i="41"/>
  <c r="T371" i="41"/>
  <c r="T373" i="41"/>
  <c r="T375" i="41"/>
  <c r="T393" i="41"/>
  <c r="T395" i="41"/>
  <c r="T397" i="41"/>
  <c r="T368" i="41"/>
  <c r="T370" i="41"/>
  <c r="T372" i="41"/>
  <c r="T374" i="41"/>
  <c r="T376" i="41"/>
  <c r="T390" i="41"/>
  <c r="T357" i="41"/>
  <c r="T391" i="41"/>
  <c r="T378" i="41"/>
  <c r="T388" i="41"/>
  <c r="T398" i="41"/>
  <c r="T359" i="41"/>
  <c r="T377" i="41"/>
  <c r="T379" i="41"/>
  <c r="T389" i="41"/>
  <c r="T383" i="41"/>
  <c r="AU354" i="54"/>
  <c r="AU355" i="54"/>
  <c r="AU356" i="54"/>
  <c r="AU357" i="54"/>
  <c r="AU358" i="54"/>
  <c r="AU359" i="54"/>
  <c r="AU363" i="54"/>
  <c r="AU367" i="54"/>
  <c r="AU371" i="54"/>
  <c r="AU376" i="54"/>
  <c r="AU361" i="54"/>
  <c r="AU365" i="54"/>
  <c r="AU369" i="54"/>
  <c r="AU372" i="54"/>
  <c r="AU374" i="54"/>
  <c r="AU378" i="54"/>
  <c r="AU380" i="54"/>
  <c r="AU384" i="54"/>
  <c r="AU388" i="54"/>
  <c r="AU392" i="54"/>
  <c r="AU396" i="54"/>
  <c r="AU400" i="54"/>
  <c r="AU382" i="54"/>
  <c r="AU386" i="54"/>
  <c r="AU390" i="54"/>
  <c r="AU394" i="54"/>
  <c r="AU398" i="54"/>
  <c r="AU381" i="54"/>
  <c r="AU399" i="54"/>
  <c r="AU395" i="54"/>
  <c r="AU391" i="54"/>
  <c r="AU387" i="54"/>
  <c r="AU368" i="54"/>
  <c r="AU383" i="54"/>
  <c r="AU397" i="54"/>
  <c r="AU393" i="54"/>
  <c r="AU389" i="54"/>
  <c r="AU385" i="54"/>
  <c r="AU370" i="54"/>
  <c r="AU379" i="54"/>
  <c r="AU375" i="54"/>
  <c r="AU364" i="54"/>
  <c r="AU360" i="54"/>
  <c r="AU377" i="54"/>
  <c r="AU373" i="54"/>
  <c r="AU366" i="54"/>
  <c r="AU362" i="54"/>
  <c r="AV2" i="54"/>
  <c r="AU117" i="54"/>
  <c r="AU141" i="54"/>
  <c r="AU95" i="54"/>
  <c r="AU93" i="54"/>
  <c r="AU89" i="54"/>
  <c r="AU84" i="54"/>
  <c r="AU81" i="54"/>
  <c r="AU77" i="54"/>
  <c r="AU73" i="54"/>
  <c r="AU91" i="54"/>
  <c r="AU87" i="54"/>
  <c r="AU85" i="54"/>
  <c r="AU83" i="54"/>
  <c r="AU79" i="54"/>
  <c r="AU75" i="54"/>
  <c r="AU71" i="54"/>
  <c r="AU67" i="54"/>
  <c r="AU63" i="54"/>
  <c r="AU59" i="54"/>
  <c r="AU55" i="54"/>
  <c r="AU51" i="54"/>
  <c r="AU47" i="54"/>
  <c r="AU43" i="54"/>
  <c r="AU69" i="54"/>
  <c r="AU65" i="54"/>
  <c r="AU61" i="54"/>
  <c r="AU57" i="54"/>
  <c r="AU53" i="54"/>
  <c r="AU49" i="54"/>
  <c r="AU45" i="54"/>
  <c r="AU41" i="54"/>
  <c r="AU39" i="54"/>
  <c r="AU37" i="54"/>
  <c r="AU35" i="54"/>
  <c r="AU33" i="54"/>
  <c r="AU31" i="54"/>
  <c r="AU29" i="54"/>
  <c r="AU27" i="54"/>
  <c r="AU25" i="54"/>
  <c r="AU23" i="54"/>
  <c r="AU21" i="54"/>
  <c r="AU19" i="54"/>
  <c r="AU17" i="54"/>
  <c r="AU15" i="54"/>
  <c r="AU13" i="54"/>
  <c r="AU11" i="54"/>
  <c r="AU9" i="54"/>
  <c r="AU7" i="54"/>
  <c r="AU5" i="54"/>
  <c r="AU116" i="54"/>
  <c r="AU112" i="54"/>
  <c r="AU108" i="54"/>
  <c r="AU104" i="54"/>
  <c r="AU100" i="54"/>
  <c r="AU96" i="54"/>
  <c r="AU92" i="54"/>
  <c r="AU88" i="54"/>
  <c r="AU97" i="54"/>
  <c r="AU99" i="54"/>
  <c r="AU101" i="54"/>
  <c r="AU103" i="54"/>
  <c r="AU105" i="54"/>
  <c r="AU107" i="54"/>
  <c r="AU109" i="54"/>
  <c r="AU111" i="54"/>
  <c r="AU113" i="54"/>
  <c r="AU115" i="54"/>
  <c r="AU211" i="54"/>
  <c r="AU195" i="54"/>
  <c r="AU181" i="54"/>
  <c r="AU177" i="54"/>
  <c r="AU165" i="54"/>
  <c r="AU161" i="54"/>
  <c r="AU155" i="54"/>
  <c r="AU151" i="54"/>
  <c r="AU147" i="54"/>
  <c r="AU143" i="54"/>
  <c r="AU3" i="54"/>
  <c r="AU119" i="54"/>
  <c r="AU121" i="54"/>
  <c r="AU123" i="54"/>
  <c r="AU125" i="54"/>
  <c r="AU127" i="54"/>
  <c r="AU129" i="54"/>
  <c r="AU131" i="54"/>
  <c r="AU133" i="54"/>
  <c r="AU135" i="54"/>
  <c r="AU137" i="54"/>
  <c r="AU183" i="54"/>
  <c r="AU173" i="54"/>
  <c r="AU169" i="54"/>
  <c r="AU159" i="54"/>
  <c r="AU157" i="54"/>
  <c r="AU153" i="54"/>
  <c r="AU149" i="54"/>
  <c r="AU145" i="54"/>
  <c r="AU139" i="54"/>
  <c r="AU98" i="54"/>
  <c r="AU90" i="54"/>
  <c r="AU78" i="54"/>
  <c r="AU70" i="54"/>
  <c r="AU62" i="54"/>
  <c r="AU54" i="54"/>
  <c r="AU46" i="54"/>
  <c r="AU38" i="54"/>
  <c r="AU36" i="54"/>
  <c r="AU34" i="54"/>
  <c r="AU32" i="54"/>
  <c r="AU28" i="54"/>
  <c r="AU26" i="54"/>
  <c r="AU24" i="54"/>
  <c r="AU22" i="54"/>
  <c r="AU20" i="54"/>
  <c r="AU18" i="54"/>
  <c r="AU16" i="54"/>
  <c r="AU44" i="54"/>
  <c r="AU52" i="54"/>
  <c r="AU60" i="54"/>
  <c r="AU68" i="54"/>
  <c r="AU76" i="54"/>
  <c r="AU114" i="54"/>
  <c r="AU102" i="54"/>
  <c r="AU94" i="54"/>
  <c r="AU86" i="54"/>
  <c r="AU82" i="54"/>
  <c r="AU74" i="54"/>
  <c r="AU66" i="54"/>
  <c r="AU58" i="54"/>
  <c r="AU50" i="54"/>
  <c r="AU42" i="54"/>
  <c r="AU4" i="54"/>
  <c r="AU6" i="54"/>
  <c r="AU8" i="54"/>
  <c r="AU10" i="54"/>
  <c r="AU12" i="54"/>
  <c r="AU14" i="54"/>
  <c r="AU40" i="54"/>
  <c r="AU48" i="54"/>
  <c r="AU56" i="54"/>
  <c r="AU64" i="54"/>
  <c r="AU72" i="54"/>
  <c r="AU80" i="54"/>
  <c r="AU234" i="54"/>
  <c r="AU118" i="54"/>
  <c r="AU110" i="54"/>
  <c r="AU106" i="54"/>
  <c r="AU199" i="54"/>
  <c r="AU191" i="54"/>
  <c r="AU187" i="54"/>
  <c r="AU185" i="54"/>
  <c r="AU175" i="54"/>
  <c r="AU167" i="54"/>
  <c r="AU197" i="54"/>
  <c r="AU205" i="54"/>
  <c r="AU215" i="54"/>
  <c r="AU233" i="54"/>
  <c r="AU217" i="54"/>
  <c r="AU227" i="54"/>
  <c r="AU235" i="54"/>
  <c r="AU286" i="54"/>
  <c r="AU278" i="54"/>
  <c r="AU207" i="54"/>
  <c r="AU203" i="54"/>
  <c r="AU189" i="54"/>
  <c r="AU179" i="54"/>
  <c r="AU171" i="54"/>
  <c r="AU163" i="54"/>
  <c r="AU193" i="54"/>
  <c r="AU201" i="54"/>
  <c r="AU209" i="54"/>
  <c r="AU223" i="54"/>
  <c r="AU221" i="54"/>
  <c r="AU219" i="54"/>
  <c r="AU213" i="54"/>
  <c r="AU229" i="54"/>
  <c r="AU225" i="54"/>
  <c r="AU231" i="54"/>
  <c r="AU296" i="54"/>
  <c r="AU294" i="54"/>
  <c r="AU292" i="54"/>
  <c r="AU290" i="54"/>
  <c r="AU282" i="54"/>
  <c r="AU274" i="54"/>
  <c r="AU266" i="54"/>
  <c r="AU264" i="54"/>
  <c r="AU236" i="54"/>
  <c r="AU232" i="54"/>
  <c r="AU230" i="54"/>
  <c r="AU228" i="54"/>
  <c r="AU226" i="54"/>
  <c r="AU224" i="54"/>
  <c r="AU222" i="54"/>
  <c r="AU220" i="54"/>
  <c r="AU216" i="54"/>
  <c r="AU212" i="54"/>
  <c r="AU208" i="54"/>
  <c r="AU204" i="54"/>
  <c r="AU200" i="54"/>
  <c r="AU196" i="54"/>
  <c r="AU192" i="54"/>
  <c r="AU188" i="54"/>
  <c r="AU184" i="54"/>
  <c r="AU180" i="54"/>
  <c r="AU176" i="54"/>
  <c r="AU172" i="54"/>
  <c r="AU168" i="54"/>
  <c r="AU164" i="54"/>
  <c r="AU160" i="54"/>
  <c r="AU156" i="54"/>
  <c r="AU152" i="54"/>
  <c r="AU148" i="54"/>
  <c r="AU144" i="54"/>
  <c r="AU140" i="54"/>
  <c r="AU30" i="54"/>
  <c r="AU270" i="54"/>
  <c r="AU262" i="54"/>
  <c r="AU260" i="54"/>
  <c r="AU256" i="54"/>
  <c r="AU254" i="54"/>
  <c r="AU252" i="54"/>
  <c r="AU250" i="54"/>
  <c r="AU248" i="54"/>
  <c r="AU246" i="54"/>
  <c r="AU244" i="54"/>
  <c r="AU242" i="54"/>
  <c r="AU240" i="54"/>
  <c r="AU238" i="54"/>
  <c r="AU218" i="54"/>
  <c r="AU214" i="54"/>
  <c r="AU210" i="54"/>
  <c r="AU206" i="54"/>
  <c r="AU202" i="54"/>
  <c r="AU198" i="54"/>
  <c r="AU194" i="54"/>
  <c r="AU190" i="54"/>
  <c r="AU186" i="54"/>
  <c r="AU182" i="54"/>
  <c r="AU178" i="54"/>
  <c r="AU174" i="54"/>
  <c r="AU170" i="54"/>
  <c r="AU166" i="54"/>
  <c r="AU162" i="54"/>
  <c r="AU158" i="54"/>
  <c r="AU154" i="54"/>
  <c r="AU150" i="54"/>
  <c r="AU146" i="54"/>
  <c r="AU142" i="54"/>
  <c r="AU138" i="54"/>
  <c r="AU122" i="54"/>
  <c r="AU126" i="54"/>
  <c r="AU130" i="54"/>
  <c r="AU134" i="54"/>
  <c r="AU258" i="54"/>
  <c r="AU268" i="54"/>
  <c r="AU272" i="54"/>
  <c r="AU276" i="54"/>
  <c r="AU280" i="54"/>
  <c r="AU284" i="54"/>
  <c r="AU288" i="54"/>
  <c r="AU259" i="54"/>
  <c r="AU257" i="54"/>
  <c r="AU253" i="54"/>
  <c r="AU249" i="54"/>
  <c r="AU245" i="54"/>
  <c r="AU241" i="54"/>
  <c r="AU237" i="54"/>
  <c r="AU317" i="54"/>
  <c r="AU325" i="54"/>
  <c r="AU347" i="54"/>
  <c r="AU334" i="54"/>
  <c r="AU321" i="54"/>
  <c r="AU307" i="54"/>
  <c r="AU299" i="54"/>
  <c r="AU328" i="54"/>
  <c r="AU316" i="54"/>
  <c r="AU312" i="54"/>
  <c r="AU308" i="54"/>
  <c r="AU304" i="54"/>
  <c r="AU300" i="54"/>
  <c r="AU340" i="54"/>
  <c r="AU336" i="54"/>
  <c r="AU341" i="54"/>
  <c r="AU337" i="54"/>
  <c r="AU333" i="54"/>
  <c r="AU353" i="54"/>
  <c r="AU349" i="54"/>
  <c r="AU343" i="54"/>
  <c r="AU350" i="54"/>
  <c r="AU342" i="54"/>
  <c r="AU346" i="54"/>
  <c r="AU344" i="54"/>
  <c r="AU348" i="54"/>
  <c r="AU120" i="54"/>
  <c r="AU124" i="54"/>
  <c r="AU128" i="54"/>
  <c r="AU132" i="54"/>
  <c r="AU136" i="54"/>
  <c r="AU255" i="54"/>
  <c r="AU251" i="54"/>
  <c r="AU247" i="54"/>
  <c r="AU243" i="54"/>
  <c r="AU239" i="54"/>
  <c r="AU301" i="54"/>
  <c r="AU313" i="54"/>
  <c r="AU329" i="54"/>
  <c r="AU338" i="54"/>
  <c r="AU261" i="54"/>
  <c r="AU263" i="54"/>
  <c r="AU265" i="54"/>
  <c r="AU267" i="54"/>
  <c r="AU269" i="54"/>
  <c r="AU271" i="54"/>
  <c r="AU273" i="54"/>
  <c r="AU275" i="54"/>
  <c r="AU277" i="54"/>
  <c r="AU279" i="54"/>
  <c r="AU281" i="54"/>
  <c r="AU283" i="54"/>
  <c r="AU285" i="54"/>
  <c r="AU287" i="54"/>
  <c r="AU289" i="54"/>
  <c r="AU291" i="54"/>
  <c r="AU293" i="54"/>
  <c r="AU295" i="54"/>
  <c r="AU297" i="54"/>
  <c r="AU305" i="54"/>
  <c r="AU315" i="54"/>
  <c r="AU331" i="54"/>
  <c r="AU327" i="54"/>
  <c r="AU323" i="54"/>
  <c r="AU319" i="54"/>
  <c r="AU311" i="54"/>
  <c r="AU309" i="54"/>
  <c r="AU303" i="54"/>
  <c r="AU330" i="54"/>
  <c r="AU326" i="54"/>
  <c r="AU324" i="54"/>
  <c r="AU322" i="54"/>
  <c r="AU320" i="54"/>
  <c r="AU318" i="54"/>
  <c r="AU314" i="54"/>
  <c r="AU310" i="54"/>
  <c r="AU306" i="54"/>
  <c r="AU302" i="54"/>
  <c r="AU298" i="54"/>
  <c r="AU332" i="54"/>
  <c r="AU339" i="54"/>
  <c r="AU335" i="54"/>
  <c r="AU351" i="54"/>
  <c r="AU345" i="54"/>
  <c r="AU352" i="54"/>
  <c r="V12" i="48"/>
  <c r="R42" i="52"/>
  <c r="K42" i="52"/>
  <c r="E42" i="52"/>
  <c r="I42" i="52"/>
  <c r="T42" i="52"/>
  <c r="J42" i="52"/>
  <c r="M42" i="52" s="1"/>
  <c r="F44" i="52"/>
  <c r="D43" i="52"/>
  <c r="G43" i="52" s="1"/>
  <c r="H43" i="52" s="1"/>
  <c r="L42" i="52"/>
  <c r="D42" i="51"/>
  <c r="F43" i="51"/>
  <c r="J40" i="51"/>
  <c r="R41" i="51"/>
  <c r="K41" i="51"/>
  <c r="E41" i="51"/>
  <c r="I41" i="51"/>
  <c r="J41" i="51" s="1"/>
  <c r="R42" i="50"/>
  <c r="K42" i="50"/>
  <c r="E42" i="50"/>
  <c r="I42" i="50"/>
  <c r="F44" i="50"/>
  <c r="D43" i="50"/>
  <c r="G42" i="50"/>
  <c r="H42" i="50" s="1"/>
  <c r="U2" i="41"/>
  <c r="T353" i="41"/>
  <c r="T352" i="41"/>
  <c r="T296" i="41"/>
  <c r="T292" i="41"/>
  <c r="T288" i="41"/>
  <c r="T284" i="41"/>
  <c r="T280" i="41"/>
  <c r="T276" i="41"/>
  <c r="T272" i="41"/>
  <c r="T268" i="41"/>
  <c r="T264" i="41"/>
  <c r="T260" i="41"/>
  <c r="T256" i="41"/>
  <c r="T252" i="41"/>
  <c r="T248" i="41"/>
  <c r="T244" i="41"/>
  <c r="T240" i="41"/>
  <c r="T236" i="41"/>
  <c r="T232" i="41"/>
  <c r="T228" i="41"/>
  <c r="T224" i="41"/>
  <c r="T220" i="41"/>
  <c r="T216" i="41"/>
  <c r="T212" i="41"/>
  <c r="T208" i="41"/>
  <c r="T204" i="41"/>
  <c r="T200" i="41"/>
  <c r="T196" i="41"/>
  <c r="T192" i="41"/>
  <c r="T188" i="41"/>
  <c r="T184" i="41"/>
  <c r="T180" i="41"/>
  <c r="T176" i="41"/>
  <c r="T172" i="41"/>
  <c r="T168" i="41"/>
  <c r="T164" i="41"/>
  <c r="T160" i="41"/>
  <c r="T156" i="41"/>
  <c r="T152" i="41"/>
  <c r="T148" i="41"/>
  <c r="T144" i="41"/>
  <c r="T140" i="41"/>
  <c r="T136" i="41"/>
  <c r="T132" i="41"/>
  <c r="T128" i="41"/>
  <c r="T124" i="41"/>
  <c r="T120" i="41"/>
  <c r="T116" i="41"/>
  <c r="T112" i="41"/>
  <c r="T108" i="41"/>
  <c r="T104" i="41"/>
  <c r="T100" i="41"/>
  <c r="T96" i="41"/>
  <c r="T92" i="41"/>
  <c r="T88" i="41"/>
  <c r="T84" i="41"/>
  <c r="T80" i="41"/>
  <c r="T76" i="41"/>
  <c r="T72" i="41"/>
  <c r="T68" i="41"/>
  <c r="T64" i="41"/>
  <c r="T60" i="41"/>
  <c r="T56" i="41"/>
  <c r="T52" i="41"/>
  <c r="T48" i="41"/>
  <c r="T44" i="41"/>
  <c r="T40" i="41"/>
  <c r="T36" i="41"/>
  <c r="T32" i="41"/>
  <c r="T28" i="41"/>
  <c r="T22" i="41"/>
  <c r="T18" i="41"/>
  <c r="T14" i="41"/>
  <c r="T10" i="41"/>
  <c r="T6" i="41"/>
  <c r="T298" i="41"/>
  <c r="T294" i="41"/>
  <c r="T290" i="41"/>
  <c r="T286" i="41"/>
  <c r="T282" i="41"/>
  <c r="T278" i="41"/>
  <c r="T274" i="41"/>
  <c r="T270" i="41"/>
  <c r="T266" i="41"/>
  <c r="T262" i="41"/>
  <c r="T258" i="41"/>
  <c r="T254" i="41"/>
  <c r="T250" i="41"/>
  <c r="T246" i="41"/>
  <c r="T242" i="41"/>
  <c r="T238" i="41"/>
  <c r="T234" i="41"/>
  <c r="T230" i="41"/>
  <c r="T226" i="41"/>
  <c r="T222" i="41"/>
  <c r="T218" i="41"/>
  <c r="T214" i="41"/>
  <c r="T210" i="41"/>
  <c r="T206" i="41"/>
  <c r="T202" i="41"/>
  <c r="T198" i="41"/>
  <c r="T194" i="41"/>
  <c r="T190" i="41"/>
  <c r="T186" i="41"/>
  <c r="T182" i="41"/>
  <c r="T178" i="41"/>
  <c r="T174" i="41"/>
  <c r="T170" i="41"/>
  <c r="T166" i="41"/>
  <c r="T162" i="41"/>
  <c r="T158" i="41"/>
  <c r="T154" i="41"/>
  <c r="T150" i="41"/>
  <c r="T146" i="41"/>
  <c r="T142" i="41"/>
  <c r="T138" i="41"/>
  <c r="T134" i="41"/>
  <c r="T130" i="41"/>
  <c r="T126" i="41"/>
  <c r="T122" i="41"/>
  <c r="T118" i="41"/>
  <c r="T114" i="41"/>
  <c r="T110" i="41"/>
  <c r="T106" i="41"/>
  <c r="T102" i="41"/>
  <c r="T98" i="41"/>
  <c r="T94" i="41"/>
  <c r="T90" i="41"/>
  <c r="T86" i="41"/>
  <c r="T82" i="41"/>
  <c r="T78" i="41"/>
  <c r="T74" i="41"/>
  <c r="T70" i="41"/>
  <c r="T66" i="41"/>
  <c r="T62" i="41"/>
  <c r="T58" i="41"/>
  <c r="T54" i="41"/>
  <c r="T50" i="41"/>
  <c r="T46" i="41"/>
  <c r="T42" i="41"/>
  <c r="T38" i="41"/>
  <c r="T34" i="41"/>
  <c r="T30" i="41"/>
  <c r="T26" i="41"/>
  <c r="T24" i="41"/>
  <c r="T20" i="41"/>
  <c r="T16" i="41"/>
  <c r="T12" i="41"/>
  <c r="T8" i="41"/>
  <c r="T4" i="41"/>
  <c r="T351" i="41"/>
  <c r="T350" i="41"/>
  <c r="T349" i="41"/>
  <c r="T348" i="41"/>
  <c r="T347" i="41"/>
  <c r="T346" i="41"/>
  <c r="T345" i="41"/>
  <c r="T344" i="41"/>
  <c r="T343" i="41"/>
  <c r="T342" i="41"/>
  <c r="T341" i="41"/>
  <c r="T340" i="41"/>
  <c r="T339" i="41"/>
  <c r="T338" i="41"/>
  <c r="T337" i="41"/>
  <c r="T336" i="41"/>
  <c r="T335" i="41"/>
  <c r="T334" i="41"/>
  <c r="T333" i="41"/>
  <c r="T332" i="41"/>
  <c r="T331" i="41"/>
  <c r="T330" i="41"/>
  <c r="T329" i="41"/>
  <c r="T328" i="41"/>
  <c r="T327" i="41"/>
  <c r="T326" i="41"/>
  <c r="T325" i="41"/>
  <c r="T324" i="41"/>
  <c r="T322" i="41"/>
  <c r="T321" i="41"/>
  <c r="T320" i="41"/>
  <c r="T319" i="41"/>
  <c r="T318" i="41"/>
  <c r="T317" i="41"/>
  <c r="T316" i="41"/>
  <c r="T315" i="41"/>
  <c r="T314" i="41"/>
  <c r="T313" i="41"/>
  <c r="T312" i="41"/>
  <c r="T311" i="41"/>
  <c r="T310" i="41"/>
  <c r="T309" i="41"/>
  <c r="T308" i="41"/>
  <c r="T307" i="41"/>
  <c r="T306" i="41"/>
  <c r="T305" i="41"/>
  <c r="T304" i="41"/>
  <c r="T303" i="41"/>
  <c r="T302" i="41"/>
  <c r="T301" i="41"/>
  <c r="T300" i="41"/>
  <c r="T297" i="41"/>
  <c r="T293" i="41"/>
  <c r="T289" i="41"/>
  <c r="T285" i="41"/>
  <c r="T281" i="41"/>
  <c r="T277" i="41"/>
  <c r="T273" i="41"/>
  <c r="T269" i="41"/>
  <c r="T265" i="41"/>
  <c r="T261" i="41"/>
  <c r="T257" i="41"/>
  <c r="T253" i="41"/>
  <c r="T249" i="41"/>
  <c r="T245" i="41"/>
  <c r="T241" i="41"/>
  <c r="T237" i="41"/>
  <c r="T233" i="41"/>
  <c r="T229" i="41"/>
  <c r="T225" i="41"/>
  <c r="T221" i="41"/>
  <c r="T217" i="41"/>
  <c r="T213" i="41"/>
  <c r="T209" i="41"/>
  <c r="T205" i="41"/>
  <c r="T201" i="41"/>
  <c r="T197" i="41"/>
  <c r="T193" i="41"/>
  <c r="T189" i="41"/>
  <c r="T185" i="41"/>
  <c r="T181" i="41"/>
  <c r="T177" i="41"/>
  <c r="T173" i="41"/>
  <c r="T169" i="41"/>
  <c r="T165" i="41"/>
  <c r="T161" i="41"/>
  <c r="T157" i="41"/>
  <c r="T153" i="41"/>
  <c r="T149" i="41"/>
  <c r="T145" i="41"/>
  <c r="T141" i="41"/>
  <c r="T137" i="41"/>
  <c r="T133" i="41"/>
  <c r="T129" i="41"/>
  <c r="T125" i="41"/>
  <c r="T121" i="41"/>
  <c r="T117" i="41"/>
  <c r="T113" i="41"/>
  <c r="T109" i="41"/>
  <c r="T105" i="41"/>
  <c r="T101" i="41"/>
  <c r="T97" i="41"/>
  <c r="T93" i="41"/>
  <c r="T89" i="41"/>
  <c r="T85" i="41"/>
  <c r="T81" i="41"/>
  <c r="T77" i="41"/>
  <c r="T73" i="41"/>
  <c r="T69" i="41"/>
  <c r="T65" i="41"/>
  <c r="T61" i="41"/>
  <c r="T57" i="41"/>
  <c r="T53" i="41"/>
  <c r="T49" i="41"/>
  <c r="T45" i="41"/>
  <c r="T41" i="41"/>
  <c r="T37" i="41"/>
  <c r="T33" i="41"/>
  <c r="T29" i="41"/>
  <c r="T25" i="41"/>
  <c r="T21" i="41"/>
  <c r="T17" i="41"/>
  <c r="T13" i="41"/>
  <c r="T9" i="41"/>
  <c r="T5" i="41"/>
  <c r="T323" i="41"/>
  <c r="T299" i="41"/>
  <c r="T295" i="41"/>
  <c r="T291" i="41"/>
  <c r="T287" i="41"/>
  <c r="T283" i="41"/>
  <c r="T279" i="41"/>
  <c r="T275" i="41"/>
  <c r="T271" i="41"/>
  <c r="T267" i="41"/>
  <c r="T263" i="41"/>
  <c r="T259" i="41"/>
  <c r="T255" i="41"/>
  <c r="T251" i="41"/>
  <c r="T247" i="41"/>
  <c r="T243" i="41"/>
  <c r="T239" i="41"/>
  <c r="T235" i="41"/>
  <c r="T231" i="41"/>
  <c r="T227" i="41"/>
  <c r="T223" i="41"/>
  <c r="T219" i="41"/>
  <c r="T215" i="41"/>
  <c r="T211" i="41"/>
  <c r="T207" i="41"/>
  <c r="T203" i="41"/>
  <c r="T199" i="41"/>
  <c r="T195" i="41"/>
  <c r="T191" i="41"/>
  <c r="T187" i="41"/>
  <c r="T183" i="41"/>
  <c r="T179" i="41"/>
  <c r="T175" i="41"/>
  <c r="T171" i="41"/>
  <c r="T167" i="41"/>
  <c r="T163" i="41"/>
  <c r="T159" i="41"/>
  <c r="T155" i="41"/>
  <c r="T151" i="41"/>
  <c r="T147" i="41"/>
  <c r="T143" i="41"/>
  <c r="T139" i="41"/>
  <c r="T135" i="41"/>
  <c r="T131" i="41"/>
  <c r="T127" i="41"/>
  <c r="T123" i="41"/>
  <c r="T119" i="41"/>
  <c r="T115" i="41"/>
  <c r="T111" i="41"/>
  <c r="T107" i="41"/>
  <c r="T103" i="41"/>
  <c r="T99" i="41"/>
  <c r="T95" i="41"/>
  <c r="T91" i="41"/>
  <c r="T87" i="41"/>
  <c r="T83" i="41"/>
  <c r="T79" i="41"/>
  <c r="T75" i="41"/>
  <c r="T71" i="41"/>
  <c r="T67" i="41"/>
  <c r="T63" i="41"/>
  <c r="T59" i="41"/>
  <c r="T55" i="41"/>
  <c r="T51" i="41"/>
  <c r="T47" i="41"/>
  <c r="T43" i="41"/>
  <c r="T39" i="41"/>
  <c r="T35" i="41"/>
  <c r="T31" i="41"/>
  <c r="T27" i="41"/>
  <c r="T23" i="41"/>
  <c r="T19" i="41"/>
  <c r="T15" i="41"/>
  <c r="T11" i="41"/>
  <c r="T7" i="41"/>
  <c r="T3" i="41"/>
  <c r="U399" i="41" l="1"/>
  <c r="U400" i="41"/>
  <c r="U354" i="41"/>
  <c r="U356" i="41"/>
  <c r="U360" i="41"/>
  <c r="U366" i="41"/>
  <c r="U386" i="41"/>
  <c r="U362" i="41"/>
  <c r="U368" i="41"/>
  <c r="U370" i="41"/>
  <c r="U372" i="41"/>
  <c r="U374" i="41"/>
  <c r="U376" i="41"/>
  <c r="U380" i="41"/>
  <c r="U384" i="41"/>
  <c r="U394" i="41"/>
  <c r="U361" i="41"/>
  <c r="U363" i="41"/>
  <c r="U365" i="41"/>
  <c r="U381" i="41"/>
  <c r="U385" i="41"/>
  <c r="U355" i="41"/>
  <c r="U378" i="41"/>
  <c r="U382" i="41"/>
  <c r="U364" i="41"/>
  <c r="U391" i="41"/>
  <c r="U396" i="41"/>
  <c r="U398" i="41"/>
  <c r="U359" i="41"/>
  <c r="U367" i="41"/>
  <c r="U369" i="41"/>
  <c r="U371" i="41"/>
  <c r="U373" i="41"/>
  <c r="U375" i="41"/>
  <c r="U377" i="41"/>
  <c r="U379" i="41"/>
  <c r="U383" i="41"/>
  <c r="U395" i="41"/>
  <c r="U397" i="41"/>
  <c r="U390" i="41"/>
  <c r="U357" i="41"/>
  <c r="U387" i="41"/>
  <c r="U358" i="41"/>
  <c r="U388" i="41"/>
  <c r="U392" i="41"/>
  <c r="U389" i="41"/>
  <c r="U393" i="41"/>
  <c r="AV355" i="54"/>
  <c r="AV356" i="54"/>
  <c r="AV357" i="54"/>
  <c r="AV358" i="54"/>
  <c r="AV359" i="54"/>
  <c r="AV354" i="54"/>
  <c r="AV361" i="54"/>
  <c r="AV362" i="54"/>
  <c r="AV365" i="54"/>
  <c r="AV366" i="54"/>
  <c r="AV369" i="54"/>
  <c r="AV370" i="54"/>
  <c r="AV374" i="54"/>
  <c r="AV375" i="54"/>
  <c r="AV378" i="54"/>
  <c r="AV360" i="54"/>
  <c r="AV363" i="54"/>
  <c r="AV364" i="54"/>
  <c r="AV367" i="54"/>
  <c r="AV368" i="54"/>
  <c r="AV371" i="54"/>
  <c r="AV373" i="54"/>
  <c r="AV376" i="54"/>
  <c r="AV377" i="54"/>
  <c r="AV379" i="54"/>
  <c r="AV382" i="54"/>
  <c r="AV383" i="54"/>
  <c r="AV386" i="54"/>
  <c r="AV387" i="54"/>
  <c r="AV390" i="54"/>
  <c r="AV391" i="54"/>
  <c r="AV394" i="54"/>
  <c r="AV395" i="54"/>
  <c r="AV398" i="54"/>
  <c r="AV399" i="54"/>
  <c r="AV380" i="54"/>
  <c r="AV381" i="54"/>
  <c r="AV384" i="54"/>
  <c r="AV385" i="54"/>
  <c r="AV388" i="54"/>
  <c r="AV389" i="54"/>
  <c r="AV392" i="54"/>
  <c r="AV393" i="54"/>
  <c r="AV396" i="54"/>
  <c r="AV397" i="54"/>
  <c r="AV400" i="54"/>
  <c r="AV372" i="54"/>
  <c r="AW2" i="54"/>
  <c r="AV155" i="54"/>
  <c r="AV151" i="54"/>
  <c r="AV147" i="54"/>
  <c r="AV143" i="54"/>
  <c r="AV137" i="54"/>
  <c r="AV133" i="54"/>
  <c r="AV119" i="54"/>
  <c r="AV113" i="54"/>
  <c r="AV153" i="54"/>
  <c r="AV149" i="54"/>
  <c r="AV145" i="54"/>
  <c r="AV135" i="54"/>
  <c r="AV131" i="54"/>
  <c r="AV129" i="54"/>
  <c r="AV127" i="54"/>
  <c r="AV125" i="54"/>
  <c r="AV123" i="54"/>
  <c r="AV121" i="54"/>
  <c r="AV115" i="54"/>
  <c r="AV109" i="54"/>
  <c r="AV107" i="54"/>
  <c r="AV101" i="54"/>
  <c r="AV99" i="54"/>
  <c r="AV95" i="54"/>
  <c r="AV111" i="54"/>
  <c r="AV105" i="54"/>
  <c r="AV103" i="54"/>
  <c r="AV97" i="54"/>
  <c r="AV91" i="54"/>
  <c r="AV87" i="54"/>
  <c r="AV85" i="54"/>
  <c r="AV83" i="54"/>
  <c r="AV79" i="54"/>
  <c r="AV75" i="54"/>
  <c r="AV71" i="54"/>
  <c r="AV93" i="54"/>
  <c r="AV89" i="54"/>
  <c r="AV81" i="54"/>
  <c r="AV77" i="54"/>
  <c r="AV73" i="54"/>
  <c r="AV69" i="54"/>
  <c r="AV65" i="54"/>
  <c r="AV61" i="54"/>
  <c r="AV57" i="54"/>
  <c r="AV53" i="54"/>
  <c r="AV49" i="54"/>
  <c r="AV45" i="54"/>
  <c r="AV41" i="54"/>
  <c r="AV67" i="54"/>
  <c r="AV63" i="54"/>
  <c r="AV59" i="54"/>
  <c r="AV55" i="54"/>
  <c r="AV51" i="54"/>
  <c r="AV47" i="54"/>
  <c r="AV43" i="54"/>
  <c r="AV39" i="54"/>
  <c r="AV37" i="54"/>
  <c r="AV35" i="54"/>
  <c r="AV33" i="54"/>
  <c r="AV31" i="54"/>
  <c r="AV29" i="54"/>
  <c r="AV27" i="54"/>
  <c r="AV25" i="54"/>
  <c r="AV23" i="54"/>
  <c r="AV21" i="54"/>
  <c r="AV19" i="54"/>
  <c r="AV17" i="54"/>
  <c r="AV15" i="54"/>
  <c r="AV13" i="54"/>
  <c r="AV11" i="54"/>
  <c r="AV9" i="54"/>
  <c r="AV7" i="54"/>
  <c r="AV5" i="54"/>
  <c r="AV117" i="54"/>
  <c r="AV139" i="54"/>
  <c r="AV159" i="54"/>
  <c r="AV179" i="54"/>
  <c r="AV167" i="54"/>
  <c r="AV141" i="54"/>
  <c r="AV299" i="54"/>
  <c r="AV200" i="54"/>
  <c r="AV157" i="54"/>
  <c r="AV163" i="54"/>
  <c r="AV187" i="54"/>
  <c r="AV175" i="54"/>
  <c r="AV171" i="54"/>
  <c r="AV188" i="54"/>
  <c r="AV156" i="54"/>
  <c r="AV144" i="54"/>
  <c r="AV262" i="54"/>
  <c r="AV224" i="54"/>
  <c r="AV184" i="54"/>
  <c r="AV180" i="54"/>
  <c r="AV176" i="54"/>
  <c r="AV172" i="54"/>
  <c r="AV168" i="54"/>
  <c r="AV164" i="54"/>
  <c r="AV160" i="54"/>
  <c r="AV148" i="54"/>
  <c r="AV140" i="54"/>
  <c r="AV132" i="54"/>
  <c r="AV130" i="54"/>
  <c r="AV124" i="54"/>
  <c r="AV122" i="54"/>
  <c r="AV232" i="54"/>
  <c r="AV212" i="54"/>
  <c r="AV208" i="54"/>
  <c r="AV204" i="54"/>
  <c r="AV196" i="54"/>
  <c r="AV192" i="54"/>
  <c r="AV152" i="54"/>
  <c r="AV136" i="54"/>
  <c r="AV134" i="54"/>
  <c r="AV128" i="54"/>
  <c r="AV126" i="54"/>
  <c r="AV120" i="54"/>
  <c r="AV181" i="54"/>
  <c r="AV173" i="54"/>
  <c r="AV165" i="54"/>
  <c r="AV235" i="54"/>
  <c r="AV227" i="54"/>
  <c r="AV225" i="54"/>
  <c r="AV215" i="54"/>
  <c r="AV213" i="54"/>
  <c r="AV231" i="54"/>
  <c r="AV239" i="54"/>
  <c r="AV253" i="54"/>
  <c r="AV249" i="54"/>
  <c r="AV245" i="54"/>
  <c r="AV241" i="54"/>
  <c r="AV233" i="54"/>
  <c r="AV294" i="54"/>
  <c r="AV292" i="54"/>
  <c r="AV290" i="54"/>
  <c r="AV288" i="54"/>
  <c r="AV282" i="54"/>
  <c r="AV280" i="54"/>
  <c r="AV274" i="54"/>
  <c r="AV272" i="54"/>
  <c r="AV216" i="54"/>
  <c r="AV220" i="54"/>
  <c r="AV228" i="54"/>
  <c r="AV185" i="54"/>
  <c r="AV183" i="54"/>
  <c r="AV177" i="54"/>
  <c r="AV169" i="54"/>
  <c r="AV161" i="54"/>
  <c r="AV189" i="54"/>
  <c r="AV217" i="54"/>
  <c r="AV211" i="54"/>
  <c r="AV209" i="54"/>
  <c r="AV207" i="54"/>
  <c r="AV205" i="54"/>
  <c r="AV203" i="54"/>
  <c r="AV201" i="54"/>
  <c r="AV199" i="54"/>
  <c r="AV197" i="54"/>
  <c r="AV195" i="54"/>
  <c r="AV193" i="54"/>
  <c r="AV191" i="54"/>
  <c r="AV223" i="54"/>
  <c r="AV221" i="54"/>
  <c r="AV219" i="54"/>
  <c r="AV255" i="54"/>
  <c r="AV251" i="54"/>
  <c r="AV247" i="54"/>
  <c r="AV243" i="54"/>
  <c r="AV237" i="54"/>
  <c r="AV229" i="54"/>
  <c r="AV318" i="54"/>
  <c r="AV312" i="54"/>
  <c r="AV306" i="54"/>
  <c r="AV286" i="54"/>
  <c r="AV284" i="54"/>
  <c r="AV278" i="54"/>
  <c r="AV276" i="54"/>
  <c r="AV270" i="54"/>
  <c r="AV268" i="54"/>
  <c r="AV260" i="54"/>
  <c r="AV258" i="54"/>
  <c r="AV254" i="54"/>
  <c r="AV250" i="54"/>
  <c r="AV246" i="54"/>
  <c r="AV242" i="54"/>
  <c r="AV238" i="54"/>
  <c r="AV222" i="54"/>
  <c r="AV4" i="54"/>
  <c r="AV6" i="54"/>
  <c r="AV8" i="54"/>
  <c r="AV10" i="54"/>
  <c r="AV12" i="54"/>
  <c r="AV14" i="54"/>
  <c r="AV16" i="54"/>
  <c r="AV18" i="54"/>
  <c r="AV20" i="54"/>
  <c r="AV22" i="54"/>
  <c r="AV24" i="54"/>
  <c r="AV26" i="54"/>
  <c r="AV28" i="54"/>
  <c r="AV32" i="54"/>
  <c r="AV34" i="54"/>
  <c r="AV36" i="54"/>
  <c r="AV38" i="54"/>
  <c r="AV40" i="54"/>
  <c r="AV42" i="54"/>
  <c r="AV44" i="54"/>
  <c r="AV46" i="54"/>
  <c r="AV48" i="54"/>
  <c r="AV50" i="54"/>
  <c r="AV52" i="54"/>
  <c r="AV54" i="54"/>
  <c r="AV56" i="54"/>
  <c r="AV58" i="54"/>
  <c r="AV60" i="54"/>
  <c r="AV62" i="54"/>
  <c r="AV64" i="54"/>
  <c r="AV66" i="54"/>
  <c r="AV68" i="54"/>
  <c r="AV70" i="54"/>
  <c r="AV72" i="54"/>
  <c r="AV74" i="54"/>
  <c r="AV76" i="54"/>
  <c r="AV78" i="54"/>
  <c r="AV80" i="54"/>
  <c r="AV82" i="54"/>
  <c r="AV84" i="54"/>
  <c r="AV86" i="54"/>
  <c r="AV88" i="54"/>
  <c r="AV90" i="54"/>
  <c r="AV92" i="54"/>
  <c r="AV94" i="54"/>
  <c r="AV96" i="54"/>
  <c r="AV266" i="54"/>
  <c r="AV264" i="54"/>
  <c r="AV236" i="54"/>
  <c r="AV234" i="54"/>
  <c r="AV230" i="54"/>
  <c r="AV226" i="54"/>
  <c r="AV98" i="54"/>
  <c r="AV100" i="54"/>
  <c r="AV102" i="54"/>
  <c r="AV104" i="54"/>
  <c r="AV106" i="54"/>
  <c r="AV108" i="54"/>
  <c r="AV30" i="54"/>
  <c r="AV257" i="54"/>
  <c r="AV316" i="54"/>
  <c r="AV308" i="54"/>
  <c r="AV304" i="54"/>
  <c r="AV300" i="54"/>
  <c r="AV303" i="54"/>
  <c r="AV327" i="54"/>
  <c r="AV325" i="54"/>
  <c r="AV323" i="54"/>
  <c r="AV319" i="54"/>
  <c r="AV317" i="54"/>
  <c r="AV315" i="54"/>
  <c r="AV313" i="54"/>
  <c r="AV309" i="54"/>
  <c r="AV297" i="54"/>
  <c r="AV295" i="54"/>
  <c r="AV293" i="54"/>
  <c r="AV291" i="54"/>
  <c r="AV289" i="54"/>
  <c r="AV287" i="54"/>
  <c r="AV285" i="54"/>
  <c r="AV283" i="54"/>
  <c r="AV281" i="54"/>
  <c r="AV279" i="54"/>
  <c r="AV277" i="54"/>
  <c r="AV275" i="54"/>
  <c r="AV273" i="54"/>
  <c r="AV271" i="54"/>
  <c r="AV269" i="54"/>
  <c r="AV267" i="54"/>
  <c r="AV265" i="54"/>
  <c r="AV263" i="54"/>
  <c r="AV261" i="54"/>
  <c r="AV322" i="54"/>
  <c r="AV332" i="54"/>
  <c r="AV324" i="54"/>
  <c r="AV320" i="54"/>
  <c r="AV336" i="54"/>
  <c r="AV334" i="54"/>
  <c r="AV342" i="54"/>
  <c r="AV345" i="54"/>
  <c r="AV349" i="54"/>
  <c r="AV351" i="54"/>
  <c r="AV353" i="54"/>
  <c r="AV347" i="54"/>
  <c r="AV341" i="54"/>
  <c r="AV348" i="54"/>
  <c r="AV346" i="54"/>
  <c r="AV340" i="54"/>
  <c r="AV352" i="54"/>
  <c r="AV110" i="54"/>
  <c r="AV112" i="54"/>
  <c r="AV114" i="54"/>
  <c r="AV116" i="54"/>
  <c r="AV118" i="54"/>
  <c r="AV138" i="54"/>
  <c r="AV142" i="54"/>
  <c r="AV146" i="54"/>
  <c r="AV150" i="54"/>
  <c r="AV154" i="54"/>
  <c r="AV158" i="54"/>
  <c r="AV162" i="54"/>
  <c r="AV166" i="54"/>
  <c r="AV170" i="54"/>
  <c r="AV174" i="54"/>
  <c r="AV178" i="54"/>
  <c r="AV182" i="54"/>
  <c r="AV186" i="54"/>
  <c r="AV190" i="54"/>
  <c r="AV194" i="54"/>
  <c r="AV198" i="54"/>
  <c r="AV202" i="54"/>
  <c r="AV206" i="54"/>
  <c r="AV210" i="54"/>
  <c r="AV214" i="54"/>
  <c r="AV218" i="54"/>
  <c r="AV240" i="54"/>
  <c r="AV244" i="54"/>
  <c r="AV248" i="54"/>
  <c r="AV252" i="54"/>
  <c r="AV256" i="54"/>
  <c r="AV259" i="54"/>
  <c r="AV311" i="54"/>
  <c r="AV314" i="54"/>
  <c r="AV310" i="54"/>
  <c r="AV302" i="54"/>
  <c r="AV298" i="54"/>
  <c r="AV296" i="54"/>
  <c r="AV339" i="54"/>
  <c r="AV337" i="54"/>
  <c r="AV335" i="54"/>
  <c r="AV333" i="54"/>
  <c r="AV331" i="54"/>
  <c r="AV329" i="54"/>
  <c r="AV321" i="54"/>
  <c r="AV307" i="54"/>
  <c r="AV305" i="54"/>
  <c r="AV301" i="54"/>
  <c r="AV326" i="54"/>
  <c r="AV350" i="54"/>
  <c r="AV338" i="54"/>
  <c r="AV330" i="54"/>
  <c r="AV328" i="54"/>
  <c r="AV343" i="54"/>
  <c r="AV344" i="54"/>
  <c r="AV3" i="54"/>
  <c r="V13" i="48"/>
  <c r="N42" i="52"/>
  <c r="S42" i="52" s="1"/>
  <c r="L43" i="52"/>
  <c r="R43" i="52"/>
  <c r="K43" i="52"/>
  <c r="E43" i="52"/>
  <c r="T43" i="52" s="1"/>
  <c r="I43" i="52"/>
  <c r="J43" i="52" s="1"/>
  <c r="M43" i="52" s="1"/>
  <c r="N43" i="52" s="1"/>
  <c r="S43" i="52" s="1"/>
  <c r="F45" i="52"/>
  <c r="D44" i="52"/>
  <c r="G44" i="52" s="1"/>
  <c r="H44" i="52" s="1"/>
  <c r="R42" i="51"/>
  <c r="K42" i="51"/>
  <c r="E42" i="51"/>
  <c r="I42" i="51"/>
  <c r="F44" i="51"/>
  <c r="D43" i="51"/>
  <c r="G43" i="51" s="1"/>
  <c r="H43" i="51" s="1"/>
  <c r="G42" i="51"/>
  <c r="H42" i="51" s="1"/>
  <c r="R43" i="50"/>
  <c r="K43" i="50"/>
  <c r="E43" i="50"/>
  <c r="I43" i="50"/>
  <c r="F45" i="50"/>
  <c r="D44" i="50"/>
  <c r="J42" i="50"/>
  <c r="G43" i="50"/>
  <c r="H43" i="50" s="1"/>
  <c r="V2" i="41"/>
  <c r="U352" i="41"/>
  <c r="U353" i="41"/>
  <c r="U296" i="41"/>
  <c r="U292" i="41"/>
  <c r="U288" i="41"/>
  <c r="U284" i="41"/>
  <c r="U280" i="41"/>
  <c r="U276" i="41"/>
  <c r="U272" i="41"/>
  <c r="U268" i="41"/>
  <c r="U264" i="41"/>
  <c r="U260" i="41"/>
  <c r="U256" i="41"/>
  <c r="U252" i="41"/>
  <c r="U248" i="41"/>
  <c r="U244" i="41"/>
  <c r="U240" i="41"/>
  <c r="U236" i="41"/>
  <c r="U232" i="41"/>
  <c r="U228" i="41"/>
  <c r="U224" i="41"/>
  <c r="U220" i="41"/>
  <c r="U216" i="41"/>
  <c r="U212" i="41"/>
  <c r="U208" i="41"/>
  <c r="U204" i="41"/>
  <c r="U200" i="41"/>
  <c r="U196" i="41"/>
  <c r="U192" i="41"/>
  <c r="U188" i="41"/>
  <c r="U184" i="41"/>
  <c r="U180" i="41"/>
  <c r="U176" i="41"/>
  <c r="U172" i="41"/>
  <c r="U168" i="41"/>
  <c r="U164" i="41"/>
  <c r="U160" i="41"/>
  <c r="U156" i="41"/>
  <c r="U152" i="41"/>
  <c r="U148" i="41"/>
  <c r="U144" i="41"/>
  <c r="U140" i="41"/>
  <c r="U136" i="41"/>
  <c r="U132" i="41"/>
  <c r="U128" i="41"/>
  <c r="U124" i="41"/>
  <c r="U120" i="41"/>
  <c r="U116" i="41"/>
  <c r="U112" i="41"/>
  <c r="U108" i="41"/>
  <c r="U104" i="41"/>
  <c r="U100" i="41"/>
  <c r="U96" i="41"/>
  <c r="U92" i="41"/>
  <c r="U88" i="41"/>
  <c r="U84" i="41"/>
  <c r="U80" i="41"/>
  <c r="U76" i="41"/>
  <c r="U72" i="41"/>
  <c r="U68" i="41"/>
  <c r="U64" i="41"/>
  <c r="U60" i="41"/>
  <c r="U56" i="41"/>
  <c r="U52" i="41"/>
  <c r="U48" i="41"/>
  <c r="U44" i="41"/>
  <c r="U40" i="41"/>
  <c r="U36" i="41"/>
  <c r="U32" i="41"/>
  <c r="U28" i="41"/>
  <c r="U22" i="41"/>
  <c r="U18" i="41"/>
  <c r="U14" i="41"/>
  <c r="U10" i="41"/>
  <c r="U6" i="41"/>
  <c r="U3" i="41"/>
  <c r="U298" i="41"/>
  <c r="U294" i="41"/>
  <c r="U290" i="41"/>
  <c r="U286" i="41"/>
  <c r="U282" i="41"/>
  <c r="U278" i="41"/>
  <c r="U274" i="41"/>
  <c r="U270" i="41"/>
  <c r="U266" i="41"/>
  <c r="U262" i="41"/>
  <c r="U258" i="41"/>
  <c r="U254" i="41"/>
  <c r="U250" i="41"/>
  <c r="U246" i="41"/>
  <c r="U242" i="41"/>
  <c r="U238" i="41"/>
  <c r="U234" i="41"/>
  <c r="U230" i="41"/>
  <c r="U226" i="41"/>
  <c r="U222" i="41"/>
  <c r="U218" i="41"/>
  <c r="U214" i="41"/>
  <c r="U210" i="41"/>
  <c r="U206" i="41"/>
  <c r="U202" i="41"/>
  <c r="U198" i="41"/>
  <c r="U194" i="41"/>
  <c r="U190" i="41"/>
  <c r="U186" i="41"/>
  <c r="U182" i="41"/>
  <c r="U178" i="41"/>
  <c r="U174" i="41"/>
  <c r="U170" i="41"/>
  <c r="U166" i="41"/>
  <c r="U162" i="41"/>
  <c r="U158" i="41"/>
  <c r="U154" i="41"/>
  <c r="U150" i="41"/>
  <c r="U146" i="41"/>
  <c r="U142" i="41"/>
  <c r="U138" i="41"/>
  <c r="U134" i="41"/>
  <c r="U130" i="41"/>
  <c r="U126" i="41"/>
  <c r="U122" i="41"/>
  <c r="U118" i="41"/>
  <c r="U114" i="41"/>
  <c r="U110" i="41"/>
  <c r="U106" i="41"/>
  <c r="U102" i="41"/>
  <c r="U98" i="41"/>
  <c r="U94" i="41"/>
  <c r="U90" i="41"/>
  <c r="U86" i="41"/>
  <c r="U82" i="41"/>
  <c r="U78" i="41"/>
  <c r="U74" i="41"/>
  <c r="U70" i="41"/>
  <c r="U66" i="41"/>
  <c r="U62" i="41"/>
  <c r="U58" i="41"/>
  <c r="U54" i="41"/>
  <c r="U50" i="41"/>
  <c r="U46" i="41"/>
  <c r="U42" i="41"/>
  <c r="U38" i="41"/>
  <c r="U34" i="41"/>
  <c r="U30" i="41"/>
  <c r="U26" i="41"/>
  <c r="U24" i="41"/>
  <c r="U20" i="41"/>
  <c r="U16" i="41"/>
  <c r="U12" i="41"/>
  <c r="U8" i="41"/>
  <c r="U4" i="41"/>
  <c r="U297" i="41"/>
  <c r="U293" i="41"/>
  <c r="U289" i="41"/>
  <c r="U285" i="41"/>
  <c r="U281" i="41"/>
  <c r="U277" i="41"/>
  <c r="U273" i="41"/>
  <c r="U269" i="41"/>
  <c r="U265" i="41"/>
  <c r="U261" i="41"/>
  <c r="U257" i="41"/>
  <c r="U253" i="41"/>
  <c r="U249" i="41"/>
  <c r="U245" i="41"/>
  <c r="U241" i="41"/>
  <c r="U237" i="41"/>
  <c r="U233" i="41"/>
  <c r="U229" i="41"/>
  <c r="U225" i="41"/>
  <c r="U221" i="41"/>
  <c r="U217" i="41"/>
  <c r="U213" i="41"/>
  <c r="U209" i="41"/>
  <c r="U205" i="41"/>
  <c r="U201" i="41"/>
  <c r="U197" i="41"/>
  <c r="U193" i="41"/>
  <c r="U189" i="41"/>
  <c r="U185" i="41"/>
  <c r="U181" i="41"/>
  <c r="U177" i="41"/>
  <c r="U173" i="41"/>
  <c r="U169" i="41"/>
  <c r="U165" i="41"/>
  <c r="U161" i="41"/>
  <c r="U157" i="41"/>
  <c r="U153" i="41"/>
  <c r="U149" i="41"/>
  <c r="U145" i="41"/>
  <c r="U141" i="41"/>
  <c r="U137" i="41"/>
  <c r="U133" i="41"/>
  <c r="U129" i="41"/>
  <c r="U125" i="41"/>
  <c r="U121" i="41"/>
  <c r="U117" i="41"/>
  <c r="U113" i="41"/>
  <c r="U109" i="41"/>
  <c r="U105" i="41"/>
  <c r="U101" i="41"/>
  <c r="U97" i="41"/>
  <c r="U93" i="41"/>
  <c r="U89" i="41"/>
  <c r="U85" i="41"/>
  <c r="U81" i="41"/>
  <c r="U77" i="41"/>
  <c r="U73" i="41"/>
  <c r="U69" i="41"/>
  <c r="U65" i="41"/>
  <c r="U61" i="41"/>
  <c r="U57" i="41"/>
  <c r="U53" i="41"/>
  <c r="U49" i="41"/>
  <c r="U45" i="41"/>
  <c r="U41" i="41"/>
  <c r="U37" i="41"/>
  <c r="U33" i="41"/>
  <c r="U29" i="41"/>
  <c r="U25" i="41"/>
  <c r="U21" i="41"/>
  <c r="U17" i="41"/>
  <c r="U13" i="41"/>
  <c r="U9" i="41"/>
  <c r="U5" i="41"/>
  <c r="U351" i="41"/>
  <c r="U350" i="41"/>
  <c r="U349" i="41"/>
  <c r="U348" i="41"/>
  <c r="U347" i="41"/>
  <c r="U346" i="41"/>
  <c r="U345" i="41"/>
  <c r="U344" i="41"/>
  <c r="U343" i="41"/>
  <c r="U342" i="41"/>
  <c r="U341" i="41"/>
  <c r="U340" i="41"/>
  <c r="U339" i="41"/>
  <c r="U338" i="41"/>
  <c r="U337" i="41"/>
  <c r="U336" i="41"/>
  <c r="U335" i="41"/>
  <c r="U334" i="41"/>
  <c r="U333" i="41"/>
  <c r="U332" i="41"/>
  <c r="U331" i="41"/>
  <c r="U330" i="41"/>
  <c r="U329" i="41"/>
  <c r="U328" i="41"/>
  <c r="U327" i="41"/>
  <c r="U326" i="41"/>
  <c r="U325" i="41"/>
  <c r="U324" i="41"/>
  <c r="U323" i="41"/>
  <c r="U322" i="41"/>
  <c r="U321" i="41"/>
  <c r="U320" i="41"/>
  <c r="U319" i="41"/>
  <c r="U318" i="41"/>
  <c r="U317" i="41"/>
  <c r="U316" i="41"/>
  <c r="U315" i="41"/>
  <c r="U314" i="41"/>
  <c r="U313" i="41"/>
  <c r="U312" i="41"/>
  <c r="U311" i="41"/>
  <c r="U310" i="41"/>
  <c r="U309" i="41"/>
  <c r="U308" i="41"/>
  <c r="U307" i="41"/>
  <c r="U306" i="41"/>
  <c r="U305" i="41"/>
  <c r="U304" i="41"/>
  <c r="U303" i="41"/>
  <c r="U302" i="41"/>
  <c r="U301" i="41"/>
  <c r="U300" i="41"/>
  <c r="U299" i="41"/>
  <c r="U295" i="41"/>
  <c r="U291" i="41"/>
  <c r="U287" i="41"/>
  <c r="U283" i="41"/>
  <c r="U279" i="41"/>
  <c r="U275" i="41"/>
  <c r="U271" i="41"/>
  <c r="U267" i="41"/>
  <c r="U263" i="41"/>
  <c r="U259" i="41"/>
  <c r="U255" i="41"/>
  <c r="U251" i="41"/>
  <c r="U247" i="41"/>
  <c r="U243" i="41"/>
  <c r="U239" i="41"/>
  <c r="U235" i="41"/>
  <c r="U231" i="41"/>
  <c r="U227" i="41"/>
  <c r="U223" i="41"/>
  <c r="U219" i="41"/>
  <c r="U215" i="41"/>
  <c r="U211" i="41"/>
  <c r="U207" i="41"/>
  <c r="U203" i="41"/>
  <c r="U199" i="41"/>
  <c r="U195" i="41"/>
  <c r="U191" i="41"/>
  <c r="U187" i="41"/>
  <c r="U183" i="41"/>
  <c r="U179" i="41"/>
  <c r="U175" i="41"/>
  <c r="U171" i="41"/>
  <c r="U167" i="41"/>
  <c r="U163" i="41"/>
  <c r="U159" i="41"/>
  <c r="U155" i="41"/>
  <c r="U151" i="41"/>
  <c r="U147" i="41"/>
  <c r="U143" i="41"/>
  <c r="U139" i="41"/>
  <c r="U135" i="41"/>
  <c r="U131" i="41"/>
  <c r="U127" i="41"/>
  <c r="U123" i="41"/>
  <c r="U119" i="41"/>
  <c r="U115" i="41"/>
  <c r="U111" i="41"/>
  <c r="U107" i="41"/>
  <c r="U103" i="41"/>
  <c r="U99" i="41"/>
  <c r="U95" i="41"/>
  <c r="U91" i="41"/>
  <c r="U87" i="41"/>
  <c r="U83" i="41"/>
  <c r="U79" i="41"/>
  <c r="U75" i="41"/>
  <c r="U71" i="41"/>
  <c r="U67" i="41"/>
  <c r="U63" i="41"/>
  <c r="U59" i="41"/>
  <c r="U55" i="41"/>
  <c r="U51" i="41"/>
  <c r="U47" i="41"/>
  <c r="U43" i="41"/>
  <c r="U39" i="41"/>
  <c r="U35" i="41"/>
  <c r="U31" i="41"/>
  <c r="U27" i="41"/>
  <c r="U23" i="41"/>
  <c r="U19" i="41"/>
  <c r="U15" i="41"/>
  <c r="U11" i="41"/>
  <c r="U7" i="41"/>
  <c r="V400" i="41" l="1"/>
  <c r="V399" i="41"/>
  <c r="V360" i="41"/>
  <c r="V362" i="41"/>
  <c r="V364" i="41"/>
  <c r="V366" i="41"/>
  <c r="V368" i="41"/>
  <c r="V370" i="41"/>
  <c r="V372" i="41"/>
  <c r="V374" i="41"/>
  <c r="V376" i="41"/>
  <c r="V380" i="41"/>
  <c r="V384" i="41"/>
  <c r="V386" i="41"/>
  <c r="V356" i="41"/>
  <c r="V387" i="41"/>
  <c r="V391" i="41"/>
  <c r="V355" i="41"/>
  <c r="V358" i="41"/>
  <c r="V357" i="41"/>
  <c r="V363" i="41"/>
  <c r="V385" i="41"/>
  <c r="V378" i="41"/>
  <c r="V392" i="41"/>
  <c r="V359" i="41"/>
  <c r="V377" i="41"/>
  <c r="V354" i="41"/>
  <c r="V390" i="41"/>
  <c r="V394" i="41"/>
  <c r="V361" i="41"/>
  <c r="V365" i="41"/>
  <c r="V381" i="41"/>
  <c r="V382" i="41"/>
  <c r="V388" i="41"/>
  <c r="V396" i="41"/>
  <c r="V398" i="41"/>
  <c r="V367" i="41"/>
  <c r="V369" i="41"/>
  <c r="V371" i="41"/>
  <c r="V373" i="41"/>
  <c r="V375" i="41"/>
  <c r="V383" i="41"/>
  <c r="V395" i="41"/>
  <c r="V379" i="41"/>
  <c r="V389" i="41"/>
  <c r="V393" i="41"/>
  <c r="V397" i="41"/>
  <c r="AW354" i="54"/>
  <c r="AW355" i="54"/>
  <c r="AW356" i="54"/>
  <c r="AW357" i="54"/>
  <c r="AW358" i="54"/>
  <c r="AW359" i="54"/>
  <c r="AW363" i="54"/>
  <c r="AW367" i="54"/>
  <c r="AW371" i="54"/>
  <c r="AW372" i="54"/>
  <c r="AW376" i="54"/>
  <c r="AW361" i="54"/>
  <c r="AW365" i="54"/>
  <c r="AW369" i="54"/>
  <c r="AW374" i="54"/>
  <c r="AW378" i="54"/>
  <c r="AW380" i="54"/>
  <c r="AW384" i="54"/>
  <c r="AW388" i="54"/>
  <c r="AW392" i="54"/>
  <c r="AW396" i="54"/>
  <c r="AW400" i="54"/>
  <c r="AW382" i="54"/>
  <c r="AW386" i="54"/>
  <c r="AW390" i="54"/>
  <c r="AW394" i="54"/>
  <c r="AW398" i="54"/>
  <c r="AW383" i="54"/>
  <c r="AW397" i="54"/>
  <c r="AW393" i="54"/>
  <c r="AW389" i="54"/>
  <c r="AW385" i="54"/>
  <c r="AW370" i="54"/>
  <c r="AW381" i="54"/>
  <c r="AW399" i="54"/>
  <c r="AW395" i="54"/>
  <c r="AW391" i="54"/>
  <c r="AW387" i="54"/>
  <c r="AW368" i="54"/>
  <c r="AW377" i="54"/>
  <c r="AW373" i="54"/>
  <c r="AW366" i="54"/>
  <c r="AW362" i="54"/>
  <c r="AW379" i="54"/>
  <c r="AW375" i="54"/>
  <c r="AW364" i="54"/>
  <c r="AW360" i="54"/>
  <c r="AX2" i="54"/>
  <c r="AW177" i="54"/>
  <c r="AW181" i="54"/>
  <c r="AW165" i="54"/>
  <c r="AW117" i="54"/>
  <c r="AW93" i="54"/>
  <c r="AW89" i="54"/>
  <c r="AW81" i="54"/>
  <c r="AW77" i="54"/>
  <c r="AW73" i="54"/>
  <c r="AW95" i="54"/>
  <c r="AW91" i="54"/>
  <c r="AW87" i="54"/>
  <c r="AW85" i="54"/>
  <c r="AW83" i="54"/>
  <c r="AW79" i="54"/>
  <c r="AW75" i="54"/>
  <c r="AW71" i="54"/>
  <c r="AW67" i="54"/>
  <c r="AW63" i="54"/>
  <c r="AW59" i="54"/>
  <c r="AW55" i="54"/>
  <c r="AW51" i="54"/>
  <c r="AW47" i="54"/>
  <c r="AW43" i="54"/>
  <c r="AW69" i="54"/>
  <c r="AW65" i="54"/>
  <c r="AW61" i="54"/>
  <c r="AW57" i="54"/>
  <c r="AW53" i="54"/>
  <c r="AW49" i="54"/>
  <c r="AW45" i="54"/>
  <c r="AW41" i="54"/>
  <c r="AW39" i="54"/>
  <c r="AW37" i="54"/>
  <c r="AW35" i="54"/>
  <c r="AW33" i="54"/>
  <c r="AW31" i="54"/>
  <c r="AW30" i="54"/>
  <c r="AW29" i="54"/>
  <c r="AW27" i="54"/>
  <c r="AW25" i="54"/>
  <c r="AW23" i="54"/>
  <c r="AW21" i="54"/>
  <c r="AW19" i="54"/>
  <c r="AW17" i="54"/>
  <c r="AW15" i="54"/>
  <c r="AW13" i="54"/>
  <c r="AW11" i="54"/>
  <c r="AW9" i="54"/>
  <c r="AW7" i="54"/>
  <c r="AW5" i="54"/>
  <c r="AW34" i="54"/>
  <c r="AW4" i="54"/>
  <c r="AW6" i="54"/>
  <c r="AW8" i="54"/>
  <c r="AW10" i="54"/>
  <c r="AW12" i="54"/>
  <c r="AW14" i="54"/>
  <c r="AW32" i="54"/>
  <c r="AW119" i="54"/>
  <c r="AW121" i="54"/>
  <c r="AW123" i="54"/>
  <c r="AW125" i="54"/>
  <c r="AW127" i="54"/>
  <c r="AW129" i="54"/>
  <c r="AW131" i="54"/>
  <c r="AW133" i="54"/>
  <c r="AW135" i="54"/>
  <c r="AW137" i="54"/>
  <c r="AW159" i="54"/>
  <c r="AW157" i="54"/>
  <c r="AW153" i="54"/>
  <c r="AW149" i="54"/>
  <c r="AW145" i="54"/>
  <c r="AW139" i="54"/>
  <c r="AW118" i="54"/>
  <c r="AW36" i="54"/>
  <c r="AW97" i="54"/>
  <c r="AW99" i="54"/>
  <c r="AW101" i="54"/>
  <c r="AW103" i="54"/>
  <c r="AW105" i="54"/>
  <c r="AW107" i="54"/>
  <c r="AW109" i="54"/>
  <c r="AW111" i="54"/>
  <c r="AW113" i="54"/>
  <c r="AW115" i="54"/>
  <c r="AW141" i="54"/>
  <c r="AW169" i="54"/>
  <c r="AW173" i="54"/>
  <c r="AW263" i="54"/>
  <c r="AW161" i="54"/>
  <c r="AW155" i="54"/>
  <c r="AW151" i="54"/>
  <c r="AW147" i="54"/>
  <c r="AW143" i="54"/>
  <c r="AW114" i="54"/>
  <c r="AW110" i="54"/>
  <c r="AW106" i="54"/>
  <c r="AW112" i="54"/>
  <c r="AW16" i="54"/>
  <c r="AW18" i="54"/>
  <c r="AW20" i="54"/>
  <c r="AW22" i="54"/>
  <c r="AW24" i="54"/>
  <c r="AW26" i="54"/>
  <c r="AW28" i="54"/>
  <c r="AW116" i="54"/>
  <c r="AW104" i="54"/>
  <c r="AW100" i="54"/>
  <c r="AW96" i="54"/>
  <c r="AW92" i="54"/>
  <c r="AW88" i="54"/>
  <c r="AW84" i="54"/>
  <c r="AW80" i="54"/>
  <c r="AW76" i="54"/>
  <c r="AW72" i="54"/>
  <c r="AW68" i="54"/>
  <c r="AW64" i="54"/>
  <c r="AW60" i="54"/>
  <c r="AW56" i="54"/>
  <c r="AW52" i="54"/>
  <c r="AW48" i="54"/>
  <c r="AW44" i="54"/>
  <c r="AW40" i="54"/>
  <c r="AW209" i="54"/>
  <c r="AW205" i="54"/>
  <c r="AW201" i="54"/>
  <c r="AW197" i="54"/>
  <c r="AW183" i="54"/>
  <c r="AW179" i="54"/>
  <c r="AW171" i="54"/>
  <c r="AW163" i="54"/>
  <c r="AW195" i="54"/>
  <c r="AW203" i="54"/>
  <c r="AW211" i="54"/>
  <c r="AW217" i="54"/>
  <c r="AW229" i="54"/>
  <c r="AW223" i="54"/>
  <c r="AW233" i="54"/>
  <c r="AW225" i="54"/>
  <c r="AW231" i="54"/>
  <c r="AW294" i="54"/>
  <c r="AW292" i="54"/>
  <c r="AW286" i="54"/>
  <c r="AW278" i="54"/>
  <c r="AW276" i="54"/>
  <c r="AW108" i="54"/>
  <c r="AW102" i="54"/>
  <c r="AW98" i="54"/>
  <c r="AW94" i="54"/>
  <c r="AW90" i="54"/>
  <c r="AW86" i="54"/>
  <c r="AW82" i="54"/>
  <c r="AW78" i="54"/>
  <c r="AW74" i="54"/>
  <c r="AW70" i="54"/>
  <c r="AW66" i="54"/>
  <c r="AW62" i="54"/>
  <c r="AW58" i="54"/>
  <c r="AW54" i="54"/>
  <c r="AW50" i="54"/>
  <c r="AW46" i="54"/>
  <c r="AW42" i="54"/>
  <c r="AW38" i="54"/>
  <c r="AW213" i="54"/>
  <c r="AW193" i="54"/>
  <c r="AW189" i="54"/>
  <c r="AW187" i="54"/>
  <c r="AW185" i="54"/>
  <c r="AW175" i="54"/>
  <c r="AW167" i="54"/>
  <c r="AW191" i="54"/>
  <c r="AW199" i="54"/>
  <c r="AW207" i="54"/>
  <c r="AW219" i="54"/>
  <c r="AW221" i="54"/>
  <c r="AW215" i="54"/>
  <c r="AW227" i="54"/>
  <c r="AW235" i="54"/>
  <c r="AW290" i="54"/>
  <c r="AW288" i="54"/>
  <c r="AW284" i="54"/>
  <c r="AW282" i="54"/>
  <c r="AW280" i="54"/>
  <c r="AW274" i="54"/>
  <c r="AW272" i="54"/>
  <c r="AW266" i="54"/>
  <c r="AW270" i="54"/>
  <c r="AW268" i="54"/>
  <c r="AW262" i="54"/>
  <c r="AW260" i="54"/>
  <c r="AW256" i="54"/>
  <c r="AW254" i="54"/>
  <c r="AW252" i="54"/>
  <c r="AW250" i="54"/>
  <c r="AW248" i="54"/>
  <c r="AW246" i="54"/>
  <c r="AW244" i="54"/>
  <c r="AW242" i="54"/>
  <c r="AW240" i="54"/>
  <c r="AW234" i="54"/>
  <c r="AW218" i="54"/>
  <c r="AW214" i="54"/>
  <c r="AW210" i="54"/>
  <c r="AW206" i="54"/>
  <c r="AW202" i="54"/>
  <c r="AW198" i="54"/>
  <c r="AW194" i="54"/>
  <c r="AW190" i="54"/>
  <c r="AW186" i="54"/>
  <c r="AW182" i="54"/>
  <c r="AW178" i="54"/>
  <c r="AW174" i="54"/>
  <c r="AW170" i="54"/>
  <c r="AW166" i="54"/>
  <c r="AW162" i="54"/>
  <c r="AW158" i="54"/>
  <c r="AW154" i="54"/>
  <c r="AW150" i="54"/>
  <c r="AW146" i="54"/>
  <c r="AW142" i="54"/>
  <c r="AW138" i="54"/>
  <c r="AW3" i="54"/>
  <c r="AW264" i="54"/>
  <c r="AW258" i="54"/>
  <c r="AW236" i="54"/>
  <c r="AW232" i="54"/>
  <c r="AW230" i="54"/>
  <c r="AW228" i="54"/>
  <c r="AW226" i="54"/>
  <c r="AW224" i="54"/>
  <c r="AW222" i="54"/>
  <c r="AW220" i="54"/>
  <c r="AW216" i="54"/>
  <c r="AW212" i="54"/>
  <c r="AW208" i="54"/>
  <c r="AW204" i="54"/>
  <c r="AW200" i="54"/>
  <c r="AW196" i="54"/>
  <c r="AW192" i="54"/>
  <c r="AW188" i="54"/>
  <c r="AW184" i="54"/>
  <c r="AW180" i="54"/>
  <c r="AW176" i="54"/>
  <c r="AW172" i="54"/>
  <c r="AW168" i="54"/>
  <c r="AW164" i="54"/>
  <c r="AW160" i="54"/>
  <c r="AW156" i="54"/>
  <c r="AW152" i="54"/>
  <c r="AW148" i="54"/>
  <c r="AW144" i="54"/>
  <c r="AW140" i="54"/>
  <c r="AW120" i="54"/>
  <c r="AW124" i="54"/>
  <c r="AW128" i="54"/>
  <c r="AW132" i="54"/>
  <c r="AW136" i="54"/>
  <c r="AW238" i="54"/>
  <c r="AW287" i="54"/>
  <c r="AW283" i="54"/>
  <c r="AW277" i="54"/>
  <c r="AW269" i="54"/>
  <c r="AW255" i="54"/>
  <c r="AW251" i="54"/>
  <c r="AW247" i="54"/>
  <c r="AW243" i="54"/>
  <c r="AW239" i="54"/>
  <c r="AW330" i="54"/>
  <c r="AW301" i="54"/>
  <c r="AW331" i="54"/>
  <c r="AW329" i="54"/>
  <c r="AW325" i="54"/>
  <c r="AW319" i="54"/>
  <c r="AW311" i="54"/>
  <c r="AW305" i="54"/>
  <c r="AW326" i="54"/>
  <c r="AW324" i="54"/>
  <c r="AW322" i="54"/>
  <c r="AW320" i="54"/>
  <c r="AW318" i="54"/>
  <c r="AW314" i="54"/>
  <c r="AW310" i="54"/>
  <c r="AW306" i="54"/>
  <c r="AW302" i="54"/>
  <c r="AW298" i="54"/>
  <c r="AW334" i="54"/>
  <c r="AW332" i="54"/>
  <c r="AW348" i="54"/>
  <c r="AW347" i="54"/>
  <c r="AW339" i="54"/>
  <c r="AW335" i="54"/>
  <c r="AW351" i="54"/>
  <c r="AW345" i="54"/>
  <c r="AW352" i="54"/>
  <c r="AW344" i="54"/>
  <c r="AW342" i="54"/>
  <c r="AW122" i="54"/>
  <c r="AW126" i="54"/>
  <c r="AW130" i="54"/>
  <c r="AW134" i="54"/>
  <c r="AW267" i="54"/>
  <c r="AW271" i="54"/>
  <c r="AW275" i="54"/>
  <c r="AW279" i="54"/>
  <c r="AW285" i="54"/>
  <c r="AW281" i="54"/>
  <c r="AW273" i="54"/>
  <c r="AW265" i="54"/>
  <c r="AW261" i="54"/>
  <c r="AW259" i="54"/>
  <c r="AW257" i="54"/>
  <c r="AW253" i="54"/>
  <c r="AW249" i="54"/>
  <c r="AW245" i="54"/>
  <c r="AW241" i="54"/>
  <c r="AW237" i="54"/>
  <c r="AW289" i="54"/>
  <c r="AW291" i="54"/>
  <c r="AW293" i="54"/>
  <c r="AW295" i="54"/>
  <c r="AW297" i="54"/>
  <c r="AW309" i="54"/>
  <c r="AW296" i="54"/>
  <c r="AW321" i="54"/>
  <c r="AW323" i="54"/>
  <c r="AW341" i="54"/>
  <c r="AW327" i="54"/>
  <c r="AW317" i="54"/>
  <c r="AW315" i="54"/>
  <c r="AW313" i="54"/>
  <c r="AW307" i="54"/>
  <c r="AW303" i="54"/>
  <c r="AW299" i="54"/>
  <c r="AW328" i="54"/>
  <c r="AW316" i="54"/>
  <c r="AW312" i="54"/>
  <c r="AW308" i="54"/>
  <c r="AW304" i="54"/>
  <c r="AW300" i="54"/>
  <c r="AW338" i="54"/>
  <c r="AW340" i="54"/>
  <c r="AW336" i="54"/>
  <c r="AW346" i="54"/>
  <c r="AW337" i="54"/>
  <c r="AW333" i="54"/>
  <c r="AW353" i="54"/>
  <c r="AW349" i="54"/>
  <c r="AW343" i="54"/>
  <c r="AW350" i="54"/>
  <c r="V14" i="48"/>
  <c r="L44" i="52"/>
  <c r="K44" i="52"/>
  <c r="E44" i="52"/>
  <c r="R44" i="52"/>
  <c r="I44" i="52"/>
  <c r="J44" i="52" s="1"/>
  <c r="M44" i="52" s="1"/>
  <c r="N44" i="52" s="1"/>
  <c r="S44" i="52" s="1"/>
  <c r="T44" i="52"/>
  <c r="F46" i="52"/>
  <c r="D45" i="52"/>
  <c r="G45" i="52" s="1"/>
  <c r="H45" i="52" s="1"/>
  <c r="J42" i="51"/>
  <c r="R43" i="51"/>
  <c r="K43" i="51"/>
  <c r="E43" i="51"/>
  <c r="I43" i="51"/>
  <c r="J43" i="51" s="1"/>
  <c r="F45" i="51"/>
  <c r="D44" i="51"/>
  <c r="G44" i="51" s="1"/>
  <c r="H44" i="51" s="1"/>
  <c r="G44" i="50"/>
  <c r="H44" i="50" s="1"/>
  <c r="L44" i="50" s="1"/>
  <c r="T43" i="50"/>
  <c r="J43" i="50"/>
  <c r="M43" i="50" s="1"/>
  <c r="F46" i="50"/>
  <c r="D45" i="50"/>
  <c r="G45" i="50" s="1"/>
  <c r="H45" i="50" s="1"/>
  <c r="K44" i="50"/>
  <c r="E44" i="50"/>
  <c r="R44" i="50"/>
  <c r="I44" i="50"/>
  <c r="J44" i="50" s="1"/>
  <c r="M44" i="50" s="1"/>
  <c r="L43" i="50"/>
  <c r="W2" i="41"/>
  <c r="V353" i="41"/>
  <c r="V352" i="41"/>
  <c r="V298" i="41"/>
  <c r="V294" i="41"/>
  <c r="V290" i="41"/>
  <c r="V286" i="41"/>
  <c r="V282" i="41"/>
  <c r="V278" i="41"/>
  <c r="V274" i="41"/>
  <c r="V270" i="41"/>
  <c r="V266" i="41"/>
  <c r="V262" i="41"/>
  <c r="V258" i="41"/>
  <c r="V254" i="41"/>
  <c r="V250" i="41"/>
  <c r="V246" i="41"/>
  <c r="V242" i="41"/>
  <c r="V238" i="41"/>
  <c r="V234" i="41"/>
  <c r="V230" i="41"/>
  <c r="V226" i="41"/>
  <c r="V222" i="41"/>
  <c r="V218" i="41"/>
  <c r="V214" i="41"/>
  <c r="V210" i="41"/>
  <c r="V206" i="41"/>
  <c r="V202" i="41"/>
  <c r="V198" i="41"/>
  <c r="V194" i="41"/>
  <c r="V190" i="41"/>
  <c r="V186" i="41"/>
  <c r="V182" i="41"/>
  <c r="V178" i="41"/>
  <c r="V174" i="41"/>
  <c r="V170" i="41"/>
  <c r="V166" i="41"/>
  <c r="V162" i="41"/>
  <c r="V158" i="41"/>
  <c r="V154" i="41"/>
  <c r="V150" i="41"/>
  <c r="V146" i="41"/>
  <c r="V142" i="41"/>
  <c r="V138" i="41"/>
  <c r="V134" i="41"/>
  <c r="V130" i="41"/>
  <c r="V126" i="41"/>
  <c r="V122" i="41"/>
  <c r="V118" i="41"/>
  <c r="V114" i="41"/>
  <c r="V110" i="41"/>
  <c r="V106" i="41"/>
  <c r="V102" i="41"/>
  <c r="V98" i="41"/>
  <c r="V94" i="41"/>
  <c r="V90" i="41"/>
  <c r="V86" i="41"/>
  <c r="V82" i="41"/>
  <c r="V78" i="41"/>
  <c r="V74" i="41"/>
  <c r="V70" i="41"/>
  <c r="V66" i="41"/>
  <c r="V62" i="41"/>
  <c r="V58" i="41"/>
  <c r="V54" i="41"/>
  <c r="V50" i="41"/>
  <c r="V46" i="41"/>
  <c r="V42" i="41"/>
  <c r="V38" i="41"/>
  <c r="V34" i="41"/>
  <c r="V30" i="41"/>
  <c r="V26" i="41"/>
  <c r="V24" i="41"/>
  <c r="V20" i="41"/>
  <c r="V16" i="41"/>
  <c r="V12" i="41"/>
  <c r="V8" i="41"/>
  <c r="V4" i="41"/>
  <c r="V351" i="41"/>
  <c r="V350" i="41"/>
  <c r="V349" i="41"/>
  <c r="V348" i="41"/>
  <c r="V347" i="41"/>
  <c r="V346" i="41"/>
  <c r="V345" i="41"/>
  <c r="V344" i="41"/>
  <c r="V343" i="41"/>
  <c r="V342" i="41"/>
  <c r="V341" i="41"/>
  <c r="V340" i="41"/>
  <c r="V339" i="41"/>
  <c r="V338" i="41"/>
  <c r="V337" i="41"/>
  <c r="V336" i="41"/>
  <c r="V335" i="41"/>
  <c r="V334" i="41"/>
  <c r="V333" i="41"/>
  <c r="V332" i="41"/>
  <c r="V331" i="41"/>
  <c r="V330" i="41"/>
  <c r="V329" i="41"/>
  <c r="V328" i="41"/>
  <c r="V327" i="41"/>
  <c r="V326" i="41"/>
  <c r="V325" i="41"/>
  <c r="V324" i="41"/>
  <c r="V323" i="41"/>
  <c r="V299" i="41"/>
  <c r="V296" i="41"/>
  <c r="V292" i="41"/>
  <c r="V288" i="41"/>
  <c r="V284" i="41"/>
  <c r="V280" i="41"/>
  <c r="V276" i="41"/>
  <c r="V272" i="41"/>
  <c r="V268" i="41"/>
  <c r="V264" i="41"/>
  <c r="V260" i="41"/>
  <c r="V256" i="41"/>
  <c r="V252" i="41"/>
  <c r="V248" i="41"/>
  <c r="V244" i="41"/>
  <c r="V240" i="41"/>
  <c r="V236" i="41"/>
  <c r="V232" i="41"/>
  <c r="V228" i="41"/>
  <c r="V224" i="41"/>
  <c r="V220" i="41"/>
  <c r="V216" i="41"/>
  <c r="V212" i="41"/>
  <c r="V208" i="41"/>
  <c r="V204" i="41"/>
  <c r="V200" i="41"/>
  <c r="V196" i="41"/>
  <c r="V192" i="41"/>
  <c r="V188" i="41"/>
  <c r="V184" i="41"/>
  <c r="V180" i="41"/>
  <c r="V176" i="41"/>
  <c r="V172" i="41"/>
  <c r="V168" i="41"/>
  <c r="V164" i="41"/>
  <c r="V160" i="41"/>
  <c r="V156" i="41"/>
  <c r="V152" i="41"/>
  <c r="V148" i="41"/>
  <c r="V144" i="41"/>
  <c r="V140" i="41"/>
  <c r="V136" i="41"/>
  <c r="V132" i="41"/>
  <c r="V128" i="41"/>
  <c r="V124" i="41"/>
  <c r="V120" i="41"/>
  <c r="V116" i="41"/>
  <c r="V112" i="41"/>
  <c r="V108" i="41"/>
  <c r="V104" i="41"/>
  <c r="V100" i="41"/>
  <c r="V96" i="41"/>
  <c r="V92" i="41"/>
  <c r="V88" i="41"/>
  <c r="V84" i="41"/>
  <c r="V80" i="41"/>
  <c r="V76" i="41"/>
  <c r="V72" i="41"/>
  <c r="V68" i="41"/>
  <c r="V64" i="41"/>
  <c r="V60" i="41"/>
  <c r="V56" i="41"/>
  <c r="V52" i="41"/>
  <c r="V48" i="41"/>
  <c r="V44" i="41"/>
  <c r="V40" i="41"/>
  <c r="V36" i="41"/>
  <c r="V32" i="41"/>
  <c r="V28" i="41"/>
  <c r="V22" i="41"/>
  <c r="V18" i="41"/>
  <c r="V14" i="41"/>
  <c r="V10" i="41"/>
  <c r="V6" i="41"/>
  <c r="V295" i="41"/>
  <c r="V291" i="41"/>
  <c r="V287" i="41"/>
  <c r="V283" i="41"/>
  <c r="V279" i="41"/>
  <c r="V275" i="41"/>
  <c r="V271" i="41"/>
  <c r="V267" i="41"/>
  <c r="V263" i="41"/>
  <c r="V259" i="41"/>
  <c r="V255" i="41"/>
  <c r="V251" i="41"/>
  <c r="V247" i="41"/>
  <c r="V243" i="41"/>
  <c r="V239" i="41"/>
  <c r="V235" i="41"/>
  <c r="V231" i="41"/>
  <c r="V227" i="41"/>
  <c r="V223" i="41"/>
  <c r="V219" i="41"/>
  <c r="V215" i="41"/>
  <c r="V211" i="41"/>
  <c r="V207" i="41"/>
  <c r="V203" i="41"/>
  <c r="V199" i="41"/>
  <c r="V195" i="41"/>
  <c r="V191" i="41"/>
  <c r="V187" i="41"/>
  <c r="V183" i="41"/>
  <c r="V179" i="41"/>
  <c r="V175" i="41"/>
  <c r="V171" i="41"/>
  <c r="V167" i="41"/>
  <c r="V163" i="41"/>
  <c r="V159" i="41"/>
  <c r="V155" i="41"/>
  <c r="V151" i="41"/>
  <c r="V147" i="41"/>
  <c r="V143" i="41"/>
  <c r="V139" i="41"/>
  <c r="V135" i="41"/>
  <c r="V131" i="41"/>
  <c r="V127" i="41"/>
  <c r="V123" i="41"/>
  <c r="V119" i="41"/>
  <c r="V115" i="41"/>
  <c r="V111" i="41"/>
  <c r="V107" i="41"/>
  <c r="V103" i="41"/>
  <c r="V99" i="41"/>
  <c r="V95" i="41"/>
  <c r="V91" i="41"/>
  <c r="V87" i="41"/>
  <c r="V83" i="41"/>
  <c r="V79" i="41"/>
  <c r="V75" i="41"/>
  <c r="V71" i="41"/>
  <c r="V67" i="41"/>
  <c r="V63" i="41"/>
  <c r="V59" i="41"/>
  <c r="V55" i="41"/>
  <c r="V51" i="41"/>
  <c r="V47" i="41"/>
  <c r="V43" i="41"/>
  <c r="V39" i="41"/>
  <c r="V35" i="41"/>
  <c r="V31" i="41"/>
  <c r="V27" i="41"/>
  <c r="V23" i="41"/>
  <c r="V19" i="41"/>
  <c r="V15" i="41"/>
  <c r="V11" i="41"/>
  <c r="V7" i="41"/>
  <c r="V3" i="41"/>
  <c r="V322" i="41"/>
  <c r="V321" i="41"/>
  <c r="V320" i="41"/>
  <c r="V319" i="41"/>
  <c r="V318" i="41"/>
  <c r="V317" i="41"/>
  <c r="V316" i="41"/>
  <c r="V315" i="41"/>
  <c r="V314" i="41"/>
  <c r="V313" i="41"/>
  <c r="V312" i="41"/>
  <c r="V311" i="41"/>
  <c r="V310" i="41"/>
  <c r="V309" i="41"/>
  <c r="V308" i="41"/>
  <c r="V307" i="41"/>
  <c r="V306" i="41"/>
  <c r="V305" i="41"/>
  <c r="V304" i="41"/>
  <c r="V303" i="41"/>
  <c r="V302" i="41"/>
  <c r="V301" i="41"/>
  <c r="V300" i="41"/>
  <c r="V297" i="41"/>
  <c r="V293" i="41"/>
  <c r="V289" i="41"/>
  <c r="V285" i="41"/>
  <c r="V281" i="41"/>
  <c r="V277" i="41"/>
  <c r="V273" i="41"/>
  <c r="V269" i="41"/>
  <c r="V265" i="41"/>
  <c r="V261" i="41"/>
  <c r="V257" i="41"/>
  <c r="V253" i="41"/>
  <c r="V249" i="41"/>
  <c r="V245" i="41"/>
  <c r="V241" i="41"/>
  <c r="V237" i="41"/>
  <c r="V233" i="41"/>
  <c r="V229" i="41"/>
  <c r="V225" i="41"/>
  <c r="V221" i="41"/>
  <c r="V217" i="41"/>
  <c r="V213" i="41"/>
  <c r="V209" i="41"/>
  <c r="V205" i="41"/>
  <c r="V201" i="41"/>
  <c r="V197" i="41"/>
  <c r="V193" i="41"/>
  <c r="V189" i="41"/>
  <c r="V185" i="41"/>
  <c r="V181" i="41"/>
  <c r="V177" i="41"/>
  <c r="V173" i="41"/>
  <c r="V169" i="41"/>
  <c r="V165" i="41"/>
  <c r="V161" i="41"/>
  <c r="V157" i="41"/>
  <c r="V153" i="41"/>
  <c r="V149" i="41"/>
  <c r="V145" i="41"/>
  <c r="V141" i="41"/>
  <c r="V137" i="41"/>
  <c r="V133" i="41"/>
  <c r="V129" i="41"/>
  <c r="V125" i="41"/>
  <c r="V121" i="41"/>
  <c r="V117" i="41"/>
  <c r="V113" i="41"/>
  <c r="V109" i="41"/>
  <c r="V105" i="41"/>
  <c r="V101" i="41"/>
  <c r="V97" i="41"/>
  <c r="V93" i="41"/>
  <c r="V89" i="41"/>
  <c r="V85" i="41"/>
  <c r="V81" i="41"/>
  <c r="V77" i="41"/>
  <c r="V73" i="41"/>
  <c r="V69" i="41"/>
  <c r="V65" i="41"/>
  <c r="V61" i="41"/>
  <c r="V57" i="41"/>
  <c r="V53" i="41"/>
  <c r="V49" i="41"/>
  <c r="V45" i="41"/>
  <c r="V41" i="41"/>
  <c r="V37" i="41"/>
  <c r="V33" i="41"/>
  <c r="V29" i="41"/>
  <c r="V25" i="41"/>
  <c r="V21" i="41"/>
  <c r="V17" i="41"/>
  <c r="V13" i="41"/>
  <c r="V9" i="41"/>
  <c r="V5" i="41"/>
  <c r="W8" i="41" l="1"/>
  <c r="W399" i="41"/>
  <c r="W400" i="41"/>
  <c r="W354" i="41"/>
  <c r="W362" i="41"/>
  <c r="W364" i="41"/>
  <c r="W366" i="41"/>
  <c r="W356" i="41"/>
  <c r="W368" i="41"/>
  <c r="W370" i="41"/>
  <c r="W372" i="41"/>
  <c r="W374" i="41"/>
  <c r="W376" i="41"/>
  <c r="W380" i="41"/>
  <c r="W384" i="41"/>
  <c r="W386" i="41"/>
  <c r="W390" i="41"/>
  <c r="W394" i="41"/>
  <c r="W387" i="41"/>
  <c r="W391" i="41"/>
  <c r="W355" i="41"/>
  <c r="W358" i="41"/>
  <c r="W388" i="41"/>
  <c r="W360" i="41"/>
  <c r="W361" i="41"/>
  <c r="W363" i="41"/>
  <c r="W381" i="41"/>
  <c r="W382" i="41"/>
  <c r="W389" i="41"/>
  <c r="W393" i="41"/>
  <c r="W395" i="41"/>
  <c r="W357" i="41"/>
  <c r="W365" i="41"/>
  <c r="W385" i="41"/>
  <c r="W378" i="41"/>
  <c r="W392" i="41"/>
  <c r="W396" i="41"/>
  <c r="W398" i="41"/>
  <c r="W359" i="41"/>
  <c r="W367" i="41"/>
  <c r="W369" i="41"/>
  <c r="W371" i="41"/>
  <c r="W373" i="41"/>
  <c r="W375" i="41"/>
  <c r="W377" i="41"/>
  <c r="W379" i="41"/>
  <c r="W397" i="41"/>
  <c r="W383" i="41"/>
  <c r="AX354" i="54"/>
  <c r="AX356" i="54"/>
  <c r="AX357" i="54"/>
  <c r="AX358" i="54"/>
  <c r="AX359" i="54"/>
  <c r="AX355" i="54"/>
  <c r="AX360" i="54"/>
  <c r="AX361" i="54"/>
  <c r="AX364" i="54"/>
  <c r="AX365" i="54"/>
  <c r="AX368" i="54"/>
  <c r="AX369" i="54"/>
  <c r="AX373" i="54"/>
  <c r="AX374" i="54"/>
  <c r="AX377" i="54"/>
  <c r="AX378" i="54"/>
  <c r="AX362" i="54"/>
  <c r="AX363" i="54"/>
  <c r="AX366" i="54"/>
  <c r="AX367" i="54"/>
  <c r="AX370" i="54"/>
  <c r="AX371" i="54"/>
  <c r="AX375" i="54"/>
  <c r="AX376" i="54"/>
  <c r="AX381" i="54"/>
  <c r="AX382" i="54"/>
  <c r="AX385" i="54"/>
  <c r="AX386" i="54"/>
  <c r="AX389" i="54"/>
  <c r="AX390" i="54"/>
  <c r="AX393" i="54"/>
  <c r="AX394" i="54"/>
  <c r="AX397" i="54"/>
  <c r="AX398" i="54"/>
  <c r="AX379" i="54"/>
  <c r="AX380" i="54"/>
  <c r="AX383" i="54"/>
  <c r="AX384" i="54"/>
  <c r="AX387" i="54"/>
  <c r="AX388" i="54"/>
  <c r="AX391" i="54"/>
  <c r="AX392" i="54"/>
  <c r="AX395" i="54"/>
  <c r="AX396" i="54"/>
  <c r="AX399" i="54"/>
  <c r="AX400" i="54"/>
  <c r="AX372" i="54"/>
  <c r="AY2" i="54"/>
  <c r="AX139" i="54"/>
  <c r="AX137" i="54"/>
  <c r="AX135" i="54"/>
  <c r="AX133" i="54"/>
  <c r="AX131" i="54"/>
  <c r="AX129" i="54"/>
  <c r="AX127" i="54"/>
  <c r="AX125" i="54"/>
  <c r="AX123" i="54"/>
  <c r="AX121" i="54"/>
  <c r="AX115" i="54"/>
  <c r="AX157" i="54"/>
  <c r="AX128" i="54"/>
  <c r="AX119" i="54"/>
  <c r="AX113" i="54"/>
  <c r="AX111" i="54"/>
  <c r="AX105" i="54"/>
  <c r="AX103" i="54"/>
  <c r="AX97" i="54"/>
  <c r="AX95" i="54"/>
  <c r="AX107" i="54"/>
  <c r="AX99" i="54"/>
  <c r="AX91" i="54"/>
  <c r="AX87" i="54"/>
  <c r="AX85" i="54"/>
  <c r="AX83" i="54"/>
  <c r="AX79" i="54"/>
  <c r="AX75" i="54"/>
  <c r="AX71" i="54"/>
  <c r="AX109" i="54"/>
  <c r="AX101" i="54"/>
  <c r="AX93" i="54"/>
  <c r="AX89" i="54"/>
  <c r="AX81" i="54"/>
  <c r="AX77" i="54"/>
  <c r="AX73" i="54"/>
  <c r="AX69" i="54"/>
  <c r="AX65" i="54"/>
  <c r="AX61" i="54"/>
  <c r="AX57" i="54"/>
  <c r="AX53" i="54"/>
  <c r="AX49" i="54"/>
  <c r="AX45" i="54"/>
  <c r="AX41" i="54"/>
  <c r="AX67" i="54"/>
  <c r="AX63" i="54"/>
  <c r="AX59" i="54"/>
  <c r="AX55" i="54"/>
  <c r="AX51" i="54"/>
  <c r="AX47" i="54"/>
  <c r="AX43" i="54"/>
  <c r="AX39" i="54"/>
  <c r="AX37" i="54"/>
  <c r="AX35" i="54"/>
  <c r="AX33" i="54"/>
  <c r="AX31" i="54"/>
  <c r="AX29" i="54"/>
  <c r="AX27" i="54"/>
  <c r="AX25" i="54"/>
  <c r="AX23" i="54"/>
  <c r="AX21" i="54"/>
  <c r="AX19" i="54"/>
  <c r="AX17" i="54"/>
  <c r="AX15" i="54"/>
  <c r="AX13" i="54"/>
  <c r="AX11" i="54"/>
  <c r="AX9" i="54"/>
  <c r="AX7" i="54"/>
  <c r="AX5" i="54"/>
  <c r="AX198" i="54"/>
  <c r="AX143" i="54"/>
  <c r="AX145" i="54"/>
  <c r="AX147" i="54"/>
  <c r="AX149" i="54"/>
  <c r="AX151" i="54"/>
  <c r="AX153" i="54"/>
  <c r="AX155" i="54"/>
  <c r="AX185" i="54"/>
  <c r="AX171" i="54"/>
  <c r="AX167" i="54"/>
  <c r="AX159" i="54"/>
  <c r="AX124" i="54"/>
  <c r="AX120" i="54"/>
  <c r="AX206" i="54"/>
  <c r="AX154" i="54"/>
  <c r="AX117" i="54"/>
  <c r="AX179" i="54"/>
  <c r="AX175" i="54"/>
  <c r="AX163" i="54"/>
  <c r="AX141" i="54"/>
  <c r="AX136" i="54"/>
  <c r="AX132" i="54"/>
  <c r="AX260" i="54"/>
  <c r="AX226" i="54"/>
  <c r="AX218" i="54"/>
  <c r="AX214" i="54"/>
  <c r="AX210" i="54"/>
  <c r="AX202" i="54"/>
  <c r="AX178" i="54"/>
  <c r="AX174" i="54"/>
  <c r="AX170" i="54"/>
  <c r="AX166" i="54"/>
  <c r="AX162" i="54"/>
  <c r="AX158" i="54"/>
  <c r="AX146" i="54"/>
  <c r="AX134" i="54"/>
  <c r="AX126" i="54"/>
  <c r="AX230" i="54"/>
  <c r="AX194" i="54"/>
  <c r="AX190" i="54"/>
  <c r="AX186" i="54"/>
  <c r="AX150" i="54"/>
  <c r="AX142" i="54"/>
  <c r="AX130" i="54"/>
  <c r="AX122" i="54"/>
  <c r="AX138" i="54"/>
  <c r="AX182" i="54"/>
  <c r="AX222" i="54"/>
  <c r="AX187" i="54"/>
  <c r="AX183" i="54"/>
  <c r="AX177" i="54"/>
  <c r="AX169" i="54"/>
  <c r="AX161" i="54"/>
  <c r="AX189" i="54"/>
  <c r="AX237" i="54"/>
  <c r="AX231" i="54"/>
  <c r="AX217" i="54"/>
  <c r="AX211" i="54"/>
  <c r="AX209" i="54"/>
  <c r="AX207" i="54"/>
  <c r="AX205" i="54"/>
  <c r="AX203" i="54"/>
  <c r="AX201" i="54"/>
  <c r="AX199" i="54"/>
  <c r="AX197" i="54"/>
  <c r="AX195" i="54"/>
  <c r="AX193" i="54"/>
  <c r="AX191" i="54"/>
  <c r="AX235" i="54"/>
  <c r="AX223" i="54"/>
  <c r="AX221" i="54"/>
  <c r="AX219" i="54"/>
  <c r="AX259" i="54"/>
  <c r="AX229" i="54"/>
  <c r="AX314" i="54"/>
  <c r="AX310" i="54"/>
  <c r="AX308" i="54"/>
  <c r="AX304" i="54"/>
  <c r="AX286" i="54"/>
  <c r="AX284" i="54"/>
  <c r="AX278" i="54"/>
  <c r="AX276" i="54"/>
  <c r="AX270" i="54"/>
  <c r="AX181" i="54"/>
  <c r="AX173" i="54"/>
  <c r="AX165" i="54"/>
  <c r="AX225" i="54"/>
  <c r="AX227" i="54"/>
  <c r="AX215" i="54"/>
  <c r="AX213" i="54"/>
  <c r="AX239" i="54"/>
  <c r="AX233" i="54"/>
  <c r="AX302" i="54"/>
  <c r="AX298" i="54"/>
  <c r="AX294" i="54"/>
  <c r="AX292" i="54"/>
  <c r="AX290" i="54"/>
  <c r="AX288" i="54"/>
  <c r="AX282" i="54"/>
  <c r="AX280" i="54"/>
  <c r="AX274" i="54"/>
  <c r="AX272" i="54"/>
  <c r="AX266" i="54"/>
  <c r="AX268" i="54"/>
  <c r="AX234" i="54"/>
  <c r="AX232" i="54"/>
  <c r="AX228" i="54"/>
  <c r="AX224" i="54"/>
  <c r="AX264" i="54"/>
  <c r="AX262" i="54"/>
  <c r="AX258" i="54"/>
  <c r="AX256" i="54"/>
  <c r="AX252" i="54"/>
  <c r="AX248" i="54"/>
  <c r="AX244" i="54"/>
  <c r="AX240" i="54"/>
  <c r="AX238" i="54"/>
  <c r="AX4" i="54"/>
  <c r="AX6" i="54"/>
  <c r="AX8" i="54"/>
  <c r="AX10" i="54"/>
  <c r="AX12" i="54"/>
  <c r="AX14" i="54"/>
  <c r="AX16" i="54"/>
  <c r="AX18" i="54"/>
  <c r="AX20" i="54"/>
  <c r="AX22" i="54"/>
  <c r="AX24" i="54"/>
  <c r="AX26" i="54"/>
  <c r="AX28" i="54"/>
  <c r="AX32" i="54"/>
  <c r="AX34" i="54"/>
  <c r="AX36" i="54"/>
  <c r="AX38" i="54"/>
  <c r="AX40" i="54"/>
  <c r="AX42" i="54"/>
  <c r="AX44" i="54"/>
  <c r="AX46" i="54"/>
  <c r="AX48" i="54"/>
  <c r="AX50" i="54"/>
  <c r="AX52" i="54"/>
  <c r="AX54" i="54"/>
  <c r="AX56" i="54"/>
  <c r="AX58" i="54"/>
  <c r="AX60" i="54"/>
  <c r="AX62" i="54"/>
  <c r="AX64" i="54"/>
  <c r="AX66" i="54"/>
  <c r="AX68" i="54"/>
  <c r="AX70" i="54"/>
  <c r="AX72" i="54"/>
  <c r="AX74" i="54"/>
  <c r="AX76" i="54"/>
  <c r="AX78" i="54"/>
  <c r="AX80" i="54"/>
  <c r="AX82" i="54"/>
  <c r="AX84" i="54"/>
  <c r="AX86" i="54"/>
  <c r="AX88" i="54"/>
  <c r="AX90" i="54"/>
  <c r="AX92" i="54"/>
  <c r="AX94" i="54"/>
  <c r="AX96" i="54"/>
  <c r="AX98" i="54"/>
  <c r="AX100" i="54"/>
  <c r="AX102" i="54"/>
  <c r="AX104" i="54"/>
  <c r="AX106" i="54"/>
  <c r="AX108" i="54"/>
  <c r="AX110" i="54"/>
  <c r="AX112" i="54"/>
  <c r="AX114" i="54"/>
  <c r="AX116" i="54"/>
  <c r="AX118" i="54"/>
  <c r="AX140" i="54"/>
  <c r="AX144" i="54"/>
  <c r="AX148" i="54"/>
  <c r="AX152" i="54"/>
  <c r="AX156" i="54"/>
  <c r="AX160" i="54"/>
  <c r="AX164" i="54"/>
  <c r="AX168" i="54"/>
  <c r="AX172" i="54"/>
  <c r="AX176" i="54"/>
  <c r="AX180" i="54"/>
  <c r="AX184" i="54"/>
  <c r="AX188" i="54"/>
  <c r="AX192" i="54"/>
  <c r="AX196" i="54"/>
  <c r="AX200" i="54"/>
  <c r="AX204" i="54"/>
  <c r="AX208" i="54"/>
  <c r="AX212" i="54"/>
  <c r="AX216" i="54"/>
  <c r="AX220" i="54"/>
  <c r="AX300" i="54"/>
  <c r="AX243" i="54"/>
  <c r="AX247" i="54"/>
  <c r="AX251" i="54"/>
  <c r="AX255" i="54"/>
  <c r="AX306" i="54"/>
  <c r="AX296" i="54"/>
  <c r="AX299" i="54"/>
  <c r="AX343" i="54"/>
  <c r="AX339" i="54"/>
  <c r="AX337" i="54"/>
  <c r="AX335" i="54"/>
  <c r="AX333" i="54"/>
  <c r="AX329" i="54"/>
  <c r="AX321" i="54"/>
  <c r="AX305" i="54"/>
  <c r="AX303" i="54"/>
  <c r="AX301" i="54"/>
  <c r="AX324" i="54"/>
  <c r="AX344" i="54"/>
  <c r="AX332" i="54"/>
  <c r="AX342" i="54"/>
  <c r="AX330" i="54"/>
  <c r="AX328" i="54"/>
  <c r="AX3" i="54"/>
  <c r="AX348" i="54"/>
  <c r="AX338" i="54"/>
  <c r="AX236" i="54"/>
  <c r="AX242" i="54"/>
  <c r="AX246" i="54"/>
  <c r="AX250" i="54"/>
  <c r="AX254" i="54"/>
  <c r="AX30" i="54"/>
  <c r="AX241" i="54"/>
  <c r="AX245" i="54"/>
  <c r="AX249" i="54"/>
  <c r="AX253" i="54"/>
  <c r="AX257" i="54"/>
  <c r="AX307" i="54"/>
  <c r="AX312" i="54"/>
  <c r="AX316" i="54"/>
  <c r="AX320" i="54"/>
  <c r="AX319" i="54"/>
  <c r="AX345" i="54"/>
  <c r="AX331" i="54"/>
  <c r="AX327" i="54"/>
  <c r="AX325" i="54"/>
  <c r="AX323" i="54"/>
  <c r="AX317" i="54"/>
  <c r="AX315" i="54"/>
  <c r="AX313" i="54"/>
  <c r="AX311" i="54"/>
  <c r="AX309" i="54"/>
  <c r="AX297" i="54"/>
  <c r="AX295" i="54"/>
  <c r="AX293" i="54"/>
  <c r="AX291" i="54"/>
  <c r="AX289" i="54"/>
  <c r="AX287" i="54"/>
  <c r="AX285" i="54"/>
  <c r="AX283" i="54"/>
  <c r="AX281" i="54"/>
  <c r="AX279" i="54"/>
  <c r="AX277" i="54"/>
  <c r="AX275" i="54"/>
  <c r="AX273" i="54"/>
  <c r="AX271" i="54"/>
  <c r="AX269" i="54"/>
  <c r="AX267" i="54"/>
  <c r="AX265" i="54"/>
  <c r="AX263" i="54"/>
  <c r="AX261" i="54"/>
  <c r="AX336" i="54"/>
  <c r="AX326" i="54"/>
  <c r="AX322" i="54"/>
  <c r="AX318" i="54"/>
  <c r="AX334" i="54"/>
  <c r="AX352" i="54"/>
  <c r="AX353" i="54"/>
  <c r="AX351" i="54"/>
  <c r="AX349" i="54"/>
  <c r="AX347" i="54"/>
  <c r="AX341" i="54"/>
  <c r="AX346" i="54"/>
  <c r="AX340" i="54"/>
  <c r="AX350" i="54"/>
  <c r="V15" i="48"/>
  <c r="L45" i="52"/>
  <c r="D46" i="52"/>
  <c r="F47" i="52"/>
  <c r="K45" i="52"/>
  <c r="E45" i="52"/>
  <c r="T45" i="52" s="1"/>
  <c r="R45" i="52"/>
  <c r="I45" i="52"/>
  <c r="J45" i="52" s="1"/>
  <c r="M45" i="52" s="1"/>
  <c r="N45" i="52" s="1"/>
  <c r="S45" i="52" s="1"/>
  <c r="K44" i="51"/>
  <c r="E44" i="51"/>
  <c r="R44" i="51"/>
  <c r="I44" i="51"/>
  <c r="J44" i="51" s="1"/>
  <c r="F46" i="51"/>
  <c r="D45" i="51"/>
  <c r="G45" i="51" s="1"/>
  <c r="H45" i="51" s="1"/>
  <c r="L45" i="50"/>
  <c r="N44" i="50"/>
  <c r="S44" i="50" s="1"/>
  <c r="N43" i="50"/>
  <c r="S43" i="50" s="1"/>
  <c r="D46" i="50"/>
  <c r="F47" i="50"/>
  <c r="T44" i="50"/>
  <c r="K45" i="50"/>
  <c r="E45" i="50"/>
  <c r="T45" i="50" s="1"/>
  <c r="R45" i="50"/>
  <c r="I45" i="50"/>
  <c r="J45" i="50" s="1"/>
  <c r="M45" i="50" s="1"/>
  <c r="N45" i="50" s="1"/>
  <c r="S45" i="50" s="1"/>
  <c r="X2" i="41"/>
  <c r="W352" i="41"/>
  <c r="W353" i="41"/>
  <c r="W298" i="41"/>
  <c r="W294" i="41"/>
  <c r="W290" i="41"/>
  <c r="W286" i="41"/>
  <c r="W282" i="41"/>
  <c r="W278" i="41"/>
  <c r="W274" i="41"/>
  <c r="W270" i="41"/>
  <c r="W266" i="41"/>
  <c r="W262" i="41"/>
  <c r="W258" i="41"/>
  <c r="W254" i="41"/>
  <c r="W250" i="41"/>
  <c r="W246" i="41"/>
  <c r="W242" i="41"/>
  <c r="W238" i="41"/>
  <c r="W234" i="41"/>
  <c r="W230" i="41"/>
  <c r="W226" i="41"/>
  <c r="W222" i="41"/>
  <c r="W218" i="41"/>
  <c r="W214" i="41"/>
  <c r="W210" i="41"/>
  <c r="W206" i="41"/>
  <c r="W202" i="41"/>
  <c r="W198" i="41"/>
  <c r="W194" i="41"/>
  <c r="W190" i="41"/>
  <c r="W186" i="41"/>
  <c r="W182" i="41"/>
  <c r="W178" i="41"/>
  <c r="W174" i="41"/>
  <c r="W170" i="41"/>
  <c r="W166" i="41"/>
  <c r="W162" i="41"/>
  <c r="W158" i="41"/>
  <c r="W154" i="41"/>
  <c r="W150" i="41"/>
  <c r="W146" i="41"/>
  <c r="W142" i="41"/>
  <c r="W138" i="41"/>
  <c r="W134" i="41"/>
  <c r="W130" i="41"/>
  <c r="W126" i="41"/>
  <c r="W122" i="41"/>
  <c r="W118" i="41"/>
  <c r="W114" i="41"/>
  <c r="W110" i="41"/>
  <c r="W106" i="41"/>
  <c r="W102" i="41"/>
  <c r="W98" i="41"/>
  <c r="W94" i="41"/>
  <c r="W90" i="41"/>
  <c r="W86" i="41"/>
  <c r="W82" i="41"/>
  <c r="W78" i="41"/>
  <c r="W74" i="41"/>
  <c r="W70" i="41"/>
  <c r="W66" i="41"/>
  <c r="W62" i="41"/>
  <c r="W58" i="41"/>
  <c r="W54" i="41"/>
  <c r="W50" i="41"/>
  <c r="W46" i="41"/>
  <c r="W42" i="41"/>
  <c r="W38" i="41"/>
  <c r="W34" i="41"/>
  <c r="W30" i="41"/>
  <c r="W26" i="41"/>
  <c r="W24" i="41"/>
  <c r="W20" i="41"/>
  <c r="W16" i="41"/>
  <c r="W12" i="41"/>
  <c r="W4" i="41"/>
  <c r="W296" i="41"/>
  <c r="W292" i="41"/>
  <c r="W288" i="41"/>
  <c r="W284" i="41"/>
  <c r="W280" i="41"/>
  <c r="W276" i="41"/>
  <c r="W272" i="41"/>
  <c r="W268" i="41"/>
  <c r="W264" i="41"/>
  <c r="W260" i="41"/>
  <c r="W256" i="41"/>
  <c r="W252" i="41"/>
  <c r="W248" i="41"/>
  <c r="W244" i="41"/>
  <c r="W240" i="41"/>
  <c r="W236" i="41"/>
  <c r="W232" i="41"/>
  <c r="W228" i="41"/>
  <c r="W224" i="41"/>
  <c r="W220" i="41"/>
  <c r="W216" i="41"/>
  <c r="W212" i="41"/>
  <c r="W208" i="41"/>
  <c r="W204" i="41"/>
  <c r="W200" i="41"/>
  <c r="W196" i="41"/>
  <c r="W192" i="41"/>
  <c r="W188" i="41"/>
  <c r="W184" i="41"/>
  <c r="W180" i="41"/>
  <c r="W176" i="41"/>
  <c r="W172" i="41"/>
  <c r="W168" i="41"/>
  <c r="W164" i="41"/>
  <c r="W160" i="41"/>
  <c r="W156" i="41"/>
  <c r="W152" i="41"/>
  <c r="W148" i="41"/>
  <c r="W144" i="41"/>
  <c r="W140" i="41"/>
  <c r="W136" i="41"/>
  <c r="W132" i="41"/>
  <c r="W128" i="41"/>
  <c r="W124" i="41"/>
  <c r="W120" i="41"/>
  <c r="W116" i="41"/>
  <c r="W112" i="41"/>
  <c r="W108" i="41"/>
  <c r="W104" i="41"/>
  <c r="W100" i="41"/>
  <c r="W96" i="41"/>
  <c r="W92" i="41"/>
  <c r="W88" i="41"/>
  <c r="W84" i="41"/>
  <c r="W80" i="41"/>
  <c r="W76" i="41"/>
  <c r="W72" i="41"/>
  <c r="W68" i="41"/>
  <c r="W64" i="41"/>
  <c r="W60" i="41"/>
  <c r="W56" i="41"/>
  <c r="W52" i="41"/>
  <c r="W48" i="41"/>
  <c r="W44" i="41"/>
  <c r="W40" i="41"/>
  <c r="W36" i="41"/>
  <c r="W32" i="41"/>
  <c r="W28" i="41"/>
  <c r="W22" i="41"/>
  <c r="W18" i="41"/>
  <c r="W14" i="41"/>
  <c r="W10" i="41"/>
  <c r="W6" i="41"/>
  <c r="W3" i="41"/>
  <c r="W295" i="41"/>
  <c r="W291" i="41"/>
  <c r="W287" i="41"/>
  <c r="W283" i="41"/>
  <c r="W279" i="41"/>
  <c r="W275" i="41"/>
  <c r="W271" i="41"/>
  <c r="W267" i="41"/>
  <c r="W263" i="41"/>
  <c r="W259" i="41"/>
  <c r="W255" i="41"/>
  <c r="W251" i="41"/>
  <c r="W247" i="41"/>
  <c r="W243" i="41"/>
  <c r="W239" i="41"/>
  <c r="W235" i="41"/>
  <c r="W231" i="41"/>
  <c r="W227" i="41"/>
  <c r="W223" i="41"/>
  <c r="W219" i="41"/>
  <c r="W215" i="41"/>
  <c r="W211" i="41"/>
  <c r="W207" i="41"/>
  <c r="W203" i="41"/>
  <c r="W199" i="41"/>
  <c r="W195" i="41"/>
  <c r="W191" i="41"/>
  <c r="W187" i="41"/>
  <c r="W183" i="41"/>
  <c r="W179" i="41"/>
  <c r="W175" i="41"/>
  <c r="W171" i="41"/>
  <c r="W167" i="41"/>
  <c r="W163" i="41"/>
  <c r="W159" i="41"/>
  <c r="W155" i="41"/>
  <c r="W151" i="41"/>
  <c r="W147" i="41"/>
  <c r="W143" i="41"/>
  <c r="W139" i="41"/>
  <c r="W135" i="41"/>
  <c r="W131" i="41"/>
  <c r="W127" i="41"/>
  <c r="W123" i="41"/>
  <c r="W119" i="41"/>
  <c r="W115" i="41"/>
  <c r="W111" i="41"/>
  <c r="W107" i="41"/>
  <c r="W103" i="41"/>
  <c r="W99" i="41"/>
  <c r="W95" i="41"/>
  <c r="W91" i="41"/>
  <c r="W87" i="41"/>
  <c r="W83" i="41"/>
  <c r="W79" i="41"/>
  <c r="W75" i="41"/>
  <c r="W71" i="41"/>
  <c r="W67" i="41"/>
  <c r="W63" i="41"/>
  <c r="W59" i="41"/>
  <c r="W55" i="41"/>
  <c r="W51" i="41"/>
  <c r="W47" i="41"/>
  <c r="W43" i="41"/>
  <c r="W39" i="41"/>
  <c r="W35" i="41"/>
  <c r="W31" i="41"/>
  <c r="W27" i="41"/>
  <c r="W23" i="41"/>
  <c r="W19" i="41"/>
  <c r="W15" i="41"/>
  <c r="W11" i="41"/>
  <c r="W7" i="41"/>
  <c r="W297" i="41"/>
  <c r="W293" i="41"/>
  <c r="W289" i="41"/>
  <c r="W285" i="41"/>
  <c r="W281" i="41"/>
  <c r="W277" i="41"/>
  <c r="W273" i="41"/>
  <c r="W269" i="41"/>
  <c r="W265" i="41"/>
  <c r="W261" i="41"/>
  <c r="W257" i="41"/>
  <c r="W253" i="41"/>
  <c r="W249" i="41"/>
  <c r="W245" i="41"/>
  <c r="W241" i="41"/>
  <c r="W237" i="41"/>
  <c r="W233" i="41"/>
  <c r="W229" i="41"/>
  <c r="W225" i="41"/>
  <c r="W221" i="41"/>
  <c r="W217" i="41"/>
  <c r="W213" i="41"/>
  <c r="W209" i="41"/>
  <c r="W205" i="41"/>
  <c r="W201" i="41"/>
  <c r="W197" i="41"/>
  <c r="W193" i="41"/>
  <c r="W189" i="41"/>
  <c r="W185" i="41"/>
  <c r="W181" i="41"/>
  <c r="W177" i="41"/>
  <c r="W173" i="41"/>
  <c r="W169" i="41"/>
  <c r="W165" i="41"/>
  <c r="W161" i="41"/>
  <c r="W157" i="41"/>
  <c r="W153" i="41"/>
  <c r="W149" i="41"/>
  <c r="W145" i="41"/>
  <c r="W141" i="41"/>
  <c r="W137" i="41"/>
  <c r="W133" i="41"/>
  <c r="W129" i="41"/>
  <c r="W125" i="41"/>
  <c r="W121" i="41"/>
  <c r="W117" i="41"/>
  <c r="W113" i="41"/>
  <c r="W109" i="41"/>
  <c r="W105" i="41"/>
  <c r="W101" i="41"/>
  <c r="W97" i="41"/>
  <c r="W93" i="41"/>
  <c r="W89" i="41"/>
  <c r="W85" i="41"/>
  <c r="W81" i="41"/>
  <c r="W77" i="41"/>
  <c r="W73" i="41"/>
  <c r="W69" i="41"/>
  <c r="W65" i="41"/>
  <c r="W61" i="41"/>
  <c r="W57" i="41"/>
  <c r="W53" i="41"/>
  <c r="W49" i="41"/>
  <c r="W45" i="41"/>
  <c r="W41" i="41"/>
  <c r="W37" i="41"/>
  <c r="W33" i="41"/>
  <c r="W29" i="41"/>
  <c r="W25" i="41"/>
  <c r="W21" i="41"/>
  <c r="W17" i="41"/>
  <c r="W13" i="41"/>
  <c r="W9" i="41"/>
  <c r="W5" i="41"/>
  <c r="W351" i="41"/>
  <c r="W350" i="41"/>
  <c r="W349" i="41"/>
  <c r="W348" i="41"/>
  <c r="W347" i="41"/>
  <c r="W346" i="41"/>
  <c r="W345" i="41"/>
  <c r="W344" i="41"/>
  <c r="W343" i="41"/>
  <c r="W342" i="41"/>
  <c r="W341" i="41"/>
  <c r="W340" i="41"/>
  <c r="W339" i="41"/>
  <c r="W338" i="41"/>
  <c r="W337" i="41"/>
  <c r="W336" i="41"/>
  <c r="W335" i="41"/>
  <c r="W334" i="41"/>
  <c r="W333" i="41"/>
  <c r="W332" i="41"/>
  <c r="W331" i="41"/>
  <c r="W330" i="41"/>
  <c r="W329" i="41"/>
  <c r="W328" i="41"/>
  <c r="W327" i="41"/>
  <c r="W326" i="41"/>
  <c r="W325" i="41"/>
  <c r="W324" i="41"/>
  <c r="W323" i="41"/>
  <c r="W322" i="41"/>
  <c r="W321" i="41"/>
  <c r="W320" i="41"/>
  <c r="W319" i="41"/>
  <c r="W318" i="41"/>
  <c r="W317" i="41"/>
  <c r="W316" i="41"/>
  <c r="W315" i="41"/>
  <c r="W314" i="41"/>
  <c r="W313" i="41"/>
  <c r="W312" i="41"/>
  <c r="W311" i="41"/>
  <c r="W310" i="41"/>
  <c r="W309" i="41"/>
  <c r="W308" i="41"/>
  <c r="W307" i="41"/>
  <c r="W306" i="41"/>
  <c r="W305" i="41"/>
  <c r="W304" i="41"/>
  <c r="W303" i="41"/>
  <c r="W302" i="41"/>
  <c r="W301" i="41"/>
  <c r="W300" i="41"/>
  <c r="W299" i="41"/>
  <c r="E68" i="20"/>
  <c r="C68" i="20"/>
  <c r="E67" i="20"/>
  <c r="C67" i="20"/>
  <c r="E66" i="20"/>
  <c r="C66" i="20"/>
  <c r="E65" i="20"/>
  <c r="C65" i="20"/>
  <c r="E64" i="20"/>
  <c r="C64" i="20"/>
  <c r="E63" i="20"/>
  <c r="C63" i="20"/>
  <c r="E62" i="20"/>
  <c r="C62" i="20"/>
  <c r="B43" i="20"/>
  <c r="B42" i="20"/>
  <c r="B41" i="20"/>
  <c r="B40" i="20"/>
  <c r="B39" i="20"/>
  <c r="B38" i="20"/>
  <c r="B37" i="20"/>
  <c r="B36" i="20"/>
  <c r="B35" i="20"/>
  <c r="X400" i="41" l="1"/>
  <c r="X399" i="41"/>
  <c r="X354" i="41"/>
  <c r="X356" i="41"/>
  <c r="X360" i="41"/>
  <c r="X362" i="41"/>
  <c r="X364" i="41"/>
  <c r="X366" i="41"/>
  <c r="X380" i="41"/>
  <c r="X384" i="41"/>
  <c r="X386" i="41"/>
  <c r="X357" i="41"/>
  <c r="X361" i="41"/>
  <c r="X363" i="41"/>
  <c r="X365" i="41"/>
  <c r="X387" i="41"/>
  <c r="X391" i="41"/>
  <c r="X355" i="41"/>
  <c r="X358" i="41"/>
  <c r="X392" i="41"/>
  <c r="X368" i="41"/>
  <c r="X370" i="41"/>
  <c r="X372" i="41"/>
  <c r="X374" i="41"/>
  <c r="X376" i="41"/>
  <c r="X390" i="41"/>
  <c r="X394" i="41"/>
  <c r="X385" i="41"/>
  <c r="X378" i="41"/>
  <c r="X398" i="41"/>
  <c r="X367" i="41"/>
  <c r="X369" i="41"/>
  <c r="X371" i="41"/>
  <c r="X373" i="41"/>
  <c r="X375" i="41"/>
  <c r="X389" i="41"/>
  <c r="X397" i="41"/>
  <c r="X381" i="41"/>
  <c r="X382" i="41"/>
  <c r="X388" i="41"/>
  <c r="X396" i="41"/>
  <c r="X359" i="41"/>
  <c r="X377" i="41"/>
  <c r="X383" i="41"/>
  <c r="X395" i="41"/>
  <c r="X379" i="41"/>
  <c r="X393" i="41"/>
  <c r="AY354" i="54"/>
  <c r="AY355" i="54"/>
  <c r="AY356" i="54"/>
  <c r="AY357" i="54"/>
  <c r="AY358" i="54"/>
  <c r="AY359" i="54"/>
  <c r="AY363" i="54"/>
  <c r="AY367" i="54"/>
  <c r="AY371" i="54"/>
  <c r="AY376" i="54"/>
  <c r="AY361" i="54"/>
  <c r="AY365" i="54"/>
  <c r="AY369" i="54"/>
  <c r="AY372" i="54"/>
  <c r="AY374" i="54"/>
  <c r="AY378" i="54"/>
  <c r="AY380" i="54"/>
  <c r="AY384" i="54"/>
  <c r="AY388" i="54"/>
  <c r="AY392" i="54"/>
  <c r="AY396" i="54"/>
  <c r="AY400" i="54"/>
  <c r="AY382" i="54"/>
  <c r="AY386" i="54"/>
  <c r="AY390" i="54"/>
  <c r="AY394" i="54"/>
  <c r="AY398" i="54"/>
  <c r="AY381" i="54"/>
  <c r="AY399" i="54"/>
  <c r="AY395" i="54"/>
  <c r="AY391" i="54"/>
  <c r="AY387" i="54"/>
  <c r="AY368" i="54"/>
  <c r="AY383" i="54"/>
  <c r="AY397" i="54"/>
  <c r="AY393" i="54"/>
  <c r="AY389" i="54"/>
  <c r="AY385" i="54"/>
  <c r="AY370" i="54"/>
  <c r="AY379" i="54"/>
  <c r="AY375" i="54"/>
  <c r="AY364" i="54"/>
  <c r="AY360" i="54"/>
  <c r="AY377" i="54"/>
  <c r="AY373" i="54"/>
  <c r="AY366" i="54"/>
  <c r="AY362" i="54"/>
  <c r="AZ2" i="54"/>
  <c r="AY141" i="54"/>
  <c r="AY117" i="54"/>
  <c r="AY95" i="54"/>
  <c r="AY93" i="54"/>
  <c r="AY89" i="54"/>
  <c r="AY82" i="54"/>
  <c r="AY81" i="54"/>
  <c r="AY78" i="54"/>
  <c r="AY77" i="54"/>
  <c r="AY74" i="54"/>
  <c r="AY73" i="54"/>
  <c r="AY91" i="54"/>
  <c r="AY87" i="54"/>
  <c r="AY85" i="54"/>
  <c r="AY83" i="54"/>
  <c r="AY79" i="54"/>
  <c r="AY75" i="54"/>
  <c r="AY71" i="54"/>
  <c r="AY67" i="54"/>
  <c r="AY63" i="54"/>
  <c r="AY59" i="54"/>
  <c r="AY55" i="54"/>
  <c r="AY51" i="54"/>
  <c r="AY47" i="54"/>
  <c r="AY43" i="54"/>
  <c r="AY70" i="54"/>
  <c r="AY69" i="54"/>
  <c r="AY66" i="54"/>
  <c r="AY65" i="54"/>
  <c r="AY62" i="54"/>
  <c r="AY61" i="54"/>
  <c r="AY58" i="54"/>
  <c r="AY57" i="54"/>
  <c r="AY54" i="54"/>
  <c r="AY53" i="54"/>
  <c r="AY50" i="54"/>
  <c r="AY49" i="54"/>
  <c r="AY46" i="54"/>
  <c r="AY45" i="54"/>
  <c r="AY42" i="54"/>
  <c r="AY41" i="54"/>
  <c r="AY39" i="54"/>
  <c r="AY37" i="54"/>
  <c r="AY35" i="54"/>
  <c r="AY33" i="54"/>
  <c r="AY31" i="54"/>
  <c r="AY29" i="54"/>
  <c r="AY27" i="54"/>
  <c r="AY25" i="54"/>
  <c r="AY23" i="54"/>
  <c r="AY21" i="54"/>
  <c r="AY19" i="54"/>
  <c r="AY17" i="54"/>
  <c r="AY15" i="54"/>
  <c r="AY13" i="54"/>
  <c r="AY11" i="54"/>
  <c r="AY9" i="54"/>
  <c r="AY7" i="54"/>
  <c r="AY5" i="54"/>
  <c r="AY38" i="54"/>
  <c r="AY97" i="54"/>
  <c r="AY99" i="54"/>
  <c r="AY101" i="54"/>
  <c r="AY103" i="54"/>
  <c r="AY105" i="54"/>
  <c r="AY107" i="54"/>
  <c r="AY109" i="54"/>
  <c r="AY111" i="54"/>
  <c r="AY113" i="54"/>
  <c r="AY115" i="54"/>
  <c r="AY215" i="54"/>
  <c r="AY173" i="54"/>
  <c r="AY169" i="54"/>
  <c r="AY155" i="54"/>
  <c r="AY151" i="54"/>
  <c r="AY147" i="54"/>
  <c r="AY143" i="54"/>
  <c r="AY315" i="54"/>
  <c r="AY119" i="54"/>
  <c r="AY121" i="54"/>
  <c r="AY123" i="54"/>
  <c r="AY125" i="54"/>
  <c r="AY127" i="54"/>
  <c r="AY129" i="54"/>
  <c r="AY131" i="54"/>
  <c r="AY133" i="54"/>
  <c r="AY135" i="54"/>
  <c r="AY137" i="54"/>
  <c r="AY199" i="54"/>
  <c r="AY183" i="54"/>
  <c r="AY181" i="54"/>
  <c r="AY177" i="54"/>
  <c r="AY165" i="54"/>
  <c r="AY161" i="54"/>
  <c r="AY159" i="54"/>
  <c r="AY157" i="54"/>
  <c r="AY153" i="54"/>
  <c r="AY149" i="54"/>
  <c r="AY145" i="54"/>
  <c r="AY139" i="54"/>
  <c r="AY116" i="54"/>
  <c r="AY112" i="54"/>
  <c r="AY108" i="54"/>
  <c r="AY104" i="54"/>
  <c r="AY98" i="54"/>
  <c r="AY96" i="54"/>
  <c r="AY90" i="54"/>
  <c r="AY88" i="54"/>
  <c r="AY76" i="54"/>
  <c r="AY68" i="54"/>
  <c r="AY60" i="54"/>
  <c r="AY52" i="54"/>
  <c r="AY44" i="54"/>
  <c r="AY3" i="54"/>
  <c r="AY4" i="54"/>
  <c r="AY6" i="54"/>
  <c r="AY8" i="54"/>
  <c r="AY10" i="54"/>
  <c r="AY12" i="54"/>
  <c r="AY14" i="54"/>
  <c r="AY282" i="54"/>
  <c r="AY274" i="54"/>
  <c r="AY266" i="54"/>
  <c r="AY258" i="54"/>
  <c r="AY118" i="54"/>
  <c r="AY102" i="54"/>
  <c r="AY100" i="54"/>
  <c r="AY94" i="54"/>
  <c r="AY92" i="54"/>
  <c r="AY86" i="54"/>
  <c r="AY84" i="54"/>
  <c r="AY80" i="54"/>
  <c r="AY72" i="54"/>
  <c r="AY64" i="54"/>
  <c r="AY56" i="54"/>
  <c r="AY48" i="54"/>
  <c r="AY40" i="54"/>
  <c r="AY36" i="54"/>
  <c r="AY34" i="54"/>
  <c r="AY32" i="54"/>
  <c r="AY28" i="54"/>
  <c r="AY26" i="54"/>
  <c r="AY24" i="54"/>
  <c r="AY22" i="54"/>
  <c r="AY20" i="54"/>
  <c r="AY18" i="54"/>
  <c r="AY16" i="54"/>
  <c r="AY278" i="54"/>
  <c r="AY270" i="54"/>
  <c r="AY114" i="54"/>
  <c r="AY110" i="54"/>
  <c r="AY221" i="54"/>
  <c r="AY203" i="54"/>
  <c r="AY191" i="54"/>
  <c r="AY189" i="54"/>
  <c r="AY187" i="54"/>
  <c r="AY185" i="54"/>
  <c r="AY175" i="54"/>
  <c r="AY167" i="54"/>
  <c r="AY193" i="54"/>
  <c r="AY201" i="54"/>
  <c r="AY209" i="54"/>
  <c r="AY233" i="54"/>
  <c r="AY223" i="54"/>
  <c r="AY219" i="54"/>
  <c r="AY213" i="54"/>
  <c r="AY229" i="54"/>
  <c r="AY227" i="54"/>
  <c r="AY235" i="54"/>
  <c r="AY296" i="54"/>
  <c r="AY292" i="54"/>
  <c r="AY286" i="54"/>
  <c r="AY284" i="54"/>
  <c r="AY276" i="54"/>
  <c r="AY106" i="54"/>
  <c r="AY211" i="54"/>
  <c r="AY207" i="54"/>
  <c r="AY195" i="54"/>
  <c r="AY179" i="54"/>
  <c r="AY171" i="54"/>
  <c r="AY163" i="54"/>
  <c r="AY197" i="54"/>
  <c r="AY205" i="54"/>
  <c r="AY217" i="54"/>
  <c r="AY225" i="54"/>
  <c r="AY231" i="54"/>
  <c r="AY294" i="54"/>
  <c r="AY290" i="54"/>
  <c r="AY288" i="54"/>
  <c r="AY280" i="54"/>
  <c r="AY272" i="54"/>
  <c r="AY264" i="54"/>
  <c r="AY238" i="54"/>
  <c r="AY236" i="54"/>
  <c r="AY232" i="54"/>
  <c r="AY230" i="54"/>
  <c r="AY228" i="54"/>
  <c r="AY226" i="54"/>
  <c r="AY224" i="54"/>
  <c r="AY222" i="54"/>
  <c r="AY220" i="54"/>
  <c r="AY216" i="54"/>
  <c r="AY212" i="54"/>
  <c r="AY208" i="54"/>
  <c r="AY204" i="54"/>
  <c r="AY200" i="54"/>
  <c r="AY196" i="54"/>
  <c r="AY192" i="54"/>
  <c r="AY188" i="54"/>
  <c r="AY184" i="54"/>
  <c r="AY180" i="54"/>
  <c r="AY176" i="54"/>
  <c r="AY172" i="54"/>
  <c r="AY168" i="54"/>
  <c r="AY164" i="54"/>
  <c r="AY160" i="54"/>
  <c r="AY156" i="54"/>
  <c r="AY152" i="54"/>
  <c r="AY148" i="54"/>
  <c r="AY144" i="54"/>
  <c r="AY140" i="54"/>
  <c r="AY268" i="54"/>
  <c r="AY262" i="54"/>
  <c r="AY260" i="54"/>
  <c r="AY256" i="54"/>
  <c r="AY254" i="54"/>
  <c r="AY252" i="54"/>
  <c r="AY250" i="54"/>
  <c r="AY248" i="54"/>
  <c r="AY246" i="54"/>
  <c r="AY244" i="54"/>
  <c r="AY242" i="54"/>
  <c r="AY240" i="54"/>
  <c r="AY218" i="54"/>
  <c r="AY214" i="54"/>
  <c r="AY210" i="54"/>
  <c r="AY206" i="54"/>
  <c r="AY202" i="54"/>
  <c r="AY198" i="54"/>
  <c r="AY194" i="54"/>
  <c r="AY190" i="54"/>
  <c r="AY186" i="54"/>
  <c r="AY182" i="54"/>
  <c r="AY178" i="54"/>
  <c r="AY174" i="54"/>
  <c r="AY170" i="54"/>
  <c r="AY166" i="54"/>
  <c r="AY162" i="54"/>
  <c r="AY158" i="54"/>
  <c r="AY154" i="54"/>
  <c r="AY150" i="54"/>
  <c r="AY146" i="54"/>
  <c r="AY142" i="54"/>
  <c r="AY138" i="54"/>
  <c r="AY30" i="54"/>
  <c r="AY122" i="54"/>
  <c r="AY126" i="54"/>
  <c r="AY130" i="54"/>
  <c r="AY134" i="54"/>
  <c r="AY234" i="54"/>
  <c r="AY259" i="54"/>
  <c r="AY257" i="54"/>
  <c r="AY253" i="54"/>
  <c r="AY249" i="54"/>
  <c r="AY245" i="54"/>
  <c r="AY241" i="54"/>
  <c r="AY237" i="54"/>
  <c r="AY261" i="54"/>
  <c r="AY263" i="54"/>
  <c r="AY265" i="54"/>
  <c r="AY267" i="54"/>
  <c r="AY269" i="54"/>
  <c r="AY271" i="54"/>
  <c r="AY273" i="54"/>
  <c r="AY275" i="54"/>
  <c r="AY277" i="54"/>
  <c r="AY279" i="54"/>
  <c r="AY281" i="54"/>
  <c r="AY283" i="54"/>
  <c r="AY285" i="54"/>
  <c r="AY287" i="54"/>
  <c r="AY289" i="54"/>
  <c r="AY291" i="54"/>
  <c r="AY293" i="54"/>
  <c r="AY295" i="54"/>
  <c r="AY297" i="54"/>
  <c r="AY313" i="54"/>
  <c r="AY327" i="54"/>
  <c r="AY347" i="54"/>
  <c r="AY329" i="54"/>
  <c r="AY325" i="54"/>
  <c r="AY323" i="54"/>
  <c r="AY309" i="54"/>
  <c r="AY307" i="54"/>
  <c r="AY303" i="54"/>
  <c r="AY299" i="54"/>
  <c r="AY330" i="54"/>
  <c r="AY316" i="54"/>
  <c r="AY312" i="54"/>
  <c r="AY308" i="54"/>
  <c r="AY304" i="54"/>
  <c r="AY300" i="54"/>
  <c r="AY338" i="54"/>
  <c r="AY336" i="54"/>
  <c r="AY337" i="54"/>
  <c r="AY333" i="54"/>
  <c r="AY353" i="54"/>
  <c r="AY349" i="54"/>
  <c r="AY343" i="54"/>
  <c r="AY350" i="54"/>
  <c r="AY342" i="54"/>
  <c r="AY348" i="54"/>
  <c r="AY344" i="54"/>
  <c r="AY346" i="54"/>
  <c r="AY120" i="54"/>
  <c r="AY124" i="54"/>
  <c r="AY128" i="54"/>
  <c r="AY132" i="54"/>
  <c r="AY136" i="54"/>
  <c r="AY301" i="54"/>
  <c r="AY255" i="54"/>
  <c r="AY251" i="54"/>
  <c r="AY247" i="54"/>
  <c r="AY243" i="54"/>
  <c r="AY239" i="54"/>
  <c r="AY305" i="54"/>
  <c r="AY317" i="54"/>
  <c r="AY331" i="54"/>
  <c r="AY321" i="54"/>
  <c r="AY319" i="54"/>
  <c r="AY311" i="54"/>
  <c r="AY340" i="54"/>
  <c r="AY334" i="54"/>
  <c r="AY328" i="54"/>
  <c r="AY326" i="54"/>
  <c r="AY324" i="54"/>
  <c r="AY322" i="54"/>
  <c r="AY320" i="54"/>
  <c r="AY318" i="54"/>
  <c r="AY314" i="54"/>
  <c r="AY310" i="54"/>
  <c r="AY306" i="54"/>
  <c r="AY302" i="54"/>
  <c r="AY298" i="54"/>
  <c r="AY332" i="54"/>
  <c r="AY341" i="54"/>
  <c r="AY339" i="54"/>
  <c r="AY335" i="54"/>
  <c r="AY351" i="54"/>
  <c r="AY345" i="54"/>
  <c r="AY352" i="54"/>
  <c r="V16" i="48"/>
  <c r="R46" i="52"/>
  <c r="K46" i="52"/>
  <c r="E46" i="52"/>
  <c r="I46" i="52"/>
  <c r="F48" i="52"/>
  <c r="D47" i="52"/>
  <c r="G46" i="52"/>
  <c r="H46" i="52" s="1"/>
  <c r="L46" i="52"/>
  <c r="D46" i="51"/>
  <c r="F47" i="51"/>
  <c r="K45" i="51"/>
  <c r="E45" i="51"/>
  <c r="R45" i="51"/>
  <c r="I45" i="51"/>
  <c r="J45" i="51" s="1"/>
  <c r="R46" i="50"/>
  <c r="K46" i="50"/>
  <c r="E46" i="50"/>
  <c r="I46" i="50"/>
  <c r="F48" i="50"/>
  <c r="D47" i="50"/>
  <c r="G46" i="50"/>
  <c r="H46" i="50" s="1"/>
  <c r="Y2" i="41"/>
  <c r="X353" i="41"/>
  <c r="X352" i="41"/>
  <c r="X296" i="41"/>
  <c r="X292" i="41"/>
  <c r="X288" i="41"/>
  <c r="X284" i="41"/>
  <c r="X280" i="41"/>
  <c r="X276" i="41"/>
  <c r="X272" i="41"/>
  <c r="X268" i="41"/>
  <c r="X264" i="41"/>
  <c r="X260" i="41"/>
  <c r="X256" i="41"/>
  <c r="X252" i="41"/>
  <c r="X248" i="41"/>
  <c r="X244" i="41"/>
  <c r="X240" i="41"/>
  <c r="X236" i="41"/>
  <c r="X232" i="41"/>
  <c r="X228" i="41"/>
  <c r="X224" i="41"/>
  <c r="X220" i="41"/>
  <c r="X216" i="41"/>
  <c r="X212" i="41"/>
  <c r="X208" i="41"/>
  <c r="X204" i="41"/>
  <c r="X200" i="41"/>
  <c r="X196" i="41"/>
  <c r="X192" i="41"/>
  <c r="X188" i="41"/>
  <c r="X184" i="41"/>
  <c r="X180" i="41"/>
  <c r="X176" i="41"/>
  <c r="X172" i="41"/>
  <c r="X168" i="41"/>
  <c r="X164" i="41"/>
  <c r="X160" i="41"/>
  <c r="X156" i="41"/>
  <c r="X152" i="41"/>
  <c r="X148" i="41"/>
  <c r="X144" i="41"/>
  <c r="X140" i="41"/>
  <c r="X136" i="41"/>
  <c r="X132" i="41"/>
  <c r="X128" i="41"/>
  <c r="X124" i="41"/>
  <c r="X120" i="41"/>
  <c r="X116" i="41"/>
  <c r="X112" i="41"/>
  <c r="X108" i="41"/>
  <c r="X104" i="41"/>
  <c r="X100" i="41"/>
  <c r="X96" i="41"/>
  <c r="X92" i="41"/>
  <c r="X88" i="41"/>
  <c r="X84" i="41"/>
  <c r="X80" i="41"/>
  <c r="X76" i="41"/>
  <c r="X72" i="41"/>
  <c r="X68" i="41"/>
  <c r="X64" i="41"/>
  <c r="X60" i="41"/>
  <c r="X56" i="41"/>
  <c r="X52" i="41"/>
  <c r="X48" i="41"/>
  <c r="X44" i="41"/>
  <c r="X40" i="41"/>
  <c r="X36" i="41"/>
  <c r="X32" i="41"/>
  <c r="X28" i="41"/>
  <c r="X22" i="41"/>
  <c r="X18" i="41"/>
  <c r="X14" i="41"/>
  <c r="X10" i="41"/>
  <c r="X6" i="41"/>
  <c r="X298" i="41"/>
  <c r="X294" i="41"/>
  <c r="X290" i="41"/>
  <c r="X286" i="41"/>
  <c r="X282" i="41"/>
  <c r="X278" i="41"/>
  <c r="X274" i="41"/>
  <c r="X270" i="41"/>
  <c r="X266" i="41"/>
  <c r="X262" i="41"/>
  <c r="X258" i="41"/>
  <c r="X254" i="41"/>
  <c r="X250" i="41"/>
  <c r="X246" i="41"/>
  <c r="X242" i="41"/>
  <c r="X238" i="41"/>
  <c r="X234" i="41"/>
  <c r="X230" i="41"/>
  <c r="X226" i="41"/>
  <c r="X222" i="41"/>
  <c r="X218" i="41"/>
  <c r="X214" i="41"/>
  <c r="X210" i="41"/>
  <c r="X206" i="41"/>
  <c r="X202" i="41"/>
  <c r="X198" i="41"/>
  <c r="X194" i="41"/>
  <c r="X190" i="41"/>
  <c r="X186" i="41"/>
  <c r="X182" i="41"/>
  <c r="X178" i="41"/>
  <c r="X174" i="41"/>
  <c r="X170" i="41"/>
  <c r="X166" i="41"/>
  <c r="X162" i="41"/>
  <c r="X158" i="41"/>
  <c r="X154" i="41"/>
  <c r="X150" i="41"/>
  <c r="X146" i="41"/>
  <c r="X142" i="41"/>
  <c r="X138" i="41"/>
  <c r="X134" i="41"/>
  <c r="X130" i="41"/>
  <c r="X126" i="41"/>
  <c r="X122" i="41"/>
  <c r="X118" i="41"/>
  <c r="X114" i="41"/>
  <c r="X110" i="41"/>
  <c r="X106" i="41"/>
  <c r="X102" i="41"/>
  <c r="X98" i="41"/>
  <c r="X94" i="41"/>
  <c r="X90" i="41"/>
  <c r="X86" i="41"/>
  <c r="X82" i="41"/>
  <c r="X78" i="41"/>
  <c r="X74" i="41"/>
  <c r="X70" i="41"/>
  <c r="X66" i="41"/>
  <c r="X62" i="41"/>
  <c r="X58" i="41"/>
  <c r="X54" i="41"/>
  <c r="X50" i="41"/>
  <c r="X46" i="41"/>
  <c r="X42" i="41"/>
  <c r="X38" i="41"/>
  <c r="X34" i="41"/>
  <c r="X30" i="41"/>
  <c r="X26" i="41"/>
  <c r="X24" i="41"/>
  <c r="X20" i="41"/>
  <c r="X16" i="41"/>
  <c r="X12" i="41"/>
  <c r="X8" i="41"/>
  <c r="X4" i="41"/>
  <c r="X351" i="41"/>
  <c r="X350" i="41"/>
  <c r="X349" i="41"/>
  <c r="X348" i="41"/>
  <c r="X347" i="41"/>
  <c r="X346" i="41"/>
  <c r="X345" i="41"/>
  <c r="X344" i="41"/>
  <c r="X343" i="41"/>
  <c r="X342" i="41"/>
  <c r="X341" i="41"/>
  <c r="X340" i="41"/>
  <c r="X339" i="41"/>
  <c r="X338" i="41"/>
  <c r="X337" i="41"/>
  <c r="X336" i="41"/>
  <c r="X335" i="41"/>
  <c r="X334" i="41"/>
  <c r="X333" i="41"/>
  <c r="X332" i="41"/>
  <c r="X331" i="41"/>
  <c r="X330" i="41"/>
  <c r="X329" i="41"/>
  <c r="X328" i="41"/>
  <c r="X327" i="41"/>
  <c r="X326" i="41"/>
  <c r="X325" i="41"/>
  <c r="X324" i="41"/>
  <c r="X323" i="41"/>
  <c r="X322" i="41"/>
  <c r="X321" i="41"/>
  <c r="X320" i="41"/>
  <c r="X319" i="41"/>
  <c r="X318" i="41"/>
  <c r="X317" i="41"/>
  <c r="X316" i="41"/>
  <c r="X315" i="41"/>
  <c r="X314" i="41"/>
  <c r="X313" i="41"/>
  <c r="X312" i="41"/>
  <c r="X311" i="41"/>
  <c r="X310" i="41"/>
  <c r="X309" i="41"/>
  <c r="X308" i="41"/>
  <c r="X307" i="41"/>
  <c r="X306" i="41"/>
  <c r="X305" i="41"/>
  <c r="X304" i="41"/>
  <c r="X303" i="41"/>
  <c r="X302" i="41"/>
  <c r="X301" i="41"/>
  <c r="X300" i="41"/>
  <c r="X299" i="41"/>
  <c r="X297" i="41"/>
  <c r="X293" i="41"/>
  <c r="X289" i="41"/>
  <c r="X285" i="41"/>
  <c r="X281" i="41"/>
  <c r="X277" i="41"/>
  <c r="X273" i="41"/>
  <c r="X269" i="41"/>
  <c r="X265" i="41"/>
  <c r="X261" i="41"/>
  <c r="X257" i="41"/>
  <c r="X253" i="41"/>
  <c r="X249" i="41"/>
  <c r="X245" i="41"/>
  <c r="X241" i="41"/>
  <c r="X237" i="41"/>
  <c r="X233" i="41"/>
  <c r="X229" i="41"/>
  <c r="X225" i="41"/>
  <c r="X221" i="41"/>
  <c r="X217" i="41"/>
  <c r="X213" i="41"/>
  <c r="X209" i="41"/>
  <c r="X205" i="41"/>
  <c r="X201" i="41"/>
  <c r="X197" i="41"/>
  <c r="X193" i="41"/>
  <c r="X189" i="41"/>
  <c r="X185" i="41"/>
  <c r="X181" i="41"/>
  <c r="X177" i="41"/>
  <c r="X173" i="41"/>
  <c r="X169" i="41"/>
  <c r="X165" i="41"/>
  <c r="X161" i="41"/>
  <c r="X157" i="41"/>
  <c r="X153" i="41"/>
  <c r="X149" i="41"/>
  <c r="X145" i="41"/>
  <c r="X141" i="41"/>
  <c r="X137" i="41"/>
  <c r="X133" i="41"/>
  <c r="X129" i="41"/>
  <c r="X125" i="41"/>
  <c r="X121" i="41"/>
  <c r="X117" i="41"/>
  <c r="X113" i="41"/>
  <c r="X109" i="41"/>
  <c r="X105" i="41"/>
  <c r="X101" i="41"/>
  <c r="X97" i="41"/>
  <c r="X93" i="41"/>
  <c r="X89" i="41"/>
  <c r="X85" i="41"/>
  <c r="X81" i="41"/>
  <c r="X77" i="41"/>
  <c r="X73" i="41"/>
  <c r="X69" i="41"/>
  <c r="X65" i="41"/>
  <c r="X61" i="41"/>
  <c r="X57" i="41"/>
  <c r="X53" i="41"/>
  <c r="X49" i="41"/>
  <c r="X45" i="41"/>
  <c r="X41" i="41"/>
  <c r="X37" i="41"/>
  <c r="X33" i="41"/>
  <c r="X29" i="41"/>
  <c r="X25" i="41"/>
  <c r="X21" i="41"/>
  <c r="X17" i="41"/>
  <c r="X13" i="41"/>
  <c r="X9" i="41"/>
  <c r="X5" i="41"/>
  <c r="X295" i="41"/>
  <c r="X291" i="41"/>
  <c r="X287" i="41"/>
  <c r="X283" i="41"/>
  <c r="X279" i="41"/>
  <c r="X275" i="41"/>
  <c r="X271" i="41"/>
  <c r="X267" i="41"/>
  <c r="X263" i="41"/>
  <c r="X259" i="41"/>
  <c r="X255" i="41"/>
  <c r="X251" i="41"/>
  <c r="X247" i="41"/>
  <c r="X243" i="41"/>
  <c r="X239" i="41"/>
  <c r="X235" i="41"/>
  <c r="X231" i="41"/>
  <c r="X227" i="41"/>
  <c r="X223" i="41"/>
  <c r="X219" i="41"/>
  <c r="X215" i="41"/>
  <c r="X211" i="41"/>
  <c r="X207" i="41"/>
  <c r="X203" i="41"/>
  <c r="X199" i="41"/>
  <c r="X195" i="41"/>
  <c r="X191" i="41"/>
  <c r="X187" i="41"/>
  <c r="X183" i="41"/>
  <c r="X179" i="41"/>
  <c r="X175" i="41"/>
  <c r="X171" i="41"/>
  <c r="X167" i="41"/>
  <c r="X163" i="41"/>
  <c r="X159" i="41"/>
  <c r="X155" i="41"/>
  <c r="X151" i="41"/>
  <c r="X147" i="41"/>
  <c r="X143" i="41"/>
  <c r="X139" i="41"/>
  <c r="X135" i="41"/>
  <c r="X131" i="41"/>
  <c r="X127" i="41"/>
  <c r="X123" i="41"/>
  <c r="X119" i="41"/>
  <c r="X115" i="41"/>
  <c r="X111" i="41"/>
  <c r="X107" i="41"/>
  <c r="X103" i="41"/>
  <c r="X99" i="41"/>
  <c r="X95" i="41"/>
  <c r="X91" i="41"/>
  <c r="X87" i="41"/>
  <c r="X83" i="41"/>
  <c r="X79" i="41"/>
  <c r="X75" i="41"/>
  <c r="X71" i="41"/>
  <c r="X67" i="41"/>
  <c r="X63" i="41"/>
  <c r="X59" i="41"/>
  <c r="X55" i="41"/>
  <c r="X51" i="41"/>
  <c r="X47" i="41"/>
  <c r="X43" i="41"/>
  <c r="X39" i="41"/>
  <c r="X35" i="41"/>
  <c r="X31" i="41"/>
  <c r="X27" i="41"/>
  <c r="X23" i="41"/>
  <c r="X19" i="41"/>
  <c r="X15" i="41"/>
  <c r="X11" i="41"/>
  <c r="X7" i="41"/>
  <c r="X3" i="41"/>
  <c r="B34" i="20"/>
  <c r="I30" i="20"/>
  <c r="I29" i="20"/>
  <c r="I28" i="20"/>
  <c r="I27" i="20"/>
  <c r="I26" i="20"/>
  <c r="I25" i="20"/>
  <c r="I24" i="20"/>
  <c r="J24" i="20" s="1"/>
  <c r="Y400" i="41" l="1"/>
  <c r="Y399" i="41"/>
  <c r="Y362" i="41"/>
  <c r="Y364" i="41"/>
  <c r="Y354" i="41"/>
  <c r="Y368" i="41"/>
  <c r="Y370" i="41"/>
  <c r="Y372" i="41"/>
  <c r="Y374" i="41"/>
  <c r="Y376" i="41"/>
  <c r="Y380" i="41"/>
  <c r="Y384" i="41"/>
  <c r="Y356" i="41"/>
  <c r="Y390" i="41"/>
  <c r="Y357" i="41"/>
  <c r="Y387" i="41"/>
  <c r="Y391" i="41"/>
  <c r="Y358" i="41"/>
  <c r="Y388" i="41"/>
  <c r="Y392" i="41"/>
  <c r="Y361" i="41"/>
  <c r="Y365" i="41"/>
  <c r="Y381" i="41"/>
  <c r="Y355" i="41"/>
  <c r="Y382" i="41"/>
  <c r="Y389" i="41"/>
  <c r="Y393" i="41"/>
  <c r="Y360" i="41"/>
  <c r="Y366" i="41"/>
  <c r="Y386" i="41"/>
  <c r="Y394" i="41"/>
  <c r="Y363" i="41"/>
  <c r="Y385" i="41"/>
  <c r="Y378" i="41"/>
  <c r="Y396" i="41"/>
  <c r="Y398" i="41"/>
  <c r="Y359" i="41"/>
  <c r="Y367" i="41"/>
  <c r="Y369" i="41"/>
  <c r="Y371" i="41"/>
  <c r="Y373" i="41"/>
  <c r="Y375" i="41"/>
  <c r="Y377" i="41"/>
  <c r="Y379" i="41"/>
  <c r="Y397" i="41"/>
  <c r="Y383" i="41"/>
  <c r="Y395" i="41"/>
  <c r="AZ355" i="54"/>
  <c r="AZ356" i="54"/>
  <c r="AZ357" i="54"/>
  <c r="AZ358" i="54"/>
  <c r="AZ359" i="54"/>
  <c r="AZ354" i="54"/>
  <c r="AZ361" i="54"/>
  <c r="AZ362" i="54"/>
  <c r="AZ365" i="54"/>
  <c r="AZ366" i="54"/>
  <c r="AZ369" i="54"/>
  <c r="AZ370" i="54"/>
  <c r="AZ374" i="54"/>
  <c r="AZ375" i="54"/>
  <c r="AZ378" i="54"/>
  <c r="AZ360" i="54"/>
  <c r="AZ363" i="54"/>
  <c r="AZ364" i="54"/>
  <c r="AZ367" i="54"/>
  <c r="AZ368" i="54"/>
  <c r="AZ371" i="54"/>
  <c r="AZ373" i="54"/>
  <c r="AZ376" i="54"/>
  <c r="AZ377" i="54"/>
  <c r="AZ379" i="54"/>
  <c r="AZ382" i="54"/>
  <c r="AZ383" i="54"/>
  <c r="AZ386" i="54"/>
  <c r="AZ387" i="54"/>
  <c r="AZ390" i="54"/>
  <c r="AZ391" i="54"/>
  <c r="AZ394" i="54"/>
  <c r="AZ395" i="54"/>
  <c r="AZ398" i="54"/>
  <c r="AZ399" i="54"/>
  <c r="AZ380" i="54"/>
  <c r="AZ381" i="54"/>
  <c r="AZ384" i="54"/>
  <c r="AZ385" i="54"/>
  <c r="AZ388" i="54"/>
  <c r="AZ389" i="54"/>
  <c r="AZ392" i="54"/>
  <c r="AZ393" i="54"/>
  <c r="AZ396" i="54"/>
  <c r="AZ397" i="54"/>
  <c r="AZ400" i="54"/>
  <c r="AZ372" i="54"/>
  <c r="BA2" i="54"/>
  <c r="AZ175" i="54"/>
  <c r="AZ159" i="54"/>
  <c r="AZ155" i="54"/>
  <c r="AZ153" i="54"/>
  <c r="AZ151" i="54"/>
  <c r="AZ149" i="54"/>
  <c r="AZ147" i="54"/>
  <c r="AZ145" i="54"/>
  <c r="AZ143" i="54"/>
  <c r="AZ322" i="54"/>
  <c r="AZ135" i="54"/>
  <c r="AZ119" i="54"/>
  <c r="AZ113" i="54"/>
  <c r="AZ137" i="54"/>
  <c r="AZ133" i="54"/>
  <c r="AZ131" i="54"/>
  <c r="AZ129" i="54"/>
  <c r="AZ127" i="54"/>
  <c r="AZ125" i="54"/>
  <c r="AZ123" i="54"/>
  <c r="AZ121" i="54"/>
  <c r="AZ115" i="54"/>
  <c r="AZ109" i="54"/>
  <c r="AZ107" i="54"/>
  <c r="AZ101" i="54"/>
  <c r="AZ99" i="54"/>
  <c r="AZ95" i="54"/>
  <c r="AZ91" i="54"/>
  <c r="AZ87" i="54"/>
  <c r="AZ85" i="54"/>
  <c r="AZ83" i="54"/>
  <c r="AZ79" i="54"/>
  <c r="AZ75" i="54"/>
  <c r="AZ71" i="54"/>
  <c r="AZ111" i="54"/>
  <c r="AZ105" i="54"/>
  <c r="AZ103" i="54"/>
  <c r="AZ97" i="54"/>
  <c r="AZ93" i="54"/>
  <c r="AZ89" i="54"/>
  <c r="AZ81" i="54"/>
  <c r="AZ77" i="54"/>
  <c r="AZ73" i="54"/>
  <c r="AZ69" i="54"/>
  <c r="AZ65" i="54"/>
  <c r="AZ61" i="54"/>
  <c r="AZ57" i="54"/>
  <c r="AZ53" i="54"/>
  <c r="AZ49" i="54"/>
  <c r="AZ45" i="54"/>
  <c r="AZ41" i="54"/>
  <c r="AZ67" i="54"/>
  <c r="AZ63" i="54"/>
  <c r="AZ59" i="54"/>
  <c r="AZ55" i="54"/>
  <c r="AZ51" i="54"/>
  <c r="AZ47" i="54"/>
  <c r="AZ43" i="54"/>
  <c r="AZ39" i="54"/>
  <c r="AZ37" i="54"/>
  <c r="AZ35" i="54"/>
  <c r="AZ33" i="54"/>
  <c r="AZ31" i="54"/>
  <c r="AZ29" i="54"/>
  <c r="AZ27" i="54"/>
  <c r="AZ25" i="54"/>
  <c r="AZ23" i="54"/>
  <c r="AZ21" i="54"/>
  <c r="AZ19" i="54"/>
  <c r="AZ17" i="54"/>
  <c r="AZ15" i="54"/>
  <c r="AZ13" i="54"/>
  <c r="AZ11" i="54"/>
  <c r="AZ9" i="54"/>
  <c r="AZ7" i="54"/>
  <c r="AZ5" i="54"/>
  <c r="AZ117" i="54"/>
  <c r="AZ157" i="54"/>
  <c r="AZ167" i="54"/>
  <c r="AZ171" i="54"/>
  <c r="AZ141" i="54"/>
  <c r="AZ187" i="54"/>
  <c r="AZ139" i="54"/>
  <c r="AZ179" i="54"/>
  <c r="AZ163" i="54"/>
  <c r="AZ184" i="54"/>
  <c r="AZ140" i="54"/>
  <c r="AZ256" i="54"/>
  <c r="AZ248" i="54"/>
  <c r="AZ240" i="54"/>
  <c r="AZ200" i="54"/>
  <c r="AZ196" i="54"/>
  <c r="AZ192" i="54"/>
  <c r="AZ188" i="54"/>
  <c r="AZ180" i="54"/>
  <c r="AZ172" i="54"/>
  <c r="AZ164" i="54"/>
  <c r="AZ160" i="54"/>
  <c r="AZ156" i="54"/>
  <c r="AZ152" i="54"/>
  <c r="AZ148" i="54"/>
  <c r="AZ144" i="54"/>
  <c r="AZ136" i="54"/>
  <c r="AZ134" i="54"/>
  <c r="AZ128" i="54"/>
  <c r="AZ126" i="54"/>
  <c r="AZ120" i="54"/>
  <c r="AZ252" i="54"/>
  <c r="AZ244" i="54"/>
  <c r="AZ220" i="54"/>
  <c r="AZ216" i="54"/>
  <c r="AZ208" i="54"/>
  <c r="AZ204" i="54"/>
  <c r="AZ176" i="54"/>
  <c r="AZ168" i="54"/>
  <c r="AZ132" i="54"/>
  <c r="AZ130" i="54"/>
  <c r="AZ124" i="54"/>
  <c r="AZ122" i="54"/>
  <c r="AZ185" i="54"/>
  <c r="AZ173" i="54"/>
  <c r="AZ165" i="54"/>
  <c r="AZ227" i="54"/>
  <c r="AZ235" i="54"/>
  <c r="AZ215" i="54"/>
  <c r="AZ213" i="54"/>
  <c r="AZ243" i="54"/>
  <c r="AZ247" i="54"/>
  <c r="AZ251" i="54"/>
  <c r="AZ255" i="54"/>
  <c r="AZ237" i="54"/>
  <c r="AZ233" i="54"/>
  <c r="AZ292" i="54"/>
  <c r="AZ290" i="54"/>
  <c r="AZ288" i="54"/>
  <c r="AZ282" i="54"/>
  <c r="AZ280" i="54"/>
  <c r="AZ274" i="54"/>
  <c r="AZ272" i="54"/>
  <c r="AZ212" i="54"/>
  <c r="AZ183" i="54"/>
  <c r="AZ181" i="54"/>
  <c r="AZ177" i="54"/>
  <c r="AZ169" i="54"/>
  <c r="AZ161" i="54"/>
  <c r="AZ189" i="54"/>
  <c r="AZ225" i="54"/>
  <c r="AZ217" i="54"/>
  <c r="AZ211" i="54"/>
  <c r="AZ209" i="54"/>
  <c r="AZ207" i="54"/>
  <c r="AZ205" i="54"/>
  <c r="AZ203" i="54"/>
  <c r="AZ201" i="54"/>
  <c r="AZ199" i="54"/>
  <c r="AZ197" i="54"/>
  <c r="AZ195" i="54"/>
  <c r="AZ193" i="54"/>
  <c r="AZ191" i="54"/>
  <c r="AZ239" i="54"/>
  <c r="AZ231" i="54"/>
  <c r="AZ223" i="54"/>
  <c r="AZ221" i="54"/>
  <c r="AZ219" i="54"/>
  <c r="AZ241" i="54"/>
  <c r="AZ245" i="54"/>
  <c r="AZ249" i="54"/>
  <c r="AZ253" i="54"/>
  <c r="AZ229" i="54"/>
  <c r="AZ294" i="54"/>
  <c r="AZ286" i="54"/>
  <c r="AZ284" i="54"/>
  <c r="AZ278" i="54"/>
  <c r="AZ276" i="54"/>
  <c r="AZ270" i="54"/>
  <c r="AZ268" i="54"/>
  <c r="AZ266" i="54"/>
  <c r="AZ258" i="54"/>
  <c r="AZ238" i="54"/>
  <c r="AZ236" i="54"/>
  <c r="AZ230" i="54"/>
  <c r="AZ226" i="54"/>
  <c r="AZ4" i="54"/>
  <c r="AZ6" i="54"/>
  <c r="AZ8" i="54"/>
  <c r="AZ10" i="54"/>
  <c r="AZ12" i="54"/>
  <c r="AZ14" i="54"/>
  <c r="AZ16" i="54"/>
  <c r="AZ18" i="54"/>
  <c r="AZ20" i="54"/>
  <c r="AZ22" i="54"/>
  <c r="AZ24" i="54"/>
  <c r="AZ26" i="54"/>
  <c r="AZ28" i="54"/>
  <c r="AZ32" i="54"/>
  <c r="AZ34" i="54"/>
  <c r="AZ36" i="54"/>
  <c r="AZ38" i="54"/>
  <c r="AZ40" i="54"/>
  <c r="AZ42" i="54"/>
  <c r="AZ44" i="54"/>
  <c r="AZ46" i="54"/>
  <c r="AZ48" i="54"/>
  <c r="AZ50" i="54"/>
  <c r="AZ52" i="54"/>
  <c r="AZ54" i="54"/>
  <c r="AZ56" i="54"/>
  <c r="AZ58" i="54"/>
  <c r="AZ60" i="54"/>
  <c r="AZ62" i="54"/>
  <c r="AZ64" i="54"/>
  <c r="AZ66" i="54"/>
  <c r="AZ68" i="54"/>
  <c r="AZ70" i="54"/>
  <c r="AZ72" i="54"/>
  <c r="AZ74" i="54"/>
  <c r="AZ76" i="54"/>
  <c r="AZ78" i="54"/>
  <c r="AZ80" i="54"/>
  <c r="AZ82" i="54"/>
  <c r="AZ84" i="54"/>
  <c r="AZ86" i="54"/>
  <c r="AZ88" i="54"/>
  <c r="AZ90" i="54"/>
  <c r="AZ92" i="54"/>
  <c r="AZ94" i="54"/>
  <c r="AZ96" i="54"/>
  <c r="AZ260" i="54"/>
  <c r="AZ254" i="54"/>
  <c r="AZ250" i="54"/>
  <c r="AZ246" i="54"/>
  <c r="AZ242" i="54"/>
  <c r="AZ234" i="54"/>
  <c r="AZ222" i="54"/>
  <c r="AZ138" i="54"/>
  <c r="AZ142" i="54"/>
  <c r="AZ146" i="54"/>
  <c r="AZ150" i="54"/>
  <c r="AZ154" i="54"/>
  <c r="AZ158" i="54"/>
  <c r="AZ162" i="54"/>
  <c r="AZ166" i="54"/>
  <c r="AZ170" i="54"/>
  <c r="AZ174" i="54"/>
  <c r="AZ178" i="54"/>
  <c r="AZ182" i="54"/>
  <c r="AZ186" i="54"/>
  <c r="AZ190" i="54"/>
  <c r="AZ194" i="54"/>
  <c r="AZ198" i="54"/>
  <c r="AZ202" i="54"/>
  <c r="AZ206" i="54"/>
  <c r="AZ210" i="54"/>
  <c r="AZ214" i="54"/>
  <c r="AZ218" i="54"/>
  <c r="AZ30" i="54"/>
  <c r="AZ259" i="54"/>
  <c r="AZ318" i="54"/>
  <c r="AZ314" i="54"/>
  <c r="AZ310" i="54"/>
  <c r="AZ302" i="54"/>
  <c r="AZ298" i="54"/>
  <c r="AZ306" i="54"/>
  <c r="AZ311" i="54"/>
  <c r="AZ339" i="54"/>
  <c r="AZ337" i="54"/>
  <c r="AZ335" i="54"/>
  <c r="AZ333" i="54"/>
  <c r="AZ331" i="54"/>
  <c r="AZ327" i="54"/>
  <c r="AZ325" i="54"/>
  <c r="AZ323" i="54"/>
  <c r="AZ317" i="54"/>
  <c r="AZ315" i="54"/>
  <c r="AZ313" i="54"/>
  <c r="AZ309" i="54"/>
  <c r="AZ307" i="54"/>
  <c r="AZ297" i="54"/>
  <c r="AZ295" i="54"/>
  <c r="AZ293" i="54"/>
  <c r="AZ291" i="54"/>
  <c r="AZ289" i="54"/>
  <c r="AZ287" i="54"/>
  <c r="AZ285" i="54"/>
  <c r="AZ283" i="54"/>
  <c r="AZ281" i="54"/>
  <c r="AZ279" i="54"/>
  <c r="AZ277" i="54"/>
  <c r="AZ275" i="54"/>
  <c r="AZ273" i="54"/>
  <c r="AZ271" i="54"/>
  <c r="AZ269" i="54"/>
  <c r="AZ267" i="54"/>
  <c r="AZ265" i="54"/>
  <c r="AZ263" i="54"/>
  <c r="AZ261" i="54"/>
  <c r="AZ334" i="54"/>
  <c r="AZ343" i="54"/>
  <c r="AZ347" i="54"/>
  <c r="AZ341" i="54"/>
  <c r="AZ348" i="54"/>
  <c r="AZ346" i="54"/>
  <c r="AZ340" i="54"/>
  <c r="AZ338" i="54"/>
  <c r="AZ344" i="54"/>
  <c r="AZ352" i="54"/>
  <c r="AZ3" i="54"/>
  <c r="AZ98" i="54"/>
  <c r="AZ100" i="54"/>
  <c r="AZ102" i="54"/>
  <c r="AZ104" i="54"/>
  <c r="AZ106" i="54"/>
  <c r="AZ108" i="54"/>
  <c r="AZ110" i="54"/>
  <c r="AZ112" i="54"/>
  <c r="AZ114" i="54"/>
  <c r="AZ116" i="54"/>
  <c r="AZ118" i="54"/>
  <c r="AZ224" i="54"/>
  <c r="AZ228" i="54"/>
  <c r="AZ232" i="54"/>
  <c r="AZ262" i="54"/>
  <c r="AZ264" i="54"/>
  <c r="AZ257" i="54"/>
  <c r="AZ299" i="54"/>
  <c r="AZ303" i="54"/>
  <c r="AZ326" i="54"/>
  <c r="AZ316" i="54"/>
  <c r="AZ308" i="54"/>
  <c r="AZ304" i="54"/>
  <c r="AZ300" i="54"/>
  <c r="AZ296" i="54"/>
  <c r="AZ312" i="54"/>
  <c r="AZ329" i="54"/>
  <c r="AZ321" i="54"/>
  <c r="AZ319" i="54"/>
  <c r="AZ305" i="54"/>
  <c r="AZ301" i="54"/>
  <c r="AZ332" i="54"/>
  <c r="AZ324" i="54"/>
  <c r="AZ320" i="54"/>
  <c r="AZ336" i="54"/>
  <c r="AZ330" i="54"/>
  <c r="AZ328" i="54"/>
  <c r="AZ342" i="54"/>
  <c r="AZ350" i="54"/>
  <c r="AZ345" i="54"/>
  <c r="AZ349" i="54"/>
  <c r="AZ351" i="54"/>
  <c r="AZ353" i="54"/>
  <c r="V17" i="48"/>
  <c r="T46" i="52"/>
  <c r="J46" i="52"/>
  <c r="M46" i="52" s="1"/>
  <c r="N46" i="52" s="1"/>
  <c r="S46" i="52" s="1"/>
  <c r="F49" i="52"/>
  <c r="D48" i="52"/>
  <c r="G48" i="52" s="1"/>
  <c r="H48" i="52" s="1"/>
  <c r="K47" i="52"/>
  <c r="E47" i="52"/>
  <c r="R47" i="52"/>
  <c r="I47" i="52"/>
  <c r="G47" i="52"/>
  <c r="H47" i="52" s="1"/>
  <c r="L47" i="52" s="1"/>
  <c r="G46" i="51"/>
  <c r="H46" i="51" s="1"/>
  <c r="R46" i="51"/>
  <c r="K46" i="51"/>
  <c r="E46" i="51"/>
  <c r="I46" i="51"/>
  <c r="J46" i="51" s="1"/>
  <c r="F48" i="51"/>
  <c r="D47" i="51"/>
  <c r="G47" i="51" s="1"/>
  <c r="H47" i="51" s="1"/>
  <c r="T46" i="50"/>
  <c r="J46" i="50"/>
  <c r="M46" i="50" s="1"/>
  <c r="F49" i="50"/>
  <c r="D48" i="50"/>
  <c r="G48" i="50" s="1"/>
  <c r="H48" i="50" s="1"/>
  <c r="K47" i="50"/>
  <c r="E47" i="50"/>
  <c r="R47" i="50"/>
  <c r="I47" i="50"/>
  <c r="L46" i="50"/>
  <c r="N46" i="50" s="1"/>
  <c r="S46" i="50" s="1"/>
  <c r="G47" i="50"/>
  <c r="H47" i="50" s="1"/>
  <c r="Z2" i="41"/>
  <c r="Y352" i="41"/>
  <c r="Y353" i="41"/>
  <c r="Y296" i="41"/>
  <c r="Y292" i="41"/>
  <c r="Y288" i="41"/>
  <c r="Y284" i="41"/>
  <c r="Y280" i="41"/>
  <c r="Y276" i="41"/>
  <c r="Y272" i="41"/>
  <c r="Y268" i="41"/>
  <c r="Y264" i="41"/>
  <c r="Y260" i="41"/>
  <c r="Y256" i="41"/>
  <c r="Y252" i="41"/>
  <c r="Y248" i="41"/>
  <c r="Y244" i="41"/>
  <c r="Y240" i="41"/>
  <c r="Y236" i="41"/>
  <c r="Y232" i="41"/>
  <c r="Y228" i="41"/>
  <c r="Y224" i="41"/>
  <c r="Y220" i="41"/>
  <c r="Y216" i="41"/>
  <c r="Y212" i="41"/>
  <c r="Y208" i="41"/>
  <c r="Y204" i="41"/>
  <c r="Y200" i="41"/>
  <c r="Y196" i="41"/>
  <c r="Y192" i="41"/>
  <c r="Y188" i="41"/>
  <c r="Y184" i="41"/>
  <c r="Y180" i="41"/>
  <c r="Y176" i="41"/>
  <c r="Y172" i="41"/>
  <c r="Y168" i="41"/>
  <c r="Y164" i="41"/>
  <c r="Y160" i="41"/>
  <c r="Y156" i="41"/>
  <c r="Y152" i="41"/>
  <c r="Y148" i="41"/>
  <c r="Y144" i="41"/>
  <c r="Y140" i="41"/>
  <c r="Y136" i="41"/>
  <c r="Y132" i="41"/>
  <c r="Y128" i="41"/>
  <c r="Y124" i="41"/>
  <c r="Y120" i="41"/>
  <c r="Y116" i="41"/>
  <c r="Y112" i="41"/>
  <c r="Y108" i="41"/>
  <c r="Y104" i="41"/>
  <c r="Y100" i="41"/>
  <c r="Y96" i="41"/>
  <c r="Y92" i="41"/>
  <c r="Y88" i="41"/>
  <c r="Y84" i="41"/>
  <c r="Y80" i="41"/>
  <c r="Y76" i="41"/>
  <c r="Y72" i="41"/>
  <c r="Y68" i="41"/>
  <c r="Y64" i="41"/>
  <c r="Y60" i="41"/>
  <c r="Y56" i="41"/>
  <c r="Y52" i="41"/>
  <c r="Y48" i="41"/>
  <c r="Y44" i="41"/>
  <c r="Y40" i="41"/>
  <c r="Y36" i="41"/>
  <c r="Y32" i="41"/>
  <c r="Y28" i="41"/>
  <c r="Y22" i="41"/>
  <c r="Y18" i="41"/>
  <c r="Y14" i="41"/>
  <c r="Y10" i="41"/>
  <c r="Y6" i="41"/>
  <c r="Y3" i="41"/>
  <c r="Y298" i="41"/>
  <c r="Y294" i="41"/>
  <c r="Y290" i="41"/>
  <c r="Y286" i="41"/>
  <c r="Y282" i="41"/>
  <c r="Y278" i="41"/>
  <c r="Y274" i="41"/>
  <c r="Y270" i="41"/>
  <c r="Y266" i="41"/>
  <c r="Y262" i="41"/>
  <c r="Y258" i="41"/>
  <c r="Y254" i="41"/>
  <c r="Y250" i="41"/>
  <c r="Y246" i="41"/>
  <c r="Y242" i="41"/>
  <c r="Y238" i="41"/>
  <c r="Y234" i="41"/>
  <c r="Y230" i="41"/>
  <c r="Y226" i="41"/>
  <c r="Y222" i="41"/>
  <c r="Y218" i="41"/>
  <c r="Y214" i="41"/>
  <c r="Y210" i="41"/>
  <c r="Y206" i="41"/>
  <c r="Y202" i="41"/>
  <c r="Y198" i="41"/>
  <c r="Y194" i="41"/>
  <c r="Y190" i="41"/>
  <c r="Y186" i="41"/>
  <c r="Y182" i="41"/>
  <c r="Y178" i="41"/>
  <c r="Y174" i="41"/>
  <c r="Y170" i="41"/>
  <c r="Y166" i="41"/>
  <c r="Y162" i="41"/>
  <c r="Y158" i="41"/>
  <c r="Y154" i="41"/>
  <c r="Y150" i="41"/>
  <c r="Y146" i="41"/>
  <c r="Y142" i="41"/>
  <c r="Y138" i="41"/>
  <c r="Y134" i="41"/>
  <c r="Y130" i="41"/>
  <c r="Y126" i="41"/>
  <c r="Y122" i="41"/>
  <c r="Y118" i="41"/>
  <c r="Y114" i="41"/>
  <c r="Y110" i="41"/>
  <c r="Y106" i="41"/>
  <c r="Y102" i="41"/>
  <c r="Y98" i="41"/>
  <c r="Y94" i="41"/>
  <c r="Y90" i="41"/>
  <c r="Y86" i="41"/>
  <c r="Y82" i="41"/>
  <c r="Y78" i="41"/>
  <c r="Y74" i="41"/>
  <c r="Y70" i="41"/>
  <c r="Y66" i="41"/>
  <c r="Y62" i="41"/>
  <c r="Y58" i="41"/>
  <c r="Y54" i="41"/>
  <c r="Y50" i="41"/>
  <c r="Y46" i="41"/>
  <c r="Y42" i="41"/>
  <c r="Y38" i="41"/>
  <c r="Y34" i="41"/>
  <c r="Y30" i="41"/>
  <c r="Y26" i="41"/>
  <c r="Y24" i="41"/>
  <c r="Y20" i="41"/>
  <c r="Y16" i="41"/>
  <c r="Y12" i="41"/>
  <c r="Y8" i="41"/>
  <c r="Y4" i="41"/>
  <c r="Y297" i="41"/>
  <c r="Y293" i="41"/>
  <c r="Y289" i="41"/>
  <c r="Y285" i="41"/>
  <c r="Y281" i="41"/>
  <c r="Y277" i="41"/>
  <c r="Y273" i="41"/>
  <c r="Y269" i="41"/>
  <c r="Y265" i="41"/>
  <c r="Y261" i="41"/>
  <c r="Y257" i="41"/>
  <c r="Y253" i="41"/>
  <c r="Y249" i="41"/>
  <c r="Y245" i="41"/>
  <c r="Y241" i="41"/>
  <c r="Y237" i="41"/>
  <c r="Y233" i="41"/>
  <c r="Y229" i="41"/>
  <c r="Y225" i="41"/>
  <c r="Y221" i="41"/>
  <c r="Y217" i="41"/>
  <c r="Y213" i="41"/>
  <c r="Y209" i="41"/>
  <c r="Y205" i="41"/>
  <c r="Y201" i="41"/>
  <c r="Y197" i="41"/>
  <c r="Y193" i="41"/>
  <c r="Y189" i="41"/>
  <c r="Y185" i="41"/>
  <c r="Y181" i="41"/>
  <c r="Y177" i="41"/>
  <c r="Y173" i="41"/>
  <c r="Y169" i="41"/>
  <c r="Y165" i="41"/>
  <c r="Y161" i="41"/>
  <c r="Y157" i="41"/>
  <c r="Y153" i="41"/>
  <c r="Y149" i="41"/>
  <c r="Y145" i="41"/>
  <c r="Y141" i="41"/>
  <c r="Y137" i="41"/>
  <c r="Y133" i="41"/>
  <c r="Y129" i="41"/>
  <c r="Y125" i="41"/>
  <c r="Y121" i="41"/>
  <c r="Y117" i="41"/>
  <c r="Y113" i="41"/>
  <c r="Y109" i="41"/>
  <c r="Y105" i="41"/>
  <c r="Y101" i="41"/>
  <c r="Y97" i="41"/>
  <c r="Y93" i="41"/>
  <c r="Y89" i="41"/>
  <c r="Y85" i="41"/>
  <c r="Y81" i="41"/>
  <c r="Y77" i="41"/>
  <c r="Y73" i="41"/>
  <c r="Y69" i="41"/>
  <c r="Y65" i="41"/>
  <c r="Y61" i="41"/>
  <c r="Y57" i="41"/>
  <c r="Y53" i="41"/>
  <c r="Y49" i="41"/>
  <c r="Y45" i="41"/>
  <c r="Y41" i="41"/>
  <c r="Y37" i="41"/>
  <c r="Y33" i="41"/>
  <c r="Y29" i="41"/>
  <c r="Y25" i="41"/>
  <c r="Y21" i="41"/>
  <c r="Y17" i="41"/>
  <c r="Y13" i="41"/>
  <c r="Y9" i="41"/>
  <c r="Y5" i="41"/>
  <c r="Y351" i="41"/>
  <c r="Y350" i="41"/>
  <c r="Y349" i="41"/>
  <c r="Y348" i="41"/>
  <c r="Y347" i="41"/>
  <c r="Y346" i="41"/>
  <c r="Y345" i="41"/>
  <c r="Y344" i="41"/>
  <c r="Y343" i="41"/>
  <c r="Y342" i="41"/>
  <c r="Y341" i="41"/>
  <c r="Y340" i="41"/>
  <c r="Y339" i="41"/>
  <c r="Y338" i="41"/>
  <c r="Y337" i="41"/>
  <c r="Y336" i="41"/>
  <c r="Y335" i="41"/>
  <c r="Y334" i="41"/>
  <c r="Y333" i="41"/>
  <c r="Y332" i="41"/>
  <c r="Y331" i="41"/>
  <c r="Y330" i="41"/>
  <c r="Y329" i="41"/>
  <c r="Y328" i="41"/>
  <c r="Y327" i="41"/>
  <c r="Y326" i="41"/>
  <c r="Y325" i="41"/>
  <c r="Y324" i="41"/>
  <c r="Y323" i="41"/>
  <c r="Y322" i="41"/>
  <c r="Y321" i="41"/>
  <c r="Y320" i="41"/>
  <c r="Y319" i="41"/>
  <c r="Y318" i="41"/>
  <c r="Y317" i="41"/>
  <c r="Y316" i="41"/>
  <c r="Y315" i="41"/>
  <c r="Y314" i="41"/>
  <c r="Y313" i="41"/>
  <c r="Y312" i="41"/>
  <c r="Y311" i="41"/>
  <c r="Y310" i="41"/>
  <c r="Y309" i="41"/>
  <c r="Y308" i="41"/>
  <c r="Y307" i="41"/>
  <c r="Y306" i="41"/>
  <c r="Y305" i="41"/>
  <c r="Y304" i="41"/>
  <c r="Y303" i="41"/>
  <c r="Y302" i="41"/>
  <c r="Y301" i="41"/>
  <c r="Y300" i="41"/>
  <c r="Y299" i="41"/>
  <c r="Y295" i="41"/>
  <c r="Y291" i="41"/>
  <c r="Y287" i="41"/>
  <c r="Y283" i="41"/>
  <c r="Y279" i="41"/>
  <c r="Y275" i="41"/>
  <c r="Y271" i="41"/>
  <c r="Y267" i="41"/>
  <c r="Y263" i="41"/>
  <c r="Y259" i="41"/>
  <c r="Y255" i="41"/>
  <c r="Y251" i="41"/>
  <c r="Y247" i="41"/>
  <c r="Y243" i="41"/>
  <c r="Y239" i="41"/>
  <c r="Y235" i="41"/>
  <c r="Y231" i="41"/>
  <c r="Y227" i="41"/>
  <c r="Y223" i="41"/>
  <c r="Y219" i="41"/>
  <c r="Y215" i="41"/>
  <c r="Y211" i="41"/>
  <c r="Y207" i="41"/>
  <c r="Y203" i="41"/>
  <c r="Y199" i="41"/>
  <c r="Y195" i="41"/>
  <c r="Y191" i="41"/>
  <c r="Y187" i="41"/>
  <c r="Y183" i="41"/>
  <c r="Y179" i="41"/>
  <c r="Y175" i="41"/>
  <c r="Y171" i="41"/>
  <c r="Y167" i="41"/>
  <c r="Y163" i="41"/>
  <c r="Y159" i="41"/>
  <c r="Y155" i="41"/>
  <c r="Y151" i="41"/>
  <c r="Y147" i="41"/>
  <c r="Y143" i="41"/>
  <c r="Y139" i="41"/>
  <c r="Y135" i="41"/>
  <c r="Y131" i="41"/>
  <c r="Y127" i="41"/>
  <c r="Y123" i="41"/>
  <c r="Y119" i="41"/>
  <c r="Y115" i="41"/>
  <c r="Y111" i="41"/>
  <c r="Y107" i="41"/>
  <c r="Y103" i="41"/>
  <c r="Y99" i="41"/>
  <c r="Y95" i="41"/>
  <c r="Y91" i="41"/>
  <c r="Y87" i="41"/>
  <c r="Y83" i="41"/>
  <c r="Y79" i="41"/>
  <c r="Y75" i="41"/>
  <c r="Y71" i="41"/>
  <c r="Y67" i="41"/>
  <c r="Y63" i="41"/>
  <c r="Y59" i="41"/>
  <c r="Y55" i="41"/>
  <c r="Y51" i="41"/>
  <c r="Y47" i="41"/>
  <c r="Y43" i="41"/>
  <c r="Y39" i="41"/>
  <c r="Y35" i="41"/>
  <c r="Y31" i="41"/>
  <c r="Y27" i="41"/>
  <c r="Y23" i="41"/>
  <c r="Y19" i="41"/>
  <c r="Y15" i="41"/>
  <c r="Y11" i="41"/>
  <c r="Y7" i="41"/>
  <c r="J26" i="20"/>
  <c r="J28" i="20"/>
  <c r="J30" i="20"/>
  <c r="J25" i="20"/>
  <c r="J27" i="20"/>
  <c r="J29" i="20"/>
  <c r="Z399" i="41" l="1"/>
  <c r="Z400" i="41"/>
  <c r="Z356" i="41"/>
  <c r="Z360" i="41"/>
  <c r="Z362" i="41"/>
  <c r="Z366" i="41"/>
  <c r="Z368" i="41"/>
  <c r="Z370" i="41"/>
  <c r="Z372" i="41"/>
  <c r="Z374" i="41"/>
  <c r="Z376" i="41"/>
  <c r="Z380" i="41"/>
  <c r="Z384" i="41"/>
  <c r="Z390" i="41"/>
  <c r="Z394" i="41"/>
  <c r="Z357" i="41"/>
  <c r="Z361" i="41"/>
  <c r="Z363" i="41"/>
  <c r="Z365" i="41"/>
  <c r="Z381" i="41"/>
  <c r="Z387" i="41"/>
  <c r="Z391" i="41"/>
  <c r="Z355" i="41"/>
  <c r="Z358" i="41"/>
  <c r="Z378" i="41"/>
  <c r="Z382" i="41"/>
  <c r="Z388" i="41"/>
  <c r="Z396" i="41"/>
  <c r="Z354" i="41"/>
  <c r="Z364" i="41"/>
  <c r="Z385" i="41"/>
  <c r="Z392" i="41"/>
  <c r="Z359" i="41"/>
  <c r="Z367" i="41"/>
  <c r="Z369" i="41"/>
  <c r="Z371" i="41"/>
  <c r="Z373" i="41"/>
  <c r="Z375" i="41"/>
  <c r="Z377" i="41"/>
  <c r="Z379" i="41"/>
  <c r="Z383" i="41"/>
  <c r="Z389" i="41"/>
  <c r="Z395" i="41"/>
  <c r="Z386" i="41"/>
  <c r="Z398" i="41"/>
  <c r="Z393" i="41"/>
  <c r="Z397" i="41"/>
  <c r="BA354" i="54"/>
  <c r="BA355" i="54"/>
  <c r="BA356" i="54"/>
  <c r="BA357" i="54"/>
  <c r="BA358" i="54"/>
  <c r="BA359" i="54"/>
  <c r="BA363" i="54"/>
  <c r="BA367" i="54"/>
  <c r="BA371" i="54"/>
  <c r="BA372" i="54"/>
  <c r="BA376" i="54"/>
  <c r="BA361" i="54"/>
  <c r="BA365" i="54"/>
  <c r="BA369" i="54"/>
  <c r="BA374" i="54"/>
  <c r="BA380" i="54"/>
  <c r="BA384" i="54"/>
  <c r="BA388" i="54"/>
  <c r="BA392" i="54"/>
  <c r="BA396" i="54"/>
  <c r="BA400" i="54"/>
  <c r="BA378" i="54"/>
  <c r="BA382" i="54"/>
  <c r="BA386" i="54"/>
  <c r="BA390" i="54"/>
  <c r="BA394" i="54"/>
  <c r="BA398" i="54"/>
  <c r="BA383" i="54"/>
  <c r="BA397" i="54"/>
  <c r="BA393" i="54"/>
  <c r="BA389" i="54"/>
  <c r="BA385" i="54"/>
  <c r="BA370" i="54"/>
  <c r="BA381" i="54"/>
  <c r="BA399" i="54"/>
  <c r="BA395" i="54"/>
  <c r="BA391" i="54"/>
  <c r="BA387" i="54"/>
  <c r="BA368" i="54"/>
  <c r="BA377" i="54"/>
  <c r="BA373" i="54"/>
  <c r="BA366" i="54"/>
  <c r="BA362" i="54"/>
  <c r="BA379" i="54"/>
  <c r="BA375" i="54"/>
  <c r="BA364" i="54"/>
  <c r="BA360" i="54"/>
  <c r="BB2" i="54"/>
  <c r="BA189" i="54"/>
  <c r="BA117" i="54"/>
  <c r="BA93" i="54"/>
  <c r="BA89" i="54"/>
  <c r="BA81" i="54"/>
  <c r="BA77" i="54"/>
  <c r="BA73" i="54"/>
  <c r="BA95" i="54"/>
  <c r="BA91" i="54"/>
  <c r="BA87" i="54"/>
  <c r="BA85" i="54"/>
  <c r="BA83" i="54"/>
  <c r="BA79" i="54"/>
  <c r="BA75" i="54"/>
  <c r="BA71" i="54"/>
  <c r="BA67" i="54"/>
  <c r="BA63" i="54"/>
  <c r="BA59" i="54"/>
  <c r="BA55" i="54"/>
  <c r="BA51" i="54"/>
  <c r="BA47" i="54"/>
  <c r="BA43" i="54"/>
  <c r="BA69" i="54"/>
  <c r="BA65" i="54"/>
  <c r="BA61" i="54"/>
  <c r="BA57" i="54"/>
  <c r="BA53" i="54"/>
  <c r="BA49" i="54"/>
  <c r="BA45" i="54"/>
  <c r="BA41" i="54"/>
  <c r="BA39" i="54"/>
  <c r="BA37" i="54"/>
  <c r="BA35" i="54"/>
  <c r="BA33" i="54"/>
  <c r="BA31" i="54"/>
  <c r="BA29" i="54"/>
  <c r="BA27" i="54"/>
  <c r="BA25" i="54"/>
  <c r="BA23" i="54"/>
  <c r="BA21" i="54"/>
  <c r="BA19" i="54"/>
  <c r="BA17" i="54"/>
  <c r="BA15" i="54"/>
  <c r="BA14" i="54"/>
  <c r="BA13" i="54"/>
  <c r="BA12" i="54"/>
  <c r="BA11" i="54"/>
  <c r="BA10" i="54"/>
  <c r="BA9" i="54"/>
  <c r="BA8" i="54"/>
  <c r="BA7" i="54"/>
  <c r="BA6" i="54"/>
  <c r="BA5" i="54"/>
  <c r="BA4" i="54"/>
  <c r="BA321" i="54"/>
  <c r="BA16" i="54"/>
  <c r="BA20" i="54"/>
  <c r="BA24" i="54"/>
  <c r="BA28" i="54"/>
  <c r="BA119" i="54"/>
  <c r="BA121" i="54"/>
  <c r="BA123" i="54"/>
  <c r="BA125" i="54"/>
  <c r="BA127" i="54"/>
  <c r="BA129" i="54"/>
  <c r="BA131" i="54"/>
  <c r="BA133" i="54"/>
  <c r="BA135" i="54"/>
  <c r="BA137" i="54"/>
  <c r="BA141" i="54"/>
  <c r="BA161" i="54"/>
  <c r="BA209" i="54"/>
  <c r="BA173" i="54"/>
  <c r="BA169" i="54"/>
  <c r="BA157" i="54"/>
  <c r="BA153" i="54"/>
  <c r="BA149" i="54"/>
  <c r="BA145" i="54"/>
  <c r="BA139" i="54"/>
  <c r="BA18" i="54"/>
  <c r="BA22" i="54"/>
  <c r="BA26" i="54"/>
  <c r="BA97" i="54"/>
  <c r="BA99" i="54"/>
  <c r="BA101" i="54"/>
  <c r="BA103" i="54"/>
  <c r="BA105" i="54"/>
  <c r="BA107" i="54"/>
  <c r="BA109" i="54"/>
  <c r="BA111" i="54"/>
  <c r="BA113" i="54"/>
  <c r="BA115" i="54"/>
  <c r="BA197" i="54"/>
  <c r="BA193" i="54"/>
  <c r="BA177" i="54"/>
  <c r="BA165" i="54"/>
  <c r="BA155" i="54"/>
  <c r="BA151" i="54"/>
  <c r="BA147" i="54"/>
  <c r="BA143" i="54"/>
  <c r="BA30" i="54"/>
  <c r="BA32" i="54"/>
  <c r="BA36" i="54"/>
  <c r="BA118" i="54"/>
  <c r="BA238" i="54"/>
  <c r="BA116" i="54"/>
  <c r="BA114" i="54"/>
  <c r="BA110" i="54"/>
  <c r="BA106" i="54"/>
  <c r="BA34" i="54"/>
  <c r="BA112" i="54"/>
  <c r="BA108" i="54"/>
  <c r="BA102" i="54"/>
  <c r="BA98" i="54"/>
  <c r="BA94" i="54"/>
  <c r="BA90" i="54"/>
  <c r="BA86" i="54"/>
  <c r="BA82" i="54"/>
  <c r="BA78" i="54"/>
  <c r="BA74" i="54"/>
  <c r="BA70" i="54"/>
  <c r="BA66" i="54"/>
  <c r="BA62" i="54"/>
  <c r="BA58" i="54"/>
  <c r="BA54" i="54"/>
  <c r="BA50" i="54"/>
  <c r="BA46" i="54"/>
  <c r="BA42" i="54"/>
  <c r="BA38" i="54"/>
  <c r="BA217" i="54"/>
  <c r="BA181" i="54"/>
  <c r="BA179" i="54"/>
  <c r="BA171" i="54"/>
  <c r="BA163" i="54"/>
  <c r="BA191" i="54"/>
  <c r="BA199" i="54"/>
  <c r="BA207" i="54"/>
  <c r="BA223" i="54"/>
  <c r="BA221" i="54"/>
  <c r="BA215" i="54"/>
  <c r="BA225" i="54"/>
  <c r="BA231" i="54"/>
  <c r="BA294" i="54"/>
  <c r="BA290" i="54"/>
  <c r="BA288" i="54"/>
  <c r="BA284" i="54"/>
  <c r="BA282" i="54"/>
  <c r="BA280" i="54"/>
  <c r="BA274" i="54"/>
  <c r="BA272" i="54"/>
  <c r="BA104" i="54"/>
  <c r="BA100" i="54"/>
  <c r="BA96" i="54"/>
  <c r="BA92" i="54"/>
  <c r="BA88" i="54"/>
  <c r="BA84" i="54"/>
  <c r="BA80" i="54"/>
  <c r="BA76" i="54"/>
  <c r="BA72" i="54"/>
  <c r="BA68" i="54"/>
  <c r="BA64" i="54"/>
  <c r="BA60" i="54"/>
  <c r="BA56" i="54"/>
  <c r="BA52" i="54"/>
  <c r="BA48" i="54"/>
  <c r="BA44" i="54"/>
  <c r="BA40" i="54"/>
  <c r="BA205" i="54"/>
  <c r="BA201" i="54"/>
  <c r="BA187" i="54"/>
  <c r="BA185" i="54"/>
  <c r="BA183" i="54"/>
  <c r="BA175" i="54"/>
  <c r="BA167" i="54"/>
  <c r="BA159" i="54"/>
  <c r="BA195" i="54"/>
  <c r="BA203" i="54"/>
  <c r="BA211" i="54"/>
  <c r="BA213" i="54"/>
  <c r="BA229" i="54"/>
  <c r="BA219" i="54"/>
  <c r="BA233" i="54"/>
  <c r="BA227" i="54"/>
  <c r="BA235" i="54"/>
  <c r="BA292" i="54"/>
  <c r="BA286" i="54"/>
  <c r="BA278" i="54"/>
  <c r="BA276" i="54"/>
  <c r="BA270" i="54"/>
  <c r="BA268" i="54"/>
  <c r="BA264" i="54"/>
  <c r="BA262" i="54"/>
  <c r="BA260" i="54"/>
  <c r="BA258" i="54"/>
  <c r="BA256" i="54"/>
  <c r="BA254" i="54"/>
  <c r="BA252" i="54"/>
  <c r="BA250" i="54"/>
  <c r="BA248" i="54"/>
  <c r="BA246" i="54"/>
  <c r="BA244" i="54"/>
  <c r="BA242" i="54"/>
  <c r="BA240" i="54"/>
  <c r="BA218" i="54"/>
  <c r="BA214" i="54"/>
  <c r="BA210" i="54"/>
  <c r="BA206" i="54"/>
  <c r="BA202" i="54"/>
  <c r="BA198" i="54"/>
  <c r="BA194" i="54"/>
  <c r="BA190" i="54"/>
  <c r="BA186" i="54"/>
  <c r="BA182" i="54"/>
  <c r="BA178" i="54"/>
  <c r="BA174" i="54"/>
  <c r="BA170" i="54"/>
  <c r="BA166" i="54"/>
  <c r="BA162" i="54"/>
  <c r="BA158" i="54"/>
  <c r="BA154" i="54"/>
  <c r="BA150" i="54"/>
  <c r="BA146" i="54"/>
  <c r="BA142" i="54"/>
  <c r="BA138" i="54"/>
  <c r="BA266" i="54"/>
  <c r="BA236" i="54"/>
  <c r="BA234" i="54"/>
  <c r="BA232" i="54"/>
  <c r="BA230" i="54"/>
  <c r="BA228" i="54"/>
  <c r="BA226" i="54"/>
  <c r="BA224" i="54"/>
  <c r="BA222" i="54"/>
  <c r="BA220" i="54"/>
  <c r="BA216" i="54"/>
  <c r="BA212" i="54"/>
  <c r="BA208" i="54"/>
  <c r="BA204" i="54"/>
  <c r="BA200" i="54"/>
  <c r="BA196" i="54"/>
  <c r="BA192" i="54"/>
  <c r="BA188" i="54"/>
  <c r="BA184" i="54"/>
  <c r="BA180" i="54"/>
  <c r="BA176" i="54"/>
  <c r="BA172" i="54"/>
  <c r="BA168" i="54"/>
  <c r="BA164" i="54"/>
  <c r="BA160" i="54"/>
  <c r="BA156" i="54"/>
  <c r="BA152" i="54"/>
  <c r="BA148" i="54"/>
  <c r="BA144" i="54"/>
  <c r="BA140" i="54"/>
  <c r="BA3" i="54"/>
  <c r="BA120" i="54"/>
  <c r="BA124" i="54"/>
  <c r="BA128" i="54"/>
  <c r="BA132" i="54"/>
  <c r="BA136" i="54"/>
  <c r="BA295" i="54"/>
  <c r="BA291" i="54"/>
  <c r="BA285" i="54"/>
  <c r="BA281" i="54"/>
  <c r="BA279" i="54"/>
  <c r="BA273" i="54"/>
  <c r="BA271" i="54"/>
  <c r="BA265" i="54"/>
  <c r="BA263" i="54"/>
  <c r="BA255" i="54"/>
  <c r="BA251" i="54"/>
  <c r="BA247" i="54"/>
  <c r="BA243" i="54"/>
  <c r="BA239" i="54"/>
  <c r="BA296" i="54"/>
  <c r="BA309" i="54"/>
  <c r="BA341" i="54"/>
  <c r="BA331" i="54"/>
  <c r="BA327" i="54"/>
  <c r="BA319" i="54"/>
  <c r="BA317" i="54"/>
  <c r="BA315" i="54"/>
  <c r="BA313" i="54"/>
  <c r="BA311" i="54"/>
  <c r="BA338" i="54"/>
  <c r="BA330" i="54"/>
  <c r="BA328" i="54"/>
  <c r="BA326" i="54"/>
  <c r="BA324" i="54"/>
  <c r="BA322" i="54"/>
  <c r="BA320" i="54"/>
  <c r="BA318" i="54"/>
  <c r="BA314" i="54"/>
  <c r="BA310" i="54"/>
  <c r="BA306" i="54"/>
  <c r="BA302" i="54"/>
  <c r="BA298" i="54"/>
  <c r="BA340" i="54"/>
  <c r="BA332" i="54"/>
  <c r="BA339" i="54"/>
  <c r="BA335" i="54"/>
  <c r="BA351" i="54"/>
  <c r="BA345" i="54"/>
  <c r="BA352" i="54"/>
  <c r="BA344" i="54"/>
  <c r="BA350" i="54"/>
  <c r="BA122" i="54"/>
  <c r="BA126" i="54"/>
  <c r="BA130" i="54"/>
  <c r="BA134" i="54"/>
  <c r="BA297" i="54"/>
  <c r="BA293" i="54"/>
  <c r="BA289" i="54"/>
  <c r="BA287" i="54"/>
  <c r="BA283" i="54"/>
  <c r="BA277" i="54"/>
  <c r="BA275" i="54"/>
  <c r="BA269" i="54"/>
  <c r="BA267" i="54"/>
  <c r="BA261" i="54"/>
  <c r="BA259" i="54"/>
  <c r="BA257" i="54"/>
  <c r="BA253" i="54"/>
  <c r="BA249" i="54"/>
  <c r="BA245" i="54"/>
  <c r="BA241" i="54"/>
  <c r="BA237" i="54"/>
  <c r="BA323" i="54"/>
  <c r="BA301" i="54"/>
  <c r="BA329" i="54"/>
  <c r="BA325" i="54"/>
  <c r="BA307" i="54"/>
  <c r="BA305" i="54"/>
  <c r="BA303" i="54"/>
  <c r="BA299" i="54"/>
  <c r="BA348" i="54"/>
  <c r="BA346" i="54"/>
  <c r="BA316" i="54"/>
  <c r="BA312" i="54"/>
  <c r="BA308" i="54"/>
  <c r="BA304" i="54"/>
  <c r="BA300" i="54"/>
  <c r="BA334" i="54"/>
  <c r="BA336" i="54"/>
  <c r="BA347" i="54"/>
  <c r="BA337" i="54"/>
  <c r="BA333" i="54"/>
  <c r="BA353" i="54"/>
  <c r="BA349" i="54"/>
  <c r="BA343" i="54"/>
  <c r="BA342" i="54"/>
  <c r="V18" i="48"/>
  <c r="D49" i="52"/>
  <c r="F50" i="52"/>
  <c r="G49" i="52"/>
  <c r="H49" i="52" s="1"/>
  <c r="L48" i="52"/>
  <c r="T47" i="52"/>
  <c r="J47" i="52"/>
  <c r="M47" i="52" s="1"/>
  <c r="N47" i="52" s="1"/>
  <c r="S47" i="52" s="1"/>
  <c r="K48" i="52"/>
  <c r="E48" i="52"/>
  <c r="T48" i="52" s="1"/>
  <c r="R48" i="52"/>
  <c r="I48" i="52"/>
  <c r="J48" i="52" s="1"/>
  <c r="M48" i="52" s="1"/>
  <c r="N48" i="52" s="1"/>
  <c r="S48" i="52" s="1"/>
  <c r="F49" i="51"/>
  <c r="D48" i="51"/>
  <c r="G48" i="51" s="1"/>
  <c r="H48" i="51" s="1"/>
  <c r="K47" i="51"/>
  <c r="E47" i="51"/>
  <c r="R47" i="51"/>
  <c r="I47" i="51"/>
  <c r="J47" i="51" s="1"/>
  <c r="D49" i="50"/>
  <c r="F50" i="50"/>
  <c r="G49" i="50"/>
  <c r="H49" i="50" s="1"/>
  <c r="L48" i="50"/>
  <c r="T47" i="50"/>
  <c r="J47" i="50"/>
  <c r="M47" i="50" s="1"/>
  <c r="L47" i="50"/>
  <c r="K48" i="50"/>
  <c r="E48" i="50"/>
  <c r="T48" i="50" s="1"/>
  <c r="R48" i="50"/>
  <c r="I48" i="50"/>
  <c r="J48" i="50" s="1"/>
  <c r="M48" i="50" s="1"/>
  <c r="N48" i="50" s="1"/>
  <c r="S48" i="50" s="1"/>
  <c r="AA2" i="41"/>
  <c r="Z353" i="41"/>
  <c r="Z352" i="41"/>
  <c r="Z298" i="41"/>
  <c r="Z294" i="41"/>
  <c r="Z290" i="41"/>
  <c r="Z286" i="41"/>
  <c r="Z282" i="41"/>
  <c r="Z278" i="41"/>
  <c r="Z274" i="41"/>
  <c r="Z270" i="41"/>
  <c r="Z266" i="41"/>
  <c r="Z262" i="41"/>
  <c r="Z258" i="41"/>
  <c r="Z254" i="41"/>
  <c r="Z250" i="41"/>
  <c r="Z246" i="41"/>
  <c r="Z242" i="41"/>
  <c r="Z238" i="41"/>
  <c r="Z234" i="41"/>
  <c r="Z230" i="41"/>
  <c r="Z226" i="41"/>
  <c r="Z222" i="41"/>
  <c r="Z218" i="41"/>
  <c r="Z214" i="41"/>
  <c r="Z210" i="41"/>
  <c r="Z206" i="41"/>
  <c r="Z202" i="41"/>
  <c r="Z198" i="41"/>
  <c r="Z194" i="41"/>
  <c r="Z190" i="41"/>
  <c r="Z186" i="41"/>
  <c r="Z182" i="41"/>
  <c r="Z178" i="41"/>
  <c r="Z174" i="41"/>
  <c r="Z170" i="41"/>
  <c r="Z166" i="41"/>
  <c r="Z162" i="41"/>
  <c r="Z158" i="41"/>
  <c r="Z154" i="41"/>
  <c r="Z150" i="41"/>
  <c r="Z146" i="41"/>
  <c r="Z142" i="41"/>
  <c r="Z138" i="41"/>
  <c r="Z134" i="41"/>
  <c r="Z130" i="41"/>
  <c r="Z126" i="41"/>
  <c r="Z122" i="41"/>
  <c r="Z118" i="41"/>
  <c r="Z114" i="41"/>
  <c r="Z110" i="41"/>
  <c r="Z106" i="41"/>
  <c r="Z102" i="41"/>
  <c r="Z98" i="41"/>
  <c r="Z94" i="41"/>
  <c r="Z90" i="41"/>
  <c r="Z86" i="41"/>
  <c r="Z82" i="41"/>
  <c r="Z78" i="41"/>
  <c r="Z74" i="41"/>
  <c r="Z70" i="41"/>
  <c r="Z66" i="41"/>
  <c r="Z62" i="41"/>
  <c r="Z58" i="41"/>
  <c r="Z54" i="41"/>
  <c r="Z50" i="41"/>
  <c r="Z46" i="41"/>
  <c r="Z42" i="41"/>
  <c r="Z38" i="41"/>
  <c r="Z34" i="41"/>
  <c r="Z30" i="41"/>
  <c r="Z26" i="41"/>
  <c r="Z24" i="41"/>
  <c r="Z20" i="41"/>
  <c r="Z16" i="41"/>
  <c r="Z12" i="41"/>
  <c r="Z8" i="41"/>
  <c r="Z4" i="41"/>
  <c r="Z351" i="41"/>
  <c r="Z350" i="41"/>
  <c r="Z349" i="41"/>
  <c r="Z348" i="41"/>
  <c r="Z347" i="41"/>
  <c r="Z346" i="41"/>
  <c r="Z345" i="41"/>
  <c r="Z344" i="41"/>
  <c r="Z343" i="41"/>
  <c r="Z342" i="41"/>
  <c r="Z341" i="41"/>
  <c r="Z340" i="41"/>
  <c r="Z339" i="41"/>
  <c r="Z338" i="41"/>
  <c r="Z337" i="41"/>
  <c r="Z336" i="41"/>
  <c r="Z335" i="41"/>
  <c r="Z334" i="41"/>
  <c r="Z333" i="41"/>
  <c r="Z332" i="41"/>
  <c r="Z331" i="41"/>
  <c r="Z330" i="41"/>
  <c r="Z329" i="41"/>
  <c r="Z328" i="41"/>
  <c r="Z327" i="41"/>
  <c r="Z326" i="41"/>
  <c r="Z325" i="41"/>
  <c r="Z324" i="41"/>
  <c r="Z323" i="41"/>
  <c r="Z296" i="41"/>
  <c r="Z292" i="41"/>
  <c r="Z288" i="41"/>
  <c r="Z284" i="41"/>
  <c r="Z280" i="41"/>
  <c r="Z276" i="41"/>
  <c r="Z272" i="41"/>
  <c r="Z268" i="41"/>
  <c r="Z264" i="41"/>
  <c r="Z260" i="41"/>
  <c r="Z256" i="41"/>
  <c r="Z252" i="41"/>
  <c r="Z248" i="41"/>
  <c r="Z244" i="41"/>
  <c r="Z240" i="41"/>
  <c r="Z236" i="41"/>
  <c r="Z232" i="41"/>
  <c r="Z228" i="41"/>
  <c r="Z224" i="41"/>
  <c r="Z220" i="41"/>
  <c r="Z216" i="41"/>
  <c r="Z212" i="41"/>
  <c r="Z208" i="41"/>
  <c r="Z204" i="41"/>
  <c r="Z200" i="41"/>
  <c r="Z196" i="41"/>
  <c r="Z192" i="41"/>
  <c r="Z188" i="41"/>
  <c r="Z184" i="41"/>
  <c r="Z180" i="41"/>
  <c r="Z176" i="41"/>
  <c r="Z172" i="41"/>
  <c r="Z168" i="41"/>
  <c r="Z164" i="41"/>
  <c r="Z160" i="41"/>
  <c r="Z156" i="41"/>
  <c r="Z152" i="41"/>
  <c r="Z148" i="41"/>
  <c r="Z144" i="41"/>
  <c r="Z140" i="41"/>
  <c r="Z136" i="41"/>
  <c r="Z132" i="41"/>
  <c r="Z128" i="41"/>
  <c r="Z124" i="41"/>
  <c r="Z120" i="41"/>
  <c r="Z116" i="41"/>
  <c r="Z112" i="41"/>
  <c r="Z108" i="41"/>
  <c r="Z104" i="41"/>
  <c r="Z100" i="41"/>
  <c r="Z96" i="41"/>
  <c r="Z92" i="41"/>
  <c r="Z88" i="41"/>
  <c r="Z84" i="41"/>
  <c r="Z80" i="41"/>
  <c r="Z76" i="41"/>
  <c r="Z72" i="41"/>
  <c r="Z68" i="41"/>
  <c r="Z64" i="41"/>
  <c r="Z60" i="41"/>
  <c r="Z56" i="41"/>
  <c r="Z52" i="41"/>
  <c r="Z48" i="41"/>
  <c r="Z44" i="41"/>
  <c r="Z40" i="41"/>
  <c r="Z36" i="41"/>
  <c r="Z32" i="41"/>
  <c r="Z28" i="41"/>
  <c r="Z22" i="41"/>
  <c r="Z18" i="41"/>
  <c r="Z14" i="41"/>
  <c r="Z10" i="41"/>
  <c r="Z6" i="41"/>
  <c r="Z295" i="41"/>
  <c r="Z291" i="41"/>
  <c r="Z287" i="41"/>
  <c r="Z283" i="41"/>
  <c r="Z279" i="41"/>
  <c r="Z275" i="41"/>
  <c r="Z271" i="41"/>
  <c r="Z267" i="41"/>
  <c r="Z263" i="41"/>
  <c r="Z259" i="41"/>
  <c r="Z255" i="41"/>
  <c r="Z251" i="41"/>
  <c r="Z247" i="41"/>
  <c r="Z243" i="41"/>
  <c r="Z239" i="41"/>
  <c r="Z235" i="41"/>
  <c r="Z231" i="41"/>
  <c r="Z227" i="41"/>
  <c r="Z223" i="41"/>
  <c r="Z219" i="41"/>
  <c r="Z215" i="41"/>
  <c r="Z211" i="41"/>
  <c r="Z207" i="41"/>
  <c r="Z203" i="41"/>
  <c r="Z199" i="41"/>
  <c r="Z195" i="41"/>
  <c r="Z191" i="41"/>
  <c r="Z187" i="41"/>
  <c r="Z183" i="41"/>
  <c r="Z179" i="41"/>
  <c r="Z175" i="41"/>
  <c r="Z171" i="41"/>
  <c r="Z167" i="41"/>
  <c r="Z163" i="41"/>
  <c r="Z159" i="41"/>
  <c r="Z155" i="41"/>
  <c r="Z151" i="41"/>
  <c r="Z147" i="41"/>
  <c r="Z143" i="41"/>
  <c r="Z139" i="41"/>
  <c r="Z135" i="41"/>
  <c r="Z131" i="41"/>
  <c r="Z127" i="41"/>
  <c r="Z123" i="41"/>
  <c r="Z119" i="41"/>
  <c r="Z115" i="41"/>
  <c r="Z111" i="41"/>
  <c r="Z107" i="41"/>
  <c r="Z103" i="41"/>
  <c r="Z99" i="41"/>
  <c r="Z95" i="41"/>
  <c r="Z91" i="41"/>
  <c r="Z87" i="41"/>
  <c r="Z83" i="41"/>
  <c r="Z79" i="41"/>
  <c r="Z75" i="41"/>
  <c r="Z71" i="41"/>
  <c r="Z67" i="41"/>
  <c r="Z63" i="41"/>
  <c r="Z59" i="41"/>
  <c r="Z55" i="41"/>
  <c r="Z51" i="41"/>
  <c r="Z47" i="41"/>
  <c r="Z43" i="41"/>
  <c r="Z39" i="41"/>
  <c r="Z35" i="41"/>
  <c r="Z31" i="41"/>
  <c r="Z27" i="41"/>
  <c r="Z23" i="41"/>
  <c r="Z19" i="41"/>
  <c r="Z15" i="41"/>
  <c r="Z11" i="41"/>
  <c r="Z7" i="41"/>
  <c r="Z3" i="41"/>
  <c r="Z322" i="41"/>
  <c r="Z321" i="41"/>
  <c r="Z320" i="41"/>
  <c r="Z319" i="41"/>
  <c r="Z318" i="41"/>
  <c r="Z317" i="41"/>
  <c r="Z316" i="41"/>
  <c r="Z315" i="41"/>
  <c r="Z314" i="41"/>
  <c r="Z313" i="41"/>
  <c r="Z312" i="41"/>
  <c r="Z311" i="41"/>
  <c r="Z310" i="41"/>
  <c r="Z309" i="41"/>
  <c r="Z308" i="41"/>
  <c r="Z307" i="41"/>
  <c r="Z306" i="41"/>
  <c r="Z305" i="41"/>
  <c r="Z304" i="41"/>
  <c r="Z303" i="41"/>
  <c r="Z302" i="41"/>
  <c r="Z301" i="41"/>
  <c r="Z300" i="41"/>
  <c r="Z299" i="41"/>
  <c r="Z297" i="41"/>
  <c r="Z293" i="41"/>
  <c r="Z289" i="41"/>
  <c r="Z285" i="41"/>
  <c r="Z281" i="41"/>
  <c r="Z277" i="41"/>
  <c r="Z273" i="41"/>
  <c r="Z269" i="41"/>
  <c r="Z265" i="41"/>
  <c r="Z261" i="41"/>
  <c r="Z257" i="41"/>
  <c r="Z253" i="41"/>
  <c r="Z249" i="41"/>
  <c r="Z245" i="41"/>
  <c r="Z241" i="41"/>
  <c r="Z237" i="41"/>
  <c r="Z233" i="41"/>
  <c r="Z229" i="41"/>
  <c r="Z225" i="41"/>
  <c r="Z221" i="41"/>
  <c r="Z217" i="41"/>
  <c r="Z213" i="41"/>
  <c r="Z209" i="41"/>
  <c r="Z205" i="41"/>
  <c r="Z201" i="41"/>
  <c r="Z197" i="41"/>
  <c r="Z193" i="41"/>
  <c r="Z189" i="41"/>
  <c r="Z185" i="41"/>
  <c r="Z181" i="41"/>
  <c r="Z177" i="41"/>
  <c r="Z173" i="41"/>
  <c r="Z169" i="41"/>
  <c r="Z165" i="41"/>
  <c r="Z161" i="41"/>
  <c r="Z157" i="41"/>
  <c r="Z153" i="41"/>
  <c r="Z149" i="41"/>
  <c r="Z145" i="41"/>
  <c r="Z141" i="41"/>
  <c r="Z137" i="41"/>
  <c r="Z133" i="41"/>
  <c r="Z129" i="41"/>
  <c r="Z125" i="41"/>
  <c r="Z121" i="41"/>
  <c r="Z117" i="41"/>
  <c r="Z113" i="41"/>
  <c r="Z109" i="41"/>
  <c r="Z105" i="41"/>
  <c r="Z101" i="41"/>
  <c r="Z97" i="41"/>
  <c r="Z93" i="41"/>
  <c r="Z89" i="41"/>
  <c r="Z85" i="41"/>
  <c r="Z81" i="41"/>
  <c r="Z77" i="41"/>
  <c r="Z73" i="41"/>
  <c r="Z69" i="41"/>
  <c r="Z65" i="41"/>
  <c r="Z61" i="41"/>
  <c r="Z57" i="41"/>
  <c r="Z53" i="41"/>
  <c r="Z49" i="41"/>
  <c r="Z45" i="41"/>
  <c r="Z41" i="41"/>
  <c r="Z37" i="41"/>
  <c r="Z33" i="41"/>
  <c r="Z29" i="41"/>
  <c r="Z25" i="41"/>
  <c r="Z21" i="41"/>
  <c r="Z17" i="41"/>
  <c r="Z13" i="41"/>
  <c r="Z9" i="41"/>
  <c r="Z5" i="41"/>
  <c r="AA400" i="41" l="1"/>
  <c r="AA399" i="41"/>
  <c r="AA356" i="41"/>
  <c r="AA360" i="41"/>
  <c r="AA354" i="41"/>
  <c r="AA362" i="41"/>
  <c r="AA364" i="41"/>
  <c r="AA366" i="41"/>
  <c r="AA357" i="41"/>
  <c r="AA361" i="41"/>
  <c r="AA363" i="41"/>
  <c r="AA365" i="41"/>
  <c r="AA381" i="41"/>
  <c r="AA385" i="41"/>
  <c r="AA378" i="41"/>
  <c r="AA382" i="41"/>
  <c r="AA392" i="41"/>
  <c r="AA396" i="41"/>
  <c r="AA386" i="41"/>
  <c r="AA390" i="41"/>
  <c r="AA394" i="41"/>
  <c r="AA387" i="41"/>
  <c r="AA355" i="41"/>
  <c r="AA358" i="41"/>
  <c r="AA388" i="41"/>
  <c r="AA398" i="41"/>
  <c r="AA359" i="41"/>
  <c r="AA367" i="41"/>
  <c r="AA369" i="41"/>
  <c r="AA371" i="41"/>
  <c r="AA373" i="41"/>
  <c r="AA375" i="41"/>
  <c r="AA377" i="41"/>
  <c r="AA379" i="41"/>
  <c r="AA383" i="41"/>
  <c r="AA397" i="41"/>
  <c r="AA368" i="41"/>
  <c r="AA370" i="41"/>
  <c r="AA372" i="41"/>
  <c r="AA374" i="41"/>
  <c r="AA376" i="41"/>
  <c r="AA380" i="41"/>
  <c r="AA384" i="41"/>
  <c r="AA391" i="41"/>
  <c r="AA389" i="41"/>
  <c r="AA393" i="41"/>
  <c r="AA395" i="41"/>
  <c r="BB354" i="54"/>
  <c r="BB356" i="54"/>
  <c r="BB357" i="54"/>
  <c r="BB358" i="54"/>
  <c r="BB359" i="54"/>
  <c r="BB355" i="54"/>
  <c r="BB360" i="54"/>
  <c r="BB361" i="54"/>
  <c r="BB364" i="54"/>
  <c r="BB365" i="54"/>
  <c r="BB368" i="54"/>
  <c r="BB369" i="54"/>
  <c r="BB373" i="54"/>
  <c r="BB374" i="54"/>
  <c r="BB377" i="54"/>
  <c r="BB362" i="54"/>
  <c r="BB363" i="54"/>
  <c r="BB366" i="54"/>
  <c r="BB367" i="54"/>
  <c r="BB370" i="54"/>
  <c r="BB371" i="54"/>
  <c r="BB375" i="54"/>
  <c r="BB376" i="54"/>
  <c r="BB378" i="54"/>
  <c r="BB381" i="54"/>
  <c r="BB382" i="54"/>
  <c r="BB385" i="54"/>
  <c r="BB386" i="54"/>
  <c r="BB389" i="54"/>
  <c r="BB390" i="54"/>
  <c r="BB393" i="54"/>
  <c r="BB394" i="54"/>
  <c r="BB397" i="54"/>
  <c r="BB398" i="54"/>
  <c r="BB379" i="54"/>
  <c r="BB380" i="54"/>
  <c r="BB383" i="54"/>
  <c r="BB384" i="54"/>
  <c r="BB387" i="54"/>
  <c r="BB388" i="54"/>
  <c r="BB391" i="54"/>
  <c r="BB392" i="54"/>
  <c r="BB395" i="54"/>
  <c r="BB396" i="54"/>
  <c r="BB399" i="54"/>
  <c r="BB400" i="54"/>
  <c r="BB372" i="54"/>
  <c r="BC2" i="54"/>
  <c r="BB157" i="54"/>
  <c r="BB137" i="54"/>
  <c r="BB135" i="54"/>
  <c r="BB133" i="54"/>
  <c r="BB179" i="54"/>
  <c r="BB131" i="54"/>
  <c r="BB129" i="54"/>
  <c r="BB127" i="54"/>
  <c r="BB125" i="54"/>
  <c r="BB123" i="54"/>
  <c r="BB121" i="54"/>
  <c r="BB115" i="54"/>
  <c r="BB139" i="54"/>
  <c r="BB119" i="54"/>
  <c r="BB113" i="54"/>
  <c r="BB111" i="54"/>
  <c r="BB105" i="54"/>
  <c r="BB103" i="54"/>
  <c r="BB97" i="54"/>
  <c r="BB95" i="54"/>
  <c r="BB109" i="54"/>
  <c r="BB101" i="54"/>
  <c r="BB91" i="54"/>
  <c r="BB87" i="54"/>
  <c r="BB85" i="54"/>
  <c r="BB83" i="54"/>
  <c r="BB79" i="54"/>
  <c r="BB75" i="54"/>
  <c r="BB71" i="54"/>
  <c r="BB107" i="54"/>
  <c r="BB99" i="54"/>
  <c r="BB93" i="54"/>
  <c r="BB89" i="54"/>
  <c r="BB81" i="54"/>
  <c r="BB77" i="54"/>
  <c r="BB73" i="54"/>
  <c r="BB69" i="54"/>
  <c r="BB65" i="54"/>
  <c r="BB61" i="54"/>
  <c r="BB57" i="54"/>
  <c r="BB53" i="54"/>
  <c r="BB49" i="54"/>
  <c r="BB45" i="54"/>
  <c r="BB41" i="54"/>
  <c r="BB67" i="54"/>
  <c r="BB63" i="54"/>
  <c r="BB59" i="54"/>
  <c r="BB55" i="54"/>
  <c r="BB51" i="54"/>
  <c r="BB47" i="54"/>
  <c r="BB43" i="54"/>
  <c r="BB39" i="54"/>
  <c r="BB37" i="54"/>
  <c r="BB35" i="54"/>
  <c r="BB33" i="54"/>
  <c r="BB31" i="54"/>
  <c r="BB29" i="54"/>
  <c r="BB27" i="54"/>
  <c r="BB25" i="54"/>
  <c r="BB23" i="54"/>
  <c r="BB21" i="54"/>
  <c r="BB19" i="54"/>
  <c r="BB17" i="54"/>
  <c r="BB15" i="54"/>
  <c r="BB13" i="54"/>
  <c r="BB11" i="54"/>
  <c r="BB9" i="54"/>
  <c r="BB7" i="54"/>
  <c r="BB5" i="54"/>
  <c r="BB185" i="54"/>
  <c r="BB171" i="54"/>
  <c r="BB175" i="54"/>
  <c r="BB163" i="54"/>
  <c r="BB159" i="54"/>
  <c r="BB130" i="54"/>
  <c r="BB126" i="54"/>
  <c r="BB120" i="54"/>
  <c r="BB117" i="54"/>
  <c r="BB143" i="54"/>
  <c r="BB145" i="54"/>
  <c r="BB147" i="54"/>
  <c r="BB149" i="54"/>
  <c r="BB151" i="54"/>
  <c r="BB153" i="54"/>
  <c r="BB155" i="54"/>
  <c r="BB167" i="54"/>
  <c r="BB141" i="54"/>
  <c r="BB134" i="54"/>
  <c r="BB254" i="54"/>
  <c r="BB246" i="54"/>
  <c r="BB236" i="54"/>
  <c r="BB218" i="54"/>
  <c r="BB214" i="54"/>
  <c r="BB198" i="54"/>
  <c r="BB194" i="54"/>
  <c r="BB190" i="54"/>
  <c r="BB182" i="54"/>
  <c r="BB154" i="54"/>
  <c r="BB150" i="54"/>
  <c r="BB138" i="54"/>
  <c r="BB132" i="54"/>
  <c r="BB124" i="54"/>
  <c r="BB122" i="54"/>
  <c r="BB250" i="54"/>
  <c r="BB242" i="54"/>
  <c r="BB210" i="54"/>
  <c r="BB206" i="54"/>
  <c r="BB202" i="54"/>
  <c r="BB178" i="54"/>
  <c r="BB174" i="54"/>
  <c r="BB170" i="54"/>
  <c r="BB166" i="54"/>
  <c r="BB162" i="54"/>
  <c r="BB158" i="54"/>
  <c r="BB146" i="54"/>
  <c r="BB136" i="54"/>
  <c r="BB128" i="54"/>
  <c r="BB142" i="54"/>
  <c r="BB186" i="54"/>
  <c r="BB183" i="54"/>
  <c r="BB181" i="54"/>
  <c r="BB177" i="54"/>
  <c r="BB169" i="54"/>
  <c r="BB161" i="54"/>
  <c r="BB189" i="54"/>
  <c r="BB227" i="54"/>
  <c r="BB225" i="54"/>
  <c r="BB217" i="54"/>
  <c r="BB211" i="54"/>
  <c r="BB209" i="54"/>
  <c r="BB207" i="54"/>
  <c r="BB205" i="54"/>
  <c r="BB203" i="54"/>
  <c r="BB201" i="54"/>
  <c r="BB199" i="54"/>
  <c r="BB197" i="54"/>
  <c r="BB195" i="54"/>
  <c r="BB193" i="54"/>
  <c r="BB191" i="54"/>
  <c r="BB237" i="54"/>
  <c r="BB223" i="54"/>
  <c r="BB221" i="54"/>
  <c r="BB219" i="54"/>
  <c r="BB239" i="54"/>
  <c r="BB229" i="54"/>
  <c r="BB294" i="54"/>
  <c r="BB286" i="54"/>
  <c r="BB284" i="54"/>
  <c r="BB278" i="54"/>
  <c r="BB276" i="54"/>
  <c r="BB270" i="54"/>
  <c r="BB187" i="54"/>
  <c r="BB173" i="54"/>
  <c r="BB165" i="54"/>
  <c r="BB231" i="54"/>
  <c r="BB215" i="54"/>
  <c r="BB213" i="54"/>
  <c r="BB235" i="54"/>
  <c r="BB233" i="54"/>
  <c r="BB292" i="54"/>
  <c r="BB290" i="54"/>
  <c r="BB288" i="54"/>
  <c r="BB282" i="54"/>
  <c r="BB280" i="54"/>
  <c r="BB274" i="54"/>
  <c r="BB272" i="54"/>
  <c r="BB266" i="54"/>
  <c r="BB264" i="54"/>
  <c r="BB262" i="54"/>
  <c r="BB256" i="54"/>
  <c r="BB252" i="54"/>
  <c r="BB248" i="54"/>
  <c r="BB244" i="54"/>
  <c r="BB240" i="54"/>
  <c r="BB234" i="54"/>
  <c r="BB268" i="54"/>
  <c r="BB258" i="54"/>
  <c r="BB238" i="54"/>
  <c r="BB232" i="54"/>
  <c r="BB228" i="54"/>
  <c r="BB224" i="54"/>
  <c r="BB4" i="54"/>
  <c r="BB6" i="54"/>
  <c r="BB8" i="54"/>
  <c r="BB10" i="54"/>
  <c r="BB12" i="54"/>
  <c r="BB14" i="54"/>
  <c r="BB16" i="54"/>
  <c r="BB18" i="54"/>
  <c r="BB20" i="54"/>
  <c r="BB22" i="54"/>
  <c r="BB24" i="54"/>
  <c r="BB26" i="54"/>
  <c r="BB28" i="54"/>
  <c r="BB32" i="54"/>
  <c r="BB34" i="54"/>
  <c r="BB36" i="54"/>
  <c r="BB38" i="54"/>
  <c r="BB40" i="54"/>
  <c r="BB42" i="54"/>
  <c r="BB44" i="54"/>
  <c r="BB46" i="54"/>
  <c r="BB48" i="54"/>
  <c r="BB50" i="54"/>
  <c r="BB52" i="54"/>
  <c r="BB54" i="54"/>
  <c r="BB56" i="54"/>
  <c r="BB58" i="54"/>
  <c r="BB60" i="54"/>
  <c r="BB62" i="54"/>
  <c r="BB64" i="54"/>
  <c r="BB66" i="54"/>
  <c r="BB68" i="54"/>
  <c r="BB70" i="54"/>
  <c r="BB72" i="54"/>
  <c r="BB74" i="54"/>
  <c r="BB76" i="54"/>
  <c r="BB78" i="54"/>
  <c r="BB80" i="54"/>
  <c r="BB82" i="54"/>
  <c r="BB84" i="54"/>
  <c r="BB86" i="54"/>
  <c r="BB88" i="54"/>
  <c r="BB90" i="54"/>
  <c r="BB92" i="54"/>
  <c r="BB94" i="54"/>
  <c r="BB96" i="54"/>
  <c r="BB98" i="54"/>
  <c r="BB100" i="54"/>
  <c r="BB102" i="54"/>
  <c r="BB104" i="54"/>
  <c r="BB106" i="54"/>
  <c r="BB108" i="54"/>
  <c r="BB110" i="54"/>
  <c r="BB112" i="54"/>
  <c r="BB114" i="54"/>
  <c r="BB116" i="54"/>
  <c r="BB118" i="54"/>
  <c r="BB222" i="54"/>
  <c r="BB226" i="54"/>
  <c r="BB230" i="54"/>
  <c r="BB260" i="54"/>
  <c r="BB241" i="54"/>
  <c r="BB245" i="54"/>
  <c r="BB249" i="54"/>
  <c r="BB253" i="54"/>
  <c r="BB257" i="54"/>
  <c r="BB333" i="54"/>
  <c r="BB331" i="54"/>
  <c r="BB319" i="54"/>
  <c r="BB312" i="54"/>
  <c r="BB296" i="54"/>
  <c r="BB298" i="54"/>
  <c r="BB302" i="54"/>
  <c r="BB310" i="54"/>
  <c r="BB314" i="54"/>
  <c r="BB324" i="54"/>
  <c r="BB349" i="54"/>
  <c r="BB329" i="54"/>
  <c r="BB321" i="54"/>
  <c r="BB311" i="54"/>
  <c r="BB305" i="54"/>
  <c r="BB301" i="54"/>
  <c r="BB326" i="54"/>
  <c r="BB322" i="54"/>
  <c r="BB318" i="54"/>
  <c r="BB342" i="54"/>
  <c r="BB352" i="54"/>
  <c r="BB330" i="54"/>
  <c r="BB328" i="54"/>
  <c r="BB350" i="54"/>
  <c r="BB3" i="54"/>
  <c r="BB340" i="54"/>
  <c r="BB338" i="54"/>
  <c r="BB140" i="54"/>
  <c r="BB144" i="54"/>
  <c r="BB148" i="54"/>
  <c r="BB152" i="54"/>
  <c r="BB156" i="54"/>
  <c r="BB160" i="54"/>
  <c r="BB164" i="54"/>
  <c r="BB168" i="54"/>
  <c r="BB172" i="54"/>
  <c r="BB176" i="54"/>
  <c r="BB180" i="54"/>
  <c r="BB184" i="54"/>
  <c r="BB188" i="54"/>
  <c r="BB192" i="54"/>
  <c r="BB196" i="54"/>
  <c r="BB200" i="54"/>
  <c r="BB204" i="54"/>
  <c r="BB208" i="54"/>
  <c r="BB212" i="54"/>
  <c r="BB216" i="54"/>
  <c r="BB220" i="54"/>
  <c r="BB316" i="54"/>
  <c r="BB30" i="54"/>
  <c r="BB243" i="54"/>
  <c r="BB247" i="54"/>
  <c r="BB251" i="54"/>
  <c r="BB255" i="54"/>
  <c r="BB259" i="54"/>
  <c r="BB345" i="54"/>
  <c r="BB337" i="54"/>
  <c r="BB336" i="54"/>
  <c r="BB320" i="54"/>
  <c r="BB306" i="54"/>
  <c r="BB300" i="54"/>
  <c r="BB304" i="54"/>
  <c r="BB308" i="54"/>
  <c r="BB299" i="54"/>
  <c r="BB307" i="54"/>
  <c r="BB353" i="54"/>
  <c r="BB351" i="54"/>
  <c r="BB343" i="54"/>
  <c r="BB339" i="54"/>
  <c r="BB335" i="54"/>
  <c r="BB327" i="54"/>
  <c r="BB325" i="54"/>
  <c r="BB323" i="54"/>
  <c r="BB317" i="54"/>
  <c r="BB315" i="54"/>
  <c r="BB313" i="54"/>
  <c r="BB309" i="54"/>
  <c r="BB303" i="54"/>
  <c r="BB297" i="54"/>
  <c r="BB295" i="54"/>
  <c r="BB293" i="54"/>
  <c r="BB291" i="54"/>
  <c r="BB289" i="54"/>
  <c r="BB287" i="54"/>
  <c r="BB285" i="54"/>
  <c r="BB283" i="54"/>
  <c r="BB281" i="54"/>
  <c r="BB279" i="54"/>
  <c r="BB277" i="54"/>
  <c r="BB275" i="54"/>
  <c r="BB273" i="54"/>
  <c r="BB271" i="54"/>
  <c r="BB269" i="54"/>
  <c r="BB267" i="54"/>
  <c r="BB265" i="54"/>
  <c r="BB263" i="54"/>
  <c r="BB261" i="54"/>
  <c r="BB332" i="54"/>
  <c r="BB334" i="54"/>
  <c r="BB344" i="54"/>
  <c r="BB347" i="54"/>
  <c r="BB341" i="54"/>
  <c r="BB348" i="54"/>
  <c r="BB346" i="54"/>
  <c r="V19" i="48"/>
  <c r="F51" i="52"/>
  <c r="D50" i="52"/>
  <c r="L49" i="52"/>
  <c r="R49" i="52"/>
  <c r="K49" i="52"/>
  <c r="E49" i="52"/>
  <c r="T49" i="52" s="1"/>
  <c r="I49" i="52"/>
  <c r="J49" i="52" s="1"/>
  <c r="M49" i="52" s="1"/>
  <c r="N49" i="52" s="1"/>
  <c r="S49" i="52" s="1"/>
  <c r="D49" i="51"/>
  <c r="F50" i="51"/>
  <c r="K48" i="51"/>
  <c r="E48" i="51"/>
  <c r="R48" i="51"/>
  <c r="I48" i="51"/>
  <c r="J48" i="51" s="1"/>
  <c r="R49" i="50"/>
  <c r="K49" i="50"/>
  <c r="E49" i="50"/>
  <c r="I49" i="50"/>
  <c r="J49" i="50" s="1"/>
  <c r="M49" i="50" s="1"/>
  <c r="N47" i="50"/>
  <c r="S47" i="50" s="1"/>
  <c r="T49" i="50"/>
  <c r="F51" i="50"/>
  <c r="D50" i="50"/>
  <c r="L49" i="50"/>
  <c r="AB2" i="41"/>
  <c r="AA352" i="41"/>
  <c r="AA353" i="41"/>
  <c r="AA298" i="41"/>
  <c r="AA294" i="41"/>
  <c r="AA290" i="41"/>
  <c r="AA286" i="41"/>
  <c r="AA282" i="41"/>
  <c r="AA278" i="41"/>
  <c r="AA274" i="41"/>
  <c r="AA270" i="41"/>
  <c r="AA266" i="41"/>
  <c r="AA262" i="41"/>
  <c r="AA258" i="41"/>
  <c r="AA254" i="41"/>
  <c r="AA250" i="41"/>
  <c r="AA246" i="41"/>
  <c r="AA242" i="41"/>
  <c r="AA238" i="41"/>
  <c r="AA234" i="41"/>
  <c r="AA230" i="41"/>
  <c r="AA226" i="41"/>
  <c r="AA222" i="41"/>
  <c r="AA218" i="41"/>
  <c r="AA214" i="41"/>
  <c r="AA210" i="41"/>
  <c r="AA206" i="41"/>
  <c r="AA202" i="41"/>
  <c r="AA198" i="41"/>
  <c r="AA194" i="41"/>
  <c r="AA190" i="41"/>
  <c r="AA186" i="41"/>
  <c r="AA182" i="41"/>
  <c r="AA178" i="41"/>
  <c r="AA174" i="41"/>
  <c r="AA170" i="41"/>
  <c r="AA166" i="41"/>
  <c r="AA162" i="41"/>
  <c r="AA158" i="41"/>
  <c r="AA154" i="41"/>
  <c r="AA150" i="41"/>
  <c r="AA146" i="41"/>
  <c r="AA142" i="41"/>
  <c r="AA138" i="41"/>
  <c r="AA134" i="41"/>
  <c r="AA130" i="41"/>
  <c r="AA126" i="41"/>
  <c r="AA122" i="41"/>
  <c r="AA118" i="41"/>
  <c r="AA114" i="41"/>
  <c r="AA110" i="41"/>
  <c r="AA106" i="41"/>
  <c r="AA102" i="41"/>
  <c r="AA98" i="41"/>
  <c r="AA94" i="41"/>
  <c r="AA90" i="41"/>
  <c r="AA86" i="41"/>
  <c r="AA82" i="41"/>
  <c r="AA78" i="41"/>
  <c r="AA74" i="41"/>
  <c r="AA70" i="41"/>
  <c r="AA66" i="41"/>
  <c r="AA62" i="41"/>
  <c r="AA58" i="41"/>
  <c r="AA54" i="41"/>
  <c r="AA50" i="41"/>
  <c r="AA46" i="41"/>
  <c r="AA42" i="41"/>
  <c r="AA38" i="41"/>
  <c r="AA34" i="41"/>
  <c r="AA30" i="41"/>
  <c r="AA26" i="41"/>
  <c r="AA24" i="41"/>
  <c r="AA20" i="41"/>
  <c r="AA16" i="41"/>
  <c r="AA12" i="41"/>
  <c r="AA8" i="41"/>
  <c r="AA4" i="41"/>
  <c r="AA296" i="41"/>
  <c r="AA292" i="41"/>
  <c r="AA288" i="41"/>
  <c r="AA284" i="41"/>
  <c r="AA280" i="41"/>
  <c r="AA276" i="41"/>
  <c r="AA272" i="41"/>
  <c r="AA268" i="41"/>
  <c r="AA264" i="41"/>
  <c r="AA260" i="41"/>
  <c r="AA256" i="41"/>
  <c r="AA252" i="41"/>
  <c r="AA248" i="41"/>
  <c r="AA244" i="41"/>
  <c r="AA240" i="41"/>
  <c r="AA236" i="41"/>
  <c r="AA232" i="41"/>
  <c r="AA228" i="41"/>
  <c r="AA224" i="41"/>
  <c r="AA220" i="41"/>
  <c r="AA216" i="41"/>
  <c r="AA212" i="41"/>
  <c r="AA208" i="41"/>
  <c r="AA204" i="41"/>
  <c r="AA200" i="41"/>
  <c r="AA196" i="41"/>
  <c r="AA192" i="41"/>
  <c r="AA188" i="41"/>
  <c r="AA184" i="41"/>
  <c r="AA180" i="41"/>
  <c r="AA176" i="41"/>
  <c r="AA172" i="41"/>
  <c r="AA168" i="41"/>
  <c r="AA164" i="41"/>
  <c r="AA160" i="41"/>
  <c r="AA156" i="41"/>
  <c r="AA152" i="41"/>
  <c r="AA148" i="41"/>
  <c r="AA144" i="41"/>
  <c r="AA140" i="41"/>
  <c r="AA136" i="41"/>
  <c r="AA132" i="41"/>
  <c r="AA128" i="41"/>
  <c r="AA124" i="41"/>
  <c r="AA120" i="41"/>
  <c r="AA116" i="41"/>
  <c r="AA112" i="41"/>
  <c r="AA108" i="41"/>
  <c r="AA104" i="41"/>
  <c r="AA100" i="41"/>
  <c r="AA96" i="41"/>
  <c r="AA92" i="41"/>
  <c r="AA88" i="41"/>
  <c r="AA84" i="41"/>
  <c r="AA80" i="41"/>
  <c r="AA76" i="41"/>
  <c r="AA72" i="41"/>
  <c r="AA68" i="41"/>
  <c r="AA64" i="41"/>
  <c r="AA60" i="41"/>
  <c r="AA56" i="41"/>
  <c r="AA52" i="41"/>
  <c r="AA48" i="41"/>
  <c r="AA44" i="41"/>
  <c r="AA40" i="41"/>
  <c r="AA36" i="41"/>
  <c r="AA32" i="41"/>
  <c r="AA28" i="41"/>
  <c r="AA22" i="41"/>
  <c r="AA18" i="41"/>
  <c r="AA14" i="41"/>
  <c r="AA10" i="41"/>
  <c r="AA6" i="41"/>
  <c r="AA3" i="41"/>
  <c r="AA295" i="41"/>
  <c r="AA291" i="41"/>
  <c r="AA287" i="41"/>
  <c r="AA283" i="41"/>
  <c r="AA279" i="41"/>
  <c r="AA275" i="41"/>
  <c r="AA271" i="41"/>
  <c r="AA267" i="41"/>
  <c r="AA263" i="41"/>
  <c r="AA259" i="41"/>
  <c r="AA255" i="41"/>
  <c r="AA251" i="41"/>
  <c r="AA247" i="41"/>
  <c r="AA243" i="41"/>
  <c r="AA239" i="41"/>
  <c r="AA235" i="41"/>
  <c r="AA231" i="41"/>
  <c r="AA227" i="41"/>
  <c r="AA223" i="41"/>
  <c r="AA219" i="41"/>
  <c r="AA215" i="41"/>
  <c r="AA211" i="41"/>
  <c r="AA207" i="41"/>
  <c r="AA203" i="41"/>
  <c r="AA199" i="41"/>
  <c r="AA195" i="41"/>
  <c r="AA191" i="41"/>
  <c r="AA187" i="41"/>
  <c r="AA183" i="41"/>
  <c r="AA179" i="41"/>
  <c r="AA175" i="41"/>
  <c r="AA171" i="41"/>
  <c r="AA167" i="41"/>
  <c r="AA163" i="41"/>
  <c r="AA159" i="41"/>
  <c r="AA155" i="41"/>
  <c r="AA151" i="41"/>
  <c r="AA147" i="41"/>
  <c r="AA143" i="41"/>
  <c r="AA139" i="41"/>
  <c r="AA135" i="41"/>
  <c r="AA131" i="41"/>
  <c r="AA127" i="41"/>
  <c r="AA123" i="41"/>
  <c r="AA119" i="41"/>
  <c r="AA115" i="41"/>
  <c r="AA111" i="41"/>
  <c r="AA107" i="41"/>
  <c r="AA103" i="41"/>
  <c r="AA99" i="41"/>
  <c r="AA95" i="41"/>
  <c r="AA91" i="41"/>
  <c r="AA87" i="41"/>
  <c r="AA83" i="41"/>
  <c r="AA79" i="41"/>
  <c r="AA75" i="41"/>
  <c r="AA71" i="41"/>
  <c r="AA67" i="41"/>
  <c r="AA63" i="41"/>
  <c r="AA59" i="41"/>
  <c r="AA55" i="41"/>
  <c r="AA51" i="41"/>
  <c r="AA47" i="41"/>
  <c r="AA43" i="41"/>
  <c r="AA39" i="41"/>
  <c r="AA35" i="41"/>
  <c r="AA31" i="41"/>
  <c r="AA27" i="41"/>
  <c r="AA23" i="41"/>
  <c r="AA19" i="41"/>
  <c r="AA15" i="41"/>
  <c r="AA11" i="41"/>
  <c r="AA7" i="41"/>
  <c r="AA297" i="41"/>
  <c r="AA293" i="41"/>
  <c r="AA289" i="41"/>
  <c r="AA285" i="41"/>
  <c r="AA281" i="41"/>
  <c r="AA277" i="41"/>
  <c r="AA273" i="41"/>
  <c r="AA269" i="41"/>
  <c r="AA265" i="41"/>
  <c r="AA261" i="41"/>
  <c r="AA257" i="41"/>
  <c r="AA253" i="41"/>
  <c r="AA249" i="41"/>
  <c r="AA245" i="41"/>
  <c r="AA241" i="41"/>
  <c r="AA237" i="41"/>
  <c r="AA233" i="41"/>
  <c r="AA229" i="41"/>
  <c r="AA225" i="41"/>
  <c r="AA221" i="41"/>
  <c r="AA217" i="41"/>
  <c r="AA213" i="41"/>
  <c r="AA209" i="41"/>
  <c r="AA205" i="41"/>
  <c r="AA201" i="41"/>
  <c r="AA197" i="41"/>
  <c r="AA193" i="41"/>
  <c r="AA189" i="41"/>
  <c r="AA185" i="41"/>
  <c r="AA181" i="41"/>
  <c r="AA177" i="41"/>
  <c r="AA173" i="41"/>
  <c r="AA169" i="41"/>
  <c r="AA165" i="41"/>
  <c r="AA161" i="41"/>
  <c r="AA157" i="41"/>
  <c r="AA153" i="41"/>
  <c r="AA149" i="41"/>
  <c r="AA145" i="41"/>
  <c r="AA141" i="41"/>
  <c r="AA137" i="41"/>
  <c r="AA133" i="41"/>
  <c r="AA129" i="41"/>
  <c r="AA125" i="41"/>
  <c r="AA121" i="41"/>
  <c r="AA117" i="41"/>
  <c r="AA113" i="41"/>
  <c r="AA109" i="41"/>
  <c r="AA105" i="41"/>
  <c r="AA101" i="41"/>
  <c r="AA97" i="41"/>
  <c r="AA93" i="41"/>
  <c r="AA89" i="41"/>
  <c r="AA85" i="41"/>
  <c r="AA81" i="41"/>
  <c r="AA77" i="41"/>
  <c r="AA73" i="41"/>
  <c r="AA69" i="41"/>
  <c r="AA65" i="41"/>
  <c r="AA61" i="41"/>
  <c r="AA57" i="41"/>
  <c r="AA53" i="41"/>
  <c r="AA49" i="41"/>
  <c r="AA45" i="41"/>
  <c r="AA41" i="41"/>
  <c r="AA37" i="41"/>
  <c r="AA33" i="41"/>
  <c r="AA29" i="41"/>
  <c r="AA25" i="41"/>
  <c r="AA21" i="41"/>
  <c r="AA17" i="41"/>
  <c r="AA13" i="41"/>
  <c r="AA9" i="41"/>
  <c r="AA5" i="41"/>
  <c r="AA351" i="41"/>
  <c r="AA350" i="41"/>
  <c r="AA349" i="41"/>
  <c r="AA348" i="41"/>
  <c r="AA347" i="41"/>
  <c r="AA346" i="41"/>
  <c r="AA345" i="41"/>
  <c r="AA344" i="41"/>
  <c r="AA343" i="41"/>
  <c r="AA342" i="41"/>
  <c r="AA341" i="41"/>
  <c r="AA340" i="41"/>
  <c r="AA339" i="41"/>
  <c r="AA338" i="41"/>
  <c r="AA337" i="41"/>
  <c r="AA336" i="41"/>
  <c r="AA335" i="41"/>
  <c r="AA334" i="41"/>
  <c r="AA333" i="41"/>
  <c r="AA332" i="41"/>
  <c r="AA331" i="41"/>
  <c r="AA330" i="41"/>
  <c r="AA329" i="41"/>
  <c r="AA328" i="41"/>
  <c r="AA327" i="41"/>
  <c r="AA326" i="41"/>
  <c r="AA325" i="41"/>
  <c r="AA324" i="41"/>
  <c r="AA323" i="41"/>
  <c r="AA322" i="41"/>
  <c r="AA321" i="41"/>
  <c r="AA320" i="41"/>
  <c r="AA319" i="41"/>
  <c r="AA318" i="41"/>
  <c r="AA317" i="41"/>
  <c r="AA316" i="41"/>
  <c r="AA315" i="41"/>
  <c r="AA314" i="41"/>
  <c r="AA313" i="41"/>
  <c r="AA312" i="41"/>
  <c r="AA311" i="41"/>
  <c r="AA310" i="41"/>
  <c r="AA309" i="41"/>
  <c r="AA308" i="41"/>
  <c r="AA307" i="41"/>
  <c r="AA306" i="41"/>
  <c r="AA305" i="41"/>
  <c r="AA304" i="41"/>
  <c r="AA303" i="41"/>
  <c r="AA302" i="41"/>
  <c r="AA301" i="41"/>
  <c r="AA300" i="41"/>
  <c r="AA299" i="41"/>
  <c r="AB400" i="41" l="1"/>
  <c r="AB399" i="41"/>
  <c r="AB354" i="41"/>
  <c r="AB356" i="41"/>
  <c r="AB360" i="41"/>
  <c r="AB362" i="41"/>
  <c r="AB364" i="41"/>
  <c r="AB366" i="41"/>
  <c r="AB368" i="41"/>
  <c r="AB370" i="41"/>
  <c r="AB372" i="41"/>
  <c r="AB374" i="41"/>
  <c r="AB376" i="41"/>
  <c r="AB380" i="41"/>
  <c r="AB384" i="41"/>
  <c r="AB386" i="41"/>
  <c r="AB390" i="41"/>
  <c r="AB357" i="41"/>
  <c r="AB363" i="41"/>
  <c r="AB365" i="41"/>
  <c r="AB381" i="41"/>
  <c r="AB378" i="41"/>
  <c r="AB382" i="41"/>
  <c r="AB388" i="41"/>
  <c r="AB396" i="41"/>
  <c r="AB361" i="41"/>
  <c r="AB385" i="41"/>
  <c r="AB391" i="41"/>
  <c r="AB398" i="41"/>
  <c r="AB359" i="41"/>
  <c r="AB379" i="41"/>
  <c r="AB383" i="41"/>
  <c r="AB397" i="41"/>
  <c r="AB394" i="41"/>
  <c r="AB387" i="41"/>
  <c r="AB355" i="41"/>
  <c r="AB358" i="41"/>
  <c r="AB392" i="41"/>
  <c r="AB367" i="41"/>
  <c r="AB369" i="41"/>
  <c r="AB371" i="41"/>
  <c r="AB373" i="41"/>
  <c r="AB375" i="41"/>
  <c r="AB377" i="41"/>
  <c r="AB395" i="41"/>
  <c r="AB389" i="41"/>
  <c r="AB393" i="41"/>
  <c r="BC354" i="54"/>
  <c r="BC355" i="54"/>
  <c r="BC356" i="54"/>
  <c r="BC357" i="54"/>
  <c r="BC358" i="54"/>
  <c r="BC359" i="54"/>
  <c r="BC363" i="54"/>
  <c r="BC367" i="54"/>
  <c r="BC371" i="54"/>
  <c r="BC376" i="54"/>
  <c r="BC361" i="54"/>
  <c r="BC365" i="54"/>
  <c r="BC369" i="54"/>
  <c r="BC372" i="54"/>
  <c r="BC374" i="54"/>
  <c r="BC380" i="54"/>
  <c r="BC384" i="54"/>
  <c r="BC388" i="54"/>
  <c r="BC392" i="54"/>
  <c r="BC396" i="54"/>
  <c r="BC400" i="54"/>
  <c r="BC378" i="54"/>
  <c r="BC382" i="54"/>
  <c r="BC386" i="54"/>
  <c r="BC390" i="54"/>
  <c r="BC394" i="54"/>
  <c r="BC398" i="54"/>
  <c r="BC381" i="54"/>
  <c r="BC399" i="54"/>
  <c r="BC395" i="54"/>
  <c r="BC391" i="54"/>
  <c r="BC387" i="54"/>
  <c r="BC383" i="54"/>
  <c r="BC397" i="54"/>
  <c r="BC393" i="54"/>
  <c r="BC389" i="54"/>
  <c r="BC385" i="54"/>
  <c r="BC370" i="54"/>
  <c r="BC379" i="54"/>
  <c r="BC375" i="54"/>
  <c r="BC364" i="54"/>
  <c r="BC360" i="54"/>
  <c r="BC368" i="54"/>
  <c r="BC377" i="54"/>
  <c r="BC373" i="54"/>
  <c r="BC366" i="54"/>
  <c r="BC362" i="54"/>
  <c r="BD2" i="54"/>
  <c r="BC141" i="54"/>
  <c r="BC117" i="54"/>
  <c r="BC95" i="54"/>
  <c r="BC93" i="54"/>
  <c r="BC89" i="54"/>
  <c r="BC81" i="54"/>
  <c r="BC77" i="54"/>
  <c r="BC73" i="54"/>
  <c r="BC91" i="54"/>
  <c r="BC87" i="54"/>
  <c r="BC85" i="54"/>
  <c r="BC83" i="54"/>
  <c r="BC79" i="54"/>
  <c r="BC75" i="54"/>
  <c r="BC71" i="54"/>
  <c r="BC67" i="54"/>
  <c r="BC63" i="54"/>
  <c r="BC59" i="54"/>
  <c r="BC55" i="54"/>
  <c r="BC51" i="54"/>
  <c r="BC47" i="54"/>
  <c r="BC43" i="54"/>
  <c r="BC69" i="54"/>
  <c r="BC65" i="54"/>
  <c r="BC61" i="54"/>
  <c r="BC57" i="54"/>
  <c r="BC53" i="54"/>
  <c r="BC49" i="54"/>
  <c r="BC45" i="54"/>
  <c r="BC41" i="54"/>
  <c r="BC39" i="54"/>
  <c r="BC37" i="54"/>
  <c r="BC35" i="54"/>
  <c r="BC33" i="54"/>
  <c r="BC31" i="54"/>
  <c r="BC29" i="54"/>
  <c r="BC27" i="54"/>
  <c r="BC25" i="54"/>
  <c r="BC23" i="54"/>
  <c r="BC21" i="54"/>
  <c r="BC19" i="54"/>
  <c r="BC17" i="54"/>
  <c r="BC15" i="54"/>
  <c r="BC13" i="54"/>
  <c r="BC11" i="54"/>
  <c r="BC9" i="54"/>
  <c r="BC7" i="54"/>
  <c r="BC5" i="54"/>
  <c r="BC3" i="54"/>
  <c r="BC272" i="54"/>
  <c r="BC80" i="54"/>
  <c r="BC76" i="54"/>
  <c r="BC72" i="54"/>
  <c r="BC68" i="54"/>
  <c r="BC64" i="54"/>
  <c r="BC60" i="54"/>
  <c r="BC56" i="54"/>
  <c r="BC52" i="54"/>
  <c r="BC48" i="54"/>
  <c r="BC44" i="54"/>
  <c r="BC40" i="54"/>
  <c r="BC97" i="54"/>
  <c r="BC99" i="54"/>
  <c r="BC101" i="54"/>
  <c r="BC103" i="54"/>
  <c r="BC105" i="54"/>
  <c r="BC107" i="54"/>
  <c r="BC109" i="54"/>
  <c r="BC111" i="54"/>
  <c r="BC113" i="54"/>
  <c r="BC115" i="54"/>
  <c r="BC183" i="54"/>
  <c r="BC177" i="54"/>
  <c r="BC165" i="54"/>
  <c r="BC161" i="54"/>
  <c r="BC155" i="54"/>
  <c r="BC151" i="54"/>
  <c r="BC147" i="54"/>
  <c r="BC143" i="54"/>
  <c r="BC280" i="54"/>
  <c r="BC119" i="54"/>
  <c r="BC121" i="54"/>
  <c r="BC123" i="54"/>
  <c r="BC125" i="54"/>
  <c r="BC127" i="54"/>
  <c r="BC129" i="54"/>
  <c r="BC131" i="54"/>
  <c r="BC133" i="54"/>
  <c r="BC135" i="54"/>
  <c r="BC137" i="54"/>
  <c r="BC203" i="54"/>
  <c r="BC181" i="54"/>
  <c r="BC173" i="54"/>
  <c r="BC169" i="54"/>
  <c r="BC157" i="54"/>
  <c r="BC153" i="54"/>
  <c r="BC149" i="54"/>
  <c r="BC145" i="54"/>
  <c r="BC139" i="54"/>
  <c r="BC102" i="54"/>
  <c r="BC100" i="54"/>
  <c r="BC94" i="54"/>
  <c r="BC92" i="54"/>
  <c r="BC86" i="54"/>
  <c r="BC84" i="54"/>
  <c r="BC82" i="54"/>
  <c r="BC74" i="54"/>
  <c r="BC66" i="54"/>
  <c r="BC58" i="54"/>
  <c r="BC50" i="54"/>
  <c r="BC42" i="54"/>
  <c r="BC36" i="54"/>
  <c r="BC34" i="54"/>
  <c r="BC32" i="54"/>
  <c r="BC28" i="54"/>
  <c r="BC26" i="54"/>
  <c r="BC24" i="54"/>
  <c r="BC22" i="54"/>
  <c r="BC20" i="54"/>
  <c r="BC18" i="54"/>
  <c r="BC16" i="54"/>
  <c r="BC234" i="54"/>
  <c r="BC114" i="54"/>
  <c r="BC116" i="54"/>
  <c r="BC112" i="54"/>
  <c r="BC108" i="54"/>
  <c r="BC104" i="54"/>
  <c r="BC98" i="54"/>
  <c r="BC96" i="54"/>
  <c r="BC90" i="54"/>
  <c r="BC88" i="54"/>
  <c r="BC78" i="54"/>
  <c r="BC70" i="54"/>
  <c r="BC62" i="54"/>
  <c r="BC54" i="54"/>
  <c r="BC46" i="54"/>
  <c r="BC38" i="54"/>
  <c r="BC4" i="54"/>
  <c r="BC6" i="54"/>
  <c r="BC8" i="54"/>
  <c r="BC10" i="54"/>
  <c r="BC12" i="54"/>
  <c r="BC14" i="54"/>
  <c r="BC118" i="54"/>
  <c r="BC110" i="54"/>
  <c r="BC106" i="54"/>
  <c r="BC276" i="54"/>
  <c r="BC207" i="54"/>
  <c r="BC195" i="54"/>
  <c r="BC187" i="54"/>
  <c r="BC185" i="54"/>
  <c r="BC175" i="54"/>
  <c r="BC167" i="54"/>
  <c r="BC159" i="54"/>
  <c r="BC197" i="54"/>
  <c r="BC205" i="54"/>
  <c r="BC221" i="54"/>
  <c r="BC217" i="54"/>
  <c r="BC227" i="54"/>
  <c r="BC235" i="54"/>
  <c r="BC290" i="54"/>
  <c r="BC288" i="54"/>
  <c r="BC284" i="54"/>
  <c r="BC282" i="54"/>
  <c r="BC274" i="54"/>
  <c r="BC268" i="54"/>
  <c r="BC211" i="54"/>
  <c r="BC199" i="54"/>
  <c r="BC191" i="54"/>
  <c r="BC189" i="54"/>
  <c r="BC179" i="54"/>
  <c r="BC171" i="54"/>
  <c r="BC163" i="54"/>
  <c r="BC193" i="54"/>
  <c r="BC201" i="54"/>
  <c r="BC209" i="54"/>
  <c r="BC215" i="54"/>
  <c r="BC233" i="54"/>
  <c r="BC223" i="54"/>
  <c r="BC219" i="54"/>
  <c r="BC213" i="54"/>
  <c r="BC229" i="54"/>
  <c r="BC225" i="54"/>
  <c r="BC231" i="54"/>
  <c r="BC296" i="54"/>
  <c r="BC294" i="54"/>
  <c r="BC292" i="54"/>
  <c r="BC286" i="54"/>
  <c r="BC278" i="54"/>
  <c r="BC270" i="54"/>
  <c r="BC264" i="54"/>
  <c r="BC236" i="54"/>
  <c r="BC232" i="54"/>
  <c r="BC230" i="54"/>
  <c r="BC228" i="54"/>
  <c r="BC226" i="54"/>
  <c r="BC224" i="54"/>
  <c r="BC222" i="54"/>
  <c r="BC220" i="54"/>
  <c r="BC216" i="54"/>
  <c r="BC212" i="54"/>
  <c r="BC208" i="54"/>
  <c r="BC204" i="54"/>
  <c r="BC200" i="54"/>
  <c r="BC196" i="54"/>
  <c r="BC192" i="54"/>
  <c r="BC188" i="54"/>
  <c r="BC184" i="54"/>
  <c r="BC180" i="54"/>
  <c r="BC176" i="54"/>
  <c r="BC172" i="54"/>
  <c r="BC168" i="54"/>
  <c r="BC164" i="54"/>
  <c r="BC160" i="54"/>
  <c r="BC156" i="54"/>
  <c r="BC152" i="54"/>
  <c r="BC148" i="54"/>
  <c r="BC144" i="54"/>
  <c r="BC140" i="54"/>
  <c r="BC30" i="54"/>
  <c r="BC266" i="54"/>
  <c r="BC262" i="54"/>
  <c r="BC260" i="54"/>
  <c r="BC256" i="54"/>
  <c r="BC254" i="54"/>
  <c r="BC252" i="54"/>
  <c r="BC250" i="54"/>
  <c r="BC248" i="54"/>
  <c r="BC246" i="54"/>
  <c r="BC244" i="54"/>
  <c r="BC242" i="54"/>
  <c r="BC240" i="54"/>
  <c r="BC238" i="54"/>
  <c r="BC218" i="54"/>
  <c r="BC214" i="54"/>
  <c r="BC210" i="54"/>
  <c r="BC206" i="54"/>
  <c r="BC202" i="54"/>
  <c r="BC198" i="54"/>
  <c r="BC194" i="54"/>
  <c r="BC190" i="54"/>
  <c r="BC186" i="54"/>
  <c r="BC182" i="54"/>
  <c r="BC178" i="54"/>
  <c r="BC174" i="54"/>
  <c r="BC170" i="54"/>
  <c r="BC166" i="54"/>
  <c r="BC162" i="54"/>
  <c r="BC158" i="54"/>
  <c r="BC154" i="54"/>
  <c r="BC150" i="54"/>
  <c r="BC146" i="54"/>
  <c r="BC142" i="54"/>
  <c r="BC138" i="54"/>
  <c r="BC122" i="54"/>
  <c r="BC126" i="54"/>
  <c r="BC130" i="54"/>
  <c r="BC134" i="54"/>
  <c r="BC259" i="54"/>
  <c r="BC257" i="54"/>
  <c r="BC253" i="54"/>
  <c r="BC249" i="54"/>
  <c r="BC245" i="54"/>
  <c r="BC241" i="54"/>
  <c r="BC237" i="54"/>
  <c r="BC301" i="54"/>
  <c r="BC305" i="54"/>
  <c r="BC315" i="54"/>
  <c r="BC327" i="54"/>
  <c r="BC321" i="54"/>
  <c r="BC307" i="54"/>
  <c r="BC303" i="54"/>
  <c r="BC299" i="54"/>
  <c r="BC334" i="54"/>
  <c r="BC316" i="54"/>
  <c r="BC312" i="54"/>
  <c r="BC308" i="54"/>
  <c r="BC304" i="54"/>
  <c r="BC300" i="54"/>
  <c r="BC336" i="54"/>
  <c r="BC341" i="54"/>
  <c r="BC337" i="54"/>
  <c r="BC333" i="54"/>
  <c r="BC353" i="54"/>
  <c r="BC349" i="54"/>
  <c r="BC343" i="54"/>
  <c r="BC350" i="54"/>
  <c r="BC342" i="54"/>
  <c r="BC346" i="54"/>
  <c r="BC344" i="54"/>
  <c r="BC120" i="54"/>
  <c r="BC124" i="54"/>
  <c r="BC128" i="54"/>
  <c r="BC132" i="54"/>
  <c r="BC136" i="54"/>
  <c r="BC258" i="54"/>
  <c r="BC317" i="54"/>
  <c r="BC313" i="54"/>
  <c r="BC255" i="54"/>
  <c r="BC251" i="54"/>
  <c r="BC247" i="54"/>
  <c r="BC243" i="54"/>
  <c r="BC239" i="54"/>
  <c r="BC328" i="54"/>
  <c r="BC261" i="54"/>
  <c r="BC263" i="54"/>
  <c r="BC265" i="54"/>
  <c r="BC267" i="54"/>
  <c r="BC269" i="54"/>
  <c r="BC271" i="54"/>
  <c r="BC273" i="54"/>
  <c r="BC275" i="54"/>
  <c r="BC277" i="54"/>
  <c r="BC279" i="54"/>
  <c r="BC281" i="54"/>
  <c r="BC283" i="54"/>
  <c r="BC285" i="54"/>
  <c r="BC287" i="54"/>
  <c r="BC289" i="54"/>
  <c r="BC291" i="54"/>
  <c r="BC293" i="54"/>
  <c r="BC295" i="54"/>
  <c r="BC297" i="54"/>
  <c r="BC325" i="54"/>
  <c r="BC329" i="54"/>
  <c r="BC347" i="54"/>
  <c r="BC331" i="54"/>
  <c r="BC323" i="54"/>
  <c r="BC319" i="54"/>
  <c r="BC311" i="54"/>
  <c r="BC309" i="54"/>
  <c r="BC330" i="54"/>
  <c r="BC326" i="54"/>
  <c r="BC324" i="54"/>
  <c r="BC322" i="54"/>
  <c r="BC320" i="54"/>
  <c r="BC318" i="54"/>
  <c r="BC314" i="54"/>
  <c r="BC310" i="54"/>
  <c r="BC306" i="54"/>
  <c r="BC302" i="54"/>
  <c r="BC298" i="54"/>
  <c r="BC340" i="54"/>
  <c r="BC338" i="54"/>
  <c r="BC332" i="54"/>
  <c r="BC339" i="54"/>
  <c r="BC335" i="54"/>
  <c r="BC351" i="54"/>
  <c r="BC345" i="54"/>
  <c r="BC352" i="54"/>
  <c r="BC348" i="54"/>
  <c r="V20" i="48"/>
  <c r="K50" i="52"/>
  <c r="E50" i="52"/>
  <c r="R50" i="52"/>
  <c r="I50" i="52"/>
  <c r="D51" i="52"/>
  <c r="F52" i="52"/>
  <c r="L50" i="52"/>
  <c r="G50" i="52"/>
  <c r="H50" i="52" s="1"/>
  <c r="G49" i="51"/>
  <c r="H49" i="51" s="1"/>
  <c r="F51" i="51"/>
  <c r="D50" i="51"/>
  <c r="R49" i="51"/>
  <c r="K49" i="51"/>
  <c r="E49" i="51"/>
  <c r="I49" i="51"/>
  <c r="G50" i="50"/>
  <c r="H50" i="50" s="1"/>
  <c r="L50" i="50" s="1"/>
  <c r="N49" i="50"/>
  <c r="S49" i="50" s="1"/>
  <c r="D51" i="50"/>
  <c r="F52" i="50"/>
  <c r="K50" i="50"/>
  <c r="E50" i="50"/>
  <c r="R50" i="50"/>
  <c r="I50" i="50"/>
  <c r="AC2" i="41"/>
  <c r="AB353" i="41"/>
  <c r="AB352" i="41"/>
  <c r="AB296" i="41"/>
  <c r="AB292" i="41"/>
  <c r="AB288" i="41"/>
  <c r="AB284" i="41"/>
  <c r="AB280" i="41"/>
  <c r="AB276" i="41"/>
  <c r="AB272" i="41"/>
  <c r="AB268" i="41"/>
  <c r="AB264" i="41"/>
  <c r="AB260" i="41"/>
  <c r="AB256" i="41"/>
  <c r="AB252" i="41"/>
  <c r="AB248" i="41"/>
  <c r="AB244" i="41"/>
  <c r="AB240" i="41"/>
  <c r="AB236" i="41"/>
  <c r="AB232" i="41"/>
  <c r="AB228" i="41"/>
  <c r="AB224" i="41"/>
  <c r="AB220" i="41"/>
  <c r="AB216" i="41"/>
  <c r="AB212" i="41"/>
  <c r="AB208" i="41"/>
  <c r="AB204" i="41"/>
  <c r="AB200" i="41"/>
  <c r="AB196" i="41"/>
  <c r="AB192" i="41"/>
  <c r="AB188" i="41"/>
  <c r="AB184" i="41"/>
  <c r="AB180" i="41"/>
  <c r="AB176" i="41"/>
  <c r="AB172" i="41"/>
  <c r="AB168" i="41"/>
  <c r="AB164" i="41"/>
  <c r="AB160" i="41"/>
  <c r="AB156" i="41"/>
  <c r="AB152" i="41"/>
  <c r="AB148" i="41"/>
  <c r="AB144" i="41"/>
  <c r="AB140" i="41"/>
  <c r="AB136" i="41"/>
  <c r="AB132" i="41"/>
  <c r="AB128" i="41"/>
  <c r="AB124" i="41"/>
  <c r="AB120" i="41"/>
  <c r="AB116" i="41"/>
  <c r="AB112" i="41"/>
  <c r="AB108" i="41"/>
  <c r="AB104" i="41"/>
  <c r="AB100" i="41"/>
  <c r="AB96" i="41"/>
  <c r="AB92" i="41"/>
  <c r="AB88" i="41"/>
  <c r="AB84" i="41"/>
  <c r="AB80" i="41"/>
  <c r="AB76" i="41"/>
  <c r="AB72" i="41"/>
  <c r="AB68" i="41"/>
  <c r="AB64" i="41"/>
  <c r="AB60" i="41"/>
  <c r="AB56" i="41"/>
  <c r="AB52" i="41"/>
  <c r="AB48" i="41"/>
  <c r="AB44" i="41"/>
  <c r="AB40" i="41"/>
  <c r="AB36" i="41"/>
  <c r="AB32" i="41"/>
  <c r="AB28" i="41"/>
  <c r="AB22" i="41"/>
  <c r="AB18" i="41"/>
  <c r="AB14" i="41"/>
  <c r="AB10" i="41"/>
  <c r="AB6" i="41"/>
  <c r="AB298" i="41"/>
  <c r="AB294" i="41"/>
  <c r="AB290" i="41"/>
  <c r="AB286" i="41"/>
  <c r="AB282" i="41"/>
  <c r="AB278" i="41"/>
  <c r="AB274" i="41"/>
  <c r="AB270" i="41"/>
  <c r="AB266" i="41"/>
  <c r="AB262" i="41"/>
  <c r="AB258" i="41"/>
  <c r="AB254" i="41"/>
  <c r="AB250" i="41"/>
  <c r="AB246" i="41"/>
  <c r="AB242" i="41"/>
  <c r="AB238" i="41"/>
  <c r="AB234" i="41"/>
  <c r="AB230" i="41"/>
  <c r="AB226" i="41"/>
  <c r="AB222" i="41"/>
  <c r="AB218" i="41"/>
  <c r="AB214" i="41"/>
  <c r="AB210" i="41"/>
  <c r="AB206" i="41"/>
  <c r="AB202" i="41"/>
  <c r="AB198" i="41"/>
  <c r="AB194" i="41"/>
  <c r="AB190" i="41"/>
  <c r="AB186" i="41"/>
  <c r="AB182" i="41"/>
  <c r="AB178" i="41"/>
  <c r="AB174" i="41"/>
  <c r="AB170" i="41"/>
  <c r="AB166" i="41"/>
  <c r="AB162" i="41"/>
  <c r="AB158" i="41"/>
  <c r="AB154" i="41"/>
  <c r="AB150" i="41"/>
  <c r="AB146" i="41"/>
  <c r="AB142" i="41"/>
  <c r="AB138" i="41"/>
  <c r="AB134" i="41"/>
  <c r="AB130" i="41"/>
  <c r="AB126" i="41"/>
  <c r="AB122" i="41"/>
  <c r="AB118" i="41"/>
  <c r="AB114" i="41"/>
  <c r="AB110" i="41"/>
  <c r="AB106" i="41"/>
  <c r="AB102" i="41"/>
  <c r="AB98" i="41"/>
  <c r="AB94" i="41"/>
  <c r="AB90" i="41"/>
  <c r="AB86" i="41"/>
  <c r="AB82" i="41"/>
  <c r="AB78" i="41"/>
  <c r="AB74" i="41"/>
  <c r="AB70" i="41"/>
  <c r="AB66" i="41"/>
  <c r="AB62" i="41"/>
  <c r="AB58" i="41"/>
  <c r="AB54" i="41"/>
  <c r="AB50" i="41"/>
  <c r="AB46" i="41"/>
  <c r="AB42" i="41"/>
  <c r="AB38" i="41"/>
  <c r="AB34" i="41"/>
  <c r="AB30" i="41"/>
  <c r="AB26" i="41"/>
  <c r="AB24" i="41"/>
  <c r="AB20" i="41"/>
  <c r="AB16" i="41"/>
  <c r="AB12" i="41"/>
  <c r="AB8" i="41"/>
  <c r="AB4" i="41"/>
  <c r="AB351" i="41"/>
  <c r="AB350" i="41"/>
  <c r="AB349" i="41"/>
  <c r="AB348" i="41"/>
  <c r="AB347" i="41"/>
  <c r="AB346" i="41"/>
  <c r="AB345" i="41"/>
  <c r="AB344" i="41"/>
  <c r="AB343" i="41"/>
  <c r="AB342" i="41"/>
  <c r="AB341" i="41"/>
  <c r="AB340" i="41"/>
  <c r="AB339" i="41"/>
  <c r="AB338" i="41"/>
  <c r="AB337" i="41"/>
  <c r="AB336" i="41"/>
  <c r="AB335" i="41"/>
  <c r="AB334" i="41"/>
  <c r="AB333" i="41"/>
  <c r="AB332" i="41"/>
  <c r="AB331" i="41"/>
  <c r="AB330" i="41"/>
  <c r="AB329" i="41"/>
  <c r="AB328" i="41"/>
  <c r="AB327" i="41"/>
  <c r="AB326" i="41"/>
  <c r="AB325" i="41"/>
  <c r="AB324" i="41"/>
  <c r="AB322" i="41"/>
  <c r="AB321" i="41"/>
  <c r="AB320" i="41"/>
  <c r="AB319" i="41"/>
  <c r="AB318" i="41"/>
  <c r="AB317" i="41"/>
  <c r="AB316" i="41"/>
  <c r="AB315" i="41"/>
  <c r="AB314" i="41"/>
  <c r="AB313" i="41"/>
  <c r="AB312" i="41"/>
  <c r="AB311" i="41"/>
  <c r="AB310" i="41"/>
  <c r="AB309" i="41"/>
  <c r="AB308" i="41"/>
  <c r="AB307" i="41"/>
  <c r="AB306" i="41"/>
  <c r="AB305" i="41"/>
  <c r="AB304" i="41"/>
  <c r="AB303" i="41"/>
  <c r="AB302" i="41"/>
  <c r="AB301" i="41"/>
  <c r="AB300" i="41"/>
  <c r="AB299" i="41"/>
  <c r="AB297" i="41"/>
  <c r="AB293" i="41"/>
  <c r="AB289" i="41"/>
  <c r="AB285" i="41"/>
  <c r="AB281" i="41"/>
  <c r="AB277" i="41"/>
  <c r="AB273" i="41"/>
  <c r="AB269" i="41"/>
  <c r="AB265" i="41"/>
  <c r="AB261" i="41"/>
  <c r="AB257" i="41"/>
  <c r="AB253" i="41"/>
  <c r="AB249" i="41"/>
  <c r="AB245" i="41"/>
  <c r="AB241" i="41"/>
  <c r="AB237" i="41"/>
  <c r="AB233" i="41"/>
  <c r="AB229" i="41"/>
  <c r="AB225" i="41"/>
  <c r="AB221" i="41"/>
  <c r="AB217" i="41"/>
  <c r="AB213" i="41"/>
  <c r="AB209" i="41"/>
  <c r="AB205" i="41"/>
  <c r="AB201" i="41"/>
  <c r="AB197" i="41"/>
  <c r="AB193" i="41"/>
  <c r="AB189" i="41"/>
  <c r="AB185" i="41"/>
  <c r="AB181" i="41"/>
  <c r="AB177" i="41"/>
  <c r="AB173" i="41"/>
  <c r="AB169" i="41"/>
  <c r="AB165" i="41"/>
  <c r="AB161" i="41"/>
  <c r="AB157" i="41"/>
  <c r="AB153" i="41"/>
  <c r="AB149" i="41"/>
  <c r="AB145" i="41"/>
  <c r="AB141" i="41"/>
  <c r="AB137" i="41"/>
  <c r="AB133" i="41"/>
  <c r="AB129" i="41"/>
  <c r="AB125" i="41"/>
  <c r="AB121" i="41"/>
  <c r="AB117" i="41"/>
  <c r="AB113" i="41"/>
  <c r="AB109" i="41"/>
  <c r="AB105" i="41"/>
  <c r="AB101" i="41"/>
  <c r="AB97" i="41"/>
  <c r="AB93" i="41"/>
  <c r="AB89" i="41"/>
  <c r="AB85" i="41"/>
  <c r="AB81" i="41"/>
  <c r="AB77" i="41"/>
  <c r="AB73" i="41"/>
  <c r="AB69" i="41"/>
  <c r="AB65" i="41"/>
  <c r="AB61" i="41"/>
  <c r="AB57" i="41"/>
  <c r="AB53" i="41"/>
  <c r="AB49" i="41"/>
  <c r="AB45" i="41"/>
  <c r="AB41" i="41"/>
  <c r="AB37" i="41"/>
  <c r="AB33" i="41"/>
  <c r="AB29" i="41"/>
  <c r="AB25" i="41"/>
  <c r="AB21" i="41"/>
  <c r="AB17" i="41"/>
  <c r="AB13" i="41"/>
  <c r="AB9" i="41"/>
  <c r="AB5" i="41"/>
  <c r="AB323" i="41"/>
  <c r="AB295" i="41"/>
  <c r="AB291" i="41"/>
  <c r="AB287" i="41"/>
  <c r="AB283" i="41"/>
  <c r="AB279" i="41"/>
  <c r="AB275" i="41"/>
  <c r="AB271" i="41"/>
  <c r="AB267" i="41"/>
  <c r="AB263" i="41"/>
  <c r="AB259" i="41"/>
  <c r="AB255" i="41"/>
  <c r="AB251" i="41"/>
  <c r="AB247" i="41"/>
  <c r="AB243" i="41"/>
  <c r="AB239" i="41"/>
  <c r="AB235" i="41"/>
  <c r="AB231" i="41"/>
  <c r="AB227" i="41"/>
  <c r="AB223" i="41"/>
  <c r="AB219" i="41"/>
  <c r="AB215" i="41"/>
  <c r="AB211" i="41"/>
  <c r="AB207" i="41"/>
  <c r="AB203" i="41"/>
  <c r="AB199" i="41"/>
  <c r="AB195" i="41"/>
  <c r="AB191" i="41"/>
  <c r="AB187" i="41"/>
  <c r="AB183" i="41"/>
  <c r="AB179" i="41"/>
  <c r="AB175" i="41"/>
  <c r="AB171" i="41"/>
  <c r="AB167" i="41"/>
  <c r="AB163" i="41"/>
  <c r="AB159" i="41"/>
  <c r="AB155" i="41"/>
  <c r="AB151" i="41"/>
  <c r="AB147" i="41"/>
  <c r="AB143" i="41"/>
  <c r="AB139" i="41"/>
  <c r="AB135" i="41"/>
  <c r="AB131" i="41"/>
  <c r="AB127" i="41"/>
  <c r="AB123" i="41"/>
  <c r="AB119" i="41"/>
  <c r="AB115" i="41"/>
  <c r="AB111" i="41"/>
  <c r="AB107" i="41"/>
  <c r="AB103" i="41"/>
  <c r="AB99" i="41"/>
  <c r="AB95" i="41"/>
  <c r="AB91" i="41"/>
  <c r="AB87" i="41"/>
  <c r="AB83" i="41"/>
  <c r="AB79" i="41"/>
  <c r="AB75" i="41"/>
  <c r="AB71" i="41"/>
  <c r="AB67" i="41"/>
  <c r="AB63" i="41"/>
  <c r="AB59" i="41"/>
  <c r="AB55" i="41"/>
  <c r="AB51" i="41"/>
  <c r="AB47" i="41"/>
  <c r="AB43" i="41"/>
  <c r="AB39" i="41"/>
  <c r="AB35" i="41"/>
  <c r="AB31" i="41"/>
  <c r="AB27" i="41"/>
  <c r="AB23" i="41"/>
  <c r="AB19" i="41"/>
  <c r="AB15" i="41"/>
  <c r="AB11" i="41"/>
  <c r="AB7" i="41"/>
  <c r="AB3" i="41"/>
  <c r="AC399" i="41" l="1"/>
  <c r="AC400" i="41"/>
  <c r="AC354" i="41"/>
  <c r="AC356" i="41"/>
  <c r="AC360" i="41"/>
  <c r="AC362" i="41"/>
  <c r="AC364" i="41"/>
  <c r="AC366" i="41"/>
  <c r="AC386" i="41"/>
  <c r="AC394" i="41"/>
  <c r="AC361" i="41"/>
  <c r="AC363" i="41"/>
  <c r="AC365" i="41"/>
  <c r="AC381" i="41"/>
  <c r="AC385" i="41"/>
  <c r="AC355" i="41"/>
  <c r="AC378" i="41"/>
  <c r="AC382" i="41"/>
  <c r="AC390" i="41"/>
  <c r="AC357" i="41"/>
  <c r="AC387" i="41"/>
  <c r="AC358" i="41"/>
  <c r="AC388" i="41"/>
  <c r="AC392" i="41"/>
  <c r="AC396" i="41"/>
  <c r="AC398" i="41"/>
  <c r="AC359" i="41"/>
  <c r="AC367" i="41"/>
  <c r="AC369" i="41"/>
  <c r="AC371" i="41"/>
  <c r="AC373" i="41"/>
  <c r="AC375" i="41"/>
  <c r="AC377" i="41"/>
  <c r="AC379" i="41"/>
  <c r="AC383" i="41"/>
  <c r="AC395" i="41"/>
  <c r="AC397" i="41"/>
  <c r="AC368" i="41"/>
  <c r="AC370" i="41"/>
  <c r="AC372" i="41"/>
  <c r="AC374" i="41"/>
  <c r="AC376" i="41"/>
  <c r="AC380" i="41"/>
  <c r="AC384" i="41"/>
  <c r="AC391" i="41"/>
  <c r="AC389" i="41"/>
  <c r="AC393" i="41"/>
  <c r="BD355" i="54"/>
  <c r="BD356" i="54"/>
  <c r="BD357" i="54"/>
  <c r="BD358" i="54"/>
  <c r="BD359" i="54"/>
  <c r="BD354" i="54"/>
  <c r="BD361" i="54"/>
  <c r="BD362" i="54"/>
  <c r="BD365" i="54"/>
  <c r="BD366" i="54"/>
  <c r="BD369" i="54"/>
  <c r="BD370" i="54"/>
  <c r="BD374" i="54"/>
  <c r="BD375" i="54"/>
  <c r="BD360" i="54"/>
  <c r="BD363" i="54"/>
  <c r="BD364" i="54"/>
  <c r="BD367" i="54"/>
  <c r="BD368" i="54"/>
  <c r="BD371" i="54"/>
  <c r="BD373" i="54"/>
  <c r="BD376" i="54"/>
  <c r="BD377" i="54"/>
  <c r="BD378" i="54"/>
  <c r="BD379" i="54"/>
  <c r="BD382" i="54"/>
  <c r="BD383" i="54"/>
  <c r="BD386" i="54"/>
  <c r="BD387" i="54"/>
  <c r="BD390" i="54"/>
  <c r="BD391" i="54"/>
  <c r="BD394" i="54"/>
  <c r="BD395" i="54"/>
  <c r="BD398" i="54"/>
  <c r="BD399" i="54"/>
  <c r="BD380" i="54"/>
  <c r="BD381" i="54"/>
  <c r="BD384" i="54"/>
  <c r="BD385" i="54"/>
  <c r="BD388" i="54"/>
  <c r="BD389" i="54"/>
  <c r="BD392" i="54"/>
  <c r="BD393" i="54"/>
  <c r="BD396" i="54"/>
  <c r="BD397" i="54"/>
  <c r="BD400" i="54"/>
  <c r="BD372" i="54"/>
  <c r="J49" i="51"/>
  <c r="BE2" i="54"/>
  <c r="BD153" i="54"/>
  <c r="BD149" i="54"/>
  <c r="BD145" i="54"/>
  <c r="BD137" i="54"/>
  <c r="BD133" i="54"/>
  <c r="BD119" i="54"/>
  <c r="BD113" i="54"/>
  <c r="BD163" i="54"/>
  <c r="BD155" i="54"/>
  <c r="BD151" i="54"/>
  <c r="BD147" i="54"/>
  <c r="BD143" i="54"/>
  <c r="BD135" i="54"/>
  <c r="BD131" i="54"/>
  <c r="BD129" i="54"/>
  <c r="BD127" i="54"/>
  <c r="BD125" i="54"/>
  <c r="BD123" i="54"/>
  <c r="BD121" i="54"/>
  <c r="BD115" i="54"/>
  <c r="BD109" i="54"/>
  <c r="BD107" i="54"/>
  <c r="BD101" i="54"/>
  <c r="BD99" i="54"/>
  <c r="BD95" i="54"/>
  <c r="BD111" i="54"/>
  <c r="BD105" i="54"/>
  <c r="BD103" i="54"/>
  <c r="BD97" i="54"/>
  <c r="BD91" i="54"/>
  <c r="BD87" i="54"/>
  <c r="BD85" i="54"/>
  <c r="BD83" i="54"/>
  <c r="BD79" i="54"/>
  <c r="BD75" i="54"/>
  <c r="BD71" i="54"/>
  <c r="BD93" i="54"/>
  <c r="BD89" i="54"/>
  <c r="BD81" i="54"/>
  <c r="BD77" i="54"/>
  <c r="BD73" i="54"/>
  <c r="BD69" i="54"/>
  <c r="BD65" i="54"/>
  <c r="BD61" i="54"/>
  <c r="BD57" i="54"/>
  <c r="BD53" i="54"/>
  <c r="BD49" i="54"/>
  <c r="BD45" i="54"/>
  <c r="BD41" i="54"/>
  <c r="BD67" i="54"/>
  <c r="BD63" i="54"/>
  <c r="BD59" i="54"/>
  <c r="BD55" i="54"/>
  <c r="BD51" i="54"/>
  <c r="BD47" i="54"/>
  <c r="BD43" i="54"/>
  <c r="BD39" i="54"/>
  <c r="BD37" i="54"/>
  <c r="BD35" i="54"/>
  <c r="BD33" i="54"/>
  <c r="BD31" i="54"/>
  <c r="BD29" i="54"/>
  <c r="BD27" i="54"/>
  <c r="BD25" i="54"/>
  <c r="BD23" i="54"/>
  <c r="BD21" i="54"/>
  <c r="BD19" i="54"/>
  <c r="BD17" i="54"/>
  <c r="BD15" i="54"/>
  <c r="BD13" i="54"/>
  <c r="BD11" i="54"/>
  <c r="BD9" i="54"/>
  <c r="BD7" i="54"/>
  <c r="BD5" i="54"/>
  <c r="BD332" i="54"/>
  <c r="BD117" i="54"/>
  <c r="BD139" i="54"/>
  <c r="BD187" i="54"/>
  <c r="BD179" i="54"/>
  <c r="BD175" i="54"/>
  <c r="BD141" i="54"/>
  <c r="BD311" i="54"/>
  <c r="BD196" i="54"/>
  <c r="BD157" i="54"/>
  <c r="BD171" i="54"/>
  <c r="BD167" i="54"/>
  <c r="BD159" i="54"/>
  <c r="BD232" i="54"/>
  <c r="BD220" i="54"/>
  <c r="BD216" i="54"/>
  <c r="BD212" i="54"/>
  <c r="BD208" i="54"/>
  <c r="BD204" i="54"/>
  <c r="BD192" i="54"/>
  <c r="BD132" i="54"/>
  <c r="BD130" i="54"/>
  <c r="BD124" i="54"/>
  <c r="BD122" i="54"/>
  <c r="BD262" i="54"/>
  <c r="BD228" i="54"/>
  <c r="BD224" i="54"/>
  <c r="BD200" i="54"/>
  <c r="BD188" i="54"/>
  <c r="BD184" i="54"/>
  <c r="BD180" i="54"/>
  <c r="BD172" i="54"/>
  <c r="BD164" i="54"/>
  <c r="BD160" i="54"/>
  <c r="BD156" i="54"/>
  <c r="BD148" i="54"/>
  <c r="BD144" i="54"/>
  <c r="BD140" i="54"/>
  <c r="BD136" i="54"/>
  <c r="BD134" i="54"/>
  <c r="BD128" i="54"/>
  <c r="BD126" i="54"/>
  <c r="BD120" i="54"/>
  <c r="BD152" i="54"/>
  <c r="BD168" i="54"/>
  <c r="BD176" i="54"/>
  <c r="BD173" i="54"/>
  <c r="BD165" i="54"/>
  <c r="BD225" i="54"/>
  <c r="BD215" i="54"/>
  <c r="BD213" i="54"/>
  <c r="BD231" i="54"/>
  <c r="BD255" i="54"/>
  <c r="BD251" i="54"/>
  <c r="BD247" i="54"/>
  <c r="BD243" i="54"/>
  <c r="BD233" i="54"/>
  <c r="BD312" i="54"/>
  <c r="BD306" i="54"/>
  <c r="BD294" i="54"/>
  <c r="BD292" i="54"/>
  <c r="BD290" i="54"/>
  <c r="BD288" i="54"/>
  <c r="BD282" i="54"/>
  <c r="BD280" i="54"/>
  <c r="BD274" i="54"/>
  <c r="BD272" i="54"/>
  <c r="BD185" i="54"/>
  <c r="BD183" i="54"/>
  <c r="BD181" i="54"/>
  <c r="BD177" i="54"/>
  <c r="BD169" i="54"/>
  <c r="BD161" i="54"/>
  <c r="BD189" i="54"/>
  <c r="BD235" i="54"/>
  <c r="BD227" i="54"/>
  <c r="BD217" i="54"/>
  <c r="BD211" i="54"/>
  <c r="BD209" i="54"/>
  <c r="BD207" i="54"/>
  <c r="BD205" i="54"/>
  <c r="BD203" i="54"/>
  <c r="BD201" i="54"/>
  <c r="BD199" i="54"/>
  <c r="BD197" i="54"/>
  <c r="BD195" i="54"/>
  <c r="BD193" i="54"/>
  <c r="BD191" i="54"/>
  <c r="BD223" i="54"/>
  <c r="BD221" i="54"/>
  <c r="BD219" i="54"/>
  <c r="BD239" i="54"/>
  <c r="BD253" i="54"/>
  <c r="BD249" i="54"/>
  <c r="BD245" i="54"/>
  <c r="BD241" i="54"/>
  <c r="BD237" i="54"/>
  <c r="BD229" i="54"/>
  <c r="BD286" i="54"/>
  <c r="BD284" i="54"/>
  <c r="BD278" i="54"/>
  <c r="BD276" i="54"/>
  <c r="BD270" i="54"/>
  <c r="BD268" i="54"/>
  <c r="BD264" i="54"/>
  <c r="BD260" i="54"/>
  <c r="BD258" i="54"/>
  <c r="BD254" i="54"/>
  <c r="BD250" i="54"/>
  <c r="BD246" i="54"/>
  <c r="BD242" i="54"/>
  <c r="BD238" i="54"/>
  <c r="BD222" i="54"/>
  <c r="BD4" i="54"/>
  <c r="BD6" i="54"/>
  <c r="BD8" i="54"/>
  <c r="BD10" i="54"/>
  <c r="BD12" i="54"/>
  <c r="BD14" i="54"/>
  <c r="BD16" i="54"/>
  <c r="BD18" i="54"/>
  <c r="BD20" i="54"/>
  <c r="BD22" i="54"/>
  <c r="BD24" i="54"/>
  <c r="BD26" i="54"/>
  <c r="BD28" i="54"/>
  <c r="BD32" i="54"/>
  <c r="BD34" i="54"/>
  <c r="BD36" i="54"/>
  <c r="BD38" i="54"/>
  <c r="BD40" i="54"/>
  <c r="BD42" i="54"/>
  <c r="BD44" i="54"/>
  <c r="BD46" i="54"/>
  <c r="BD48" i="54"/>
  <c r="BD50" i="54"/>
  <c r="BD52" i="54"/>
  <c r="BD54" i="54"/>
  <c r="BD56" i="54"/>
  <c r="BD58" i="54"/>
  <c r="BD60" i="54"/>
  <c r="BD62" i="54"/>
  <c r="BD64" i="54"/>
  <c r="BD66" i="54"/>
  <c r="BD68" i="54"/>
  <c r="BD70" i="54"/>
  <c r="BD72" i="54"/>
  <c r="BD74" i="54"/>
  <c r="BD76" i="54"/>
  <c r="BD78" i="54"/>
  <c r="BD80" i="54"/>
  <c r="BD82" i="54"/>
  <c r="BD84" i="54"/>
  <c r="BD86" i="54"/>
  <c r="BD88" i="54"/>
  <c r="BD90" i="54"/>
  <c r="BD92" i="54"/>
  <c r="BD94" i="54"/>
  <c r="BD96" i="54"/>
  <c r="BD266" i="54"/>
  <c r="BD236" i="54"/>
  <c r="BD234" i="54"/>
  <c r="BD230" i="54"/>
  <c r="BD226" i="54"/>
  <c r="BD98" i="54"/>
  <c r="BD100" i="54"/>
  <c r="BD102" i="54"/>
  <c r="BD104" i="54"/>
  <c r="BD106" i="54"/>
  <c r="BD108" i="54"/>
  <c r="BD240" i="54"/>
  <c r="BD244" i="54"/>
  <c r="BD248" i="54"/>
  <c r="BD252" i="54"/>
  <c r="BD256" i="54"/>
  <c r="BD30" i="54"/>
  <c r="BD299" i="54"/>
  <c r="BD257" i="54"/>
  <c r="BD316" i="54"/>
  <c r="BD308" i="54"/>
  <c r="BD304" i="54"/>
  <c r="BD300" i="54"/>
  <c r="BD327" i="54"/>
  <c r="BD325" i="54"/>
  <c r="BD323" i="54"/>
  <c r="BD319" i="54"/>
  <c r="BD317" i="54"/>
  <c r="BD315" i="54"/>
  <c r="BD313" i="54"/>
  <c r="BD309" i="54"/>
  <c r="BD297" i="54"/>
  <c r="BD295" i="54"/>
  <c r="BD293" i="54"/>
  <c r="BD291" i="54"/>
  <c r="BD289" i="54"/>
  <c r="BD287" i="54"/>
  <c r="BD285" i="54"/>
  <c r="BD283" i="54"/>
  <c r="BD281" i="54"/>
  <c r="BD279" i="54"/>
  <c r="BD277" i="54"/>
  <c r="BD275" i="54"/>
  <c r="BD273" i="54"/>
  <c r="BD271" i="54"/>
  <c r="BD269" i="54"/>
  <c r="BD267" i="54"/>
  <c r="BD265" i="54"/>
  <c r="BD263" i="54"/>
  <c r="BD261" i="54"/>
  <c r="BD326" i="54"/>
  <c r="BD350" i="54"/>
  <c r="BD324" i="54"/>
  <c r="BD320" i="54"/>
  <c r="BD336" i="54"/>
  <c r="BD334" i="54"/>
  <c r="BD342" i="54"/>
  <c r="BD345" i="54"/>
  <c r="BD349" i="54"/>
  <c r="BD351" i="54"/>
  <c r="BD353" i="54"/>
  <c r="BD347" i="54"/>
  <c r="BD341" i="54"/>
  <c r="BD348" i="54"/>
  <c r="BD346" i="54"/>
  <c r="BD340" i="54"/>
  <c r="BD338" i="54"/>
  <c r="BD344" i="54"/>
  <c r="BD110" i="54"/>
  <c r="BD112" i="54"/>
  <c r="BD114" i="54"/>
  <c r="BD116" i="54"/>
  <c r="BD118" i="54"/>
  <c r="BD138" i="54"/>
  <c r="BD142" i="54"/>
  <c r="BD146" i="54"/>
  <c r="BD150" i="54"/>
  <c r="BD154" i="54"/>
  <c r="BD158" i="54"/>
  <c r="BD162" i="54"/>
  <c r="BD166" i="54"/>
  <c r="BD170" i="54"/>
  <c r="BD174" i="54"/>
  <c r="BD178" i="54"/>
  <c r="BD182" i="54"/>
  <c r="BD186" i="54"/>
  <c r="BD190" i="54"/>
  <c r="BD194" i="54"/>
  <c r="BD198" i="54"/>
  <c r="BD202" i="54"/>
  <c r="BD206" i="54"/>
  <c r="BD210" i="54"/>
  <c r="BD214" i="54"/>
  <c r="BD218" i="54"/>
  <c r="BD259" i="54"/>
  <c r="BD314" i="54"/>
  <c r="BD310" i="54"/>
  <c r="BD302" i="54"/>
  <c r="BD298" i="54"/>
  <c r="BD296" i="54"/>
  <c r="BD318" i="54"/>
  <c r="BD303" i="54"/>
  <c r="BD339" i="54"/>
  <c r="BD337" i="54"/>
  <c r="BD335" i="54"/>
  <c r="BD333" i="54"/>
  <c r="BD331" i="54"/>
  <c r="BD329" i="54"/>
  <c r="BD321" i="54"/>
  <c r="BD307" i="54"/>
  <c r="BD305" i="54"/>
  <c r="BD301" i="54"/>
  <c r="BD322" i="54"/>
  <c r="BD330" i="54"/>
  <c r="BD328" i="54"/>
  <c r="BD343" i="54"/>
  <c r="BD352" i="54"/>
  <c r="BD3" i="54"/>
  <c r="J50" i="50"/>
  <c r="M50" i="50" s="1"/>
  <c r="V21" i="48"/>
  <c r="G50" i="51"/>
  <c r="H50" i="51" s="1"/>
  <c r="R51" i="52"/>
  <c r="K51" i="52"/>
  <c r="E51" i="52"/>
  <c r="I51" i="52"/>
  <c r="T50" i="52"/>
  <c r="J50" i="52"/>
  <c r="M50" i="52" s="1"/>
  <c r="N50" i="52" s="1"/>
  <c r="S50" i="52" s="1"/>
  <c r="F53" i="52"/>
  <c r="D52" i="52"/>
  <c r="G52" i="52" s="1"/>
  <c r="H52" i="52" s="1"/>
  <c r="G51" i="52"/>
  <c r="H51" i="52" s="1"/>
  <c r="K50" i="51"/>
  <c r="E50" i="51"/>
  <c r="R50" i="51"/>
  <c r="I50" i="51"/>
  <c r="D51" i="51"/>
  <c r="F52" i="51"/>
  <c r="N50" i="50"/>
  <c r="S50" i="50" s="1"/>
  <c r="R51" i="50"/>
  <c r="K51" i="50"/>
  <c r="E51" i="50"/>
  <c r="I51" i="50"/>
  <c r="T50" i="50"/>
  <c r="F53" i="50"/>
  <c r="D52" i="50"/>
  <c r="G52" i="50" s="1"/>
  <c r="H52" i="50" s="1"/>
  <c r="L52" i="50" s="1"/>
  <c r="G51" i="50"/>
  <c r="H51" i="50" s="1"/>
  <c r="AD2" i="41"/>
  <c r="AC352" i="41"/>
  <c r="AC353" i="41"/>
  <c r="AC296" i="41"/>
  <c r="AC292" i="41"/>
  <c r="AC288" i="41"/>
  <c r="AC284" i="41"/>
  <c r="AC280" i="41"/>
  <c r="AC276" i="41"/>
  <c r="AC272" i="41"/>
  <c r="AC268" i="41"/>
  <c r="AC264" i="41"/>
  <c r="AC260" i="41"/>
  <c r="AC256" i="41"/>
  <c r="AC252" i="41"/>
  <c r="AC248" i="41"/>
  <c r="AC244" i="41"/>
  <c r="AC240" i="41"/>
  <c r="AC236" i="41"/>
  <c r="AC232" i="41"/>
  <c r="AC228" i="41"/>
  <c r="AC224" i="41"/>
  <c r="AC220" i="41"/>
  <c r="AC216" i="41"/>
  <c r="AC212" i="41"/>
  <c r="AC208" i="41"/>
  <c r="AC204" i="41"/>
  <c r="AC200" i="41"/>
  <c r="AC196" i="41"/>
  <c r="AC192" i="41"/>
  <c r="AC188" i="41"/>
  <c r="AC184" i="41"/>
  <c r="AC180" i="41"/>
  <c r="AC176" i="41"/>
  <c r="AC172" i="41"/>
  <c r="AC168" i="41"/>
  <c r="AC164" i="41"/>
  <c r="AC160" i="41"/>
  <c r="AC156" i="41"/>
  <c r="AC152" i="41"/>
  <c r="AC148" i="41"/>
  <c r="AC144" i="41"/>
  <c r="AC140" i="41"/>
  <c r="AC136" i="41"/>
  <c r="AC132" i="41"/>
  <c r="AC128" i="41"/>
  <c r="AC124" i="41"/>
  <c r="AC120" i="41"/>
  <c r="AC116" i="41"/>
  <c r="AC112" i="41"/>
  <c r="AC108" i="41"/>
  <c r="AC104" i="41"/>
  <c r="AC100" i="41"/>
  <c r="AC96" i="41"/>
  <c r="AC92" i="41"/>
  <c r="AC88" i="41"/>
  <c r="AC84" i="41"/>
  <c r="AC80" i="41"/>
  <c r="AC76" i="41"/>
  <c r="AC72" i="41"/>
  <c r="AC68" i="41"/>
  <c r="AC64" i="41"/>
  <c r="AC60" i="41"/>
  <c r="AC56" i="41"/>
  <c r="AC52" i="41"/>
  <c r="AC48" i="41"/>
  <c r="AC44" i="41"/>
  <c r="AC40" i="41"/>
  <c r="AC36" i="41"/>
  <c r="AC32" i="41"/>
  <c r="AC28" i="41"/>
  <c r="AC22" i="41"/>
  <c r="AC18" i="41"/>
  <c r="AC14" i="41"/>
  <c r="AC10" i="41"/>
  <c r="AC6" i="41"/>
  <c r="AC3" i="41"/>
  <c r="AC298" i="41"/>
  <c r="AC294" i="41"/>
  <c r="AC290" i="41"/>
  <c r="AC286" i="41"/>
  <c r="AC282" i="41"/>
  <c r="AC278" i="41"/>
  <c r="AC274" i="41"/>
  <c r="AC270" i="41"/>
  <c r="AC266" i="41"/>
  <c r="AC262" i="41"/>
  <c r="AC258" i="41"/>
  <c r="AC254" i="41"/>
  <c r="AC250" i="41"/>
  <c r="AC246" i="41"/>
  <c r="AC242" i="41"/>
  <c r="AC238" i="41"/>
  <c r="AC234" i="41"/>
  <c r="AC230" i="41"/>
  <c r="AC226" i="41"/>
  <c r="AC222" i="41"/>
  <c r="AC218" i="41"/>
  <c r="AC214" i="41"/>
  <c r="AC210" i="41"/>
  <c r="AC206" i="41"/>
  <c r="AC202" i="41"/>
  <c r="AC198" i="41"/>
  <c r="AC194" i="41"/>
  <c r="AC190" i="41"/>
  <c r="AC186" i="41"/>
  <c r="AC182" i="41"/>
  <c r="AC178" i="41"/>
  <c r="AC174" i="41"/>
  <c r="AC170" i="41"/>
  <c r="AC166" i="41"/>
  <c r="AC162" i="41"/>
  <c r="AC158" i="41"/>
  <c r="AC154" i="41"/>
  <c r="AC150" i="41"/>
  <c r="AC146" i="41"/>
  <c r="AC142" i="41"/>
  <c r="AC138" i="41"/>
  <c r="AC134" i="41"/>
  <c r="AC130" i="41"/>
  <c r="AC126" i="41"/>
  <c r="AC122" i="41"/>
  <c r="AC118" i="41"/>
  <c r="AC114" i="41"/>
  <c r="AC110" i="41"/>
  <c r="AC106" i="41"/>
  <c r="AC102" i="41"/>
  <c r="AC98" i="41"/>
  <c r="AC94" i="41"/>
  <c r="AC90" i="41"/>
  <c r="AC86" i="41"/>
  <c r="AC82" i="41"/>
  <c r="AC78" i="41"/>
  <c r="AC74" i="41"/>
  <c r="AC70" i="41"/>
  <c r="AC66" i="41"/>
  <c r="AC62" i="41"/>
  <c r="AC58" i="41"/>
  <c r="AC54" i="41"/>
  <c r="AC50" i="41"/>
  <c r="AC46" i="41"/>
  <c r="AC42" i="41"/>
  <c r="AC38" i="41"/>
  <c r="AC34" i="41"/>
  <c r="AC30" i="41"/>
  <c r="AC26" i="41"/>
  <c r="AC24" i="41"/>
  <c r="AC20" i="41"/>
  <c r="AC16" i="41"/>
  <c r="AC12" i="41"/>
  <c r="AC8" i="41"/>
  <c r="AC4" i="41"/>
  <c r="AC297" i="41"/>
  <c r="AC293" i="41"/>
  <c r="AC289" i="41"/>
  <c r="AC285" i="41"/>
  <c r="AC281" i="41"/>
  <c r="AC277" i="41"/>
  <c r="AC273" i="41"/>
  <c r="AC269" i="41"/>
  <c r="AC265" i="41"/>
  <c r="AC261" i="41"/>
  <c r="AC257" i="41"/>
  <c r="AC253" i="41"/>
  <c r="AC249" i="41"/>
  <c r="AC245" i="41"/>
  <c r="AC241" i="41"/>
  <c r="AC237" i="41"/>
  <c r="AC233" i="41"/>
  <c r="AC229" i="41"/>
  <c r="AC225" i="41"/>
  <c r="AC221" i="41"/>
  <c r="AC217" i="41"/>
  <c r="AC213" i="41"/>
  <c r="AC209" i="41"/>
  <c r="AC205" i="41"/>
  <c r="AC201" i="41"/>
  <c r="AC197" i="41"/>
  <c r="AC193" i="41"/>
  <c r="AC189" i="41"/>
  <c r="AC185" i="41"/>
  <c r="AC181" i="41"/>
  <c r="AC177" i="41"/>
  <c r="AC173" i="41"/>
  <c r="AC169" i="41"/>
  <c r="AC165" i="41"/>
  <c r="AC161" i="41"/>
  <c r="AC157" i="41"/>
  <c r="AC153" i="41"/>
  <c r="AC149" i="41"/>
  <c r="AC145" i="41"/>
  <c r="AC141" i="41"/>
  <c r="AC137" i="41"/>
  <c r="AC133" i="41"/>
  <c r="AC129" i="41"/>
  <c r="AC125" i="41"/>
  <c r="AC121" i="41"/>
  <c r="AC117" i="41"/>
  <c r="AC113" i="41"/>
  <c r="AC109" i="41"/>
  <c r="AC105" i="41"/>
  <c r="AC101" i="41"/>
  <c r="AC97" i="41"/>
  <c r="AC93" i="41"/>
  <c r="AC89" i="41"/>
  <c r="AC85" i="41"/>
  <c r="AC81" i="41"/>
  <c r="AC77" i="41"/>
  <c r="AC73" i="41"/>
  <c r="AC69" i="41"/>
  <c r="AC65" i="41"/>
  <c r="AC61" i="41"/>
  <c r="AC57" i="41"/>
  <c r="AC53" i="41"/>
  <c r="AC49" i="41"/>
  <c r="AC45" i="41"/>
  <c r="AC41" i="41"/>
  <c r="AC37" i="41"/>
  <c r="AC33" i="41"/>
  <c r="AC29" i="41"/>
  <c r="AC25" i="41"/>
  <c r="AC21" i="41"/>
  <c r="AC17" i="41"/>
  <c r="AC13" i="41"/>
  <c r="AC9" i="41"/>
  <c r="AC5" i="41"/>
  <c r="AC351" i="41"/>
  <c r="AC350" i="41"/>
  <c r="AC349" i="41"/>
  <c r="AC348" i="41"/>
  <c r="AC347" i="41"/>
  <c r="AC346" i="41"/>
  <c r="AC345" i="41"/>
  <c r="AC344" i="41"/>
  <c r="AC343" i="41"/>
  <c r="AC342" i="41"/>
  <c r="AC341" i="41"/>
  <c r="AC340" i="41"/>
  <c r="AC339" i="41"/>
  <c r="AC338" i="41"/>
  <c r="AC337" i="41"/>
  <c r="AC336" i="41"/>
  <c r="AC335" i="41"/>
  <c r="AC334" i="41"/>
  <c r="AC333" i="41"/>
  <c r="AC332" i="41"/>
  <c r="AC331" i="41"/>
  <c r="AC330" i="41"/>
  <c r="AC329" i="41"/>
  <c r="AC328" i="41"/>
  <c r="AC327" i="41"/>
  <c r="AC326" i="41"/>
  <c r="AC325" i="41"/>
  <c r="AC324" i="41"/>
  <c r="AC323" i="41"/>
  <c r="AC322" i="41"/>
  <c r="AC321" i="41"/>
  <c r="AC320" i="41"/>
  <c r="AC319" i="41"/>
  <c r="AC318" i="41"/>
  <c r="AC317" i="41"/>
  <c r="AC316" i="41"/>
  <c r="AC315" i="41"/>
  <c r="AC314" i="41"/>
  <c r="AC313" i="41"/>
  <c r="AC312" i="41"/>
  <c r="AC311" i="41"/>
  <c r="AC310" i="41"/>
  <c r="AC309" i="41"/>
  <c r="AC308" i="41"/>
  <c r="AC307" i="41"/>
  <c r="AC306" i="41"/>
  <c r="AC305" i="41"/>
  <c r="AC304" i="41"/>
  <c r="AC303" i="41"/>
  <c r="AC302" i="41"/>
  <c r="AC301" i="41"/>
  <c r="AC300" i="41"/>
  <c r="AC299" i="41"/>
  <c r="AC295" i="41"/>
  <c r="AC291" i="41"/>
  <c r="AC287" i="41"/>
  <c r="AC283" i="41"/>
  <c r="AC279" i="41"/>
  <c r="AC275" i="41"/>
  <c r="AC271" i="41"/>
  <c r="AC267" i="41"/>
  <c r="AC263" i="41"/>
  <c r="AC259" i="41"/>
  <c r="AC255" i="41"/>
  <c r="AC251" i="41"/>
  <c r="AC247" i="41"/>
  <c r="AC243" i="41"/>
  <c r="AC239" i="41"/>
  <c r="AC235" i="41"/>
  <c r="AC231" i="41"/>
  <c r="AC227" i="41"/>
  <c r="AC223" i="41"/>
  <c r="AC219" i="41"/>
  <c r="AC215" i="41"/>
  <c r="AC211" i="41"/>
  <c r="AC207" i="41"/>
  <c r="AC203" i="41"/>
  <c r="AC199" i="41"/>
  <c r="AC195" i="41"/>
  <c r="AC191" i="41"/>
  <c r="AC187" i="41"/>
  <c r="AC183" i="41"/>
  <c r="AC179" i="41"/>
  <c r="AC175" i="41"/>
  <c r="AC171" i="41"/>
  <c r="AC167" i="41"/>
  <c r="AC163" i="41"/>
  <c r="AC159" i="41"/>
  <c r="AC155" i="41"/>
  <c r="AC151" i="41"/>
  <c r="AC147" i="41"/>
  <c r="AC143" i="41"/>
  <c r="AC139" i="41"/>
  <c r="AC135" i="41"/>
  <c r="AC131" i="41"/>
  <c r="AC127" i="41"/>
  <c r="AC123" i="41"/>
  <c r="AC119" i="41"/>
  <c r="AC115" i="41"/>
  <c r="AC111" i="41"/>
  <c r="AC107" i="41"/>
  <c r="AC103" i="41"/>
  <c r="AC99" i="41"/>
  <c r="AC95" i="41"/>
  <c r="AC91" i="41"/>
  <c r="AC87" i="41"/>
  <c r="AC83" i="41"/>
  <c r="AC79" i="41"/>
  <c r="AC75" i="41"/>
  <c r="AC71" i="41"/>
  <c r="AC67" i="41"/>
  <c r="AC63" i="41"/>
  <c r="AC59" i="41"/>
  <c r="AC55" i="41"/>
  <c r="AC51" i="41"/>
  <c r="AC47" i="41"/>
  <c r="AC43" i="41"/>
  <c r="AC39" i="41"/>
  <c r="AC35" i="41"/>
  <c r="AC31" i="41"/>
  <c r="AC27" i="41"/>
  <c r="AC23" i="41"/>
  <c r="AC19" i="41"/>
  <c r="AC15" i="41"/>
  <c r="AC11" i="41"/>
  <c r="AC7" i="41"/>
  <c r="AD399" i="41" l="1"/>
  <c r="AD400" i="41"/>
  <c r="AD354" i="41"/>
  <c r="AD356" i="41"/>
  <c r="AD386" i="41"/>
  <c r="AD360" i="41"/>
  <c r="AD362" i="41"/>
  <c r="AD368" i="41"/>
  <c r="AD370" i="41"/>
  <c r="AD372" i="41"/>
  <c r="AD374" i="41"/>
  <c r="AD376" i="41"/>
  <c r="AD380" i="41"/>
  <c r="AD384" i="41"/>
  <c r="AD394" i="41"/>
  <c r="AD357" i="41"/>
  <c r="AD363" i="41"/>
  <c r="AD365" i="41"/>
  <c r="AD381" i="41"/>
  <c r="AD385" i="41"/>
  <c r="AD358" i="41"/>
  <c r="AD378" i="41"/>
  <c r="AD382" i="41"/>
  <c r="AD392" i="41"/>
  <c r="AD396" i="41"/>
  <c r="AD364" i="41"/>
  <c r="AD366" i="41"/>
  <c r="AD390" i="41"/>
  <c r="AD387" i="41"/>
  <c r="AD388" i="41"/>
  <c r="AD398" i="41"/>
  <c r="AD367" i="41"/>
  <c r="AD369" i="41"/>
  <c r="AD371" i="41"/>
  <c r="AD373" i="41"/>
  <c r="AD375" i="41"/>
  <c r="AD379" i="41"/>
  <c r="AD383" i="41"/>
  <c r="AD389" i="41"/>
  <c r="AD393" i="41"/>
  <c r="AD395" i="41"/>
  <c r="AD397" i="41"/>
  <c r="AD361" i="41"/>
  <c r="AD391" i="41"/>
  <c r="AD355" i="41"/>
  <c r="AD359" i="41"/>
  <c r="AD377" i="41"/>
  <c r="BE354" i="54"/>
  <c r="BE355" i="54"/>
  <c r="BE356" i="54"/>
  <c r="BE357" i="54"/>
  <c r="BE358" i="54"/>
  <c r="BE359" i="54"/>
  <c r="BE363" i="54"/>
  <c r="BE367" i="54"/>
  <c r="BE371" i="54"/>
  <c r="BE372" i="54"/>
  <c r="BE376" i="54"/>
  <c r="BE361" i="54"/>
  <c r="BE365" i="54"/>
  <c r="BE369" i="54"/>
  <c r="BE374" i="54"/>
  <c r="BE380" i="54"/>
  <c r="BE384" i="54"/>
  <c r="BE388" i="54"/>
  <c r="BE392" i="54"/>
  <c r="BE396" i="54"/>
  <c r="BE400" i="54"/>
  <c r="BE378" i="54"/>
  <c r="BE382" i="54"/>
  <c r="BE386" i="54"/>
  <c r="BE390" i="54"/>
  <c r="BE394" i="54"/>
  <c r="BE398" i="54"/>
  <c r="BE383" i="54"/>
  <c r="BE397" i="54"/>
  <c r="BE393" i="54"/>
  <c r="BE389" i="54"/>
  <c r="BE385" i="54"/>
  <c r="BE370" i="54"/>
  <c r="BE381" i="54"/>
  <c r="BE399" i="54"/>
  <c r="BE395" i="54"/>
  <c r="BE391" i="54"/>
  <c r="BE387" i="54"/>
  <c r="BE368" i="54"/>
  <c r="BE377" i="54"/>
  <c r="BE373" i="54"/>
  <c r="BE366" i="54"/>
  <c r="BE362" i="54"/>
  <c r="BE379" i="54"/>
  <c r="BE375" i="54"/>
  <c r="BE364" i="54"/>
  <c r="BE360" i="54"/>
  <c r="BF2" i="54"/>
  <c r="BE173" i="54"/>
  <c r="BE169" i="54"/>
  <c r="BE117" i="54"/>
  <c r="BE93" i="54"/>
  <c r="BE89" i="54"/>
  <c r="BE81" i="54"/>
  <c r="BE77" i="54"/>
  <c r="BE73" i="54"/>
  <c r="BE95" i="54"/>
  <c r="BE91" i="54"/>
  <c r="BE87" i="54"/>
  <c r="BE85" i="54"/>
  <c r="BE83" i="54"/>
  <c r="BE79" i="54"/>
  <c r="BE75" i="54"/>
  <c r="BE71" i="54"/>
  <c r="BE67" i="54"/>
  <c r="BE63" i="54"/>
  <c r="BE59" i="54"/>
  <c r="BE55" i="54"/>
  <c r="BE51" i="54"/>
  <c r="BE47" i="54"/>
  <c r="BE43" i="54"/>
  <c r="BE69" i="54"/>
  <c r="BE65" i="54"/>
  <c r="BE61" i="54"/>
  <c r="BE57" i="54"/>
  <c r="BE53" i="54"/>
  <c r="BE49" i="54"/>
  <c r="BE45" i="54"/>
  <c r="BE41" i="54"/>
  <c r="BE39" i="54"/>
  <c r="BE37" i="54"/>
  <c r="BE36" i="54"/>
  <c r="BE35" i="54"/>
  <c r="BE33" i="54"/>
  <c r="BE32" i="54"/>
  <c r="BE31" i="54"/>
  <c r="BE29" i="54"/>
  <c r="BE27" i="54"/>
  <c r="BE25" i="54"/>
  <c r="BE23" i="54"/>
  <c r="BE21" i="54"/>
  <c r="BE19" i="54"/>
  <c r="BE17" i="54"/>
  <c r="BE15" i="54"/>
  <c r="BE13" i="54"/>
  <c r="BE11" i="54"/>
  <c r="BE9" i="54"/>
  <c r="BE7" i="54"/>
  <c r="BE5" i="54"/>
  <c r="BE281" i="54"/>
  <c r="BE34" i="54"/>
  <c r="BE119" i="54"/>
  <c r="BE121" i="54"/>
  <c r="BE123" i="54"/>
  <c r="BE125" i="54"/>
  <c r="BE127" i="54"/>
  <c r="BE129" i="54"/>
  <c r="BE131" i="54"/>
  <c r="BE133" i="54"/>
  <c r="BE135" i="54"/>
  <c r="BE137" i="54"/>
  <c r="BE261" i="54"/>
  <c r="BE219" i="54"/>
  <c r="BE161" i="54"/>
  <c r="BE157" i="54"/>
  <c r="BE153" i="54"/>
  <c r="BE149" i="54"/>
  <c r="BE145" i="54"/>
  <c r="BE139" i="54"/>
  <c r="BE4" i="54"/>
  <c r="BE6" i="54"/>
  <c r="BE8" i="54"/>
  <c r="BE10" i="54"/>
  <c r="BE12" i="54"/>
  <c r="BE14" i="54"/>
  <c r="BE97" i="54"/>
  <c r="BE99" i="54"/>
  <c r="BE101" i="54"/>
  <c r="BE103" i="54"/>
  <c r="BE105" i="54"/>
  <c r="BE107" i="54"/>
  <c r="BE109" i="54"/>
  <c r="BE111" i="54"/>
  <c r="BE113" i="54"/>
  <c r="BE115" i="54"/>
  <c r="BE141" i="54"/>
  <c r="BE165" i="54"/>
  <c r="BE177" i="54"/>
  <c r="BE155" i="54"/>
  <c r="BE151" i="54"/>
  <c r="BE147" i="54"/>
  <c r="BE143" i="54"/>
  <c r="BE16" i="54"/>
  <c r="BE18" i="54"/>
  <c r="BE20" i="54"/>
  <c r="BE22" i="54"/>
  <c r="BE24" i="54"/>
  <c r="BE26" i="54"/>
  <c r="BE28" i="54"/>
  <c r="BE106" i="54"/>
  <c r="BE110" i="54"/>
  <c r="BE114" i="54"/>
  <c r="BE112" i="54"/>
  <c r="BE118" i="54"/>
  <c r="BE30" i="54"/>
  <c r="BE116" i="54"/>
  <c r="BE104" i="54"/>
  <c r="BE100" i="54"/>
  <c r="BE96" i="54"/>
  <c r="BE92" i="54"/>
  <c r="BE88" i="54"/>
  <c r="BE84" i="54"/>
  <c r="BE80" i="54"/>
  <c r="BE76" i="54"/>
  <c r="BE72" i="54"/>
  <c r="BE68" i="54"/>
  <c r="BE64" i="54"/>
  <c r="BE60" i="54"/>
  <c r="BE56" i="54"/>
  <c r="BE52" i="54"/>
  <c r="BE48" i="54"/>
  <c r="BE44" i="54"/>
  <c r="BE40" i="54"/>
  <c r="BE193" i="54"/>
  <c r="BE189" i="54"/>
  <c r="BE183" i="54"/>
  <c r="BE179" i="54"/>
  <c r="BE171" i="54"/>
  <c r="BE163" i="54"/>
  <c r="BE195" i="54"/>
  <c r="BE203" i="54"/>
  <c r="BE233" i="54"/>
  <c r="BE225" i="54"/>
  <c r="BE231" i="54"/>
  <c r="BE294" i="54"/>
  <c r="BE286" i="54"/>
  <c r="BE278" i="54"/>
  <c r="BE276" i="54"/>
  <c r="BE108" i="54"/>
  <c r="BE102" i="54"/>
  <c r="BE98" i="54"/>
  <c r="BE94" i="54"/>
  <c r="BE90" i="54"/>
  <c r="BE86" i="54"/>
  <c r="BE82" i="54"/>
  <c r="BE78" i="54"/>
  <c r="BE74" i="54"/>
  <c r="BE70" i="54"/>
  <c r="BE66" i="54"/>
  <c r="BE62" i="54"/>
  <c r="BE58" i="54"/>
  <c r="BE54" i="54"/>
  <c r="BE50" i="54"/>
  <c r="BE46" i="54"/>
  <c r="BE42" i="54"/>
  <c r="BE38" i="54"/>
  <c r="BE213" i="54"/>
  <c r="BE209" i="54"/>
  <c r="BE205" i="54"/>
  <c r="BE201" i="54"/>
  <c r="BE197" i="54"/>
  <c r="BE187" i="54"/>
  <c r="BE185" i="54"/>
  <c r="BE181" i="54"/>
  <c r="BE175" i="54"/>
  <c r="BE167" i="54"/>
  <c r="BE159" i="54"/>
  <c r="BE191" i="54"/>
  <c r="BE199" i="54"/>
  <c r="BE207" i="54"/>
  <c r="BE217" i="54"/>
  <c r="BE229" i="54"/>
  <c r="BE223" i="54"/>
  <c r="BE221" i="54"/>
  <c r="BE215" i="54"/>
  <c r="BE211" i="54"/>
  <c r="BE273" i="54"/>
  <c r="BE227" i="54"/>
  <c r="BE285" i="54"/>
  <c r="BE277" i="54"/>
  <c r="BE269" i="54"/>
  <c r="BE265" i="54"/>
  <c r="BE235" i="54"/>
  <c r="BE292" i="54"/>
  <c r="BE290" i="54"/>
  <c r="BE288" i="54"/>
  <c r="BE284" i="54"/>
  <c r="BE282" i="54"/>
  <c r="BE280" i="54"/>
  <c r="BE274" i="54"/>
  <c r="BE272" i="54"/>
  <c r="BE266" i="54"/>
  <c r="BE262" i="54"/>
  <c r="BE260" i="54"/>
  <c r="BE256" i="54"/>
  <c r="BE254" i="54"/>
  <c r="BE252" i="54"/>
  <c r="BE250" i="54"/>
  <c r="BE248" i="54"/>
  <c r="BE246" i="54"/>
  <c r="BE244" i="54"/>
  <c r="BE242" i="54"/>
  <c r="BE240" i="54"/>
  <c r="BE234" i="54"/>
  <c r="BE218" i="54"/>
  <c r="BE214" i="54"/>
  <c r="BE210" i="54"/>
  <c r="BE206" i="54"/>
  <c r="BE202" i="54"/>
  <c r="BE198" i="54"/>
  <c r="BE194" i="54"/>
  <c r="BE190" i="54"/>
  <c r="BE186" i="54"/>
  <c r="BE182" i="54"/>
  <c r="BE178" i="54"/>
  <c r="BE174" i="54"/>
  <c r="BE170" i="54"/>
  <c r="BE166" i="54"/>
  <c r="BE162" i="54"/>
  <c r="BE158" i="54"/>
  <c r="BE154" i="54"/>
  <c r="BE150" i="54"/>
  <c r="BE146" i="54"/>
  <c r="BE142" i="54"/>
  <c r="BE138" i="54"/>
  <c r="BE3" i="54"/>
  <c r="BE270" i="54"/>
  <c r="BE268" i="54"/>
  <c r="BE264" i="54"/>
  <c r="BE258" i="54"/>
  <c r="BE236" i="54"/>
  <c r="BE232" i="54"/>
  <c r="BE230" i="54"/>
  <c r="BE228" i="54"/>
  <c r="BE226" i="54"/>
  <c r="BE224" i="54"/>
  <c r="BE222" i="54"/>
  <c r="BE220" i="54"/>
  <c r="BE216" i="54"/>
  <c r="BE212" i="54"/>
  <c r="BE208" i="54"/>
  <c r="BE204" i="54"/>
  <c r="BE200" i="54"/>
  <c r="BE196" i="54"/>
  <c r="BE192" i="54"/>
  <c r="BE188" i="54"/>
  <c r="BE184" i="54"/>
  <c r="BE180" i="54"/>
  <c r="BE176" i="54"/>
  <c r="BE172" i="54"/>
  <c r="BE168" i="54"/>
  <c r="BE164" i="54"/>
  <c r="BE160" i="54"/>
  <c r="BE156" i="54"/>
  <c r="BE152" i="54"/>
  <c r="BE148" i="54"/>
  <c r="BE144" i="54"/>
  <c r="BE140" i="54"/>
  <c r="BE120" i="54"/>
  <c r="BE124" i="54"/>
  <c r="BE128" i="54"/>
  <c r="BE132" i="54"/>
  <c r="BE136" i="54"/>
  <c r="BE275" i="54"/>
  <c r="BE267" i="54"/>
  <c r="BE255" i="54"/>
  <c r="BE251" i="54"/>
  <c r="BE247" i="54"/>
  <c r="BE243" i="54"/>
  <c r="BE239" i="54"/>
  <c r="BE289" i="54"/>
  <c r="BE291" i="54"/>
  <c r="BE293" i="54"/>
  <c r="BE295" i="54"/>
  <c r="BE297" i="54"/>
  <c r="BE301" i="54"/>
  <c r="BE321" i="54"/>
  <c r="BE323" i="54"/>
  <c r="BE341" i="54"/>
  <c r="BE329" i="54"/>
  <c r="BE325" i="54"/>
  <c r="BE319" i="54"/>
  <c r="BE311" i="54"/>
  <c r="BE305" i="54"/>
  <c r="BE326" i="54"/>
  <c r="BE324" i="54"/>
  <c r="BE322" i="54"/>
  <c r="BE320" i="54"/>
  <c r="BE318" i="54"/>
  <c r="BE314" i="54"/>
  <c r="BE310" i="54"/>
  <c r="BE306" i="54"/>
  <c r="BE302" i="54"/>
  <c r="BE298" i="54"/>
  <c r="BE334" i="54"/>
  <c r="BE338" i="54"/>
  <c r="BE332" i="54"/>
  <c r="BE346" i="54"/>
  <c r="BE347" i="54"/>
  <c r="BE339" i="54"/>
  <c r="BE335" i="54"/>
  <c r="BE331" i="54"/>
  <c r="BE351" i="54"/>
  <c r="BE345" i="54"/>
  <c r="BE352" i="54"/>
  <c r="BE344" i="54"/>
  <c r="BE342" i="54"/>
  <c r="BE122" i="54"/>
  <c r="BE126" i="54"/>
  <c r="BE130" i="54"/>
  <c r="BE134" i="54"/>
  <c r="BE238" i="54"/>
  <c r="BE309" i="54"/>
  <c r="BE287" i="54"/>
  <c r="BE283" i="54"/>
  <c r="BE279" i="54"/>
  <c r="BE271" i="54"/>
  <c r="BE263" i="54"/>
  <c r="BE259" i="54"/>
  <c r="BE257" i="54"/>
  <c r="BE253" i="54"/>
  <c r="BE249" i="54"/>
  <c r="BE245" i="54"/>
  <c r="BE241" i="54"/>
  <c r="BE237" i="54"/>
  <c r="BE296" i="54"/>
  <c r="BE327" i="54"/>
  <c r="BE317" i="54"/>
  <c r="BE315" i="54"/>
  <c r="BE313" i="54"/>
  <c r="BE307" i="54"/>
  <c r="BE303" i="54"/>
  <c r="BE299" i="54"/>
  <c r="BE330" i="54"/>
  <c r="BE328" i="54"/>
  <c r="BE316" i="54"/>
  <c r="BE312" i="54"/>
  <c r="BE308" i="54"/>
  <c r="BE304" i="54"/>
  <c r="BE300" i="54"/>
  <c r="BE340" i="54"/>
  <c r="BE336" i="54"/>
  <c r="BE348" i="54"/>
  <c r="BE337" i="54"/>
  <c r="BE333" i="54"/>
  <c r="BE353" i="54"/>
  <c r="BE349" i="54"/>
  <c r="BE343" i="54"/>
  <c r="BE350" i="54"/>
  <c r="J50" i="51"/>
  <c r="V22" i="48"/>
  <c r="L52" i="52"/>
  <c r="T51" i="52"/>
  <c r="J51" i="52"/>
  <c r="M51" i="52" s="1"/>
  <c r="D53" i="52"/>
  <c r="F54" i="52"/>
  <c r="K52" i="52"/>
  <c r="E52" i="52"/>
  <c r="T52" i="52" s="1"/>
  <c r="R52" i="52"/>
  <c r="I52" i="52"/>
  <c r="J52" i="52" s="1"/>
  <c r="M52" i="52" s="1"/>
  <c r="N52" i="52" s="1"/>
  <c r="S52" i="52" s="1"/>
  <c r="L51" i="52"/>
  <c r="N51" i="52" s="1"/>
  <c r="S51" i="52" s="1"/>
  <c r="G51" i="51"/>
  <c r="H51" i="51" s="1"/>
  <c r="R51" i="51"/>
  <c r="K51" i="51"/>
  <c r="E51" i="51"/>
  <c r="I51" i="51"/>
  <c r="J51" i="51" s="1"/>
  <c r="F53" i="51"/>
  <c r="D52" i="51"/>
  <c r="G52" i="51" s="1"/>
  <c r="H52" i="51" s="1"/>
  <c r="T51" i="50"/>
  <c r="J51" i="50"/>
  <c r="M51" i="50" s="1"/>
  <c r="D53" i="50"/>
  <c r="F54" i="50"/>
  <c r="K52" i="50"/>
  <c r="E52" i="50"/>
  <c r="T52" i="50" s="1"/>
  <c r="R52" i="50"/>
  <c r="I52" i="50"/>
  <c r="J52" i="50" s="1"/>
  <c r="M52" i="50" s="1"/>
  <c r="N52" i="50" s="1"/>
  <c r="S52" i="50" s="1"/>
  <c r="L51" i="50"/>
  <c r="N51" i="50" s="1"/>
  <c r="S51" i="50" s="1"/>
  <c r="AE2" i="41"/>
  <c r="AD353" i="41"/>
  <c r="AD352" i="41"/>
  <c r="AD298" i="41"/>
  <c r="AD294" i="41"/>
  <c r="AD290" i="41"/>
  <c r="AD286" i="41"/>
  <c r="AD282" i="41"/>
  <c r="AD278" i="41"/>
  <c r="AD274" i="41"/>
  <c r="AD270" i="41"/>
  <c r="AD266" i="41"/>
  <c r="AD262" i="41"/>
  <c r="AD258" i="41"/>
  <c r="AD254" i="41"/>
  <c r="AD250" i="41"/>
  <c r="AD246" i="41"/>
  <c r="AD242" i="41"/>
  <c r="AD238" i="41"/>
  <c r="AD234" i="41"/>
  <c r="AD230" i="41"/>
  <c r="AD226" i="41"/>
  <c r="AD222" i="41"/>
  <c r="AD218" i="41"/>
  <c r="AD214" i="41"/>
  <c r="AD210" i="41"/>
  <c r="AD206" i="41"/>
  <c r="AD202" i="41"/>
  <c r="AD198" i="41"/>
  <c r="AD194" i="41"/>
  <c r="AD190" i="41"/>
  <c r="AD186" i="41"/>
  <c r="AD182" i="41"/>
  <c r="AD178" i="41"/>
  <c r="AD174" i="41"/>
  <c r="AD170" i="41"/>
  <c r="AD166" i="41"/>
  <c r="AD162" i="41"/>
  <c r="AD158" i="41"/>
  <c r="AD154" i="41"/>
  <c r="AD150" i="41"/>
  <c r="AD146" i="41"/>
  <c r="AD142" i="41"/>
  <c r="AD138" i="41"/>
  <c r="AD134" i="41"/>
  <c r="AD130" i="41"/>
  <c r="AD126" i="41"/>
  <c r="AD122" i="41"/>
  <c r="AD118" i="41"/>
  <c r="AD114" i="41"/>
  <c r="AD110" i="41"/>
  <c r="AD106" i="41"/>
  <c r="AD102" i="41"/>
  <c r="AD98" i="41"/>
  <c r="AD94" i="41"/>
  <c r="AD90" i="41"/>
  <c r="AD86" i="41"/>
  <c r="AD82" i="41"/>
  <c r="AD78" i="41"/>
  <c r="AD74" i="41"/>
  <c r="AD70" i="41"/>
  <c r="AD66" i="41"/>
  <c r="AD62" i="41"/>
  <c r="AD58" i="41"/>
  <c r="AD54" i="41"/>
  <c r="AD50" i="41"/>
  <c r="AD46" i="41"/>
  <c r="AD42" i="41"/>
  <c r="AD38" i="41"/>
  <c r="AD34" i="41"/>
  <c r="AD30" i="41"/>
  <c r="AD26" i="41"/>
  <c r="AD24" i="41"/>
  <c r="AD20" i="41"/>
  <c r="AD16" i="41"/>
  <c r="AD12" i="41"/>
  <c r="AD8" i="41"/>
  <c r="AD4" i="41"/>
  <c r="AD351" i="41"/>
  <c r="AD350" i="41"/>
  <c r="AD349" i="41"/>
  <c r="AD348" i="41"/>
  <c r="AD347" i="41"/>
  <c r="AD346" i="41"/>
  <c r="AD345" i="41"/>
  <c r="AD344" i="41"/>
  <c r="AD343" i="41"/>
  <c r="AD342" i="41"/>
  <c r="AD341" i="41"/>
  <c r="AD340" i="41"/>
  <c r="AD339" i="41"/>
  <c r="AD338" i="41"/>
  <c r="AD337" i="41"/>
  <c r="AD336" i="41"/>
  <c r="AD335" i="41"/>
  <c r="AD334" i="41"/>
  <c r="AD333" i="41"/>
  <c r="AD332" i="41"/>
  <c r="AD331" i="41"/>
  <c r="AD330" i="41"/>
  <c r="AD329" i="41"/>
  <c r="AD328" i="41"/>
  <c r="AD327" i="41"/>
  <c r="AD326" i="41"/>
  <c r="AD325" i="41"/>
  <c r="AD324" i="41"/>
  <c r="AD323" i="41"/>
  <c r="AD296" i="41"/>
  <c r="AD292" i="41"/>
  <c r="AD288" i="41"/>
  <c r="AD284" i="41"/>
  <c r="AD280" i="41"/>
  <c r="AD276" i="41"/>
  <c r="AD272" i="41"/>
  <c r="AD268" i="41"/>
  <c r="AD264" i="41"/>
  <c r="AD260" i="41"/>
  <c r="AD256" i="41"/>
  <c r="AD252" i="41"/>
  <c r="AD248" i="41"/>
  <c r="AD244" i="41"/>
  <c r="AD240" i="41"/>
  <c r="AD236" i="41"/>
  <c r="AD232" i="41"/>
  <c r="AD228" i="41"/>
  <c r="AD224" i="41"/>
  <c r="AD220" i="41"/>
  <c r="AD216" i="41"/>
  <c r="AD212" i="41"/>
  <c r="AD208" i="41"/>
  <c r="AD204" i="41"/>
  <c r="AD200" i="41"/>
  <c r="AD196" i="41"/>
  <c r="AD192" i="41"/>
  <c r="AD188" i="41"/>
  <c r="AD184" i="41"/>
  <c r="AD180" i="41"/>
  <c r="AD176" i="41"/>
  <c r="AD172" i="41"/>
  <c r="AD168" i="41"/>
  <c r="AD164" i="41"/>
  <c r="AD160" i="41"/>
  <c r="AD156" i="41"/>
  <c r="AD152" i="41"/>
  <c r="AD148" i="41"/>
  <c r="AD144" i="41"/>
  <c r="AD140" i="41"/>
  <c r="AD136" i="41"/>
  <c r="AD132" i="41"/>
  <c r="AD128" i="41"/>
  <c r="AD124" i="41"/>
  <c r="AD120" i="41"/>
  <c r="AD116" i="41"/>
  <c r="AD112" i="41"/>
  <c r="AD108" i="41"/>
  <c r="AD104" i="41"/>
  <c r="AD100" i="41"/>
  <c r="AD96" i="41"/>
  <c r="AD92" i="41"/>
  <c r="AD88" i="41"/>
  <c r="AD84" i="41"/>
  <c r="AD80" i="41"/>
  <c r="AD76" i="41"/>
  <c r="AD72" i="41"/>
  <c r="AD68" i="41"/>
  <c r="AD64" i="41"/>
  <c r="AD60" i="41"/>
  <c r="AD56" i="41"/>
  <c r="AD52" i="41"/>
  <c r="AD48" i="41"/>
  <c r="AD44" i="41"/>
  <c r="AD40" i="41"/>
  <c r="AD36" i="41"/>
  <c r="AD32" i="41"/>
  <c r="AD28" i="41"/>
  <c r="AD22" i="41"/>
  <c r="AD18" i="41"/>
  <c r="AD14" i="41"/>
  <c r="AD10" i="41"/>
  <c r="AD6" i="41"/>
  <c r="AD295" i="41"/>
  <c r="AD291" i="41"/>
  <c r="AD287" i="41"/>
  <c r="AD283" i="41"/>
  <c r="AD279" i="41"/>
  <c r="AD275" i="41"/>
  <c r="AD271" i="41"/>
  <c r="AD267" i="41"/>
  <c r="AD263" i="41"/>
  <c r="AD259" i="41"/>
  <c r="AD255" i="41"/>
  <c r="AD251" i="41"/>
  <c r="AD247" i="41"/>
  <c r="AD243" i="41"/>
  <c r="AD239" i="41"/>
  <c r="AD235" i="41"/>
  <c r="AD231" i="41"/>
  <c r="AD227" i="41"/>
  <c r="AD223" i="41"/>
  <c r="AD219" i="41"/>
  <c r="AD215" i="41"/>
  <c r="AD211" i="41"/>
  <c r="AD207" i="41"/>
  <c r="AD203" i="41"/>
  <c r="AD199" i="41"/>
  <c r="AD195" i="41"/>
  <c r="AD191" i="41"/>
  <c r="AD187" i="41"/>
  <c r="AD183" i="41"/>
  <c r="AD179" i="41"/>
  <c r="AD175" i="41"/>
  <c r="AD171" i="41"/>
  <c r="AD167" i="41"/>
  <c r="AD163" i="41"/>
  <c r="AD159" i="41"/>
  <c r="AD155" i="41"/>
  <c r="AD151" i="41"/>
  <c r="AD147" i="41"/>
  <c r="AD143" i="41"/>
  <c r="AD139" i="41"/>
  <c r="AD135" i="41"/>
  <c r="AD131" i="41"/>
  <c r="AD127" i="41"/>
  <c r="AD123" i="41"/>
  <c r="AD119" i="41"/>
  <c r="AD115" i="41"/>
  <c r="AD111" i="41"/>
  <c r="AD107" i="41"/>
  <c r="AD103" i="41"/>
  <c r="AD99" i="41"/>
  <c r="AD95" i="41"/>
  <c r="AD91" i="41"/>
  <c r="AD87" i="41"/>
  <c r="AD83" i="41"/>
  <c r="AD79" i="41"/>
  <c r="AD75" i="41"/>
  <c r="AD71" i="41"/>
  <c r="AD67" i="41"/>
  <c r="AD63" i="41"/>
  <c r="AD59" i="41"/>
  <c r="AD55" i="41"/>
  <c r="AD51" i="41"/>
  <c r="AD47" i="41"/>
  <c r="AD43" i="41"/>
  <c r="AD39" i="41"/>
  <c r="AD35" i="41"/>
  <c r="AD31" i="41"/>
  <c r="AD27" i="41"/>
  <c r="AD23" i="41"/>
  <c r="AD19" i="41"/>
  <c r="AD15" i="41"/>
  <c r="AD11" i="41"/>
  <c r="AD7" i="41"/>
  <c r="AD3" i="41"/>
  <c r="AD322" i="41"/>
  <c r="AD321" i="41"/>
  <c r="AD320" i="41"/>
  <c r="AD319" i="41"/>
  <c r="AD318" i="41"/>
  <c r="AD317" i="41"/>
  <c r="AD316" i="41"/>
  <c r="AD315" i="41"/>
  <c r="AD314" i="41"/>
  <c r="AD313" i="41"/>
  <c r="AD312" i="41"/>
  <c r="AD311" i="41"/>
  <c r="AD310" i="41"/>
  <c r="AD309" i="41"/>
  <c r="AD308" i="41"/>
  <c r="AD307" i="41"/>
  <c r="AD306" i="41"/>
  <c r="AD305" i="41"/>
  <c r="AD304" i="41"/>
  <c r="AD303" i="41"/>
  <c r="AD302" i="41"/>
  <c r="AD301" i="41"/>
  <c r="AD300" i="41"/>
  <c r="AD299" i="41"/>
  <c r="AD297" i="41"/>
  <c r="AD293" i="41"/>
  <c r="AD289" i="41"/>
  <c r="AD285" i="41"/>
  <c r="AD281" i="41"/>
  <c r="AD277" i="41"/>
  <c r="AD273" i="41"/>
  <c r="AD269" i="41"/>
  <c r="AD265" i="41"/>
  <c r="AD261" i="41"/>
  <c r="AD257" i="41"/>
  <c r="AD253" i="41"/>
  <c r="AD249" i="41"/>
  <c r="AD245" i="41"/>
  <c r="AD241" i="41"/>
  <c r="AD237" i="41"/>
  <c r="AD233" i="41"/>
  <c r="AD229" i="41"/>
  <c r="AD225" i="41"/>
  <c r="AD221" i="41"/>
  <c r="AD217" i="41"/>
  <c r="AD213" i="41"/>
  <c r="AD209" i="41"/>
  <c r="AD205" i="41"/>
  <c r="AD201" i="41"/>
  <c r="AD197" i="41"/>
  <c r="AD193" i="41"/>
  <c r="AD189" i="41"/>
  <c r="AD185" i="41"/>
  <c r="AD181" i="41"/>
  <c r="AD177" i="41"/>
  <c r="AD173" i="41"/>
  <c r="AD169" i="41"/>
  <c r="AD165" i="41"/>
  <c r="AD161" i="41"/>
  <c r="AD157" i="41"/>
  <c r="AD153" i="41"/>
  <c r="AD149" i="41"/>
  <c r="AD145" i="41"/>
  <c r="AD141" i="41"/>
  <c r="AD137" i="41"/>
  <c r="AD133" i="41"/>
  <c r="AD129" i="41"/>
  <c r="AD125" i="41"/>
  <c r="AD121" i="41"/>
  <c r="AD117" i="41"/>
  <c r="AD113" i="41"/>
  <c r="AD109" i="41"/>
  <c r="AD105" i="41"/>
  <c r="AD101" i="41"/>
  <c r="AD97" i="41"/>
  <c r="AD93" i="41"/>
  <c r="AD89" i="41"/>
  <c r="AD85" i="41"/>
  <c r="AD81" i="41"/>
  <c r="AD77" i="41"/>
  <c r="AD73" i="41"/>
  <c r="AD69" i="41"/>
  <c r="AD65" i="41"/>
  <c r="AD61" i="41"/>
  <c r="AD57" i="41"/>
  <c r="AD53" i="41"/>
  <c r="AD49" i="41"/>
  <c r="AD45" i="41"/>
  <c r="AD41" i="41"/>
  <c r="AD37" i="41"/>
  <c r="AD33" i="41"/>
  <c r="AD29" i="41"/>
  <c r="AD25" i="41"/>
  <c r="AD21" i="41"/>
  <c r="AD17" i="41"/>
  <c r="AD13" i="41"/>
  <c r="AD9" i="41"/>
  <c r="AD5" i="41"/>
  <c r="AE399" i="41" l="1"/>
  <c r="AE400" i="41"/>
  <c r="AE354" i="41"/>
  <c r="AE362" i="41"/>
  <c r="AE364" i="41"/>
  <c r="AE366" i="41"/>
  <c r="AE360" i="41"/>
  <c r="AE368" i="41"/>
  <c r="AE370" i="41"/>
  <c r="AE372" i="41"/>
  <c r="AE374" i="41"/>
  <c r="AE376" i="41"/>
  <c r="AE380" i="41"/>
  <c r="AE384" i="41"/>
  <c r="AE386" i="41"/>
  <c r="AE390" i="41"/>
  <c r="AE394" i="41"/>
  <c r="AE387" i="41"/>
  <c r="AE391" i="41"/>
  <c r="AE355" i="41"/>
  <c r="AE358" i="41"/>
  <c r="AE388" i="41"/>
  <c r="AE357" i="41"/>
  <c r="AE365" i="41"/>
  <c r="AE385" i="41"/>
  <c r="AE378" i="41"/>
  <c r="AE392" i="41"/>
  <c r="AE396" i="41"/>
  <c r="AE389" i="41"/>
  <c r="AE393" i="41"/>
  <c r="AE395" i="41"/>
  <c r="AE356" i="41"/>
  <c r="AE361" i="41"/>
  <c r="AE363" i="41"/>
  <c r="AE381" i="41"/>
  <c r="AE382" i="41"/>
  <c r="AE398" i="41"/>
  <c r="AE359" i="41"/>
  <c r="AE367" i="41"/>
  <c r="AE369" i="41"/>
  <c r="AE371" i="41"/>
  <c r="AE373" i="41"/>
  <c r="AE375" i="41"/>
  <c r="AE377" i="41"/>
  <c r="AE383" i="41"/>
  <c r="AE379" i="41"/>
  <c r="AE397" i="41"/>
  <c r="V23" i="48"/>
  <c r="BF354" i="54"/>
  <c r="BF356" i="54"/>
  <c r="BF357" i="54"/>
  <c r="BF358" i="54"/>
  <c r="BF359" i="54"/>
  <c r="BF355" i="54"/>
  <c r="BF360" i="54"/>
  <c r="BF361" i="54"/>
  <c r="BF364" i="54"/>
  <c r="BF365" i="54"/>
  <c r="BF368" i="54"/>
  <c r="BF369" i="54"/>
  <c r="BF373" i="54"/>
  <c r="BF374" i="54"/>
  <c r="BF377" i="54"/>
  <c r="BF362" i="54"/>
  <c r="BF363" i="54"/>
  <c r="BF366" i="54"/>
  <c r="BF367" i="54"/>
  <c r="BF370" i="54"/>
  <c r="BF371" i="54"/>
  <c r="BF375" i="54"/>
  <c r="BF376" i="54"/>
  <c r="BF378" i="54"/>
  <c r="BF381" i="54"/>
  <c r="BF382" i="54"/>
  <c r="BF385" i="54"/>
  <c r="BF386" i="54"/>
  <c r="BF389" i="54"/>
  <c r="BF390" i="54"/>
  <c r="BF393" i="54"/>
  <c r="BF394" i="54"/>
  <c r="BF397" i="54"/>
  <c r="BF398" i="54"/>
  <c r="BF379" i="54"/>
  <c r="BF380" i="54"/>
  <c r="BF383" i="54"/>
  <c r="BF384" i="54"/>
  <c r="BF387" i="54"/>
  <c r="BF388" i="54"/>
  <c r="BF391" i="54"/>
  <c r="BF392" i="54"/>
  <c r="BF395" i="54"/>
  <c r="BF396" i="54"/>
  <c r="BF399" i="54"/>
  <c r="BF400" i="54"/>
  <c r="BF372" i="54"/>
  <c r="BG2" i="54"/>
  <c r="BF139" i="54"/>
  <c r="BF137" i="54"/>
  <c r="BF135" i="54"/>
  <c r="BF133" i="54"/>
  <c r="BF157" i="54"/>
  <c r="BF131" i="54"/>
  <c r="BF129" i="54"/>
  <c r="BF127" i="54"/>
  <c r="BF125" i="54"/>
  <c r="BF123" i="54"/>
  <c r="BF121" i="54"/>
  <c r="BF115" i="54"/>
  <c r="BF124" i="54"/>
  <c r="BF119" i="54"/>
  <c r="BF113" i="54"/>
  <c r="BF111" i="54"/>
  <c r="BF105" i="54"/>
  <c r="BF103" i="54"/>
  <c r="BF97" i="54"/>
  <c r="BF95" i="54"/>
  <c r="BF107" i="54"/>
  <c r="BF99" i="54"/>
  <c r="BF91" i="54"/>
  <c r="BF87" i="54"/>
  <c r="BF85" i="54"/>
  <c r="BF83" i="54"/>
  <c r="BF79" i="54"/>
  <c r="BF75" i="54"/>
  <c r="BF71" i="54"/>
  <c r="BF109" i="54"/>
  <c r="BF101" i="54"/>
  <c r="BF93" i="54"/>
  <c r="BF89" i="54"/>
  <c r="BF81" i="54"/>
  <c r="BF77" i="54"/>
  <c r="BF73" i="54"/>
  <c r="BF69" i="54"/>
  <c r="BF65" i="54"/>
  <c r="BF61" i="54"/>
  <c r="BF57" i="54"/>
  <c r="BF53" i="54"/>
  <c r="BF49" i="54"/>
  <c r="BF45" i="54"/>
  <c r="BF41" i="54"/>
  <c r="BF67" i="54"/>
  <c r="BF63" i="54"/>
  <c r="BF59" i="54"/>
  <c r="BF55" i="54"/>
  <c r="BF51" i="54"/>
  <c r="BF47" i="54"/>
  <c r="BF43" i="54"/>
  <c r="BF39" i="54"/>
  <c r="BF37" i="54"/>
  <c r="BF35" i="54"/>
  <c r="BF33" i="54"/>
  <c r="BF31" i="54"/>
  <c r="BF29" i="54"/>
  <c r="BF27" i="54"/>
  <c r="BF25" i="54"/>
  <c r="BF23" i="54"/>
  <c r="BF21" i="54"/>
  <c r="BF19" i="54"/>
  <c r="BF17" i="54"/>
  <c r="BF15" i="54"/>
  <c r="BF13" i="54"/>
  <c r="BF11" i="54"/>
  <c r="BF9" i="54"/>
  <c r="BF7" i="54"/>
  <c r="BF5" i="54"/>
  <c r="BF260" i="54"/>
  <c r="BF143" i="54"/>
  <c r="BF145" i="54"/>
  <c r="BF147" i="54"/>
  <c r="BF149" i="54"/>
  <c r="BF151" i="54"/>
  <c r="BF153" i="54"/>
  <c r="BF155" i="54"/>
  <c r="BF179" i="54"/>
  <c r="BF167" i="54"/>
  <c r="BF132" i="54"/>
  <c r="BF117" i="54"/>
  <c r="BF185" i="54"/>
  <c r="BF175" i="54"/>
  <c r="BF171" i="54"/>
  <c r="BF163" i="54"/>
  <c r="BF159" i="54"/>
  <c r="BF141" i="54"/>
  <c r="BF128" i="54"/>
  <c r="BF294" i="54"/>
  <c r="BF206" i="54"/>
  <c r="BF194" i="54"/>
  <c r="BF190" i="54"/>
  <c r="BF186" i="54"/>
  <c r="BF150" i="54"/>
  <c r="BF142" i="54"/>
  <c r="BF130" i="54"/>
  <c r="BF122" i="54"/>
  <c r="BF120" i="54"/>
  <c r="BF230" i="54"/>
  <c r="BF226" i="54"/>
  <c r="BF222" i="54"/>
  <c r="BF218" i="54"/>
  <c r="BF214" i="54"/>
  <c r="BF202" i="54"/>
  <c r="BF198" i="54"/>
  <c r="BF182" i="54"/>
  <c r="BF178" i="54"/>
  <c r="BF170" i="54"/>
  <c r="BF154" i="54"/>
  <c r="BF138" i="54"/>
  <c r="BF134" i="54"/>
  <c r="BF126" i="54"/>
  <c r="BF136" i="54"/>
  <c r="BF146" i="54"/>
  <c r="BF158" i="54"/>
  <c r="BF162" i="54"/>
  <c r="BF166" i="54"/>
  <c r="BF174" i="54"/>
  <c r="BF210" i="54"/>
  <c r="BF187" i="54"/>
  <c r="BF183" i="54"/>
  <c r="BF181" i="54"/>
  <c r="BF177" i="54"/>
  <c r="BF169" i="54"/>
  <c r="BF161" i="54"/>
  <c r="BF189" i="54"/>
  <c r="BF217" i="54"/>
  <c r="BF211" i="54"/>
  <c r="BF209" i="54"/>
  <c r="BF207" i="54"/>
  <c r="BF205" i="54"/>
  <c r="BF203" i="54"/>
  <c r="BF201" i="54"/>
  <c r="BF199" i="54"/>
  <c r="BF197" i="54"/>
  <c r="BF195" i="54"/>
  <c r="BF193" i="54"/>
  <c r="BF191" i="54"/>
  <c r="BF235" i="54"/>
  <c r="BF223" i="54"/>
  <c r="BF221" i="54"/>
  <c r="BF219" i="54"/>
  <c r="BF229" i="54"/>
  <c r="BF308" i="54"/>
  <c r="BF304" i="54"/>
  <c r="BF298" i="54"/>
  <c r="BF286" i="54"/>
  <c r="BF284" i="54"/>
  <c r="BF278" i="54"/>
  <c r="BF276" i="54"/>
  <c r="BF270" i="54"/>
  <c r="BF231" i="54"/>
  <c r="BF225" i="54"/>
  <c r="BF173" i="54"/>
  <c r="BF165" i="54"/>
  <c r="BF237" i="54"/>
  <c r="BF227" i="54"/>
  <c r="BF215" i="54"/>
  <c r="BF213" i="54"/>
  <c r="BF239" i="54"/>
  <c r="BF233" i="54"/>
  <c r="BF320" i="54"/>
  <c r="BF314" i="54"/>
  <c r="BF310" i="54"/>
  <c r="BF302" i="54"/>
  <c r="BF300" i="54"/>
  <c r="BF292" i="54"/>
  <c r="BF290" i="54"/>
  <c r="BF288" i="54"/>
  <c r="BF282" i="54"/>
  <c r="BF280" i="54"/>
  <c r="BF274" i="54"/>
  <c r="BF272" i="54"/>
  <c r="BF266" i="54"/>
  <c r="BF268" i="54"/>
  <c r="BF234" i="54"/>
  <c r="BF232" i="54"/>
  <c r="BF228" i="54"/>
  <c r="BF224" i="54"/>
  <c r="BF264" i="54"/>
  <c r="BF262" i="54"/>
  <c r="BF258" i="54"/>
  <c r="BF256" i="54"/>
  <c r="BF252" i="54"/>
  <c r="BF248" i="54"/>
  <c r="BF244" i="54"/>
  <c r="BF240" i="54"/>
  <c r="BF238" i="54"/>
  <c r="BF4" i="54"/>
  <c r="BF6" i="54"/>
  <c r="BF8" i="54"/>
  <c r="BF10" i="54"/>
  <c r="BF12" i="54"/>
  <c r="BF14" i="54"/>
  <c r="BF16" i="54"/>
  <c r="BF18" i="54"/>
  <c r="BF20" i="54"/>
  <c r="BF22" i="54"/>
  <c r="BF24" i="54"/>
  <c r="BF26" i="54"/>
  <c r="BF28" i="54"/>
  <c r="BF32" i="54"/>
  <c r="BF34" i="54"/>
  <c r="BF36" i="54"/>
  <c r="BF38" i="54"/>
  <c r="BF40" i="54"/>
  <c r="BF42" i="54"/>
  <c r="BF44" i="54"/>
  <c r="BF46" i="54"/>
  <c r="BF48" i="54"/>
  <c r="BF50" i="54"/>
  <c r="BF52" i="54"/>
  <c r="BF54" i="54"/>
  <c r="BF56" i="54"/>
  <c r="BF58" i="54"/>
  <c r="BF60" i="54"/>
  <c r="BF62" i="54"/>
  <c r="BF64" i="54"/>
  <c r="BF66" i="54"/>
  <c r="BF68" i="54"/>
  <c r="BF70" i="54"/>
  <c r="BF72" i="54"/>
  <c r="BF74" i="54"/>
  <c r="BF76" i="54"/>
  <c r="BF78" i="54"/>
  <c r="BF80" i="54"/>
  <c r="BF82" i="54"/>
  <c r="BF84" i="54"/>
  <c r="BF86" i="54"/>
  <c r="BF88" i="54"/>
  <c r="BF90" i="54"/>
  <c r="BF92" i="54"/>
  <c r="BF94" i="54"/>
  <c r="BF96" i="54"/>
  <c r="BF98" i="54"/>
  <c r="BF100" i="54"/>
  <c r="BF102" i="54"/>
  <c r="BF104" i="54"/>
  <c r="BF106" i="54"/>
  <c r="BF108" i="54"/>
  <c r="BF110" i="54"/>
  <c r="BF112" i="54"/>
  <c r="BF114" i="54"/>
  <c r="BF116" i="54"/>
  <c r="BF118" i="54"/>
  <c r="BF140" i="54"/>
  <c r="BF144" i="54"/>
  <c r="BF148" i="54"/>
  <c r="BF152" i="54"/>
  <c r="BF156" i="54"/>
  <c r="BF160" i="54"/>
  <c r="BF164" i="54"/>
  <c r="BF168" i="54"/>
  <c r="BF172" i="54"/>
  <c r="BF176" i="54"/>
  <c r="BF180" i="54"/>
  <c r="BF184" i="54"/>
  <c r="BF188" i="54"/>
  <c r="BF192" i="54"/>
  <c r="BF196" i="54"/>
  <c r="BF200" i="54"/>
  <c r="BF204" i="54"/>
  <c r="BF208" i="54"/>
  <c r="BF212" i="54"/>
  <c r="BF216" i="54"/>
  <c r="BF220" i="54"/>
  <c r="BF236" i="54"/>
  <c r="BF242" i="54"/>
  <c r="BF246" i="54"/>
  <c r="BF250" i="54"/>
  <c r="BF254" i="54"/>
  <c r="BF243" i="54"/>
  <c r="BF247" i="54"/>
  <c r="BF251" i="54"/>
  <c r="BF255" i="54"/>
  <c r="BF257" i="54"/>
  <c r="BF307" i="54"/>
  <c r="BF306" i="54"/>
  <c r="BF296" i="54"/>
  <c r="BF316" i="54"/>
  <c r="BF299" i="54"/>
  <c r="BF319" i="54"/>
  <c r="BF345" i="54"/>
  <c r="BF331" i="54"/>
  <c r="BF329" i="54"/>
  <c r="BF321" i="54"/>
  <c r="BF305" i="54"/>
  <c r="BF303" i="54"/>
  <c r="BF301" i="54"/>
  <c r="BF336" i="54"/>
  <c r="BF332" i="54"/>
  <c r="BF344" i="54"/>
  <c r="BF330" i="54"/>
  <c r="BF328" i="54"/>
  <c r="BF352" i="54"/>
  <c r="BF353" i="54"/>
  <c r="BF351" i="54"/>
  <c r="BF349" i="54"/>
  <c r="BF3" i="54"/>
  <c r="BF348" i="54"/>
  <c r="BF338" i="54"/>
  <c r="BF30" i="54"/>
  <c r="BF241" i="54"/>
  <c r="BF245" i="54"/>
  <c r="BF249" i="54"/>
  <c r="BF253" i="54"/>
  <c r="BF259" i="54"/>
  <c r="BF312" i="54"/>
  <c r="BF343" i="54"/>
  <c r="BF339" i="54"/>
  <c r="BF337" i="54"/>
  <c r="BF335" i="54"/>
  <c r="BF333" i="54"/>
  <c r="BF327" i="54"/>
  <c r="BF325" i="54"/>
  <c r="BF323" i="54"/>
  <c r="BF317" i="54"/>
  <c r="BF315" i="54"/>
  <c r="BF313" i="54"/>
  <c r="BF311" i="54"/>
  <c r="BF309" i="54"/>
  <c r="BF297" i="54"/>
  <c r="BF295" i="54"/>
  <c r="BF293" i="54"/>
  <c r="BF291" i="54"/>
  <c r="BF289" i="54"/>
  <c r="BF287" i="54"/>
  <c r="BF285" i="54"/>
  <c r="BF283" i="54"/>
  <c r="BF281" i="54"/>
  <c r="BF279" i="54"/>
  <c r="BF277" i="54"/>
  <c r="BF275" i="54"/>
  <c r="BF273" i="54"/>
  <c r="BF271" i="54"/>
  <c r="BF269" i="54"/>
  <c r="BF267" i="54"/>
  <c r="BF265" i="54"/>
  <c r="BF263" i="54"/>
  <c r="BF261" i="54"/>
  <c r="BF324" i="54"/>
  <c r="BF326" i="54"/>
  <c r="BF322" i="54"/>
  <c r="BF318" i="54"/>
  <c r="BF342" i="54"/>
  <c r="BF334" i="54"/>
  <c r="BF347" i="54"/>
  <c r="BF341" i="54"/>
  <c r="BF346" i="54"/>
  <c r="BF340" i="54"/>
  <c r="BF350" i="54"/>
  <c r="F55" i="52"/>
  <c r="D54" i="52"/>
  <c r="G53" i="52"/>
  <c r="H53" i="52" s="1"/>
  <c r="R53" i="52"/>
  <c r="K53" i="52"/>
  <c r="E53" i="52"/>
  <c r="I53" i="52"/>
  <c r="D53" i="51"/>
  <c r="F54" i="51"/>
  <c r="K52" i="51"/>
  <c r="E52" i="51"/>
  <c r="R52" i="51"/>
  <c r="I52" i="51"/>
  <c r="J52" i="51" s="1"/>
  <c r="F55" i="50"/>
  <c r="D54" i="50"/>
  <c r="G53" i="50"/>
  <c r="H53" i="50" s="1"/>
  <c r="R53" i="50"/>
  <c r="K53" i="50"/>
  <c r="E53" i="50"/>
  <c r="I53" i="50"/>
  <c r="AF2" i="41"/>
  <c r="AE352" i="41"/>
  <c r="AE353" i="41"/>
  <c r="AE298" i="41"/>
  <c r="AE294" i="41"/>
  <c r="AE290" i="41"/>
  <c r="AE286" i="41"/>
  <c r="AE282" i="41"/>
  <c r="AE278" i="41"/>
  <c r="AE274" i="41"/>
  <c r="AE270" i="41"/>
  <c r="AE266" i="41"/>
  <c r="AE262" i="41"/>
  <c r="AE258" i="41"/>
  <c r="AE254" i="41"/>
  <c r="AE250" i="41"/>
  <c r="AE246" i="41"/>
  <c r="AE242" i="41"/>
  <c r="AE238" i="41"/>
  <c r="AE234" i="41"/>
  <c r="AE230" i="41"/>
  <c r="AE226" i="41"/>
  <c r="AE222" i="41"/>
  <c r="AE218" i="41"/>
  <c r="AE214" i="41"/>
  <c r="AE210" i="41"/>
  <c r="AE206" i="41"/>
  <c r="AE202" i="41"/>
  <c r="AE198" i="41"/>
  <c r="AE194" i="41"/>
  <c r="AE190" i="41"/>
  <c r="AE186" i="41"/>
  <c r="AE182" i="41"/>
  <c r="AE178" i="41"/>
  <c r="AE174" i="41"/>
  <c r="AE170" i="41"/>
  <c r="AE166" i="41"/>
  <c r="AE162" i="41"/>
  <c r="AE158" i="41"/>
  <c r="AE154" i="41"/>
  <c r="AE150" i="41"/>
  <c r="AE146" i="41"/>
  <c r="AE142" i="41"/>
  <c r="AE138" i="41"/>
  <c r="AE134" i="41"/>
  <c r="AE130" i="41"/>
  <c r="AE126" i="41"/>
  <c r="AE122" i="41"/>
  <c r="AE118" i="41"/>
  <c r="AE114" i="41"/>
  <c r="AE110" i="41"/>
  <c r="AE106" i="41"/>
  <c r="AE102" i="41"/>
  <c r="AE98" i="41"/>
  <c r="AE94" i="41"/>
  <c r="AE90" i="41"/>
  <c r="AE86" i="41"/>
  <c r="AE82" i="41"/>
  <c r="AE78" i="41"/>
  <c r="AE74" i="41"/>
  <c r="AE70" i="41"/>
  <c r="AE66" i="41"/>
  <c r="AE62" i="41"/>
  <c r="AE58" i="41"/>
  <c r="AE54" i="41"/>
  <c r="AE50" i="41"/>
  <c r="AE46" i="41"/>
  <c r="AE42" i="41"/>
  <c r="AE38" i="41"/>
  <c r="AE34" i="41"/>
  <c r="AE30" i="41"/>
  <c r="AE26" i="41"/>
  <c r="AE24" i="41"/>
  <c r="AE20" i="41"/>
  <c r="AE16" i="41"/>
  <c r="AE12" i="41"/>
  <c r="AE8" i="41"/>
  <c r="AE4" i="41"/>
  <c r="AE296" i="41"/>
  <c r="AE292" i="41"/>
  <c r="AE288" i="41"/>
  <c r="AE284" i="41"/>
  <c r="AE280" i="41"/>
  <c r="AE276" i="41"/>
  <c r="AE272" i="41"/>
  <c r="AE268" i="41"/>
  <c r="AE264" i="41"/>
  <c r="AE260" i="41"/>
  <c r="AE256" i="41"/>
  <c r="AE252" i="41"/>
  <c r="AE248" i="41"/>
  <c r="AE244" i="41"/>
  <c r="AE240" i="41"/>
  <c r="AE236" i="41"/>
  <c r="AE232" i="41"/>
  <c r="AE228" i="41"/>
  <c r="AE224" i="41"/>
  <c r="AE220" i="41"/>
  <c r="AE216" i="41"/>
  <c r="AE212" i="41"/>
  <c r="AE208" i="41"/>
  <c r="AE204" i="41"/>
  <c r="AE200" i="41"/>
  <c r="AE196" i="41"/>
  <c r="AE192" i="41"/>
  <c r="AE188" i="41"/>
  <c r="AE184" i="41"/>
  <c r="AE180" i="41"/>
  <c r="AE176" i="41"/>
  <c r="AE172" i="41"/>
  <c r="AE168" i="41"/>
  <c r="AE164" i="41"/>
  <c r="AE160" i="41"/>
  <c r="AE156" i="41"/>
  <c r="AE152" i="41"/>
  <c r="AE148" i="41"/>
  <c r="AE144" i="41"/>
  <c r="AE140" i="41"/>
  <c r="AE136" i="41"/>
  <c r="AE132" i="41"/>
  <c r="AE128" i="41"/>
  <c r="AE124" i="41"/>
  <c r="AE120" i="41"/>
  <c r="AE116" i="41"/>
  <c r="AE112" i="41"/>
  <c r="AE108" i="41"/>
  <c r="AE104" i="41"/>
  <c r="AE100" i="41"/>
  <c r="AE96" i="41"/>
  <c r="AE92" i="41"/>
  <c r="AE88" i="41"/>
  <c r="AE84" i="41"/>
  <c r="AE80" i="41"/>
  <c r="AE76" i="41"/>
  <c r="AE72" i="41"/>
  <c r="AE68" i="41"/>
  <c r="AE64" i="41"/>
  <c r="AE60" i="41"/>
  <c r="AE56" i="41"/>
  <c r="AE52" i="41"/>
  <c r="AE48" i="41"/>
  <c r="AE44" i="41"/>
  <c r="AE40" i="41"/>
  <c r="AE36" i="41"/>
  <c r="AE32" i="41"/>
  <c r="AE28" i="41"/>
  <c r="AE22" i="41"/>
  <c r="AE18" i="41"/>
  <c r="AE14" i="41"/>
  <c r="AE10" i="41"/>
  <c r="AE6" i="41"/>
  <c r="AE3" i="41"/>
  <c r="AE295" i="41"/>
  <c r="AE291" i="41"/>
  <c r="AE287" i="41"/>
  <c r="AE283" i="41"/>
  <c r="AE279" i="41"/>
  <c r="AE275" i="41"/>
  <c r="AE271" i="41"/>
  <c r="AE267" i="41"/>
  <c r="AE263" i="41"/>
  <c r="AE259" i="41"/>
  <c r="AE255" i="41"/>
  <c r="AE251" i="41"/>
  <c r="AE247" i="41"/>
  <c r="AE243" i="41"/>
  <c r="AE239" i="41"/>
  <c r="AE235" i="41"/>
  <c r="AE231" i="41"/>
  <c r="AE227" i="41"/>
  <c r="AE223" i="41"/>
  <c r="AE219" i="41"/>
  <c r="AE215" i="41"/>
  <c r="AE211" i="41"/>
  <c r="AE207" i="41"/>
  <c r="AE203" i="41"/>
  <c r="AE199" i="41"/>
  <c r="AE195" i="41"/>
  <c r="AE191" i="41"/>
  <c r="AE187" i="41"/>
  <c r="AE183" i="41"/>
  <c r="AE179" i="41"/>
  <c r="AE175" i="41"/>
  <c r="AE171" i="41"/>
  <c r="AE167" i="41"/>
  <c r="AE163" i="41"/>
  <c r="AE159" i="41"/>
  <c r="AE155" i="41"/>
  <c r="AE151" i="41"/>
  <c r="AE147" i="41"/>
  <c r="AE143" i="41"/>
  <c r="AE139" i="41"/>
  <c r="AE135" i="41"/>
  <c r="AE131" i="41"/>
  <c r="AE127" i="41"/>
  <c r="AE123" i="41"/>
  <c r="AE119" i="41"/>
  <c r="AE115" i="41"/>
  <c r="AE111" i="41"/>
  <c r="AE107" i="41"/>
  <c r="AE103" i="41"/>
  <c r="AE99" i="41"/>
  <c r="AE95" i="41"/>
  <c r="AE91" i="41"/>
  <c r="AE87" i="41"/>
  <c r="AE83" i="41"/>
  <c r="AE79" i="41"/>
  <c r="AE75" i="41"/>
  <c r="AE71" i="41"/>
  <c r="AE67" i="41"/>
  <c r="AE63" i="41"/>
  <c r="AE59" i="41"/>
  <c r="AE55" i="41"/>
  <c r="AE51" i="41"/>
  <c r="AE47" i="41"/>
  <c r="AE43" i="41"/>
  <c r="AE39" i="41"/>
  <c r="AE35" i="41"/>
  <c r="AE31" i="41"/>
  <c r="AE27" i="41"/>
  <c r="AE23" i="41"/>
  <c r="AE19" i="41"/>
  <c r="AE15" i="41"/>
  <c r="AE11" i="41"/>
  <c r="AE7" i="41"/>
  <c r="AE297" i="41"/>
  <c r="AE293" i="41"/>
  <c r="AE289" i="41"/>
  <c r="AE285" i="41"/>
  <c r="AE281" i="41"/>
  <c r="AE277" i="41"/>
  <c r="AE273" i="41"/>
  <c r="AE269" i="41"/>
  <c r="AE265" i="41"/>
  <c r="AE261" i="41"/>
  <c r="AE257" i="41"/>
  <c r="AE253" i="41"/>
  <c r="AE249" i="41"/>
  <c r="AE245" i="41"/>
  <c r="AE241" i="41"/>
  <c r="AE237" i="41"/>
  <c r="AE233" i="41"/>
  <c r="AE229" i="41"/>
  <c r="AE225" i="41"/>
  <c r="AE221" i="41"/>
  <c r="AE217" i="41"/>
  <c r="AE213" i="41"/>
  <c r="AE209" i="41"/>
  <c r="AE205" i="41"/>
  <c r="AE201" i="41"/>
  <c r="AE197" i="41"/>
  <c r="AE193" i="41"/>
  <c r="AE189" i="41"/>
  <c r="AE185" i="41"/>
  <c r="AE181" i="41"/>
  <c r="AE177" i="41"/>
  <c r="AE173" i="41"/>
  <c r="AE169" i="41"/>
  <c r="AE165" i="41"/>
  <c r="AE161" i="41"/>
  <c r="AE157" i="41"/>
  <c r="AE153" i="41"/>
  <c r="AE149" i="41"/>
  <c r="AE145" i="41"/>
  <c r="AE141" i="41"/>
  <c r="AE137" i="41"/>
  <c r="AE133" i="41"/>
  <c r="AE129" i="41"/>
  <c r="AE125" i="41"/>
  <c r="AE121" i="41"/>
  <c r="AE117" i="41"/>
  <c r="AE113" i="41"/>
  <c r="AE109" i="41"/>
  <c r="AE105" i="41"/>
  <c r="AE101" i="41"/>
  <c r="AE97" i="41"/>
  <c r="AE93" i="41"/>
  <c r="AE89" i="41"/>
  <c r="AE85" i="41"/>
  <c r="AE81" i="41"/>
  <c r="AE77" i="41"/>
  <c r="AE73" i="41"/>
  <c r="AE69" i="41"/>
  <c r="AE65" i="41"/>
  <c r="AE61" i="41"/>
  <c r="AE57" i="41"/>
  <c r="AE53" i="41"/>
  <c r="AE49" i="41"/>
  <c r="AE45" i="41"/>
  <c r="AE41" i="41"/>
  <c r="AE37" i="41"/>
  <c r="AE33" i="41"/>
  <c r="AE29" i="41"/>
  <c r="AE25" i="41"/>
  <c r="AE21" i="41"/>
  <c r="AE17" i="41"/>
  <c r="AE13" i="41"/>
  <c r="AE9" i="41"/>
  <c r="AE5" i="41"/>
  <c r="AE351" i="41"/>
  <c r="AE350" i="41"/>
  <c r="AE349" i="41"/>
  <c r="AE348" i="41"/>
  <c r="AE347" i="41"/>
  <c r="AE346" i="41"/>
  <c r="AE345" i="41"/>
  <c r="AE344" i="41"/>
  <c r="AE343" i="41"/>
  <c r="AE342" i="41"/>
  <c r="AE341" i="41"/>
  <c r="AE340" i="41"/>
  <c r="AE339" i="41"/>
  <c r="AE338" i="41"/>
  <c r="AE337" i="41"/>
  <c r="AE336" i="41"/>
  <c r="AE335" i="41"/>
  <c r="AE334" i="41"/>
  <c r="AE333" i="41"/>
  <c r="AE332" i="41"/>
  <c r="AE331" i="41"/>
  <c r="AE330" i="41"/>
  <c r="AE329" i="41"/>
  <c r="AE328" i="41"/>
  <c r="AE327" i="41"/>
  <c r="AE326" i="41"/>
  <c r="AE325" i="41"/>
  <c r="AE324" i="41"/>
  <c r="AE323" i="41"/>
  <c r="AE322" i="41"/>
  <c r="AE321" i="41"/>
  <c r="AE320" i="41"/>
  <c r="AE319" i="41"/>
  <c r="AE318" i="41"/>
  <c r="AE317" i="41"/>
  <c r="AE316" i="41"/>
  <c r="AE315" i="41"/>
  <c r="AE314" i="41"/>
  <c r="AE313" i="41"/>
  <c r="AE312" i="41"/>
  <c r="AE311" i="41"/>
  <c r="AE310" i="41"/>
  <c r="AE309" i="41"/>
  <c r="AE308" i="41"/>
  <c r="AE307" i="41"/>
  <c r="AE306" i="41"/>
  <c r="AE305" i="41"/>
  <c r="AE304" i="41"/>
  <c r="AE303" i="41"/>
  <c r="AE302" i="41"/>
  <c r="AE301" i="41"/>
  <c r="AE300" i="41"/>
  <c r="AE299" i="41"/>
  <c r="AF400" i="41" l="1"/>
  <c r="AF399" i="41"/>
  <c r="AF356" i="41"/>
  <c r="AF360" i="41"/>
  <c r="AF366" i="41"/>
  <c r="AF368" i="41"/>
  <c r="AF370" i="41"/>
  <c r="AF372" i="41"/>
  <c r="AF374" i="41"/>
  <c r="AF376" i="41"/>
  <c r="AF354" i="41"/>
  <c r="AF364" i="41"/>
  <c r="AF380" i="41"/>
  <c r="AF384" i="41"/>
  <c r="AF386" i="41"/>
  <c r="AF390" i="41"/>
  <c r="AF394" i="41"/>
  <c r="AF381" i="41"/>
  <c r="AF385" i="41"/>
  <c r="AF387" i="41"/>
  <c r="AF391" i="41"/>
  <c r="AF378" i="41"/>
  <c r="AF382" i="41"/>
  <c r="AF388" i="41"/>
  <c r="AF362" i="41"/>
  <c r="AF361" i="41"/>
  <c r="AF363" i="41"/>
  <c r="AF392" i="41"/>
  <c r="AF396" i="41"/>
  <c r="AF359" i="41"/>
  <c r="AF379" i="41"/>
  <c r="AF383" i="41"/>
  <c r="AF389" i="41"/>
  <c r="AF393" i="41"/>
  <c r="AF395" i="41"/>
  <c r="AF357" i="41"/>
  <c r="AF365" i="41"/>
  <c r="AF355" i="41"/>
  <c r="AF358" i="41"/>
  <c r="AF398" i="41"/>
  <c r="AF367" i="41"/>
  <c r="AF369" i="41"/>
  <c r="AF371" i="41"/>
  <c r="AF373" i="41"/>
  <c r="AF375" i="41"/>
  <c r="AF377" i="41"/>
  <c r="AF397" i="41"/>
  <c r="BG354" i="54"/>
  <c r="BG355" i="54"/>
  <c r="BG356" i="54"/>
  <c r="BG357" i="54"/>
  <c r="BG358" i="54"/>
  <c r="BG359" i="54"/>
  <c r="BG363" i="54"/>
  <c r="BG367" i="54"/>
  <c r="BG371" i="54"/>
  <c r="BG376" i="54"/>
  <c r="BG361" i="54"/>
  <c r="BG365" i="54"/>
  <c r="BG369" i="54"/>
  <c r="BG372" i="54"/>
  <c r="BG374" i="54"/>
  <c r="BG380" i="54"/>
  <c r="BG384" i="54"/>
  <c r="BG388" i="54"/>
  <c r="BG392" i="54"/>
  <c r="BG396" i="54"/>
  <c r="BG400" i="54"/>
  <c r="BG378" i="54"/>
  <c r="BG382" i="54"/>
  <c r="BG386" i="54"/>
  <c r="BG390" i="54"/>
  <c r="BG394" i="54"/>
  <c r="BG398" i="54"/>
  <c r="BG381" i="54"/>
  <c r="BG399" i="54"/>
  <c r="BG395" i="54"/>
  <c r="BG391" i="54"/>
  <c r="BG387" i="54"/>
  <c r="BG383" i="54"/>
  <c r="BG397" i="54"/>
  <c r="BG393" i="54"/>
  <c r="BG389" i="54"/>
  <c r="BG385" i="54"/>
  <c r="BG370" i="54"/>
  <c r="BG368" i="54"/>
  <c r="BG379" i="54"/>
  <c r="BG375" i="54"/>
  <c r="BG364" i="54"/>
  <c r="BG360" i="54"/>
  <c r="BG377" i="54"/>
  <c r="BG373" i="54"/>
  <c r="BG366" i="54"/>
  <c r="BG362" i="54"/>
  <c r="BH2" i="54"/>
  <c r="BG141" i="54"/>
  <c r="BG117" i="54"/>
  <c r="BG95" i="54"/>
  <c r="BG93" i="54"/>
  <c r="BG89" i="54"/>
  <c r="BG81" i="54"/>
  <c r="BG77" i="54"/>
  <c r="BG73" i="54"/>
  <c r="BG91" i="54"/>
  <c r="BG87" i="54"/>
  <c r="BG85" i="54"/>
  <c r="BG83" i="54"/>
  <c r="BG79" i="54"/>
  <c r="BG75" i="54"/>
  <c r="BG71" i="54"/>
  <c r="BG67" i="54"/>
  <c r="BG63" i="54"/>
  <c r="BG59" i="54"/>
  <c r="BG55" i="54"/>
  <c r="BG51" i="54"/>
  <c r="BG47" i="54"/>
  <c r="BG43" i="54"/>
  <c r="BG69" i="54"/>
  <c r="BG65" i="54"/>
  <c r="BG61" i="54"/>
  <c r="BG57" i="54"/>
  <c r="BG53" i="54"/>
  <c r="BG49" i="54"/>
  <c r="BG45" i="54"/>
  <c r="BG41" i="54"/>
  <c r="BG39" i="54"/>
  <c r="BG37" i="54"/>
  <c r="BG35" i="54"/>
  <c r="BG33" i="54"/>
  <c r="BG31" i="54"/>
  <c r="BG29" i="54"/>
  <c r="BG27" i="54"/>
  <c r="BG25" i="54"/>
  <c r="BG23" i="54"/>
  <c r="BG21" i="54"/>
  <c r="BG19" i="54"/>
  <c r="BG17" i="54"/>
  <c r="BG15" i="54"/>
  <c r="BG13" i="54"/>
  <c r="BG11" i="54"/>
  <c r="BG9" i="54"/>
  <c r="BG7" i="54"/>
  <c r="BG5" i="54"/>
  <c r="BG97" i="54"/>
  <c r="BG99" i="54"/>
  <c r="BG101" i="54"/>
  <c r="BG103" i="54"/>
  <c r="BG105" i="54"/>
  <c r="BG107" i="54"/>
  <c r="BG109" i="54"/>
  <c r="BG111" i="54"/>
  <c r="BG113" i="54"/>
  <c r="BG115" i="54"/>
  <c r="BG181" i="54"/>
  <c r="BG173" i="54"/>
  <c r="BG169" i="54"/>
  <c r="BG155" i="54"/>
  <c r="BG151" i="54"/>
  <c r="BG147" i="54"/>
  <c r="BG143" i="54"/>
  <c r="BG137" i="54"/>
  <c r="BG183" i="54"/>
  <c r="BG119" i="54"/>
  <c r="BG121" i="54"/>
  <c r="BG123" i="54"/>
  <c r="BG125" i="54"/>
  <c r="BG127" i="54"/>
  <c r="BG129" i="54"/>
  <c r="BG131" i="54"/>
  <c r="BG133" i="54"/>
  <c r="BG135" i="54"/>
  <c r="BG207" i="54"/>
  <c r="BG191" i="54"/>
  <c r="BG177" i="54"/>
  <c r="BG165" i="54"/>
  <c r="BG161" i="54"/>
  <c r="BG157" i="54"/>
  <c r="BG153" i="54"/>
  <c r="BG149" i="54"/>
  <c r="BG145" i="54"/>
  <c r="BG139" i="54"/>
  <c r="BG100" i="54"/>
  <c r="BG92" i="54"/>
  <c r="BG84" i="54"/>
  <c r="BG80" i="54"/>
  <c r="BG72" i="54"/>
  <c r="BG64" i="54"/>
  <c r="BG56" i="54"/>
  <c r="BG48" i="54"/>
  <c r="BG40" i="54"/>
  <c r="BG4" i="54"/>
  <c r="BG6" i="54"/>
  <c r="BG8" i="54"/>
  <c r="BG10" i="54"/>
  <c r="BG12" i="54"/>
  <c r="BG14" i="54"/>
  <c r="BG42" i="54"/>
  <c r="BG50" i="54"/>
  <c r="BG58" i="54"/>
  <c r="BG66" i="54"/>
  <c r="BG74" i="54"/>
  <c r="BG82" i="54"/>
  <c r="BG86" i="54"/>
  <c r="BG90" i="54"/>
  <c r="BG94" i="54"/>
  <c r="BG98" i="54"/>
  <c r="BG102" i="54"/>
  <c r="BG290" i="54"/>
  <c r="BG286" i="54"/>
  <c r="BG258" i="54"/>
  <c r="BG118" i="54"/>
  <c r="BG116" i="54"/>
  <c r="BG112" i="54"/>
  <c r="BG108" i="54"/>
  <c r="BG104" i="54"/>
  <c r="BG96" i="54"/>
  <c r="BG88" i="54"/>
  <c r="BG76" i="54"/>
  <c r="BG68" i="54"/>
  <c r="BG60" i="54"/>
  <c r="BG52" i="54"/>
  <c r="BG44" i="54"/>
  <c r="BG36" i="54"/>
  <c r="BG34" i="54"/>
  <c r="BG32" i="54"/>
  <c r="BG28" i="54"/>
  <c r="BG26" i="54"/>
  <c r="BG24" i="54"/>
  <c r="BG22" i="54"/>
  <c r="BG20" i="54"/>
  <c r="BG18" i="54"/>
  <c r="BG16" i="54"/>
  <c r="BG3" i="54"/>
  <c r="BG38" i="54"/>
  <c r="BG46" i="54"/>
  <c r="BG54" i="54"/>
  <c r="BG62" i="54"/>
  <c r="BG70" i="54"/>
  <c r="BG78" i="54"/>
  <c r="BG114" i="54"/>
  <c r="BG199" i="54"/>
  <c r="BG195" i="54"/>
  <c r="BG189" i="54"/>
  <c r="BG187" i="54"/>
  <c r="BG185" i="54"/>
  <c r="BG175" i="54"/>
  <c r="BG167" i="54"/>
  <c r="BG159" i="54"/>
  <c r="BG193" i="54"/>
  <c r="BG201" i="54"/>
  <c r="BG209" i="54"/>
  <c r="BG211" i="54"/>
  <c r="BG223" i="54"/>
  <c r="BG219" i="54"/>
  <c r="BG213" i="54"/>
  <c r="BG229" i="54"/>
  <c r="BG227" i="54"/>
  <c r="BG235" i="54"/>
  <c r="BG292" i="54"/>
  <c r="BG288" i="54"/>
  <c r="BG280" i="54"/>
  <c r="BG272" i="54"/>
  <c r="BG110" i="54"/>
  <c r="BG106" i="54"/>
  <c r="BG233" i="54"/>
  <c r="BG215" i="54"/>
  <c r="BG203" i="54"/>
  <c r="BG179" i="54"/>
  <c r="BG171" i="54"/>
  <c r="BG163" i="54"/>
  <c r="BG197" i="54"/>
  <c r="BG205" i="54"/>
  <c r="BG221" i="54"/>
  <c r="BG217" i="54"/>
  <c r="BG225" i="54"/>
  <c r="BG231" i="54"/>
  <c r="BG296" i="54"/>
  <c r="BG294" i="54"/>
  <c r="BG284" i="54"/>
  <c r="BG276" i="54"/>
  <c r="BG268" i="54"/>
  <c r="BG264" i="54"/>
  <c r="BG238" i="54"/>
  <c r="BG236" i="54"/>
  <c r="BG232" i="54"/>
  <c r="BG230" i="54"/>
  <c r="BG228" i="54"/>
  <c r="BG226" i="54"/>
  <c r="BG224" i="54"/>
  <c r="BG222" i="54"/>
  <c r="BG220" i="54"/>
  <c r="BG216" i="54"/>
  <c r="BG212" i="54"/>
  <c r="BG208" i="54"/>
  <c r="BG204" i="54"/>
  <c r="BG200" i="54"/>
  <c r="BG196" i="54"/>
  <c r="BG192" i="54"/>
  <c r="BG188" i="54"/>
  <c r="BG184" i="54"/>
  <c r="BG180" i="54"/>
  <c r="BG176" i="54"/>
  <c r="BG172" i="54"/>
  <c r="BG168" i="54"/>
  <c r="BG164" i="54"/>
  <c r="BG160" i="54"/>
  <c r="BG156" i="54"/>
  <c r="BG152" i="54"/>
  <c r="BG148" i="54"/>
  <c r="BG144" i="54"/>
  <c r="BG140" i="54"/>
  <c r="BG262" i="54"/>
  <c r="BG260" i="54"/>
  <c r="BG256" i="54"/>
  <c r="BG254" i="54"/>
  <c r="BG252" i="54"/>
  <c r="BG250" i="54"/>
  <c r="BG248" i="54"/>
  <c r="BG246" i="54"/>
  <c r="BG244" i="54"/>
  <c r="BG242" i="54"/>
  <c r="BG240" i="54"/>
  <c r="BG218" i="54"/>
  <c r="BG214" i="54"/>
  <c r="BG210" i="54"/>
  <c r="BG206" i="54"/>
  <c r="BG202" i="54"/>
  <c r="BG198" i="54"/>
  <c r="BG194" i="54"/>
  <c r="BG190" i="54"/>
  <c r="BG186" i="54"/>
  <c r="BG182" i="54"/>
  <c r="BG178" i="54"/>
  <c r="BG174" i="54"/>
  <c r="BG170" i="54"/>
  <c r="BG166" i="54"/>
  <c r="BG162" i="54"/>
  <c r="BG158" i="54"/>
  <c r="BG154" i="54"/>
  <c r="BG150" i="54"/>
  <c r="BG146" i="54"/>
  <c r="BG142" i="54"/>
  <c r="BG138" i="54"/>
  <c r="BG30" i="54"/>
  <c r="BG122" i="54"/>
  <c r="BG126" i="54"/>
  <c r="BG130" i="54"/>
  <c r="BG134" i="54"/>
  <c r="BG266" i="54"/>
  <c r="BG270" i="54"/>
  <c r="BG274" i="54"/>
  <c r="BG278" i="54"/>
  <c r="BG282" i="54"/>
  <c r="BG327" i="54"/>
  <c r="BG301" i="54"/>
  <c r="BG259" i="54"/>
  <c r="BG257" i="54"/>
  <c r="BG253" i="54"/>
  <c r="BG249" i="54"/>
  <c r="BG245" i="54"/>
  <c r="BG241" i="54"/>
  <c r="BG237" i="54"/>
  <c r="BG315" i="54"/>
  <c r="BG261" i="54"/>
  <c r="BG263" i="54"/>
  <c r="BG265" i="54"/>
  <c r="BG267" i="54"/>
  <c r="BG269" i="54"/>
  <c r="BG271" i="54"/>
  <c r="BG273" i="54"/>
  <c r="BG275" i="54"/>
  <c r="BG277" i="54"/>
  <c r="BG279" i="54"/>
  <c r="BG281" i="54"/>
  <c r="BG283" i="54"/>
  <c r="BG285" i="54"/>
  <c r="BG287" i="54"/>
  <c r="BG289" i="54"/>
  <c r="BG291" i="54"/>
  <c r="BG293" i="54"/>
  <c r="BG295" i="54"/>
  <c r="BG297" i="54"/>
  <c r="BG317" i="54"/>
  <c r="BG323" i="54"/>
  <c r="BG309" i="54"/>
  <c r="BG307" i="54"/>
  <c r="BG303" i="54"/>
  <c r="BG299" i="54"/>
  <c r="BG340" i="54"/>
  <c r="BG334" i="54"/>
  <c r="BG330" i="54"/>
  <c r="BG328" i="54"/>
  <c r="BG316" i="54"/>
  <c r="BG312" i="54"/>
  <c r="BG308" i="54"/>
  <c r="BG304" i="54"/>
  <c r="BG300" i="54"/>
  <c r="BG338" i="54"/>
  <c r="BG336" i="54"/>
  <c r="BG337" i="54"/>
  <c r="BG333" i="54"/>
  <c r="BG353" i="54"/>
  <c r="BG349" i="54"/>
  <c r="BG343" i="54"/>
  <c r="BG350" i="54"/>
  <c r="BG342" i="54"/>
  <c r="BG348" i="54"/>
  <c r="BG344" i="54"/>
  <c r="BG346" i="54"/>
  <c r="BG120" i="54"/>
  <c r="BG124" i="54"/>
  <c r="BG128" i="54"/>
  <c r="BG132" i="54"/>
  <c r="BG136" i="54"/>
  <c r="BG234" i="54"/>
  <c r="BG305" i="54"/>
  <c r="BG255" i="54"/>
  <c r="BG251" i="54"/>
  <c r="BG247" i="54"/>
  <c r="BG243" i="54"/>
  <c r="BG239" i="54"/>
  <c r="BG313" i="54"/>
  <c r="BG347" i="54"/>
  <c r="BG329" i="54"/>
  <c r="BG325" i="54"/>
  <c r="BG321" i="54"/>
  <c r="BG319" i="54"/>
  <c r="BG311" i="54"/>
  <c r="BG326" i="54"/>
  <c r="BG324" i="54"/>
  <c r="BG322" i="54"/>
  <c r="BG320" i="54"/>
  <c r="BG318" i="54"/>
  <c r="BG314" i="54"/>
  <c r="BG310" i="54"/>
  <c r="BG306" i="54"/>
  <c r="BG302" i="54"/>
  <c r="BG298" i="54"/>
  <c r="BG332" i="54"/>
  <c r="BG341" i="54"/>
  <c r="BG339" i="54"/>
  <c r="BG335" i="54"/>
  <c r="BG331" i="54"/>
  <c r="BG351" i="54"/>
  <c r="BG345" i="54"/>
  <c r="BG352" i="54"/>
  <c r="V24" i="48"/>
  <c r="T53" i="52"/>
  <c r="J53" i="52"/>
  <c r="M53" i="52" s="1"/>
  <c r="K54" i="52"/>
  <c r="E54" i="52"/>
  <c r="R54" i="52"/>
  <c r="I54" i="52"/>
  <c r="L53" i="52"/>
  <c r="N53" i="52" s="1"/>
  <c r="S53" i="52" s="1"/>
  <c r="P55" i="52"/>
  <c r="L55" i="52"/>
  <c r="D55" i="52"/>
  <c r="F56" i="52"/>
  <c r="M55" i="52"/>
  <c r="G55" i="52"/>
  <c r="H55" i="52" s="1"/>
  <c r="G54" i="52"/>
  <c r="H54" i="52" s="1"/>
  <c r="L54" i="52" s="1"/>
  <c r="G53" i="51"/>
  <c r="H53" i="51" s="1"/>
  <c r="F55" i="51"/>
  <c r="D54" i="51"/>
  <c r="G54" i="51" s="1"/>
  <c r="H54" i="51" s="1"/>
  <c r="R53" i="51"/>
  <c r="K53" i="51"/>
  <c r="E53" i="51"/>
  <c r="I53" i="51"/>
  <c r="T53" i="50"/>
  <c r="J53" i="50"/>
  <c r="M53" i="50" s="1"/>
  <c r="K54" i="50"/>
  <c r="E54" i="50"/>
  <c r="R54" i="50"/>
  <c r="I54" i="50"/>
  <c r="L53" i="50"/>
  <c r="N53" i="50" s="1"/>
  <c r="S53" i="50" s="1"/>
  <c r="D55" i="50"/>
  <c r="F56" i="50"/>
  <c r="G54" i="50"/>
  <c r="H54" i="50" s="1"/>
  <c r="L54" i="50" s="1"/>
  <c r="AG2" i="41"/>
  <c r="AF353" i="41"/>
  <c r="AF352" i="41"/>
  <c r="AF296" i="41"/>
  <c r="AF292" i="41"/>
  <c r="AF288" i="41"/>
  <c r="AF284" i="41"/>
  <c r="AF280" i="41"/>
  <c r="AF276" i="41"/>
  <c r="AF272" i="41"/>
  <c r="AF268" i="41"/>
  <c r="AF264" i="41"/>
  <c r="AF260" i="41"/>
  <c r="AF256" i="41"/>
  <c r="AF252" i="41"/>
  <c r="AF248" i="41"/>
  <c r="AF244" i="41"/>
  <c r="AF240" i="41"/>
  <c r="AF236" i="41"/>
  <c r="AF232" i="41"/>
  <c r="AF228" i="41"/>
  <c r="AF224" i="41"/>
  <c r="AF220" i="41"/>
  <c r="AF216" i="41"/>
  <c r="AF212" i="41"/>
  <c r="AF208" i="41"/>
  <c r="AF204" i="41"/>
  <c r="AF200" i="41"/>
  <c r="AF196" i="41"/>
  <c r="AF192" i="41"/>
  <c r="AF188" i="41"/>
  <c r="AF184" i="41"/>
  <c r="AF180" i="41"/>
  <c r="AF176" i="41"/>
  <c r="AF172" i="41"/>
  <c r="AF168" i="41"/>
  <c r="AF164" i="41"/>
  <c r="AF160" i="41"/>
  <c r="AF156" i="41"/>
  <c r="AF152" i="41"/>
  <c r="AF148" i="41"/>
  <c r="AF144" i="41"/>
  <c r="AF140" i="41"/>
  <c r="AF136" i="41"/>
  <c r="AF132" i="41"/>
  <c r="AF128" i="41"/>
  <c r="AF124" i="41"/>
  <c r="AF120" i="41"/>
  <c r="AF116" i="41"/>
  <c r="AF112" i="41"/>
  <c r="AF108" i="41"/>
  <c r="AF104" i="41"/>
  <c r="AF100" i="41"/>
  <c r="AF96" i="41"/>
  <c r="AF92" i="41"/>
  <c r="AF88" i="41"/>
  <c r="AF84" i="41"/>
  <c r="AF80" i="41"/>
  <c r="AF76" i="41"/>
  <c r="AF72" i="41"/>
  <c r="AF68" i="41"/>
  <c r="AF64" i="41"/>
  <c r="AF60" i="41"/>
  <c r="AF56" i="41"/>
  <c r="AF52" i="41"/>
  <c r="AF48" i="41"/>
  <c r="AF44" i="41"/>
  <c r="AF40" i="41"/>
  <c r="AF36" i="41"/>
  <c r="AF32" i="41"/>
  <c r="AF28" i="41"/>
  <c r="AF22" i="41"/>
  <c r="AF18" i="41"/>
  <c r="AF14" i="41"/>
  <c r="AF10" i="41"/>
  <c r="AF6" i="41"/>
  <c r="AF298" i="41"/>
  <c r="AF294" i="41"/>
  <c r="AF290" i="41"/>
  <c r="AF286" i="41"/>
  <c r="AF282" i="41"/>
  <c r="AF278" i="41"/>
  <c r="AF274" i="41"/>
  <c r="AF270" i="41"/>
  <c r="AF266" i="41"/>
  <c r="AF262" i="41"/>
  <c r="AF258" i="41"/>
  <c r="AF254" i="41"/>
  <c r="AF250" i="41"/>
  <c r="AF246" i="41"/>
  <c r="AF242" i="41"/>
  <c r="AF238" i="41"/>
  <c r="AF234" i="41"/>
  <c r="AF230" i="41"/>
  <c r="AF226" i="41"/>
  <c r="AF222" i="41"/>
  <c r="AF218" i="41"/>
  <c r="AF214" i="41"/>
  <c r="AF210" i="41"/>
  <c r="AF206" i="41"/>
  <c r="AF202" i="41"/>
  <c r="AF198" i="41"/>
  <c r="AF194" i="41"/>
  <c r="AF190" i="41"/>
  <c r="AF186" i="41"/>
  <c r="AF182" i="41"/>
  <c r="AF178" i="41"/>
  <c r="AF174" i="41"/>
  <c r="AF170" i="41"/>
  <c r="AF166" i="41"/>
  <c r="AF162" i="41"/>
  <c r="AF158" i="41"/>
  <c r="AF154" i="41"/>
  <c r="AF150" i="41"/>
  <c r="AF146" i="41"/>
  <c r="AF142" i="41"/>
  <c r="AF138" i="41"/>
  <c r="AF134" i="41"/>
  <c r="AF130" i="41"/>
  <c r="AF126" i="41"/>
  <c r="AF122" i="41"/>
  <c r="AF118" i="41"/>
  <c r="AF114" i="41"/>
  <c r="AF110" i="41"/>
  <c r="AF106" i="41"/>
  <c r="AF102" i="41"/>
  <c r="AF98" i="41"/>
  <c r="AF94" i="41"/>
  <c r="AF90" i="41"/>
  <c r="AF86" i="41"/>
  <c r="AF82" i="41"/>
  <c r="AF78" i="41"/>
  <c r="AF74" i="41"/>
  <c r="AF70" i="41"/>
  <c r="AF66" i="41"/>
  <c r="AF62" i="41"/>
  <c r="AF58" i="41"/>
  <c r="AF54" i="41"/>
  <c r="AF50" i="41"/>
  <c r="AF46" i="41"/>
  <c r="AF42" i="41"/>
  <c r="AF38" i="41"/>
  <c r="AF34" i="41"/>
  <c r="AF30" i="41"/>
  <c r="AF26" i="41"/>
  <c r="AF24" i="41"/>
  <c r="AF20" i="41"/>
  <c r="AF16" i="41"/>
  <c r="AF12" i="41"/>
  <c r="AF8" i="41"/>
  <c r="AF4" i="41"/>
  <c r="AF351" i="41"/>
  <c r="AF350" i="41"/>
  <c r="AF349" i="41"/>
  <c r="AF348" i="41"/>
  <c r="AF347" i="41"/>
  <c r="AF346" i="41"/>
  <c r="AF345" i="41"/>
  <c r="AF344" i="41"/>
  <c r="AF343" i="41"/>
  <c r="AF342" i="41"/>
  <c r="AF341" i="41"/>
  <c r="AF340" i="41"/>
  <c r="AF339" i="41"/>
  <c r="AF338" i="41"/>
  <c r="AF337" i="41"/>
  <c r="AF336" i="41"/>
  <c r="AF335" i="41"/>
  <c r="AF334" i="41"/>
  <c r="AF333" i="41"/>
  <c r="AF332" i="41"/>
  <c r="AF331" i="41"/>
  <c r="AF330" i="41"/>
  <c r="AF329" i="41"/>
  <c r="AF328" i="41"/>
  <c r="AF327" i="41"/>
  <c r="AF326" i="41"/>
  <c r="AF325" i="41"/>
  <c r="AF324" i="41"/>
  <c r="AF323" i="41"/>
  <c r="AF322" i="41"/>
  <c r="AF321" i="41"/>
  <c r="AF320" i="41"/>
  <c r="AF319" i="41"/>
  <c r="AF318" i="41"/>
  <c r="AF317" i="41"/>
  <c r="AF316" i="41"/>
  <c r="AF315" i="41"/>
  <c r="AF314" i="41"/>
  <c r="AF313" i="41"/>
  <c r="AF312" i="41"/>
  <c r="AF311" i="41"/>
  <c r="AF310" i="41"/>
  <c r="AF309" i="41"/>
  <c r="AF308" i="41"/>
  <c r="AF307" i="41"/>
  <c r="AF306" i="41"/>
  <c r="AF305" i="41"/>
  <c r="AF304" i="41"/>
  <c r="AF303" i="41"/>
  <c r="AF302" i="41"/>
  <c r="AF301" i="41"/>
  <c r="AF300" i="41"/>
  <c r="AF299" i="41"/>
  <c r="AF297" i="41"/>
  <c r="AF293" i="41"/>
  <c r="AF289" i="41"/>
  <c r="AF285" i="41"/>
  <c r="AF281" i="41"/>
  <c r="AF277" i="41"/>
  <c r="AF273" i="41"/>
  <c r="AF269" i="41"/>
  <c r="AF265" i="41"/>
  <c r="AF261" i="41"/>
  <c r="AF257" i="41"/>
  <c r="AF253" i="41"/>
  <c r="AF249" i="41"/>
  <c r="AF245" i="41"/>
  <c r="AF241" i="41"/>
  <c r="AF237" i="41"/>
  <c r="AF233" i="41"/>
  <c r="AF229" i="41"/>
  <c r="AF225" i="41"/>
  <c r="AF221" i="41"/>
  <c r="AF217" i="41"/>
  <c r="AF213" i="41"/>
  <c r="AF209" i="41"/>
  <c r="AF205" i="41"/>
  <c r="AF201" i="41"/>
  <c r="AF197" i="41"/>
  <c r="AF193" i="41"/>
  <c r="AF189" i="41"/>
  <c r="AF185" i="41"/>
  <c r="AF181" i="41"/>
  <c r="AF177" i="41"/>
  <c r="AF173" i="41"/>
  <c r="AF169" i="41"/>
  <c r="AF165" i="41"/>
  <c r="AF161" i="41"/>
  <c r="AF157" i="41"/>
  <c r="AF153" i="41"/>
  <c r="AF149" i="41"/>
  <c r="AF145" i="41"/>
  <c r="AF141" i="41"/>
  <c r="AF137" i="41"/>
  <c r="AF133" i="41"/>
  <c r="AF129" i="41"/>
  <c r="AF125" i="41"/>
  <c r="AF121" i="41"/>
  <c r="AF117" i="41"/>
  <c r="AF113" i="41"/>
  <c r="AF109" i="41"/>
  <c r="AF105" i="41"/>
  <c r="AF101" i="41"/>
  <c r="AF97" i="41"/>
  <c r="AF93" i="41"/>
  <c r="AF89" i="41"/>
  <c r="AF85" i="41"/>
  <c r="AF81" i="41"/>
  <c r="AF77" i="41"/>
  <c r="AF73" i="41"/>
  <c r="AF69" i="41"/>
  <c r="AF65" i="41"/>
  <c r="AF61" i="41"/>
  <c r="AF57" i="41"/>
  <c r="AF53" i="41"/>
  <c r="AF49" i="41"/>
  <c r="AF45" i="41"/>
  <c r="AF41" i="41"/>
  <c r="AF37" i="41"/>
  <c r="AF33" i="41"/>
  <c r="AF29" i="41"/>
  <c r="AF25" i="41"/>
  <c r="AF21" i="41"/>
  <c r="AF17" i="41"/>
  <c r="AF13" i="41"/>
  <c r="AF9" i="41"/>
  <c r="AF5" i="41"/>
  <c r="AF295" i="41"/>
  <c r="AF291" i="41"/>
  <c r="AF287" i="41"/>
  <c r="AF283" i="41"/>
  <c r="AF279" i="41"/>
  <c r="AF275" i="41"/>
  <c r="AF271" i="41"/>
  <c r="AF267" i="41"/>
  <c r="AF263" i="41"/>
  <c r="AF259" i="41"/>
  <c r="AF255" i="41"/>
  <c r="AF251" i="41"/>
  <c r="AF247" i="41"/>
  <c r="AF243" i="41"/>
  <c r="AF239" i="41"/>
  <c r="AF235" i="41"/>
  <c r="AF231" i="41"/>
  <c r="AF227" i="41"/>
  <c r="AF223" i="41"/>
  <c r="AF219" i="41"/>
  <c r="AF215" i="41"/>
  <c r="AF211" i="41"/>
  <c r="AF207" i="41"/>
  <c r="AF203" i="41"/>
  <c r="AF199" i="41"/>
  <c r="AF195" i="41"/>
  <c r="AF191" i="41"/>
  <c r="AF187" i="41"/>
  <c r="AF183" i="41"/>
  <c r="AF179" i="41"/>
  <c r="AF175" i="41"/>
  <c r="AF171" i="41"/>
  <c r="AF167" i="41"/>
  <c r="AF163" i="41"/>
  <c r="AF159" i="41"/>
  <c r="AF155" i="41"/>
  <c r="AF151" i="41"/>
  <c r="AF147" i="41"/>
  <c r="AF143" i="41"/>
  <c r="AF139" i="41"/>
  <c r="AF135" i="41"/>
  <c r="AF131" i="41"/>
  <c r="AF127" i="41"/>
  <c r="AF123" i="41"/>
  <c r="AF119" i="41"/>
  <c r="AF115" i="41"/>
  <c r="AF111" i="41"/>
  <c r="AF107" i="41"/>
  <c r="AF103" i="41"/>
  <c r="AF99" i="41"/>
  <c r="AF95" i="41"/>
  <c r="AF91" i="41"/>
  <c r="AF87" i="41"/>
  <c r="AF83" i="41"/>
  <c r="AF79" i="41"/>
  <c r="AF75" i="41"/>
  <c r="AF71" i="41"/>
  <c r="AF67" i="41"/>
  <c r="AF63" i="41"/>
  <c r="AF59" i="41"/>
  <c r="AF55" i="41"/>
  <c r="AF51" i="41"/>
  <c r="AF47" i="41"/>
  <c r="AF43" i="41"/>
  <c r="AF39" i="41"/>
  <c r="AF35" i="41"/>
  <c r="AF31" i="41"/>
  <c r="AF27" i="41"/>
  <c r="AF23" i="41"/>
  <c r="AF19" i="41"/>
  <c r="AF15" i="41"/>
  <c r="AF11" i="41"/>
  <c r="AF7" i="41"/>
  <c r="AF3" i="41"/>
  <c r="AG400" i="41" l="1"/>
  <c r="AG399" i="41"/>
  <c r="AG362" i="41"/>
  <c r="AG364" i="41"/>
  <c r="AG356" i="41"/>
  <c r="AG360" i="41"/>
  <c r="AG368" i="41"/>
  <c r="AG370" i="41"/>
  <c r="AG372" i="41"/>
  <c r="AG374" i="41"/>
  <c r="AG376" i="41"/>
  <c r="AG380" i="41"/>
  <c r="AG384" i="41"/>
  <c r="AG354" i="41"/>
  <c r="AG366" i="41"/>
  <c r="AG386" i="41"/>
  <c r="AG390" i="41"/>
  <c r="AG357" i="41"/>
  <c r="AG387" i="41"/>
  <c r="AG391" i="41"/>
  <c r="AG358" i="41"/>
  <c r="AG388" i="41"/>
  <c r="AG392" i="41"/>
  <c r="AG394" i="41"/>
  <c r="AG363" i="41"/>
  <c r="AG385" i="41"/>
  <c r="AG378" i="41"/>
  <c r="AG389" i="41"/>
  <c r="AG393" i="41"/>
  <c r="AG361" i="41"/>
  <c r="AG365" i="41"/>
  <c r="AG381" i="41"/>
  <c r="AG355" i="41"/>
  <c r="AG382" i="41"/>
  <c r="AG396" i="41"/>
  <c r="AG398" i="41"/>
  <c r="AG359" i="41"/>
  <c r="AG367" i="41"/>
  <c r="AG369" i="41"/>
  <c r="AG371" i="41"/>
  <c r="AG373" i="41"/>
  <c r="AG375" i="41"/>
  <c r="AG377" i="41"/>
  <c r="AG383" i="41"/>
  <c r="AG395" i="41"/>
  <c r="AG379" i="41"/>
  <c r="AG397" i="41"/>
  <c r="BH355" i="54"/>
  <c r="BH356" i="54"/>
  <c r="BH357" i="54"/>
  <c r="BH358" i="54"/>
  <c r="BH359" i="54"/>
  <c r="BH354" i="54"/>
  <c r="BH361" i="54"/>
  <c r="BH362" i="54"/>
  <c r="BH365" i="54"/>
  <c r="BH366" i="54"/>
  <c r="BH369" i="54"/>
  <c r="BH370" i="54"/>
  <c r="BH374" i="54"/>
  <c r="BH375" i="54"/>
  <c r="BH360" i="54"/>
  <c r="BH363" i="54"/>
  <c r="BH364" i="54"/>
  <c r="BH367" i="54"/>
  <c r="BH368" i="54"/>
  <c r="BH371" i="54"/>
  <c r="BH373" i="54"/>
  <c r="BH376" i="54"/>
  <c r="BH377" i="54"/>
  <c r="BH378" i="54"/>
  <c r="BH379" i="54"/>
  <c r="BH382" i="54"/>
  <c r="BH383" i="54"/>
  <c r="BH386" i="54"/>
  <c r="BH387" i="54"/>
  <c r="BH390" i="54"/>
  <c r="BH391" i="54"/>
  <c r="BH394" i="54"/>
  <c r="BH395" i="54"/>
  <c r="BH398" i="54"/>
  <c r="BH399" i="54"/>
  <c r="BH380" i="54"/>
  <c r="BH381" i="54"/>
  <c r="BH384" i="54"/>
  <c r="BH385" i="54"/>
  <c r="BH388" i="54"/>
  <c r="BH389" i="54"/>
  <c r="BH392" i="54"/>
  <c r="BH393" i="54"/>
  <c r="BH396" i="54"/>
  <c r="BH397" i="54"/>
  <c r="BH400" i="54"/>
  <c r="BH372" i="54"/>
  <c r="J53" i="51"/>
  <c r="BI2" i="54"/>
  <c r="BH167" i="54"/>
  <c r="BH155" i="54"/>
  <c r="BH153" i="54"/>
  <c r="BH151" i="54"/>
  <c r="BH149" i="54"/>
  <c r="BH147" i="54"/>
  <c r="BH145" i="54"/>
  <c r="BH143" i="54"/>
  <c r="BH135" i="54"/>
  <c r="BH119" i="54"/>
  <c r="BH113" i="54"/>
  <c r="BH133" i="54"/>
  <c r="BH131" i="54"/>
  <c r="BH129" i="54"/>
  <c r="BH127" i="54"/>
  <c r="BH125" i="54"/>
  <c r="BH123" i="54"/>
  <c r="BH121" i="54"/>
  <c r="BH115" i="54"/>
  <c r="BH109" i="54"/>
  <c r="BH107" i="54"/>
  <c r="BH101" i="54"/>
  <c r="BH99" i="54"/>
  <c r="BH95" i="54"/>
  <c r="BH91" i="54"/>
  <c r="BH87" i="54"/>
  <c r="BH85" i="54"/>
  <c r="BH83" i="54"/>
  <c r="BH79" i="54"/>
  <c r="BH75" i="54"/>
  <c r="BH71" i="54"/>
  <c r="BH111" i="54"/>
  <c r="BH105" i="54"/>
  <c r="BH103" i="54"/>
  <c r="BH97" i="54"/>
  <c r="BH93" i="54"/>
  <c r="BH89" i="54"/>
  <c r="BH81" i="54"/>
  <c r="BH77" i="54"/>
  <c r="BH73" i="54"/>
  <c r="BH69" i="54"/>
  <c r="BH65" i="54"/>
  <c r="BH61" i="54"/>
  <c r="BH57" i="54"/>
  <c r="BH53" i="54"/>
  <c r="BH49" i="54"/>
  <c r="BH45" i="54"/>
  <c r="BH41" i="54"/>
  <c r="BH67" i="54"/>
  <c r="BH63" i="54"/>
  <c r="BH59" i="54"/>
  <c r="BH55" i="54"/>
  <c r="BH51" i="54"/>
  <c r="BH47" i="54"/>
  <c r="BH43" i="54"/>
  <c r="BH39" i="54"/>
  <c r="BH37" i="54"/>
  <c r="BH35" i="54"/>
  <c r="BH33" i="54"/>
  <c r="BH31" i="54"/>
  <c r="BH29" i="54"/>
  <c r="BH27" i="54"/>
  <c r="BH25" i="54"/>
  <c r="BH23" i="54"/>
  <c r="BH21" i="54"/>
  <c r="BH19" i="54"/>
  <c r="BH17" i="54"/>
  <c r="BH15" i="54"/>
  <c r="BH13" i="54"/>
  <c r="BH11" i="54"/>
  <c r="BH9" i="54"/>
  <c r="BH7" i="54"/>
  <c r="BH5" i="54"/>
  <c r="BH256" i="54"/>
  <c r="BH252" i="54"/>
  <c r="BH248" i="54"/>
  <c r="BH244" i="54"/>
  <c r="BH240" i="54"/>
  <c r="BH117" i="54"/>
  <c r="BH157" i="54"/>
  <c r="BH171" i="54"/>
  <c r="BH163" i="54"/>
  <c r="BH141" i="54"/>
  <c r="BH235" i="54"/>
  <c r="BH137" i="54"/>
  <c r="BH139" i="54"/>
  <c r="BH159" i="54"/>
  <c r="BH175" i="54"/>
  <c r="BH187" i="54"/>
  <c r="BH179" i="54"/>
  <c r="BH220" i="54"/>
  <c r="BH216" i="54"/>
  <c r="BH184" i="54"/>
  <c r="BH176" i="54"/>
  <c r="BH168" i="54"/>
  <c r="BH140" i="54"/>
  <c r="BH136" i="54"/>
  <c r="BH134" i="54"/>
  <c r="BH128" i="54"/>
  <c r="BH126" i="54"/>
  <c r="BH120" i="54"/>
  <c r="BH264" i="54"/>
  <c r="BH212" i="54"/>
  <c r="BH208" i="54"/>
  <c r="BH204" i="54"/>
  <c r="BH200" i="54"/>
  <c r="BH196" i="54"/>
  <c r="BH192" i="54"/>
  <c r="BH188" i="54"/>
  <c r="BH156" i="54"/>
  <c r="BH152" i="54"/>
  <c r="BH144" i="54"/>
  <c r="BH132" i="54"/>
  <c r="BH130" i="54"/>
  <c r="BH124" i="54"/>
  <c r="BH122" i="54"/>
  <c r="BH148" i="54"/>
  <c r="BH160" i="54"/>
  <c r="BH164" i="54"/>
  <c r="BH172" i="54"/>
  <c r="BH180" i="54"/>
  <c r="BH185" i="54"/>
  <c r="BH173" i="54"/>
  <c r="BH165" i="54"/>
  <c r="BH239" i="54"/>
  <c r="BH215" i="54"/>
  <c r="BH213" i="54"/>
  <c r="BH255" i="54"/>
  <c r="BH251" i="54"/>
  <c r="BH247" i="54"/>
  <c r="BH243" i="54"/>
  <c r="BH237" i="54"/>
  <c r="BH233" i="54"/>
  <c r="BH326" i="54"/>
  <c r="BH292" i="54"/>
  <c r="BH290" i="54"/>
  <c r="BH288" i="54"/>
  <c r="BH282" i="54"/>
  <c r="BH280" i="54"/>
  <c r="BH274" i="54"/>
  <c r="BH272" i="54"/>
  <c r="BH227" i="54"/>
  <c r="BH183" i="54"/>
  <c r="BH181" i="54"/>
  <c r="BH177" i="54"/>
  <c r="BH169" i="54"/>
  <c r="BH161" i="54"/>
  <c r="BH189" i="54"/>
  <c r="BH225" i="54"/>
  <c r="BH217" i="54"/>
  <c r="BH211" i="54"/>
  <c r="BH209" i="54"/>
  <c r="BH207" i="54"/>
  <c r="BH205" i="54"/>
  <c r="BH203" i="54"/>
  <c r="BH201" i="54"/>
  <c r="BH199" i="54"/>
  <c r="BH197" i="54"/>
  <c r="BH195" i="54"/>
  <c r="BH193" i="54"/>
  <c r="BH191" i="54"/>
  <c r="BH253" i="54"/>
  <c r="BH249" i="54"/>
  <c r="BH245" i="54"/>
  <c r="BH241" i="54"/>
  <c r="BH231" i="54"/>
  <c r="BH223" i="54"/>
  <c r="BH221" i="54"/>
  <c r="BH219" i="54"/>
  <c r="BH229" i="54"/>
  <c r="BH294" i="54"/>
  <c r="BH286" i="54"/>
  <c r="BH284" i="54"/>
  <c r="BH278" i="54"/>
  <c r="BH276" i="54"/>
  <c r="BH270" i="54"/>
  <c r="BH268" i="54"/>
  <c r="BH266" i="54"/>
  <c r="BH258" i="54"/>
  <c r="BH238" i="54"/>
  <c r="BH236" i="54"/>
  <c r="BH230" i="54"/>
  <c r="BH226" i="54"/>
  <c r="BH4" i="54"/>
  <c r="BH6" i="54"/>
  <c r="BH8" i="54"/>
  <c r="BH10" i="54"/>
  <c r="BH12" i="54"/>
  <c r="BH14" i="54"/>
  <c r="BH16" i="54"/>
  <c r="BH18" i="54"/>
  <c r="BH20" i="54"/>
  <c r="BH22" i="54"/>
  <c r="BH24" i="54"/>
  <c r="BH26" i="54"/>
  <c r="BH28" i="54"/>
  <c r="BH32" i="54"/>
  <c r="BH34" i="54"/>
  <c r="BH36" i="54"/>
  <c r="BH38" i="54"/>
  <c r="BH40" i="54"/>
  <c r="BH42" i="54"/>
  <c r="BH44" i="54"/>
  <c r="BH46" i="54"/>
  <c r="BH48" i="54"/>
  <c r="BH50" i="54"/>
  <c r="BH52" i="54"/>
  <c r="BH54" i="54"/>
  <c r="BH56" i="54"/>
  <c r="BH58" i="54"/>
  <c r="BH60" i="54"/>
  <c r="BH62" i="54"/>
  <c r="BH64" i="54"/>
  <c r="BH66" i="54"/>
  <c r="BH68" i="54"/>
  <c r="BH70" i="54"/>
  <c r="BH72" i="54"/>
  <c r="BH74" i="54"/>
  <c r="BH76" i="54"/>
  <c r="BH78" i="54"/>
  <c r="BH80" i="54"/>
  <c r="BH82" i="54"/>
  <c r="BH84" i="54"/>
  <c r="BH86" i="54"/>
  <c r="BH88" i="54"/>
  <c r="BH90" i="54"/>
  <c r="BH92" i="54"/>
  <c r="BH94" i="54"/>
  <c r="BH96" i="54"/>
  <c r="BH260" i="54"/>
  <c r="BH254" i="54"/>
  <c r="BH250" i="54"/>
  <c r="BH246" i="54"/>
  <c r="BH242" i="54"/>
  <c r="BH234" i="54"/>
  <c r="BH222" i="54"/>
  <c r="BH138" i="54"/>
  <c r="BH142" i="54"/>
  <c r="BH146" i="54"/>
  <c r="BH150" i="54"/>
  <c r="BH154" i="54"/>
  <c r="BH158" i="54"/>
  <c r="BH162" i="54"/>
  <c r="BH166" i="54"/>
  <c r="BH170" i="54"/>
  <c r="BH174" i="54"/>
  <c r="BH178" i="54"/>
  <c r="BH182" i="54"/>
  <c r="BH186" i="54"/>
  <c r="BH190" i="54"/>
  <c r="BH194" i="54"/>
  <c r="BH198" i="54"/>
  <c r="BH202" i="54"/>
  <c r="BH206" i="54"/>
  <c r="BH210" i="54"/>
  <c r="BH214" i="54"/>
  <c r="BH218" i="54"/>
  <c r="BH224" i="54"/>
  <c r="BH228" i="54"/>
  <c r="BH232" i="54"/>
  <c r="BH262" i="54"/>
  <c r="BH30" i="54"/>
  <c r="BH303" i="54"/>
  <c r="BH259" i="54"/>
  <c r="BH299" i="54"/>
  <c r="BH314" i="54"/>
  <c r="BH310" i="54"/>
  <c r="BH302" i="54"/>
  <c r="BH298" i="54"/>
  <c r="BH312" i="54"/>
  <c r="BH339" i="54"/>
  <c r="BH337" i="54"/>
  <c r="BH335" i="54"/>
  <c r="BH333" i="54"/>
  <c r="BH331" i="54"/>
  <c r="BH327" i="54"/>
  <c r="BH325" i="54"/>
  <c r="BH323" i="54"/>
  <c r="BH317" i="54"/>
  <c r="BH315" i="54"/>
  <c r="BH313" i="54"/>
  <c r="BH309" i="54"/>
  <c r="BH307" i="54"/>
  <c r="BH297" i="54"/>
  <c r="BH295" i="54"/>
  <c r="BH293" i="54"/>
  <c r="BH291" i="54"/>
  <c r="BH289" i="54"/>
  <c r="BH287" i="54"/>
  <c r="BH285" i="54"/>
  <c r="BH283" i="54"/>
  <c r="BH281" i="54"/>
  <c r="BH279" i="54"/>
  <c r="BH277" i="54"/>
  <c r="BH275" i="54"/>
  <c r="BH273" i="54"/>
  <c r="BH271" i="54"/>
  <c r="BH269" i="54"/>
  <c r="BH267" i="54"/>
  <c r="BH265" i="54"/>
  <c r="BH263" i="54"/>
  <c r="BH261" i="54"/>
  <c r="BH332" i="54"/>
  <c r="BH334" i="54"/>
  <c r="BH350" i="54"/>
  <c r="BH343" i="54"/>
  <c r="BH347" i="54"/>
  <c r="BH341" i="54"/>
  <c r="BH348" i="54"/>
  <c r="BH346" i="54"/>
  <c r="BH340" i="54"/>
  <c r="BH338" i="54"/>
  <c r="BH344" i="54"/>
  <c r="BH352" i="54"/>
  <c r="BH3" i="54"/>
  <c r="BH98" i="54"/>
  <c r="BH100" i="54"/>
  <c r="BH102" i="54"/>
  <c r="BH104" i="54"/>
  <c r="BH106" i="54"/>
  <c r="BH108" i="54"/>
  <c r="BH110" i="54"/>
  <c r="BH112" i="54"/>
  <c r="BH114" i="54"/>
  <c r="BH116" i="54"/>
  <c r="BH118" i="54"/>
  <c r="BH257" i="54"/>
  <c r="BH322" i="54"/>
  <c r="BH318" i="54"/>
  <c r="BH316" i="54"/>
  <c r="BH308" i="54"/>
  <c r="BH304" i="54"/>
  <c r="BH300" i="54"/>
  <c r="BH296" i="54"/>
  <c r="BH306" i="54"/>
  <c r="BH311" i="54"/>
  <c r="BH329" i="54"/>
  <c r="BH321" i="54"/>
  <c r="BH319" i="54"/>
  <c r="BH305" i="54"/>
  <c r="BH301" i="54"/>
  <c r="BH324" i="54"/>
  <c r="BH320" i="54"/>
  <c r="BH336" i="54"/>
  <c r="BH330" i="54"/>
  <c r="BH328" i="54"/>
  <c r="BH342" i="54"/>
  <c r="BH345" i="54"/>
  <c r="BH349" i="54"/>
  <c r="BH351" i="54"/>
  <c r="BH353" i="54"/>
  <c r="V25" i="48"/>
  <c r="R55" i="52"/>
  <c r="N55" i="52"/>
  <c r="Q55" i="52"/>
  <c r="O55" i="52"/>
  <c r="K55" i="52"/>
  <c r="E55" i="52"/>
  <c r="I55" i="52"/>
  <c r="T54" i="52"/>
  <c r="J54" i="52"/>
  <c r="M54" i="52" s="1"/>
  <c r="N54" i="52" s="1"/>
  <c r="S54" i="52" s="1"/>
  <c r="T55" i="52"/>
  <c r="J55" i="52"/>
  <c r="S55" i="52"/>
  <c r="M56" i="52"/>
  <c r="G56" i="52"/>
  <c r="H56" i="52" s="1"/>
  <c r="F57" i="52"/>
  <c r="P56" i="52"/>
  <c r="L56" i="52"/>
  <c r="D56" i="52"/>
  <c r="K54" i="51"/>
  <c r="E54" i="51"/>
  <c r="R54" i="51"/>
  <c r="I54" i="51"/>
  <c r="J54" i="51" s="1"/>
  <c r="P55" i="51"/>
  <c r="L55" i="51"/>
  <c r="D55" i="51"/>
  <c r="F56" i="51"/>
  <c r="M55" i="51"/>
  <c r="G55" i="51"/>
  <c r="H55" i="51" s="1"/>
  <c r="R55" i="50"/>
  <c r="K55" i="50"/>
  <c r="E55" i="50"/>
  <c r="I55" i="50"/>
  <c r="T54" i="50"/>
  <c r="J54" i="50"/>
  <c r="M54" i="50" s="1"/>
  <c r="N54" i="50" s="1"/>
  <c r="S54" i="50" s="1"/>
  <c r="F57" i="50"/>
  <c r="D56" i="50"/>
  <c r="G55" i="50"/>
  <c r="H55" i="50" s="1"/>
  <c r="AH2" i="41"/>
  <c r="AG352" i="41"/>
  <c r="AG353" i="41"/>
  <c r="AG296" i="41"/>
  <c r="AG292" i="41"/>
  <c r="AG288" i="41"/>
  <c r="AG284" i="41"/>
  <c r="AG280" i="41"/>
  <c r="AG276" i="41"/>
  <c r="AG272" i="41"/>
  <c r="AG268" i="41"/>
  <c r="AG264" i="41"/>
  <c r="AG260" i="41"/>
  <c r="AG256" i="41"/>
  <c r="AG252" i="41"/>
  <c r="AG248" i="41"/>
  <c r="AG244" i="41"/>
  <c r="AG240" i="41"/>
  <c r="AG236" i="41"/>
  <c r="AG232" i="41"/>
  <c r="AG228" i="41"/>
  <c r="AG224" i="41"/>
  <c r="AG220" i="41"/>
  <c r="AG216" i="41"/>
  <c r="AG212" i="41"/>
  <c r="AG208" i="41"/>
  <c r="AG204" i="41"/>
  <c r="AG200" i="41"/>
  <c r="AG196" i="41"/>
  <c r="AG192" i="41"/>
  <c r="AG188" i="41"/>
  <c r="AG184" i="41"/>
  <c r="AG180" i="41"/>
  <c r="AG176" i="41"/>
  <c r="AG172" i="41"/>
  <c r="AG168" i="41"/>
  <c r="AG164" i="41"/>
  <c r="AG160" i="41"/>
  <c r="AG156" i="41"/>
  <c r="AG152" i="41"/>
  <c r="AG148" i="41"/>
  <c r="AG144" i="41"/>
  <c r="AG140" i="41"/>
  <c r="AG136" i="41"/>
  <c r="AG132" i="41"/>
  <c r="AG128" i="41"/>
  <c r="AG124" i="41"/>
  <c r="AG120" i="41"/>
  <c r="AG116" i="41"/>
  <c r="AG112" i="41"/>
  <c r="AG108" i="41"/>
  <c r="AG104" i="41"/>
  <c r="AG100" i="41"/>
  <c r="AG96" i="41"/>
  <c r="AG92" i="41"/>
  <c r="AG88" i="41"/>
  <c r="AG84" i="41"/>
  <c r="AG80" i="41"/>
  <c r="AG76" i="41"/>
  <c r="AG72" i="41"/>
  <c r="AG68" i="41"/>
  <c r="AG64" i="41"/>
  <c r="AG60" i="41"/>
  <c r="AG56" i="41"/>
  <c r="AG52" i="41"/>
  <c r="AG48" i="41"/>
  <c r="AG44" i="41"/>
  <c r="AG40" i="41"/>
  <c r="AG36" i="41"/>
  <c r="AG32" i="41"/>
  <c r="AG28" i="41"/>
  <c r="AG22" i="41"/>
  <c r="AG18" i="41"/>
  <c r="AG14" i="41"/>
  <c r="AG10" i="41"/>
  <c r="AG6" i="41"/>
  <c r="AG3" i="41"/>
  <c r="AG298" i="41"/>
  <c r="AG294" i="41"/>
  <c r="AG290" i="41"/>
  <c r="AG286" i="41"/>
  <c r="AG282" i="41"/>
  <c r="AG278" i="41"/>
  <c r="AG274" i="41"/>
  <c r="AG270" i="41"/>
  <c r="AG266" i="41"/>
  <c r="AG262" i="41"/>
  <c r="AG258" i="41"/>
  <c r="AG254" i="41"/>
  <c r="AG250" i="41"/>
  <c r="AG246" i="41"/>
  <c r="AG242" i="41"/>
  <c r="AG238" i="41"/>
  <c r="AG234" i="41"/>
  <c r="AG230" i="41"/>
  <c r="AG226" i="41"/>
  <c r="AG222" i="41"/>
  <c r="AG218" i="41"/>
  <c r="AG214" i="41"/>
  <c r="AG210" i="41"/>
  <c r="AG206" i="41"/>
  <c r="AG202" i="41"/>
  <c r="AG198" i="41"/>
  <c r="AG194" i="41"/>
  <c r="AG190" i="41"/>
  <c r="AG186" i="41"/>
  <c r="AG182" i="41"/>
  <c r="AG178" i="41"/>
  <c r="AG174" i="41"/>
  <c r="AG170" i="41"/>
  <c r="AG166" i="41"/>
  <c r="AG162" i="41"/>
  <c r="AG158" i="41"/>
  <c r="AG154" i="41"/>
  <c r="AG150" i="41"/>
  <c r="AG146" i="41"/>
  <c r="AG142" i="41"/>
  <c r="AG138" i="41"/>
  <c r="AG134" i="41"/>
  <c r="AG130" i="41"/>
  <c r="AG126" i="41"/>
  <c r="AG122" i="41"/>
  <c r="AG118" i="41"/>
  <c r="AG114" i="41"/>
  <c r="AG110" i="41"/>
  <c r="AG106" i="41"/>
  <c r="AG102" i="41"/>
  <c r="AG98" i="41"/>
  <c r="AG94" i="41"/>
  <c r="AG90" i="41"/>
  <c r="AG86" i="41"/>
  <c r="AG82" i="41"/>
  <c r="AG78" i="41"/>
  <c r="AG74" i="41"/>
  <c r="AG70" i="41"/>
  <c r="AG66" i="41"/>
  <c r="AG62" i="41"/>
  <c r="AG58" i="41"/>
  <c r="AG54" i="41"/>
  <c r="AG50" i="41"/>
  <c r="AG46" i="41"/>
  <c r="AG42" i="41"/>
  <c r="AG38" i="41"/>
  <c r="AG34" i="41"/>
  <c r="AG30" i="41"/>
  <c r="AG26" i="41"/>
  <c r="AG24" i="41"/>
  <c r="AG20" i="41"/>
  <c r="AG16" i="41"/>
  <c r="AG12" i="41"/>
  <c r="AG8" i="41"/>
  <c r="AG4" i="41"/>
  <c r="AG297" i="41"/>
  <c r="AG293" i="41"/>
  <c r="AG289" i="41"/>
  <c r="AG285" i="41"/>
  <c r="AG281" i="41"/>
  <c r="AG277" i="41"/>
  <c r="AG273" i="41"/>
  <c r="AG269" i="41"/>
  <c r="AG265" i="41"/>
  <c r="AG261" i="41"/>
  <c r="AG257" i="41"/>
  <c r="AG253" i="41"/>
  <c r="AG249" i="41"/>
  <c r="AG245" i="41"/>
  <c r="AG241" i="41"/>
  <c r="AG237" i="41"/>
  <c r="AG233" i="41"/>
  <c r="AG229" i="41"/>
  <c r="AG225" i="41"/>
  <c r="AG221" i="41"/>
  <c r="AG217" i="41"/>
  <c r="AG213" i="41"/>
  <c r="AG209" i="41"/>
  <c r="AG205" i="41"/>
  <c r="AG201" i="41"/>
  <c r="AG197" i="41"/>
  <c r="AG193" i="41"/>
  <c r="AG189" i="41"/>
  <c r="AG185" i="41"/>
  <c r="AG181" i="41"/>
  <c r="AG177" i="41"/>
  <c r="AG173" i="41"/>
  <c r="AG169" i="41"/>
  <c r="AG165" i="41"/>
  <c r="AG161" i="41"/>
  <c r="AG157" i="41"/>
  <c r="AG153" i="41"/>
  <c r="AG149" i="41"/>
  <c r="AG145" i="41"/>
  <c r="AG141" i="41"/>
  <c r="AG137" i="41"/>
  <c r="AG133" i="41"/>
  <c r="AG129" i="41"/>
  <c r="AG125" i="41"/>
  <c r="AG121" i="41"/>
  <c r="AG117" i="41"/>
  <c r="AG113" i="41"/>
  <c r="AG109" i="41"/>
  <c r="AG105" i="41"/>
  <c r="AG101" i="41"/>
  <c r="AG97" i="41"/>
  <c r="AG93" i="41"/>
  <c r="AG89" i="41"/>
  <c r="AG85" i="41"/>
  <c r="AG81" i="41"/>
  <c r="AG77" i="41"/>
  <c r="AG73" i="41"/>
  <c r="AG69" i="41"/>
  <c r="AG65" i="41"/>
  <c r="AG61" i="41"/>
  <c r="AG57" i="41"/>
  <c r="AG53" i="41"/>
  <c r="AG49" i="41"/>
  <c r="AG45" i="41"/>
  <c r="AG41" i="41"/>
  <c r="AG37" i="41"/>
  <c r="AG33" i="41"/>
  <c r="AG29" i="41"/>
  <c r="AG25" i="41"/>
  <c r="AG21" i="41"/>
  <c r="AG17" i="41"/>
  <c r="AG13" i="41"/>
  <c r="AG9" i="41"/>
  <c r="AG5"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5" i="41"/>
  <c r="AG291" i="41"/>
  <c r="AG287" i="41"/>
  <c r="AG283" i="41"/>
  <c r="AG279" i="41"/>
  <c r="AG275" i="41"/>
  <c r="AG271" i="41"/>
  <c r="AG267" i="41"/>
  <c r="AG263" i="41"/>
  <c r="AG259" i="41"/>
  <c r="AG255" i="41"/>
  <c r="AG251" i="41"/>
  <c r="AG247" i="41"/>
  <c r="AG243" i="41"/>
  <c r="AG239" i="41"/>
  <c r="AG235" i="41"/>
  <c r="AG231" i="41"/>
  <c r="AG227" i="41"/>
  <c r="AG223" i="41"/>
  <c r="AG219" i="41"/>
  <c r="AG215" i="41"/>
  <c r="AG211" i="41"/>
  <c r="AG207" i="41"/>
  <c r="AG203" i="41"/>
  <c r="AG199" i="41"/>
  <c r="AG195" i="41"/>
  <c r="AG191" i="41"/>
  <c r="AG187" i="41"/>
  <c r="AG183" i="41"/>
  <c r="AG179" i="41"/>
  <c r="AG175" i="41"/>
  <c r="AG171" i="41"/>
  <c r="AG167" i="41"/>
  <c r="AG163" i="41"/>
  <c r="AG159" i="41"/>
  <c r="AG155" i="41"/>
  <c r="AG151" i="41"/>
  <c r="AG147" i="41"/>
  <c r="AG143" i="41"/>
  <c r="AG139" i="41"/>
  <c r="AG135" i="41"/>
  <c r="AG131" i="41"/>
  <c r="AG127" i="41"/>
  <c r="AG123" i="41"/>
  <c r="AG119" i="41"/>
  <c r="AG115" i="41"/>
  <c r="AG111" i="41"/>
  <c r="AG107" i="41"/>
  <c r="AG103" i="41"/>
  <c r="AG99" i="41"/>
  <c r="AG95" i="41"/>
  <c r="AG91" i="41"/>
  <c r="AG87" i="41"/>
  <c r="AG83" i="41"/>
  <c r="AG79" i="41"/>
  <c r="AG75" i="41"/>
  <c r="AG71" i="41"/>
  <c r="AG67" i="41"/>
  <c r="AG63" i="41"/>
  <c r="AG59" i="41"/>
  <c r="AG55" i="41"/>
  <c r="AG51" i="41"/>
  <c r="AG47" i="41"/>
  <c r="AG43" i="41"/>
  <c r="AG39" i="41"/>
  <c r="AG35" i="41"/>
  <c r="AG31" i="41"/>
  <c r="AG27" i="41"/>
  <c r="AG23" i="41"/>
  <c r="AG19" i="41"/>
  <c r="AG15" i="41"/>
  <c r="AG11" i="41"/>
  <c r="AG7" i="41"/>
  <c r="AH400" i="41" l="1"/>
  <c r="AH399" i="41"/>
  <c r="AH354" i="41"/>
  <c r="AH356" i="41"/>
  <c r="AH362" i="41"/>
  <c r="AH364" i="41"/>
  <c r="AH360" i="41"/>
  <c r="AH366" i="41"/>
  <c r="AH368" i="41"/>
  <c r="AH370" i="41"/>
  <c r="AH372" i="41"/>
  <c r="AH374" i="41"/>
  <c r="AH376" i="41"/>
  <c r="AH380" i="41"/>
  <c r="AH384" i="41"/>
  <c r="AH386" i="41"/>
  <c r="AH390" i="41"/>
  <c r="AH361" i="41"/>
  <c r="AH385" i="41"/>
  <c r="AH388" i="41"/>
  <c r="AH392" i="41"/>
  <c r="AH357" i="41"/>
  <c r="AH365" i="41"/>
  <c r="AH381" i="41"/>
  <c r="AH387" i="41"/>
  <c r="AH355" i="41"/>
  <c r="AH382" i="41"/>
  <c r="AH396" i="41"/>
  <c r="AH398" i="41"/>
  <c r="AH393" i="41"/>
  <c r="AH397" i="41"/>
  <c r="AH394" i="41"/>
  <c r="AH363" i="41"/>
  <c r="AH391" i="41"/>
  <c r="AH358" i="41"/>
  <c r="AH378" i="41"/>
  <c r="AH359" i="41"/>
  <c r="AH367" i="41"/>
  <c r="AH369" i="41"/>
  <c r="AH371" i="41"/>
  <c r="AH373" i="41"/>
  <c r="AH375" i="41"/>
  <c r="AH377" i="41"/>
  <c r="AH379" i="41"/>
  <c r="AH389" i="41"/>
  <c r="AH383" i="41"/>
  <c r="AH395" i="41"/>
  <c r="BI354" i="54"/>
  <c r="BI355" i="54"/>
  <c r="BI356" i="54"/>
  <c r="BI357" i="54"/>
  <c r="BI358" i="54"/>
  <c r="BI359" i="54"/>
  <c r="BI363" i="54"/>
  <c r="BI367" i="54"/>
  <c r="BI371" i="54"/>
  <c r="BI372" i="54"/>
  <c r="BI376" i="54"/>
  <c r="BI361" i="54"/>
  <c r="BI365" i="54"/>
  <c r="BI369" i="54"/>
  <c r="BI374" i="54"/>
  <c r="BI380" i="54"/>
  <c r="BI384" i="54"/>
  <c r="BI388" i="54"/>
  <c r="BI392" i="54"/>
  <c r="BI396" i="54"/>
  <c r="BI400" i="54"/>
  <c r="BI378" i="54"/>
  <c r="BI382" i="54"/>
  <c r="BI386" i="54"/>
  <c r="BI390" i="54"/>
  <c r="BI394" i="54"/>
  <c r="BI398" i="54"/>
  <c r="BI383" i="54"/>
  <c r="BI397" i="54"/>
  <c r="BI393" i="54"/>
  <c r="BI389" i="54"/>
  <c r="BI385" i="54"/>
  <c r="BI370" i="54"/>
  <c r="BI381" i="54"/>
  <c r="BI399" i="54"/>
  <c r="BI395" i="54"/>
  <c r="BI391" i="54"/>
  <c r="BI387" i="54"/>
  <c r="BI368" i="54"/>
  <c r="BI377" i="54"/>
  <c r="BI373" i="54"/>
  <c r="BI366" i="54"/>
  <c r="BI362" i="54"/>
  <c r="BI379" i="54"/>
  <c r="BI375" i="54"/>
  <c r="BI364" i="54"/>
  <c r="BI360" i="54"/>
  <c r="BJ2" i="54"/>
  <c r="BI292" i="54"/>
  <c r="BI161" i="54"/>
  <c r="BI117" i="54"/>
  <c r="BI93" i="54"/>
  <c r="BI89" i="54"/>
  <c r="BI81" i="54"/>
  <c r="BI77" i="54"/>
  <c r="BI73" i="54"/>
  <c r="BI95" i="54"/>
  <c r="BI91" i="54"/>
  <c r="BI87" i="54"/>
  <c r="BI85" i="54"/>
  <c r="BI83" i="54"/>
  <c r="BI79" i="54"/>
  <c r="BI75" i="54"/>
  <c r="BI71" i="54"/>
  <c r="BI67" i="54"/>
  <c r="BI63" i="54"/>
  <c r="BI59" i="54"/>
  <c r="BI55" i="54"/>
  <c r="BI51" i="54"/>
  <c r="BI47" i="54"/>
  <c r="BI43" i="54"/>
  <c r="BI69" i="54"/>
  <c r="BI65" i="54"/>
  <c r="BI61" i="54"/>
  <c r="BI57" i="54"/>
  <c r="BI53" i="54"/>
  <c r="BI49" i="54"/>
  <c r="BI45" i="54"/>
  <c r="BI41" i="54"/>
  <c r="BI39" i="54"/>
  <c r="BI37" i="54"/>
  <c r="BI35" i="54"/>
  <c r="BI33" i="54"/>
  <c r="BI31" i="54"/>
  <c r="BI29" i="54"/>
  <c r="BI28" i="54"/>
  <c r="BI27" i="54"/>
  <c r="BI26" i="54"/>
  <c r="BI25" i="54"/>
  <c r="BI24" i="54"/>
  <c r="BI23" i="54"/>
  <c r="BI22" i="54"/>
  <c r="BI21" i="54"/>
  <c r="BI20" i="54"/>
  <c r="BI19" i="54"/>
  <c r="BI18" i="54"/>
  <c r="BI17" i="54"/>
  <c r="BI16" i="54"/>
  <c r="BI15" i="54"/>
  <c r="BI13" i="54"/>
  <c r="BI11" i="54"/>
  <c r="BI9" i="54"/>
  <c r="BI7" i="54"/>
  <c r="BI5" i="54"/>
  <c r="BI14" i="54"/>
  <c r="BI12" i="54"/>
  <c r="BI10" i="54"/>
  <c r="BI8" i="54"/>
  <c r="BI6" i="54"/>
  <c r="BI4" i="54"/>
  <c r="BI119" i="54"/>
  <c r="BI121" i="54"/>
  <c r="BI123" i="54"/>
  <c r="BI125" i="54"/>
  <c r="BI127" i="54"/>
  <c r="BI129" i="54"/>
  <c r="BI131" i="54"/>
  <c r="BI133" i="54"/>
  <c r="BI135" i="54"/>
  <c r="BI141" i="54"/>
  <c r="BI205" i="54"/>
  <c r="BI201" i="54"/>
  <c r="BI189" i="54"/>
  <c r="BI177" i="54"/>
  <c r="BI165" i="54"/>
  <c r="BI157" i="54"/>
  <c r="BI153" i="54"/>
  <c r="BI149" i="54"/>
  <c r="BI145" i="54"/>
  <c r="BI139" i="54"/>
  <c r="BI287" i="54"/>
  <c r="BI97" i="54"/>
  <c r="BI99" i="54"/>
  <c r="BI101" i="54"/>
  <c r="BI103" i="54"/>
  <c r="BI105" i="54"/>
  <c r="BI107" i="54"/>
  <c r="BI109" i="54"/>
  <c r="BI111" i="54"/>
  <c r="BI113" i="54"/>
  <c r="BI115" i="54"/>
  <c r="BI173" i="54"/>
  <c r="BI169" i="54"/>
  <c r="BI155" i="54"/>
  <c r="BI151" i="54"/>
  <c r="BI147" i="54"/>
  <c r="BI143" i="54"/>
  <c r="BI137" i="54"/>
  <c r="BI114" i="54"/>
  <c r="BI110" i="54"/>
  <c r="BI106" i="54"/>
  <c r="BI34" i="54"/>
  <c r="BI238" i="54"/>
  <c r="BI116" i="54"/>
  <c r="BI118" i="54"/>
  <c r="BI30" i="54"/>
  <c r="BI32" i="54"/>
  <c r="BI36" i="54"/>
  <c r="BI112" i="54"/>
  <c r="BI108" i="54"/>
  <c r="BI102" i="54"/>
  <c r="BI98" i="54"/>
  <c r="BI94" i="54"/>
  <c r="BI90" i="54"/>
  <c r="BI86" i="54"/>
  <c r="BI82" i="54"/>
  <c r="BI78" i="54"/>
  <c r="BI74" i="54"/>
  <c r="BI70" i="54"/>
  <c r="BI66" i="54"/>
  <c r="BI62" i="54"/>
  <c r="BI58" i="54"/>
  <c r="BI54" i="54"/>
  <c r="BI50" i="54"/>
  <c r="BI46" i="54"/>
  <c r="BI42" i="54"/>
  <c r="BI38" i="54"/>
  <c r="BI223" i="54"/>
  <c r="BI193" i="54"/>
  <c r="BI181" i="54"/>
  <c r="BI179" i="54"/>
  <c r="BI171" i="54"/>
  <c r="BI163" i="54"/>
  <c r="BI191" i="54"/>
  <c r="BI199" i="54"/>
  <c r="BI207" i="54"/>
  <c r="BI213" i="54"/>
  <c r="BI221" i="54"/>
  <c r="BI219" i="54"/>
  <c r="BI215" i="54"/>
  <c r="BI211" i="54"/>
  <c r="BI225" i="54"/>
  <c r="BI231" i="54"/>
  <c r="BI294" i="54"/>
  <c r="BI290" i="54"/>
  <c r="BI288" i="54"/>
  <c r="BI284" i="54"/>
  <c r="BI282" i="54"/>
  <c r="BI280" i="54"/>
  <c r="BI274" i="54"/>
  <c r="BI272" i="54"/>
  <c r="BI104" i="54"/>
  <c r="BI100" i="54"/>
  <c r="BI96" i="54"/>
  <c r="BI92" i="54"/>
  <c r="BI88" i="54"/>
  <c r="BI84" i="54"/>
  <c r="BI80" i="54"/>
  <c r="BI76" i="54"/>
  <c r="BI72" i="54"/>
  <c r="BI68" i="54"/>
  <c r="BI64" i="54"/>
  <c r="BI60" i="54"/>
  <c r="BI56" i="54"/>
  <c r="BI52" i="54"/>
  <c r="BI48" i="54"/>
  <c r="BI44" i="54"/>
  <c r="BI40" i="54"/>
  <c r="BI229" i="54"/>
  <c r="BI217" i="54"/>
  <c r="BI209" i="54"/>
  <c r="BI197" i="54"/>
  <c r="BI187" i="54"/>
  <c r="BI185" i="54"/>
  <c r="BI183" i="54"/>
  <c r="BI175" i="54"/>
  <c r="BI167" i="54"/>
  <c r="BI159" i="54"/>
  <c r="BI195" i="54"/>
  <c r="BI203" i="54"/>
  <c r="BI233" i="54"/>
  <c r="BI227" i="54"/>
  <c r="BI283" i="54"/>
  <c r="BI235" i="54"/>
  <c r="BI286" i="54"/>
  <c r="BI278" i="54"/>
  <c r="BI276" i="54"/>
  <c r="BI270" i="54"/>
  <c r="BI268" i="54"/>
  <c r="BI266" i="54"/>
  <c r="BI264" i="54"/>
  <c r="BI262" i="54"/>
  <c r="BI260" i="54"/>
  <c r="BI258" i="54"/>
  <c r="BI256" i="54"/>
  <c r="BI254" i="54"/>
  <c r="BI252" i="54"/>
  <c r="BI250" i="54"/>
  <c r="BI248" i="54"/>
  <c r="BI246" i="54"/>
  <c r="BI244" i="54"/>
  <c r="BI242" i="54"/>
  <c r="BI240" i="54"/>
  <c r="BI218" i="54"/>
  <c r="BI214" i="54"/>
  <c r="BI210" i="54"/>
  <c r="BI206" i="54"/>
  <c r="BI202" i="54"/>
  <c r="BI198" i="54"/>
  <c r="BI194" i="54"/>
  <c r="BI190" i="54"/>
  <c r="BI186" i="54"/>
  <c r="BI182" i="54"/>
  <c r="BI178" i="54"/>
  <c r="BI174" i="54"/>
  <c r="BI170" i="54"/>
  <c r="BI166" i="54"/>
  <c r="BI162" i="54"/>
  <c r="BI158" i="54"/>
  <c r="BI154" i="54"/>
  <c r="BI150" i="54"/>
  <c r="BI146" i="54"/>
  <c r="BI142" i="54"/>
  <c r="BI138" i="54"/>
  <c r="BI236" i="54"/>
  <c r="BI234" i="54"/>
  <c r="BI232" i="54"/>
  <c r="BI230" i="54"/>
  <c r="BI228" i="54"/>
  <c r="BI226" i="54"/>
  <c r="BI224" i="54"/>
  <c r="BI222" i="54"/>
  <c r="BI220" i="54"/>
  <c r="BI216" i="54"/>
  <c r="BI212" i="54"/>
  <c r="BI208" i="54"/>
  <c r="BI204" i="54"/>
  <c r="BI200" i="54"/>
  <c r="BI196" i="54"/>
  <c r="BI192" i="54"/>
  <c r="BI188" i="54"/>
  <c r="BI184" i="54"/>
  <c r="BI180" i="54"/>
  <c r="BI176" i="54"/>
  <c r="BI172" i="54"/>
  <c r="BI168" i="54"/>
  <c r="BI164" i="54"/>
  <c r="BI160" i="54"/>
  <c r="BI156" i="54"/>
  <c r="BI152" i="54"/>
  <c r="BI148" i="54"/>
  <c r="BI144" i="54"/>
  <c r="BI140" i="54"/>
  <c r="BI3" i="54"/>
  <c r="BI120" i="54"/>
  <c r="BI124" i="54"/>
  <c r="BI128" i="54"/>
  <c r="BI132" i="54"/>
  <c r="BI136" i="54"/>
  <c r="BI323" i="54"/>
  <c r="BI297" i="54"/>
  <c r="BI293" i="54"/>
  <c r="BI289" i="54"/>
  <c r="BI277" i="54"/>
  <c r="BI275" i="54"/>
  <c r="BI269" i="54"/>
  <c r="BI267" i="54"/>
  <c r="BI261" i="54"/>
  <c r="BI255" i="54"/>
  <c r="BI251" i="54"/>
  <c r="BI247" i="54"/>
  <c r="BI243" i="54"/>
  <c r="BI239" i="54"/>
  <c r="BI296" i="54"/>
  <c r="BI341" i="54"/>
  <c r="BI327" i="54"/>
  <c r="BI319" i="54"/>
  <c r="BI317" i="54"/>
  <c r="BI315" i="54"/>
  <c r="BI313" i="54"/>
  <c r="BI311" i="54"/>
  <c r="BI338" i="54"/>
  <c r="BI328" i="54"/>
  <c r="BI326" i="54"/>
  <c r="BI324" i="54"/>
  <c r="BI322" i="54"/>
  <c r="BI320" i="54"/>
  <c r="BI318" i="54"/>
  <c r="BI314" i="54"/>
  <c r="BI310" i="54"/>
  <c r="BI306" i="54"/>
  <c r="BI302" i="54"/>
  <c r="BI298" i="54"/>
  <c r="BI348" i="54"/>
  <c r="BI346" i="54"/>
  <c r="BI340" i="54"/>
  <c r="BI332" i="54"/>
  <c r="BI339" i="54"/>
  <c r="BI335" i="54"/>
  <c r="BI331" i="54"/>
  <c r="BI351" i="54"/>
  <c r="BI345" i="54"/>
  <c r="BI352" i="54"/>
  <c r="BI344" i="54"/>
  <c r="BI122" i="54"/>
  <c r="BI126" i="54"/>
  <c r="BI130" i="54"/>
  <c r="BI134" i="54"/>
  <c r="BI295" i="54"/>
  <c r="BI291" i="54"/>
  <c r="BI285" i="54"/>
  <c r="BI281" i="54"/>
  <c r="BI279" i="54"/>
  <c r="BI273" i="54"/>
  <c r="BI271" i="54"/>
  <c r="BI265" i="54"/>
  <c r="BI263" i="54"/>
  <c r="BI259" i="54"/>
  <c r="BI257" i="54"/>
  <c r="BI253" i="54"/>
  <c r="BI249" i="54"/>
  <c r="BI245" i="54"/>
  <c r="BI241" i="54"/>
  <c r="BI237" i="54"/>
  <c r="BI321" i="54"/>
  <c r="BI301" i="54"/>
  <c r="BI309" i="54"/>
  <c r="BI329" i="54"/>
  <c r="BI325" i="54"/>
  <c r="BI307" i="54"/>
  <c r="BI305" i="54"/>
  <c r="BI303" i="54"/>
  <c r="BI299" i="54"/>
  <c r="BI330" i="54"/>
  <c r="BI316" i="54"/>
  <c r="BI312" i="54"/>
  <c r="BI308" i="54"/>
  <c r="BI304" i="54"/>
  <c r="BI300" i="54"/>
  <c r="BI334" i="54"/>
  <c r="BI336" i="54"/>
  <c r="BI347" i="54"/>
  <c r="BI337" i="54"/>
  <c r="BI333" i="54"/>
  <c r="BI353" i="54"/>
  <c r="BI349" i="54"/>
  <c r="BI343" i="54"/>
  <c r="BI350" i="54"/>
  <c r="BI342" i="54"/>
  <c r="V26" i="48"/>
  <c r="Q56" i="52"/>
  <c r="O56" i="52"/>
  <c r="K56" i="52"/>
  <c r="E56" i="52"/>
  <c r="R56" i="52"/>
  <c r="N56" i="52"/>
  <c r="I56" i="52"/>
  <c r="S56" i="52"/>
  <c r="T56" i="52"/>
  <c r="J56" i="52"/>
  <c r="F58" i="52"/>
  <c r="M57" i="52"/>
  <c r="G57" i="52"/>
  <c r="H57" i="52" s="1"/>
  <c r="P57" i="52"/>
  <c r="L57" i="52"/>
  <c r="D57" i="52"/>
  <c r="R55" i="51"/>
  <c r="N55" i="51"/>
  <c r="Q55" i="51"/>
  <c r="O55" i="51"/>
  <c r="K55" i="51"/>
  <c r="E55" i="51"/>
  <c r="I55" i="51"/>
  <c r="T55" i="51"/>
  <c r="J55" i="51"/>
  <c r="S55" i="51"/>
  <c r="M56" i="51"/>
  <c r="G56" i="51"/>
  <c r="H56" i="51" s="1"/>
  <c r="F57" i="51"/>
  <c r="P56" i="51"/>
  <c r="L56" i="51"/>
  <c r="D56" i="51"/>
  <c r="T55" i="50"/>
  <c r="J55" i="50"/>
  <c r="M55" i="50" s="1"/>
  <c r="F58" i="50"/>
  <c r="D57" i="50"/>
  <c r="G57" i="50" s="1"/>
  <c r="H57" i="50" s="1"/>
  <c r="K56" i="50"/>
  <c r="E56" i="50"/>
  <c r="R56" i="50"/>
  <c r="I56" i="50"/>
  <c r="L55" i="50"/>
  <c r="N55" i="50" s="1"/>
  <c r="S55" i="50" s="1"/>
  <c r="G56" i="50"/>
  <c r="H56" i="50" s="1"/>
  <c r="AI2" i="41"/>
  <c r="AH353" i="41"/>
  <c r="AH352" i="41"/>
  <c r="AH298" i="41"/>
  <c r="AH294" i="41"/>
  <c r="AH290" i="41"/>
  <c r="AH286" i="41"/>
  <c r="AH282" i="41"/>
  <c r="AH278" i="41"/>
  <c r="AH274" i="41"/>
  <c r="AH270" i="41"/>
  <c r="AH266" i="41"/>
  <c r="AH262" i="41"/>
  <c r="AH258" i="41"/>
  <c r="AH254" i="41"/>
  <c r="AH250" i="41"/>
  <c r="AH246" i="41"/>
  <c r="AH242" i="41"/>
  <c r="AH238" i="41"/>
  <c r="AH234" i="41"/>
  <c r="AH230" i="41"/>
  <c r="AH226" i="41"/>
  <c r="AH222" i="41"/>
  <c r="AH218" i="41"/>
  <c r="AH214" i="41"/>
  <c r="AH210" i="41"/>
  <c r="AH206" i="41"/>
  <c r="AH202" i="41"/>
  <c r="AH198" i="41"/>
  <c r="AH194" i="41"/>
  <c r="AH190" i="41"/>
  <c r="AH186" i="41"/>
  <c r="AH182" i="41"/>
  <c r="AH178" i="41"/>
  <c r="AH174" i="41"/>
  <c r="AH170" i="41"/>
  <c r="AH166" i="41"/>
  <c r="AH162" i="41"/>
  <c r="AH158" i="41"/>
  <c r="AH154" i="41"/>
  <c r="AH150" i="41"/>
  <c r="AH146" i="41"/>
  <c r="AH142" i="41"/>
  <c r="AH138" i="41"/>
  <c r="AH134" i="41"/>
  <c r="AH130" i="41"/>
  <c r="AH126" i="41"/>
  <c r="AH122" i="41"/>
  <c r="AH118" i="41"/>
  <c r="AH114" i="41"/>
  <c r="AH110" i="41"/>
  <c r="AH106" i="41"/>
  <c r="AH102" i="41"/>
  <c r="AH98" i="41"/>
  <c r="AH94" i="41"/>
  <c r="AH90" i="41"/>
  <c r="AH86" i="41"/>
  <c r="AH82" i="41"/>
  <c r="AH78" i="41"/>
  <c r="AH74" i="41"/>
  <c r="AH70" i="41"/>
  <c r="AH66" i="41"/>
  <c r="AH62" i="41"/>
  <c r="AH58" i="41"/>
  <c r="AH54" i="41"/>
  <c r="AH50" i="41"/>
  <c r="AH46" i="41"/>
  <c r="AH42" i="41"/>
  <c r="AH38" i="41"/>
  <c r="AH34" i="41"/>
  <c r="AH30" i="41"/>
  <c r="AH26" i="41"/>
  <c r="AH24" i="41"/>
  <c r="AH20" i="41"/>
  <c r="AH16" i="41"/>
  <c r="AH12" i="41"/>
  <c r="AH8" i="41"/>
  <c r="AH4" i="41"/>
  <c r="AH351" i="41"/>
  <c r="AH350" i="41"/>
  <c r="AH349" i="41"/>
  <c r="AH348" i="41"/>
  <c r="AH347" i="41"/>
  <c r="AH346" i="41"/>
  <c r="AH345" i="41"/>
  <c r="AH344" i="41"/>
  <c r="AH343" i="41"/>
  <c r="AH342" i="41"/>
  <c r="AH341" i="41"/>
  <c r="AH340" i="41"/>
  <c r="AH339" i="41"/>
  <c r="AH338" i="41"/>
  <c r="AH337" i="41"/>
  <c r="AH336" i="41"/>
  <c r="AH335" i="41"/>
  <c r="AH334" i="41"/>
  <c r="AH333" i="41"/>
  <c r="AH332" i="41"/>
  <c r="AH331" i="41"/>
  <c r="AH330" i="41"/>
  <c r="AH329" i="41"/>
  <c r="AH328" i="41"/>
  <c r="AH327" i="41"/>
  <c r="AH326" i="41"/>
  <c r="AH325" i="41"/>
  <c r="AH324" i="41"/>
  <c r="AH323" i="41"/>
  <c r="AH296" i="41"/>
  <c r="AH292" i="41"/>
  <c r="AH288" i="41"/>
  <c r="AH284" i="41"/>
  <c r="AH280" i="41"/>
  <c r="AH276" i="41"/>
  <c r="AH272" i="41"/>
  <c r="AH268" i="41"/>
  <c r="AH264" i="41"/>
  <c r="AH260" i="41"/>
  <c r="AH256" i="41"/>
  <c r="AH252" i="41"/>
  <c r="AH248" i="41"/>
  <c r="AH244" i="41"/>
  <c r="AH240" i="41"/>
  <c r="AH236" i="41"/>
  <c r="AH232" i="41"/>
  <c r="AH228" i="41"/>
  <c r="AH224" i="41"/>
  <c r="AH220" i="41"/>
  <c r="AH216" i="41"/>
  <c r="AH212" i="41"/>
  <c r="AH208" i="41"/>
  <c r="AH204" i="41"/>
  <c r="AH200" i="41"/>
  <c r="AH196" i="41"/>
  <c r="AH192" i="41"/>
  <c r="AH188" i="41"/>
  <c r="AH184" i="41"/>
  <c r="AH180" i="41"/>
  <c r="AH176" i="41"/>
  <c r="AH172" i="41"/>
  <c r="AH168" i="41"/>
  <c r="AH164" i="41"/>
  <c r="AH160" i="41"/>
  <c r="AH156" i="41"/>
  <c r="AH152" i="41"/>
  <c r="AH148" i="41"/>
  <c r="AH144" i="41"/>
  <c r="AH140" i="41"/>
  <c r="AH136" i="41"/>
  <c r="AH132" i="41"/>
  <c r="AH128" i="41"/>
  <c r="AH124" i="41"/>
  <c r="AH120" i="41"/>
  <c r="AH116" i="41"/>
  <c r="AH112" i="41"/>
  <c r="AH108" i="41"/>
  <c r="AH104" i="41"/>
  <c r="AH100" i="41"/>
  <c r="AH96" i="41"/>
  <c r="AH92" i="41"/>
  <c r="AH88" i="41"/>
  <c r="AH84" i="41"/>
  <c r="AH80" i="41"/>
  <c r="AH76" i="41"/>
  <c r="AH72" i="41"/>
  <c r="AH68" i="41"/>
  <c r="AH64" i="41"/>
  <c r="AH60" i="41"/>
  <c r="AH56" i="41"/>
  <c r="AH52" i="41"/>
  <c r="AH48" i="41"/>
  <c r="AH44" i="41"/>
  <c r="AH40" i="41"/>
  <c r="AH36" i="41"/>
  <c r="AH32" i="41"/>
  <c r="AH28" i="41"/>
  <c r="AH22" i="41"/>
  <c r="AH18" i="41"/>
  <c r="AH14" i="41"/>
  <c r="AH10" i="41"/>
  <c r="AH6" i="41"/>
  <c r="AH295" i="41"/>
  <c r="AH291" i="41"/>
  <c r="AH287" i="41"/>
  <c r="AH283" i="41"/>
  <c r="AH279" i="41"/>
  <c r="AH275" i="41"/>
  <c r="AH271" i="41"/>
  <c r="AH267" i="41"/>
  <c r="AH263" i="41"/>
  <c r="AH259" i="41"/>
  <c r="AH255" i="41"/>
  <c r="AH251" i="41"/>
  <c r="AH247" i="41"/>
  <c r="AH243" i="41"/>
  <c r="AH239" i="41"/>
  <c r="AH235" i="41"/>
  <c r="AH231" i="41"/>
  <c r="AH227" i="41"/>
  <c r="AH223" i="41"/>
  <c r="AH219" i="41"/>
  <c r="AH215" i="41"/>
  <c r="AH211" i="41"/>
  <c r="AH207" i="41"/>
  <c r="AH203" i="41"/>
  <c r="AH199" i="41"/>
  <c r="AH195" i="41"/>
  <c r="AH191" i="41"/>
  <c r="AH187" i="41"/>
  <c r="AH183" i="41"/>
  <c r="AH179" i="41"/>
  <c r="AH175" i="41"/>
  <c r="AH171" i="41"/>
  <c r="AH167" i="41"/>
  <c r="AH163" i="41"/>
  <c r="AH159" i="41"/>
  <c r="AH155" i="41"/>
  <c r="AH151" i="41"/>
  <c r="AH147" i="41"/>
  <c r="AH143" i="41"/>
  <c r="AH139" i="41"/>
  <c r="AH135" i="41"/>
  <c r="AH131" i="41"/>
  <c r="AH127" i="41"/>
  <c r="AH123" i="41"/>
  <c r="AH119" i="41"/>
  <c r="AH115" i="41"/>
  <c r="AH111" i="41"/>
  <c r="AH107" i="41"/>
  <c r="AH103" i="41"/>
  <c r="AH99" i="41"/>
  <c r="AH95" i="41"/>
  <c r="AH91" i="41"/>
  <c r="AH87" i="41"/>
  <c r="AH83" i="41"/>
  <c r="AH79" i="41"/>
  <c r="AH75" i="41"/>
  <c r="AH71" i="41"/>
  <c r="AH67" i="41"/>
  <c r="AH63" i="41"/>
  <c r="AH59" i="41"/>
  <c r="AH55" i="41"/>
  <c r="AH51" i="41"/>
  <c r="AH47" i="41"/>
  <c r="AH43" i="41"/>
  <c r="AH39" i="41"/>
  <c r="AH35" i="41"/>
  <c r="AH31" i="41"/>
  <c r="AH27" i="41"/>
  <c r="AH23" i="41"/>
  <c r="AH19" i="41"/>
  <c r="AH15" i="41"/>
  <c r="AH11" i="41"/>
  <c r="AH7" i="41"/>
  <c r="AH3" i="41"/>
  <c r="AH322" i="41"/>
  <c r="AH321" i="41"/>
  <c r="AH320" i="41"/>
  <c r="AH319" i="41"/>
  <c r="AH318" i="41"/>
  <c r="AH317" i="41"/>
  <c r="AH316" i="41"/>
  <c r="AH315" i="41"/>
  <c r="AH314" i="41"/>
  <c r="AH313" i="41"/>
  <c r="AH312" i="41"/>
  <c r="AH311" i="41"/>
  <c r="AH310" i="41"/>
  <c r="AH309" i="41"/>
  <c r="AH308" i="41"/>
  <c r="AH307" i="41"/>
  <c r="AH306" i="41"/>
  <c r="AH305" i="41"/>
  <c r="AH304" i="41"/>
  <c r="AH303" i="41"/>
  <c r="AH302" i="41"/>
  <c r="AH301" i="41"/>
  <c r="AH300" i="41"/>
  <c r="AH299" i="41"/>
  <c r="AH297" i="41"/>
  <c r="AH293" i="41"/>
  <c r="AH289" i="41"/>
  <c r="AH285" i="41"/>
  <c r="AH281" i="41"/>
  <c r="AH277" i="41"/>
  <c r="AH273" i="41"/>
  <c r="AH269" i="41"/>
  <c r="AH265" i="41"/>
  <c r="AH261" i="41"/>
  <c r="AH257" i="41"/>
  <c r="AH253" i="41"/>
  <c r="AH249" i="41"/>
  <c r="AH245" i="41"/>
  <c r="AH241" i="41"/>
  <c r="AH237" i="41"/>
  <c r="AH233" i="41"/>
  <c r="AH229" i="41"/>
  <c r="AH225" i="41"/>
  <c r="AH221" i="41"/>
  <c r="AH217" i="41"/>
  <c r="AH213" i="41"/>
  <c r="AH209" i="41"/>
  <c r="AH205" i="41"/>
  <c r="AH201" i="41"/>
  <c r="AH197" i="41"/>
  <c r="AH193" i="41"/>
  <c r="AH189" i="41"/>
  <c r="AH185" i="41"/>
  <c r="AH181" i="41"/>
  <c r="AH177" i="41"/>
  <c r="AH173" i="41"/>
  <c r="AH169" i="41"/>
  <c r="AH165" i="41"/>
  <c r="AH161" i="41"/>
  <c r="AH157" i="41"/>
  <c r="AH153" i="41"/>
  <c r="AH149" i="41"/>
  <c r="AH145" i="41"/>
  <c r="AH141" i="41"/>
  <c r="AH137" i="41"/>
  <c r="AH133" i="41"/>
  <c r="AH129" i="41"/>
  <c r="AH125" i="41"/>
  <c r="AH121" i="41"/>
  <c r="AH117" i="41"/>
  <c r="AH113" i="41"/>
  <c r="AH109" i="41"/>
  <c r="AH105" i="41"/>
  <c r="AH101" i="41"/>
  <c r="AH97" i="41"/>
  <c r="AH93" i="41"/>
  <c r="AH89" i="41"/>
  <c r="AH85" i="41"/>
  <c r="AH81" i="41"/>
  <c r="AH77" i="41"/>
  <c r="AH73" i="41"/>
  <c r="AH69" i="41"/>
  <c r="AH65" i="41"/>
  <c r="AH61" i="41"/>
  <c r="AH57" i="41"/>
  <c r="AH53" i="41"/>
  <c r="AH49" i="41"/>
  <c r="AH45" i="41"/>
  <c r="AH41" i="41"/>
  <c r="AH37" i="41"/>
  <c r="AH33" i="41"/>
  <c r="AH29" i="41"/>
  <c r="AH25" i="41"/>
  <c r="AH21" i="41"/>
  <c r="AH17" i="41"/>
  <c r="AH13" i="41"/>
  <c r="AH9" i="41"/>
  <c r="AH5" i="41"/>
  <c r="AI400" i="41" l="1"/>
  <c r="AI399" i="41"/>
  <c r="AI356" i="41"/>
  <c r="AI360" i="41"/>
  <c r="AI354" i="41"/>
  <c r="AI362" i="41"/>
  <c r="AI366" i="41"/>
  <c r="AI368" i="41"/>
  <c r="AI370" i="41"/>
  <c r="AI372" i="41"/>
  <c r="AI374" i="41"/>
  <c r="AI376" i="41"/>
  <c r="AI380" i="41"/>
  <c r="AI384" i="41"/>
  <c r="AI357" i="41"/>
  <c r="AI361" i="41"/>
  <c r="AI363" i="41"/>
  <c r="AI365" i="41"/>
  <c r="AI381" i="41"/>
  <c r="AI385" i="41"/>
  <c r="AI378" i="41"/>
  <c r="AI382" i="41"/>
  <c r="AI392" i="41"/>
  <c r="AI396" i="41"/>
  <c r="AI391" i="41"/>
  <c r="AI398" i="41"/>
  <c r="AI359" i="41"/>
  <c r="AI367" i="41"/>
  <c r="AI369" i="41"/>
  <c r="AI371" i="41"/>
  <c r="AI373" i="41"/>
  <c r="AI375" i="41"/>
  <c r="AI377" i="41"/>
  <c r="AI379" i="41"/>
  <c r="AI383" i="41"/>
  <c r="AI397" i="41"/>
  <c r="AI364" i="41"/>
  <c r="AI386" i="41"/>
  <c r="AI390" i="41"/>
  <c r="AI394" i="41"/>
  <c r="AI387" i="41"/>
  <c r="AI355" i="41"/>
  <c r="AI358" i="41"/>
  <c r="AI388" i="41"/>
  <c r="AI395" i="41"/>
  <c r="AI389" i="41"/>
  <c r="AI393" i="41"/>
  <c r="BJ354" i="54"/>
  <c r="BJ356" i="54"/>
  <c r="BJ357" i="54"/>
  <c r="BJ358" i="54"/>
  <c r="BJ359" i="54"/>
  <c r="BJ355" i="54"/>
  <c r="BJ360" i="54"/>
  <c r="BJ361" i="54"/>
  <c r="BJ364" i="54"/>
  <c r="BJ365" i="54"/>
  <c r="BJ368" i="54"/>
  <c r="BJ369" i="54"/>
  <c r="BJ373" i="54"/>
  <c r="BJ374" i="54"/>
  <c r="BJ377" i="54"/>
  <c r="BJ362" i="54"/>
  <c r="BJ363" i="54"/>
  <c r="BJ366" i="54"/>
  <c r="BJ367" i="54"/>
  <c r="BJ370" i="54"/>
  <c r="BJ371" i="54"/>
  <c r="BJ375" i="54"/>
  <c r="BJ376" i="54"/>
  <c r="BJ378" i="54"/>
  <c r="BJ381" i="54"/>
  <c r="BJ382" i="54"/>
  <c r="BJ385" i="54"/>
  <c r="BJ386" i="54"/>
  <c r="BJ389" i="54"/>
  <c r="BJ390" i="54"/>
  <c r="BJ393" i="54"/>
  <c r="BJ394" i="54"/>
  <c r="BJ397" i="54"/>
  <c r="BJ398" i="54"/>
  <c r="BJ379" i="54"/>
  <c r="BJ380" i="54"/>
  <c r="BJ383" i="54"/>
  <c r="BJ384" i="54"/>
  <c r="BJ387" i="54"/>
  <c r="BJ388" i="54"/>
  <c r="BJ391" i="54"/>
  <c r="BJ392" i="54"/>
  <c r="BJ395" i="54"/>
  <c r="BJ396" i="54"/>
  <c r="BJ399" i="54"/>
  <c r="BJ400" i="54"/>
  <c r="BJ372" i="54"/>
  <c r="BK2" i="54"/>
  <c r="BJ171" i="54"/>
  <c r="BJ157" i="54"/>
  <c r="BJ135" i="54"/>
  <c r="BJ133" i="54"/>
  <c r="BJ139" i="54"/>
  <c r="BJ131" i="54"/>
  <c r="BJ129" i="54"/>
  <c r="BJ127" i="54"/>
  <c r="BJ125" i="54"/>
  <c r="BJ123" i="54"/>
  <c r="BJ121" i="54"/>
  <c r="BJ115" i="54"/>
  <c r="BJ137" i="54"/>
  <c r="BJ119" i="54"/>
  <c r="BJ113" i="54"/>
  <c r="BJ111" i="54"/>
  <c r="BJ105" i="54"/>
  <c r="BJ103" i="54"/>
  <c r="BJ97" i="54"/>
  <c r="BJ95" i="54"/>
  <c r="BJ109" i="54"/>
  <c r="BJ101" i="54"/>
  <c r="BJ91" i="54"/>
  <c r="BJ87" i="54"/>
  <c r="BJ85" i="54"/>
  <c r="BJ83" i="54"/>
  <c r="BJ79" i="54"/>
  <c r="BJ75" i="54"/>
  <c r="BJ71" i="54"/>
  <c r="BJ107" i="54"/>
  <c r="BJ99" i="54"/>
  <c r="BJ93" i="54"/>
  <c r="BJ89" i="54"/>
  <c r="BJ81" i="54"/>
  <c r="BJ77" i="54"/>
  <c r="BJ73" i="54"/>
  <c r="BJ69" i="54"/>
  <c r="BJ65" i="54"/>
  <c r="BJ61" i="54"/>
  <c r="BJ57" i="54"/>
  <c r="BJ53" i="54"/>
  <c r="BJ49" i="54"/>
  <c r="BJ45" i="54"/>
  <c r="BJ41" i="54"/>
  <c r="BJ67" i="54"/>
  <c r="BJ63" i="54"/>
  <c r="BJ59" i="54"/>
  <c r="BJ55" i="54"/>
  <c r="BJ51" i="54"/>
  <c r="BJ47" i="54"/>
  <c r="BJ43" i="54"/>
  <c r="BJ39" i="54"/>
  <c r="BJ37" i="54"/>
  <c r="BJ35" i="54"/>
  <c r="BJ33" i="54"/>
  <c r="BJ31" i="54"/>
  <c r="BJ29" i="54"/>
  <c r="BJ27" i="54"/>
  <c r="BJ25" i="54"/>
  <c r="BJ23" i="54"/>
  <c r="BJ21" i="54"/>
  <c r="BJ19" i="54"/>
  <c r="BJ17" i="54"/>
  <c r="BJ15" i="54"/>
  <c r="BJ13" i="54"/>
  <c r="BJ11" i="54"/>
  <c r="BJ9" i="54"/>
  <c r="BJ7" i="54"/>
  <c r="BJ5" i="54"/>
  <c r="BJ342" i="54"/>
  <c r="BJ236" i="54"/>
  <c r="BJ194" i="54"/>
  <c r="BJ185" i="54"/>
  <c r="BJ175" i="54"/>
  <c r="BJ163" i="54"/>
  <c r="BJ159" i="54"/>
  <c r="BJ134" i="54"/>
  <c r="BJ130" i="54"/>
  <c r="BJ122" i="54"/>
  <c r="BJ179" i="54"/>
  <c r="BJ117" i="54"/>
  <c r="BJ143" i="54"/>
  <c r="BJ145" i="54"/>
  <c r="BJ147" i="54"/>
  <c r="BJ149" i="54"/>
  <c r="BJ151" i="54"/>
  <c r="BJ153" i="54"/>
  <c r="BJ155" i="54"/>
  <c r="BJ167" i="54"/>
  <c r="BJ141" i="54"/>
  <c r="BJ250" i="54"/>
  <c r="BJ242" i="54"/>
  <c r="BJ218" i="54"/>
  <c r="BJ214" i="54"/>
  <c r="BJ210" i="54"/>
  <c r="BJ206" i="54"/>
  <c r="BJ202" i="54"/>
  <c r="BJ174" i="54"/>
  <c r="BJ166" i="54"/>
  <c r="BJ162" i="54"/>
  <c r="BJ158" i="54"/>
  <c r="BJ146" i="54"/>
  <c r="BJ136" i="54"/>
  <c r="BJ128" i="54"/>
  <c r="BJ120" i="54"/>
  <c r="BJ126" i="54"/>
  <c r="BJ254" i="54"/>
  <c r="BJ246" i="54"/>
  <c r="BJ198" i="54"/>
  <c r="BJ190" i="54"/>
  <c r="BJ186" i="54"/>
  <c r="BJ182" i="54"/>
  <c r="BJ154" i="54"/>
  <c r="BJ142" i="54"/>
  <c r="BJ138" i="54"/>
  <c r="BJ132" i="54"/>
  <c r="BJ124" i="54"/>
  <c r="BJ150" i="54"/>
  <c r="BJ170" i="54"/>
  <c r="BJ178" i="54"/>
  <c r="BJ183" i="54"/>
  <c r="BJ181" i="54"/>
  <c r="BJ177" i="54"/>
  <c r="BJ169" i="54"/>
  <c r="BJ161" i="54"/>
  <c r="BJ231" i="54"/>
  <c r="BJ227" i="54"/>
  <c r="BJ217" i="54"/>
  <c r="BJ211" i="54"/>
  <c r="BJ209" i="54"/>
  <c r="BJ207" i="54"/>
  <c r="BJ205" i="54"/>
  <c r="BJ203" i="54"/>
  <c r="BJ201" i="54"/>
  <c r="BJ199" i="54"/>
  <c r="BJ197" i="54"/>
  <c r="BJ195" i="54"/>
  <c r="BJ193" i="54"/>
  <c r="BJ191" i="54"/>
  <c r="BJ189" i="54"/>
  <c r="BJ223" i="54"/>
  <c r="BJ221" i="54"/>
  <c r="BJ219" i="54"/>
  <c r="BJ239" i="54"/>
  <c r="BJ229" i="54"/>
  <c r="BJ316" i="54"/>
  <c r="BJ286" i="54"/>
  <c r="BJ284" i="54"/>
  <c r="BJ278" i="54"/>
  <c r="BJ276" i="54"/>
  <c r="BJ270" i="54"/>
  <c r="BJ187" i="54"/>
  <c r="BJ173" i="54"/>
  <c r="BJ165" i="54"/>
  <c r="BJ225" i="54"/>
  <c r="BJ215" i="54"/>
  <c r="BJ213" i="54"/>
  <c r="BJ237" i="54"/>
  <c r="BJ235" i="54"/>
  <c r="BJ257" i="54"/>
  <c r="BJ233" i="54"/>
  <c r="BJ294" i="54"/>
  <c r="BJ292" i="54"/>
  <c r="BJ290" i="54"/>
  <c r="BJ288" i="54"/>
  <c r="BJ282" i="54"/>
  <c r="BJ280" i="54"/>
  <c r="BJ274" i="54"/>
  <c r="BJ272" i="54"/>
  <c r="BJ266" i="54"/>
  <c r="BJ264" i="54"/>
  <c r="BJ262" i="54"/>
  <c r="BJ256" i="54"/>
  <c r="BJ252" i="54"/>
  <c r="BJ248" i="54"/>
  <c r="BJ244" i="54"/>
  <c r="BJ240" i="54"/>
  <c r="BJ234" i="54"/>
  <c r="BJ268" i="54"/>
  <c r="BJ258" i="54"/>
  <c r="BJ238" i="54"/>
  <c r="BJ232" i="54"/>
  <c r="BJ228" i="54"/>
  <c r="BJ224" i="54"/>
  <c r="BJ4" i="54"/>
  <c r="BJ6" i="54"/>
  <c r="BJ8" i="54"/>
  <c r="BJ10" i="54"/>
  <c r="BJ12" i="54"/>
  <c r="BJ14" i="54"/>
  <c r="BJ16" i="54"/>
  <c r="BJ18" i="54"/>
  <c r="BJ20" i="54"/>
  <c r="BJ22" i="54"/>
  <c r="BJ24" i="54"/>
  <c r="BJ26" i="54"/>
  <c r="BJ28" i="54"/>
  <c r="BJ32" i="54"/>
  <c r="BJ34" i="54"/>
  <c r="BJ36" i="54"/>
  <c r="BJ38" i="54"/>
  <c r="BJ40" i="54"/>
  <c r="BJ42" i="54"/>
  <c r="BJ44" i="54"/>
  <c r="BJ46" i="54"/>
  <c r="BJ48" i="54"/>
  <c r="BJ50" i="54"/>
  <c r="BJ52" i="54"/>
  <c r="BJ54" i="54"/>
  <c r="BJ56" i="54"/>
  <c r="BJ58" i="54"/>
  <c r="BJ60" i="54"/>
  <c r="BJ62" i="54"/>
  <c r="BJ64" i="54"/>
  <c r="BJ66" i="54"/>
  <c r="BJ68" i="54"/>
  <c r="BJ70" i="54"/>
  <c r="BJ72" i="54"/>
  <c r="BJ74" i="54"/>
  <c r="BJ76" i="54"/>
  <c r="BJ78" i="54"/>
  <c r="BJ80" i="54"/>
  <c r="BJ82" i="54"/>
  <c r="BJ84" i="54"/>
  <c r="BJ86" i="54"/>
  <c r="BJ88" i="54"/>
  <c r="BJ90" i="54"/>
  <c r="BJ92" i="54"/>
  <c r="BJ94" i="54"/>
  <c r="BJ96" i="54"/>
  <c r="BJ98" i="54"/>
  <c r="BJ100" i="54"/>
  <c r="BJ102" i="54"/>
  <c r="BJ104" i="54"/>
  <c r="BJ106" i="54"/>
  <c r="BJ108" i="54"/>
  <c r="BJ110" i="54"/>
  <c r="BJ112" i="54"/>
  <c r="BJ114" i="54"/>
  <c r="BJ116" i="54"/>
  <c r="BJ118" i="54"/>
  <c r="BJ241" i="54"/>
  <c r="BJ245" i="54"/>
  <c r="BJ249" i="54"/>
  <c r="BJ253" i="54"/>
  <c r="BJ259" i="54"/>
  <c r="BJ339" i="54"/>
  <c r="BJ335" i="54"/>
  <c r="BJ320" i="54"/>
  <c r="BJ312" i="54"/>
  <c r="BJ296" i="54"/>
  <c r="BJ300" i="54"/>
  <c r="BJ304" i="54"/>
  <c r="BJ308" i="54"/>
  <c r="BJ307" i="54"/>
  <c r="BJ353" i="54"/>
  <c r="BJ349" i="54"/>
  <c r="BJ337" i="54"/>
  <c r="BJ333" i="54"/>
  <c r="BJ329" i="54"/>
  <c r="BJ321" i="54"/>
  <c r="BJ311" i="54"/>
  <c r="BJ305" i="54"/>
  <c r="BJ301" i="54"/>
  <c r="BJ352" i="54"/>
  <c r="BJ326" i="54"/>
  <c r="BJ322" i="54"/>
  <c r="BJ318" i="54"/>
  <c r="BJ330" i="54"/>
  <c r="BJ328" i="54"/>
  <c r="BJ344" i="54"/>
  <c r="BJ350" i="54"/>
  <c r="BJ3" i="54"/>
  <c r="BJ340" i="54"/>
  <c r="BJ338" i="54"/>
  <c r="BJ140" i="54"/>
  <c r="BJ144" i="54"/>
  <c r="BJ148" i="54"/>
  <c r="BJ152" i="54"/>
  <c r="BJ156" i="54"/>
  <c r="BJ160" i="54"/>
  <c r="BJ164" i="54"/>
  <c r="BJ168" i="54"/>
  <c r="BJ172" i="54"/>
  <c r="BJ176" i="54"/>
  <c r="BJ180" i="54"/>
  <c r="BJ184" i="54"/>
  <c r="BJ188" i="54"/>
  <c r="BJ192" i="54"/>
  <c r="BJ196" i="54"/>
  <c r="BJ200" i="54"/>
  <c r="BJ204" i="54"/>
  <c r="BJ208" i="54"/>
  <c r="BJ212" i="54"/>
  <c r="BJ216" i="54"/>
  <c r="BJ220" i="54"/>
  <c r="BJ222" i="54"/>
  <c r="BJ226" i="54"/>
  <c r="BJ230" i="54"/>
  <c r="BJ260" i="54"/>
  <c r="BJ30" i="54"/>
  <c r="BJ243" i="54"/>
  <c r="BJ247" i="54"/>
  <c r="BJ251" i="54"/>
  <c r="BJ255" i="54"/>
  <c r="BJ319" i="54"/>
  <c r="BJ343" i="54"/>
  <c r="BJ324" i="54"/>
  <c r="BJ306" i="54"/>
  <c r="BJ298" i="54"/>
  <c r="BJ302" i="54"/>
  <c r="BJ310" i="54"/>
  <c r="BJ314" i="54"/>
  <c r="BJ299" i="54"/>
  <c r="BJ351" i="54"/>
  <c r="BJ345" i="54"/>
  <c r="BJ331" i="54"/>
  <c r="BJ327" i="54"/>
  <c r="BJ325" i="54"/>
  <c r="BJ323" i="54"/>
  <c r="BJ317" i="54"/>
  <c r="BJ315" i="54"/>
  <c r="BJ313" i="54"/>
  <c r="BJ309" i="54"/>
  <c r="BJ303" i="54"/>
  <c r="BJ297" i="54"/>
  <c r="BJ295" i="54"/>
  <c r="BJ293" i="54"/>
  <c r="BJ291" i="54"/>
  <c r="BJ289" i="54"/>
  <c r="BJ287" i="54"/>
  <c r="BJ285" i="54"/>
  <c r="BJ283" i="54"/>
  <c r="BJ281" i="54"/>
  <c r="BJ279" i="54"/>
  <c r="BJ277" i="54"/>
  <c r="BJ275" i="54"/>
  <c r="BJ273" i="54"/>
  <c r="BJ271" i="54"/>
  <c r="BJ269" i="54"/>
  <c r="BJ267" i="54"/>
  <c r="BJ265" i="54"/>
  <c r="BJ263" i="54"/>
  <c r="BJ261" i="54"/>
  <c r="BJ336" i="54"/>
  <c r="BJ332" i="54"/>
  <c r="BJ334" i="54"/>
  <c r="BJ347" i="54"/>
  <c r="BJ341" i="54"/>
  <c r="BJ348" i="54"/>
  <c r="BJ346" i="54"/>
  <c r="V27" i="48"/>
  <c r="S57" i="52"/>
  <c r="T57" i="52"/>
  <c r="J57" i="52"/>
  <c r="P58" i="52"/>
  <c r="L58" i="52"/>
  <c r="D58" i="52"/>
  <c r="F59" i="52"/>
  <c r="M58" i="52"/>
  <c r="G58" i="52"/>
  <c r="H58" i="52" s="1"/>
  <c r="Q57" i="52"/>
  <c r="O57" i="52"/>
  <c r="K57" i="52"/>
  <c r="E57" i="52"/>
  <c r="R57" i="52"/>
  <c r="N57" i="52"/>
  <c r="I57" i="52"/>
  <c r="F58" i="51"/>
  <c r="M57" i="51"/>
  <c r="G57" i="51"/>
  <c r="H57" i="51" s="1"/>
  <c r="P57" i="51"/>
  <c r="L57" i="51"/>
  <c r="D57" i="51"/>
  <c r="Q56" i="51"/>
  <c r="O56" i="51"/>
  <c r="K56" i="51"/>
  <c r="E56" i="51"/>
  <c r="R56" i="51"/>
  <c r="N56" i="51"/>
  <c r="I56" i="51"/>
  <c r="S56" i="51"/>
  <c r="T56" i="51"/>
  <c r="J56" i="51"/>
  <c r="D58" i="50"/>
  <c r="F59" i="50"/>
  <c r="G58" i="50"/>
  <c r="H58" i="50" s="1"/>
  <c r="L57" i="50"/>
  <c r="T56" i="50"/>
  <c r="J56" i="50"/>
  <c r="M56" i="50" s="1"/>
  <c r="L56" i="50"/>
  <c r="K57" i="50"/>
  <c r="E57" i="50"/>
  <c r="T57" i="50" s="1"/>
  <c r="R57" i="50"/>
  <c r="I57" i="50"/>
  <c r="J57" i="50" s="1"/>
  <c r="M57" i="50" s="1"/>
  <c r="N57" i="50" s="1"/>
  <c r="S57" i="50" s="1"/>
  <c r="AJ2" i="41"/>
  <c r="AI352" i="41"/>
  <c r="AI353" i="41"/>
  <c r="AI298" i="41"/>
  <c r="AI294" i="41"/>
  <c r="AI290" i="41"/>
  <c r="AI286" i="41"/>
  <c r="AI282" i="41"/>
  <c r="AI278" i="41"/>
  <c r="AI274" i="41"/>
  <c r="AI270" i="41"/>
  <c r="AI266" i="41"/>
  <c r="AI262" i="41"/>
  <c r="AI258" i="41"/>
  <c r="AI254" i="41"/>
  <c r="AI250" i="41"/>
  <c r="AI246" i="41"/>
  <c r="AI242" i="41"/>
  <c r="AI238" i="41"/>
  <c r="AI234" i="41"/>
  <c r="AI230" i="41"/>
  <c r="AI226" i="41"/>
  <c r="AI222" i="41"/>
  <c r="AI218" i="41"/>
  <c r="AI214" i="41"/>
  <c r="AI210" i="41"/>
  <c r="AI206" i="41"/>
  <c r="AI202" i="41"/>
  <c r="AI198" i="41"/>
  <c r="AI194" i="41"/>
  <c r="AI190" i="41"/>
  <c r="AI186" i="41"/>
  <c r="AI182" i="41"/>
  <c r="AI178" i="41"/>
  <c r="AI174" i="41"/>
  <c r="AI170" i="41"/>
  <c r="AI166" i="41"/>
  <c r="AI162" i="41"/>
  <c r="AI158" i="41"/>
  <c r="AI154" i="41"/>
  <c r="AI150" i="41"/>
  <c r="AI146" i="41"/>
  <c r="AI142" i="41"/>
  <c r="AI138" i="41"/>
  <c r="AI134" i="41"/>
  <c r="AI130" i="41"/>
  <c r="AI126" i="41"/>
  <c r="AI122" i="41"/>
  <c r="AI118" i="41"/>
  <c r="AI114" i="41"/>
  <c r="AI110" i="41"/>
  <c r="AI106" i="41"/>
  <c r="AI102" i="41"/>
  <c r="AI98" i="41"/>
  <c r="AI94" i="41"/>
  <c r="AI90" i="41"/>
  <c r="AI86" i="41"/>
  <c r="AI82" i="41"/>
  <c r="AI78" i="41"/>
  <c r="AI74" i="41"/>
  <c r="AI70" i="41"/>
  <c r="AI66" i="41"/>
  <c r="AI62" i="41"/>
  <c r="AI58" i="41"/>
  <c r="AI54" i="41"/>
  <c r="AI50" i="41"/>
  <c r="AI46" i="41"/>
  <c r="AI42" i="41"/>
  <c r="AI38" i="41"/>
  <c r="AI34" i="41"/>
  <c r="AI30" i="41"/>
  <c r="AI26" i="41"/>
  <c r="AI24" i="41"/>
  <c r="AI20" i="41"/>
  <c r="AI16" i="41"/>
  <c r="AI12" i="41"/>
  <c r="AI8" i="41"/>
  <c r="AI4" i="41"/>
  <c r="AI296" i="41"/>
  <c r="AI292" i="41"/>
  <c r="AI288" i="41"/>
  <c r="AI284" i="41"/>
  <c r="AI280" i="41"/>
  <c r="AI276" i="41"/>
  <c r="AI272" i="41"/>
  <c r="AI268" i="41"/>
  <c r="AI264" i="41"/>
  <c r="AI260" i="41"/>
  <c r="AI256" i="41"/>
  <c r="AI252" i="41"/>
  <c r="AI248" i="41"/>
  <c r="AI244" i="41"/>
  <c r="AI240" i="41"/>
  <c r="AI236" i="41"/>
  <c r="AI232" i="41"/>
  <c r="AI228" i="41"/>
  <c r="AI224" i="41"/>
  <c r="AI220" i="41"/>
  <c r="AI216" i="41"/>
  <c r="AI212" i="41"/>
  <c r="AI208" i="41"/>
  <c r="AI204" i="41"/>
  <c r="AI200" i="41"/>
  <c r="AI196" i="41"/>
  <c r="AI192" i="41"/>
  <c r="AI188" i="41"/>
  <c r="AI184" i="41"/>
  <c r="AI180" i="41"/>
  <c r="AI176" i="41"/>
  <c r="AI172" i="41"/>
  <c r="AI168" i="41"/>
  <c r="AI164" i="41"/>
  <c r="AI160" i="41"/>
  <c r="AI156" i="41"/>
  <c r="AI152" i="41"/>
  <c r="AI148" i="41"/>
  <c r="AI144" i="41"/>
  <c r="AI140" i="41"/>
  <c r="AI136" i="41"/>
  <c r="AI132" i="41"/>
  <c r="AI128" i="41"/>
  <c r="AI124" i="41"/>
  <c r="AI120" i="41"/>
  <c r="AI116" i="41"/>
  <c r="AI112" i="41"/>
  <c r="AI108" i="41"/>
  <c r="AI104" i="41"/>
  <c r="AI100" i="41"/>
  <c r="AI96" i="41"/>
  <c r="AI92" i="41"/>
  <c r="AI88" i="41"/>
  <c r="AI84" i="41"/>
  <c r="AI80" i="41"/>
  <c r="AI76" i="41"/>
  <c r="AI72" i="41"/>
  <c r="AI68" i="41"/>
  <c r="AI64" i="41"/>
  <c r="AI60" i="41"/>
  <c r="AI56" i="41"/>
  <c r="AI52" i="41"/>
  <c r="AI48" i="41"/>
  <c r="AI44" i="41"/>
  <c r="AI40" i="41"/>
  <c r="AI36" i="41"/>
  <c r="AI32" i="41"/>
  <c r="AI28" i="41"/>
  <c r="AI22" i="41"/>
  <c r="AI18" i="41"/>
  <c r="AI14" i="41"/>
  <c r="AI10" i="41"/>
  <c r="AI6" i="41"/>
  <c r="AI3" i="41"/>
  <c r="AI295" i="41"/>
  <c r="AI291" i="41"/>
  <c r="AI287" i="41"/>
  <c r="AI283" i="41"/>
  <c r="AI279" i="41"/>
  <c r="AI275" i="41"/>
  <c r="AI271" i="41"/>
  <c r="AI267" i="41"/>
  <c r="AI263" i="41"/>
  <c r="AI259" i="41"/>
  <c r="AI255" i="41"/>
  <c r="AI251" i="41"/>
  <c r="AI247" i="41"/>
  <c r="AI243" i="41"/>
  <c r="AI239" i="41"/>
  <c r="AI235" i="41"/>
  <c r="AI231" i="41"/>
  <c r="AI227" i="41"/>
  <c r="AI223" i="41"/>
  <c r="AI219" i="41"/>
  <c r="AI215" i="41"/>
  <c r="AI211" i="41"/>
  <c r="AI207" i="41"/>
  <c r="AI203" i="41"/>
  <c r="AI199" i="41"/>
  <c r="AI195" i="41"/>
  <c r="AI191" i="41"/>
  <c r="AI187" i="41"/>
  <c r="AI183" i="41"/>
  <c r="AI179" i="41"/>
  <c r="AI175" i="41"/>
  <c r="AI171" i="41"/>
  <c r="AI167" i="41"/>
  <c r="AI163" i="41"/>
  <c r="AI159" i="41"/>
  <c r="AI155" i="41"/>
  <c r="AI151" i="41"/>
  <c r="AI147" i="41"/>
  <c r="AI143" i="41"/>
  <c r="AI139" i="41"/>
  <c r="AI135" i="41"/>
  <c r="AI131" i="41"/>
  <c r="AI127" i="41"/>
  <c r="AI123" i="41"/>
  <c r="AI119" i="41"/>
  <c r="AI115" i="41"/>
  <c r="AI111" i="41"/>
  <c r="AI107" i="41"/>
  <c r="AI103" i="41"/>
  <c r="AI99" i="41"/>
  <c r="AI95" i="41"/>
  <c r="AI91" i="41"/>
  <c r="AI87" i="41"/>
  <c r="AI83" i="41"/>
  <c r="AI79" i="41"/>
  <c r="AI75" i="41"/>
  <c r="AI71" i="41"/>
  <c r="AI67" i="41"/>
  <c r="AI63" i="41"/>
  <c r="AI59" i="41"/>
  <c r="AI55" i="41"/>
  <c r="AI51" i="41"/>
  <c r="AI47" i="41"/>
  <c r="AI43" i="41"/>
  <c r="AI39" i="41"/>
  <c r="AI35" i="41"/>
  <c r="AI31" i="41"/>
  <c r="AI27" i="41"/>
  <c r="AI23" i="41"/>
  <c r="AI19" i="41"/>
  <c r="AI15" i="41"/>
  <c r="AI11" i="41"/>
  <c r="AI7" i="41"/>
  <c r="AI297" i="41"/>
  <c r="AI293" i="41"/>
  <c r="AI289" i="41"/>
  <c r="AI285" i="41"/>
  <c r="AI281" i="41"/>
  <c r="AI277" i="41"/>
  <c r="AI273" i="41"/>
  <c r="AI269" i="41"/>
  <c r="AI265" i="41"/>
  <c r="AI261" i="41"/>
  <c r="AI257" i="41"/>
  <c r="AI253" i="41"/>
  <c r="AI249" i="41"/>
  <c r="AI245" i="41"/>
  <c r="AI241" i="41"/>
  <c r="AI237" i="41"/>
  <c r="AI233" i="41"/>
  <c r="AI229" i="41"/>
  <c r="AI225" i="41"/>
  <c r="AI221" i="41"/>
  <c r="AI217" i="41"/>
  <c r="AI213" i="41"/>
  <c r="AI209" i="41"/>
  <c r="AI205" i="41"/>
  <c r="AI201" i="41"/>
  <c r="AI197" i="41"/>
  <c r="AI193" i="41"/>
  <c r="AI189" i="41"/>
  <c r="AI185" i="41"/>
  <c r="AI181" i="41"/>
  <c r="AI177" i="41"/>
  <c r="AI173" i="41"/>
  <c r="AI169" i="41"/>
  <c r="AI165" i="41"/>
  <c r="AI161" i="41"/>
  <c r="AI157" i="41"/>
  <c r="AI153" i="41"/>
  <c r="AI149" i="41"/>
  <c r="AI145" i="41"/>
  <c r="AI141" i="41"/>
  <c r="AI137" i="41"/>
  <c r="AI133" i="41"/>
  <c r="AI129" i="41"/>
  <c r="AI125" i="41"/>
  <c r="AI121" i="41"/>
  <c r="AI117" i="41"/>
  <c r="AI113" i="41"/>
  <c r="AI109" i="41"/>
  <c r="AI105" i="41"/>
  <c r="AI101" i="41"/>
  <c r="AI97" i="41"/>
  <c r="AI93" i="41"/>
  <c r="AI89" i="41"/>
  <c r="AI85" i="41"/>
  <c r="AI81" i="41"/>
  <c r="AI77" i="41"/>
  <c r="AI73" i="41"/>
  <c r="AI69" i="41"/>
  <c r="AI65" i="41"/>
  <c r="AI61" i="41"/>
  <c r="AI57" i="41"/>
  <c r="AI53" i="41"/>
  <c r="AI49" i="41"/>
  <c r="AI45" i="41"/>
  <c r="AI41" i="41"/>
  <c r="AI37" i="41"/>
  <c r="AI33" i="41"/>
  <c r="AI29" i="41"/>
  <c r="AI25" i="41"/>
  <c r="AI21" i="41"/>
  <c r="AI17" i="41"/>
  <c r="AI13" i="41"/>
  <c r="AI9" i="41"/>
  <c r="AI5" i="41"/>
  <c r="AI351" i="41"/>
  <c r="AI350" i="41"/>
  <c r="AI349" i="41"/>
  <c r="AI348" i="41"/>
  <c r="AI347" i="41"/>
  <c r="AI346" i="41"/>
  <c r="AI345" i="41"/>
  <c r="AI344" i="41"/>
  <c r="AI343" i="41"/>
  <c r="AI342" i="41"/>
  <c r="AI341" i="41"/>
  <c r="AI340" i="41"/>
  <c r="AI339" i="41"/>
  <c r="AI338" i="41"/>
  <c r="AI337" i="41"/>
  <c r="AI336" i="41"/>
  <c r="AI335" i="41"/>
  <c r="AI334" i="41"/>
  <c r="AI333" i="41"/>
  <c r="AI332" i="41"/>
  <c r="AI331" i="41"/>
  <c r="AI330" i="41"/>
  <c r="AI329" i="41"/>
  <c r="AI328" i="41"/>
  <c r="AI327" i="41"/>
  <c r="AI326" i="41"/>
  <c r="AI325" i="41"/>
  <c r="AI324" i="41"/>
  <c r="AI323" i="41"/>
  <c r="AI322" i="41"/>
  <c r="AI321" i="41"/>
  <c r="AI320" i="41"/>
  <c r="AI319" i="41"/>
  <c r="AI318" i="41"/>
  <c r="AI317" i="41"/>
  <c r="AI316" i="41"/>
  <c r="AI315" i="41"/>
  <c r="AI314" i="41"/>
  <c r="AI313" i="41"/>
  <c r="AI312" i="41"/>
  <c r="AI311" i="41"/>
  <c r="AI310" i="41"/>
  <c r="AI309" i="41"/>
  <c r="AI308" i="41"/>
  <c r="AI307" i="41"/>
  <c r="AI306" i="41"/>
  <c r="AI305" i="41"/>
  <c r="AI304" i="41"/>
  <c r="AI303" i="41"/>
  <c r="AI302" i="41"/>
  <c r="AI301" i="41"/>
  <c r="AI300" i="41"/>
  <c r="AI299" i="41"/>
  <c r="AJ400" i="41" l="1"/>
  <c r="AJ399" i="41"/>
  <c r="AJ354" i="41"/>
  <c r="AJ362" i="41"/>
  <c r="AJ364" i="41"/>
  <c r="AJ366" i="41"/>
  <c r="AJ360" i="41"/>
  <c r="AJ368" i="41"/>
  <c r="AJ370" i="41"/>
  <c r="AJ372" i="41"/>
  <c r="AJ374" i="41"/>
  <c r="AJ376" i="41"/>
  <c r="AJ380" i="41"/>
  <c r="AJ384" i="41"/>
  <c r="AJ386" i="41"/>
  <c r="AJ394" i="41"/>
  <c r="AJ361" i="41"/>
  <c r="AJ363" i="41"/>
  <c r="AJ365" i="41"/>
  <c r="AJ385" i="41"/>
  <c r="AJ355" i="41"/>
  <c r="AJ358" i="41"/>
  <c r="AJ392" i="41"/>
  <c r="AJ356" i="41"/>
  <c r="AJ390" i="41"/>
  <c r="AJ357" i="41"/>
  <c r="AJ387" i="41"/>
  <c r="AJ378" i="41"/>
  <c r="AJ388" i="41"/>
  <c r="AJ377" i="41"/>
  <c r="AJ393" i="41"/>
  <c r="AJ395" i="41"/>
  <c r="AJ381" i="41"/>
  <c r="AJ391" i="41"/>
  <c r="AJ382" i="41"/>
  <c r="AJ396" i="41"/>
  <c r="AJ398" i="41"/>
  <c r="AJ359" i="41"/>
  <c r="AJ367" i="41"/>
  <c r="AJ369" i="41"/>
  <c r="AJ371" i="41"/>
  <c r="AJ373" i="41"/>
  <c r="AJ375" i="41"/>
  <c r="AJ383" i="41"/>
  <c r="AJ389" i="41"/>
  <c r="AJ397" i="41"/>
  <c r="AJ379" i="41"/>
  <c r="BK354" i="54"/>
  <c r="BK355" i="54"/>
  <c r="BK356" i="54"/>
  <c r="BK357" i="54"/>
  <c r="BK358" i="54"/>
  <c r="BK359" i="54"/>
  <c r="BK363" i="54"/>
  <c r="BK367" i="54"/>
  <c r="BK371" i="54"/>
  <c r="BK376" i="54"/>
  <c r="BK361" i="54"/>
  <c r="BK365" i="54"/>
  <c r="BK369" i="54"/>
  <c r="BK372" i="54"/>
  <c r="BK374" i="54"/>
  <c r="BK380" i="54"/>
  <c r="BK384" i="54"/>
  <c r="BK388" i="54"/>
  <c r="BK392" i="54"/>
  <c r="BK396" i="54"/>
  <c r="BK400" i="54"/>
  <c r="BK378" i="54"/>
  <c r="BK382" i="54"/>
  <c r="BK386" i="54"/>
  <c r="BK390" i="54"/>
  <c r="BK394" i="54"/>
  <c r="BK398" i="54"/>
  <c r="BK381" i="54"/>
  <c r="BK399" i="54"/>
  <c r="BK395" i="54"/>
  <c r="BK391" i="54"/>
  <c r="BK387" i="54"/>
  <c r="BK383" i="54"/>
  <c r="BK397" i="54"/>
  <c r="BK393" i="54"/>
  <c r="BK389" i="54"/>
  <c r="BK385" i="54"/>
  <c r="BK370" i="54"/>
  <c r="BK379" i="54"/>
  <c r="BK375" i="54"/>
  <c r="BK364" i="54"/>
  <c r="BK360" i="54"/>
  <c r="BK368" i="54"/>
  <c r="BK377" i="54"/>
  <c r="BK373" i="54"/>
  <c r="BK366" i="54"/>
  <c r="BK362" i="54"/>
  <c r="BL2" i="54"/>
  <c r="BK325" i="54"/>
  <c r="BK117" i="54"/>
  <c r="BK141" i="54"/>
  <c r="BK95" i="54"/>
  <c r="BK93" i="54"/>
  <c r="BK89" i="54"/>
  <c r="BK81" i="54"/>
  <c r="BK77" i="54"/>
  <c r="BK73" i="54"/>
  <c r="BK91" i="54"/>
  <c r="BK87" i="54"/>
  <c r="BK85" i="54"/>
  <c r="BK83" i="54"/>
  <c r="BK79" i="54"/>
  <c r="BK75" i="54"/>
  <c r="BK71" i="54"/>
  <c r="BK67" i="54"/>
  <c r="BK63" i="54"/>
  <c r="BK59" i="54"/>
  <c r="BK55" i="54"/>
  <c r="BK51" i="54"/>
  <c r="BK47" i="54"/>
  <c r="BK43" i="54"/>
  <c r="BK69" i="54"/>
  <c r="BK65" i="54"/>
  <c r="BK61" i="54"/>
  <c r="BK57" i="54"/>
  <c r="BK53" i="54"/>
  <c r="BK49" i="54"/>
  <c r="BK45" i="54"/>
  <c r="BK41" i="54"/>
  <c r="BK39" i="54"/>
  <c r="BK37" i="54"/>
  <c r="BK35" i="54"/>
  <c r="BK33" i="54"/>
  <c r="BK31" i="54"/>
  <c r="BK29" i="54"/>
  <c r="BK27" i="54"/>
  <c r="BK25" i="54"/>
  <c r="BK23" i="54"/>
  <c r="BK21" i="54"/>
  <c r="BK19" i="54"/>
  <c r="BK17" i="54"/>
  <c r="BK15" i="54"/>
  <c r="BK13" i="54"/>
  <c r="BK11" i="54"/>
  <c r="BK9" i="54"/>
  <c r="BK7" i="54"/>
  <c r="BK5" i="54"/>
  <c r="BK181" i="54"/>
  <c r="BK3" i="54"/>
  <c r="BK97" i="54"/>
  <c r="BK99" i="54"/>
  <c r="BK101" i="54"/>
  <c r="BK103" i="54"/>
  <c r="BK105" i="54"/>
  <c r="BK107" i="54"/>
  <c r="BK109" i="54"/>
  <c r="BK111" i="54"/>
  <c r="BK113" i="54"/>
  <c r="BK115" i="54"/>
  <c r="BK177" i="54"/>
  <c r="BK165" i="54"/>
  <c r="BK161" i="54"/>
  <c r="BK155" i="54"/>
  <c r="BK151" i="54"/>
  <c r="BK147" i="54"/>
  <c r="BK143" i="54"/>
  <c r="BK137" i="54"/>
  <c r="BK119" i="54"/>
  <c r="BK121" i="54"/>
  <c r="BK123" i="54"/>
  <c r="BK125" i="54"/>
  <c r="BK127" i="54"/>
  <c r="BK129" i="54"/>
  <c r="BK131" i="54"/>
  <c r="BK133" i="54"/>
  <c r="BK135" i="54"/>
  <c r="BK195" i="54"/>
  <c r="BK183" i="54"/>
  <c r="BK173" i="54"/>
  <c r="BK169" i="54"/>
  <c r="BK157" i="54"/>
  <c r="BK153" i="54"/>
  <c r="BK149" i="54"/>
  <c r="BK145" i="54"/>
  <c r="BK139" i="54"/>
  <c r="BK98" i="54"/>
  <c r="BK90" i="54"/>
  <c r="BK82" i="54"/>
  <c r="BK78" i="54"/>
  <c r="BK70" i="54"/>
  <c r="BK62" i="54"/>
  <c r="BK54" i="54"/>
  <c r="BK46" i="54"/>
  <c r="BK38" i="54"/>
  <c r="BK36" i="54"/>
  <c r="BK34" i="54"/>
  <c r="BK32" i="54"/>
  <c r="BK28" i="54"/>
  <c r="BK26" i="54"/>
  <c r="BK24" i="54"/>
  <c r="BK22" i="54"/>
  <c r="BK20" i="54"/>
  <c r="BK18" i="54"/>
  <c r="BK16" i="54"/>
  <c r="BK40" i="54"/>
  <c r="BK48" i="54"/>
  <c r="BK56" i="54"/>
  <c r="BK64" i="54"/>
  <c r="BK72" i="54"/>
  <c r="BK80" i="54"/>
  <c r="BK84" i="54"/>
  <c r="BK88" i="54"/>
  <c r="BK92" i="54"/>
  <c r="BK96" i="54"/>
  <c r="BK100" i="54"/>
  <c r="BK104" i="54"/>
  <c r="BK108" i="54"/>
  <c r="BK112" i="54"/>
  <c r="BK116" i="54"/>
  <c r="BK288" i="54"/>
  <c r="BK234" i="54"/>
  <c r="BK114" i="54"/>
  <c r="BK102" i="54"/>
  <c r="BK94" i="54"/>
  <c r="BK86" i="54"/>
  <c r="BK74" i="54"/>
  <c r="BK66" i="54"/>
  <c r="BK58" i="54"/>
  <c r="BK50" i="54"/>
  <c r="BK42" i="54"/>
  <c r="BK4" i="54"/>
  <c r="BK6" i="54"/>
  <c r="BK8" i="54"/>
  <c r="BK10" i="54"/>
  <c r="BK12" i="54"/>
  <c r="BK14" i="54"/>
  <c r="BK44" i="54"/>
  <c r="BK52" i="54"/>
  <c r="BK60" i="54"/>
  <c r="BK68" i="54"/>
  <c r="BK76" i="54"/>
  <c r="BK118" i="54"/>
  <c r="BK110" i="54"/>
  <c r="BK106" i="54"/>
  <c r="BK211" i="54"/>
  <c r="BK203" i="54"/>
  <c r="BK199" i="54"/>
  <c r="BK191" i="54"/>
  <c r="BK187" i="54"/>
  <c r="BK185" i="54"/>
  <c r="BK175" i="54"/>
  <c r="BK167" i="54"/>
  <c r="BK159" i="54"/>
  <c r="BK189" i="54"/>
  <c r="BK197" i="54"/>
  <c r="BK205" i="54"/>
  <c r="BK215" i="54"/>
  <c r="BK233" i="54"/>
  <c r="BK217" i="54"/>
  <c r="BK227" i="54"/>
  <c r="BK235" i="54"/>
  <c r="BK296" i="54"/>
  <c r="BK286" i="54"/>
  <c r="BK278" i="54"/>
  <c r="BK284" i="54"/>
  <c r="BK207" i="54"/>
  <c r="BK179" i="54"/>
  <c r="BK171" i="54"/>
  <c r="BK163" i="54"/>
  <c r="BK193" i="54"/>
  <c r="BK201" i="54"/>
  <c r="BK209" i="54"/>
  <c r="BK223" i="54"/>
  <c r="BK221" i="54"/>
  <c r="BK219" i="54"/>
  <c r="BK213" i="54"/>
  <c r="BK229" i="54"/>
  <c r="BK225" i="54"/>
  <c r="BK231" i="54"/>
  <c r="BK294" i="54"/>
  <c r="BK292" i="54"/>
  <c r="BK290" i="54"/>
  <c r="BK282" i="54"/>
  <c r="BK274" i="54"/>
  <c r="BK266" i="54"/>
  <c r="BK264" i="54"/>
  <c r="BK270" i="54"/>
  <c r="BK236" i="54"/>
  <c r="BK232" i="54"/>
  <c r="BK230" i="54"/>
  <c r="BK228" i="54"/>
  <c r="BK226" i="54"/>
  <c r="BK224" i="54"/>
  <c r="BK222" i="54"/>
  <c r="BK220" i="54"/>
  <c r="BK216" i="54"/>
  <c r="BK212" i="54"/>
  <c r="BK208" i="54"/>
  <c r="BK204" i="54"/>
  <c r="BK200" i="54"/>
  <c r="BK196" i="54"/>
  <c r="BK192" i="54"/>
  <c r="BK188" i="54"/>
  <c r="BK184" i="54"/>
  <c r="BK180" i="54"/>
  <c r="BK176" i="54"/>
  <c r="BK172" i="54"/>
  <c r="BK168" i="54"/>
  <c r="BK164" i="54"/>
  <c r="BK160" i="54"/>
  <c r="BK156" i="54"/>
  <c r="BK152" i="54"/>
  <c r="BK148" i="54"/>
  <c r="BK144" i="54"/>
  <c r="BK140" i="54"/>
  <c r="BK30" i="54"/>
  <c r="BK262" i="54"/>
  <c r="BK260" i="54"/>
  <c r="BK256" i="54"/>
  <c r="BK254" i="54"/>
  <c r="BK252" i="54"/>
  <c r="BK250" i="54"/>
  <c r="BK248" i="54"/>
  <c r="BK246" i="54"/>
  <c r="BK244" i="54"/>
  <c r="BK242" i="54"/>
  <c r="BK240" i="54"/>
  <c r="BK238" i="54"/>
  <c r="BK218" i="54"/>
  <c r="BK214" i="54"/>
  <c r="BK210" i="54"/>
  <c r="BK206" i="54"/>
  <c r="BK202" i="54"/>
  <c r="BK198" i="54"/>
  <c r="BK194" i="54"/>
  <c r="BK190" i="54"/>
  <c r="BK186" i="54"/>
  <c r="BK182" i="54"/>
  <c r="BK178" i="54"/>
  <c r="BK174" i="54"/>
  <c r="BK170" i="54"/>
  <c r="BK166" i="54"/>
  <c r="BK162" i="54"/>
  <c r="BK158" i="54"/>
  <c r="BK154" i="54"/>
  <c r="BK150" i="54"/>
  <c r="BK146" i="54"/>
  <c r="BK142" i="54"/>
  <c r="BK138" i="54"/>
  <c r="BK122" i="54"/>
  <c r="BK126" i="54"/>
  <c r="BK130" i="54"/>
  <c r="BK134" i="54"/>
  <c r="BK258" i="54"/>
  <c r="BK329" i="54"/>
  <c r="BK259" i="54"/>
  <c r="BK257" i="54"/>
  <c r="BK253" i="54"/>
  <c r="BK249" i="54"/>
  <c r="BK245" i="54"/>
  <c r="BK241" i="54"/>
  <c r="BK237" i="54"/>
  <c r="BK313" i="54"/>
  <c r="BK328" i="54"/>
  <c r="BK347" i="54"/>
  <c r="BK321" i="54"/>
  <c r="BK307" i="54"/>
  <c r="BK303" i="54"/>
  <c r="BK299" i="54"/>
  <c r="BK316" i="54"/>
  <c r="BK312" i="54"/>
  <c r="BK308" i="54"/>
  <c r="BK304" i="54"/>
  <c r="BK300" i="54"/>
  <c r="BK340" i="54"/>
  <c r="BK336" i="54"/>
  <c r="BK341" i="54"/>
  <c r="BK337" i="54"/>
  <c r="BK333" i="54"/>
  <c r="BK353" i="54"/>
  <c r="BK349" i="54"/>
  <c r="BK343" i="54"/>
  <c r="BK350" i="54"/>
  <c r="BK342" i="54"/>
  <c r="BK346" i="54"/>
  <c r="BK344" i="54"/>
  <c r="BK348" i="54"/>
  <c r="BK120" i="54"/>
  <c r="BK124" i="54"/>
  <c r="BK128" i="54"/>
  <c r="BK132" i="54"/>
  <c r="BK136" i="54"/>
  <c r="BK268" i="54"/>
  <c r="BK272" i="54"/>
  <c r="BK276" i="54"/>
  <c r="BK280" i="54"/>
  <c r="BK255" i="54"/>
  <c r="BK251" i="54"/>
  <c r="BK247" i="54"/>
  <c r="BK243" i="54"/>
  <c r="BK239" i="54"/>
  <c r="BK301" i="54"/>
  <c r="BK317" i="54"/>
  <c r="BK334" i="54"/>
  <c r="BK261" i="54"/>
  <c r="BK263" i="54"/>
  <c r="BK265" i="54"/>
  <c r="BK267" i="54"/>
  <c r="BK269" i="54"/>
  <c r="BK271" i="54"/>
  <c r="BK273" i="54"/>
  <c r="BK275" i="54"/>
  <c r="BK277" i="54"/>
  <c r="BK279" i="54"/>
  <c r="BK281" i="54"/>
  <c r="BK283" i="54"/>
  <c r="BK285" i="54"/>
  <c r="BK287" i="54"/>
  <c r="BK289" i="54"/>
  <c r="BK291" i="54"/>
  <c r="BK293" i="54"/>
  <c r="BK295" i="54"/>
  <c r="BK297" i="54"/>
  <c r="BK305" i="54"/>
  <c r="BK315" i="54"/>
  <c r="BK327" i="54"/>
  <c r="BK323" i="54"/>
  <c r="BK319" i="54"/>
  <c r="BK311" i="54"/>
  <c r="BK309" i="54"/>
  <c r="BK330" i="54"/>
  <c r="BK326" i="54"/>
  <c r="BK324" i="54"/>
  <c r="BK322" i="54"/>
  <c r="BK320" i="54"/>
  <c r="BK318" i="54"/>
  <c r="BK314" i="54"/>
  <c r="BK310" i="54"/>
  <c r="BK306" i="54"/>
  <c r="BK302" i="54"/>
  <c r="BK298" i="54"/>
  <c r="BK338" i="54"/>
  <c r="BK332" i="54"/>
  <c r="BK339" i="54"/>
  <c r="BK335" i="54"/>
  <c r="BK331" i="54"/>
  <c r="BK351" i="54"/>
  <c r="BK345" i="54"/>
  <c r="BK352" i="54"/>
  <c r="V28" i="48"/>
  <c r="T58" i="52"/>
  <c r="J58" i="52"/>
  <c r="S58" i="52"/>
  <c r="F60" i="52"/>
  <c r="M59" i="52"/>
  <c r="G59" i="52"/>
  <c r="H59" i="52" s="1"/>
  <c r="P59" i="52"/>
  <c r="L59" i="52"/>
  <c r="D59" i="52"/>
  <c r="R58" i="52"/>
  <c r="N58" i="52"/>
  <c r="Q58" i="52"/>
  <c r="O58" i="52"/>
  <c r="K58" i="52"/>
  <c r="E58" i="52"/>
  <c r="I58" i="52"/>
  <c r="S57" i="51"/>
  <c r="T57" i="51"/>
  <c r="J57" i="51"/>
  <c r="P58" i="51"/>
  <c r="L58" i="51"/>
  <c r="D58" i="51"/>
  <c r="F59" i="51"/>
  <c r="M58" i="51"/>
  <c r="G58" i="51"/>
  <c r="H58" i="51" s="1"/>
  <c r="Q57" i="51"/>
  <c r="O57" i="51"/>
  <c r="K57" i="51"/>
  <c r="E57" i="51"/>
  <c r="R57" i="51"/>
  <c r="N57" i="51"/>
  <c r="I57" i="51"/>
  <c r="R58" i="50"/>
  <c r="K58" i="50"/>
  <c r="E58" i="50"/>
  <c r="I58" i="50"/>
  <c r="J58" i="50" s="1"/>
  <c r="M58" i="50" s="1"/>
  <c r="N56" i="50"/>
  <c r="S56" i="50" s="1"/>
  <c r="T58" i="50"/>
  <c r="F60" i="50"/>
  <c r="D59" i="50"/>
  <c r="L58" i="50"/>
  <c r="AK2" i="41"/>
  <c r="AJ353" i="41"/>
  <c r="AJ352" i="41"/>
  <c r="AJ296" i="41"/>
  <c r="AJ292" i="41"/>
  <c r="AJ288" i="41"/>
  <c r="AJ284" i="41"/>
  <c r="AJ280" i="41"/>
  <c r="AJ276" i="41"/>
  <c r="AJ272" i="41"/>
  <c r="AJ268" i="41"/>
  <c r="AJ264" i="41"/>
  <c r="AJ260" i="41"/>
  <c r="AJ256" i="41"/>
  <c r="AJ252" i="41"/>
  <c r="AJ248" i="41"/>
  <c r="AJ244" i="41"/>
  <c r="AJ240" i="41"/>
  <c r="AJ236" i="41"/>
  <c r="AJ232" i="41"/>
  <c r="AJ228" i="41"/>
  <c r="AJ224" i="41"/>
  <c r="AJ220" i="41"/>
  <c r="AJ216" i="41"/>
  <c r="AJ212" i="41"/>
  <c r="AJ208" i="41"/>
  <c r="AJ204" i="41"/>
  <c r="AJ200" i="41"/>
  <c r="AJ196" i="41"/>
  <c r="AJ192" i="41"/>
  <c r="AJ188" i="41"/>
  <c r="AJ184" i="41"/>
  <c r="AJ180" i="41"/>
  <c r="AJ176" i="41"/>
  <c r="AJ172" i="41"/>
  <c r="AJ168" i="41"/>
  <c r="AJ164" i="41"/>
  <c r="AJ160" i="41"/>
  <c r="AJ156" i="41"/>
  <c r="AJ152" i="41"/>
  <c r="AJ148" i="41"/>
  <c r="AJ144" i="41"/>
  <c r="AJ140" i="41"/>
  <c r="AJ136" i="41"/>
  <c r="AJ132" i="41"/>
  <c r="AJ128" i="41"/>
  <c r="AJ124" i="41"/>
  <c r="AJ120" i="41"/>
  <c r="AJ116" i="41"/>
  <c r="AJ112" i="41"/>
  <c r="AJ108" i="41"/>
  <c r="AJ104" i="41"/>
  <c r="AJ100" i="41"/>
  <c r="AJ96" i="41"/>
  <c r="AJ92" i="41"/>
  <c r="AJ88" i="41"/>
  <c r="AJ84" i="41"/>
  <c r="AJ80" i="41"/>
  <c r="AJ76" i="41"/>
  <c r="AJ72" i="41"/>
  <c r="AJ68" i="41"/>
  <c r="AJ64" i="41"/>
  <c r="AJ60" i="41"/>
  <c r="AJ56" i="41"/>
  <c r="AJ52" i="41"/>
  <c r="AJ48" i="41"/>
  <c r="AJ44" i="41"/>
  <c r="AJ40" i="41"/>
  <c r="AJ36" i="41"/>
  <c r="AJ32" i="41"/>
  <c r="AJ28" i="41"/>
  <c r="AJ22" i="41"/>
  <c r="AJ18" i="41"/>
  <c r="AJ14" i="41"/>
  <c r="AJ10" i="41"/>
  <c r="AJ6" i="41"/>
  <c r="AJ298" i="41"/>
  <c r="AJ294" i="41"/>
  <c r="AJ290" i="41"/>
  <c r="AJ286" i="41"/>
  <c r="AJ282" i="41"/>
  <c r="AJ278" i="41"/>
  <c r="AJ274" i="41"/>
  <c r="AJ270" i="41"/>
  <c r="AJ266" i="41"/>
  <c r="AJ262" i="41"/>
  <c r="AJ258" i="41"/>
  <c r="AJ254" i="41"/>
  <c r="AJ250" i="41"/>
  <c r="AJ246" i="41"/>
  <c r="AJ242" i="41"/>
  <c r="AJ238" i="41"/>
  <c r="AJ234" i="41"/>
  <c r="AJ230" i="41"/>
  <c r="AJ226" i="41"/>
  <c r="AJ222" i="41"/>
  <c r="AJ218" i="41"/>
  <c r="AJ214" i="41"/>
  <c r="AJ210" i="41"/>
  <c r="AJ206" i="41"/>
  <c r="AJ202" i="41"/>
  <c r="AJ198" i="41"/>
  <c r="AJ194" i="41"/>
  <c r="AJ190" i="41"/>
  <c r="AJ186" i="41"/>
  <c r="AJ182" i="41"/>
  <c r="AJ178" i="41"/>
  <c r="AJ174" i="41"/>
  <c r="AJ170" i="41"/>
  <c r="AJ166" i="41"/>
  <c r="AJ162" i="41"/>
  <c r="AJ158" i="41"/>
  <c r="AJ154" i="41"/>
  <c r="AJ150" i="41"/>
  <c r="AJ146" i="41"/>
  <c r="AJ142" i="41"/>
  <c r="AJ138" i="41"/>
  <c r="AJ134" i="41"/>
  <c r="AJ130" i="41"/>
  <c r="AJ126" i="41"/>
  <c r="AJ122" i="41"/>
  <c r="AJ118" i="41"/>
  <c r="AJ114" i="41"/>
  <c r="AJ110" i="41"/>
  <c r="AJ106" i="41"/>
  <c r="AJ102" i="41"/>
  <c r="AJ98" i="41"/>
  <c r="AJ94" i="41"/>
  <c r="AJ90" i="41"/>
  <c r="AJ86" i="41"/>
  <c r="AJ82" i="41"/>
  <c r="AJ78" i="41"/>
  <c r="AJ74" i="41"/>
  <c r="AJ70" i="41"/>
  <c r="AJ66" i="41"/>
  <c r="AJ62" i="41"/>
  <c r="AJ58" i="41"/>
  <c r="AJ54" i="41"/>
  <c r="AJ50" i="41"/>
  <c r="AJ46" i="41"/>
  <c r="AJ42" i="41"/>
  <c r="AJ38" i="41"/>
  <c r="AJ34" i="41"/>
  <c r="AJ30" i="41"/>
  <c r="AJ26" i="41"/>
  <c r="AJ24" i="41"/>
  <c r="AJ20" i="41"/>
  <c r="AJ16" i="41"/>
  <c r="AJ12" i="41"/>
  <c r="AJ8" i="41"/>
  <c r="AJ4" i="41"/>
  <c r="AJ351" i="41"/>
  <c r="AJ350" i="41"/>
  <c r="AJ349" i="41"/>
  <c r="AJ348" i="41"/>
  <c r="AJ347" i="41"/>
  <c r="AJ346" i="41"/>
  <c r="AJ345" i="41"/>
  <c r="AJ344" i="41"/>
  <c r="AJ343" i="41"/>
  <c r="AJ342" i="41"/>
  <c r="AJ341" i="41"/>
  <c r="AJ340" i="41"/>
  <c r="AJ339" i="41"/>
  <c r="AJ338" i="41"/>
  <c r="AJ337" i="41"/>
  <c r="AJ336" i="41"/>
  <c r="AJ335" i="41"/>
  <c r="AJ334" i="41"/>
  <c r="AJ333" i="41"/>
  <c r="AJ332" i="41"/>
  <c r="AJ331" i="41"/>
  <c r="AJ330" i="41"/>
  <c r="AJ329" i="41"/>
  <c r="AJ328" i="41"/>
  <c r="AJ327" i="41"/>
  <c r="AJ326" i="41"/>
  <c r="AJ325" i="41"/>
  <c r="AJ324" i="41"/>
  <c r="AJ323" i="41"/>
  <c r="AJ322" i="41"/>
  <c r="AJ321" i="41"/>
  <c r="AJ320" i="41"/>
  <c r="AJ319" i="41"/>
  <c r="AJ318" i="41"/>
  <c r="AJ317" i="41"/>
  <c r="AJ316" i="41"/>
  <c r="AJ315" i="41"/>
  <c r="AJ314" i="41"/>
  <c r="AJ313" i="41"/>
  <c r="AJ312" i="41"/>
  <c r="AJ311" i="41"/>
  <c r="AJ310" i="41"/>
  <c r="AJ309" i="41"/>
  <c r="AJ308" i="41"/>
  <c r="AJ307" i="41"/>
  <c r="AJ306" i="41"/>
  <c r="AJ305" i="41"/>
  <c r="AJ304" i="41"/>
  <c r="AJ303" i="41"/>
  <c r="AJ302" i="41"/>
  <c r="AJ301" i="41"/>
  <c r="AJ300" i="41"/>
  <c r="AJ299" i="41"/>
  <c r="AJ297" i="41"/>
  <c r="AJ293" i="41"/>
  <c r="AJ289" i="41"/>
  <c r="AJ285" i="41"/>
  <c r="AJ281" i="41"/>
  <c r="AJ277" i="41"/>
  <c r="AJ273" i="41"/>
  <c r="AJ269" i="41"/>
  <c r="AJ265" i="41"/>
  <c r="AJ261" i="41"/>
  <c r="AJ257" i="41"/>
  <c r="AJ253" i="41"/>
  <c r="AJ249" i="41"/>
  <c r="AJ245" i="41"/>
  <c r="AJ241" i="41"/>
  <c r="AJ237" i="41"/>
  <c r="AJ233" i="41"/>
  <c r="AJ229" i="41"/>
  <c r="AJ225" i="41"/>
  <c r="AJ221" i="41"/>
  <c r="AJ217" i="41"/>
  <c r="AJ213" i="41"/>
  <c r="AJ209" i="41"/>
  <c r="AJ205" i="41"/>
  <c r="AJ201" i="41"/>
  <c r="AJ197" i="41"/>
  <c r="AJ193" i="41"/>
  <c r="AJ189" i="41"/>
  <c r="AJ185" i="41"/>
  <c r="AJ181" i="41"/>
  <c r="AJ177" i="41"/>
  <c r="AJ173" i="41"/>
  <c r="AJ169" i="41"/>
  <c r="AJ165" i="41"/>
  <c r="AJ161" i="41"/>
  <c r="AJ157" i="41"/>
  <c r="AJ153" i="41"/>
  <c r="AJ149" i="41"/>
  <c r="AJ145" i="41"/>
  <c r="AJ141" i="41"/>
  <c r="AJ137" i="41"/>
  <c r="AJ133" i="41"/>
  <c r="AJ129" i="41"/>
  <c r="AJ125" i="41"/>
  <c r="AJ121" i="41"/>
  <c r="AJ117" i="41"/>
  <c r="AJ113" i="41"/>
  <c r="AJ109" i="41"/>
  <c r="AJ105" i="41"/>
  <c r="AJ101" i="41"/>
  <c r="AJ97" i="41"/>
  <c r="AJ93" i="41"/>
  <c r="AJ89" i="41"/>
  <c r="AJ85" i="41"/>
  <c r="AJ81" i="41"/>
  <c r="AJ77" i="41"/>
  <c r="AJ73" i="41"/>
  <c r="AJ69" i="41"/>
  <c r="AJ65" i="41"/>
  <c r="AJ61" i="41"/>
  <c r="AJ57" i="41"/>
  <c r="AJ53" i="41"/>
  <c r="AJ49" i="41"/>
  <c r="AJ45" i="41"/>
  <c r="AJ41" i="41"/>
  <c r="AJ37" i="41"/>
  <c r="AJ33" i="41"/>
  <c r="AJ29" i="41"/>
  <c r="AJ25" i="41"/>
  <c r="AJ21" i="41"/>
  <c r="AJ17" i="41"/>
  <c r="AJ13" i="41"/>
  <c r="AJ9" i="41"/>
  <c r="AJ5" i="41"/>
  <c r="AJ295" i="41"/>
  <c r="AJ291" i="41"/>
  <c r="AJ287" i="41"/>
  <c r="AJ283" i="41"/>
  <c r="AJ279" i="41"/>
  <c r="AJ275" i="41"/>
  <c r="AJ271" i="41"/>
  <c r="AJ267" i="41"/>
  <c r="AJ263" i="41"/>
  <c r="AJ259" i="41"/>
  <c r="AJ255" i="41"/>
  <c r="AJ251" i="41"/>
  <c r="AJ247" i="41"/>
  <c r="AJ243" i="41"/>
  <c r="AJ239" i="41"/>
  <c r="AJ235" i="41"/>
  <c r="AJ231" i="41"/>
  <c r="AJ227" i="41"/>
  <c r="AJ223" i="41"/>
  <c r="AJ219" i="41"/>
  <c r="AJ215" i="41"/>
  <c r="AJ211" i="41"/>
  <c r="AJ207" i="41"/>
  <c r="AJ203" i="41"/>
  <c r="AJ199" i="41"/>
  <c r="AJ195" i="41"/>
  <c r="AJ191" i="41"/>
  <c r="AJ187" i="41"/>
  <c r="AJ183" i="41"/>
  <c r="AJ179" i="41"/>
  <c r="AJ175" i="41"/>
  <c r="AJ171" i="41"/>
  <c r="AJ167" i="41"/>
  <c r="AJ163" i="41"/>
  <c r="AJ159" i="41"/>
  <c r="AJ155" i="41"/>
  <c r="AJ151" i="41"/>
  <c r="AJ147" i="41"/>
  <c r="AJ143" i="41"/>
  <c r="AJ139" i="41"/>
  <c r="AJ135" i="41"/>
  <c r="AJ131" i="41"/>
  <c r="AJ127" i="41"/>
  <c r="AJ123" i="41"/>
  <c r="AJ119" i="41"/>
  <c r="AJ115" i="41"/>
  <c r="AJ111" i="41"/>
  <c r="AJ107" i="41"/>
  <c r="AJ103" i="41"/>
  <c r="AJ99" i="41"/>
  <c r="AJ95" i="41"/>
  <c r="AJ91" i="41"/>
  <c r="AJ87" i="41"/>
  <c r="AJ83" i="41"/>
  <c r="AJ79" i="41"/>
  <c r="AJ75" i="41"/>
  <c r="AJ71" i="41"/>
  <c r="AJ67" i="41"/>
  <c r="AJ63" i="41"/>
  <c r="AJ59" i="41"/>
  <c r="AJ55" i="41"/>
  <c r="AJ51" i="41"/>
  <c r="AJ47" i="41"/>
  <c r="AJ43" i="41"/>
  <c r="AJ39" i="41"/>
  <c r="AJ35" i="41"/>
  <c r="AJ31" i="41"/>
  <c r="AJ27" i="41"/>
  <c r="AJ23" i="41"/>
  <c r="AJ19" i="41"/>
  <c r="AJ15" i="41"/>
  <c r="AJ11" i="41"/>
  <c r="AJ7" i="41"/>
  <c r="AJ3" i="41"/>
  <c r="AK399" i="41" l="1"/>
  <c r="AK400" i="41"/>
  <c r="AK354" i="41"/>
  <c r="AK356" i="41"/>
  <c r="AK360" i="41"/>
  <c r="AK366" i="41"/>
  <c r="AK386" i="41"/>
  <c r="AK364" i="41"/>
  <c r="AK368" i="41"/>
  <c r="AK370" i="41"/>
  <c r="AK372" i="41"/>
  <c r="AK374" i="41"/>
  <c r="AK376" i="41"/>
  <c r="AK380" i="41"/>
  <c r="AK384" i="41"/>
  <c r="AK394" i="41"/>
  <c r="AK361" i="41"/>
  <c r="AK363" i="41"/>
  <c r="AK365" i="41"/>
  <c r="AK381" i="41"/>
  <c r="AK385" i="41"/>
  <c r="AK355" i="41"/>
  <c r="AK378" i="41"/>
  <c r="AK382" i="41"/>
  <c r="AK391" i="41"/>
  <c r="AK396" i="41"/>
  <c r="AK398" i="41"/>
  <c r="AK359" i="41"/>
  <c r="AK367" i="41"/>
  <c r="AK369" i="41"/>
  <c r="AK371" i="41"/>
  <c r="AK373" i="41"/>
  <c r="AK375" i="41"/>
  <c r="AK377" i="41"/>
  <c r="AK379" i="41"/>
  <c r="AK383" i="41"/>
  <c r="AK395" i="41"/>
  <c r="AK397" i="41"/>
  <c r="AK362" i="41"/>
  <c r="AK390" i="41"/>
  <c r="AK357" i="41"/>
  <c r="AK387" i="41"/>
  <c r="AK358" i="41"/>
  <c r="AK388" i="41"/>
  <c r="AK392" i="41"/>
  <c r="AK389" i="41"/>
  <c r="AK393" i="41"/>
  <c r="BL355" i="54"/>
  <c r="BL356" i="54"/>
  <c r="BL357" i="54"/>
  <c r="BL358" i="54"/>
  <c r="BL359" i="54"/>
  <c r="BL354" i="54"/>
  <c r="BL361" i="54"/>
  <c r="BL362" i="54"/>
  <c r="BL365" i="54"/>
  <c r="BL366" i="54"/>
  <c r="BL369" i="54"/>
  <c r="BL370" i="54"/>
  <c r="BL374" i="54"/>
  <c r="BL375" i="54"/>
  <c r="BL360" i="54"/>
  <c r="BL363" i="54"/>
  <c r="BL364" i="54"/>
  <c r="BL367" i="54"/>
  <c r="BL368" i="54"/>
  <c r="BL371" i="54"/>
  <c r="BL373" i="54"/>
  <c r="BL376" i="54"/>
  <c r="BL377" i="54"/>
  <c r="BL378" i="54"/>
  <c r="BL379" i="54"/>
  <c r="BL382" i="54"/>
  <c r="BL383" i="54"/>
  <c r="BL386" i="54"/>
  <c r="BL387" i="54"/>
  <c r="BL390" i="54"/>
  <c r="BL391" i="54"/>
  <c r="BL394" i="54"/>
  <c r="BL395" i="54"/>
  <c r="BL398" i="54"/>
  <c r="BL399" i="54"/>
  <c r="BL380" i="54"/>
  <c r="BL381" i="54"/>
  <c r="BL384" i="54"/>
  <c r="BL385" i="54"/>
  <c r="BL388" i="54"/>
  <c r="BL389" i="54"/>
  <c r="BL392" i="54"/>
  <c r="BL393" i="54"/>
  <c r="BL396" i="54"/>
  <c r="BL397" i="54"/>
  <c r="BL400" i="54"/>
  <c r="BL372" i="54"/>
  <c r="BM2" i="54"/>
  <c r="BL155" i="54"/>
  <c r="BL151" i="54"/>
  <c r="BL147" i="54"/>
  <c r="BL143" i="54"/>
  <c r="BL133" i="54"/>
  <c r="BL119" i="54"/>
  <c r="BL113" i="54"/>
  <c r="BL153" i="54"/>
  <c r="BL149" i="54"/>
  <c r="BL145" i="54"/>
  <c r="BL135" i="54"/>
  <c r="BL131" i="54"/>
  <c r="BL129" i="54"/>
  <c r="BL127" i="54"/>
  <c r="BL125" i="54"/>
  <c r="BL123" i="54"/>
  <c r="BL121" i="54"/>
  <c r="BL115" i="54"/>
  <c r="BL109" i="54"/>
  <c r="BL107" i="54"/>
  <c r="BL101" i="54"/>
  <c r="BL99" i="54"/>
  <c r="BL95" i="54"/>
  <c r="BL111" i="54"/>
  <c r="BL105" i="54"/>
  <c r="BL103" i="54"/>
  <c r="BL97" i="54"/>
  <c r="BL91" i="54"/>
  <c r="BL87" i="54"/>
  <c r="BL85" i="54"/>
  <c r="BL83" i="54"/>
  <c r="BL79" i="54"/>
  <c r="BL75" i="54"/>
  <c r="BL71" i="54"/>
  <c r="BL93" i="54"/>
  <c r="BL89" i="54"/>
  <c r="BL81" i="54"/>
  <c r="BL77" i="54"/>
  <c r="BL73" i="54"/>
  <c r="BL69" i="54"/>
  <c r="BL65" i="54"/>
  <c r="BL61" i="54"/>
  <c r="BL57" i="54"/>
  <c r="BL53" i="54"/>
  <c r="BL49" i="54"/>
  <c r="BL45" i="54"/>
  <c r="BL41" i="54"/>
  <c r="BL67" i="54"/>
  <c r="BL63" i="54"/>
  <c r="BL59" i="54"/>
  <c r="BL55" i="54"/>
  <c r="BL51" i="54"/>
  <c r="BL47" i="54"/>
  <c r="BL43" i="54"/>
  <c r="BL39" i="54"/>
  <c r="BL37" i="54"/>
  <c r="BL35" i="54"/>
  <c r="BL33" i="54"/>
  <c r="BL31" i="54"/>
  <c r="BL29" i="54"/>
  <c r="BL27" i="54"/>
  <c r="BL25" i="54"/>
  <c r="BL23" i="54"/>
  <c r="BL21" i="54"/>
  <c r="BL19" i="54"/>
  <c r="BL17" i="54"/>
  <c r="BL15" i="54"/>
  <c r="BL13" i="54"/>
  <c r="BL11" i="54"/>
  <c r="BL9" i="54"/>
  <c r="BL7" i="54"/>
  <c r="BL5" i="54"/>
  <c r="BL117" i="54"/>
  <c r="BL137" i="54"/>
  <c r="BL139" i="54"/>
  <c r="BL179" i="54"/>
  <c r="BL167" i="54"/>
  <c r="BL159" i="54"/>
  <c r="BL141" i="54"/>
  <c r="BL163" i="54"/>
  <c r="BL157" i="54"/>
  <c r="BL187" i="54"/>
  <c r="BL175" i="54"/>
  <c r="BL171" i="54"/>
  <c r="BL262" i="54"/>
  <c r="BL228" i="54"/>
  <c r="BL200" i="54"/>
  <c r="BL196" i="54"/>
  <c r="BL192" i="54"/>
  <c r="BL184" i="54"/>
  <c r="BL180" i="54"/>
  <c r="BL172" i="54"/>
  <c r="BL164" i="54"/>
  <c r="BL160" i="54"/>
  <c r="BL152" i="54"/>
  <c r="BL148" i="54"/>
  <c r="BL140" i="54"/>
  <c r="BL132" i="54"/>
  <c r="BL130" i="54"/>
  <c r="BL124" i="54"/>
  <c r="BL122" i="54"/>
  <c r="BL232" i="54"/>
  <c r="BL224" i="54"/>
  <c r="BL220" i="54"/>
  <c r="BL216" i="54"/>
  <c r="BL212" i="54"/>
  <c r="BL208" i="54"/>
  <c r="BL204" i="54"/>
  <c r="BL176" i="54"/>
  <c r="BL168" i="54"/>
  <c r="BL136" i="54"/>
  <c r="BL134" i="54"/>
  <c r="BL128" i="54"/>
  <c r="BL126" i="54"/>
  <c r="BL120" i="54"/>
  <c r="BL144" i="54"/>
  <c r="BL156" i="54"/>
  <c r="BL188" i="54"/>
  <c r="BL173" i="54"/>
  <c r="BL165" i="54"/>
  <c r="BL235" i="54"/>
  <c r="BL227" i="54"/>
  <c r="BL225" i="54"/>
  <c r="BL215" i="54"/>
  <c r="BL213" i="54"/>
  <c r="BL231" i="54"/>
  <c r="BL239" i="54"/>
  <c r="BL253" i="54"/>
  <c r="BL249" i="54"/>
  <c r="BL245" i="54"/>
  <c r="BL241" i="54"/>
  <c r="BL233" i="54"/>
  <c r="BL318" i="54"/>
  <c r="BL312" i="54"/>
  <c r="BL306" i="54"/>
  <c r="BL294" i="54"/>
  <c r="BL292" i="54"/>
  <c r="BL290" i="54"/>
  <c r="BL288" i="54"/>
  <c r="BL282" i="54"/>
  <c r="BL280" i="54"/>
  <c r="BL274" i="54"/>
  <c r="BL272" i="54"/>
  <c r="BL185" i="54"/>
  <c r="BL183" i="54"/>
  <c r="BL181" i="54"/>
  <c r="BL177" i="54"/>
  <c r="BL169" i="54"/>
  <c r="BL161" i="54"/>
  <c r="BL217" i="54"/>
  <c r="BL211" i="54"/>
  <c r="BL209" i="54"/>
  <c r="BL207" i="54"/>
  <c r="BL205" i="54"/>
  <c r="BL203" i="54"/>
  <c r="BL201" i="54"/>
  <c r="BL199" i="54"/>
  <c r="BL197" i="54"/>
  <c r="BL195" i="54"/>
  <c r="BL193" i="54"/>
  <c r="BL191" i="54"/>
  <c r="BL189" i="54"/>
  <c r="BL223" i="54"/>
  <c r="BL221" i="54"/>
  <c r="BL219" i="54"/>
  <c r="BL255" i="54"/>
  <c r="BL251" i="54"/>
  <c r="BL247" i="54"/>
  <c r="BL243" i="54"/>
  <c r="BL237" i="54"/>
  <c r="BL229" i="54"/>
  <c r="BL286" i="54"/>
  <c r="BL284" i="54"/>
  <c r="BL278" i="54"/>
  <c r="BL276" i="54"/>
  <c r="BL270" i="54"/>
  <c r="BL268" i="54"/>
  <c r="BL260" i="54"/>
  <c r="BL258" i="54"/>
  <c r="BL254" i="54"/>
  <c r="BL250" i="54"/>
  <c r="BL246" i="54"/>
  <c r="BL242" i="54"/>
  <c r="BL238" i="54"/>
  <c r="BL222" i="54"/>
  <c r="BL4" i="54"/>
  <c r="BL6" i="54"/>
  <c r="BL8" i="54"/>
  <c r="BL10" i="54"/>
  <c r="BL12" i="54"/>
  <c r="BL14" i="54"/>
  <c r="BL16" i="54"/>
  <c r="BL18" i="54"/>
  <c r="BL20" i="54"/>
  <c r="BL22" i="54"/>
  <c r="BL24" i="54"/>
  <c r="BL26" i="54"/>
  <c r="BL28" i="54"/>
  <c r="BL32" i="54"/>
  <c r="BL34" i="54"/>
  <c r="BL36" i="54"/>
  <c r="BL38" i="54"/>
  <c r="BL40" i="54"/>
  <c r="BL42" i="54"/>
  <c r="BL44" i="54"/>
  <c r="BL46" i="54"/>
  <c r="BL48" i="54"/>
  <c r="BL50" i="54"/>
  <c r="BL52" i="54"/>
  <c r="BL54" i="54"/>
  <c r="BL56" i="54"/>
  <c r="BL58" i="54"/>
  <c r="BL60" i="54"/>
  <c r="BL62" i="54"/>
  <c r="BL64" i="54"/>
  <c r="BL66" i="54"/>
  <c r="BL68" i="54"/>
  <c r="BL70" i="54"/>
  <c r="BL72" i="54"/>
  <c r="BL74" i="54"/>
  <c r="BL76" i="54"/>
  <c r="BL78" i="54"/>
  <c r="BL80" i="54"/>
  <c r="BL82" i="54"/>
  <c r="BL84" i="54"/>
  <c r="BL86" i="54"/>
  <c r="BL88" i="54"/>
  <c r="BL90" i="54"/>
  <c r="BL92" i="54"/>
  <c r="BL94" i="54"/>
  <c r="BL96" i="54"/>
  <c r="BL266" i="54"/>
  <c r="BL264" i="54"/>
  <c r="BL236" i="54"/>
  <c r="BL234" i="54"/>
  <c r="BL230" i="54"/>
  <c r="BL226" i="54"/>
  <c r="BL98" i="54"/>
  <c r="BL100" i="54"/>
  <c r="BL102" i="54"/>
  <c r="BL104" i="54"/>
  <c r="BL106" i="54"/>
  <c r="BL108" i="54"/>
  <c r="BL30" i="54"/>
  <c r="BL257" i="54"/>
  <c r="BL311" i="54"/>
  <c r="BL316" i="54"/>
  <c r="BL308" i="54"/>
  <c r="BL304" i="54"/>
  <c r="BL300" i="54"/>
  <c r="BL303" i="54"/>
  <c r="BL331" i="54"/>
  <c r="BL327" i="54"/>
  <c r="BL325" i="54"/>
  <c r="BL323" i="54"/>
  <c r="BL319" i="54"/>
  <c r="BL317" i="54"/>
  <c r="BL315" i="54"/>
  <c r="BL313" i="54"/>
  <c r="BL309" i="54"/>
  <c r="BL297" i="54"/>
  <c r="BL295" i="54"/>
  <c r="BL293" i="54"/>
  <c r="BL291" i="54"/>
  <c r="BL289" i="54"/>
  <c r="BL287" i="54"/>
  <c r="BL285" i="54"/>
  <c r="BL283" i="54"/>
  <c r="BL281" i="54"/>
  <c r="BL279" i="54"/>
  <c r="BL277" i="54"/>
  <c r="BL275" i="54"/>
  <c r="BL273" i="54"/>
  <c r="BL271" i="54"/>
  <c r="BL269" i="54"/>
  <c r="BL267" i="54"/>
  <c r="BL265" i="54"/>
  <c r="BL263" i="54"/>
  <c r="BL261" i="54"/>
  <c r="BL322" i="54"/>
  <c r="BL324" i="54"/>
  <c r="BL320" i="54"/>
  <c r="BL336" i="54"/>
  <c r="BL350" i="54"/>
  <c r="BL334" i="54"/>
  <c r="BL342" i="54"/>
  <c r="BL345" i="54"/>
  <c r="BL349" i="54"/>
  <c r="BL351" i="54"/>
  <c r="BL353" i="54"/>
  <c r="BL347" i="54"/>
  <c r="BL341" i="54"/>
  <c r="BL348" i="54"/>
  <c r="BL346" i="54"/>
  <c r="BL340" i="54"/>
  <c r="BL338" i="54"/>
  <c r="BL344" i="54"/>
  <c r="BL110" i="54"/>
  <c r="BL112" i="54"/>
  <c r="BL114" i="54"/>
  <c r="BL116" i="54"/>
  <c r="BL118" i="54"/>
  <c r="BL138" i="54"/>
  <c r="BL142" i="54"/>
  <c r="BL146" i="54"/>
  <c r="BL150" i="54"/>
  <c r="BL154" i="54"/>
  <c r="BL158" i="54"/>
  <c r="BL162" i="54"/>
  <c r="BL166" i="54"/>
  <c r="BL170" i="54"/>
  <c r="BL174" i="54"/>
  <c r="BL178" i="54"/>
  <c r="BL182" i="54"/>
  <c r="BL186" i="54"/>
  <c r="BL190" i="54"/>
  <c r="BL194" i="54"/>
  <c r="BL198" i="54"/>
  <c r="BL202" i="54"/>
  <c r="BL206" i="54"/>
  <c r="BL210" i="54"/>
  <c r="BL214" i="54"/>
  <c r="BL218" i="54"/>
  <c r="BL240" i="54"/>
  <c r="BL244" i="54"/>
  <c r="BL248" i="54"/>
  <c r="BL252" i="54"/>
  <c r="BL256" i="54"/>
  <c r="BL299" i="54"/>
  <c r="BL259" i="54"/>
  <c r="BL314" i="54"/>
  <c r="BL310" i="54"/>
  <c r="BL302" i="54"/>
  <c r="BL298" i="54"/>
  <c r="BL296" i="54"/>
  <c r="BL339" i="54"/>
  <c r="BL337" i="54"/>
  <c r="BL335" i="54"/>
  <c r="BL333" i="54"/>
  <c r="BL329" i="54"/>
  <c r="BL321" i="54"/>
  <c r="BL307" i="54"/>
  <c r="BL305" i="54"/>
  <c r="BL301" i="54"/>
  <c r="BL326" i="54"/>
  <c r="BL332" i="54"/>
  <c r="BL330" i="54"/>
  <c r="BL328" i="54"/>
  <c r="BL343" i="54"/>
  <c r="BL352" i="54"/>
  <c r="BL3" i="54"/>
  <c r="V29" i="48"/>
  <c r="Q59" i="52"/>
  <c r="O59" i="52"/>
  <c r="K59" i="52"/>
  <c r="E59" i="52"/>
  <c r="R59" i="52"/>
  <c r="N59" i="52"/>
  <c r="I59" i="52"/>
  <c r="S59" i="52"/>
  <c r="T59" i="52"/>
  <c r="J59" i="52"/>
  <c r="P60" i="52"/>
  <c r="L60" i="52"/>
  <c r="D60" i="52"/>
  <c r="F61" i="52"/>
  <c r="M60" i="52"/>
  <c r="G60" i="52"/>
  <c r="H60" i="52" s="1"/>
  <c r="T58" i="51"/>
  <c r="J58" i="51"/>
  <c r="S58" i="51"/>
  <c r="F60" i="51"/>
  <c r="M59" i="51"/>
  <c r="G59" i="51"/>
  <c r="H59" i="51" s="1"/>
  <c r="P59" i="51"/>
  <c r="L59" i="51"/>
  <c r="D59" i="51"/>
  <c r="R58" i="51"/>
  <c r="N58" i="51"/>
  <c r="Q58" i="51"/>
  <c r="O58" i="51"/>
  <c r="K58" i="51"/>
  <c r="E58" i="51"/>
  <c r="I58" i="51"/>
  <c r="G59" i="50"/>
  <c r="H59" i="50" s="1"/>
  <c r="L59" i="50" s="1"/>
  <c r="N58" i="50"/>
  <c r="S58" i="50" s="1"/>
  <c r="D60" i="50"/>
  <c r="F61" i="50"/>
  <c r="K59" i="50"/>
  <c r="E59" i="50"/>
  <c r="R59" i="50"/>
  <c r="I59" i="50"/>
  <c r="AK352" i="41"/>
  <c r="AK353" i="41"/>
  <c r="AL2" i="41"/>
  <c r="AK296" i="41"/>
  <c r="AK292" i="41"/>
  <c r="AK288" i="41"/>
  <c r="AK284" i="41"/>
  <c r="AK280" i="41"/>
  <c r="AK276" i="41"/>
  <c r="AK272" i="41"/>
  <c r="AK268" i="41"/>
  <c r="AK264" i="41"/>
  <c r="AK260" i="41"/>
  <c r="AK256" i="41"/>
  <c r="AK252" i="41"/>
  <c r="AK248" i="41"/>
  <c r="AK244" i="41"/>
  <c r="AK240" i="41"/>
  <c r="AK236" i="41"/>
  <c r="AK232" i="41"/>
  <c r="AK228" i="41"/>
  <c r="AK224" i="41"/>
  <c r="AK220" i="41"/>
  <c r="AK216" i="41"/>
  <c r="AK212" i="41"/>
  <c r="AK208" i="41"/>
  <c r="AK204" i="41"/>
  <c r="AK200" i="41"/>
  <c r="AK196" i="41"/>
  <c r="AK192" i="41"/>
  <c r="AK188" i="41"/>
  <c r="AK184" i="41"/>
  <c r="AK180" i="41"/>
  <c r="AK176" i="41"/>
  <c r="AK172" i="41"/>
  <c r="AK168" i="41"/>
  <c r="AK164" i="41"/>
  <c r="AK160" i="41"/>
  <c r="AK156" i="41"/>
  <c r="AK152" i="41"/>
  <c r="AK148" i="41"/>
  <c r="AK144" i="41"/>
  <c r="AK140" i="41"/>
  <c r="AK136" i="41"/>
  <c r="AK132" i="41"/>
  <c r="AK128" i="41"/>
  <c r="AK124" i="41"/>
  <c r="AK120" i="41"/>
  <c r="AK116" i="41"/>
  <c r="AK112" i="41"/>
  <c r="AK108" i="41"/>
  <c r="AK104" i="41"/>
  <c r="AK100" i="41"/>
  <c r="AK96" i="41"/>
  <c r="AK92" i="41"/>
  <c r="AK88" i="41"/>
  <c r="AK84" i="41"/>
  <c r="AK80" i="41"/>
  <c r="AK76" i="41"/>
  <c r="AK72" i="41"/>
  <c r="AK68" i="41"/>
  <c r="AK64" i="41"/>
  <c r="AK60" i="41"/>
  <c r="AK56" i="41"/>
  <c r="AK52" i="41"/>
  <c r="AK48" i="41"/>
  <c r="AK44" i="41"/>
  <c r="AK40" i="41"/>
  <c r="AK36" i="41"/>
  <c r="AK32" i="41"/>
  <c r="AK28" i="41"/>
  <c r="AK22" i="41"/>
  <c r="AK18" i="41"/>
  <c r="AK14" i="41"/>
  <c r="AK10" i="41"/>
  <c r="AK6" i="41"/>
  <c r="AK3" i="41"/>
  <c r="AK298" i="41"/>
  <c r="AK294" i="41"/>
  <c r="AK290" i="41"/>
  <c r="AK286" i="41"/>
  <c r="AK282" i="41"/>
  <c r="AK278" i="41"/>
  <c r="AK274" i="41"/>
  <c r="AK270" i="41"/>
  <c r="AK266" i="41"/>
  <c r="AK262" i="41"/>
  <c r="AK258" i="41"/>
  <c r="AK254" i="41"/>
  <c r="AK250" i="41"/>
  <c r="AK246" i="41"/>
  <c r="AK242" i="41"/>
  <c r="AK238" i="41"/>
  <c r="AK234" i="41"/>
  <c r="AK230" i="41"/>
  <c r="AK226" i="41"/>
  <c r="AK222" i="41"/>
  <c r="AK218" i="41"/>
  <c r="AK214" i="41"/>
  <c r="AK210" i="41"/>
  <c r="AK206" i="41"/>
  <c r="AK202" i="41"/>
  <c r="AK198" i="41"/>
  <c r="AK194" i="41"/>
  <c r="AK190" i="41"/>
  <c r="AK186" i="41"/>
  <c r="AK182" i="41"/>
  <c r="AK178" i="41"/>
  <c r="AK174" i="41"/>
  <c r="AK170" i="41"/>
  <c r="AK166" i="41"/>
  <c r="AK162" i="41"/>
  <c r="AK158" i="41"/>
  <c r="AK154" i="41"/>
  <c r="AK150" i="41"/>
  <c r="AK146" i="41"/>
  <c r="AK142" i="41"/>
  <c r="AK138" i="41"/>
  <c r="AK134" i="41"/>
  <c r="AK130" i="41"/>
  <c r="AK126" i="41"/>
  <c r="AK122" i="41"/>
  <c r="AK118" i="41"/>
  <c r="AK114" i="41"/>
  <c r="AK110" i="41"/>
  <c r="AK106" i="41"/>
  <c r="AK102" i="41"/>
  <c r="AK98" i="41"/>
  <c r="AK94" i="41"/>
  <c r="AK90" i="41"/>
  <c r="AK86" i="41"/>
  <c r="AK82" i="41"/>
  <c r="AK78" i="41"/>
  <c r="AK74" i="41"/>
  <c r="AK70" i="41"/>
  <c r="AK66" i="41"/>
  <c r="AK62" i="41"/>
  <c r="AK58" i="41"/>
  <c r="AK54" i="41"/>
  <c r="AK50" i="41"/>
  <c r="AK46" i="41"/>
  <c r="AK42" i="41"/>
  <c r="AK38" i="41"/>
  <c r="AK34" i="41"/>
  <c r="AK30" i="41"/>
  <c r="AK26" i="41"/>
  <c r="AK24" i="41"/>
  <c r="AK20" i="41"/>
  <c r="AK16" i="41"/>
  <c r="AK12" i="41"/>
  <c r="AK8" i="41"/>
  <c r="AK4" i="41"/>
  <c r="AK297" i="41"/>
  <c r="AK293" i="41"/>
  <c r="AK289" i="41"/>
  <c r="AK285" i="41"/>
  <c r="AK281" i="41"/>
  <c r="AK277" i="41"/>
  <c r="AK273" i="41"/>
  <c r="AK269" i="41"/>
  <c r="AK265" i="41"/>
  <c r="AK261" i="41"/>
  <c r="AK257" i="41"/>
  <c r="AK253" i="41"/>
  <c r="AK249" i="41"/>
  <c r="AK245" i="41"/>
  <c r="AK241" i="41"/>
  <c r="AK237" i="41"/>
  <c r="AK233" i="41"/>
  <c r="AK229" i="41"/>
  <c r="AK225" i="41"/>
  <c r="AK221" i="41"/>
  <c r="AK217" i="41"/>
  <c r="AK213" i="41"/>
  <c r="AK209" i="41"/>
  <c r="AK205" i="41"/>
  <c r="AK201" i="41"/>
  <c r="AK197" i="41"/>
  <c r="AK193" i="41"/>
  <c r="AK189" i="41"/>
  <c r="AK185" i="41"/>
  <c r="AK181" i="41"/>
  <c r="AK177" i="41"/>
  <c r="AK173" i="41"/>
  <c r="AK169" i="41"/>
  <c r="AK165" i="41"/>
  <c r="AK161" i="41"/>
  <c r="AK157" i="41"/>
  <c r="AK153" i="41"/>
  <c r="AK149" i="41"/>
  <c r="AK145" i="41"/>
  <c r="AK141" i="41"/>
  <c r="AK137" i="41"/>
  <c r="AK133" i="41"/>
  <c r="AK129" i="41"/>
  <c r="AK125" i="41"/>
  <c r="AK121" i="41"/>
  <c r="AK117" i="41"/>
  <c r="AK113" i="41"/>
  <c r="AK109" i="41"/>
  <c r="AK105" i="41"/>
  <c r="AK101" i="41"/>
  <c r="AK97" i="41"/>
  <c r="AK93" i="41"/>
  <c r="AK89" i="41"/>
  <c r="AK85" i="41"/>
  <c r="AK81" i="41"/>
  <c r="AK77" i="41"/>
  <c r="AK73" i="41"/>
  <c r="AK69" i="41"/>
  <c r="AK65" i="41"/>
  <c r="AK61" i="41"/>
  <c r="AK57" i="41"/>
  <c r="AK53" i="41"/>
  <c r="AK49" i="41"/>
  <c r="AK45" i="41"/>
  <c r="AK41" i="41"/>
  <c r="AK37" i="41"/>
  <c r="AK33" i="41"/>
  <c r="AK29" i="41"/>
  <c r="AK25" i="41"/>
  <c r="AK21" i="41"/>
  <c r="AK17" i="41"/>
  <c r="AK13" i="41"/>
  <c r="AK9" i="41"/>
  <c r="AK5" i="41"/>
  <c r="AK351" i="41"/>
  <c r="AK350" i="41"/>
  <c r="AK349" i="41"/>
  <c r="AK348" i="41"/>
  <c r="AK347" i="41"/>
  <c r="AK346" i="41"/>
  <c r="AK345" i="41"/>
  <c r="AK344" i="41"/>
  <c r="AK343" i="41"/>
  <c r="AK342" i="41"/>
  <c r="AK341" i="41"/>
  <c r="AK340" i="41"/>
  <c r="AK339" i="41"/>
  <c r="AK338" i="41"/>
  <c r="AK337" i="41"/>
  <c r="AK336" i="41"/>
  <c r="AK335" i="41"/>
  <c r="AK334" i="41"/>
  <c r="AK333" i="41"/>
  <c r="AK332" i="41"/>
  <c r="AK331" i="41"/>
  <c r="AK330" i="41"/>
  <c r="AK329" i="41"/>
  <c r="AK328" i="41"/>
  <c r="AK327" i="41"/>
  <c r="AK326" i="41"/>
  <c r="AK325" i="41"/>
  <c r="AK324" i="41"/>
  <c r="AK323" i="41"/>
  <c r="AK322" i="41"/>
  <c r="AK321" i="41"/>
  <c r="AK320" i="41"/>
  <c r="AK319" i="41"/>
  <c r="AK318" i="41"/>
  <c r="AK317" i="41"/>
  <c r="AK316" i="41"/>
  <c r="AK315" i="41"/>
  <c r="AK314" i="41"/>
  <c r="AK313" i="41"/>
  <c r="AK312" i="41"/>
  <c r="AK311" i="41"/>
  <c r="AK310" i="41"/>
  <c r="AK309" i="41"/>
  <c r="AK308" i="41"/>
  <c r="AK307" i="41"/>
  <c r="AK306" i="41"/>
  <c r="AK305" i="41"/>
  <c r="AK304" i="41"/>
  <c r="AK303" i="41"/>
  <c r="AK302" i="41"/>
  <c r="AK301" i="41"/>
  <c r="AK300" i="41"/>
  <c r="AK299" i="41"/>
  <c r="AK295" i="41"/>
  <c r="AK291" i="41"/>
  <c r="AK287" i="41"/>
  <c r="AK283" i="41"/>
  <c r="AK279" i="41"/>
  <c r="AK275" i="41"/>
  <c r="AK271" i="41"/>
  <c r="AK267" i="41"/>
  <c r="AK263" i="41"/>
  <c r="AK259" i="41"/>
  <c r="AK255" i="41"/>
  <c r="AK251" i="41"/>
  <c r="AK247" i="41"/>
  <c r="AK243" i="41"/>
  <c r="AK239" i="41"/>
  <c r="AK235" i="41"/>
  <c r="AK231" i="41"/>
  <c r="AK227" i="41"/>
  <c r="AK223" i="41"/>
  <c r="AK219" i="41"/>
  <c r="AK215" i="41"/>
  <c r="AK211" i="41"/>
  <c r="AK207" i="41"/>
  <c r="AK203" i="41"/>
  <c r="AK199" i="41"/>
  <c r="AK195" i="41"/>
  <c r="AK191" i="41"/>
  <c r="AK187" i="41"/>
  <c r="AK183" i="41"/>
  <c r="AK179" i="41"/>
  <c r="AK175" i="41"/>
  <c r="AK171" i="41"/>
  <c r="AK167" i="41"/>
  <c r="AK163" i="41"/>
  <c r="AK159" i="41"/>
  <c r="AK155" i="41"/>
  <c r="AK151" i="41"/>
  <c r="AK147" i="41"/>
  <c r="AK143" i="41"/>
  <c r="AK139" i="41"/>
  <c r="AK135" i="41"/>
  <c r="AK131" i="41"/>
  <c r="AK127" i="41"/>
  <c r="AK123" i="41"/>
  <c r="AK119" i="41"/>
  <c r="AK115" i="41"/>
  <c r="AK111" i="41"/>
  <c r="AK107" i="41"/>
  <c r="AK103" i="41"/>
  <c r="AK99" i="41"/>
  <c r="AK95" i="41"/>
  <c r="AK91" i="41"/>
  <c r="AK87" i="41"/>
  <c r="AK83" i="41"/>
  <c r="AK79" i="41"/>
  <c r="AK75" i="41"/>
  <c r="AK71" i="41"/>
  <c r="AK67" i="41"/>
  <c r="AK63" i="41"/>
  <c r="AK59" i="41"/>
  <c r="AK55" i="41"/>
  <c r="AK51" i="41"/>
  <c r="AK47" i="41"/>
  <c r="AK43" i="41"/>
  <c r="AK39" i="41"/>
  <c r="AK35" i="41"/>
  <c r="AK31" i="41"/>
  <c r="AK27" i="41"/>
  <c r="AK23" i="41"/>
  <c r="AK19" i="41"/>
  <c r="AK15" i="41"/>
  <c r="AK11" i="41"/>
  <c r="AK7" i="41"/>
  <c r="AL400" i="41" l="1"/>
  <c r="AL399" i="41"/>
  <c r="AL356" i="41"/>
  <c r="AL362" i="41"/>
  <c r="AL364" i="41"/>
  <c r="AL366" i="41"/>
  <c r="AL354" i="41"/>
  <c r="AL360" i="41"/>
  <c r="AL368" i="41"/>
  <c r="AL370" i="41"/>
  <c r="AL372" i="41"/>
  <c r="AL374" i="41"/>
  <c r="AL376" i="41"/>
  <c r="AL380" i="41"/>
  <c r="AL384" i="41"/>
  <c r="AL386" i="41"/>
  <c r="AL357" i="41"/>
  <c r="AL361" i="41"/>
  <c r="AL387" i="41"/>
  <c r="AL391" i="41"/>
  <c r="AL365" i="41"/>
  <c r="AL381" i="41"/>
  <c r="AL382" i="41"/>
  <c r="AL396" i="41"/>
  <c r="AL377" i="41"/>
  <c r="AL390" i="41"/>
  <c r="AL394" i="41"/>
  <c r="AL363" i="41"/>
  <c r="AL385" i="41"/>
  <c r="AL355" i="41"/>
  <c r="AL358" i="41"/>
  <c r="AL378" i="41"/>
  <c r="AL388" i="41"/>
  <c r="AL392" i="41"/>
  <c r="AL398" i="41"/>
  <c r="AL359" i="41"/>
  <c r="AL367" i="41"/>
  <c r="AL369" i="41"/>
  <c r="AL371" i="41"/>
  <c r="AL373" i="41"/>
  <c r="AL375" i="41"/>
  <c r="AL379" i="41"/>
  <c r="AL389" i="41"/>
  <c r="AL393" i="41"/>
  <c r="AL397" i="41"/>
  <c r="AL383" i="41"/>
  <c r="AL395" i="41"/>
  <c r="BM354" i="54"/>
  <c r="BM355" i="54"/>
  <c r="BM356" i="54"/>
  <c r="BM357" i="54"/>
  <c r="BM358" i="54"/>
  <c r="BM359" i="54"/>
  <c r="BM363" i="54"/>
  <c r="BM367" i="54"/>
  <c r="BM371" i="54"/>
  <c r="BM372" i="54"/>
  <c r="BM376" i="54"/>
  <c r="BM361" i="54"/>
  <c r="BM365" i="54"/>
  <c r="BM369" i="54"/>
  <c r="BM374" i="54"/>
  <c r="BM380" i="54"/>
  <c r="BM384" i="54"/>
  <c r="BM388" i="54"/>
  <c r="BM392" i="54"/>
  <c r="BM396" i="54"/>
  <c r="BM400" i="54"/>
  <c r="BM378" i="54"/>
  <c r="BM382" i="54"/>
  <c r="BM386" i="54"/>
  <c r="BM390" i="54"/>
  <c r="BM394" i="54"/>
  <c r="BM398" i="54"/>
  <c r="BM383" i="54"/>
  <c r="BM397" i="54"/>
  <c r="BM393" i="54"/>
  <c r="BM389" i="54"/>
  <c r="BM385" i="54"/>
  <c r="BM370" i="54"/>
  <c r="BM381" i="54"/>
  <c r="BM399" i="54"/>
  <c r="BM395" i="54"/>
  <c r="BM391" i="54"/>
  <c r="BM387" i="54"/>
  <c r="BM368" i="54"/>
  <c r="BM377" i="54"/>
  <c r="BM373" i="54"/>
  <c r="BM366" i="54"/>
  <c r="BM362" i="54"/>
  <c r="BM379" i="54"/>
  <c r="BM375" i="54"/>
  <c r="BM364" i="54"/>
  <c r="BM360" i="54"/>
  <c r="BN2" i="54"/>
  <c r="BM165" i="54"/>
  <c r="BM177" i="54"/>
  <c r="BM117" i="54"/>
  <c r="BM93" i="54"/>
  <c r="BM89" i="54"/>
  <c r="BM81" i="54"/>
  <c r="BM77" i="54"/>
  <c r="BM73" i="54"/>
  <c r="BM95" i="54"/>
  <c r="BM91" i="54"/>
  <c r="BM87" i="54"/>
  <c r="BM85" i="54"/>
  <c r="BM83" i="54"/>
  <c r="BM79" i="54"/>
  <c r="BM75" i="54"/>
  <c r="BM71" i="54"/>
  <c r="BM67" i="54"/>
  <c r="BM63" i="54"/>
  <c r="BM59" i="54"/>
  <c r="BM55" i="54"/>
  <c r="BM51" i="54"/>
  <c r="BM47" i="54"/>
  <c r="BM43" i="54"/>
  <c r="BM69" i="54"/>
  <c r="BM65" i="54"/>
  <c r="BM61" i="54"/>
  <c r="BM57" i="54"/>
  <c r="BM53" i="54"/>
  <c r="BM49" i="54"/>
  <c r="BM45" i="54"/>
  <c r="BM41" i="54"/>
  <c r="BM39" i="54"/>
  <c r="BM37" i="54"/>
  <c r="BM35" i="54"/>
  <c r="BM34" i="54"/>
  <c r="BM33" i="54"/>
  <c r="BM31" i="54"/>
  <c r="BM29" i="54"/>
  <c r="BM27" i="54"/>
  <c r="BM25" i="54"/>
  <c r="BM23" i="54"/>
  <c r="BM21" i="54"/>
  <c r="BM19" i="54"/>
  <c r="BM17" i="54"/>
  <c r="BM15" i="54"/>
  <c r="BM13" i="54"/>
  <c r="BM11" i="54"/>
  <c r="BM9" i="54"/>
  <c r="BM7" i="54"/>
  <c r="BM5" i="54"/>
  <c r="BM275" i="54"/>
  <c r="BM267" i="54"/>
  <c r="BM173" i="54"/>
  <c r="BM169" i="54"/>
  <c r="BM36" i="54"/>
  <c r="BM32" i="54"/>
  <c r="BM4" i="54"/>
  <c r="BM6" i="54"/>
  <c r="BM8" i="54"/>
  <c r="BM10" i="54"/>
  <c r="BM12" i="54"/>
  <c r="BM14" i="54"/>
  <c r="BM119" i="54"/>
  <c r="BM121" i="54"/>
  <c r="BM123" i="54"/>
  <c r="BM125" i="54"/>
  <c r="BM127" i="54"/>
  <c r="BM129" i="54"/>
  <c r="BM131" i="54"/>
  <c r="BM133" i="54"/>
  <c r="BM135" i="54"/>
  <c r="BM263" i="54"/>
  <c r="BM157" i="54"/>
  <c r="BM153" i="54"/>
  <c r="BM149" i="54"/>
  <c r="BM145" i="54"/>
  <c r="BM139" i="54"/>
  <c r="BM118" i="54"/>
  <c r="BM279" i="54"/>
  <c r="BM271" i="54"/>
  <c r="BM30" i="54"/>
  <c r="BM97" i="54"/>
  <c r="BM99" i="54"/>
  <c r="BM101" i="54"/>
  <c r="BM103" i="54"/>
  <c r="BM105" i="54"/>
  <c r="BM107" i="54"/>
  <c r="BM109" i="54"/>
  <c r="BM111" i="54"/>
  <c r="BM113" i="54"/>
  <c r="BM115" i="54"/>
  <c r="BM141" i="54"/>
  <c r="BM213" i="54"/>
  <c r="BM161" i="54"/>
  <c r="BM155" i="54"/>
  <c r="BM151" i="54"/>
  <c r="BM147" i="54"/>
  <c r="BM143" i="54"/>
  <c r="BM137" i="54"/>
  <c r="BM112" i="54"/>
  <c r="BM114" i="54"/>
  <c r="BM110" i="54"/>
  <c r="BM106" i="54"/>
  <c r="BM16" i="54"/>
  <c r="BM18" i="54"/>
  <c r="BM20" i="54"/>
  <c r="BM22" i="54"/>
  <c r="BM24" i="54"/>
  <c r="BM26" i="54"/>
  <c r="BM28" i="54"/>
  <c r="BM116" i="54"/>
  <c r="BM104" i="54"/>
  <c r="BM100" i="54"/>
  <c r="BM96" i="54"/>
  <c r="BM92" i="54"/>
  <c r="BM88" i="54"/>
  <c r="BM84" i="54"/>
  <c r="BM80" i="54"/>
  <c r="BM76" i="54"/>
  <c r="BM72" i="54"/>
  <c r="BM68" i="54"/>
  <c r="BM64" i="54"/>
  <c r="BM60" i="54"/>
  <c r="BM56" i="54"/>
  <c r="BM52" i="54"/>
  <c r="BM48" i="54"/>
  <c r="BM44" i="54"/>
  <c r="BM40" i="54"/>
  <c r="BM209" i="54"/>
  <c r="BM205" i="54"/>
  <c r="BM201" i="54"/>
  <c r="BM197" i="54"/>
  <c r="BM183" i="54"/>
  <c r="BM179" i="54"/>
  <c r="BM171" i="54"/>
  <c r="BM163" i="54"/>
  <c r="BM195" i="54"/>
  <c r="BM203" i="54"/>
  <c r="BM217" i="54"/>
  <c r="BM229" i="54"/>
  <c r="BM223" i="54"/>
  <c r="BM233" i="54"/>
  <c r="BM225" i="54"/>
  <c r="BM231" i="54"/>
  <c r="BM294" i="54"/>
  <c r="BM292" i="54"/>
  <c r="BM286" i="54"/>
  <c r="BM278" i="54"/>
  <c r="BM276" i="54"/>
  <c r="BM108" i="54"/>
  <c r="BM102" i="54"/>
  <c r="BM98" i="54"/>
  <c r="BM94" i="54"/>
  <c r="BM90" i="54"/>
  <c r="BM86" i="54"/>
  <c r="BM82" i="54"/>
  <c r="BM78" i="54"/>
  <c r="BM74" i="54"/>
  <c r="BM70" i="54"/>
  <c r="BM66" i="54"/>
  <c r="BM62" i="54"/>
  <c r="BM58" i="54"/>
  <c r="BM54" i="54"/>
  <c r="BM50" i="54"/>
  <c r="BM46" i="54"/>
  <c r="BM42" i="54"/>
  <c r="BM38" i="54"/>
  <c r="BM219" i="54"/>
  <c r="BM193" i="54"/>
  <c r="BM189" i="54"/>
  <c r="BM187" i="54"/>
  <c r="BM185" i="54"/>
  <c r="BM181" i="54"/>
  <c r="BM175" i="54"/>
  <c r="BM167" i="54"/>
  <c r="BM159" i="54"/>
  <c r="BM191" i="54"/>
  <c r="BM199" i="54"/>
  <c r="BM207" i="54"/>
  <c r="BM221" i="54"/>
  <c r="BM215" i="54"/>
  <c r="BM211" i="54"/>
  <c r="BM235" i="54"/>
  <c r="BM227" i="54"/>
  <c r="BM290" i="54"/>
  <c r="BM288" i="54"/>
  <c r="BM284" i="54"/>
  <c r="BM282" i="54"/>
  <c r="BM280" i="54"/>
  <c r="BM274" i="54"/>
  <c r="BM272" i="54"/>
  <c r="BM266" i="54"/>
  <c r="BM270" i="54"/>
  <c r="BM268" i="54"/>
  <c r="BM262" i="54"/>
  <c r="BM260" i="54"/>
  <c r="BM256" i="54"/>
  <c r="BM254" i="54"/>
  <c r="BM252" i="54"/>
  <c r="BM250" i="54"/>
  <c r="BM248" i="54"/>
  <c r="BM246" i="54"/>
  <c r="BM244" i="54"/>
  <c r="BM242" i="54"/>
  <c r="BM240" i="54"/>
  <c r="BM234" i="54"/>
  <c r="BM218" i="54"/>
  <c r="BM214" i="54"/>
  <c r="BM210" i="54"/>
  <c r="BM206" i="54"/>
  <c r="BM202" i="54"/>
  <c r="BM198" i="54"/>
  <c r="BM194" i="54"/>
  <c r="BM190" i="54"/>
  <c r="BM186" i="54"/>
  <c r="BM182" i="54"/>
  <c r="BM178" i="54"/>
  <c r="BM174" i="54"/>
  <c r="BM170" i="54"/>
  <c r="BM166" i="54"/>
  <c r="BM162" i="54"/>
  <c r="BM158" i="54"/>
  <c r="BM154" i="54"/>
  <c r="BM150" i="54"/>
  <c r="BM146" i="54"/>
  <c r="BM142" i="54"/>
  <c r="BM138" i="54"/>
  <c r="BM3" i="54"/>
  <c r="BM264" i="54"/>
  <c r="BM258" i="54"/>
  <c r="BM236" i="54"/>
  <c r="BM232" i="54"/>
  <c r="BM230" i="54"/>
  <c r="BM228" i="54"/>
  <c r="BM226" i="54"/>
  <c r="BM224" i="54"/>
  <c r="BM222" i="54"/>
  <c r="BM220" i="54"/>
  <c r="BM216" i="54"/>
  <c r="BM212" i="54"/>
  <c r="BM208" i="54"/>
  <c r="BM204" i="54"/>
  <c r="BM200" i="54"/>
  <c r="BM196" i="54"/>
  <c r="BM192" i="54"/>
  <c r="BM188" i="54"/>
  <c r="BM184" i="54"/>
  <c r="BM180" i="54"/>
  <c r="BM176" i="54"/>
  <c r="BM172" i="54"/>
  <c r="BM168" i="54"/>
  <c r="BM164" i="54"/>
  <c r="BM160" i="54"/>
  <c r="BM156" i="54"/>
  <c r="BM152" i="54"/>
  <c r="BM148" i="54"/>
  <c r="BM144" i="54"/>
  <c r="BM140" i="54"/>
  <c r="BM120" i="54"/>
  <c r="BM124" i="54"/>
  <c r="BM128" i="54"/>
  <c r="BM132" i="54"/>
  <c r="BM136" i="54"/>
  <c r="BM238" i="54"/>
  <c r="BM287" i="54"/>
  <c r="BM285" i="54"/>
  <c r="BM283" i="54"/>
  <c r="BM281" i="54"/>
  <c r="BM273" i="54"/>
  <c r="BM265" i="54"/>
  <c r="BM261" i="54"/>
  <c r="BM255" i="54"/>
  <c r="BM251" i="54"/>
  <c r="BM247" i="54"/>
  <c r="BM243" i="54"/>
  <c r="BM239" i="54"/>
  <c r="BM309" i="54"/>
  <c r="BM330" i="54"/>
  <c r="BM301" i="54"/>
  <c r="BM329" i="54"/>
  <c r="BM325" i="54"/>
  <c r="BM319" i="54"/>
  <c r="BM311" i="54"/>
  <c r="BM305" i="54"/>
  <c r="BM326" i="54"/>
  <c r="BM324" i="54"/>
  <c r="BM322" i="54"/>
  <c r="BM320" i="54"/>
  <c r="BM318" i="54"/>
  <c r="BM314" i="54"/>
  <c r="BM310" i="54"/>
  <c r="BM306" i="54"/>
  <c r="BM302" i="54"/>
  <c r="BM298" i="54"/>
  <c r="BM334" i="54"/>
  <c r="BM332" i="54"/>
  <c r="BM348" i="54"/>
  <c r="BM347" i="54"/>
  <c r="BM339" i="54"/>
  <c r="BM335" i="54"/>
  <c r="BM331" i="54"/>
  <c r="BM351" i="54"/>
  <c r="BM345" i="54"/>
  <c r="BM352" i="54"/>
  <c r="BM344" i="54"/>
  <c r="BM342" i="54"/>
  <c r="BM122" i="54"/>
  <c r="BM126" i="54"/>
  <c r="BM130" i="54"/>
  <c r="BM134" i="54"/>
  <c r="BM277" i="54"/>
  <c r="BM269" i="54"/>
  <c r="BM259" i="54"/>
  <c r="BM257" i="54"/>
  <c r="BM253" i="54"/>
  <c r="BM249" i="54"/>
  <c r="BM245" i="54"/>
  <c r="BM241" i="54"/>
  <c r="BM237" i="54"/>
  <c r="BM289" i="54"/>
  <c r="BM291" i="54"/>
  <c r="BM293" i="54"/>
  <c r="BM295" i="54"/>
  <c r="BM297" i="54"/>
  <c r="BM296" i="54"/>
  <c r="BM321" i="54"/>
  <c r="BM323" i="54"/>
  <c r="BM341" i="54"/>
  <c r="BM327" i="54"/>
  <c r="BM317" i="54"/>
  <c r="BM315" i="54"/>
  <c r="BM313" i="54"/>
  <c r="BM307" i="54"/>
  <c r="BM303" i="54"/>
  <c r="BM299" i="54"/>
  <c r="BM328" i="54"/>
  <c r="BM316" i="54"/>
  <c r="BM312" i="54"/>
  <c r="BM308" i="54"/>
  <c r="BM304" i="54"/>
  <c r="BM300" i="54"/>
  <c r="BM338" i="54"/>
  <c r="BM340" i="54"/>
  <c r="BM336" i="54"/>
  <c r="BM346" i="54"/>
  <c r="BM337" i="54"/>
  <c r="BM333" i="54"/>
  <c r="BM353" i="54"/>
  <c r="BM349" i="54"/>
  <c r="BM343" i="54"/>
  <c r="BM350" i="54"/>
  <c r="V30" i="48"/>
  <c r="J59" i="50"/>
  <c r="M59" i="50" s="1"/>
  <c r="R60" i="52"/>
  <c r="N60" i="52"/>
  <c r="Q60" i="52"/>
  <c r="O60" i="52"/>
  <c r="K60" i="52"/>
  <c r="E60" i="52"/>
  <c r="I60" i="52"/>
  <c r="T60" i="52"/>
  <c r="J60" i="52"/>
  <c r="S60" i="52"/>
  <c r="F62" i="52"/>
  <c r="M61" i="52"/>
  <c r="G61" i="52"/>
  <c r="H61" i="52" s="1"/>
  <c r="P61" i="52"/>
  <c r="L61" i="52"/>
  <c r="D61" i="52"/>
  <c r="Q59" i="51"/>
  <c r="O59" i="51"/>
  <c r="K59" i="51"/>
  <c r="E59" i="51"/>
  <c r="R59" i="51"/>
  <c r="N59" i="51"/>
  <c r="I59" i="51"/>
  <c r="S59" i="51"/>
  <c r="T59" i="51"/>
  <c r="J59" i="51"/>
  <c r="P60" i="51"/>
  <c r="L60" i="51"/>
  <c r="D60" i="51"/>
  <c r="F61" i="51"/>
  <c r="M60" i="51"/>
  <c r="G60" i="51"/>
  <c r="H60" i="51" s="1"/>
  <c r="N59" i="50"/>
  <c r="S59" i="50" s="1"/>
  <c r="R60" i="50"/>
  <c r="K60" i="50"/>
  <c r="E60" i="50"/>
  <c r="I60" i="50"/>
  <c r="T59" i="50"/>
  <c r="F62" i="50"/>
  <c r="D61" i="50"/>
  <c r="G61" i="50" s="1"/>
  <c r="H61" i="50" s="1"/>
  <c r="L61" i="50" s="1"/>
  <c r="G60" i="50"/>
  <c r="H60" i="50" s="1"/>
  <c r="AM2" i="41"/>
  <c r="AL353" i="41"/>
  <c r="AL3" i="41"/>
  <c r="AL4" i="41"/>
  <c r="AL352" i="41"/>
  <c r="AL5" i="41"/>
  <c r="AL6" i="41"/>
  <c r="AL7" i="41"/>
  <c r="AL8" i="41"/>
  <c r="AL9" i="41"/>
  <c r="AL10" i="41"/>
  <c r="AL11" i="41"/>
  <c r="AL12" i="41"/>
  <c r="AL13" i="41"/>
  <c r="AL14" i="41"/>
  <c r="AL15" i="41"/>
  <c r="AL16" i="41"/>
  <c r="AL17" i="41"/>
  <c r="AL18" i="41"/>
  <c r="AL19" i="41"/>
  <c r="AL20" i="41"/>
  <c r="AL21" i="41"/>
  <c r="AL22" i="41"/>
  <c r="AL23" i="41"/>
  <c r="AL24" i="41"/>
  <c r="AL25" i="41"/>
  <c r="AL26" i="41"/>
  <c r="AL27" i="41"/>
  <c r="AL28" i="41"/>
  <c r="AL29" i="41"/>
  <c r="AL30" i="41"/>
  <c r="AL31" i="41"/>
  <c r="AL32" i="41"/>
  <c r="AL33" i="41"/>
  <c r="AL34" i="41"/>
  <c r="AL35" i="41"/>
  <c r="AL36" i="41"/>
  <c r="AL37" i="41"/>
  <c r="AL38" i="41"/>
  <c r="AL39" i="41"/>
  <c r="AL40" i="41"/>
  <c r="AL41" i="41"/>
  <c r="AL42" i="41"/>
  <c r="AL43" i="41"/>
  <c r="AL44" i="41"/>
  <c r="AL45" i="41"/>
  <c r="AL46" i="41"/>
  <c r="AL47" i="41"/>
  <c r="AL48" i="41"/>
  <c r="AL49" i="41"/>
  <c r="AL50" i="41"/>
  <c r="AL51" i="41"/>
  <c r="AL52" i="41"/>
  <c r="AL53" i="41"/>
  <c r="AL54" i="41"/>
  <c r="AL55" i="41"/>
  <c r="AL56" i="41"/>
  <c r="AL57" i="41"/>
  <c r="AL58" i="41"/>
  <c r="AL59" i="41"/>
  <c r="AL60" i="41"/>
  <c r="AL61" i="41"/>
  <c r="AL62" i="41"/>
  <c r="AL63" i="41"/>
  <c r="AL64" i="41"/>
  <c r="AL65" i="41"/>
  <c r="AL66" i="41"/>
  <c r="AL67" i="41"/>
  <c r="AL68" i="41"/>
  <c r="AL69" i="41"/>
  <c r="AL70" i="41"/>
  <c r="AL71" i="41"/>
  <c r="AL72" i="41"/>
  <c r="AL73" i="41"/>
  <c r="AL74" i="41"/>
  <c r="AL75" i="41"/>
  <c r="AL76" i="41"/>
  <c r="AL77" i="41"/>
  <c r="AL78" i="41"/>
  <c r="AL79" i="41"/>
  <c r="AL80" i="41"/>
  <c r="AL81" i="41"/>
  <c r="AL82" i="41"/>
  <c r="AL83" i="41"/>
  <c r="AL84" i="41"/>
  <c r="AL85" i="41"/>
  <c r="AL86" i="41"/>
  <c r="AL87" i="41"/>
  <c r="AL88" i="41"/>
  <c r="AL89" i="41"/>
  <c r="AL90" i="41"/>
  <c r="AL91" i="41"/>
  <c r="AL92" i="41"/>
  <c r="AL93" i="41"/>
  <c r="AL94" i="41"/>
  <c r="AL95" i="41"/>
  <c r="AL96" i="41"/>
  <c r="AL97" i="41"/>
  <c r="AL98" i="41"/>
  <c r="AL99" i="41"/>
  <c r="AL100" i="41"/>
  <c r="AL101" i="41"/>
  <c r="AL102" i="41"/>
  <c r="AL103" i="41"/>
  <c r="AL104" i="41"/>
  <c r="AL105" i="41"/>
  <c r="AL106" i="41"/>
  <c r="AL107" i="41"/>
  <c r="AL108" i="41"/>
  <c r="AL109" i="41"/>
  <c r="AL110" i="41"/>
  <c r="AL111" i="41"/>
  <c r="AL112" i="41"/>
  <c r="AL113" i="41"/>
  <c r="AL114" i="41"/>
  <c r="AL115" i="41"/>
  <c r="AL116" i="41"/>
  <c r="AL117" i="41"/>
  <c r="AL118" i="41"/>
  <c r="AL119" i="41"/>
  <c r="AL120" i="41"/>
  <c r="AL121" i="41"/>
  <c r="AL122" i="41"/>
  <c r="AL123" i="41"/>
  <c r="AL124" i="41"/>
  <c r="AL125" i="41"/>
  <c r="AL126" i="41"/>
  <c r="AL127" i="41"/>
  <c r="AL128" i="41"/>
  <c r="AL129" i="41"/>
  <c r="AL130" i="41"/>
  <c r="AL131" i="41"/>
  <c r="AL132" i="41"/>
  <c r="AL133" i="41"/>
  <c r="AL134" i="41"/>
  <c r="AL135" i="41"/>
  <c r="AL136" i="41"/>
  <c r="AL137" i="41"/>
  <c r="AL138" i="41"/>
  <c r="AL139" i="41"/>
  <c r="AL140" i="41"/>
  <c r="AL141" i="41"/>
  <c r="AL142" i="41"/>
  <c r="AL143" i="41"/>
  <c r="AL144" i="41"/>
  <c r="AL145" i="41"/>
  <c r="AL146" i="41"/>
  <c r="AL147" i="41"/>
  <c r="AL148" i="41"/>
  <c r="AL149" i="41"/>
  <c r="AL150" i="41"/>
  <c r="AL151" i="41"/>
  <c r="AL152" i="41"/>
  <c r="AL153" i="41"/>
  <c r="AL154" i="41"/>
  <c r="AL155" i="41"/>
  <c r="AL156" i="41"/>
  <c r="AL157" i="41"/>
  <c r="AL158" i="41"/>
  <c r="AL159" i="41"/>
  <c r="AL160" i="41"/>
  <c r="AL161" i="41"/>
  <c r="AL162" i="41"/>
  <c r="AL163" i="41"/>
  <c r="AL164" i="41"/>
  <c r="AL165" i="41"/>
  <c r="AL166" i="41"/>
  <c r="AL167" i="41"/>
  <c r="AL168" i="41"/>
  <c r="AL169" i="41"/>
  <c r="AL170" i="41"/>
  <c r="AL171" i="41"/>
  <c r="AL172" i="41"/>
  <c r="AL173" i="41"/>
  <c r="AL174" i="41"/>
  <c r="AL175" i="41"/>
  <c r="AL176" i="41"/>
  <c r="AL177" i="41"/>
  <c r="AL178" i="41"/>
  <c r="AL179" i="41"/>
  <c r="AL180" i="41"/>
  <c r="AL181" i="41"/>
  <c r="AL182" i="41"/>
  <c r="AL183" i="41"/>
  <c r="AL184" i="41"/>
  <c r="AL185" i="41"/>
  <c r="AL186" i="41"/>
  <c r="AL187" i="41"/>
  <c r="AL188" i="41"/>
  <c r="AL189" i="41"/>
  <c r="AL190" i="41"/>
  <c r="AL191" i="41"/>
  <c r="AL192" i="41"/>
  <c r="AL193" i="41"/>
  <c r="AL194" i="41"/>
  <c r="AL195" i="41"/>
  <c r="AL196" i="41"/>
  <c r="AL197" i="41"/>
  <c r="AL198" i="41"/>
  <c r="AL199" i="41"/>
  <c r="AL200" i="41"/>
  <c r="AL201" i="41"/>
  <c r="AL202" i="41"/>
  <c r="AL203" i="41"/>
  <c r="AL204" i="41"/>
  <c r="AL205" i="41"/>
  <c r="AL206" i="41"/>
  <c r="AL207" i="41"/>
  <c r="AL208" i="41"/>
  <c r="AL209" i="41"/>
  <c r="AL210" i="41"/>
  <c r="AL211" i="41"/>
  <c r="AL212" i="41"/>
  <c r="AL213" i="41"/>
  <c r="AL214" i="41"/>
  <c r="AL215" i="41"/>
  <c r="AL216" i="41"/>
  <c r="AL217" i="41"/>
  <c r="AL218" i="41"/>
  <c r="AL219" i="41"/>
  <c r="AL220" i="41"/>
  <c r="AL221" i="41"/>
  <c r="AL222" i="41"/>
  <c r="AL223" i="41"/>
  <c r="AL224" i="41"/>
  <c r="AL225" i="41"/>
  <c r="AL226" i="41"/>
  <c r="AL227" i="41"/>
  <c r="AL228" i="41"/>
  <c r="AL229" i="41"/>
  <c r="AL230" i="41"/>
  <c r="AL231" i="41"/>
  <c r="AL232" i="41"/>
  <c r="AL233" i="41"/>
  <c r="AL234" i="41"/>
  <c r="AL235" i="41"/>
  <c r="AL236" i="41"/>
  <c r="AL237" i="41"/>
  <c r="AL238" i="41"/>
  <c r="AL239" i="41"/>
  <c r="AL240" i="41"/>
  <c r="AL241" i="41"/>
  <c r="AL242" i="41"/>
  <c r="AL243" i="41"/>
  <c r="AL244" i="41"/>
  <c r="AL245" i="41"/>
  <c r="AL246" i="41"/>
  <c r="AL247" i="41"/>
  <c r="AL248" i="41"/>
  <c r="AL249" i="41"/>
  <c r="AL250" i="41"/>
  <c r="AL251" i="41"/>
  <c r="AL252" i="41"/>
  <c r="AL253" i="41"/>
  <c r="AL254" i="41"/>
  <c r="AL255" i="41"/>
  <c r="AL256" i="41"/>
  <c r="AL257" i="41"/>
  <c r="AL258" i="41"/>
  <c r="AL259" i="41"/>
  <c r="AL260" i="41"/>
  <c r="AL261" i="41"/>
  <c r="AL262" i="41"/>
  <c r="AL263" i="41"/>
  <c r="AL264" i="41"/>
  <c r="AL265" i="41"/>
  <c r="AL266" i="41"/>
  <c r="AL267" i="41"/>
  <c r="AL268" i="41"/>
  <c r="AL269" i="41"/>
  <c r="AL270" i="41"/>
  <c r="AL271" i="41"/>
  <c r="AL272" i="41"/>
  <c r="AL273" i="41"/>
  <c r="AL274" i="41"/>
  <c r="AL275" i="41"/>
  <c r="AL276" i="41"/>
  <c r="AL277" i="41"/>
  <c r="AL278" i="41"/>
  <c r="AL279" i="41"/>
  <c r="AL280" i="41"/>
  <c r="AL281" i="41"/>
  <c r="AL282" i="41"/>
  <c r="AL283" i="41"/>
  <c r="AL284" i="41"/>
  <c r="AL285" i="41"/>
  <c r="AL286" i="41"/>
  <c r="AL287" i="41"/>
  <c r="AL288" i="41"/>
  <c r="AL289" i="41"/>
  <c r="AL290" i="41"/>
  <c r="AL291" i="41"/>
  <c r="AL292" i="41"/>
  <c r="AL293" i="41"/>
  <c r="AL294" i="41"/>
  <c r="AL295" i="41"/>
  <c r="AL296" i="41"/>
  <c r="AL297" i="41"/>
  <c r="AL298" i="41"/>
  <c r="AL299" i="41"/>
  <c r="AL300" i="41"/>
  <c r="AL301" i="41"/>
  <c r="AL302" i="41"/>
  <c r="AL303" i="41"/>
  <c r="AL304" i="41"/>
  <c r="AL305" i="41"/>
  <c r="AL306" i="41"/>
  <c r="AL307" i="41"/>
  <c r="AL308" i="41"/>
  <c r="AL309" i="41"/>
  <c r="AL310" i="41"/>
  <c r="AL311" i="41"/>
  <c r="AL312" i="41"/>
  <c r="AL313" i="41"/>
  <c r="AL314" i="41"/>
  <c r="AL315" i="41"/>
  <c r="AL316" i="41"/>
  <c r="AL317" i="41"/>
  <c r="AL318" i="41"/>
  <c r="AL319" i="41"/>
  <c r="AL320" i="41"/>
  <c r="AL321" i="41"/>
  <c r="AL322" i="41"/>
  <c r="AL323" i="41"/>
  <c r="AL324" i="41"/>
  <c r="AL325" i="41"/>
  <c r="AL326" i="41"/>
  <c r="AL327" i="41"/>
  <c r="AL328" i="41"/>
  <c r="AL329" i="41"/>
  <c r="AL330" i="41"/>
  <c r="AL331" i="41"/>
  <c r="AL332" i="41"/>
  <c r="AL333" i="41"/>
  <c r="AL334" i="41"/>
  <c r="AL335" i="41"/>
  <c r="AL336" i="41"/>
  <c r="AL337" i="41"/>
  <c r="AL338" i="41"/>
  <c r="AL339" i="41"/>
  <c r="AL340" i="41"/>
  <c r="AL341" i="41"/>
  <c r="AL342" i="41"/>
  <c r="AL343" i="41"/>
  <c r="AL344" i="41"/>
  <c r="AL345" i="41"/>
  <c r="AL346" i="41"/>
  <c r="AL347" i="41"/>
  <c r="AL348" i="41"/>
  <c r="AL349" i="41"/>
  <c r="AL350" i="41"/>
  <c r="AL351" i="41"/>
  <c r="AM399" i="41" l="1"/>
  <c r="AM400" i="41"/>
  <c r="AM354" i="41"/>
  <c r="AM362" i="41"/>
  <c r="AM364" i="41"/>
  <c r="AM366" i="41"/>
  <c r="AM356" i="41"/>
  <c r="AM368" i="41"/>
  <c r="AM370" i="41"/>
  <c r="AM372" i="41"/>
  <c r="AM374" i="41"/>
  <c r="AM376" i="41"/>
  <c r="AM380" i="41"/>
  <c r="AM384" i="41"/>
  <c r="AM360" i="41"/>
  <c r="AM386" i="41"/>
  <c r="AM390" i="41"/>
  <c r="AM394" i="41"/>
  <c r="AM387" i="41"/>
  <c r="AM391" i="41"/>
  <c r="AM355" i="41"/>
  <c r="AM358" i="41"/>
  <c r="AM388" i="41"/>
  <c r="AM361" i="41"/>
  <c r="AM363" i="41"/>
  <c r="AM381" i="41"/>
  <c r="AM382" i="41"/>
  <c r="AM389" i="41"/>
  <c r="AM393" i="41"/>
  <c r="AM395" i="41"/>
  <c r="AM357" i="41"/>
  <c r="AM365" i="41"/>
  <c r="AM385" i="41"/>
  <c r="AM378" i="41"/>
  <c r="AM392" i="41"/>
  <c r="AM396" i="41"/>
  <c r="AM398" i="41"/>
  <c r="AM359" i="41"/>
  <c r="AM367" i="41"/>
  <c r="AM369" i="41"/>
  <c r="AM371" i="41"/>
  <c r="AM373" i="41"/>
  <c r="AM375" i="41"/>
  <c r="AM377" i="41"/>
  <c r="AM379" i="41"/>
  <c r="AM397" i="41"/>
  <c r="AM383" i="41"/>
  <c r="BN354" i="54"/>
  <c r="BN356" i="54"/>
  <c r="BN357" i="54"/>
  <c r="BN358" i="54"/>
  <c r="BN359" i="54"/>
  <c r="BN355" i="54"/>
  <c r="BN360" i="54"/>
  <c r="BN361" i="54"/>
  <c r="BN364" i="54"/>
  <c r="BN365" i="54"/>
  <c r="BN368" i="54"/>
  <c r="BN369" i="54"/>
  <c r="BN373" i="54"/>
  <c r="BN374" i="54"/>
  <c r="BN377" i="54"/>
  <c r="BN362" i="54"/>
  <c r="BN363" i="54"/>
  <c r="BN366" i="54"/>
  <c r="BN367" i="54"/>
  <c r="BN370" i="54"/>
  <c r="BN371" i="54"/>
  <c r="BN375" i="54"/>
  <c r="BN376" i="54"/>
  <c r="BN378" i="54"/>
  <c r="BN381" i="54"/>
  <c r="BN382" i="54"/>
  <c r="BN385" i="54"/>
  <c r="BN386" i="54"/>
  <c r="BN389" i="54"/>
  <c r="BN390" i="54"/>
  <c r="BN393" i="54"/>
  <c r="BN394" i="54"/>
  <c r="BN397" i="54"/>
  <c r="BN398" i="54"/>
  <c r="BN379" i="54"/>
  <c r="BN380" i="54"/>
  <c r="BN383" i="54"/>
  <c r="BN384" i="54"/>
  <c r="BN387" i="54"/>
  <c r="BN388" i="54"/>
  <c r="BN391" i="54"/>
  <c r="BN392" i="54"/>
  <c r="BN395" i="54"/>
  <c r="BN396" i="54"/>
  <c r="BN399" i="54"/>
  <c r="BN400" i="54"/>
  <c r="BN372" i="54"/>
  <c r="BO2" i="54"/>
  <c r="BN139" i="54"/>
  <c r="BN137" i="54"/>
  <c r="BN135" i="54"/>
  <c r="BN133" i="54"/>
  <c r="BN136" i="54"/>
  <c r="BN131" i="54"/>
  <c r="BN129" i="54"/>
  <c r="BN127" i="54"/>
  <c r="BN125" i="54"/>
  <c r="BN123" i="54"/>
  <c r="BN121" i="54"/>
  <c r="BN115" i="54"/>
  <c r="BN157" i="54"/>
  <c r="BN120" i="54"/>
  <c r="BN119" i="54"/>
  <c r="BN113" i="54"/>
  <c r="BN111" i="54"/>
  <c r="BN105" i="54"/>
  <c r="BN103" i="54"/>
  <c r="BN97" i="54"/>
  <c r="BN95" i="54"/>
  <c r="BN107" i="54"/>
  <c r="BN99" i="54"/>
  <c r="BN91" i="54"/>
  <c r="BN87" i="54"/>
  <c r="BN85" i="54"/>
  <c r="BN83" i="54"/>
  <c r="BN79" i="54"/>
  <c r="BN75" i="54"/>
  <c r="BN71" i="54"/>
  <c r="BN109" i="54"/>
  <c r="BN101" i="54"/>
  <c r="BN93" i="54"/>
  <c r="BN89" i="54"/>
  <c r="BN81" i="54"/>
  <c r="BN77" i="54"/>
  <c r="BN73" i="54"/>
  <c r="BN69" i="54"/>
  <c r="BN65" i="54"/>
  <c r="BN61" i="54"/>
  <c r="BN57" i="54"/>
  <c r="BN53" i="54"/>
  <c r="BN49" i="54"/>
  <c r="BN45" i="54"/>
  <c r="BN41" i="54"/>
  <c r="BN67" i="54"/>
  <c r="BN63" i="54"/>
  <c r="BN59" i="54"/>
  <c r="BN55" i="54"/>
  <c r="BN51" i="54"/>
  <c r="BN47" i="54"/>
  <c r="BN43" i="54"/>
  <c r="BN39" i="54"/>
  <c r="BN37" i="54"/>
  <c r="BN35" i="54"/>
  <c r="BN33" i="54"/>
  <c r="BN31" i="54"/>
  <c r="BN29" i="54"/>
  <c r="BN27" i="54"/>
  <c r="BN25" i="54"/>
  <c r="BN23" i="54"/>
  <c r="BN21" i="54"/>
  <c r="BN19" i="54"/>
  <c r="BN17" i="54"/>
  <c r="BN15" i="54"/>
  <c r="BN13" i="54"/>
  <c r="BN11" i="54"/>
  <c r="BN9" i="54"/>
  <c r="BN7" i="54"/>
  <c r="BN5" i="54"/>
  <c r="BN143" i="54"/>
  <c r="BN145" i="54"/>
  <c r="BN147" i="54"/>
  <c r="BN149" i="54"/>
  <c r="BN151" i="54"/>
  <c r="BN153" i="54"/>
  <c r="BN155" i="54"/>
  <c r="BN185" i="54"/>
  <c r="BN171" i="54"/>
  <c r="BN167" i="54"/>
  <c r="BN182" i="54"/>
  <c r="BN138" i="54"/>
  <c r="BN132" i="54"/>
  <c r="BN117" i="54"/>
  <c r="BN259" i="54"/>
  <c r="BN179" i="54"/>
  <c r="BN175" i="54"/>
  <c r="BN163" i="54"/>
  <c r="BN159" i="54"/>
  <c r="BN141" i="54"/>
  <c r="BN128" i="54"/>
  <c r="BN124" i="54"/>
  <c r="BN222" i="54"/>
  <c r="BN218" i="54"/>
  <c r="BN214" i="54"/>
  <c r="BN206" i="54"/>
  <c r="BN178" i="54"/>
  <c r="BN170" i="54"/>
  <c r="BN134" i="54"/>
  <c r="BN126" i="54"/>
  <c r="BN260" i="54"/>
  <c r="BN230" i="54"/>
  <c r="BN226" i="54"/>
  <c r="BN210" i="54"/>
  <c r="BN202" i="54"/>
  <c r="BN198" i="54"/>
  <c r="BN194" i="54"/>
  <c r="BN190" i="54"/>
  <c r="BN186" i="54"/>
  <c r="BN174" i="54"/>
  <c r="BN166" i="54"/>
  <c r="BN162" i="54"/>
  <c r="BN158" i="54"/>
  <c r="BN150" i="54"/>
  <c r="BN146" i="54"/>
  <c r="BN142" i="54"/>
  <c r="BN130" i="54"/>
  <c r="BN122" i="54"/>
  <c r="BN154" i="54"/>
  <c r="BN225" i="54"/>
  <c r="BN187" i="54"/>
  <c r="BN183" i="54"/>
  <c r="BN181" i="54"/>
  <c r="BN177" i="54"/>
  <c r="BN169" i="54"/>
  <c r="BN161" i="54"/>
  <c r="BN217" i="54"/>
  <c r="BN211" i="54"/>
  <c r="BN209" i="54"/>
  <c r="BN207" i="54"/>
  <c r="BN205" i="54"/>
  <c r="BN203" i="54"/>
  <c r="BN201" i="54"/>
  <c r="BN199" i="54"/>
  <c r="BN197" i="54"/>
  <c r="BN195" i="54"/>
  <c r="BN193" i="54"/>
  <c r="BN191" i="54"/>
  <c r="BN189" i="54"/>
  <c r="BN235" i="54"/>
  <c r="BN223" i="54"/>
  <c r="BN221" i="54"/>
  <c r="BN219" i="54"/>
  <c r="BN229" i="54"/>
  <c r="BN308" i="54"/>
  <c r="BN298" i="54"/>
  <c r="BN294" i="54"/>
  <c r="BN286" i="54"/>
  <c r="BN284" i="54"/>
  <c r="BN278" i="54"/>
  <c r="BN276" i="54"/>
  <c r="BN270" i="54"/>
  <c r="BN173" i="54"/>
  <c r="BN165" i="54"/>
  <c r="BN237" i="54"/>
  <c r="BN231" i="54"/>
  <c r="BN215" i="54"/>
  <c r="BN213" i="54"/>
  <c r="BN227" i="54"/>
  <c r="BN239" i="54"/>
  <c r="BN233" i="54"/>
  <c r="BN314" i="54"/>
  <c r="BN310" i="54"/>
  <c r="BN304" i="54"/>
  <c r="BN302" i="54"/>
  <c r="BN300" i="54"/>
  <c r="BN292" i="54"/>
  <c r="BN290" i="54"/>
  <c r="BN288" i="54"/>
  <c r="BN282" i="54"/>
  <c r="BN280" i="54"/>
  <c r="BN274" i="54"/>
  <c r="BN272" i="54"/>
  <c r="BN266" i="54"/>
  <c r="BN268" i="54"/>
  <c r="BN234" i="54"/>
  <c r="BN232" i="54"/>
  <c r="BN228" i="54"/>
  <c r="BN224" i="54"/>
  <c r="BN264" i="54"/>
  <c r="BN262" i="54"/>
  <c r="BN258" i="54"/>
  <c r="BN256" i="54"/>
  <c r="BN252" i="54"/>
  <c r="BN248" i="54"/>
  <c r="BN244" i="54"/>
  <c r="BN240" i="54"/>
  <c r="BN238" i="54"/>
  <c r="BN4" i="54"/>
  <c r="BN6" i="54"/>
  <c r="BN8" i="54"/>
  <c r="BN10" i="54"/>
  <c r="BN12" i="54"/>
  <c r="BN14" i="54"/>
  <c r="BN16" i="54"/>
  <c r="BN18" i="54"/>
  <c r="BN20" i="54"/>
  <c r="BN22" i="54"/>
  <c r="BN24" i="54"/>
  <c r="BN26" i="54"/>
  <c r="BN28" i="54"/>
  <c r="BN32" i="54"/>
  <c r="BN34" i="54"/>
  <c r="BN36" i="54"/>
  <c r="BN38" i="54"/>
  <c r="BN40" i="54"/>
  <c r="BN42" i="54"/>
  <c r="BN44" i="54"/>
  <c r="BN46" i="54"/>
  <c r="BN48" i="54"/>
  <c r="BN50" i="54"/>
  <c r="BN52" i="54"/>
  <c r="BN54" i="54"/>
  <c r="BN56" i="54"/>
  <c r="BN58" i="54"/>
  <c r="BN60" i="54"/>
  <c r="BN62" i="54"/>
  <c r="BN64" i="54"/>
  <c r="BN66" i="54"/>
  <c r="BN68" i="54"/>
  <c r="BN70" i="54"/>
  <c r="BN72" i="54"/>
  <c r="BN74" i="54"/>
  <c r="BN76" i="54"/>
  <c r="BN78" i="54"/>
  <c r="BN80" i="54"/>
  <c r="BN82" i="54"/>
  <c r="BN84" i="54"/>
  <c r="BN86" i="54"/>
  <c r="BN88" i="54"/>
  <c r="BN90" i="54"/>
  <c r="BN92" i="54"/>
  <c r="BN94" i="54"/>
  <c r="BN96" i="54"/>
  <c r="BN98" i="54"/>
  <c r="BN100" i="54"/>
  <c r="BN102" i="54"/>
  <c r="BN104" i="54"/>
  <c r="BN106" i="54"/>
  <c r="BN108" i="54"/>
  <c r="BN110" i="54"/>
  <c r="BN112" i="54"/>
  <c r="BN114" i="54"/>
  <c r="BN116" i="54"/>
  <c r="BN118" i="54"/>
  <c r="BN140" i="54"/>
  <c r="BN144" i="54"/>
  <c r="BN148" i="54"/>
  <c r="BN152" i="54"/>
  <c r="BN156" i="54"/>
  <c r="BN160" i="54"/>
  <c r="BN164" i="54"/>
  <c r="BN168" i="54"/>
  <c r="BN172" i="54"/>
  <c r="BN176" i="54"/>
  <c r="BN180" i="54"/>
  <c r="BN184" i="54"/>
  <c r="BN188" i="54"/>
  <c r="BN192" i="54"/>
  <c r="BN196" i="54"/>
  <c r="BN200" i="54"/>
  <c r="BN204" i="54"/>
  <c r="BN208" i="54"/>
  <c r="BN212" i="54"/>
  <c r="BN216" i="54"/>
  <c r="BN220" i="54"/>
  <c r="BN243" i="54"/>
  <c r="BN247" i="54"/>
  <c r="BN251" i="54"/>
  <c r="BN255" i="54"/>
  <c r="BN307" i="54"/>
  <c r="BN306" i="54"/>
  <c r="BN296" i="54"/>
  <c r="BN320" i="54"/>
  <c r="BN299" i="54"/>
  <c r="BN343" i="54"/>
  <c r="BN339" i="54"/>
  <c r="BN337" i="54"/>
  <c r="BN335" i="54"/>
  <c r="BN333" i="54"/>
  <c r="BN331" i="54"/>
  <c r="BN329" i="54"/>
  <c r="BN321" i="54"/>
  <c r="BN305" i="54"/>
  <c r="BN303" i="54"/>
  <c r="BN301" i="54"/>
  <c r="BN324" i="54"/>
  <c r="BN332" i="54"/>
  <c r="BN342" i="54"/>
  <c r="BN330" i="54"/>
  <c r="BN328" i="54"/>
  <c r="BN3" i="54"/>
  <c r="BN348" i="54"/>
  <c r="BN338" i="54"/>
  <c r="BN236" i="54"/>
  <c r="BN242" i="54"/>
  <c r="BN246" i="54"/>
  <c r="BN250" i="54"/>
  <c r="BN254" i="54"/>
  <c r="BN30" i="54"/>
  <c r="BN241" i="54"/>
  <c r="BN245" i="54"/>
  <c r="BN249" i="54"/>
  <c r="BN253" i="54"/>
  <c r="BN257" i="54"/>
  <c r="BN312" i="54"/>
  <c r="BN316" i="54"/>
  <c r="BN319" i="54"/>
  <c r="BN345" i="54"/>
  <c r="BN327" i="54"/>
  <c r="BN325" i="54"/>
  <c r="BN323" i="54"/>
  <c r="BN317" i="54"/>
  <c r="BN315" i="54"/>
  <c r="BN313" i="54"/>
  <c r="BN311" i="54"/>
  <c r="BN309" i="54"/>
  <c r="BN297" i="54"/>
  <c r="BN295" i="54"/>
  <c r="BN293" i="54"/>
  <c r="BN291" i="54"/>
  <c r="BN289" i="54"/>
  <c r="BN287" i="54"/>
  <c r="BN285" i="54"/>
  <c r="BN283" i="54"/>
  <c r="BN281" i="54"/>
  <c r="BN279" i="54"/>
  <c r="BN277" i="54"/>
  <c r="BN275" i="54"/>
  <c r="BN273" i="54"/>
  <c r="BN271" i="54"/>
  <c r="BN269" i="54"/>
  <c r="BN267" i="54"/>
  <c r="BN265" i="54"/>
  <c r="BN263" i="54"/>
  <c r="BN261" i="54"/>
  <c r="BN344" i="54"/>
  <c r="BN336" i="54"/>
  <c r="BN326" i="54"/>
  <c r="BN322" i="54"/>
  <c r="BN318" i="54"/>
  <c r="BN334" i="54"/>
  <c r="BN352" i="54"/>
  <c r="BN353" i="54"/>
  <c r="BN351" i="54"/>
  <c r="BN349" i="54"/>
  <c r="BN347" i="54"/>
  <c r="BN341" i="54"/>
  <c r="BN346" i="54"/>
  <c r="BN340" i="54"/>
  <c r="BN350" i="54"/>
  <c r="V31" i="48"/>
  <c r="S61" i="52"/>
  <c r="T61" i="52"/>
  <c r="J61" i="52"/>
  <c r="P62" i="52"/>
  <c r="L62" i="52"/>
  <c r="D62" i="52"/>
  <c r="F63" i="52"/>
  <c r="M62" i="52"/>
  <c r="G62" i="52"/>
  <c r="H62" i="52" s="1"/>
  <c r="Q61" i="52"/>
  <c r="O61" i="52"/>
  <c r="K61" i="52"/>
  <c r="E61" i="52"/>
  <c r="R61" i="52"/>
  <c r="N61" i="52"/>
  <c r="I61" i="52"/>
  <c r="R60" i="51"/>
  <c r="N60" i="51"/>
  <c r="Q60" i="51"/>
  <c r="O60" i="51"/>
  <c r="K60" i="51"/>
  <c r="E60" i="51"/>
  <c r="I60" i="51"/>
  <c r="T60" i="51"/>
  <c r="J60" i="51"/>
  <c r="S60" i="51"/>
  <c r="F62" i="51"/>
  <c r="M61" i="51"/>
  <c r="G61" i="51"/>
  <c r="H61" i="51" s="1"/>
  <c r="P61" i="51"/>
  <c r="L61" i="51"/>
  <c r="D61" i="51"/>
  <c r="T60" i="50"/>
  <c r="J60" i="50"/>
  <c r="M60" i="50" s="1"/>
  <c r="D62" i="50"/>
  <c r="F63" i="50"/>
  <c r="K61" i="50"/>
  <c r="E61" i="50"/>
  <c r="T61" i="50" s="1"/>
  <c r="R61" i="50"/>
  <c r="I61" i="50"/>
  <c r="J61" i="50" s="1"/>
  <c r="M61" i="50" s="1"/>
  <c r="N61" i="50" s="1"/>
  <c r="S61" i="50" s="1"/>
  <c r="L60" i="50"/>
  <c r="N60" i="50" s="1"/>
  <c r="S60" i="50" s="1"/>
  <c r="AN2" i="41"/>
  <c r="AM352" i="41"/>
  <c r="AM353" i="41"/>
  <c r="AM3" i="41"/>
  <c r="AM4" i="41"/>
  <c r="AM5" i="41"/>
  <c r="AM6" i="41"/>
  <c r="AM7"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M66" i="41"/>
  <c r="AM67" i="41"/>
  <c r="AM68" i="41"/>
  <c r="AM69" i="41"/>
  <c r="AM70" i="41"/>
  <c r="AM71" i="41"/>
  <c r="AM72" i="41"/>
  <c r="AM73" i="41"/>
  <c r="AM74" i="41"/>
  <c r="AM75" i="41"/>
  <c r="AM76" i="41"/>
  <c r="AM77" i="41"/>
  <c r="AM78" i="41"/>
  <c r="AM79" i="41"/>
  <c r="AM80" i="41"/>
  <c r="AM81" i="41"/>
  <c r="AM82" i="41"/>
  <c r="AM83" i="41"/>
  <c r="AM84" i="41"/>
  <c r="AM85" i="41"/>
  <c r="AM86" i="41"/>
  <c r="AM87" i="41"/>
  <c r="AM88" i="41"/>
  <c r="AM89" i="41"/>
  <c r="AM90" i="41"/>
  <c r="AM91" i="41"/>
  <c r="AM92" i="41"/>
  <c r="AM93" i="41"/>
  <c r="AM94" i="41"/>
  <c r="AM95" i="41"/>
  <c r="AM96" i="41"/>
  <c r="AM97" i="41"/>
  <c r="AM98" i="41"/>
  <c r="AM99" i="41"/>
  <c r="AM100" i="41"/>
  <c r="AM101" i="41"/>
  <c r="AM102" i="41"/>
  <c r="AM103" i="41"/>
  <c r="AM104" i="41"/>
  <c r="AM105" i="41"/>
  <c r="AM106" i="41"/>
  <c r="AM107" i="41"/>
  <c r="AM108" i="41"/>
  <c r="AM109" i="41"/>
  <c r="AM110" i="41"/>
  <c r="AM111" i="41"/>
  <c r="AM112" i="41"/>
  <c r="AM113" i="41"/>
  <c r="AM114" i="41"/>
  <c r="AM115" i="41"/>
  <c r="AM116" i="41"/>
  <c r="AM117" i="41"/>
  <c r="AM118" i="41"/>
  <c r="AM119" i="41"/>
  <c r="AM120" i="41"/>
  <c r="AM121" i="41"/>
  <c r="AM122" i="41"/>
  <c r="AM123" i="41"/>
  <c r="AM124" i="41"/>
  <c r="AM125" i="41"/>
  <c r="AM126" i="41"/>
  <c r="AM127" i="41"/>
  <c r="AM128" i="41"/>
  <c r="AM129" i="41"/>
  <c r="AM130" i="41"/>
  <c r="AM131" i="41"/>
  <c r="AM132" i="41"/>
  <c r="AM133" i="41"/>
  <c r="AM134" i="41"/>
  <c r="AM135" i="41"/>
  <c r="AM136" i="41"/>
  <c r="AM137" i="41"/>
  <c r="AM138" i="41"/>
  <c r="AM139" i="41"/>
  <c r="AM140" i="41"/>
  <c r="AM141" i="41"/>
  <c r="AM142" i="41"/>
  <c r="AM143" i="41"/>
  <c r="AM144" i="41"/>
  <c r="AM145" i="41"/>
  <c r="AM146" i="41"/>
  <c r="AM147" i="41"/>
  <c r="AM148" i="41"/>
  <c r="AM149" i="41"/>
  <c r="AM150" i="41"/>
  <c r="AM151" i="41"/>
  <c r="AM152" i="41"/>
  <c r="AM153" i="41"/>
  <c r="AM154" i="41"/>
  <c r="AM155" i="41"/>
  <c r="AM156" i="41"/>
  <c r="AM157" i="41"/>
  <c r="AM158" i="41"/>
  <c r="AM159" i="41"/>
  <c r="AM160" i="41"/>
  <c r="AM161" i="41"/>
  <c r="AM162" i="41"/>
  <c r="AM163" i="41"/>
  <c r="AM164" i="41"/>
  <c r="AM165" i="41"/>
  <c r="AM166" i="41"/>
  <c r="AM167" i="41"/>
  <c r="AM168" i="41"/>
  <c r="AM169" i="41"/>
  <c r="AM170" i="41"/>
  <c r="AM171" i="41"/>
  <c r="AM172" i="41"/>
  <c r="AM173" i="41"/>
  <c r="AM174" i="41"/>
  <c r="AM175" i="41"/>
  <c r="AM176" i="41"/>
  <c r="AM177" i="41"/>
  <c r="AM178" i="41"/>
  <c r="AM179" i="41"/>
  <c r="AM180" i="41"/>
  <c r="AM181" i="41"/>
  <c r="AM182" i="41"/>
  <c r="AM183" i="41"/>
  <c r="AM184" i="41"/>
  <c r="AM185" i="41"/>
  <c r="AM186" i="41"/>
  <c r="AM187" i="41"/>
  <c r="AM188" i="41"/>
  <c r="AM189" i="41"/>
  <c r="AM190" i="41"/>
  <c r="AM191" i="41"/>
  <c r="AM192" i="41"/>
  <c r="AM193" i="41"/>
  <c r="AM194" i="41"/>
  <c r="AM195" i="41"/>
  <c r="AM196" i="41"/>
  <c r="AM197" i="41"/>
  <c r="AM198" i="41"/>
  <c r="AM199" i="41"/>
  <c r="AM200" i="41"/>
  <c r="AM201" i="41"/>
  <c r="AM202" i="41"/>
  <c r="AM203" i="41"/>
  <c r="AM204" i="41"/>
  <c r="AM205" i="41"/>
  <c r="AM206" i="41"/>
  <c r="AM207" i="41"/>
  <c r="AM208" i="41"/>
  <c r="AM209" i="41"/>
  <c r="AM210" i="41"/>
  <c r="AM211" i="41"/>
  <c r="AM212" i="41"/>
  <c r="AM213" i="41"/>
  <c r="AM214" i="41"/>
  <c r="AM215" i="41"/>
  <c r="AM216" i="41"/>
  <c r="AM217" i="41"/>
  <c r="AM218" i="41"/>
  <c r="AM219" i="41"/>
  <c r="AM220" i="41"/>
  <c r="AM221" i="41"/>
  <c r="AM222" i="41"/>
  <c r="AM223" i="41"/>
  <c r="AM224" i="41"/>
  <c r="AM225" i="41"/>
  <c r="AM226" i="41"/>
  <c r="AM227" i="41"/>
  <c r="AM228" i="41"/>
  <c r="AM229" i="41"/>
  <c r="AM230" i="41"/>
  <c r="AM231" i="41"/>
  <c r="AM232" i="41"/>
  <c r="AM233" i="41"/>
  <c r="AM234" i="41"/>
  <c r="AM235" i="41"/>
  <c r="AM236" i="41"/>
  <c r="AM237" i="41"/>
  <c r="AM238" i="41"/>
  <c r="AM239" i="41"/>
  <c r="AM240" i="41"/>
  <c r="AM241" i="41"/>
  <c r="AM242" i="41"/>
  <c r="AM243" i="41"/>
  <c r="AM244" i="41"/>
  <c r="AM245" i="41"/>
  <c r="AM246" i="41"/>
  <c r="AM247" i="41"/>
  <c r="AM248" i="41"/>
  <c r="AM249" i="41"/>
  <c r="AM250" i="41"/>
  <c r="AM251" i="41"/>
  <c r="AM252" i="41"/>
  <c r="AM253" i="41"/>
  <c r="AM254" i="41"/>
  <c r="AM255" i="41"/>
  <c r="AM256" i="41"/>
  <c r="AM257" i="41"/>
  <c r="AM258" i="41"/>
  <c r="AM259" i="41"/>
  <c r="AM260" i="41"/>
  <c r="AM261" i="41"/>
  <c r="AM262" i="41"/>
  <c r="AM263" i="41"/>
  <c r="AM264" i="41"/>
  <c r="AM265" i="41"/>
  <c r="AM266" i="41"/>
  <c r="AM267" i="41"/>
  <c r="AM268" i="41"/>
  <c r="AM269" i="41"/>
  <c r="AM270" i="41"/>
  <c r="AM271" i="41"/>
  <c r="AM272" i="41"/>
  <c r="AM273" i="41"/>
  <c r="AM274" i="41"/>
  <c r="AM275" i="41"/>
  <c r="AM276" i="41"/>
  <c r="AM277" i="41"/>
  <c r="AM278" i="41"/>
  <c r="AM279" i="41"/>
  <c r="AM280" i="41"/>
  <c r="AM281" i="41"/>
  <c r="AM282" i="41"/>
  <c r="AM283" i="41"/>
  <c r="AM284" i="41"/>
  <c r="AM285" i="41"/>
  <c r="AM286" i="41"/>
  <c r="AM287" i="41"/>
  <c r="AM288" i="41"/>
  <c r="AM289" i="41"/>
  <c r="AM290" i="41"/>
  <c r="AM291" i="41"/>
  <c r="AM292" i="41"/>
  <c r="AM293" i="41"/>
  <c r="AM294" i="41"/>
  <c r="AM295" i="41"/>
  <c r="AM296" i="41"/>
  <c r="AM297" i="41"/>
  <c r="AM298" i="41"/>
  <c r="AM299" i="41"/>
  <c r="AM300" i="41"/>
  <c r="AM301" i="41"/>
  <c r="AM302" i="41"/>
  <c r="AM303" i="41"/>
  <c r="AM304" i="41"/>
  <c r="AM305" i="41"/>
  <c r="AM306" i="41"/>
  <c r="AM307" i="41"/>
  <c r="AM308" i="41"/>
  <c r="AM309" i="41"/>
  <c r="AM310" i="41"/>
  <c r="AM311" i="41"/>
  <c r="AM312" i="41"/>
  <c r="AM313" i="41"/>
  <c r="AM314" i="41"/>
  <c r="AM315" i="41"/>
  <c r="AM316" i="41"/>
  <c r="AM317" i="41"/>
  <c r="AM318" i="41"/>
  <c r="AM319" i="41"/>
  <c r="AM320" i="41"/>
  <c r="AM321" i="41"/>
  <c r="AM322" i="41"/>
  <c r="AM323" i="41"/>
  <c r="AM324" i="41"/>
  <c r="AM325" i="41"/>
  <c r="AM326" i="41"/>
  <c r="AM327" i="41"/>
  <c r="AM328" i="41"/>
  <c r="AM329" i="41"/>
  <c r="AM330" i="41"/>
  <c r="AM331" i="41"/>
  <c r="AM332" i="41"/>
  <c r="AM333" i="41"/>
  <c r="AM334" i="41"/>
  <c r="AM335" i="41"/>
  <c r="AM336" i="41"/>
  <c r="AM337" i="41"/>
  <c r="AM338" i="41"/>
  <c r="AM339" i="41"/>
  <c r="AM340" i="41"/>
  <c r="AM341" i="41"/>
  <c r="AM342" i="41"/>
  <c r="AM343" i="41"/>
  <c r="AM344" i="41"/>
  <c r="AM345" i="41"/>
  <c r="AM346" i="41"/>
  <c r="AM347" i="41"/>
  <c r="AM348" i="41"/>
  <c r="AM349" i="41"/>
  <c r="AM350" i="41"/>
  <c r="AM351" i="41"/>
  <c r="AN400" i="41" l="1"/>
  <c r="AN399" i="41"/>
  <c r="AN366" i="41"/>
  <c r="AN354" i="41"/>
  <c r="AN362" i="41"/>
  <c r="AN364" i="41"/>
  <c r="AN368" i="41"/>
  <c r="AN370" i="41"/>
  <c r="AN372" i="41"/>
  <c r="AN374" i="41"/>
  <c r="AN376" i="41"/>
  <c r="AN380" i="41"/>
  <c r="AN384" i="41"/>
  <c r="AN386" i="41"/>
  <c r="AN356" i="41"/>
  <c r="AN357" i="41"/>
  <c r="AN361" i="41"/>
  <c r="AN387" i="41"/>
  <c r="AN391" i="41"/>
  <c r="AN355" i="41"/>
  <c r="AN358" i="41"/>
  <c r="AN392" i="41"/>
  <c r="AN394" i="41"/>
  <c r="AN363" i="41"/>
  <c r="AN381" i="41"/>
  <c r="AN382" i="41"/>
  <c r="AN388" i="41"/>
  <c r="AN398" i="41"/>
  <c r="AN377" i="41"/>
  <c r="AN389" i="41"/>
  <c r="AN397" i="41"/>
  <c r="AN360" i="41"/>
  <c r="AN390" i="41"/>
  <c r="AN365" i="41"/>
  <c r="AN385" i="41"/>
  <c r="AN378" i="41"/>
  <c r="AN396" i="41"/>
  <c r="AN359" i="41"/>
  <c r="AN367" i="41"/>
  <c r="AN369" i="41"/>
  <c r="AN371" i="41"/>
  <c r="AN373" i="41"/>
  <c r="AN375" i="41"/>
  <c r="AN379" i="41"/>
  <c r="AN393" i="41"/>
  <c r="AN383" i="41"/>
  <c r="AN395" i="41"/>
  <c r="BO354" i="54"/>
  <c r="BO355" i="54"/>
  <c r="BO356" i="54"/>
  <c r="BO357" i="54"/>
  <c r="BO358" i="54"/>
  <c r="BO359" i="54"/>
  <c r="BO363" i="54"/>
  <c r="BO367" i="54"/>
  <c r="BO371" i="54"/>
  <c r="BO376" i="54"/>
  <c r="BO361" i="54"/>
  <c r="BO365" i="54"/>
  <c r="BO369" i="54"/>
  <c r="BO372" i="54"/>
  <c r="BO374" i="54"/>
  <c r="BO380" i="54"/>
  <c r="BO384" i="54"/>
  <c r="BO388" i="54"/>
  <c r="BO392" i="54"/>
  <c r="BO396" i="54"/>
  <c r="BO400" i="54"/>
  <c r="BO378" i="54"/>
  <c r="BO382" i="54"/>
  <c r="BO386" i="54"/>
  <c r="BO390" i="54"/>
  <c r="BO394" i="54"/>
  <c r="BO398" i="54"/>
  <c r="BO381" i="54"/>
  <c r="BO399" i="54"/>
  <c r="BO395" i="54"/>
  <c r="BO391" i="54"/>
  <c r="BO387" i="54"/>
  <c r="BO383" i="54"/>
  <c r="BO397" i="54"/>
  <c r="BO393" i="54"/>
  <c r="BO389" i="54"/>
  <c r="BO385" i="54"/>
  <c r="BO370" i="54"/>
  <c r="BO368" i="54"/>
  <c r="BO379" i="54"/>
  <c r="BO375" i="54"/>
  <c r="BO364" i="54"/>
  <c r="BO360" i="54"/>
  <c r="BO377" i="54"/>
  <c r="BO373" i="54"/>
  <c r="BO366" i="54"/>
  <c r="BO362" i="54"/>
  <c r="BP2" i="54"/>
  <c r="BO141" i="54"/>
  <c r="BO117" i="54"/>
  <c r="BO95" i="54"/>
  <c r="BO93" i="54"/>
  <c r="BO89" i="54"/>
  <c r="BO81" i="54"/>
  <c r="BO77" i="54"/>
  <c r="BO73" i="54"/>
  <c r="BO91" i="54"/>
  <c r="BO87" i="54"/>
  <c r="BO85" i="54"/>
  <c r="BO83" i="54"/>
  <c r="BO79" i="54"/>
  <c r="BO75" i="54"/>
  <c r="BO71" i="54"/>
  <c r="BO67" i="54"/>
  <c r="BO63" i="54"/>
  <c r="BO59" i="54"/>
  <c r="BO55" i="54"/>
  <c r="BO51" i="54"/>
  <c r="BO47" i="54"/>
  <c r="BO43" i="54"/>
  <c r="BO69" i="54"/>
  <c r="BO65" i="54"/>
  <c r="BO61" i="54"/>
  <c r="BO57" i="54"/>
  <c r="BO53" i="54"/>
  <c r="BO49" i="54"/>
  <c r="BO45" i="54"/>
  <c r="BO41" i="54"/>
  <c r="BO39" i="54"/>
  <c r="BO37" i="54"/>
  <c r="BO35" i="54"/>
  <c r="BO33" i="54"/>
  <c r="BO31" i="54"/>
  <c r="BO29" i="54"/>
  <c r="BO27" i="54"/>
  <c r="BO25" i="54"/>
  <c r="BO23" i="54"/>
  <c r="BO21" i="54"/>
  <c r="BO19" i="54"/>
  <c r="BO17" i="54"/>
  <c r="BO15" i="54"/>
  <c r="BO13" i="54"/>
  <c r="BO11" i="54"/>
  <c r="BO9" i="54"/>
  <c r="BO7" i="54"/>
  <c r="BO5" i="54"/>
  <c r="BO97" i="54"/>
  <c r="BO99" i="54"/>
  <c r="BO101" i="54"/>
  <c r="BO103" i="54"/>
  <c r="BO105" i="54"/>
  <c r="BO107" i="54"/>
  <c r="BO109" i="54"/>
  <c r="BO111" i="54"/>
  <c r="BO113" i="54"/>
  <c r="BO115" i="54"/>
  <c r="BO199" i="54"/>
  <c r="BO183" i="54"/>
  <c r="BO173" i="54"/>
  <c r="BO169" i="54"/>
  <c r="BO155" i="54"/>
  <c r="BO151" i="54"/>
  <c r="BO147" i="54"/>
  <c r="BO143" i="54"/>
  <c r="BO137" i="54"/>
  <c r="BO78" i="54"/>
  <c r="BO74" i="54"/>
  <c r="BO70" i="54"/>
  <c r="BO66" i="54"/>
  <c r="BO62" i="54"/>
  <c r="BO58" i="54"/>
  <c r="BO54" i="54"/>
  <c r="BO50" i="54"/>
  <c r="BO46" i="54"/>
  <c r="BO42" i="54"/>
  <c r="BO38" i="54"/>
  <c r="BO119" i="54"/>
  <c r="BO121" i="54"/>
  <c r="BO123" i="54"/>
  <c r="BO125" i="54"/>
  <c r="BO127" i="54"/>
  <c r="BO129" i="54"/>
  <c r="BO131" i="54"/>
  <c r="BO133" i="54"/>
  <c r="BO135" i="54"/>
  <c r="BO181" i="54"/>
  <c r="BO177" i="54"/>
  <c r="BO165" i="54"/>
  <c r="BO161" i="54"/>
  <c r="BO157" i="54"/>
  <c r="BO153" i="54"/>
  <c r="BO149" i="54"/>
  <c r="BO145" i="54"/>
  <c r="BO139" i="54"/>
  <c r="BO116" i="54"/>
  <c r="BO112" i="54"/>
  <c r="BO108" i="54"/>
  <c r="BO104" i="54"/>
  <c r="BO102" i="54"/>
  <c r="BO96" i="54"/>
  <c r="BO94" i="54"/>
  <c r="BO88" i="54"/>
  <c r="BO86" i="54"/>
  <c r="BO76" i="54"/>
  <c r="BO68" i="54"/>
  <c r="BO60" i="54"/>
  <c r="BO52" i="54"/>
  <c r="BO44" i="54"/>
  <c r="BO3" i="54"/>
  <c r="BO4" i="54"/>
  <c r="BO6" i="54"/>
  <c r="BO8" i="54"/>
  <c r="BO10" i="54"/>
  <c r="BO12" i="54"/>
  <c r="BO14" i="54"/>
  <c r="BO278" i="54"/>
  <c r="BO270" i="54"/>
  <c r="BO118" i="54"/>
  <c r="BO100" i="54"/>
  <c r="BO98" i="54"/>
  <c r="BO92" i="54"/>
  <c r="BO90" i="54"/>
  <c r="BO84" i="54"/>
  <c r="BO82" i="54"/>
  <c r="BO80" i="54"/>
  <c r="BO72" i="54"/>
  <c r="BO64" i="54"/>
  <c r="BO56" i="54"/>
  <c r="BO48" i="54"/>
  <c r="BO40" i="54"/>
  <c r="BO36" i="54"/>
  <c r="BO34" i="54"/>
  <c r="BO32" i="54"/>
  <c r="BO28" i="54"/>
  <c r="BO26" i="54"/>
  <c r="BO24" i="54"/>
  <c r="BO22" i="54"/>
  <c r="BO20" i="54"/>
  <c r="BO18" i="54"/>
  <c r="BO16" i="54"/>
  <c r="BO282" i="54"/>
  <c r="BO274" i="54"/>
  <c r="BO266" i="54"/>
  <c r="BO258" i="54"/>
  <c r="BO114" i="54"/>
  <c r="BO110" i="54"/>
  <c r="BO221" i="54"/>
  <c r="BO207" i="54"/>
  <c r="BO203" i="54"/>
  <c r="BO187" i="54"/>
  <c r="BO185" i="54"/>
  <c r="BO175" i="54"/>
  <c r="BO167" i="54"/>
  <c r="BO159" i="54"/>
  <c r="BO193" i="54"/>
  <c r="BO201" i="54"/>
  <c r="BO209" i="54"/>
  <c r="BO223" i="54"/>
  <c r="BO219" i="54"/>
  <c r="BO213" i="54"/>
  <c r="BO229" i="54"/>
  <c r="BO235" i="54"/>
  <c r="BO227" i="54"/>
  <c r="BO296" i="54"/>
  <c r="BO292" i="54"/>
  <c r="BO290" i="54"/>
  <c r="BO284" i="54"/>
  <c r="BO276" i="54"/>
  <c r="BO106" i="54"/>
  <c r="BO215" i="54"/>
  <c r="BO195" i="54"/>
  <c r="BO191" i="54"/>
  <c r="BO179" i="54"/>
  <c r="BO171" i="54"/>
  <c r="BO163" i="54"/>
  <c r="BO189" i="54"/>
  <c r="BO197" i="54"/>
  <c r="BO205" i="54"/>
  <c r="BO211" i="54"/>
  <c r="BO233" i="54"/>
  <c r="BO217" i="54"/>
  <c r="BO225" i="54"/>
  <c r="BO231" i="54"/>
  <c r="BO294" i="54"/>
  <c r="BO288" i="54"/>
  <c r="BO286" i="54"/>
  <c r="BO280" i="54"/>
  <c r="BO272" i="54"/>
  <c r="BO264" i="54"/>
  <c r="BO268" i="54"/>
  <c r="BO238" i="54"/>
  <c r="BO236" i="54"/>
  <c r="BO232" i="54"/>
  <c r="BO230" i="54"/>
  <c r="BO228" i="54"/>
  <c r="BO226" i="54"/>
  <c r="BO224" i="54"/>
  <c r="BO222" i="54"/>
  <c r="BO220" i="54"/>
  <c r="BO216" i="54"/>
  <c r="BO212" i="54"/>
  <c r="BO208" i="54"/>
  <c r="BO204" i="54"/>
  <c r="BO200" i="54"/>
  <c r="BO196" i="54"/>
  <c r="BO192" i="54"/>
  <c r="BO188" i="54"/>
  <c r="BO184" i="54"/>
  <c r="BO180" i="54"/>
  <c r="BO176" i="54"/>
  <c r="BO172" i="54"/>
  <c r="BO168" i="54"/>
  <c r="BO164" i="54"/>
  <c r="BO160" i="54"/>
  <c r="BO156" i="54"/>
  <c r="BO152" i="54"/>
  <c r="BO148" i="54"/>
  <c r="BO144" i="54"/>
  <c r="BO140" i="54"/>
  <c r="BO262" i="54"/>
  <c r="BO260" i="54"/>
  <c r="BO256" i="54"/>
  <c r="BO254" i="54"/>
  <c r="BO252" i="54"/>
  <c r="BO250" i="54"/>
  <c r="BO248" i="54"/>
  <c r="BO246" i="54"/>
  <c r="BO244" i="54"/>
  <c r="BO242" i="54"/>
  <c r="BO240" i="54"/>
  <c r="BO218" i="54"/>
  <c r="BO214" i="54"/>
  <c r="BO210" i="54"/>
  <c r="BO206" i="54"/>
  <c r="BO202" i="54"/>
  <c r="BO198" i="54"/>
  <c r="BO194" i="54"/>
  <c r="BO190" i="54"/>
  <c r="BO186" i="54"/>
  <c r="BO182" i="54"/>
  <c r="BO178" i="54"/>
  <c r="BO174" i="54"/>
  <c r="BO170" i="54"/>
  <c r="BO166" i="54"/>
  <c r="BO162" i="54"/>
  <c r="BO158" i="54"/>
  <c r="BO154" i="54"/>
  <c r="BO150" i="54"/>
  <c r="BO146" i="54"/>
  <c r="BO142" i="54"/>
  <c r="BO138" i="54"/>
  <c r="BO30" i="54"/>
  <c r="BO122" i="54"/>
  <c r="BO126" i="54"/>
  <c r="BO130" i="54"/>
  <c r="BO134" i="54"/>
  <c r="BO234" i="54"/>
  <c r="BO327" i="54"/>
  <c r="BO301" i="54"/>
  <c r="BO259" i="54"/>
  <c r="BO257" i="54"/>
  <c r="BO253" i="54"/>
  <c r="BO249" i="54"/>
  <c r="BO245" i="54"/>
  <c r="BO241" i="54"/>
  <c r="BO237" i="54"/>
  <c r="BO305" i="54"/>
  <c r="BO261" i="54"/>
  <c r="BO263" i="54"/>
  <c r="BO265" i="54"/>
  <c r="BO267" i="54"/>
  <c r="BO269" i="54"/>
  <c r="BO271" i="54"/>
  <c r="BO273" i="54"/>
  <c r="BO275" i="54"/>
  <c r="BO277" i="54"/>
  <c r="BO279" i="54"/>
  <c r="BO281" i="54"/>
  <c r="BO283" i="54"/>
  <c r="BO285" i="54"/>
  <c r="BO287" i="54"/>
  <c r="BO289" i="54"/>
  <c r="BO291" i="54"/>
  <c r="BO293" i="54"/>
  <c r="BO295" i="54"/>
  <c r="BO297" i="54"/>
  <c r="BO313" i="54"/>
  <c r="BO347" i="54"/>
  <c r="BO329" i="54"/>
  <c r="BO325" i="54"/>
  <c r="BO323" i="54"/>
  <c r="BO309" i="54"/>
  <c r="BO307" i="54"/>
  <c r="BO303" i="54"/>
  <c r="BO299" i="54"/>
  <c r="BO340" i="54"/>
  <c r="BO330" i="54"/>
  <c r="BO316" i="54"/>
  <c r="BO312" i="54"/>
  <c r="BO308" i="54"/>
  <c r="BO304" i="54"/>
  <c r="BO300" i="54"/>
  <c r="BO338" i="54"/>
  <c r="BO336" i="54"/>
  <c r="BO337" i="54"/>
  <c r="BO333" i="54"/>
  <c r="BO353" i="54"/>
  <c r="BO349" i="54"/>
  <c r="BO343" i="54"/>
  <c r="BO350" i="54"/>
  <c r="BO342" i="54"/>
  <c r="BO348" i="54"/>
  <c r="BO344" i="54"/>
  <c r="BO120" i="54"/>
  <c r="BO124" i="54"/>
  <c r="BO128" i="54"/>
  <c r="BO132" i="54"/>
  <c r="BO136" i="54"/>
  <c r="BO315" i="54"/>
  <c r="BO255" i="54"/>
  <c r="BO251" i="54"/>
  <c r="BO247" i="54"/>
  <c r="BO243" i="54"/>
  <c r="BO239" i="54"/>
  <c r="BO317" i="54"/>
  <c r="BO321" i="54"/>
  <c r="BO319" i="54"/>
  <c r="BO311" i="54"/>
  <c r="BO334" i="54"/>
  <c r="BO328" i="54"/>
  <c r="BO326" i="54"/>
  <c r="BO324" i="54"/>
  <c r="BO322" i="54"/>
  <c r="BO320" i="54"/>
  <c r="BO318" i="54"/>
  <c r="BO314" i="54"/>
  <c r="BO310" i="54"/>
  <c r="BO306" i="54"/>
  <c r="BO302" i="54"/>
  <c r="BO298" i="54"/>
  <c r="BO332" i="54"/>
  <c r="BO341" i="54"/>
  <c r="BO339" i="54"/>
  <c r="BO335" i="54"/>
  <c r="BO331" i="54"/>
  <c r="BO351" i="54"/>
  <c r="BO345" i="54"/>
  <c r="BO352" i="54"/>
  <c r="BO346" i="54"/>
  <c r="V32" i="48"/>
  <c r="T62" i="52"/>
  <c r="J62" i="52"/>
  <c r="S62" i="52"/>
  <c r="M63" i="52"/>
  <c r="G63" i="52"/>
  <c r="H63" i="52" s="1"/>
  <c r="F64" i="52"/>
  <c r="P63" i="52"/>
  <c r="L63" i="52"/>
  <c r="D63" i="52"/>
  <c r="R62" i="52"/>
  <c r="N62" i="52"/>
  <c r="Q62" i="52"/>
  <c r="O62" i="52"/>
  <c r="K62" i="52"/>
  <c r="E62" i="52"/>
  <c r="I62" i="52"/>
  <c r="S61" i="51"/>
  <c r="T61" i="51"/>
  <c r="J61" i="51"/>
  <c r="P62" i="51"/>
  <c r="L62" i="51"/>
  <c r="D62" i="51"/>
  <c r="F63" i="51"/>
  <c r="M62" i="51"/>
  <c r="G62" i="51"/>
  <c r="H62" i="51" s="1"/>
  <c r="Q61" i="51"/>
  <c r="O61" i="51"/>
  <c r="K61" i="51"/>
  <c r="E61" i="51"/>
  <c r="R61" i="51"/>
  <c r="N61" i="51"/>
  <c r="I61" i="51"/>
  <c r="F64" i="50"/>
  <c r="D63" i="50"/>
  <c r="G62" i="50"/>
  <c r="H62" i="50" s="1"/>
  <c r="R62" i="50"/>
  <c r="K62" i="50"/>
  <c r="E62" i="50"/>
  <c r="I62" i="50"/>
  <c r="AO2" i="41"/>
  <c r="AN353" i="41"/>
  <c r="AN3" i="41"/>
  <c r="AN352" i="41"/>
  <c r="AN5" i="41"/>
  <c r="AN6" i="41"/>
  <c r="AN7" i="41"/>
  <c r="AN8" i="41"/>
  <c r="AN9" i="41"/>
  <c r="AN10" i="41"/>
  <c r="AN11" i="41"/>
  <c r="AN12" i="41"/>
  <c r="AN13" i="41"/>
  <c r="AN14" i="41"/>
  <c r="AN15" i="41"/>
  <c r="AN16" i="41"/>
  <c r="AN17" i="41"/>
  <c r="AN18" i="41"/>
  <c r="AN19" i="41"/>
  <c r="AN20" i="41"/>
  <c r="AN21" i="41"/>
  <c r="AN22" i="41"/>
  <c r="AN23" i="41"/>
  <c r="AN24" i="41"/>
  <c r="AN25" i="41"/>
  <c r="AN26" i="41"/>
  <c r="AN27" i="41"/>
  <c r="AN28" i="41"/>
  <c r="AN29" i="41"/>
  <c r="AN30" i="41"/>
  <c r="AN31" i="41"/>
  <c r="AN32" i="41"/>
  <c r="AN4" i="41"/>
  <c r="AN33" i="41"/>
  <c r="AN34" i="41"/>
  <c r="AN35" i="41"/>
  <c r="AN36" i="41"/>
  <c r="AN37" i="41"/>
  <c r="AN38" i="41"/>
  <c r="AN39" i="41"/>
  <c r="AN40" i="41"/>
  <c r="AN41" i="41"/>
  <c r="AN42" i="41"/>
  <c r="AN43" i="41"/>
  <c r="AN44" i="41"/>
  <c r="AN45" i="41"/>
  <c r="AN46" i="41"/>
  <c r="AN47" i="41"/>
  <c r="AN48" i="41"/>
  <c r="AN49" i="41"/>
  <c r="AN50" i="41"/>
  <c r="AN51" i="41"/>
  <c r="AN52" i="41"/>
  <c r="AN53" i="41"/>
  <c r="AN54" i="41"/>
  <c r="AN55" i="41"/>
  <c r="AN56" i="41"/>
  <c r="AN57" i="41"/>
  <c r="AN58" i="41"/>
  <c r="AN59" i="41"/>
  <c r="AN60" i="41"/>
  <c r="AN61" i="41"/>
  <c r="AN62" i="41"/>
  <c r="AN63" i="41"/>
  <c r="AN64" i="41"/>
  <c r="AN65" i="41"/>
  <c r="AN66" i="41"/>
  <c r="AN67" i="41"/>
  <c r="AN68" i="41"/>
  <c r="AN69" i="41"/>
  <c r="AN70" i="41"/>
  <c r="AN71" i="41"/>
  <c r="AN72" i="41"/>
  <c r="AN73" i="41"/>
  <c r="AN74" i="41"/>
  <c r="AN75" i="41"/>
  <c r="AN76" i="41"/>
  <c r="AN77" i="41"/>
  <c r="AN78" i="41"/>
  <c r="AN79" i="41"/>
  <c r="AN80" i="41"/>
  <c r="AN81" i="41"/>
  <c r="AN82" i="41"/>
  <c r="AN83" i="41"/>
  <c r="AN84" i="41"/>
  <c r="AN85" i="41"/>
  <c r="AN86" i="41"/>
  <c r="AN87" i="41"/>
  <c r="AN88" i="41"/>
  <c r="AN89" i="41"/>
  <c r="AN90" i="41"/>
  <c r="AN91" i="41"/>
  <c r="AN92" i="41"/>
  <c r="AN93" i="41"/>
  <c r="AN94" i="41"/>
  <c r="AN95" i="41"/>
  <c r="AN96" i="41"/>
  <c r="AN97" i="41"/>
  <c r="AN98" i="41"/>
  <c r="AN99" i="41"/>
  <c r="AN100" i="41"/>
  <c r="AN101" i="41"/>
  <c r="AN102" i="41"/>
  <c r="AN103" i="41"/>
  <c r="AN104" i="41"/>
  <c r="AN105" i="41"/>
  <c r="AN106" i="41"/>
  <c r="AN107" i="41"/>
  <c r="AN108" i="41"/>
  <c r="AN109" i="41"/>
  <c r="AN110" i="41"/>
  <c r="AN111" i="41"/>
  <c r="AN112" i="41"/>
  <c r="AN113" i="41"/>
  <c r="AN114" i="41"/>
  <c r="AN117" i="41"/>
  <c r="AN118" i="41"/>
  <c r="AN119" i="41"/>
  <c r="AN120" i="41"/>
  <c r="AN121" i="41"/>
  <c r="AN122" i="41"/>
  <c r="AN123" i="41"/>
  <c r="AN124" i="41"/>
  <c r="AN125" i="41"/>
  <c r="AN126" i="41"/>
  <c r="AN127" i="41"/>
  <c r="AN128" i="41"/>
  <c r="AN129" i="41"/>
  <c r="AN130" i="41"/>
  <c r="AN131" i="41"/>
  <c r="AN132" i="41"/>
  <c r="AN133" i="41"/>
  <c r="AN134" i="41"/>
  <c r="AN135" i="41"/>
  <c r="AN136" i="41"/>
  <c r="AN137" i="41"/>
  <c r="AN138" i="41"/>
  <c r="AN139" i="41"/>
  <c r="AN140" i="41"/>
  <c r="AN141" i="41"/>
  <c r="AN142" i="41"/>
  <c r="AN143" i="41"/>
  <c r="AN144" i="41"/>
  <c r="AN145" i="41"/>
  <c r="AN146" i="41"/>
  <c r="AN147" i="41"/>
  <c r="AN148" i="41"/>
  <c r="AN149" i="41"/>
  <c r="AN150" i="41"/>
  <c r="AN151" i="41"/>
  <c r="AN152" i="41"/>
  <c r="AN153" i="41"/>
  <c r="AN154" i="41"/>
  <c r="AN155" i="41"/>
  <c r="AN156" i="41"/>
  <c r="AN157" i="41"/>
  <c r="AN158" i="41"/>
  <c r="AN159" i="41"/>
  <c r="AN160" i="41"/>
  <c r="AN161" i="41"/>
  <c r="AN162" i="41"/>
  <c r="AN163" i="41"/>
  <c r="AN164" i="41"/>
  <c r="AN165" i="41"/>
  <c r="AN166" i="41"/>
  <c r="AN167" i="41"/>
  <c r="AN168" i="41"/>
  <c r="AN169" i="41"/>
  <c r="AN170" i="41"/>
  <c r="AN171" i="41"/>
  <c r="AN172" i="41"/>
  <c r="AN115" i="41"/>
  <c r="AN116" i="41"/>
  <c r="AN173" i="41"/>
  <c r="AN174" i="41"/>
  <c r="AN175" i="41"/>
  <c r="AN176" i="41"/>
  <c r="AN177" i="41"/>
  <c r="AN178" i="41"/>
  <c r="AN179" i="41"/>
  <c r="AN180" i="41"/>
  <c r="AN181" i="41"/>
  <c r="AN182" i="41"/>
  <c r="AN183" i="41"/>
  <c r="AN184" i="41"/>
  <c r="AN185" i="41"/>
  <c r="AN186" i="41"/>
  <c r="AN187" i="41"/>
  <c r="AN188" i="41"/>
  <c r="AN189" i="41"/>
  <c r="AN190" i="41"/>
  <c r="AN191" i="41"/>
  <c r="AN192" i="41"/>
  <c r="AN193" i="41"/>
  <c r="AN194" i="41"/>
  <c r="AN195" i="41"/>
  <c r="AN196" i="41"/>
  <c r="AN197" i="41"/>
  <c r="AN198" i="41"/>
  <c r="AN199" i="41"/>
  <c r="AN200" i="41"/>
  <c r="AN201" i="41"/>
  <c r="AN202" i="41"/>
  <c r="AN203" i="41"/>
  <c r="AN204" i="41"/>
  <c r="AN205" i="41"/>
  <c r="AN206" i="41"/>
  <c r="AN207" i="41"/>
  <c r="AN208" i="41"/>
  <c r="AN209" i="41"/>
  <c r="AN210" i="41"/>
  <c r="AN211" i="41"/>
  <c r="AN212" i="41"/>
  <c r="AN213" i="41"/>
  <c r="AN214" i="41"/>
  <c r="AN215" i="41"/>
  <c r="AN216" i="41"/>
  <c r="AN217" i="41"/>
  <c r="AN218" i="41"/>
  <c r="AN219" i="41"/>
  <c r="AN220" i="41"/>
  <c r="AN221" i="41"/>
  <c r="AN222" i="41"/>
  <c r="AN223" i="41"/>
  <c r="AN224" i="41"/>
  <c r="AN225" i="41"/>
  <c r="AN226" i="41"/>
  <c r="AN227" i="41"/>
  <c r="AN228" i="41"/>
  <c r="AN229" i="41"/>
  <c r="AN230" i="41"/>
  <c r="AN231" i="41"/>
  <c r="AN232" i="41"/>
  <c r="AN233" i="41"/>
  <c r="AN234" i="41"/>
  <c r="AN235" i="41"/>
  <c r="AN236" i="41"/>
  <c r="AN237" i="41"/>
  <c r="AN238" i="41"/>
  <c r="AN239" i="41"/>
  <c r="AN240" i="41"/>
  <c r="AN241" i="41"/>
  <c r="AN242" i="41"/>
  <c r="AN243" i="41"/>
  <c r="AN244" i="41"/>
  <c r="AN245" i="41"/>
  <c r="AN246" i="41"/>
  <c r="AN247" i="41"/>
  <c r="AN248" i="41"/>
  <c r="AN249" i="41"/>
  <c r="AN250" i="41"/>
  <c r="AN251" i="41"/>
  <c r="AN252" i="41"/>
  <c r="AN253" i="41"/>
  <c r="AN254" i="41"/>
  <c r="AN255" i="41"/>
  <c r="AN256" i="41"/>
  <c r="AN257" i="41"/>
  <c r="AN258" i="41"/>
  <c r="AN259" i="41"/>
  <c r="AN260" i="41"/>
  <c r="AN261" i="41"/>
  <c r="AN262" i="41"/>
  <c r="AN263" i="41"/>
  <c r="AN264" i="41"/>
  <c r="AN265" i="41"/>
  <c r="AN266" i="41"/>
  <c r="AN267" i="41"/>
  <c r="AN268" i="41"/>
  <c r="AN269" i="41"/>
  <c r="AN270" i="41"/>
  <c r="AN271" i="41"/>
  <c r="AN272" i="41"/>
  <c r="AN273" i="41"/>
  <c r="AN274" i="41"/>
  <c r="AN275" i="41"/>
  <c r="AN276" i="41"/>
  <c r="AN277" i="41"/>
  <c r="AN278" i="41"/>
  <c r="AN279" i="41"/>
  <c r="AN280" i="41"/>
  <c r="AN281" i="41"/>
  <c r="AN282" i="41"/>
  <c r="AN283" i="41"/>
  <c r="AN284" i="41"/>
  <c r="AN285" i="41"/>
  <c r="AN286" i="41"/>
  <c r="AN287" i="41"/>
  <c r="AN288" i="41"/>
  <c r="AN289" i="41"/>
  <c r="AN290" i="41"/>
  <c r="AN291" i="41"/>
  <c r="AN292" i="41"/>
  <c r="AN293" i="41"/>
  <c r="AN294" i="41"/>
  <c r="AN295" i="41"/>
  <c r="AN296" i="41"/>
  <c r="AN297" i="41"/>
  <c r="AN298" i="41"/>
  <c r="AN299" i="41"/>
  <c r="AN300" i="41"/>
  <c r="AN301" i="41"/>
  <c r="AN302" i="41"/>
  <c r="AN303" i="41"/>
  <c r="AN304" i="41"/>
  <c r="AN305" i="41"/>
  <c r="AN306" i="41"/>
  <c r="AN307" i="41"/>
  <c r="AN308" i="41"/>
  <c r="AN309" i="41"/>
  <c r="AN310" i="41"/>
  <c r="AN311" i="41"/>
  <c r="AN312" i="41"/>
  <c r="AN313" i="41"/>
  <c r="AN314" i="41"/>
  <c r="AN315" i="41"/>
  <c r="AN316" i="41"/>
  <c r="AN317" i="41"/>
  <c r="AN318" i="41"/>
  <c r="AN319" i="41"/>
  <c r="AN320" i="41"/>
  <c r="AN321" i="41"/>
  <c r="AN322" i="41"/>
  <c r="AN323" i="41"/>
  <c r="AN324" i="41"/>
  <c r="AN325" i="41"/>
  <c r="AN326" i="41"/>
  <c r="AN327" i="41"/>
  <c r="AN328" i="41"/>
  <c r="AN329" i="41"/>
  <c r="AN330" i="41"/>
  <c r="AN331" i="41"/>
  <c r="AN332" i="41"/>
  <c r="AN333" i="41"/>
  <c r="AN334" i="41"/>
  <c r="AN335" i="41"/>
  <c r="AN336" i="41"/>
  <c r="AN337" i="41"/>
  <c r="AN338" i="41"/>
  <c r="AN339" i="41"/>
  <c r="AN340" i="41"/>
  <c r="AN341" i="41"/>
  <c r="AN342" i="41"/>
  <c r="AN343" i="41"/>
  <c r="AN344" i="41"/>
  <c r="AN345" i="41"/>
  <c r="AN346" i="41"/>
  <c r="AN347" i="41"/>
  <c r="AN348" i="41"/>
  <c r="AN349" i="41"/>
  <c r="AN350" i="41"/>
  <c r="AN351" i="41"/>
  <c r="AO400" i="41" l="1"/>
  <c r="AO399" i="41"/>
  <c r="AO362" i="41"/>
  <c r="AO364" i="41"/>
  <c r="AO354" i="41"/>
  <c r="AO368" i="41"/>
  <c r="AO370" i="41"/>
  <c r="AO372" i="41"/>
  <c r="AO374" i="41"/>
  <c r="AO376" i="41"/>
  <c r="AO380" i="41"/>
  <c r="AO384" i="41"/>
  <c r="AO360" i="41"/>
  <c r="AO390" i="41"/>
  <c r="AO357" i="41"/>
  <c r="AO387" i="41"/>
  <c r="AO391" i="41"/>
  <c r="AO358" i="41"/>
  <c r="AO388" i="41"/>
  <c r="AO392" i="41"/>
  <c r="AO366" i="41"/>
  <c r="AO386" i="41"/>
  <c r="AO361" i="41"/>
  <c r="AO365" i="41"/>
  <c r="AO381" i="41"/>
  <c r="AO355" i="41"/>
  <c r="AO382" i="41"/>
  <c r="AO389" i="41"/>
  <c r="AO393" i="41"/>
  <c r="AO356" i="41"/>
  <c r="AO394" i="41"/>
  <c r="AO363" i="41"/>
  <c r="AO385" i="41"/>
  <c r="AO378" i="41"/>
  <c r="AO396" i="41"/>
  <c r="AO398" i="41"/>
  <c r="AO359" i="41"/>
  <c r="AO367" i="41"/>
  <c r="AO369" i="41"/>
  <c r="AO371" i="41"/>
  <c r="AO373" i="41"/>
  <c r="AO375" i="41"/>
  <c r="AO377" i="41"/>
  <c r="AO379" i="41"/>
  <c r="AO397" i="41"/>
  <c r="AO383" i="41"/>
  <c r="AO395" i="41"/>
  <c r="BP355" i="54"/>
  <c r="BP356" i="54"/>
  <c r="BP357" i="54"/>
  <c r="BP358" i="54"/>
  <c r="BP359" i="54"/>
  <c r="BP354" i="54"/>
  <c r="BP361" i="54"/>
  <c r="BP362" i="54"/>
  <c r="BP365" i="54"/>
  <c r="BP366" i="54"/>
  <c r="BP369" i="54"/>
  <c r="BP370" i="54"/>
  <c r="BP374" i="54"/>
  <c r="BP375" i="54"/>
  <c r="BP360" i="54"/>
  <c r="BP363" i="54"/>
  <c r="BP364" i="54"/>
  <c r="BP367" i="54"/>
  <c r="BP368" i="54"/>
  <c r="BP371" i="54"/>
  <c r="BP373" i="54"/>
  <c r="BP376" i="54"/>
  <c r="BP377" i="54"/>
  <c r="BP378" i="54"/>
  <c r="BP379" i="54"/>
  <c r="BP382" i="54"/>
  <c r="BP383" i="54"/>
  <c r="BP386" i="54"/>
  <c r="BP387" i="54"/>
  <c r="BP390" i="54"/>
  <c r="BP391" i="54"/>
  <c r="BP394" i="54"/>
  <c r="BP395" i="54"/>
  <c r="BP398" i="54"/>
  <c r="BP399" i="54"/>
  <c r="BP380" i="54"/>
  <c r="BP381" i="54"/>
  <c r="BP384" i="54"/>
  <c r="BP385" i="54"/>
  <c r="BP388" i="54"/>
  <c r="BP389" i="54"/>
  <c r="BP392" i="54"/>
  <c r="BP393" i="54"/>
  <c r="BP396" i="54"/>
  <c r="BP397" i="54"/>
  <c r="BP400" i="54"/>
  <c r="BP372" i="54"/>
  <c r="BQ2" i="54"/>
  <c r="BP187" i="54"/>
  <c r="BP155" i="54"/>
  <c r="BP153" i="54"/>
  <c r="BP151" i="54"/>
  <c r="BP149" i="54"/>
  <c r="BP147" i="54"/>
  <c r="BP145" i="54"/>
  <c r="BP143" i="54"/>
  <c r="BP175" i="54"/>
  <c r="BP135" i="54"/>
  <c r="BP119" i="54"/>
  <c r="BP113" i="54"/>
  <c r="BP159" i="54"/>
  <c r="BP133" i="54"/>
  <c r="BP131" i="54"/>
  <c r="BP129" i="54"/>
  <c r="BP127" i="54"/>
  <c r="BP125" i="54"/>
  <c r="BP123" i="54"/>
  <c r="BP121" i="54"/>
  <c r="BP115" i="54"/>
  <c r="BP109" i="54"/>
  <c r="BP107" i="54"/>
  <c r="BP101" i="54"/>
  <c r="BP99" i="54"/>
  <c r="BP95" i="54"/>
  <c r="BP91" i="54"/>
  <c r="BP87" i="54"/>
  <c r="BP85" i="54"/>
  <c r="BP83" i="54"/>
  <c r="BP79" i="54"/>
  <c r="BP75" i="54"/>
  <c r="BP71" i="54"/>
  <c r="BP111" i="54"/>
  <c r="BP105" i="54"/>
  <c r="BP103" i="54"/>
  <c r="BP97" i="54"/>
  <c r="BP93" i="54"/>
  <c r="BP89" i="54"/>
  <c r="BP81" i="54"/>
  <c r="BP77" i="54"/>
  <c r="BP73" i="54"/>
  <c r="BP69" i="54"/>
  <c r="BP65" i="54"/>
  <c r="BP61" i="54"/>
  <c r="BP57" i="54"/>
  <c r="BP53" i="54"/>
  <c r="BP49" i="54"/>
  <c r="BP45" i="54"/>
  <c r="BP41" i="54"/>
  <c r="BP67" i="54"/>
  <c r="BP63" i="54"/>
  <c r="BP59" i="54"/>
  <c r="BP55" i="54"/>
  <c r="BP51" i="54"/>
  <c r="BP47" i="54"/>
  <c r="BP43" i="54"/>
  <c r="BP39" i="54"/>
  <c r="BP37" i="54"/>
  <c r="BP35" i="54"/>
  <c r="BP33" i="54"/>
  <c r="BP31" i="54"/>
  <c r="BP29" i="54"/>
  <c r="BP27" i="54"/>
  <c r="BP25" i="54"/>
  <c r="BP23" i="54"/>
  <c r="BP21" i="54"/>
  <c r="BP19" i="54"/>
  <c r="BP17" i="54"/>
  <c r="BP15" i="54"/>
  <c r="BP13" i="54"/>
  <c r="BP11" i="54"/>
  <c r="BP9" i="54"/>
  <c r="BP7" i="54"/>
  <c r="BP5" i="54"/>
  <c r="BP117" i="54"/>
  <c r="BP157" i="54"/>
  <c r="BP171" i="54"/>
  <c r="BP141" i="54"/>
  <c r="BP167" i="54"/>
  <c r="BP137" i="54"/>
  <c r="BP139" i="54"/>
  <c r="BP179" i="54"/>
  <c r="BP163" i="54"/>
  <c r="BP252" i="54"/>
  <c r="BP244" i="54"/>
  <c r="BP200" i="54"/>
  <c r="BP196" i="54"/>
  <c r="BP192" i="54"/>
  <c r="BP188" i="54"/>
  <c r="BP156" i="54"/>
  <c r="BP152" i="54"/>
  <c r="BP144" i="54"/>
  <c r="BP136" i="54"/>
  <c r="BP134" i="54"/>
  <c r="BP128" i="54"/>
  <c r="BP126" i="54"/>
  <c r="BP120" i="54"/>
  <c r="BP256" i="54"/>
  <c r="BP248" i="54"/>
  <c r="BP240" i="54"/>
  <c r="BP220" i="54"/>
  <c r="BP216" i="54"/>
  <c r="BP212" i="54"/>
  <c r="BP180" i="54"/>
  <c r="BP176" i="54"/>
  <c r="BP172" i="54"/>
  <c r="BP168" i="54"/>
  <c r="BP164" i="54"/>
  <c r="BP160" i="54"/>
  <c r="BP148" i="54"/>
  <c r="BP132" i="54"/>
  <c r="BP130" i="54"/>
  <c r="BP124" i="54"/>
  <c r="BP122" i="54"/>
  <c r="BP140" i="54"/>
  <c r="BP184" i="54"/>
  <c r="BP185" i="54"/>
  <c r="BP173" i="54"/>
  <c r="BP165" i="54"/>
  <c r="BP215" i="54"/>
  <c r="BP213" i="54"/>
  <c r="BP253" i="54"/>
  <c r="BP249" i="54"/>
  <c r="BP245" i="54"/>
  <c r="BP241" i="54"/>
  <c r="BP239" i="54"/>
  <c r="BP237" i="54"/>
  <c r="BP233" i="54"/>
  <c r="BP292" i="54"/>
  <c r="BP290" i="54"/>
  <c r="BP288" i="54"/>
  <c r="BP282" i="54"/>
  <c r="BP280" i="54"/>
  <c r="BP274" i="54"/>
  <c r="BP272" i="54"/>
  <c r="BP204" i="54"/>
  <c r="BP208" i="54"/>
  <c r="BP183" i="54"/>
  <c r="BP181" i="54"/>
  <c r="BP177" i="54"/>
  <c r="BP169" i="54"/>
  <c r="BP161" i="54"/>
  <c r="BP235" i="54"/>
  <c r="BP227" i="54"/>
  <c r="BP225" i="54"/>
  <c r="BP217" i="54"/>
  <c r="BP211" i="54"/>
  <c r="BP209" i="54"/>
  <c r="BP207" i="54"/>
  <c r="BP205" i="54"/>
  <c r="BP203" i="54"/>
  <c r="BP201" i="54"/>
  <c r="BP199" i="54"/>
  <c r="BP197" i="54"/>
  <c r="BP195" i="54"/>
  <c r="BP193" i="54"/>
  <c r="BP191" i="54"/>
  <c r="BP189" i="54"/>
  <c r="BP255" i="54"/>
  <c r="BP251" i="54"/>
  <c r="BP247" i="54"/>
  <c r="BP243" i="54"/>
  <c r="BP231" i="54"/>
  <c r="BP223" i="54"/>
  <c r="BP221" i="54"/>
  <c r="BP219" i="54"/>
  <c r="BP229" i="54"/>
  <c r="BP294" i="54"/>
  <c r="BP286" i="54"/>
  <c r="BP284" i="54"/>
  <c r="BP278" i="54"/>
  <c r="BP276" i="54"/>
  <c r="BP270" i="54"/>
  <c r="BP268" i="54"/>
  <c r="BP266" i="54"/>
  <c r="BP258" i="54"/>
  <c r="BP238" i="54"/>
  <c r="BP236" i="54"/>
  <c r="BP230" i="54"/>
  <c r="BP226" i="54"/>
  <c r="BP4" i="54"/>
  <c r="BP6" i="54"/>
  <c r="BP8" i="54"/>
  <c r="BP10" i="54"/>
  <c r="BP12" i="54"/>
  <c r="BP14" i="54"/>
  <c r="BP16" i="54"/>
  <c r="BP18" i="54"/>
  <c r="BP20" i="54"/>
  <c r="BP22" i="54"/>
  <c r="BP24" i="54"/>
  <c r="BP26" i="54"/>
  <c r="BP28" i="54"/>
  <c r="BP32" i="54"/>
  <c r="BP34" i="54"/>
  <c r="BP36" i="54"/>
  <c r="BP38" i="54"/>
  <c r="BP40" i="54"/>
  <c r="BP42" i="54"/>
  <c r="BP44" i="54"/>
  <c r="BP46" i="54"/>
  <c r="BP48" i="54"/>
  <c r="BP50" i="54"/>
  <c r="BP52" i="54"/>
  <c r="BP54" i="54"/>
  <c r="BP56" i="54"/>
  <c r="BP58" i="54"/>
  <c r="BP60" i="54"/>
  <c r="BP62" i="54"/>
  <c r="BP64" i="54"/>
  <c r="BP66" i="54"/>
  <c r="BP68" i="54"/>
  <c r="BP70" i="54"/>
  <c r="BP72" i="54"/>
  <c r="BP74" i="54"/>
  <c r="BP76" i="54"/>
  <c r="BP78" i="54"/>
  <c r="BP80" i="54"/>
  <c r="BP82" i="54"/>
  <c r="BP84" i="54"/>
  <c r="BP86" i="54"/>
  <c r="BP88" i="54"/>
  <c r="BP90" i="54"/>
  <c r="BP92" i="54"/>
  <c r="BP94" i="54"/>
  <c r="BP96" i="54"/>
  <c r="BP260" i="54"/>
  <c r="BP254" i="54"/>
  <c r="BP250" i="54"/>
  <c r="BP246" i="54"/>
  <c r="BP242" i="54"/>
  <c r="BP234" i="54"/>
  <c r="BP222" i="54"/>
  <c r="BP138" i="54"/>
  <c r="BP142" i="54"/>
  <c r="BP146" i="54"/>
  <c r="BP150" i="54"/>
  <c r="BP154" i="54"/>
  <c r="BP158" i="54"/>
  <c r="BP162" i="54"/>
  <c r="BP166" i="54"/>
  <c r="BP170" i="54"/>
  <c r="BP174" i="54"/>
  <c r="BP178" i="54"/>
  <c r="BP182" i="54"/>
  <c r="BP186" i="54"/>
  <c r="BP190" i="54"/>
  <c r="BP194" i="54"/>
  <c r="BP198" i="54"/>
  <c r="BP202" i="54"/>
  <c r="BP206" i="54"/>
  <c r="BP210" i="54"/>
  <c r="BP214" i="54"/>
  <c r="BP218" i="54"/>
  <c r="BP264" i="54"/>
  <c r="BP30" i="54"/>
  <c r="BP331" i="54"/>
  <c r="BP259" i="54"/>
  <c r="BP303" i="54"/>
  <c r="BP326" i="54"/>
  <c r="BP318" i="54"/>
  <c r="BP314" i="54"/>
  <c r="BP310" i="54"/>
  <c r="BP302" i="54"/>
  <c r="BP298" i="54"/>
  <c r="BP306" i="54"/>
  <c r="BP322" i="54"/>
  <c r="BP311" i="54"/>
  <c r="BP339" i="54"/>
  <c r="BP337" i="54"/>
  <c r="BP335" i="54"/>
  <c r="BP333" i="54"/>
  <c r="BP327" i="54"/>
  <c r="BP325" i="54"/>
  <c r="BP323" i="54"/>
  <c r="BP317" i="54"/>
  <c r="BP315" i="54"/>
  <c r="BP313" i="54"/>
  <c r="BP309" i="54"/>
  <c r="BP307" i="54"/>
  <c r="BP297" i="54"/>
  <c r="BP295" i="54"/>
  <c r="BP293" i="54"/>
  <c r="BP291" i="54"/>
  <c r="BP289" i="54"/>
  <c r="BP287" i="54"/>
  <c r="BP285" i="54"/>
  <c r="BP283" i="54"/>
  <c r="BP281" i="54"/>
  <c r="BP279" i="54"/>
  <c r="BP277" i="54"/>
  <c r="BP275" i="54"/>
  <c r="BP273" i="54"/>
  <c r="BP271" i="54"/>
  <c r="BP269" i="54"/>
  <c r="BP267" i="54"/>
  <c r="BP265" i="54"/>
  <c r="BP263" i="54"/>
  <c r="BP261" i="54"/>
  <c r="BP334" i="54"/>
  <c r="BP343" i="54"/>
  <c r="BP347" i="54"/>
  <c r="BP341" i="54"/>
  <c r="BP348" i="54"/>
  <c r="BP346" i="54"/>
  <c r="BP340" i="54"/>
  <c r="BP338" i="54"/>
  <c r="BP344" i="54"/>
  <c r="BP352" i="54"/>
  <c r="BP3" i="54"/>
  <c r="BP98" i="54"/>
  <c r="BP100" i="54"/>
  <c r="BP102" i="54"/>
  <c r="BP104" i="54"/>
  <c r="BP106" i="54"/>
  <c r="BP108" i="54"/>
  <c r="BP110" i="54"/>
  <c r="BP112" i="54"/>
  <c r="BP114" i="54"/>
  <c r="BP116" i="54"/>
  <c r="BP118" i="54"/>
  <c r="BP224" i="54"/>
  <c r="BP228" i="54"/>
  <c r="BP232" i="54"/>
  <c r="BP262" i="54"/>
  <c r="BP257" i="54"/>
  <c r="BP299" i="54"/>
  <c r="BP316" i="54"/>
  <c r="BP308" i="54"/>
  <c r="BP304" i="54"/>
  <c r="BP300" i="54"/>
  <c r="BP296" i="54"/>
  <c r="BP312" i="54"/>
  <c r="BP329" i="54"/>
  <c r="BP321" i="54"/>
  <c r="BP319" i="54"/>
  <c r="BP305" i="54"/>
  <c r="BP301" i="54"/>
  <c r="BP332" i="54"/>
  <c r="BP324" i="54"/>
  <c r="BP320" i="54"/>
  <c r="BP336" i="54"/>
  <c r="BP330" i="54"/>
  <c r="BP328" i="54"/>
  <c r="BP342" i="54"/>
  <c r="BP350" i="54"/>
  <c r="BP345" i="54"/>
  <c r="BP349" i="54"/>
  <c r="BP351" i="54"/>
  <c r="BP353" i="54"/>
  <c r="V33" i="48"/>
  <c r="Q63" i="52"/>
  <c r="O63" i="52"/>
  <c r="K63" i="52"/>
  <c r="E63" i="52"/>
  <c r="R63" i="52"/>
  <c r="N63" i="52"/>
  <c r="I63" i="52"/>
  <c r="S63" i="52"/>
  <c r="T63" i="52"/>
  <c r="J63" i="52"/>
  <c r="M64" i="52"/>
  <c r="G64" i="52"/>
  <c r="H64" i="52" s="1"/>
  <c r="F65" i="52"/>
  <c r="P64" i="52"/>
  <c r="L64" i="52"/>
  <c r="D64" i="52"/>
  <c r="T62" i="51"/>
  <c r="J62" i="51"/>
  <c r="S62" i="51"/>
  <c r="M63" i="51"/>
  <c r="G63" i="51"/>
  <c r="H63" i="51" s="1"/>
  <c r="F64" i="51"/>
  <c r="P63" i="51"/>
  <c r="L63" i="51"/>
  <c r="D63" i="51"/>
  <c r="R62" i="51"/>
  <c r="N62" i="51"/>
  <c r="Q62" i="51"/>
  <c r="O62" i="51"/>
  <c r="K62" i="51"/>
  <c r="E62" i="51"/>
  <c r="I62" i="51"/>
  <c r="T62" i="50"/>
  <c r="J62" i="50"/>
  <c r="M62" i="50" s="1"/>
  <c r="K63" i="50"/>
  <c r="E63" i="50"/>
  <c r="R63" i="50"/>
  <c r="I63" i="50"/>
  <c r="G63" i="50"/>
  <c r="H63" i="50" s="1"/>
  <c r="L62" i="50"/>
  <c r="N62" i="50" s="1"/>
  <c r="S62" i="50" s="1"/>
  <c r="F65" i="50"/>
  <c r="D64" i="50"/>
  <c r="L63" i="50"/>
  <c r="AP2" i="41"/>
  <c r="AO352" i="41"/>
  <c r="AO353" i="41"/>
  <c r="AO3" i="41"/>
  <c r="AO4" i="41"/>
  <c r="AO5" i="41"/>
  <c r="AO6" i="41"/>
  <c r="AO7" i="41"/>
  <c r="AO8" i="41"/>
  <c r="AO9" i="41"/>
  <c r="AO10" i="41"/>
  <c r="AO11" i="41"/>
  <c r="AO12" i="41"/>
  <c r="AO13" i="41"/>
  <c r="AO14" i="41"/>
  <c r="AO15" i="41"/>
  <c r="AO16" i="41"/>
  <c r="AO17" i="41"/>
  <c r="AO18" i="41"/>
  <c r="AO19" i="41"/>
  <c r="AO20" i="41"/>
  <c r="AO21" i="41"/>
  <c r="AO22" i="41"/>
  <c r="AO23" i="41"/>
  <c r="AO24" i="41"/>
  <c r="AO25" i="41"/>
  <c r="AO26" i="41"/>
  <c r="AO27" i="41"/>
  <c r="AO28" i="41"/>
  <c r="AO29" i="41"/>
  <c r="AO30" i="41"/>
  <c r="AO31" i="41"/>
  <c r="AO32" i="41"/>
  <c r="AO33" i="41"/>
  <c r="AO34" i="41"/>
  <c r="AO35" i="41"/>
  <c r="AO36" i="41"/>
  <c r="AO37" i="41"/>
  <c r="AO38" i="41"/>
  <c r="AO39" i="41"/>
  <c r="AO40" i="41"/>
  <c r="AO41" i="41"/>
  <c r="AO42" i="41"/>
  <c r="AO43" i="41"/>
  <c r="AO44" i="41"/>
  <c r="AO45" i="41"/>
  <c r="AO46" i="41"/>
  <c r="AO47" i="41"/>
  <c r="AO48" i="41"/>
  <c r="AO49" i="41"/>
  <c r="AO50" i="41"/>
  <c r="AO51" i="41"/>
  <c r="AO52" i="41"/>
  <c r="AO53" i="41"/>
  <c r="AO54" i="41"/>
  <c r="AO55" i="41"/>
  <c r="AO56" i="41"/>
  <c r="AO57" i="41"/>
  <c r="AO58" i="41"/>
  <c r="AO59" i="41"/>
  <c r="AO60" i="41"/>
  <c r="AO61" i="41"/>
  <c r="AO62" i="41"/>
  <c r="AO63" i="41"/>
  <c r="AO64" i="41"/>
  <c r="AO65" i="41"/>
  <c r="AO66" i="41"/>
  <c r="AO67" i="41"/>
  <c r="AO68" i="41"/>
  <c r="AO69" i="41"/>
  <c r="AO70" i="41"/>
  <c r="AO71" i="41"/>
  <c r="AO72" i="41"/>
  <c r="AO73" i="41"/>
  <c r="AO74" i="41"/>
  <c r="AO75" i="41"/>
  <c r="AO76" i="41"/>
  <c r="AO77" i="41"/>
  <c r="AO78" i="41"/>
  <c r="AO79" i="41"/>
  <c r="AO80" i="41"/>
  <c r="AO81" i="41"/>
  <c r="AO82" i="41"/>
  <c r="AO83" i="41"/>
  <c r="AO84" i="41"/>
  <c r="AO85" i="41"/>
  <c r="AO86" i="41"/>
  <c r="AO87" i="41"/>
  <c r="AO88" i="41"/>
  <c r="AO89" i="41"/>
  <c r="AO90" i="41"/>
  <c r="AO91" i="41"/>
  <c r="AO92" i="41"/>
  <c r="AO93" i="41"/>
  <c r="AO94" i="41"/>
  <c r="AO95" i="41"/>
  <c r="AO96" i="41"/>
  <c r="AO97" i="41"/>
  <c r="AO98" i="41"/>
  <c r="AO99" i="41"/>
  <c r="AO100" i="41"/>
  <c r="AO101" i="41"/>
  <c r="AO102" i="41"/>
  <c r="AO103" i="41"/>
  <c r="AO104" i="41"/>
  <c r="AO105" i="41"/>
  <c r="AO106" i="41"/>
  <c r="AO107" i="41"/>
  <c r="AO108" i="41"/>
  <c r="AO109" i="41"/>
  <c r="AO110" i="41"/>
  <c r="AO111" i="41"/>
  <c r="AO112" i="41"/>
  <c r="AO113" i="41"/>
  <c r="AO114" i="41"/>
  <c r="AO115" i="41"/>
  <c r="AO116" i="41"/>
  <c r="AO117" i="41"/>
  <c r="AO118" i="41"/>
  <c r="AO119" i="41"/>
  <c r="AO120" i="41"/>
  <c r="AO121" i="41"/>
  <c r="AO122" i="41"/>
  <c r="AO123" i="41"/>
  <c r="AO124" i="41"/>
  <c r="AO125" i="41"/>
  <c r="AO126" i="41"/>
  <c r="AO127" i="41"/>
  <c r="AO128" i="41"/>
  <c r="AO129" i="41"/>
  <c r="AO130" i="41"/>
  <c r="AO131" i="41"/>
  <c r="AO132" i="41"/>
  <c r="AO133" i="41"/>
  <c r="AO134" i="41"/>
  <c r="AO135" i="41"/>
  <c r="AO136" i="41"/>
  <c r="AO137" i="41"/>
  <c r="AO138" i="41"/>
  <c r="AO139" i="41"/>
  <c r="AO140" i="41"/>
  <c r="AO141" i="41"/>
  <c r="AO142" i="41"/>
  <c r="AO143" i="41"/>
  <c r="AO144" i="41"/>
  <c r="AO145" i="41"/>
  <c r="AO146" i="41"/>
  <c r="AO147" i="41"/>
  <c r="AO148" i="41"/>
  <c r="AO149" i="41"/>
  <c r="AO150" i="41"/>
  <c r="AO151" i="41"/>
  <c r="AO152" i="41"/>
  <c r="AO153" i="41"/>
  <c r="AO154" i="41"/>
  <c r="AO155" i="41"/>
  <c r="AO156" i="41"/>
  <c r="AO157" i="41"/>
  <c r="AO158" i="41"/>
  <c r="AO159" i="41"/>
  <c r="AO160" i="41"/>
  <c r="AO161" i="41"/>
  <c r="AO162" i="41"/>
  <c r="AO163" i="41"/>
  <c r="AO164" i="41"/>
  <c r="AO165" i="41"/>
  <c r="AO166" i="41"/>
  <c r="AO167" i="41"/>
  <c r="AO168" i="41"/>
  <c r="AO169" i="41"/>
  <c r="AO170" i="41"/>
  <c r="AO173" i="41"/>
  <c r="AO174" i="41"/>
  <c r="AO175" i="41"/>
  <c r="AO176" i="41"/>
  <c r="AO177" i="41"/>
  <c r="AO178" i="41"/>
  <c r="AO179" i="41"/>
  <c r="AO180" i="41"/>
  <c r="AO181" i="41"/>
  <c r="AO182" i="41"/>
  <c r="AO183" i="41"/>
  <c r="AO184" i="41"/>
  <c r="AO185" i="41"/>
  <c r="AO186" i="41"/>
  <c r="AO187" i="41"/>
  <c r="AO188" i="41"/>
  <c r="AO189" i="41"/>
  <c r="AO190" i="41"/>
  <c r="AO191" i="41"/>
  <c r="AO192" i="41"/>
  <c r="AO193" i="41"/>
  <c r="AO194" i="41"/>
  <c r="AO195" i="41"/>
  <c r="AO196" i="41"/>
  <c r="AO197" i="41"/>
  <c r="AO198" i="41"/>
  <c r="AO199" i="41"/>
  <c r="AO200" i="41"/>
  <c r="AO201" i="41"/>
  <c r="AO202" i="41"/>
  <c r="AO203" i="41"/>
  <c r="AO204" i="41"/>
  <c r="AO205" i="41"/>
  <c r="AO206" i="41"/>
  <c r="AO207" i="41"/>
  <c r="AO208" i="41"/>
  <c r="AO209" i="41"/>
  <c r="AO210" i="41"/>
  <c r="AO211" i="41"/>
  <c r="AO212" i="41"/>
  <c r="AO213" i="41"/>
  <c r="AO214" i="41"/>
  <c r="AO215" i="41"/>
  <c r="AO216" i="41"/>
  <c r="AO217" i="41"/>
  <c r="AO218" i="41"/>
  <c r="AO219" i="41"/>
  <c r="AO220" i="41"/>
  <c r="AO221" i="41"/>
  <c r="AO222" i="41"/>
  <c r="AO223" i="41"/>
  <c r="AO224" i="41"/>
  <c r="AO225" i="41"/>
  <c r="AO226" i="41"/>
  <c r="AO227" i="41"/>
  <c r="AO228" i="41"/>
  <c r="AO229" i="41"/>
  <c r="AO230" i="41"/>
  <c r="AO231" i="41"/>
  <c r="AO232" i="41"/>
  <c r="AO233" i="41"/>
  <c r="AO234" i="41"/>
  <c r="AO235" i="41"/>
  <c r="AO236" i="41"/>
  <c r="AO237" i="41"/>
  <c r="AO238" i="41"/>
  <c r="AO239" i="41"/>
  <c r="AO240" i="41"/>
  <c r="AO241" i="41"/>
  <c r="AO242" i="41"/>
  <c r="AO243" i="41"/>
  <c r="AO244" i="41"/>
  <c r="AO245" i="41"/>
  <c r="AO246" i="41"/>
  <c r="AO247" i="41"/>
  <c r="AO248" i="41"/>
  <c r="AO249" i="41"/>
  <c r="AO250" i="41"/>
  <c r="AO251" i="41"/>
  <c r="AO252" i="41"/>
  <c r="AO253" i="41"/>
  <c r="AO254" i="41"/>
  <c r="AO255" i="41"/>
  <c r="AO256" i="41"/>
  <c r="AO257" i="41"/>
  <c r="AO258" i="41"/>
  <c r="AO259" i="41"/>
  <c r="AO260" i="41"/>
  <c r="AO261" i="41"/>
  <c r="AO262" i="41"/>
  <c r="AO263" i="41"/>
  <c r="AO264" i="41"/>
  <c r="AO265" i="41"/>
  <c r="AO266" i="41"/>
  <c r="AO267" i="41"/>
  <c r="AO268" i="41"/>
  <c r="AO269" i="41"/>
  <c r="AO270" i="41"/>
  <c r="AO271" i="41"/>
  <c r="AO272" i="41"/>
  <c r="AO273" i="41"/>
  <c r="AO274" i="41"/>
  <c r="AO275" i="41"/>
  <c r="AO276" i="41"/>
  <c r="AO277" i="41"/>
  <c r="AO278" i="41"/>
  <c r="AO279" i="41"/>
  <c r="AO280" i="41"/>
  <c r="AO281" i="41"/>
  <c r="AO282" i="41"/>
  <c r="AO283" i="41"/>
  <c r="AO284" i="41"/>
  <c r="AO285" i="41"/>
  <c r="AO171" i="41"/>
  <c r="AO172" i="41"/>
  <c r="AO286" i="41"/>
  <c r="AO287" i="41"/>
  <c r="AO288" i="41"/>
  <c r="AO289" i="41"/>
  <c r="AO290" i="41"/>
  <c r="AO291" i="41"/>
  <c r="AO292" i="41"/>
  <c r="AO293" i="41"/>
  <c r="AO294" i="41"/>
  <c r="AO295" i="41"/>
  <c r="AO296" i="41"/>
  <c r="AO297" i="41"/>
  <c r="AO298" i="41"/>
  <c r="AO299" i="41"/>
  <c r="AO300" i="41"/>
  <c r="AO301" i="41"/>
  <c r="AO302" i="41"/>
  <c r="AO303" i="41"/>
  <c r="AO304" i="41"/>
  <c r="AO305" i="41"/>
  <c r="AO306" i="41"/>
  <c r="AO307" i="41"/>
  <c r="AO308" i="41"/>
  <c r="AO309" i="41"/>
  <c r="AO310" i="41"/>
  <c r="AO311" i="41"/>
  <c r="AO312" i="41"/>
  <c r="AO313" i="41"/>
  <c r="AO314" i="41"/>
  <c r="AO315" i="41"/>
  <c r="AO316" i="41"/>
  <c r="AO317" i="41"/>
  <c r="AO318" i="41"/>
  <c r="AO319" i="41"/>
  <c r="AO320" i="41"/>
  <c r="AO321" i="41"/>
  <c r="AO322" i="41"/>
  <c r="AO323" i="41"/>
  <c r="AO324" i="41"/>
  <c r="AO325" i="41"/>
  <c r="AO326" i="41"/>
  <c r="AO327" i="41"/>
  <c r="AO328" i="41"/>
  <c r="AO329" i="41"/>
  <c r="AO330" i="41"/>
  <c r="AO331" i="41"/>
  <c r="AO332" i="41"/>
  <c r="AO333" i="41"/>
  <c r="AO334" i="41"/>
  <c r="AO335" i="41"/>
  <c r="AO336" i="41"/>
  <c r="AO337" i="41"/>
  <c r="AO338" i="41"/>
  <c r="AO339" i="41"/>
  <c r="AO340" i="41"/>
  <c r="AO341" i="41"/>
  <c r="AO342" i="41"/>
  <c r="AO343" i="41"/>
  <c r="AO344" i="41"/>
  <c r="AO345" i="41"/>
  <c r="AO346" i="41"/>
  <c r="AO347" i="41"/>
  <c r="AO348" i="41"/>
  <c r="AO349" i="41"/>
  <c r="AO350" i="41"/>
  <c r="AO351" i="41"/>
  <c r="AP399" i="41" l="1"/>
  <c r="AP400" i="41"/>
  <c r="AP360" i="41"/>
  <c r="AP354" i="41"/>
  <c r="AP356" i="41"/>
  <c r="AP362" i="41"/>
  <c r="AP364" i="41"/>
  <c r="AP390" i="41"/>
  <c r="AP361" i="41"/>
  <c r="AP363" i="41"/>
  <c r="AP365" i="41"/>
  <c r="AP381" i="41"/>
  <c r="AP387" i="41"/>
  <c r="AP391" i="41"/>
  <c r="AP355" i="41"/>
  <c r="AP358" i="41"/>
  <c r="AP378" i="41"/>
  <c r="AP382" i="41"/>
  <c r="AP388" i="41"/>
  <c r="AP396" i="41"/>
  <c r="AP386" i="41"/>
  <c r="AP394" i="41"/>
  <c r="AP367" i="41"/>
  <c r="AP369" i="41"/>
  <c r="AP371" i="41"/>
  <c r="AP373" i="41"/>
  <c r="AP375" i="41"/>
  <c r="AP377" i="41"/>
  <c r="AP379" i="41"/>
  <c r="AP383" i="41"/>
  <c r="AP389" i="41"/>
  <c r="AP366" i="41"/>
  <c r="AP368" i="41"/>
  <c r="AP370" i="41"/>
  <c r="AP372" i="41"/>
  <c r="AP374" i="41"/>
  <c r="AP376" i="41"/>
  <c r="AP380" i="41"/>
  <c r="AP384" i="41"/>
  <c r="AP357" i="41"/>
  <c r="AP385" i="41"/>
  <c r="AP392" i="41"/>
  <c r="AP398" i="41"/>
  <c r="AP359" i="41"/>
  <c r="AP393" i="41"/>
  <c r="AP397" i="41"/>
  <c r="AP395" i="41"/>
  <c r="BQ354" i="54"/>
  <c r="BQ355" i="54"/>
  <c r="BQ356" i="54"/>
  <c r="BQ357" i="54"/>
  <c r="BQ358" i="54"/>
  <c r="BQ359" i="54"/>
  <c r="BQ363" i="54"/>
  <c r="BQ367" i="54"/>
  <c r="BQ371" i="54"/>
  <c r="BQ372" i="54"/>
  <c r="BQ376" i="54"/>
  <c r="BQ361" i="54"/>
  <c r="BQ365" i="54"/>
  <c r="BQ369" i="54"/>
  <c r="BQ374" i="54"/>
  <c r="BQ380" i="54"/>
  <c r="BQ384" i="54"/>
  <c r="BQ388" i="54"/>
  <c r="BQ392" i="54"/>
  <c r="BQ396" i="54"/>
  <c r="BQ400" i="54"/>
  <c r="BQ378" i="54"/>
  <c r="BQ382" i="54"/>
  <c r="BQ386" i="54"/>
  <c r="BQ390" i="54"/>
  <c r="BQ394" i="54"/>
  <c r="BQ398" i="54"/>
  <c r="BQ383" i="54"/>
  <c r="BQ397" i="54"/>
  <c r="BQ393" i="54"/>
  <c r="BQ389" i="54"/>
  <c r="BQ385" i="54"/>
  <c r="BQ370" i="54"/>
  <c r="BQ381" i="54"/>
  <c r="BQ399" i="54"/>
  <c r="BQ395" i="54"/>
  <c r="BQ391" i="54"/>
  <c r="BQ387" i="54"/>
  <c r="BQ368" i="54"/>
  <c r="BQ377" i="54"/>
  <c r="BQ373" i="54"/>
  <c r="BQ366" i="54"/>
  <c r="BQ362" i="54"/>
  <c r="BQ379" i="54"/>
  <c r="BQ375" i="54"/>
  <c r="BQ364" i="54"/>
  <c r="BQ360" i="54"/>
  <c r="BR2" i="54"/>
  <c r="BQ118" i="54"/>
  <c r="BQ117" i="54"/>
  <c r="BQ93" i="54"/>
  <c r="BQ89" i="54"/>
  <c r="BQ81" i="54"/>
  <c r="BQ77" i="54"/>
  <c r="BQ73" i="54"/>
  <c r="BQ95" i="54"/>
  <c r="BQ91" i="54"/>
  <c r="BQ87" i="54"/>
  <c r="BQ85" i="54"/>
  <c r="BQ83" i="54"/>
  <c r="BQ79" i="54"/>
  <c r="BQ75" i="54"/>
  <c r="BQ71" i="54"/>
  <c r="BQ67" i="54"/>
  <c r="BQ63" i="54"/>
  <c r="BQ59" i="54"/>
  <c r="BQ55" i="54"/>
  <c r="BQ51" i="54"/>
  <c r="BQ47" i="54"/>
  <c r="BQ43" i="54"/>
  <c r="BQ69" i="54"/>
  <c r="BQ65" i="54"/>
  <c r="BQ61" i="54"/>
  <c r="BQ57" i="54"/>
  <c r="BQ53" i="54"/>
  <c r="BQ49" i="54"/>
  <c r="BQ45" i="54"/>
  <c r="BQ41" i="54"/>
  <c r="BQ39" i="54"/>
  <c r="BQ37" i="54"/>
  <c r="BQ35" i="54"/>
  <c r="BQ33" i="54"/>
  <c r="BQ31" i="54"/>
  <c r="BQ29" i="54"/>
  <c r="BQ27" i="54"/>
  <c r="BQ25" i="54"/>
  <c r="BQ23" i="54"/>
  <c r="BQ21" i="54"/>
  <c r="BQ19" i="54"/>
  <c r="BQ17" i="54"/>
  <c r="BQ15" i="54"/>
  <c r="BQ14" i="54"/>
  <c r="BQ13" i="54"/>
  <c r="BQ12" i="54"/>
  <c r="BQ11" i="54"/>
  <c r="BQ10" i="54"/>
  <c r="BQ9" i="54"/>
  <c r="BQ8" i="54"/>
  <c r="BQ7" i="54"/>
  <c r="BQ6" i="54"/>
  <c r="BQ5" i="54"/>
  <c r="BQ4" i="54"/>
  <c r="BQ161" i="54"/>
  <c r="BQ28" i="54"/>
  <c r="BQ24" i="54"/>
  <c r="BQ20" i="54"/>
  <c r="BQ16" i="54"/>
  <c r="BQ119" i="54"/>
  <c r="BQ121" i="54"/>
  <c r="BQ123" i="54"/>
  <c r="BQ125" i="54"/>
  <c r="BQ127" i="54"/>
  <c r="BQ129" i="54"/>
  <c r="BQ131" i="54"/>
  <c r="BQ133" i="54"/>
  <c r="BQ135" i="54"/>
  <c r="BQ141" i="54"/>
  <c r="BQ209" i="54"/>
  <c r="BQ197" i="54"/>
  <c r="BQ193" i="54"/>
  <c r="BQ173" i="54"/>
  <c r="BQ169" i="54"/>
  <c r="BQ157" i="54"/>
  <c r="BQ153" i="54"/>
  <c r="BQ149" i="54"/>
  <c r="BQ145" i="54"/>
  <c r="BQ139" i="54"/>
  <c r="BQ26" i="54"/>
  <c r="BQ22" i="54"/>
  <c r="BQ18" i="54"/>
  <c r="BQ97" i="54"/>
  <c r="BQ99" i="54"/>
  <c r="BQ101" i="54"/>
  <c r="BQ103" i="54"/>
  <c r="BQ105" i="54"/>
  <c r="BQ107" i="54"/>
  <c r="BQ109" i="54"/>
  <c r="BQ111" i="54"/>
  <c r="BQ113" i="54"/>
  <c r="BQ115" i="54"/>
  <c r="BQ177" i="54"/>
  <c r="BQ165" i="54"/>
  <c r="BQ155" i="54"/>
  <c r="BQ151" i="54"/>
  <c r="BQ147" i="54"/>
  <c r="BQ143" i="54"/>
  <c r="BQ137" i="54"/>
  <c r="BQ30" i="54"/>
  <c r="BQ32" i="54"/>
  <c r="BQ36" i="54"/>
  <c r="BQ116" i="54"/>
  <c r="BQ114" i="54"/>
  <c r="BQ110" i="54"/>
  <c r="BQ106" i="54"/>
  <c r="BQ34" i="54"/>
  <c r="BQ238" i="54"/>
  <c r="BQ112" i="54"/>
  <c r="BQ108" i="54"/>
  <c r="BQ102" i="54"/>
  <c r="BQ98" i="54"/>
  <c r="BQ94" i="54"/>
  <c r="BQ90" i="54"/>
  <c r="BQ86" i="54"/>
  <c r="BQ82" i="54"/>
  <c r="BQ78" i="54"/>
  <c r="BQ74" i="54"/>
  <c r="BQ70" i="54"/>
  <c r="BQ66" i="54"/>
  <c r="BQ62" i="54"/>
  <c r="BQ58" i="54"/>
  <c r="BQ54" i="54"/>
  <c r="BQ50" i="54"/>
  <c r="BQ46" i="54"/>
  <c r="BQ42" i="54"/>
  <c r="BQ38" i="54"/>
  <c r="BQ223" i="54"/>
  <c r="BQ205" i="54"/>
  <c r="BQ201" i="54"/>
  <c r="BQ181" i="54"/>
  <c r="BQ179" i="54"/>
  <c r="BQ171" i="54"/>
  <c r="BQ163" i="54"/>
  <c r="BQ191" i="54"/>
  <c r="BQ199" i="54"/>
  <c r="BQ207" i="54"/>
  <c r="BQ229" i="54"/>
  <c r="BQ221" i="54"/>
  <c r="BQ215" i="54"/>
  <c r="BQ211" i="54"/>
  <c r="BQ225" i="54"/>
  <c r="BQ231" i="54"/>
  <c r="BQ294" i="54"/>
  <c r="BQ292" i="54"/>
  <c r="BQ290" i="54"/>
  <c r="BQ288" i="54"/>
  <c r="BQ284" i="54"/>
  <c r="BQ282" i="54"/>
  <c r="BQ280" i="54"/>
  <c r="BQ274" i="54"/>
  <c r="BQ272" i="54"/>
  <c r="BQ104" i="54"/>
  <c r="BQ100" i="54"/>
  <c r="BQ96" i="54"/>
  <c r="BQ92" i="54"/>
  <c r="BQ88" i="54"/>
  <c r="BQ84" i="54"/>
  <c r="BQ80" i="54"/>
  <c r="BQ76" i="54"/>
  <c r="BQ72" i="54"/>
  <c r="BQ68" i="54"/>
  <c r="BQ64" i="54"/>
  <c r="BQ60" i="54"/>
  <c r="BQ56" i="54"/>
  <c r="BQ52" i="54"/>
  <c r="BQ48" i="54"/>
  <c r="BQ44" i="54"/>
  <c r="BQ40" i="54"/>
  <c r="BQ217" i="54"/>
  <c r="BQ189" i="54"/>
  <c r="BQ187" i="54"/>
  <c r="BQ185" i="54"/>
  <c r="BQ183" i="54"/>
  <c r="BQ175" i="54"/>
  <c r="BQ167" i="54"/>
  <c r="BQ159" i="54"/>
  <c r="BQ195" i="54"/>
  <c r="BQ203" i="54"/>
  <c r="BQ213" i="54"/>
  <c r="BQ219" i="54"/>
  <c r="BQ233" i="54"/>
  <c r="BQ235" i="54"/>
  <c r="BQ227" i="54"/>
  <c r="BQ286" i="54"/>
  <c r="BQ278" i="54"/>
  <c r="BQ276" i="54"/>
  <c r="BQ270" i="54"/>
  <c r="BQ268" i="54"/>
  <c r="BQ264" i="54"/>
  <c r="BQ262" i="54"/>
  <c r="BQ260" i="54"/>
  <c r="BQ258" i="54"/>
  <c r="BQ256" i="54"/>
  <c r="BQ254" i="54"/>
  <c r="BQ252" i="54"/>
  <c r="BQ250" i="54"/>
  <c r="BQ248" i="54"/>
  <c r="BQ246" i="54"/>
  <c r="BQ244" i="54"/>
  <c r="BQ242" i="54"/>
  <c r="BQ240" i="54"/>
  <c r="BQ218" i="54"/>
  <c r="BQ214" i="54"/>
  <c r="BQ210" i="54"/>
  <c r="BQ206" i="54"/>
  <c r="BQ202" i="54"/>
  <c r="BQ198" i="54"/>
  <c r="BQ194" i="54"/>
  <c r="BQ190" i="54"/>
  <c r="BQ186" i="54"/>
  <c r="BQ182" i="54"/>
  <c r="BQ178" i="54"/>
  <c r="BQ174" i="54"/>
  <c r="BQ170" i="54"/>
  <c r="BQ166" i="54"/>
  <c r="BQ162" i="54"/>
  <c r="BQ158" i="54"/>
  <c r="BQ154" i="54"/>
  <c r="BQ150" i="54"/>
  <c r="BQ146" i="54"/>
  <c r="BQ142" i="54"/>
  <c r="BQ138" i="54"/>
  <c r="BQ266" i="54"/>
  <c r="BQ236" i="54"/>
  <c r="BQ234" i="54"/>
  <c r="BQ232" i="54"/>
  <c r="BQ230" i="54"/>
  <c r="BQ228" i="54"/>
  <c r="BQ226" i="54"/>
  <c r="BQ224" i="54"/>
  <c r="BQ222" i="54"/>
  <c r="BQ220" i="54"/>
  <c r="BQ216" i="54"/>
  <c r="BQ212" i="54"/>
  <c r="BQ208" i="54"/>
  <c r="BQ204" i="54"/>
  <c r="BQ200" i="54"/>
  <c r="BQ196" i="54"/>
  <c r="BQ192" i="54"/>
  <c r="BQ188" i="54"/>
  <c r="BQ184" i="54"/>
  <c r="BQ180" i="54"/>
  <c r="BQ176" i="54"/>
  <c r="BQ172" i="54"/>
  <c r="BQ168" i="54"/>
  <c r="BQ164" i="54"/>
  <c r="BQ160" i="54"/>
  <c r="BQ156" i="54"/>
  <c r="BQ152" i="54"/>
  <c r="BQ148" i="54"/>
  <c r="BQ144" i="54"/>
  <c r="BQ140" i="54"/>
  <c r="BQ3" i="54"/>
  <c r="BQ120" i="54"/>
  <c r="BQ124" i="54"/>
  <c r="BQ128" i="54"/>
  <c r="BQ132" i="54"/>
  <c r="BQ136" i="54"/>
  <c r="BQ297" i="54"/>
  <c r="BQ293" i="54"/>
  <c r="BQ289" i="54"/>
  <c r="BQ287" i="54"/>
  <c r="BQ285" i="54"/>
  <c r="BQ283" i="54"/>
  <c r="BQ281" i="54"/>
  <c r="BQ279" i="54"/>
  <c r="BQ273" i="54"/>
  <c r="BQ271" i="54"/>
  <c r="BQ265" i="54"/>
  <c r="BQ263" i="54"/>
  <c r="BQ255" i="54"/>
  <c r="BQ251" i="54"/>
  <c r="BQ247" i="54"/>
  <c r="BQ243" i="54"/>
  <c r="BQ239" i="54"/>
  <c r="BQ323" i="54"/>
  <c r="BQ296" i="54"/>
  <c r="BQ309" i="54"/>
  <c r="BQ327" i="54"/>
  <c r="BQ319" i="54"/>
  <c r="BQ317" i="54"/>
  <c r="BQ315" i="54"/>
  <c r="BQ313" i="54"/>
  <c r="BQ311" i="54"/>
  <c r="BQ348" i="54"/>
  <c r="BQ346" i="54"/>
  <c r="BQ330" i="54"/>
  <c r="BQ328" i="54"/>
  <c r="BQ326" i="54"/>
  <c r="BQ324" i="54"/>
  <c r="BQ322" i="54"/>
  <c r="BQ320" i="54"/>
  <c r="BQ318" i="54"/>
  <c r="BQ314" i="54"/>
  <c r="BQ310" i="54"/>
  <c r="BQ306" i="54"/>
  <c r="BQ302" i="54"/>
  <c r="BQ298" i="54"/>
  <c r="BQ340" i="54"/>
  <c r="BQ332" i="54"/>
  <c r="BQ339" i="54"/>
  <c r="BQ335" i="54"/>
  <c r="BQ331" i="54"/>
  <c r="BQ351" i="54"/>
  <c r="BQ345" i="54"/>
  <c r="BQ352" i="54"/>
  <c r="BQ344" i="54"/>
  <c r="BQ122" i="54"/>
  <c r="BQ126" i="54"/>
  <c r="BQ130" i="54"/>
  <c r="BQ134" i="54"/>
  <c r="BQ341" i="54"/>
  <c r="BQ321" i="54"/>
  <c r="BQ295" i="54"/>
  <c r="BQ291" i="54"/>
  <c r="BQ277" i="54"/>
  <c r="BQ275" i="54"/>
  <c r="BQ269" i="54"/>
  <c r="BQ267" i="54"/>
  <c r="BQ261" i="54"/>
  <c r="BQ259" i="54"/>
  <c r="BQ257" i="54"/>
  <c r="BQ253" i="54"/>
  <c r="BQ249" i="54"/>
  <c r="BQ245" i="54"/>
  <c r="BQ241" i="54"/>
  <c r="BQ237" i="54"/>
  <c r="BQ301" i="54"/>
  <c r="BQ329" i="54"/>
  <c r="BQ325" i="54"/>
  <c r="BQ307" i="54"/>
  <c r="BQ305" i="54"/>
  <c r="BQ303" i="54"/>
  <c r="BQ299" i="54"/>
  <c r="BQ338" i="54"/>
  <c r="BQ316" i="54"/>
  <c r="BQ312" i="54"/>
  <c r="BQ308" i="54"/>
  <c r="BQ304" i="54"/>
  <c r="BQ300" i="54"/>
  <c r="BQ334" i="54"/>
  <c r="BQ336" i="54"/>
  <c r="BQ347" i="54"/>
  <c r="BQ337" i="54"/>
  <c r="BQ333" i="54"/>
  <c r="BQ353" i="54"/>
  <c r="BQ349" i="54"/>
  <c r="BQ343" i="54"/>
  <c r="BQ350" i="54"/>
  <c r="BQ342" i="54"/>
  <c r="V34" i="48"/>
  <c r="M65" i="52"/>
  <c r="G65" i="52"/>
  <c r="H65" i="52" s="1"/>
  <c r="F66" i="52"/>
  <c r="P65" i="52"/>
  <c r="L65" i="52"/>
  <c r="D65" i="52"/>
  <c r="Q64" i="52"/>
  <c r="O64" i="52"/>
  <c r="K64" i="52"/>
  <c r="E64" i="52"/>
  <c r="R64" i="52"/>
  <c r="N64" i="52"/>
  <c r="I64" i="52"/>
  <c r="S64" i="52"/>
  <c r="T64" i="52"/>
  <c r="J64" i="52"/>
  <c r="Q63" i="51"/>
  <c r="O63" i="51"/>
  <c r="K63" i="51"/>
  <c r="E63" i="51"/>
  <c r="R63" i="51"/>
  <c r="N63" i="51"/>
  <c r="I63" i="51"/>
  <c r="S63" i="51"/>
  <c r="T63" i="51"/>
  <c r="J63" i="51"/>
  <c r="M64" i="51"/>
  <c r="G64" i="51"/>
  <c r="H64" i="51" s="1"/>
  <c r="F65" i="51"/>
  <c r="P64" i="51"/>
  <c r="L64" i="51"/>
  <c r="D64" i="51"/>
  <c r="K64" i="50"/>
  <c r="E64" i="50"/>
  <c r="R64" i="50"/>
  <c r="I64" i="50"/>
  <c r="F66" i="50"/>
  <c r="D65" i="50"/>
  <c r="T63" i="50"/>
  <c r="J63" i="50"/>
  <c r="M63" i="50" s="1"/>
  <c r="N63" i="50" s="1"/>
  <c r="S63" i="50" s="1"/>
  <c r="G64" i="50"/>
  <c r="H64" i="50" s="1"/>
  <c r="AQ2" i="41"/>
  <c r="AP353" i="41"/>
  <c r="AP3" i="41"/>
  <c r="AP352" i="41"/>
  <c r="AP4" i="41"/>
  <c r="AP5" i="41"/>
  <c r="AP6" i="41"/>
  <c r="AP7" i="41"/>
  <c r="AP8" i="41"/>
  <c r="AP9" i="41"/>
  <c r="AP10" i="41"/>
  <c r="AP11" i="41"/>
  <c r="AP12" i="41"/>
  <c r="AP13" i="41"/>
  <c r="AP14" i="41"/>
  <c r="AP15" i="41"/>
  <c r="AP16" i="41"/>
  <c r="AP17" i="41"/>
  <c r="AP18" i="41"/>
  <c r="AP19" i="41"/>
  <c r="AP20" i="41"/>
  <c r="AP21" i="41"/>
  <c r="AP22" i="41"/>
  <c r="AP23" i="41"/>
  <c r="AP24" i="41"/>
  <c r="AP25" i="41"/>
  <c r="AP26" i="41"/>
  <c r="AP27" i="41"/>
  <c r="AP28" i="41"/>
  <c r="AP29" i="41"/>
  <c r="AP30" i="41"/>
  <c r="AP31" i="41"/>
  <c r="AP32" i="41"/>
  <c r="AP33" i="41"/>
  <c r="AP34" i="41"/>
  <c r="AP35" i="41"/>
  <c r="AP36" i="41"/>
  <c r="AP37" i="41"/>
  <c r="AP38" i="41"/>
  <c r="AP39" i="41"/>
  <c r="AP40" i="41"/>
  <c r="AP41" i="41"/>
  <c r="AP42" i="41"/>
  <c r="AP43" i="41"/>
  <c r="AP44" i="41"/>
  <c r="AP45" i="41"/>
  <c r="AP46" i="41"/>
  <c r="AP47" i="41"/>
  <c r="AP48" i="41"/>
  <c r="AP49" i="41"/>
  <c r="AP50" i="41"/>
  <c r="AP51" i="41"/>
  <c r="AP52" i="41"/>
  <c r="AP53" i="41"/>
  <c r="AP54" i="41"/>
  <c r="AP55" i="41"/>
  <c r="AP56" i="41"/>
  <c r="AP57" i="41"/>
  <c r="AP58" i="41"/>
  <c r="AP59" i="41"/>
  <c r="AP60" i="41"/>
  <c r="AP61" i="41"/>
  <c r="AP62" i="41"/>
  <c r="AP63" i="41"/>
  <c r="AP64" i="41"/>
  <c r="AP65" i="41"/>
  <c r="AP66" i="41"/>
  <c r="AP67" i="41"/>
  <c r="AP68" i="41"/>
  <c r="AP69" i="41"/>
  <c r="AP70" i="41"/>
  <c r="AP71" i="41"/>
  <c r="AP72" i="41"/>
  <c r="AP73" i="41"/>
  <c r="AP74" i="41"/>
  <c r="AP75" i="41"/>
  <c r="AP76" i="41"/>
  <c r="AP77" i="41"/>
  <c r="AP78" i="41"/>
  <c r="AP79" i="41"/>
  <c r="AP80" i="41"/>
  <c r="AP81" i="41"/>
  <c r="AP82" i="41"/>
  <c r="AP83" i="41"/>
  <c r="AP84" i="41"/>
  <c r="AP85" i="41"/>
  <c r="AP86" i="41"/>
  <c r="AP87" i="41"/>
  <c r="AP88" i="41"/>
  <c r="AP89" i="41"/>
  <c r="AP90" i="41"/>
  <c r="AP91" i="41"/>
  <c r="AP92" i="41"/>
  <c r="AP93" i="41"/>
  <c r="AP94" i="41"/>
  <c r="AP95" i="41"/>
  <c r="AP96" i="41"/>
  <c r="AP97" i="41"/>
  <c r="AP98" i="41"/>
  <c r="AP99" i="41"/>
  <c r="AP100" i="41"/>
  <c r="AP101" i="41"/>
  <c r="AP102" i="41"/>
  <c r="AP103" i="41"/>
  <c r="AP104" i="41"/>
  <c r="AP105" i="41"/>
  <c r="AP106" i="41"/>
  <c r="AP107" i="41"/>
  <c r="AP108" i="41"/>
  <c r="AP109" i="41"/>
  <c r="AP110" i="41"/>
  <c r="AP111" i="41"/>
  <c r="AP112" i="41"/>
  <c r="AP113" i="41"/>
  <c r="AP114" i="41"/>
  <c r="AP115" i="41"/>
  <c r="AP116" i="41"/>
  <c r="AP117" i="41"/>
  <c r="AP118" i="41"/>
  <c r="AP119" i="41"/>
  <c r="AP120" i="41"/>
  <c r="AP121" i="41"/>
  <c r="AP122" i="41"/>
  <c r="AP123" i="41"/>
  <c r="AP124" i="41"/>
  <c r="AP125" i="41"/>
  <c r="AP126" i="41"/>
  <c r="AP127" i="41"/>
  <c r="AP128" i="41"/>
  <c r="AP129" i="41"/>
  <c r="AP130" i="41"/>
  <c r="AP131" i="41"/>
  <c r="AP132" i="41"/>
  <c r="AP133" i="41"/>
  <c r="AP134" i="41"/>
  <c r="AP135" i="41"/>
  <c r="AP136" i="41"/>
  <c r="AP137" i="41"/>
  <c r="AP138" i="41"/>
  <c r="AP139" i="41"/>
  <c r="AP140" i="41"/>
  <c r="AP141" i="41"/>
  <c r="AP142" i="41"/>
  <c r="AP143" i="41"/>
  <c r="AP144" i="41"/>
  <c r="AP145" i="41"/>
  <c r="AP146" i="41"/>
  <c r="AP147" i="41"/>
  <c r="AP148" i="41"/>
  <c r="AP149" i="41"/>
  <c r="AP150" i="41"/>
  <c r="AP151" i="41"/>
  <c r="AP152" i="41"/>
  <c r="AP153" i="41"/>
  <c r="AP154" i="41"/>
  <c r="AP155" i="41"/>
  <c r="AP156" i="41"/>
  <c r="AP157" i="41"/>
  <c r="AP158" i="41"/>
  <c r="AP159" i="41"/>
  <c r="AP160" i="41"/>
  <c r="AP161" i="41"/>
  <c r="AP162" i="41"/>
  <c r="AP163" i="41"/>
  <c r="AP164" i="41"/>
  <c r="AP165" i="41"/>
  <c r="AP166" i="41"/>
  <c r="AP167" i="41"/>
  <c r="AP168" i="41"/>
  <c r="AP169" i="41"/>
  <c r="AP170" i="41"/>
  <c r="AP171" i="41"/>
  <c r="AP172" i="41"/>
  <c r="AP173" i="41"/>
  <c r="AP174" i="41"/>
  <c r="AP175" i="41"/>
  <c r="AP176" i="41"/>
  <c r="AP177" i="41"/>
  <c r="AP178" i="41"/>
  <c r="AP179" i="41"/>
  <c r="AP180" i="41"/>
  <c r="AP181" i="41"/>
  <c r="AP182" i="41"/>
  <c r="AP183" i="41"/>
  <c r="AP184" i="41"/>
  <c r="AP185" i="41"/>
  <c r="AP186" i="41"/>
  <c r="AP187" i="41"/>
  <c r="AP188" i="41"/>
  <c r="AP189" i="41"/>
  <c r="AP190" i="41"/>
  <c r="AP191" i="41"/>
  <c r="AP192" i="41"/>
  <c r="AP193" i="41"/>
  <c r="AP194" i="41"/>
  <c r="AP195" i="41"/>
  <c r="AP196" i="41"/>
  <c r="AP197" i="41"/>
  <c r="AP198" i="41"/>
  <c r="AP199" i="41"/>
  <c r="AP200" i="41"/>
  <c r="AP201" i="41"/>
  <c r="AP202" i="41"/>
  <c r="AP203" i="41"/>
  <c r="AP204" i="41"/>
  <c r="AP205" i="41"/>
  <c r="AP206" i="41"/>
  <c r="AP207" i="41"/>
  <c r="AP208" i="41"/>
  <c r="AP209" i="41"/>
  <c r="AP210" i="41"/>
  <c r="AP211" i="41"/>
  <c r="AP212" i="41"/>
  <c r="AP213" i="41"/>
  <c r="AP214" i="41"/>
  <c r="AP215" i="41"/>
  <c r="AP216" i="41"/>
  <c r="AP217" i="41"/>
  <c r="AP218" i="41"/>
  <c r="AP219" i="41"/>
  <c r="AP220" i="41"/>
  <c r="AP221" i="41"/>
  <c r="AP222" i="41"/>
  <c r="AP223" i="41"/>
  <c r="AP224" i="41"/>
  <c r="AP225" i="41"/>
  <c r="AP226" i="41"/>
  <c r="AP227" i="41"/>
  <c r="AP228" i="41"/>
  <c r="AP229" i="41"/>
  <c r="AP230" i="41"/>
  <c r="AP231" i="41"/>
  <c r="AP232" i="41"/>
  <c r="AP233" i="41"/>
  <c r="AP234" i="41"/>
  <c r="AP235" i="41"/>
  <c r="AP236" i="41"/>
  <c r="AP237" i="41"/>
  <c r="AP238" i="41"/>
  <c r="AP239" i="41"/>
  <c r="AP240" i="41"/>
  <c r="AP241" i="41"/>
  <c r="AP242" i="41"/>
  <c r="AP243" i="41"/>
  <c r="AP244" i="41"/>
  <c r="AP245" i="41"/>
  <c r="AP246" i="41"/>
  <c r="AP247" i="41"/>
  <c r="AP248" i="41"/>
  <c r="AP249" i="41"/>
  <c r="AP250" i="41"/>
  <c r="AP251" i="41"/>
  <c r="AP252" i="41"/>
  <c r="AP253" i="41"/>
  <c r="AP254" i="41"/>
  <c r="AP255" i="41"/>
  <c r="AP256" i="41"/>
  <c r="AP257" i="41"/>
  <c r="AP258" i="41"/>
  <c r="AP259" i="41"/>
  <c r="AP260" i="41"/>
  <c r="AP261" i="41"/>
  <c r="AP262" i="41"/>
  <c r="AP263" i="41"/>
  <c r="AP264" i="41"/>
  <c r="AP265" i="41"/>
  <c r="AP266" i="41"/>
  <c r="AP267" i="41"/>
  <c r="AP268" i="41"/>
  <c r="AP269" i="41"/>
  <c r="AP270" i="41"/>
  <c r="AP271" i="41"/>
  <c r="AP272" i="41"/>
  <c r="AP273" i="41"/>
  <c r="AP274" i="41"/>
  <c r="AP275" i="41"/>
  <c r="AP276" i="41"/>
  <c r="AP277" i="41"/>
  <c r="AP278" i="41"/>
  <c r="AP279" i="41"/>
  <c r="AP280" i="41"/>
  <c r="AP281" i="41"/>
  <c r="AP282" i="41"/>
  <c r="AP283" i="41"/>
  <c r="AP284" i="41"/>
  <c r="AP285" i="41"/>
  <c r="AP286" i="41"/>
  <c r="AP287" i="41"/>
  <c r="AP288" i="41"/>
  <c r="AP289" i="41"/>
  <c r="AP290" i="41"/>
  <c r="AP291" i="41"/>
  <c r="AP292" i="41"/>
  <c r="AP293" i="41"/>
  <c r="AP294" i="41"/>
  <c r="AP295" i="41"/>
  <c r="AP296" i="41"/>
  <c r="AP297" i="41"/>
  <c r="AP298" i="41"/>
  <c r="AP299" i="41"/>
  <c r="AP300" i="41"/>
  <c r="AP301" i="41"/>
  <c r="AP302" i="41"/>
  <c r="AP303" i="41"/>
  <c r="AP304" i="41"/>
  <c r="AP305" i="41"/>
  <c r="AP306" i="41"/>
  <c r="AP307" i="41"/>
  <c r="AP308" i="41"/>
  <c r="AP309" i="41"/>
  <c r="AP310" i="41"/>
  <c r="AP311" i="41"/>
  <c r="AP312" i="41"/>
  <c r="AP313" i="41"/>
  <c r="AP314" i="41"/>
  <c r="AP315" i="41"/>
  <c r="AP316" i="41"/>
  <c r="AP317" i="41"/>
  <c r="AP318" i="41"/>
  <c r="AP319" i="41"/>
  <c r="AP320" i="41"/>
  <c r="AP321" i="41"/>
  <c r="AP322" i="41"/>
  <c r="AP323" i="41"/>
  <c r="AP324" i="41"/>
  <c r="AP325" i="41"/>
  <c r="AP326" i="41"/>
  <c r="AP327" i="41"/>
  <c r="AP328" i="41"/>
  <c r="AP329" i="41"/>
  <c r="AP330" i="41"/>
  <c r="AP331" i="41"/>
  <c r="AP332" i="41"/>
  <c r="AP333" i="41"/>
  <c r="AP334" i="41"/>
  <c r="AP335" i="41"/>
  <c r="AP336" i="41"/>
  <c r="AP337" i="41"/>
  <c r="AP338" i="41"/>
  <c r="AP339" i="41"/>
  <c r="AP340" i="41"/>
  <c r="AP341" i="41"/>
  <c r="AP342" i="41"/>
  <c r="AP343" i="41"/>
  <c r="AP344" i="41"/>
  <c r="AP345" i="41"/>
  <c r="AP346" i="41"/>
  <c r="AP347" i="41"/>
  <c r="AP348" i="41"/>
  <c r="AP349" i="41"/>
  <c r="AP350" i="41"/>
  <c r="AP351" i="41"/>
  <c r="AQ400" i="41" l="1"/>
  <c r="AQ399" i="41"/>
  <c r="AQ356" i="41"/>
  <c r="AQ360" i="41"/>
  <c r="AQ354" i="41"/>
  <c r="AQ362" i="41"/>
  <c r="AQ364" i="41"/>
  <c r="AQ366" i="41"/>
  <c r="AQ357" i="41"/>
  <c r="AQ361" i="41"/>
  <c r="AQ363" i="41"/>
  <c r="AQ365" i="41"/>
  <c r="AQ381" i="41"/>
  <c r="AQ385" i="41"/>
  <c r="AQ378" i="41"/>
  <c r="AQ382" i="41"/>
  <c r="AQ392" i="41"/>
  <c r="AQ396" i="41"/>
  <c r="AQ368" i="41"/>
  <c r="AQ370" i="41"/>
  <c r="AQ372" i="41"/>
  <c r="AQ374" i="41"/>
  <c r="AQ376" i="41"/>
  <c r="AQ380" i="41"/>
  <c r="AQ384" i="41"/>
  <c r="AQ386" i="41"/>
  <c r="AQ390" i="41"/>
  <c r="AQ394" i="41"/>
  <c r="AQ387" i="41"/>
  <c r="AQ355" i="41"/>
  <c r="AQ358" i="41"/>
  <c r="AQ388" i="41"/>
  <c r="AQ398" i="41"/>
  <c r="AQ359" i="41"/>
  <c r="AQ367" i="41"/>
  <c r="AQ369" i="41"/>
  <c r="AQ371" i="41"/>
  <c r="AQ373" i="41"/>
  <c r="AQ375" i="41"/>
  <c r="AQ377" i="41"/>
  <c r="AQ379" i="41"/>
  <c r="AQ383" i="41"/>
  <c r="AQ397" i="41"/>
  <c r="AQ391" i="41"/>
  <c r="AQ389" i="41"/>
  <c r="AQ393" i="41"/>
  <c r="AQ395" i="41"/>
  <c r="BR354" i="54"/>
  <c r="BR356" i="54"/>
  <c r="BR357" i="54"/>
  <c r="BR358" i="54"/>
  <c r="BR359" i="54"/>
  <c r="BR355" i="54"/>
  <c r="BR360" i="54"/>
  <c r="BR361" i="54"/>
  <c r="BR364" i="54"/>
  <c r="BR365" i="54"/>
  <c r="BR368" i="54"/>
  <c r="BR369" i="54"/>
  <c r="BR373" i="54"/>
  <c r="BR374" i="54"/>
  <c r="BR377" i="54"/>
  <c r="BR362" i="54"/>
  <c r="BR363" i="54"/>
  <c r="BR366" i="54"/>
  <c r="BR367" i="54"/>
  <c r="BR370" i="54"/>
  <c r="BR371" i="54"/>
  <c r="BR375" i="54"/>
  <c r="BR376" i="54"/>
  <c r="BR378" i="54"/>
  <c r="BR381" i="54"/>
  <c r="BR382" i="54"/>
  <c r="BR385" i="54"/>
  <c r="BR386" i="54"/>
  <c r="BR389" i="54"/>
  <c r="BR390" i="54"/>
  <c r="BR393" i="54"/>
  <c r="BR394" i="54"/>
  <c r="BR397" i="54"/>
  <c r="BR398" i="54"/>
  <c r="BR379" i="54"/>
  <c r="BR380" i="54"/>
  <c r="BR383" i="54"/>
  <c r="BR384" i="54"/>
  <c r="BR387" i="54"/>
  <c r="BR388" i="54"/>
  <c r="BR391" i="54"/>
  <c r="BR392" i="54"/>
  <c r="BR395" i="54"/>
  <c r="BR396" i="54"/>
  <c r="BR399" i="54"/>
  <c r="BR400" i="54"/>
  <c r="BR372" i="54"/>
  <c r="BS2" i="54"/>
  <c r="BR349" i="54"/>
  <c r="BR185" i="54"/>
  <c r="BR179" i="54"/>
  <c r="BR157" i="54"/>
  <c r="BR135" i="54"/>
  <c r="BR133" i="54"/>
  <c r="BR137" i="54"/>
  <c r="BR131" i="54"/>
  <c r="BR129" i="54"/>
  <c r="BR127" i="54"/>
  <c r="BR125" i="54"/>
  <c r="BR123" i="54"/>
  <c r="BR121" i="54"/>
  <c r="BR115" i="54"/>
  <c r="BR336" i="54"/>
  <c r="BR139" i="54"/>
  <c r="BR119" i="54"/>
  <c r="BR113" i="54"/>
  <c r="BR111" i="54"/>
  <c r="BR105" i="54"/>
  <c r="BR103" i="54"/>
  <c r="BR97" i="54"/>
  <c r="BR95" i="54"/>
  <c r="BR109" i="54"/>
  <c r="BR101" i="54"/>
  <c r="BR91" i="54"/>
  <c r="BR87" i="54"/>
  <c r="BR85" i="54"/>
  <c r="BR83" i="54"/>
  <c r="BR79" i="54"/>
  <c r="BR75" i="54"/>
  <c r="BR71" i="54"/>
  <c r="BR107" i="54"/>
  <c r="BR99" i="54"/>
  <c r="BR93" i="54"/>
  <c r="BR89" i="54"/>
  <c r="BR81" i="54"/>
  <c r="BR77" i="54"/>
  <c r="BR73" i="54"/>
  <c r="BR69" i="54"/>
  <c r="BR65" i="54"/>
  <c r="BR61" i="54"/>
  <c r="BR57" i="54"/>
  <c r="BR53" i="54"/>
  <c r="BR49" i="54"/>
  <c r="BR45" i="54"/>
  <c r="BR41" i="54"/>
  <c r="BR67" i="54"/>
  <c r="BR63" i="54"/>
  <c r="BR59" i="54"/>
  <c r="BR55" i="54"/>
  <c r="BR51" i="54"/>
  <c r="BR47" i="54"/>
  <c r="BR43" i="54"/>
  <c r="BR39" i="54"/>
  <c r="BR37" i="54"/>
  <c r="BR35" i="54"/>
  <c r="BR33" i="54"/>
  <c r="BR31" i="54"/>
  <c r="BR29" i="54"/>
  <c r="BR27" i="54"/>
  <c r="BR25" i="54"/>
  <c r="BR23" i="54"/>
  <c r="BR21" i="54"/>
  <c r="BR19" i="54"/>
  <c r="BR17" i="54"/>
  <c r="BR15" i="54"/>
  <c r="BR13" i="54"/>
  <c r="BR11" i="54"/>
  <c r="BR9" i="54"/>
  <c r="BR7" i="54"/>
  <c r="BR5" i="54"/>
  <c r="BR351" i="54"/>
  <c r="BR175" i="54"/>
  <c r="BR163" i="54"/>
  <c r="BR159" i="54"/>
  <c r="BR186" i="54"/>
  <c r="BR142" i="54"/>
  <c r="BR134" i="54"/>
  <c r="BR122" i="54"/>
  <c r="BR171" i="54"/>
  <c r="BR218" i="54"/>
  <c r="BR214" i="54"/>
  <c r="BR117" i="54"/>
  <c r="BR143" i="54"/>
  <c r="BR145" i="54"/>
  <c r="BR147" i="54"/>
  <c r="BR149" i="54"/>
  <c r="BR151" i="54"/>
  <c r="BR153" i="54"/>
  <c r="BR155" i="54"/>
  <c r="BR167" i="54"/>
  <c r="BR141" i="54"/>
  <c r="BR126" i="54"/>
  <c r="BR250" i="54"/>
  <c r="BR242" i="54"/>
  <c r="BR198" i="54"/>
  <c r="BR182" i="54"/>
  <c r="BR178" i="54"/>
  <c r="BR170" i="54"/>
  <c r="BR154" i="54"/>
  <c r="BR138" i="54"/>
  <c r="BR132" i="54"/>
  <c r="BR124" i="54"/>
  <c r="BR130" i="54"/>
  <c r="BR254" i="54"/>
  <c r="BR246" i="54"/>
  <c r="BR236" i="54"/>
  <c r="BR210" i="54"/>
  <c r="BR206" i="54"/>
  <c r="BR202" i="54"/>
  <c r="BR194" i="54"/>
  <c r="BR190" i="54"/>
  <c r="BR174" i="54"/>
  <c r="BR166" i="54"/>
  <c r="BR162" i="54"/>
  <c r="BR158" i="54"/>
  <c r="BR150" i="54"/>
  <c r="BR146" i="54"/>
  <c r="BR136" i="54"/>
  <c r="BR128" i="54"/>
  <c r="BR120" i="54"/>
  <c r="BR183" i="54"/>
  <c r="BR181" i="54"/>
  <c r="BR177" i="54"/>
  <c r="BR169" i="54"/>
  <c r="BR161" i="54"/>
  <c r="BR225" i="54"/>
  <c r="BR217" i="54"/>
  <c r="BR211" i="54"/>
  <c r="BR209" i="54"/>
  <c r="BR207" i="54"/>
  <c r="BR205" i="54"/>
  <c r="BR203" i="54"/>
  <c r="BR201" i="54"/>
  <c r="BR199" i="54"/>
  <c r="BR197" i="54"/>
  <c r="BR195" i="54"/>
  <c r="BR193" i="54"/>
  <c r="BR191" i="54"/>
  <c r="BR189" i="54"/>
  <c r="BR237" i="54"/>
  <c r="BR227" i="54"/>
  <c r="BR223" i="54"/>
  <c r="BR221" i="54"/>
  <c r="BR219" i="54"/>
  <c r="BR239" i="54"/>
  <c r="BR229" i="54"/>
  <c r="BR324" i="54"/>
  <c r="BR316" i="54"/>
  <c r="BR294" i="54"/>
  <c r="BR286" i="54"/>
  <c r="BR284" i="54"/>
  <c r="BR278" i="54"/>
  <c r="BR276" i="54"/>
  <c r="BR270" i="54"/>
  <c r="BR187" i="54"/>
  <c r="BR173" i="54"/>
  <c r="BR165" i="54"/>
  <c r="BR231" i="54"/>
  <c r="BR215" i="54"/>
  <c r="BR213" i="54"/>
  <c r="BR235" i="54"/>
  <c r="BR259" i="54"/>
  <c r="BR233" i="54"/>
  <c r="BR292" i="54"/>
  <c r="BR290" i="54"/>
  <c r="BR288" i="54"/>
  <c r="BR282" i="54"/>
  <c r="BR280" i="54"/>
  <c r="BR274" i="54"/>
  <c r="BR272" i="54"/>
  <c r="BR266" i="54"/>
  <c r="BR264" i="54"/>
  <c r="BR262" i="54"/>
  <c r="BR256" i="54"/>
  <c r="BR252" i="54"/>
  <c r="BR248" i="54"/>
  <c r="BR244" i="54"/>
  <c r="BR240" i="54"/>
  <c r="BR234" i="54"/>
  <c r="BR268" i="54"/>
  <c r="BR258" i="54"/>
  <c r="BR238" i="54"/>
  <c r="BR232" i="54"/>
  <c r="BR228" i="54"/>
  <c r="BR224" i="54"/>
  <c r="BR4" i="54"/>
  <c r="BR6" i="54"/>
  <c r="BR8" i="54"/>
  <c r="BR10" i="54"/>
  <c r="BR12" i="54"/>
  <c r="BR14" i="54"/>
  <c r="BR16" i="54"/>
  <c r="BR18" i="54"/>
  <c r="BR20" i="54"/>
  <c r="BR22" i="54"/>
  <c r="BR24" i="54"/>
  <c r="BR26" i="54"/>
  <c r="BR28" i="54"/>
  <c r="BR32" i="54"/>
  <c r="BR34" i="54"/>
  <c r="BR36" i="54"/>
  <c r="BR38" i="54"/>
  <c r="BR40" i="54"/>
  <c r="BR42" i="54"/>
  <c r="BR44" i="54"/>
  <c r="BR46" i="54"/>
  <c r="BR48" i="54"/>
  <c r="BR50" i="54"/>
  <c r="BR52" i="54"/>
  <c r="BR54" i="54"/>
  <c r="BR56" i="54"/>
  <c r="BR58" i="54"/>
  <c r="BR60" i="54"/>
  <c r="BR62" i="54"/>
  <c r="BR64" i="54"/>
  <c r="BR66" i="54"/>
  <c r="BR68" i="54"/>
  <c r="BR70" i="54"/>
  <c r="BR72" i="54"/>
  <c r="BR74" i="54"/>
  <c r="BR76" i="54"/>
  <c r="BR78" i="54"/>
  <c r="BR80" i="54"/>
  <c r="BR82" i="54"/>
  <c r="BR84" i="54"/>
  <c r="BR86" i="54"/>
  <c r="BR88" i="54"/>
  <c r="BR90" i="54"/>
  <c r="BR92" i="54"/>
  <c r="BR94" i="54"/>
  <c r="BR96" i="54"/>
  <c r="BR98" i="54"/>
  <c r="BR100" i="54"/>
  <c r="BR102" i="54"/>
  <c r="BR104" i="54"/>
  <c r="BR106" i="54"/>
  <c r="BR108" i="54"/>
  <c r="BR110" i="54"/>
  <c r="BR112" i="54"/>
  <c r="BR114" i="54"/>
  <c r="BR116" i="54"/>
  <c r="BR118" i="54"/>
  <c r="BR222" i="54"/>
  <c r="BR226" i="54"/>
  <c r="BR230" i="54"/>
  <c r="BR260" i="54"/>
  <c r="BR241" i="54"/>
  <c r="BR245" i="54"/>
  <c r="BR249" i="54"/>
  <c r="BR253" i="54"/>
  <c r="BR337" i="54"/>
  <c r="BR312" i="54"/>
  <c r="BR296" i="54"/>
  <c r="BR298" i="54"/>
  <c r="BR302" i="54"/>
  <c r="BR310" i="54"/>
  <c r="BR314" i="54"/>
  <c r="BR353" i="54"/>
  <c r="BR343" i="54"/>
  <c r="BR339" i="54"/>
  <c r="BR335" i="54"/>
  <c r="BR329" i="54"/>
  <c r="BR321" i="54"/>
  <c r="BR311" i="54"/>
  <c r="BR305" i="54"/>
  <c r="BR301" i="54"/>
  <c r="BR326" i="54"/>
  <c r="BR322" i="54"/>
  <c r="BR318" i="54"/>
  <c r="BR344" i="54"/>
  <c r="BR330" i="54"/>
  <c r="BR328" i="54"/>
  <c r="BR350" i="54"/>
  <c r="BR3" i="54"/>
  <c r="BR340" i="54"/>
  <c r="BR338" i="54"/>
  <c r="BR140" i="54"/>
  <c r="BR144" i="54"/>
  <c r="BR148" i="54"/>
  <c r="BR152" i="54"/>
  <c r="BR156" i="54"/>
  <c r="BR160" i="54"/>
  <c r="BR164" i="54"/>
  <c r="BR168" i="54"/>
  <c r="BR172" i="54"/>
  <c r="BR176" i="54"/>
  <c r="BR180" i="54"/>
  <c r="BR184" i="54"/>
  <c r="BR188" i="54"/>
  <c r="BR192" i="54"/>
  <c r="BR196" i="54"/>
  <c r="BR200" i="54"/>
  <c r="BR204" i="54"/>
  <c r="BR208" i="54"/>
  <c r="BR212" i="54"/>
  <c r="BR216" i="54"/>
  <c r="BR220" i="54"/>
  <c r="BR30" i="54"/>
  <c r="BR243" i="54"/>
  <c r="BR247" i="54"/>
  <c r="BR251" i="54"/>
  <c r="BR255" i="54"/>
  <c r="BR257" i="54"/>
  <c r="BR307" i="54"/>
  <c r="BR319" i="54"/>
  <c r="BR333" i="54"/>
  <c r="BR320" i="54"/>
  <c r="BR306" i="54"/>
  <c r="BR300" i="54"/>
  <c r="BR304" i="54"/>
  <c r="BR308" i="54"/>
  <c r="BR299" i="54"/>
  <c r="BR345" i="54"/>
  <c r="BR331" i="54"/>
  <c r="BR327" i="54"/>
  <c r="BR325" i="54"/>
  <c r="BR323" i="54"/>
  <c r="BR317" i="54"/>
  <c r="BR315" i="54"/>
  <c r="BR313" i="54"/>
  <c r="BR309" i="54"/>
  <c r="BR303" i="54"/>
  <c r="BR297" i="54"/>
  <c r="BR295" i="54"/>
  <c r="BR293" i="54"/>
  <c r="BR291" i="54"/>
  <c r="BR289" i="54"/>
  <c r="BR287" i="54"/>
  <c r="BR285" i="54"/>
  <c r="BR283" i="54"/>
  <c r="BR281" i="54"/>
  <c r="BR279" i="54"/>
  <c r="BR277" i="54"/>
  <c r="BR275" i="54"/>
  <c r="BR273" i="54"/>
  <c r="BR271" i="54"/>
  <c r="BR269" i="54"/>
  <c r="BR267" i="54"/>
  <c r="BR265" i="54"/>
  <c r="BR263" i="54"/>
  <c r="BR261" i="54"/>
  <c r="BR342" i="54"/>
  <c r="BR332" i="54"/>
  <c r="BR352" i="54"/>
  <c r="BR334" i="54"/>
  <c r="BR347" i="54"/>
  <c r="BR341" i="54"/>
  <c r="BR348" i="54"/>
  <c r="BR346" i="54"/>
  <c r="V35" i="48"/>
  <c r="M66" i="52"/>
  <c r="G66" i="52"/>
  <c r="H66" i="52" s="1"/>
  <c r="F67" i="52"/>
  <c r="P66" i="52"/>
  <c r="L66" i="52"/>
  <c r="D66" i="52"/>
  <c r="Q65" i="52"/>
  <c r="O65" i="52"/>
  <c r="K65" i="52"/>
  <c r="E65" i="52"/>
  <c r="R65" i="52"/>
  <c r="N65" i="52"/>
  <c r="I65" i="52"/>
  <c r="S65" i="52"/>
  <c r="T65" i="52"/>
  <c r="J65" i="52"/>
  <c r="M65" i="51"/>
  <c r="G65" i="51"/>
  <c r="H65" i="51" s="1"/>
  <c r="F66" i="51"/>
  <c r="P65" i="51"/>
  <c r="L65" i="51"/>
  <c r="D65" i="51"/>
  <c r="Q64" i="51"/>
  <c r="O64" i="51"/>
  <c r="K64" i="51"/>
  <c r="E64" i="51"/>
  <c r="R64" i="51"/>
  <c r="N64" i="51"/>
  <c r="I64" i="51"/>
  <c r="S64" i="51"/>
  <c r="T64" i="51"/>
  <c r="J64" i="51"/>
  <c r="T64" i="50"/>
  <c r="J64" i="50"/>
  <c r="M64" i="50" s="1"/>
  <c r="K65" i="50"/>
  <c r="E65" i="50"/>
  <c r="R65" i="50"/>
  <c r="I65" i="50"/>
  <c r="F67" i="50"/>
  <c r="D66" i="50"/>
  <c r="G65" i="50"/>
  <c r="H65" i="50" s="1"/>
  <c r="L64" i="50"/>
  <c r="N64" i="50" s="1"/>
  <c r="S64" i="50" s="1"/>
  <c r="L65" i="50"/>
  <c r="AR2" i="41"/>
  <c r="AQ352" i="41"/>
  <c r="AQ353" i="41"/>
  <c r="AQ3" i="41"/>
  <c r="AQ4" i="41"/>
  <c r="AQ5" i="41"/>
  <c r="AQ6" i="41"/>
  <c r="AQ7" i="41"/>
  <c r="AQ8" i="41"/>
  <c r="AQ9" i="41"/>
  <c r="AQ10" i="41"/>
  <c r="AQ11" i="41"/>
  <c r="AQ12" i="41"/>
  <c r="AQ13" i="41"/>
  <c r="AQ14" i="41"/>
  <c r="AQ15" i="41"/>
  <c r="AQ16" i="41"/>
  <c r="AQ17" i="41"/>
  <c r="AQ18" i="41"/>
  <c r="AQ19" i="41"/>
  <c r="AQ20" i="41"/>
  <c r="AQ21" i="41"/>
  <c r="AQ22" i="41"/>
  <c r="AQ23" i="41"/>
  <c r="AQ24" i="41"/>
  <c r="AQ25" i="41"/>
  <c r="AQ26" i="41"/>
  <c r="AQ27" i="41"/>
  <c r="AQ28" i="41"/>
  <c r="AQ29" i="41"/>
  <c r="AQ30" i="41"/>
  <c r="AQ31" i="41"/>
  <c r="AQ32" i="41"/>
  <c r="AQ33" i="41"/>
  <c r="AQ34" i="41"/>
  <c r="AQ35" i="41"/>
  <c r="AQ36" i="41"/>
  <c r="AQ37" i="41"/>
  <c r="AQ38" i="41"/>
  <c r="AQ39" i="41"/>
  <c r="AQ40" i="41"/>
  <c r="AQ41" i="41"/>
  <c r="AQ42" i="41"/>
  <c r="AQ43" i="41"/>
  <c r="AQ44" i="41"/>
  <c r="AQ45" i="41"/>
  <c r="AQ46" i="41"/>
  <c r="AQ47" i="41"/>
  <c r="AQ48" i="41"/>
  <c r="AQ49" i="41"/>
  <c r="AQ50" i="41"/>
  <c r="AQ51" i="41"/>
  <c r="AQ52" i="41"/>
  <c r="AQ53" i="41"/>
  <c r="AQ54" i="41"/>
  <c r="AQ55" i="41"/>
  <c r="AQ56" i="41"/>
  <c r="AQ57" i="41"/>
  <c r="AQ58" i="41"/>
  <c r="AQ59" i="41"/>
  <c r="AQ60" i="41"/>
  <c r="AQ61" i="41"/>
  <c r="AQ62" i="41"/>
  <c r="AQ63" i="41"/>
  <c r="AQ64" i="41"/>
  <c r="AQ65" i="41"/>
  <c r="AQ66" i="41"/>
  <c r="AQ67" i="41"/>
  <c r="AQ68" i="41"/>
  <c r="AQ69" i="41"/>
  <c r="AQ70" i="41"/>
  <c r="AQ71" i="41"/>
  <c r="AQ72" i="41"/>
  <c r="AQ73" i="41"/>
  <c r="AQ74" i="41"/>
  <c r="AQ75" i="41"/>
  <c r="AQ76" i="41"/>
  <c r="AQ77" i="41"/>
  <c r="AQ78" i="41"/>
  <c r="AQ79" i="41"/>
  <c r="AQ80" i="41"/>
  <c r="AQ81" i="41"/>
  <c r="AQ82" i="41"/>
  <c r="AQ83" i="41"/>
  <c r="AQ84" i="41"/>
  <c r="AQ85" i="41"/>
  <c r="AQ86" i="41"/>
  <c r="AQ87" i="41"/>
  <c r="AQ88" i="41"/>
  <c r="AQ89" i="41"/>
  <c r="AQ90" i="41"/>
  <c r="AQ91" i="41"/>
  <c r="AQ92" i="41"/>
  <c r="AQ93" i="41"/>
  <c r="AQ94" i="41"/>
  <c r="AQ95" i="41"/>
  <c r="AQ96" i="41"/>
  <c r="AQ97" i="41"/>
  <c r="AQ98" i="41"/>
  <c r="AQ99" i="41"/>
  <c r="AQ100" i="41"/>
  <c r="AQ101" i="41"/>
  <c r="AQ102" i="41"/>
  <c r="AQ103" i="41"/>
  <c r="AQ104" i="41"/>
  <c r="AQ105" i="41"/>
  <c r="AQ106" i="41"/>
  <c r="AQ107" i="41"/>
  <c r="AQ108" i="41"/>
  <c r="AQ109" i="41"/>
  <c r="AQ110" i="41"/>
  <c r="AQ111" i="41"/>
  <c r="AQ112" i="41"/>
  <c r="AQ113" i="41"/>
  <c r="AQ114" i="41"/>
  <c r="AQ115" i="41"/>
  <c r="AQ116" i="41"/>
  <c r="AQ117" i="41"/>
  <c r="AQ118" i="41"/>
  <c r="AQ119" i="41"/>
  <c r="AQ120" i="41"/>
  <c r="AQ121" i="41"/>
  <c r="AQ122" i="41"/>
  <c r="AQ123" i="41"/>
  <c r="AQ124" i="41"/>
  <c r="AQ125" i="41"/>
  <c r="AQ126" i="41"/>
  <c r="AQ127" i="41"/>
  <c r="AQ128" i="41"/>
  <c r="AQ129" i="41"/>
  <c r="AQ130" i="41"/>
  <c r="AQ131" i="41"/>
  <c r="AQ132" i="41"/>
  <c r="AQ133" i="41"/>
  <c r="AQ134" i="41"/>
  <c r="AQ135" i="41"/>
  <c r="AQ136" i="41"/>
  <c r="AQ137" i="41"/>
  <c r="AQ138" i="41"/>
  <c r="AQ139" i="41"/>
  <c r="AQ140" i="41"/>
  <c r="AQ141" i="41"/>
  <c r="AQ142" i="41"/>
  <c r="AQ143" i="41"/>
  <c r="AQ144" i="41"/>
  <c r="AQ145" i="41"/>
  <c r="AQ146" i="41"/>
  <c r="AQ147" i="41"/>
  <c r="AQ148" i="41"/>
  <c r="AQ149" i="41"/>
  <c r="AQ150" i="41"/>
  <c r="AQ151" i="41"/>
  <c r="AQ152" i="41"/>
  <c r="AQ153" i="41"/>
  <c r="AQ154" i="41"/>
  <c r="AQ155" i="41"/>
  <c r="AQ156" i="41"/>
  <c r="AQ157" i="41"/>
  <c r="AQ158" i="41"/>
  <c r="AQ159" i="41"/>
  <c r="AQ160" i="41"/>
  <c r="AQ161" i="41"/>
  <c r="AQ162" i="41"/>
  <c r="AQ163" i="41"/>
  <c r="AQ164" i="41"/>
  <c r="AQ165" i="41"/>
  <c r="AQ166" i="41"/>
  <c r="AQ167" i="41"/>
  <c r="AQ168" i="41"/>
  <c r="AQ169" i="41"/>
  <c r="AQ170" i="41"/>
  <c r="AQ171" i="41"/>
  <c r="AQ172" i="41"/>
  <c r="AQ173" i="41"/>
  <c r="AQ174" i="41"/>
  <c r="AQ175" i="41"/>
  <c r="AQ176" i="41"/>
  <c r="AQ177" i="41"/>
  <c r="AQ178" i="41"/>
  <c r="AQ179" i="41"/>
  <c r="AQ180" i="41"/>
  <c r="AQ181" i="41"/>
  <c r="AQ182" i="41"/>
  <c r="AQ183" i="41"/>
  <c r="AQ184" i="41"/>
  <c r="AQ185" i="41"/>
  <c r="AQ186" i="41"/>
  <c r="AQ187" i="41"/>
  <c r="AQ188" i="41"/>
  <c r="AQ189" i="41"/>
  <c r="AQ190" i="41"/>
  <c r="AQ191" i="41"/>
  <c r="AQ192" i="41"/>
  <c r="AQ193" i="41"/>
  <c r="AQ194" i="41"/>
  <c r="AQ195" i="41"/>
  <c r="AQ196" i="41"/>
  <c r="AQ197" i="41"/>
  <c r="AQ198" i="41"/>
  <c r="AQ199" i="41"/>
  <c r="AQ200" i="41"/>
  <c r="AQ201" i="41"/>
  <c r="AQ202" i="41"/>
  <c r="AQ203" i="41"/>
  <c r="AQ204" i="41"/>
  <c r="AQ205" i="41"/>
  <c r="AQ206" i="41"/>
  <c r="AQ207" i="41"/>
  <c r="AQ208" i="41"/>
  <c r="AQ209" i="41"/>
  <c r="AQ210" i="41"/>
  <c r="AQ211" i="41"/>
  <c r="AQ212" i="41"/>
  <c r="AQ213" i="41"/>
  <c r="AQ214" i="41"/>
  <c r="AQ215" i="41"/>
  <c r="AQ216" i="41"/>
  <c r="AQ217" i="41"/>
  <c r="AQ218" i="41"/>
  <c r="AQ219" i="41"/>
  <c r="AQ220" i="41"/>
  <c r="AQ221" i="41"/>
  <c r="AQ222" i="41"/>
  <c r="AQ223" i="41"/>
  <c r="AQ224" i="41"/>
  <c r="AQ225" i="41"/>
  <c r="AQ226" i="41"/>
  <c r="AQ227" i="41"/>
  <c r="AQ228" i="41"/>
  <c r="AQ229" i="41"/>
  <c r="AQ230" i="41"/>
  <c r="AQ231" i="41"/>
  <c r="AQ232" i="41"/>
  <c r="AQ233" i="41"/>
  <c r="AQ234" i="41"/>
  <c r="AQ235" i="41"/>
  <c r="AQ236" i="41"/>
  <c r="AQ237" i="41"/>
  <c r="AQ238" i="41"/>
  <c r="AQ239" i="41"/>
  <c r="AQ240" i="41"/>
  <c r="AQ241" i="41"/>
  <c r="AQ242" i="41"/>
  <c r="AQ243" i="41"/>
  <c r="AQ244" i="41"/>
  <c r="AQ245" i="41"/>
  <c r="AQ246" i="41"/>
  <c r="AQ247" i="41"/>
  <c r="AQ248" i="41"/>
  <c r="AQ249" i="41"/>
  <c r="AQ250" i="41"/>
  <c r="AQ251" i="41"/>
  <c r="AQ252" i="41"/>
  <c r="AQ253" i="41"/>
  <c r="AQ254" i="41"/>
  <c r="AQ255" i="41"/>
  <c r="AQ256" i="41"/>
  <c r="AQ257" i="41"/>
  <c r="AQ258" i="41"/>
  <c r="AQ259" i="41"/>
  <c r="AQ260" i="41"/>
  <c r="AQ261" i="41"/>
  <c r="AQ262" i="41"/>
  <c r="AQ263" i="41"/>
  <c r="AQ264" i="41"/>
  <c r="AQ265" i="41"/>
  <c r="AQ266" i="41"/>
  <c r="AQ267" i="41"/>
  <c r="AQ268" i="41"/>
  <c r="AQ269" i="41"/>
  <c r="AQ270" i="41"/>
  <c r="AQ271" i="41"/>
  <c r="AQ272" i="41"/>
  <c r="AQ273" i="41"/>
  <c r="AQ274" i="41"/>
  <c r="AQ275" i="41"/>
  <c r="AQ276" i="41"/>
  <c r="AQ277" i="41"/>
  <c r="AQ278" i="41"/>
  <c r="AQ279" i="41"/>
  <c r="AQ280" i="41"/>
  <c r="AQ281" i="41"/>
  <c r="AQ282" i="41"/>
  <c r="AQ283" i="41"/>
  <c r="AQ284" i="41"/>
  <c r="AQ285" i="41"/>
  <c r="AQ286" i="41"/>
  <c r="AQ287" i="41"/>
  <c r="AQ288" i="41"/>
  <c r="AQ289" i="41"/>
  <c r="AQ290" i="41"/>
  <c r="AQ291" i="41"/>
  <c r="AQ292" i="41"/>
  <c r="AQ293" i="41"/>
  <c r="AQ294" i="41"/>
  <c r="AQ295" i="41"/>
  <c r="AQ296" i="41"/>
  <c r="AQ297" i="41"/>
  <c r="AQ298" i="41"/>
  <c r="AQ299" i="41"/>
  <c r="AQ300" i="41"/>
  <c r="AQ301" i="41"/>
  <c r="AQ302" i="41"/>
  <c r="AQ303" i="41"/>
  <c r="AQ304" i="41"/>
  <c r="AQ305" i="41"/>
  <c r="AQ306" i="41"/>
  <c r="AQ307" i="41"/>
  <c r="AQ308" i="41"/>
  <c r="AQ309" i="41"/>
  <c r="AQ310" i="41"/>
  <c r="AQ311" i="41"/>
  <c r="AQ312" i="41"/>
  <c r="AQ313" i="41"/>
  <c r="AQ314" i="41"/>
  <c r="AQ315" i="41"/>
  <c r="AQ316" i="41"/>
  <c r="AQ317" i="41"/>
  <c r="AQ318" i="41"/>
  <c r="AQ319" i="41"/>
  <c r="AQ320" i="41"/>
  <c r="AQ321" i="41"/>
  <c r="AQ322" i="41"/>
  <c r="AQ323" i="41"/>
  <c r="AQ324" i="41"/>
  <c r="AQ325" i="41"/>
  <c r="AQ326" i="41"/>
  <c r="AQ327" i="41"/>
  <c r="AQ328" i="41"/>
  <c r="AQ329" i="41"/>
  <c r="AQ330" i="41"/>
  <c r="AQ331" i="41"/>
  <c r="AQ332" i="41"/>
  <c r="AQ333" i="41"/>
  <c r="AQ334" i="41"/>
  <c r="AQ335" i="41"/>
  <c r="AQ336" i="41"/>
  <c r="AQ337" i="41"/>
  <c r="AQ338" i="41"/>
  <c r="AQ339" i="41"/>
  <c r="AQ340" i="41"/>
  <c r="AQ341" i="41"/>
  <c r="AQ342" i="41"/>
  <c r="AQ343" i="41"/>
  <c r="AQ344" i="41"/>
  <c r="AQ345" i="41"/>
  <c r="AQ346" i="41"/>
  <c r="AQ347" i="41"/>
  <c r="AQ348" i="41"/>
  <c r="AQ349" i="41"/>
  <c r="AQ350" i="41"/>
  <c r="AQ351" i="41"/>
  <c r="AR400" i="41" l="1"/>
  <c r="AR399" i="41"/>
  <c r="AR354" i="41"/>
  <c r="AR356" i="41"/>
  <c r="AR360" i="41"/>
  <c r="AR364" i="41"/>
  <c r="AR366" i="41"/>
  <c r="AR368" i="41"/>
  <c r="AR370" i="41"/>
  <c r="AR372" i="41"/>
  <c r="AR374" i="41"/>
  <c r="AR376" i="41"/>
  <c r="AR390" i="41"/>
  <c r="AR394" i="41"/>
  <c r="AR357" i="41"/>
  <c r="AR381" i="41"/>
  <c r="AR385" i="41"/>
  <c r="AR378" i="41"/>
  <c r="AR382" i="41"/>
  <c r="AR388" i="41"/>
  <c r="AR396" i="41"/>
  <c r="AR365" i="41"/>
  <c r="AR391" i="41"/>
  <c r="AR355" i="41"/>
  <c r="AR358" i="41"/>
  <c r="AR392" i="41"/>
  <c r="AR398" i="41"/>
  <c r="AR359" i="41"/>
  <c r="AR367" i="41"/>
  <c r="AR369" i="41"/>
  <c r="AR371" i="41"/>
  <c r="AR373" i="41"/>
  <c r="AR375" i="41"/>
  <c r="AR377" i="41"/>
  <c r="AR379" i="41"/>
  <c r="AR383" i="41"/>
  <c r="AR395" i="41"/>
  <c r="AR397" i="41"/>
  <c r="AR362" i="41"/>
  <c r="AR380" i="41"/>
  <c r="AR384" i="41"/>
  <c r="AR386" i="41"/>
  <c r="AR361" i="41"/>
  <c r="AR363" i="41"/>
  <c r="AR387" i="41"/>
  <c r="AR393" i="41"/>
  <c r="AR389" i="41"/>
  <c r="BS354" i="54"/>
  <c r="BS355" i="54"/>
  <c r="BS356" i="54"/>
  <c r="BS357" i="54"/>
  <c r="BS358" i="54"/>
  <c r="BS359" i="54"/>
  <c r="BS363" i="54"/>
  <c r="BS367" i="54"/>
  <c r="BS371" i="54"/>
  <c r="BS376" i="54"/>
  <c r="BS361" i="54"/>
  <c r="BS365" i="54"/>
  <c r="BS369" i="54"/>
  <c r="BS372" i="54"/>
  <c r="BS374" i="54"/>
  <c r="BS380" i="54"/>
  <c r="BS384" i="54"/>
  <c r="BS388" i="54"/>
  <c r="BS392" i="54"/>
  <c r="BS396" i="54"/>
  <c r="BS400" i="54"/>
  <c r="BS378" i="54"/>
  <c r="BS382" i="54"/>
  <c r="BS386" i="54"/>
  <c r="BS390" i="54"/>
  <c r="BS394" i="54"/>
  <c r="BS398" i="54"/>
  <c r="BS381" i="54"/>
  <c r="BS399" i="54"/>
  <c r="BS395" i="54"/>
  <c r="BS391" i="54"/>
  <c r="BS387" i="54"/>
  <c r="BS383" i="54"/>
  <c r="BS397" i="54"/>
  <c r="BS393" i="54"/>
  <c r="BS389" i="54"/>
  <c r="BS385" i="54"/>
  <c r="BS370" i="54"/>
  <c r="BS379" i="54"/>
  <c r="BS375" i="54"/>
  <c r="BS364" i="54"/>
  <c r="BS360" i="54"/>
  <c r="BS368" i="54"/>
  <c r="BS377" i="54"/>
  <c r="BS373" i="54"/>
  <c r="BS366" i="54"/>
  <c r="BS362" i="54"/>
  <c r="BT2" i="54"/>
  <c r="BS211" i="54"/>
  <c r="BS141" i="54"/>
  <c r="BS117" i="54"/>
  <c r="BS93" i="54"/>
  <c r="BS89" i="54"/>
  <c r="BS81" i="54"/>
  <c r="BS77" i="54"/>
  <c r="BS73" i="54"/>
  <c r="BS91" i="54"/>
  <c r="BS87" i="54"/>
  <c r="BS85" i="54"/>
  <c r="BS83" i="54"/>
  <c r="BS80" i="54"/>
  <c r="BS79" i="54"/>
  <c r="BS76" i="54"/>
  <c r="BS75" i="54"/>
  <c r="BS72" i="54"/>
  <c r="BS71" i="54"/>
  <c r="BS68" i="54"/>
  <c r="BS67" i="54"/>
  <c r="BS64" i="54"/>
  <c r="BS63" i="54"/>
  <c r="BS60" i="54"/>
  <c r="BS59" i="54"/>
  <c r="BS56" i="54"/>
  <c r="BS55" i="54"/>
  <c r="BS52" i="54"/>
  <c r="BS51" i="54"/>
  <c r="BS48" i="54"/>
  <c r="BS47" i="54"/>
  <c r="BS44" i="54"/>
  <c r="BS43" i="54"/>
  <c r="BS69" i="54"/>
  <c r="BS65" i="54"/>
  <c r="BS61" i="54"/>
  <c r="BS57" i="54"/>
  <c r="BS53" i="54"/>
  <c r="BS49" i="54"/>
  <c r="BS45" i="54"/>
  <c r="BS41" i="54"/>
  <c r="BS40" i="54"/>
  <c r="BS39" i="54"/>
  <c r="BS37" i="54"/>
  <c r="BS35" i="54"/>
  <c r="BS33" i="54"/>
  <c r="BS31" i="54"/>
  <c r="BS29" i="54"/>
  <c r="BS27" i="54"/>
  <c r="BS25" i="54"/>
  <c r="BS23" i="54"/>
  <c r="BS21" i="54"/>
  <c r="BS19" i="54"/>
  <c r="BS17" i="54"/>
  <c r="BS15" i="54"/>
  <c r="BS13" i="54"/>
  <c r="BS11" i="54"/>
  <c r="BS9" i="54"/>
  <c r="BS7" i="54"/>
  <c r="BS5" i="54"/>
  <c r="BS3" i="54"/>
  <c r="BS95" i="54"/>
  <c r="BS97" i="54"/>
  <c r="BS99" i="54"/>
  <c r="BS101" i="54"/>
  <c r="BS103" i="54"/>
  <c r="BS105" i="54"/>
  <c r="BS107" i="54"/>
  <c r="BS109" i="54"/>
  <c r="BS111" i="54"/>
  <c r="BS113" i="54"/>
  <c r="BS115" i="54"/>
  <c r="BS183" i="54"/>
  <c r="BS181" i="54"/>
  <c r="BS177" i="54"/>
  <c r="BS165" i="54"/>
  <c r="BS161" i="54"/>
  <c r="BS155" i="54"/>
  <c r="BS151" i="54"/>
  <c r="BS147" i="54"/>
  <c r="BS143" i="54"/>
  <c r="BS137" i="54"/>
  <c r="BS119" i="54"/>
  <c r="BS121" i="54"/>
  <c r="BS123" i="54"/>
  <c r="BS125" i="54"/>
  <c r="BS127" i="54"/>
  <c r="BS129" i="54"/>
  <c r="BS131" i="54"/>
  <c r="BS133" i="54"/>
  <c r="BS135" i="54"/>
  <c r="BS203" i="54"/>
  <c r="BS173" i="54"/>
  <c r="BS169" i="54"/>
  <c r="BS157" i="54"/>
  <c r="BS153" i="54"/>
  <c r="BS149" i="54"/>
  <c r="BS145" i="54"/>
  <c r="BS139" i="54"/>
  <c r="BS116" i="54"/>
  <c r="BS112" i="54"/>
  <c r="BS108" i="54"/>
  <c r="BS104" i="54"/>
  <c r="BS102" i="54"/>
  <c r="BS96" i="54"/>
  <c r="BS94" i="54"/>
  <c r="BS88" i="54"/>
  <c r="BS86" i="54"/>
  <c r="BS74" i="54"/>
  <c r="BS66" i="54"/>
  <c r="BS58" i="54"/>
  <c r="BS50" i="54"/>
  <c r="BS42" i="54"/>
  <c r="BS36" i="54"/>
  <c r="BS34" i="54"/>
  <c r="BS32" i="54"/>
  <c r="BS28" i="54"/>
  <c r="BS26" i="54"/>
  <c r="BS24" i="54"/>
  <c r="BS22" i="54"/>
  <c r="BS20" i="54"/>
  <c r="BS18" i="54"/>
  <c r="BS16" i="54"/>
  <c r="BS276" i="54"/>
  <c r="BS268" i="54"/>
  <c r="BS234" i="54"/>
  <c r="BS114" i="54"/>
  <c r="BS100" i="54"/>
  <c r="BS98" i="54"/>
  <c r="BS92" i="54"/>
  <c r="BS90" i="54"/>
  <c r="BS84" i="54"/>
  <c r="BS82" i="54"/>
  <c r="BS78" i="54"/>
  <c r="BS70" i="54"/>
  <c r="BS62" i="54"/>
  <c r="BS54" i="54"/>
  <c r="BS46" i="54"/>
  <c r="BS38" i="54"/>
  <c r="BS4" i="54"/>
  <c r="BS6" i="54"/>
  <c r="BS8" i="54"/>
  <c r="BS10" i="54"/>
  <c r="BS12" i="54"/>
  <c r="BS14" i="54"/>
  <c r="BS280" i="54"/>
  <c r="BS272" i="54"/>
  <c r="BS118" i="54"/>
  <c r="BS110" i="54"/>
  <c r="BS106" i="54"/>
  <c r="BS207" i="54"/>
  <c r="BS187" i="54"/>
  <c r="BS185" i="54"/>
  <c r="BS175" i="54"/>
  <c r="BS167" i="54"/>
  <c r="BS159" i="54"/>
  <c r="BS189" i="54"/>
  <c r="BS197" i="54"/>
  <c r="BS205" i="54"/>
  <c r="BS221" i="54"/>
  <c r="BS217" i="54"/>
  <c r="BS235" i="54"/>
  <c r="BS227" i="54"/>
  <c r="BS296" i="54"/>
  <c r="BS290" i="54"/>
  <c r="BS282" i="54"/>
  <c r="BS274" i="54"/>
  <c r="BS215" i="54"/>
  <c r="BS199" i="54"/>
  <c r="BS195" i="54"/>
  <c r="BS191" i="54"/>
  <c r="BS179" i="54"/>
  <c r="BS171" i="54"/>
  <c r="BS163" i="54"/>
  <c r="BS193" i="54"/>
  <c r="BS201" i="54"/>
  <c r="BS209" i="54"/>
  <c r="BS233" i="54"/>
  <c r="BS223" i="54"/>
  <c r="BS219" i="54"/>
  <c r="BS213" i="54"/>
  <c r="BS229" i="54"/>
  <c r="BS225" i="54"/>
  <c r="BS231" i="54"/>
  <c r="BS294" i="54"/>
  <c r="BS292" i="54"/>
  <c r="BS288" i="54"/>
  <c r="BS286" i="54"/>
  <c r="BS284" i="54"/>
  <c r="BS278" i="54"/>
  <c r="BS270" i="54"/>
  <c r="BS264" i="54"/>
  <c r="BS266" i="54"/>
  <c r="BS236" i="54"/>
  <c r="BS232" i="54"/>
  <c r="BS230" i="54"/>
  <c r="BS228" i="54"/>
  <c r="BS226" i="54"/>
  <c r="BS224" i="54"/>
  <c r="BS222" i="54"/>
  <c r="BS220" i="54"/>
  <c r="BS216" i="54"/>
  <c r="BS212" i="54"/>
  <c r="BS208" i="54"/>
  <c r="BS204" i="54"/>
  <c r="BS200" i="54"/>
  <c r="BS196" i="54"/>
  <c r="BS192" i="54"/>
  <c r="BS188" i="54"/>
  <c r="BS184" i="54"/>
  <c r="BS180" i="54"/>
  <c r="BS176" i="54"/>
  <c r="BS172" i="54"/>
  <c r="BS168" i="54"/>
  <c r="BS164" i="54"/>
  <c r="BS160" i="54"/>
  <c r="BS156" i="54"/>
  <c r="BS152" i="54"/>
  <c r="BS148" i="54"/>
  <c r="BS144" i="54"/>
  <c r="BS140" i="54"/>
  <c r="BS30" i="54"/>
  <c r="BS262" i="54"/>
  <c r="BS260" i="54"/>
  <c r="BS256" i="54"/>
  <c r="BS254" i="54"/>
  <c r="BS252" i="54"/>
  <c r="BS250" i="54"/>
  <c r="BS248" i="54"/>
  <c r="BS246" i="54"/>
  <c r="BS244" i="54"/>
  <c r="BS242" i="54"/>
  <c r="BS240" i="54"/>
  <c r="BS238" i="54"/>
  <c r="BS218" i="54"/>
  <c r="BS214" i="54"/>
  <c r="BS210" i="54"/>
  <c r="BS206" i="54"/>
  <c r="BS202" i="54"/>
  <c r="BS198" i="54"/>
  <c r="BS194" i="54"/>
  <c r="BS190" i="54"/>
  <c r="BS186" i="54"/>
  <c r="BS182" i="54"/>
  <c r="BS178" i="54"/>
  <c r="BS174" i="54"/>
  <c r="BS170" i="54"/>
  <c r="BS166" i="54"/>
  <c r="BS162" i="54"/>
  <c r="BS158" i="54"/>
  <c r="BS154" i="54"/>
  <c r="BS150" i="54"/>
  <c r="BS146" i="54"/>
  <c r="BS142" i="54"/>
  <c r="BS138" i="54"/>
  <c r="BS122" i="54"/>
  <c r="BS126" i="54"/>
  <c r="BS130" i="54"/>
  <c r="BS134" i="54"/>
  <c r="BS315" i="54"/>
  <c r="BS305" i="54"/>
  <c r="BS259" i="54"/>
  <c r="BS257" i="54"/>
  <c r="BS253" i="54"/>
  <c r="BS249" i="54"/>
  <c r="BS245" i="54"/>
  <c r="BS241" i="54"/>
  <c r="BS237" i="54"/>
  <c r="BS301" i="54"/>
  <c r="BS347" i="54"/>
  <c r="BS327" i="54"/>
  <c r="BS321" i="54"/>
  <c r="BS307" i="54"/>
  <c r="BS303" i="54"/>
  <c r="BS299" i="54"/>
  <c r="BS316" i="54"/>
  <c r="BS312" i="54"/>
  <c r="BS308" i="54"/>
  <c r="BS304" i="54"/>
  <c r="BS300" i="54"/>
  <c r="BS336" i="54"/>
  <c r="BS341" i="54"/>
  <c r="BS337" i="54"/>
  <c r="BS333" i="54"/>
  <c r="BS353" i="54"/>
  <c r="BS349" i="54"/>
  <c r="BS343" i="54"/>
  <c r="BS350" i="54"/>
  <c r="BS342" i="54"/>
  <c r="BS346" i="54"/>
  <c r="BS344" i="54"/>
  <c r="BS120" i="54"/>
  <c r="BS124" i="54"/>
  <c r="BS128" i="54"/>
  <c r="BS132" i="54"/>
  <c r="BS136" i="54"/>
  <c r="BS258" i="54"/>
  <c r="BS329" i="54"/>
  <c r="BS325" i="54"/>
  <c r="BS317" i="54"/>
  <c r="BS313" i="54"/>
  <c r="BS255" i="54"/>
  <c r="BS251" i="54"/>
  <c r="BS247" i="54"/>
  <c r="BS243" i="54"/>
  <c r="BS239" i="54"/>
  <c r="BS328" i="54"/>
  <c r="BS261" i="54"/>
  <c r="BS263" i="54"/>
  <c r="BS265" i="54"/>
  <c r="BS267" i="54"/>
  <c r="BS269" i="54"/>
  <c r="BS271" i="54"/>
  <c r="BS273" i="54"/>
  <c r="BS275" i="54"/>
  <c r="BS277" i="54"/>
  <c r="BS279" i="54"/>
  <c r="BS281" i="54"/>
  <c r="BS283" i="54"/>
  <c r="BS285" i="54"/>
  <c r="BS287" i="54"/>
  <c r="BS289" i="54"/>
  <c r="BS291" i="54"/>
  <c r="BS293" i="54"/>
  <c r="BS295" i="54"/>
  <c r="BS297" i="54"/>
  <c r="BS323" i="54"/>
  <c r="BS319" i="54"/>
  <c r="BS311" i="54"/>
  <c r="BS309" i="54"/>
  <c r="BS340" i="54"/>
  <c r="BS334" i="54"/>
  <c r="BS330" i="54"/>
  <c r="BS326" i="54"/>
  <c r="BS324" i="54"/>
  <c r="BS322" i="54"/>
  <c r="BS320" i="54"/>
  <c r="BS318" i="54"/>
  <c r="BS314" i="54"/>
  <c r="BS310" i="54"/>
  <c r="BS306" i="54"/>
  <c r="BS302" i="54"/>
  <c r="BS298" i="54"/>
  <c r="BS338" i="54"/>
  <c r="BS332" i="54"/>
  <c r="BS339" i="54"/>
  <c r="BS335" i="54"/>
  <c r="BS331" i="54"/>
  <c r="BS351" i="54"/>
  <c r="BS345" i="54"/>
  <c r="BS352" i="54"/>
  <c r="BS348" i="54"/>
  <c r="V36" i="48"/>
  <c r="F68" i="52"/>
  <c r="M67" i="52"/>
  <c r="G67" i="52"/>
  <c r="H67" i="52" s="1"/>
  <c r="P67" i="52"/>
  <c r="L67" i="52"/>
  <c r="D67" i="52"/>
  <c r="Q66" i="52"/>
  <c r="O66" i="52"/>
  <c r="K66" i="52"/>
  <c r="E66" i="52"/>
  <c r="R66" i="52"/>
  <c r="N66" i="52"/>
  <c r="I66" i="52"/>
  <c r="S66" i="52"/>
  <c r="T66" i="52"/>
  <c r="J66" i="52"/>
  <c r="M66" i="51"/>
  <c r="G66" i="51"/>
  <c r="H66" i="51" s="1"/>
  <c r="F67" i="51"/>
  <c r="P66" i="51"/>
  <c r="L66" i="51"/>
  <c r="D66" i="51"/>
  <c r="Q65" i="51"/>
  <c r="O65" i="51"/>
  <c r="K65" i="51"/>
  <c r="E65" i="51"/>
  <c r="R65" i="51"/>
  <c r="N65" i="51"/>
  <c r="I65" i="51"/>
  <c r="S65" i="51"/>
  <c r="T65" i="51"/>
  <c r="J65" i="51"/>
  <c r="K66" i="50"/>
  <c r="E66" i="50"/>
  <c r="R66" i="50"/>
  <c r="I66" i="50"/>
  <c r="T65" i="50"/>
  <c r="J65" i="50"/>
  <c r="M65" i="50" s="1"/>
  <c r="N65" i="50" s="1"/>
  <c r="S65" i="50" s="1"/>
  <c r="F68" i="50"/>
  <c r="M67" i="50"/>
  <c r="G67" i="50"/>
  <c r="H67" i="50" s="1"/>
  <c r="P67" i="50"/>
  <c r="L67" i="50"/>
  <c r="D67" i="50"/>
  <c r="G66" i="50"/>
  <c r="H66" i="50" s="1"/>
  <c r="AS2" i="41"/>
  <c r="AR353" i="41"/>
  <c r="AR3" i="41"/>
  <c r="AR352" i="41"/>
  <c r="AR4" i="41"/>
  <c r="AR5" i="41"/>
  <c r="AR6" i="41"/>
  <c r="AR7" i="41"/>
  <c r="AR8" i="41"/>
  <c r="AR9" i="41"/>
  <c r="AR10" i="41"/>
  <c r="AR11" i="41"/>
  <c r="AR12" i="41"/>
  <c r="AR13" i="41"/>
  <c r="AR14" i="41"/>
  <c r="AR15" i="41"/>
  <c r="AR16" i="41"/>
  <c r="AR17" i="41"/>
  <c r="AR18" i="41"/>
  <c r="AR19" i="41"/>
  <c r="AR20" i="41"/>
  <c r="AR21" i="41"/>
  <c r="AR22" i="41"/>
  <c r="AR23" i="41"/>
  <c r="AR24" i="41"/>
  <c r="AR25" i="41"/>
  <c r="AR26" i="41"/>
  <c r="AR27" i="41"/>
  <c r="AR28" i="41"/>
  <c r="AR29" i="41"/>
  <c r="AR30" i="41"/>
  <c r="AR31" i="41"/>
  <c r="AR32" i="41"/>
  <c r="AR33" i="41"/>
  <c r="AR34" i="41"/>
  <c r="AR35" i="41"/>
  <c r="AR36" i="41"/>
  <c r="AR37" i="41"/>
  <c r="AR38" i="41"/>
  <c r="AR39"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15" i="41"/>
  <c r="AR116"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R348" i="41"/>
  <c r="AR349" i="41"/>
  <c r="AR350" i="41"/>
  <c r="AR351" i="41"/>
  <c r="AS399" i="41" l="1"/>
  <c r="AS400" i="41"/>
  <c r="AS354" i="41"/>
  <c r="AS356" i="41"/>
  <c r="AS360" i="41"/>
  <c r="AS362" i="41"/>
  <c r="AS364" i="41"/>
  <c r="AS366" i="41"/>
  <c r="AS386" i="41"/>
  <c r="AS394" i="41"/>
  <c r="AS361" i="41"/>
  <c r="AS363" i="41"/>
  <c r="AS365" i="41"/>
  <c r="AS381" i="41"/>
  <c r="AS385" i="41"/>
  <c r="AS355" i="41"/>
  <c r="AS378" i="41"/>
  <c r="AS382" i="41"/>
  <c r="AS368" i="41"/>
  <c r="AS370" i="41"/>
  <c r="AS372" i="41"/>
  <c r="AS374" i="41"/>
  <c r="AS376" i="41"/>
  <c r="AS380" i="41"/>
  <c r="AS384" i="41"/>
  <c r="AS390" i="41"/>
  <c r="AS357" i="41"/>
  <c r="AS387" i="41"/>
  <c r="AS358" i="41"/>
  <c r="AS388" i="41"/>
  <c r="AS392" i="41"/>
  <c r="AS396" i="41"/>
  <c r="AS398" i="41"/>
  <c r="AS359" i="41"/>
  <c r="AS367" i="41"/>
  <c r="AS369" i="41"/>
  <c r="AS371" i="41"/>
  <c r="AS373" i="41"/>
  <c r="AS375" i="41"/>
  <c r="AS379" i="41"/>
  <c r="AS383" i="41"/>
  <c r="AS395" i="41"/>
  <c r="AS397" i="41"/>
  <c r="AS391" i="41"/>
  <c r="AS377" i="41"/>
  <c r="AS389" i="41"/>
  <c r="AS393" i="41"/>
  <c r="BT355" i="54"/>
  <c r="BT356" i="54"/>
  <c r="BT357" i="54"/>
  <c r="BT358" i="54"/>
  <c r="BT359" i="54"/>
  <c r="BT354" i="54"/>
  <c r="BT361" i="54"/>
  <c r="BT362" i="54"/>
  <c r="BT365" i="54"/>
  <c r="BT366" i="54"/>
  <c r="BT369" i="54"/>
  <c r="BT370" i="54"/>
  <c r="BT374" i="54"/>
  <c r="BT375" i="54"/>
  <c r="BT360" i="54"/>
  <c r="BT363" i="54"/>
  <c r="BT364" i="54"/>
  <c r="BT367" i="54"/>
  <c r="BT368" i="54"/>
  <c r="BT371" i="54"/>
  <c r="BT373" i="54"/>
  <c r="BT376" i="54"/>
  <c r="BT377" i="54"/>
  <c r="BT378" i="54"/>
  <c r="BT379" i="54"/>
  <c r="BT382" i="54"/>
  <c r="BT383" i="54"/>
  <c r="BT386" i="54"/>
  <c r="BT387" i="54"/>
  <c r="BT390" i="54"/>
  <c r="BT391" i="54"/>
  <c r="BT394" i="54"/>
  <c r="BT395" i="54"/>
  <c r="BT398" i="54"/>
  <c r="BT399" i="54"/>
  <c r="BT380" i="54"/>
  <c r="BT381" i="54"/>
  <c r="BT384" i="54"/>
  <c r="BT385" i="54"/>
  <c r="BT388" i="54"/>
  <c r="BT389" i="54"/>
  <c r="BT392" i="54"/>
  <c r="BT393" i="54"/>
  <c r="BT396" i="54"/>
  <c r="BT397" i="54"/>
  <c r="BT400" i="54"/>
  <c r="BT372" i="54"/>
  <c r="BU2" i="54"/>
  <c r="BT163" i="54"/>
  <c r="BT153" i="54"/>
  <c r="BT152" i="54"/>
  <c r="BT149" i="54"/>
  <c r="BT145" i="54"/>
  <c r="BT133" i="54"/>
  <c r="BT119" i="54"/>
  <c r="BT113" i="54"/>
  <c r="BT155" i="54"/>
  <c r="BT151" i="54"/>
  <c r="BT147" i="54"/>
  <c r="BT143" i="54"/>
  <c r="BT135" i="54"/>
  <c r="BT131" i="54"/>
  <c r="BT129" i="54"/>
  <c r="BT127" i="54"/>
  <c r="BT125" i="54"/>
  <c r="BT123" i="54"/>
  <c r="BT121" i="54"/>
  <c r="BT115" i="54"/>
  <c r="BT109" i="54"/>
  <c r="BT107" i="54"/>
  <c r="BT101" i="54"/>
  <c r="BT99" i="54"/>
  <c r="BT111" i="54"/>
  <c r="BT105" i="54"/>
  <c r="BT103" i="54"/>
  <c r="BT97" i="54"/>
  <c r="BT95" i="54"/>
  <c r="BT91" i="54"/>
  <c r="BT87" i="54"/>
  <c r="BT85" i="54"/>
  <c r="BT83" i="54"/>
  <c r="BT79" i="54"/>
  <c r="BT75" i="54"/>
  <c r="BT71" i="54"/>
  <c r="BT93" i="54"/>
  <c r="BT89" i="54"/>
  <c r="BT81" i="54"/>
  <c r="BT77" i="54"/>
  <c r="BT73" i="54"/>
  <c r="BT69" i="54"/>
  <c r="BT65" i="54"/>
  <c r="BT61" i="54"/>
  <c r="BT57" i="54"/>
  <c r="BT53" i="54"/>
  <c r="BT49" i="54"/>
  <c r="BT45" i="54"/>
  <c r="BT41" i="54"/>
  <c r="BT67" i="54"/>
  <c r="BT63" i="54"/>
  <c r="BT59" i="54"/>
  <c r="BT55" i="54"/>
  <c r="BT51" i="54"/>
  <c r="BT47" i="54"/>
  <c r="BT43" i="54"/>
  <c r="BT39" i="54"/>
  <c r="BT37" i="54"/>
  <c r="BT35" i="54"/>
  <c r="BT33" i="54"/>
  <c r="BT31" i="54"/>
  <c r="BT29" i="54"/>
  <c r="BT27" i="54"/>
  <c r="BT25" i="54"/>
  <c r="BT23" i="54"/>
  <c r="BT21" i="54"/>
  <c r="BT19" i="54"/>
  <c r="BT17" i="54"/>
  <c r="BT15" i="54"/>
  <c r="BT13" i="54"/>
  <c r="BT11" i="54"/>
  <c r="BT9" i="54"/>
  <c r="BT7" i="54"/>
  <c r="BT5" i="54"/>
  <c r="BT312" i="54"/>
  <c r="BT168" i="54"/>
  <c r="BT176" i="54"/>
  <c r="BT117" i="54"/>
  <c r="BT137" i="54"/>
  <c r="BT139" i="54"/>
  <c r="BT187" i="54"/>
  <c r="BT179" i="54"/>
  <c r="BT175" i="54"/>
  <c r="BT141" i="54"/>
  <c r="BT192" i="54"/>
  <c r="BT157" i="54"/>
  <c r="BT171" i="54"/>
  <c r="BT167" i="54"/>
  <c r="BT159" i="54"/>
  <c r="BT262" i="54"/>
  <c r="BT228" i="54"/>
  <c r="BT212" i="54"/>
  <c r="BT208" i="54"/>
  <c r="BT204" i="54"/>
  <c r="BT200" i="54"/>
  <c r="BT196" i="54"/>
  <c r="BT188" i="54"/>
  <c r="BT156" i="54"/>
  <c r="BT144" i="54"/>
  <c r="BT132" i="54"/>
  <c r="BT130" i="54"/>
  <c r="BT124" i="54"/>
  <c r="BT122" i="54"/>
  <c r="BT232" i="54"/>
  <c r="BT224" i="54"/>
  <c r="BT220" i="54"/>
  <c r="BT216" i="54"/>
  <c r="BT184" i="54"/>
  <c r="BT180" i="54"/>
  <c r="BT172" i="54"/>
  <c r="BT164" i="54"/>
  <c r="BT160" i="54"/>
  <c r="BT148" i="54"/>
  <c r="BT140" i="54"/>
  <c r="BT136" i="54"/>
  <c r="BT134" i="54"/>
  <c r="BT128" i="54"/>
  <c r="BT126" i="54"/>
  <c r="BT120" i="54"/>
  <c r="BT227" i="54"/>
  <c r="BT173" i="54"/>
  <c r="BT165" i="54"/>
  <c r="BT225" i="54"/>
  <c r="BT215" i="54"/>
  <c r="BT213" i="54"/>
  <c r="BT231" i="54"/>
  <c r="BT255" i="54"/>
  <c r="BT251" i="54"/>
  <c r="BT247" i="54"/>
  <c r="BT243" i="54"/>
  <c r="BT233" i="54"/>
  <c r="BT306" i="54"/>
  <c r="BT294" i="54"/>
  <c r="BT292" i="54"/>
  <c r="BT290" i="54"/>
  <c r="BT288" i="54"/>
  <c r="BT282" i="54"/>
  <c r="BT280" i="54"/>
  <c r="BT274" i="54"/>
  <c r="BT272" i="54"/>
  <c r="BT185" i="54"/>
  <c r="BT183" i="54"/>
  <c r="BT181" i="54"/>
  <c r="BT177" i="54"/>
  <c r="BT169" i="54"/>
  <c r="BT161" i="54"/>
  <c r="BT235" i="54"/>
  <c r="BT217" i="54"/>
  <c r="BT211" i="54"/>
  <c r="BT209" i="54"/>
  <c r="BT207" i="54"/>
  <c r="BT205" i="54"/>
  <c r="BT203" i="54"/>
  <c r="BT201" i="54"/>
  <c r="BT199" i="54"/>
  <c r="BT197" i="54"/>
  <c r="BT195" i="54"/>
  <c r="BT193" i="54"/>
  <c r="BT191" i="54"/>
  <c r="BT189" i="54"/>
  <c r="BT239" i="54"/>
  <c r="BT223" i="54"/>
  <c r="BT221" i="54"/>
  <c r="BT219" i="54"/>
  <c r="BT253" i="54"/>
  <c r="BT249" i="54"/>
  <c r="BT245" i="54"/>
  <c r="BT241" i="54"/>
  <c r="BT237" i="54"/>
  <c r="BT229" i="54"/>
  <c r="BT286" i="54"/>
  <c r="BT284" i="54"/>
  <c r="BT278" i="54"/>
  <c r="BT276" i="54"/>
  <c r="BT270" i="54"/>
  <c r="BT268" i="54"/>
  <c r="BT264" i="54"/>
  <c r="BT260" i="54"/>
  <c r="BT258" i="54"/>
  <c r="BT254" i="54"/>
  <c r="BT250" i="54"/>
  <c r="BT246" i="54"/>
  <c r="BT242" i="54"/>
  <c r="BT238" i="54"/>
  <c r="BT222" i="54"/>
  <c r="BT4" i="54"/>
  <c r="BT6" i="54"/>
  <c r="BT8" i="54"/>
  <c r="BT10" i="54"/>
  <c r="BT12" i="54"/>
  <c r="BT14" i="54"/>
  <c r="BT16" i="54"/>
  <c r="BT18" i="54"/>
  <c r="BT20" i="54"/>
  <c r="BT22" i="54"/>
  <c r="BT24" i="54"/>
  <c r="BT26" i="54"/>
  <c r="BT28" i="54"/>
  <c r="BT32" i="54"/>
  <c r="BT34" i="54"/>
  <c r="BT36" i="54"/>
  <c r="BT38" i="54"/>
  <c r="BT40" i="54"/>
  <c r="BT42" i="54"/>
  <c r="BT44" i="54"/>
  <c r="BT46" i="54"/>
  <c r="BT48" i="54"/>
  <c r="BT50" i="54"/>
  <c r="BT52" i="54"/>
  <c r="BT54" i="54"/>
  <c r="BT56" i="54"/>
  <c r="BT58" i="54"/>
  <c r="BT60" i="54"/>
  <c r="BT62" i="54"/>
  <c r="BT64" i="54"/>
  <c r="BT66" i="54"/>
  <c r="BT68" i="54"/>
  <c r="BT70" i="54"/>
  <c r="BT72" i="54"/>
  <c r="BT74" i="54"/>
  <c r="BT76" i="54"/>
  <c r="BT78" i="54"/>
  <c r="BT80" i="54"/>
  <c r="BT82" i="54"/>
  <c r="BT84" i="54"/>
  <c r="BT86" i="54"/>
  <c r="BT88" i="54"/>
  <c r="BT90" i="54"/>
  <c r="BT92" i="54"/>
  <c r="BT94" i="54"/>
  <c r="BT96" i="54"/>
  <c r="BT266" i="54"/>
  <c r="BT236" i="54"/>
  <c r="BT234" i="54"/>
  <c r="BT230" i="54"/>
  <c r="BT226" i="54"/>
  <c r="BT98" i="54"/>
  <c r="BT100" i="54"/>
  <c r="BT102" i="54"/>
  <c r="BT104" i="54"/>
  <c r="BT106" i="54"/>
  <c r="BT108" i="54"/>
  <c r="BT240" i="54"/>
  <c r="BT244" i="54"/>
  <c r="BT248" i="54"/>
  <c r="BT252" i="54"/>
  <c r="BT256" i="54"/>
  <c r="BT30" i="54"/>
  <c r="BT257" i="54"/>
  <c r="BT316" i="54"/>
  <c r="BT308" i="54"/>
  <c r="BT304" i="54"/>
  <c r="BT300" i="54"/>
  <c r="BT318" i="54"/>
  <c r="BT327" i="54"/>
  <c r="BT325" i="54"/>
  <c r="BT323" i="54"/>
  <c r="BT319" i="54"/>
  <c r="BT317" i="54"/>
  <c r="BT315" i="54"/>
  <c r="BT313" i="54"/>
  <c r="BT309" i="54"/>
  <c r="BT297" i="54"/>
  <c r="BT295" i="54"/>
  <c r="BT293" i="54"/>
  <c r="BT291" i="54"/>
  <c r="BT289" i="54"/>
  <c r="BT287" i="54"/>
  <c r="BT285" i="54"/>
  <c r="BT283" i="54"/>
  <c r="BT281" i="54"/>
  <c r="BT279" i="54"/>
  <c r="BT277" i="54"/>
  <c r="BT275" i="54"/>
  <c r="BT273" i="54"/>
  <c r="BT271" i="54"/>
  <c r="BT269" i="54"/>
  <c r="BT267" i="54"/>
  <c r="BT265" i="54"/>
  <c r="BT263" i="54"/>
  <c r="BT261" i="54"/>
  <c r="BT324" i="54"/>
  <c r="BT320" i="54"/>
  <c r="BT336" i="54"/>
  <c r="BT334" i="54"/>
  <c r="BT342" i="54"/>
  <c r="BT345" i="54"/>
  <c r="BT349" i="54"/>
  <c r="BT351" i="54"/>
  <c r="BT353" i="54"/>
  <c r="BT347" i="54"/>
  <c r="BT341" i="54"/>
  <c r="BT348" i="54"/>
  <c r="BT346" i="54"/>
  <c r="BT340" i="54"/>
  <c r="BT338" i="54"/>
  <c r="BT344" i="54"/>
  <c r="BT110" i="54"/>
  <c r="BT112" i="54"/>
  <c r="BT114" i="54"/>
  <c r="BT116" i="54"/>
  <c r="BT118" i="54"/>
  <c r="BT138" i="54"/>
  <c r="BT142" i="54"/>
  <c r="BT146" i="54"/>
  <c r="BT150" i="54"/>
  <c r="BT154" i="54"/>
  <c r="BT158" i="54"/>
  <c r="BT162" i="54"/>
  <c r="BT166" i="54"/>
  <c r="BT170" i="54"/>
  <c r="BT174" i="54"/>
  <c r="BT178" i="54"/>
  <c r="BT182" i="54"/>
  <c r="BT186" i="54"/>
  <c r="BT190" i="54"/>
  <c r="BT194" i="54"/>
  <c r="BT198" i="54"/>
  <c r="BT202" i="54"/>
  <c r="BT206" i="54"/>
  <c r="BT210" i="54"/>
  <c r="BT214" i="54"/>
  <c r="BT218" i="54"/>
  <c r="BT311" i="54"/>
  <c r="BT303" i="54"/>
  <c r="BT299" i="54"/>
  <c r="BT259" i="54"/>
  <c r="BT332" i="54"/>
  <c r="BT326" i="54"/>
  <c r="BT322" i="54"/>
  <c r="BT314" i="54"/>
  <c r="BT310" i="54"/>
  <c r="BT302" i="54"/>
  <c r="BT298" i="54"/>
  <c r="BT296" i="54"/>
  <c r="BT339" i="54"/>
  <c r="BT337" i="54"/>
  <c r="BT335" i="54"/>
  <c r="BT333" i="54"/>
  <c r="BT331" i="54"/>
  <c r="BT329" i="54"/>
  <c r="BT321" i="54"/>
  <c r="BT307" i="54"/>
  <c r="BT305" i="54"/>
  <c r="BT301" i="54"/>
  <c r="BT350" i="54"/>
  <c r="BT330" i="54"/>
  <c r="BT328" i="54"/>
  <c r="BT343" i="54"/>
  <c r="BT352" i="54"/>
  <c r="BT3" i="54"/>
  <c r="V37" i="48"/>
  <c r="S67" i="52"/>
  <c r="T67" i="52"/>
  <c r="J67" i="52"/>
  <c r="P68" i="52"/>
  <c r="L68" i="52"/>
  <c r="D68" i="52"/>
  <c r="F69" i="52"/>
  <c r="M68" i="52"/>
  <c r="G68" i="52"/>
  <c r="H68" i="52" s="1"/>
  <c r="Q67" i="52"/>
  <c r="O67" i="52"/>
  <c r="K67" i="52"/>
  <c r="E67" i="52"/>
  <c r="R67" i="52"/>
  <c r="N67" i="52"/>
  <c r="I67" i="52"/>
  <c r="F68" i="51"/>
  <c r="M67" i="51"/>
  <c r="G67" i="51"/>
  <c r="H67" i="51" s="1"/>
  <c r="P67" i="51"/>
  <c r="L67" i="51"/>
  <c r="D67" i="51"/>
  <c r="Q66" i="51"/>
  <c r="O66" i="51"/>
  <c r="K66" i="51"/>
  <c r="E66" i="51"/>
  <c r="R66" i="51"/>
  <c r="N66" i="51"/>
  <c r="I66" i="51"/>
  <c r="S66" i="51"/>
  <c r="T66" i="51"/>
  <c r="J66" i="51"/>
  <c r="T66" i="50"/>
  <c r="J66" i="50"/>
  <c r="M66" i="50" s="1"/>
  <c r="S67" i="50"/>
  <c r="T67" i="50"/>
  <c r="J67" i="50"/>
  <c r="P68" i="50"/>
  <c r="L68" i="50"/>
  <c r="D68" i="50"/>
  <c r="F69" i="50"/>
  <c r="M68" i="50"/>
  <c r="G68" i="50"/>
  <c r="H68" i="50" s="1"/>
  <c r="Q67" i="50"/>
  <c r="O67" i="50"/>
  <c r="K67" i="50"/>
  <c r="E67" i="50"/>
  <c r="R67" i="50"/>
  <c r="N67" i="50"/>
  <c r="I67" i="50"/>
  <c r="L66" i="50"/>
  <c r="N66" i="50" s="1"/>
  <c r="S66" i="50" s="1"/>
  <c r="AT2" i="41"/>
  <c r="AS352" i="41"/>
  <c r="AS353" i="41"/>
  <c r="AS3" i="41"/>
  <c r="AS4" i="41"/>
  <c r="AS5" i="41"/>
  <c r="AS6" i="41"/>
  <c r="AS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S68" i="41"/>
  <c r="AS69" i="41"/>
  <c r="AS70" i="41"/>
  <c r="AS71" i="41"/>
  <c r="AS72" i="41"/>
  <c r="AS73" i="41"/>
  <c r="AS74" i="41"/>
  <c r="AS75" i="41"/>
  <c r="AS76" i="41"/>
  <c r="AS77" i="41"/>
  <c r="AS78" i="41"/>
  <c r="AS79" i="41"/>
  <c r="AS80" i="41"/>
  <c r="AS81" i="41"/>
  <c r="AS82" i="41"/>
  <c r="AS83" i="41"/>
  <c r="AS84" i="41"/>
  <c r="AS85" i="41"/>
  <c r="AS86" i="41"/>
  <c r="AS87" i="41"/>
  <c r="AS88" i="41"/>
  <c r="AS89" i="41"/>
  <c r="AS90" i="41"/>
  <c r="AS91" i="41"/>
  <c r="AS92" i="41"/>
  <c r="AS93" i="41"/>
  <c r="AS94" i="41"/>
  <c r="AS95" i="41"/>
  <c r="AS96" i="41"/>
  <c r="AS97" i="41"/>
  <c r="AS98" i="41"/>
  <c r="AS99" i="41"/>
  <c r="AS100" i="41"/>
  <c r="AS101" i="41"/>
  <c r="AS102" i="41"/>
  <c r="AS103" i="41"/>
  <c r="AS104" i="41"/>
  <c r="AS105" i="41"/>
  <c r="AS106" i="41"/>
  <c r="AS107" i="41"/>
  <c r="AS108" i="41"/>
  <c r="AS109" i="41"/>
  <c r="AS110" i="41"/>
  <c r="AS111" i="41"/>
  <c r="AS112" i="41"/>
  <c r="AS113" i="41"/>
  <c r="AS114" i="41"/>
  <c r="AS115" i="41"/>
  <c r="AS116" i="41"/>
  <c r="AS117" i="41"/>
  <c r="AS118" i="41"/>
  <c r="AS119" i="41"/>
  <c r="AS120" i="41"/>
  <c r="AS121" i="41"/>
  <c r="AS122" i="41"/>
  <c r="AS123" i="41"/>
  <c r="AS124" i="41"/>
  <c r="AS125" i="41"/>
  <c r="AS126" i="41"/>
  <c r="AS127" i="41"/>
  <c r="AS128" i="41"/>
  <c r="AS129" i="41"/>
  <c r="AS130" i="41"/>
  <c r="AS131" i="41"/>
  <c r="AS132" i="41"/>
  <c r="AS133" i="41"/>
  <c r="AS134" i="41"/>
  <c r="AS135" i="41"/>
  <c r="AS136" i="41"/>
  <c r="AS137" i="41"/>
  <c r="AS138" i="41"/>
  <c r="AS139" i="41"/>
  <c r="AS140" i="41"/>
  <c r="AS141" i="41"/>
  <c r="AS142" i="41"/>
  <c r="AS143" i="41"/>
  <c r="AS144" i="41"/>
  <c r="AS145" i="41"/>
  <c r="AS146" i="41"/>
  <c r="AS147" i="41"/>
  <c r="AS148" i="41"/>
  <c r="AS149" i="41"/>
  <c r="AS150" i="41"/>
  <c r="AS151" i="41"/>
  <c r="AS152" i="41"/>
  <c r="AS153" i="41"/>
  <c r="AS154" i="41"/>
  <c r="AS155" i="41"/>
  <c r="AS156" i="41"/>
  <c r="AS157" i="41"/>
  <c r="AS158" i="41"/>
  <c r="AS159" i="41"/>
  <c r="AS160" i="41"/>
  <c r="AS161" i="41"/>
  <c r="AS162" i="41"/>
  <c r="AS163" i="41"/>
  <c r="AS164" i="41"/>
  <c r="AS165" i="41"/>
  <c r="AS166" i="41"/>
  <c r="AS167" i="41"/>
  <c r="AS168" i="41"/>
  <c r="AS169" i="41"/>
  <c r="AS170" i="41"/>
  <c r="AS173" i="41"/>
  <c r="AS174" i="41"/>
  <c r="AS175" i="41"/>
  <c r="AS176" i="41"/>
  <c r="AS177" i="41"/>
  <c r="AS178" i="41"/>
  <c r="AS179" i="41"/>
  <c r="AS180" i="41"/>
  <c r="AS181" i="41"/>
  <c r="AS182" i="41"/>
  <c r="AS183" i="41"/>
  <c r="AS184" i="41"/>
  <c r="AS185" i="41"/>
  <c r="AS186" i="41"/>
  <c r="AS187" i="41"/>
  <c r="AS188" i="41"/>
  <c r="AS189" i="41"/>
  <c r="AS190" i="41"/>
  <c r="AS191" i="41"/>
  <c r="AS192" i="41"/>
  <c r="AS193" i="41"/>
  <c r="AS194" i="41"/>
  <c r="AS195" i="41"/>
  <c r="AS196" i="41"/>
  <c r="AS197" i="41"/>
  <c r="AS198" i="41"/>
  <c r="AS199" i="41"/>
  <c r="AS200" i="41"/>
  <c r="AS201" i="41"/>
  <c r="AS202" i="41"/>
  <c r="AS203" i="41"/>
  <c r="AS204" i="41"/>
  <c r="AS205" i="41"/>
  <c r="AS206" i="41"/>
  <c r="AS207" i="41"/>
  <c r="AS208" i="41"/>
  <c r="AS209" i="41"/>
  <c r="AS210" i="41"/>
  <c r="AS211" i="41"/>
  <c r="AS212" i="41"/>
  <c r="AS213" i="41"/>
  <c r="AS214" i="41"/>
  <c r="AS215" i="41"/>
  <c r="AS216" i="41"/>
  <c r="AS217" i="41"/>
  <c r="AS218" i="41"/>
  <c r="AS219" i="41"/>
  <c r="AS220" i="41"/>
  <c r="AS221" i="41"/>
  <c r="AS222" i="41"/>
  <c r="AS223" i="41"/>
  <c r="AS224" i="41"/>
  <c r="AS225" i="41"/>
  <c r="AS226" i="41"/>
  <c r="AS227" i="41"/>
  <c r="AS228" i="41"/>
  <c r="AS229" i="41"/>
  <c r="AS230" i="41"/>
  <c r="AS231" i="41"/>
  <c r="AS232" i="41"/>
  <c r="AS233" i="41"/>
  <c r="AS234" i="41"/>
  <c r="AS235" i="41"/>
  <c r="AS236" i="41"/>
  <c r="AS237" i="41"/>
  <c r="AS238" i="41"/>
  <c r="AS239" i="41"/>
  <c r="AS240" i="41"/>
  <c r="AS241" i="41"/>
  <c r="AS242" i="41"/>
  <c r="AS243" i="41"/>
  <c r="AS244" i="41"/>
  <c r="AS245" i="41"/>
  <c r="AS246" i="41"/>
  <c r="AS247" i="41"/>
  <c r="AS248" i="41"/>
  <c r="AS249" i="41"/>
  <c r="AS250" i="41"/>
  <c r="AS251" i="41"/>
  <c r="AS252" i="41"/>
  <c r="AS253" i="41"/>
  <c r="AS254" i="41"/>
  <c r="AS255" i="41"/>
  <c r="AS256" i="41"/>
  <c r="AS257" i="41"/>
  <c r="AS258" i="41"/>
  <c r="AS259" i="41"/>
  <c r="AS260" i="41"/>
  <c r="AS261" i="41"/>
  <c r="AS262" i="41"/>
  <c r="AS263" i="41"/>
  <c r="AS264" i="41"/>
  <c r="AS265" i="41"/>
  <c r="AS266" i="41"/>
  <c r="AS267" i="41"/>
  <c r="AS268" i="41"/>
  <c r="AS269" i="41"/>
  <c r="AS270" i="41"/>
  <c r="AS271" i="41"/>
  <c r="AS272" i="41"/>
  <c r="AS273" i="41"/>
  <c r="AS274" i="41"/>
  <c r="AS275" i="41"/>
  <c r="AS276" i="41"/>
  <c r="AS277" i="41"/>
  <c r="AS278" i="41"/>
  <c r="AS279" i="41"/>
  <c r="AS280" i="41"/>
  <c r="AS281" i="41"/>
  <c r="AS282" i="41"/>
  <c r="AS283" i="41"/>
  <c r="AS284" i="41"/>
  <c r="AS285" i="41"/>
  <c r="AS171" i="41"/>
  <c r="AS172" i="41"/>
  <c r="AS286" i="41"/>
  <c r="AS287" i="41"/>
  <c r="AS288" i="41"/>
  <c r="AS289" i="41"/>
  <c r="AS290" i="41"/>
  <c r="AS291" i="41"/>
  <c r="AS292" i="41"/>
  <c r="AS293" i="41"/>
  <c r="AS294" i="41"/>
  <c r="AS295" i="41"/>
  <c r="AS296" i="41"/>
  <c r="AS297" i="41"/>
  <c r="AS298" i="41"/>
  <c r="AS299" i="41"/>
  <c r="AS300" i="41"/>
  <c r="AS301" i="41"/>
  <c r="AS302" i="41"/>
  <c r="AS303" i="41"/>
  <c r="AS304" i="41"/>
  <c r="AS305" i="41"/>
  <c r="AS306" i="41"/>
  <c r="AS307" i="41"/>
  <c r="AS308" i="41"/>
  <c r="AS309" i="41"/>
  <c r="AS310" i="41"/>
  <c r="AS311" i="41"/>
  <c r="AS312" i="41"/>
  <c r="AS313" i="41"/>
  <c r="AS314" i="41"/>
  <c r="AS315" i="41"/>
  <c r="AS316" i="41"/>
  <c r="AS317" i="41"/>
  <c r="AS318" i="41"/>
  <c r="AS319" i="41"/>
  <c r="AS320" i="41"/>
  <c r="AS321" i="41"/>
  <c r="AS322" i="41"/>
  <c r="AS323" i="41"/>
  <c r="AS324" i="41"/>
  <c r="AS325" i="41"/>
  <c r="AS326" i="41"/>
  <c r="AS327" i="41"/>
  <c r="AS328" i="41"/>
  <c r="AS329" i="41"/>
  <c r="AS330" i="41"/>
  <c r="AS331" i="41"/>
  <c r="AS332" i="41"/>
  <c r="AS333" i="41"/>
  <c r="AS334" i="41"/>
  <c r="AS335" i="41"/>
  <c r="AS336" i="41"/>
  <c r="AS337" i="41"/>
  <c r="AS338" i="41"/>
  <c r="AS339" i="41"/>
  <c r="AS340" i="41"/>
  <c r="AS341" i="41"/>
  <c r="AS342" i="41"/>
  <c r="AS343" i="41"/>
  <c r="AS344" i="41"/>
  <c r="AS345" i="41"/>
  <c r="AS346" i="41"/>
  <c r="AS347" i="41"/>
  <c r="AS348" i="41"/>
  <c r="AS349" i="41"/>
  <c r="AS350" i="41"/>
  <c r="AS351" i="41"/>
  <c r="AT400" i="41" l="1"/>
  <c r="AT399" i="41"/>
  <c r="AT354" i="41"/>
  <c r="AT356" i="41"/>
  <c r="AT360" i="41"/>
  <c r="AT362" i="41"/>
  <c r="AT364" i="41"/>
  <c r="AT366" i="41"/>
  <c r="AT386" i="41"/>
  <c r="AT394" i="41"/>
  <c r="AT361" i="41"/>
  <c r="AT363" i="41"/>
  <c r="AT365" i="41"/>
  <c r="AT381" i="41"/>
  <c r="AT385" i="41"/>
  <c r="AT355" i="41"/>
  <c r="AT378" i="41"/>
  <c r="AT382" i="41"/>
  <c r="AT392" i="41"/>
  <c r="AT396" i="41"/>
  <c r="AT390" i="41"/>
  <c r="AT391" i="41"/>
  <c r="AT388" i="41"/>
  <c r="AT398" i="41"/>
  <c r="AT359" i="41"/>
  <c r="AT367" i="41"/>
  <c r="AT369" i="41"/>
  <c r="AT371" i="41"/>
  <c r="AT373" i="41"/>
  <c r="AT375" i="41"/>
  <c r="AT377" i="41"/>
  <c r="AT379" i="41"/>
  <c r="AT383" i="41"/>
  <c r="AT389" i="41"/>
  <c r="AT393" i="41"/>
  <c r="AT395" i="41"/>
  <c r="AT397" i="41"/>
  <c r="AT368" i="41"/>
  <c r="AT370" i="41"/>
  <c r="AT372" i="41"/>
  <c r="AT374" i="41"/>
  <c r="AT376" i="41"/>
  <c r="AT380" i="41"/>
  <c r="AT384" i="41"/>
  <c r="AT357" i="41"/>
  <c r="AT387" i="41"/>
  <c r="AT358" i="41"/>
  <c r="BU354" i="54"/>
  <c r="BU355" i="54"/>
  <c r="BU356" i="54"/>
  <c r="BU357" i="54"/>
  <c r="BU358" i="54"/>
  <c r="BU359" i="54"/>
  <c r="BU363" i="54"/>
  <c r="BU367" i="54"/>
  <c r="BU371" i="54"/>
  <c r="BU372" i="54"/>
  <c r="BU376" i="54"/>
  <c r="BU361" i="54"/>
  <c r="BU365" i="54"/>
  <c r="BU369" i="54"/>
  <c r="BU374" i="54"/>
  <c r="BU380" i="54"/>
  <c r="BU384" i="54"/>
  <c r="BU388" i="54"/>
  <c r="BU392" i="54"/>
  <c r="BU396" i="54"/>
  <c r="BU400" i="54"/>
  <c r="BU378" i="54"/>
  <c r="BU382" i="54"/>
  <c r="BU386" i="54"/>
  <c r="BU390" i="54"/>
  <c r="BU394" i="54"/>
  <c r="BU398" i="54"/>
  <c r="BU383" i="54"/>
  <c r="BU397" i="54"/>
  <c r="BU393" i="54"/>
  <c r="BU389" i="54"/>
  <c r="BU385" i="54"/>
  <c r="BU370" i="54"/>
  <c r="BU381" i="54"/>
  <c r="BU399" i="54"/>
  <c r="BU395" i="54"/>
  <c r="BU391" i="54"/>
  <c r="BU387" i="54"/>
  <c r="BU368" i="54"/>
  <c r="BU377" i="54"/>
  <c r="BU373" i="54"/>
  <c r="BU366" i="54"/>
  <c r="BU362" i="54"/>
  <c r="BU379" i="54"/>
  <c r="BU375" i="54"/>
  <c r="BU364" i="54"/>
  <c r="BU360" i="54"/>
  <c r="BV2" i="54"/>
  <c r="BU169" i="54"/>
  <c r="BU173" i="54"/>
  <c r="BU117" i="54"/>
  <c r="BU93" i="54"/>
  <c r="BU89" i="54"/>
  <c r="BU81" i="54"/>
  <c r="BU77" i="54"/>
  <c r="BU73" i="54"/>
  <c r="BU91" i="54"/>
  <c r="BU87" i="54"/>
  <c r="BU85" i="54"/>
  <c r="BU83" i="54"/>
  <c r="BU79" i="54"/>
  <c r="BU75" i="54"/>
  <c r="BU71" i="54"/>
  <c r="BU67" i="54"/>
  <c r="BU63" i="54"/>
  <c r="BU59" i="54"/>
  <c r="BU55" i="54"/>
  <c r="BU51" i="54"/>
  <c r="BU47" i="54"/>
  <c r="BU43" i="54"/>
  <c r="BU69" i="54"/>
  <c r="BU65" i="54"/>
  <c r="BU61" i="54"/>
  <c r="BU57" i="54"/>
  <c r="BU53" i="54"/>
  <c r="BU49" i="54"/>
  <c r="BU45" i="54"/>
  <c r="BU41" i="54"/>
  <c r="BU39" i="54"/>
  <c r="BU37" i="54"/>
  <c r="BU35" i="54"/>
  <c r="BU33" i="54"/>
  <c r="BU31" i="54"/>
  <c r="BU29" i="54"/>
  <c r="BU27" i="54"/>
  <c r="BU25" i="54"/>
  <c r="BU23" i="54"/>
  <c r="BU21" i="54"/>
  <c r="BU19" i="54"/>
  <c r="BU17" i="54"/>
  <c r="BU15" i="54"/>
  <c r="BU13" i="54"/>
  <c r="BU11" i="54"/>
  <c r="BU9" i="54"/>
  <c r="BU7" i="54"/>
  <c r="BU5" i="54"/>
  <c r="BU36" i="54"/>
  <c r="BU32" i="54"/>
  <c r="BU177" i="54"/>
  <c r="BU165" i="54"/>
  <c r="BU119" i="54"/>
  <c r="BU121" i="54"/>
  <c r="BU123" i="54"/>
  <c r="BU125" i="54"/>
  <c r="BU127" i="54"/>
  <c r="BU129" i="54"/>
  <c r="BU131" i="54"/>
  <c r="BU133" i="54"/>
  <c r="BU135" i="54"/>
  <c r="BU161" i="54"/>
  <c r="BU157" i="54"/>
  <c r="BU153" i="54"/>
  <c r="BU149" i="54"/>
  <c r="BU145" i="54"/>
  <c r="BU139" i="54"/>
  <c r="BU114" i="54"/>
  <c r="BU110" i="54"/>
  <c r="BU106" i="54"/>
  <c r="BU34" i="54"/>
  <c r="BU4" i="54"/>
  <c r="BU6" i="54"/>
  <c r="BU8" i="54"/>
  <c r="BU10" i="54"/>
  <c r="BU12" i="54"/>
  <c r="BU14" i="54"/>
  <c r="BU95" i="54"/>
  <c r="BU97" i="54"/>
  <c r="BU99" i="54"/>
  <c r="BU101" i="54"/>
  <c r="BU103" i="54"/>
  <c r="BU105" i="54"/>
  <c r="BU107" i="54"/>
  <c r="BU109" i="54"/>
  <c r="BU111" i="54"/>
  <c r="BU113" i="54"/>
  <c r="BU115" i="54"/>
  <c r="BU141" i="54"/>
  <c r="BU155" i="54"/>
  <c r="BU151" i="54"/>
  <c r="BU147" i="54"/>
  <c r="BU143" i="54"/>
  <c r="BU137" i="54"/>
  <c r="BU118" i="54"/>
  <c r="BU16" i="54"/>
  <c r="BU18" i="54"/>
  <c r="BU20" i="54"/>
  <c r="BU22" i="54"/>
  <c r="BU24" i="54"/>
  <c r="BU26" i="54"/>
  <c r="BU28" i="54"/>
  <c r="BU30" i="54"/>
  <c r="BU112" i="54"/>
  <c r="BU116" i="54"/>
  <c r="BU104" i="54"/>
  <c r="BU100" i="54"/>
  <c r="BU96" i="54"/>
  <c r="BU92" i="54"/>
  <c r="BU88" i="54"/>
  <c r="BU84" i="54"/>
  <c r="BU80" i="54"/>
  <c r="BU76" i="54"/>
  <c r="BU72" i="54"/>
  <c r="BU68" i="54"/>
  <c r="BU64" i="54"/>
  <c r="BU60" i="54"/>
  <c r="BU56" i="54"/>
  <c r="BU52" i="54"/>
  <c r="BU48" i="54"/>
  <c r="BU44" i="54"/>
  <c r="BU40" i="54"/>
  <c r="BU219" i="54"/>
  <c r="BU217" i="54"/>
  <c r="BU213" i="54"/>
  <c r="BU193" i="54"/>
  <c r="BU189" i="54"/>
  <c r="BU183" i="54"/>
  <c r="BU179" i="54"/>
  <c r="BU171" i="54"/>
  <c r="BU163" i="54"/>
  <c r="BU195" i="54"/>
  <c r="BU203" i="54"/>
  <c r="BU233" i="54"/>
  <c r="BU225" i="54"/>
  <c r="BU265" i="54"/>
  <c r="BU231" i="54"/>
  <c r="BU294" i="54"/>
  <c r="BU286" i="54"/>
  <c r="BU278" i="54"/>
  <c r="BU276" i="54"/>
  <c r="BU108" i="54"/>
  <c r="BU102" i="54"/>
  <c r="BU98" i="54"/>
  <c r="BU94" i="54"/>
  <c r="BU90" i="54"/>
  <c r="BU86" i="54"/>
  <c r="BU82" i="54"/>
  <c r="BU78" i="54"/>
  <c r="BU74" i="54"/>
  <c r="BU70" i="54"/>
  <c r="BU66" i="54"/>
  <c r="BU62" i="54"/>
  <c r="BU58" i="54"/>
  <c r="BU54" i="54"/>
  <c r="BU50" i="54"/>
  <c r="BU46" i="54"/>
  <c r="BU42" i="54"/>
  <c r="BU38" i="54"/>
  <c r="BU209" i="54"/>
  <c r="BU205" i="54"/>
  <c r="BU201" i="54"/>
  <c r="BU197" i="54"/>
  <c r="BU187" i="54"/>
  <c r="BU185" i="54"/>
  <c r="BU181" i="54"/>
  <c r="BU175" i="54"/>
  <c r="BU167" i="54"/>
  <c r="BU159" i="54"/>
  <c r="BU191" i="54"/>
  <c r="BU199" i="54"/>
  <c r="BU207" i="54"/>
  <c r="BU229" i="54"/>
  <c r="BU223" i="54"/>
  <c r="BU221" i="54"/>
  <c r="BU215" i="54"/>
  <c r="BU211" i="54"/>
  <c r="BU235" i="54"/>
  <c r="BU227" i="54"/>
  <c r="BU292" i="54"/>
  <c r="BU290" i="54"/>
  <c r="BU288" i="54"/>
  <c r="BU284" i="54"/>
  <c r="BU282" i="54"/>
  <c r="BU280" i="54"/>
  <c r="BU274" i="54"/>
  <c r="BU272" i="54"/>
  <c r="BU266" i="54"/>
  <c r="BU262" i="54"/>
  <c r="BU260" i="54"/>
  <c r="BU256" i="54"/>
  <c r="BU254" i="54"/>
  <c r="BU252" i="54"/>
  <c r="BU250" i="54"/>
  <c r="BU248" i="54"/>
  <c r="BU246" i="54"/>
  <c r="BU244" i="54"/>
  <c r="BU242" i="54"/>
  <c r="BU240" i="54"/>
  <c r="BU234" i="54"/>
  <c r="BU218" i="54"/>
  <c r="BU214" i="54"/>
  <c r="BU210" i="54"/>
  <c r="BU206" i="54"/>
  <c r="BU202" i="54"/>
  <c r="BU198" i="54"/>
  <c r="BU194" i="54"/>
  <c r="BU190" i="54"/>
  <c r="BU186" i="54"/>
  <c r="BU182" i="54"/>
  <c r="BU178" i="54"/>
  <c r="BU174" i="54"/>
  <c r="BU170" i="54"/>
  <c r="BU166" i="54"/>
  <c r="BU162" i="54"/>
  <c r="BU158" i="54"/>
  <c r="BU154" i="54"/>
  <c r="BU150" i="54"/>
  <c r="BU146" i="54"/>
  <c r="BU142" i="54"/>
  <c r="BU138" i="54"/>
  <c r="BU3" i="54"/>
  <c r="BU270" i="54"/>
  <c r="BU268" i="54"/>
  <c r="BU264" i="54"/>
  <c r="BU258" i="54"/>
  <c r="BU236" i="54"/>
  <c r="BU232" i="54"/>
  <c r="BU230" i="54"/>
  <c r="BU228" i="54"/>
  <c r="BU226" i="54"/>
  <c r="BU224" i="54"/>
  <c r="BU222" i="54"/>
  <c r="BU220" i="54"/>
  <c r="BU216" i="54"/>
  <c r="BU212" i="54"/>
  <c r="BU208" i="54"/>
  <c r="BU204" i="54"/>
  <c r="BU200" i="54"/>
  <c r="BU196" i="54"/>
  <c r="BU192" i="54"/>
  <c r="BU188" i="54"/>
  <c r="BU184" i="54"/>
  <c r="BU180" i="54"/>
  <c r="BU176" i="54"/>
  <c r="BU172" i="54"/>
  <c r="BU168" i="54"/>
  <c r="BU164" i="54"/>
  <c r="BU160" i="54"/>
  <c r="BU156" i="54"/>
  <c r="BU152" i="54"/>
  <c r="BU148" i="54"/>
  <c r="BU144" i="54"/>
  <c r="BU140" i="54"/>
  <c r="BU120" i="54"/>
  <c r="BU124" i="54"/>
  <c r="BU128" i="54"/>
  <c r="BU132" i="54"/>
  <c r="BU136" i="54"/>
  <c r="BU261" i="54"/>
  <c r="BU321" i="54"/>
  <c r="BU279" i="54"/>
  <c r="BU271" i="54"/>
  <c r="BU263" i="54"/>
  <c r="BU255" i="54"/>
  <c r="BU251" i="54"/>
  <c r="BU247" i="54"/>
  <c r="BU243" i="54"/>
  <c r="BU239" i="54"/>
  <c r="BU289" i="54"/>
  <c r="BU291" i="54"/>
  <c r="BU293" i="54"/>
  <c r="BU295" i="54"/>
  <c r="BU297" i="54"/>
  <c r="BU301" i="54"/>
  <c r="BU341" i="54"/>
  <c r="BU329" i="54"/>
  <c r="BU325" i="54"/>
  <c r="BU319" i="54"/>
  <c r="BU311" i="54"/>
  <c r="BU305" i="54"/>
  <c r="BU338" i="54"/>
  <c r="BU326" i="54"/>
  <c r="BU324" i="54"/>
  <c r="BU322" i="54"/>
  <c r="BU320" i="54"/>
  <c r="BU318" i="54"/>
  <c r="BU314" i="54"/>
  <c r="BU310" i="54"/>
  <c r="BU306" i="54"/>
  <c r="BU302" i="54"/>
  <c r="BU298" i="54"/>
  <c r="BU334" i="54"/>
  <c r="BU348" i="54"/>
  <c r="BU346" i="54"/>
  <c r="BU332" i="54"/>
  <c r="BU347" i="54"/>
  <c r="BU339" i="54"/>
  <c r="BU335" i="54"/>
  <c r="BU331" i="54"/>
  <c r="BU351" i="54"/>
  <c r="BU345" i="54"/>
  <c r="BU352" i="54"/>
  <c r="BU344" i="54"/>
  <c r="BU342" i="54"/>
  <c r="BU122" i="54"/>
  <c r="BU126" i="54"/>
  <c r="BU130" i="54"/>
  <c r="BU134" i="54"/>
  <c r="BU238" i="54"/>
  <c r="BU269" i="54"/>
  <c r="BU273" i="54"/>
  <c r="BU277" i="54"/>
  <c r="BU281" i="54"/>
  <c r="BU285" i="54"/>
  <c r="BU323" i="54"/>
  <c r="BU309" i="54"/>
  <c r="BU287" i="54"/>
  <c r="BU283" i="54"/>
  <c r="BU275" i="54"/>
  <c r="BU267" i="54"/>
  <c r="BU259" i="54"/>
  <c r="BU257" i="54"/>
  <c r="BU253" i="54"/>
  <c r="BU249" i="54"/>
  <c r="BU245" i="54"/>
  <c r="BU241" i="54"/>
  <c r="BU237" i="54"/>
  <c r="BU330" i="54"/>
  <c r="BU296" i="54"/>
  <c r="BU327" i="54"/>
  <c r="BU317" i="54"/>
  <c r="BU315" i="54"/>
  <c r="BU313" i="54"/>
  <c r="BU307" i="54"/>
  <c r="BU303" i="54"/>
  <c r="BU299" i="54"/>
  <c r="BU328" i="54"/>
  <c r="BU316" i="54"/>
  <c r="BU312" i="54"/>
  <c r="BU308" i="54"/>
  <c r="BU304" i="54"/>
  <c r="BU300" i="54"/>
  <c r="BU340" i="54"/>
  <c r="BU336" i="54"/>
  <c r="BU337" i="54"/>
  <c r="BU333" i="54"/>
  <c r="BU353" i="54"/>
  <c r="BU349" i="54"/>
  <c r="BU343" i="54"/>
  <c r="BU350" i="54"/>
  <c r="V38" i="48"/>
  <c r="T68" i="52"/>
  <c r="J68" i="52"/>
  <c r="S68" i="52"/>
  <c r="F70" i="52"/>
  <c r="M69" i="52"/>
  <c r="G69" i="52"/>
  <c r="H69" i="52" s="1"/>
  <c r="P69" i="52"/>
  <c r="L69" i="52"/>
  <c r="D69" i="52"/>
  <c r="R68" i="52"/>
  <c r="N68" i="52"/>
  <c r="Q68" i="52"/>
  <c r="O68" i="52"/>
  <c r="K68" i="52"/>
  <c r="E68" i="52"/>
  <c r="I68" i="52"/>
  <c r="S67" i="51"/>
  <c r="T67" i="51"/>
  <c r="J67" i="51"/>
  <c r="P68" i="51"/>
  <c r="L68" i="51"/>
  <c r="D68" i="51"/>
  <c r="F69" i="51"/>
  <c r="M68" i="51"/>
  <c r="G68" i="51"/>
  <c r="H68" i="51" s="1"/>
  <c r="Q67" i="51"/>
  <c r="O67" i="51"/>
  <c r="K67" i="51"/>
  <c r="E67" i="51"/>
  <c r="R67" i="51"/>
  <c r="N67" i="51"/>
  <c r="I67" i="51"/>
  <c r="T68" i="50"/>
  <c r="J68" i="50"/>
  <c r="S68" i="50"/>
  <c r="F70" i="50"/>
  <c r="M69" i="50"/>
  <c r="G69" i="50"/>
  <c r="H69" i="50" s="1"/>
  <c r="P69" i="50"/>
  <c r="L69" i="50"/>
  <c r="D69" i="50"/>
  <c r="R68" i="50"/>
  <c r="N68" i="50"/>
  <c r="Q68" i="50"/>
  <c r="O68" i="50"/>
  <c r="K68" i="50"/>
  <c r="E68" i="50"/>
  <c r="I68" i="50"/>
  <c r="AU2" i="41"/>
  <c r="AT353" i="41"/>
  <c r="AT3" i="41"/>
  <c r="AT352" i="41"/>
  <c r="AT4" i="41"/>
  <c r="AT5" i="41"/>
  <c r="AT6" i="41"/>
  <c r="AT7" i="41"/>
  <c r="AT8" i="41"/>
  <c r="AT9" i="41"/>
  <c r="AT10" i="41"/>
  <c r="AT11" i="41"/>
  <c r="AT12" i="41"/>
  <c r="AT13" i="41"/>
  <c r="AT14" i="41"/>
  <c r="AT15" i="41"/>
  <c r="AT16" i="41"/>
  <c r="AT17" i="41"/>
  <c r="AT18" i="41"/>
  <c r="AT19" i="41"/>
  <c r="AT20" i="41"/>
  <c r="AT21" i="41"/>
  <c r="AT22" i="41"/>
  <c r="AT23" i="41"/>
  <c r="AT24" i="41"/>
  <c r="AT25" i="41"/>
  <c r="AT26" i="41"/>
  <c r="AT27" i="41"/>
  <c r="AT28" i="41"/>
  <c r="AT29" i="41"/>
  <c r="AT30" i="41"/>
  <c r="AT31" i="41"/>
  <c r="AT32" i="41"/>
  <c r="AT33" i="41"/>
  <c r="AT34" i="41"/>
  <c r="AT35" i="41"/>
  <c r="AT36" i="41"/>
  <c r="AT37" i="41"/>
  <c r="AT38" i="41"/>
  <c r="AT39" i="41"/>
  <c r="AT40" i="41"/>
  <c r="AT41" i="41"/>
  <c r="AT42" i="41"/>
  <c r="AT43" i="41"/>
  <c r="AT44" i="41"/>
  <c r="AT45" i="41"/>
  <c r="AT46" i="41"/>
  <c r="AT47" i="41"/>
  <c r="AT48" i="41"/>
  <c r="AT49" i="41"/>
  <c r="AT50" i="41"/>
  <c r="AT51" i="41"/>
  <c r="AT52" i="41"/>
  <c r="AT53" i="41"/>
  <c r="AT54" i="41"/>
  <c r="AT55" i="41"/>
  <c r="AT56" i="41"/>
  <c r="AT57" i="41"/>
  <c r="AT58" i="41"/>
  <c r="AT59" i="41"/>
  <c r="AT60" i="41"/>
  <c r="AT61" i="41"/>
  <c r="AT62" i="41"/>
  <c r="AT63" i="41"/>
  <c r="AT64" i="41"/>
  <c r="AT65" i="41"/>
  <c r="AT66" i="41"/>
  <c r="AT67" i="41"/>
  <c r="AT68" i="41"/>
  <c r="AT69" i="41"/>
  <c r="AT70" i="41"/>
  <c r="AT71" i="41"/>
  <c r="AT72" i="41"/>
  <c r="AT73" i="41"/>
  <c r="AT74" i="41"/>
  <c r="AT75" i="41"/>
  <c r="AT76" i="41"/>
  <c r="AT77" i="41"/>
  <c r="AT78" i="41"/>
  <c r="AT79" i="41"/>
  <c r="AT80" i="41"/>
  <c r="AT81" i="41"/>
  <c r="AT82" i="41"/>
  <c r="AT83" i="41"/>
  <c r="AT84" i="41"/>
  <c r="AT85" i="41"/>
  <c r="AT86" i="41"/>
  <c r="AT87" i="41"/>
  <c r="AT88" i="41"/>
  <c r="AT89" i="41"/>
  <c r="AT90" i="41"/>
  <c r="AT91" i="41"/>
  <c r="AT92" i="41"/>
  <c r="AT93" i="41"/>
  <c r="AT94" i="41"/>
  <c r="AT95" i="41"/>
  <c r="AT96" i="41"/>
  <c r="AT97" i="41"/>
  <c r="AT98" i="41"/>
  <c r="AT99" i="41"/>
  <c r="AT100" i="41"/>
  <c r="AT101" i="41"/>
  <c r="AT102" i="41"/>
  <c r="AT103" i="41"/>
  <c r="AT104" i="41"/>
  <c r="AT105" i="41"/>
  <c r="AT106" i="41"/>
  <c r="AT107" i="41"/>
  <c r="AT108" i="41"/>
  <c r="AT109" i="41"/>
  <c r="AT110" i="41"/>
  <c r="AT111" i="41"/>
  <c r="AT112" i="41"/>
  <c r="AT113" i="41"/>
  <c r="AT114" i="41"/>
  <c r="AT115" i="41"/>
  <c r="AT116" i="41"/>
  <c r="AT117" i="41"/>
  <c r="AT118" i="41"/>
  <c r="AT119" i="41"/>
  <c r="AT120" i="41"/>
  <c r="AT121" i="41"/>
  <c r="AT122" i="41"/>
  <c r="AT123" i="41"/>
  <c r="AT124" i="41"/>
  <c r="AT125" i="41"/>
  <c r="AT126" i="41"/>
  <c r="AT127" i="41"/>
  <c r="AT128" i="41"/>
  <c r="AT129" i="41"/>
  <c r="AT130" i="41"/>
  <c r="AT131" i="41"/>
  <c r="AT132" i="41"/>
  <c r="AT133" i="41"/>
  <c r="AT134" i="41"/>
  <c r="AT135" i="41"/>
  <c r="AT136" i="41"/>
  <c r="AT137" i="41"/>
  <c r="AT138" i="41"/>
  <c r="AT139" i="41"/>
  <c r="AT140" i="41"/>
  <c r="AT141" i="41"/>
  <c r="AT142" i="41"/>
  <c r="AT143" i="41"/>
  <c r="AT144" i="41"/>
  <c r="AT145" i="41"/>
  <c r="AT146" i="41"/>
  <c r="AT147" i="41"/>
  <c r="AT148" i="41"/>
  <c r="AT149" i="41"/>
  <c r="AT150" i="41"/>
  <c r="AT151" i="41"/>
  <c r="AT152" i="41"/>
  <c r="AT153" i="41"/>
  <c r="AT154" i="41"/>
  <c r="AT155" i="41"/>
  <c r="AT156" i="41"/>
  <c r="AT157" i="41"/>
  <c r="AT158" i="41"/>
  <c r="AT159" i="41"/>
  <c r="AT160" i="41"/>
  <c r="AT161" i="41"/>
  <c r="AT162" i="41"/>
  <c r="AT163" i="41"/>
  <c r="AT164" i="41"/>
  <c r="AT165" i="41"/>
  <c r="AT166" i="41"/>
  <c r="AT167" i="41"/>
  <c r="AT168" i="41"/>
  <c r="AT169" i="41"/>
  <c r="AT170" i="41"/>
  <c r="AT171" i="41"/>
  <c r="AT172" i="41"/>
  <c r="AT173" i="41"/>
  <c r="AT174" i="41"/>
  <c r="AT175" i="41"/>
  <c r="AT176" i="41"/>
  <c r="AT177" i="41"/>
  <c r="AT178" i="41"/>
  <c r="AT179" i="41"/>
  <c r="AT180" i="41"/>
  <c r="AT181" i="41"/>
  <c r="AT182" i="41"/>
  <c r="AT183" i="41"/>
  <c r="AT184" i="41"/>
  <c r="AT185" i="41"/>
  <c r="AT186" i="41"/>
  <c r="AT187" i="41"/>
  <c r="AT188" i="41"/>
  <c r="AT189" i="41"/>
  <c r="AT190" i="41"/>
  <c r="AT191" i="41"/>
  <c r="AT192" i="41"/>
  <c r="AT193" i="41"/>
  <c r="AT194" i="41"/>
  <c r="AT195" i="41"/>
  <c r="AT196" i="41"/>
  <c r="AT197" i="41"/>
  <c r="AT198" i="41"/>
  <c r="AT199" i="41"/>
  <c r="AT200" i="41"/>
  <c r="AT201" i="41"/>
  <c r="AT202" i="41"/>
  <c r="AT203" i="41"/>
  <c r="AT204" i="41"/>
  <c r="AT205" i="41"/>
  <c r="AT206" i="41"/>
  <c r="AT207" i="41"/>
  <c r="AT208" i="41"/>
  <c r="AT209" i="41"/>
  <c r="AT210" i="41"/>
  <c r="AT211" i="41"/>
  <c r="AT212" i="41"/>
  <c r="AT213" i="41"/>
  <c r="AT214" i="41"/>
  <c r="AT215" i="41"/>
  <c r="AT216" i="41"/>
  <c r="AT217" i="41"/>
  <c r="AT218" i="41"/>
  <c r="AT219" i="41"/>
  <c r="AT220" i="41"/>
  <c r="AT221" i="41"/>
  <c r="AT222" i="41"/>
  <c r="AT223" i="41"/>
  <c r="AT224" i="41"/>
  <c r="AT225" i="41"/>
  <c r="AT226" i="41"/>
  <c r="AT227" i="41"/>
  <c r="AT228" i="41"/>
  <c r="AT229" i="41"/>
  <c r="AT230" i="41"/>
  <c r="AT231" i="41"/>
  <c r="AT232" i="41"/>
  <c r="AT233" i="41"/>
  <c r="AT234" i="41"/>
  <c r="AT235" i="41"/>
  <c r="AT236" i="41"/>
  <c r="AT237" i="41"/>
  <c r="AT238" i="41"/>
  <c r="AT239" i="41"/>
  <c r="AT240" i="41"/>
  <c r="AT241" i="41"/>
  <c r="AT242" i="41"/>
  <c r="AT243" i="41"/>
  <c r="AT244" i="41"/>
  <c r="AT245" i="41"/>
  <c r="AT246" i="41"/>
  <c r="AT247" i="41"/>
  <c r="AT248" i="41"/>
  <c r="AT249" i="41"/>
  <c r="AT250" i="41"/>
  <c r="AT251" i="41"/>
  <c r="AT252" i="41"/>
  <c r="AT253" i="41"/>
  <c r="AT254" i="41"/>
  <c r="AT255" i="41"/>
  <c r="AT256" i="41"/>
  <c r="AT257" i="41"/>
  <c r="AT258" i="41"/>
  <c r="AT259" i="41"/>
  <c r="AT260" i="41"/>
  <c r="AT261" i="41"/>
  <c r="AT262" i="41"/>
  <c r="AT263" i="41"/>
  <c r="AT264" i="41"/>
  <c r="AT265" i="41"/>
  <c r="AT266" i="41"/>
  <c r="AT267" i="41"/>
  <c r="AT268" i="41"/>
  <c r="AT269" i="41"/>
  <c r="AT270" i="41"/>
  <c r="AT271" i="41"/>
  <c r="AT272" i="41"/>
  <c r="AT273" i="41"/>
  <c r="AT274" i="41"/>
  <c r="AT275" i="41"/>
  <c r="AT276" i="41"/>
  <c r="AT277" i="41"/>
  <c r="AT278" i="41"/>
  <c r="AT279" i="41"/>
  <c r="AT280" i="41"/>
  <c r="AT281" i="41"/>
  <c r="AT282" i="41"/>
  <c r="AT283" i="41"/>
  <c r="AT284" i="41"/>
  <c r="AT285" i="41"/>
  <c r="AT286" i="41"/>
  <c r="AT287" i="41"/>
  <c r="AT288" i="41"/>
  <c r="AT289" i="41"/>
  <c r="AT290" i="41"/>
  <c r="AT291" i="41"/>
  <c r="AT292" i="41"/>
  <c r="AT293" i="41"/>
  <c r="AT294" i="41"/>
  <c r="AT295" i="41"/>
  <c r="AT296" i="41"/>
  <c r="AT297" i="41"/>
  <c r="AT298" i="41"/>
  <c r="AT299" i="41"/>
  <c r="AT300" i="41"/>
  <c r="AT301" i="41"/>
  <c r="AT302" i="41"/>
  <c r="AT303" i="41"/>
  <c r="AT304" i="41"/>
  <c r="AT305" i="41"/>
  <c r="AT306" i="41"/>
  <c r="AT307" i="41"/>
  <c r="AT308" i="41"/>
  <c r="AT309" i="41"/>
  <c r="AT310" i="41"/>
  <c r="AT311" i="41"/>
  <c r="AT312" i="41"/>
  <c r="AT313" i="41"/>
  <c r="AT314" i="41"/>
  <c r="AT315" i="41"/>
  <c r="AT316" i="41"/>
  <c r="AT317" i="41"/>
  <c r="AT318" i="41"/>
  <c r="AT319" i="41"/>
  <c r="AT320" i="41"/>
  <c r="AT321" i="41"/>
  <c r="AT322" i="41"/>
  <c r="AT323" i="41"/>
  <c r="AT324" i="41"/>
  <c r="AT325" i="41"/>
  <c r="AT326" i="41"/>
  <c r="AT327" i="41"/>
  <c r="AT328" i="41"/>
  <c r="AT329" i="41"/>
  <c r="AT330" i="41"/>
  <c r="AT331" i="41"/>
  <c r="AT332" i="41"/>
  <c r="AT333" i="41"/>
  <c r="AT334" i="41"/>
  <c r="AT335" i="41"/>
  <c r="AT336" i="41"/>
  <c r="AT337" i="41"/>
  <c r="AT338" i="41"/>
  <c r="AT339" i="41"/>
  <c r="AT340" i="41"/>
  <c r="AT341" i="41"/>
  <c r="AT342" i="41"/>
  <c r="AT343" i="41"/>
  <c r="AT344" i="41"/>
  <c r="AT345" i="41"/>
  <c r="AT346" i="41"/>
  <c r="AT347" i="41"/>
  <c r="AT348" i="41"/>
  <c r="AT349" i="41"/>
  <c r="AT350" i="41"/>
  <c r="AT351" i="41"/>
  <c r="AU399" i="41" l="1"/>
  <c r="AU400" i="41"/>
  <c r="AU354" i="41"/>
  <c r="AU362" i="41"/>
  <c r="AU364" i="41"/>
  <c r="AU366" i="41"/>
  <c r="AU360" i="41"/>
  <c r="AU368" i="41"/>
  <c r="AU370" i="41"/>
  <c r="AU372" i="41"/>
  <c r="AU374" i="41"/>
  <c r="AU376" i="41"/>
  <c r="AU380" i="41"/>
  <c r="AU384" i="41"/>
  <c r="AU356" i="41"/>
  <c r="AU386" i="41"/>
  <c r="AU390" i="41"/>
  <c r="AU394" i="41"/>
  <c r="AU387" i="41"/>
  <c r="AU391" i="41"/>
  <c r="AU355" i="41"/>
  <c r="AU358" i="41"/>
  <c r="AU388" i="41"/>
  <c r="AU357" i="41"/>
  <c r="AU365" i="41"/>
  <c r="AU385" i="41"/>
  <c r="AU378" i="41"/>
  <c r="AU392" i="41"/>
  <c r="AU396" i="41"/>
  <c r="AU389" i="41"/>
  <c r="AU393" i="41"/>
  <c r="AU395" i="41"/>
  <c r="AU361" i="41"/>
  <c r="AU363" i="41"/>
  <c r="AU381" i="41"/>
  <c r="AU382" i="41"/>
  <c r="AU398" i="41"/>
  <c r="AU359" i="41"/>
  <c r="AU367" i="41"/>
  <c r="AU369" i="41"/>
  <c r="AU371" i="41"/>
  <c r="AU373" i="41"/>
  <c r="AU375" i="41"/>
  <c r="AU377" i="41"/>
  <c r="AU383" i="41"/>
  <c r="AU379" i="41"/>
  <c r="AU397" i="41"/>
  <c r="BV354" i="54"/>
  <c r="BV356" i="54"/>
  <c r="BV357" i="54"/>
  <c r="BV358" i="54"/>
  <c r="BV359" i="54"/>
  <c r="BV355" i="54"/>
  <c r="BV360" i="54"/>
  <c r="BV361" i="54"/>
  <c r="BV364" i="54"/>
  <c r="BV365" i="54"/>
  <c r="BV368" i="54"/>
  <c r="BV369" i="54"/>
  <c r="BV373" i="54"/>
  <c r="BV374" i="54"/>
  <c r="BV377" i="54"/>
  <c r="BV362" i="54"/>
  <c r="BV363" i="54"/>
  <c r="BV366" i="54"/>
  <c r="BV367" i="54"/>
  <c r="BV370" i="54"/>
  <c r="BV371" i="54"/>
  <c r="BV375" i="54"/>
  <c r="BV376" i="54"/>
  <c r="BV378" i="54"/>
  <c r="BV381" i="54"/>
  <c r="BV382" i="54"/>
  <c r="BV385" i="54"/>
  <c r="BV386" i="54"/>
  <c r="BV389" i="54"/>
  <c r="BV390" i="54"/>
  <c r="BV393" i="54"/>
  <c r="BV394" i="54"/>
  <c r="BV397" i="54"/>
  <c r="BV398" i="54"/>
  <c r="BV379" i="54"/>
  <c r="BV380" i="54"/>
  <c r="BV383" i="54"/>
  <c r="BV384" i="54"/>
  <c r="BV387" i="54"/>
  <c r="BV388" i="54"/>
  <c r="BV391" i="54"/>
  <c r="BV392" i="54"/>
  <c r="BV395" i="54"/>
  <c r="BV396" i="54"/>
  <c r="BV399" i="54"/>
  <c r="BV400" i="54"/>
  <c r="BV372" i="54"/>
  <c r="BW2" i="54"/>
  <c r="BV139" i="54"/>
  <c r="BV137" i="54"/>
  <c r="BV135" i="54"/>
  <c r="BV133" i="54"/>
  <c r="BV157" i="54"/>
  <c r="BV131" i="54"/>
  <c r="BV129" i="54"/>
  <c r="BV127" i="54"/>
  <c r="BV125" i="54"/>
  <c r="BV123" i="54"/>
  <c r="BV121" i="54"/>
  <c r="BV115" i="54"/>
  <c r="BV119" i="54"/>
  <c r="BV113" i="54"/>
  <c r="BV111" i="54"/>
  <c r="BV105" i="54"/>
  <c r="BV103" i="54"/>
  <c r="BV97" i="54"/>
  <c r="BV95" i="54"/>
  <c r="BV107" i="54"/>
  <c r="BV99" i="54"/>
  <c r="BV91" i="54"/>
  <c r="BV87" i="54"/>
  <c r="BV85" i="54"/>
  <c r="BV83" i="54"/>
  <c r="BV79" i="54"/>
  <c r="BV75" i="54"/>
  <c r="BV71" i="54"/>
  <c r="BV109" i="54"/>
  <c r="BV101" i="54"/>
  <c r="BV93" i="54"/>
  <c r="BV89" i="54"/>
  <c r="BV81" i="54"/>
  <c r="BV77" i="54"/>
  <c r="BV73" i="54"/>
  <c r="BV69" i="54"/>
  <c r="BV65" i="54"/>
  <c r="BV61" i="54"/>
  <c r="BV57" i="54"/>
  <c r="BV53" i="54"/>
  <c r="BV49" i="54"/>
  <c r="BV45" i="54"/>
  <c r="BV41" i="54"/>
  <c r="BV67" i="54"/>
  <c r="BV63" i="54"/>
  <c r="BV59" i="54"/>
  <c r="BV55" i="54"/>
  <c r="BV51" i="54"/>
  <c r="BV47" i="54"/>
  <c r="BV43" i="54"/>
  <c r="BV39" i="54"/>
  <c r="BV37" i="54"/>
  <c r="BV35" i="54"/>
  <c r="BV33" i="54"/>
  <c r="BV31" i="54"/>
  <c r="BV29" i="54"/>
  <c r="BV27" i="54"/>
  <c r="BV25" i="54"/>
  <c r="BV23" i="54"/>
  <c r="BV21" i="54"/>
  <c r="BV19" i="54"/>
  <c r="BV17" i="54"/>
  <c r="BV15" i="54"/>
  <c r="BV13" i="54"/>
  <c r="BV11" i="54"/>
  <c r="BV9" i="54"/>
  <c r="BV7" i="54"/>
  <c r="BV5" i="54"/>
  <c r="BV153" i="54"/>
  <c r="BV149" i="54"/>
  <c r="BV145" i="54"/>
  <c r="BV237" i="54"/>
  <c r="BV179" i="54"/>
  <c r="BV167" i="54"/>
  <c r="BV174" i="54"/>
  <c r="BV166" i="54"/>
  <c r="BV162" i="54"/>
  <c r="BV158" i="54"/>
  <c r="BV146" i="54"/>
  <c r="BV128" i="54"/>
  <c r="BV120" i="54"/>
  <c r="BV155" i="54"/>
  <c r="BV151" i="54"/>
  <c r="BV147" i="54"/>
  <c r="BV143" i="54"/>
  <c r="BV117" i="54"/>
  <c r="BV225" i="54"/>
  <c r="BV185" i="54"/>
  <c r="BV175" i="54"/>
  <c r="BV171" i="54"/>
  <c r="BV163" i="54"/>
  <c r="BV159" i="54"/>
  <c r="BV141" i="54"/>
  <c r="BV124" i="54"/>
  <c r="BV230" i="54"/>
  <c r="BV222" i="54"/>
  <c r="BV198" i="54"/>
  <c r="BV194" i="54"/>
  <c r="BV190" i="54"/>
  <c r="BV186" i="54"/>
  <c r="BV182" i="54"/>
  <c r="BV154" i="54"/>
  <c r="BV150" i="54"/>
  <c r="BV142" i="54"/>
  <c r="BV138" i="54"/>
  <c r="BV130" i="54"/>
  <c r="BV122" i="54"/>
  <c r="BV132" i="54"/>
  <c r="BV260" i="54"/>
  <c r="BV226" i="54"/>
  <c r="BV218" i="54"/>
  <c r="BV214" i="54"/>
  <c r="BV210" i="54"/>
  <c r="BV206" i="54"/>
  <c r="BV178" i="54"/>
  <c r="BV170" i="54"/>
  <c r="BV134" i="54"/>
  <c r="BV126" i="54"/>
  <c r="BV202" i="54"/>
  <c r="BV231" i="54"/>
  <c r="BV187" i="54"/>
  <c r="BV183" i="54"/>
  <c r="BV181" i="54"/>
  <c r="BV177" i="54"/>
  <c r="BV169" i="54"/>
  <c r="BV161" i="54"/>
  <c r="BV217" i="54"/>
  <c r="BV211" i="54"/>
  <c r="BV209" i="54"/>
  <c r="BV207" i="54"/>
  <c r="BV205" i="54"/>
  <c r="BV203" i="54"/>
  <c r="BV201" i="54"/>
  <c r="BV199" i="54"/>
  <c r="BV197" i="54"/>
  <c r="BV195" i="54"/>
  <c r="BV193" i="54"/>
  <c r="BV191" i="54"/>
  <c r="BV189" i="54"/>
  <c r="BV235" i="54"/>
  <c r="BV223" i="54"/>
  <c r="BV221" i="54"/>
  <c r="BV219" i="54"/>
  <c r="BV257" i="54"/>
  <c r="BV253" i="54"/>
  <c r="BV249" i="54"/>
  <c r="BV245" i="54"/>
  <c r="BV241" i="54"/>
  <c r="BV229" i="54"/>
  <c r="BV310" i="54"/>
  <c r="BV302" i="54"/>
  <c r="BV300" i="54"/>
  <c r="BV298" i="54"/>
  <c r="BV286" i="54"/>
  <c r="BV284" i="54"/>
  <c r="BV278" i="54"/>
  <c r="BV276" i="54"/>
  <c r="BV270" i="54"/>
  <c r="BV136" i="54"/>
  <c r="BV173" i="54"/>
  <c r="BV165" i="54"/>
  <c r="BV215" i="54"/>
  <c r="BV213" i="54"/>
  <c r="BV227" i="54"/>
  <c r="BV255" i="54"/>
  <c r="BV251" i="54"/>
  <c r="BV247" i="54"/>
  <c r="BV243" i="54"/>
  <c r="BV239" i="54"/>
  <c r="BV233" i="54"/>
  <c r="BV320" i="54"/>
  <c r="BV314" i="54"/>
  <c r="BV308" i="54"/>
  <c r="BV304" i="54"/>
  <c r="BV292" i="54"/>
  <c r="BV290" i="54"/>
  <c r="BV288" i="54"/>
  <c r="BV282" i="54"/>
  <c r="BV280" i="54"/>
  <c r="BV274" i="54"/>
  <c r="BV272" i="54"/>
  <c r="BV266" i="54"/>
  <c r="BV264" i="54"/>
  <c r="BV268" i="54"/>
  <c r="BV234" i="54"/>
  <c r="BV232" i="54"/>
  <c r="BV228" i="54"/>
  <c r="BV224" i="54"/>
  <c r="BV262" i="54"/>
  <c r="BV258" i="54"/>
  <c r="BV256" i="54"/>
  <c r="BV252" i="54"/>
  <c r="BV248" i="54"/>
  <c r="BV244" i="54"/>
  <c r="BV240" i="54"/>
  <c r="BV238" i="54"/>
  <c r="BV4" i="54"/>
  <c r="BV6" i="54"/>
  <c r="BV8" i="54"/>
  <c r="BV10" i="54"/>
  <c r="BV12" i="54"/>
  <c r="BV14" i="54"/>
  <c r="BV16" i="54"/>
  <c r="BV18" i="54"/>
  <c r="BV20" i="54"/>
  <c r="BV22" i="54"/>
  <c r="BV24" i="54"/>
  <c r="BV26" i="54"/>
  <c r="BV28" i="54"/>
  <c r="BV32" i="54"/>
  <c r="BV34" i="54"/>
  <c r="BV36" i="54"/>
  <c r="BV38" i="54"/>
  <c r="BV40" i="54"/>
  <c r="BV42" i="54"/>
  <c r="BV44" i="54"/>
  <c r="BV46" i="54"/>
  <c r="BV48" i="54"/>
  <c r="BV50" i="54"/>
  <c r="BV52" i="54"/>
  <c r="BV54" i="54"/>
  <c r="BV56" i="54"/>
  <c r="BV58" i="54"/>
  <c r="BV60" i="54"/>
  <c r="BV62" i="54"/>
  <c r="BV64" i="54"/>
  <c r="BV66" i="54"/>
  <c r="BV68" i="54"/>
  <c r="BV70" i="54"/>
  <c r="BV72" i="54"/>
  <c r="BV74" i="54"/>
  <c r="BV76" i="54"/>
  <c r="BV78" i="54"/>
  <c r="BV80" i="54"/>
  <c r="BV82" i="54"/>
  <c r="BV84" i="54"/>
  <c r="BV86" i="54"/>
  <c r="BV88" i="54"/>
  <c r="BV90" i="54"/>
  <c r="BV92" i="54"/>
  <c r="BV94" i="54"/>
  <c r="BV96" i="54"/>
  <c r="BV98" i="54"/>
  <c r="BV100" i="54"/>
  <c r="BV102" i="54"/>
  <c r="BV104" i="54"/>
  <c r="BV106" i="54"/>
  <c r="BV108" i="54"/>
  <c r="BV110" i="54"/>
  <c r="BV112" i="54"/>
  <c r="BV114" i="54"/>
  <c r="BV116" i="54"/>
  <c r="BV118" i="54"/>
  <c r="BV140" i="54"/>
  <c r="BV144" i="54"/>
  <c r="BV148" i="54"/>
  <c r="BV152" i="54"/>
  <c r="BV156" i="54"/>
  <c r="BV160" i="54"/>
  <c r="BV164" i="54"/>
  <c r="BV168" i="54"/>
  <c r="BV172" i="54"/>
  <c r="BV176" i="54"/>
  <c r="BV180" i="54"/>
  <c r="BV184" i="54"/>
  <c r="BV188" i="54"/>
  <c r="BV192" i="54"/>
  <c r="BV196" i="54"/>
  <c r="BV200" i="54"/>
  <c r="BV204" i="54"/>
  <c r="BV208" i="54"/>
  <c r="BV212" i="54"/>
  <c r="BV216" i="54"/>
  <c r="BV220" i="54"/>
  <c r="BV236" i="54"/>
  <c r="BV242" i="54"/>
  <c r="BV246" i="54"/>
  <c r="BV250" i="54"/>
  <c r="BV254" i="54"/>
  <c r="BV294" i="54"/>
  <c r="BV259" i="54"/>
  <c r="BV319" i="54"/>
  <c r="BV307" i="54"/>
  <c r="BV299" i="54"/>
  <c r="BV324" i="54"/>
  <c r="BV306" i="54"/>
  <c r="BV296" i="54"/>
  <c r="BV316" i="54"/>
  <c r="BV345" i="54"/>
  <c r="BV331" i="54"/>
  <c r="BV329" i="54"/>
  <c r="BV321" i="54"/>
  <c r="BV305" i="54"/>
  <c r="BV303" i="54"/>
  <c r="BV301" i="54"/>
  <c r="BV336" i="54"/>
  <c r="BV352" i="54"/>
  <c r="BV330" i="54"/>
  <c r="BV328" i="54"/>
  <c r="BV353" i="54"/>
  <c r="BV351" i="54"/>
  <c r="BV349" i="54"/>
  <c r="BV3" i="54"/>
  <c r="BV340" i="54"/>
  <c r="BV338" i="54"/>
  <c r="BV30" i="54"/>
  <c r="BV312" i="54"/>
  <c r="BV343" i="54"/>
  <c r="BV339" i="54"/>
  <c r="BV337" i="54"/>
  <c r="BV335" i="54"/>
  <c r="BV333" i="54"/>
  <c r="BV327" i="54"/>
  <c r="BV325" i="54"/>
  <c r="BV323" i="54"/>
  <c r="BV317" i="54"/>
  <c r="BV315" i="54"/>
  <c r="BV313" i="54"/>
  <c r="BV311" i="54"/>
  <c r="BV309" i="54"/>
  <c r="BV297" i="54"/>
  <c r="BV295" i="54"/>
  <c r="BV293" i="54"/>
  <c r="BV291" i="54"/>
  <c r="BV289" i="54"/>
  <c r="BV287" i="54"/>
  <c r="BV285" i="54"/>
  <c r="BV283" i="54"/>
  <c r="BV281" i="54"/>
  <c r="BV279" i="54"/>
  <c r="BV277" i="54"/>
  <c r="BV275" i="54"/>
  <c r="BV273" i="54"/>
  <c r="BV271" i="54"/>
  <c r="BV269" i="54"/>
  <c r="BV267" i="54"/>
  <c r="BV265" i="54"/>
  <c r="BV263" i="54"/>
  <c r="BV261" i="54"/>
  <c r="BV332" i="54"/>
  <c r="BV326" i="54"/>
  <c r="BV322" i="54"/>
  <c r="BV318" i="54"/>
  <c r="BV344" i="54"/>
  <c r="BV342" i="54"/>
  <c r="BV334" i="54"/>
  <c r="BV347" i="54"/>
  <c r="BV341" i="54"/>
  <c r="BV348" i="54"/>
  <c r="BV346" i="54"/>
  <c r="BV350" i="54"/>
  <c r="V39" i="48"/>
  <c r="Q69" i="52"/>
  <c r="O69" i="52"/>
  <c r="K69" i="52"/>
  <c r="E69" i="52"/>
  <c r="R69" i="52"/>
  <c r="N69" i="52"/>
  <c r="I69" i="52"/>
  <c r="S69" i="52"/>
  <c r="T69" i="52"/>
  <c r="J69" i="52"/>
  <c r="P70" i="52"/>
  <c r="L70" i="52"/>
  <c r="D70" i="52"/>
  <c r="M70" i="52"/>
  <c r="G70" i="52"/>
  <c r="H70" i="52" s="1"/>
  <c r="T68" i="51"/>
  <c r="J68" i="51"/>
  <c r="S68" i="51"/>
  <c r="F70" i="51"/>
  <c r="M69" i="51"/>
  <c r="G69" i="51"/>
  <c r="H69" i="51" s="1"/>
  <c r="P69" i="51"/>
  <c r="L69" i="51"/>
  <c r="D69" i="51"/>
  <c r="R68" i="51"/>
  <c r="N68" i="51"/>
  <c r="Q68" i="51"/>
  <c r="O68" i="51"/>
  <c r="K68" i="51"/>
  <c r="E68" i="51"/>
  <c r="I68" i="51"/>
  <c r="Q69" i="50"/>
  <c r="O69" i="50"/>
  <c r="K69" i="50"/>
  <c r="E69" i="50"/>
  <c r="R69" i="50"/>
  <c r="N69" i="50"/>
  <c r="I69" i="50"/>
  <c r="S69" i="50"/>
  <c r="T69" i="50"/>
  <c r="J69" i="50"/>
  <c r="P70" i="50"/>
  <c r="L70" i="50"/>
  <c r="D70" i="50"/>
  <c r="M70" i="50"/>
  <c r="G70" i="50"/>
  <c r="H70" i="50" s="1"/>
  <c r="AV2" i="41"/>
  <c r="AU352" i="41"/>
  <c r="AU353" i="41"/>
  <c r="AU3" i="41"/>
  <c r="AU4" i="41"/>
  <c r="AU5" i="41"/>
  <c r="AU6" i="41"/>
  <c r="AU7" i="41"/>
  <c r="AU8" i="41"/>
  <c r="AU9" i="41"/>
  <c r="AU10" i="41"/>
  <c r="AU11" i="41"/>
  <c r="AU12" i="41"/>
  <c r="AU13" i="41"/>
  <c r="AU14" i="41"/>
  <c r="AU15" i="41"/>
  <c r="AU16" i="41"/>
  <c r="AU17" i="41"/>
  <c r="AU18" i="41"/>
  <c r="AU19" i="41"/>
  <c r="AU20" i="41"/>
  <c r="AU21" i="41"/>
  <c r="AU22" i="41"/>
  <c r="AU23" i="41"/>
  <c r="AU24" i="41"/>
  <c r="AU25" i="41"/>
  <c r="AU26" i="41"/>
  <c r="AU27" i="41"/>
  <c r="AU28" i="41"/>
  <c r="AU29" i="41"/>
  <c r="AU30" i="41"/>
  <c r="AU31" i="41"/>
  <c r="AU32" i="41"/>
  <c r="AU33" i="41"/>
  <c r="AU34" i="41"/>
  <c r="AU35" i="41"/>
  <c r="AU36" i="41"/>
  <c r="AU37" i="41"/>
  <c r="AU38" i="41"/>
  <c r="AU39" i="41"/>
  <c r="AU40" i="41"/>
  <c r="AU41" i="41"/>
  <c r="AU42" i="41"/>
  <c r="AU43" i="41"/>
  <c r="AU44" i="41"/>
  <c r="AU45" i="41"/>
  <c r="AU46" i="41"/>
  <c r="AU47" i="41"/>
  <c r="AU48" i="41"/>
  <c r="AU49" i="41"/>
  <c r="AU50" i="41"/>
  <c r="AU51" i="41"/>
  <c r="AU52" i="41"/>
  <c r="AU53" i="41"/>
  <c r="AU54" i="41"/>
  <c r="AU55" i="41"/>
  <c r="AU56" i="41"/>
  <c r="AU57" i="41"/>
  <c r="AU58" i="41"/>
  <c r="AU59" i="41"/>
  <c r="AU60" i="41"/>
  <c r="AU61" i="41"/>
  <c r="AU62" i="41"/>
  <c r="AU63" i="41"/>
  <c r="AU64" i="41"/>
  <c r="AU65" i="41"/>
  <c r="AU66" i="41"/>
  <c r="AU67" i="41"/>
  <c r="AU68" i="41"/>
  <c r="AU69" i="41"/>
  <c r="AU70" i="41"/>
  <c r="AU71" i="41"/>
  <c r="AU72" i="41"/>
  <c r="AU73" i="41"/>
  <c r="AU74" i="41"/>
  <c r="AU75" i="41"/>
  <c r="AU76" i="41"/>
  <c r="AU77" i="41"/>
  <c r="AU78" i="41"/>
  <c r="AU79" i="41"/>
  <c r="AU80" i="41"/>
  <c r="AU81" i="41"/>
  <c r="AU82" i="41"/>
  <c r="AU83" i="41"/>
  <c r="AU84" i="41"/>
  <c r="AU85" i="41"/>
  <c r="AU86" i="41"/>
  <c r="AU87" i="41"/>
  <c r="AU88" i="41"/>
  <c r="AU89" i="41"/>
  <c r="AU90" i="41"/>
  <c r="AU91" i="41"/>
  <c r="AU92" i="41"/>
  <c r="AU93" i="41"/>
  <c r="AU94" i="41"/>
  <c r="AU95" i="41"/>
  <c r="AU96" i="41"/>
  <c r="AU97" i="41"/>
  <c r="AU98" i="41"/>
  <c r="AU99" i="41"/>
  <c r="AU100" i="41"/>
  <c r="AU101" i="41"/>
  <c r="AU102" i="41"/>
  <c r="AU103" i="41"/>
  <c r="AU104" i="41"/>
  <c r="AU105" i="41"/>
  <c r="AU106" i="41"/>
  <c r="AU107" i="41"/>
  <c r="AU108" i="41"/>
  <c r="AU109" i="41"/>
  <c r="AU110" i="41"/>
  <c r="AU111" i="41"/>
  <c r="AU112" i="41"/>
  <c r="AU113" i="41"/>
  <c r="AU114" i="41"/>
  <c r="AU115" i="41"/>
  <c r="AU116" i="41"/>
  <c r="AU117" i="41"/>
  <c r="AU118" i="41"/>
  <c r="AU119" i="41"/>
  <c r="AU120" i="41"/>
  <c r="AU121" i="41"/>
  <c r="AU122" i="41"/>
  <c r="AU123" i="41"/>
  <c r="AU124" i="41"/>
  <c r="AU125" i="41"/>
  <c r="AU126" i="41"/>
  <c r="AU127" i="41"/>
  <c r="AU128" i="41"/>
  <c r="AU129" i="41"/>
  <c r="AU130" i="41"/>
  <c r="AU131" i="41"/>
  <c r="AU132" i="41"/>
  <c r="AU133" i="41"/>
  <c r="AU134" i="41"/>
  <c r="AU135" i="41"/>
  <c r="AU136" i="41"/>
  <c r="AU137" i="41"/>
  <c r="AU138" i="41"/>
  <c r="AU139" i="41"/>
  <c r="AU140" i="41"/>
  <c r="AU141" i="41"/>
  <c r="AU142" i="41"/>
  <c r="AU143" i="41"/>
  <c r="AU144" i="41"/>
  <c r="AU145" i="41"/>
  <c r="AU146" i="41"/>
  <c r="AU147" i="41"/>
  <c r="AU148" i="41"/>
  <c r="AU149" i="41"/>
  <c r="AU150" i="41"/>
  <c r="AU151" i="41"/>
  <c r="AU152" i="41"/>
  <c r="AU153" i="41"/>
  <c r="AU154" i="41"/>
  <c r="AU155" i="41"/>
  <c r="AU156" i="41"/>
  <c r="AU157" i="41"/>
  <c r="AU158" i="41"/>
  <c r="AU159" i="41"/>
  <c r="AU160" i="41"/>
  <c r="AU161" i="41"/>
  <c r="AU162" i="41"/>
  <c r="AU163" i="41"/>
  <c r="AU164" i="41"/>
  <c r="AU165" i="41"/>
  <c r="AU166" i="41"/>
  <c r="AU167" i="41"/>
  <c r="AU168" i="41"/>
  <c r="AU169" i="41"/>
  <c r="AU170" i="41"/>
  <c r="AU171" i="41"/>
  <c r="AU172" i="41"/>
  <c r="AU173" i="41"/>
  <c r="AU174" i="41"/>
  <c r="AU175" i="41"/>
  <c r="AU176" i="41"/>
  <c r="AU177" i="41"/>
  <c r="AU178" i="41"/>
  <c r="AU179" i="41"/>
  <c r="AU180" i="41"/>
  <c r="AU181" i="41"/>
  <c r="AU182" i="41"/>
  <c r="AU183" i="41"/>
  <c r="AU184" i="41"/>
  <c r="AU185" i="41"/>
  <c r="AU186" i="41"/>
  <c r="AU187" i="41"/>
  <c r="AU188" i="41"/>
  <c r="AU189" i="41"/>
  <c r="AU190" i="41"/>
  <c r="AU191" i="41"/>
  <c r="AU192" i="41"/>
  <c r="AU193" i="41"/>
  <c r="AU194" i="41"/>
  <c r="AU195" i="41"/>
  <c r="AU196" i="41"/>
  <c r="AU197" i="41"/>
  <c r="AU198" i="41"/>
  <c r="AU199" i="41"/>
  <c r="AU200" i="41"/>
  <c r="AU201" i="41"/>
  <c r="AU202" i="41"/>
  <c r="AU203" i="41"/>
  <c r="AU204" i="41"/>
  <c r="AU205" i="41"/>
  <c r="AU206" i="41"/>
  <c r="AU207" i="41"/>
  <c r="AU208" i="41"/>
  <c r="AU209" i="41"/>
  <c r="AU210" i="41"/>
  <c r="AU211" i="41"/>
  <c r="AU212" i="41"/>
  <c r="AU213" i="41"/>
  <c r="AU214" i="41"/>
  <c r="AU215" i="41"/>
  <c r="AU216" i="41"/>
  <c r="AU217" i="41"/>
  <c r="AU218" i="41"/>
  <c r="AU219" i="41"/>
  <c r="AU220" i="41"/>
  <c r="AU221" i="41"/>
  <c r="AU222" i="41"/>
  <c r="AU223" i="41"/>
  <c r="AU224" i="41"/>
  <c r="AU225" i="41"/>
  <c r="AU226" i="41"/>
  <c r="AU227" i="41"/>
  <c r="AU228" i="41"/>
  <c r="AU229" i="41"/>
  <c r="AU230" i="41"/>
  <c r="AU231" i="41"/>
  <c r="AU232" i="41"/>
  <c r="AU233" i="41"/>
  <c r="AU234" i="41"/>
  <c r="AU235" i="41"/>
  <c r="AU236" i="41"/>
  <c r="AU237" i="41"/>
  <c r="AU238" i="41"/>
  <c r="AU239" i="41"/>
  <c r="AU240" i="41"/>
  <c r="AU241" i="41"/>
  <c r="AU242" i="41"/>
  <c r="AU243" i="41"/>
  <c r="AU244" i="41"/>
  <c r="AU245" i="41"/>
  <c r="AU246" i="41"/>
  <c r="AU247" i="41"/>
  <c r="AU248" i="41"/>
  <c r="AU249" i="41"/>
  <c r="AU250" i="41"/>
  <c r="AU251" i="41"/>
  <c r="AU252" i="41"/>
  <c r="AU253" i="41"/>
  <c r="AU254" i="41"/>
  <c r="AU255" i="41"/>
  <c r="AU256" i="41"/>
  <c r="AU257" i="41"/>
  <c r="AU258" i="41"/>
  <c r="AU259" i="41"/>
  <c r="AU260" i="41"/>
  <c r="AU261" i="41"/>
  <c r="AU262" i="41"/>
  <c r="AU263" i="41"/>
  <c r="AU264" i="41"/>
  <c r="AU265" i="41"/>
  <c r="AU266" i="41"/>
  <c r="AU267" i="41"/>
  <c r="AU268" i="41"/>
  <c r="AU269" i="41"/>
  <c r="AU270" i="41"/>
  <c r="AU271" i="41"/>
  <c r="AU272" i="41"/>
  <c r="AU273" i="41"/>
  <c r="AU274" i="41"/>
  <c r="AU275" i="41"/>
  <c r="AU276" i="41"/>
  <c r="AU277" i="41"/>
  <c r="AU278" i="41"/>
  <c r="AU279" i="41"/>
  <c r="AU280" i="41"/>
  <c r="AU281" i="41"/>
  <c r="AU282" i="41"/>
  <c r="AU283" i="41"/>
  <c r="AU284" i="41"/>
  <c r="AU285" i="41"/>
  <c r="AU286" i="41"/>
  <c r="AU287" i="41"/>
  <c r="AU288" i="41"/>
  <c r="AU289" i="41"/>
  <c r="AU290" i="41"/>
  <c r="AU291" i="41"/>
  <c r="AU292" i="41"/>
  <c r="AU293" i="41"/>
  <c r="AU294" i="41"/>
  <c r="AU295" i="41"/>
  <c r="AU296" i="41"/>
  <c r="AU297" i="41"/>
  <c r="AU298" i="41"/>
  <c r="AU299" i="41"/>
  <c r="AU300" i="41"/>
  <c r="AU301" i="41"/>
  <c r="AU302" i="41"/>
  <c r="AU303" i="41"/>
  <c r="AU304" i="41"/>
  <c r="AU305" i="41"/>
  <c r="AU306" i="41"/>
  <c r="AU307" i="41"/>
  <c r="AU308" i="41"/>
  <c r="AU309" i="41"/>
  <c r="AU310" i="41"/>
  <c r="AU311" i="41"/>
  <c r="AU312" i="41"/>
  <c r="AU313" i="41"/>
  <c r="AU314" i="41"/>
  <c r="AU315" i="41"/>
  <c r="AU316" i="41"/>
  <c r="AU317" i="41"/>
  <c r="AU318" i="41"/>
  <c r="AU319" i="41"/>
  <c r="AU320" i="41"/>
  <c r="AU321" i="41"/>
  <c r="AU322" i="41"/>
  <c r="AU323" i="41"/>
  <c r="AU324" i="41"/>
  <c r="AU325" i="41"/>
  <c r="AU326" i="41"/>
  <c r="AU327" i="41"/>
  <c r="AU328" i="41"/>
  <c r="AU329" i="41"/>
  <c r="AU330" i="41"/>
  <c r="AU331" i="41"/>
  <c r="AU332" i="41"/>
  <c r="AU333" i="41"/>
  <c r="AU334" i="41"/>
  <c r="AU335" i="41"/>
  <c r="AU336" i="41"/>
  <c r="AU337" i="41"/>
  <c r="AU338" i="41"/>
  <c r="AU339" i="41"/>
  <c r="AU340" i="41"/>
  <c r="AU341" i="41"/>
  <c r="AU342" i="41"/>
  <c r="AU343" i="41"/>
  <c r="AU344" i="41"/>
  <c r="AU345" i="41"/>
  <c r="AU346" i="41"/>
  <c r="AU347" i="41"/>
  <c r="AU348" i="41"/>
  <c r="AU349" i="41"/>
  <c r="AU350" i="41"/>
  <c r="AU351" i="41"/>
  <c r="AV399" i="41" l="1"/>
  <c r="AV400" i="41"/>
  <c r="AV356" i="41"/>
  <c r="AV360" i="41"/>
  <c r="AV362" i="41"/>
  <c r="AV364" i="41"/>
  <c r="AV366" i="41"/>
  <c r="AV368" i="41"/>
  <c r="AV370" i="41"/>
  <c r="AV372" i="41"/>
  <c r="AV374" i="41"/>
  <c r="AV376" i="41"/>
  <c r="AV390" i="41"/>
  <c r="AV394" i="41"/>
  <c r="AV363" i="41"/>
  <c r="AV365" i="41"/>
  <c r="AV381" i="41"/>
  <c r="AV387" i="41"/>
  <c r="AV391" i="41"/>
  <c r="AV378" i="41"/>
  <c r="AV382" i="41"/>
  <c r="AV388" i="41"/>
  <c r="AV354" i="41"/>
  <c r="AV357" i="41"/>
  <c r="AV361" i="41"/>
  <c r="AV385" i="41"/>
  <c r="AV355" i="41"/>
  <c r="AV358" i="41"/>
  <c r="AV396" i="41"/>
  <c r="AV398" i="41"/>
  <c r="AV359" i="41"/>
  <c r="AV367" i="41"/>
  <c r="AV369" i="41"/>
  <c r="AV371" i="41"/>
  <c r="AV373" i="41"/>
  <c r="AV375" i="41"/>
  <c r="AV379" i="41"/>
  <c r="AV383" i="41"/>
  <c r="AV389" i="41"/>
  <c r="AV393" i="41"/>
  <c r="AV395" i="41"/>
  <c r="AV380" i="41"/>
  <c r="AV384" i="41"/>
  <c r="AV386" i="41"/>
  <c r="AV392" i="41"/>
  <c r="AV377" i="41"/>
  <c r="AV397" i="41"/>
  <c r="BW354" i="54"/>
  <c r="BW355" i="54"/>
  <c r="BW356" i="54"/>
  <c r="BW357" i="54"/>
  <c r="BW358" i="54"/>
  <c r="BW359" i="54"/>
  <c r="BW363" i="54"/>
  <c r="BW367" i="54"/>
  <c r="BW371" i="54"/>
  <c r="BW376" i="54"/>
  <c r="BW361" i="54"/>
  <c r="BW365" i="54"/>
  <c r="BW369" i="54"/>
  <c r="BW372" i="54"/>
  <c r="BW374" i="54"/>
  <c r="BW380" i="54"/>
  <c r="BW384" i="54"/>
  <c r="BW388" i="54"/>
  <c r="BW392" i="54"/>
  <c r="BW396" i="54"/>
  <c r="BW400" i="54"/>
  <c r="BW378" i="54"/>
  <c r="BW382" i="54"/>
  <c r="BW386" i="54"/>
  <c r="BW390" i="54"/>
  <c r="BW394" i="54"/>
  <c r="BW398" i="54"/>
  <c r="BW381" i="54"/>
  <c r="BW399" i="54"/>
  <c r="BW395" i="54"/>
  <c r="BW391" i="54"/>
  <c r="BW387" i="54"/>
  <c r="BW383" i="54"/>
  <c r="BW397" i="54"/>
  <c r="BW393" i="54"/>
  <c r="BW389" i="54"/>
  <c r="BW385" i="54"/>
  <c r="BW370" i="54"/>
  <c r="BW368" i="54"/>
  <c r="BW379" i="54"/>
  <c r="BW375" i="54"/>
  <c r="BW364" i="54"/>
  <c r="BW360" i="54"/>
  <c r="BW377" i="54"/>
  <c r="BW373" i="54"/>
  <c r="BW366" i="54"/>
  <c r="BW362" i="54"/>
  <c r="BX2" i="54"/>
  <c r="BW183" i="54"/>
  <c r="BW141" i="54"/>
  <c r="BW117" i="54"/>
  <c r="BW94" i="54"/>
  <c r="BW93" i="54"/>
  <c r="BW90" i="54"/>
  <c r="BW89" i="54"/>
  <c r="BW86" i="54"/>
  <c r="BW81" i="54"/>
  <c r="BW77" i="54"/>
  <c r="BW73" i="54"/>
  <c r="BW91" i="54"/>
  <c r="BW87" i="54"/>
  <c r="BW85" i="54"/>
  <c r="BW83" i="54"/>
  <c r="BW79" i="54"/>
  <c r="BW75" i="54"/>
  <c r="BW71" i="54"/>
  <c r="BW67" i="54"/>
  <c r="BW63" i="54"/>
  <c r="BW59" i="54"/>
  <c r="BW55" i="54"/>
  <c r="BW51" i="54"/>
  <c r="BW47" i="54"/>
  <c r="BW43" i="54"/>
  <c r="BW69" i="54"/>
  <c r="BW65" i="54"/>
  <c r="BW61" i="54"/>
  <c r="BW57" i="54"/>
  <c r="BW53" i="54"/>
  <c r="BW49" i="54"/>
  <c r="BW45" i="54"/>
  <c r="BW41" i="54"/>
  <c r="BW39" i="54"/>
  <c r="BW37" i="54"/>
  <c r="BW35" i="54"/>
  <c r="BW33" i="54"/>
  <c r="BW31" i="54"/>
  <c r="BW29" i="54"/>
  <c r="BW27" i="54"/>
  <c r="BW25" i="54"/>
  <c r="BW23" i="54"/>
  <c r="BW21" i="54"/>
  <c r="BW19" i="54"/>
  <c r="BW17" i="54"/>
  <c r="BW15" i="54"/>
  <c r="BW13" i="54"/>
  <c r="BW11" i="54"/>
  <c r="BW9" i="54"/>
  <c r="BW7" i="54"/>
  <c r="BW5" i="54"/>
  <c r="BW95" i="54"/>
  <c r="BW97" i="54"/>
  <c r="BW99" i="54"/>
  <c r="BW101" i="54"/>
  <c r="BW103" i="54"/>
  <c r="BW105" i="54"/>
  <c r="BW107" i="54"/>
  <c r="BW109" i="54"/>
  <c r="BW111" i="54"/>
  <c r="BW113" i="54"/>
  <c r="BW115" i="54"/>
  <c r="BW191" i="54"/>
  <c r="BW181" i="54"/>
  <c r="BW173" i="54"/>
  <c r="BW169" i="54"/>
  <c r="BW155" i="54"/>
  <c r="BW151" i="54"/>
  <c r="BW147" i="54"/>
  <c r="BW143" i="54"/>
  <c r="BW137" i="54"/>
  <c r="BW207" i="54"/>
  <c r="BW340" i="54"/>
  <c r="BW102" i="54"/>
  <c r="BW98" i="54"/>
  <c r="BW82" i="54"/>
  <c r="BW119" i="54"/>
  <c r="BW121" i="54"/>
  <c r="BW123" i="54"/>
  <c r="BW125" i="54"/>
  <c r="BW127" i="54"/>
  <c r="BW129" i="54"/>
  <c r="BW131" i="54"/>
  <c r="BW133" i="54"/>
  <c r="BW135" i="54"/>
  <c r="BW177" i="54"/>
  <c r="BW165" i="54"/>
  <c r="BW161" i="54"/>
  <c r="BW157" i="54"/>
  <c r="BW153" i="54"/>
  <c r="BW149" i="54"/>
  <c r="BW145" i="54"/>
  <c r="BW139" i="54"/>
  <c r="BW100" i="54"/>
  <c r="BW92" i="54"/>
  <c r="BW84" i="54"/>
  <c r="BW80" i="54"/>
  <c r="BW72" i="54"/>
  <c r="BW64" i="54"/>
  <c r="BW56" i="54"/>
  <c r="BW48" i="54"/>
  <c r="BW40" i="54"/>
  <c r="BW4" i="54"/>
  <c r="BW6" i="54"/>
  <c r="BW8" i="54"/>
  <c r="BW10" i="54"/>
  <c r="BW12" i="54"/>
  <c r="BW14" i="54"/>
  <c r="BW38" i="54"/>
  <c r="BW46" i="54"/>
  <c r="BW54" i="54"/>
  <c r="BW62" i="54"/>
  <c r="BW70" i="54"/>
  <c r="BW78" i="54"/>
  <c r="BW118" i="54"/>
  <c r="BW116" i="54"/>
  <c r="BW112" i="54"/>
  <c r="BW108" i="54"/>
  <c r="BW104" i="54"/>
  <c r="BW96" i="54"/>
  <c r="BW88" i="54"/>
  <c r="BW76" i="54"/>
  <c r="BW68" i="54"/>
  <c r="BW60" i="54"/>
  <c r="BW52" i="54"/>
  <c r="BW44" i="54"/>
  <c r="BW36" i="54"/>
  <c r="BW34" i="54"/>
  <c r="BW32" i="54"/>
  <c r="BW28" i="54"/>
  <c r="BW26" i="54"/>
  <c r="BW24" i="54"/>
  <c r="BW22" i="54"/>
  <c r="BW20" i="54"/>
  <c r="BW18" i="54"/>
  <c r="BW16" i="54"/>
  <c r="BW3" i="54"/>
  <c r="BW42" i="54"/>
  <c r="BW50" i="54"/>
  <c r="BW58" i="54"/>
  <c r="BW66" i="54"/>
  <c r="BW74" i="54"/>
  <c r="BW258" i="54"/>
  <c r="BW114" i="54"/>
  <c r="BW215" i="54"/>
  <c r="BW209" i="54"/>
  <c r="BW205" i="54"/>
  <c r="BW201" i="54"/>
  <c r="BW197" i="54"/>
  <c r="BW195" i="54"/>
  <c r="BW187" i="54"/>
  <c r="BW185" i="54"/>
  <c r="BW175" i="54"/>
  <c r="BW167" i="54"/>
  <c r="BW159" i="54"/>
  <c r="BW223" i="54"/>
  <c r="BW219" i="54"/>
  <c r="BW213" i="54"/>
  <c r="BW229" i="54"/>
  <c r="BW235" i="54"/>
  <c r="BW227" i="54"/>
  <c r="BW292" i="54"/>
  <c r="BW288" i="54"/>
  <c r="BW280" i="54"/>
  <c r="BW272" i="54"/>
  <c r="BW110" i="54"/>
  <c r="BW106" i="54"/>
  <c r="BW233" i="54"/>
  <c r="BW221" i="54"/>
  <c r="BW211" i="54"/>
  <c r="BW203" i="54"/>
  <c r="BW199" i="54"/>
  <c r="BW193" i="54"/>
  <c r="BW189" i="54"/>
  <c r="BW179" i="54"/>
  <c r="BW171" i="54"/>
  <c r="BW163" i="54"/>
  <c r="BW217" i="54"/>
  <c r="BW225" i="54"/>
  <c r="BW231" i="54"/>
  <c r="BW296" i="54"/>
  <c r="BW294" i="54"/>
  <c r="BW284" i="54"/>
  <c r="BW276" i="54"/>
  <c r="BW268" i="54"/>
  <c r="BW264" i="54"/>
  <c r="BW238" i="54"/>
  <c r="BW236" i="54"/>
  <c r="BW232" i="54"/>
  <c r="BW230" i="54"/>
  <c r="BW228" i="54"/>
  <c r="BW226" i="54"/>
  <c r="BW224" i="54"/>
  <c r="BW222" i="54"/>
  <c r="BW220" i="54"/>
  <c r="BW216" i="54"/>
  <c r="BW212" i="54"/>
  <c r="BW208" i="54"/>
  <c r="BW204" i="54"/>
  <c r="BW200" i="54"/>
  <c r="BW196" i="54"/>
  <c r="BW192" i="54"/>
  <c r="BW188" i="54"/>
  <c r="BW184" i="54"/>
  <c r="BW180" i="54"/>
  <c r="BW176" i="54"/>
  <c r="BW172" i="54"/>
  <c r="BW168" i="54"/>
  <c r="BW164" i="54"/>
  <c r="BW160" i="54"/>
  <c r="BW156" i="54"/>
  <c r="BW152" i="54"/>
  <c r="BW148" i="54"/>
  <c r="BW144" i="54"/>
  <c r="BW140" i="54"/>
  <c r="BW262" i="54"/>
  <c r="BW260" i="54"/>
  <c r="BW256" i="54"/>
  <c r="BW254" i="54"/>
  <c r="BW252" i="54"/>
  <c r="BW250" i="54"/>
  <c r="BW248" i="54"/>
  <c r="BW246" i="54"/>
  <c r="BW244" i="54"/>
  <c r="BW242" i="54"/>
  <c r="BW240" i="54"/>
  <c r="BW218" i="54"/>
  <c r="BW214" i="54"/>
  <c r="BW210" i="54"/>
  <c r="BW206" i="54"/>
  <c r="BW202" i="54"/>
  <c r="BW198" i="54"/>
  <c r="BW194" i="54"/>
  <c r="BW190" i="54"/>
  <c r="BW186" i="54"/>
  <c r="BW182" i="54"/>
  <c r="BW178" i="54"/>
  <c r="BW174" i="54"/>
  <c r="BW170" i="54"/>
  <c r="BW166" i="54"/>
  <c r="BW162" i="54"/>
  <c r="BW158" i="54"/>
  <c r="BW154" i="54"/>
  <c r="BW150" i="54"/>
  <c r="BW146" i="54"/>
  <c r="BW142" i="54"/>
  <c r="BW138" i="54"/>
  <c r="BW30" i="54"/>
  <c r="BW122" i="54"/>
  <c r="BW126" i="54"/>
  <c r="BW130" i="54"/>
  <c r="BW134" i="54"/>
  <c r="BW286" i="54"/>
  <c r="BW290" i="54"/>
  <c r="BW301" i="54"/>
  <c r="BW317" i="54"/>
  <c r="BW313" i="54"/>
  <c r="BW295" i="54"/>
  <c r="BW291" i="54"/>
  <c r="BW287" i="54"/>
  <c r="BW285" i="54"/>
  <c r="BW283" i="54"/>
  <c r="BW281" i="54"/>
  <c r="BW279" i="54"/>
  <c r="BW273" i="54"/>
  <c r="BW271" i="54"/>
  <c r="BW265" i="54"/>
  <c r="BW263" i="54"/>
  <c r="BW259" i="54"/>
  <c r="BW257" i="54"/>
  <c r="BW253" i="54"/>
  <c r="BW249" i="54"/>
  <c r="BW245" i="54"/>
  <c r="BW241" i="54"/>
  <c r="BW237" i="54"/>
  <c r="BW323" i="54"/>
  <c r="BW309" i="54"/>
  <c r="BW307" i="54"/>
  <c r="BW303" i="54"/>
  <c r="BW299" i="54"/>
  <c r="BW334" i="54"/>
  <c r="BW330" i="54"/>
  <c r="BW328" i="54"/>
  <c r="BW316" i="54"/>
  <c r="BW312" i="54"/>
  <c r="BW308" i="54"/>
  <c r="BW304" i="54"/>
  <c r="BW300" i="54"/>
  <c r="BW338" i="54"/>
  <c r="BW336" i="54"/>
  <c r="BW337" i="54"/>
  <c r="BW333" i="54"/>
  <c r="BW353" i="54"/>
  <c r="BW349" i="54"/>
  <c r="BW343" i="54"/>
  <c r="BW350" i="54"/>
  <c r="BW342" i="54"/>
  <c r="BW348" i="54"/>
  <c r="BW344" i="54"/>
  <c r="BW346" i="54"/>
  <c r="BW120" i="54"/>
  <c r="BW124" i="54"/>
  <c r="BW128" i="54"/>
  <c r="BW132" i="54"/>
  <c r="BW136" i="54"/>
  <c r="BW234" i="54"/>
  <c r="BW266" i="54"/>
  <c r="BW270" i="54"/>
  <c r="BW274" i="54"/>
  <c r="BW278" i="54"/>
  <c r="BW282" i="54"/>
  <c r="BW305" i="54"/>
  <c r="BW297" i="54"/>
  <c r="BW293" i="54"/>
  <c r="BW289" i="54"/>
  <c r="BW277" i="54"/>
  <c r="BW275" i="54"/>
  <c r="BW269" i="54"/>
  <c r="BW267" i="54"/>
  <c r="BW261" i="54"/>
  <c r="BW255" i="54"/>
  <c r="BW251" i="54"/>
  <c r="BW247" i="54"/>
  <c r="BW243" i="54"/>
  <c r="BW239" i="54"/>
  <c r="BW315" i="54"/>
  <c r="BW327" i="54"/>
  <c r="BW347" i="54"/>
  <c r="BW329" i="54"/>
  <c r="BW325" i="54"/>
  <c r="BW321" i="54"/>
  <c r="BW319" i="54"/>
  <c r="BW311" i="54"/>
  <c r="BW326" i="54"/>
  <c r="BW324" i="54"/>
  <c r="BW322" i="54"/>
  <c r="BW320" i="54"/>
  <c r="BW318" i="54"/>
  <c r="BW314" i="54"/>
  <c r="BW310" i="54"/>
  <c r="BW306" i="54"/>
  <c r="BW302" i="54"/>
  <c r="BW298" i="54"/>
  <c r="BW332" i="54"/>
  <c r="BW341" i="54"/>
  <c r="BW339" i="54"/>
  <c r="BW335" i="54"/>
  <c r="BW331" i="54"/>
  <c r="BW351" i="54"/>
  <c r="BW345" i="54"/>
  <c r="BW352" i="54"/>
  <c r="V40" i="48"/>
  <c r="T70" i="52"/>
  <c r="J70" i="52"/>
  <c r="S70" i="52"/>
  <c r="R70" i="52"/>
  <c r="B4" i="52" s="1"/>
  <c r="N70" i="52"/>
  <c r="Q70" i="52"/>
  <c r="O70" i="52"/>
  <c r="K70" i="52"/>
  <c r="B3" i="52" s="1"/>
  <c r="E70" i="52"/>
  <c r="I70" i="52"/>
  <c r="Q69" i="51"/>
  <c r="O69" i="51"/>
  <c r="K69" i="51"/>
  <c r="E69" i="51"/>
  <c r="R69" i="51"/>
  <c r="N69" i="51"/>
  <c r="I69" i="51"/>
  <c r="S69" i="51"/>
  <c r="T69" i="51"/>
  <c r="J69" i="51"/>
  <c r="P70" i="51"/>
  <c r="L70" i="51"/>
  <c r="D70" i="51"/>
  <c r="M70" i="51"/>
  <c r="G70" i="51"/>
  <c r="H70" i="51" s="1"/>
  <c r="T70" i="50"/>
  <c r="J70" i="50"/>
  <c r="S70" i="50"/>
  <c r="R70" i="50"/>
  <c r="B4" i="50" s="1"/>
  <c r="N70" i="50"/>
  <c r="Q70" i="50"/>
  <c r="O70" i="50"/>
  <c r="K70" i="50"/>
  <c r="B3" i="50" s="1"/>
  <c r="E70" i="50"/>
  <c r="I70" i="50"/>
  <c r="AW2" i="41"/>
  <c r="AV353" i="41"/>
  <c r="AV3" i="41"/>
  <c r="AV352" i="41"/>
  <c r="AV4" i="41"/>
  <c r="AV5" i="41"/>
  <c r="AV6" i="41"/>
  <c r="AV7" i="41"/>
  <c r="AV8" i="41"/>
  <c r="AV9" i="41"/>
  <c r="AV10" i="41"/>
  <c r="AV11" i="41"/>
  <c r="AV12" i="41"/>
  <c r="AV13" i="41"/>
  <c r="AV14" i="41"/>
  <c r="AV15" i="41"/>
  <c r="AV16" i="41"/>
  <c r="AV17" i="41"/>
  <c r="AV18" i="41"/>
  <c r="AV19" i="41"/>
  <c r="AV20" i="41"/>
  <c r="AV21" i="41"/>
  <c r="AV22" i="41"/>
  <c r="AV23" i="41"/>
  <c r="AV24" i="41"/>
  <c r="AV25" i="41"/>
  <c r="AV26" i="41"/>
  <c r="AV27" i="41"/>
  <c r="AV28" i="41"/>
  <c r="AV29" i="41"/>
  <c r="AV30" i="41"/>
  <c r="AV31" i="41"/>
  <c r="AV32" i="41"/>
  <c r="AV33" i="41"/>
  <c r="AV34" i="41"/>
  <c r="AV35" i="41"/>
  <c r="AV36" i="41"/>
  <c r="AV37" i="41"/>
  <c r="AV38" i="41"/>
  <c r="AV39" i="41"/>
  <c r="AV40" i="41"/>
  <c r="AV41" i="41"/>
  <c r="AV42" i="41"/>
  <c r="AV43" i="41"/>
  <c r="AV44" i="41"/>
  <c r="AV45" i="41"/>
  <c r="AV46" i="41"/>
  <c r="AV47" i="41"/>
  <c r="AV48" i="41"/>
  <c r="AV49" i="41"/>
  <c r="AV50" i="41"/>
  <c r="AV51" i="41"/>
  <c r="AV52" i="41"/>
  <c r="AV53" i="41"/>
  <c r="AV54" i="41"/>
  <c r="AV55" i="41"/>
  <c r="AV56" i="41"/>
  <c r="AV57" i="41"/>
  <c r="AV58" i="41"/>
  <c r="AV59" i="41"/>
  <c r="AV60" i="41"/>
  <c r="AV61" i="41"/>
  <c r="AV62" i="41"/>
  <c r="AV63" i="41"/>
  <c r="AV64" i="41"/>
  <c r="AV65" i="41"/>
  <c r="AV66" i="41"/>
  <c r="AV67" i="41"/>
  <c r="AV68" i="41"/>
  <c r="AV69" i="41"/>
  <c r="AV70" i="41"/>
  <c r="AV71" i="41"/>
  <c r="AV72" i="41"/>
  <c r="AV73" i="41"/>
  <c r="AV74" i="41"/>
  <c r="AV75" i="41"/>
  <c r="AV76" i="41"/>
  <c r="AV77" i="41"/>
  <c r="AV78" i="41"/>
  <c r="AV79" i="41"/>
  <c r="AV80" i="41"/>
  <c r="AV81" i="41"/>
  <c r="AV82" i="41"/>
  <c r="AV83" i="41"/>
  <c r="AV84" i="41"/>
  <c r="AV85" i="41"/>
  <c r="AV86" i="41"/>
  <c r="AV87" i="41"/>
  <c r="AV88" i="41"/>
  <c r="AV89" i="41"/>
  <c r="AV90" i="41"/>
  <c r="AV91" i="41"/>
  <c r="AV92" i="41"/>
  <c r="AV93" i="41"/>
  <c r="AV94" i="41"/>
  <c r="AV95" i="41"/>
  <c r="AV96" i="41"/>
  <c r="AV97" i="41"/>
  <c r="AV98" i="41"/>
  <c r="AV99" i="41"/>
  <c r="AV100" i="41"/>
  <c r="AV101" i="41"/>
  <c r="AV102" i="41"/>
  <c r="AV103" i="41"/>
  <c r="AV104" i="41"/>
  <c r="AV105" i="41"/>
  <c r="AV106" i="41"/>
  <c r="AV107" i="41"/>
  <c r="AV108" i="41"/>
  <c r="AV109" i="41"/>
  <c r="AV110" i="41"/>
  <c r="AV111" i="41"/>
  <c r="AV112" i="41"/>
  <c r="AV113" i="41"/>
  <c r="AV114" i="41"/>
  <c r="AV117" i="41"/>
  <c r="AV118" i="41"/>
  <c r="AV119" i="41"/>
  <c r="AV120" i="41"/>
  <c r="AV121" i="41"/>
  <c r="AV122" i="41"/>
  <c r="AV123" i="41"/>
  <c r="AV124" i="41"/>
  <c r="AV125" i="41"/>
  <c r="AV126" i="41"/>
  <c r="AV127" i="41"/>
  <c r="AV128" i="41"/>
  <c r="AV129" i="41"/>
  <c r="AV130" i="41"/>
  <c r="AV131" i="41"/>
  <c r="AV132" i="41"/>
  <c r="AV133" i="41"/>
  <c r="AV134" i="41"/>
  <c r="AV135" i="41"/>
  <c r="AV136" i="41"/>
  <c r="AV137" i="41"/>
  <c r="AV138" i="41"/>
  <c r="AV139" i="41"/>
  <c r="AV140" i="41"/>
  <c r="AV141" i="41"/>
  <c r="AV142" i="41"/>
  <c r="AV143" i="41"/>
  <c r="AV144" i="41"/>
  <c r="AV145" i="41"/>
  <c r="AV146" i="41"/>
  <c r="AV147" i="41"/>
  <c r="AV148" i="41"/>
  <c r="AV149" i="41"/>
  <c r="AV150" i="41"/>
  <c r="AV151" i="41"/>
  <c r="AV152" i="41"/>
  <c r="AV153" i="41"/>
  <c r="AV154" i="41"/>
  <c r="AV155" i="41"/>
  <c r="AV156" i="41"/>
  <c r="AV157" i="41"/>
  <c r="AV158" i="41"/>
  <c r="AV159" i="41"/>
  <c r="AV160" i="41"/>
  <c r="AV161" i="41"/>
  <c r="AV162" i="41"/>
  <c r="AV163" i="41"/>
  <c r="AV164" i="41"/>
  <c r="AV165" i="41"/>
  <c r="AV166" i="41"/>
  <c r="AV167" i="41"/>
  <c r="AV168" i="41"/>
  <c r="AV169" i="41"/>
  <c r="AV170" i="41"/>
  <c r="AV171" i="41"/>
  <c r="AV172" i="41"/>
  <c r="AV115" i="41"/>
  <c r="AV116" i="41"/>
  <c r="AV173" i="41"/>
  <c r="AV174" i="41"/>
  <c r="AV175" i="41"/>
  <c r="AV176" i="41"/>
  <c r="AV177" i="41"/>
  <c r="AV178" i="41"/>
  <c r="AV179" i="41"/>
  <c r="AV180" i="41"/>
  <c r="AV181" i="41"/>
  <c r="AV182" i="41"/>
  <c r="AV183" i="41"/>
  <c r="AV184" i="41"/>
  <c r="AV185" i="41"/>
  <c r="AV186" i="41"/>
  <c r="AV187" i="41"/>
  <c r="AV188" i="41"/>
  <c r="AV189" i="41"/>
  <c r="AV190" i="41"/>
  <c r="AV191" i="41"/>
  <c r="AV192" i="41"/>
  <c r="AV193" i="41"/>
  <c r="AV194" i="41"/>
  <c r="AV195" i="41"/>
  <c r="AV196" i="41"/>
  <c r="AV197" i="41"/>
  <c r="AV198" i="41"/>
  <c r="AV199" i="41"/>
  <c r="AV200" i="41"/>
  <c r="AV201" i="41"/>
  <c r="AV202" i="41"/>
  <c r="AV203" i="41"/>
  <c r="AV204" i="41"/>
  <c r="AV205" i="41"/>
  <c r="AV206" i="41"/>
  <c r="AV207" i="41"/>
  <c r="AV208" i="41"/>
  <c r="AV209" i="41"/>
  <c r="AV210" i="41"/>
  <c r="AV211" i="41"/>
  <c r="AV212" i="41"/>
  <c r="AV213" i="41"/>
  <c r="AV214" i="41"/>
  <c r="AV215" i="41"/>
  <c r="AV216" i="41"/>
  <c r="AV217" i="41"/>
  <c r="AV218" i="41"/>
  <c r="AV219" i="41"/>
  <c r="AV220" i="41"/>
  <c r="AV221" i="41"/>
  <c r="AV222" i="41"/>
  <c r="AV223" i="41"/>
  <c r="AV224" i="41"/>
  <c r="AV225" i="41"/>
  <c r="AV226" i="41"/>
  <c r="AV227" i="41"/>
  <c r="AV228" i="41"/>
  <c r="AV229" i="41"/>
  <c r="AV230" i="41"/>
  <c r="AV231" i="41"/>
  <c r="AV232" i="41"/>
  <c r="AV233" i="41"/>
  <c r="AV234" i="41"/>
  <c r="AV235" i="41"/>
  <c r="AV236" i="41"/>
  <c r="AV237" i="41"/>
  <c r="AV238" i="41"/>
  <c r="AV239" i="41"/>
  <c r="AV240" i="41"/>
  <c r="AV241" i="41"/>
  <c r="AV242" i="41"/>
  <c r="AV243" i="41"/>
  <c r="AV244" i="41"/>
  <c r="AV245" i="41"/>
  <c r="AV246" i="41"/>
  <c r="AV247" i="41"/>
  <c r="AV248" i="41"/>
  <c r="AV249" i="41"/>
  <c r="AV250" i="41"/>
  <c r="AV251" i="41"/>
  <c r="AV252" i="41"/>
  <c r="AV253" i="41"/>
  <c r="AV254" i="41"/>
  <c r="AV255" i="41"/>
  <c r="AV256" i="41"/>
  <c r="AV257" i="41"/>
  <c r="AV258" i="41"/>
  <c r="AV259" i="41"/>
  <c r="AV260" i="41"/>
  <c r="AV261" i="41"/>
  <c r="AV262" i="41"/>
  <c r="AV263" i="41"/>
  <c r="AV264" i="41"/>
  <c r="AV265" i="41"/>
  <c r="AV266" i="41"/>
  <c r="AV267" i="41"/>
  <c r="AV268" i="41"/>
  <c r="AV269" i="41"/>
  <c r="AV270" i="41"/>
  <c r="AV271" i="41"/>
  <c r="AV272" i="41"/>
  <c r="AV273" i="41"/>
  <c r="AV274" i="41"/>
  <c r="AV275" i="41"/>
  <c r="AV276" i="41"/>
  <c r="AV277" i="41"/>
  <c r="AV278" i="41"/>
  <c r="AV279" i="41"/>
  <c r="AV280" i="41"/>
  <c r="AV281" i="41"/>
  <c r="AV282" i="41"/>
  <c r="AV283" i="41"/>
  <c r="AV284" i="41"/>
  <c r="AV285" i="41"/>
  <c r="AV286" i="41"/>
  <c r="AV287" i="41"/>
  <c r="AV288" i="41"/>
  <c r="AV289" i="41"/>
  <c r="AV290" i="41"/>
  <c r="AV291" i="41"/>
  <c r="AV292" i="41"/>
  <c r="AV293" i="41"/>
  <c r="AV294" i="41"/>
  <c r="AV295" i="41"/>
  <c r="AV296" i="41"/>
  <c r="AV297" i="41"/>
  <c r="AV298" i="41"/>
  <c r="AV299" i="41"/>
  <c r="AV300" i="41"/>
  <c r="AV301" i="41"/>
  <c r="AV302" i="41"/>
  <c r="AV303" i="41"/>
  <c r="AV304" i="41"/>
  <c r="AV305" i="41"/>
  <c r="AV306" i="41"/>
  <c r="AV307" i="41"/>
  <c r="AV308" i="41"/>
  <c r="AV309" i="41"/>
  <c r="AV310" i="41"/>
  <c r="AV311" i="41"/>
  <c r="AV312" i="41"/>
  <c r="AV313" i="41"/>
  <c r="AV314" i="41"/>
  <c r="AV315" i="41"/>
  <c r="AV316" i="41"/>
  <c r="AV317" i="41"/>
  <c r="AV318" i="41"/>
  <c r="AV319" i="41"/>
  <c r="AV320" i="41"/>
  <c r="AV321" i="41"/>
  <c r="AV322" i="41"/>
  <c r="AV323" i="41"/>
  <c r="AV324" i="41"/>
  <c r="AV325" i="41"/>
  <c r="AV326" i="41"/>
  <c r="AV327" i="41"/>
  <c r="AV328" i="41"/>
  <c r="AV329" i="41"/>
  <c r="AV330" i="41"/>
  <c r="AV331" i="41"/>
  <c r="AV332" i="41"/>
  <c r="AV333" i="41"/>
  <c r="AV334" i="41"/>
  <c r="AV335" i="41"/>
  <c r="AV336" i="41"/>
  <c r="AV337" i="41"/>
  <c r="AV338" i="41"/>
  <c r="AV339" i="41"/>
  <c r="AV340" i="41"/>
  <c r="AV341" i="41"/>
  <c r="AV342" i="41"/>
  <c r="AV343" i="41"/>
  <c r="AV344" i="41"/>
  <c r="AV345" i="41"/>
  <c r="AV346" i="41"/>
  <c r="AV347" i="41"/>
  <c r="AV348" i="41"/>
  <c r="AV349" i="41"/>
  <c r="AV350" i="41"/>
  <c r="AV351" i="41"/>
  <c r="AW400" i="41" l="1"/>
  <c r="AW399" i="41"/>
  <c r="AW362" i="41"/>
  <c r="AW364" i="41"/>
  <c r="AW356" i="41"/>
  <c r="AW360" i="41"/>
  <c r="AW368" i="41"/>
  <c r="AW370" i="41"/>
  <c r="AW372" i="41"/>
  <c r="AW374" i="41"/>
  <c r="AW376" i="41"/>
  <c r="AW380" i="41"/>
  <c r="AW384" i="41"/>
  <c r="AW366" i="41"/>
  <c r="AW386" i="41"/>
  <c r="AW390" i="41"/>
  <c r="AW357" i="41"/>
  <c r="AW361" i="41"/>
  <c r="AW387" i="41"/>
  <c r="AW391" i="41"/>
  <c r="AW358" i="41"/>
  <c r="AW388" i="41"/>
  <c r="AW392" i="41"/>
  <c r="AW354" i="41"/>
  <c r="AW394" i="41"/>
  <c r="AW363" i="41"/>
  <c r="AW385" i="41"/>
  <c r="AW378" i="41"/>
  <c r="AW377" i="41"/>
  <c r="AW389" i="41"/>
  <c r="AW393" i="41"/>
  <c r="AW365" i="41"/>
  <c r="AW381" i="41"/>
  <c r="AW355" i="41"/>
  <c r="AW382" i="41"/>
  <c r="AW396" i="41"/>
  <c r="AW398" i="41"/>
  <c r="AW359" i="41"/>
  <c r="AW367" i="41"/>
  <c r="AW369" i="41"/>
  <c r="AW371" i="41"/>
  <c r="AW373" i="41"/>
  <c r="AW375" i="41"/>
  <c r="AW383" i="41"/>
  <c r="AW395" i="41"/>
  <c r="AW379" i="41"/>
  <c r="AW397" i="41"/>
  <c r="BX355" i="54"/>
  <c r="BX356" i="54"/>
  <c r="BX357" i="54"/>
  <c r="BX358" i="54"/>
  <c r="BX359" i="54"/>
  <c r="BX354" i="54"/>
  <c r="BX361" i="54"/>
  <c r="BX362" i="54"/>
  <c r="BX365" i="54"/>
  <c r="BX366" i="54"/>
  <c r="BX369" i="54"/>
  <c r="BX370" i="54"/>
  <c r="BX374" i="54"/>
  <c r="BX375" i="54"/>
  <c r="BX360" i="54"/>
  <c r="BX363" i="54"/>
  <c r="BX364" i="54"/>
  <c r="BX367" i="54"/>
  <c r="BX368" i="54"/>
  <c r="BX371" i="54"/>
  <c r="BX373" i="54"/>
  <c r="BX376" i="54"/>
  <c r="BX377" i="54"/>
  <c r="BX378" i="54"/>
  <c r="BX379" i="54"/>
  <c r="BX382" i="54"/>
  <c r="BX383" i="54"/>
  <c r="BX386" i="54"/>
  <c r="BX387" i="54"/>
  <c r="BX390" i="54"/>
  <c r="BX391" i="54"/>
  <c r="BX394" i="54"/>
  <c r="BX395" i="54"/>
  <c r="BX398" i="54"/>
  <c r="BX399" i="54"/>
  <c r="BX380" i="54"/>
  <c r="BX381" i="54"/>
  <c r="BX384" i="54"/>
  <c r="BX385" i="54"/>
  <c r="BX388" i="54"/>
  <c r="BX389" i="54"/>
  <c r="BX392" i="54"/>
  <c r="BX393" i="54"/>
  <c r="BX396" i="54"/>
  <c r="BX397" i="54"/>
  <c r="BX400" i="54"/>
  <c r="BX372" i="54"/>
  <c r="BY2" i="54"/>
  <c r="BX155" i="54"/>
  <c r="BX153" i="54"/>
  <c r="BX151" i="54"/>
  <c r="BX149" i="54"/>
  <c r="BX147" i="54"/>
  <c r="BX145" i="54"/>
  <c r="BX143" i="54"/>
  <c r="BX167" i="54"/>
  <c r="BX148" i="54"/>
  <c r="BX135" i="54"/>
  <c r="BX119" i="54"/>
  <c r="BX113" i="54"/>
  <c r="BX133" i="54"/>
  <c r="BX131" i="54"/>
  <c r="BX129" i="54"/>
  <c r="BX127" i="54"/>
  <c r="BX125" i="54"/>
  <c r="BX123" i="54"/>
  <c r="BX121" i="54"/>
  <c r="BX115" i="54"/>
  <c r="BX109" i="54"/>
  <c r="BX107" i="54"/>
  <c r="BX101" i="54"/>
  <c r="BX99" i="54"/>
  <c r="BX91" i="54"/>
  <c r="BX87" i="54"/>
  <c r="BX85" i="54"/>
  <c r="BX83" i="54"/>
  <c r="BX79" i="54"/>
  <c r="BX75" i="54"/>
  <c r="BX71" i="54"/>
  <c r="BX111" i="54"/>
  <c r="BX105" i="54"/>
  <c r="BX103" i="54"/>
  <c r="BX97" i="54"/>
  <c r="BX95" i="54"/>
  <c r="BX93" i="54"/>
  <c r="BX89" i="54"/>
  <c r="BX81" i="54"/>
  <c r="BX77" i="54"/>
  <c r="BX73" i="54"/>
  <c r="BX69" i="54"/>
  <c r="BX65" i="54"/>
  <c r="BX61" i="54"/>
  <c r="BX57" i="54"/>
  <c r="BX53" i="54"/>
  <c r="BX49" i="54"/>
  <c r="BX45" i="54"/>
  <c r="BX41" i="54"/>
  <c r="BX67" i="54"/>
  <c r="BX63" i="54"/>
  <c r="BX59" i="54"/>
  <c r="BX55" i="54"/>
  <c r="BX51" i="54"/>
  <c r="BX47" i="54"/>
  <c r="BX43" i="54"/>
  <c r="BX39" i="54"/>
  <c r="BX37" i="54"/>
  <c r="BX35" i="54"/>
  <c r="BX33" i="54"/>
  <c r="BX31" i="54"/>
  <c r="BX29" i="54"/>
  <c r="BX27" i="54"/>
  <c r="BX25" i="54"/>
  <c r="BX23" i="54"/>
  <c r="BX21" i="54"/>
  <c r="BX19" i="54"/>
  <c r="BX17" i="54"/>
  <c r="BX15" i="54"/>
  <c r="BX13" i="54"/>
  <c r="BX11" i="54"/>
  <c r="BX9" i="54"/>
  <c r="BX7" i="54"/>
  <c r="BX5" i="54"/>
  <c r="BX255" i="54"/>
  <c r="BX251" i="54"/>
  <c r="BX157" i="54"/>
  <c r="BX137" i="54"/>
  <c r="BX117" i="54"/>
  <c r="BX12" i="54"/>
  <c r="BX8" i="54"/>
  <c r="BX4" i="54"/>
  <c r="BX187" i="54"/>
  <c r="BX171" i="54"/>
  <c r="BX163" i="54"/>
  <c r="BX141" i="54"/>
  <c r="BX247" i="54"/>
  <c r="BX243" i="54"/>
  <c r="BX175" i="54"/>
  <c r="BX159" i="54"/>
  <c r="BX139" i="54"/>
  <c r="BX14" i="54"/>
  <c r="BX10" i="54"/>
  <c r="BX6" i="54"/>
  <c r="BX239" i="54"/>
  <c r="BX179" i="54"/>
  <c r="BX36" i="54"/>
  <c r="BX34" i="54"/>
  <c r="BX32" i="54"/>
  <c r="BX30" i="54"/>
  <c r="BX28" i="54"/>
  <c r="BX26" i="54"/>
  <c r="BX24" i="54"/>
  <c r="BX22" i="54"/>
  <c r="BX20" i="54"/>
  <c r="BX18" i="54"/>
  <c r="BX16" i="54"/>
  <c r="BX160" i="54"/>
  <c r="BX164" i="54"/>
  <c r="BX172" i="54"/>
  <c r="BX180" i="54"/>
  <c r="BX252" i="54"/>
  <c r="BX244" i="54"/>
  <c r="BX220" i="54"/>
  <c r="BX216" i="54"/>
  <c r="BX212" i="54"/>
  <c r="BX208" i="54"/>
  <c r="BX204" i="54"/>
  <c r="BX176" i="54"/>
  <c r="BX168" i="54"/>
  <c r="BX136" i="54"/>
  <c r="BX134" i="54"/>
  <c r="BX128" i="54"/>
  <c r="BX126" i="54"/>
  <c r="BX120" i="54"/>
  <c r="BX114" i="54"/>
  <c r="BX112" i="54"/>
  <c r="BX264" i="54"/>
  <c r="BX256" i="54"/>
  <c r="BX248" i="54"/>
  <c r="BX240" i="54"/>
  <c r="BX200" i="54"/>
  <c r="BX196" i="54"/>
  <c r="BX192" i="54"/>
  <c r="BX188" i="54"/>
  <c r="BX184" i="54"/>
  <c r="BX156" i="54"/>
  <c r="BX152" i="54"/>
  <c r="BX144" i="54"/>
  <c r="BX140" i="54"/>
  <c r="BX132" i="54"/>
  <c r="BX130" i="54"/>
  <c r="BX124" i="54"/>
  <c r="BX122" i="54"/>
  <c r="BX118" i="54"/>
  <c r="BX116" i="54"/>
  <c r="BX110" i="54"/>
  <c r="BX106" i="54"/>
  <c r="BX104" i="54"/>
  <c r="BX100" i="54"/>
  <c r="BX96" i="54"/>
  <c r="BX92" i="54"/>
  <c r="BX88" i="54"/>
  <c r="BX84" i="54"/>
  <c r="BX80" i="54"/>
  <c r="BX76" i="54"/>
  <c r="BX72" i="54"/>
  <c r="BX68" i="54"/>
  <c r="BX64" i="54"/>
  <c r="BX60" i="54"/>
  <c r="BX56" i="54"/>
  <c r="BX52" i="54"/>
  <c r="BX48" i="54"/>
  <c r="BX44" i="54"/>
  <c r="BX40" i="54"/>
  <c r="BX185" i="54"/>
  <c r="BX173" i="54"/>
  <c r="BX165" i="54"/>
  <c r="BX227" i="54"/>
  <c r="BX215" i="54"/>
  <c r="BX213" i="54"/>
  <c r="BX237" i="54"/>
  <c r="BX233" i="54"/>
  <c r="BX292" i="54"/>
  <c r="BX290" i="54"/>
  <c r="BX288" i="54"/>
  <c r="BX282" i="54"/>
  <c r="BX280" i="54"/>
  <c r="BX274" i="54"/>
  <c r="BX272" i="54"/>
  <c r="BX108" i="54"/>
  <c r="BX102" i="54"/>
  <c r="BX98" i="54"/>
  <c r="BX94" i="54"/>
  <c r="BX90" i="54"/>
  <c r="BX86" i="54"/>
  <c r="BX82" i="54"/>
  <c r="BX78" i="54"/>
  <c r="BX74" i="54"/>
  <c r="BX70" i="54"/>
  <c r="BX66" i="54"/>
  <c r="BX62" i="54"/>
  <c r="BX58" i="54"/>
  <c r="BX54" i="54"/>
  <c r="BX50" i="54"/>
  <c r="BX46" i="54"/>
  <c r="BX42" i="54"/>
  <c r="BX38" i="54"/>
  <c r="BX235" i="54"/>
  <c r="BX183" i="54"/>
  <c r="BX181" i="54"/>
  <c r="BX177" i="54"/>
  <c r="BX169" i="54"/>
  <c r="BX161" i="54"/>
  <c r="BX253" i="54"/>
  <c r="BX249" i="54"/>
  <c r="BX245" i="54"/>
  <c r="BX241" i="54"/>
  <c r="BX225" i="54"/>
  <c r="BX217" i="54"/>
  <c r="BX211" i="54"/>
  <c r="BX209" i="54"/>
  <c r="BX207" i="54"/>
  <c r="BX205" i="54"/>
  <c r="BX203" i="54"/>
  <c r="BX201" i="54"/>
  <c r="BX199" i="54"/>
  <c r="BX197" i="54"/>
  <c r="BX195" i="54"/>
  <c r="BX193" i="54"/>
  <c r="BX191" i="54"/>
  <c r="BX189" i="54"/>
  <c r="BX231" i="54"/>
  <c r="BX223" i="54"/>
  <c r="BX221" i="54"/>
  <c r="BX219" i="54"/>
  <c r="BX229" i="54"/>
  <c r="BX294" i="54"/>
  <c r="BX286" i="54"/>
  <c r="BX284" i="54"/>
  <c r="BX278" i="54"/>
  <c r="BX276" i="54"/>
  <c r="BX270" i="54"/>
  <c r="BX268" i="54"/>
  <c r="BX266" i="54"/>
  <c r="BX258" i="54"/>
  <c r="BX238" i="54"/>
  <c r="BX236" i="54"/>
  <c r="BX230" i="54"/>
  <c r="BX226" i="54"/>
  <c r="BX260" i="54"/>
  <c r="BX254" i="54"/>
  <c r="BX250" i="54"/>
  <c r="BX246" i="54"/>
  <c r="BX242" i="54"/>
  <c r="BX234" i="54"/>
  <c r="BX222" i="54"/>
  <c r="BX138" i="54"/>
  <c r="BX142" i="54"/>
  <c r="BX146" i="54"/>
  <c r="BX150" i="54"/>
  <c r="BX154" i="54"/>
  <c r="BX158" i="54"/>
  <c r="BX162" i="54"/>
  <c r="BX166" i="54"/>
  <c r="BX170" i="54"/>
  <c r="BX174" i="54"/>
  <c r="BX178" i="54"/>
  <c r="BX182" i="54"/>
  <c r="BX186" i="54"/>
  <c r="BX190" i="54"/>
  <c r="BX194" i="54"/>
  <c r="BX198" i="54"/>
  <c r="BX202" i="54"/>
  <c r="BX206" i="54"/>
  <c r="BX210" i="54"/>
  <c r="BX214" i="54"/>
  <c r="BX218" i="54"/>
  <c r="BX224" i="54"/>
  <c r="BX228" i="54"/>
  <c r="BX232" i="54"/>
  <c r="BX262" i="54"/>
  <c r="BX311" i="54"/>
  <c r="BX259" i="54"/>
  <c r="BX299" i="54"/>
  <c r="BX322" i="54"/>
  <c r="BX314" i="54"/>
  <c r="BX310" i="54"/>
  <c r="BX302" i="54"/>
  <c r="BX298" i="54"/>
  <c r="BX312" i="54"/>
  <c r="BX337" i="54"/>
  <c r="BX335" i="54"/>
  <c r="BX333" i="54"/>
  <c r="BX327" i="54"/>
  <c r="BX325" i="54"/>
  <c r="BX323" i="54"/>
  <c r="BX317" i="54"/>
  <c r="BX315" i="54"/>
  <c r="BX313" i="54"/>
  <c r="BX309" i="54"/>
  <c r="BX307" i="54"/>
  <c r="BX297" i="54"/>
  <c r="BX295" i="54"/>
  <c r="BX293" i="54"/>
  <c r="BX291" i="54"/>
  <c r="BX289" i="54"/>
  <c r="BX287" i="54"/>
  <c r="BX285" i="54"/>
  <c r="BX283" i="54"/>
  <c r="BX281" i="54"/>
  <c r="BX279" i="54"/>
  <c r="BX277" i="54"/>
  <c r="BX275" i="54"/>
  <c r="BX273" i="54"/>
  <c r="BX271" i="54"/>
  <c r="BX269" i="54"/>
  <c r="BX267" i="54"/>
  <c r="BX265" i="54"/>
  <c r="BX263" i="54"/>
  <c r="BX261" i="54"/>
  <c r="BX332" i="54"/>
  <c r="BX342" i="54"/>
  <c r="BX334" i="54"/>
  <c r="BX343" i="54"/>
  <c r="BX339" i="54"/>
  <c r="BX347" i="54"/>
  <c r="BX341" i="54"/>
  <c r="BX348" i="54"/>
  <c r="BX346" i="54"/>
  <c r="BX340" i="54"/>
  <c r="BX338" i="54"/>
  <c r="BX344" i="54"/>
  <c r="BX352" i="54"/>
  <c r="BX303" i="54"/>
  <c r="BX257" i="54"/>
  <c r="BX318" i="54"/>
  <c r="BX316" i="54"/>
  <c r="BX308" i="54"/>
  <c r="BX304" i="54"/>
  <c r="BX300" i="54"/>
  <c r="BX296" i="54"/>
  <c r="BX306" i="54"/>
  <c r="BX326" i="54"/>
  <c r="BX331" i="54"/>
  <c r="BX329" i="54"/>
  <c r="BX321" i="54"/>
  <c r="BX319" i="54"/>
  <c r="BX305" i="54"/>
  <c r="BX301" i="54"/>
  <c r="BX336" i="54"/>
  <c r="BX324" i="54"/>
  <c r="BX320" i="54"/>
  <c r="BX350" i="54"/>
  <c r="BX330" i="54"/>
  <c r="BX328" i="54"/>
  <c r="BX353" i="54"/>
  <c r="BX351" i="54"/>
  <c r="BX349" i="54"/>
  <c r="BX345" i="54"/>
  <c r="BX3" i="54"/>
  <c r="V41" i="48"/>
  <c r="T70" i="51"/>
  <c r="J70" i="51"/>
  <c r="S70" i="51"/>
  <c r="R70" i="51"/>
  <c r="B4" i="51" s="1"/>
  <c r="N70" i="51"/>
  <c r="Q70" i="51"/>
  <c r="O70" i="51"/>
  <c r="K70" i="51"/>
  <c r="B3" i="51" s="1"/>
  <c r="E70" i="51"/>
  <c r="I70" i="51"/>
  <c r="AW352" i="41"/>
  <c r="AW353" i="41"/>
  <c r="AW3" i="41"/>
  <c r="AW4" i="41"/>
  <c r="AW5" i="41"/>
  <c r="AW6" i="41"/>
  <c r="AW7" i="41"/>
  <c r="AW8" i="41"/>
  <c r="AW9" i="41"/>
  <c r="AW10" i="41"/>
  <c r="AW11" i="41"/>
  <c r="AW12" i="41"/>
  <c r="AW13" i="41"/>
  <c r="AW14" i="41"/>
  <c r="AW15" i="41"/>
  <c r="AW16" i="41"/>
  <c r="AW17" i="41"/>
  <c r="AW18" i="41"/>
  <c r="AW19" i="41"/>
  <c r="AW20" i="41"/>
  <c r="AW21" i="41"/>
  <c r="AW22" i="41"/>
  <c r="AW23" i="41"/>
  <c r="AW24" i="41"/>
  <c r="AW25" i="41"/>
  <c r="AW26" i="41"/>
  <c r="AW27" i="41"/>
  <c r="AW28" i="41"/>
  <c r="AW29" i="41"/>
  <c r="AW30" i="41"/>
  <c r="AW31" i="41"/>
  <c r="AW32" i="41"/>
  <c r="AW33" i="41"/>
  <c r="AW34" i="41"/>
  <c r="AW35" i="41"/>
  <c r="AW36" i="41"/>
  <c r="AW37" i="41"/>
  <c r="AW38" i="41"/>
  <c r="AW39" i="41"/>
  <c r="AW40" i="41"/>
  <c r="AW41" i="41"/>
  <c r="AW42" i="41"/>
  <c r="AW43" i="41"/>
  <c r="AW44" i="41"/>
  <c r="AW45" i="41"/>
  <c r="AW46" i="41"/>
  <c r="AW47" i="41"/>
  <c r="AW48" i="41"/>
  <c r="AW49" i="41"/>
  <c r="AW50" i="41"/>
  <c r="AW51" i="41"/>
  <c r="AW52" i="41"/>
  <c r="AW53" i="41"/>
  <c r="AW54" i="41"/>
  <c r="AW55" i="41"/>
  <c r="AW56" i="41"/>
  <c r="AW57" i="41"/>
  <c r="AW58" i="41"/>
  <c r="AW59" i="41"/>
  <c r="AW60" i="41"/>
  <c r="AW61" i="41"/>
  <c r="AW62" i="41"/>
  <c r="AW63" i="41"/>
  <c r="AW64" i="41"/>
  <c r="AW65" i="41"/>
  <c r="AW66" i="41"/>
  <c r="AW67" i="41"/>
  <c r="AW68" i="41"/>
  <c r="AW69" i="41"/>
  <c r="AW70" i="41"/>
  <c r="AW71" i="41"/>
  <c r="AW72" i="41"/>
  <c r="AW73" i="41"/>
  <c r="AW74" i="41"/>
  <c r="AW75" i="41"/>
  <c r="AW76" i="41"/>
  <c r="AW77" i="41"/>
  <c r="AW78" i="41"/>
  <c r="AW79" i="41"/>
  <c r="AW80" i="41"/>
  <c r="AW81" i="41"/>
  <c r="AW82" i="41"/>
  <c r="AW83" i="41"/>
  <c r="AW84" i="41"/>
  <c r="AW85" i="41"/>
  <c r="AW86" i="41"/>
  <c r="AW87" i="41"/>
  <c r="AW88" i="41"/>
  <c r="AW89" i="41"/>
  <c r="AW90" i="41"/>
  <c r="AW91" i="41"/>
  <c r="AW92" i="41"/>
  <c r="AW93" i="41"/>
  <c r="AW94" i="41"/>
  <c r="AW95" i="41"/>
  <c r="AW96" i="41"/>
  <c r="AW97" i="41"/>
  <c r="AW98" i="41"/>
  <c r="AW99" i="41"/>
  <c r="AW100" i="41"/>
  <c r="AW101" i="41"/>
  <c r="AW102" i="41"/>
  <c r="AW103" i="41"/>
  <c r="AW104" i="41"/>
  <c r="AW105" i="41"/>
  <c r="AW106" i="41"/>
  <c r="AW107" i="41"/>
  <c r="AW108" i="41"/>
  <c r="AW109" i="41"/>
  <c r="AW110" i="41"/>
  <c r="AW111" i="41"/>
  <c r="AW112" i="41"/>
  <c r="AW113" i="41"/>
  <c r="AW114" i="41"/>
  <c r="AW115" i="41"/>
  <c r="AW116" i="41"/>
  <c r="AW117" i="41"/>
  <c r="AW118" i="41"/>
  <c r="AW119" i="41"/>
  <c r="AW120" i="41"/>
  <c r="AW121" i="41"/>
  <c r="AW122" i="41"/>
  <c r="AW123" i="41"/>
  <c r="AW124" i="41"/>
  <c r="AW125" i="41"/>
  <c r="AW126" i="41"/>
  <c r="AW127" i="41"/>
  <c r="AW128" i="41"/>
  <c r="AW129" i="41"/>
  <c r="AW130" i="41"/>
  <c r="AW131" i="41"/>
  <c r="AW132" i="41"/>
  <c r="AW133" i="41"/>
  <c r="AW134" i="41"/>
  <c r="AW135" i="41"/>
  <c r="AW136" i="41"/>
  <c r="AW137" i="41"/>
  <c r="AW138" i="41"/>
  <c r="AW139" i="41"/>
  <c r="AW140" i="41"/>
  <c r="AW141" i="41"/>
  <c r="AW142" i="41"/>
  <c r="AW143" i="41"/>
  <c r="AW144" i="41"/>
  <c r="AW145" i="41"/>
  <c r="AW146" i="41"/>
  <c r="AW147" i="41"/>
  <c r="AW148" i="41"/>
  <c r="AW149" i="41"/>
  <c r="AW150" i="41"/>
  <c r="AW151" i="41"/>
  <c r="AW152" i="41"/>
  <c r="AW153" i="41"/>
  <c r="AW154" i="41"/>
  <c r="AW155" i="41"/>
  <c r="AW156" i="41"/>
  <c r="AW157" i="41"/>
  <c r="AW158" i="41"/>
  <c r="AW159" i="41"/>
  <c r="AW160" i="41"/>
  <c r="AW161" i="41"/>
  <c r="AW162" i="41"/>
  <c r="AW163" i="41"/>
  <c r="AW164" i="41"/>
  <c r="AW165" i="41"/>
  <c r="AW166" i="41"/>
  <c r="AW167" i="41"/>
  <c r="AW168" i="41"/>
  <c r="AW169" i="41"/>
  <c r="AW170" i="41"/>
  <c r="AW173" i="41"/>
  <c r="AW174" i="41"/>
  <c r="AW175" i="41"/>
  <c r="AW176" i="41"/>
  <c r="AW177" i="41"/>
  <c r="AW178" i="41"/>
  <c r="AW179" i="41"/>
  <c r="AW180" i="41"/>
  <c r="AW181" i="41"/>
  <c r="AW182" i="41"/>
  <c r="AW183" i="41"/>
  <c r="AW184" i="41"/>
  <c r="AW185" i="41"/>
  <c r="AW186" i="41"/>
  <c r="AW187" i="41"/>
  <c r="AW188" i="41"/>
  <c r="AW189" i="41"/>
  <c r="AW190" i="41"/>
  <c r="AW191" i="41"/>
  <c r="AW192" i="41"/>
  <c r="AW193" i="41"/>
  <c r="AW194" i="41"/>
  <c r="AW195" i="41"/>
  <c r="AW196" i="41"/>
  <c r="AW197" i="41"/>
  <c r="AW198" i="41"/>
  <c r="AW199" i="41"/>
  <c r="AW200" i="41"/>
  <c r="AW201" i="41"/>
  <c r="AW202" i="41"/>
  <c r="AW203" i="41"/>
  <c r="AW204" i="41"/>
  <c r="AW205" i="41"/>
  <c r="AW206" i="41"/>
  <c r="AW207" i="41"/>
  <c r="AW208" i="41"/>
  <c r="AW209" i="41"/>
  <c r="AW210" i="41"/>
  <c r="AW211" i="41"/>
  <c r="AW212" i="41"/>
  <c r="AW213" i="41"/>
  <c r="AW214" i="41"/>
  <c r="AW215" i="41"/>
  <c r="AW216" i="41"/>
  <c r="AW217" i="41"/>
  <c r="AW218" i="41"/>
  <c r="AW219" i="41"/>
  <c r="AW220" i="41"/>
  <c r="AW221" i="41"/>
  <c r="AW222" i="41"/>
  <c r="AW223" i="41"/>
  <c r="AW224" i="41"/>
  <c r="AW225" i="41"/>
  <c r="AW226" i="41"/>
  <c r="AW227" i="41"/>
  <c r="AW228" i="41"/>
  <c r="AW229" i="41"/>
  <c r="AW230" i="41"/>
  <c r="AW231" i="41"/>
  <c r="AW232" i="41"/>
  <c r="AW233" i="41"/>
  <c r="AW234" i="41"/>
  <c r="AW235" i="41"/>
  <c r="AW236" i="41"/>
  <c r="AW237" i="41"/>
  <c r="AW238" i="41"/>
  <c r="AW239" i="41"/>
  <c r="AW240" i="41"/>
  <c r="AW241" i="41"/>
  <c r="AW242" i="41"/>
  <c r="AW243" i="41"/>
  <c r="AW244" i="41"/>
  <c r="AW245" i="41"/>
  <c r="AW246" i="41"/>
  <c r="AW247" i="41"/>
  <c r="AW248" i="41"/>
  <c r="AW249" i="41"/>
  <c r="AW250" i="41"/>
  <c r="AW251" i="41"/>
  <c r="AW252" i="41"/>
  <c r="AW253" i="41"/>
  <c r="AW254" i="41"/>
  <c r="AW255" i="41"/>
  <c r="AW256" i="41"/>
  <c r="AW257" i="41"/>
  <c r="AW258" i="41"/>
  <c r="AW259" i="41"/>
  <c r="AW260" i="41"/>
  <c r="AW261" i="41"/>
  <c r="AW262" i="41"/>
  <c r="AW263" i="41"/>
  <c r="AW264" i="41"/>
  <c r="AW265" i="41"/>
  <c r="AW266" i="41"/>
  <c r="AW267" i="41"/>
  <c r="AW268" i="41"/>
  <c r="AW269" i="41"/>
  <c r="AW270" i="41"/>
  <c r="AW271" i="41"/>
  <c r="AW272" i="41"/>
  <c r="AW273" i="41"/>
  <c r="AW274" i="41"/>
  <c r="AW275" i="41"/>
  <c r="AW276" i="41"/>
  <c r="AW277" i="41"/>
  <c r="AW278" i="41"/>
  <c r="AW279" i="41"/>
  <c r="AW280" i="41"/>
  <c r="AW281" i="41"/>
  <c r="AW282" i="41"/>
  <c r="AW283" i="41"/>
  <c r="AW284" i="41"/>
  <c r="AW285" i="41"/>
  <c r="AW171" i="41"/>
  <c r="AW172" i="41"/>
  <c r="AW286" i="41"/>
  <c r="AW287" i="41"/>
  <c r="AW288" i="41"/>
  <c r="AW289" i="41"/>
  <c r="AW290" i="41"/>
  <c r="AW291" i="41"/>
  <c r="AW292" i="41"/>
  <c r="AW293" i="41"/>
  <c r="AW294" i="41"/>
  <c r="AW295" i="41"/>
  <c r="AW296" i="41"/>
  <c r="AW297" i="41"/>
  <c r="AW298" i="41"/>
  <c r="AW299" i="41"/>
  <c r="AW300" i="41"/>
  <c r="AW301" i="41"/>
  <c r="AW302" i="41"/>
  <c r="AW303" i="41"/>
  <c r="AW304" i="41"/>
  <c r="AW305" i="41"/>
  <c r="AW306" i="41"/>
  <c r="AW307" i="41"/>
  <c r="AW308" i="41"/>
  <c r="AW309" i="41"/>
  <c r="AW310" i="41"/>
  <c r="AW311" i="41"/>
  <c r="AW312" i="41"/>
  <c r="AW313" i="41"/>
  <c r="AW314" i="41"/>
  <c r="AW315" i="41"/>
  <c r="AW316" i="41"/>
  <c r="AW317" i="41"/>
  <c r="AW318" i="41"/>
  <c r="AW319" i="41"/>
  <c r="AW320" i="41"/>
  <c r="AW321" i="41"/>
  <c r="AW322" i="41"/>
  <c r="AW323" i="41"/>
  <c r="AW324" i="41"/>
  <c r="AW325" i="41"/>
  <c r="AW326" i="41"/>
  <c r="AW327" i="41"/>
  <c r="AW328" i="41"/>
  <c r="AW329" i="41"/>
  <c r="AW330" i="41"/>
  <c r="AW331" i="41"/>
  <c r="AW332" i="41"/>
  <c r="AW333" i="41"/>
  <c r="AW334" i="41"/>
  <c r="AW335" i="41"/>
  <c r="AW336" i="41"/>
  <c r="AW337" i="41"/>
  <c r="AW338" i="41"/>
  <c r="AW339" i="41"/>
  <c r="AW340" i="41"/>
  <c r="AW341" i="41"/>
  <c r="AW342" i="41"/>
  <c r="AW343" i="41"/>
  <c r="AW344" i="41"/>
  <c r="AW345" i="41"/>
  <c r="AW346" i="41"/>
  <c r="AW347" i="41"/>
  <c r="AW348" i="41"/>
  <c r="AW349" i="41"/>
  <c r="AW350" i="41"/>
  <c r="AW351" i="41"/>
  <c r="AX2" i="41"/>
  <c r="D16" i="23"/>
  <c r="AX400" i="41" l="1"/>
  <c r="AX399" i="41"/>
  <c r="AX354" i="41"/>
  <c r="AX362" i="41"/>
  <c r="AX364" i="41"/>
  <c r="AX366" i="41"/>
  <c r="AX368" i="41"/>
  <c r="AX370" i="41"/>
  <c r="AX372" i="41"/>
  <c r="AX374" i="41"/>
  <c r="AX376" i="41"/>
  <c r="AX380" i="41"/>
  <c r="AX384" i="41"/>
  <c r="AX356" i="41"/>
  <c r="AX360" i="41"/>
  <c r="AX386" i="41"/>
  <c r="AX390" i="41"/>
  <c r="AX394" i="41"/>
  <c r="AX357" i="41"/>
  <c r="AX358" i="41"/>
  <c r="AX388" i="41"/>
  <c r="AX392" i="41"/>
  <c r="AX361" i="41"/>
  <c r="AX363" i="41"/>
  <c r="AX385" i="41"/>
  <c r="AX391" i="41"/>
  <c r="AX378" i="41"/>
  <c r="AX393" i="41"/>
  <c r="AX395" i="41"/>
  <c r="AX397" i="41"/>
  <c r="AX365" i="41"/>
  <c r="AX381" i="41"/>
  <c r="AX387" i="41"/>
  <c r="AX355" i="41"/>
  <c r="AX382" i="41"/>
  <c r="AX396" i="41"/>
  <c r="AX398" i="41"/>
  <c r="AX359" i="41"/>
  <c r="AX367" i="41"/>
  <c r="AX369" i="41"/>
  <c r="AX371" i="41"/>
  <c r="AX373" i="41"/>
  <c r="AX375" i="41"/>
  <c r="AX377" i="41"/>
  <c r="AX383" i="41"/>
  <c r="AX379" i="41"/>
  <c r="AX389" i="41"/>
  <c r="BY354" i="54"/>
  <c r="BY355" i="54"/>
  <c r="BY356" i="54"/>
  <c r="BY357" i="54"/>
  <c r="BY358" i="54"/>
  <c r="BY359" i="54"/>
  <c r="BY363" i="54"/>
  <c r="BY367" i="54"/>
  <c r="BY371" i="54"/>
  <c r="BY372" i="54"/>
  <c r="BY376" i="54"/>
  <c r="BY361" i="54"/>
  <c r="BY365" i="54"/>
  <c r="BY369" i="54"/>
  <c r="BY374" i="54"/>
  <c r="BY380" i="54"/>
  <c r="BY384" i="54"/>
  <c r="BY388" i="54"/>
  <c r="BY392" i="54"/>
  <c r="BY396" i="54"/>
  <c r="BY400" i="54"/>
  <c r="BY378" i="54"/>
  <c r="BY382" i="54"/>
  <c r="BY386" i="54"/>
  <c r="BY390" i="54"/>
  <c r="BY394" i="54"/>
  <c r="BY398" i="54"/>
  <c r="BY383" i="54"/>
  <c r="BY397" i="54"/>
  <c r="BY393" i="54"/>
  <c r="BY389" i="54"/>
  <c r="BY385" i="54"/>
  <c r="BY370" i="54"/>
  <c r="BY381" i="54"/>
  <c r="BY399" i="54"/>
  <c r="BY395" i="54"/>
  <c r="BY391" i="54"/>
  <c r="BY387" i="54"/>
  <c r="BY368" i="54"/>
  <c r="BY377" i="54"/>
  <c r="BY373" i="54"/>
  <c r="BY366" i="54"/>
  <c r="BY362" i="54"/>
  <c r="BY379" i="54"/>
  <c r="BY375" i="54"/>
  <c r="BY364" i="54"/>
  <c r="BY360" i="54"/>
  <c r="BY161" i="54"/>
  <c r="BY117" i="54"/>
  <c r="BY93" i="54"/>
  <c r="BY89" i="54"/>
  <c r="BY81" i="54"/>
  <c r="BY77" i="54"/>
  <c r="BY73" i="54"/>
  <c r="BY91" i="54"/>
  <c r="BY87" i="54"/>
  <c r="BY85" i="54"/>
  <c r="BY83" i="54"/>
  <c r="BY79" i="54"/>
  <c r="BY75" i="54"/>
  <c r="BY71" i="54"/>
  <c r="BY67" i="54"/>
  <c r="BY63" i="54"/>
  <c r="BY59" i="54"/>
  <c r="BY55" i="54"/>
  <c r="BY51" i="54"/>
  <c r="BY47" i="54"/>
  <c r="BY43" i="54"/>
  <c r="BY69" i="54"/>
  <c r="BY65" i="54"/>
  <c r="BY61" i="54"/>
  <c r="BY57" i="54"/>
  <c r="BY53" i="54"/>
  <c r="BY49" i="54"/>
  <c r="BY45" i="54"/>
  <c r="BY41" i="54"/>
  <c r="BY39" i="54"/>
  <c r="BY37" i="54"/>
  <c r="BY35" i="54"/>
  <c r="BY33" i="54"/>
  <c r="BY31" i="54"/>
  <c r="BY29" i="54"/>
  <c r="BY27" i="54"/>
  <c r="BY25" i="54"/>
  <c r="BY23" i="54"/>
  <c r="BY21" i="54"/>
  <c r="BY19" i="54"/>
  <c r="BY17" i="54"/>
  <c r="BY15" i="54"/>
  <c r="BY13" i="54"/>
  <c r="BY11" i="54"/>
  <c r="BY9" i="54"/>
  <c r="BY7" i="54"/>
  <c r="BY5" i="54"/>
  <c r="BY28" i="54"/>
  <c r="BY26" i="54"/>
  <c r="BY24" i="54"/>
  <c r="BY22" i="54"/>
  <c r="BY20" i="54"/>
  <c r="BY18" i="54"/>
  <c r="BY16" i="54"/>
  <c r="BY14" i="54"/>
  <c r="BY12" i="54"/>
  <c r="BY10" i="54"/>
  <c r="BY8" i="54"/>
  <c r="BY6" i="54"/>
  <c r="BY4" i="54"/>
  <c r="BY217" i="54"/>
  <c r="BY141" i="54"/>
  <c r="BY133" i="54"/>
  <c r="BY129" i="54"/>
  <c r="BY125" i="54"/>
  <c r="BY121" i="54"/>
  <c r="BY113" i="54"/>
  <c r="BY109" i="54"/>
  <c r="BY105" i="54"/>
  <c r="BY101" i="54"/>
  <c r="BY97" i="54"/>
  <c r="BY3" i="54"/>
  <c r="BY189" i="54"/>
  <c r="BY177" i="54"/>
  <c r="BY165" i="54"/>
  <c r="BY157" i="54"/>
  <c r="BY153" i="54"/>
  <c r="BY149" i="54"/>
  <c r="BY145" i="54"/>
  <c r="BY139" i="54"/>
  <c r="BY135" i="54"/>
  <c r="BY131" i="54"/>
  <c r="BY127" i="54"/>
  <c r="BY123" i="54"/>
  <c r="BY119" i="54"/>
  <c r="BY115" i="54"/>
  <c r="BY111" i="54"/>
  <c r="BY107" i="54"/>
  <c r="BY103" i="54"/>
  <c r="BY99" i="54"/>
  <c r="BY95" i="54"/>
  <c r="BY205" i="54"/>
  <c r="BY201" i="54"/>
  <c r="BY173" i="54"/>
  <c r="BY169" i="54"/>
  <c r="BY155" i="54"/>
  <c r="BY151" i="54"/>
  <c r="BY147" i="54"/>
  <c r="BY143" i="54"/>
  <c r="BY137" i="54"/>
  <c r="BY118" i="54"/>
  <c r="BY114" i="54"/>
  <c r="BY110" i="54"/>
  <c r="BY106" i="54"/>
  <c r="BY34" i="54"/>
  <c r="BY132" i="54"/>
  <c r="BY130" i="54"/>
  <c r="BY124" i="54"/>
  <c r="BY122" i="54"/>
  <c r="BY116" i="54"/>
  <c r="BY30" i="54"/>
  <c r="BY32" i="54"/>
  <c r="BY36" i="54"/>
  <c r="BY238" i="54"/>
  <c r="BY136" i="54"/>
  <c r="BY134" i="54"/>
  <c r="BY128" i="54"/>
  <c r="BY126" i="54"/>
  <c r="BY120" i="54"/>
  <c r="BY112" i="54"/>
  <c r="BY108" i="54"/>
  <c r="BY102" i="54"/>
  <c r="BY98" i="54"/>
  <c r="BY94" i="54"/>
  <c r="BY90" i="54"/>
  <c r="BY86" i="54"/>
  <c r="BY82" i="54"/>
  <c r="BY78" i="54"/>
  <c r="BY74" i="54"/>
  <c r="BY70" i="54"/>
  <c r="BY66" i="54"/>
  <c r="BY62" i="54"/>
  <c r="BY58" i="54"/>
  <c r="BY54" i="54"/>
  <c r="BY50" i="54"/>
  <c r="BY46" i="54"/>
  <c r="BY42" i="54"/>
  <c r="BY38" i="54"/>
  <c r="BY209" i="54"/>
  <c r="BY203" i="54"/>
  <c r="BY199" i="54"/>
  <c r="BY197" i="54"/>
  <c r="BY191" i="54"/>
  <c r="BY181" i="54"/>
  <c r="BY179" i="54"/>
  <c r="BY171" i="54"/>
  <c r="BY163" i="54"/>
  <c r="BY221" i="54"/>
  <c r="BY219" i="54"/>
  <c r="BY215" i="54"/>
  <c r="BY211" i="54"/>
  <c r="BY291" i="54"/>
  <c r="BY225" i="54"/>
  <c r="BY295" i="54"/>
  <c r="BY283" i="54"/>
  <c r="BY231" i="54"/>
  <c r="BY294" i="54"/>
  <c r="BY290" i="54"/>
  <c r="BY288" i="54"/>
  <c r="BY284" i="54"/>
  <c r="BY282" i="54"/>
  <c r="BY280" i="54"/>
  <c r="BY274" i="54"/>
  <c r="BY272" i="54"/>
  <c r="BY104" i="54"/>
  <c r="BY100" i="54"/>
  <c r="BY96" i="54"/>
  <c r="BY92" i="54"/>
  <c r="BY88" i="54"/>
  <c r="BY84" i="54"/>
  <c r="BY80" i="54"/>
  <c r="BY76" i="54"/>
  <c r="BY72" i="54"/>
  <c r="BY68" i="54"/>
  <c r="BY64" i="54"/>
  <c r="BY60" i="54"/>
  <c r="BY56" i="54"/>
  <c r="BY52" i="54"/>
  <c r="BY48" i="54"/>
  <c r="BY44" i="54"/>
  <c r="BY40" i="54"/>
  <c r="BY229" i="54"/>
  <c r="BY223" i="54"/>
  <c r="BY213" i="54"/>
  <c r="BY207" i="54"/>
  <c r="BY195" i="54"/>
  <c r="BY193" i="54"/>
  <c r="BY187" i="54"/>
  <c r="BY185" i="54"/>
  <c r="BY183" i="54"/>
  <c r="BY175" i="54"/>
  <c r="BY167" i="54"/>
  <c r="BY159" i="54"/>
  <c r="BY233" i="54"/>
  <c r="BY287" i="54"/>
  <c r="BY235" i="54"/>
  <c r="BY227" i="54"/>
  <c r="BY286" i="54"/>
  <c r="BY278" i="54"/>
  <c r="BY276" i="54"/>
  <c r="BY270" i="54"/>
  <c r="BY268" i="54"/>
  <c r="BY266" i="54"/>
  <c r="BY264" i="54"/>
  <c r="BY262" i="54"/>
  <c r="BY260" i="54"/>
  <c r="BY258" i="54"/>
  <c r="BY256" i="54"/>
  <c r="BY254" i="54"/>
  <c r="BY252" i="54"/>
  <c r="BY250" i="54"/>
  <c r="BY248" i="54"/>
  <c r="BY246" i="54"/>
  <c r="BY244" i="54"/>
  <c r="BY242" i="54"/>
  <c r="BY240" i="54"/>
  <c r="BY218" i="54"/>
  <c r="BY214" i="54"/>
  <c r="BY210" i="54"/>
  <c r="BY206" i="54"/>
  <c r="BY202" i="54"/>
  <c r="BY198" i="54"/>
  <c r="BY194" i="54"/>
  <c r="BY190" i="54"/>
  <c r="BY186" i="54"/>
  <c r="BY182" i="54"/>
  <c r="BY178" i="54"/>
  <c r="BY174" i="54"/>
  <c r="BY170" i="54"/>
  <c r="BY166" i="54"/>
  <c r="BY162" i="54"/>
  <c r="BY158" i="54"/>
  <c r="BY154" i="54"/>
  <c r="BY150" i="54"/>
  <c r="BY146" i="54"/>
  <c r="BY142" i="54"/>
  <c r="BY138" i="54"/>
  <c r="BY236" i="54"/>
  <c r="BY234" i="54"/>
  <c r="BY232" i="54"/>
  <c r="BY230" i="54"/>
  <c r="BY228" i="54"/>
  <c r="BY226" i="54"/>
  <c r="BY224" i="54"/>
  <c r="BY222" i="54"/>
  <c r="BY220" i="54"/>
  <c r="BY216" i="54"/>
  <c r="BY212" i="54"/>
  <c r="BY208" i="54"/>
  <c r="BY204" i="54"/>
  <c r="BY200" i="54"/>
  <c r="BY196" i="54"/>
  <c r="BY192" i="54"/>
  <c r="BY188" i="54"/>
  <c r="BY184" i="54"/>
  <c r="BY180" i="54"/>
  <c r="BY176" i="54"/>
  <c r="BY172" i="54"/>
  <c r="BY168" i="54"/>
  <c r="BY164" i="54"/>
  <c r="BY160" i="54"/>
  <c r="BY156" i="54"/>
  <c r="BY152" i="54"/>
  <c r="BY148" i="54"/>
  <c r="BY144" i="54"/>
  <c r="BY140" i="54"/>
  <c r="BY289" i="54"/>
  <c r="BY293" i="54"/>
  <c r="BY297" i="54"/>
  <c r="BY323" i="54"/>
  <c r="BY309" i="54"/>
  <c r="BY277" i="54"/>
  <c r="BY275" i="54"/>
  <c r="BY269" i="54"/>
  <c r="BY267" i="54"/>
  <c r="BY261" i="54"/>
  <c r="BY255" i="54"/>
  <c r="BY251" i="54"/>
  <c r="BY247" i="54"/>
  <c r="BY243" i="54"/>
  <c r="BY239" i="54"/>
  <c r="BY321" i="54"/>
  <c r="BY296" i="54"/>
  <c r="BY339" i="54"/>
  <c r="BY327" i="54"/>
  <c r="BY319" i="54"/>
  <c r="BY317" i="54"/>
  <c r="BY315" i="54"/>
  <c r="BY313" i="54"/>
  <c r="BY311" i="54"/>
  <c r="BY328" i="54"/>
  <c r="BY326" i="54"/>
  <c r="BY324" i="54"/>
  <c r="BY322" i="54"/>
  <c r="BY320" i="54"/>
  <c r="BY318" i="54"/>
  <c r="BY314" i="54"/>
  <c r="BY310" i="54"/>
  <c r="BY306" i="54"/>
  <c r="BY302" i="54"/>
  <c r="BY298" i="54"/>
  <c r="BY340" i="54"/>
  <c r="BY332" i="54"/>
  <c r="BY335" i="54"/>
  <c r="BY331" i="54"/>
  <c r="BY351" i="54"/>
  <c r="BY345" i="54"/>
  <c r="BY352" i="54"/>
  <c r="BY344" i="54"/>
  <c r="BY292" i="54"/>
  <c r="BY301" i="54"/>
  <c r="BY285" i="54"/>
  <c r="BY281" i="54"/>
  <c r="BY279" i="54"/>
  <c r="BY273" i="54"/>
  <c r="BY271" i="54"/>
  <c r="BY265" i="54"/>
  <c r="BY263" i="54"/>
  <c r="BY259" i="54"/>
  <c r="BY257" i="54"/>
  <c r="BY253" i="54"/>
  <c r="BY249" i="54"/>
  <c r="BY245" i="54"/>
  <c r="BY241" i="54"/>
  <c r="BY237" i="54"/>
  <c r="BY338" i="54"/>
  <c r="BY341" i="54"/>
  <c r="BY329" i="54"/>
  <c r="BY325" i="54"/>
  <c r="BY307" i="54"/>
  <c r="BY305" i="54"/>
  <c r="BY303" i="54"/>
  <c r="BY299" i="54"/>
  <c r="BY334" i="54"/>
  <c r="BY330" i="54"/>
  <c r="BY316" i="54"/>
  <c r="BY312" i="54"/>
  <c r="BY308" i="54"/>
  <c r="BY304" i="54"/>
  <c r="BY300" i="54"/>
  <c r="BY348" i="54"/>
  <c r="BY346" i="54"/>
  <c r="BY336" i="54"/>
  <c r="BY347" i="54"/>
  <c r="BY337" i="54"/>
  <c r="BY333" i="54"/>
  <c r="BY353" i="54"/>
  <c r="BY349" i="54"/>
  <c r="BY343" i="54"/>
  <c r="BY350" i="54"/>
  <c r="BY342" i="54"/>
  <c r="V42" i="48"/>
  <c r="F14" i="23"/>
  <c r="D14" i="23" s="1"/>
  <c r="AY2" i="41"/>
  <c r="AX353" i="41"/>
  <c r="AX3" i="41"/>
  <c r="AX352" i="41"/>
  <c r="AX4" i="41"/>
  <c r="AX5" i="41"/>
  <c r="AX6" i="41"/>
  <c r="AX7" i="41"/>
  <c r="AX8" i="41"/>
  <c r="AX9" i="41"/>
  <c r="AX10" i="41"/>
  <c r="AX11" i="41"/>
  <c r="AX12" i="41"/>
  <c r="AX13" i="41"/>
  <c r="AX14" i="41"/>
  <c r="AX15" i="41"/>
  <c r="AX16" i="41"/>
  <c r="AX17" i="41"/>
  <c r="AX18" i="41"/>
  <c r="AX19" i="41"/>
  <c r="AX20" i="41"/>
  <c r="AX21" i="41"/>
  <c r="AX22" i="41"/>
  <c r="AX23" i="41"/>
  <c r="AX24" i="41"/>
  <c r="AX25" i="41"/>
  <c r="AX26" i="41"/>
  <c r="AX27" i="41"/>
  <c r="AX28" i="41"/>
  <c r="AX29" i="41"/>
  <c r="AX30" i="41"/>
  <c r="AX31" i="41"/>
  <c r="AX32" i="41"/>
  <c r="AX33" i="41"/>
  <c r="AX34" i="41"/>
  <c r="AX35" i="41"/>
  <c r="AX36" i="41"/>
  <c r="AX37" i="41"/>
  <c r="AX38" i="41"/>
  <c r="AX39" i="41"/>
  <c r="AX40" i="41"/>
  <c r="AX41" i="41"/>
  <c r="AX42" i="41"/>
  <c r="AX43" i="41"/>
  <c r="AX44" i="41"/>
  <c r="AX45" i="41"/>
  <c r="AX46" i="41"/>
  <c r="AX47" i="41"/>
  <c r="AX48" i="41"/>
  <c r="AX49" i="41"/>
  <c r="AX50" i="41"/>
  <c r="AX51" i="41"/>
  <c r="AX52" i="41"/>
  <c r="AX53" i="41"/>
  <c r="AX54" i="41"/>
  <c r="AX55" i="41"/>
  <c r="AX56" i="41"/>
  <c r="AX57" i="41"/>
  <c r="AX58" i="41"/>
  <c r="AX59" i="41"/>
  <c r="AX60" i="41"/>
  <c r="AX61" i="41"/>
  <c r="AX62" i="41"/>
  <c r="AX63" i="41"/>
  <c r="AX64" i="41"/>
  <c r="AX65" i="41"/>
  <c r="AX66" i="41"/>
  <c r="AX67" i="41"/>
  <c r="AX68" i="41"/>
  <c r="AX69" i="41"/>
  <c r="AX70" i="41"/>
  <c r="AX71" i="41"/>
  <c r="AX72" i="41"/>
  <c r="AX73" i="41"/>
  <c r="AX74" i="41"/>
  <c r="AX75" i="41"/>
  <c r="AX76" i="41"/>
  <c r="AX77" i="41"/>
  <c r="AX78" i="41"/>
  <c r="AX79" i="41"/>
  <c r="AX80" i="41"/>
  <c r="AX81" i="41"/>
  <c r="AX82" i="41"/>
  <c r="AX83" i="41"/>
  <c r="AX84" i="41"/>
  <c r="AX85" i="41"/>
  <c r="AX86" i="41"/>
  <c r="AX87" i="41"/>
  <c r="AX88" i="41"/>
  <c r="AX89" i="41"/>
  <c r="AX90" i="41"/>
  <c r="AX91" i="41"/>
  <c r="AX92" i="41"/>
  <c r="AX93" i="41"/>
  <c r="AX94" i="41"/>
  <c r="AX95" i="41"/>
  <c r="AX96" i="41"/>
  <c r="AX97" i="41"/>
  <c r="AX98" i="41"/>
  <c r="AX99" i="41"/>
  <c r="AX100" i="41"/>
  <c r="AX101" i="41"/>
  <c r="AX102" i="41"/>
  <c r="AX103" i="41"/>
  <c r="AX104" i="41"/>
  <c r="AX105" i="41"/>
  <c r="AX106" i="41"/>
  <c r="AX107" i="41"/>
  <c r="AX108" i="41"/>
  <c r="AX109" i="41"/>
  <c r="AX110" i="41"/>
  <c r="AX111" i="41"/>
  <c r="AX112" i="41"/>
  <c r="AX113" i="41"/>
  <c r="AX114" i="41"/>
  <c r="AX115" i="41"/>
  <c r="AX116" i="41"/>
  <c r="AX117" i="41"/>
  <c r="AX118" i="41"/>
  <c r="AX119" i="41"/>
  <c r="AX120" i="41"/>
  <c r="AX121" i="41"/>
  <c r="AX122" i="41"/>
  <c r="AX123" i="41"/>
  <c r="AX124" i="41"/>
  <c r="AX125" i="41"/>
  <c r="AX126" i="41"/>
  <c r="AX127" i="41"/>
  <c r="AX128" i="41"/>
  <c r="AX129" i="41"/>
  <c r="AX130" i="41"/>
  <c r="AX131" i="41"/>
  <c r="AX132" i="41"/>
  <c r="AX133" i="41"/>
  <c r="AX134" i="41"/>
  <c r="AX135" i="41"/>
  <c r="AX136" i="41"/>
  <c r="AX137" i="41"/>
  <c r="AX138" i="41"/>
  <c r="AX139" i="41"/>
  <c r="AX140" i="41"/>
  <c r="AX141" i="41"/>
  <c r="AX142" i="41"/>
  <c r="AX143" i="41"/>
  <c r="AX144" i="41"/>
  <c r="AX145" i="41"/>
  <c r="AX146" i="41"/>
  <c r="AX147" i="41"/>
  <c r="AX148" i="41"/>
  <c r="AX149" i="41"/>
  <c r="AX150" i="41"/>
  <c r="AX151" i="41"/>
  <c r="AX152" i="41"/>
  <c r="AX153" i="41"/>
  <c r="AX154" i="41"/>
  <c r="AX155" i="41"/>
  <c r="AX156" i="41"/>
  <c r="AX157" i="41"/>
  <c r="AX158" i="41"/>
  <c r="AX159" i="41"/>
  <c r="AX160" i="41"/>
  <c r="AX161" i="41"/>
  <c r="AX162" i="41"/>
  <c r="AX163" i="41"/>
  <c r="AX164" i="41"/>
  <c r="AX165" i="41"/>
  <c r="AX166" i="41"/>
  <c r="AX167" i="41"/>
  <c r="AX168" i="41"/>
  <c r="AX169" i="41"/>
  <c r="AX170" i="41"/>
  <c r="AX171" i="41"/>
  <c r="AX172" i="41"/>
  <c r="AX173" i="41"/>
  <c r="AX174" i="41"/>
  <c r="AX175" i="41"/>
  <c r="AX176" i="41"/>
  <c r="AX177" i="41"/>
  <c r="AX178" i="41"/>
  <c r="AX179" i="41"/>
  <c r="AX180" i="41"/>
  <c r="AX181" i="41"/>
  <c r="AX182" i="41"/>
  <c r="AX183" i="41"/>
  <c r="AX184" i="41"/>
  <c r="AX185" i="41"/>
  <c r="AX186" i="41"/>
  <c r="AX187" i="41"/>
  <c r="AX188" i="41"/>
  <c r="AX189" i="41"/>
  <c r="AX190" i="41"/>
  <c r="AX191" i="41"/>
  <c r="AX192" i="41"/>
  <c r="AX193" i="41"/>
  <c r="AX194" i="41"/>
  <c r="AX195" i="41"/>
  <c r="AX196" i="41"/>
  <c r="AX197" i="41"/>
  <c r="AX198" i="41"/>
  <c r="AX199" i="41"/>
  <c r="AX200" i="41"/>
  <c r="AX201" i="41"/>
  <c r="AX202" i="41"/>
  <c r="AX203" i="41"/>
  <c r="AX204" i="41"/>
  <c r="AX205" i="41"/>
  <c r="AX206" i="41"/>
  <c r="AX207" i="41"/>
  <c r="AX208" i="41"/>
  <c r="AX209" i="41"/>
  <c r="AX210" i="41"/>
  <c r="AX211" i="41"/>
  <c r="AX212" i="41"/>
  <c r="AX213" i="41"/>
  <c r="AX214" i="41"/>
  <c r="AX215" i="41"/>
  <c r="AX216" i="41"/>
  <c r="AX217" i="41"/>
  <c r="AX218" i="41"/>
  <c r="AX219" i="41"/>
  <c r="AX220" i="41"/>
  <c r="AX221" i="41"/>
  <c r="AX222" i="41"/>
  <c r="AX223" i="41"/>
  <c r="AX224" i="41"/>
  <c r="AX225" i="41"/>
  <c r="AX226" i="41"/>
  <c r="AX227" i="41"/>
  <c r="AX228" i="41"/>
  <c r="AX229" i="41"/>
  <c r="AX230" i="41"/>
  <c r="AX231" i="41"/>
  <c r="AX232" i="41"/>
  <c r="AX233" i="41"/>
  <c r="AX234" i="41"/>
  <c r="AX235" i="41"/>
  <c r="AX236" i="41"/>
  <c r="AX237" i="41"/>
  <c r="AX238" i="41"/>
  <c r="AX239" i="41"/>
  <c r="AX240" i="41"/>
  <c r="AX241" i="41"/>
  <c r="AX242" i="41"/>
  <c r="AX243" i="41"/>
  <c r="AX244" i="41"/>
  <c r="AX245" i="41"/>
  <c r="AX246" i="41"/>
  <c r="AX247" i="41"/>
  <c r="AX248" i="41"/>
  <c r="AX249" i="41"/>
  <c r="AX250" i="41"/>
  <c r="AX251" i="41"/>
  <c r="AX252" i="41"/>
  <c r="AX253" i="41"/>
  <c r="AX254" i="41"/>
  <c r="AX255" i="41"/>
  <c r="AX256" i="41"/>
  <c r="AX257" i="41"/>
  <c r="AX258" i="41"/>
  <c r="AX259" i="41"/>
  <c r="AX260" i="41"/>
  <c r="AX261" i="41"/>
  <c r="AX262" i="41"/>
  <c r="AX263" i="41"/>
  <c r="AX264" i="41"/>
  <c r="AX265" i="41"/>
  <c r="AX266" i="41"/>
  <c r="AX267" i="41"/>
  <c r="AX268" i="41"/>
  <c r="AX269" i="41"/>
  <c r="AX270" i="41"/>
  <c r="AX271" i="41"/>
  <c r="AX272" i="41"/>
  <c r="AX273" i="41"/>
  <c r="AX274" i="41"/>
  <c r="AX275" i="41"/>
  <c r="AX276" i="41"/>
  <c r="AX277" i="41"/>
  <c r="AX278" i="41"/>
  <c r="AX279" i="41"/>
  <c r="AX280" i="41"/>
  <c r="AX281" i="41"/>
  <c r="AX282" i="41"/>
  <c r="AX283" i="41"/>
  <c r="AX284" i="41"/>
  <c r="AX285" i="41"/>
  <c r="AX286" i="41"/>
  <c r="AX287" i="41"/>
  <c r="AX288" i="41"/>
  <c r="AX289" i="41"/>
  <c r="AX290" i="41"/>
  <c r="AX291" i="41"/>
  <c r="AX292" i="41"/>
  <c r="AX293" i="41"/>
  <c r="AX294" i="41"/>
  <c r="AX295" i="41"/>
  <c r="AX296" i="41"/>
  <c r="AX297" i="41"/>
  <c r="AX298" i="41"/>
  <c r="AX299" i="41"/>
  <c r="AX300" i="41"/>
  <c r="AX301" i="41"/>
  <c r="AX302" i="41"/>
  <c r="AX303" i="41"/>
  <c r="AX304" i="41"/>
  <c r="AX305" i="41"/>
  <c r="AX306" i="41"/>
  <c r="AX307" i="41"/>
  <c r="AX308" i="41"/>
  <c r="AX309" i="41"/>
  <c r="AX310" i="41"/>
  <c r="AX311" i="41"/>
  <c r="AX312" i="41"/>
  <c r="AX313" i="41"/>
  <c r="AX314" i="41"/>
  <c r="AX315" i="41"/>
  <c r="AX316" i="41"/>
  <c r="AX317" i="41"/>
  <c r="AX318" i="41"/>
  <c r="AX319" i="41"/>
  <c r="AX320" i="41"/>
  <c r="AX321" i="41"/>
  <c r="AX322" i="41"/>
  <c r="AX323" i="41"/>
  <c r="AX324" i="41"/>
  <c r="AX325" i="41"/>
  <c r="AX326" i="41"/>
  <c r="AX327" i="41"/>
  <c r="AX328" i="41"/>
  <c r="AX329" i="41"/>
  <c r="AX330" i="41"/>
  <c r="AX331" i="41"/>
  <c r="AX332" i="41"/>
  <c r="AX333" i="41"/>
  <c r="AX334" i="41"/>
  <c r="AX335" i="41"/>
  <c r="AX336" i="41"/>
  <c r="AX337" i="41"/>
  <c r="AX338" i="41"/>
  <c r="AX339" i="41"/>
  <c r="AX340" i="41"/>
  <c r="AX341" i="41"/>
  <c r="AX342" i="41"/>
  <c r="AX343" i="41"/>
  <c r="AX344" i="41"/>
  <c r="AX345" i="41"/>
  <c r="AX346" i="41"/>
  <c r="AX347" i="41"/>
  <c r="AX348" i="41"/>
  <c r="AX349" i="41"/>
  <c r="AX350" i="41"/>
  <c r="AX351" i="41"/>
  <c r="AY400" i="41" l="1"/>
  <c r="AY399" i="41"/>
  <c r="AY356" i="41"/>
  <c r="AY360" i="41"/>
  <c r="AY364" i="41"/>
  <c r="AY368" i="41"/>
  <c r="AY370" i="41"/>
  <c r="AY372" i="41"/>
  <c r="AY374" i="41"/>
  <c r="AY376" i="41"/>
  <c r="AY380" i="41"/>
  <c r="AY384" i="41"/>
  <c r="AY357" i="41"/>
  <c r="AY361" i="41"/>
  <c r="AY363" i="41"/>
  <c r="AY365" i="41"/>
  <c r="AY381" i="41"/>
  <c r="AY385" i="41"/>
  <c r="AY378" i="41"/>
  <c r="AY382" i="41"/>
  <c r="AY392" i="41"/>
  <c r="AY396" i="41"/>
  <c r="AY354" i="41"/>
  <c r="AY391" i="41"/>
  <c r="AY398" i="41"/>
  <c r="AY359" i="41"/>
  <c r="AY367" i="41"/>
  <c r="AY369" i="41"/>
  <c r="AY371" i="41"/>
  <c r="AY373" i="41"/>
  <c r="AY375" i="41"/>
  <c r="AY377" i="41"/>
  <c r="AY379" i="41"/>
  <c r="AY383" i="41"/>
  <c r="AY397" i="41"/>
  <c r="AY362" i="41"/>
  <c r="AY366" i="41"/>
  <c r="AY386" i="41"/>
  <c r="AY390" i="41"/>
  <c r="AY394" i="41"/>
  <c r="AY387" i="41"/>
  <c r="AY355" i="41"/>
  <c r="AY358" i="41"/>
  <c r="AY388" i="41"/>
  <c r="AY395" i="41"/>
  <c r="AY389" i="41"/>
  <c r="AY393" i="41"/>
  <c r="V43" i="48"/>
  <c r="AZ2" i="41"/>
  <c r="AY352" i="41"/>
  <c r="AY353" i="41"/>
  <c r="AY3" i="41"/>
  <c r="AY4" i="41"/>
  <c r="AY5" i="41"/>
  <c r="AY6" i="41"/>
  <c r="AY7" i="41"/>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Y208" i="41"/>
  <c r="AY209" i="41"/>
  <c r="AY210" i="41"/>
  <c r="AY211" i="41"/>
  <c r="AY212" i="41"/>
  <c r="AY213" i="41"/>
  <c r="AY214" i="41"/>
  <c r="AY215" i="41"/>
  <c r="AY216" i="41"/>
  <c r="AY217" i="41"/>
  <c r="AY218" i="41"/>
  <c r="AY219" i="41"/>
  <c r="AY220" i="41"/>
  <c r="AY221" i="41"/>
  <c r="AY222" i="41"/>
  <c r="AY223" i="41"/>
  <c r="AY224" i="41"/>
  <c r="AY225" i="41"/>
  <c r="AY226" i="41"/>
  <c r="AY227" i="41"/>
  <c r="AY228" i="41"/>
  <c r="AY229" i="41"/>
  <c r="AY230" i="41"/>
  <c r="AY231" i="41"/>
  <c r="AY232" i="41"/>
  <c r="AY233" i="41"/>
  <c r="AY234" i="41"/>
  <c r="AY235" i="41"/>
  <c r="AY236" i="41"/>
  <c r="AY237" i="41"/>
  <c r="AY238" i="41"/>
  <c r="AY239" i="41"/>
  <c r="AY240" i="41"/>
  <c r="AY241" i="41"/>
  <c r="AY242" i="41"/>
  <c r="AY243" i="41"/>
  <c r="AY244" i="41"/>
  <c r="AY245" i="41"/>
  <c r="AY246" i="41"/>
  <c r="AY247" i="41"/>
  <c r="AY248" i="41"/>
  <c r="AY249" i="41"/>
  <c r="AY250" i="41"/>
  <c r="AY251" i="41"/>
  <c r="AY252" i="41"/>
  <c r="AY253" i="41"/>
  <c r="AY254" i="41"/>
  <c r="AY255" i="41"/>
  <c r="AY256" i="41"/>
  <c r="AY257" i="41"/>
  <c r="AY258" i="41"/>
  <c r="AY259" i="41"/>
  <c r="AY260" i="41"/>
  <c r="AY261" i="41"/>
  <c r="AY262" i="41"/>
  <c r="AY263" i="41"/>
  <c r="AY264" i="41"/>
  <c r="AY265" i="41"/>
  <c r="AY266" i="41"/>
  <c r="AY267" i="41"/>
  <c r="AY268" i="41"/>
  <c r="AY269" i="41"/>
  <c r="AY270" i="41"/>
  <c r="AY271" i="41"/>
  <c r="AY272" i="41"/>
  <c r="AY273" i="41"/>
  <c r="AY274" i="41"/>
  <c r="AY275" i="41"/>
  <c r="AY276" i="41"/>
  <c r="AY277" i="41"/>
  <c r="AY278" i="41"/>
  <c r="AY279" i="41"/>
  <c r="AY280" i="41"/>
  <c r="AY281" i="41"/>
  <c r="AY282" i="41"/>
  <c r="AY283" i="41"/>
  <c r="AY284" i="41"/>
  <c r="AY285" i="41"/>
  <c r="AY286" i="41"/>
  <c r="AY287" i="41"/>
  <c r="AY288" i="41"/>
  <c r="AY289" i="41"/>
  <c r="AY290" i="41"/>
  <c r="AY291" i="41"/>
  <c r="AY292" i="41"/>
  <c r="AY293" i="41"/>
  <c r="AY294" i="41"/>
  <c r="AY295" i="41"/>
  <c r="AY296" i="41"/>
  <c r="AY297" i="41"/>
  <c r="AY298" i="41"/>
  <c r="AY299" i="41"/>
  <c r="AY300" i="41"/>
  <c r="AY301" i="41"/>
  <c r="AY302" i="41"/>
  <c r="AY303" i="41"/>
  <c r="AY304" i="41"/>
  <c r="AY305" i="41"/>
  <c r="AY306" i="41"/>
  <c r="AY307" i="41"/>
  <c r="AY308" i="41"/>
  <c r="AY309" i="41"/>
  <c r="AY310" i="41"/>
  <c r="AY311" i="41"/>
  <c r="AY312" i="41"/>
  <c r="AY313" i="41"/>
  <c r="AY314" i="41"/>
  <c r="AY315" i="41"/>
  <c r="AY316" i="41"/>
  <c r="AY317" i="41"/>
  <c r="AY318" i="41"/>
  <c r="AY319" i="41"/>
  <c r="AY320" i="41"/>
  <c r="AY321" i="41"/>
  <c r="AY322" i="41"/>
  <c r="AY323" i="41"/>
  <c r="AY324" i="41"/>
  <c r="AY325" i="41"/>
  <c r="AY326" i="41"/>
  <c r="AY327" i="41"/>
  <c r="AY328" i="41"/>
  <c r="AY329" i="41"/>
  <c r="AY330" i="41"/>
  <c r="AY331" i="41"/>
  <c r="AY332" i="41"/>
  <c r="AY333" i="41"/>
  <c r="AY334" i="41"/>
  <c r="AY335" i="41"/>
  <c r="AY336" i="41"/>
  <c r="AY337" i="41"/>
  <c r="AY338" i="41"/>
  <c r="AY339" i="41"/>
  <c r="AY340" i="41"/>
  <c r="AY341" i="41"/>
  <c r="AY342" i="41"/>
  <c r="AY343" i="41"/>
  <c r="AY344" i="41"/>
  <c r="AY345" i="41"/>
  <c r="AY346" i="41"/>
  <c r="AY347" i="41"/>
  <c r="AY348" i="41"/>
  <c r="AY349" i="41"/>
  <c r="AY350" i="41"/>
  <c r="AY351" i="41"/>
  <c r="AZ400" i="41" l="1"/>
  <c r="AZ399" i="41"/>
  <c r="AZ354" i="41"/>
  <c r="AZ356" i="41"/>
  <c r="AZ380" i="41"/>
  <c r="AZ384" i="41"/>
  <c r="AZ386" i="41"/>
  <c r="AZ362" i="41"/>
  <c r="AZ366" i="41"/>
  <c r="AZ368" i="41"/>
  <c r="AZ370" i="41"/>
  <c r="AZ372" i="41"/>
  <c r="AZ374" i="41"/>
  <c r="AZ376" i="41"/>
  <c r="AZ385" i="41"/>
  <c r="AZ355" i="41"/>
  <c r="AZ358" i="41"/>
  <c r="AZ392" i="41"/>
  <c r="AZ394" i="41"/>
  <c r="AZ361" i="41"/>
  <c r="AZ363" i="41"/>
  <c r="AZ381" i="41"/>
  <c r="AZ387" i="41"/>
  <c r="AZ382" i="41"/>
  <c r="AZ396" i="41"/>
  <c r="AZ367" i="41"/>
  <c r="AZ369" i="41"/>
  <c r="AZ371" i="41"/>
  <c r="AZ373" i="41"/>
  <c r="AZ375" i="41"/>
  <c r="AZ393" i="41"/>
  <c r="AZ360" i="41"/>
  <c r="AZ364" i="41"/>
  <c r="AZ390" i="41"/>
  <c r="AZ357" i="41"/>
  <c r="AZ365" i="41"/>
  <c r="AZ391" i="41"/>
  <c r="AZ378" i="41"/>
  <c r="AZ388" i="41"/>
  <c r="AZ398" i="41"/>
  <c r="AZ359" i="41"/>
  <c r="AZ377" i="41"/>
  <c r="AZ379" i="41"/>
  <c r="AZ389" i="41"/>
  <c r="AZ395" i="41"/>
  <c r="AZ383" i="41"/>
  <c r="AZ397" i="41"/>
  <c r="V44" i="48"/>
  <c r="J5" i="18"/>
  <c r="BA2" i="41"/>
  <c r="AZ353" i="41"/>
  <c r="AZ3" i="41"/>
  <c r="AZ352" i="41"/>
  <c r="AZ4" i="41"/>
  <c r="AZ5" i="41"/>
  <c r="AZ6" i="41"/>
  <c r="AZ7" i="41"/>
  <c r="AZ8" i="41"/>
  <c r="AZ9" i="41"/>
  <c r="AZ10" i="41"/>
  <c r="AZ11" i="41"/>
  <c r="AZ12" i="41"/>
  <c r="AZ13" i="41"/>
  <c r="AZ14" i="41"/>
  <c r="AZ15" i="41"/>
  <c r="AZ16" i="41"/>
  <c r="AZ17" i="41"/>
  <c r="AZ18" i="41"/>
  <c r="AZ19" i="41"/>
  <c r="AZ20" i="41"/>
  <c r="AZ21" i="41"/>
  <c r="AZ22" i="41"/>
  <c r="AZ23" i="41"/>
  <c r="AZ24" i="41"/>
  <c r="AZ25" i="41"/>
  <c r="AZ26" i="41"/>
  <c r="AZ27" i="41"/>
  <c r="AZ28" i="41"/>
  <c r="AZ29" i="41"/>
  <c r="AZ30" i="41"/>
  <c r="AZ31" i="41"/>
  <c r="AZ32" i="41"/>
  <c r="AZ33" i="41"/>
  <c r="AZ34" i="41"/>
  <c r="AZ35" i="41"/>
  <c r="AZ36" i="41"/>
  <c r="AZ37" i="41"/>
  <c r="AZ38" i="41"/>
  <c r="AZ39" i="41"/>
  <c r="AZ40" i="41"/>
  <c r="AZ41" i="41"/>
  <c r="AZ42" i="41"/>
  <c r="AZ43" i="41"/>
  <c r="AZ44" i="41"/>
  <c r="AZ45" i="41"/>
  <c r="AZ46" i="41"/>
  <c r="AZ47" i="41"/>
  <c r="AZ48" i="41"/>
  <c r="AZ49" i="41"/>
  <c r="AZ50" i="41"/>
  <c r="AZ51" i="41"/>
  <c r="AZ52" i="41"/>
  <c r="AZ53" i="41"/>
  <c r="AZ54" i="41"/>
  <c r="AZ55" i="41"/>
  <c r="AZ56" i="41"/>
  <c r="AZ57" i="41"/>
  <c r="AZ58" i="41"/>
  <c r="AZ59" i="41"/>
  <c r="AZ60" i="41"/>
  <c r="AZ61" i="41"/>
  <c r="AZ62" i="41"/>
  <c r="AZ63" i="41"/>
  <c r="AZ64" i="41"/>
  <c r="AZ65" i="41"/>
  <c r="AZ66" i="41"/>
  <c r="AZ67" i="41"/>
  <c r="AZ68" i="41"/>
  <c r="AZ69" i="41"/>
  <c r="AZ70" i="41"/>
  <c r="AZ71" i="41"/>
  <c r="AZ72" i="41"/>
  <c r="AZ73" i="41"/>
  <c r="AZ74" i="41"/>
  <c r="AZ75" i="41"/>
  <c r="AZ76" i="41"/>
  <c r="AZ77" i="41"/>
  <c r="AZ78" i="41"/>
  <c r="AZ79" i="41"/>
  <c r="AZ80" i="41"/>
  <c r="AZ81" i="41"/>
  <c r="AZ82" i="41"/>
  <c r="AZ83" i="41"/>
  <c r="AZ84" i="41"/>
  <c r="AZ85" i="41"/>
  <c r="AZ86" i="41"/>
  <c r="AZ87" i="41"/>
  <c r="AZ88" i="41"/>
  <c r="AZ89" i="41"/>
  <c r="AZ90" i="41"/>
  <c r="AZ91" i="41"/>
  <c r="AZ92" i="41"/>
  <c r="AZ93" i="41"/>
  <c r="AZ94" i="41"/>
  <c r="AZ95" i="41"/>
  <c r="AZ96" i="41"/>
  <c r="AZ97" i="41"/>
  <c r="AZ98" i="41"/>
  <c r="AZ99" i="41"/>
  <c r="AZ100" i="41"/>
  <c r="AZ101" i="41"/>
  <c r="AZ102" i="41"/>
  <c r="AZ103" i="41"/>
  <c r="AZ104" i="41"/>
  <c r="AZ105" i="41"/>
  <c r="AZ106" i="41"/>
  <c r="AZ107" i="41"/>
  <c r="AZ108" i="41"/>
  <c r="AZ109" i="41"/>
  <c r="AZ110" i="41"/>
  <c r="AZ111" i="41"/>
  <c r="AZ112" i="41"/>
  <c r="AZ113" i="41"/>
  <c r="AZ114" i="41"/>
  <c r="AZ117" i="41"/>
  <c r="AZ118" i="41"/>
  <c r="AZ119" i="41"/>
  <c r="AZ120" i="41"/>
  <c r="AZ121" i="41"/>
  <c r="AZ122" i="41"/>
  <c r="AZ123" i="41"/>
  <c r="AZ124" i="41"/>
  <c r="AZ125" i="41"/>
  <c r="AZ126" i="41"/>
  <c r="AZ127" i="41"/>
  <c r="AZ128" i="41"/>
  <c r="AZ129" i="41"/>
  <c r="AZ130" i="41"/>
  <c r="AZ131" i="41"/>
  <c r="AZ132" i="41"/>
  <c r="AZ133" i="41"/>
  <c r="AZ134" i="41"/>
  <c r="AZ135" i="41"/>
  <c r="AZ136" i="41"/>
  <c r="AZ137" i="41"/>
  <c r="AZ138" i="41"/>
  <c r="AZ139" i="41"/>
  <c r="AZ140" i="41"/>
  <c r="AZ141" i="41"/>
  <c r="AZ142" i="41"/>
  <c r="AZ143" i="41"/>
  <c r="AZ144" i="41"/>
  <c r="AZ145" i="41"/>
  <c r="AZ146" i="41"/>
  <c r="AZ147" i="41"/>
  <c r="AZ148" i="41"/>
  <c r="AZ149" i="41"/>
  <c r="AZ150" i="41"/>
  <c r="AZ151" i="41"/>
  <c r="AZ152" i="41"/>
  <c r="AZ153" i="41"/>
  <c r="AZ154" i="41"/>
  <c r="AZ155" i="41"/>
  <c r="AZ156" i="41"/>
  <c r="AZ157" i="41"/>
  <c r="AZ158" i="41"/>
  <c r="AZ159" i="41"/>
  <c r="AZ160" i="41"/>
  <c r="AZ161" i="41"/>
  <c r="AZ162" i="41"/>
  <c r="AZ163" i="41"/>
  <c r="AZ164" i="41"/>
  <c r="AZ165" i="41"/>
  <c r="AZ166" i="41"/>
  <c r="AZ167" i="41"/>
  <c r="AZ168" i="41"/>
  <c r="AZ169" i="41"/>
  <c r="AZ170" i="41"/>
  <c r="AZ171" i="41"/>
  <c r="AZ172" i="41"/>
  <c r="AZ115" i="41"/>
  <c r="AZ116" i="41"/>
  <c r="AZ173" i="41"/>
  <c r="AZ174" i="41"/>
  <c r="AZ175" i="41"/>
  <c r="AZ176" i="41"/>
  <c r="AZ177" i="41"/>
  <c r="AZ178" i="41"/>
  <c r="AZ179" i="41"/>
  <c r="AZ180" i="41"/>
  <c r="AZ181" i="41"/>
  <c r="AZ182" i="41"/>
  <c r="AZ183" i="41"/>
  <c r="AZ184" i="41"/>
  <c r="AZ185" i="41"/>
  <c r="AZ186" i="41"/>
  <c r="AZ187" i="41"/>
  <c r="AZ188" i="41"/>
  <c r="AZ189" i="41"/>
  <c r="AZ190" i="41"/>
  <c r="AZ191" i="41"/>
  <c r="AZ192" i="41"/>
  <c r="AZ193" i="41"/>
  <c r="AZ194" i="41"/>
  <c r="AZ195" i="41"/>
  <c r="AZ196" i="41"/>
  <c r="AZ197" i="41"/>
  <c r="AZ198" i="41"/>
  <c r="AZ199" i="41"/>
  <c r="AZ200" i="41"/>
  <c r="AZ201" i="41"/>
  <c r="AZ202" i="41"/>
  <c r="AZ203" i="41"/>
  <c r="AZ204" i="41"/>
  <c r="AZ205" i="41"/>
  <c r="AZ206" i="41"/>
  <c r="AZ207" i="41"/>
  <c r="AZ208" i="41"/>
  <c r="AZ209" i="41"/>
  <c r="AZ210" i="41"/>
  <c r="AZ211" i="41"/>
  <c r="AZ212" i="41"/>
  <c r="AZ213" i="41"/>
  <c r="AZ214" i="41"/>
  <c r="AZ215" i="41"/>
  <c r="AZ216" i="41"/>
  <c r="AZ217" i="41"/>
  <c r="AZ218" i="41"/>
  <c r="AZ219" i="41"/>
  <c r="AZ220" i="41"/>
  <c r="AZ221" i="41"/>
  <c r="AZ222" i="41"/>
  <c r="AZ223" i="41"/>
  <c r="AZ224" i="41"/>
  <c r="AZ225" i="41"/>
  <c r="AZ226" i="41"/>
  <c r="AZ227" i="41"/>
  <c r="AZ228" i="41"/>
  <c r="AZ229" i="41"/>
  <c r="AZ230" i="41"/>
  <c r="AZ231" i="41"/>
  <c r="AZ232" i="41"/>
  <c r="AZ233" i="41"/>
  <c r="AZ234" i="41"/>
  <c r="AZ235" i="41"/>
  <c r="AZ236" i="41"/>
  <c r="AZ237" i="41"/>
  <c r="AZ238" i="41"/>
  <c r="AZ239" i="41"/>
  <c r="AZ240" i="41"/>
  <c r="AZ241" i="41"/>
  <c r="AZ242" i="41"/>
  <c r="AZ243" i="41"/>
  <c r="AZ244" i="41"/>
  <c r="AZ245" i="41"/>
  <c r="AZ246" i="41"/>
  <c r="AZ247" i="41"/>
  <c r="AZ248" i="41"/>
  <c r="AZ249" i="41"/>
  <c r="AZ250" i="41"/>
  <c r="AZ251" i="41"/>
  <c r="AZ252" i="41"/>
  <c r="AZ253" i="41"/>
  <c r="AZ254" i="41"/>
  <c r="AZ255" i="41"/>
  <c r="AZ256" i="41"/>
  <c r="AZ257" i="41"/>
  <c r="AZ258" i="41"/>
  <c r="AZ259" i="41"/>
  <c r="AZ260" i="41"/>
  <c r="AZ261" i="41"/>
  <c r="AZ262" i="41"/>
  <c r="AZ263" i="41"/>
  <c r="AZ264" i="41"/>
  <c r="AZ265" i="41"/>
  <c r="AZ266" i="41"/>
  <c r="AZ267" i="41"/>
  <c r="AZ268" i="41"/>
  <c r="AZ269" i="41"/>
  <c r="AZ270" i="41"/>
  <c r="AZ271" i="41"/>
  <c r="AZ272" i="41"/>
  <c r="AZ273" i="41"/>
  <c r="AZ274" i="41"/>
  <c r="AZ275" i="41"/>
  <c r="AZ276" i="41"/>
  <c r="AZ277" i="41"/>
  <c r="AZ278" i="41"/>
  <c r="AZ279" i="41"/>
  <c r="AZ280" i="41"/>
  <c r="AZ281" i="41"/>
  <c r="AZ282" i="41"/>
  <c r="AZ283" i="41"/>
  <c r="AZ284" i="41"/>
  <c r="AZ285" i="41"/>
  <c r="AZ286" i="41"/>
  <c r="AZ287" i="41"/>
  <c r="AZ288" i="41"/>
  <c r="AZ289" i="41"/>
  <c r="AZ290" i="41"/>
  <c r="AZ291" i="41"/>
  <c r="AZ292" i="41"/>
  <c r="AZ293" i="41"/>
  <c r="AZ294" i="41"/>
  <c r="AZ295" i="41"/>
  <c r="AZ296" i="41"/>
  <c r="AZ297" i="41"/>
  <c r="AZ298" i="41"/>
  <c r="AZ299" i="41"/>
  <c r="AZ300" i="41"/>
  <c r="AZ301" i="41"/>
  <c r="AZ302" i="41"/>
  <c r="AZ303" i="41"/>
  <c r="AZ304" i="41"/>
  <c r="AZ305" i="41"/>
  <c r="AZ306" i="41"/>
  <c r="AZ307" i="41"/>
  <c r="AZ308" i="41"/>
  <c r="AZ309" i="41"/>
  <c r="AZ310" i="41"/>
  <c r="AZ311" i="41"/>
  <c r="AZ312" i="41"/>
  <c r="AZ313" i="41"/>
  <c r="AZ314" i="41"/>
  <c r="AZ315" i="41"/>
  <c r="AZ316" i="41"/>
  <c r="AZ317" i="41"/>
  <c r="AZ318" i="41"/>
  <c r="AZ319" i="41"/>
  <c r="AZ320" i="41"/>
  <c r="AZ321" i="41"/>
  <c r="AZ322" i="41"/>
  <c r="AZ323" i="41"/>
  <c r="AZ324" i="41"/>
  <c r="AZ325" i="41"/>
  <c r="AZ326" i="41"/>
  <c r="AZ327" i="41"/>
  <c r="AZ328" i="41"/>
  <c r="AZ329" i="41"/>
  <c r="AZ330" i="41"/>
  <c r="AZ331" i="41"/>
  <c r="AZ332" i="41"/>
  <c r="AZ333" i="41"/>
  <c r="AZ334" i="41"/>
  <c r="AZ335" i="41"/>
  <c r="AZ336" i="41"/>
  <c r="AZ337" i="41"/>
  <c r="AZ338" i="41"/>
  <c r="AZ339" i="41"/>
  <c r="AZ340" i="41"/>
  <c r="AZ341" i="41"/>
  <c r="AZ342" i="41"/>
  <c r="AZ343" i="41"/>
  <c r="AZ344" i="41"/>
  <c r="AZ345" i="41"/>
  <c r="AZ346" i="41"/>
  <c r="AZ347" i="41"/>
  <c r="AZ348" i="41"/>
  <c r="AZ349" i="41"/>
  <c r="AZ350" i="41"/>
  <c r="AZ351" i="41"/>
  <c r="BA399" i="41" l="1"/>
  <c r="BA400" i="41"/>
  <c r="BA354" i="41"/>
  <c r="BA356" i="41"/>
  <c r="BA360" i="41"/>
  <c r="BA366" i="41"/>
  <c r="BA386" i="41"/>
  <c r="BA362" i="41"/>
  <c r="BA368" i="41"/>
  <c r="BA370" i="41"/>
  <c r="BA372" i="41"/>
  <c r="BA374" i="41"/>
  <c r="BA376" i="41"/>
  <c r="BA380" i="41"/>
  <c r="BA384" i="41"/>
  <c r="BA394" i="41"/>
  <c r="BA363" i="41"/>
  <c r="BA365" i="41"/>
  <c r="BA381" i="41"/>
  <c r="BA385" i="41"/>
  <c r="BA355" i="41"/>
  <c r="BA378" i="41"/>
  <c r="BA382" i="41"/>
  <c r="BA361" i="41"/>
  <c r="BA391" i="41"/>
  <c r="BA396" i="41"/>
  <c r="BA398" i="41"/>
  <c r="BA359" i="41"/>
  <c r="BA367" i="41"/>
  <c r="BA369" i="41"/>
  <c r="BA371" i="41"/>
  <c r="BA373" i="41"/>
  <c r="BA375" i="41"/>
  <c r="BA379" i="41"/>
  <c r="BA383" i="41"/>
  <c r="BA395" i="41"/>
  <c r="BA397" i="41"/>
  <c r="BA364" i="41"/>
  <c r="BA390" i="41"/>
  <c r="BA357" i="41"/>
  <c r="BA387" i="41"/>
  <c r="BA358" i="41"/>
  <c r="BA388" i="41"/>
  <c r="BA392" i="41"/>
  <c r="BA377" i="41"/>
  <c r="BA389" i="41"/>
  <c r="BA393" i="41"/>
  <c r="V45" i="48"/>
  <c r="J27" i="18"/>
  <c r="J21" i="18"/>
  <c r="J20" i="18"/>
  <c r="J30" i="18"/>
  <c r="J36" i="18"/>
  <c r="J11" i="18"/>
  <c r="J14" i="18"/>
  <c r="J29" i="18"/>
  <c r="J13" i="18"/>
  <c r="J28" i="18"/>
  <c r="J12" i="18"/>
  <c r="J35" i="18"/>
  <c r="J19" i="18"/>
  <c r="J22" i="18"/>
  <c r="J33" i="18"/>
  <c r="J25" i="18"/>
  <c r="J17" i="18"/>
  <c r="J32" i="18"/>
  <c r="J24" i="18"/>
  <c r="J16" i="18"/>
  <c r="J8" i="18"/>
  <c r="J31" i="18"/>
  <c r="J23" i="18"/>
  <c r="J15" i="18"/>
  <c r="J7" i="18"/>
  <c r="J34" i="18"/>
  <c r="J26" i="18"/>
  <c r="J18" i="18"/>
  <c r="J10" i="18"/>
  <c r="J6" i="18"/>
  <c r="BB2" i="41"/>
  <c r="BA352" i="41"/>
  <c r="BA353" i="41"/>
  <c r="BA3" i="41"/>
  <c r="BA4" i="41"/>
  <c r="BA5" i="41"/>
  <c r="BA6" i="41"/>
  <c r="BA7" i="41"/>
  <c r="BA8" i="41"/>
  <c r="BA9" i="41"/>
  <c r="BA10" i="41"/>
  <c r="BA11" i="41"/>
  <c r="BA12" i="41"/>
  <c r="BA13" i="41"/>
  <c r="BA14" i="41"/>
  <c r="BA15" i="41"/>
  <c r="BA16" i="41"/>
  <c r="BA17" i="41"/>
  <c r="BA18" i="41"/>
  <c r="BA19" i="41"/>
  <c r="BA20" i="41"/>
  <c r="BA21" i="41"/>
  <c r="BA22" i="41"/>
  <c r="BA23" i="41"/>
  <c r="BA24" i="41"/>
  <c r="BA25" i="41"/>
  <c r="BA26" i="41"/>
  <c r="BA27" i="41"/>
  <c r="BA28" i="41"/>
  <c r="BA29" i="41"/>
  <c r="BA30" i="41"/>
  <c r="BA31" i="41"/>
  <c r="BA32" i="41"/>
  <c r="BA33" i="41"/>
  <c r="BA34" i="41"/>
  <c r="BA35" i="41"/>
  <c r="BA36" i="41"/>
  <c r="BA37" i="41"/>
  <c r="BA38" i="41"/>
  <c r="BA39" i="41"/>
  <c r="BA40" i="41"/>
  <c r="BA41" i="41"/>
  <c r="BA42" i="41"/>
  <c r="BA43" i="41"/>
  <c r="BA44" i="41"/>
  <c r="BA45" i="41"/>
  <c r="BA46" i="41"/>
  <c r="BA47" i="41"/>
  <c r="BA48" i="41"/>
  <c r="BA49" i="41"/>
  <c r="BA50" i="41"/>
  <c r="BA51" i="41"/>
  <c r="BA52" i="41"/>
  <c r="BA53" i="41"/>
  <c r="BA54" i="41"/>
  <c r="BA55" i="41"/>
  <c r="BA56" i="41"/>
  <c r="BA57" i="41"/>
  <c r="BA58" i="41"/>
  <c r="BA59" i="41"/>
  <c r="BA60" i="41"/>
  <c r="BA61" i="41"/>
  <c r="BA62" i="41"/>
  <c r="BA63" i="41"/>
  <c r="BA64" i="41"/>
  <c r="BA65" i="41"/>
  <c r="BA66" i="41"/>
  <c r="BA67" i="41"/>
  <c r="BA68" i="41"/>
  <c r="BA69" i="41"/>
  <c r="BA70" i="41"/>
  <c r="BA71" i="41"/>
  <c r="BA72" i="41"/>
  <c r="BA73" i="41"/>
  <c r="BA74" i="41"/>
  <c r="BA75" i="41"/>
  <c r="BA76" i="41"/>
  <c r="BA77" i="41"/>
  <c r="BA78" i="41"/>
  <c r="BA79" i="41"/>
  <c r="BA80" i="41"/>
  <c r="BA81" i="41"/>
  <c r="BA82" i="41"/>
  <c r="BA83" i="41"/>
  <c r="BA84" i="41"/>
  <c r="BA85" i="41"/>
  <c r="BA86" i="41"/>
  <c r="BA87" i="41"/>
  <c r="BA88" i="41"/>
  <c r="BA89" i="41"/>
  <c r="BA90" i="41"/>
  <c r="BA91" i="41"/>
  <c r="BA92" i="41"/>
  <c r="BA93" i="41"/>
  <c r="BA94" i="41"/>
  <c r="BA95" i="41"/>
  <c r="BA96" i="41"/>
  <c r="BA97" i="41"/>
  <c r="BA98" i="41"/>
  <c r="BA99" i="41"/>
  <c r="BA100" i="41"/>
  <c r="BA101" i="41"/>
  <c r="BA102" i="41"/>
  <c r="BA103" i="41"/>
  <c r="BA104" i="41"/>
  <c r="BA105" i="41"/>
  <c r="BA106" i="41"/>
  <c r="BA107" i="41"/>
  <c r="BA108" i="41"/>
  <c r="BA109" i="41"/>
  <c r="BA110" i="41"/>
  <c r="BA111" i="41"/>
  <c r="BA112" i="41"/>
  <c r="BA113" i="41"/>
  <c r="BA114" i="41"/>
  <c r="BA115" i="41"/>
  <c r="BA116" i="41"/>
  <c r="BA117" i="41"/>
  <c r="BA118" i="41"/>
  <c r="BA119" i="41"/>
  <c r="BA120" i="41"/>
  <c r="BA121" i="41"/>
  <c r="BA122" i="41"/>
  <c r="BA123" i="41"/>
  <c r="BA124" i="41"/>
  <c r="BA125" i="41"/>
  <c r="BA126" i="41"/>
  <c r="BA127" i="41"/>
  <c r="BA128" i="41"/>
  <c r="BA129" i="41"/>
  <c r="BA130" i="41"/>
  <c r="BA131" i="41"/>
  <c r="BA132" i="41"/>
  <c r="BA133" i="41"/>
  <c r="BA134" i="41"/>
  <c r="BA135" i="41"/>
  <c r="BA136" i="41"/>
  <c r="BA137" i="41"/>
  <c r="BA138" i="41"/>
  <c r="BA139" i="41"/>
  <c r="BA140" i="41"/>
  <c r="BA141" i="41"/>
  <c r="BA142" i="41"/>
  <c r="BA143" i="41"/>
  <c r="BA144" i="41"/>
  <c r="BA145" i="41"/>
  <c r="BA146" i="41"/>
  <c r="BA147" i="41"/>
  <c r="BA148" i="41"/>
  <c r="BA149" i="41"/>
  <c r="BA150" i="41"/>
  <c r="BA151" i="41"/>
  <c r="BA152" i="41"/>
  <c r="BA153" i="41"/>
  <c r="BA154" i="41"/>
  <c r="BA155" i="41"/>
  <c r="BA156" i="41"/>
  <c r="BA157" i="41"/>
  <c r="BA158" i="41"/>
  <c r="BA159" i="41"/>
  <c r="BA160" i="41"/>
  <c r="BA161" i="41"/>
  <c r="BA162" i="41"/>
  <c r="BA163" i="41"/>
  <c r="BA164" i="41"/>
  <c r="BA165" i="41"/>
  <c r="BA166" i="41"/>
  <c r="BA167" i="41"/>
  <c r="BA168" i="41"/>
  <c r="BA169" i="41"/>
  <c r="BA170" i="41"/>
  <c r="BA173" i="41"/>
  <c r="BA174" i="41"/>
  <c r="BA175" i="41"/>
  <c r="BA176" i="41"/>
  <c r="BA177" i="41"/>
  <c r="BA178" i="41"/>
  <c r="BA179" i="41"/>
  <c r="BA180" i="41"/>
  <c r="BA181" i="41"/>
  <c r="BA182" i="41"/>
  <c r="BA183" i="41"/>
  <c r="BA184" i="41"/>
  <c r="BA185" i="41"/>
  <c r="BA186" i="41"/>
  <c r="BA187" i="41"/>
  <c r="BA188" i="41"/>
  <c r="BA189" i="41"/>
  <c r="BA190" i="41"/>
  <c r="BA191" i="41"/>
  <c r="BA192" i="41"/>
  <c r="BA193" i="41"/>
  <c r="BA194" i="41"/>
  <c r="BA195" i="41"/>
  <c r="BA196" i="41"/>
  <c r="BA197" i="41"/>
  <c r="BA198" i="41"/>
  <c r="BA199" i="41"/>
  <c r="BA200" i="41"/>
  <c r="BA201" i="41"/>
  <c r="BA202" i="41"/>
  <c r="BA203" i="41"/>
  <c r="BA204" i="41"/>
  <c r="BA205" i="41"/>
  <c r="BA206" i="41"/>
  <c r="BA207" i="41"/>
  <c r="BA208" i="41"/>
  <c r="BA209" i="41"/>
  <c r="BA210" i="41"/>
  <c r="BA211" i="41"/>
  <c r="BA212" i="41"/>
  <c r="BA213" i="41"/>
  <c r="BA214" i="41"/>
  <c r="BA215" i="41"/>
  <c r="BA216" i="41"/>
  <c r="BA217" i="41"/>
  <c r="BA218" i="41"/>
  <c r="BA219" i="41"/>
  <c r="BA220" i="41"/>
  <c r="BA221" i="41"/>
  <c r="BA222" i="41"/>
  <c r="BA223" i="41"/>
  <c r="BA224" i="41"/>
  <c r="BA225" i="41"/>
  <c r="BA226" i="41"/>
  <c r="BA227" i="41"/>
  <c r="BA228" i="41"/>
  <c r="BA229" i="41"/>
  <c r="BA230" i="41"/>
  <c r="BA231" i="41"/>
  <c r="BA232" i="41"/>
  <c r="BA233" i="41"/>
  <c r="BA234" i="41"/>
  <c r="BA235" i="41"/>
  <c r="BA236" i="41"/>
  <c r="BA237" i="41"/>
  <c r="BA238" i="41"/>
  <c r="BA239" i="41"/>
  <c r="BA240" i="41"/>
  <c r="BA241" i="41"/>
  <c r="BA242" i="41"/>
  <c r="BA243" i="41"/>
  <c r="BA244" i="41"/>
  <c r="BA245" i="41"/>
  <c r="BA246" i="41"/>
  <c r="BA247" i="41"/>
  <c r="BA248" i="41"/>
  <c r="BA249" i="41"/>
  <c r="BA250" i="41"/>
  <c r="BA251" i="41"/>
  <c r="BA252" i="41"/>
  <c r="BA253" i="41"/>
  <c r="BA254" i="41"/>
  <c r="BA255" i="41"/>
  <c r="BA256" i="41"/>
  <c r="BA257" i="41"/>
  <c r="BA258" i="41"/>
  <c r="BA259" i="41"/>
  <c r="BA260" i="41"/>
  <c r="BA261" i="41"/>
  <c r="BA262" i="41"/>
  <c r="BA263" i="41"/>
  <c r="BA264" i="41"/>
  <c r="BA265" i="41"/>
  <c r="BA266" i="41"/>
  <c r="BA267" i="41"/>
  <c r="BA268" i="41"/>
  <c r="BA269" i="41"/>
  <c r="BA270" i="41"/>
  <c r="BA271" i="41"/>
  <c r="BA272" i="41"/>
  <c r="BA273" i="41"/>
  <c r="BA274" i="41"/>
  <c r="BA275" i="41"/>
  <c r="BA276" i="41"/>
  <c r="BA277" i="41"/>
  <c r="BA278" i="41"/>
  <c r="BA279" i="41"/>
  <c r="BA280" i="41"/>
  <c r="BA281" i="41"/>
  <c r="BA282" i="41"/>
  <c r="BA283" i="41"/>
  <c r="BA284" i="41"/>
  <c r="BA285" i="41"/>
  <c r="BA171" i="41"/>
  <c r="BA172" i="41"/>
  <c r="BA286" i="41"/>
  <c r="BA287" i="41"/>
  <c r="BA288" i="41"/>
  <c r="BA289" i="41"/>
  <c r="BA290" i="41"/>
  <c r="BA291" i="41"/>
  <c r="BA292" i="41"/>
  <c r="BA293" i="41"/>
  <c r="BA294" i="41"/>
  <c r="BA295" i="41"/>
  <c r="BA296" i="41"/>
  <c r="BA297" i="41"/>
  <c r="BA298" i="41"/>
  <c r="BA299" i="41"/>
  <c r="BA300" i="41"/>
  <c r="BA301" i="41"/>
  <c r="BA302" i="41"/>
  <c r="BA303" i="41"/>
  <c r="BA304" i="41"/>
  <c r="BA305" i="41"/>
  <c r="BA306" i="41"/>
  <c r="BA307" i="41"/>
  <c r="BA308" i="41"/>
  <c r="BA309" i="41"/>
  <c r="BA310" i="41"/>
  <c r="BA311" i="41"/>
  <c r="BA312" i="41"/>
  <c r="BA313" i="41"/>
  <c r="BA314" i="41"/>
  <c r="BA315" i="41"/>
  <c r="BA316" i="41"/>
  <c r="BA317" i="41"/>
  <c r="BA318" i="41"/>
  <c r="BA319" i="41"/>
  <c r="BA320" i="41"/>
  <c r="BA321" i="41"/>
  <c r="BA322" i="41"/>
  <c r="BA323" i="41"/>
  <c r="BA324" i="41"/>
  <c r="BA325" i="41"/>
  <c r="BA326" i="41"/>
  <c r="BA327" i="41"/>
  <c r="BA328" i="41"/>
  <c r="BA329" i="41"/>
  <c r="BA330" i="41"/>
  <c r="BA331" i="41"/>
  <c r="BA332" i="41"/>
  <c r="BA333" i="41"/>
  <c r="BA334" i="41"/>
  <c r="BA335" i="41"/>
  <c r="BA336" i="41"/>
  <c r="BA337" i="41"/>
  <c r="BA338" i="41"/>
  <c r="BA339" i="41"/>
  <c r="BA340" i="41"/>
  <c r="BA341" i="41"/>
  <c r="BA342" i="41"/>
  <c r="BA343" i="41"/>
  <c r="BA344" i="41"/>
  <c r="BA345" i="41"/>
  <c r="BA346" i="41"/>
  <c r="BA347" i="41"/>
  <c r="BA348" i="41"/>
  <c r="BA349" i="41"/>
  <c r="BA350" i="41"/>
  <c r="BA351" i="41"/>
  <c r="BB400" i="41" l="1"/>
  <c r="BB399" i="41"/>
  <c r="BB360" i="41"/>
  <c r="BB362" i="41"/>
  <c r="BB364" i="41"/>
  <c r="BB366" i="41"/>
  <c r="BB356" i="41"/>
  <c r="BB368" i="41"/>
  <c r="BB370" i="41"/>
  <c r="BB372" i="41"/>
  <c r="BB374" i="41"/>
  <c r="BB376" i="41"/>
  <c r="BB380" i="41"/>
  <c r="BB384" i="41"/>
  <c r="BB386" i="41"/>
  <c r="BB354" i="41"/>
  <c r="BB385" i="41"/>
  <c r="BB387" i="41"/>
  <c r="BB391" i="41"/>
  <c r="BB355" i="41"/>
  <c r="BB358" i="41"/>
  <c r="BB394" i="41"/>
  <c r="BB361" i="41"/>
  <c r="BB363" i="41"/>
  <c r="BB378" i="41"/>
  <c r="BB392" i="41"/>
  <c r="BB359" i="41"/>
  <c r="BB390" i="41"/>
  <c r="BB357" i="41"/>
  <c r="BB365" i="41"/>
  <c r="BB381" i="41"/>
  <c r="BB382" i="41"/>
  <c r="BB388" i="41"/>
  <c r="BB396" i="41"/>
  <c r="BB398" i="41"/>
  <c r="BB367" i="41"/>
  <c r="BB369" i="41"/>
  <c r="BB371" i="41"/>
  <c r="BB373" i="41"/>
  <c r="BB375" i="41"/>
  <c r="BB377" i="41"/>
  <c r="BB383" i="41"/>
  <c r="BB395" i="41"/>
  <c r="BB379" i="41"/>
  <c r="BB389" i="41"/>
  <c r="BB393" i="41"/>
  <c r="BB397" i="41"/>
  <c r="V46" i="48"/>
  <c r="B44" i="7"/>
  <c r="BC2" i="41"/>
  <c r="BB353" i="41"/>
  <c r="BB3" i="41"/>
  <c r="BB352" i="41"/>
  <c r="BB4" i="41"/>
  <c r="BB5" i="41"/>
  <c r="BB6" i="41"/>
  <c r="BB7" i="41"/>
  <c r="BB8" i="41"/>
  <c r="BB9" i="41"/>
  <c r="BB10" i="41"/>
  <c r="BB11" i="41"/>
  <c r="BB12" i="41"/>
  <c r="BB13" i="41"/>
  <c r="BB14" i="41"/>
  <c r="BB15" i="41"/>
  <c r="BB16" i="41"/>
  <c r="BB17" i="41"/>
  <c r="BB18" i="41"/>
  <c r="BB19" i="41"/>
  <c r="BB20" i="41"/>
  <c r="BB21" i="41"/>
  <c r="BB22" i="41"/>
  <c r="BB23" i="41"/>
  <c r="BB24" i="41"/>
  <c r="BB25" i="41"/>
  <c r="BB26" i="41"/>
  <c r="BB27" i="41"/>
  <c r="BB28" i="41"/>
  <c r="BB29" i="41"/>
  <c r="BB30" i="41"/>
  <c r="BB31" i="41"/>
  <c r="BB32" i="41"/>
  <c r="BB33" i="41"/>
  <c r="BB34" i="41"/>
  <c r="BB35" i="41"/>
  <c r="BB36" i="41"/>
  <c r="BB37" i="41"/>
  <c r="BB38" i="41"/>
  <c r="BB39" i="41"/>
  <c r="BB40" i="41"/>
  <c r="BB41" i="41"/>
  <c r="BB42" i="41"/>
  <c r="BB43" i="41"/>
  <c r="BB44" i="41"/>
  <c r="BB45" i="41"/>
  <c r="BB46" i="41"/>
  <c r="BB47" i="41"/>
  <c r="BB48" i="41"/>
  <c r="BB49" i="41"/>
  <c r="BB50" i="41"/>
  <c r="BB51" i="41"/>
  <c r="BB52" i="41"/>
  <c r="BB53" i="41"/>
  <c r="BB54" i="41"/>
  <c r="BB55" i="41"/>
  <c r="BB56" i="41"/>
  <c r="BB57" i="41"/>
  <c r="BB58" i="41"/>
  <c r="BB59" i="41"/>
  <c r="BB60" i="41"/>
  <c r="BB61" i="41"/>
  <c r="BB62" i="41"/>
  <c r="BB63" i="41"/>
  <c r="BB64" i="41"/>
  <c r="BB65" i="41"/>
  <c r="BB66" i="41"/>
  <c r="BB67" i="41"/>
  <c r="BB68" i="41"/>
  <c r="BB69" i="41"/>
  <c r="BB70" i="41"/>
  <c r="BB71" i="41"/>
  <c r="BB72" i="41"/>
  <c r="BB73" i="41"/>
  <c r="BB74" i="41"/>
  <c r="BB75" i="41"/>
  <c r="BB76" i="41"/>
  <c r="BB77" i="41"/>
  <c r="BB78" i="41"/>
  <c r="BB79" i="41"/>
  <c r="BB80" i="41"/>
  <c r="BB81" i="41"/>
  <c r="BB82" i="41"/>
  <c r="BB83" i="41"/>
  <c r="BB84" i="41"/>
  <c r="BB85" i="41"/>
  <c r="BB86" i="41"/>
  <c r="BB87" i="41"/>
  <c r="BB88" i="41"/>
  <c r="BB89" i="41"/>
  <c r="BB90" i="41"/>
  <c r="BB91" i="41"/>
  <c r="BB92" i="41"/>
  <c r="BB93" i="41"/>
  <c r="BB94" i="41"/>
  <c r="BB95" i="41"/>
  <c r="BB96" i="41"/>
  <c r="BB97" i="41"/>
  <c r="BB98" i="41"/>
  <c r="BB99" i="41"/>
  <c r="BB100" i="41"/>
  <c r="BB101" i="41"/>
  <c r="BB102" i="41"/>
  <c r="BB103" i="41"/>
  <c r="BB104" i="41"/>
  <c r="BB105" i="41"/>
  <c r="BB106" i="41"/>
  <c r="BB107" i="41"/>
  <c r="BB108" i="41"/>
  <c r="BB109" i="41"/>
  <c r="BB110" i="41"/>
  <c r="BB111" i="41"/>
  <c r="BB112" i="41"/>
  <c r="BB113" i="41"/>
  <c r="BB114" i="41"/>
  <c r="BB115" i="41"/>
  <c r="BB116" i="41"/>
  <c r="BB117" i="41"/>
  <c r="BB118" i="41"/>
  <c r="BB119" i="41"/>
  <c r="BB120" i="41"/>
  <c r="BB121" i="41"/>
  <c r="BB122" i="41"/>
  <c r="BB123" i="41"/>
  <c r="BB124" i="41"/>
  <c r="BB125" i="41"/>
  <c r="BB126" i="41"/>
  <c r="BB127" i="41"/>
  <c r="BB128" i="41"/>
  <c r="BB129" i="41"/>
  <c r="BB130" i="41"/>
  <c r="BB131" i="41"/>
  <c r="BB132" i="41"/>
  <c r="BB133" i="41"/>
  <c r="BB134" i="41"/>
  <c r="BB135" i="41"/>
  <c r="BB136" i="41"/>
  <c r="BB137" i="41"/>
  <c r="BB138" i="41"/>
  <c r="BB139" i="41"/>
  <c r="BB140" i="41"/>
  <c r="BB141" i="41"/>
  <c r="BB142" i="41"/>
  <c r="BB143" i="41"/>
  <c r="BB144" i="41"/>
  <c r="BB145" i="41"/>
  <c r="BB146" i="41"/>
  <c r="BB147" i="41"/>
  <c r="BB148" i="41"/>
  <c r="BB149" i="41"/>
  <c r="BB150" i="41"/>
  <c r="BB151" i="41"/>
  <c r="BB152" i="41"/>
  <c r="BB153" i="41"/>
  <c r="BB154" i="41"/>
  <c r="BB155" i="41"/>
  <c r="BB156" i="41"/>
  <c r="BB157" i="41"/>
  <c r="BB158" i="41"/>
  <c r="BB159" i="41"/>
  <c r="BB160" i="41"/>
  <c r="BB161" i="41"/>
  <c r="BB162" i="41"/>
  <c r="BB163" i="41"/>
  <c r="BB164" i="41"/>
  <c r="BB165" i="41"/>
  <c r="BB166" i="41"/>
  <c r="BB167" i="41"/>
  <c r="BB168" i="41"/>
  <c r="BB169" i="41"/>
  <c r="BB170" i="41"/>
  <c r="BB171" i="41"/>
  <c r="BB172" i="41"/>
  <c r="BB173" i="41"/>
  <c r="BB174" i="41"/>
  <c r="BB175" i="41"/>
  <c r="BB176" i="41"/>
  <c r="BB177" i="41"/>
  <c r="BB178" i="41"/>
  <c r="BB179" i="41"/>
  <c r="BB180" i="41"/>
  <c r="BB181" i="41"/>
  <c r="BB182" i="41"/>
  <c r="BB183" i="41"/>
  <c r="BB184" i="41"/>
  <c r="BB185" i="41"/>
  <c r="BB186" i="41"/>
  <c r="BB187" i="41"/>
  <c r="BB188" i="41"/>
  <c r="BB189" i="41"/>
  <c r="BB190" i="41"/>
  <c r="BB191" i="41"/>
  <c r="BB192" i="41"/>
  <c r="BB193" i="41"/>
  <c r="BB194" i="41"/>
  <c r="BB195" i="41"/>
  <c r="BB196" i="41"/>
  <c r="BB197" i="41"/>
  <c r="BB198" i="41"/>
  <c r="BB199" i="41"/>
  <c r="BB200" i="41"/>
  <c r="BB201" i="41"/>
  <c r="BB202" i="41"/>
  <c r="BB203" i="41"/>
  <c r="BB204" i="41"/>
  <c r="BB205" i="41"/>
  <c r="BB206" i="41"/>
  <c r="BB207" i="41"/>
  <c r="BB208" i="41"/>
  <c r="BB209" i="41"/>
  <c r="BB210" i="41"/>
  <c r="BB211" i="41"/>
  <c r="BB212" i="41"/>
  <c r="BB213" i="41"/>
  <c r="BB214" i="41"/>
  <c r="BB215" i="41"/>
  <c r="BB216" i="41"/>
  <c r="BB217" i="41"/>
  <c r="BB218" i="41"/>
  <c r="BB219" i="41"/>
  <c r="BB220" i="41"/>
  <c r="BB221" i="41"/>
  <c r="BB222" i="41"/>
  <c r="BB223" i="41"/>
  <c r="BB224" i="41"/>
  <c r="BB225" i="41"/>
  <c r="BB226" i="41"/>
  <c r="BB227" i="41"/>
  <c r="BB228" i="41"/>
  <c r="BB229" i="41"/>
  <c r="BB230" i="41"/>
  <c r="BB231" i="41"/>
  <c r="BB232" i="41"/>
  <c r="BB233" i="41"/>
  <c r="BB234" i="41"/>
  <c r="BB235" i="41"/>
  <c r="BB236" i="41"/>
  <c r="BB237" i="41"/>
  <c r="BB238" i="41"/>
  <c r="BB239" i="41"/>
  <c r="BB240" i="41"/>
  <c r="BB241" i="41"/>
  <c r="BB242" i="41"/>
  <c r="BB243" i="41"/>
  <c r="BB244" i="41"/>
  <c r="BB245" i="41"/>
  <c r="BB246" i="41"/>
  <c r="BB247" i="41"/>
  <c r="BB248" i="41"/>
  <c r="BB249" i="41"/>
  <c r="BB250" i="41"/>
  <c r="BB251" i="41"/>
  <c r="BB252" i="41"/>
  <c r="BB253" i="41"/>
  <c r="BB254" i="41"/>
  <c r="BB255" i="41"/>
  <c r="BB256" i="41"/>
  <c r="BB257" i="41"/>
  <c r="BB258" i="41"/>
  <c r="BB259" i="41"/>
  <c r="BB260" i="41"/>
  <c r="BB261" i="41"/>
  <c r="BB262" i="41"/>
  <c r="BB263" i="41"/>
  <c r="BB264" i="41"/>
  <c r="BB265" i="41"/>
  <c r="BB266" i="41"/>
  <c r="BB267" i="41"/>
  <c r="BB268" i="41"/>
  <c r="BB269" i="41"/>
  <c r="BB270" i="41"/>
  <c r="BB271" i="41"/>
  <c r="BB272" i="41"/>
  <c r="BB273" i="41"/>
  <c r="BB274" i="41"/>
  <c r="BB275" i="41"/>
  <c r="BB276" i="41"/>
  <c r="BB277" i="41"/>
  <c r="BB278" i="41"/>
  <c r="BB279" i="41"/>
  <c r="BB280" i="41"/>
  <c r="BB281" i="41"/>
  <c r="BB282" i="41"/>
  <c r="BB283" i="41"/>
  <c r="BB284" i="41"/>
  <c r="BB285" i="41"/>
  <c r="BB286" i="41"/>
  <c r="BB287" i="41"/>
  <c r="BB288" i="41"/>
  <c r="BB289" i="41"/>
  <c r="BB290" i="41"/>
  <c r="BB291" i="41"/>
  <c r="BB292" i="41"/>
  <c r="BB293" i="41"/>
  <c r="BB294" i="41"/>
  <c r="BB295" i="41"/>
  <c r="BB296" i="41"/>
  <c r="BB297" i="41"/>
  <c r="BB298" i="41"/>
  <c r="BB299" i="41"/>
  <c r="BB300" i="41"/>
  <c r="BB301" i="41"/>
  <c r="BB302" i="41"/>
  <c r="BB303" i="41"/>
  <c r="BB304" i="41"/>
  <c r="BB305" i="41"/>
  <c r="BB306" i="41"/>
  <c r="BB307" i="41"/>
  <c r="BB308" i="41"/>
  <c r="BB309" i="41"/>
  <c r="BB310" i="41"/>
  <c r="BB311" i="41"/>
  <c r="BB312" i="41"/>
  <c r="BB313" i="41"/>
  <c r="BB314" i="41"/>
  <c r="BB315" i="41"/>
  <c r="BB316" i="41"/>
  <c r="BB317" i="41"/>
  <c r="BB318" i="41"/>
  <c r="BB319" i="41"/>
  <c r="BB320" i="41"/>
  <c r="BB321" i="41"/>
  <c r="BB322" i="41"/>
  <c r="BB323" i="41"/>
  <c r="BB324" i="41"/>
  <c r="BB325" i="41"/>
  <c r="BB326" i="41"/>
  <c r="BB327" i="41"/>
  <c r="BB328" i="41"/>
  <c r="BB329" i="41"/>
  <c r="BB330" i="41"/>
  <c r="BB331" i="41"/>
  <c r="BB332" i="41"/>
  <c r="BB333" i="41"/>
  <c r="BB334" i="41"/>
  <c r="BB335" i="41"/>
  <c r="BB336" i="41"/>
  <c r="BB337" i="41"/>
  <c r="BB338" i="41"/>
  <c r="BB339" i="41"/>
  <c r="BB340" i="41"/>
  <c r="BB341" i="41"/>
  <c r="BB342" i="41"/>
  <c r="BB343" i="41"/>
  <c r="BB344" i="41"/>
  <c r="BB345" i="41"/>
  <c r="BB346" i="41"/>
  <c r="BB347" i="41"/>
  <c r="BB348" i="41"/>
  <c r="BB349" i="41"/>
  <c r="BB350" i="41"/>
  <c r="BB351" i="41"/>
  <c r="BC399" i="41" l="1"/>
  <c r="BC400" i="41"/>
  <c r="BC354" i="41"/>
  <c r="BC362" i="41"/>
  <c r="BC364" i="41"/>
  <c r="BC366" i="41"/>
  <c r="BC356" i="41"/>
  <c r="BC368" i="41"/>
  <c r="BC370" i="41"/>
  <c r="BC372" i="41"/>
  <c r="BC374" i="41"/>
  <c r="BC376" i="41"/>
  <c r="BC380" i="41"/>
  <c r="BC384" i="41"/>
  <c r="BC386" i="41"/>
  <c r="BC390" i="41"/>
  <c r="BC394" i="41"/>
  <c r="BC387" i="41"/>
  <c r="BC391" i="41"/>
  <c r="BC355" i="41"/>
  <c r="BC358" i="41"/>
  <c r="BC388" i="41"/>
  <c r="BC361" i="41"/>
  <c r="BC363" i="41"/>
  <c r="BC381" i="41"/>
  <c r="BC382" i="41"/>
  <c r="BC389" i="41"/>
  <c r="BC393" i="41"/>
  <c r="BC395" i="41"/>
  <c r="BC360" i="41"/>
  <c r="BC357" i="41"/>
  <c r="BC365" i="41"/>
  <c r="BC385" i="41"/>
  <c r="BC378" i="41"/>
  <c r="BC392" i="41"/>
  <c r="BC396" i="41"/>
  <c r="BC398" i="41"/>
  <c r="BC359" i="41"/>
  <c r="BC367" i="41"/>
  <c r="BC369" i="41"/>
  <c r="BC371" i="41"/>
  <c r="BC373" i="41"/>
  <c r="BC375" i="41"/>
  <c r="BC377" i="41"/>
  <c r="BC379" i="41"/>
  <c r="BC397" i="41"/>
  <c r="BC383" i="41"/>
  <c r="B45" i="52"/>
  <c r="B52" i="52" s="1"/>
  <c r="B48" i="7"/>
  <c r="V47" i="48"/>
  <c r="B45" i="50"/>
  <c r="B49" i="50" s="1"/>
  <c r="B45" i="51"/>
  <c r="B49" i="51" s="1"/>
  <c r="B51" i="7"/>
  <c r="BD2" i="41"/>
  <c r="BC352" i="41"/>
  <c r="BC353" i="41"/>
  <c r="BC3" i="41"/>
  <c r="BC4" i="41"/>
  <c r="BC5" i="41"/>
  <c r="BC6" i="41"/>
  <c r="BC7" i="41"/>
  <c r="BC8" i="41"/>
  <c r="BC9"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BC46" i="41"/>
  <c r="BC47" i="41"/>
  <c r="BC48" i="41"/>
  <c r="BC49" i="41"/>
  <c r="BC50" i="41"/>
  <c r="BC51" i="41"/>
  <c r="BC52" i="41"/>
  <c r="BC53" i="41"/>
  <c r="BC54" i="41"/>
  <c r="BC55" i="41"/>
  <c r="BC56" i="41"/>
  <c r="BC57" i="41"/>
  <c r="BC58" i="41"/>
  <c r="BC59" i="41"/>
  <c r="BC60" i="41"/>
  <c r="BC61" i="41"/>
  <c r="BC62" i="41"/>
  <c r="BC63" i="41"/>
  <c r="BC64" i="41"/>
  <c r="BC65" i="41"/>
  <c r="BC66" i="41"/>
  <c r="BC67" i="41"/>
  <c r="BC68" i="41"/>
  <c r="BC69" i="41"/>
  <c r="BC70" i="41"/>
  <c r="BC71" i="41"/>
  <c r="BC72" i="41"/>
  <c r="BC73" i="41"/>
  <c r="BC74" i="41"/>
  <c r="BC75" i="41"/>
  <c r="BC76" i="41"/>
  <c r="BC77" i="41"/>
  <c r="BC78" i="41"/>
  <c r="BC79" i="41"/>
  <c r="BC80" i="41"/>
  <c r="BC81" i="41"/>
  <c r="BC82" i="41"/>
  <c r="BC83" i="41"/>
  <c r="BC84" i="41"/>
  <c r="BC85" i="41"/>
  <c r="BC86" i="41"/>
  <c r="BC87" i="41"/>
  <c r="BC88" i="41"/>
  <c r="BC89" i="41"/>
  <c r="BC90" i="41"/>
  <c r="BC91" i="41"/>
  <c r="BC92" i="41"/>
  <c r="BC93" i="41"/>
  <c r="BC94" i="41"/>
  <c r="BC95" i="41"/>
  <c r="BC96" i="41"/>
  <c r="BC97" i="41"/>
  <c r="BC98" i="41"/>
  <c r="BC99" i="41"/>
  <c r="BC100" i="41"/>
  <c r="BC101" i="41"/>
  <c r="BC102" i="41"/>
  <c r="BC103" i="41"/>
  <c r="BC104" i="41"/>
  <c r="BC105" i="41"/>
  <c r="BC106" i="41"/>
  <c r="BC107" i="41"/>
  <c r="BC108" i="41"/>
  <c r="BC109" i="41"/>
  <c r="BC110" i="41"/>
  <c r="BC111" i="41"/>
  <c r="BC112" i="41"/>
  <c r="BC113" i="41"/>
  <c r="BC114" i="41"/>
  <c r="BC115" i="41"/>
  <c r="BC116" i="41"/>
  <c r="BC117" i="41"/>
  <c r="BC118" i="41"/>
  <c r="BC119" i="41"/>
  <c r="BC120" i="41"/>
  <c r="BC121" i="41"/>
  <c r="BC122" i="41"/>
  <c r="BC123" i="41"/>
  <c r="BC124" i="41"/>
  <c r="BC125" i="41"/>
  <c r="BC126" i="41"/>
  <c r="BC127" i="41"/>
  <c r="BC128" i="41"/>
  <c r="BC129" i="41"/>
  <c r="BC130" i="41"/>
  <c r="BC131" i="41"/>
  <c r="BC132" i="41"/>
  <c r="BC133" i="41"/>
  <c r="BC134" i="41"/>
  <c r="BC135" i="41"/>
  <c r="BC136" i="41"/>
  <c r="BC137" i="41"/>
  <c r="BC138" i="41"/>
  <c r="BC139" i="41"/>
  <c r="BC140" i="41"/>
  <c r="BC141" i="41"/>
  <c r="BC142" i="41"/>
  <c r="BC143" i="41"/>
  <c r="BC144" i="41"/>
  <c r="BC145" i="41"/>
  <c r="BC146" i="41"/>
  <c r="BC147" i="41"/>
  <c r="BC148" i="41"/>
  <c r="BC149" i="41"/>
  <c r="BC150" i="41"/>
  <c r="BC151" i="41"/>
  <c r="BC152" i="41"/>
  <c r="BC153" i="41"/>
  <c r="BC154" i="41"/>
  <c r="BC155" i="41"/>
  <c r="BC156" i="41"/>
  <c r="BC157" i="41"/>
  <c r="BC158" i="41"/>
  <c r="BC159" i="41"/>
  <c r="BC160" i="41"/>
  <c r="BC161" i="41"/>
  <c r="BC162" i="41"/>
  <c r="BC163" i="41"/>
  <c r="BC164" i="41"/>
  <c r="BC165" i="41"/>
  <c r="BC166" i="41"/>
  <c r="BC167" i="41"/>
  <c r="BC168" i="41"/>
  <c r="BC169" i="41"/>
  <c r="BC170" i="41"/>
  <c r="BC171" i="41"/>
  <c r="BC172" i="41"/>
  <c r="BC173" i="41"/>
  <c r="BC174" i="41"/>
  <c r="BC175" i="41"/>
  <c r="BC176" i="41"/>
  <c r="BC177" i="41"/>
  <c r="BC178" i="41"/>
  <c r="BC179" i="41"/>
  <c r="BC180" i="41"/>
  <c r="BC181" i="41"/>
  <c r="BC182" i="41"/>
  <c r="BC183" i="41"/>
  <c r="BC184" i="41"/>
  <c r="BC185" i="41"/>
  <c r="BC186" i="41"/>
  <c r="BC187" i="41"/>
  <c r="BC188" i="41"/>
  <c r="BC189" i="41"/>
  <c r="BC190" i="41"/>
  <c r="BC191" i="41"/>
  <c r="BC192" i="41"/>
  <c r="BC193" i="41"/>
  <c r="BC194" i="41"/>
  <c r="BC195" i="41"/>
  <c r="BC196" i="41"/>
  <c r="BC197" i="41"/>
  <c r="BC198" i="41"/>
  <c r="BC199" i="41"/>
  <c r="BC200" i="41"/>
  <c r="BC201" i="41"/>
  <c r="BC202" i="41"/>
  <c r="BC203" i="41"/>
  <c r="BC204" i="41"/>
  <c r="BC205" i="41"/>
  <c r="BC206" i="41"/>
  <c r="BC207" i="41"/>
  <c r="BC208" i="41"/>
  <c r="BC209" i="41"/>
  <c r="BC210" i="41"/>
  <c r="BC211" i="41"/>
  <c r="BC212" i="41"/>
  <c r="BC213" i="41"/>
  <c r="BC214" i="41"/>
  <c r="BC215" i="41"/>
  <c r="BC216" i="41"/>
  <c r="BC217" i="41"/>
  <c r="BC218" i="41"/>
  <c r="BC219" i="41"/>
  <c r="BC220" i="41"/>
  <c r="BC221" i="41"/>
  <c r="BC222" i="41"/>
  <c r="BC223" i="41"/>
  <c r="BC224" i="41"/>
  <c r="BC225" i="41"/>
  <c r="BC226" i="41"/>
  <c r="BC227" i="41"/>
  <c r="BC228" i="41"/>
  <c r="BC229" i="41"/>
  <c r="BC230" i="41"/>
  <c r="BC231" i="41"/>
  <c r="BC232" i="41"/>
  <c r="BC233" i="41"/>
  <c r="BC234" i="41"/>
  <c r="BC235" i="41"/>
  <c r="BC236" i="41"/>
  <c r="BC237" i="41"/>
  <c r="BC238" i="41"/>
  <c r="BC239" i="41"/>
  <c r="BC240" i="41"/>
  <c r="BC241" i="41"/>
  <c r="BC242" i="41"/>
  <c r="BC243" i="41"/>
  <c r="BC244" i="41"/>
  <c r="BC245" i="41"/>
  <c r="BC246" i="41"/>
  <c r="BC247" i="41"/>
  <c r="BC248" i="41"/>
  <c r="BC249" i="41"/>
  <c r="BC250" i="41"/>
  <c r="BC251" i="41"/>
  <c r="BC252" i="41"/>
  <c r="BC253" i="41"/>
  <c r="BC254" i="41"/>
  <c r="BC255" i="41"/>
  <c r="BC256" i="41"/>
  <c r="BC257" i="41"/>
  <c r="BC258" i="41"/>
  <c r="BC259" i="41"/>
  <c r="BC260" i="41"/>
  <c r="BC261" i="41"/>
  <c r="BC262" i="41"/>
  <c r="BC263" i="41"/>
  <c r="BC264" i="41"/>
  <c r="BC265" i="41"/>
  <c r="BC266" i="41"/>
  <c r="BC267" i="41"/>
  <c r="BC268" i="41"/>
  <c r="BC269" i="41"/>
  <c r="BC270" i="41"/>
  <c r="BC271" i="41"/>
  <c r="BC272" i="41"/>
  <c r="BC273" i="41"/>
  <c r="BC274" i="41"/>
  <c r="BC275" i="41"/>
  <c r="BC276" i="41"/>
  <c r="BC277" i="41"/>
  <c r="BC278" i="41"/>
  <c r="BC279" i="41"/>
  <c r="BC280" i="41"/>
  <c r="BC281" i="41"/>
  <c r="BC282" i="41"/>
  <c r="BC283" i="41"/>
  <c r="BC284" i="41"/>
  <c r="BC285" i="41"/>
  <c r="BC286" i="41"/>
  <c r="BC287" i="41"/>
  <c r="BC288" i="41"/>
  <c r="BC289" i="41"/>
  <c r="BC290" i="41"/>
  <c r="BC291" i="41"/>
  <c r="BC292" i="41"/>
  <c r="BC293" i="41"/>
  <c r="BC294" i="41"/>
  <c r="BC295" i="41"/>
  <c r="BC296" i="41"/>
  <c r="BC297" i="41"/>
  <c r="BC298" i="41"/>
  <c r="BC299" i="41"/>
  <c r="BC300" i="41"/>
  <c r="BC301" i="41"/>
  <c r="BC302" i="41"/>
  <c r="BC303" i="41"/>
  <c r="BC304" i="41"/>
  <c r="BC305" i="41"/>
  <c r="BC306" i="41"/>
  <c r="BC307" i="41"/>
  <c r="BC308" i="41"/>
  <c r="BC309" i="41"/>
  <c r="BC310" i="41"/>
  <c r="BC311" i="41"/>
  <c r="BC312" i="41"/>
  <c r="BC313" i="41"/>
  <c r="BC314" i="41"/>
  <c r="BC315" i="41"/>
  <c r="BC316" i="41"/>
  <c r="BC317" i="41"/>
  <c r="BC318" i="41"/>
  <c r="BC319" i="41"/>
  <c r="BC320" i="41"/>
  <c r="BC321" i="41"/>
  <c r="BC322" i="41"/>
  <c r="BC323" i="41"/>
  <c r="BC324" i="41"/>
  <c r="BC325" i="41"/>
  <c r="BC326" i="41"/>
  <c r="BC327" i="41"/>
  <c r="BC328" i="41"/>
  <c r="BC329" i="41"/>
  <c r="BC330" i="41"/>
  <c r="BC331" i="41"/>
  <c r="BC332" i="41"/>
  <c r="BC333" i="41"/>
  <c r="BC334" i="41"/>
  <c r="BC335" i="41"/>
  <c r="BC336" i="41"/>
  <c r="BC337" i="41"/>
  <c r="BC338" i="41"/>
  <c r="BC339" i="41"/>
  <c r="BC340" i="41"/>
  <c r="BC341" i="41"/>
  <c r="BC342" i="41"/>
  <c r="BC343" i="41"/>
  <c r="BC344" i="41"/>
  <c r="BC345" i="41"/>
  <c r="BC346" i="41"/>
  <c r="BC347" i="41"/>
  <c r="BC348" i="41"/>
  <c r="BC349" i="41"/>
  <c r="BC350" i="41"/>
  <c r="BC351" i="41"/>
  <c r="BD400" i="41" l="1"/>
  <c r="BD399" i="41"/>
  <c r="BD362" i="41"/>
  <c r="BD364" i="41"/>
  <c r="BD354" i="41"/>
  <c r="BD356" i="41"/>
  <c r="BD360" i="41"/>
  <c r="BD380" i="41"/>
  <c r="BD384" i="41"/>
  <c r="BD386" i="41"/>
  <c r="BD368" i="41"/>
  <c r="BD370" i="41"/>
  <c r="BD372" i="41"/>
  <c r="BD374" i="41"/>
  <c r="BD376" i="41"/>
  <c r="BD357" i="41"/>
  <c r="BD363" i="41"/>
  <c r="BD365" i="41"/>
  <c r="BD387" i="41"/>
  <c r="BD391" i="41"/>
  <c r="BD355" i="41"/>
  <c r="BD358" i="41"/>
  <c r="BD390" i="41"/>
  <c r="BD361" i="41"/>
  <c r="BD378" i="41"/>
  <c r="BD392" i="41"/>
  <c r="BD367" i="41"/>
  <c r="BD369" i="41"/>
  <c r="BD371" i="41"/>
  <c r="BD373" i="41"/>
  <c r="BD375" i="41"/>
  <c r="BD377" i="41"/>
  <c r="BD389" i="41"/>
  <c r="BD397" i="41"/>
  <c r="BD366" i="41"/>
  <c r="BD394" i="41"/>
  <c r="BD381" i="41"/>
  <c r="BD385" i="41"/>
  <c r="BD382" i="41"/>
  <c r="BD388" i="41"/>
  <c r="BD396" i="41"/>
  <c r="BD398" i="41"/>
  <c r="BD359" i="41"/>
  <c r="BD383" i="41"/>
  <c r="BD395" i="41"/>
  <c r="BD379" i="41"/>
  <c r="BD393" i="41"/>
  <c r="B49" i="52"/>
  <c r="B50" i="52" s="1"/>
  <c r="B19" i="52" s="1"/>
  <c r="B52" i="51"/>
  <c r="P44" i="51" s="1"/>
  <c r="B49" i="7"/>
  <c r="B52" i="50"/>
  <c r="P9" i="50" s="1"/>
  <c r="V48" i="48"/>
  <c r="P7" i="52"/>
  <c r="P10" i="52"/>
  <c r="P8" i="52"/>
  <c r="P9"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O19" i="52"/>
  <c r="Q19" i="52" s="1"/>
  <c r="O20" i="52"/>
  <c r="Q20" i="52" s="1"/>
  <c r="O21" i="52"/>
  <c r="Q21" i="52" s="1"/>
  <c r="O22" i="52"/>
  <c r="Q22" i="52" s="1"/>
  <c r="O23" i="52"/>
  <c r="Q23" i="52" s="1"/>
  <c r="O24" i="52"/>
  <c r="Q24" i="52" s="1"/>
  <c r="O25" i="52"/>
  <c r="Q25" i="52" s="1"/>
  <c r="O26" i="52"/>
  <c r="Q26" i="52" s="1"/>
  <c r="O27" i="52"/>
  <c r="Q27" i="52" s="1"/>
  <c r="O28" i="52"/>
  <c r="Q28" i="52" s="1"/>
  <c r="O29" i="52"/>
  <c r="Q29" i="52" s="1"/>
  <c r="O30" i="52"/>
  <c r="Q30" i="52" s="1"/>
  <c r="O31" i="52"/>
  <c r="Q31" i="52" s="1"/>
  <c r="O32" i="52"/>
  <c r="Q32" i="52" s="1"/>
  <c r="O33" i="52"/>
  <c r="Q33" i="52" s="1"/>
  <c r="O34" i="52"/>
  <c r="Q34" i="52" s="1"/>
  <c r="O35" i="52"/>
  <c r="Q35" i="52" s="1"/>
  <c r="O36" i="52"/>
  <c r="Q36" i="52" s="1"/>
  <c r="O37" i="52"/>
  <c r="Q37" i="52" s="1"/>
  <c r="O38" i="52"/>
  <c r="Q38" i="52" s="1"/>
  <c r="O39" i="52"/>
  <c r="Q39" i="52" s="1"/>
  <c r="O40" i="52"/>
  <c r="Q40" i="52" s="1"/>
  <c r="O41" i="52"/>
  <c r="Q41" i="52" s="1"/>
  <c r="O43" i="52"/>
  <c r="Q43" i="52" s="1"/>
  <c r="O42" i="52"/>
  <c r="Q42" i="52" s="1"/>
  <c r="O44" i="52"/>
  <c r="Q44" i="52" s="1"/>
  <c r="O45" i="52"/>
  <c r="Q45" i="52" s="1"/>
  <c r="O46" i="52"/>
  <c r="Q46" i="52" s="1"/>
  <c r="O47" i="52"/>
  <c r="Q47" i="52" s="1"/>
  <c r="O48" i="52"/>
  <c r="Q48" i="52" s="1"/>
  <c r="O49" i="52"/>
  <c r="Q49" i="52" s="1"/>
  <c r="O50" i="52"/>
  <c r="Q50" i="52" s="1"/>
  <c r="O51" i="52"/>
  <c r="Q51" i="52" s="1"/>
  <c r="O52" i="52"/>
  <c r="Q52" i="52" s="1"/>
  <c r="O53" i="52"/>
  <c r="Q53" i="52" s="1"/>
  <c r="O54" i="52"/>
  <c r="Q54" i="52" s="1"/>
  <c r="B50" i="51"/>
  <c r="O44" i="51" s="1"/>
  <c r="P43" i="50"/>
  <c r="P44" i="50"/>
  <c r="P45" i="50"/>
  <c r="P46" i="50"/>
  <c r="P47" i="50"/>
  <c r="P48" i="50"/>
  <c r="P49" i="50"/>
  <c r="P50" i="50"/>
  <c r="P51" i="50"/>
  <c r="P52" i="50"/>
  <c r="P53" i="50"/>
  <c r="P54" i="50"/>
  <c r="P55" i="50"/>
  <c r="P56" i="50"/>
  <c r="P57" i="50"/>
  <c r="P58" i="50"/>
  <c r="P59" i="50"/>
  <c r="P60" i="50"/>
  <c r="P61" i="50"/>
  <c r="P62" i="50"/>
  <c r="P63" i="50"/>
  <c r="P64" i="50"/>
  <c r="P65" i="50"/>
  <c r="P66" i="50"/>
  <c r="B50" i="50"/>
  <c r="O8" i="50" s="1"/>
  <c r="O43" i="50"/>
  <c r="Q43" i="50" s="1"/>
  <c r="O44" i="50"/>
  <c r="Q44" i="50" s="1"/>
  <c r="O45" i="50"/>
  <c r="Q45" i="50" s="1"/>
  <c r="O46" i="50"/>
  <c r="Q46" i="50" s="1"/>
  <c r="O47" i="50"/>
  <c r="Q47" i="50" s="1"/>
  <c r="O48" i="50"/>
  <c r="Q48" i="50" s="1"/>
  <c r="O49" i="50"/>
  <c r="Q49" i="50" s="1"/>
  <c r="O50" i="50"/>
  <c r="Q50" i="50" s="1"/>
  <c r="O51" i="50"/>
  <c r="Q51" i="50" s="1"/>
  <c r="O52" i="50"/>
  <c r="Q52" i="50" s="1"/>
  <c r="O53" i="50"/>
  <c r="Q53" i="50" s="1"/>
  <c r="O54" i="50"/>
  <c r="Q54" i="50" s="1"/>
  <c r="O55" i="50"/>
  <c r="Q55" i="50" s="1"/>
  <c r="O56" i="50"/>
  <c r="Q56" i="50" s="1"/>
  <c r="O57" i="50"/>
  <c r="Q57" i="50" s="1"/>
  <c r="O58" i="50"/>
  <c r="Q58" i="50" s="1"/>
  <c r="O59" i="50"/>
  <c r="Q59" i="50" s="1"/>
  <c r="O60" i="50"/>
  <c r="Q60" i="50" s="1"/>
  <c r="O61" i="50"/>
  <c r="Q61" i="50" s="1"/>
  <c r="O62" i="50"/>
  <c r="Q62" i="50" s="1"/>
  <c r="O63" i="50"/>
  <c r="Q63" i="50" s="1"/>
  <c r="O64" i="50"/>
  <c r="Q64" i="50" s="1"/>
  <c r="O65" i="50"/>
  <c r="Q65" i="50" s="1"/>
  <c r="O66" i="50"/>
  <c r="Q66" i="50" s="1"/>
  <c r="BE2" i="41"/>
  <c r="BD353" i="41"/>
  <c r="BD3" i="41"/>
  <c r="BD352" i="41"/>
  <c r="BD4" i="41"/>
  <c r="BD5" i="41"/>
  <c r="BD6" i="41"/>
  <c r="BD7" i="41"/>
  <c r="BD8" i="41"/>
  <c r="BD9" i="41"/>
  <c r="BD10" i="41"/>
  <c r="BD11" i="41"/>
  <c r="BD12" i="41"/>
  <c r="BD13" i="41"/>
  <c r="BD14" i="41"/>
  <c r="BD15" i="41"/>
  <c r="BD16" i="41"/>
  <c r="BD17" i="41"/>
  <c r="BD18" i="41"/>
  <c r="BD19" i="41"/>
  <c r="BD20" i="41"/>
  <c r="BD21" i="41"/>
  <c r="BD22" i="41"/>
  <c r="BD23" i="41"/>
  <c r="BD24" i="41"/>
  <c r="BD25" i="41"/>
  <c r="BD26" i="41"/>
  <c r="BD27" i="41"/>
  <c r="BD28" i="41"/>
  <c r="BD29" i="41"/>
  <c r="BD30" i="41"/>
  <c r="BD31" i="41"/>
  <c r="BD32" i="41"/>
  <c r="BD33" i="41"/>
  <c r="BD34" i="41"/>
  <c r="BD35" i="41"/>
  <c r="BD36" i="41"/>
  <c r="BD37" i="41"/>
  <c r="BD38" i="41"/>
  <c r="BD39" i="41"/>
  <c r="BD40" i="41"/>
  <c r="BD41" i="41"/>
  <c r="BD42" i="41"/>
  <c r="BD43" i="41"/>
  <c r="BD44" i="41"/>
  <c r="BD45" i="41"/>
  <c r="BD46" i="41"/>
  <c r="BD47" i="41"/>
  <c r="BD48" i="41"/>
  <c r="BD49" i="41"/>
  <c r="BD50" i="41"/>
  <c r="BD51" i="41"/>
  <c r="BD52" i="41"/>
  <c r="BD53" i="41"/>
  <c r="BD54" i="41"/>
  <c r="BD55" i="41"/>
  <c r="BD56" i="41"/>
  <c r="BD57" i="41"/>
  <c r="BD58" i="41"/>
  <c r="BD59" i="41"/>
  <c r="BD60" i="41"/>
  <c r="BD61" i="41"/>
  <c r="BD62" i="41"/>
  <c r="BD63" i="41"/>
  <c r="BD64" i="41"/>
  <c r="BD65" i="41"/>
  <c r="BD66" i="41"/>
  <c r="BD67" i="41"/>
  <c r="BD68" i="41"/>
  <c r="BD69" i="41"/>
  <c r="BD70" i="41"/>
  <c r="BD71" i="41"/>
  <c r="BD72" i="41"/>
  <c r="BD73" i="41"/>
  <c r="BD74" i="41"/>
  <c r="BD75" i="41"/>
  <c r="BD76" i="41"/>
  <c r="BD77" i="41"/>
  <c r="BD78" i="41"/>
  <c r="BD79" i="41"/>
  <c r="BD80" i="41"/>
  <c r="BD81" i="41"/>
  <c r="BD82" i="41"/>
  <c r="BD83" i="41"/>
  <c r="BD84" i="41"/>
  <c r="BD85" i="41"/>
  <c r="BD86" i="41"/>
  <c r="BD87" i="41"/>
  <c r="BD88" i="41"/>
  <c r="BD89" i="41"/>
  <c r="BD90" i="41"/>
  <c r="BD91" i="41"/>
  <c r="BD92" i="41"/>
  <c r="BD93" i="41"/>
  <c r="BD94" i="41"/>
  <c r="BD95" i="41"/>
  <c r="BD96" i="41"/>
  <c r="BD97" i="41"/>
  <c r="BD98" i="41"/>
  <c r="BD99" i="41"/>
  <c r="BD100" i="41"/>
  <c r="BD101" i="41"/>
  <c r="BD102" i="41"/>
  <c r="BD103" i="41"/>
  <c r="BD104" i="41"/>
  <c r="BD105" i="41"/>
  <c r="BD106" i="41"/>
  <c r="BD107" i="41"/>
  <c r="BD108" i="41"/>
  <c r="BD109" i="41"/>
  <c r="BD110" i="41"/>
  <c r="BD111" i="41"/>
  <c r="BD112" i="41"/>
  <c r="BD113" i="41"/>
  <c r="BD114" i="41"/>
  <c r="BD117" i="41"/>
  <c r="BD118" i="41"/>
  <c r="BD119" i="41"/>
  <c r="BD120" i="41"/>
  <c r="BD121" i="41"/>
  <c r="BD122" i="41"/>
  <c r="BD123" i="41"/>
  <c r="BD124" i="41"/>
  <c r="BD125" i="41"/>
  <c r="BD126" i="41"/>
  <c r="BD127" i="41"/>
  <c r="BD128" i="41"/>
  <c r="BD129" i="41"/>
  <c r="BD130" i="41"/>
  <c r="BD131" i="41"/>
  <c r="BD132" i="41"/>
  <c r="BD133" i="41"/>
  <c r="BD134" i="41"/>
  <c r="BD135" i="41"/>
  <c r="BD136" i="41"/>
  <c r="BD137" i="41"/>
  <c r="BD138" i="41"/>
  <c r="BD139" i="41"/>
  <c r="BD140" i="41"/>
  <c r="BD141" i="41"/>
  <c r="BD142" i="41"/>
  <c r="BD143" i="41"/>
  <c r="BD144" i="41"/>
  <c r="BD145" i="41"/>
  <c r="BD146" i="41"/>
  <c r="BD147" i="41"/>
  <c r="BD148" i="41"/>
  <c r="BD149" i="41"/>
  <c r="BD150" i="41"/>
  <c r="BD151" i="41"/>
  <c r="BD152" i="41"/>
  <c r="BD153" i="41"/>
  <c r="BD154" i="41"/>
  <c r="BD155" i="41"/>
  <c r="BD156" i="41"/>
  <c r="BD157" i="41"/>
  <c r="BD158" i="41"/>
  <c r="BD159" i="41"/>
  <c r="BD160" i="41"/>
  <c r="BD161" i="41"/>
  <c r="BD162" i="41"/>
  <c r="BD163" i="41"/>
  <c r="BD164" i="41"/>
  <c r="BD165" i="41"/>
  <c r="BD166" i="41"/>
  <c r="BD167" i="41"/>
  <c r="BD168" i="41"/>
  <c r="BD169" i="41"/>
  <c r="BD170" i="41"/>
  <c r="BD171" i="41"/>
  <c r="BD172" i="41"/>
  <c r="BD115" i="41"/>
  <c r="BD116" i="41"/>
  <c r="BD173" i="41"/>
  <c r="BD174" i="41"/>
  <c r="BD175" i="41"/>
  <c r="BD176" i="41"/>
  <c r="BD177" i="41"/>
  <c r="BD178" i="41"/>
  <c r="BD179" i="41"/>
  <c r="BD180" i="41"/>
  <c r="BD181" i="41"/>
  <c r="BD182" i="41"/>
  <c r="BD183" i="41"/>
  <c r="BD184" i="41"/>
  <c r="BD185" i="41"/>
  <c r="BD186" i="41"/>
  <c r="BD187" i="41"/>
  <c r="BD188" i="41"/>
  <c r="BD189" i="41"/>
  <c r="BD190" i="41"/>
  <c r="BD191" i="41"/>
  <c r="BD192" i="41"/>
  <c r="BD193" i="41"/>
  <c r="BD194" i="41"/>
  <c r="BD195" i="41"/>
  <c r="BD196" i="41"/>
  <c r="BD197" i="41"/>
  <c r="BD198" i="41"/>
  <c r="BD199" i="41"/>
  <c r="BD200" i="41"/>
  <c r="BD201" i="41"/>
  <c r="BD202" i="41"/>
  <c r="BD203" i="41"/>
  <c r="BD204" i="41"/>
  <c r="BD205" i="41"/>
  <c r="BD206" i="41"/>
  <c r="BD207" i="41"/>
  <c r="BD208" i="41"/>
  <c r="BD209" i="41"/>
  <c r="BD210" i="41"/>
  <c r="BD211" i="41"/>
  <c r="BD212" i="41"/>
  <c r="BD213" i="41"/>
  <c r="BD214" i="41"/>
  <c r="BD215" i="41"/>
  <c r="BD216" i="41"/>
  <c r="BD217" i="41"/>
  <c r="BD218" i="41"/>
  <c r="BD219" i="41"/>
  <c r="BD220" i="41"/>
  <c r="BD221" i="41"/>
  <c r="BD222" i="41"/>
  <c r="BD223" i="41"/>
  <c r="BD224" i="41"/>
  <c r="BD225" i="41"/>
  <c r="BD226" i="41"/>
  <c r="BD227" i="41"/>
  <c r="BD228" i="41"/>
  <c r="BD229" i="41"/>
  <c r="BD230" i="41"/>
  <c r="BD231" i="41"/>
  <c r="BD232" i="41"/>
  <c r="BD233" i="41"/>
  <c r="BD234" i="41"/>
  <c r="BD235" i="41"/>
  <c r="BD236" i="41"/>
  <c r="BD237" i="41"/>
  <c r="BD238" i="41"/>
  <c r="BD239" i="41"/>
  <c r="BD240" i="41"/>
  <c r="BD241" i="41"/>
  <c r="BD242" i="41"/>
  <c r="BD243" i="41"/>
  <c r="BD244" i="41"/>
  <c r="BD245" i="41"/>
  <c r="BD246" i="41"/>
  <c r="BD247" i="41"/>
  <c r="BD248" i="41"/>
  <c r="BD249" i="41"/>
  <c r="BD250" i="41"/>
  <c r="BD251" i="41"/>
  <c r="BD252" i="41"/>
  <c r="BD253" i="41"/>
  <c r="BD254" i="41"/>
  <c r="BD255" i="41"/>
  <c r="BD256" i="41"/>
  <c r="BD257" i="41"/>
  <c r="BD258" i="41"/>
  <c r="BD259" i="41"/>
  <c r="BD260" i="41"/>
  <c r="BD261" i="41"/>
  <c r="BD262" i="41"/>
  <c r="BD263" i="41"/>
  <c r="BD264" i="41"/>
  <c r="BD265" i="41"/>
  <c r="BD266" i="41"/>
  <c r="BD267" i="41"/>
  <c r="BD268" i="41"/>
  <c r="BD269" i="41"/>
  <c r="BD270" i="41"/>
  <c r="BD271" i="41"/>
  <c r="BD272" i="41"/>
  <c r="BD273" i="41"/>
  <c r="BD274" i="41"/>
  <c r="BD275" i="41"/>
  <c r="BD276" i="41"/>
  <c r="BD277" i="41"/>
  <c r="BD278" i="41"/>
  <c r="BD279" i="41"/>
  <c r="BD280" i="41"/>
  <c r="BD281" i="41"/>
  <c r="BD282" i="41"/>
  <c r="BD283" i="41"/>
  <c r="BD284" i="41"/>
  <c r="BD285" i="41"/>
  <c r="BD286" i="41"/>
  <c r="BD287" i="41"/>
  <c r="BD288" i="41"/>
  <c r="BD289" i="41"/>
  <c r="BD290" i="41"/>
  <c r="BD291" i="41"/>
  <c r="BD292" i="41"/>
  <c r="BD293" i="41"/>
  <c r="BD294" i="41"/>
  <c r="BD295" i="41"/>
  <c r="BD296" i="41"/>
  <c r="BD297" i="41"/>
  <c r="BD298" i="41"/>
  <c r="BD299" i="41"/>
  <c r="BD300" i="41"/>
  <c r="BD301" i="41"/>
  <c r="BD302" i="41"/>
  <c r="BD303" i="41"/>
  <c r="BD304" i="41"/>
  <c r="BD305" i="41"/>
  <c r="BD306" i="41"/>
  <c r="BD307" i="41"/>
  <c r="BD308" i="41"/>
  <c r="BD309" i="41"/>
  <c r="BD310" i="41"/>
  <c r="BD311" i="41"/>
  <c r="BD312" i="41"/>
  <c r="BD313" i="41"/>
  <c r="BD314" i="41"/>
  <c r="BD315" i="41"/>
  <c r="BD316" i="41"/>
  <c r="BD317" i="41"/>
  <c r="BD318" i="41"/>
  <c r="BD319" i="41"/>
  <c r="BD320" i="41"/>
  <c r="BD321" i="41"/>
  <c r="BD322" i="41"/>
  <c r="BD323" i="41"/>
  <c r="BD324" i="41"/>
  <c r="BD325" i="41"/>
  <c r="BD326" i="41"/>
  <c r="BD327" i="41"/>
  <c r="BD328" i="41"/>
  <c r="BD329" i="41"/>
  <c r="BD330" i="41"/>
  <c r="BD331" i="41"/>
  <c r="BD332" i="41"/>
  <c r="BD333" i="41"/>
  <c r="BD334" i="41"/>
  <c r="BD335" i="41"/>
  <c r="BD336" i="41"/>
  <c r="BD337" i="41"/>
  <c r="BD338" i="41"/>
  <c r="BD339" i="41"/>
  <c r="BD340" i="41"/>
  <c r="BD341" i="41"/>
  <c r="BD342" i="41"/>
  <c r="BD343" i="41"/>
  <c r="BD344" i="41"/>
  <c r="BD345" i="41"/>
  <c r="BD346" i="41"/>
  <c r="BD347" i="41"/>
  <c r="BD348" i="41"/>
  <c r="BD349" i="41"/>
  <c r="BD350" i="41"/>
  <c r="BD351" i="41"/>
  <c r="BE400" i="41" l="1"/>
  <c r="BE399" i="41"/>
  <c r="BE362" i="41"/>
  <c r="BE364" i="41"/>
  <c r="BE354" i="41"/>
  <c r="BE368" i="41"/>
  <c r="BE370" i="41"/>
  <c r="BE372" i="41"/>
  <c r="BE374" i="41"/>
  <c r="BE376" i="41"/>
  <c r="BE380" i="41"/>
  <c r="BE384" i="41"/>
  <c r="BE356" i="41"/>
  <c r="BE390" i="41"/>
  <c r="BE357" i="41"/>
  <c r="BE361" i="41"/>
  <c r="BE387" i="41"/>
  <c r="BE391" i="41"/>
  <c r="BE358" i="41"/>
  <c r="BE388" i="41"/>
  <c r="BE392" i="41"/>
  <c r="BE360" i="41"/>
  <c r="BE365" i="41"/>
  <c r="BE381" i="41"/>
  <c r="BE355" i="41"/>
  <c r="BE382" i="41"/>
  <c r="BE377" i="41"/>
  <c r="BE389" i="41"/>
  <c r="BE393" i="41"/>
  <c r="BE366" i="41"/>
  <c r="BE386" i="41"/>
  <c r="BE394" i="41"/>
  <c r="BE363" i="41"/>
  <c r="BE385" i="41"/>
  <c r="BE378" i="41"/>
  <c r="BE396" i="41"/>
  <c r="BE398" i="41"/>
  <c r="BE359" i="41"/>
  <c r="BE367" i="41"/>
  <c r="BE369" i="41"/>
  <c r="BE371" i="41"/>
  <c r="BE373" i="41"/>
  <c r="BE375" i="41"/>
  <c r="BE379" i="41"/>
  <c r="BE397" i="41"/>
  <c r="BE383" i="41"/>
  <c r="BE395" i="41"/>
  <c r="P43" i="51"/>
  <c r="P27" i="51"/>
  <c r="P11" i="51"/>
  <c r="P35" i="51"/>
  <c r="P19" i="51"/>
  <c r="P51" i="51"/>
  <c r="P39" i="51"/>
  <c r="P31" i="51"/>
  <c r="P23" i="51"/>
  <c r="P15" i="51"/>
  <c r="P7" i="51"/>
  <c r="P47" i="51"/>
  <c r="P41" i="51"/>
  <c r="P37" i="51"/>
  <c r="P33" i="51"/>
  <c r="P29" i="51"/>
  <c r="P25" i="51"/>
  <c r="P21" i="51"/>
  <c r="P17" i="51"/>
  <c r="P13" i="51"/>
  <c r="P8" i="51"/>
  <c r="P53" i="51"/>
  <c r="P49" i="51"/>
  <c r="P45" i="51"/>
  <c r="P7" i="50"/>
  <c r="P42" i="51"/>
  <c r="P40" i="51"/>
  <c r="P38" i="51"/>
  <c r="P36" i="51"/>
  <c r="P34" i="51"/>
  <c r="P32" i="51"/>
  <c r="P30" i="51"/>
  <c r="P28" i="51"/>
  <c r="P26" i="51"/>
  <c r="P24" i="51"/>
  <c r="P22" i="51"/>
  <c r="P20" i="51"/>
  <c r="P18" i="51"/>
  <c r="P16" i="51"/>
  <c r="P14" i="51"/>
  <c r="P12" i="51"/>
  <c r="P10" i="51"/>
  <c r="P9" i="51"/>
  <c r="P54" i="51"/>
  <c r="P52" i="51"/>
  <c r="P50" i="51"/>
  <c r="P48" i="51"/>
  <c r="P46" i="51"/>
  <c r="P39" i="50"/>
  <c r="P23" i="50"/>
  <c r="P31" i="50"/>
  <c r="P15" i="50"/>
  <c r="P35" i="50"/>
  <c r="P27" i="50"/>
  <c r="P19" i="50"/>
  <c r="P11" i="50"/>
  <c r="P41" i="50"/>
  <c r="P37" i="50"/>
  <c r="P33" i="50"/>
  <c r="P29" i="50"/>
  <c r="P25" i="50"/>
  <c r="P21" i="50"/>
  <c r="P17" i="50"/>
  <c r="P13" i="50"/>
  <c r="P10" i="50"/>
  <c r="P42" i="50"/>
  <c r="P40" i="50"/>
  <c r="P38" i="50"/>
  <c r="P36" i="50"/>
  <c r="P34" i="50"/>
  <c r="P32" i="50"/>
  <c r="P30" i="50"/>
  <c r="P28" i="50"/>
  <c r="P26" i="50"/>
  <c r="P24" i="50"/>
  <c r="P22" i="50"/>
  <c r="P20" i="50"/>
  <c r="P18" i="50"/>
  <c r="P16" i="50"/>
  <c r="P14" i="50"/>
  <c r="P12" i="50"/>
  <c r="P8" i="50"/>
  <c r="Q8" i="50" s="1"/>
  <c r="V49" i="48"/>
  <c r="O27" i="51"/>
  <c r="O35" i="51"/>
  <c r="O19" i="51"/>
  <c r="O39" i="51"/>
  <c r="Q39" i="51" s="1"/>
  <c r="O31" i="51"/>
  <c r="O23" i="51"/>
  <c r="O15" i="51"/>
  <c r="O16" i="52"/>
  <c r="Q16" i="52" s="1"/>
  <c r="O41" i="51"/>
  <c r="O37" i="51"/>
  <c r="O33" i="51"/>
  <c r="O29" i="51"/>
  <c r="O25" i="51"/>
  <c r="O21" i="51"/>
  <c r="O17" i="51"/>
  <c r="O11" i="51"/>
  <c r="Q11" i="51" s="1"/>
  <c r="O18" i="52"/>
  <c r="Q18" i="52" s="1"/>
  <c r="O14" i="52"/>
  <c r="Q14" i="52" s="1"/>
  <c r="O12" i="52"/>
  <c r="Q12" i="52" s="1"/>
  <c r="O9" i="52"/>
  <c r="Q9" i="52" s="1"/>
  <c r="O8" i="52"/>
  <c r="Q8" i="52" s="1"/>
  <c r="O42" i="51"/>
  <c r="O40" i="51"/>
  <c r="O38" i="51"/>
  <c r="O36" i="51"/>
  <c r="O34" i="51"/>
  <c r="O32" i="51"/>
  <c r="O30" i="51"/>
  <c r="O28" i="51"/>
  <c r="O26" i="51"/>
  <c r="O24" i="51"/>
  <c r="O22" i="51"/>
  <c r="O20" i="51"/>
  <c r="O18" i="51"/>
  <c r="O16" i="51"/>
  <c r="O13" i="51"/>
  <c r="O9" i="51"/>
  <c r="Q44" i="51"/>
  <c r="O17" i="52"/>
  <c r="Q17" i="52" s="1"/>
  <c r="O15" i="52"/>
  <c r="Q15" i="52" s="1"/>
  <c r="O13" i="52"/>
  <c r="Q13" i="52" s="1"/>
  <c r="O11" i="52"/>
  <c r="Q11" i="52" s="1"/>
  <c r="O10" i="52"/>
  <c r="Q10" i="52" s="1"/>
  <c r="O7" i="52"/>
  <c r="Q7" i="52" s="1"/>
  <c r="B19" i="50"/>
  <c r="B19" i="51"/>
  <c r="O40" i="50"/>
  <c r="O42" i="50"/>
  <c r="O38" i="50"/>
  <c r="O34" i="50"/>
  <c r="O26" i="50"/>
  <c r="O30" i="50"/>
  <c r="O22" i="50"/>
  <c r="O18" i="50"/>
  <c r="O14" i="50"/>
  <c r="O36" i="50"/>
  <c r="O32" i="50"/>
  <c r="O28" i="50"/>
  <c r="O24" i="50"/>
  <c r="O20" i="50"/>
  <c r="O16" i="50"/>
  <c r="O12" i="50"/>
  <c r="O14" i="51"/>
  <c r="O12" i="51"/>
  <c r="O10" i="51"/>
  <c r="O8" i="51"/>
  <c r="Q8" i="51" s="1"/>
  <c r="O53" i="51"/>
  <c r="Q53" i="51" s="1"/>
  <c r="O51" i="51"/>
  <c r="O49" i="51"/>
  <c r="O47" i="51"/>
  <c r="O45" i="51"/>
  <c r="O43" i="51"/>
  <c r="O7" i="51"/>
  <c r="O54" i="51"/>
  <c r="O52" i="51"/>
  <c r="O50" i="51"/>
  <c r="O48" i="51"/>
  <c r="O46" i="51"/>
  <c r="O9" i="50"/>
  <c r="Q9" i="50" s="1"/>
  <c r="O7" i="50"/>
  <c r="O41" i="50"/>
  <c r="O39" i="50"/>
  <c r="Q39" i="50" s="1"/>
  <c r="O37" i="50"/>
  <c r="O35" i="50"/>
  <c r="O33" i="50"/>
  <c r="O31" i="50"/>
  <c r="O29" i="50"/>
  <c r="O27" i="50"/>
  <c r="O25" i="50"/>
  <c r="O23" i="50"/>
  <c r="O21" i="50"/>
  <c r="O19" i="50"/>
  <c r="Q19" i="50" s="1"/>
  <c r="O17" i="50"/>
  <c r="O15" i="50"/>
  <c r="O13" i="50"/>
  <c r="O11" i="50"/>
  <c r="O10" i="50"/>
  <c r="BF2" i="41"/>
  <c r="BE352" i="41"/>
  <c r="BE353" i="41"/>
  <c r="BE3" i="41"/>
  <c r="BE4" i="41"/>
  <c r="BE5" i="41"/>
  <c r="BE6" i="41"/>
  <c r="BE7" i="41"/>
  <c r="BE8" i="41"/>
  <c r="BE9" i="41"/>
  <c r="BE10" i="41"/>
  <c r="BE11" i="41"/>
  <c r="BE12" i="41"/>
  <c r="BE13" i="41"/>
  <c r="BE14" i="41"/>
  <c r="BE15" i="41"/>
  <c r="BE16" i="41"/>
  <c r="BE17" i="41"/>
  <c r="BE18" i="41"/>
  <c r="BE19" i="41"/>
  <c r="BE20" i="41"/>
  <c r="BE21" i="41"/>
  <c r="BE22" i="41"/>
  <c r="BE23" i="41"/>
  <c r="BE24" i="41"/>
  <c r="BE25" i="41"/>
  <c r="BE26" i="41"/>
  <c r="BE27" i="41"/>
  <c r="BE28" i="41"/>
  <c r="BE29" i="41"/>
  <c r="BE30" i="41"/>
  <c r="BE31" i="41"/>
  <c r="BE32" i="41"/>
  <c r="BE33" i="41"/>
  <c r="BE34" i="41"/>
  <c r="BE35" i="41"/>
  <c r="BE36" i="41"/>
  <c r="BE37" i="41"/>
  <c r="BE38" i="41"/>
  <c r="BE39" i="41"/>
  <c r="BE40" i="41"/>
  <c r="BE41" i="41"/>
  <c r="BE42" i="41"/>
  <c r="BE43" i="41"/>
  <c r="BE44" i="41"/>
  <c r="BE45" i="41"/>
  <c r="BE46" i="41"/>
  <c r="BE47" i="41"/>
  <c r="BE48" i="41"/>
  <c r="BE49" i="41"/>
  <c r="BE50" i="41"/>
  <c r="BE51" i="41"/>
  <c r="BE52" i="41"/>
  <c r="BE53" i="41"/>
  <c r="BE54" i="41"/>
  <c r="BE55" i="41"/>
  <c r="BE56" i="41"/>
  <c r="BE57" i="41"/>
  <c r="BE58" i="41"/>
  <c r="BE59" i="41"/>
  <c r="BE60" i="41"/>
  <c r="BE61" i="41"/>
  <c r="BE62" i="41"/>
  <c r="BE63" i="41"/>
  <c r="BE64" i="41"/>
  <c r="BE65" i="41"/>
  <c r="BE66" i="41"/>
  <c r="BE67" i="41"/>
  <c r="BE68" i="41"/>
  <c r="BE69" i="41"/>
  <c r="BE70" i="41"/>
  <c r="BE71" i="41"/>
  <c r="BE72" i="41"/>
  <c r="BE73" i="41"/>
  <c r="BE74" i="41"/>
  <c r="BE75" i="41"/>
  <c r="BE76" i="41"/>
  <c r="BE77" i="41"/>
  <c r="BE78" i="41"/>
  <c r="BE79" i="41"/>
  <c r="BE80" i="41"/>
  <c r="BE81" i="41"/>
  <c r="BE82" i="41"/>
  <c r="BE83" i="41"/>
  <c r="BE84" i="41"/>
  <c r="BE85" i="41"/>
  <c r="BE86" i="41"/>
  <c r="BE87" i="41"/>
  <c r="BE88" i="41"/>
  <c r="BE89" i="41"/>
  <c r="BE90" i="41"/>
  <c r="BE91" i="41"/>
  <c r="BE92" i="41"/>
  <c r="BE93" i="41"/>
  <c r="BE94" i="41"/>
  <c r="BE95" i="41"/>
  <c r="BE96" i="41"/>
  <c r="BE97" i="41"/>
  <c r="BE98" i="41"/>
  <c r="BE99" i="41"/>
  <c r="BE100" i="41"/>
  <c r="BE101" i="41"/>
  <c r="BE102" i="41"/>
  <c r="BE103" i="41"/>
  <c r="BE104" i="41"/>
  <c r="BE105" i="41"/>
  <c r="BE106" i="41"/>
  <c r="BE107" i="41"/>
  <c r="BE108" i="41"/>
  <c r="BE109" i="41"/>
  <c r="BE110" i="41"/>
  <c r="BE111" i="41"/>
  <c r="BE112" i="41"/>
  <c r="BE113" i="41"/>
  <c r="BE114" i="41"/>
  <c r="BE115" i="41"/>
  <c r="BE116" i="41"/>
  <c r="BE117" i="41"/>
  <c r="BE118" i="41"/>
  <c r="BE119" i="41"/>
  <c r="BE120" i="41"/>
  <c r="BE121" i="41"/>
  <c r="BE122" i="41"/>
  <c r="BE123" i="41"/>
  <c r="BE124" i="41"/>
  <c r="BE125" i="41"/>
  <c r="BE126" i="41"/>
  <c r="BE127" i="41"/>
  <c r="BE128" i="41"/>
  <c r="BE129" i="41"/>
  <c r="BE130" i="41"/>
  <c r="BE131" i="41"/>
  <c r="BE132" i="41"/>
  <c r="BE133" i="41"/>
  <c r="BE134" i="41"/>
  <c r="BE135" i="41"/>
  <c r="BE136" i="41"/>
  <c r="BE137" i="41"/>
  <c r="BE138" i="41"/>
  <c r="BE139" i="41"/>
  <c r="BE140" i="41"/>
  <c r="BE141" i="41"/>
  <c r="BE142" i="41"/>
  <c r="BE143" i="41"/>
  <c r="BE144" i="41"/>
  <c r="BE145" i="41"/>
  <c r="BE146" i="41"/>
  <c r="BE147" i="41"/>
  <c r="BE148" i="41"/>
  <c r="BE149" i="41"/>
  <c r="BE150" i="41"/>
  <c r="BE151" i="41"/>
  <c r="BE152" i="41"/>
  <c r="BE153" i="41"/>
  <c r="BE154" i="41"/>
  <c r="BE155" i="41"/>
  <c r="BE156" i="41"/>
  <c r="BE157" i="41"/>
  <c r="BE158" i="41"/>
  <c r="BE159" i="41"/>
  <c r="BE160" i="41"/>
  <c r="BE161" i="41"/>
  <c r="BE162" i="41"/>
  <c r="BE163" i="41"/>
  <c r="BE164" i="41"/>
  <c r="BE165" i="41"/>
  <c r="BE166" i="41"/>
  <c r="BE167" i="41"/>
  <c r="BE168" i="41"/>
  <c r="BE169" i="41"/>
  <c r="BE170" i="41"/>
  <c r="BE173" i="41"/>
  <c r="BE174" i="41"/>
  <c r="BE175" i="41"/>
  <c r="BE176" i="41"/>
  <c r="BE177" i="41"/>
  <c r="BE178" i="41"/>
  <c r="BE179" i="41"/>
  <c r="BE180" i="41"/>
  <c r="BE181" i="41"/>
  <c r="BE182" i="41"/>
  <c r="BE183" i="41"/>
  <c r="BE184" i="41"/>
  <c r="BE185" i="41"/>
  <c r="BE186" i="41"/>
  <c r="BE187" i="41"/>
  <c r="BE188" i="41"/>
  <c r="BE189" i="41"/>
  <c r="BE190" i="41"/>
  <c r="BE191" i="41"/>
  <c r="BE192" i="41"/>
  <c r="BE193" i="41"/>
  <c r="BE194" i="41"/>
  <c r="BE195" i="41"/>
  <c r="BE196" i="41"/>
  <c r="BE197" i="41"/>
  <c r="BE198" i="41"/>
  <c r="BE199" i="41"/>
  <c r="BE200" i="41"/>
  <c r="BE201" i="41"/>
  <c r="BE202" i="41"/>
  <c r="BE203" i="41"/>
  <c r="BE204" i="41"/>
  <c r="BE205" i="41"/>
  <c r="BE206" i="41"/>
  <c r="BE207" i="41"/>
  <c r="BE208" i="41"/>
  <c r="BE209" i="41"/>
  <c r="BE210" i="41"/>
  <c r="BE211" i="41"/>
  <c r="BE212" i="41"/>
  <c r="BE213" i="41"/>
  <c r="BE214" i="41"/>
  <c r="BE215" i="41"/>
  <c r="BE216" i="41"/>
  <c r="BE217" i="41"/>
  <c r="BE218" i="41"/>
  <c r="BE219" i="41"/>
  <c r="BE220" i="41"/>
  <c r="BE221" i="41"/>
  <c r="BE222" i="41"/>
  <c r="BE223" i="41"/>
  <c r="BE224" i="41"/>
  <c r="BE225" i="41"/>
  <c r="BE226" i="41"/>
  <c r="BE227" i="41"/>
  <c r="BE228" i="41"/>
  <c r="BE229" i="41"/>
  <c r="BE230" i="41"/>
  <c r="BE231" i="41"/>
  <c r="BE232" i="41"/>
  <c r="BE233" i="41"/>
  <c r="BE234" i="41"/>
  <c r="BE235" i="41"/>
  <c r="BE236" i="41"/>
  <c r="BE237" i="41"/>
  <c r="BE238" i="41"/>
  <c r="BE239" i="41"/>
  <c r="BE240" i="41"/>
  <c r="BE241" i="41"/>
  <c r="BE242" i="41"/>
  <c r="BE243" i="41"/>
  <c r="BE244" i="41"/>
  <c r="BE245" i="41"/>
  <c r="BE246" i="41"/>
  <c r="BE247" i="41"/>
  <c r="BE248" i="41"/>
  <c r="BE249" i="41"/>
  <c r="BE250" i="41"/>
  <c r="BE251" i="41"/>
  <c r="BE252" i="41"/>
  <c r="BE253" i="41"/>
  <c r="BE254" i="41"/>
  <c r="BE255" i="41"/>
  <c r="BE256" i="41"/>
  <c r="BE257" i="41"/>
  <c r="BE258" i="41"/>
  <c r="BE259" i="41"/>
  <c r="BE260" i="41"/>
  <c r="BE261" i="41"/>
  <c r="BE262" i="41"/>
  <c r="BE263" i="41"/>
  <c r="BE264" i="41"/>
  <c r="BE265" i="41"/>
  <c r="BE266" i="41"/>
  <c r="BE267" i="41"/>
  <c r="BE268" i="41"/>
  <c r="BE269" i="41"/>
  <c r="BE270" i="41"/>
  <c r="BE271" i="41"/>
  <c r="BE272" i="41"/>
  <c r="BE273" i="41"/>
  <c r="BE274" i="41"/>
  <c r="BE275" i="41"/>
  <c r="BE276" i="41"/>
  <c r="BE277" i="41"/>
  <c r="BE278" i="41"/>
  <c r="BE279" i="41"/>
  <c r="BE280" i="41"/>
  <c r="BE281" i="41"/>
  <c r="BE282" i="41"/>
  <c r="BE283" i="41"/>
  <c r="BE284" i="41"/>
  <c r="BE285" i="41"/>
  <c r="BE171" i="41"/>
  <c r="BE172" i="41"/>
  <c r="BE286" i="41"/>
  <c r="BE287" i="41"/>
  <c r="BE288" i="41"/>
  <c r="BE289" i="41"/>
  <c r="BE290" i="41"/>
  <c r="BE291" i="41"/>
  <c r="BE292" i="41"/>
  <c r="BE293" i="41"/>
  <c r="BE294" i="41"/>
  <c r="BE295" i="41"/>
  <c r="BE296" i="41"/>
  <c r="BE297" i="41"/>
  <c r="BE298" i="41"/>
  <c r="BE299" i="41"/>
  <c r="BE300" i="41"/>
  <c r="BE301" i="41"/>
  <c r="BE302" i="41"/>
  <c r="BE303" i="41"/>
  <c r="BE304" i="41"/>
  <c r="BE305" i="41"/>
  <c r="BE306" i="41"/>
  <c r="BE307" i="41"/>
  <c r="BE308" i="41"/>
  <c r="BE309" i="41"/>
  <c r="BE310" i="41"/>
  <c r="BE311" i="41"/>
  <c r="BE312" i="41"/>
  <c r="BE313" i="41"/>
  <c r="BE314" i="41"/>
  <c r="BE315" i="41"/>
  <c r="BE316" i="41"/>
  <c r="BE317" i="41"/>
  <c r="BE318" i="41"/>
  <c r="BE319" i="41"/>
  <c r="BE320" i="41"/>
  <c r="BE321" i="41"/>
  <c r="BE322" i="41"/>
  <c r="BE323" i="41"/>
  <c r="BE324" i="41"/>
  <c r="BE325" i="41"/>
  <c r="BE326" i="41"/>
  <c r="BE327" i="41"/>
  <c r="BE328" i="41"/>
  <c r="BE329" i="41"/>
  <c r="BE330" i="41"/>
  <c r="BE331" i="41"/>
  <c r="BE332" i="41"/>
  <c r="BE333" i="41"/>
  <c r="BE334" i="41"/>
  <c r="BE335" i="41"/>
  <c r="BE336" i="41"/>
  <c r="BE337" i="41"/>
  <c r="BE338" i="41"/>
  <c r="BE339" i="41"/>
  <c r="BE340" i="41"/>
  <c r="BE341" i="41"/>
  <c r="BE342" i="41"/>
  <c r="BE343" i="41"/>
  <c r="BE344" i="41"/>
  <c r="BE345" i="41"/>
  <c r="BE346" i="41"/>
  <c r="BE347" i="41"/>
  <c r="BE348" i="41"/>
  <c r="BE349" i="41"/>
  <c r="BE350" i="41"/>
  <c r="BE351" i="41"/>
  <c r="BF400" i="41" l="1"/>
  <c r="BF399" i="41"/>
  <c r="BF360" i="41"/>
  <c r="BF354" i="41"/>
  <c r="BF364" i="41"/>
  <c r="BF366" i="41"/>
  <c r="BF368" i="41"/>
  <c r="BF370" i="41"/>
  <c r="BF372" i="41"/>
  <c r="BF374" i="41"/>
  <c r="BF376" i="41"/>
  <c r="BF380" i="41"/>
  <c r="BF384" i="41"/>
  <c r="BF390" i="41"/>
  <c r="BF357" i="41"/>
  <c r="BF361" i="41"/>
  <c r="BF363" i="41"/>
  <c r="BF365" i="41"/>
  <c r="BF381" i="41"/>
  <c r="BF387" i="41"/>
  <c r="BF391" i="41"/>
  <c r="BF355" i="41"/>
  <c r="BF378" i="41"/>
  <c r="BF382" i="41"/>
  <c r="BF388" i="41"/>
  <c r="BF392" i="41"/>
  <c r="BF396" i="41"/>
  <c r="BF356" i="41"/>
  <c r="BF398" i="41"/>
  <c r="BF367" i="41"/>
  <c r="BF369" i="41"/>
  <c r="BF371" i="41"/>
  <c r="BF373" i="41"/>
  <c r="BF375" i="41"/>
  <c r="BF377" i="41"/>
  <c r="BF379" i="41"/>
  <c r="BF383" i="41"/>
  <c r="BF389" i="41"/>
  <c r="BF362" i="41"/>
  <c r="BF386" i="41"/>
  <c r="BF394" i="41"/>
  <c r="BF385" i="41"/>
  <c r="BF358" i="41"/>
  <c r="BF359" i="41"/>
  <c r="BF395" i="41"/>
  <c r="BF393" i="41"/>
  <c r="BF397" i="41"/>
  <c r="Q15" i="51"/>
  <c r="Q31" i="51"/>
  <c r="Q23" i="51"/>
  <c r="Q12" i="51"/>
  <c r="Q31" i="50"/>
  <c r="Q45" i="51"/>
  <c r="Q14" i="51"/>
  <c r="Q35" i="50"/>
  <c r="Q7" i="50"/>
  <c r="Q43" i="51"/>
  <c r="Q10" i="51"/>
  <c r="Q27" i="51"/>
  <c r="Q47" i="51"/>
  <c r="Q51" i="51"/>
  <c r="Q35" i="51"/>
  <c r="Q7" i="51"/>
  <c r="Q19" i="51"/>
  <c r="Q46" i="51"/>
  <c r="Q50" i="51"/>
  <c r="Q54" i="51"/>
  <c r="Q13" i="51"/>
  <c r="Q18" i="51"/>
  <c r="Q22" i="51"/>
  <c r="Q26" i="51"/>
  <c r="Q30" i="51"/>
  <c r="Q34" i="51"/>
  <c r="Q38" i="51"/>
  <c r="Q42" i="51"/>
  <c r="Q21" i="51"/>
  <c r="Q29" i="51"/>
  <c r="Q37" i="51"/>
  <c r="Q49" i="51"/>
  <c r="Q17" i="51"/>
  <c r="Q25" i="51"/>
  <c r="Q33" i="51"/>
  <c r="Q41" i="51"/>
  <c r="Q48" i="51"/>
  <c r="Q52" i="51"/>
  <c r="Q9" i="51"/>
  <c r="Q16" i="51"/>
  <c r="Q20" i="51"/>
  <c r="Q24" i="51"/>
  <c r="Q28" i="51"/>
  <c r="Q32" i="51"/>
  <c r="Q36" i="51"/>
  <c r="Q40" i="51"/>
  <c r="Q23" i="50"/>
  <c r="Q11" i="50"/>
  <c r="Q15" i="50"/>
  <c r="Q27" i="50"/>
  <c r="Q18" i="50"/>
  <c r="Q30" i="50"/>
  <c r="Q34" i="50"/>
  <c r="Q42" i="50"/>
  <c r="Q10" i="50"/>
  <c r="Q17" i="50"/>
  <c r="Q25" i="50"/>
  <c r="Q33" i="50"/>
  <c r="Q41" i="50"/>
  <c r="Q16" i="50"/>
  <c r="Q24" i="50"/>
  <c r="Q32" i="50"/>
  <c r="Q40" i="50"/>
  <c r="Q13" i="50"/>
  <c r="Q21" i="50"/>
  <c r="Q29" i="50"/>
  <c r="Q37" i="50"/>
  <c r="Q14" i="50"/>
  <c r="Q22" i="50"/>
  <c r="Q26" i="50"/>
  <c r="Q38" i="50"/>
  <c r="Q12" i="50"/>
  <c r="Q20" i="50"/>
  <c r="Q28" i="50"/>
  <c r="Q36" i="50"/>
  <c r="V50" i="48"/>
  <c r="B7" i="52"/>
  <c r="BG2" i="41"/>
  <c r="BF353" i="41"/>
  <c r="BF3" i="41"/>
  <c r="BF352" i="41"/>
  <c r="BF4" i="41"/>
  <c r="BF5" i="41"/>
  <c r="BF6" i="41"/>
  <c r="BF7" i="41"/>
  <c r="BF8" i="41"/>
  <c r="BF9" i="41"/>
  <c r="BF10" i="41"/>
  <c r="BF11" i="41"/>
  <c r="BF12" i="41"/>
  <c r="BF13" i="41"/>
  <c r="BF14" i="41"/>
  <c r="BF15" i="41"/>
  <c r="BF16" i="41"/>
  <c r="BF17" i="41"/>
  <c r="BF18" i="41"/>
  <c r="BF19" i="41"/>
  <c r="BF20" i="41"/>
  <c r="BF21" i="41"/>
  <c r="BF22" i="41"/>
  <c r="BF23" i="41"/>
  <c r="BF24" i="41"/>
  <c r="BF25" i="41"/>
  <c r="BF26" i="41"/>
  <c r="BF27" i="41"/>
  <c r="BF28" i="41"/>
  <c r="BF29" i="41"/>
  <c r="BF30" i="41"/>
  <c r="BF31" i="41"/>
  <c r="BF32" i="41"/>
  <c r="BF33" i="41"/>
  <c r="BF34" i="41"/>
  <c r="BF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84" i="41"/>
  <c r="BF85" i="41"/>
  <c r="BF86" i="41"/>
  <c r="BF87" i="41"/>
  <c r="BF88" i="41"/>
  <c r="BF89" i="41"/>
  <c r="BF90" i="41"/>
  <c r="BF91" i="41"/>
  <c r="BF92" i="41"/>
  <c r="BF93" i="41"/>
  <c r="BF94" i="41"/>
  <c r="BF95" i="41"/>
  <c r="BF96" i="41"/>
  <c r="BF97" i="41"/>
  <c r="BF98" i="41"/>
  <c r="BF99" i="41"/>
  <c r="BF100" i="41"/>
  <c r="BF101" i="41"/>
  <c r="BF102" i="41"/>
  <c r="BF103" i="41"/>
  <c r="BF104" i="41"/>
  <c r="BF105" i="41"/>
  <c r="BF106" i="41"/>
  <c r="BF107" i="41"/>
  <c r="BF108" i="41"/>
  <c r="BF109" i="41"/>
  <c r="BF110" i="41"/>
  <c r="BF111" i="41"/>
  <c r="BF112" i="41"/>
  <c r="BF113" i="41"/>
  <c r="BF114" i="41"/>
  <c r="BF115" i="41"/>
  <c r="BF116" i="41"/>
  <c r="BF117" i="41"/>
  <c r="BF118" i="41"/>
  <c r="BF119" i="41"/>
  <c r="BF120" i="41"/>
  <c r="BF121" i="41"/>
  <c r="BF122" i="41"/>
  <c r="BF123" i="41"/>
  <c r="BF124" i="41"/>
  <c r="BF125" i="41"/>
  <c r="BF126" i="41"/>
  <c r="BF127" i="41"/>
  <c r="BF128" i="41"/>
  <c r="BF129" i="41"/>
  <c r="BF130" i="41"/>
  <c r="BF131" i="41"/>
  <c r="BF132" i="41"/>
  <c r="BF133" i="41"/>
  <c r="BF134" i="41"/>
  <c r="BF135" i="41"/>
  <c r="BF136" i="41"/>
  <c r="BF137" i="41"/>
  <c r="BF138" i="41"/>
  <c r="BF139" i="41"/>
  <c r="BF140" i="41"/>
  <c r="BF141" i="41"/>
  <c r="BF142" i="41"/>
  <c r="BF143" i="41"/>
  <c r="BF144" i="41"/>
  <c r="BF145" i="41"/>
  <c r="BF146" i="41"/>
  <c r="BF147" i="41"/>
  <c r="BF148" i="41"/>
  <c r="BF149" i="41"/>
  <c r="BF150" i="41"/>
  <c r="BF151" i="41"/>
  <c r="BF152" i="41"/>
  <c r="BF153" i="41"/>
  <c r="BF154" i="41"/>
  <c r="BF155" i="41"/>
  <c r="BF156" i="41"/>
  <c r="BF157" i="41"/>
  <c r="BF158" i="41"/>
  <c r="BF159" i="41"/>
  <c r="BF160" i="41"/>
  <c r="BF161" i="41"/>
  <c r="BF162" i="41"/>
  <c r="BF163" i="41"/>
  <c r="BF164" i="41"/>
  <c r="BF165" i="41"/>
  <c r="BF166" i="41"/>
  <c r="BF167" i="41"/>
  <c r="BF168" i="41"/>
  <c r="BF169" i="41"/>
  <c r="BF170" i="41"/>
  <c r="BF171" i="41"/>
  <c r="BF172" i="41"/>
  <c r="BF173" i="41"/>
  <c r="BF174" i="41"/>
  <c r="BF175" i="41"/>
  <c r="BF176" i="41"/>
  <c r="BF177" i="41"/>
  <c r="BF178" i="41"/>
  <c r="BF179" i="41"/>
  <c r="BF180" i="41"/>
  <c r="BF181" i="41"/>
  <c r="BF182" i="41"/>
  <c r="BF183" i="41"/>
  <c r="BF184" i="41"/>
  <c r="BF185" i="41"/>
  <c r="BF186" i="41"/>
  <c r="BF187" i="41"/>
  <c r="BF188" i="41"/>
  <c r="BF189" i="41"/>
  <c r="BF190" i="41"/>
  <c r="BF191" i="41"/>
  <c r="BF192" i="41"/>
  <c r="BF193" i="41"/>
  <c r="BF194" i="41"/>
  <c r="BF195" i="41"/>
  <c r="BF196" i="41"/>
  <c r="BF197" i="41"/>
  <c r="BF198" i="41"/>
  <c r="BF199" i="41"/>
  <c r="BF200" i="41"/>
  <c r="BF201" i="41"/>
  <c r="BF202" i="41"/>
  <c r="BF203" i="41"/>
  <c r="BF204" i="41"/>
  <c r="BF205" i="41"/>
  <c r="BF206" i="41"/>
  <c r="BF207" i="41"/>
  <c r="BF208" i="41"/>
  <c r="BF209" i="41"/>
  <c r="BF210" i="41"/>
  <c r="BF211" i="41"/>
  <c r="BF212" i="41"/>
  <c r="BF213" i="41"/>
  <c r="BF214" i="41"/>
  <c r="BF215" i="41"/>
  <c r="BF216" i="41"/>
  <c r="BF217" i="41"/>
  <c r="BF218" i="41"/>
  <c r="BF219" i="41"/>
  <c r="BF220" i="41"/>
  <c r="BF221" i="41"/>
  <c r="BF222" i="41"/>
  <c r="BF223" i="41"/>
  <c r="BF224" i="41"/>
  <c r="BF225" i="41"/>
  <c r="BF226" i="41"/>
  <c r="BF227" i="41"/>
  <c r="BF228" i="41"/>
  <c r="BF229" i="41"/>
  <c r="BF230" i="41"/>
  <c r="BF231" i="41"/>
  <c r="BF232" i="41"/>
  <c r="BF233" i="41"/>
  <c r="BF234" i="41"/>
  <c r="BF235" i="41"/>
  <c r="BF236" i="41"/>
  <c r="BF237" i="41"/>
  <c r="BF238" i="41"/>
  <c r="BF239" i="41"/>
  <c r="BF240" i="41"/>
  <c r="BF241" i="41"/>
  <c r="BF242" i="41"/>
  <c r="BF243" i="41"/>
  <c r="BF244" i="41"/>
  <c r="BF245" i="41"/>
  <c r="BF246" i="41"/>
  <c r="BF247" i="41"/>
  <c r="BF248" i="41"/>
  <c r="BF249" i="41"/>
  <c r="BF250" i="41"/>
  <c r="BF251" i="41"/>
  <c r="BF252" i="41"/>
  <c r="BF253" i="41"/>
  <c r="BF254" i="41"/>
  <c r="BF255" i="41"/>
  <c r="BF256" i="41"/>
  <c r="BF257" i="41"/>
  <c r="BF258" i="41"/>
  <c r="BF259" i="41"/>
  <c r="BF260" i="41"/>
  <c r="BF261" i="41"/>
  <c r="BF262" i="41"/>
  <c r="BF263" i="41"/>
  <c r="BF264" i="41"/>
  <c r="BF265" i="41"/>
  <c r="BF266" i="41"/>
  <c r="BF267" i="41"/>
  <c r="BF268" i="41"/>
  <c r="BF269" i="41"/>
  <c r="BF270" i="41"/>
  <c r="BF271" i="41"/>
  <c r="BF272" i="41"/>
  <c r="BF273" i="41"/>
  <c r="BF274" i="41"/>
  <c r="BF275" i="41"/>
  <c r="BF276" i="41"/>
  <c r="BF277" i="41"/>
  <c r="BF278" i="41"/>
  <c r="BF279" i="41"/>
  <c r="BF280" i="41"/>
  <c r="BF281" i="41"/>
  <c r="BF282" i="41"/>
  <c r="BF283" i="41"/>
  <c r="BF284" i="41"/>
  <c r="BF285" i="41"/>
  <c r="BF286" i="41"/>
  <c r="BF287" i="41"/>
  <c r="BF288" i="41"/>
  <c r="BF289" i="41"/>
  <c r="BF290" i="41"/>
  <c r="BF291" i="41"/>
  <c r="BF292" i="41"/>
  <c r="BF293" i="41"/>
  <c r="BF294" i="41"/>
  <c r="BF295" i="41"/>
  <c r="BF296" i="41"/>
  <c r="BF297" i="41"/>
  <c r="BF298" i="41"/>
  <c r="BF299" i="41"/>
  <c r="BF300" i="41"/>
  <c r="BF301" i="41"/>
  <c r="BF302" i="41"/>
  <c r="BF303" i="41"/>
  <c r="BF304" i="41"/>
  <c r="BF305" i="41"/>
  <c r="BF306" i="41"/>
  <c r="BF307" i="41"/>
  <c r="BF308" i="41"/>
  <c r="BF309" i="41"/>
  <c r="BF310" i="41"/>
  <c r="BF311" i="41"/>
  <c r="BF312" i="41"/>
  <c r="BF313" i="41"/>
  <c r="BF314" i="41"/>
  <c r="BF315" i="41"/>
  <c r="BF316" i="41"/>
  <c r="BF317" i="41"/>
  <c r="BF318" i="41"/>
  <c r="BF319" i="41"/>
  <c r="BF320" i="41"/>
  <c r="BF321" i="41"/>
  <c r="BF322" i="41"/>
  <c r="BF323" i="41"/>
  <c r="BF324" i="41"/>
  <c r="BF325" i="41"/>
  <c r="BF326" i="41"/>
  <c r="BF327" i="41"/>
  <c r="BF328" i="41"/>
  <c r="BF329" i="41"/>
  <c r="BF330" i="41"/>
  <c r="BF331" i="41"/>
  <c r="BF332" i="41"/>
  <c r="BF333" i="41"/>
  <c r="BF334" i="41"/>
  <c r="BF335" i="41"/>
  <c r="BF336" i="41"/>
  <c r="BF337" i="41"/>
  <c r="BF338" i="41"/>
  <c r="BF339" i="41"/>
  <c r="BF340" i="41"/>
  <c r="BF341" i="41"/>
  <c r="BF342" i="41"/>
  <c r="BF343" i="41"/>
  <c r="BF344" i="41"/>
  <c r="BF345" i="41"/>
  <c r="BF346" i="41"/>
  <c r="BF347" i="41"/>
  <c r="BF348" i="41"/>
  <c r="BF349" i="41"/>
  <c r="BF350" i="41"/>
  <c r="BF351" i="41"/>
  <c r="BG400" i="41" l="1"/>
  <c r="BG399" i="41"/>
  <c r="BG356" i="41"/>
  <c r="BG360" i="41"/>
  <c r="BG354" i="41"/>
  <c r="BG362" i="41"/>
  <c r="BG364" i="41"/>
  <c r="BG366" i="41"/>
  <c r="BG357" i="41"/>
  <c r="BG361" i="41"/>
  <c r="BG363" i="41"/>
  <c r="BG365" i="41"/>
  <c r="BG381" i="41"/>
  <c r="BG385" i="41"/>
  <c r="BG378" i="41"/>
  <c r="BG382" i="41"/>
  <c r="BG392" i="41"/>
  <c r="BG396" i="41"/>
  <c r="BG386" i="41"/>
  <c r="BG390" i="41"/>
  <c r="BG394" i="41"/>
  <c r="BG387" i="41"/>
  <c r="BG355" i="41"/>
  <c r="BG358" i="41"/>
  <c r="BG388" i="41"/>
  <c r="BG398" i="41"/>
  <c r="BG359" i="41"/>
  <c r="BG367" i="41"/>
  <c r="BG369" i="41"/>
  <c r="BG371" i="41"/>
  <c r="BG373" i="41"/>
  <c r="BG375" i="41"/>
  <c r="BG377" i="41"/>
  <c r="BG379" i="41"/>
  <c r="BG383" i="41"/>
  <c r="BG397" i="41"/>
  <c r="BG368" i="41"/>
  <c r="BG370" i="41"/>
  <c r="BG372" i="41"/>
  <c r="BG374" i="41"/>
  <c r="BG376" i="41"/>
  <c r="BG380" i="41"/>
  <c r="BG384" i="41"/>
  <c r="BG391" i="41"/>
  <c r="BG389" i="41"/>
  <c r="BG393" i="41"/>
  <c r="BG395" i="41"/>
  <c r="B7" i="51"/>
  <c r="B7" i="50"/>
  <c r="V51" i="48"/>
  <c r="BH2" i="41"/>
  <c r="BG352" i="41"/>
  <c r="BG353" i="41"/>
  <c r="BG3" i="41"/>
  <c r="BG4" i="41"/>
  <c r="BG5" i="41"/>
  <c r="BG6" i="41"/>
  <c r="BG7" i="41"/>
  <c r="BG8" i="41"/>
  <c r="BG9" i="41"/>
  <c r="BG10" i="41"/>
  <c r="BG11" i="41"/>
  <c r="BG12" i="41"/>
  <c r="BG13" i="41"/>
  <c r="BG14" i="41"/>
  <c r="BG15" i="41"/>
  <c r="BG16" i="41"/>
  <c r="BG17" i="41"/>
  <c r="BG18" i="41"/>
  <c r="BG19" i="41"/>
  <c r="BG20" i="41"/>
  <c r="BG21" i="41"/>
  <c r="BG22" i="41"/>
  <c r="BG23" i="41"/>
  <c r="BG24" i="41"/>
  <c r="BG25" i="41"/>
  <c r="BG26" i="41"/>
  <c r="BG27" i="41"/>
  <c r="BG28" i="41"/>
  <c r="BG29" i="41"/>
  <c r="BG30" i="41"/>
  <c r="BG31" i="41"/>
  <c r="BG32" i="41"/>
  <c r="BG33" i="41"/>
  <c r="BG34" i="41"/>
  <c r="BG35" i="41"/>
  <c r="BG36" i="41"/>
  <c r="BG37" i="41"/>
  <c r="BG38" i="41"/>
  <c r="BG39" i="41"/>
  <c r="BG40" i="41"/>
  <c r="BG41" i="41"/>
  <c r="BG42" i="41"/>
  <c r="BG43" i="41"/>
  <c r="BG44" i="41"/>
  <c r="BG45" i="41"/>
  <c r="BG46" i="41"/>
  <c r="BG47" i="41"/>
  <c r="BG48" i="41"/>
  <c r="BG49" i="41"/>
  <c r="BG50" i="41"/>
  <c r="BG51" i="41"/>
  <c r="BG52" i="41"/>
  <c r="BG53" i="41"/>
  <c r="BG54" i="41"/>
  <c r="BG55" i="41"/>
  <c r="BG56" i="41"/>
  <c r="BG57" i="41"/>
  <c r="BG58" i="41"/>
  <c r="BG59" i="41"/>
  <c r="BG60" i="41"/>
  <c r="BG61" i="41"/>
  <c r="BG62" i="41"/>
  <c r="BG63" i="41"/>
  <c r="BG64" i="41"/>
  <c r="BG65" i="41"/>
  <c r="BG66" i="41"/>
  <c r="BG67" i="41"/>
  <c r="BG68" i="41"/>
  <c r="BG69" i="41"/>
  <c r="BG70" i="41"/>
  <c r="BG71" i="41"/>
  <c r="BG72" i="41"/>
  <c r="BG73" i="41"/>
  <c r="BG74" i="41"/>
  <c r="BG75" i="41"/>
  <c r="BG76" i="41"/>
  <c r="BG77" i="41"/>
  <c r="BG78" i="41"/>
  <c r="BG79" i="41"/>
  <c r="BG80" i="41"/>
  <c r="BG81" i="41"/>
  <c r="BG82" i="41"/>
  <c r="BG83" i="41"/>
  <c r="BG84" i="41"/>
  <c r="BG85" i="41"/>
  <c r="BG86" i="41"/>
  <c r="BG87" i="41"/>
  <c r="BG88" i="41"/>
  <c r="BG89" i="41"/>
  <c r="BG90" i="41"/>
  <c r="BG91" i="41"/>
  <c r="BG92" i="41"/>
  <c r="BG93" i="41"/>
  <c r="BG94" i="41"/>
  <c r="BG95" i="41"/>
  <c r="BG96" i="41"/>
  <c r="BG97" i="41"/>
  <c r="BG98" i="41"/>
  <c r="BG99" i="41"/>
  <c r="BG100" i="41"/>
  <c r="BG101" i="41"/>
  <c r="BG102" i="41"/>
  <c r="BG103" i="41"/>
  <c r="BG104" i="41"/>
  <c r="BG105" i="41"/>
  <c r="BG106" i="41"/>
  <c r="BG107" i="41"/>
  <c r="BG108" i="41"/>
  <c r="BG109" i="41"/>
  <c r="BG110" i="41"/>
  <c r="BG111" i="41"/>
  <c r="BG112" i="41"/>
  <c r="BG113" i="41"/>
  <c r="BG114" i="41"/>
  <c r="BG115" i="41"/>
  <c r="BG116" i="41"/>
  <c r="BG117" i="41"/>
  <c r="BG118" i="41"/>
  <c r="BG119" i="41"/>
  <c r="BG120" i="41"/>
  <c r="BG121" i="41"/>
  <c r="BG122" i="41"/>
  <c r="BG123" i="41"/>
  <c r="BG124" i="41"/>
  <c r="BG125" i="41"/>
  <c r="BG126" i="41"/>
  <c r="BG127" i="41"/>
  <c r="BG128" i="41"/>
  <c r="BG129" i="41"/>
  <c r="BG130" i="41"/>
  <c r="BG131" i="41"/>
  <c r="BG132" i="41"/>
  <c r="BG133" i="41"/>
  <c r="BG134" i="41"/>
  <c r="BG135" i="41"/>
  <c r="BG136" i="41"/>
  <c r="BG137" i="41"/>
  <c r="BG138" i="41"/>
  <c r="BG139" i="41"/>
  <c r="BG140" i="41"/>
  <c r="BG141" i="41"/>
  <c r="BG142" i="41"/>
  <c r="BG143" i="41"/>
  <c r="BG144" i="41"/>
  <c r="BG145" i="41"/>
  <c r="BG146" i="41"/>
  <c r="BG147" i="41"/>
  <c r="BG148" i="41"/>
  <c r="BG149" i="41"/>
  <c r="BG150" i="41"/>
  <c r="BG151" i="41"/>
  <c r="BG152" i="41"/>
  <c r="BG153" i="41"/>
  <c r="BG154" i="41"/>
  <c r="BG155" i="41"/>
  <c r="BG156" i="41"/>
  <c r="BG157" i="41"/>
  <c r="BG158" i="41"/>
  <c r="BG159" i="41"/>
  <c r="BG160" i="41"/>
  <c r="BG161" i="41"/>
  <c r="BG162" i="41"/>
  <c r="BG163" i="41"/>
  <c r="BG164" i="41"/>
  <c r="BG165" i="41"/>
  <c r="BG166" i="41"/>
  <c r="BG167" i="41"/>
  <c r="BG168" i="41"/>
  <c r="BG169" i="41"/>
  <c r="BG170" i="41"/>
  <c r="BG171" i="41"/>
  <c r="BG172" i="41"/>
  <c r="BG173" i="41"/>
  <c r="BG174" i="41"/>
  <c r="BG175" i="41"/>
  <c r="BG176" i="41"/>
  <c r="BG177" i="41"/>
  <c r="BG178" i="41"/>
  <c r="BG179" i="41"/>
  <c r="BG180" i="41"/>
  <c r="BG181" i="41"/>
  <c r="BG182" i="41"/>
  <c r="BG183" i="41"/>
  <c r="BG184" i="41"/>
  <c r="BG185" i="41"/>
  <c r="BG186" i="41"/>
  <c r="BG187" i="41"/>
  <c r="BG188" i="41"/>
  <c r="BG189" i="41"/>
  <c r="BG190" i="41"/>
  <c r="BG191" i="41"/>
  <c r="BG192" i="41"/>
  <c r="BG193" i="41"/>
  <c r="BG194" i="41"/>
  <c r="BG195" i="41"/>
  <c r="BG196" i="41"/>
  <c r="BG197" i="41"/>
  <c r="BG198" i="41"/>
  <c r="BG199" i="41"/>
  <c r="BG200" i="41"/>
  <c r="BG201" i="41"/>
  <c r="BG202" i="41"/>
  <c r="BG203" i="41"/>
  <c r="BG204" i="41"/>
  <c r="BG205" i="41"/>
  <c r="BG206" i="41"/>
  <c r="BG207" i="41"/>
  <c r="BG208" i="41"/>
  <c r="BG209" i="41"/>
  <c r="BG210" i="41"/>
  <c r="BG211" i="41"/>
  <c r="BG212" i="41"/>
  <c r="BG213" i="41"/>
  <c r="BG214" i="41"/>
  <c r="BG215" i="41"/>
  <c r="BG216" i="41"/>
  <c r="BG217" i="41"/>
  <c r="BG218" i="41"/>
  <c r="BG219" i="41"/>
  <c r="BG220" i="41"/>
  <c r="BG221" i="41"/>
  <c r="BG222" i="41"/>
  <c r="BG223" i="41"/>
  <c r="BG224" i="41"/>
  <c r="BG225" i="41"/>
  <c r="BG226" i="41"/>
  <c r="BG227" i="41"/>
  <c r="BG228" i="41"/>
  <c r="BG229" i="41"/>
  <c r="BG230" i="41"/>
  <c r="BG231" i="41"/>
  <c r="BG232" i="41"/>
  <c r="BG233" i="41"/>
  <c r="BG234" i="41"/>
  <c r="BG235" i="41"/>
  <c r="BG236" i="41"/>
  <c r="BG237" i="41"/>
  <c r="BG238" i="41"/>
  <c r="BG239" i="41"/>
  <c r="BG240" i="41"/>
  <c r="BG241" i="41"/>
  <c r="BG242" i="41"/>
  <c r="BG243" i="41"/>
  <c r="BG244" i="41"/>
  <c r="BG245" i="41"/>
  <c r="BG246" i="41"/>
  <c r="BG247" i="41"/>
  <c r="BG248" i="41"/>
  <c r="BG249" i="41"/>
  <c r="BG250" i="41"/>
  <c r="BG251" i="41"/>
  <c r="BG252" i="41"/>
  <c r="BG253" i="41"/>
  <c r="BG254" i="41"/>
  <c r="BG255" i="41"/>
  <c r="BG256" i="41"/>
  <c r="BG257" i="41"/>
  <c r="BG258" i="41"/>
  <c r="BG259" i="41"/>
  <c r="BG260" i="41"/>
  <c r="BG261" i="41"/>
  <c r="BG262" i="41"/>
  <c r="BG263" i="41"/>
  <c r="BG264" i="41"/>
  <c r="BG265" i="41"/>
  <c r="BG266" i="41"/>
  <c r="BG267" i="41"/>
  <c r="BG268" i="41"/>
  <c r="BG269" i="41"/>
  <c r="BG270" i="41"/>
  <c r="BG271" i="41"/>
  <c r="BG272" i="41"/>
  <c r="BG273" i="41"/>
  <c r="BG274" i="41"/>
  <c r="BG275" i="41"/>
  <c r="BG276" i="41"/>
  <c r="BG277" i="41"/>
  <c r="BG278" i="41"/>
  <c r="BG279" i="41"/>
  <c r="BG280" i="41"/>
  <c r="BG281" i="41"/>
  <c r="BG282" i="41"/>
  <c r="BG283" i="41"/>
  <c r="BG284" i="41"/>
  <c r="BG285" i="41"/>
  <c r="BG286" i="41"/>
  <c r="BG287" i="41"/>
  <c r="BG288" i="41"/>
  <c r="BG289" i="41"/>
  <c r="BG290" i="41"/>
  <c r="BG291" i="41"/>
  <c r="BG292" i="41"/>
  <c r="BG293" i="41"/>
  <c r="BG294" i="41"/>
  <c r="BG295" i="41"/>
  <c r="BG296" i="41"/>
  <c r="BG297" i="41"/>
  <c r="BG298" i="41"/>
  <c r="BG299" i="41"/>
  <c r="BG300" i="41"/>
  <c r="BG301" i="41"/>
  <c r="BG302" i="41"/>
  <c r="BG303" i="41"/>
  <c r="BG304" i="41"/>
  <c r="BG305" i="41"/>
  <c r="BG306" i="41"/>
  <c r="BG307" i="41"/>
  <c r="BG308" i="41"/>
  <c r="BG309" i="41"/>
  <c r="BG310" i="41"/>
  <c r="BG311" i="41"/>
  <c r="BG312" i="41"/>
  <c r="BG313" i="41"/>
  <c r="BG314" i="41"/>
  <c r="BG315" i="41"/>
  <c r="BG316" i="41"/>
  <c r="BG317" i="41"/>
  <c r="BG318" i="41"/>
  <c r="BG319" i="41"/>
  <c r="BG320" i="41"/>
  <c r="BG321" i="41"/>
  <c r="BG322" i="41"/>
  <c r="BG323" i="41"/>
  <c r="BG324" i="41"/>
  <c r="BG325" i="41"/>
  <c r="BG326" i="41"/>
  <c r="BG327" i="41"/>
  <c r="BG328" i="41"/>
  <c r="BG329" i="41"/>
  <c r="BG330" i="41"/>
  <c r="BG331" i="41"/>
  <c r="BG332" i="41"/>
  <c r="BG333" i="41"/>
  <c r="BG334" i="41"/>
  <c r="BG335" i="41"/>
  <c r="BG336" i="41"/>
  <c r="BG337" i="41"/>
  <c r="BG338" i="41"/>
  <c r="BG339" i="41"/>
  <c r="BG340" i="41"/>
  <c r="BG341" i="41"/>
  <c r="BG342" i="41"/>
  <c r="BG343" i="41"/>
  <c r="BG344" i="41"/>
  <c r="BG345" i="41"/>
  <c r="BG346" i="41"/>
  <c r="BG347" i="41"/>
  <c r="BG348" i="41"/>
  <c r="BG349" i="41"/>
  <c r="BG350" i="41"/>
  <c r="BG351" i="41"/>
  <c r="BH400" i="41" l="1"/>
  <c r="BH399" i="41"/>
  <c r="BH354" i="41"/>
  <c r="BH356" i="41"/>
  <c r="BH360" i="41"/>
  <c r="BH362" i="41"/>
  <c r="BH364" i="41"/>
  <c r="BH366" i="41"/>
  <c r="BH368" i="41"/>
  <c r="BH370" i="41"/>
  <c r="BH372" i="41"/>
  <c r="BH374" i="41"/>
  <c r="BH376" i="41"/>
  <c r="BH380" i="41"/>
  <c r="BH384" i="41"/>
  <c r="BH386" i="41"/>
  <c r="BH390" i="41"/>
  <c r="BH394" i="41"/>
  <c r="BH357" i="41"/>
  <c r="BH381" i="41"/>
  <c r="BH385" i="41"/>
  <c r="BH378" i="41"/>
  <c r="BH382" i="41"/>
  <c r="BH388" i="41"/>
  <c r="BH392" i="41"/>
  <c r="BH396" i="41"/>
  <c r="BH363" i="41"/>
  <c r="BH391" i="41"/>
  <c r="BH398" i="41"/>
  <c r="BH359" i="41"/>
  <c r="BH377" i="41"/>
  <c r="BH379" i="41"/>
  <c r="BH383" i="41"/>
  <c r="BH395" i="41"/>
  <c r="BH397" i="41"/>
  <c r="BH361" i="41"/>
  <c r="BH365" i="41"/>
  <c r="BH387" i="41"/>
  <c r="BH355" i="41"/>
  <c r="BH358" i="41"/>
  <c r="BH367" i="41"/>
  <c r="BH369" i="41"/>
  <c r="BH371" i="41"/>
  <c r="BH373" i="41"/>
  <c r="BH375" i="41"/>
  <c r="BH389" i="41"/>
  <c r="BH393" i="41"/>
  <c r="V52" i="48"/>
  <c r="BI2" i="41"/>
  <c r="BH353" i="41"/>
  <c r="BH3" i="41"/>
  <c r="BH352" i="41"/>
  <c r="BH4" i="41"/>
  <c r="BH5" i="41"/>
  <c r="BH6" i="41"/>
  <c r="BH7" i="41"/>
  <c r="BH8" i="41"/>
  <c r="BH9" i="41"/>
  <c r="BH10" i="41"/>
  <c r="BH11" i="41"/>
  <c r="BH12" i="41"/>
  <c r="BH13" i="41"/>
  <c r="BH14" i="41"/>
  <c r="BH15" i="41"/>
  <c r="BH16" i="41"/>
  <c r="BH17" i="41"/>
  <c r="BH18" i="41"/>
  <c r="BH19" i="41"/>
  <c r="BH20" i="41"/>
  <c r="BH21" i="41"/>
  <c r="BH22" i="41"/>
  <c r="BH23" i="41"/>
  <c r="BH24" i="41"/>
  <c r="BH25" i="41"/>
  <c r="BH26" i="41"/>
  <c r="BH27" i="41"/>
  <c r="BH28" i="41"/>
  <c r="BH29" i="41"/>
  <c r="BH30" i="41"/>
  <c r="BH31" i="41"/>
  <c r="BH32" i="41"/>
  <c r="BH33" i="41"/>
  <c r="BH34" i="41"/>
  <c r="BH35" i="41"/>
  <c r="BH36" i="41"/>
  <c r="BH37" i="41"/>
  <c r="BH38" i="41"/>
  <c r="BH39" i="41"/>
  <c r="BH40" i="41"/>
  <c r="BH41" i="41"/>
  <c r="BH42" i="41"/>
  <c r="BH43" i="41"/>
  <c r="BH44" i="41"/>
  <c r="BH45" i="41"/>
  <c r="BH46" i="41"/>
  <c r="BH47" i="41"/>
  <c r="BH48" i="41"/>
  <c r="BH49" i="41"/>
  <c r="BH50" i="41"/>
  <c r="BH51" i="41"/>
  <c r="BH52" i="41"/>
  <c r="BH53" i="41"/>
  <c r="BH54" i="41"/>
  <c r="BH55" i="41"/>
  <c r="BH56" i="41"/>
  <c r="BH57" i="41"/>
  <c r="BH58" i="41"/>
  <c r="BH59" i="41"/>
  <c r="BH60" i="41"/>
  <c r="BH61" i="41"/>
  <c r="BH62" i="41"/>
  <c r="BH63" i="41"/>
  <c r="BH64" i="41"/>
  <c r="BH65" i="41"/>
  <c r="BH66" i="41"/>
  <c r="BH67" i="41"/>
  <c r="BH68" i="41"/>
  <c r="BH69" i="41"/>
  <c r="BH70" i="41"/>
  <c r="BH71" i="41"/>
  <c r="BH72" i="41"/>
  <c r="BH73" i="41"/>
  <c r="BH74" i="41"/>
  <c r="BH75" i="41"/>
  <c r="BH76" i="41"/>
  <c r="BH77" i="41"/>
  <c r="BH78" i="41"/>
  <c r="BH79" i="41"/>
  <c r="BH80" i="41"/>
  <c r="BH81" i="41"/>
  <c r="BH82" i="41"/>
  <c r="BH83" i="41"/>
  <c r="BH84" i="41"/>
  <c r="BH85" i="41"/>
  <c r="BH86" i="41"/>
  <c r="BH87" i="41"/>
  <c r="BH88" i="41"/>
  <c r="BH89" i="41"/>
  <c r="BH90" i="41"/>
  <c r="BH91" i="41"/>
  <c r="BH92" i="41"/>
  <c r="BH93" i="41"/>
  <c r="BH94" i="41"/>
  <c r="BH95" i="41"/>
  <c r="BH96" i="41"/>
  <c r="BH97" i="41"/>
  <c r="BH98" i="41"/>
  <c r="BH99" i="41"/>
  <c r="BH100" i="41"/>
  <c r="BH101" i="41"/>
  <c r="BH102" i="41"/>
  <c r="BH103" i="41"/>
  <c r="BH104" i="41"/>
  <c r="BH105" i="41"/>
  <c r="BH106" i="41"/>
  <c r="BH107" i="41"/>
  <c r="BH108" i="41"/>
  <c r="BH109" i="41"/>
  <c r="BH110" i="41"/>
  <c r="BH111" i="41"/>
  <c r="BH112" i="41"/>
  <c r="BH113" i="41"/>
  <c r="BH114" i="41"/>
  <c r="BH117" i="41"/>
  <c r="BH118" i="41"/>
  <c r="BH119" i="41"/>
  <c r="BH120" i="41"/>
  <c r="BH121" i="41"/>
  <c r="BH122" i="41"/>
  <c r="BH123" i="41"/>
  <c r="BH124" i="41"/>
  <c r="BH125" i="41"/>
  <c r="BH126" i="41"/>
  <c r="BH127" i="41"/>
  <c r="BH128" i="41"/>
  <c r="BH129" i="41"/>
  <c r="BH130" i="41"/>
  <c r="BH131" i="41"/>
  <c r="BH132" i="41"/>
  <c r="BH133" i="41"/>
  <c r="BH134" i="41"/>
  <c r="BH135" i="41"/>
  <c r="BH136" i="41"/>
  <c r="BH137" i="41"/>
  <c r="BH138" i="41"/>
  <c r="BH139" i="41"/>
  <c r="BH140" i="41"/>
  <c r="BH141" i="41"/>
  <c r="BH142" i="41"/>
  <c r="BH143" i="41"/>
  <c r="BH144" i="41"/>
  <c r="BH145" i="41"/>
  <c r="BH146" i="41"/>
  <c r="BH147" i="41"/>
  <c r="BH148" i="41"/>
  <c r="BH149" i="41"/>
  <c r="BH150" i="41"/>
  <c r="BH151" i="41"/>
  <c r="BH152" i="41"/>
  <c r="BH153" i="41"/>
  <c r="BH154" i="41"/>
  <c r="BH155" i="41"/>
  <c r="BH156" i="41"/>
  <c r="BH157" i="41"/>
  <c r="BH158" i="41"/>
  <c r="BH159" i="41"/>
  <c r="BH160" i="41"/>
  <c r="BH161" i="41"/>
  <c r="BH162" i="41"/>
  <c r="BH163" i="41"/>
  <c r="BH164" i="41"/>
  <c r="BH165" i="41"/>
  <c r="BH166" i="41"/>
  <c r="BH167" i="41"/>
  <c r="BH168" i="41"/>
  <c r="BH169" i="41"/>
  <c r="BH170" i="41"/>
  <c r="BH171" i="41"/>
  <c r="BH172" i="41"/>
  <c r="BH115" i="41"/>
  <c r="BH116" i="41"/>
  <c r="BH173" i="41"/>
  <c r="BH174" i="41"/>
  <c r="BH175" i="41"/>
  <c r="BH176" i="41"/>
  <c r="BH177" i="41"/>
  <c r="BH178" i="41"/>
  <c r="BH179" i="41"/>
  <c r="BH180" i="41"/>
  <c r="BH181" i="41"/>
  <c r="BH182" i="41"/>
  <c r="BH183" i="41"/>
  <c r="BH184" i="41"/>
  <c r="BH185" i="41"/>
  <c r="BH186" i="41"/>
  <c r="BH187" i="41"/>
  <c r="BH188" i="41"/>
  <c r="BH189" i="41"/>
  <c r="BH190" i="41"/>
  <c r="BH191" i="41"/>
  <c r="BH192" i="41"/>
  <c r="BH193" i="41"/>
  <c r="BH194" i="41"/>
  <c r="BH195" i="41"/>
  <c r="BH196" i="41"/>
  <c r="BH197" i="41"/>
  <c r="BH198" i="41"/>
  <c r="BH199" i="41"/>
  <c r="BH200" i="41"/>
  <c r="BH201" i="41"/>
  <c r="BH202" i="41"/>
  <c r="BH203" i="41"/>
  <c r="BH204" i="41"/>
  <c r="BH205" i="41"/>
  <c r="BH206" i="41"/>
  <c r="BH207" i="41"/>
  <c r="BH208" i="41"/>
  <c r="BH209" i="41"/>
  <c r="BH210" i="41"/>
  <c r="BH211" i="41"/>
  <c r="BH212" i="41"/>
  <c r="BH213" i="41"/>
  <c r="BH214" i="41"/>
  <c r="BH215" i="41"/>
  <c r="BH216" i="41"/>
  <c r="BH217" i="41"/>
  <c r="BH218" i="41"/>
  <c r="BH219" i="41"/>
  <c r="BH220" i="41"/>
  <c r="BH221" i="41"/>
  <c r="BH222" i="41"/>
  <c r="BH223" i="41"/>
  <c r="BH224" i="41"/>
  <c r="BH225" i="41"/>
  <c r="BH226" i="41"/>
  <c r="BH227" i="41"/>
  <c r="BH228" i="41"/>
  <c r="BH229" i="41"/>
  <c r="BH230" i="41"/>
  <c r="BH231" i="41"/>
  <c r="BH232" i="41"/>
  <c r="BH233" i="41"/>
  <c r="BH234" i="41"/>
  <c r="BH235" i="41"/>
  <c r="BH236" i="41"/>
  <c r="BH237" i="41"/>
  <c r="BH238" i="41"/>
  <c r="BH239" i="41"/>
  <c r="BH240" i="41"/>
  <c r="BH241" i="41"/>
  <c r="BH242" i="41"/>
  <c r="BH243" i="41"/>
  <c r="BH244" i="41"/>
  <c r="BH245" i="41"/>
  <c r="BH246" i="41"/>
  <c r="BH247" i="41"/>
  <c r="BH248" i="41"/>
  <c r="BH249" i="41"/>
  <c r="BH250" i="41"/>
  <c r="BH251" i="41"/>
  <c r="BH252" i="41"/>
  <c r="BH253" i="41"/>
  <c r="BH254" i="41"/>
  <c r="BH255" i="41"/>
  <c r="BH256" i="41"/>
  <c r="BH257" i="41"/>
  <c r="BH258" i="41"/>
  <c r="BH259" i="41"/>
  <c r="BH260" i="41"/>
  <c r="BH261" i="41"/>
  <c r="BH262" i="41"/>
  <c r="BH263" i="41"/>
  <c r="BH264" i="41"/>
  <c r="BH265" i="41"/>
  <c r="BH266" i="41"/>
  <c r="BH267" i="41"/>
  <c r="BH268" i="41"/>
  <c r="BH269" i="41"/>
  <c r="BH270" i="41"/>
  <c r="BH271" i="41"/>
  <c r="BH272" i="41"/>
  <c r="BH273" i="41"/>
  <c r="BH274" i="41"/>
  <c r="BH275" i="41"/>
  <c r="BH276" i="41"/>
  <c r="BH277" i="41"/>
  <c r="BH278" i="41"/>
  <c r="BH279" i="41"/>
  <c r="BH280" i="41"/>
  <c r="BH281" i="41"/>
  <c r="BH282" i="41"/>
  <c r="BH283" i="41"/>
  <c r="BH284" i="41"/>
  <c r="BH285" i="41"/>
  <c r="BH286" i="41"/>
  <c r="BH287" i="41"/>
  <c r="BH288" i="41"/>
  <c r="BH289" i="41"/>
  <c r="BH290" i="41"/>
  <c r="BH291" i="41"/>
  <c r="BH292" i="41"/>
  <c r="BH293" i="41"/>
  <c r="BH294" i="41"/>
  <c r="BH295" i="41"/>
  <c r="BH296" i="41"/>
  <c r="BH297" i="41"/>
  <c r="BH298" i="41"/>
  <c r="BH299" i="41"/>
  <c r="BH300" i="41"/>
  <c r="BH301" i="41"/>
  <c r="BH302" i="41"/>
  <c r="BH303" i="41"/>
  <c r="BH304" i="41"/>
  <c r="BH305" i="41"/>
  <c r="BH306" i="41"/>
  <c r="BH307" i="41"/>
  <c r="BH308" i="41"/>
  <c r="BH309" i="41"/>
  <c r="BH310" i="41"/>
  <c r="BH311" i="41"/>
  <c r="BH312" i="41"/>
  <c r="BH313" i="41"/>
  <c r="BH314" i="41"/>
  <c r="BH315" i="41"/>
  <c r="BH316" i="41"/>
  <c r="BH317" i="41"/>
  <c r="BH318" i="41"/>
  <c r="BH319" i="41"/>
  <c r="BH320" i="41"/>
  <c r="BH321" i="41"/>
  <c r="BH322" i="41"/>
  <c r="BH323" i="41"/>
  <c r="BH324" i="41"/>
  <c r="BH325" i="41"/>
  <c r="BH326" i="41"/>
  <c r="BH327" i="41"/>
  <c r="BH328" i="41"/>
  <c r="BH329" i="41"/>
  <c r="BH330" i="41"/>
  <c r="BH331" i="41"/>
  <c r="BH332" i="41"/>
  <c r="BH333" i="41"/>
  <c r="BH334" i="41"/>
  <c r="BH335" i="41"/>
  <c r="BH336" i="41"/>
  <c r="BH337" i="41"/>
  <c r="BH338" i="41"/>
  <c r="BH339" i="41"/>
  <c r="BH340" i="41"/>
  <c r="BH341" i="41"/>
  <c r="BH342" i="41"/>
  <c r="BH343" i="41"/>
  <c r="BH344" i="41"/>
  <c r="BH345" i="41"/>
  <c r="BH346" i="41"/>
  <c r="BH347" i="41"/>
  <c r="BH348" i="41"/>
  <c r="BH349" i="41"/>
  <c r="BH350" i="41"/>
  <c r="BH351" i="41"/>
  <c r="BI399" i="41" l="1"/>
  <c r="BI400" i="41"/>
  <c r="BI354" i="41"/>
  <c r="BI356" i="41"/>
  <c r="BI360" i="41"/>
  <c r="BI362" i="41"/>
  <c r="BI364" i="41"/>
  <c r="BI366" i="41"/>
  <c r="BI386" i="41"/>
  <c r="BI394" i="41"/>
  <c r="BI363" i="41"/>
  <c r="BI365" i="41"/>
  <c r="BI381" i="41"/>
  <c r="BI385" i="41"/>
  <c r="BI355" i="41"/>
  <c r="BI378" i="41"/>
  <c r="BI382" i="41"/>
  <c r="BI390" i="41"/>
  <c r="BI357" i="41"/>
  <c r="BI387" i="41"/>
  <c r="BI358" i="41"/>
  <c r="BI388" i="41"/>
  <c r="BI392" i="41"/>
  <c r="BI396" i="41"/>
  <c r="BI398" i="41"/>
  <c r="BI359" i="41"/>
  <c r="BI367" i="41"/>
  <c r="BI369" i="41"/>
  <c r="BI371" i="41"/>
  <c r="BI373" i="41"/>
  <c r="BI375" i="41"/>
  <c r="BI379" i="41"/>
  <c r="BI383" i="41"/>
  <c r="BI395" i="41"/>
  <c r="BI397" i="41"/>
  <c r="BI368" i="41"/>
  <c r="BI370" i="41"/>
  <c r="BI372" i="41"/>
  <c r="BI374" i="41"/>
  <c r="BI376" i="41"/>
  <c r="BI380" i="41"/>
  <c r="BI384" i="41"/>
  <c r="BI361" i="41"/>
  <c r="BI391" i="41"/>
  <c r="BI377" i="41"/>
  <c r="BI389" i="41"/>
  <c r="BI393" i="41"/>
  <c r="V53" i="48"/>
  <c r="BJ2" i="41"/>
  <c r="BI352" i="41"/>
  <c r="BI353" i="41"/>
  <c r="BI3" i="41"/>
  <c r="BI4" i="41"/>
  <c r="BI5" i="41"/>
  <c r="BI6" i="41"/>
  <c r="BI7" i="41"/>
  <c r="BI8" i="41"/>
  <c r="BI9" i="41"/>
  <c r="BI10" i="41"/>
  <c r="BI11" i="41"/>
  <c r="BI12" i="41"/>
  <c r="BI13" i="41"/>
  <c r="BI14" i="41"/>
  <c r="BI15" i="41"/>
  <c r="BI16" i="41"/>
  <c r="BI17" i="41"/>
  <c r="BI18" i="41"/>
  <c r="BI19" i="41"/>
  <c r="BI20" i="41"/>
  <c r="BI21" i="41"/>
  <c r="BI22" i="41"/>
  <c r="BI23" i="41"/>
  <c r="BI24" i="41"/>
  <c r="BI25" i="41"/>
  <c r="BI26" i="41"/>
  <c r="BI27" i="41"/>
  <c r="BI28" i="41"/>
  <c r="BI29" i="41"/>
  <c r="BI30" i="41"/>
  <c r="BI31" i="41"/>
  <c r="BI32" i="41"/>
  <c r="BI33" i="41"/>
  <c r="BI34" i="41"/>
  <c r="BI35" i="41"/>
  <c r="BI36" i="41"/>
  <c r="BI37" i="41"/>
  <c r="BI38" i="41"/>
  <c r="BI39" i="41"/>
  <c r="BI40" i="41"/>
  <c r="BI41" i="41"/>
  <c r="BI42" i="41"/>
  <c r="BI43" i="41"/>
  <c r="BI44" i="41"/>
  <c r="BI45" i="41"/>
  <c r="BI46" i="41"/>
  <c r="BI47" i="41"/>
  <c r="BI48" i="41"/>
  <c r="BI49" i="41"/>
  <c r="BI50" i="41"/>
  <c r="BI51" i="41"/>
  <c r="BI52" i="41"/>
  <c r="BI53" i="41"/>
  <c r="BI54" i="41"/>
  <c r="BI55" i="41"/>
  <c r="BI56" i="41"/>
  <c r="BI57" i="41"/>
  <c r="BI58" i="41"/>
  <c r="BI59" i="41"/>
  <c r="BI60" i="41"/>
  <c r="BI61" i="41"/>
  <c r="BI62" i="41"/>
  <c r="BI63" i="41"/>
  <c r="BI64" i="41"/>
  <c r="BI65" i="41"/>
  <c r="BI66" i="41"/>
  <c r="BI67" i="41"/>
  <c r="BI68" i="41"/>
  <c r="BI69" i="41"/>
  <c r="BI70" i="41"/>
  <c r="BI71" i="41"/>
  <c r="BI72" i="41"/>
  <c r="BI73" i="41"/>
  <c r="BI74" i="41"/>
  <c r="BI75" i="41"/>
  <c r="BI76" i="41"/>
  <c r="BI77" i="41"/>
  <c r="BI78" i="41"/>
  <c r="BI79" i="41"/>
  <c r="BI80" i="41"/>
  <c r="BI81" i="41"/>
  <c r="BI82" i="41"/>
  <c r="BI83" i="41"/>
  <c r="BI84" i="41"/>
  <c r="BI85" i="41"/>
  <c r="BI86" i="41"/>
  <c r="BI87" i="41"/>
  <c r="BI88" i="41"/>
  <c r="BI89" i="41"/>
  <c r="BI90" i="41"/>
  <c r="BI91" i="41"/>
  <c r="BI92" i="41"/>
  <c r="BI93" i="41"/>
  <c r="BI94" i="41"/>
  <c r="BI95" i="41"/>
  <c r="BI96" i="41"/>
  <c r="BI97" i="41"/>
  <c r="BI98" i="41"/>
  <c r="BI99" i="41"/>
  <c r="BI100" i="41"/>
  <c r="BI101" i="41"/>
  <c r="BI102" i="41"/>
  <c r="BI103" i="41"/>
  <c r="BI104" i="41"/>
  <c r="BI105" i="41"/>
  <c r="BI106" i="41"/>
  <c r="BI107" i="41"/>
  <c r="BI108" i="41"/>
  <c r="BI109" i="41"/>
  <c r="BI110" i="41"/>
  <c r="BI111" i="41"/>
  <c r="BI112" i="41"/>
  <c r="BI113" i="41"/>
  <c r="BI114" i="41"/>
  <c r="BI115" i="41"/>
  <c r="BI116" i="41"/>
  <c r="BI117" i="41"/>
  <c r="BI118" i="41"/>
  <c r="BI119" i="41"/>
  <c r="BI120" i="41"/>
  <c r="BI121" i="41"/>
  <c r="BI122" i="41"/>
  <c r="BI123" i="41"/>
  <c r="BI124" i="41"/>
  <c r="BI125" i="41"/>
  <c r="BI126" i="41"/>
  <c r="BI127" i="41"/>
  <c r="BI128" i="41"/>
  <c r="BI129" i="41"/>
  <c r="BI130" i="41"/>
  <c r="BI131" i="41"/>
  <c r="BI132" i="41"/>
  <c r="BI133" i="41"/>
  <c r="BI134" i="41"/>
  <c r="BI135" i="41"/>
  <c r="BI136" i="41"/>
  <c r="BI137" i="41"/>
  <c r="BI138" i="41"/>
  <c r="BI139" i="41"/>
  <c r="BI140" i="41"/>
  <c r="BI141" i="41"/>
  <c r="BI142" i="41"/>
  <c r="BI143" i="41"/>
  <c r="BI144" i="41"/>
  <c r="BI145" i="41"/>
  <c r="BI146" i="41"/>
  <c r="BI147" i="41"/>
  <c r="BI148" i="41"/>
  <c r="BI149" i="41"/>
  <c r="BI150" i="41"/>
  <c r="BI151" i="41"/>
  <c r="BI152" i="41"/>
  <c r="BI153" i="41"/>
  <c r="BI154" i="41"/>
  <c r="BI155" i="41"/>
  <c r="BI156" i="41"/>
  <c r="BI157" i="41"/>
  <c r="BI158" i="41"/>
  <c r="BI159" i="41"/>
  <c r="BI160" i="41"/>
  <c r="BI161" i="41"/>
  <c r="BI162" i="41"/>
  <c r="BI163" i="41"/>
  <c r="BI164" i="41"/>
  <c r="BI165" i="41"/>
  <c r="BI166" i="41"/>
  <c r="BI167" i="41"/>
  <c r="BI168" i="41"/>
  <c r="BI169" i="41"/>
  <c r="BI170" i="41"/>
  <c r="BI173" i="41"/>
  <c r="BI174" i="41"/>
  <c r="BI175" i="41"/>
  <c r="BI176" i="41"/>
  <c r="BI177" i="41"/>
  <c r="BI178" i="41"/>
  <c r="BI179" i="41"/>
  <c r="BI180" i="41"/>
  <c r="BI181" i="41"/>
  <c r="BI182" i="41"/>
  <c r="BI183" i="41"/>
  <c r="BI184" i="41"/>
  <c r="BI185" i="41"/>
  <c r="BI186" i="41"/>
  <c r="BI187" i="41"/>
  <c r="BI188" i="41"/>
  <c r="BI189" i="41"/>
  <c r="BI190" i="41"/>
  <c r="BI191" i="41"/>
  <c r="BI192" i="41"/>
  <c r="BI193" i="41"/>
  <c r="BI194" i="41"/>
  <c r="BI195" i="41"/>
  <c r="BI196" i="41"/>
  <c r="BI197" i="41"/>
  <c r="BI198" i="41"/>
  <c r="BI199" i="41"/>
  <c r="BI200" i="41"/>
  <c r="BI201" i="41"/>
  <c r="BI202" i="41"/>
  <c r="BI203" i="41"/>
  <c r="BI204" i="41"/>
  <c r="BI205" i="41"/>
  <c r="BI206" i="41"/>
  <c r="BI207" i="41"/>
  <c r="BI208" i="41"/>
  <c r="BI209" i="41"/>
  <c r="BI210" i="41"/>
  <c r="BI211" i="41"/>
  <c r="BI212" i="41"/>
  <c r="BI213" i="41"/>
  <c r="BI214" i="41"/>
  <c r="BI215" i="41"/>
  <c r="BI216" i="41"/>
  <c r="BI217" i="41"/>
  <c r="BI218" i="41"/>
  <c r="BI219" i="41"/>
  <c r="BI220" i="41"/>
  <c r="BI221" i="41"/>
  <c r="BI222" i="41"/>
  <c r="BI223" i="41"/>
  <c r="BI224" i="41"/>
  <c r="BI225" i="41"/>
  <c r="BI226" i="41"/>
  <c r="BI227" i="41"/>
  <c r="BI228" i="41"/>
  <c r="BI229" i="41"/>
  <c r="BI230" i="41"/>
  <c r="BI231" i="41"/>
  <c r="BI232" i="41"/>
  <c r="BI233" i="41"/>
  <c r="BI234" i="41"/>
  <c r="BI235" i="41"/>
  <c r="BI236" i="41"/>
  <c r="BI237" i="41"/>
  <c r="BI238" i="41"/>
  <c r="BI239" i="41"/>
  <c r="BI240" i="41"/>
  <c r="BI241" i="41"/>
  <c r="BI242" i="41"/>
  <c r="BI243" i="41"/>
  <c r="BI244" i="41"/>
  <c r="BI245" i="41"/>
  <c r="BI246" i="41"/>
  <c r="BI247" i="41"/>
  <c r="BI248" i="41"/>
  <c r="BI249" i="41"/>
  <c r="BI250" i="41"/>
  <c r="BI251" i="41"/>
  <c r="BI252" i="41"/>
  <c r="BI253" i="41"/>
  <c r="BI254" i="41"/>
  <c r="BI255" i="41"/>
  <c r="BI256" i="41"/>
  <c r="BI257" i="41"/>
  <c r="BI258" i="41"/>
  <c r="BI259" i="41"/>
  <c r="BI260" i="41"/>
  <c r="BI261" i="41"/>
  <c r="BI262" i="41"/>
  <c r="BI263" i="41"/>
  <c r="BI264" i="41"/>
  <c r="BI265" i="41"/>
  <c r="BI266" i="41"/>
  <c r="BI267" i="41"/>
  <c r="BI268" i="41"/>
  <c r="BI269" i="41"/>
  <c r="BI270" i="41"/>
  <c r="BI271" i="41"/>
  <c r="BI272" i="41"/>
  <c r="BI273" i="41"/>
  <c r="BI274" i="41"/>
  <c r="BI275" i="41"/>
  <c r="BI276" i="41"/>
  <c r="BI277" i="41"/>
  <c r="BI278" i="41"/>
  <c r="BI279" i="41"/>
  <c r="BI280" i="41"/>
  <c r="BI281" i="41"/>
  <c r="BI282" i="41"/>
  <c r="BI283" i="41"/>
  <c r="BI284" i="41"/>
  <c r="BI285" i="41"/>
  <c r="BI171" i="41"/>
  <c r="BI172" i="41"/>
  <c r="BI286" i="41"/>
  <c r="BI287" i="41"/>
  <c r="BI288" i="41"/>
  <c r="BI289" i="41"/>
  <c r="BI290" i="41"/>
  <c r="BI291" i="41"/>
  <c r="BI292" i="41"/>
  <c r="BI293" i="41"/>
  <c r="BI294" i="41"/>
  <c r="BI295" i="41"/>
  <c r="BI296" i="41"/>
  <c r="BI297" i="41"/>
  <c r="BI298" i="41"/>
  <c r="BI299" i="41"/>
  <c r="BI300" i="41"/>
  <c r="BI301" i="41"/>
  <c r="BI302" i="41"/>
  <c r="BI303" i="41"/>
  <c r="BI304" i="41"/>
  <c r="BI305" i="41"/>
  <c r="BI306" i="41"/>
  <c r="BI307" i="41"/>
  <c r="BI308" i="41"/>
  <c r="BI309" i="41"/>
  <c r="BI310" i="41"/>
  <c r="BI311" i="41"/>
  <c r="BI312" i="41"/>
  <c r="BI313" i="41"/>
  <c r="BI314" i="41"/>
  <c r="BI315" i="41"/>
  <c r="BI316" i="41"/>
  <c r="BI317" i="41"/>
  <c r="BI318" i="41"/>
  <c r="BI319" i="41"/>
  <c r="BI320" i="41"/>
  <c r="BI321" i="41"/>
  <c r="BI322" i="41"/>
  <c r="BI323" i="41"/>
  <c r="BI324" i="41"/>
  <c r="BI325" i="41"/>
  <c r="BI326" i="41"/>
  <c r="BI327" i="41"/>
  <c r="BI328" i="41"/>
  <c r="BI329" i="41"/>
  <c r="BI330" i="41"/>
  <c r="BI331" i="41"/>
  <c r="BI332" i="41"/>
  <c r="BI333" i="41"/>
  <c r="BI334" i="41"/>
  <c r="BI335" i="41"/>
  <c r="BI336" i="41"/>
  <c r="BI337" i="41"/>
  <c r="BI338" i="41"/>
  <c r="BI339" i="41"/>
  <c r="BI340" i="41"/>
  <c r="BI341" i="41"/>
  <c r="BI342" i="41"/>
  <c r="BI343" i="41"/>
  <c r="BI344" i="41"/>
  <c r="BI345" i="41"/>
  <c r="BI346" i="41"/>
  <c r="BI347" i="41"/>
  <c r="BI348" i="41"/>
  <c r="BI349" i="41"/>
  <c r="BI350" i="41"/>
  <c r="BI351" i="41"/>
  <c r="BJ399" i="41" l="1"/>
  <c r="BJ400" i="41"/>
  <c r="BJ354" i="41"/>
  <c r="BJ360" i="41"/>
  <c r="BJ386" i="41"/>
  <c r="BJ356" i="41"/>
  <c r="BJ364" i="41"/>
  <c r="BJ366" i="41"/>
  <c r="BJ368" i="41"/>
  <c r="BJ370" i="41"/>
  <c r="BJ372" i="41"/>
  <c r="BJ374" i="41"/>
  <c r="BJ376" i="41"/>
  <c r="BJ380" i="41"/>
  <c r="BJ384" i="41"/>
  <c r="BJ394" i="41"/>
  <c r="BJ357" i="41"/>
  <c r="BJ361" i="41"/>
  <c r="BJ363" i="41"/>
  <c r="BJ365" i="41"/>
  <c r="BJ381" i="41"/>
  <c r="BJ385" i="41"/>
  <c r="BJ358" i="41"/>
  <c r="BJ378" i="41"/>
  <c r="BJ382" i="41"/>
  <c r="BJ390" i="41"/>
  <c r="BJ387" i="41"/>
  <c r="BJ355" i="41"/>
  <c r="BJ388" i="41"/>
  <c r="BJ396" i="41"/>
  <c r="BJ398" i="41"/>
  <c r="BJ367" i="41"/>
  <c r="BJ369" i="41"/>
  <c r="BJ371" i="41"/>
  <c r="BJ373" i="41"/>
  <c r="BJ375" i="41"/>
  <c r="BJ377" i="41"/>
  <c r="BJ379" i="41"/>
  <c r="BJ383" i="41"/>
  <c r="BJ389" i="41"/>
  <c r="BJ393" i="41"/>
  <c r="BJ395" i="41"/>
  <c r="BJ397" i="41"/>
  <c r="BJ362" i="41"/>
  <c r="BJ391" i="41"/>
  <c r="BJ392" i="41"/>
  <c r="BJ359" i="41"/>
  <c r="V54" i="48"/>
  <c r="BK2" i="41"/>
  <c r="BJ353" i="41"/>
  <c r="BJ3" i="41"/>
  <c r="BJ352" i="41"/>
  <c r="BJ4" i="41"/>
  <c r="BJ5" i="41"/>
  <c r="BJ6" i="41"/>
  <c r="BJ7" i="41"/>
  <c r="BJ8" i="41"/>
  <c r="BJ9" i="41"/>
  <c r="BJ10" i="41"/>
  <c r="BJ11" i="41"/>
  <c r="BJ12" i="41"/>
  <c r="BJ13" i="41"/>
  <c r="BJ14" i="41"/>
  <c r="BJ15" i="41"/>
  <c r="BJ16" i="41"/>
  <c r="BJ17" i="41"/>
  <c r="BJ18" i="41"/>
  <c r="BJ19" i="41"/>
  <c r="BJ20" i="41"/>
  <c r="BJ21" i="41"/>
  <c r="BJ22" i="41"/>
  <c r="BJ23" i="41"/>
  <c r="BJ24" i="41"/>
  <c r="BJ25" i="41"/>
  <c r="BJ26" i="41"/>
  <c r="BJ27" i="41"/>
  <c r="BJ28" i="41"/>
  <c r="BJ29" i="41"/>
  <c r="BJ30" i="41"/>
  <c r="BJ31" i="41"/>
  <c r="BJ32" i="41"/>
  <c r="BJ33" i="41"/>
  <c r="BJ34" i="41"/>
  <c r="BJ35" i="41"/>
  <c r="BJ36" i="41"/>
  <c r="BJ37" i="41"/>
  <c r="BJ38" i="41"/>
  <c r="BJ39" i="41"/>
  <c r="BJ40" i="41"/>
  <c r="BJ41" i="41"/>
  <c r="BJ42" i="41"/>
  <c r="BJ43" i="41"/>
  <c r="BJ44" i="41"/>
  <c r="BJ45" i="41"/>
  <c r="BJ46" i="41"/>
  <c r="BJ47" i="41"/>
  <c r="BJ48" i="41"/>
  <c r="BJ49" i="41"/>
  <c r="BJ50" i="41"/>
  <c r="BJ51" i="41"/>
  <c r="BJ52" i="41"/>
  <c r="BJ53" i="41"/>
  <c r="BJ54" i="41"/>
  <c r="BJ55" i="41"/>
  <c r="BJ56" i="41"/>
  <c r="BJ57" i="41"/>
  <c r="BJ58" i="41"/>
  <c r="BJ59" i="41"/>
  <c r="BJ60" i="41"/>
  <c r="BJ61" i="41"/>
  <c r="BJ62" i="41"/>
  <c r="BJ63" i="41"/>
  <c r="BJ64" i="41"/>
  <c r="BJ65" i="41"/>
  <c r="BJ66" i="41"/>
  <c r="BJ67" i="41"/>
  <c r="BJ68" i="41"/>
  <c r="BJ69" i="41"/>
  <c r="BJ70" i="41"/>
  <c r="BJ71" i="41"/>
  <c r="BJ72" i="41"/>
  <c r="BJ73" i="41"/>
  <c r="BJ74" i="41"/>
  <c r="BJ75" i="41"/>
  <c r="BJ76" i="41"/>
  <c r="BJ77" i="41"/>
  <c r="BJ78" i="41"/>
  <c r="BJ79" i="41"/>
  <c r="BJ80" i="41"/>
  <c r="BJ81" i="41"/>
  <c r="BJ82" i="41"/>
  <c r="BJ83" i="41"/>
  <c r="BJ84" i="41"/>
  <c r="BJ85" i="41"/>
  <c r="BJ86" i="41"/>
  <c r="BJ87" i="41"/>
  <c r="BJ88" i="41"/>
  <c r="BJ89" i="41"/>
  <c r="BJ90" i="41"/>
  <c r="BJ91" i="41"/>
  <c r="BJ92" i="41"/>
  <c r="BJ93" i="41"/>
  <c r="BJ94" i="41"/>
  <c r="BJ95" i="41"/>
  <c r="BJ96" i="41"/>
  <c r="BJ97" i="41"/>
  <c r="BJ98" i="41"/>
  <c r="BJ99" i="41"/>
  <c r="BJ100" i="41"/>
  <c r="BJ101" i="41"/>
  <c r="BJ102" i="41"/>
  <c r="BJ103" i="41"/>
  <c r="BJ104" i="41"/>
  <c r="BJ105" i="41"/>
  <c r="BJ106" i="41"/>
  <c r="BJ107" i="41"/>
  <c r="BJ108" i="41"/>
  <c r="BJ109" i="41"/>
  <c r="BJ110" i="41"/>
  <c r="BJ111" i="41"/>
  <c r="BJ112" i="41"/>
  <c r="BJ113" i="41"/>
  <c r="BJ114" i="41"/>
  <c r="BJ115" i="41"/>
  <c r="BJ116" i="41"/>
  <c r="BJ117" i="41"/>
  <c r="BJ118" i="41"/>
  <c r="BJ119" i="41"/>
  <c r="BJ120" i="41"/>
  <c r="BJ121" i="41"/>
  <c r="BJ122" i="41"/>
  <c r="BJ123" i="41"/>
  <c r="BJ124" i="41"/>
  <c r="BJ125" i="41"/>
  <c r="BJ126" i="41"/>
  <c r="BJ127" i="41"/>
  <c r="BJ128" i="41"/>
  <c r="BJ129" i="41"/>
  <c r="BJ130" i="41"/>
  <c r="BJ131" i="41"/>
  <c r="BJ132" i="41"/>
  <c r="BJ133" i="41"/>
  <c r="BJ134" i="41"/>
  <c r="BJ135" i="41"/>
  <c r="BJ136" i="41"/>
  <c r="BJ137" i="41"/>
  <c r="BJ138" i="41"/>
  <c r="BJ139" i="41"/>
  <c r="BJ140" i="41"/>
  <c r="BJ141" i="41"/>
  <c r="BJ142" i="41"/>
  <c r="BJ143" i="41"/>
  <c r="BJ144" i="41"/>
  <c r="BJ145" i="41"/>
  <c r="BJ146" i="41"/>
  <c r="BJ147" i="41"/>
  <c r="BJ148" i="41"/>
  <c r="BJ149" i="41"/>
  <c r="BJ150" i="41"/>
  <c r="BJ151" i="41"/>
  <c r="BJ152" i="41"/>
  <c r="BJ153" i="41"/>
  <c r="BJ154" i="41"/>
  <c r="BJ155" i="41"/>
  <c r="BJ156" i="41"/>
  <c r="BJ157" i="41"/>
  <c r="BJ158" i="41"/>
  <c r="BJ159" i="41"/>
  <c r="BJ160" i="41"/>
  <c r="BJ161" i="41"/>
  <c r="BJ162" i="41"/>
  <c r="BJ163" i="41"/>
  <c r="BJ164" i="41"/>
  <c r="BJ165" i="41"/>
  <c r="BJ166" i="41"/>
  <c r="BJ167" i="41"/>
  <c r="BJ168" i="41"/>
  <c r="BJ169" i="41"/>
  <c r="BJ170" i="41"/>
  <c r="BJ171" i="41"/>
  <c r="BJ172" i="41"/>
  <c r="BJ173" i="41"/>
  <c r="BJ174" i="41"/>
  <c r="BJ175" i="41"/>
  <c r="BJ176" i="41"/>
  <c r="BJ177" i="41"/>
  <c r="BJ178" i="41"/>
  <c r="BJ179" i="41"/>
  <c r="BJ180" i="41"/>
  <c r="BJ181" i="41"/>
  <c r="BJ182" i="41"/>
  <c r="BJ183" i="41"/>
  <c r="BJ184" i="41"/>
  <c r="BJ185" i="41"/>
  <c r="BJ186" i="41"/>
  <c r="BJ187" i="41"/>
  <c r="BJ188" i="41"/>
  <c r="BJ189" i="41"/>
  <c r="BJ190" i="41"/>
  <c r="BJ191" i="41"/>
  <c r="BJ192" i="41"/>
  <c r="BJ193" i="41"/>
  <c r="BJ194" i="41"/>
  <c r="BJ195" i="41"/>
  <c r="BJ196" i="41"/>
  <c r="BJ197" i="41"/>
  <c r="BJ198" i="41"/>
  <c r="BJ199" i="41"/>
  <c r="BJ200" i="41"/>
  <c r="BJ201" i="41"/>
  <c r="BJ202" i="41"/>
  <c r="BJ203" i="41"/>
  <c r="BJ204" i="41"/>
  <c r="BJ205" i="41"/>
  <c r="BJ206" i="41"/>
  <c r="BJ207" i="41"/>
  <c r="BJ208" i="41"/>
  <c r="BJ209" i="41"/>
  <c r="BJ210" i="41"/>
  <c r="BJ211" i="41"/>
  <c r="BJ212" i="41"/>
  <c r="BJ213" i="41"/>
  <c r="BJ214" i="41"/>
  <c r="BJ215" i="41"/>
  <c r="BJ216" i="41"/>
  <c r="BJ217" i="41"/>
  <c r="BJ218" i="41"/>
  <c r="BJ219" i="41"/>
  <c r="BJ220" i="41"/>
  <c r="BJ221" i="41"/>
  <c r="BJ222" i="41"/>
  <c r="BJ223" i="41"/>
  <c r="BJ224" i="41"/>
  <c r="BJ225" i="41"/>
  <c r="BJ226" i="41"/>
  <c r="BJ227" i="41"/>
  <c r="BJ228" i="41"/>
  <c r="BJ229" i="41"/>
  <c r="BJ230" i="41"/>
  <c r="BJ231" i="41"/>
  <c r="BJ232" i="41"/>
  <c r="BJ233" i="41"/>
  <c r="BJ234" i="41"/>
  <c r="BJ235" i="41"/>
  <c r="BJ236" i="41"/>
  <c r="BJ237" i="41"/>
  <c r="BJ238" i="41"/>
  <c r="BJ239" i="41"/>
  <c r="BJ240" i="41"/>
  <c r="BJ241" i="41"/>
  <c r="BJ242" i="41"/>
  <c r="BJ243" i="41"/>
  <c r="BJ244" i="41"/>
  <c r="BJ245" i="41"/>
  <c r="BJ246" i="41"/>
  <c r="BJ247" i="41"/>
  <c r="BJ248" i="41"/>
  <c r="BJ249" i="41"/>
  <c r="BJ250" i="41"/>
  <c r="BJ251" i="41"/>
  <c r="BJ252" i="41"/>
  <c r="BJ253" i="41"/>
  <c r="BJ254" i="41"/>
  <c r="BJ255" i="41"/>
  <c r="BJ256" i="41"/>
  <c r="BJ257" i="41"/>
  <c r="BJ258" i="41"/>
  <c r="BJ259" i="41"/>
  <c r="BJ260" i="41"/>
  <c r="BJ261" i="41"/>
  <c r="BJ262" i="41"/>
  <c r="BJ263" i="41"/>
  <c r="BJ264" i="41"/>
  <c r="BJ265" i="41"/>
  <c r="BJ266" i="41"/>
  <c r="BJ267" i="41"/>
  <c r="BJ268" i="41"/>
  <c r="BJ269" i="41"/>
  <c r="BJ270" i="41"/>
  <c r="BJ271" i="41"/>
  <c r="BJ272" i="41"/>
  <c r="BJ273" i="41"/>
  <c r="BJ274" i="41"/>
  <c r="BJ275" i="41"/>
  <c r="BJ276" i="41"/>
  <c r="BJ277" i="41"/>
  <c r="BJ278" i="41"/>
  <c r="BJ279" i="41"/>
  <c r="BJ280" i="41"/>
  <c r="BJ281" i="41"/>
  <c r="BJ282" i="41"/>
  <c r="BJ283" i="41"/>
  <c r="BJ284" i="41"/>
  <c r="BJ285" i="41"/>
  <c r="BJ286" i="41"/>
  <c r="BJ287" i="41"/>
  <c r="BJ288" i="41"/>
  <c r="BJ289" i="41"/>
  <c r="BJ290" i="41"/>
  <c r="BJ291" i="41"/>
  <c r="BJ292" i="41"/>
  <c r="BJ293" i="41"/>
  <c r="BJ294" i="41"/>
  <c r="BJ295" i="41"/>
  <c r="BJ296" i="41"/>
  <c r="BJ297" i="41"/>
  <c r="BJ298" i="41"/>
  <c r="BJ299" i="41"/>
  <c r="BJ300" i="41"/>
  <c r="BJ301" i="41"/>
  <c r="BJ302" i="41"/>
  <c r="BJ303" i="41"/>
  <c r="BJ304" i="41"/>
  <c r="BJ305" i="41"/>
  <c r="BJ306" i="41"/>
  <c r="BJ307" i="41"/>
  <c r="BJ308" i="41"/>
  <c r="BJ309" i="41"/>
  <c r="BJ310" i="41"/>
  <c r="BJ311" i="41"/>
  <c r="BJ312" i="41"/>
  <c r="BJ313" i="41"/>
  <c r="BJ314" i="41"/>
  <c r="BJ315" i="41"/>
  <c r="BJ316" i="41"/>
  <c r="BJ317" i="41"/>
  <c r="BJ318" i="41"/>
  <c r="BJ319" i="41"/>
  <c r="BJ320" i="41"/>
  <c r="BJ321" i="41"/>
  <c r="BJ322" i="41"/>
  <c r="BJ323" i="41"/>
  <c r="BJ324" i="41"/>
  <c r="BJ325" i="41"/>
  <c r="BJ326" i="41"/>
  <c r="BJ327" i="41"/>
  <c r="BJ328" i="41"/>
  <c r="BJ329" i="41"/>
  <c r="BJ330" i="41"/>
  <c r="BJ331" i="41"/>
  <c r="BJ332" i="41"/>
  <c r="BJ333" i="41"/>
  <c r="BJ334" i="41"/>
  <c r="BJ335" i="41"/>
  <c r="BJ336" i="41"/>
  <c r="BJ337" i="41"/>
  <c r="BJ338" i="41"/>
  <c r="BJ339" i="41"/>
  <c r="BJ340" i="41"/>
  <c r="BJ341" i="41"/>
  <c r="BJ342" i="41"/>
  <c r="BJ343" i="41"/>
  <c r="BJ344" i="41"/>
  <c r="BJ345" i="41"/>
  <c r="BJ346" i="41"/>
  <c r="BJ347" i="41"/>
  <c r="BJ348" i="41"/>
  <c r="BJ349" i="41"/>
  <c r="BJ350" i="41"/>
  <c r="BJ351" i="41"/>
  <c r="BK399" i="41" l="1"/>
  <c r="BK400" i="41"/>
  <c r="BK354" i="41"/>
  <c r="BK362" i="41"/>
  <c r="BK364" i="41"/>
  <c r="BK366" i="41"/>
  <c r="BK360" i="41"/>
  <c r="BK368" i="41"/>
  <c r="BK370" i="41"/>
  <c r="BK372" i="41"/>
  <c r="BK374" i="41"/>
  <c r="BK376" i="41"/>
  <c r="BK380" i="41"/>
  <c r="BK384" i="41"/>
  <c r="BK386" i="41"/>
  <c r="BK390" i="41"/>
  <c r="BK394" i="41"/>
  <c r="BK387" i="41"/>
  <c r="BK391" i="41"/>
  <c r="BK355" i="41"/>
  <c r="BK358" i="41"/>
  <c r="BK388" i="41"/>
  <c r="BK356" i="41"/>
  <c r="BK357" i="41"/>
  <c r="BK365" i="41"/>
  <c r="BK385" i="41"/>
  <c r="BK378" i="41"/>
  <c r="BK392" i="41"/>
  <c r="BK396" i="41"/>
  <c r="BK389" i="41"/>
  <c r="BK393" i="41"/>
  <c r="BK395" i="41"/>
  <c r="BK361" i="41"/>
  <c r="BK363" i="41"/>
  <c r="BK381" i="41"/>
  <c r="BK382" i="41"/>
  <c r="BK398" i="41"/>
  <c r="BK359" i="41"/>
  <c r="BK367" i="41"/>
  <c r="BK369" i="41"/>
  <c r="BK371" i="41"/>
  <c r="BK373" i="41"/>
  <c r="BK375" i="41"/>
  <c r="BK377" i="41"/>
  <c r="BK383" i="41"/>
  <c r="BK379" i="41"/>
  <c r="BK397" i="41"/>
  <c r="V55" i="48"/>
  <c r="BL2" i="41"/>
  <c r="BK352" i="41"/>
  <c r="BK353" i="41"/>
  <c r="BK3" i="41"/>
  <c r="BK4" i="41"/>
  <c r="BK5" i="41"/>
  <c r="BK6" i="41"/>
  <c r="BK7" i="41"/>
  <c r="BK8" i="41"/>
  <c r="BK9" i="41"/>
  <c r="BK10" i="41"/>
  <c r="BK11" i="41"/>
  <c r="BK12" i="41"/>
  <c r="BK13" i="41"/>
  <c r="BK14" i="41"/>
  <c r="BK15" i="41"/>
  <c r="BK16" i="41"/>
  <c r="BK17" i="41"/>
  <c r="BK18" i="41"/>
  <c r="BK19" i="41"/>
  <c r="BK20" i="41"/>
  <c r="BK21" i="41"/>
  <c r="BK22" i="41"/>
  <c r="BK23" i="41"/>
  <c r="BK24" i="41"/>
  <c r="BK25" i="41"/>
  <c r="BK26" i="41"/>
  <c r="BK27" i="41"/>
  <c r="BK28" i="41"/>
  <c r="BK29" i="41"/>
  <c r="BK30" i="41"/>
  <c r="BK31" i="41"/>
  <c r="BK32" i="41"/>
  <c r="BK33" i="41"/>
  <c r="BK34" i="41"/>
  <c r="BK35" i="41"/>
  <c r="BK36" i="41"/>
  <c r="BK37" i="41"/>
  <c r="BK38" i="41"/>
  <c r="BK39" i="41"/>
  <c r="BK40" i="41"/>
  <c r="BK41" i="41"/>
  <c r="BK42" i="41"/>
  <c r="BK43" i="41"/>
  <c r="BK44" i="41"/>
  <c r="BK45" i="41"/>
  <c r="BK46" i="41"/>
  <c r="BK47" i="41"/>
  <c r="BK48" i="41"/>
  <c r="BK49" i="41"/>
  <c r="BK50" i="41"/>
  <c r="BK51" i="41"/>
  <c r="BK52" i="41"/>
  <c r="BK53" i="41"/>
  <c r="BK54" i="41"/>
  <c r="BK55" i="41"/>
  <c r="BK56" i="41"/>
  <c r="BK57" i="41"/>
  <c r="BK58" i="41"/>
  <c r="BK59" i="41"/>
  <c r="BK60" i="41"/>
  <c r="BK61" i="41"/>
  <c r="BK62" i="41"/>
  <c r="BK63" i="41"/>
  <c r="BK64" i="41"/>
  <c r="BK65" i="41"/>
  <c r="BK66" i="41"/>
  <c r="BK67" i="41"/>
  <c r="BK68" i="41"/>
  <c r="BK69" i="41"/>
  <c r="BK70" i="41"/>
  <c r="BK71" i="41"/>
  <c r="BK72" i="41"/>
  <c r="BK73" i="41"/>
  <c r="BK74" i="41"/>
  <c r="BK75" i="41"/>
  <c r="BK76" i="41"/>
  <c r="BK77" i="41"/>
  <c r="BK78" i="41"/>
  <c r="BK79" i="41"/>
  <c r="BK80" i="41"/>
  <c r="BK81" i="41"/>
  <c r="BK82" i="41"/>
  <c r="BK83" i="41"/>
  <c r="BK84" i="41"/>
  <c r="BK85" i="41"/>
  <c r="BK86" i="41"/>
  <c r="BK87" i="41"/>
  <c r="BK88" i="41"/>
  <c r="BK89" i="41"/>
  <c r="BK90" i="41"/>
  <c r="BK91" i="41"/>
  <c r="BK92" i="41"/>
  <c r="BK93" i="41"/>
  <c r="BK94" i="41"/>
  <c r="BK95" i="41"/>
  <c r="BK96" i="41"/>
  <c r="BK97" i="41"/>
  <c r="BK98" i="41"/>
  <c r="BK99" i="41"/>
  <c r="BK100" i="41"/>
  <c r="BK101" i="41"/>
  <c r="BK102" i="41"/>
  <c r="BK103" i="41"/>
  <c r="BK104" i="41"/>
  <c r="BK105" i="41"/>
  <c r="BK106" i="41"/>
  <c r="BK107" i="41"/>
  <c r="BK108" i="41"/>
  <c r="BK109" i="41"/>
  <c r="BK110" i="41"/>
  <c r="BK111" i="41"/>
  <c r="BK112" i="41"/>
  <c r="BK113" i="41"/>
  <c r="BK114" i="41"/>
  <c r="BK115" i="41"/>
  <c r="BK116" i="41"/>
  <c r="BK117" i="41"/>
  <c r="BK118" i="41"/>
  <c r="BK119" i="41"/>
  <c r="BK120" i="41"/>
  <c r="BK121" i="41"/>
  <c r="BK122" i="41"/>
  <c r="BK123" i="41"/>
  <c r="BK124" i="41"/>
  <c r="BK125" i="41"/>
  <c r="BK126" i="41"/>
  <c r="BK127" i="41"/>
  <c r="BK128" i="41"/>
  <c r="BK129" i="41"/>
  <c r="BK130" i="41"/>
  <c r="BK131" i="41"/>
  <c r="BK132" i="41"/>
  <c r="BK133" i="41"/>
  <c r="BK134" i="41"/>
  <c r="BK135" i="41"/>
  <c r="BK136" i="41"/>
  <c r="BK137" i="41"/>
  <c r="BK138" i="41"/>
  <c r="BK139" i="41"/>
  <c r="BK140" i="41"/>
  <c r="BK141" i="41"/>
  <c r="BK142" i="41"/>
  <c r="BK143" i="41"/>
  <c r="BK144" i="41"/>
  <c r="BK145" i="41"/>
  <c r="BK146" i="41"/>
  <c r="BK147" i="41"/>
  <c r="BK148" i="41"/>
  <c r="BK149" i="41"/>
  <c r="BK150" i="41"/>
  <c r="BK151" i="41"/>
  <c r="BK152" i="41"/>
  <c r="BK153" i="41"/>
  <c r="BK154" i="41"/>
  <c r="BK155" i="41"/>
  <c r="BK156" i="41"/>
  <c r="BK157" i="41"/>
  <c r="BK158" i="41"/>
  <c r="BK159" i="41"/>
  <c r="BK160" i="41"/>
  <c r="BK161" i="41"/>
  <c r="BK162" i="41"/>
  <c r="BK163" i="41"/>
  <c r="BK164" i="41"/>
  <c r="BK165" i="41"/>
  <c r="BK166" i="41"/>
  <c r="BK167" i="41"/>
  <c r="BK168" i="41"/>
  <c r="BK169" i="41"/>
  <c r="BK170" i="41"/>
  <c r="BK171" i="41"/>
  <c r="BK172" i="41"/>
  <c r="BK173" i="41"/>
  <c r="BK174" i="41"/>
  <c r="BK175" i="41"/>
  <c r="BK176" i="41"/>
  <c r="BK177" i="41"/>
  <c r="BK178" i="41"/>
  <c r="BK179" i="41"/>
  <c r="BK180" i="41"/>
  <c r="BK181" i="41"/>
  <c r="BK182" i="41"/>
  <c r="BK183" i="41"/>
  <c r="BK184" i="41"/>
  <c r="BK185" i="41"/>
  <c r="BK186" i="41"/>
  <c r="BK187" i="41"/>
  <c r="BK188" i="41"/>
  <c r="BK189" i="41"/>
  <c r="BK190" i="41"/>
  <c r="BK191" i="41"/>
  <c r="BK192" i="41"/>
  <c r="BK193" i="41"/>
  <c r="BK194" i="41"/>
  <c r="BK195" i="41"/>
  <c r="BK196" i="41"/>
  <c r="BK197" i="41"/>
  <c r="BK198" i="41"/>
  <c r="BK199" i="41"/>
  <c r="BK200" i="41"/>
  <c r="BK201" i="41"/>
  <c r="BK202" i="41"/>
  <c r="BK203" i="41"/>
  <c r="BK204" i="41"/>
  <c r="BK205" i="41"/>
  <c r="BK206" i="41"/>
  <c r="BK207" i="41"/>
  <c r="BK208" i="41"/>
  <c r="BK209" i="41"/>
  <c r="BK210" i="41"/>
  <c r="BK211" i="41"/>
  <c r="BK212" i="41"/>
  <c r="BK213" i="41"/>
  <c r="BK214" i="41"/>
  <c r="BK215" i="41"/>
  <c r="BK216" i="41"/>
  <c r="BK217" i="41"/>
  <c r="BK218" i="41"/>
  <c r="BK219" i="41"/>
  <c r="BK220" i="41"/>
  <c r="BK221" i="41"/>
  <c r="BK222" i="41"/>
  <c r="BK223" i="41"/>
  <c r="BK224" i="41"/>
  <c r="BK225" i="41"/>
  <c r="BK226" i="41"/>
  <c r="BK227" i="41"/>
  <c r="BK228" i="41"/>
  <c r="BK229" i="41"/>
  <c r="BK230" i="41"/>
  <c r="BK231" i="41"/>
  <c r="BK232" i="41"/>
  <c r="BK233" i="41"/>
  <c r="BK234" i="41"/>
  <c r="BK235" i="41"/>
  <c r="BK236" i="41"/>
  <c r="BK237" i="41"/>
  <c r="BK238" i="41"/>
  <c r="BK239" i="41"/>
  <c r="BK240" i="41"/>
  <c r="BK241" i="41"/>
  <c r="BK242" i="41"/>
  <c r="BK243" i="41"/>
  <c r="BK244" i="41"/>
  <c r="BK245" i="41"/>
  <c r="BK246" i="41"/>
  <c r="BK247" i="41"/>
  <c r="BK248" i="41"/>
  <c r="BK249" i="41"/>
  <c r="BK250" i="41"/>
  <c r="BK251" i="41"/>
  <c r="BK252" i="41"/>
  <c r="BK253" i="41"/>
  <c r="BK254" i="41"/>
  <c r="BK255" i="41"/>
  <c r="BK256" i="41"/>
  <c r="BK257" i="41"/>
  <c r="BK258" i="41"/>
  <c r="BK259" i="41"/>
  <c r="BK260" i="41"/>
  <c r="BK261" i="41"/>
  <c r="BK262" i="41"/>
  <c r="BK263" i="41"/>
  <c r="BK264" i="41"/>
  <c r="BK265" i="41"/>
  <c r="BK266" i="41"/>
  <c r="BK267" i="41"/>
  <c r="BK268" i="41"/>
  <c r="BK269" i="41"/>
  <c r="BK270" i="41"/>
  <c r="BK271" i="41"/>
  <c r="BK272" i="41"/>
  <c r="BK273" i="41"/>
  <c r="BK274" i="41"/>
  <c r="BK275" i="41"/>
  <c r="BK276" i="41"/>
  <c r="BK277" i="41"/>
  <c r="BK278" i="41"/>
  <c r="BK279" i="41"/>
  <c r="BK280" i="41"/>
  <c r="BK281" i="41"/>
  <c r="BK282" i="41"/>
  <c r="BK283" i="41"/>
  <c r="BK284" i="41"/>
  <c r="BK285" i="41"/>
  <c r="BK286" i="41"/>
  <c r="BK287" i="41"/>
  <c r="BK288" i="41"/>
  <c r="BK289" i="41"/>
  <c r="BK290" i="41"/>
  <c r="BK291" i="41"/>
  <c r="BK292" i="41"/>
  <c r="BK293" i="41"/>
  <c r="BK294" i="41"/>
  <c r="BK295" i="41"/>
  <c r="BK296" i="41"/>
  <c r="BK297" i="41"/>
  <c r="BK298" i="41"/>
  <c r="BK299" i="41"/>
  <c r="BK300" i="41"/>
  <c r="BK301" i="41"/>
  <c r="BK302" i="41"/>
  <c r="BK303" i="41"/>
  <c r="BK304" i="41"/>
  <c r="BK305" i="41"/>
  <c r="BK306" i="41"/>
  <c r="BK307" i="41"/>
  <c r="BK308" i="41"/>
  <c r="BK309" i="41"/>
  <c r="BK310" i="41"/>
  <c r="BK311" i="41"/>
  <c r="BK312" i="41"/>
  <c r="BK313" i="41"/>
  <c r="BK314" i="41"/>
  <c r="BK315" i="41"/>
  <c r="BK316" i="41"/>
  <c r="BK317" i="41"/>
  <c r="BK318" i="41"/>
  <c r="BK319" i="41"/>
  <c r="BK320" i="41"/>
  <c r="BK321" i="41"/>
  <c r="BK322" i="41"/>
  <c r="BK323" i="41"/>
  <c r="BK324" i="41"/>
  <c r="BK325" i="41"/>
  <c r="BK326" i="41"/>
  <c r="BK327" i="41"/>
  <c r="BK328" i="41"/>
  <c r="BK329" i="41"/>
  <c r="BK330" i="41"/>
  <c r="BK331" i="41"/>
  <c r="BK332" i="41"/>
  <c r="BK333" i="41"/>
  <c r="BK334" i="41"/>
  <c r="BK335" i="41"/>
  <c r="BK336" i="41"/>
  <c r="BK337" i="41"/>
  <c r="BK338" i="41"/>
  <c r="BK339" i="41"/>
  <c r="BK340" i="41"/>
  <c r="BK341" i="41"/>
  <c r="BK342" i="41"/>
  <c r="BK343" i="41"/>
  <c r="BK344" i="41"/>
  <c r="BK345" i="41"/>
  <c r="BK346" i="41"/>
  <c r="BK347" i="41"/>
  <c r="BK348" i="41"/>
  <c r="BK349" i="41"/>
  <c r="BK350" i="41"/>
  <c r="BK351" i="41"/>
  <c r="BL400" i="41" l="1"/>
  <c r="BL399" i="41"/>
  <c r="BL356" i="41"/>
  <c r="BL360" i="41"/>
  <c r="BL362" i="41"/>
  <c r="BL364" i="41"/>
  <c r="BL366" i="41"/>
  <c r="BL368" i="41"/>
  <c r="BL370" i="41"/>
  <c r="BL372" i="41"/>
  <c r="BL374" i="41"/>
  <c r="BL376" i="41"/>
  <c r="BL354" i="41"/>
  <c r="BL380" i="41"/>
  <c r="BL384" i="41"/>
  <c r="BL386" i="41"/>
  <c r="BL390" i="41"/>
  <c r="BL394" i="41"/>
  <c r="BL361" i="41"/>
  <c r="BL381" i="41"/>
  <c r="BL387" i="41"/>
  <c r="BL391" i="41"/>
  <c r="BL378" i="41"/>
  <c r="BL382" i="41"/>
  <c r="BL388" i="41"/>
  <c r="BL392" i="41"/>
  <c r="BL365" i="41"/>
  <c r="BL385" i="41"/>
  <c r="BL396" i="41"/>
  <c r="BL398" i="41"/>
  <c r="BL359" i="41"/>
  <c r="BL379" i="41"/>
  <c r="BL383" i="41"/>
  <c r="BL389" i="41"/>
  <c r="BL393" i="41"/>
  <c r="BL395" i="41"/>
  <c r="BL397" i="41"/>
  <c r="BL357" i="41"/>
  <c r="BL363" i="41"/>
  <c r="BL355" i="41"/>
  <c r="BL358" i="41"/>
  <c r="BL367" i="41"/>
  <c r="BL369" i="41"/>
  <c r="BL371" i="41"/>
  <c r="BL373" i="41"/>
  <c r="BL375" i="41"/>
  <c r="BL377" i="41"/>
  <c r="V56" i="48"/>
  <c r="BM2" i="41"/>
  <c r="BL353" i="41"/>
  <c r="BL3" i="41"/>
  <c r="BL352" i="41"/>
  <c r="BL4" i="41"/>
  <c r="BL5" i="41"/>
  <c r="BL6" i="41"/>
  <c r="BL7" i="41"/>
  <c r="BL8" i="41"/>
  <c r="BL9" i="41"/>
  <c r="BL10" i="41"/>
  <c r="BL11" i="41"/>
  <c r="BL12" i="41"/>
  <c r="BL13" i="41"/>
  <c r="BL14" i="41"/>
  <c r="BL15" i="41"/>
  <c r="BL16" i="41"/>
  <c r="BL17" i="41"/>
  <c r="BL18" i="41"/>
  <c r="BL19" i="41"/>
  <c r="BL20" i="41"/>
  <c r="BL21" i="41"/>
  <c r="BL22" i="41"/>
  <c r="BL23" i="41"/>
  <c r="BL24" i="41"/>
  <c r="BL25" i="41"/>
  <c r="BL26" i="41"/>
  <c r="BL27" i="41"/>
  <c r="BL28" i="41"/>
  <c r="BL29" i="41"/>
  <c r="BL30" i="41"/>
  <c r="BL31" i="41"/>
  <c r="BL32" i="41"/>
  <c r="BL33" i="41"/>
  <c r="BL34" i="41"/>
  <c r="BL35" i="41"/>
  <c r="BL36" i="41"/>
  <c r="BL37" i="41"/>
  <c r="BL38" i="41"/>
  <c r="BL39" i="41"/>
  <c r="BL40" i="41"/>
  <c r="BL41" i="41"/>
  <c r="BL42" i="41"/>
  <c r="BL43" i="41"/>
  <c r="BL44" i="41"/>
  <c r="BL45" i="41"/>
  <c r="BL46" i="41"/>
  <c r="BL47" i="41"/>
  <c r="BL48" i="41"/>
  <c r="BL49" i="41"/>
  <c r="BL50" i="41"/>
  <c r="BL51" i="41"/>
  <c r="BL52" i="41"/>
  <c r="BL53" i="41"/>
  <c r="BL54" i="41"/>
  <c r="BL55" i="41"/>
  <c r="BL56" i="41"/>
  <c r="BL57" i="41"/>
  <c r="BL58" i="41"/>
  <c r="BL59" i="41"/>
  <c r="BL60" i="41"/>
  <c r="BL61" i="41"/>
  <c r="BL62" i="41"/>
  <c r="BL63" i="41"/>
  <c r="BL64" i="41"/>
  <c r="BL65" i="41"/>
  <c r="BL66" i="41"/>
  <c r="BL67" i="41"/>
  <c r="BL68" i="41"/>
  <c r="BL69" i="41"/>
  <c r="BL70" i="41"/>
  <c r="BL71" i="41"/>
  <c r="BL72" i="41"/>
  <c r="BL73" i="41"/>
  <c r="BL74" i="41"/>
  <c r="BL75" i="41"/>
  <c r="BL76" i="41"/>
  <c r="BL77" i="41"/>
  <c r="BL78" i="41"/>
  <c r="BL79" i="41"/>
  <c r="BL80" i="41"/>
  <c r="BL81" i="41"/>
  <c r="BL82" i="41"/>
  <c r="BL83" i="41"/>
  <c r="BL84" i="41"/>
  <c r="BL85" i="41"/>
  <c r="BL86" i="41"/>
  <c r="BL87" i="41"/>
  <c r="BL88" i="41"/>
  <c r="BL89" i="41"/>
  <c r="BL90" i="41"/>
  <c r="BL91" i="41"/>
  <c r="BL92" i="41"/>
  <c r="BL93" i="41"/>
  <c r="BL94" i="41"/>
  <c r="BL95" i="41"/>
  <c r="BL96" i="41"/>
  <c r="BL97" i="41"/>
  <c r="BL98" i="41"/>
  <c r="BL99" i="41"/>
  <c r="BL100" i="41"/>
  <c r="BL101" i="41"/>
  <c r="BL102" i="41"/>
  <c r="BL103" i="41"/>
  <c r="BL104" i="41"/>
  <c r="BL105" i="41"/>
  <c r="BL106" i="41"/>
  <c r="BL107" i="41"/>
  <c r="BL108" i="41"/>
  <c r="BL109" i="41"/>
  <c r="BL110" i="41"/>
  <c r="BL111" i="41"/>
  <c r="BL112" i="41"/>
  <c r="BL113" i="41"/>
  <c r="BL114" i="41"/>
  <c r="BL117" i="41"/>
  <c r="BL118" i="41"/>
  <c r="BL119" i="41"/>
  <c r="BL120" i="41"/>
  <c r="BL121" i="41"/>
  <c r="BL122" i="41"/>
  <c r="BL123" i="41"/>
  <c r="BL124" i="41"/>
  <c r="BL125" i="41"/>
  <c r="BL126" i="41"/>
  <c r="BL127" i="41"/>
  <c r="BL128" i="41"/>
  <c r="BL129" i="41"/>
  <c r="BL130" i="41"/>
  <c r="BL131" i="41"/>
  <c r="BL132" i="41"/>
  <c r="BL133" i="41"/>
  <c r="BL134" i="41"/>
  <c r="BL135" i="41"/>
  <c r="BL136" i="41"/>
  <c r="BL137" i="41"/>
  <c r="BL138" i="41"/>
  <c r="BL139" i="41"/>
  <c r="BL140" i="41"/>
  <c r="BL141" i="41"/>
  <c r="BL142" i="41"/>
  <c r="BL143" i="41"/>
  <c r="BL144" i="41"/>
  <c r="BL145" i="41"/>
  <c r="BL146" i="41"/>
  <c r="BL147" i="41"/>
  <c r="BL148" i="41"/>
  <c r="BL149" i="41"/>
  <c r="BL150" i="41"/>
  <c r="BL151" i="41"/>
  <c r="BL152" i="41"/>
  <c r="BL153" i="41"/>
  <c r="BL154" i="41"/>
  <c r="BL155" i="41"/>
  <c r="BL156" i="41"/>
  <c r="BL157" i="41"/>
  <c r="BL158" i="41"/>
  <c r="BL159" i="41"/>
  <c r="BL160" i="41"/>
  <c r="BL161" i="41"/>
  <c r="BL162" i="41"/>
  <c r="BL163" i="41"/>
  <c r="BL164" i="41"/>
  <c r="BL165" i="41"/>
  <c r="BL166" i="41"/>
  <c r="BL167" i="41"/>
  <c r="BL168" i="41"/>
  <c r="BL169" i="41"/>
  <c r="BL170" i="41"/>
  <c r="BL171" i="41"/>
  <c r="BL172" i="41"/>
  <c r="BL115" i="41"/>
  <c r="BL116" i="41"/>
  <c r="BL173" i="41"/>
  <c r="BL174" i="41"/>
  <c r="BL175" i="41"/>
  <c r="BL176" i="41"/>
  <c r="BL177" i="41"/>
  <c r="BL178" i="41"/>
  <c r="BL179" i="41"/>
  <c r="BL180" i="41"/>
  <c r="BL181" i="41"/>
  <c r="BL182" i="41"/>
  <c r="BL183" i="41"/>
  <c r="BL184" i="41"/>
  <c r="BL185" i="41"/>
  <c r="BL186" i="41"/>
  <c r="BL187" i="41"/>
  <c r="BL188" i="41"/>
  <c r="BL189" i="41"/>
  <c r="BL190" i="41"/>
  <c r="BL191" i="41"/>
  <c r="BL192" i="41"/>
  <c r="BL193" i="41"/>
  <c r="BL194" i="41"/>
  <c r="BL195" i="41"/>
  <c r="BL196" i="41"/>
  <c r="BL197" i="41"/>
  <c r="BL198" i="41"/>
  <c r="BL199" i="41"/>
  <c r="BL200" i="41"/>
  <c r="BL201" i="41"/>
  <c r="BL202" i="41"/>
  <c r="BL203" i="41"/>
  <c r="BL204" i="41"/>
  <c r="BL205" i="41"/>
  <c r="BL206" i="41"/>
  <c r="BL207" i="41"/>
  <c r="BL208" i="41"/>
  <c r="BL209" i="41"/>
  <c r="BL210" i="41"/>
  <c r="BL211" i="41"/>
  <c r="BL212" i="41"/>
  <c r="BL213" i="41"/>
  <c r="BL214" i="41"/>
  <c r="BL215" i="41"/>
  <c r="BL216" i="41"/>
  <c r="BL217" i="41"/>
  <c r="BL218" i="41"/>
  <c r="BL219" i="41"/>
  <c r="BL220" i="41"/>
  <c r="BL221" i="41"/>
  <c r="BL222" i="41"/>
  <c r="BL223" i="41"/>
  <c r="BL224" i="41"/>
  <c r="BL225" i="41"/>
  <c r="BL226" i="41"/>
  <c r="BL227" i="41"/>
  <c r="BL228" i="41"/>
  <c r="BL229" i="41"/>
  <c r="BL230" i="41"/>
  <c r="BL231" i="41"/>
  <c r="BL232" i="41"/>
  <c r="BL233" i="41"/>
  <c r="BL234" i="41"/>
  <c r="BL235" i="41"/>
  <c r="BL236" i="41"/>
  <c r="BL237" i="41"/>
  <c r="BL238" i="41"/>
  <c r="BL239" i="41"/>
  <c r="BL240" i="41"/>
  <c r="BL241" i="41"/>
  <c r="BL242" i="41"/>
  <c r="BL243" i="41"/>
  <c r="BL244" i="41"/>
  <c r="BL245" i="41"/>
  <c r="BL246" i="41"/>
  <c r="BL247" i="41"/>
  <c r="BL248" i="41"/>
  <c r="BL249" i="41"/>
  <c r="BL250" i="41"/>
  <c r="BL251" i="41"/>
  <c r="BL252" i="41"/>
  <c r="BL253" i="41"/>
  <c r="BL254" i="41"/>
  <c r="BL255" i="41"/>
  <c r="BL256" i="41"/>
  <c r="BL257" i="41"/>
  <c r="BL258" i="41"/>
  <c r="BL259" i="41"/>
  <c r="BL260" i="41"/>
  <c r="BL261" i="41"/>
  <c r="BL262" i="41"/>
  <c r="BL263" i="41"/>
  <c r="BL264" i="41"/>
  <c r="BL265" i="41"/>
  <c r="BL266" i="41"/>
  <c r="BL267" i="41"/>
  <c r="BL268" i="41"/>
  <c r="BL269" i="41"/>
  <c r="BL270" i="41"/>
  <c r="BL271" i="41"/>
  <c r="BL272" i="41"/>
  <c r="BL273" i="41"/>
  <c r="BL274" i="41"/>
  <c r="BL275" i="41"/>
  <c r="BL276" i="41"/>
  <c r="BL277" i="41"/>
  <c r="BL278" i="41"/>
  <c r="BL279" i="41"/>
  <c r="BL280" i="41"/>
  <c r="BL281" i="41"/>
  <c r="BL282" i="41"/>
  <c r="BL283" i="41"/>
  <c r="BL284" i="41"/>
  <c r="BL285" i="41"/>
  <c r="BL286" i="41"/>
  <c r="BL287" i="41"/>
  <c r="BL288" i="41"/>
  <c r="BL289" i="41"/>
  <c r="BL290" i="41"/>
  <c r="BL291" i="41"/>
  <c r="BL292" i="41"/>
  <c r="BL293" i="41"/>
  <c r="BL294" i="41"/>
  <c r="BL295" i="41"/>
  <c r="BL296" i="41"/>
  <c r="BL297" i="41"/>
  <c r="BL298" i="41"/>
  <c r="BL299" i="41"/>
  <c r="BL300" i="41"/>
  <c r="BL301" i="41"/>
  <c r="BL302" i="41"/>
  <c r="BL303" i="41"/>
  <c r="BL304" i="41"/>
  <c r="BL305" i="41"/>
  <c r="BL306" i="41"/>
  <c r="BL307" i="41"/>
  <c r="BL308" i="41"/>
  <c r="BL309" i="41"/>
  <c r="BL310" i="41"/>
  <c r="BL311" i="41"/>
  <c r="BL312" i="41"/>
  <c r="BL313" i="41"/>
  <c r="BL314" i="41"/>
  <c r="BL315" i="41"/>
  <c r="BL316" i="41"/>
  <c r="BL317" i="41"/>
  <c r="BL318" i="41"/>
  <c r="BL319" i="41"/>
  <c r="BL320" i="41"/>
  <c r="BL321" i="41"/>
  <c r="BL322" i="41"/>
  <c r="BL323" i="41"/>
  <c r="BL324" i="41"/>
  <c r="BL325" i="41"/>
  <c r="BL326" i="41"/>
  <c r="BL327" i="41"/>
  <c r="BL328" i="41"/>
  <c r="BL329" i="41"/>
  <c r="BL330" i="41"/>
  <c r="BL331" i="41"/>
  <c r="BL332" i="41"/>
  <c r="BL333" i="41"/>
  <c r="BL334" i="41"/>
  <c r="BL335" i="41"/>
  <c r="BL336" i="41"/>
  <c r="BL337" i="41"/>
  <c r="BL338" i="41"/>
  <c r="BL339" i="41"/>
  <c r="BL340" i="41"/>
  <c r="BL341" i="41"/>
  <c r="BL342" i="41"/>
  <c r="BL343" i="41"/>
  <c r="BL344" i="41"/>
  <c r="BL345" i="41"/>
  <c r="BL346" i="41"/>
  <c r="BL347" i="41"/>
  <c r="BL348" i="41"/>
  <c r="BL349" i="41"/>
  <c r="BL350" i="41"/>
  <c r="BL351" i="41"/>
  <c r="BM400" i="41" l="1"/>
  <c r="BM399" i="41"/>
  <c r="BM362" i="41"/>
  <c r="BM364" i="41"/>
  <c r="BM356" i="41"/>
  <c r="BM360" i="41"/>
  <c r="BM368" i="41"/>
  <c r="BM370" i="41"/>
  <c r="BM372" i="41"/>
  <c r="BM374" i="41"/>
  <c r="BM376" i="41"/>
  <c r="BM380" i="41"/>
  <c r="BM384" i="41"/>
  <c r="BM354" i="41"/>
  <c r="BM366" i="41"/>
  <c r="BM386" i="41"/>
  <c r="BM390" i="41"/>
  <c r="BM357" i="41"/>
  <c r="BM361" i="41"/>
  <c r="BM387" i="41"/>
  <c r="BM391" i="41"/>
  <c r="BM358" i="41"/>
  <c r="BM388" i="41"/>
  <c r="BM392" i="41"/>
  <c r="BM394" i="41"/>
  <c r="BM363" i="41"/>
  <c r="BM385" i="41"/>
  <c r="BM378" i="41"/>
  <c r="BM377" i="41"/>
  <c r="BM389" i="41"/>
  <c r="BM393" i="41"/>
  <c r="BM365" i="41"/>
  <c r="BM381" i="41"/>
  <c r="BM355" i="41"/>
  <c r="BM382" i="41"/>
  <c r="BM396" i="41"/>
  <c r="BM398" i="41"/>
  <c r="BM359" i="41"/>
  <c r="BM367" i="41"/>
  <c r="BM369" i="41"/>
  <c r="BM371" i="41"/>
  <c r="BM373" i="41"/>
  <c r="BM375" i="41"/>
  <c r="BM383" i="41"/>
  <c r="BM395" i="41"/>
  <c r="BM379" i="41"/>
  <c r="BM397" i="41"/>
  <c r="V57" i="48"/>
  <c r="BN2" i="41"/>
  <c r="BM352" i="41"/>
  <c r="BM353" i="41"/>
  <c r="BM3" i="41"/>
  <c r="BM4" i="41"/>
  <c r="BM5" i="41"/>
  <c r="BM6" i="41"/>
  <c r="BM7" i="41"/>
  <c r="BM8" i="41"/>
  <c r="BM9" i="41"/>
  <c r="BM10" i="41"/>
  <c r="BM11" i="41"/>
  <c r="BM12" i="41"/>
  <c r="BM13" i="41"/>
  <c r="BM14" i="41"/>
  <c r="BM15" i="41"/>
  <c r="BM16" i="41"/>
  <c r="BM17" i="41"/>
  <c r="BM18" i="41"/>
  <c r="BM19" i="41"/>
  <c r="BM20" i="41"/>
  <c r="BM21" i="41"/>
  <c r="BM22" i="41"/>
  <c r="BM23" i="41"/>
  <c r="BM24" i="41"/>
  <c r="BM25" i="41"/>
  <c r="BM26" i="41"/>
  <c r="BM27" i="41"/>
  <c r="BM28" i="41"/>
  <c r="BM29" i="41"/>
  <c r="BM30" i="41"/>
  <c r="BM31" i="41"/>
  <c r="BM32" i="41"/>
  <c r="BM33" i="41"/>
  <c r="BM34" i="41"/>
  <c r="BM35" i="41"/>
  <c r="BM36" i="41"/>
  <c r="BM37" i="41"/>
  <c r="BM38" i="41"/>
  <c r="BM39"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58" i="41"/>
  <c r="BM259" i="41"/>
  <c r="BM260" i="41"/>
  <c r="BM261" i="41"/>
  <c r="BM262" i="41"/>
  <c r="BM263" i="41"/>
  <c r="BM264" i="41"/>
  <c r="BM265" i="41"/>
  <c r="BM266" i="41"/>
  <c r="BM267" i="41"/>
  <c r="BM268" i="41"/>
  <c r="BM269" i="41"/>
  <c r="BM270" i="41"/>
  <c r="BM271" i="41"/>
  <c r="BM272" i="41"/>
  <c r="BM273" i="41"/>
  <c r="BM274" i="41"/>
  <c r="BM275" i="41"/>
  <c r="BM276" i="41"/>
  <c r="BM277" i="41"/>
  <c r="BM278" i="41"/>
  <c r="BM279" i="41"/>
  <c r="BM280" i="41"/>
  <c r="BM281" i="41"/>
  <c r="BM282" i="41"/>
  <c r="BM283" i="41"/>
  <c r="BM284" i="41"/>
  <c r="BM285" i="41"/>
  <c r="BM171" i="41"/>
  <c r="BM172" i="41"/>
  <c r="BM286" i="41"/>
  <c r="BM287" i="41"/>
  <c r="BM288" i="41"/>
  <c r="BM289" i="41"/>
  <c r="BM290" i="41"/>
  <c r="BM291" i="41"/>
  <c r="BM292" i="41"/>
  <c r="BM293" i="41"/>
  <c r="BM294" i="41"/>
  <c r="BM295" i="41"/>
  <c r="BM296" i="41"/>
  <c r="BM297" i="41"/>
  <c r="BM298" i="41"/>
  <c r="BM299" i="41"/>
  <c r="BM300" i="41"/>
  <c r="BM301" i="41"/>
  <c r="BM302" i="41"/>
  <c r="BM303" i="41"/>
  <c r="BM304" i="41"/>
  <c r="BM305" i="41"/>
  <c r="BM306" i="41"/>
  <c r="BM307" i="41"/>
  <c r="BM308" i="41"/>
  <c r="BM309" i="41"/>
  <c r="BM310" i="41"/>
  <c r="BM311" i="41"/>
  <c r="BM312" i="41"/>
  <c r="BM313" i="41"/>
  <c r="BM314" i="41"/>
  <c r="BM315" i="41"/>
  <c r="BM316" i="41"/>
  <c r="BM317" i="41"/>
  <c r="BM318" i="41"/>
  <c r="BM319" i="41"/>
  <c r="BM320" i="41"/>
  <c r="BM321" i="41"/>
  <c r="BM322" i="41"/>
  <c r="BM323" i="41"/>
  <c r="BM324" i="41"/>
  <c r="BM325" i="41"/>
  <c r="BM326" i="41"/>
  <c r="BM327" i="41"/>
  <c r="BM328" i="41"/>
  <c r="BM329" i="41"/>
  <c r="BM330" i="41"/>
  <c r="BM331" i="41"/>
  <c r="BM332" i="41"/>
  <c r="BM333" i="41"/>
  <c r="BM334" i="41"/>
  <c r="BM335" i="41"/>
  <c r="BM336" i="41"/>
  <c r="BM337" i="41"/>
  <c r="BM338" i="41"/>
  <c r="BM339" i="41"/>
  <c r="BM340" i="41"/>
  <c r="BM341" i="41"/>
  <c r="BM342" i="41"/>
  <c r="BM343" i="41"/>
  <c r="BM344" i="41"/>
  <c r="BM345" i="41"/>
  <c r="BM346" i="41"/>
  <c r="BM347" i="41"/>
  <c r="BM348" i="41"/>
  <c r="BM349" i="41"/>
  <c r="BM350" i="41"/>
  <c r="BM351" i="41"/>
  <c r="BN399" i="41" l="1"/>
  <c r="BN400" i="41"/>
  <c r="BN354" i="41"/>
  <c r="BN356" i="41"/>
  <c r="BN360" i="41"/>
  <c r="BN362" i="41"/>
  <c r="BN364" i="41"/>
  <c r="BN366" i="41"/>
  <c r="BN368" i="41"/>
  <c r="BN370" i="41"/>
  <c r="BN372" i="41"/>
  <c r="BN374" i="41"/>
  <c r="BN376" i="41"/>
  <c r="BN380" i="41"/>
  <c r="BN384" i="41"/>
  <c r="BN386" i="41"/>
  <c r="BN390" i="41"/>
  <c r="BN394" i="41"/>
  <c r="BN357" i="41"/>
  <c r="BN388" i="41"/>
  <c r="BN365" i="41"/>
  <c r="BN381" i="41"/>
  <c r="BN385" i="41"/>
  <c r="BN387" i="41"/>
  <c r="BN355" i="41"/>
  <c r="BN358" i="41"/>
  <c r="BN382" i="41"/>
  <c r="BN392" i="41"/>
  <c r="BN359" i="41"/>
  <c r="BN393" i="41"/>
  <c r="BN395" i="41"/>
  <c r="BN361" i="41"/>
  <c r="BN363" i="41"/>
  <c r="BN391" i="41"/>
  <c r="BN378" i="41"/>
  <c r="BN396" i="41"/>
  <c r="BN398" i="41"/>
  <c r="BN367" i="41"/>
  <c r="BN369" i="41"/>
  <c r="BN371" i="41"/>
  <c r="BN373" i="41"/>
  <c r="BN375" i="41"/>
  <c r="BN379" i="41"/>
  <c r="BN389" i="41"/>
  <c r="BN377" i="41"/>
  <c r="BN383" i="41"/>
  <c r="BN397" i="41"/>
  <c r="V58" i="48"/>
  <c r="BO2" i="41"/>
  <c r="BN353" i="41"/>
  <c r="BN3" i="41"/>
  <c r="BN352" i="41"/>
  <c r="BN4" i="41"/>
  <c r="BN5" i="41"/>
  <c r="BN6" i="41"/>
  <c r="BN7" i="41"/>
  <c r="BN8" i="41"/>
  <c r="BN9" i="41"/>
  <c r="BN10" i="41"/>
  <c r="BN11" i="41"/>
  <c r="BN12" i="41"/>
  <c r="BN13" i="41"/>
  <c r="BN14" i="41"/>
  <c r="BN15" i="41"/>
  <c r="BN16" i="41"/>
  <c r="BN17" i="41"/>
  <c r="BN18" i="41"/>
  <c r="BN19" i="41"/>
  <c r="BN20" i="41"/>
  <c r="BN21" i="41"/>
  <c r="BN22" i="41"/>
  <c r="BN23" i="41"/>
  <c r="BN24" i="41"/>
  <c r="BN25" i="41"/>
  <c r="BN26" i="41"/>
  <c r="BN27" i="41"/>
  <c r="BN28" i="41"/>
  <c r="BN29" i="41"/>
  <c r="BN30" i="41"/>
  <c r="BN31" i="41"/>
  <c r="BN32" i="41"/>
  <c r="BN33" i="41"/>
  <c r="BN34" i="41"/>
  <c r="BN35" i="41"/>
  <c r="BN36" i="41"/>
  <c r="BN37" i="41"/>
  <c r="BN38" i="41"/>
  <c r="BN39" i="41"/>
  <c r="BN40" i="41"/>
  <c r="BN41" i="41"/>
  <c r="BN42" i="41"/>
  <c r="BN43" i="41"/>
  <c r="BN44" i="41"/>
  <c r="BN45" i="41"/>
  <c r="BN46" i="41"/>
  <c r="BN47" i="41"/>
  <c r="BN48" i="41"/>
  <c r="BN49" i="41"/>
  <c r="BN50" i="41"/>
  <c r="BN51" i="41"/>
  <c r="BN52" i="41"/>
  <c r="BN53" i="41"/>
  <c r="BN54" i="41"/>
  <c r="BN55" i="41"/>
  <c r="BN56" i="41"/>
  <c r="BN57" i="41"/>
  <c r="BN58" i="41"/>
  <c r="BN59" i="41"/>
  <c r="BN60" i="41"/>
  <c r="BN61" i="41"/>
  <c r="BN62" i="41"/>
  <c r="BN63" i="41"/>
  <c r="BN64" i="41"/>
  <c r="BN65" i="41"/>
  <c r="BN66" i="41"/>
  <c r="BN67" i="41"/>
  <c r="BN68" i="41"/>
  <c r="BN69" i="41"/>
  <c r="BN70" i="41"/>
  <c r="BN71" i="41"/>
  <c r="BN72" i="41"/>
  <c r="BN73" i="41"/>
  <c r="BN74" i="41"/>
  <c r="BN75" i="41"/>
  <c r="BN76" i="41"/>
  <c r="BN77" i="41"/>
  <c r="BN78" i="41"/>
  <c r="BN79" i="41"/>
  <c r="BN80" i="41"/>
  <c r="BN81" i="41"/>
  <c r="BN82" i="41"/>
  <c r="BN83" i="41"/>
  <c r="BN84" i="41"/>
  <c r="BN85" i="41"/>
  <c r="BN86" i="41"/>
  <c r="BN87" i="41"/>
  <c r="BN88" i="41"/>
  <c r="BN89" i="41"/>
  <c r="BN90" i="41"/>
  <c r="BN91" i="41"/>
  <c r="BN92" i="41"/>
  <c r="BN93" i="41"/>
  <c r="BN94" i="41"/>
  <c r="BN95" i="41"/>
  <c r="BN96" i="41"/>
  <c r="BN97" i="41"/>
  <c r="BN98" i="41"/>
  <c r="BN99" i="41"/>
  <c r="BN100" i="41"/>
  <c r="BN101" i="41"/>
  <c r="BN102" i="41"/>
  <c r="BN103" i="41"/>
  <c r="BN104" i="41"/>
  <c r="BN105" i="41"/>
  <c r="BN106" i="41"/>
  <c r="BN107" i="41"/>
  <c r="BN108" i="41"/>
  <c r="BN109" i="41"/>
  <c r="BN110" i="41"/>
  <c r="BN111" i="41"/>
  <c r="BN112" i="41"/>
  <c r="BN113" i="41"/>
  <c r="BN114" i="41"/>
  <c r="BN115" i="41"/>
  <c r="BN116" i="41"/>
  <c r="BN117" i="41"/>
  <c r="BN118" i="41"/>
  <c r="BN119" i="41"/>
  <c r="BN120" i="41"/>
  <c r="BN121" i="41"/>
  <c r="BN122" i="41"/>
  <c r="BN123" i="41"/>
  <c r="BN124" i="41"/>
  <c r="BN125" i="41"/>
  <c r="BN126" i="41"/>
  <c r="BN127" i="41"/>
  <c r="BN128" i="41"/>
  <c r="BN129" i="41"/>
  <c r="BN130" i="41"/>
  <c r="BN131" i="41"/>
  <c r="BN132" i="41"/>
  <c r="BN133" i="41"/>
  <c r="BN134" i="41"/>
  <c r="BN135" i="41"/>
  <c r="BN136" i="41"/>
  <c r="BN137" i="41"/>
  <c r="BN138" i="41"/>
  <c r="BN139" i="41"/>
  <c r="BN140" i="41"/>
  <c r="BN141" i="41"/>
  <c r="BN142" i="41"/>
  <c r="BN143" i="41"/>
  <c r="BN144" i="41"/>
  <c r="BN145" i="41"/>
  <c r="BN146" i="41"/>
  <c r="BN147" i="41"/>
  <c r="BN148" i="41"/>
  <c r="BN149" i="41"/>
  <c r="BN150" i="41"/>
  <c r="BN151" i="41"/>
  <c r="BN152" i="41"/>
  <c r="BN153" i="41"/>
  <c r="BN154" i="41"/>
  <c r="BN155" i="41"/>
  <c r="BN156" i="41"/>
  <c r="BN157" i="41"/>
  <c r="BN158" i="41"/>
  <c r="BN159" i="41"/>
  <c r="BN160" i="41"/>
  <c r="BN161" i="41"/>
  <c r="BN162" i="41"/>
  <c r="BN163" i="41"/>
  <c r="BN164" i="41"/>
  <c r="BN165" i="41"/>
  <c r="BN166" i="41"/>
  <c r="BN167" i="41"/>
  <c r="BN168" i="41"/>
  <c r="BN169" i="41"/>
  <c r="BN170" i="41"/>
  <c r="BN171" i="41"/>
  <c r="BN172" i="41"/>
  <c r="BN173" i="41"/>
  <c r="BN174" i="41"/>
  <c r="BN175" i="41"/>
  <c r="BN176" i="41"/>
  <c r="BN177" i="41"/>
  <c r="BN178" i="41"/>
  <c r="BN179" i="41"/>
  <c r="BN180" i="41"/>
  <c r="BN181" i="41"/>
  <c r="BN182" i="41"/>
  <c r="BN183" i="41"/>
  <c r="BN184" i="41"/>
  <c r="BN185" i="41"/>
  <c r="BN186" i="41"/>
  <c r="BN187" i="41"/>
  <c r="BN188" i="41"/>
  <c r="BN189" i="41"/>
  <c r="BN190" i="41"/>
  <c r="BN191" i="41"/>
  <c r="BN192" i="41"/>
  <c r="BN193" i="41"/>
  <c r="BN194" i="41"/>
  <c r="BN195" i="41"/>
  <c r="BN196" i="41"/>
  <c r="BN197" i="41"/>
  <c r="BN198" i="41"/>
  <c r="BN199" i="41"/>
  <c r="BN200" i="41"/>
  <c r="BN201" i="41"/>
  <c r="BN202" i="41"/>
  <c r="BN203" i="41"/>
  <c r="BN204" i="41"/>
  <c r="BN205" i="41"/>
  <c r="BN206" i="41"/>
  <c r="BN207" i="41"/>
  <c r="BN208" i="41"/>
  <c r="BN209" i="41"/>
  <c r="BN210" i="41"/>
  <c r="BN211" i="41"/>
  <c r="BN212" i="41"/>
  <c r="BN213" i="41"/>
  <c r="BN214" i="41"/>
  <c r="BN215" i="41"/>
  <c r="BN216" i="41"/>
  <c r="BN217" i="41"/>
  <c r="BN218" i="41"/>
  <c r="BN219" i="41"/>
  <c r="BN220" i="41"/>
  <c r="BN221" i="41"/>
  <c r="BN222" i="41"/>
  <c r="BN223" i="41"/>
  <c r="BN224" i="41"/>
  <c r="BN225" i="41"/>
  <c r="BN226" i="41"/>
  <c r="BN227" i="41"/>
  <c r="BN228" i="41"/>
  <c r="BN229" i="41"/>
  <c r="BN230" i="41"/>
  <c r="BN231" i="41"/>
  <c r="BN232" i="41"/>
  <c r="BN233" i="41"/>
  <c r="BN234" i="41"/>
  <c r="BN235" i="41"/>
  <c r="BN236" i="41"/>
  <c r="BN237" i="41"/>
  <c r="BN238" i="41"/>
  <c r="BN239" i="41"/>
  <c r="BN240" i="41"/>
  <c r="BN241" i="41"/>
  <c r="BN242" i="41"/>
  <c r="BN243" i="41"/>
  <c r="BN244" i="41"/>
  <c r="BN245" i="41"/>
  <c r="BN246" i="41"/>
  <c r="BN247" i="41"/>
  <c r="BN248" i="41"/>
  <c r="BN249" i="41"/>
  <c r="BN250" i="41"/>
  <c r="BN251" i="41"/>
  <c r="BN252" i="41"/>
  <c r="BN253" i="41"/>
  <c r="BN254" i="41"/>
  <c r="BN255" i="41"/>
  <c r="BN256" i="41"/>
  <c r="BN257" i="41"/>
  <c r="BN258" i="41"/>
  <c r="BN259" i="41"/>
  <c r="BN260" i="41"/>
  <c r="BN261" i="41"/>
  <c r="BN262" i="41"/>
  <c r="BN263" i="41"/>
  <c r="BN264" i="41"/>
  <c r="BN265" i="41"/>
  <c r="BN266" i="41"/>
  <c r="BN267" i="41"/>
  <c r="BN268" i="41"/>
  <c r="BN269" i="41"/>
  <c r="BN270" i="41"/>
  <c r="BN271" i="41"/>
  <c r="BN272" i="41"/>
  <c r="BN273" i="41"/>
  <c r="BN274" i="41"/>
  <c r="BN275" i="41"/>
  <c r="BN276" i="41"/>
  <c r="BN277" i="41"/>
  <c r="BN278" i="41"/>
  <c r="BN279" i="41"/>
  <c r="BN280" i="41"/>
  <c r="BN281" i="41"/>
  <c r="BN282" i="41"/>
  <c r="BN283" i="41"/>
  <c r="BN284" i="41"/>
  <c r="BN285" i="41"/>
  <c r="BN286" i="41"/>
  <c r="BN287" i="41"/>
  <c r="BN288" i="41"/>
  <c r="BN289" i="41"/>
  <c r="BN290" i="41"/>
  <c r="BN291" i="41"/>
  <c r="BN292" i="41"/>
  <c r="BN293" i="41"/>
  <c r="BN294" i="41"/>
  <c r="BN295" i="41"/>
  <c r="BN296" i="41"/>
  <c r="BN297" i="41"/>
  <c r="BN298" i="41"/>
  <c r="BN299" i="41"/>
  <c r="BN300" i="41"/>
  <c r="BN301" i="41"/>
  <c r="BN302" i="41"/>
  <c r="BN303" i="41"/>
  <c r="BN304" i="41"/>
  <c r="BN305" i="41"/>
  <c r="BN306" i="41"/>
  <c r="BN307" i="41"/>
  <c r="BN308" i="41"/>
  <c r="BN309" i="41"/>
  <c r="BN310" i="41"/>
  <c r="BN311" i="41"/>
  <c r="BN312" i="41"/>
  <c r="BN313" i="41"/>
  <c r="BN314" i="41"/>
  <c r="BN315" i="41"/>
  <c r="BN316" i="41"/>
  <c r="BN317" i="41"/>
  <c r="BN318" i="41"/>
  <c r="BN319" i="41"/>
  <c r="BN320" i="41"/>
  <c r="BN321" i="41"/>
  <c r="BN322" i="41"/>
  <c r="BN323" i="41"/>
  <c r="BN324" i="41"/>
  <c r="BN325" i="41"/>
  <c r="BN326" i="41"/>
  <c r="BN327" i="41"/>
  <c r="BN328" i="41"/>
  <c r="BN329" i="41"/>
  <c r="BN330" i="41"/>
  <c r="BN331" i="41"/>
  <c r="BN332" i="41"/>
  <c r="BN333" i="41"/>
  <c r="BN334" i="41"/>
  <c r="BN335" i="41"/>
  <c r="BN336" i="41"/>
  <c r="BN337" i="41"/>
  <c r="BN338" i="41"/>
  <c r="BN339" i="41"/>
  <c r="BN340" i="41"/>
  <c r="BN341" i="41"/>
  <c r="BN342" i="41"/>
  <c r="BN343" i="41"/>
  <c r="BN344" i="41"/>
  <c r="BN345" i="41"/>
  <c r="BN346" i="41"/>
  <c r="BN347" i="41"/>
  <c r="BN348" i="41"/>
  <c r="BN349" i="41"/>
  <c r="BN350" i="41"/>
  <c r="BN351" i="41"/>
  <c r="BO400" i="41" l="1"/>
  <c r="BO399" i="41"/>
  <c r="BO356" i="41"/>
  <c r="BO360" i="41"/>
  <c r="BO354" i="41"/>
  <c r="BO362" i="41"/>
  <c r="BO366" i="41"/>
  <c r="BO368" i="41"/>
  <c r="BO370" i="41"/>
  <c r="BO372" i="41"/>
  <c r="BO374" i="41"/>
  <c r="BO376" i="41"/>
  <c r="BO380" i="41"/>
  <c r="BO384" i="41"/>
  <c r="BO357" i="41"/>
  <c r="BO361" i="41"/>
  <c r="BO363" i="41"/>
  <c r="BO365" i="41"/>
  <c r="BO381" i="41"/>
  <c r="BO385" i="41"/>
  <c r="BO378" i="41"/>
  <c r="BO382" i="41"/>
  <c r="BO392" i="41"/>
  <c r="BO396" i="41"/>
  <c r="BO364" i="41"/>
  <c r="BO391" i="41"/>
  <c r="BO398" i="41"/>
  <c r="BO359" i="41"/>
  <c r="BO367" i="41"/>
  <c r="BO369" i="41"/>
  <c r="BO371" i="41"/>
  <c r="BO373" i="41"/>
  <c r="BO375" i="41"/>
  <c r="BO377" i="41"/>
  <c r="BO379" i="41"/>
  <c r="BO383" i="41"/>
  <c r="BO397" i="41"/>
  <c r="BO386" i="41"/>
  <c r="BO390" i="41"/>
  <c r="BO394" i="41"/>
  <c r="BO387" i="41"/>
  <c r="BO355" i="41"/>
  <c r="BO358" i="41"/>
  <c r="BO388" i="41"/>
  <c r="BO395" i="41"/>
  <c r="BO389" i="41"/>
  <c r="BO393" i="41"/>
  <c r="V59" i="48"/>
  <c r="BP2" i="41"/>
  <c r="BO352" i="41"/>
  <c r="BO353" i="41"/>
  <c r="BO3" i="41"/>
  <c r="BO4" i="41"/>
  <c r="BO5" i="41"/>
  <c r="BO6" i="41"/>
  <c r="BO7" i="41"/>
  <c r="BO8" i="41"/>
  <c r="BO9" i="41"/>
  <c r="BO10" i="41"/>
  <c r="BO11" i="41"/>
  <c r="BO12" i="41"/>
  <c r="BO13" i="41"/>
  <c r="BO14" i="41"/>
  <c r="BO15" i="41"/>
  <c r="BO16" i="41"/>
  <c r="BO17" i="41"/>
  <c r="BO18" i="41"/>
  <c r="BO19" i="41"/>
  <c r="BO20" i="41"/>
  <c r="BO21" i="41"/>
  <c r="BO22" i="41"/>
  <c r="BO23" i="41"/>
  <c r="BO24" i="41"/>
  <c r="BO25" i="41"/>
  <c r="BO26" i="41"/>
  <c r="BO27" i="41"/>
  <c r="BO28" i="41"/>
  <c r="BO29" i="41"/>
  <c r="BO30" i="41"/>
  <c r="BO31" i="41"/>
  <c r="BO32" i="41"/>
  <c r="BO33" i="41"/>
  <c r="BO34" i="41"/>
  <c r="BO35" i="41"/>
  <c r="BO36" i="41"/>
  <c r="BO37" i="41"/>
  <c r="BO38" i="41"/>
  <c r="BO39" i="41"/>
  <c r="BO40" i="41"/>
  <c r="BO41" i="41"/>
  <c r="BO42" i="41"/>
  <c r="BO43" i="41"/>
  <c r="BO44" i="41"/>
  <c r="BO45" i="41"/>
  <c r="BO46" i="41"/>
  <c r="BO47" i="41"/>
  <c r="BO48" i="41"/>
  <c r="BO49" i="41"/>
  <c r="BO50" i="41"/>
  <c r="BO51" i="41"/>
  <c r="BO52" i="41"/>
  <c r="BO53" i="41"/>
  <c r="BO54" i="41"/>
  <c r="BO55" i="41"/>
  <c r="BO56" i="41"/>
  <c r="BO57" i="41"/>
  <c r="BO58" i="41"/>
  <c r="BO59" i="41"/>
  <c r="BO60" i="41"/>
  <c r="BO61" i="41"/>
  <c r="BO62" i="41"/>
  <c r="BO63" i="41"/>
  <c r="BO64" i="41"/>
  <c r="BO65" i="41"/>
  <c r="BO66" i="41"/>
  <c r="BO67" i="41"/>
  <c r="BO68" i="41"/>
  <c r="BO69" i="41"/>
  <c r="BO70" i="41"/>
  <c r="BO71" i="41"/>
  <c r="BO72" i="41"/>
  <c r="BO73" i="41"/>
  <c r="BO74" i="41"/>
  <c r="BO75" i="41"/>
  <c r="BO76" i="41"/>
  <c r="BO77" i="41"/>
  <c r="BO78" i="41"/>
  <c r="BO79" i="41"/>
  <c r="BO80" i="41"/>
  <c r="BO81" i="41"/>
  <c r="BO82" i="41"/>
  <c r="BO83" i="41"/>
  <c r="BO84" i="41"/>
  <c r="BO85" i="41"/>
  <c r="BO86" i="41"/>
  <c r="BO87" i="41"/>
  <c r="BO88" i="41"/>
  <c r="BO89" i="41"/>
  <c r="BO90" i="41"/>
  <c r="BO91" i="41"/>
  <c r="BO92" i="41"/>
  <c r="BO93" i="41"/>
  <c r="BO94" i="41"/>
  <c r="BO95" i="41"/>
  <c r="BO96" i="41"/>
  <c r="BO97" i="41"/>
  <c r="BO98" i="41"/>
  <c r="BO99" i="41"/>
  <c r="BO100" i="41"/>
  <c r="BO101" i="41"/>
  <c r="BO102" i="41"/>
  <c r="BO103" i="41"/>
  <c r="BO104" i="41"/>
  <c r="BO105" i="41"/>
  <c r="BO106" i="41"/>
  <c r="BO107" i="41"/>
  <c r="BO108" i="41"/>
  <c r="BO109" i="41"/>
  <c r="BO110" i="41"/>
  <c r="BO111" i="41"/>
  <c r="BO112" i="41"/>
  <c r="BO113" i="41"/>
  <c r="BO114" i="41"/>
  <c r="BO115" i="41"/>
  <c r="BO116" i="41"/>
  <c r="BO117" i="41"/>
  <c r="BO118" i="41"/>
  <c r="BO119" i="41"/>
  <c r="BO120" i="41"/>
  <c r="BO121" i="41"/>
  <c r="BO122" i="41"/>
  <c r="BO123" i="41"/>
  <c r="BO124" i="41"/>
  <c r="BO125" i="41"/>
  <c r="BO126" i="41"/>
  <c r="BO127" i="41"/>
  <c r="BO128" i="41"/>
  <c r="BO129" i="41"/>
  <c r="BO130" i="41"/>
  <c r="BO131" i="41"/>
  <c r="BO132" i="41"/>
  <c r="BO133" i="41"/>
  <c r="BO134" i="41"/>
  <c r="BO135" i="41"/>
  <c r="BO136" i="41"/>
  <c r="BO137" i="41"/>
  <c r="BO138" i="41"/>
  <c r="BO139" i="41"/>
  <c r="BO140" i="41"/>
  <c r="BO141" i="41"/>
  <c r="BO142" i="41"/>
  <c r="BO143" i="41"/>
  <c r="BO144" i="41"/>
  <c r="BO145" i="41"/>
  <c r="BO146" i="41"/>
  <c r="BO147" i="41"/>
  <c r="BO148" i="41"/>
  <c r="BO149" i="41"/>
  <c r="BO150" i="41"/>
  <c r="BO151" i="41"/>
  <c r="BO152" i="41"/>
  <c r="BO153" i="41"/>
  <c r="BO154" i="41"/>
  <c r="BO155" i="41"/>
  <c r="BO156" i="41"/>
  <c r="BO157" i="41"/>
  <c r="BO158" i="41"/>
  <c r="BO159" i="41"/>
  <c r="BO160" i="41"/>
  <c r="BO161" i="41"/>
  <c r="BO162" i="41"/>
  <c r="BO163" i="41"/>
  <c r="BO164" i="41"/>
  <c r="BO165" i="41"/>
  <c r="BO166" i="41"/>
  <c r="BO167" i="41"/>
  <c r="BO168" i="41"/>
  <c r="BO169" i="41"/>
  <c r="BO170" i="41"/>
  <c r="BO171" i="41"/>
  <c r="BO172" i="41"/>
  <c r="BO173" i="41"/>
  <c r="BO174" i="41"/>
  <c r="BO175" i="41"/>
  <c r="BO176" i="41"/>
  <c r="BO177" i="41"/>
  <c r="BO178" i="41"/>
  <c r="BO179" i="41"/>
  <c r="BO180" i="41"/>
  <c r="BO181" i="41"/>
  <c r="BO182" i="41"/>
  <c r="BO183" i="41"/>
  <c r="BO184" i="41"/>
  <c r="BO185" i="41"/>
  <c r="BO186" i="41"/>
  <c r="BO187" i="41"/>
  <c r="BO188" i="41"/>
  <c r="BO189" i="41"/>
  <c r="BO190" i="41"/>
  <c r="BO191" i="41"/>
  <c r="BO192" i="41"/>
  <c r="BO193" i="41"/>
  <c r="BO194" i="41"/>
  <c r="BO195" i="41"/>
  <c r="BO196" i="41"/>
  <c r="BO197" i="41"/>
  <c r="BO198" i="41"/>
  <c r="BO199" i="41"/>
  <c r="BO200" i="41"/>
  <c r="BO201" i="41"/>
  <c r="BO202" i="41"/>
  <c r="BO203" i="41"/>
  <c r="BO204" i="41"/>
  <c r="BO205" i="41"/>
  <c r="BO206" i="41"/>
  <c r="BO207" i="41"/>
  <c r="BO208" i="41"/>
  <c r="BO209" i="41"/>
  <c r="BO210" i="41"/>
  <c r="BO211" i="41"/>
  <c r="BO212" i="41"/>
  <c r="BO213" i="41"/>
  <c r="BO214" i="41"/>
  <c r="BO215" i="41"/>
  <c r="BO216" i="41"/>
  <c r="BO217" i="41"/>
  <c r="BO218" i="41"/>
  <c r="BO219" i="41"/>
  <c r="BO220" i="41"/>
  <c r="BO221" i="41"/>
  <c r="BO222" i="41"/>
  <c r="BO223" i="41"/>
  <c r="BO224" i="41"/>
  <c r="BO225" i="41"/>
  <c r="BO226" i="41"/>
  <c r="BO227" i="41"/>
  <c r="BO228" i="41"/>
  <c r="BO229" i="41"/>
  <c r="BO230" i="41"/>
  <c r="BO231" i="41"/>
  <c r="BO232" i="41"/>
  <c r="BO233" i="41"/>
  <c r="BO234" i="41"/>
  <c r="BO235" i="41"/>
  <c r="BO236" i="41"/>
  <c r="BO237" i="41"/>
  <c r="BO238" i="41"/>
  <c r="BO239" i="41"/>
  <c r="BO240" i="41"/>
  <c r="BO241" i="41"/>
  <c r="BO242" i="41"/>
  <c r="BO243" i="41"/>
  <c r="BO244" i="41"/>
  <c r="BO245" i="41"/>
  <c r="BO246" i="41"/>
  <c r="BO247" i="41"/>
  <c r="BO248" i="41"/>
  <c r="BO249" i="41"/>
  <c r="BO250" i="41"/>
  <c r="BO251" i="41"/>
  <c r="BO252" i="41"/>
  <c r="BO253" i="41"/>
  <c r="BO254" i="41"/>
  <c r="BO255" i="41"/>
  <c r="BO256" i="41"/>
  <c r="BO257" i="41"/>
  <c r="BO258" i="41"/>
  <c r="BO259" i="41"/>
  <c r="BO260" i="41"/>
  <c r="BO261" i="41"/>
  <c r="BO262" i="41"/>
  <c r="BO263" i="41"/>
  <c r="BO264" i="41"/>
  <c r="BO265" i="41"/>
  <c r="BO266" i="41"/>
  <c r="BO267" i="41"/>
  <c r="BO268" i="41"/>
  <c r="BO269" i="41"/>
  <c r="BO270" i="41"/>
  <c r="BO271" i="41"/>
  <c r="BO272" i="41"/>
  <c r="BO273" i="41"/>
  <c r="BO274" i="41"/>
  <c r="BO275" i="41"/>
  <c r="BO276" i="41"/>
  <c r="BO277" i="41"/>
  <c r="BO278" i="41"/>
  <c r="BO279" i="41"/>
  <c r="BO280" i="41"/>
  <c r="BO281" i="41"/>
  <c r="BO282" i="41"/>
  <c r="BO283" i="41"/>
  <c r="BO284" i="41"/>
  <c r="BO285" i="41"/>
  <c r="BO286" i="41"/>
  <c r="BO287" i="41"/>
  <c r="BO288" i="41"/>
  <c r="BO289" i="41"/>
  <c r="BO290" i="41"/>
  <c r="BO291" i="41"/>
  <c r="BO292" i="41"/>
  <c r="BO293" i="41"/>
  <c r="BO294" i="41"/>
  <c r="BO295" i="41"/>
  <c r="BO296" i="41"/>
  <c r="BO297" i="41"/>
  <c r="BO298" i="41"/>
  <c r="BO299" i="41"/>
  <c r="BO300" i="41"/>
  <c r="BO301" i="41"/>
  <c r="BO302" i="41"/>
  <c r="BO303" i="41"/>
  <c r="BO304" i="41"/>
  <c r="BO305" i="41"/>
  <c r="BO306" i="41"/>
  <c r="BO307" i="41"/>
  <c r="BO308" i="41"/>
  <c r="BO309" i="41"/>
  <c r="BO310" i="41"/>
  <c r="BO311" i="41"/>
  <c r="BO312" i="41"/>
  <c r="BO313" i="41"/>
  <c r="BO314" i="41"/>
  <c r="BO315" i="41"/>
  <c r="BO316" i="41"/>
  <c r="BO317" i="41"/>
  <c r="BO318" i="41"/>
  <c r="BO319" i="41"/>
  <c r="BO320" i="41"/>
  <c r="BO321" i="41"/>
  <c r="BO322" i="41"/>
  <c r="BO323" i="41"/>
  <c r="BO324" i="41"/>
  <c r="BO325" i="41"/>
  <c r="BO326" i="41"/>
  <c r="BO327" i="41"/>
  <c r="BO328" i="41"/>
  <c r="BO329" i="41"/>
  <c r="BO330" i="41"/>
  <c r="BO331" i="41"/>
  <c r="BO332" i="41"/>
  <c r="BO333" i="41"/>
  <c r="BO334" i="41"/>
  <c r="BO335" i="41"/>
  <c r="BO336" i="41"/>
  <c r="BO337" i="41"/>
  <c r="BO338" i="41"/>
  <c r="BO339" i="41"/>
  <c r="BO340" i="41"/>
  <c r="BO341" i="41"/>
  <c r="BO342" i="41"/>
  <c r="BO343" i="41"/>
  <c r="BO344" i="41"/>
  <c r="BO345" i="41"/>
  <c r="BO346" i="41"/>
  <c r="BO347" i="41"/>
  <c r="BO348" i="41"/>
  <c r="BO349" i="41"/>
  <c r="BO350" i="41"/>
  <c r="BO351" i="41"/>
  <c r="BP400" i="41" l="1"/>
  <c r="BP399" i="41"/>
  <c r="BP354" i="41"/>
  <c r="BP362" i="41"/>
  <c r="BP364" i="41"/>
  <c r="BP366" i="41"/>
  <c r="BP360" i="41"/>
  <c r="BP368" i="41"/>
  <c r="BP370" i="41"/>
  <c r="BP372" i="41"/>
  <c r="BP374" i="41"/>
  <c r="BP376" i="41"/>
  <c r="BP380" i="41"/>
  <c r="BP384" i="41"/>
  <c r="BP386" i="41"/>
  <c r="BP356" i="41"/>
  <c r="BP385" i="41"/>
  <c r="BP355" i="41"/>
  <c r="BP358" i="41"/>
  <c r="BP390" i="41"/>
  <c r="BP357" i="41"/>
  <c r="BP365" i="41"/>
  <c r="BP387" i="41"/>
  <c r="BP378" i="41"/>
  <c r="BP388" i="41"/>
  <c r="BP396" i="41"/>
  <c r="BP393" i="41"/>
  <c r="BP394" i="41"/>
  <c r="BP361" i="41"/>
  <c r="BP363" i="41"/>
  <c r="BP381" i="41"/>
  <c r="BP391" i="41"/>
  <c r="BP382" i="41"/>
  <c r="BP392" i="41"/>
  <c r="BP398" i="41"/>
  <c r="BP359" i="41"/>
  <c r="BP367" i="41"/>
  <c r="BP369" i="41"/>
  <c r="BP371" i="41"/>
  <c r="BP373" i="41"/>
  <c r="BP375" i="41"/>
  <c r="BP377" i="41"/>
  <c r="BP383" i="41"/>
  <c r="BP389" i="41"/>
  <c r="BP397" i="41"/>
  <c r="BP379" i="41"/>
  <c r="BP395" i="41"/>
  <c r="V60" i="48"/>
  <c r="BQ2" i="41"/>
  <c r="BP353" i="41"/>
  <c r="BP3" i="41"/>
  <c r="BP352" i="41"/>
  <c r="BP4" i="41"/>
  <c r="BP5" i="41"/>
  <c r="BP6" i="41"/>
  <c r="BP7" i="41"/>
  <c r="BP8" i="41"/>
  <c r="BP9" i="41"/>
  <c r="BP10" i="41"/>
  <c r="BP11" i="41"/>
  <c r="BP12" i="41"/>
  <c r="BP13" i="41"/>
  <c r="BP14" i="41"/>
  <c r="BP15" i="41"/>
  <c r="BP16" i="41"/>
  <c r="BP17" i="41"/>
  <c r="BP18" i="41"/>
  <c r="BP19" i="41"/>
  <c r="BP20" i="41"/>
  <c r="BP21" i="41"/>
  <c r="BP22" i="41"/>
  <c r="BP23" i="41"/>
  <c r="BP24" i="41"/>
  <c r="BP25" i="41"/>
  <c r="BP26" i="41"/>
  <c r="BP27" i="41"/>
  <c r="BP28" i="41"/>
  <c r="BP29" i="41"/>
  <c r="BP30" i="41"/>
  <c r="BP31" i="41"/>
  <c r="BP32" i="41"/>
  <c r="BP33" i="41"/>
  <c r="BP34" i="41"/>
  <c r="BP35" i="41"/>
  <c r="BP36" i="41"/>
  <c r="BP37" i="41"/>
  <c r="BP38" i="41"/>
  <c r="BP39" i="41"/>
  <c r="BP40" i="41"/>
  <c r="BP41" i="41"/>
  <c r="BP42" i="41"/>
  <c r="BP43" i="41"/>
  <c r="BP44" i="41"/>
  <c r="BP45" i="41"/>
  <c r="BP46" i="41"/>
  <c r="BP47" i="41"/>
  <c r="BP48" i="41"/>
  <c r="BP49" i="41"/>
  <c r="BP50" i="41"/>
  <c r="BP51" i="41"/>
  <c r="BP52" i="41"/>
  <c r="BP53" i="41"/>
  <c r="BP54" i="41"/>
  <c r="BP55" i="41"/>
  <c r="BP56" i="41"/>
  <c r="BP57" i="41"/>
  <c r="BP58" i="41"/>
  <c r="BP59" i="41"/>
  <c r="BP60" i="41"/>
  <c r="BP61" i="41"/>
  <c r="BP62" i="41"/>
  <c r="BP63" i="41"/>
  <c r="BP64" i="41"/>
  <c r="BP65" i="41"/>
  <c r="BP66" i="41"/>
  <c r="BP67" i="41"/>
  <c r="BP68" i="41"/>
  <c r="BP69" i="41"/>
  <c r="BP70" i="41"/>
  <c r="BP71" i="41"/>
  <c r="BP72" i="41"/>
  <c r="BP73" i="41"/>
  <c r="BP74" i="41"/>
  <c r="BP75" i="41"/>
  <c r="BP76" i="41"/>
  <c r="BP77" i="41"/>
  <c r="BP78" i="41"/>
  <c r="BP79" i="41"/>
  <c r="BP80" i="41"/>
  <c r="BP81" i="41"/>
  <c r="BP82" i="41"/>
  <c r="BP83" i="41"/>
  <c r="BP84" i="41"/>
  <c r="BP85" i="41"/>
  <c r="BP86" i="41"/>
  <c r="BP87" i="41"/>
  <c r="BP88" i="41"/>
  <c r="BP89" i="41"/>
  <c r="BP90" i="41"/>
  <c r="BP91" i="41"/>
  <c r="BP92" i="41"/>
  <c r="BP93" i="41"/>
  <c r="BP94" i="41"/>
  <c r="BP95" i="41"/>
  <c r="BP96" i="41"/>
  <c r="BP97" i="41"/>
  <c r="BP98" i="41"/>
  <c r="BP99" i="41"/>
  <c r="BP100" i="41"/>
  <c r="BP101" i="41"/>
  <c r="BP102" i="41"/>
  <c r="BP103" i="41"/>
  <c r="BP104" i="41"/>
  <c r="BP105" i="41"/>
  <c r="BP106" i="41"/>
  <c r="BP107" i="41"/>
  <c r="BP108" i="41"/>
  <c r="BP109" i="41"/>
  <c r="BP110" i="41"/>
  <c r="BP111" i="41"/>
  <c r="BP112" i="41"/>
  <c r="BP113" i="41"/>
  <c r="BP114" i="41"/>
  <c r="BP117" i="41"/>
  <c r="BP118" i="41"/>
  <c r="BP119" i="41"/>
  <c r="BP120" i="41"/>
  <c r="BP121" i="41"/>
  <c r="BP122" i="41"/>
  <c r="BP123" i="41"/>
  <c r="BP124" i="41"/>
  <c r="BP125" i="41"/>
  <c r="BP126" i="41"/>
  <c r="BP127" i="41"/>
  <c r="BP128" i="41"/>
  <c r="BP129" i="41"/>
  <c r="BP130" i="41"/>
  <c r="BP131" i="41"/>
  <c r="BP132" i="41"/>
  <c r="BP133" i="41"/>
  <c r="BP134" i="41"/>
  <c r="BP135" i="41"/>
  <c r="BP136" i="41"/>
  <c r="BP137" i="41"/>
  <c r="BP138" i="41"/>
  <c r="BP139" i="41"/>
  <c r="BP140" i="41"/>
  <c r="BP141" i="41"/>
  <c r="BP142" i="41"/>
  <c r="BP143" i="41"/>
  <c r="BP144" i="41"/>
  <c r="BP145" i="41"/>
  <c r="BP146" i="41"/>
  <c r="BP147" i="41"/>
  <c r="BP148" i="41"/>
  <c r="BP149" i="41"/>
  <c r="BP150" i="41"/>
  <c r="BP151" i="41"/>
  <c r="BP152" i="41"/>
  <c r="BP153" i="41"/>
  <c r="BP154" i="41"/>
  <c r="BP155" i="41"/>
  <c r="BP156" i="41"/>
  <c r="BP157" i="41"/>
  <c r="BP158" i="41"/>
  <c r="BP159" i="41"/>
  <c r="BP160" i="41"/>
  <c r="BP161" i="41"/>
  <c r="BP162" i="41"/>
  <c r="BP163" i="41"/>
  <c r="BP164" i="41"/>
  <c r="BP165" i="41"/>
  <c r="BP166" i="41"/>
  <c r="BP167" i="41"/>
  <c r="BP168" i="41"/>
  <c r="BP169" i="41"/>
  <c r="BP170" i="41"/>
  <c r="BP171" i="41"/>
  <c r="BP172" i="41"/>
  <c r="BP115" i="41"/>
  <c r="BP116" i="41"/>
  <c r="BP173" i="41"/>
  <c r="BP174" i="41"/>
  <c r="BP175" i="41"/>
  <c r="BP176" i="41"/>
  <c r="BP177" i="41"/>
  <c r="BP178" i="41"/>
  <c r="BP179" i="41"/>
  <c r="BP180" i="41"/>
  <c r="BP181" i="41"/>
  <c r="BP182" i="41"/>
  <c r="BP183" i="41"/>
  <c r="BP184" i="41"/>
  <c r="BP185" i="41"/>
  <c r="BP186" i="41"/>
  <c r="BP187" i="41"/>
  <c r="BP188" i="41"/>
  <c r="BP189" i="41"/>
  <c r="BP190" i="41"/>
  <c r="BP191" i="41"/>
  <c r="BP192" i="41"/>
  <c r="BP193" i="41"/>
  <c r="BP194" i="41"/>
  <c r="BP195" i="41"/>
  <c r="BP196" i="41"/>
  <c r="BP197" i="41"/>
  <c r="BP198" i="41"/>
  <c r="BP199" i="41"/>
  <c r="BP200" i="41"/>
  <c r="BP201" i="41"/>
  <c r="BP202" i="41"/>
  <c r="BP203" i="41"/>
  <c r="BP204" i="41"/>
  <c r="BP205" i="41"/>
  <c r="BP206" i="41"/>
  <c r="BP207" i="41"/>
  <c r="BP208" i="41"/>
  <c r="BP209" i="41"/>
  <c r="BP210" i="41"/>
  <c r="BP211" i="41"/>
  <c r="BP212" i="41"/>
  <c r="BP213" i="41"/>
  <c r="BP214" i="41"/>
  <c r="BP215" i="41"/>
  <c r="BP216" i="41"/>
  <c r="BP217" i="41"/>
  <c r="BP218" i="41"/>
  <c r="BP219" i="41"/>
  <c r="BP220" i="41"/>
  <c r="BP221" i="41"/>
  <c r="BP222" i="41"/>
  <c r="BP223" i="41"/>
  <c r="BP224" i="41"/>
  <c r="BP225" i="41"/>
  <c r="BP226" i="41"/>
  <c r="BP227" i="41"/>
  <c r="BP228" i="41"/>
  <c r="BP229" i="41"/>
  <c r="BP230" i="41"/>
  <c r="BP231" i="41"/>
  <c r="BP232" i="41"/>
  <c r="BP233" i="41"/>
  <c r="BP234" i="41"/>
  <c r="BP235" i="41"/>
  <c r="BP236" i="41"/>
  <c r="BP237" i="41"/>
  <c r="BP238" i="41"/>
  <c r="BP239" i="41"/>
  <c r="BP240" i="41"/>
  <c r="BP241" i="41"/>
  <c r="BP242" i="41"/>
  <c r="BP243" i="41"/>
  <c r="BP244" i="41"/>
  <c r="BP245" i="41"/>
  <c r="BP246" i="41"/>
  <c r="BP247" i="41"/>
  <c r="BP248" i="41"/>
  <c r="BP249" i="41"/>
  <c r="BP250" i="41"/>
  <c r="BP251" i="41"/>
  <c r="BP252" i="41"/>
  <c r="BP253" i="41"/>
  <c r="BP254" i="41"/>
  <c r="BP255" i="41"/>
  <c r="BP256" i="41"/>
  <c r="BP257" i="41"/>
  <c r="BP258" i="41"/>
  <c r="BP259" i="41"/>
  <c r="BP260" i="41"/>
  <c r="BP261" i="41"/>
  <c r="BP262" i="41"/>
  <c r="BP263" i="41"/>
  <c r="BP264" i="41"/>
  <c r="BP265" i="41"/>
  <c r="BP266" i="41"/>
  <c r="BP267" i="41"/>
  <c r="BP268" i="41"/>
  <c r="BP269" i="41"/>
  <c r="BP270" i="41"/>
  <c r="BP271" i="41"/>
  <c r="BP272" i="41"/>
  <c r="BP273" i="41"/>
  <c r="BP274" i="41"/>
  <c r="BP275" i="41"/>
  <c r="BP276" i="41"/>
  <c r="BP277" i="41"/>
  <c r="BP278" i="41"/>
  <c r="BP279" i="41"/>
  <c r="BP280" i="41"/>
  <c r="BP281" i="41"/>
  <c r="BP282" i="41"/>
  <c r="BP283" i="41"/>
  <c r="BP284" i="41"/>
  <c r="BP285" i="41"/>
  <c r="BP286" i="41"/>
  <c r="BP287" i="41"/>
  <c r="BP288" i="41"/>
  <c r="BP289" i="41"/>
  <c r="BP290" i="41"/>
  <c r="BP291" i="41"/>
  <c r="BP292" i="41"/>
  <c r="BP293" i="41"/>
  <c r="BP294" i="41"/>
  <c r="BP295" i="41"/>
  <c r="BP296" i="41"/>
  <c r="BP297" i="41"/>
  <c r="BP298" i="41"/>
  <c r="BP299" i="41"/>
  <c r="BP300" i="41"/>
  <c r="BP301" i="41"/>
  <c r="BP302" i="41"/>
  <c r="BP303" i="41"/>
  <c r="BP304" i="41"/>
  <c r="BP305" i="41"/>
  <c r="BP306" i="41"/>
  <c r="BP307" i="41"/>
  <c r="BP308" i="41"/>
  <c r="BP309" i="41"/>
  <c r="BP310" i="41"/>
  <c r="BP311" i="41"/>
  <c r="BP312" i="41"/>
  <c r="BP313" i="41"/>
  <c r="BP314" i="41"/>
  <c r="BP315" i="41"/>
  <c r="BP316" i="41"/>
  <c r="BP317" i="41"/>
  <c r="BP318" i="41"/>
  <c r="BP319" i="41"/>
  <c r="BP320" i="41"/>
  <c r="BP321" i="41"/>
  <c r="BP322" i="41"/>
  <c r="BP323" i="41"/>
  <c r="BP324" i="41"/>
  <c r="BP325" i="41"/>
  <c r="BP326" i="41"/>
  <c r="BP327" i="41"/>
  <c r="BP328" i="41"/>
  <c r="BP329" i="41"/>
  <c r="BP330" i="41"/>
  <c r="BP331" i="41"/>
  <c r="BP332" i="41"/>
  <c r="BP333" i="41"/>
  <c r="BP334" i="41"/>
  <c r="BP335" i="41"/>
  <c r="BP336" i="41"/>
  <c r="BP337" i="41"/>
  <c r="BP338" i="41"/>
  <c r="BP339" i="41"/>
  <c r="BP340" i="41"/>
  <c r="BP341" i="41"/>
  <c r="BP342" i="41"/>
  <c r="BP343" i="41"/>
  <c r="BP344" i="41"/>
  <c r="BP345" i="41"/>
  <c r="BP346" i="41"/>
  <c r="BP347" i="41"/>
  <c r="BP348" i="41"/>
  <c r="BP349" i="41"/>
  <c r="BP350" i="41"/>
  <c r="BP351" i="41"/>
  <c r="BQ399" i="41" l="1"/>
  <c r="BQ400" i="41"/>
  <c r="BQ354" i="41"/>
  <c r="BQ356" i="41"/>
  <c r="BQ360" i="41"/>
  <c r="BQ366" i="41"/>
  <c r="BQ386" i="41"/>
  <c r="BQ364" i="41"/>
  <c r="BQ368" i="41"/>
  <c r="BQ370" i="41"/>
  <c r="BQ372" i="41"/>
  <c r="BQ374" i="41"/>
  <c r="BQ376" i="41"/>
  <c r="BQ380" i="41"/>
  <c r="BQ384" i="41"/>
  <c r="BQ394" i="41"/>
  <c r="BQ363" i="41"/>
  <c r="BQ365" i="41"/>
  <c r="BQ381" i="41"/>
  <c r="BQ385" i="41"/>
  <c r="BQ355" i="41"/>
  <c r="BQ378" i="41"/>
  <c r="BQ382" i="41"/>
  <c r="BQ362" i="41"/>
  <c r="BQ361" i="41"/>
  <c r="BQ391" i="41"/>
  <c r="BQ396" i="41"/>
  <c r="BQ398" i="41"/>
  <c r="BQ359" i="41"/>
  <c r="BQ367" i="41"/>
  <c r="BQ369" i="41"/>
  <c r="BQ371" i="41"/>
  <c r="BQ373" i="41"/>
  <c r="BQ375" i="41"/>
  <c r="BQ379" i="41"/>
  <c r="BQ383" i="41"/>
  <c r="BQ395" i="41"/>
  <c r="BQ397" i="41"/>
  <c r="BQ390" i="41"/>
  <c r="BQ357" i="41"/>
  <c r="BQ387" i="41"/>
  <c r="BQ358" i="41"/>
  <c r="BQ388" i="41"/>
  <c r="BQ392" i="41"/>
  <c r="BQ377" i="41"/>
  <c r="BQ389" i="41"/>
  <c r="BQ393" i="41"/>
  <c r="V61" i="48"/>
  <c r="BR2" i="41"/>
  <c r="BQ352" i="41"/>
  <c r="BQ353" i="41"/>
  <c r="BQ3" i="41"/>
  <c r="BQ4" i="41"/>
  <c r="BQ5" i="41"/>
  <c r="BQ6" i="41"/>
  <c r="BQ7" i="41"/>
  <c r="BQ8" i="41"/>
  <c r="BQ9" i="41"/>
  <c r="BQ10" i="41"/>
  <c r="BQ11" i="41"/>
  <c r="BQ12" i="41"/>
  <c r="BQ13" i="41"/>
  <c r="BQ14" i="41"/>
  <c r="BQ15" i="41"/>
  <c r="BQ16" i="41"/>
  <c r="BQ17" i="41"/>
  <c r="BQ18" i="41"/>
  <c r="BQ19" i="41"/>
  <c r="BQ20" i="41"/>
  <c r="BQ21" i="41"/>
  <c r="BQ22" i="41"/>
  <c r="BQ23" i="41"/>
  <c r="BQ24" i="41"/>
  <c r="BQ25" i="41"/>
  <c r="BQ26" i="41"/>
  <c r="BQ27" i="41"/>
  <c r="BQ28" i="41"/>
  <c r="BQ29" i="41"/>
  <c r="BQ30" i="41"/>
  <c r="BQ31" i="41"/>
  <c r="BQ32" i="41"/>
  <c r="BQ33" i="41"/>
  <c r="BQ34" i="41"/>
  <c r="BQ35" i="41"/>
  <c r="BQ36" i="41"/>
  <c r="BQ37" i="41"/>
  <c r="BQ38" i="41"/>
  <c r="BQ39" i="41"/>
  <c r="BQ40" i="41"/>
  <c r="BQ41" i="41"/>
  <c r="BQ42" i="41"/>
  <c r="BQ43" i="41"/>
  <c r="BQ44" i="41"/>
  <c r="BQ45" i="41"/>
  <c r="BQ46" i="41"/>
  <c r="BQ47" i="41"/>
  <c r="BQ48" i="41"/>
  <c r="BQ49" i="41"/>
  <c r="BQ50" i="41"/>
  <c r="BQ51" i="41"/>
  <c r="BQ52" i="41"/>
  <c r="BQ53" i="41"/>
  <c r="BQ54" i="41"/>
  <c r="BQ55" i="41"/>
  <c r="BQ56" i="41"/>
  <c r="BQ57" i="41"/>
  <c r="BQ58" i="41"/>
  <c r="BQ59" i="41"/>
  <c r="BQ60" i="41"/>
  <c r="BQ61" i="41"/>
  <c r="BQ62" i="41"/>
  <c r="BQ63" i="41"/>
  <c r="BQ64" i="41"/>
  <c r="BQ65" i="41"/>
  <c r="BQ66" i="41"/>
  <c r="BQ67" i="41"/>
  <c r="BQ68" i="41"/>
  <c r="BQ69" i="41"/>
  <c r="BQ70" i="41"/>
  <c r="BQ71" i="41"/>
  <c r="BQ72" i="41"/>
  <c r="BQ73" i="41"/>
  <c r="BQ74" i="41"/>
  <c r="BQ75" i="41"/>
  <c r="BQ76" i="41"/>
  <c r="BQ77" i="41"/>
  <c r="BQ78" i="41"/>
  <c r="BQ79" i="41"/>
  <c r="BQ80" i="41"/>
  <c r="BQ81" i="41"/>
  <c r="BQ82" i="41"/>
  <c r="BQ83" i="41"/>
  <c r="BQ84" i="41"/>
  <c r="BQ85" i="41"/>
  <c r="BQ86" i="41"/>
  <c r="BQ87" i="41"/>
  <c r="BQ88" i="41"/>
  <c r="BQ89" i="41"/>
  <c r="BQ90" i="41"/>
  <c r="BQ91" i="41"/>
  <c r="BQ92" i="41"/>
  <c r="BQ93" i="41"/>
  <c r="BQ94" i="41"/>
  <c r="BQ95" i="41"/>
  <c r="BQ96" i="41"/>
  <c r="BQ97" i="41"/>
  <c r="BQ98" i="41"/>
  <c r="BQ99" i="41"/>
  <c r="BQ100" i="41"/>
  <c r="BQ101" i="41"/>
  <c r="BQ102" i="41"/>
  <c r="BQ103" i="41"/>
  <c r="BQ104" i="41"/>
  <c r="BQ105" i="41"/>
  <c r="BQ106" i="41"/>
  <c r="BQ107" i="41"/>
  <c r="BQ108" i="41"/>
  <c r="BQ109" i="41"/>
  <c r="BQ110" i="41"/>
  <c r="BQ111" i="41"/>
  <c r="BQ112" i="41"/>
  <c r="BQ113" i="41"/>
  <c r="BQ114" i="41"/>
  <c r="BQ115" i="41"/>
  <c r="BQ116" i="41"/>
  <c r="BQ117" i="41"/>
  <c r="BQ118" i="41"/>
  <c r="BQ119" i="41"/>
  <c r="BQ120" i="41"/>
  <c r="BQ121" i="41"/>
  <c r="BQ122" i="41"/>
  <c r="BQ123" i="41"/>
  <c r="BQ124" i="41"/>
  <c r="BQ125" i="41"/>
  <c r="BQ126" i="41"/>
  <c r="BQ127" i="41"/>
  <c r="BQ128" i="41"/>
  <c r="BQ129" i="41"/>
  <c r="BQ130" i="41"/>
  <c r="BQ131" i="41"/>
  <c r="BQ132" i="41"/>
  <c r="BQ133" i="41"/>
  <c r="BQ134" i="41"/>
  <c r="BQ135" i="41"/>
  <c r="BQ136" i="41"/>
  <c r="BQ137" i="41"/>
  <c r="BQ138" i="41"/>
  <c r="BQ139" i="41"/>
  <c r="BQ140" i="41"/>
  <c r="BQ141" i="41"/>
  <c r="BQ142" i="41"/>
  <c r="BQ143" i="41"/>
  <c r="BQ144" i="41"/>
  <c r="BQ145" i="41"/>
  <c r="BQ146" i="41"/>
  <c r="BQ147" i="41"/>
  <c r="BQ148" i="41"/>
  <c r="BQ149" i="41"/>
  <c r="BQ150" i="41"/>
  <c r="BQ151" i="41"/>
  <c r="BQ152" i="41"/>
  <c r="BQ153" i="41"/>
  <c r="BQ154" i="41"/>
  <c r="BQ155" i="41"/>
  <c r="BQ156" i="41"/>
  <c r="BQ157" i="41"/>
  <c r="BQ158" i="41"/>
  <c r="BQ159" i="41"/>
  <c r="BQ160" i="41"/>
  <c r="BQ161" i="41"/>
  <c r="BQ162" i="41"/>
  <c r="BQ163" i="41"/>
  <c r="BQ164" i="41"/>
  <c r="BQ165" i="41"/>
  <c r="BQ166" i="41"/>
  <c r="BQ167" i="41"/>
  <c r="BQ168" i="41"/>
  <c r="BQ169" i="41"/>
  <c r="BQ170" i="41"/>
  <c r="BQ173" i="41"/>
  <c r="BQ174" i="41"/>
  <c r="BQ175" i="41"/>
  <c r="BQ176" i="41"/>
  <c r="BQ177" i="41"/>
  <c r="BQ178" i="41"/>
  <c r="BQ179" i="41"/>
  <c r="BQ180" i="41"/>
  <c r="BQ181" i="41"/>
  <c r="BQ182" i="41"/>
  <c r="BQ183" i="41"/>
  <c r="BQ184" i="41"/>
  <c r="BQ185" i="41"/>
  <c r="BQ186" i="41"/>
  <c r="BQ187" i="41"/>
  <c r="BQ188" i="41"/>
  <c r="BQ189" i="41"/>
  <c r="BQ190" i="41"/>
  <c r="BQ191" i="41"/>
  <c r="BQ192" i="41"/>
  <c r="BQ193" i="41"/>
  <c r="BQ194" i="41"/>
  <c r="BQ195" i="41"/>
  <c r="BQ196" i="41"/>
  <c r="BQ197" i="41"/>
  <c r="BQ198" i="41"/>
  <c r="BQ199" i="41"/>
  <c r="BQ200" i="41"/>
  <c r="BQ201" i="41"/>
  <c r="BQ202" i="41"/>
  <c r="BQ203" i="41"/>
  <c r="BQ204" i="41"/>
  <c r="BQ205" i="41"/>
  <c r="BQ206" i="41"/>
  <c r="BQ207" i="41"/>
  <c r="BQ208" i="41"/>
  <c r="BQ209" i="41"/>
  <c r="BQ210" i="41"/>
  <c r="BQ211" i="41"/>
  <c r="BQ212" i="41"/>
  <c r="BQ213" i="41"/>
  <c r="BQ214" i="41"/>
  <c r="BQ215" i="41"/>
  <c r="BQ216" i="41"/>
  <c r="BQ217" i="41"/>
  <c r="BQ218" i="41"/>
  <c r="BQ219" i="41"/>
  <c r="BQ220" i="41"/>
  <c r="BQ221" i="41"/>
  <c r="BQ222" i="41"/>
  <c r="BQ223" i="41"/>
  <c r="BQ224" i="41"/>
  <c r="BQ225" i="41"/>
  <c r="BQ226" i="41"/>
  <c r="BQ227" i="41"/>
  <c r="BQ228" i="41"/>
  <c r="BQ229" i="41"/>
  <c r="BQ230" i="41"/>
  <c r="BQ231" i="41"/>
  <c r="BQ232" i="41"/>
  <c r="BQ233" i="41"/>
  <c r="BQ234" i="41"/>
  <c r="BQ235" i="41"/>
  <c r="BQ236" i="41"/>
  <c r="BQ237" i="41"/>
  <c r="BQ238" i="41"/>
  <c r="BQ239" i="41"/>
  <c r="BQ240" i="41"/>
  <c r="BQ241" i="41"/>
  <c r="BQ242" i="41"/>
  <c r="BQ243" i="41"/>
  <c r="BQ244" i="41"/>
  <c r="BQ245" i="41"/>
  <c r="BQ246" i="41"/>
  <c r="BQ247" i="41"/>
  <c r="BQ248" i="41"/>
  <c r="BQ249" i="41"/>
  <c r="BQ250" i="41"/>
  <c r="BQ251" i="41"/>
  <c r="BQ252" i="41"/>
  <c r="BQ253" i="41"/>
  <c r="BQ254" i="41"/>
  <c r="BQ255" i="41"/>
  <c r="BQ256" i="41"/>
  <c r="BQ257" i="41"/>
  <c r="BQ258" i="41"/>
  <c r="BQ259" i="41"/>
  <c r="BQ260" i="41"/>
  <c r="BQ261" i="41"/>
  <c r="BQ262" i="41"/>
  <c r="BQ263" i="41"/>
  <c r="BQ264" i="41"/>
  <c r="BQ265" i="41"/>
  <c r="BQ266" i="41"/>
  <c r="BQ267" i="41"/>
  <c r="BQ268" i="41"/>
  <c r="BQ269" i="41"/>
  <c r="BQ270" i="41"/>
  <c r="BQ271" i="41"/>
  <c r="BQ272" i="41"/>
  <c r="BQ273" i="41"/>
  <c r="BQ274" i="41"/>
  <c r="BQ275" i="41"/>
  <c r="BQ276" i="41"/>
  <c r="BQ277" i="41"/>
  <c r="BQ278" i="41"/>
  <c r="BQ279" i="41"/>
  <c r="BQ280" i="41"/>
  <c r="BQ281" i="41"/>
  <c r="BQ282" i="41"/>
  <c r="BQ283" i="41"/>
  <c r="BQ284" i="41"/>
  <c r="BQ171" i="41"/>
  <c r="BQ172" i="41"/>
  <c r="BQ285" i="41"/>
  <c r="BQ286" i="41"/>
  <c r="BQ287" i="41"/>
  <c r="BQ288" i="41"/>
  <c r="BQ289" i="41"/>
  <c r="BQ290" i="41"/>
  <c r="BQ291" i="41"/>
  <c r="BQ292" i="41"/>
  <c r="BQ293" i="41"/>
  <c r="BQ294" i="41"/>
  <c r="BQ295" i="41"/>
  <c r="BQ296" i="41"/>
  <c r="BQ297" i="41"/>
  <c r="BQ298" i="41"/>
  <c r="BQ299" i="41"/>
  <c r="BQ300" i="41"/>
  <c r="BQ301" i="41"/>
  <c r="BQ302" i="41"/>
  <c r="BQ303" i="41"/>
  <c r="BQ304" i="41"/>
  <c r="BQ305" i="41"/>
  <c r="BQ306" i="41"/>
  <c r="BQ307" i="41"/>
  <c r="BQ308" i="41"/>
  <c r="BQ309" i="41"/>
  <c r="BQ310" i="41"/>
  <c r="BQ311" i="41"/>
  <c r="BQ312" i="41"/>
  <c r="BQ313" i="41"/>
  <c r="BQ314" i="41"/>
  <c r="BQ315" i="41"/>
  <c r="BQ316" i="41"/>
  <c r="BQ317" i="41"/>
  <c r="BQ318" i="41"/>
  <c r="BQ319" i="41"/>
  <c r="BQ320" i="41"/>
  <c r="BQ321" i="41"/>
  <c r="BQ322" i="41"/>
  <c r="BQ323" i="41"/>
  <c r="BQ324" i="41"/>
  <c r="BQ325" i="41"/>
  <c r="BQ326" i="41"/>
  <c r="BQ327" i="41"/>
  <c r="BQ328" i="41"/>
  <c r="BQ329" i="41"/>
  <c r="BQ330" i="41"/>
  <c r="BQ331" i="41"/>
  <c r="BQ332" i="41"/>
  <c r="BQ333" i="41"/>
  <c r="BQ334" i="41"/>
  <c r="BQ335" i="41"/>
  <c r="BQ336" i="41"/>
  <c r="BQ337" i="41"/>
  <c r="BQ338" i="41"/>
  <c r="BQ339" i="41"/>
  <c r="BQ340" i="41"/>
  <c r="BQ341" i="41"/>
  <c r="BQ342" i="41"/>
  <c r="BQ343" i="41"/>
  <c r="BQ344" i="41"/>
  <c r="BQ345" i="41"/>
  <c r="BQ346" i="41"/>
  <c r="BQ347" i="41"/>
  <c r="BQ348" i="41"/>
  <c r="BQ349" i="41"/>
  <c r="BQ350" i="41"/>
  <c r="BQ351" i="41"/>
  <c r="BR400" i="41" l="1"/>
  <c r="BR399" i="41"/>
  <c r="BR356" i="41"/>
  <c r="BR362" i="41"/>
  <c r="BR364" i="41"/>
  <c r="BR366" i="41"/>
  <c r="BR354" i="41"/>
  <c r="BR368" i="41"/>
  <c r="BR370" i="41"/>
  <c r="BR372" i="41"/>
  <c r="BR374" i="41"/>
  <c r="BR376" i="41"/>
  <c r="BR380" i="41"/>
  <c r="BR384" i="41"/>
  <c r="BR386" i="41"/>
  <c r="BR357" i="41"/>
  <c r="BR385" i="41"/>
  <c r="BR387" i="41"/>
  <c r="BR391" i="41"/>
  <c r="BR360" i="41"/>
  <c r="BR365" i="41"/>
  <c r="BR381" i="41"/>
  <c r="BR355" i="41"/>
  <c r="BR358" i="41"/>
  <c r="BR382" i="41"/>
  <c r="BR390" i="41"/>
  <c r="BR394" i="41"/>
  <c r="BR361" i="41"/>
  <c r="BR363" i="41"/>
  <c r="BR378" i="41"/>
  <c r="BR388" i="41"/>
  <c r="BR392" i="41"/>
  <c r="BR396" i="41"/>
  <c r="BR398" i="41"/>
  <c r="BR359" i="41"/>
  <c r="BR367" i="41"/>
  <c r="BR369" i="41"/>
  <c r="BR371" i="41"/>
  <c r="BR373" i="41"/>
  <c r="BR375" i="41"/>
  <c r="BR377" i="41"/>
  <c r="BR379" i="41"/>
  <c r="BR389" i="41"/>
  <c r="BR393" i="41"/>
  <c r="BR397" i="41"/>
  <c r="BR383" i="41"/>
  <c r="BR395" i="41"/>
  <c r="V62" i="48"/>
  <c r="BS2" i="41"/>
  <c r="BR353" i="41"/>
  <c r="BR3" i="41"/>
  <c r="BR352" i="41"/>
  <c r="BR4" i="41"/>
  <c r="BR5" i="41"/>
  <c r="BR6" i="41"/>
  <c r="BR7" i="41"/>
  <c r="BR8" i="41"/>
  <c r="BR9" i="41"/>
  <c r="BR10" i="41"/>
  <c r="BR11" i="41"/>
  <c r="BR12" i="41"/>
  <c r="BR13" i="41"/>
  <c r="BR14" i="41"/>
  <c r="BR15" i="41"/>
  <c r="BR16" i="41"/>
  <c r="BR17" i="41"/>
  <c r="BR18" i="41"/>
  <c r="BR19" i="41"/>
  <c r="BR20" i="41"/>
  <c r="BR21" i="41"/>
  <c r="BR22" i="41"/>
  <c r="BR23" i="41"/>
  <c r="BR24" i="41"/>
  <c r="BR25" i="41"/>
  <c r="BR26" i="41"/>
  <c r="BR27" i="41"/>
  <c r="BR28" i="41"/>
  <c r="BR29" i="41"/>
  <c r="BR30" i="41"/>
  <c r="BR31" i="41"/>
  <c r="BR32" i="41"/>
  <c r="BR33" i="41"/>
  <c r="BR34" i="41"/>
  <c r="BR35" i="41"/>
  <c r="BR36" i="41"/>
  <c r="BR37" i="41"/>
  <c r="BR38" i="41"/>
  <c r="BR39" i="41"/>
  <c r="BR40" i="41"/>
  <c r="BR41" i="41"/>
  <c r="BR42" i="41"/>
  <c r="BR43" i="41"/>
  <c r="BR44" i="41"/>
  <c r="BR45" i="41"/>
  <c r="BR46" i="41"/>
  <c r="BR47" i="41"/>
  <c r="BR48" i="41"/>
  <c r="BR49" i="41"/>
  <c r="BR50" i="41"/>
  <c r="BR51" i="41"/>
  <c r="BR52" i="41"/>
  <c r="BR53" i="41"/>
  <c r="BR54" i="41"/>
  <c r="BR55" i="41"/>
  <c r="BR56" i="41"/>
  <c r="BR57" i="41"/>
  <c r="BR58" i="41"/>
  <c r="BR59" i="41"/>
  <c r="BR60" i="41"/>
  <c r="BR61" i="41"/>
  <c r="BR62" i="41"/>
  <c r="BR63" i="41"/>
  <c r="BR64" i="41"/>
  <c r="BR65" i="41"/>
  <c r="BR66" i="41"/>
  <c r="BR67" i="41"/>
  <c r="BR68" i="41"/>
  <c r="BR69" i="41"/>
  <c r="BR70" i="41"/>
  <c r="BR71" i="41"/>
  <c r="BR72" i="41"/>
  <c r="BR73" i="41"/>
  <c r="BR74" i="41"/>
  <c r="BR75" i="41"/>
  <c r="BR76" i="41"/>
  <c r="BR77" i="41"/>
  <c r="BR78" i="41"/>
  <c r="BR79" i="41"/>
  <c r="BR80" i="41"/>
  <c r="BR81" i="41"/>
  <c r="BR82" i="41"/>
  <c r="BR83" i="41"/>
  <c r="BR84" i="41"/>
  <c r="BR85" i="41"/>
  <c r="BR86" i="41"/>
  <c r="BR87" i="41"/>
  <c r="BR88" i="41"/>
  <c r="BR89" i="41"/>
  <c r="BR90" i="41"/>
  <c r="BR91" i="41"/>
  <c r="BR92" i="41"/>
  <c r="BR93" i="41"/>
  <c r="BR94" i="41"/>
  <c r="BR95" i="41"/>
  <c r="BR96" i="41"/>
  <c r="BR97" i="41"/>
  <c r="BR98" i="41"/>
  <c r="BR99" i="41"/>
  <c r="BR100" i="41"/>
  <c r="BR101" i="41"/>
  <c r="BR102" i="41"/>
  <c r="BR103" i="41"/>
  <c r="BR104" i="41"/>
  <c r="BR105" i="41"/>
  <c r="BR106" i="41"/>
  <c r="BR107" i="41"/>
  <c r="BR108" i="41"/>
  <c r="BR109" i="41"/>
  <c r="BR110" i="41"/>
  <c r="BR111" i="41"/>
  <c r="BR112" i="41"/>
  <c r="BR113" i="41"/>
  <c r="BR114" i="41"/>
  <c r="BR115" i="41"/>
  <c r="BR116" i="41"/>
  <c r="BR117" i="41"/>
  <c r="BR118" i="41"/>
  <c r="BR119" i="41"/>
  <c r="BR120" i="41"/>
  <c r="BR121" i="41"/>
  <c r="BR122" i="41"/>
  <c r="BR123" i="41"/>
  <c r="BR124" i="41"/>
  <c r="BR125" i="41"/>
  <c r="BR126" i="41"/>
  <c r="BR127" i="41"/>
  <c r="BR128" i="41"/>
  <c r="BR129" i="41"/>
  <c r="BR130" i="41"/>
  <c r="BR131" i="41"/>
  <c r="BR132" i="41"/>
  <c r="BR133" i="41"/>
  <c r="BR134" i="41"/>
  <c r="BR135" i="41"/>
  <c r="BR136" i="41"/>
  <c r="BR137" i="41"/>
  <c r="BR138" i="41"/>
  <c r="BR139" i="41"/>
  <c r="BR140" i="41"/>
  <c r="BR141" i="41"/>
  <c r="BR142" i="41"/>
  <c r="BR143" i="41"/>
  <c r="BR144" i="41"/>
  <c r="BR145" i="41"/>
  <c r="BR146" i="41"/>
  <c r="BR147" i="41"/>
  <c r="BR148" i="41"/>
  <c r="BR149" i="41"/>
  <c r="BR150" i="41"/>
  <c r="BR151" i="41"/>
  <c r="BR152" i="41"/>
  <c r="BR153" i="41"/>
  <c r="BR154" i="41"/>
  <c r="BR155" i="41"/>
  <c r="BR156" i="41"/>
  <c r="BR157" i="41"/>
  <c r="BR158" i="41"/>
  <c r="BR159" i="41"/>
  <c r="BR160" i="41"/>
  <c r="BR161" i="41"/>
  <c r="BR162" i="41"/>
  <c r="BR163" i="41"/>
  <c r="BR164" i="41"/>
  <c r="BR165" i="41"/>
  <c r="BR166" i="41"/>
  <c r="BR167" i="41"/>
  <c r="BR168" i="41"/>
  <c r="BR169" i="41"/>
  <c r="BR170" i="41"/>
  <c r="BR171" i="41"/>
  <c r="BR172" i="41"/>
  <c r="BR173" i="41"/>
  <c r="BR174" i="41"/>
  <c r="BR175" i="41"/>
  <c r="BR176" i="41"/>
  <c r="BR177" i="41"/>
  <c r="BR178" i="41"/>
  <c r="BR179" i="41"/>
  <c r="BR180" i="41"/>
  <c r="BR181" i="41"/>
  <c r="BR182" i="41"/>
  <c r="BR183" i="41"/>
  <c r="BR184" i="41"/>
  <c r="BR185" i="41"/>
  <c r="BR186" i="41"/>
  <c r="BR187" i="41"/>
  <c r="BR188" i="41"/>
  <c r="BR189" i="41"/>
  <c r="BR190" i="41"/>
  <c r="BR191" i="41"/>
  <c r="BR192" i="41"/>
  <c r="BR193" i="41"/>
  <c r="BR194" i="41"/>
  <c r="BR195" i="41"/>
  <c r="BR196" i="41"/>
  <c r="BR197" i="41"/>
  <c r="BR198" i="41"/>
  <c r="BR199" i="41"/>
  <c r="BR200" i="41"/>
  <c r="BR201" i="41"/>
  <c r="BR202" i="41"/>
  <c r="BR203" i="41"/>
  <c r="BR204" i="41"/>
  <c r="BR205" i="41"/>
  <c r="BR206" i="41"/>
  <c r="BR207" i="41"/>
  <c r="BR208" i="41"/>
  <c r="BR209" i="41"/>
  <c r="BR210" i="41"/>
  <c r="BR211" i="41"/>
  <c r="BR212" i="41"/>
  <c r="BR213" i="41"/>
  <c r="BR214" i="41"/>
  <c r="BR215" i="41"/>
  <c r="BR216" i="41"/>
  <c r="BR217" i="41"/>
  <c r="BR218" i="41"/>
  <c r="BR219" i="41"/>
  <c r="BR220" i="41"/>
  <c r="BR221" i="41"/>
  <c r="BR222" i="41"/>
  <c r="BR223" i="41"/>
  <c r="BR224" i="41"/>
  <c r="BR225" i="41"/>
  <c r="BR226" i="41"/>
  <c r="BR227" i="41"/>
  <c r="BR228" i="41"/>
  <c r="BR229" i="41"/>
  <c r="BR230" i="41"/>
  <c r="BR231" i="41"/>
  <c r="BR232" i="41"/>
  <c r="BR233" i="41"/>
  <c r="BR234" i="41"/>
  <c r="BR235" i="41"/>
  <c r="BR236" i="41"/>
  <c r="BR237" i="41"/>
  <c r="BR238" i="41"/>
  <c r="BR239" i="41"/>
  <c r="BR240" i="41"/>
  <c r="BR241" i="41"/>
  <c r="BR242" i="41"/>
  <c r="BR243" i="41"/>
  <c r="BR244" i="41"/>
  <c r="BR245" i="41"/>
  <c r="BR246" i="41"/>
  <c r="BR247" i="41"/>
  <c r="BR248" i="41"/>
  <c r="BR249" i="41"/>
  <c r="BR250" i="41"/>
  <c r="BR251" i="41"/>
  <c r="BR252" i="41"/>
  <c r="BR253" i="41"/>
  <c r="BR254" i="41"/>
  <c r="BR255" i="41"/>
  <c r="BR256" i="41"/>
  <c r="BR257" i="41"/>
  <c r="BR258" i="41"/>
  <c r="BR259" i="41"/>
  <c r="BR260" i="41"/>
  <c r="BR261" i="41"/>
  <c r="BR262" i="41"/>
  <c r="BR263" i="41"/>
  <c r="BR264" i="41"/>
  <c r="BR265" i="41"/>
  <c r="BR266" i="41"/>
  <c r="BR267" i="41"/>
  <c r="BR268" i="41"/>
  <c r="BR269" i="41"/>
  <c r="BR270" i="41"/>
  <c r="BR271" i="41"/>
  <c r="BR272" i="41"/>
  <c r="BR273" i="41"/>
  <c r="BR274" i="41"/>
  <c r="BR275" i="41"/>
  <c r="BR276" i="41"/>
  <c r="BR277" i="41"/>
  <c r="BR278" i="41"/>
  <c r="BR279" i="41"/>
  <c r="BR280" i="41"/>
  <c r="BR281" i="41"/>
  <c r="BR282" i="41"/>
  <c r="BR283" i="41"/>
  <c r="BR284" i="41"/>
  <c r="BR285" i="41"/>
  <c r="BR286" i="41"/>
  <c r="BR287" i="41"/>
  <c r="BR288" i="41"/>
  <c r="BR289" i="41"/>
  <c r="BR290" i="41"/>
  <c r="BR291" i="41"/>
  <c r="BR292" i="41"/>
  <c r="BR293" i="41"/>
  <c r="BR294" i="41"/>
  <c r="BR295" i="41"/>
  <c r="BR296" i="41"/>
  <c r="BR297" i="41"/>
  <c r="BR298" i="41"/>
  <c r="BR299" i="41"/>
  <c r="BR300" i="41"/>
  <c r="BR301" i="41"/>
  <c r="BR302" i="41"/>
  <c r="BR303" i="41"/>
  <c r="BR304" i="41"/>
  <c r="BR305" i="41"/>
  <c r="BR306" i="41"/>
  <c r="BR307" i="41"/>
  <c r="BR308" i="41"/>
  <c r="BR309" i="41"/>
  <c r="BR310" i="41"/>
  <c r="BR311" i="41"/>
  <c r="BR312" i="41"/>
  <c r="BR313" i="41"/>
  <c r="BR314" i="41"/>
  <c r="BR315" i="41"/>
  <c r="BR316" i="41"/>
  <c r="BR317" i="41"/>
  <c r="BR318" i="41"/>
  <c r="BR319" i="41"/>
  <c r="BR320" i="41"/>
  <c r="BR321" i="41"/>
  <c r="BR322" i="41"/>
  <c r="BR323" i="41"/>
  <c r="BR324" i="41"/>
  <c r="BR325" i="41"/>
  <c r="BR326" i="41"/>
  <c r="BR327" i="41"/>
  <c r="BR328" i="41"/>
  <c r="BR329" i="41"/>
  <c r="BR330" i="41"/>
  <c r="BR331" i="41"/>
  <c r="BR332" i="41"/>
  <c r="BR333" i="41"/>
  <c r="BR334" i="41"/>
  <c r="BR335" i="41"/>
  <c r="BR336" i="41"/>
  <c r="BR337" i="41"/>
  <c r="BR338" i="41"/>
  <c r="BR339" i="41"/>
  <c r="BR340" i="41"/>
  <c r="BR341" i="41"/>
  <c r="BR342" i="41"/>
  <c r="BR343" i="41"/>
  <c r="BR344" i="41"/>
  <c r="BR345" i="41"/>
  <c r="BR346" i="41"/>
  <c r="BR347" i="41"/>
  <c r="BR348" i="41"/>
  <c r="BR349" i="41"/>
  <c r="BR350" i="41"/>
  <c r="BR351" i="41"/>
  <c r="BS399" i="41" l="1"/>
  <c r="BS400" i="41"/>
  <c r="BS354" i="41"/>
  <c r="BS362" i="41"/>
  <c r="BS364" i="41"/>
  <c r="BS366" i="41"/>
  <c r="BS356" i="41"/>
  <c r="BS368" i="41"/>
  <c r="BS370" i="41"/>
  <c r="BS372" i="41"/>
  <c r="BS374" i="41"/>
  <c r="BS376" i="41"/>
  <c r="BS380" i="41"/>
  <c r="BS384" i="41"/>
  <c r="BS360" i="41"/>
  <c r="BS386" i="41"/>
  <c r="BS390" i="41"/>
  <c r="BS394" i="41"/>
  <c r="BS387" i="41"/>
  <c r="BS391" i="41"/>
  <c r="BS355" i="41"/>
  <c r="BS358" i="41"/>
  <c r="BS388" i="41"/>
  <c r="BS361" i="41"/>
  <c r="BS363" i="41"/>
  <c r="BS381" i="41"/>
  <c r="BS382" i="41"/>
  <c r="BS389" i="41"/>
  <c r="BS393" i="41"/>
  <c r="BS395" i="41"/>
  <c r="BS357" i="41"/>
  <c r="BS365" i="41"/>
  <c r="BS385" i="41"/>
  <c r="BS378" i="41"/>
  <c r="BS392" i="41"/>
  <c r="BS396" i="41"/>
  <c r="BS398" i="41"/>
  <c r="BS359" i="41"/>
  <c r="BS367" i="41"/>
  <c r="BS369" i="41"/>
  <c r="BS371" i="41"/>
  <c r="BS373" i="41"/>
  <c r="BS375" i="41"/>
  <c r="BS377" i="41"/>
  <c r="BS379" i="41"/>
  <c r="BS397" i="41"/>
  <c r="BS383" i="41"/>
  <c r="V63" i="48"/>
  <c r="BT2" i="41"/>
  <c r="BS352" i="41"/>
  <c r="BS353" i="41"/>
  <c r="BS3" i="41"/>
  <c r="BS4" i="41"/>
  <c r="BS5" i="41"/>
  <c r="BS6" i="41"/>
  <c r="BS7" i="41"/>
  <c r="BS8" i="41"/>
  <c r="BS9" i="41"/>
  <c r="BS10" i="41"/>
  <c r="BS11" i="41"/>
  <c r="BS12" i="41"/>
  <c r="BS13" i="41"/>
  <c r="BS14" i="41"/>
  <c r="BS15" i="41"/>
  <c r="BS16" i="41"/>
  <c r="BS17" i="41"/>
  <c r="BS18" i="41"/>
  <c r="BS19" i="41"/>
  <c r="BS20" i="41"/>
  <c r="BS21" i="41"/>
  <c r="BS22" i="41"/>
  <c r="BS23" i="41"/>
  <c r="BS24" i="41"/>
  <c r="BS25" i="41"/>
  <c r="BS26" i="41"/>
  <c r="BS27" i="41"/>
  <c r="BS28" i="41"/>
  <c r="BS29" i="41"/>
  <c r="BS30" i="41"/>
  <c r="BS31" i="41"/>
  <c r="BS32" i="41"/>
  <c r="BS33" i="41"/>
  <c r="BS34" i="41"/>
  <c r="BS35" i="41"/>
  <c r="BS36" i="41"/>
  <c r="BS37" i="41"/>
  <c r="BS38" i="41"/>
  <c r="BS39" i="41"/>
  <c r="BS40" i="41"/>
  <c r="BS41" i="41"/>
  <c r="BS42" i="41"/>
  <c r="BS43" i="41"/>
  <c r="BS44" i="41"/>
  <c r="BS45" i="41"/>
  <c r="BS46" i="41"/>
  <c r="BS47" i="41"/>
  <c r="BS48" i="41"/>
  <c r="BS49" i="41"/>
  <c r="BS50" i="41"/>
  <c r="BS51" i="41"/>
  <c r="BS52" i="41"/>
  <c r="BS53" i="41"/>
  <c r="BS54" i="41"/>
  <c r="BS55" i="41"/>
  <c r="BS56" i="41"/>
  <c r="BS57" i="41"/>
  <c r="BS58" i="41"/>
  <c r="BS59" i="41"/>
  <c r="BS60" i="41"/>
  <c r="BS61" i="41"/>
  <c r="BS62" i="41"/>
  <c r="BS63" i="41"/>
  <c r="BS64" i="41"/>
  <c r="BS65" i="41"/>
  <c r="BS66" i="41"/>
  <c r="BS67" i="41"/>
  <c r="BS68" i="41"/>
  <c r="BS69" i="41"/>
  <c r="BS70" i="41"/>
  <c r="BS71" i="41"/>
  <c r="BS72" i="41"/>
  <c r="BS73" i="41"/>
  <c r="BS74" i="41"/>
  <c r="BS75" i="41"/>
  <c r="BS76" i="41"/>
  <c r="BS77" i="41"/>
  <c r="BS78" i="41"/>
  <c r="BS79" i="41"/>
  <c r="BS80" i="41"/>
  <c r="BS81" i="41"/>
  <c r="BS82" i="41"/>
  <c r="BS83" i="41"/>
  <c r="BS84" i="41"/>
  <c r="BS85" i="41"/>
  <c r="BS86" i="41"/>
  <c r="BS87" i="41"/>
  <c r="BS88" i="41"/>
  <c r="BS89" i="41"/>
  <c r="BS90" i="41"/>
  <c r="BS91" i="41"/>
  <c r="BS92" i="41"/>
  <c r="BS93" i="41"/>
  <c r="BS94" i="41"/>
  <c r="BS95" i="41"/>
  <c r="BS96" i="41"/>
  <c r="BS97" i="41"/>
  <c r="BS98" i="41"/>
  <c r="BS99" i="41"/>
  <c r="BS100" i="41"/>
  <c r="BS101" i="41"/>
  <c r="BS102" i="41"/>
  <c r="BS103" i="41"/>
  <c r="BS104" i="41"/>
  <c r="BS105" i="41"/>
  <c r="BS106" i="41"/>
  <c r="BS107" i="41"/>
  <c r="BS108" i="41"/>
  <c r="BS109" i="41"/>
  <c r="BS110" i="41"/>
  <c r="BS111" i="41"/>
  <c r="BS112" i="41"/>
  <c r="BS113" i="41"/>
  <c r="BS114" i="41"/>
  <c r="BS115" i="41"/>
  <c r="BS116" i="41"/>
  <c r="BS117" i="41"/>
  <c r="BS118" i="41"/>
  <c r="BS119" i="41"/>
  <c r="BS120" i="41"/>
  <c r="BS121" i="41"/>
  <c r="BS122" i="41"/>
  <c r="BS123" i="41"/>
  <c r="BS124" i="41"/>
  <c r="BS125" i="41"/>
  <c r="BS126" i="41"/>
  <c r="BS127" i="41"/>
  <c r="BS128" i="41"/>
  <c r="BS129" i="41"/>
  <c r="BS130" i="41"/>
  <c r="BS131" i="41"/>
  <c r="BS132" i="41"/>
  <c r="BS133" i="41"/>
  <c r="BS134" i="41"/>
  <c r="BS135" i="41"/>
  <c r="BS136" i="41"/>
  <c r="BS137" i="41"/>
  <c r="BS138" i="41"/>
  <c r="BS139" i="41"/>
  <c r="BS140" i="41"/>
  <c r="BS141" i="41"/>
  <c r="BS142" i="41"/>
  <c r="BS143" i="41"/>
  <c r="BS144" i="41"/>
  <c r="BS145" i="41"/>
  <c r="BS146" i="41"/>
  <c r="BS147" i="41"/>
  <c r="BS148" i="41"/>
  <c r="BS149" i="41"/>
  <c r="BS150" i="41"/>
  <c r="BS151" i="41"/>
  <c r="BS152" i="41"/>
  <c r="BS153" i="41"/>
  <c r="BS154" i="41"/>
  <c r="BS155" i="41"/>
  <c r="BS156" i="41"/>
  <c r="BS157" i="41"/>
  <c r="BS158" i="41"/>
  <c r="BS159" i="41"/>
  <c r="BS160" i="41"/>
  <c r="BS161" i="41"/>
  <c r="BS162" i="41"/>
  <c r="BS163" i="41"/>
  <c r="BS164" i="41"/>
  <c r="BS165" i="41"/>
  <c r="BS166" i="41"/>
  <c r="BS167" i="41"/>
  <c r="BS168" i="41"/>
  <c r="BS169" i="41"/>
  <c r="BS170" i="41"/>
  <c r="BS171" i="41"/>
  <c r="BS172" i="41"/>
  <c r="BS173" i="41"/>
  <c r="BS174" i="41"/>
  <c r="BS175" i="41"/>
  <c r="BS176" i="41"/>
  <c r="BS177" i="41"/>
  <c r="BS178" i="41"/>
  <c r="BS179" i="41"/>
  <c r="BS180" i="41"/>
  <c r="BS181" i="41"/>
  <c r="BS182" i="41"/>
  <c r="BS183" i="41"/>
  <c r="BS184" i="41"/>
  <c r="BS185" i="41"/>
  <c r="BS186" i="41"/>
  <c r="BS187" i="41"/>
  <c r="BS188" i="41"/>
  <c r="BS189" i="41"/>
  <c r="BS190" i="41"/>
  <c r="BS191" i="41"/>
  <c r="BS192" i="41"/>
  <c r="BS193" i="41"/>
  <c r="BS194" i="41"/>
  <c r="BS195" i="41"/>
  <c r="BS196" i="41"/>
  <c r="BS197" i="41"/>
  <c r="BS198" i="41"/>
  <c r="BS199" i="41"/>
  <c r="BS200" i="41"/>
  <c r="BS201" i="41"/>
  <c r="BS202" i="41"/>
  <c r="BS203" i="41"/>
  <c r="BS204" i="41"/>
  <c r="BS205" i="41"/>
  <c r="BS206" i="41"/>
  <c r="BS207" i="41"/>
  <c r="BS208" i="41"/>
  <c r="BS209" i="41"/>
  <c r="BS210" i="41"/>
  <c r="BS211" i="41"/>
  <c r="BS212" i="41"/>
  <c r="BS213" i="41"/>
  <c r="BS214" i="41"/>
  <c r="BS215" i="41"/>
  <c r="BS216" i="41"/>
  <c r="BS217" i="41"/>
  <c r="BS218" i="41"/>
  <c r="BS219" i="41"/>
  <c r="BS220" i="41"/>
  <c r="BS221" i="41"/>
  <c r="BS222" i="41"/>
  <c r="BS223" i="41"/>
  <c r="BS224" i="41"/>
  <c r="BS225" i="41"/>
  <c r="BS226" i="41"/>
  <c r="BS227" i="41"/>
  <c r="BS228" i="41"/>
  <c r="BS229" i="41"/>
  <c r="BS230" i="41"/>
  <c r="BS231" i="41"/>
  <c r="BS232" i="41"/>
  <c r="BS233" i="41"/>
  <c r="BS234" i="41"/>
  <c r="BS235" i="41"/>
  <c r="BS236" i="41"/>
  <c r="BS237" i="41"/>
  <c r="BS238" i="41"/>
  <c r="BS239" i="41"/>
  <c r="BS240" i="41"/>
  <c r="BS241" i="41"/>
  <c r="BS242" i="41"/>
  <c r="BS243" i="41"/>
  <c r="BS244" i="41"/>
  <c r="BS245" i="41"/>
  <c r="BS246" i="41"/>
  <c r="BS247" i="41"/>
  <c r="BS248" i="41"/>
  <c r="BS249" i="41"/>
  <c r="BS250" i="41"/>
  <c r="BS251" i="41"/>
  <c r="BS252" i="41"/>
  <c r="BS253" i="41"/>
  <c r="BS254" i="41"/>
  <c r="BS255" i="41"/>
  <c r="BS256" i="41"/>
  <c r="BS257" i="41"/>
  <c r="BS258" i="41"/>
  <c r="BS259" i="41"/>
  <c r="BS260" i="41"/>
  <c r="BS261" i="41"/>
  <c r="BS262" i="41"/>
  <c r="BS263" i="41"/>
  <c r="BS264" i="41"/>
  <c r="BS265" i="41"/>
  <c r="BS266" i="41"/>
  <c r="BS267" i="41"/>
  <c r="BS268" i="41"/>
  <c r="BS269" i="41"/>
  <c r="BS270" i="41"/>
  <c r="BS271" i="41"/>
  <c r="BS272" i="41"/>
  <c r="BS273" i="41"/>
  <c r="BS274" i="41"/>
  <c r="BS275" i="41"/>
  <c r="BS276" i="41"/>
  <c r="BS277" i="41"/>
  <c r="BS278" i="41"/>
  <c r="BS279" i="41"/>
  <c r="BS280" i="41"/>
  <c r="BS281" i="41"/>
  <c r="BS282" i="41"/>
  <c r="BS283" i="41"/>
  <c r="BS284" i="41"/>
  <c r="BS285" i="41"/>
  <c r="BS286" i="41"/>
  <c r="BS287" i="41"/>
  <c r="BS288" i="41"/>
  <c r="BS289" i="41"/>
  <c r="BS290" i="41"/>
  <c r="BS291" i="41"/>
  <c r="BS292" i="41"/>
  <c r="BS293" i="41"/>
  <c r="BS294" i="41"/>
  <c r="BS295" i="41"/>
  <c r="BS296" i="41"/>
  <c r="BS297" i="41"/>
  <c r="BS298" i="41"/>
  <c r="BS299" i="41"/>
  <c r="BS300" i="41"/>
  <c r="BS301" i="41"/>
  <c r="BS302" i="41"/>
  <c r="BS303" i="41"/>
  <c r="BS304" i="41"/>
  <c r="BS305" i="41"/>
  <c r="BS306" i="41"/>
  <c r="BS307" i="41"/>
  <c r="BS308" i="41"/>
  <c r="BS309" i="41"/>
  <c r="BS310" i="41"/>
  <c r="BS311" i="41"/>
  <c r="BS312" i="41"/>
  <c r="BS313" i="41"/>
  <c r="BS314" i="41"/>
  <c r="BS315" i="41"/>
  <c r="BS316" i="41"/>
  <c r="BS317" i="41"/>
  <c r="BS318" i="41"/>
  <c r="BS319" i="41"/>
  <c r="BS320" i="41"/>
  <c r="BS321" i="41"/>
  <c r="BS322" i="41"/>
  <c r="BS323" i="41"/>
  <c r="BS324" i="41"/>
  <c r="BS325" i="41"/>
  <c r="BS326" i="41"/>
  <c r="BS327" i="41"/>
  <c r="BS328" i="41"/>
  <c r="BS329" i="41"/>
  <c r="BS330" i="41"/>
  <c r="BS331" i="41"/>
  <c r="BS332" i="41"/>
  <c r="BS333" i="41"/>
  <c r="BS334" i="41"/>
  <c r="BS335" i="41"/>
  <c r="BS336" i="41"/>
  <c r="BS337" i="41"/>
  <c r="BS338" i="41"/>
  <c r="BS339" i="41"/>
  <c r="BS340" i="41"/>
  <c r="BS341" i="41"/>
  <c r="BS342" i="41"/>
  <c r="BS343" i="41"/>
  <c r="BS344" i="41"/>
  <c r="BS345" i="41"/>
  <c r="BS346" i="41"/>
  <c r="BS347" i="41"/>
  <c r="BS348" i="41"/>
  <c r="BS349" i="41"/>
  <c r="BS350" i="41"/>
  <c r="BS351" i="41"/>
  <c r="BT400" i="41" l="1"/>
  <c r="BT399" i="41"/>
  <c r="BT362" i="41"/>
  <c r="BT364" i="41"/>
  <c r="BT366" i="41"/>
  <c r="BT354" i="41"/>
  <c r="BT368" i="41"/>
  <c r="BT370" i="41"/>
  <c r="BT372" i="41"/>
  <c r="BT374" i="41"/>
  <c r="BT376" i="41"/>
  <c r="BT380" i="41"/>
  <c r="BT384" i="41"/>
  <c r="BT386" i="41"/>
  <c r="BT360" i="41"/>
  <c r="BT357" i="41"/>
  <c r="BT361" i="41"/>
  <c r="BT387" i="41"/>
  <c r="BT391" i="41"/>
  <c r="BT355" i="41"/>
  <c r="BT358" i="41"/>
  <c r="BT392" i="41"/>
  <c r="BT394" i="41"/>
  <c r="BT365" i="41"/>
  <c r="BT381" i="41"/>
  <c r="BT382" i="41"/>
  <c r="BT388" i="41"/>
  <c r="BT377" i="41"/>
  <c r="BT389" i="41"/>
  <c r="BT356" i="41"/>
  <c r="BT390" i="41"/>
  <c r="BT363" i="41"/>
  <c r="BT385" i="41"/>
  <c r="BT378" i="41"/>
  <c r="BT396" i="41"/>
  <c r="BT398" i="41"/>
  <c r="BT359" i="41"/>
  <c r="BT367" i="41"/>
  <c r="BT369" i="41"/>
  <c r="BT371" i="41"/>
  <c r="BT373" i="41"/>
  <c r="BT375" i="41"/>
  <c r="BT379" i="41"/>
  <c r="BT393" i="41"/>
  <c r="BT397" i="41"/>
  <c r="BT383" i="41"/>
  <c r="BT395" i="41"/>
  <c r="V64" i="48"/>
  <c r="BU2" i="41"/>
  <c r="BT353" i="41"/>
  <c r="BT3" i="41"/>
  <c r="BT352" i="41"/>
  <c r="BT4" i="41"/>
  <c r="BT5" i="41"/>
  <c r="BT6" i="41"/>
  <c r="BT7" i="41"/>
  <c r="BT8" i="41"/>
  <c r="BT9" i="41"/>
  <c r="BT10" i="41"/>
  <c r="BT11" i="41"/>
  <c r="BT12" i="41"/>
  <c r="BT13" i="41"/>
  <c r="BT14" i="41"/>
  <c r="BT15" i="41"/>
  <c r="BT16" i="41"/>
  <c r="BT17" i="41"/>
  <c r="BT18" i="41"/>
  <c r="BT19" i="41"/>
  <c r="BT20" i="41"/>
  <c r="BT21" i="41"/>
  <c r="BT22" i="41"/>
  <c r="BT23" i="41"/>
  <c r="BT24" i="41"/>
  <c r="BT25" i="41"/>
  <c r="BT26" i="41"/>
  <c r="BT27" i="41"/>
  <c r="BT28" i="41"/>
  <c r="BT29" i="41"/>
  <c r="BT30" i="41"/>
  <c r="BT31" i="41"/>
  <c r="BT32" i="41"/>
  <c r="BT33" i="41"/>
  <c r="BT34" i="41"/>
  <c r="BT35" i="41"/>
  <c r="BT36" i="41"/>
  <c r="BT37" i="41"/>
  <c r="BT38" i="41"/>
  <c r="BT39" i="41"/>
  <c r="BT40" i="41"/>
  <c r="BT41" i="41"/>
  <c r="BT42" i="41"/>
  <c r="BT43" i="41"/>
  <c r="BT44" i="41"/>
  <c r="BT45" i="41"/>
  <c r="BT46" i="41"/>
  <c r="BT47" i="41"/>
  <c r="BT48" i="41"/>
  <c r="BT49" i="41"/>
  <c r="BT50" i="41"/>
  <c r="BT51" i="41"/>
  <c r="BT52" i="41"/>
  <c r="BT53" i="41"/>
  <c r="BT54" i="41"/>
  <c r="BT55" i="41"/>
  <c r="BT56" i="41"/>
  <c r="BT57" i="41"/>
  <c r="BT58" i="41"/>
  <c r="BT59" i="41"/>
  <c r="BT60" i="41"/>
  <c r="BT61" i="41"/>
  <c r="BT62" i="41"/>
  <c r="BT63" i="41"/>
  <c r="BT64" i="41"/>
  <c r="BT65" i="41"/>
  <c r="BT66" i="41"/>
  <c r="BT67" i="41"/>
  <c r="BT68" i="41"/>
  <c r="BT69" i="41"/>
  <c r="BT70" i="41"/>
  <c r="BT71" i="41"/>
  <c r="BT72" i="41"/>
  <c r="BT73" i="41"/>
  <c r="BT74" i="41"/>
  <c r="BT75" i="41"/>
  <c r="BT76" i="41"/>
  <c r="BT77" i="41"/>
  <c r="BT78" i="41"/>
  <c r="BT79" i="41"/>
  <c r="BT80" i="41"/>
  <c r="BT81" i="41"/>
  <c r="BT82" i="41"/>
  <c r="BT83" i="41"/>
  <c r="BT84" i="41"/>
  <c r="BT85" i="41"/>
  <c r="BT86" i="41"/>
  <c r="BT87" i="41"/>
  <c r="BT88" i="41"/>
  <c r="BT89" i="41"/>
  <c r="BT90" i="41"/>
  <c r="BT91" i="41"/>
  <c r="BT92" i="41"/>
  <c r="BT93" i="41"/>
  <c r="BT94" i="41"/>
  <c r="BT95" i="41"/>
  <c r="BT96" i="41"/>
  <c r="BT97" i="41"/>
  <c r="BT98" i="41"/>
  <c r="BT99" i="41"/>
  <c r="BT100" i="41"/>
  <c r="BT101" i="41"/>
  <c r="BT102" i="41"/>
  <c r="BT103" i="41"/>
  <c r="BT104" i="41"/>
  <c r="BT105" i="41"/>
  <c r="BT106" i="41"/>
  <c r="BT107" i="41"/>
  <c r="BT108" i="41"/>
  <c r="BT109" i="41"/>
  <c r="BT110" i="41"/>
  <c r="BT111" i="41"/>
  <c r="BT112" i="41"/>
  <c r="BT113" i="41"/>
  <c r="BT114" i="41"/>
  <c r="BT117" i="41"/>
  <c r="BT118" i="41"/>
  <c r="BT119" i="41"/>
  <c r="BT120" i="41"/>
  <c r="BT121" i="41"/>
  <c r="BT122" i="41"/>
  <c r="BT123" i="41"/>
  <c r="BT124" i="41"/>
  <c r="BT125" i="41"/>
  <c r="BT126" i="41"/>
  <c r="BT127" i="41"/>
  <c r="BT128" i="41"/>
  <c r="BT129" i="41"/>
  <c r="BT130" i="41"/>
  <c r="BT131" i="41"/>
  <c r="BT132" i="41"/>
  <c r="BT133" i="41"/>
  <c r="BT134" i="41"/>
  <c r="BT135" i="41"/>
  <c r="BT136" i="41"/>
  <c r="BT137" i="41"/>
  <c r="BT138" i="41"/>
  <c r="BT139" i="41"/>
  <c r="BT140" i="41"/>
  <c r="BT141" i="41"/>
  <c r="BT142" i="41"/>
  <c r="BT143" i="41"/>
  <c r="BT144" i="41"/>
  <c r="BT145" i="41"/>
  <c r="BT146" i="41"/>
  <c r="BT147" i="41"/>
  <c r="BT148" i="41"/>
  <c r="BT149" i="41"/>
  <c r="BT150" i="41"/>
  <c r="BT151" i="41"/>
  <c r="BT152" i="41"/>
  <c r="BT153" i="41"/>
  <c r="BT154" i="41"/>
  <c r="BT155" i="41"/>
  <c r="BT156" i="41"/>
  <c r="BT157" i="41"/>
  <c r="BT158" i="41"/>
  <c r="BT159" i="41"/>
  <c r="BT160" i="41"/>
  <c r="BT161" i="41"/>
  <c r="BT162" i="41"/>
  <c r="BT163" i="41"/>
  <c r="BT164" i="41"/>
  <c r="BT165" i="41"/>
  <c r="BT166" i="41"/>
  <c r="BT167" i="41"/>
  <c r="BT168" i="41"/>
  <c r="BT169" i="41"/>
  <c r="BT170" i="41"/>
  <c r="BT171" i="41"/>
  <c r="BT115" i="41"/>
  <c r="BT116" i="41"/>
  <c r="BT172" i="41"/>
  <c r="BT173" i="41"/>
  <c r="BT174" i="41"/>
  <c r="BT175" i="41"/>
  <c r="BT176" i="41"/>
  <c r="BT177" i="41"/>
  <c r="BT178" i="41"/>
  <c r="BT179" i="41"/>
  <c r="BT180" i="41"/>
  <c r="BT181" i="41"/>
  <c r="BT182" i="41"/>
  <c r="BT183" i="41"/>
  <c r="BT184" i="41"/>
  <c r="BT185" i="41"/>
  <c r="BT186" i="41"/>
  <c r="BT187" i="41"/>
  <c r="BT188" i="41"/>
  <c r="BT189" i="41"/>
  <c r="BT190" i="41"/>
  <c r="BT191" i="41"/>
  <c r="BT192" i="41"/>
  <c r="BT193" i="41"/>
  <c r="BT194" i="41"/>
  <c r="BT195" i="41"/>
  <c r="BT196" i="41"/>
  <c r="BT197" i="41"/>
  <c r="BT198" i="41"/>
  <c r="BT199" i="41"/>
  <c r="BT200" i="41"/>
  <c r="BT201" i="41"/>
  <c r="BT202" i="41"/>
  <c r="BT203" i="41"/>
  <c r="BT204" i="41"/>
  <c r="BT205" i="41"/>
  <c r="BT206" i="41"/>
  <c r="BT207" i="41"/>
  <c r="BT208" i="41"/>
  <c r="BT209" i="41"/>
  <c r="BT210" i="41"/>
  <c r="BT211" i="41"/>
  <c r="BT212" i="41"/>
  <c r="BT213" i="41"/>
  <c r="BT214" i="41"/>
  <c r="BT215" i="41"/>
  <c r="BT216" i="41"/>
  <c r="BT217" i="41"/>
  <c r="BT218" i="41"/>
  <c r="BT219" i="41"/>
  <c r="BT220" i="41"/>
  <c r="BT221" i="41"/>
  <c r="BT222" i="41"/>
  <c r="BT223" i="41"/>
  <c r="BT224" i="41"/>
  <c r="BT225" i="41"/>
  <c r="BT226" i="41"/>
  <c r="BT227" i="41"/>
  <c r="BT228" i="41"/>
  <c r="BT229" i="41"/>
  <c r="BT230" i="41"/>
  <c r="BT231" i="41"/>
  <c r="BT232" i="41"/>
  <c r="BT233" i="41"/>
  <c r="BT234" i="41"/>
  <c r="BT235" i="41"/>
  <c r="BT236" i="41"/>
  <c r="BT237" i="41"/>
  <c r="BT238" i="41"/>
  <c r="BT239" i="41"/>
  <c r="BT240" i="41"/>
  <c r="BT241" i="41"/>
  <c r="BT242" i="41"/>
  <c r="BT243" i="41"/>
  <c r="BT244" i="41"/>
  <c r="BT245" i="41"/>
  <c r="BT246" i="41"/>
  <c r="BT247" i="41"/>
  <c r="BT248" i="41"/>
  <c r="BT249" i="41"/>
  <c r="BT250" i="41"/>
  <c r="BT251" i="41"/>
  <c r="BT252" i="41"/>
  <c r="BT253" i="41"/>
  <c r="BT254" i="41"/>
  <c r="BT255" i="41"/>
  <c r="BT256" i="41"/>
  <c r="BT257" i="41"/>
  <c r="BT258" i="41"/>
  <c r="BT259" i="41"/>
  <c r="BT260" i="41"/>
  <c r="BT261" i="41"/>
  <c r="BT262" i="41"/>
  <c r="BT263" i="41"/>
  <c r="BT264" i="41"/>
  <c r="BT265" i="41"/>
  <c r="BT266" i="41"/>
  <c r="BT267" i="41"/>
  <c r="BT268" i="41"/>
  <c r="BT269" i="41"/>
  <c r="BT270" i="41"/>
  <c r="BT271" i="41"/>
  <c r="BT272" i="41"/>
  <c r="BT273" i="41"/>
  <c r="BT274" i="41"/>
  <c r="BT275" i="41"/>
  <c r="BT276" i="41"/>
  <c r="BT277" i="41"/>
  <c r="BT278" i="41"/>
  <c r="BT279" i="41"/>
  <c r="BT280" i="41"/>
  <c r="BT281" i="41"/>
  <c r="BT282" i="41"/>
  <c r="BT283" i="41"/>
  <c r="BT284" i="41"/>
  <c r="BT285" i="41"/>
  <c r="BT286" i="41"/>
  <c r="BT287" i="41"/>
  <c r="BT288" i="41"/>
  <c r="BT289" i="41"/>
  <c r="BT290" i="41"/>
  <c r="BT291" i="41"/>
  <c r="BT292" i="41"/>
  <c r="BT293" i="41"/>
  <c r="BT294" i="41"/>
  <c r="BT295" i="41"/>
  <c r="BT296" i="41"/>
  <c r="BT297" i="41"/>
  <c r="BT298" i="41"/>
  <c r="BT299" i="41"/>
  <c r="BT300" i="41"/>
  <c r="BT301" i="41"/>
  <c r="BT302" i="41"/>
  <c r="BT303" i="41"/>
  <c r="BT304" i="41"/>
  <c r="BT305" i="41"/>
  <c r="BT306" i="41"/>
  <c r="BT307" i="41"/>
  <c r="BT308" i="41"/>
  <c r="BT309" i="41"/>
  <c r="BT310" i="41"/>
  <c r="BT311" i="41"/>
  <c r="BT312" i="41"/>
  <c r="BT313" i="41"/>
  <c r="BT314" i="41"/>
  <c r="BT315" i="41"/>
  <c r="BT316" i="41"/>
  <c r="BT317" i="41"/>
  <c r="BT318" i="41"/>
  <c r="BT319" i="41"/>
  <c r="BT320" i="41"/>
  <c r="BT321" i="41"/>
  <c r="BT322" i="41"/>
  <c r="BT323" i="41"/>
  <c r="BT324" i="41"/>
  <c r="BT325" i="41"/>
  <c r="BT326" i="41"/>
  <c r="BT327" i="41"/>
  <c r="BT328" i="41"/>
  <c r="BT329" i="41"/>
  <c r="BT330" i="41"/>
  <c r="BT331" i="41"/>
  <c r="BT332" i="41"/>
  <c r="BT333" i="41"/>
  <c r="BT334" i="41"/>
  <c r="BT335" i="41"/>
  <c r="BT336" i="41"/>
  <c r="BT337" i="41"/>
  <c r="BT338" i="41"/>
  <c r="BT339" i="41"/>
  <c r="BT340" i="41"/>
  <c r="BT341" i="41"/>
  <c r="BT342" i="41"/>
  <c r="BT343" i="41"/>
  <c r="BT344" i="41"/>
  <c r="BT345" i="41"/>
  <c r="BT346" i="41"/>
  <c r="BT347" i="41"/>
  <c r="BT348" i="41"/>
  <c r="BT349" i="41"/>
  <c r="BT350" i="41"/>
  <c r="BT351" i="41"/>
  <c r="BU400" i="41" l="1"/>
  <c r="BU399" i="41"/>
  <c r="BU362" i="41"/>
  <c r="BU364" i="41"/>
  <c r="BU354" i="41"/>
  <c r="BU368" i="41"/>
  <c r="BU370" i="41"/>
  <c r="BU372" i="41"/>
  <c r="BU374" i="41"/>
  <c r="BU376" i="41"/>
  <c r="BU380" i="41"/>
  <c r="BU384" i="41"/>
  <c r="BU360" i="41"/>
  <c r="BU390" i="41"/>
  <c r="BU357" i="41"/>
  <c r="BU361" i="41"/>
  <c r="BU387" i="41"/>
  <c r="BU391" i="41"/>
  <c r="BU358" i="41"/>
  <c r="BU388" i="41"/>
  <c r="BU392" i="41"/>
  <c r="BU356" i="41"/>
  <c r="BU366" i="41"/>
  <c r="BU386" i="41"/>
  <c r="BU365" i="41"/>
  <c r="BU381" i="41"/>
  <c r="BU355" i="41"/>
  <c r="BU382" i="41"/>
  <c r="BU377" i="41"/>
  <c r="BU389" i="41"/>
  <c r="BU393" i="41"/>
  <c r="BU394" i="41"/>
  <c r="BU363" i="41"/>
  <c r="BU385" i="41"/>
  <c r="BU378" i="41"/>
  <c r="BU396" i="41"/>
  <c r="BU398" i="41"/>
  <c r="BU359" i="41"/>
  <c r="BU367" i="41"/>
  <c r="BU369" i="41"/>
  <c r="BU371" i="41"/>
  <c r="BU373" i="41"/>
  <c r="BU375" i="41"/>
  <c r="BU379" i="41"/>
  <c r="BU397" i="41"/>
  <c r="BU383" i="41"/>
  <c r="BU395" i="41"/>
  <c r="V65" i="48"/>
  <c r="BV2" i="41"/>
  <c r="BW2" i="41" s="1"/>
  <c r="BX2" i="41" s="1"/>
  <c r="BY2" i="41" s="1"/>
  <c r="BZ2" i="41" s="1"/>
  <c r="CA2" i="41" s="1"/>
  <c r="BU352" i="41"/>
  <c r="BU353" i="41"/>
  <c r="BU3" i="41"/>
  <c r="BU4" i="41"/>
  <c r="BU5" i="41"/>
  <c r="BU6" i="41"/>
  <c r="BU7" i="41"/>
  <c r="BU8" i="41"/>
  <c r="BU9" i="41"/>
  <c r="BU10" i="41"/>
  <c r="BU11" i="41"/>
  <c r="BU12" i="41"/>
  <c r="BU13" i="41"/>
  <c r="BU14" i="41"/>
  <c r="BU15" i="41"/>
  <c r="BU16" i="41"/>
  <c r="BU17" i="41"/>
  <c r="BU18" i="41"/>
  <c r="BU19" i="41"/>
  <c r="BU20" i="41"/>
  <c r="BU21" i="41"/>
  <c r="BU22" i="41"/>
  <c r="BU23" i="41"/>
  <c r="BU24" i="41"/>
  <c r="BU25" i="41"/>
  <c r="BU26" i="41"/>
  <c r="BU27" i="41"/>
  <c r="BU28" i="41"/>
  <c r="BU29" i="41"/>
  <c r="BU30" i="41"/>
  <c r="BU31" i="41"/>
  <c r="BU32" i="41"/>
  <c r="BU33" i="41"/>
  <c r="BU34" i="41"/>
  <c r="BU35" i="41"/>
  <c r="BU36" i="41"/>
  <c r="BU37" i="41"/>
  <c r="BU38" i="41"/>
  <c r="BU39" i="41"/>
  <c r="BU40" i="41"/>
  <c r="BU41" i="41"/>
  <c r="BU42" i="41"/>
  <c r="BU43" i="41"/>
  <c r="BU44" i="41"/>
  <c r="BU45" i="41"/>
  <c r="BU46" i="41"/>
  <c r="BU47" i="41"/>
  <c r="BU48" i="41"/>
  <c r="BU49" i="41"/>
  <c r="BU50" i="41"/>
  <c r="BU51" i="41"/>
  <c r="BU52" i="41"/>
  <c r="BU53" i="41"/>
  <c r="BU54" i="41"/>
  <c r="BU55" i="41"/>
  <c r="BU56" i="41"/>
  <c r="BU57" i="41"/>
  <c r="BU58" i="41"/>
  <c r="BU59" i="41"/>
  <c r="BU60" i="41"/>
  <c r="BU61" i="41"/>
  <c r="BU62" i="41"/>
  <c r="BU63" i="41"/>
  <c r="BU64" i="41"/>
  <c r="BU65" i="41"/>
  <c r="BU66" i="41"/>
  <c r="BU67" i="41"/>
  <c r="BU68" i="41"/>
  <c r="BU69" i="41"/>
  <c r="BU70" i="41"/>
  <c r="BU71" i="41"/>
  <c r="BU72" i="41"/>
  <c r="BU73" i="41"/>
  <c r="BU74" i="41"/>
  <c r="BU75" i="41"/>
  <c r="BU76" i="41"/>
  <c r="BU77" i="41"/>
  <c r="BU78" i="41"/>
  <c r="BU79" i="41"/>
  <c r="BU80" i="41"/>
  <c r="BU81" i="41"/>
  <c r="BU82" i="41"/>
  <c r="BU83" i="41"/>
  <c r="BU84" i="41"/>
  <c r="BU85" i="41"/>
  <c r="BU86" i="41"/>
  <c r="BU87" i="41"/>
  <c r="BU88" i="41"/>
  <c r="BU89" i="41"/>
  <c r="BU90" i="41"/>
  <c r="BU91" i="41"/>
  <c r="BU92" i="41"/>
  <c r="BU93" i="41"/>
  <c r="BU94" i="41"/>
  <c r="BU95" i="41"/>
  <c r="BU96" i="41"/>
  <c r="BU97" i="41"/>
  <c r="BU98" i="41"/>
  <c r="BU99" i="41"/>
  <c r="BU100" i="41"/>
  <c r="BU101" i="41"/>
  <c r="BU102" i="41"/>
  <c r="BU103" i="41"/>
  <c r="BU104" i="41"/>
  <c r="BU105" i="41"/>
  <c r="BU106" i="41"/>
  <c r="BU107" i="41"/>
  <c r="BU108" i="41"/>
  <c r="BU109" i="41"/>
  <c r="BU110" i="41"/>
  <c r="BU111" i="41"/>
  <c r="BU112" i="41"/>
  <c r="BU113" i="41"/>
  <c r="BU114" i="41"/>
  <c r="BU115" i="41"/>
  <c r="BU116" i="41"/>
  <c r="BU117" i="41"/>
  <c r="BU118" i="41"/>
  <c r="BU119" i="41"/>
  <c r="BU120" i="41"/>
  <c r="BU121" i="41"/>
  <c r="BU122" i="41"/>
  <c r="BU123" i="41"/>
  <c r="BU124" i="41"/>
  <c r="BU125" i="41"/>
  <c r="BU126" i="41"/>
  <c r="BU127" i="41"/>
  <c r="BU128" i="41"/>
  <c r="BU129" i="41"/>
  <c r="BU130" i="41"/>
  <c r="BU131" i="41"/>
  <c r="BU132" i="41"/>
  <c r="BU133" i="41"/>
  <c r="BU134" i="41"/>
  <c r="BU135" i="41"/>
  <c r="BU136" i="41"/>
  <c r="BU137" i="41"/>
  <c r="BU138" i="41"/>
  <c r="BU139" i="41"/>
  <c r="BU140" i="41"/>
  <c r="BU141" i="41"/>
  <c r="BU142" i="41"/>
  <c r="BU143" i="41"/>
  <c r="BU144" i="41"/>
  <c r="BU145" i="41"/>
  <c r="BU146" i="41"/>
  <c r="BU147" i="41"/>
  <c r="BU148" i="41"/>
  <c r="BU149" i="41"/>
  <c r="BU150" i="41"/>
  <c r="BU151" i="41"/>
  <c r="BU152" i="41"/>
  <c r="BU153" i="41"/>
  <c r="BU154" i="41"/>
  <c r="BU155" i="41"/>
  <c r="BU156" i="41"/>
  <c r="BU157" i="41"/>
  <c r="BU158" i="41"/>
  <c r="BU159" i="41"/>
  <c r="BU160" i="41"/>
  <c r="BU161" i="41"/>
  <c r="BU162" i="41"/>
  <c r="BU163" i="41"/>
  <c r="BU164" i="41"/>
  <c r="BU165" i="41"/>
  <c r="BU166" i="41"/>
  <c r="BU167" i="41"/>
  <c r="BU168" i="41"/>
  <c r="BU169" i="41"/>
  <c r="BU170" i="41"/>
  <c r="BU172" i="41"/>
  <c r="BU173" i="41"/>
  <c r="BU174" i="41"/>
  <c r="BU175" i="41"/>
  <c r="BU176" i="41"/>
  <c r="BU177" i="41"/>
  <c r="BU178" i="41"/>
  <c r="BU179" i="41"/>
  <c r="BU180" i="41"/>
  <c r="BU181" i="41"/>
  <c r="BU182" i="41"/>
  <c r="BU183" i="41"/>
  <c r="BU184" i="41"/>
  <c r="BU185" i="41"/>
  <c r="BU186" i="41"/>
  <c r="BU187" i="41"/>
  <c r="BU188" i="41"/>
  <c r="BU189" i="41"/>
  <c r="BU190" i="41"/>
  <c r="BU191" i="41"/>
  <c r="BU192" i="41"/>
  <c r="BU193" i="41"/>
  <c r="BU194" i="41"/>
  <c r="BU195" i="41"/>
  <c r="BU196" i="41"/>
  <c r="BU197" i="41"/>
  <c r="BU198" i="41"/>
  <c r="BU199" i="41"/>
  <c r="BU200" i="41"/>
  <c r="BU201" i="41"/>
  <c r="BU202" i="41"/>
  <c r="BU203" i="41"/>
  <c r="BU204" i="41"/>
  <c r="BU205" i="41"/>
  <c r="BU206" i="41"/>
  <c r="BU207" i="41"/>
  <c r="BU208" i="41"/>
  <c r="BU209" i="41"/>
  <c r="BU210" i="41"/>
  <c r="BU211" i="41"/>
  <c r="BU212" i="41"/>
  <c r="BU213" i="41"/>
  <c r="BU214" i="41"/>
  <c r="BU215" i="41"/>
  <c r="BU216" i="41"/>
  <c r="BU217" i="41"/>
  <c r="BU218" i="41"/>
  <c r="BU219" i="41"/>
  <c r="BU220" i="41"/>
  <c r="BU221" i="41"/>
  <c r="BU222" i="41"/>
  <c r="BU223" i="41"/>
  <c r="BU224" i="41"/>
  <c r="BU225" i="41"/>
  <c r="BU226" i="41"/>
  <c r="BU227" i="41"/>
  <c r="BU228" i="41"/>
  <c r="BU229" i="41"/>
  <c r="BU230" i="41"/>
  <c r="BU231" i="41"/>
  <c r="BU232" i="41"/>
  <c r="BU233" i="41"/>
  <c r="BU234" i="41"/>
  <c r="BU235" i="41"/>
  <c r="BU236" i="41"/>
  <c r="BU237" i="41"/>
  <c r="BU238" i="41"/>
  <c r="BU239" i="41"/>
  <c r="BU240" i="41"/>
  <c r="BU241" i="41"/>
  <c r="BU242" i="41"/>
  <c r="BU243" i="41"/>
  <c r="BU244" i="41"/>
  <c r="BU245" i="41"/>
  <c r="BU246" i="41"/>
  <c r="BU247" i="41"/>
  <c r="BU248" i="41"/>
  <c r="BU249" i="41"/>
  <c r="BU250" i="41"/>
  <c r="BU251" i="41"/>
  <c r="BU252" i="41"/>
  <c r="BU253" i="41"/>
  <c r="BU254" i="41"/>
  <c r="BU255" i="41"/>
  <c r="BU256" i="41"/>
  <c r="BU257" i="41"/>
  <c r="BU258" i="41"/>
  <c r="BU259" i="41"/>
  <c r="BU260" i="41"/>
  <c r="BU261" i="41"/>
  <c r="BU262" i="41"/>
  <c r="BU263" i="41"/>
  <c r="BU264" i="41"/>
  <c r="BU265" i="41"/>
  <c r="BU266" i="41"/>
  <c r="BU267" i="41"/>
  <c r="BU268" i="41"/>
  <c r="BU269" i="41"/>
  <c r="BU270" i="41"/>
  <c r="BU271" i="41"/>
  <c r="BU272" i="41"/>
  <c r="BU273" i="41"/>
  <c r="BU274" i="41"/>
  <c r="BU275" i="41"/>
  <c r="BU276" i="41"/>
  <c r="BU277" i="41"/>
  <c r="BU278" i="41"/>
  <c r="BU279" i="41"/>
  <c r="BU280" i="41"/>
  <c r="BU281" i="41"/>
  <c r="BU282" i="41"/>
  <c r="BU283" i="41"/>
  <c r="BU284" i="41"/>
  <c r="BU171" i="41"/>
  <c r="BU285" i="41"/>
  <c r="BU286" i="41"/>
  <c r="BU287" i="41"/>
  <c r="BU288" i="41"/>
  <c r="BU289" i="41"/>
  <c r="BU290" i="41"/>
  <c r="BU291" i="41"/>
  <c r="BU292" i="41"/>
  <c r="BU293" i="41"/>
  <c r="BU294" i="41"/>
  <c r="BU295" i="41"/>
  <c r="BU296" i="41"/>
  <c r="BU297" i="41"/>
  <c r="BU298" i="41"/>
  <c r="BU299" i="41"/>
  <c r="BU300" i="41"/>
  <c r="BU301" i="41"/>
  <c r="BU302" i="41"/>
  <c r="BU303" i="41"/>
  <c r="BU304" i="41"/>
  <c r="BU305" i="41"/>
  <c r="BU306" i="41"/>
  <c r="BU307" i="41"/>
  <c r="BU308" i="41"/>
  <c r="BU309" i="41"/>
  <c r="BU310" i="41"/>
  <c r="BU311" i="41"/>
  <c r="BU312" i="41"/>
  <c r="BU313" i="41"/>
  <c r="BU314" i="41"/>
  <c r="BU315" i="41"/>
  <c r="BU316" i="41"/>
  <c r="BU317" i="41"/>
  <c r="BU318" i="41"/>
  <c r="BU319" i="41"/>
  <c r="BU320" i="41"/>
  <c r="BU321" i="41"/>
  <c r="BU322" i="41"/>
  <c r="BU323" i="41"/>
  <c r="BU324" i="41"/>
  <c r="BU325" i="41"/>
  <c r="BU326" i="41"/>
  <c r="BU327" i="41"/>
  <c r="BU328" i="41"/>
  <c r="BU329" i="41"/>
  <c r="BU330" i="41"/>
  <c r="BU331" i="41"/>
  <c r="BU332" i="41"/>
  <c r="BU333" i="41"/>
  <c r="BU334" i="41"/>
  <c r="BU335" i="41"/>
  <c r="BU336" i="41"/>
  <c r="BU337" i="41"/>
  <c r="BU338" i="41"/>
  <c r="BU339" i="41"/>
  <c r="BU340" i="41"/>
  <c r="BU341" i="41"/>
  <c r="BU342" i="41"/>
  <c r="BU343" i="41"/>
  <c r="BU344" i="41"/>
  <c r="BU345" i="41"/>
  <c r="BU346" i="41"/>
  <c r="BU347" i="41"/>
  <c r="BU348" i="41"/>
  <c r="BU349" i="41"/>
  <c r="BU350" i="41"/>
  <c r="BU351" i="41"/>
  <c r="V66" i="48" l="1"/>
  <c r="K7" i="7"/>
  <c r="G7" i="7"/>
  <c r="B19" i="7" l="1"/>
  <c r="B18" i="28" l="1"/>
  <c r="D32" i="5"/>
  <c r="F8" i="7" l="1"/>
  <c r="D8" i="7" l="1"/>
  <c r="H7" i="7" s="1"/>
  <c r="O7" i="7" s="1"/>
  <c r="F9" i="7"/>
  <c r="I8" i="7" l="1"/>
  <c r="K8" i="7"/>
  <c r="E8" i="7"/>
  <c r="R8" i="7"/>
  <c r="D9" i="7"/>
  <c r="P7" i="7"/>
  <c r="J7" i="7"/>
  <c r="F10" i="7"/>
  <c r="D10" i="7" l="1"/>
  <c r="E9" i="7"/>
  <c r="R9" i="7"/>
  <c r="K9" i="7"/>
  <c r="I9" i="7"/>
  <c r="F11" i="7"/>
  <c r="D11" i="7" l="1"/>
  <c r="R10" i="7"/>
  <c r="E10" i="7"/>
  <c r="F12" i="7"/>
  <c r="K10" i="7"/>
  <c r="I10" i="7"/>
  <c r="D12" i="7" l="1"/>
  <c r="E11" i="7"/>
  <c r="R11" i="7"/>
  <c r="F13" i="7"/>
  <c r="K11" i="7"/>
  <c r="I11" i="7"/>
  <c r="D13" i="7" l="1"/>
  <c r="R12" i="7"/>
  <c r="E12" i="7"/>
  <c r="F14" i="7"/>
  <c r="K12" i="7"/>
  <c r="I12" i="7"/>
  <c r="D14" i="7" l="1"/>
  <c r="E13" i="7"/>
  <c r="R13" i="7"/>
  <c r="F15" i="7"/>
  <c r="K13" i="7"/>
  <c r="I13" i="7"/>
  <c r="D15" i="7" l="1"/>
  <c r="R14" i="7"/>
  <c r="E14" i="7"/>
  <c r="F16" i="7"/>
  <c r="K14" i="7"/>
  <c r="I14" i="7"/>
  <c r="D16" i="7" l="1"/>
  <c r="E15" i="7"/>
  <c r="R15" i="7"/>
  <c r="F17" i="7"/>
  <c r="D17" i="7" l="1"/>
  <c r="R16" i="7"/>
  <c r="E16" i="7"/>
  <c r="F18" i="7"/>
  <c r="K16" i="7"/>
  <c r="I16" i="7"/>
  <c r="D18" i="7" l="1"/>
  <c r="E17" i="7"/>
  <c r="R17" i="7"/>
  <c r="F19" i="7"/>
  <c r="K17" i="7"/>
  <c r="I17" i="7"/>
  <c r="D19" i="7" l="1"/>
  <c r="R18" i="7"/>
  <c r="E18" i="7"/>
  <c r="K18" i="7"/>
  <c r="I18" i="7"/>
  <c r="F20" i="7"/>
  <c r="D20" i="7" l="1"/>
  <c r="E19" i="7"/>
  <c r="R19" i="7"/>
  <c r="G19" i="7"/>
  <c r="H19" i="7" s="1"/>
  <c r="P19" i="7" s="1"/>
  <c r="F21" i="7"/>
  <c r="K19" i="7"/>
  <c r="I19" i="7"/>
  <c r="O19" i="7" l="1"/>
  <c r="D21" i="7"/>
  <c r="R20" i="7"/>
  <c r="E20" i="7"/>
  <c r="J19" i="7"/>
  <c r="G20" i="7"/>
  <c r="H20" i="7" s="1"/>
  <c r="P20" i="7" s="1"/>
  <c r="F22" i="7"/>
  <c r="K20" i="7"/>
  <c r="I20" i="7"/>
  <c r="O20" i="7" l="1"/>
  <c r="D22" i="7"/>
  <c r="E21" i="7"/>
  <c r="R21" i="7"/>
  <c r="J20" i="7"/>
  <c r="G21" i="7"/>
  <c r="H21" i="7" s="1"/>
  <c r="P21" i="7" s="1"/>
  <c r="K21" i="7"/>
  <c r="I21" i="7"/>
  <c r="F23" i="7"/>
  <c r="O21" i="7" l="1"/>
  <c r="D23" i="7"/>
  <c r="R22" i="7"/>
  <c r="E22" i="7"/>
  <c r="G22" i="7"/>
  <c r="H22" i="7" s="1"/>
  <c r="P22" i="7" s="1"/>
  <c r="J21" i="7"/>
  <c r="F24" i="7"/>
  <c r="K22" i="7"/>
  <c r="I22" i="7"/>
  <c r="O22" i="7" l="1"/>
  <c r="D24" i="7"/>
  <c r="E23" i="7"/>
  <c r="R23" i="7"/>
  <c r="J22" i="7"/>
  <c r="G23" i="7"/>
  <c r="H23" i="7" s="1"/>
  <c r="P23" i="7" s="1"/>
  <c r="F25" i="7"/>
  <c r="K23" i="7"/>
  <c r="I23" i="7"/>
  <c r="O23" i="7" l="1"/>
  <c r="D25" i="7"/>
  <c r="R24" i="7"/>
  <c r="E24" i="7"/>
  <c r="J23" i="7"/>
  <c r="G24" i="7"/>
  <c r="H24" i="7" s="1"/>
  <c r="P24" i="7" s="1"/>
  <c r="K24" i="7"/>
  <c r="I24" i="7"/>
  <c r="F26" i="7"/>
  <c r="O24" i="7" l="1"/>
  <c r="D26" i="7"/>
  <c r="E25" i="7"/>
  <c r="R25" i="7"/>
  <c r="J24" i="7"/>
  <c r="G25" i="7"/>
  <c r="H25" i="7" s="1"/>
  <c r="P25" i="7" s="1"/>
  <c r="F27" i="7"/>
  <c r="G26" i="7"/>
  <c r="H26" i="7" s="1"/>
  <c r="I25" i="7"/>
  <c r="K25" i="7"/>
  <c r="O25" i="7" l="1"/>
  <c r="P26" i="7"/>
  <c r="D27" i="7"/>
  <c r="R26" i="7"/>
  <c r="E26" i="7"/>
  <c r="O26" i="7" s="1"/>
  <c r="J25" i="7"/>
  <c r="F28" i="7"/>
  <c r="K26" i="7"/>
  <c r="I26" i="7"/>
  <c r="J26" i="7" s="1"/>
  <c r="D28" i="7" l="1"/>
  <c r="E27" i="7"/>
  <c r="R27" i="7"/>
  <c r="G27" i="7"/>
  <c r="H27" i="7" s="1"/>
  <c r="P27" i="7" s="1"/>
  <c r="F29" i="7"/>
  <c r="K27" i="7"/>
  <c r="I27" i="7"/>
  <c r="O27" i="7" l="1"/>
  <c r="D29" i="7"/>
  <c r="R28" i="7"/>
  <c r="E28" i="7"/>
  <c r="G28" i="7"/>
  <c r="H28" i="7" s="1"/>
  <c r="P28" i="7" s="1"/>
  <c r="J27" i="7"/>
  <c r="F30" i="7"/>
  <c r="I28" i="7"/>
  <c r="K28" i="7"/>
  <c r="O28" i="7" l="1"/>
  <c r="D30" i="7"/>
  <c r="E29" i="7"/>
  <c r="R29" i="7"/>
  <c r="J28" i="7"/>
  <c r="G29" i="7"/>
  <c r="H29" i="7" s="1"/>
  <c r="P29" i="7" s="1"/>
  <c r="F31" i="7"/>
  <c r="K29" i="7"/>
  <c r="I29" i="7"/>
  <c r="O29" i="7" l="1"/>
  <c r="D31" i="7"/>
  <c r="R30" i="7"/>
  <c r="E30" i="7"/>
  <c r="J29" i="7"/>
  <c r="G30" i="7"/>
  <c r="H30" i="7" s="1"/>
  <c r="P30" i="7" s="1"/>
  <c r="K30" i="7"/>
  <c r="I30" i="7"/>
  <c r="F32" i="7"/>
  <c r="O30" i="7" l="1"/>
  <c r="D32" i="7"/>
  <c r="E31" i="7"/>
  <c r="R31" i="7"/>
  <c r="J30" i="7"/>
  <c r="G31" i="7"/>
  <c r="H31" i="7" s="1"/>
  <c r="P31" i="7" s="1"/>
  <c r="F33" i="7"/>
  <c r="K31" i="7"/>
  <c r="I31" i="7"/>
  <c r="O31" i="7" l="1"/>
  <c r="D33" i="7"/>
  <c r="R32" i="7"/>
  <c r="E32" i="7"/>
  <c r="J31" i="7"/>
  <c r="G32" i="7"/>
  <c r="H32" i="7" s="1"/>
  <c r="P32" i="7" s="1"/>
  <c r="F34" i="7"/>
  <c r="I32" i="7"/>
  <c r="K32" i="7"/>
  <c r="O32" i="7" l="1"/>
  <c r="D34" i="7"/>
  <c r="E33" i="7"/>
  <c r="R33" i="7"/>
  <c r="Q19" i="7"/>
  <c r="Q28" i="7"/>
  <c r="Q20" i="7"/>
  <c r="Q25" i="7"/>
  <c r="Q30" i="7"/>
  <c r="Q23" i="7"/>
  <c r="Q27" i="7"/>
  <c r="G33" i="7"/>
  <c r="H33" i="7" s="1"/>
  <c r="P33" i="7" s="1"/>
  <c r="Q31" i="7"/>
  <c r="Q24" i="7"/>
  <c r="Q29" i="7"/>
  <c r="Q21" i="7"/>
  <c r="Q26" i="7"/>
  <c r="Q7" i="7"/>
  <c r="Q22" i="7"/>
  <c r="J32" i="7"/>
  <c r="F35" i="7"/>
  <c r="K33" i="7"/>
  <c r="I33" i="7"/>
  <c r="O33" i="7" l="1"/>
  <c r="D35" i="7"/>
  <c r="R34" i="7"/>
  <c r="E34" i="7"/>
  <c r="G34" i="7"/>
  <c r="H34" i="7" s="1"/>
  <c r="P34" i="7" s="1"/>
  <c r="J33" i="7"/>
  <c r="Q32" i="7"/>
  <c r="K34" i="7"/>
  <c r="I34" i="7"/>
  <c r="F36" i="7"/>
  <c r="O34" i="7" l="1"/>
  <c r="D36" i="7"/>
  <c r="E35" i="7"/>
  <c r="R35" i="7"/>
  <c r="J34" i="7"/>
  <c r="Q33" i="7"/>
  <c r="F37" i="7"/>
  <c r="D37" i="7" l="1"/>
  <c r="R36" i="7"/>
  <c r="E36" i="7"/>
  <c r="Q34" i="7"/>
  <c r="F38" i="7"/>
  <c r="D38" i="7" l="1"/>
  <c r="E37" i="7"/>
  <c r="R37" i="7"/>
  <c r="G37" i="7"/>
  <c r="H37" i="7" s="1"/>
  <c r="P37" i="7" s="1"/>
  <c r="F39" i="7"/>
  <c r="K37" i="7"/>
  <c r="I37" i="7"/>
  <c r="O37" i="7" l="1"/>
  <c r="D39" i="7"/>
  <c r="R38" i="7"/>
  <c r="E38" i="7"/>
  <c r="J37" i="7"/>
  <c r="F40" i="7"/>
  <c r="D40" i="7" l="1"/>
  <c r="E39" i="7"/>
  <c r="R39" i="7"/>
  <c r="Q37" i="7"/>
  <c r="F41" i="7"/>
  <c r="D41" i="7" l="1"/>
  <c r="R40" i="7"/>
  <c r="E40" i="7"/>
  <c r="F42" i="7"/>
  <c r="D42" i="7" l="1"/>
  <c r="E41" i="7"/>
  <c r="R41" i="7"/>
  <c r="F43" i="7"/>
  <c r="D43" i="7" l="1"/>
  <c r="R42" i="7"/>
  <c r="E42" i="7"/>
  <c r="F44" i="7"/>
  <c r="D44" i="7" l="1"/>
  <c r="E43" i="7"/>
  <c r="R43" i="7"/>
  <c r="F45" i="7"/>
  <c r="D45" i="7" l="1"/>
  <c r="R44" i="7"/>
  <c r="E44" i="7"/>
  <c r="G44" i="7"/>
  <c r="H44" i="7" s="1"/>
  <c r="P44" i="7" s="1"/>
  <c r="F46" i="7"/>
  <c r="K44" i="7"/>
  <c r="I44" i="7"/>
  <c r="O44" i="7" l="1"/>
  <c r="D46" i="7"/>
  <c r="E45" i="7"/>
  <c r="R45" i="7"/>
  <c r="G45" i="7"/>
  <c r="H45" i="7" s="1"/>
  <c r="P45" i="7" s="1"/>
  <c r="J44" i="7"/>
  <c r="F47" i="7"/>
  <c r="I45" i="7"/>
  <c r="K45" i="7"/>
  <c r="O45" i="7" l="1"/>
  <c r="D47" i="7"/>
  <c r="R46" i="7"/>
  <c r="E46" i="7"/>
  <c r="J45" i="7"/>
  <c r="G46" i="7"/>
  <c r="H46" i="7" s="1"/>
  <c r="P46" i="7" s="1"/>
  <c r="Q44" i="7"/>
  <c r="I46" i="7"/>
  <c r="K46" i="7"/>
  <c r="F48" i="7"/>
  <c r="O46" i="7" l="1"/>
  <c r="D48" i="7"/>
  <c r="E47" i="7"/>
  <c r="R47" i="7"/>
  <c r="G47" i="7"/>
  <c r="H47" i="7" s="1"/>
  <c r="P47" i="7" s="1"/>
  <c r="Q45" i="7"/>
  <c r="J46" i="7"/>
  <c r="F49" i="7"/>
  <c r="I47" i="7"/>
  <c r="K47" i="7"/>
  <c r="O47" i="7" l="1"/>
  <c r="D49" i="7"/>
  <c r="R48" i="7"/>
  <c r="E48" i="7"/>
  <c r="J47" i="7"/>
  <c r="Q46" i="7"/>
  <c r="G48" i="7"/>
  <c r="H48" i="7" s="1"/>
  <c r="P48" i="7" s="1"/>
  <c r="F50" i="7"/>
  <c r="K48" i="7"/>
  <c r="I48" i="7"/>
  <c r="O48" i="7" l="1"/>
  <c r="D50" i="7"/>
  <c r="E49" i="7"/>
  <c r="R49" i="7"/>
  <c r="Q47" i="7"/>
  <c r="J48" i="7"/>
  <c r="G49" i="7"/>
  <c r="H49" i="7" s="1"/>
  <c r="P49" i="7" s="1"/>
  <c r="F51" i="7"/>
  <c r="K49" i="7"/>
  <c r="I49" i="7"/>
  <c r="O49" i="7" l="1"/>
  <c r="D51" i="7"/>
  <c r="R50" i="7"/>
  <c r="E50" i="7"/>
  <c r="Q48" i="7"/>
  <c r="J49" i="7"/>
  <c r="G50" i="7"/>
  <c r="H50" i="7" s="1"/>
  <c r="P50" i="7" s="1"/>
  <c r="F52" i="7"/>
  <c r="I50" i="7"/>
  <c r="K50" i="7"/>
  <c r="O50" i="7" l="1"/>
  <c r="D52" i="7"/>
  <c r="E51" i="7"/>
  <c r="R51" i="7"/>
  <c r="J50" i="7"/>
  <c r="Q49" i="7"/>
  <c r="G51" i="7"/>
  <c r="H51" i="7" s="1"/>
  <c r="P51" i="7" s="1"/>
  <c r="K51" i="7"/>
  <c r="I51" i="7"/>
  <c r="F53" i="7"/>
  <c r="O51" i="7" l="1"/>
  <c r="D53" i="7"/>
  <c r="R52" i="7"/>
  <c r="E52" i="7"/>
  <c r="Q50" i="7"/>
  <c r="J51" i="7"/>
  <c r="G52" i="7"/>
  <c r="H52" i="7" s="1"/>
  <c r="P52" i="7" s="1"/>
  <c r="F54" i="7"/>
  <c r="K52" i="7"/>
  <c r="I52" i="7"/>
  <c r="O52" i="7" l="1"/>
  <c r="D54" i="7"/>
  <c r="E53" i="7"/>
  <c r="R53" i="7"/>
  <c r="Q51" i="7"/>
  <c r="J52" i="7"/>
  <c r="G53" i="7"/>
  <c r="H53" i="7" s="1"/>
  <c r="P53" i="7" s="1"/>
  <c r="K53" i="7"/>
  <c r="I53" i="7"/>
  <c r="F55" i="7"/>
  <c r="O53" i="7" l="1"/>
  <c r="D55" i="7"/>
  <c r="R54" i="7"/>
  <c r="E54" i="7"/>
  <c r="Q52" i="7"/>
  <c r="J53" i="7"/>
  <c r="G54" i="7"/>
  <c r="H54" i="7" s="1"/>
  <c r="P54" i="7" s="1"/>
  <c r="I54" i="7"/>
  <c r="K54" i="7"/>
  <c r="F56" i="7"/>
  <c r="O54" i="7" l="1"/>
  <c r="D56" i="7"/>
  <c r="E55" i="7"/>
  <c r="R55" i="7"/>
  <c r="Q53" i="7"/>
  <c r="J54" i="7"/>
  <c r="G55" i="7"/>
  <c r="H55" i="7" s="1"/>
  <c r="P55" i="7" s="1"/>
  <c r="F57" i="7"/>
  <c r="I55" i="7"/>
  <c r="K55" i="7"/>
  <c r="O55" i="7" l="1"/>
  <c r="D57" i="7"/>
  <c r="R56" i="7"/>
  <c r="E56" i="7"/>
  <c r="Q54" i="7"/>
  <c r="J55" i="7"/>
  <c r="G56" i="7"/>
  <c r="H56" i="7" s="1"/>
  <c r="P56" i="7" s="1"/>
  <c r="F58" i="7"/>
  <c r="I56" i="7"/>
  <c r="K56" i="7"/>
  <c r="O56" i="7" l="1"/>
  <c r="D58" i="7"/>
  <c r="E57" i="7"/>
  <c r="R57" i="7"/>
  <c r="J56" i="7"/>
  <c r="Q55" i="7"/>
  <c r="G57" i="7"/>
  <c r="H57" i="7" s="1"/>
  <c r="P57" i="7" s="1"/>
  <c r="I57" i="7"/>
  <c r="K57" i="7"/>
  <c r="F59" i="7"/>
  <c r="O57" i="7" l="1"/>
  <c r="D59" i="7"/>
  <c r="R58" i="7"/>
  <c r="E58" i="7"/>
  <c r="J57" i="7"/>
  <c r="Q56" i="7"/>
  <c r="G58" i="7"/>
  <c r="H58" i="7" s="1"/>
  <c r="P58" i="7" s="1"/>
  <c r="K58" i="7"/>
  <c r="I58" i="7"/>
  <c r="F60" i="7"/>
  <c r="O58" i="7" l="1"/>
  <c r="D60" i="7"/>
  <c r="E59" i="7"/>
  <c r="R59" i="7"/>
  <c r="J58" i="7"/>
  <c r="Q57" i="7"/>
  <c r="G59" i="7"/>
  <c r="H59" i="7" s="1"/>
  <c r="P59" i="7" s="1"/>
  <c r="F61" i="7"/>
  <c r="K59" i="7"/>
  <c r="I59" i="7"/>
  <c r="O59" i="7" l="1"/>
  <c r="D61" i="7"/>
  <c r="R60" i="7"/>
  <c r="E60" i="7"/>
  <c r="Q58" i="7"/>
  <c r="J59" i="7"/>
  <c r="G60" i="7"/>
  <c r="H60" i="7" s="1"/>
  <c r="P60" i="7" s="1"/>
  <c r="I60" i="7"/>
  <c r="K60" i="7"/>
  <c r="F62" i="7"/>
  <c r="O60" i="7" l="1"/>
  <c r="D62" i="7"/>
  <c r="E61" i="7"/>
  <c r="R61" i="7"/>
  <c r="Q59" i="7"/>
  <c r="J60" i="7"/>
  <c r="G61" i="7"/>
  <c r="H61" i="7" s="1"/>
  <c r="P61" i="7" s="1"/>
  <c r="F63" i="7"/>
  <c r="F64" i="7" s="1"/>
  <c r="K61" i="7"/>
  <c r="I61" i="7"/>
  <c r="F65" i="7" l="1"/>
  <c r="O61" i="7"/>
  <c r="D63" i="7"/>
  <c r="D64" i="7" s="1"/>
  <c r="R62" i="7"/>
  <c r="E62" i="7"/>
  <c r="Q60" i="7"/>
  <c r="J61" i="7"/>
  <c r="G62" i="7"/>
  <c r="H62" i="7" s="1"/>
  <c r="P62" i="7" s="1"/>
  <c r="K62" i="7"/>
  <c r="I62" i="7"/>
  <c r="F66" i="7" l="1"/>
  <c r="D65" i="7"/>
  <c r="O62" i="7"/>
  <c r="E63" i="7"/>
  <c r="R63" i="7"/>
  <c r="J62" i="7"/>
  <c r="Q61" i="7"/>
  <c r="G63" i="7"/>
  <c r="H63" i="7" s="1"/>
  <c r="P63" i="7" s="1"/>
  <c r="I63" i="7"/>
  <c r="K63" i="7"/>
  <c r="D66" i="7" l="1"/>
  <c r="O63" i="7"/>
  <c r="R64" i="7"/>
  <c r="E64" i="7"/>
  <c r="Q62" i="7"/>
  <c r="J63" i="7"/>
  <c r="G64" i="7"/>
  <c r="H64" i="7" s="1"/>
  <c r="P64" i="7" s="1"/>
  <c r="I64" i="7"/>
  <c r="K64" i="7"/>
  <c r="O64" i="7" l="1"/>
  <c r="E65" i="7"/>
  <c r="R65" i="7"/>
  <c r="Q63" i="7"/>
  <c r="J64" i="7"/>
  <c r="G65" i="7"/>
  <c r="H65" i="7" s="1"/>
  <c r="P65" i="7" s="1"/>
  <c r="F67" i="7"/>
  <c r="D67" i="7" s="1"/>
  <c r="I65" i="7"/>
  <c r="K65" i="7"/>
  <c r="O65" i="7" l="1"/>
  <c r="R66" i="7"/>
  <c r="E66" i="7"/>
  <c r="J65" i="7"/>
  <c r="Q64" i="7"/>
  <c r="G66" i="7"/>
  <c r="H66" i="7" s="1"/>
  <c r="P66" i="7" s="1"/>
  <c r="K66" i="7"/>
  <c r="I66" i="7"/>
  <c r="O66" i="7" l="1"/>
  <c r="E67" i="7"/>
  <c r="R67" i="7"/>
  <c r="B4" i="7" s="1"/>
  <c r="Q65" i="7"/>
  <c r="G67" i="7"/>
  <c r="H67" i="7" s="1"/>
  <c r="P67" i="7" s="1"/>
  <c r="J66" i="7"/>
  <c r="I67" i="7"/>
  <c r="K67" i="7"/>
  <c r="O67" i="7" l="1"/>
  <c r="J67" i="7"/>
  <c r="Q66" i="7"/>
  <c r="Q67" i="7" l="1"/>
  <c r="B4" i="28" l="1"/>
  <c r="G9" i="7"/>
  <c r="H9" i="7" s="1"/>
  <c r="G10" i="7"/>
  <c r="G11" i="7"/>
  <c r="G12" i="7"/>
  <c r="G13" i="7"/>
  <c r="G14" i="7"/>
  <c r="G16" i="7"/>
  <c r="G17" i="7"/>
  <c r="G8" i="7"/>
  <c r="G18" i="7"/>
  <c r="H18" i="7" s="1"/>
  <c r="P9" i="7" l="1"/>
  <c r="O9" i="7"/>
  <c r="P18" i="7"/>
  <c r="O18" i="7"/>
  <c r="H8" i="7"/>
  <c r="H16" i="7"/>
  <c r="J16" i="7" s="1"/>
  <c r="H13" i="7"/>
  <c r="H11" i="7"/>
  <c r="H17" i="7"/>
  <c r="H14" i="7"/>
  <c r="H12" i="7"/>
  <c r="H10" i="7"/>
  <c r="J18" i="7"/>
  <c r="J9" i="7"/>
  <c r="P12" i="7" l="1"/>
  <c r="O12" i="7"/>
  <c r="P17" i="7"/>
  <c r="O17" i="7"/>
  <c r="P13" i="7"/>
  <c r="O13" i="7"/>
  <c r="P8" i="7"/>
  <c r="O8" i="7"/>
  <c r="P10" i="7"/>
  <c r="O10" i="7"/>
  <c r="O14" i="7"/>
  <c r="P14" i="7"/>
  <c r="P11" i="7"/>
  <c r="O11" i="7"/>
  <c r="P16" i="7"/>
  <c r="O16" i="7"/>
  <c r="J10" i="7"/>
  <c r="J11" i="7"/>
  <c r="J14" i="7"/>
  <c r="J12" i="7"/>
  <c r="J13" i="7"/>
  <c r="J8" i="7"/>
  <c r="J17" i="7"/>
  <c r="Q18" i="7"/>
  <c r="Q9" i="7"/>
  <c r="Q10" i="7" l="1"/>
  <c r="Q17" i="7"/>
  <c r="Q13" i="7"/>
  <c r="Q14" i="7"/>
  <c r="Q11" i="7"/>
  <c r="Q8" i="7"/>
  <c r="Q12" i="7"/>
  <c r="Q16" i="7"/>
  <c r="D40" i="23"/>
  <c r="B22" i="51" l="1"/>
  <c r="B22" i="52"/>
  <c r="B22" i="50"/>
  <c r="G26" i="5" l="1"/>
  <c r="C26" i="5" l="1"/>
  <c r="E23" i="23" s="1"/>
  <c r="D23" i="23" s="1"/>
  <c r="D26" i="5"/>
  <c r="F30" i="23" l="1"/>
  <c r="D30" i="23" s="1"/>
  <c r="D83" i="23" s="1"/>
  <c r="F29" i="23"/>
  <c r="D29" i="23" s="1"/>
  <c r="D82" i="23" s="1"/>
  <c r="F77" i="23" l="1"/>
  <c r="D77" i="23" s="1"/>
  <c r="K26" i="5"/>
  <c r="M26" i="5" s="1"/>
  <c r="N26" i="5" l="1"/>
  <c r="B53" i="28"/>
  <c r="K53" i="28" s="1"/>
  <c r="C53" i="28"/>
  <c r="B22" i="28" l="1"/>
  <c r="I37" i="44" l="1"/>
  <c r="I21" i="44"/>
  <c r="I40" i="44"/>
  <c r="I38" i="44"/>
  <c r="I18" i="44"/>
  <c r="I36" i="44"/>
  <c r="I25" i="44"/>
  <c r="I17" i="44"/>
  <c r="I12" i="44"/>
  <c r="B37" i="28" s="1"/>
  <c r="I30" i="44"/>
  <c r="I32" i="44"/>
  <c r="I16" i="44"/>
  <c r="I26" i="44"/>
  <c r="I20" i="44"/>
  <c r="I31" i="44"/>
  <c r="I35" i="44"/>
  <c r="I23" i="44"/>
  <c r="I11" i="44" s="1"/>
  <c r="I22" i="44"/>
  <c r="I10" i="44" s="1"/>
  <c r="I19" i="44"/>
  <c r="I39" i="44"/>
  <c r="I34" i="44"/>
  <c r="I24" i="44"/>
  <c r="I6" i="44" l="1"/>
  <c r="B31" i="28" s="1"/>
  <c r="B47" i="28" s="1"/>
  <c r="K47" i="28" s="1"/>
  <c r="B54" i="28"/>
  <c r="K37" i="28"/>
  <c r="I9" i="44"/>
  <c r="I8" i="44"/>
  <c r="I7" i="44"/>
  <c r="L36" i="44"/>
  <c r="C37" i="28"/>
  <c r="C54" i="28" s="1"/>
  <c r="G32" i="28" l="1"/>
  <c r="G38" i="28" s="1"/>
  <c r="C31" i="28" s="1"/>
  <c r="C47" i="28" s="1"/>
  <c r="K54" i="28"/>
  <c r="B32" i="28"/>
  <c r="B48" i="28" s="1"/>
  <c r="B36" i="28"/>
  <c r="B52" i="28" s="1"/>
  <c r="B33" i="28"/>
  <c r="B49" i="28" s="1"/>
  <c r="B34" i="28"/>
  <c r="B50" i="28" s="1"/>
  <c r="B35" i="28"/>
  <c r="B51" i="28" s="1"/>
  <c r="C36" i="28" l="1"/>
  <c r="C52" i="28" s="1"/>
  <c r="C34" i="28"/>
  <c r="C50" i="28" s="1"/>
  <c r="C35" i="28"/>
  <c r="C51" i="28" s="1"/>
  <c r="C32" i="28"/>
  <c r="C48" i="28" s="1"/>
  <c r="C33" i="28"/>
  <c r="C49" i="28" s="1"/>
  <c r="F73" i="23"/>
  <c r="D73" i="23" s="1"/>
  <c r="L30" i="5" s="1"/>
  <c r="G39" i="28"/>
  <c r="L29" i="5" l="1"/>
  <c r="J30" i="5"/>
  <c r="J29" i="5" s="1"/>
  <c r="N20" i="5" s="1"/>
  <c r="G40" i="28"/>
  <c r="G41" i="28" s="1"/>
  <c r="N15" i="5" l="1"/>
  <c r="N17" i="5"/>
  <c r="M16" i="5"/>
  <c r="M20" i="5"/>
  <c r="M19" i="5"/>
  <c r="M15" i="5"/>
  <c r="N16" i="5"/>
  <c r="N19" i="5"/>
  <c r="N18" i="5"/>
  <c r="M17" i="5"/>
  <c r="M18" i="5"/>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l="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B34" i="50"/>
  <c r="B34" i="52"/>
  <c r="B34" i="51" l="1"/>
  <c r="B34" i="7"/>
  <c r="B57" i="7" s="1"/>
  <c r="B60" i="7" l="1"/>
  <c r="B61" i="52" s="1"/>
  <c r="B59" i="7"/>
  <c r="B60" i="51" s="1"/>
  <c r="B54" i="7"/>
  <c r="B55" i="50" s="1"/>
  <c r="B58" i="7"/>
  <c r="B59" i="51" s="1"/>
  <c r="B55" i="7"/>
  <c r="B56" i="51" s="1"/>
  <c r="B58" i="51"/>
  <c r="B58" i="52"/>
  <c r="B58" i="50"/>
  <c r="G38" i="7"/>
  <c r="H38" i="7" s="1"/>
  <c r="I38" i="7"/>
  <c r="K38" i="7"/>
  <c r="K15" i="7"/>
  <c r="I15" i="7"/>
  <c r="G15" i="7"/>
  <c r="H15" i="7" s="1"/>
  <c r="L65" i="7" l="1"/>
  <c r="N65" i="7" s="1"/>
  <c r="L61" i="7"/>
  <c r="N61" i="7" s="1"/>
  <c r="L57" i="7"/>
  <c r="N57" i="7" s="1"/>
  <c r="L53" i="7"/>
  <c r="N53" i="7" s="1"/>
  <c r="L49" i="7"/>
  <c r="N49" i="7" s="1"/>
  <c r="L45" i="7"/>
  <c r="N45" i="7" s="1"/>
  <c r="L33" i="7"/>
  <c r="N33" i="7" s="1"/>
  <c r="L29" i="7"/>
  <c r="N29" i="7" s="1"/>
  <c r="L25" i="7"/>
  <c r="N25" i="7" s="1"/>
  <c r="L21" i="7"/>
  <c r="N21" i="7" s="1"/>
  <c r="L66" i="7"/>
  <c r="N66" i="7" s="1"/>
  <c r="L62" i="7"/>
  <c r="N62" i="7" s="1"/>
  <c r="L58" i="7"/>
  <c r="N58" i="7" s="1"/>
  <c r="L54" i="7"/>
  <c r="N54" i="7" s="1"/>
  <c r="L50" i="7"/>
  <c r="N50" i="7" s="1"/>
  <c r="L46" i="7"/>
  <c r="N46" i="7" s="1"/>
  <c r="L34" i="7"/>
  <c r="N34" i="7" s="1"/>
  <c r="L30" i="7"/>
  <c r="N30" i="7" s="1"/>
  <c r="L26" i="7"/>
  <c r="N26" i="7" s="1"/>
  <c r="L22" i="7"/>
  <c r="N22" i="7" s="1"/>
  <c r="L67" i="7"/>
  <c r="N67" i="7" s="1"/>
  <c r="L63" i="7"/>
  <c r="N63" i="7" s="1"/>
  <c r="L59" i="7"/>
  <c r="N59" i="7" s="1"/>
  <c r="L55" i="7"/>
  <c r="N55" i="7" s="1"/>
  <c r="L51" i="7"/>
  <c r="N51" i="7" s="1"/>
  <c r="L47" i="7"/>
  <c r="N47" i="7" s="1"/>
  <c r="L37" i="7"/>
  <c r="N37" i="7" s="1"/>
  <c r="L31" i="7"/>
  <c r="N31" i="7" s="1"/>
  <c r="L27" i="7"/>
  <c r="N27" i="7" s="1"/>
  <c r="L23" i="7"/>
  <c r="N23" i="7" s="1"/>
  <c r="L19" i="7"/>
  <c r="N19" i="7" s="1"/>
  <c r="L64" i="7"/>
  <c r="N64" i="7" s="1"/>
  <c r="L60" i="7"/>
  <c r="N60" i="7" s="1"/>
  <c r="L56" i="7"/>
  <c r="N56" i="7" s="1"/>
  <c r="L52" i="7"/>
  <c r="N52" i="7" s="1"/>
  <c r="L48" i="7"/>
  <c r="N48" i="7" s="1"/>
  <c r="L44" i="7"/>
  <c r="N44" i="7" s="1"/>
  <c r="L32" i="7"/>
  <c r="N32" i="7" s="1"/>
  <c r="L28" i="7"/>
  <c r="N28" i="7" s="1"/>
  <c r="L24" i="7"/>
  <c r="N24" i="7" s="1"/>
  <c r="L20" i="7"/>
  <c r="N20" i="7" s="1"/>
  <c r="L9" i="7"/>
  <c r="N9" i="7" s="1"/>
  <c r="B60" i="50"/>
  <c r="B61" i="7"/>
  <c r="B62" i="51" s="1"/>
  <c r="L12" i="7"/>
  <c r="N12" i="7" s="1"/>
  <c r="B56" i="50"/>
  <c r="M10" i="50" s="1"/>
  <c r="B56" i="52"/>
  <c r="L7" i="7"/>
  <c r="N7" i="7" s="1"/>
  <c r="S7" i="7" s="1"/>
  <c r="B59" i="50"/>
  <c r="L8" i="7"/>
  <c r="N8" i="7" s="1"/>
  <c r="L16" i="7"/>
  <c r="N16" i="7" s="1"/>
  <c r="B61" i="51"/>
  <c r="L17" i="51" s="1"/>
  <c r="B55" i="52"/>
  <c r="B55" i="51"/>
  <c r="M21" i="51" s="1"/>
  <c r="B61" i="50"/>
  <c r="L13" i="7"/>
  <c r="N13" i="7" s="1"/>
  <c r="S13" i="7" s="1"/>
  <c r="L10" i="7"/>
  <c r="N10" i="7" s="1"/>
  <c r="B59" i="52"/>
  <c r="B60" i="52"/>
  <c r="B62" i="7"/>
  <c r="T56" i="7" s="1"/>
  <c r="L17" i="7"/>
  <c r="N17" i="7" s="1"/>
  <c r="L11" i="7"/>
  <c r="N11" i="7" s="1"/>
  <c r="L18" i="7"/>
  <c r="N18" i="7" s="1"/>
  <c r="L14" i="7"/>
  <c r="N14" i="7" s="1"/>
  <c r="S14" i="7" s="1"/>
  <c r="P15" i="7"/>
  <c r="O15" i="7"/>
  <c r="P38" i="7"/>
  <c r="O38" i="7"/>
  <c r="L15" i="7"/>
  <c r="L38" i="7"/>
  <c r="G41" i="7"/>
  <c r="H41" i="7" s="1"/>
  <c r="I41" i="7"/>
  <c r="K41" i="7"/>
  <c r="G35" i="7"/>
  <c r="H35" i="7" s="1"/>
  <c r="K35" i="7"/>
  <c r="I35" i="7"/>
  <c r="J15" i="7"/>
  <c r="G36" i="7"/>
  <c r="H36" i="7" s="1"/>
  <c r="I36" i="7"/>
  <c r="K36" i="7"/>
  <c r="G40" i="7"/>
  <c r="H40" i="7" s="1"/>
  <c r="I40" i="7"/>
  <c r="K40" i="7"/>
  <c r="J38" i="7"/>
  <c r="G39" i="7"/>
  <c r="H39" i="7" s="1"/>
  <c r="K39" i="7"/>
  <c r="I39" i="7"/>
  <c r="S51" i="7" l="1"/>
  <c r="T38" i="7"/>
  <c r="S21" i="7"/>
  <c r="T22" i="7"/>
  <c r="S19" i="7"/>
  <c r="S34" i="7"/>
  <c r="S52" i="7"/>
  <c r="S57" i="7"/>
  <c r="S32" i="7"/>
  <c r="S31" i="7"/>
  <c r="S26" i="7"/>
  <c r="S50" i="7"/>
  <c r="S45" i="7"/>
  <c r="T46" i="7"/>
  <c r="S20" i="7"/>
  <c r="S55" i="7"/>
  <c r="T52" i="7"/>
  <c r="T30" i="7"/>
  <c r="T54" i="7"/>
  <c r="T50" i="7"/>
  <c r="T34" i="7"/>
  <c r="T26" i="7"/>
  <c r="T48" i="7"/>
  <c r="T44" i="7"/>
  <c r="T32" i="7"/>
  <c r="T28" i="7"/>
  <c r="T24" i="7"/>
  <c r="T20" i="7"/>
  <c r="T62" i="7"/>
  <c r="S24" i="7"/>
  <c r="S48" i="7"/>
  <c r="S23" i="7"/>
  <c r="S47" i="7"/>
  <c r="S22" i="7"/>
  <c r="S30" i="7"/>
  <c r="S46" i="7"/>
  <c r="S54" i="7"/>
  <c r="S29" i="7"/>
  <c r="S53" i="7"/>
  <c r="T18" i="7"/>
  <c r="T53" i="7"/>
  <c r="T51" i="7"/>
  <c r="T49" i="7"/>
  <c r="T47" i="7"/>
  <c r="T45" i="7"/>
  <c r="T37" i="7"/>
  <c r="T33" i="7"/>
  <c r="T31" i="7"/>
  <c r="T29" i="7"/>
  <c r="T27" i="7"/>
  <c r="T25" i="7"/>
  <c r="T23" i="7"/>
  <c r="T21" i="7"/>
  <c r="T19" i="7"/>
  <c r="S62" i="7"/>
  <c r="S56" i="7"/>
  <c r="S63" i="7"/>
  <c r="T58" i="7"/>
  <c r="S28" i="7"/>
  <c r="S44" i="7"/>
  <c r="S27" i="7"/>
  <c r="S37" i="7"/>
  <c r="S59" i="7"/>
  <c r="S58" i="7"/>
  <c r="S25" i="7"/>
  <c r="S33" i="7"/>
  <c r="S49" i="7"/>
  <c r="T60" i="7"/>
  <c r="B63" i="52"/>
  <c r="T16" i="52" s="1"/>
  <c r="T64" i="7"/>
  <c r="T65" i="7"/>
  <c r="T66" i="7"/>
  <c r="T67" i="7"/>
  <c r="S64" i="7"/>
  <c r="S61" i="7"/>
  <c r="T63" i="7"/>
  <c r="T61" i="7"/>
  <c r="T59" i="7"/>
  <c r="T57" i="7"/>
  <c r="T55" i="7"/>
  <c r="S60" i="7"/>
  <c r="S67" i="7"/>
  <c r="S66" i="7"/>
  <c r="S65" i="7"/>
  <c r="S11" i="7"/>
  <c r="S8" i="7"/>
  <c r="M7" i="52"/>
  <c r="L16" i="50"/>
  <c r="L29" i="50"/>
  <c r="L19" i="50"/>
  <c r="L24" i="51"/>
  <c r="L27" i="51"/>
  <c r="T15" i="7"/>
  <c r="T11" i="7"/>
  <c r="T16" i="7"/>
  <c r="T13" i="7"/>
  <c r="T8" i="7"/>
  <c r="T7" i="7"/>
  <c r="S12" i="7"/>
  <c r="T10" i="7"/>
  <c r="T12" i="7"/>
  <c r="T14" i="7"/>
  <c r="T17" i="7"/>
  <c r="T9" i="7"/>
  <c r="B18" i="7"/>
  <c r="B17" i="28" s="1"/>
  <c r="S18" i="7"/>
  <c r="S17" i="7"/>
  <c r="S10" i="7"/>
  <c r="S16" i="7"/>
  <c r="S9" i="7"/>
  <c r="M12" i="52"/>
  <c r="M34" i="50"/>
  <c r="M17" i="52"/>
  <c r="L42" i="50"/>
  <c r="M9" i="52"/>
  <c r="L24" i="50"/>
  <c r="L7" i="50"/>
  <c r="L17" i="50"/>
  <c r="M18" i="52"/>
  <c r="M11" i="52"/>
  <c r="L22" i="50"/>
  <c r="L35" i="50"/>
  <c r="L11" i="50"/>
  <c r="L34" i="50"/>
  <c r="N34" i="50" s="1"/>
  <c r="M51" i="51"/>
  <c r="M11" i="50"/>
  <c r="L9" i="50"/>
  <c r="M8" i="52"/>
  <c r="M14" i="52"/>
  <c r="M15" i="52"/>
  <c r="M13" i="52"/>
  <c r="M10" i="52"/>
  <c r="M16" i="52"/>
  <c r="L38" i="50"/>
  <c r="L40" i="50"/>
  <c r="L8" i="50"/>
  <c r="L27" i="50"/>
  <c r="L39" i="50"/>
  <c r="L15" i="50"/>
  <c r="L10" i="50"/>
  <c r="N10" i="50" s="1"/>
  <c r="L12" i="50"/>
  <c r="L41" i="50"/>
  <c r="L21" i="50"/>
  <c r="L8" i="52"/>
  <c r="N8" i="52" s="1"/>
  <c r="M36" i="50"/>
  <c r="L32" i="51"/>
  <c r="L34" i="51"/>
  <c r="L20" i="51"/>
  <c r="L10" i="52"/>
  <c r="M15" i="50"/>
  <c r="M19" i="51"/>
  <c r="M38" i="51"/>
  <c r="M41" i="51"/>
  <c r="M53" i="51"/>
  <c r="M37" i="51"/>
  <c r="L37" i="51"/>
  <c r="L40" i="51"/>
  <c r="L30" i="51"/>
  <c r="M18" i="50"/>
  <c r="M21" i="50"/>
  <c r="B62" i="52"/>
  <c r="M19" i="50"/>
  <c r="N19" i="50" s="1"/>
  <c r="M35" i="51"/>
  <c r="M22" i="51"/>
  <c r="M54" i="51"/>
  <c r="M10" i="51"/>
  <c r="M28" i="51"/>
  <c r="M16" i="51"/>
  <c r="M24" i="51"/>
  <c r="M27" i="50"/>
  <c r="L35" i="51"/>
  <c r="N35" i="51" s="1"/>
  <c r="S35" i="51" s="1"/>
  <c r="L25" i="51"/>
  <c r="L16" i="52"/>
  <c r="N16" i="52" s="1"/>
  <c r="S16" i="52" s="1"/>
  <c r="L31" i="51"/>
  <c r="L18" i="51"/>
  <c r="M26" i="50"/>
  <c r="M42" i="50"/>
  <c r="M37" i="50"/>
  <c r="M31" i="50"/>
  <c r="M20" i="50"/>
  <c r="M25" i="50"/>
  <c r="M11" i="51"/>
  <c r="M27" i="51"/>
  <c r="M43" i="51"/>
  <c r="M14" i="51"/>
  <c r="M30" i="51"/>
  <c r="N30" i="51" s="1"/>
  <c r="S30" i="51" s="1"/>
  <c r="M46" i="51"/>
  <c r="M25" i="51"/>
  <c r="M12" i="51"/>
  <c r="M44" i="51"/>
  <c r="M29" i="51"/>
  <c r="M48" i="51"/>
  <c r="B62" i="50"/>
  <c r="M32" i="50"/>
  <c r="M33" i="50"/>
  <c r="L33" i="51"/>
  <c r="L51" i="51"/>
  <c r="N51" i="51" s="1"/>
  <c r="S51" i="51" s="1"/>
  <c r="L52" i="51"/>
  <c r="L41" i="51"/>
  <c r="L29" i="51"/>
  <c r="B63" i="50"/>
  <c r="T17" i="50" s="1"/>
  <c r="L7" i="51"/>
  <c r="L12" i="51"/>
  <c r="M8" i="51"/>
  <c r="L11" i="51"/>
  <c r="L46" i="51"/>
  <c r="L42" i="51"/>
  <c r="L54" i="51"/>
  <c r="L15" i="52"/>
  <c r="M14" i="50"/>
  <c r="M22" i="50"/>
  <c r="M30" i="50"/>
  <c r="M38" i="50"/>
  <c r="M13" i="50"/>
  <c r="M29" i="50"/>
  <c r="M7" i="50"/>
  <c r="M23" i="50"/>
  <c r="M39" i="50"/>
  <c r="M12" i="50"/>
  <c r="M28" i="50"/>
  <c r="M9" i="50"/>
  <c r="M41" i="50"/>
  <c r="M35" i="50"/>
  <c r="M15" i="51"/>
  <c r="M23" i="51"/>
  <c r="M31" i="51"/>
  <c r="M39" i="51"/>
  <c r="M47" i="51"/>
  <c r="M7" i="51"/>
  <c r="M18" i="51"/>
  <c r="M26" i="51"/>
  <c r="M34" i="51"/>
  <c r="M42" i="51"/>
  <c r="M50" i="51"/>
  <c r="M17" i="51"/>
  <c r="N17" i="51" s="1"/>
  <c r="S17" i="51" s="1"/>
  <c r="M33" i="51"/>
  <c r="M49" i="51"/>
  <c r="M20" i="51"/>
  <c r="M36" i="51"/>
  <c r="M52" i="51"/>
  <c r="M13" i="51"/>
  <c r="M45" i="51"/>
  <c r="M32" i="51"/>
  <c r="M9" i="51"/>
  <c r="M40" i="51"/>
  <c r="M16" i="50"/>
  <c r="M17" i="50"/>
  <c r="M24" i="50"/>
  <c r="M40" i="50"/>
  <c r="L48" i="51"/>
  <c r="L53" i="51"/>
  <c r="L10" i="51"/>
  <c r="L43" i="51"/>
  <c r="L21" i="51"/>
  <c r="N21" i="51" s="1"/>
  <c r="S21" i="51" s="1"/>
  <c r="L28" i="51"/>
  <c r="L16" i="51"/>
  <c r="L36" i="51"/>
  <c r="L47" i="51"/>
  <c r="L44" i="51"/>
  <c r="L9" i="51"/>
  <c r="N9" i="51" s="1"/>
  <c r="S9" i="51" s="1"/>
  <c r="L12" i="52"/>
  <c r="L49" i="51"/>
  <c r="L13" i="51"/>
  <c r="L45" i="51"/>
  <c r="L39" i="51"/>
  <c r="L14" i="52"/>
  <c r="M8" i="50"/>
  <c r="L19" i="51"/>
  <c r="L50" i="51"/>
  <c r="L15" i="51"/>
  <c r="L38" i="51"/>
  <c r="L23" i="51"/>
  <c r="L26" i="51"/>
  <c r="L8" i="51"/>
  <c r="L22" i="51"/>
  <c r="L14" i="51"/>
  <c r="B63" i="51"/>
  <c r="T16" i="51" s="1"/>
  <c r="L18" i="52"/>
  <c r="L13" i="50"/>
  <c r="L11" i="52"/>
  <c r="L17" i="52"/>
  <c r="L9" i="52"/>
  <c r="L14" i="50"/>
  <c r="L30" i="50"/>
  <c r="N30" i="50" s="1"/>
  <c r="L23" i="50"/>
  <c r="N23" i="50" s="1"/>
  <c r="L32" i="50"/>
  <c r="L31" i="50"/>
  <c r="L13" i="52"/>
  <c r="L7" i="52"/>
  <c r="L26" i="50"/>
  <c r="L28" i="50"/>
  <c r="L36" i="50"/>
  <c r="L37" i="50"/>
  <c r="L18" i="50"/>
  <c r="L25" i="50"/>
  <c r="L20" i="50"/>
  <c r="L33" i="50"/>
  <c r="Q15" i="7"/>
  <c r="P40" i="7"/>
  <c r="O40" i="7"/>
  <c r="L40" i="7"/>
  <c r="P41" i="7"/>
  <c r="O41" i="7"/>
  <c r="L41" i="7"/>
  <c r="P39" i="7"/>
  <c r="O39" i="7"/>
  <c r="L39" i="7"/>
  <c r="P36" i="7"/>
  <c r="O36" i="7"/>
  <c r="L36" i="7"/>
  <c r="P35" i="7"/>
  <c r="O35" i="7"/>
  <c r="L35" i="7"/>
  <c r="Q38" i="7"/>
  <c r="N38" i="7"/>
  <c r="S38" i="7" s="1"/>
  <c r="N15" i="7"/>
  <c r="J39" i="7"/>
  <c r="T39" i="7"/>
  <c r="T40" i="7"/>
  <c r="J40" i="7"/>
  <c r="K43" i="7"/>
  <c r="G43" i="7"/>
  <c r="H43" i="7" s="1"/>
  <c r="I43" i="7"/>
  <c r="T36" i="7"/>
  <c r="J36" i="7"/>
  <c r="T35" i="7"/>
  <c r="J35" i="7"/>
  <c r="T41" i="7"/>
  <c r="J41" i="7"/>
  <c r="I42" i="7"/>
  <c r="G42" i="7"/>
  <c r="H42" i="7" s="1"/>
  <c r="K42" i="7"/>
  <c r="N13" i="51" l="1"/>
  <c r="S13" i="51" s="1"/>
  <c r="N12" i="51"/>
  <c r="S12" i="51" s="1"/>
  <c r="N41" i="51"/>
  <c r="S41" i="51" s="1"/>
  <c r="T11" i="52"/>
  <c r="T14" i="52"/>
  <c r="T9" i="52"/>
  <c r="T10" i="51"/>
  <c r="B18" i="52"/>
  <c r="T17" i="52"/>
  <c r="T8" i="52"/>
  <c r="T18" i="52"/>
  <c r="T7" i="52"/>
  <c r="T10" i="52"/>
  <c r="T15" i="52"/>
  <c r="T12" i="52"/>
  <c r="T13" i="52"/>
  <c r="N7" i="52"/>
  <c r="S7" i="52" s="1"/>
  <c r="N45" i="51"/>
  <c r="S45" i="51" s="1"/>
  <c r="N18" i="50"/>
  <c r="S18" i="50" s="1"/>
  <c r="N36" i="50"/>
  <c r="S36" i="50" s="1"/>
  <c r="N13" i="52"/>
  <c r="S13" i="52" s="1"/>
  <c r="S30" i="50"/>
  <c r="N9" i="52"/>
  <c r="S9" i="52" s="1"/>
  <c r="N18" i="52"/>
  <c r="S18" i="52" s="1"/>
  <c r="N14" i="51"/>
  <c r="S14" i="51" s="1"/>
  <c r="N14" i="52"/>
  <c r="S14" i="52" s="1"/>
  <c r="N34" i="51"/>
  <c r="S34" i="51" s="1"/>
  <c r="N7" i="50"/>
  <c r="S7" i="50" s="1"/>
  <c r="N44" i="51"/>
  <c r="S44" i="51" s="1"/>
  <c r="N17" i="50"/>
  <c r="S17" i="50" s="1"/>
  <c r="N32" i="51"/>
  <c r="S32" i="51" s="1"/>
  <c r="N35" i="50"/>
  <c r="S35" i="50" s="1"/>
  <c r="N38" i="50"/>
  <c r="S38" i="50" s="1"/>
  <c r="N24" i="51"/>
  <c r="S24" i="51" s="1"/>
  <c r="N15" i="51"/>
  <c r="S15" i="51" s="1"/>
  <c r="N47" i="51"/>
  <c r="S47" i="51" s="1"/>
  <c r="N8" i="50"/>
  <c r="S8" i="50" s="1"/>
  <c r="N26" i="51"/>
  <c r="S26" i="51" s="1"/>
  <c r="N39" i="51"/>
  <c r="S39" i="51" s="1"/>
  <c r="N36" i="51"/>
  <c r="S36" i="51" s="1"/>
  <c r="N7" i="51"/>
  <c r="S7" i="51" s="1"/>
  <c r="T23" i="51"/>
  <c r="T40" i="51"/>
  <c r="N29" i="50"/>
  <c r="S29" i="50" s="1"/>
  <c r="T39" i="51"/>
  <c r="T11" i="51"/>
  <c r="T24" i="51"/>
  <c r="N16" i="50"/>
  <c r="S16" i="50" s="1"/>
  <c r="T47" i="51"/>
  <c r="T31" i="51"/>
  <c r="T7" i="51"/>
  <c r="T48" i="51"/>
  <c r="T32" i="51"/>
  <c r="T13" i="51"/>
  <c r="N27" i="51"/>
  <c r="S27" i="51" s="1"/>
  <c r="T31" i="50"/>
  <c r="T36" i="50"/>
  <c r="T51" i="51"/>
  <c r="T43" i="51"/>
  <c r="T35" i="51"/>
  <c r="T27" i="51"/>
  <c r="T19" i="51"/>
  <c r="T14" i="51"/>
  <c r="T52" i="51"/>
  <c r="T44" i="51"/>
  <c r="T36" i="51"/>
  <c r="T28" i="51"/>
  <c r="T20" i="51"/>
  <c r="T17" i="51"/>
  <c r="T14" i="50"/>
  <c r="T20" i="50"/>
  <c r="T39" i="50"/>
  <c r="T23" i="50"/>
  <c r="T13" i="50"/>
  <c r="T28" i="50"/>
  <c r="T16" i="50"/>
  <c r="T53" i="51"/>
  <c r="T49" i="51"/>
  <c r="T45" i="51"/>
  <c r="T41" i="51"/>
  <c r="T37" i="51"/>
  <c r="T33" i="51"/>
  <c r="T29" i="51"/>
  <c r="T25" i="51"/>
  <c r="T21" i="51"/>
  <c r="T15" i="51"/>
  <c r="T8" i="51"/>
  <c r="B18" i="51"/>
  <c r="T54" i="51"/>
  <c r="T50" i="51"/>
  <c r="T46" i="51"/>
  <c r="T42" i="51"/>
  <c r="T38" i="51"/>
  <c r="T34" i="51"/>
  <c r="T30" i="51"/>
  <c r="T26" i="51"/>
  <c r="T22" i="51"/>
  <c r="T18" i="51"/>
  <c r="T12" i="51"/>
  <c r="T9" i="51"/>
  <c r="T35" i="50"/>
  <c r="T27" i="50"/>
  <c r="T19" i="50"/>
  <c r="T9" i="50"/>
  <c r="T40" i="50"/>
  <c r="T32" i="50"/>
  <c r="T24" i="50"/>
  <c r="T7" i="50"/>
  <c r="T10" i="50"/>
  <c r="T41" i="50"/>
  <c r="T37" i="50"/>
  <c r="T33" i="50"/>
  <c r="T29" i="50"/>
  <c r="T25" i="50"/>
  <c r="T21" i="50"/>
  <c r="T15" i="50"/>
  <c r="T8" i="50"/>
  <c r="T12" i="50"/>
  <c r="T42" i="50"/>
  <c r="T38" i="50"/>
  <c r="T34" i="50"/>
  <c r="T30" i="50"/>
  <c r="T26" i="50"/>
  <c r="T22" i="50"/>
  <c r="T18" i="50"/>
  <c r="T11" i="50"/>
  <c r="B18" i="50"/>
  <c r="S23" i="50"/>
  <c r="S10" i="50"/>
  <c r="S19" i="50"/>
  <c r="S8" i="52"/>
  <c r="S34" i="50"/>
  <c r="N17" i="52"/>
  <c r="S17" i="52" s="1"/>
  <c r="N12" i="52"/>
  <c r="S12" i="52" s="1"/>
  <c r="N42" i="50"/>
  <c r="S42" i="50" s="1"/>
  <c r="N22" i="50"/>
  <c r="S22" i="50" s="1"/>
  <c r="N11" i="50"/>
  <c r="S11" i="50" s="1"/>
  <c r="N25" i="51"/>
  <c r="S25" i="51" s="1"/>
  <c r="N26" i="50"/>
  <c r="S26" i="50" s="1"/>
  <c r="N32" i="50"/>
  <c r="S32" i="50" s="1"/>
  <c r="N11" i="52"/>
  <c r="S11" i="52" s="1"/>
  <c r="N24" i="50"/>
  <c r="S24" i="50" s="1"/>
  <c r="N20" i="51"/>
  <c r="S20" i="51" s="1"/>
  <c r="N33" i="51"/>
  <c r="S33" i="51" s="1"/>
  <c r="N41" i="50"/>
  <c r="S41" i="50" s="1"/>
  <c r="N39" i="50"/>
  <c r="S39" i="50" s="1"/>
  <c r="N15" i="52"/>
  <c r="S15" i="52" s="1"/>
  <c r="N10" i="52"/>
  <c r="S10" i="52" s="1"/>
  <c r="N9" i="50"/>
  <c r="S9" i="50" s="1"/>
  <c r="N15" i="50"/>
  <c r="S15" i="50" s="1"/>
  <c r="N40" i="50"/>
  <c r="S40" i="50" s="1"/>
  <c r="N12" i="50"/>
  <c r="S12" i="50" s="1"/>
  <c r="N27" i="50"/>
  <c r="S27" i="50" s="1"/>
  <c r="N21" i="50"/>
  <c r="S21" i="50" s="1"/>
  <c r="N50" i="51"/>
  <c r="S50" i="51" s="1"/>
  <c r="N46" i="51"/>
  <c r="S46" i="51" s="1"/>
  <c r="N33" i="50"/>
  <c r="S33" i="50" s="1"/>
  <c r="N25" i="50"/>
  <c r="S25" i="50" s="1"/>
  <c r="N31" i="50"/>
  <c r="S31" i="50" s="1"/>
  <c r="N28" i="51"/>
  <c r="S28" i="51" s="1"/>
  <c r="N40" i="51"/>
  <c r="S40" i="51" s="1"/>
  <c r="N19" i="51"/>
  <c r="S19" i="51" s="1"/>
  <c r="N18" i="51"/>
  <c r="S18" i="51" s="1"/>
  <c r="N54" i="51"/>
  <c r="S54" i="51" s="1"/>
  <c r="N37" i="51"/>
  <c r="S37" i="51" s="1"/>
  <c r="N22" i="51"/>
  <c r="S22" i="51" s="1"/>
  <c r="N37" i="50"/>
  <c r="S37" i="50" s="1"/>
  <c r="N28" i="50"/>
  <c r="S28" i="50" s="1"/>
  <c r="N14" i="50"/>
  <c r="S14" i="50" s="1"/>
  <c r="N13" i="50"/>
  <c r="S13" i="50" s="1"/>
  <c r="N38" i="51"/>
  <c r="S38" i="51" s="1"/>
  <c r="N43" i="51"/>
  <c r="S43" i="51" s="1"/>
  <c r="N53" i="51"/>
  <c r="S53" i="51" s="1"/>
  <c r="N52" i="51"/>
  <c r="S52" i="51" s="1"/>
  <c r="N20" i="50"/>
  <c r="S20" i="50" s="1"/>
  <c r="N10" i="51"/>
  <c r="S10" i="51" s="1"/>
  <c r="N8" i="51"/>
  <c r="S8" i="51" s="1"/>
  <c r="N23" i="51"/>
  <c r="S23" i="51" s="1"/>
  <c r="N49" i="51"/>
  <c r="S49" i="51" s="1"/>
  <c r="N16" i="51"/>
  <c r="S16" i="51" s="1"/>
  <c r="N48" i="51"/>
  <c r="S48" i="51" s="1"/>
  <c r="N31" i="51"/>
  <c r="S31" i="51" s="1"/>
  <c r="N11" i="51"/>
  <c r="S11" i="51" s="1"/>
  <c r="N42" i="51"/>
  <c r="S42" i="51" s="1"/>
  <c r="N29" i="51"/>
  <c r="S29" i="51" s="1"/>
  <c r="N39" i="7"/>
  <c r="S39" i="7" s="1"/>
  <c r="Q40" i="7"/>
  <c r="Q41" i="7"/>
  <c r="Q35" i="7"/>
  <c r="P43" i="7"/>
  <c r="O43" i="7"/>
  <c r="L43" i="7"/>
  <c r="P42" i="7"/>
  <c r="O42" i="7"/>
  <c r="L42" i="7"/>
  <c r="Q36" i="7"/>
  <c r="N35" i="7"/>
  <c r="S35" i="7" s="1"/>
  <c r="N41" i="7"/>
  <c r="S41" i="7" s="1"/>
  <c r="Q39" i="7"/>
  <c r="S15" i="7"/>
  <c r="N40" i="7"/>
  <c r="S40" i="7" s="1"/>
  <c r="N36" i="7"/>
  <c r="S36" i="7" s="1"/>
  <c r="T42" i="7"/>
  <c r="J42" i="7"/>
  <c r="T43" i="7"/>
  <c r="J43" i="7"/>
  <c r="B21" i="52" l="1"/>
  <c r="B23" i="52" s="1"/>
  <c r="B21" i="50"/>
  <c r="B23" i="50" s="1"/>
  <c r="B21" i="51"/>
  <c r="B23" i="51" s="1"/>
  <c r="B8" i="52"/>
  <c r="B6" i="52"/>
  <c r="B8" i="50"/>
  <c r="B6" i="51"/>
  <c r="B14" i="51" s="1"/>
  <c r="B6" i="50"/>
  <c r="B13" i="50" s="1"/>
  <c r="B8" i="51"/>
  <c r="Q43" i="7"/>
  <c r="Q42" i="7"/>
  <c r="N43" i="7"/>
  <c r="S43" i="7" s="1"/>
  <c r="N42" i="7"/>
  <c r="S42" i="7" s="1"/>
  <c r="B21" i="7"/>
  <c r="B22" i="7" s="1"/>
  <c r="B21" i="28" s="1"/>
  <c r="B3" i="7"/>
  <c r="B14" i="50" l="1"/>
  <c r="B15" i="51"/>
  <c r="B13" i="52"/>
  <c r="B15" i="52"/>
  <c r="B13" i="51"/>
  <c r="B15" i="50"/>
  <c r="B16" i="50" s="1"/>
  <c r="U31" i="50" s="1"/>
  <c r="B8" i="7"/>
  <c r="B8" i="28" s="1"/>
  <c r="B7" i="7"/>
  <c r="B7" i="28" s="1"/>
  <c r="B6" i="7"/>
  <c r="B6" i="28" s="1"/>
  <c r="B20" i="28"/>
  <c r="B23" i="28" s="1"/>
  <c r="B24" i="28" s="1"/>
  <c r="B24" i="7"/>
  <c r="B3" i="28"/>
  <c r="B16" i="52" l="1"/>
  <c r="U55" i="52" s="1"/>
  <c r="B16" i="51"/>
  <c r="U38" i="51" s="1"/>
  <c r="U52" i="50"/>
  <c r="U51" i="50"/>
  <c r="U35" i="50"/>
  <c r="U17" i="50"/>
  <c r="U55" i="50"/>
  <c r="U61" i="50"/>
  <c r="U44" i="50"/>
  <c r="U56" i="50"/>
  <c r="U60" i="50"/>
  <c r="U59" i="50"/>
  <c r="U21" i="50"/>
  <c r="U47" i="50"/>
  <c r="U33" i="50"/>
  <c r="U43" i="50"/>
  <c r="U45" i="50"/>
  <c r="U66" i="50"/>
  <c r="U53" i="50"/>
  <c r="U69" i="50"/>
  <c r="U49" i="50"/>
  <c r="U57" i="50"/>
  <c r="U18" i="50"/>
  <c r="U26" i="50"/>
  <c r="U7" i="50"/>
  <c r="U41" i="50"/>
  <c r="U37" i="50"/>
  <c r="U67" i="50"/>
  <c r="U40" i="50"/>
  <c r="U27" i="50"/>
  <c r="U34" i="50"/>
  <c r="U29" i="50"/>
  <c r="U63" i="50"/>
  <c r="U24" i="50"/>
  <c r="U65" i="50"/>
  <c r="U62" i="50"/>
  <c r="U13" i="50"/>
  <c r="U28" i="50"/>
  <c r="U10" i="50"/>
  <c r="U70" i="50"/>
  <c r="U16" i="50"/>
  <c r="U46" i="50"/>
  <c r="U20" i="50"/>
  <c r="U54" i="50"/>
  <c r="U32" i="50"/>
  <c r="U11" i="50"/>
  <c r="U36" i="50"/>
  <c r="U9" i="50"/>
  <c r="U8" i="50"/>
  <c r="U22" i="50"/>
  <c r="U12" i="50"/>
  <c r="U38" i="50"/>
  <c r="U50" i="50"/>
  <c r="U58" i="50"/>
  <c r="U14" i="50"/>
  <c r="U30" i="50"/>
  <c r="U15" i="50"/>
  <c r="U19" i="50"/>
  <c r="U23" i="50"/>
  <c r="U39" i="50"/>
  <c r="U42" i="50"/>
  <c r="U68" i="50"/>
  <c r="U64" i="50"/>
  <c r="U48" i="50"/>
  <c r="U25" i="50"/>
  <c r="B15" i="7"/>
  <c r="B15" i="28" s="1"/>
  <c r="B14" i="7"/>
  <c r="B14" i="28" s="1"/>
  <c r="B13" i="7"/>
  <c r="B13" i="28" s="1"/>
  <c r="U15" i="52" l="1"/>
  <c r="U14" i="52"/>
  <c r="U35" i="52"/>
  <c r="U46" i="52"/>
  <c r="U63" i="52"/>
  <c r="U64" i="52"/>
  <c r="U36" i="52"/>
  <c r="U27" i="52"/>
  <c r="U53" i="52"/>
  <c r="U29" i="52"/>
  <c r="U25" i="52"/>
  <c r="U37" i="52"/>
  <c r="U20" i="52"/>
  <c r="U68" i="52"/>
  <c r="U32" i="52"/>
  <c r="U51" i="52"/>
  <c r="U28" i="52"/>
  <c r="U26" i="52"/>
  <c r="U24" i="52"/>
  <c r="U57" i="52"/>
  <c r="U38" i="52"/>
  <c r="U40" i="52"/>
  <c r="U22" i="51"/>
  <c r="U69" i="52"/>
  <c r="U34" i="52"/>
  <c r="U52" i="52"/>
  <c r="U50" i="52"/>
  <c r="U48" i="52"/>
  <c r="U49" i="52"/>
  <c r="U60" i="52"/>
  <c r="U61" i="52"/>
  <c r="U58" i="52"/>
  <c r="U59" i="52"/>
  <c r="U56" i="52"/>
  <c r="U65" i="52"/>
  <c r="U30" i="52"/>
  <c r="U31" i="52"/>
  <c r="U39" i="52"/>
  <c r="U44" i="52"/>
  <c r="U54" i="52"/>
  <c r="U43" i="51"/>
  <c r="U9" i="51"/>
  <c r="U39" i="51"/>
  <c r="U16" i="52"/>
  <c r="U42" i="52"/>
  <c r="U7" i="52"/>
  <c r="U10" i="52"/>
  <c r="U13" i="52"/>
  <c r="U21" i="52"/>
  <c r="U48" i="51"/>
  <c r="U61" i="51"/>
  <c r="U26" i="51"/>
  <c r="U44" i="51"/>
  <c r="U70" i="52"/>
  <c r="U66" i="52"/>
  <c r="U18" i="52"/>
  <c r="U33" i="52"/>
  <c r="U45" i="52"/>
  <c r="U43" i="52"/>
  <c r="U41" i="52"/>
  <c r="U62" i="52"/>
  <c r="U67" i="52"/>
  <c r="U19" i="52"/>
  <c r="U12" i="52"/>
  <c r="U8" i="52"/>
  <c r="U47" i="52"/>
  <c r="U22" i="52"/>
  <c r="U17" i="52"/>
  <c r="U9" i="52"/>
  <c r="U23" i="52"/>
  <c r="U11" i="52"/>
  <c r="U49" i="51"/>
  <c r="U57" i="51"/>
  <c r="U11" i="51"/>
  <c r="U24" i="51"/>
  <c r="U51" i="51"/>
  <c r="U63" i="51"/>
  <c r="U31" i="51"/>
  <c r="U27" i="51"/>
  <c r="U56" i="51"/>
  <c r="U60" i="51"/>
  <c r="U50" i="51"/>
  <c r="U35" i="51"/>
  <c r="U58" i="51"/>
  <c r="U47" i="51"/>
  <c r="U45" i="51"/>
  <c r="U30" i="51"/>
  <c r="U37" i="51"/>
  <c r="U55" i="51"/>
  <c r="U36" i="51"/>
  <c r="U64" i="51"/>
  <c r="U13" i="51"/>
  <c r="U59" i="51"/>
  <c r="U67" i="51"/>
  <c r="U18" i="51"/>
  <c r="U65" i="51"/>
  <c r="U20" i="51"/>
  <c r="U54" i="51"/>
  <c r="U41" i="51"/>
  <c r="U33" i="51"/>
  <c r="U52" i="51"/>
  <c r="U70" i="51"/>
  <c r="U28" i="51"/>
  <c r="U25" i="51"/>
  <c r="U32" i="51"/>
  <c r="U14" i="51"/>
  <c r="U19" i="51"/>
  <c r="U68" i="51"/>
  <c r="U46" i="51"/>
  <c r="U12" i="51"/>
  <c r="U62" i="51"/>
  <c r="U66" i="51"/>
  <c r="U8" i="51"/>
  <c r="U34" i="51"/>
  <c r="U21" i="51"/>
  <c r="U10" i="51"/>
  <c r="U23" i="51"/>
  <c r="U16" i="51"/>
  <c r="U53" i="51"/>
  <c r="U69" i="51"/>
  <c r="U29" i="51"/>
  <c r="U7" i="51"/>
  <c r="U15" i="51"/>
  <c r="U40" i="51"/>
  <c r="U42" i="51"/>
  <c r="U17" i="51"/>
  <c r="B16" i="7"/>
  <c r="U53" i="7" l="1"/>
  <c r="U35" i="7"/>
  <c r="U14" i="7"/>
  <c r="U50" i="7"/>
  <c r="U10" i="7"/>
  <c r="U12" i="7"/>
  <c r="U42" i="7"/>
  <c r="U48" i="7"/>
  <c r="U15" i="7"/>
  <c r="U11" i="7"/>
  <c r="U64" i="7"/>
  <c r="U54" i="7"/>
  <c r="U51" i="7"/>
  <c r="U27" i="7"/>
  <c r="U46" i="7"/>
  <c r="U44" i="7"/>
  <c r="U33" i="7"/>
  <c r="U20" i="7"/>
  <c r="U34" i="7"/>
  <c r="U65" i="7"/>
  <c r="U9" i="7"/>
  <c r="U18" i="7"/>
  <c r="U16" i="7"/>
  <c r="B16" i="28"/>
  <c r="B25" i="28" s="1"/>
  <c r="E19" i="23" s="1"/>
  <c r="D19" i="23" s="1"/>
  <c r="D18" i="23" s="1"/>
  <c r="U59" i="7"/>
  <c r="U57" i="7"/>
  <c r="U62" i="7"/>
  <c r="U63" i="7"/>
  <c r="U60" i="7"/>
  <c r="U61" i="7"/>
  <c r="U8" i="7"/>
  <c r="U38" i="7"/>
  <c r="U52" i="7"/>
  <c r="U66" i="7"/>
  <c r="U26" i="7"/>
  <c r="U23" i="7"/>
  <c r="U39" i="7"/>
  <c r="U24" i="7"/>
  <c r="U13" i="7"/>
  <c r="U7" i="7"/>
  <c r="U36" i="7"/>
  <c r="U49" i="7"/>
  <c r="U25" i="7"/>
  <c r="U47" i="7"/>
  <c r="U45" i="7"/>
  <c r="U41" i="7"/>
  <c r="U37" i="7"/>
  <c r="U32" i="7"/>
  <c r="U43" i="7"/>
  <c r="U22" i="7"/>
  <c r="U19" i="7"/>
  <c r="U17" i="7"/>
  <c r="U58" i="7"/>
  <c r="U56" i="7"/>
  <c r="U30" i="7"/>
  <c r="U31" i="7"/>
  <c r="U28" i="7"/>
  <c r="U29" i="7"/>
  <c r="U67" i="7"/>
  <c r="U40" i="7"/>
  <c r="U55" i="7"/>
  <c r="U21" i="7"/>
  <c r="D30" i="5" l="1"/>
  <c r="B30" i="5"/>
  <c r="B29" i="5" s="1"/>
  <c r="D29" i="5"/>
  <c r="G19" i="5" l="1"/>
  <c r="F19" i="5"/>
  <c r="F16" i="5"/>
</calcChain>
</file>

<file path=xl/comments1.xml><?xml version="1.0" encoding="utf-8"?>
<comments xmlns="http://schemas.openxmlformats.org/spreadsheetml/2006/main">
  <authors>
    <author>J0293985</author>
  </authors>
  <commentList>
    <comment ref="ACM3" authorId="0" shapeId="0">
      <text>
        <r>
          <rPr>
            <b/>
            <sz val="9"/>
            <color indexed="81"/>
            <rFont val="Tahoma"/>
            <family val="2"/>
          </rPr>
          <t>J0293985:</t>
        </r>
        <r>
          <rPr>
            <sz val="9"/>
            <color indexed="81"/>
            <rFont val="Tahoma"/>
            <family val="2"/>
          </rPr>
          <t xml:space="preserve">
SME Special6 27Jun17</t>
        </r>
      </text>
    </comment>
    <comment ref="ACP3" authorId="0" shapeId="0">
      <text>
        <r>
          <rPr>
            <b/>
            <sz val="9"/>
            <color indexed="81"/>
            <rFont val="Tahoma"/>
            <family val="2"/>
          </rPr>
          <t>J0293985:</t>
        </r>
        <r>
          <rPr>
            <sz val="9"/>
            <color indexed="81"/>
            <rFont val="Tahoma"/>
            <family val="2"/>
          </rPr>
          <t xml:space="preserve">
SME Special7 04Jun17</t>
        </r>
      </text>
    </comment>
    <comment ref="ACS3" authorId="0" shapeId="0">
      <text>
        <r>
          <rPr>
            <b/>
            <sz val="9"/>
            <color indexed="81"/>
            <rFont val="Tahoma"/>
            <family val="2"/>
          </rPr>
          <t>J0293985:</t>
        </r>
        <r>
          <rPr>
            <sz val="9"/>
            <color indexed="81"/>
            <rFont val="Tahoma"/>
            <family val="2"/>
          </rPr>
          <t xml:space="preserve">
SME Special6 11Jun17</t>
        </r>
      </text>
    </comment>
    <comment ref="ACY3" authorId="0" shapeId="0">
      <text>
        <r>
          <rPr>
            <b/>
            <sz val="9"/>
            <color indexed="81"/>
            <rFont val="Tahoma"/>
            <family val="2"/>
          </rPr>
          <t>J0293985:</t>
        </r>
        <r>
          <rPr>
            <sz val="9"/>
            <color indexed="81"/>
            <rFont val="Tahoma"/>
            <family val="2"/>
          </rPr>
          <t xml:space="preserve">
SME Special7
25
Jul17</t>
        </r>
      </text>
    </comment>
    <comment ref="ADE3" authorId="0" shapeId="0">
      <text>
        <r>
          <rPr>
            <b/>
            <sz val="9"/>
            <color indexed="81"/>
            <rFont val="Tahoma"/>
            <family val="2"/>
          </rPr>
          <t>J0293985:</t>
        </r>
        <r>
          <rPr>
            <sz val="9"/>
            <color indexed="81"/>
            <rFont val="Tahoma"/>
            <family val="2"/>
          </rPr>
          <t xml:space="preserve">
SME Special6
08Aug</t>
        </r>
      </text>
    </comment>
    <comment ref="ADH3" authorId="0" shapeId="0">
      <text>
        <r>
          <rPr>
            <b/>
            <sz val="9"/>
            <color indexed="81"/>
            <rFont val="Tahoma"/>
            <family val="2"/>
          </rPr>
          <t>J0293985:</t>
        </r>
        <r>
          <rPr>
            <sz val="9"/>
            <color indexed="81"/>
            <rFont val="Tahoma"/>
            <family val="2"/>
          </rPr>
          <t xml:space="preserve">
SME Specia7
15Aug</t>
        </r>
      </text>
    </comment>
  </commentList>
</comments>
</file>

<file path=xl/sharedStrings.xml><?xml version="1.0" encoding="utf-8"?>
<sst xmlns="http://schemas.openxmlformats.org/spreadsheetml/2006/main" count="66945" uniqueCount="10450">
  <si>
    <t>EA</t>
  </si>
  <si>
    <t>EM</t>
  </si>
  <si>
    <t>NE</t>
  </si>
  <si>
    <t>NO</t>
  </si>
  <si>
    <t>NT</t>
  </si>
  <si>
    <t>NW</t>
  </si>
  <si>
    <t>SC</t>
  </si>
  <si>
    <t>SE</t>
  </si>
  <si>
    <t>SO</t>
  </si>
  <si>
    <t>SW</t>
  </si>
  <si>
    <t>WM</t>
  </si>
  <si>
    <t>Min</t>
  </si>
  <si>
    <t>Max</t>
  </si>
  <si>
    <t>LDZ</t>
  </si>
  <si>
    <t>JAN</t>
  </si>
  <si>
    <t>FEB</t>
  </si>
  <si>
    <t>MAR</t>
  </si>
  <si>
    <t>APR</t>
  </si>
  <si>
    <t>MAY</t>
  </si>
  <si>
    <t>JUN</t>
  </si>
  <si>
    <t>JUL</t>
  </si>
  <si>
    <t>AUG</t>
  </si>
  <si>
    <t>SEP</t>
  </si>
  <si>
    <t>NOV</t>
  </si>
  <si>
    <t>DEC</t>
  </si>
  <si>
    <t>LC</t>
  </si>
  <si>
    <t>LO</t>
  </si>
  <si>
    <t>LS</t>
  </si>
  <si>
    <t>LT</t>
  </si>
  <si>
    <t>LW</t>
  </si>
  <si>
    <t>POSTCODE</t>
  </si>
  <si>
    <t>LDZ ID</t>
  </si>
  <si>
    <t>E4 3</t>
  </si>
  <si>
    <t>E4 6</t>
  </si>
  <si>
    <t>E4 8</t>
  </si>
  <si>
    <t>E4 9</t>
  </si>
  <si>
    <t>N4 3</t>
  </si>
  <si>
    <t>N4 4</t>
  </si>
  <si>
    <t>N8 7</t>
  </si>
  <si>
    <t>N8 8</t>
  </si>
  <si>
    <t>N8 9</t>
  </si>
  <si>
    <t>DD</t>
  </si>
  <si>
    <t>TQ3</t>
  </si>
  <si>
    <t>TQ4</t>
  </si>
  <si>
    <t>TQ5</t>
  </si>
  <si>
    <t>TQ6</t>
  </si>
  <si>
    <t>TQ7</t>
  </si>
  <si>
    <t>TQ8</t>
  </si>
  <si>
    <t>TQ9</t>
  </si>
  <si>
    <t>TR1</t>
  </si>
  <si>
    <t>TR10</t>
  </si>
  <si>
    <t>TR11</t>
  </si>
  <si>
    <t>TR12</t>
  </si>
  <si>
    <t>TR13</t>
  </si>
  <si>
    <t>TR14</t>
  </si>
  <si>
    <t>TR15</t>
  </si>
  <si>
    <t>TR16</t>
  </si>
  <si>
    <t>TR18</t>
  </si>
  <si>
    <t>TR2</t>
  </si>
  <si>
    <t>TR20</t>
  </si>
  <si>
    <t>TR26</t>
  </si>
  <si>
    <t>TR27</t>
  </si>
  <si>
    <t>TR3</t>
  </si>
  <si>
    <t>TR4</t>
  </si>
  <si>
    <t>TR7</t>
  </si>
  <si>
    <t>TR8</t>
  </si>
  <si>
    <t>TR9</t>
  </si>
  <si>
    <t>CW12</t>
  </si>
  <si>
    <t>CW3</t>
  </si>
  <si>
    <t>DY1</t>
  </si>
  <si>
    <t>DY10</t>
  </si>
  <si>
    <t>DY11</t>
  </si>
  <si>
    <t>DY12</t>
  </si>
  <si>
    <t>DY13</t>
  </si>
  <si>
    <t>DY14</t>
  </si>
  <si>
    <t>DY2</t>
  </si>
  <si>
    <t>DY3</t>
  </si>
  <si>
    <t>DY4</t>
  </si>
  <si>
    <t>DY5</t>
  </si>
  <si>
    <t>DY6</t>
  </si>
  <si>
    <t>DY7</t>
  </si>
  <si>
    <t>DY8</t>
  </si>
  <si>
    <t>DY9</t>
  </si>
  <si>
    <t>WR13</t>
  </si>
  <si>
    <t>WR14</t>
  </si>
  <si>
    <t>WR15</t>
  </si>
  <si>
    <t>WS1</t>
  </si>
  <si>
    <t>WS10</t>
  </si>
  <si>
    <t>WS11</t>
  </si>
  <si>
    <t>WS12</t>
  </si>
  <si>
    <t>WS14</t>
  </si>
  <si>
    <t>WS15</t>
  </si>
  <si>
    <t>WS2</t>
  </si>
  <si>
    <t>WS3</t>
  </si>
  <si>
    <t>WS4</t>
  </si>
  <si>
    <t>WS5</t>
  </si>
  <si>
    <t>WS6</t>
  </si>
  <si>
    <t>WS7</t>
  </si>
  <si>
    <t>WS8</t>
  </si>
  <si>
    <t>WS9</t>
  </si>
  <si>
    <t>B48</t>
  </si>
  <si>
    <t>B49</t>
  </si>
  <si>
    <t>B80</t>
  </si>
  <si>
    <t>B97</t>
  </si>
  <si>
    <t>CV1</t>
  </si>
  <si>
    <t>CV10</t>
  </si>
  <si>
    <t>CV11</t>
  </si>
  <si>
    <t>CV12</t>
  </si>
  <si>
    <t>CV2</t>
  </si>
  <si>
    <t>CV21</t>
  </si>
  <si>
    <t>CV22</t>
  </si>
  <si>
    <t>CV23</t>
  </si>
  <si>
    <t>CV3</t>
  </si>
  <si>
    <t>CV31</t>
  </si>
  <si>
    <t>CV32</t>
  </si>
  <si>
    <t>CV33</t>
  </si>
  <si>
    <t>CV34</t>
  </si>
  <si>
    <t>CV35</t>
  </si>
  <si>
    <t>CV36</t>
  </si>
  <si>
    <t>CV37</t>
  </si>
  <si>
    <t>CV4</t>
  </si>
  <si>
    <t>CV5</t>
  </si>
  <si>
    <t>CV6</t>
  </si>
  <si>
    <t>CV7</t>
  </si>
  <si>
    <t>CV8</t>
  </si>
  <si>
    <t>CV9</t>
  </si>
  <si>
    <t>HR1</t>
  </si>
  <si>
    <t>HR2</t>
  </si>
  <si>
    <t>HR4</t>
  </si>
  <si>
    <t>HR5</t>
  </si>
  <si>
    <t>HR6</t>
  </si>
  <si>
    <t>HR7</t>
  </si>
  <si>
    <t>HR8</t>
  </si>
  <si>
    <t>LD7</t>
  </si>
  <si>
    <t>LD8</t>
  </si>
  <si>
    <t>SY8</t>
  </si>
  <si>
    <t>WR3</t>
  </si>
  <si>
    <t>WR7</t>
  </si>
  <si>
    <t>WR8</t>
  </si>
  <si>
    <t>WR9</t>
  </si>
  <si>
    <t>GU21</t>
  </si>
  <si>
    <t>GU22</t>
  </si>
  <si>
    <t>KT1</t>
  </si>
  <si>
    <t>KT10</t>
  </si>
  <si>
    <t>KT11</t>
  </si>
  <si>
    <t>KT12</t>
  </si>
  <si>
    <t>KT13</t>
  </si>
  <si>
    <t>KT14</t>
  </si>
  <si>
    <t>KT17</t>
  </si>
  <si>
    <t>KT18</t>
  </si>
  <si>
    <t>KT19</t>
  </si>
  <si>
    <t>KT2</t>
  </si>
  <si>
    <t>KT21</t>
  </si>
  <si>
    <t>KT22</t>
  </si>
  <si>
    <t>KT23</t>
  </si>
  <si>
    <t>KT24</t>
  </si>
  <si>
    <t>KT5</t>
  </si>
  <si>
    <t>KT6</t>
  </si>
  <si>
    <t>KT7</t>
  </si>
  <si>
    <t>KT8</t>
  </si>
  <si>
    <t>KT9</t>
  </si>
  <si>
    <t>HP17</t>
  </si>
  <si>
    <t>HP18</t>
  </si>
  <si>
    <t>HP19</t>
  </si>
  <si>
    <t>HP20</t>
  </si>
  <si>
    <t>HP21</t>
  </si>
  <si>
    <t>HP22</t>
  </si>
  <si>
    <t>LU7</t>
  </si>
  <si>
    <t>MK1</t>
  </si>
  <si>
    <t>MK10</t>
  </si>
  <si>
    <t>MK11</t>
  </si>
  <si>
    <t>MK12</t>
  </si>
  <si>
    <t>MK13</t>
  </si>
  <si>
    <t>MK14</t>
  </si>
  <si>
    <t>MK15</t>
  </si>
  <si>
    <t>MK18</t>
  </si>
  <si>
    <t>MK2</t>
  </si>
  <si>
    <t>MK3</t>
  </si>
  <si>
    <t>MK4</t>
  </si>
  <si>
    <t>MK5</t>
  </si>
  <si>
    <t>MK6</t>
  </si>
  <si>
    <t>MK7</t>
  </si>
  <si>
    <t>MK8</t>
  </si>
  <si>
    <t>MK9</t>
  </si>
  <si>
    <t>OX1</t>
  </si>
  <si>
    <t>OX10</t>
  </si>
  <si>
    <t>OX11</t>
  </si>
  <si>
    <t>OX12</t>
  </si>
  <si>
    <t>OX13</t>
  </si>
  <si>
    <t>OX14</t>
  </si>
  <si>
    <t>OX15</t>
  </si>
  <si>
    <t>OX16</t>
  </si>
  <si>
    <t>OX17</t>
  </si>
  <si>
    <t>OX2</t>
  </si>
  <si>
    <t>OX20</t>
  </si>
  <si>
    <t>OX26</t>
  </si>
  <si>
    <t>OX28</t>
  </si>
  <si>
    <t>OX29</t>
  </si>
  <si>
    <t>OX3</t>
  </si>
  <si>
    <t>OX33</t>
  </si>
  <si>
    <t>OX4</t>
  </si>
  <si>
    <t>OX44</t>
  </si>
  <si>
    <t>OX5</t>
  </si>
  <si>
    <t>OX6</t>
  </si>
  <si>
    <t>OX7</t>
  </si>
  <si>
    <t>OX8</t>
  </si>
  <si>
    <t>OX9</t>
  </si>
  <si>
    <t>RG1</t>
  </si>
  <si>
    <t>RG13</t>
  </si>
  <si>
    <t>RG14</t>
  </si>
  <si>
    <t>RG18</t>
  </si>
  <si>
    <t>RG2</t>
  </si>
  <si>
    <t>RG3</t>
  </si>
  <si>
    <t>RG30</t>
  </si>
  <si>
    <t>RG31</t>
  </si>
  <si>
    <t>RG4</t>
  </si>
  <si>
    <t>RG45</t>
  </si>
  <si>
    <t>RG5</t>
  </si>
  <si>
    <t>RG6</t>
  </si>
  <si>
    <t>RG7</t>
  </si>
  <si>
    <t>RG8</t>
  </si>
  <si>
    <t>BH1</t>
  </si>
  <si>
    <t>BH10</t>
  </si>
  <si>
    <t>BH11</t>
  </si>
  <si>
    <t>BH12</t>
  </si>
  <si>
    <t>BH13</t>
  </si>
  <si>
    <t>BH14</t>
  </si>
  <si>
    <t>BH15</t>
  </si>
  <si>
    <t>BH16</t>
  </si>
  <si>
    <t>BH17</t>
  </si>
  <si>
    <t>BH18</t>
  </si>
  <si>
    <t>BH19</t>
  </si>
  <si>
    <t>BH2</t>
  </si>
  <si>
    <t>BH20</t>
  </si>
  <si>
    <t>BH21</t>
  </si>
  <si>
    <t>BH22</t>
  </si>
  <si>
    <t>BH23</t>
  </si>
  <si>
    <t>BH24</t>
  </si>
  <si>
    <t>BH25</t>
  </si>
  <si>
    <t>BH3</t>
  </si>
  <si>
    <t>BH31</t>
  </si>
  <si>
    <t>BH4</t>
  </si>
  <si>
    <t>BH5</t>
  </si>
  <si>
    <t>BH6</t>
  </si>
  <si>
    <t>BH7</t>
  </si>
  <si>
    <t>BH8</t>
  </si>
  <si>
    <t>BH9</t>
  </si>
  <si>
    <t>DT1</t>
  </si>
  <si>
    <t>DT10</t>
  </si>
  <si>
    <t>DT11</t>
  </si>
  <si>
    <t>DT2</t>
  </si>
  <si>
    <t>DT3</t>
  </si>
  <si>
    <t>DT4</t>
  </si>
  <si>
    <t>DT5</t>
  </si>
  <si>
    <t>DT6</t>
  </si>
  <si>
    <t>DT7</t>
  </si>
  <si>
    <t>DT8</t>
  </si>
  <si>
    <t>DT9</t>
  </si>
  <si>
    <t>GU10</t>
  </si>
  <si>
    <t>GU11</t>
  </si>
  <si>
    <t>GU12</t>
  </si>
  <si>
    <t>GU13</t>
  </si>
  <si>
    <t>GU14</t>
  </si>
  <si>
    <t>GU15</t>
  </si>
  <si>
    <t>GU16</t>
  </si>
  <si>
    <t>GU17</t>
  </si>
  <si>
    <t>GU26</t>
  </si>
  <si>
    <t>GU27</t>
  </si>
  <si>
    <t>GU29</t>
  </si>
  <si>
    <t>GU30</t>
  </si>
  <si>
    <t>GU31</t>
  </si>
  <si>
    <t>GU32</t>
  </si>
  <si>
    <t>GU33</t>
  </si>
  <si>
    <t>GU34</t>
  </si>
  <si>
    <t>GU35</t>
  </si>
  <si>
    <t>GU46</t>
  </si>
  <si>
    <t>GU47</t>
  </si>
  <si>
    <t>GU51</t>
  </si>
  <si>
    <t>GU9</t>
  </si>
  <si>
    <t>PO1</t>
  </si>
  <si>
    <t>PO10</t>
  </si>
  <si>
    <t>PO11</t>
  </si>
  <si>
    <t>PO12</t>
  </si>
  <si>
    <t>PO13</t>
  </si>
  <si>
    <t>PO14</t>
  </si>
  <si>
    <t>PO15</t>
  </si>
  <si>
    <t>PO16</t>
  </si>
  <si>
    <t>PO17</t>
  </si>
  <si>
    <t>PO18</t>
  </si>
  <si>
    <t>PO19</t>
  </si>
  <si>
    <t>PO2</t>
  </si>
  <si>
    <t>PO21</t>
  </si>
  <si>
    <t>PO3</t>
  </si>
  <si>
    <t>PO30</t>
  </si>
  <si>
    <t>PO31</t>
  </si>
  <si>
    <t>PO32</t>
  </si>
  <si>
    <t>PO33</t>
  </si>
  <si>
    <t>PO34</t>
  </si>
  <si>
    <t>PO35</t>
  </si>
  <si>
    <t>PO36</t>
  </si>
  <si>
    <t>PO37</t>
  </si>
  <si>
    <t>PO38</t>
  </si>
  <si>
    <t>PO39</t>
  </si>
  <si>
    <t>PO4</t>
  </si>
  <si>
    <t>PO40</t>
  </si>
  <si>
    <t>PO41</t>
  </si>
  <si>
    <t>PO5</t>
  </si>
  <si>
    <t>PO6</t>
  </si>
  <si>
    <t>PO7</t>
  </si>
  <si>
    <t>PO8</t>
  </si>
  <si>
    <t>PO9</t>
  </si>
  <si>
    <t>RG19</t>
  </si>
  <si>
    <t>RG20</t>
  </si>
  <si>
    <t>RG21</t>
  </si>
  <si>
    <t>RG22</t>
  </si>
  <si>
    <t>RG23</t>
  </si>
  <si>
    <t>RG24</t>
  </si>
  <si>
    <t>RG25</t>
  </si>
  <si>
    <t>RG26</t>
  </si>
  <si>
    <t>RG27</t>
  </si>
  <si>
    <t>RG28</t>
  </si>
  <si>
    <t>SO1</t>
  </si>
  <si>
    <t>SO14</t>
  </si>
  <si>
    <t>SO15</t>
  </si>
  <si>
    <t>SO16</t>
  </si>
  <si>
    <t>SO17</t>
  </si>
  <si>
    <t>SO18</t>
  </si>
  <si>
    <t>SO19</t>
  </si>
  <si>
    <t>SO2</t>
  </si>
  <si>
    <t>SO21</t>
  </si>
  <si>
    <t>SO22</t>
  </si>
  <si>
    <t>SO23</t>
  </si>
  <si>
    <t>SO24</t>
  </si>
  <si>
    <t>SO3</t>
  </si>
  <si>
    <t>SO30</t>
  </si>
  <si>
    <t>SO31</t>
  </si>
  <si>
    <t>SO32</t>
  </si>
  <si>
    <t>SO39</t>
  </si>
  <si>
    <t>SO4</t>
  </si>
  <si>
    <t>SO40</t>
  </si>
  <si>
    <t>SO41</t>
  </si>
  <si>
    <t>SO42</t>
  </si>
  <si>
    <t>SO43</t>
  </si>
  <si>
    <t>SO45</t>
  </si>
  <si>
    <t>SO5</t>
  </si>
  <si>
    <t>SO50</t>
  </si>
  <si>
    <t>SP2</t>
  </si>
  <si>
    <t>SP4</t>
  </si>
  <si>
    <t>GL10</t>
  </si>
  <si>
    <t>GL11</t>
  </si>
  <si>
    <t>GL14</t>
  </si>
  <si>
    <t>GL15</t>
  </si>
  <si>
    <t>GL16</t>
  </si>
  <si>
    <t>GL17</t>
  </si>
  <si>
    <t>GL18</t>
  </si>
  <si>
    <t>GL2</t>
  </si>
  <si>
    <t>GL20</t>
  </si>
  <si>
    <t>GL3</t>
  </si>
  <si>
    <t>GL4</t>
  </si>
  <si>
    <t>GL5</t>
  </si>
  <si>
    <t>GL50</t>
  </si>
  <si>
    <t>GL51</t>
  </si>
  <si>
    <t>GL52</t>
  </si>
  <si>
    <t>GL53</t>
  </si>
  <si>
    <t>GL54</t>
  </si>
  <si>
    <t>GL55</t>
  </si>
  <si>
    <t>GL56</t>
  </si>
  <si>
    <t>GL6</t>
  </si>
  <si>
    <t>HR9</t>
  </si>
  <si>
    <t>WR10</t>
  </si>
  <si>
    <t>WR11</t>
  </si>
  <si>
    <t>WR12</t>
  </si>
  <si>
    <t>BA1</t>
  </si>
  <si>
    <t>BA10</t>
  </si>
  <si>
    <t>BA11</t>
  </si>
  <si>
    <t>BA12</t>
  </si>
  <si>
    <t>BA13</t>
  </si>
  <si>
    <t>BA14</t>
  </si>
  <si>
    <t>BA15</t>
  </si>
  <si>
    <t>BA16</t>
  </si>
  <si>
    <t>BA2</t>
  </si>
  <si>
    <t>BA20</t>
  </si>
  <si>
    <t>BA21</t>
  </si>
  <si>
    <t>BA22</t>
  </si>
  <si>
    <t>BA3</t>
  </si>
  <si>
    <t>BA4</t>
  </si>
  <si>
    <t>BA5</t>
  </si>
  <si>
    <t>BA6</t>
  </si>
  <si>
    <t>BA7</t>
  </si>
  <si>
    <t>BA9</t>
  </si>
  <si>
    <t>BS1</t>
  </si>
  <si>
    <t>BS10</t>
  </si>
  <si>
    <t>BS11</t>
  </si>
  <si>
    <t>BS12</t>
  </si>
  <si>
    <t>BS13</t>
  </si>
  <si>
    <t>BS14</t>
  </si>
  <si>
    <t>BS15</t>
  </si>
  <si>
    <t>BS16</t>
  </si>
  <si>
    <t>BS17</t>
  </si>
  <si>
    <t>BS18</t>
  </si>
  <si>
    <t>BS19</t>
  </si>
  <si>
    <t>BS2</t>
  </si>
  <si>
    <t>BS20</t>
  </si>
  <si>
    <t>BS21</t>
  </si>
  <si>
    <t>BS22</t>
  </si>
  <si>
    <t>BS23</t>
  </si>
  <si>
    <t>BS24</t>
  </si>
  <si>
    <t>BS25</t>
  </si>
  <si>
    <t>BS26</t>
  </si>
  <si>
    <t>BS27</t>
  </si>
  <si>
    <t>BS28</t>
  </si>
  <si>
    <t>BS3</t>
  </si>
  <si>
    <t>BS30</t>
  </si>
  <si>
    <t>BS31</t>
  </si>
  <si>
    <t>BS32</t>
  </si>
  <si>
    <t>BS34</t>
  </si>
  <si>
    <t>BS35</t>
  </si>
  <si>
    <t>BS36</t>
  </si>
  <si>
    <t>BS37</t>
  </si>
  <si>
    <t>BS39</t>
  </si>
  <si>
    <t>BS4</t>
  </si>
  <si>
    <t>BS40</t>
  </si>
  <si>
    <t>BS48</t>
  </si>
  <si>
    <t>BS49</t>
  </si>
  <si>
    <t>BS5</t>
  </si>
  <si>
    <t>BS6</t>
  </si>
  <si>
    <t>BS7</t>
  </si>
  <si>
    <t>BS8</t>
  </si>
  <si>
    <t>BS9</t>
  </si>
  <si>
    <t>BS99</t>
  </si>
  <si>
    <t>GL12</t>
  </si>
  <si>
    <t>GL13</t>
  </si>
  <si>
    <t>GL7</t>
  </si>
  <si>
    <t>GL8</t>
  </si>
  <si>
    <t>OX18</t>
  </si>
  <si>
    <t>RG16</t>
  </si>
  <si>
    <t>SN1</t>
  </si>
  <si>
    <t>SN10</t>
  </si>
  <si>
    <t>SN11</t>
  </si>
  <si>
    <t>SN12</t>
  </si>
  <si>
    <t>SN13</t>
  </si>
  <si>
    <t>SN14</t>
  </si>
  <si>
    <t>SN15</t>
  </si>
  <si>
    <t>SN16</t>
  </si>
  <si>
    <t>SN2</t>
  </si>
  <si>
    <t>SN25</t>
  </si>
  <si>
    <t>SN3</t>
  </si>
  <si>
    <t>SN4</t>
  </si>
  <si>
    <t>SN5</t>
  </si>
  <si>
    <t>SN6</t>
  </si>
  <si>
    <t>SN7</t>
  </si>
  <si>
    <t>SN8</t>
  </si>
  <si>
    <t>EX1</t>
  </si>
  <si>
    <t>EX10</t>
  </si>
  <si>
    <t>EX11</t>
  </si>
  <si>
    <t>EX12</t>
  </si>
  <si>
    <t>EX13</t>
  </si>
  <si>
    <t>EX14</t>
  </si>
  <si>
    <t>EX15</t>
  </si>
  <si>
    <t>EX16</t>
  </si>
  <si>
    <t>EX17</t>
  </si>
  <si>
    <t>EX2</t>
  </si>
  <si>
    <t>EX20</t>
  </si>
  <si>
    <t>EX23</t>
  </si>
  <si>
    <t>EX24</t>
  </si>
  <si>
    <t>EX3</t>
  </si>
  <si>
    <t>EX31</t>
  </si>
  <si>
    <t>EX32</t>
  </si>
  <si>
    <t>EX33</t>
  </si>
  <si>
    <t>EX34</t>
  </si>
  <si>
    <t>EX36</t>
  </si>
  <si>
    <t>EX37</t>
  </si>
  <si>
    <t>EX38</t>
  </si>
  <si>
    <t>EX39</t>
  </si>
  <si>
    <t>EX4</t>
  </si>
  <si>
    <t>EX5</t>
  </si>
  <si>
    <t>EX6</t>
  </si>
  <si>
    <t>EX7</t>
  </si>
  <si>
    <t>EX8</t>
  </si>
  <si>
    <t>EX9</t>
  </si>
  <si>
    <t>PL1</t>
  </si>
  <si>
    <t>PL11</t>
  </si>
  <si>
    <t>PL12</t>
  </si>
  <si>
    <t>PL13</t>
  </si>
  <si>
    <t>PL14</t>
  </si>
  <si>
    <t>PL15</t>
  </si>
  <si>
    <t>PL17</t>
  </si>
  <si>
    <t>PL18</t>
  </si>
  <si>
    <t>PL19</t>
  </si>
  <si>
    <t>PL2</t>
  </si>
  <si>
    <t>PL20</t>
  </si>
  <si>
    <t>PL21</t>
  </si>
  <si>
    <t>PL22</t>
  </si>
  <si>
    <t>PL23</t>
  </si>
  <si>
    <t>PL24</t>
  </si>
  <si>
    <t>PL25</t>
  </si>
  <si>
    <t>PL26</t>
  </si>
  <si>
    <t>PL27</t>
  </si>
  <si>
    <t>PL28</t>
  </si>
  <si>
    <t>PL3</t>
  </si>
  <si>
    <t>PL31</t>
  </si>
  <si>
    <t>PL4</t>
  </si>
  <si>
    <t>PL5</t>
  </si>
  <si>
    <t>PL6</t>
  </si>
  <si>
    <t>PL7</t>
  </si>
  <si>
    <t>PL8</t>
  </si>
  <si>
    <t>PL9</t>
  </si>
  <si>
    <t>TA1</t>
  </si>
  <si>
    <t>TA10</t>
  </si>
  <si>
    <t>TA11</t>
  </si>
  <si>
    <t>TA12</t>
  </si>
  <si>
    <t>TA13</t>
  </si>
  <si>
    <t>TA14</t>
  </si>
  <si>
    <t>TA15</t>
  </si>
  <si>
    <t>TA16</t>
  </si>
  <si>
    <t>TA18</t>
  </si>
  <si>
    <t>TA19</t>
  </si>
  <si>
    <t>TA2</t>
  </si>
  <si>
    <t>TA20</t>
  </si>
  <si>
    <t>TA21</t>
  </si>
  <si>
    <t>TA23</t>
  </si>
  <si>
    <t>TA24</t>
  </si>
  <si>
    <t>TA3</t>
  </si>
  <si>
    <t>TA4</t>
  </si>
  <si>
    <t>TA5</t>
  </si>
  <si>
    <t>TA6</t>
  </si>
  <si>
    <t>TA7</t>
  </si>
  <si>
    <t>TA8</t>
  </si>
  <si>
    <t>TA9</t>
  </si>
  <si>
    <t>TQ1</t>
  </si>
  <si>
    <t>TQ10</t>
  </si>
  <si>
    <t>TQ11</t>
  </si>
  <si>
    <t>TQ12</t>
  </si>
  <si>
    <t>TQ13</t>
  </si>
  <si>
    <t>TQ14</t>
  </si>
  <si>
    <t>TQ2</t>
  </si>
  <si>
    <t>IP25</t>
  </si>
  <si>
    <t>NR11</t>
  </si>
  <si>
    <t>NR20</t>
  </si>
  <si>
    <t>NR21</t>
  </si>
  <si>
    <t>NR22</t>
  </si>
  <si>
    <t>NR23</t>
  </si>
  <si>
    <t>NR25</t>
  </si>
  <si>
    <t>NR26</t>
  </si>
  <si>
    <t>NR27</t>
  </si>
  <si>
    <t>NR28</t>
  </si>
  <si>
    <t>PE1</t>
  </si>
  <si>
    <t>PE13</t>
  </si>
  <si>
    <t>PE14</t>
  </si>
  <si>
    <t>PE15</t>
  </si>
  <si>
    <t>PE16</t>
  </si>
  <si>
    <t>PE2</t>
  </si>
  <si>
    <t>PE26</t>
  </si>
  <si>
    <t>PE3</t>
  </si>
  <si>
    <t>PE30</t>
  </si>
  <si>
    <t>PE31</t>
  </si>
  <si>
    <t>PE32</t>
  </si>
  <si>
    <t>PE33</t>
  </si>
  <si>
    <t>PE34</t>
  </si>
  <si>
    <t>PE36</t>
  </si>
  <si>
    <t>PE37</t>
  </si>
  <si>
    <t>PE38</t>
  </si>
  <si>
    <t>PE4</t>
  </si>
  <si>
    <t>PE7</t>
  </si>
  <si>
    <t>CB1</t>
  </si>
  <si>
    <t>CB10</t>
  </si>
  <si>
    <t>CB11</t>
  </si>
  <si>
    <t>CB2</t>
  </si>
  <si>
    <t>CB3</t>
  </si>
  <si>
    <t>CB4</t>
  </si>
  <si>
    <t>CB5</t>
  </si>
  <si>
    <t>CB6</t>
  </si>
  <si>
    <t>CB7</t>
  </si>
  <si>
    <t>CB8</t>
  </si>
  <si>
    <t>CB9</t>
  </si>
  <si>
    <t>IP14</t>
  </si>
  <si>
    <t>IP21</t>
  </si>
  <si>
    <t>IP22</t>
  </si>
  <si>
    <t>IP23</t>
  </si>
  <si>
    <t>IP24</t>
  </si>
  <si>
    <t>IP27</t>
  </si>
  <si>
    <t>IP28</t>
  </si>
  <si>
    <t>IP30</t>
  </si>
  <si>
    <t>IP31</t>
  </si>
  <si>
    <t>IP32</t>
  </si>
  <si>
    <t>NR17</t>
  </si>
  <si>
    <t>CO1</t>
  </si>
  <si>
    <t>CO11</t>
  </si>
  <si>
    <t>CO12</t>
  </si>
  <si>
    <t>CO13</t>
  </si>
  <si>
    <t>CO14</t>
  </si>
  <si>
    <t>CO15</t>
  </si>
  <si>
    <t>CO16</t>
  </si>
  <si>
    <t>CO2</t>
  </si>
  <si>
    <t>CO4</t>
  </si>
  <si>
    <t>CO7</t>
  </si>
  <si>
    <t>IP1</t>
  </si>
  <si>
    <t>IP10</t>
  </si>
  <si>
    <t>IP11</t>
  </si>
  <si>
    <t>IP12</t>
  </si>
  <si>
    <t>IP13</t>
  </si>
  <si>
    <t>IP15</t>
  </si>
  <si>
    <t>IP16</t>
  </si>
  <si>
    <t>IP17</t>
  </si>
  <si>
    <t>IP18</t>
  </si>
  <si>
    <t>IP19</t>
  </si>
  <si>
    <t>IP2</t>
  </si>
  <si>
    <t>IP3</t>
  </si>
  <si>
    <t>IP33</t>
  </si>
  <si>
    <t>IP4</t>
  </si>
  <si>
    <t>IP5</t>
  </si>
  <si>
    <t>IP6</t>
  </si>
  <si>
    <t>IP7</t>
  </si>
  <si>
    <t>IP8</t>
  </si>
  <si>
    <t>IP9</t>
  </si>
  <si>
    <t>NR1</t>
  </si>
  <si>
    <t>NR10</t>
  </si>
  <si>
    <t>NR12</t>
  </si>
  <si>
    <t>NR13</t>
  </si>
  <si>
    <t>NR14</t>
  </si>
  <si>
    <t>NR15</t>
  </si>
  <si>
    <t>NR18</t>
  </si>
  <si>
    <t>NR19</t>
  </si>
  <si>
    <t>NR2</t>
  </si>
  <si>
    <t>NR3</t>
  </si>
  <si>
    <t>NR30</t>
  </si>
  <si>
    <t>NR31</t>
  </si>
  <si>
    <t>NR32</t>
  </si>
  <si>
    <t>NR33</t>
  </si>
  <si>
    <t>NR34</t>
  </si>
  <si>
    <t>NR35</t>
  </si>
  <si>
    <t>NR4</t>
  </si>
  <si>
    <t>NR5</t>
  </si>
  <si>
    <t>NR6</t>
  </si>
  <si>
    <t>NR7</t>
  </si>
  <si>
    <t>NR8</t>
  </si>
  <si>
    <t>NR9</t>
  </si>
  <si>
    <t>AL1</t>
  </si>
  <si>
    <t>AL10</t>
  </si>
  <si>
    <t>AL2</t>
  </si>
  <si>
    <t>AL3</t>
  </si>
  <si>
    <t>AL4</t>
  </si>
  <si>
    <t>AL5</t>
  </si>
  <si>
    <t>AL6</t>
  </si>
  <si>
    <t>AL7</t>
  </si>
  <si>
    <t>AL8</t>
  </si>
  <si>
    <t>AL9</t>
  </si>
  <si>
    <t>CM0</t>
  </si>
  <si>
    <t>CM1</t>
  </si>
  <si>
    <t>CM16</t>
  </si>
  <si>
    <t>CM17</t>
  </si>
  <si>
    <t>CM18</t>
  </si>
  <si>
    <t>CM19</t>
  </si>
  <si>
    <t>CM2</t>
  </si>
  <si>
    <t>CM20</t>
  </si>
  <si>
    <t>CM21</t>
  </si>
  <si>
    <t>CM22</t>
  </si>
  <si>
    <t>CM23</t>
  </si>
  <si>
    <t>CM24</t>
  </si>
  <si>
    <t>CM3</t>
  </si>
  <si>
    <t>CM5</t>
  </si>
  <si>
    <t>CM6</t>
  </si>
  <si>
    <t>CM7</t>
  </si>
  <si>
    <t>CM8</t>
  </si>
  <si>
    <t>CM9</t>
  </si>
  <si>
    <t>CO10</t>
  </si>
  <si>
    <t>CO5</t>
  </si>
  <si>
    <t>CO6</t>
  </si>
  <si>
    <t>CO9</t>
  </si>
  <si>
    <t>EN1</t>
  </si>
  <si>
    <t>EN10</t>
  </si>
  <si>
    <t>EN11</t>
  </si>
  <si>
    <t>EN2</t>
  </si>
  <si>
    <t>EN3</t>
  </si>
  <si>
    <t>EN4</t>
  </si>
  <si>
    <t>EN6</t>
  </si>
  <si>
    <t>EN7</t>
  </si>
  <si>
    <t>EN8</t>
  </si>
  <si>
    <t>EN9</t>
  </si>
  <si>
    <t>HP1</t>
  </si>
  <si>
    <t>HP2</t>
  </si>
  <si>
    <t>HP3</t>
  </si>
  <si>
    <t>HP4</t>
  </si>
  <si>
    <t>HP5</t>
  </si>
  <si>
    <t>LU1</t>
  </si>
  <si>
    <t>LU2</t>
  </si>
  <si>
    <t>LU3</t>
  </si>
  <si>
    <t>LU4</t>
  </si>
  <si>
    <t>LU5</t>
  </si>
  <si>
    <t>LU6</t>
  </si>
  <si>
    <t>MK40</t>
  </si>
  <si>
    <t>MK41</t>
  </si>
  <si>
    <t>MK42</t>
  </si>
  <si>
    <t>MK44</t>
  </si>
  <si>
    <t>MK45</t>
  </si>
  <si>
    <t>N11</t>
  </si>
  <si>
    <t>N13</t>
  </si>
  <si>
    <t>N14</t>
  </si>
  <si>
    <t>N15</t>
  </si>
  <si>
    <t>N17</t>
  </si>
  <si>
    <t>N18</t>
  </si>
  <si>
    <t>N20</t>
  </si>
  <si>
    <t>N21</t>
  </si>
  <si>
    <t>N22</t>
  </si>
  <si>
    <t>PE19</t>
  </si>
  <si>
    <t>PE27</t>
  </si>
  <si>
    <t>PE28</t>
  </si>
  <si>
    <t>SG1</t>
  </si>
  <si>
    <t>SG10</t>
  </si>
  <si>
    <t>SG11</t>
  </si>
  <si>
    <t>SG12</t>
  </si>
  <si>
    <t>SG13</t>
  </si>
  <si>
    <t>SG14</t>
  </si>
  <si>
    <t>SG15</t>
  </si>
  <si>
    <t>SG16</t>
  </si>
  <si>
    <t>SG17</t>
  </si>
  <si>
    <t>SG18</t>
  </si>
  <si>
    <t>SG19</t>
  </si>
  <si>
    <t>SG2</t>
  </si>
  <si>
    <t>SG3</t>
  </si>
  <si>
    <t>SG4</t>
  </si>
  <si>
    <t>SG5</t>
  </si>
  <si>
    <t>SG6</t>
  </si>
  <si>
    <t>SG7</t>
  </si>
  <si>
    <t>SG8</t>
  </si>
  <si>
    <t>SG9</t>
  </si>
  <si>
    <t>WD1</t>
  </si>
  <si>
    <t>WD17</t>
  </si>
  <si>
    <t>WD18</t>
  </si>
  <si>
    <t>WD19</t>
  </si>
  <si>
    <t>WD4</t>
  </si>
  <si>
    <t>WD5</t>
  </si>
  <si>
    <t>WD6</t>
  </si>
  <si>
    <t>WD7</t>
  </si>
  <si>
    <t>DN1</t>
  </si>
  <si>
    <t>DN10</t>
  </si>
  <si>
    <t>DN11</t>
  </si>
  <si>
    <t>DN12</t>
  </si>
  <si>
    <t>DN15</t>
  </si>
  <si>
    <t>DN16</t>
  </si>
  <si>
    <t>DN17</t>
  </si>
  <si>
    <t>DN18</t>
  </si>
  <si>
    <t>DN19</t>
  </si>
  <si>
    <t>DN2</t>
  </si>
  <si>
    <t>DN20</t>
  </si>
  <si>
    <t>DN22</t>
  </si>
  <si>
    <t>DN3</t>
  </si>
  <si>
    <t>DN31</t>
  </si>
  <si>
    <t>DN32</t>
  </si>
  <si>
    <t>DN33</t>
  </si>
  <si>
    <t>DN34</t>
  </si>
  <si>
    <t>DN35</t>
  </si>
  <si>
    <t>DN36</t>
  </si>
  <si>
    <t>DN37</t>
  </si>
  <si>
    <t>DN38</t>
  </si>
  <si>
    <t>DN39</t>
  </si>
  <si>
    <t>DN4</t>
  </si>
  <si>
    <t>DN40</t>
  </si>
  <si>
    <t>DN41</t>
  </si>
  <si>
    <t>DN8</t>
  </si>
  <si>
    <t>DN9</t>
  </si>
  <si>
    <t>LN11</t>
  </si>
  <si>
    <t>LN7</t>
  </si>
  <si>
    <t>LN8</t>
  </si>
  <si>
    <t>S61</t>
  </si>
  <si>
    <t>S62</t>
  </si>
  <si>
    <t>S64</t>
  </si>
  <si>
    <t>S66</t>
  </si>
  <si>
    <t>S70</t>
  </si>
  <si>
    <t>S73</t>
  </si>
  <si>
    <t>S74</t>
  </si>
  <si>
    <t>S80</t>
  </si>
  <si>
    <t>S81</t>
  </si>
  <si>
    <t>DN21</t>
  </si>
  <si>
    <t>LN1</t>
  </si>
  <si>
    <t>LN10</t>
  </si>
  <si>
    <t>LN12</t>
  </si>
  <si>
    <t>LN13</t>
  </si>
  <si>
    <t>LN2</t>
  </si>
  <si>
    <t>LN3</t>
  </si>
  <si>
    <t>LN4</t>
  </si>
  <si>
    <t>LN5</t>
  </si>
  <si>
    <t>LN6</t>
  </si>
  <si>
    <t>LN9</t>
  </si>
  <si>
    <t>NG11</t>
  </si>
  <si>
    <t>NG12</t>
  </si>
  <si>
    <t>NG14</t>
  </si>
  <si>
    <t>NG18</t>
  </si>
  <si>
    <t>NG19</t>
  </si>
  <si>
    <t>NG2</t>
  </si>
  <si>
    <t>NG20</t>
  </si>
  <si>
    <t>NG21</t>
  </si>
  <si>
    <t>NG22</t>
  </si>
  <si>
    <t>NG23</t>
  </si>
  <si>
    <t>NG24</t>
  </si>
  <si>
    <t>NG25</t>
  </si>
  <si>
    <t>NG34</t>
  </si>
  <si>
    <t>NG4</t>
  </si>
  <si>
    <t>NG5</t>
  </si>
  <si>
    <t>NG6</t>
  </si>
  <si>
    <t>NG7</t>
  </si>
  <si>
    <t>NG8</t>
  </si>
  <si>
    <t>PE10</t>
  </si>
  <si>
    <t>PE11</t>
  </si>
  <si>
    <t>PE12</t>
  </si>
  <si>
    <t>PE20</t>
  </si>
  <si>
    <t>PE21</t>
  </si>
  <si>
    <t>PE22</t>
  </si>
  <si>
    <t>PE23</t>
  </si>
  <si>
    <t>PE24</t>
  </si>
  <si>
    <t>PE25</t>
  </si>
  <si>
    <t>PE9</t>
  </si>
  <si>
    <t>DE1</t>
  </si>
  <si>
    <t>DE11</t>
  </si>
  <si>
    <t>DE12</t>
  </si>
  <si>
    <t>DE14</t>
  </si>
  <si>
    <t>DE15</t>
  </si>
  <si>
    <t>DE21</t>
  </si>
  <si>
    <t>DE22</t>
  </si>
  <si>
    <t>DE23</t>
  </si>
  <si>
    <t>DE24</t>
  </si>
  <si>
    <t>DE3</t>
  </si>
  <si>
    <t>DE4</t>
  </si>
  <si>
    <t>DE45</t>
  </si>
  <si>
    <t>DE5</t>
  </si>
  <si>
    <t>DE55</t>
  </si>
  <si>
    <t>DE56</t>
  </si>
  <si>
    <t>DE6</t>
  </si>
  <si>
    <t>DE65</t>
  </si>
  <si>
    <t>DE7</t>
  </si>
  <si>
    <t>DE72</t>
  </si>
  <si>
    <t>DE73</t>
  </si>
  <si>
    <t>DE74</t>
  </si>
  <si>
    <t>DE75</t>
  </si>
  <si>
    <t>LE1</t>
  </si>
  <si>
    <t>LE11</t>
  </si>
  <si>
    <t>LE12</t>
  </si>
  <si>
    <t>LE13</t>
  </si>
  <si>
    <t>LE14</t>
  </si>
  <si>
    <t>LE16</t>
  </si>
  <si>
    <t>LE17</t>
  </si>
  <si>
    <t>LE18</t>
  </si>
  <si>
    <t>LE2</t>
  </si>
  <si>
    <t>LE3</t>
  </si>
  <si>
    <t>LE4</t>
  </si>
  <si>
    <t>LE5</t>
  </si>
  <si>
    <t>LE6</t>
  </si>
  <si>
    <t>LE65</t>
  </si>
  <si>
    <t>LE67</t>
  </si>
  <si>
    <t>LE7</t>
  </si>
  <si>
    <t>LE8</t>
  </si>
  <si>
    <t>MK16</t>
  </si>
  <si>
    <t>MK19</t>
  </si>
  <si>
    <t>MK46</t>
  </si>
  <si>
    <t>NG10</t>
  </si>
  <si>
    <t>NG13</t>
  </si>
  <si>
    <t>NG15</t>
  </si>
  <si>
    <t>NG16</t>
  </si>
  <si>
    <t>NG17</t>
  </si>
  <si>
    <t>NG31</t>
  </si>
  <si>
    <t>NG32</t>
  </si>
  <si>
    <t>NG33</t>
  </si>
  <si>
    <t>NG9</t>
  </si>
  <si>
    <t>NN1</t>
  </si>
  <si>
    <t>NN10</t>
  </si>
  <si>
    <t>NN11</t>
  </si>
  <si>
    <t>NN12</t>
  </si>
  <si>
    <t>NN13</t>
  </si>
  <si>
    <t>NN14</t>
  </si>
  <si>
    <t>NN15</t>
  </si>
  <si>
    <t>NN16</t>
  </si>
  <si>
    <t>NN2</t>
  </si>
  <si>
    <t>NN29</t>
  </si>
  <si>
    <t>NN3</t>
  </si>
  <si>
    <t>NN4</t>
  </si>
  <si>
    <t>NN5</t>
  </si>
  <si>
    <t>NN6</t>
  </si>
  <si>
    <t>NN7</t>
  </si>
  <si>
    <t>NN8</t>
  </si>
  <si>
    <t>NN9</t>
  </si>
  <si>
    <t>PE8</t>
  </si>
  <si>
    <t>S10</t>
  </si>
  <si>
    <t>S11</t>
  </si>
  <si>
    <t>S12</t>
  </si>
  <si>
    <t>S13</t>
  </si>
  <si>
    <t>S14</t>
  </si>
  <si>
    <t>S17</t>
  </si>
  <si>
    <t>S18</t>
  </si>
  <si>
    <t>S20</t>
  </si>
  <si>
    <t>S30</t>
  </si>
  <si>
    <t>S32</t>
  </si>
  <si>
    <t>S35</t>
  </si>
  <si>
    <t>S36</t>
  </si>
  <si>
    <t>S40</t>
  </si>
  <si>
    <t>S41</t>
  </si>
  <si>
    <t>S43</t>
  </si>
  <si>
    <t>S44</t>
  </si>
  <si>
    <t>S45</t>
  </si>
  <si>
    <t>S5</t>
  </si>
  <si>
    <t>S6</t>
  </si>
  <si>
    <t>S7</t>
  </si>
  <si>
    <t>S8</t>
  </si>
  <si>
    <t>LE15</t>
  </si>
  <si>
    <t>NN17</t>
  </si>
  <si>
    <t>NN18</t>
  </si>
  <si>
    <t>DG9</t>
  </si>
  <si>
    <t>KW14</t>
  </si>
  <si>
    <t>KW1</t>
  </si>
  <si>
    <t>BD1</t>
  </si>
  <si>
    <t>BD10</t>
  </si>
  <si>
    <t>BD11</t>
  </si>
  <si>
    <t>BD12</t>
  </si>
  <si>
    <t>BD13</t>
  </si>
  <si>
    <t>BD14</t>
  </si>
  <si>
    <t>BD15</t>
  </si>
  <si>
    <t>BD16</t>
  </si>
  <si>
    <t>BD17</t>
  </si>
  <si>
    <t>BD18</t>
  </si>
  <si>
    <t>BD19</t>
  </si>
  <si>
    <t>BD2</t>
  </si>
  <si>
    <t>BD20</t>
  </si>
  <si>
    <t>BD21</t>
  </si>
  <si>
    <t>BD22</t>
  </si>
  <si>
    <t>BD23</t>
  </si>
  <si>
    <t>BD3</t>
  </si>
  <si>
    <t>BD4</t>
  </si>
  <si>
    <t>BD5</t>
  </si>
  <si>
    <t>BD6</t>
  </si>
  <si>
    <t>BD7</t>
  </si>
  <si>
    <t>BD8</t>
  </si>
  <si>
    <t>BD9</t>
  </si>
  <si>
    <t>BD99</t>
  </si>
  <si>
    <t>DN14</t>
  </si>
  <si>
    <t>DN6</t>
  </si>
  <si>
    <t>HD1</t>
  </si>
  <si>
    <t>HD2</t>
  </si>
  <si>
    <t>HD3</t>
  </si>
  <si>
    <t>HD4</t>
  </si>
  <si>
    <t>HD5</t>
  </si>
  <si>
    <t>HD6</t>
  </si>
  <si>
    <t>HD7</t>
  </si>
  <si>
    <t>HD8</t>
  </si>
  <si>
    <t>HD9</t>
  </si>
  <si>
    <t>HG1</t>
  </si>
  <si>
    <t>HG2</t>
  </si>
  <si>
    <t>HG3</t>
  </si>
  <si>
    <t>HG5</t>
  </si>
  <si>
    <t>HX1</t>
  </si>
  <si>
    <t>HX2</t>
  </si>
  <si>
    <t>HX3</t>
  </si>
  <si>
    <t>HX4</t>
  </si>
  <si>
    <t>HX5</t>
  </si>
  <si>
    <t>HX6</t>
  </si>
  <si>
    <t>HX7</t>
  </si>
  <si>
    <t>LS1</t>
  </si>
  <si>
    <t>LS11</t>
  </si>
  <si>
    <t>LS12</t>
  </si>
  <si>
    <t>LS13</t>
  </si>
  <si>
    <t>LS14</t>
  </si>
  <si>
    <t>LS15</t>
  </si>
  <si>
    <t>LS16</t>
  </si>
  <si>
    <t>LS17</t>
  </si>
  <si>
    <t>LS18</t>
  </si>
  <si>
    <t>LS19</t>
  </si>
  <si>
    <t>LS2</t>
  </si>
  <si>
    <t>LS20</t>
  </si>
  <si>
    <t>LS21</t>
  </si>
  <si>
    <t>LS22</t>
  </si>
  <si>
    <t>LS23</t>
  </si>
  <si>
    <t>LS24</t>
  </si>
  <si>
    <t>LS25</t>
  </si>
  <si>
    <t>LS26</t>
  </si>
  <si>
    <t>LS27</t>
  </si>
  <si>
    <t>LS28</t>
  </si>
  <si>
    <t>LS29</t>
  </si>
  <si>
    <t>LS3</t>
  </si>
  <si>
    <t>LS4</t>
  </si>
  <si>
    <t>LS5</t>
  </si>
  <si>
    <t>LS6</t>
  </si>
  <si>
    <t>LS7</t>
  </si>
  <si>
    <t>LS8</t>
  </si>
  <si>
    <t>LS9</t>
  </si>
  <si>
    <t>LS98</t>
  </si>
  <si>
    <t>OL14</t>
  </si>
  <si>
    <t>WF1</t>
  </si>
  <si>
    <t>WF10</t>
  </si>
  <si>
    <t>WF11</t>
  </si>
  <si>
    <t>WF12</t>
  </si>
  <si>
    <t>WF13</t>
  </si>
  <si>
    <t>WF14</t>
  </si>
  <si>
    <t>WF15</t>
  </si>
  <si>
    <t>WF16</t>
  </si>
  <si>
    <t>WF17</t>
  </si>
  <si>
    <t>WF2</t>
  </si>
  <si>
    <t>WF3</t>
  </si>
  <si>
    <t>WF4</t>
  </si>
  <si>
    <t>WF5</t>
  </si>
  <si>
    <t>WF6</t>
  </si>
  <si>
    <t>WF7</t>
  </si>
  <si>
    <t>WF8</t>
  </si>
  <si>
    <t>WF9</t>
  </si>
  <si>
    <t>YO1</t>
  </si>
  <si>
    <t>YO10</t>
  </si>
  <si>
    <t>YO19</t>
  </si>
  <si>
    <t>YO2</t>
  </si>
  <si>
    <t>YO23</t>
  </si>
  <si>
    <t>YO24</t>
  </si>
  <si>
    <t>YO26</t>
  </si>
  <si>
    <t>YO3</t>
  </si>
  <si>
    <t>YO30</t>
  </si>
  <si>
    <t>YO31</t>
  </si>
  <si>
    <t>YO32</t>
  </si>
  <si>
    <t>YO4</t>
  </si>
  <si>
    <t>YO41</t>
  </si>
  <si>
    <t>YO42</t>
  </si>
  <si>
    <t>YO43</t>
  </si>
  <si>
    <t>YO5</t>
  </si>
  <si>
    <t>YO51</t>
  </si>
  <si>
    <t>YO61</t>
  </si>
  <si>
    <t>YO7</t>
  </si>
  <si>
    <t>YO8</t>
  </si>
  <si>
    <t>YO90</t>
  </si>
  <si>
    <t>HU1</t>
  </si>
  <si>
    <t>HU10</t>
  </si>
  <si>
    <t>HU11</t>
  </si>
  <si>
    <t>HU13</t>
  </si>
  <si>
    <t>HU14</t>
  </si>
  <si>
    <t>HU15</t>
  </si>
  <si>
    <t>HU16</t>
  </si>
  <si>
    <t>HU17</t>
  </si>
  <si>
    <t>HU18</t>
  </si>
  <si>
    <t>HU19</t>
  </si>
  <si>
    <t>HU2</t>
  </si>
  <si>
    <t>HU3</t>
  </si>
  <si>
    <t>HU4</t>
  </si>
  <si>
    <t>HU5</t>
  </si>
  <si>
    <t>HU6</t>
  </si>
  <si>
    <t>HU7</t>
  </si>
  <si>
    <t>HU8</t>
  </si>
  <si>
    <t>HU9</t>
  </si>
  <si>
    <t>YO11</t>
  </si>
  <si>
    <t>YO12</t>
  </si>
  <si>
    <t>YO13</t>
  </si>
  <si>
    <t>YO14</t>
  </si>
  <si>
    <t>YO15</t>
  </si>
  <si>
    <t>YO16</t>
  </si>
  <si>
    <t>YO17</t>
  </si>
  <si>
    <t>YO18</t>
  </si>
  <si>
    <t>YO21</t>
  </si>
  <si>
    <t>YO22</t>
  </si>
  <si>
    <t>YO25</t>
  </si>
  <si>
    <t>DH1</t>
  </si>
  <si>
    <t>DH2</t>
  </si>
  <si>
    <t>DH3</t>
  </si>
  <si>
    <t>DH4</t>
  </si>
  <si>
    <t>DH5</t>
  </si>
  <si>
    <t>DH6</t>
  </si>
  <si>
    <t>DH7</t>
  </si>
  <si>
    <t>DH8</t>
  </si>
  <si>
    <t>DH9</t>
  </si>
  <si>
    <t>DL1</t>
  </si>
  <si>
    <t>DL10</t>
  </si>
  <si>
    <t>DL12</t>
  </si>
  <si>
    <t>DL14</t>
  </si>
  <si>
    <t>DL15</t>
  </si>
  <si>
    <t>DL16</t>
  </si>
  <si>
    <t>DL17</t>
  </si>
  <si>
    <t>DL2</t>
  </si>
  <si>
    <t>DL3</t>
  </si>
  <si>
    <t>DL4</t>
  </si>
  <si>
    <t>DL5</t>
  </si>
  <si>
    <t>DL6</t>
  </si>
  <si>
    <t>DL7</t>
  </si>
  <si>
    <t>DL8</t>
  </si>
  <si>
    <t>DL9</t>
  </si>
  <si>
    <t>NE1</t>
  </si>
  <si>
    <t>NE10</t>
  </si>
  <si>
    <t>NE11</t>
  </si>
  <si>
    <t>NE12</t>
  </si>
  <si>
    <t>NE13</t>
  </si>
  <si>
    <t>NE15</t>
  </si>
  <si>
    <t>NE16</t>
  </si>
  <si>
    <t>NE17</t>
  </si>
  <si>
    <t>NE2</t>
  </si>
  <si>
    <t>NE20</t>
  </si>
  <si>
    <t>NE21</t>
  </si>
  <si>
    <t>NE22</t>
  </si>
  <si>
    <t>NE23</t>
  </si>
  <si>
    <t>NE24</t>
  </si>
  <si>
    <t>NE25</t>
  </si>
  <si>
    <t>NE26</t>
  </si>
  <si>
    <t>NE27</t>
  </si>
  <si>
    <t>NE28</t>
  </si>
  <si>
    <t>NE29</t>
  </si>
  <si>
    <t>NE3</t>
  </si>
  <si>
    <t>NE30</t>
  </si>
  <si>
    <t>NE31</t>
  </si>
  <si>
    <t>NE32</t>
  </si>
  <si>
    <t>NE33</t>
  </si>
  <si>
    <t>NE34</t>
  </si>
  <si>
    <t>NE35</t>
  </si>
  <si>
    <t>NE36</t>
  </si>
  <si>
    <t>NE37</t>
  </si>
  <si>
    <t>NE38</t>
  </si>
  <si>
    <t>NE39</t>
  </si>
  <si>
    <t>NE4</t>
  </si>
  <si>
    <t>NE40</t>
  </si>
  <si>
    <t>NE41</t>
  </si>
  <si>
    <t>NE42</t>
  </si>
  <si>
    <t>NE43</t>
  </si>
  <si>
    <t>NE44</t>
  </si>
  <si>
    <t>NE45</t>
  </si>
  <si>
    <t>NE46</t>
  </si>
  <si>
    <t>NE47</t>
  </si>
  <si>
    <t>NE49</t>
  </si>
  <si>
    <t>NE5</t>
  </si>
  <si>
    <t>NE6</t>
  </si>
  <si>
    <t>NE61</t>
  </si>
  <si>
    <t>NE62</t>
  </si>
  <si>
    <t>NE63</t>
  </si>
  <si>
    <t>NE64</t>
  </si>
  <si>
    <t>NE65</t>
  </si>
  <si>
    <t>NE66</t>
  </si>
  <si>
    <t>NE7</t>
  </si>
  <si>
    <t>NE70</t>
  </si>
  <si>
    <t>NE71</t>
  </si>
  <si>
    <t>NE8</t>
  </si>
  <si>
    <t>NE82</t>
  </si>
  <si>
    <t>NE88</t>
  </si>
  <si>
    <t>NE9</t>
  </si>
  <si>
    <t>NE98</t>
  </si>
  <si>
    <t>NE99</t>
  </si>
  <si>
    <t>SR1</t>
  </si>
  <si>
    <t>SR2</t>
  </si>
  <si>
    <t>SR3</t>
  </si>
  <si>
    <t>SR4</t>
  </si>
  <si>
    <t>SR5</t>
  </si>
  <si>
    <t>SR6</t>
  </si>
  <si>
    <t>SR7</t>
  </si>
  <si>
    <t>SR8</t>
  </si>
  <si>
    <t>TD15</t>
  </si>
  <si>
    <t>TS1</t>
  </si>
  <si>
    <t>TS10</t>
  </si>
  <si>
    <t>TS11</t>
  </si>
  <si>
    <t>TS12</t>
  </si>
  <si>
    <t>TS13</t>
  </si>
  <si>
    <t>TS14</t>
  </si>
  <si>
    <t>TS15</t>
  </si>
  <si>
    <t>TS16</t>
  </si>
  <si>
    <t>TS17</t>
  </si>
  <si>
    <t>TS18</t>
  </si>
  <si>
    <t>TS19</t>
  </si>
  <si>
    <t>TS2</t>
  </si>
  <si>
    <t>TS20</t>
  </si>
  <si>
    <t>TS21</t>
  </si>
  <si>
    <t>TS22</t>
  </si>
  <si>
    <t>TS23</t>
  </si>
  <si>
    <t>TS24</t>
  </si>
  <si>
    <t>TS25</t>
  </si>
  <si>
    <t>TS26</t>
  </si>
  <si>
    <t>TS27</t>
  </si>
  <si>
    <t>TS29</t>
  </si>
  <si>
    <t>TS3</t>
  </si>
  <si>
    <t>TS4</t>
  </si>
  <si>
    <t>TS5</t>
  </si>
  <si>
    <t>TS6</t>
  </si>
  <si>
    <t>TS7</t>
  </si>
  <si>
    <t>TS8</t>
  </si>
  <si>
    <t>TS9</t>
  </si>
  <si>
    <t>CA1</t>
  </si>
  <si>
    <t>CA10</t>
  </si>
  <si>
    <t>CA11</t>
  </si>
  <si>
    <t>CA12</t>
  </si>
  <si>
    <t>CA13</t>
  </si>
  <si>
    <t>CA14</t>
  </si>
  <si>
    <t>CA15</t>
  </si>
  <si>
    <t>CA16</t>
  </si>
  <si>
    <t>CA17</t>
  </si>
  <si>
    <t>CA2</t>
  </si>
  <si>
    <t>CA20</t>
  </si>
  <si>
    <t>CA22</t>
  </si>
  <si>
    <t>CA23</t>
  </si>
  <si>
    <t>CA25</t>
  </si>
  <si>
    <t>CA26</t>
  </si>
  <si>
    <t>CA27</t>
  </si>
  <si>
    <t>CA28</t>
  </si>
  <si>
    <t>CA3</t>
  </si>
  <si>
    <t>CA4</t>
  </si>
  <si>
    <t>CA5</t>
  </si>
  <si>
    <t>CA6</t>
  </si>
  <si>
    <t>CA7</t>
  </si>
  <si>
    <t>CA8</t>
  </si>
  <si>
    <t>CA9</t>
  </si>
  <si>
    <t>DL13</t>
  </si>
  <si>
    <t>RG42</t>
  </si>
  <si>
    <t>SL1</t>
  </si>
  <si>
    <t>SL5</t>
  </si>
  <si>
    <t>CM11</t>
  </si>
  <si>
    <t>CM12</t>
  </si>
  <si>
    <t>CM13</t>
  </si>
  <si>
    <t>CM14</t>
  </si>
  <si>
    <t>CM15</t>
  </si>
  <si>
    <t>E10</t>
  </si>
  <si>
    <t>E11</t>
  </si>
  <si>
    <t>E12</t>
  </si>
  <si>
    <t>E13</t>
  </si>
  <si>
    <t>E14</t>
  </si>
  <si>
    <t>E15</t>
  </si>
  <si>
    <t>E16</t>
  </si>
  <si>
    <t>E17</t>
  </si>
  <si>
    <t>E18</t>
  </si>
  <si>
    <t>E1W</t>
  </si>
  <si>
    <t>EC1A</t>
  </si>
  <si>
    <t>EC1M</t>
  </si>
  <si>
    <t>EC1N</t>
  </si>
  <si>
    <t>EC1R</t>
  </si>
  <si>
    <t>EC1V</t>
  </si>
  <si>
    <t>EC1Y</t>
  </si>
  <si>
    <t>EC2A</t>
  </si>
  <si>
    <t>EC2M</t>
  </si>
  <si>
    <t>EC2N</t>
  </si>
  <si>
    <t>EC2P</t>
  </si>
  <si>
    <t>EC2R</t>
  </si>
  <si>
    <t>EC2V</t>
  </si>
  <si>
    <t>EC2Y</t>
  </si>
  <si>
    <t>EC3A</t>
  </si>
  <si>
    <t>EC3M</t>
  </si>
  <si>
    <t>EC3N</t>
  </si>
  <si>
    <t>EC3P</t>
  </si>
  <si>
    <t>EC3R</t>
  </si>
  <si>
    <t>EC3U</t>
  </si>
  <si>
    <t>EC3V</t>
  </si>
  <si>
    <t>EC4A</t>
  </si>
  <si>
    <t>EC4G</t>
  </si>
  <si>
    <t>EC4M</t>
  </si>
  <si>
    <t>EC4N</t>
  </si>
  <si>
    <t>EC4P</t>
  </si>
  <si>
    <t>EC4R</t>
  </si>
  <si>
    <t>EC4V</t>
  </si>
  <si>
    <t>EC4Y</t>
  </si>
  <si>
    <t>HA8</t>
  </si>
  <si>
    <t>HA9</t>
  </si>
  <si>
    <t>IG1</t>
  </si>
  <si>
    <t>IG10</t>
  </si>
  <si>
    <t>IG11</t>
  </si>
  <si>
    <t>IG2</t>
  </si>
  <si>
    <t>IG3</t>
  </si>
  <si>
    <t>IG4</t>
  </si>
  <si>
    <t>IG5</t>
  </si>
  <si>
    <t>IG6</t>
  </si>
  <si>
    <t>IG7</t>
  </si>
  <si>
    <t>IG8</t>
  </si>
  <si>
    <t>IG9</t>
  </si>
  <si>
    <t>N16</t>
  </si>
  <si>
    <t>N19</t>
  </si>
  <si>
    <t>N23</t>
  </si>
  <si>
    <t>NW1</t>
  </si>
  <si>
    <t>NW10</t>
  </si>
  <si>
    <t>NW11</t>
  </si>
  <si>
    <t>NW3</t>
  </si>
  <si>
    <t>NW4</t>
  </si>
  <si>
    <t>NW5</t>
  </si>
  <si>
    <t>NW6</t>
  </si>
  <si>
    <t>NW7</t>
  </si>
  <si>
    <t>NW8</t>
  </si>
  <si>
    <t>NW9</t>
  </si>
  <si>
    <t>RM1</t>
  </si>
  <si>
    <t>RM10</t>
  </si>
  <si>
    <t>RM11</t>
  </si>
  <si>
    <t>RM12</t>
  </si>
  <si>
    <t>RM13</t>
  </si>
  <si>
    <t>RM14</t>
  </si>
  <si>
    <t>RM15</t>
  </si>
  <si>
    <t>RM16</t>
  </si>
  <si>
    <t>RM17</t>
  </si>
  <si>
    <t>RM18</t>
  </si>
  <si>
    <t>RM19</t>
  </si>
  <si>
    <t>RM2</t>
  </si>
  <si>
    <t>RM20</t>
  </si>
  <si>
    <t>RM3</t>
  </si>
  <si>
    <t>RM4</t>
  </si>
  <si>
    <t>RM5</t>
  </si>
  <si>
    <t>RM6</t>
  </si>
  <si>
    <t>RM7</t>
  </si>
  <si>
    <t>RM8</t>
  </si>
  <si>
    <t>RM9</t>
  </si>
  <si>
    <t>SS0</t>
  </si>
  <si>
    <t>SS1</t>
  </si>
  <si>
    <t>SS11</t>
  </si>
  <si>
    <t>SS12</t>
  </si>
  <si>
    <t>SS13</t>
  </si>
  <si>
    <t>SS14</t>
  </si>
  <si>
    <t>SS15</t>
  </si>
  <si>
    <t>SS16</t>
  </si>
  <si>
    <t>SS17</t>
  </si>
  <si>
    <t>SS2</t>
  </si>
  <si>
    <t>SS3</t>
  </si>
  <si>
    <t>SS4</t>
  </si>
  <si>
    <t>SS5</t>
  </si>
  <si>
    <t>SS6</t>
  </si>
  <si>
    <t>SS7</t>
  </si>
  <si>
    <t>SS8</t>
  </si>
  <si>
    <t>SS9</t>
  </si>
  <si>
    <t>SS99</t>
  </si>
  <si>
    <t>HA0</t>
  </si>
  <si>
    <t>HA1</t>
  </si>
  <si>
    <t>HA2</t>
  </si>
  <si>
    <t>HA4</t>
  </si>
  <si>
    <t>HA5</t>
  </si>
  <si>
    <t>HP10</t>
  </si>
  <si>
    <t>HP11</t>
  </si>
  <si>
    <t>HP12</t>
  </si>
  <si>
    <t>HP13</t>
  </si>
  <si>
    <t>HP15</t>
  </si>
  <si>
    <t>HP16</t>
  </si>
  <si>
    <t>HP7</t>
  </si>
  <si>
    <t>HP8</t>
  </si>
  <si>
    <t>HP9</t>
  </si>
  <si>
    <t>KT15</t>
  </si>
  <si>
    <t>KT16</t>
  </si>
  <si>
    <t>SL0</t>
  </si>
  <si>
    <t>SL2</t>
  </si>
  <si>
    <t>SL3</t>
  </si>
  <si>
    <t>SL7</t>
  </si>
  <si>
    <t>SL8</t>
  </si>
  <si>
    <t>SL9</t>
  </si>
  <si>
    <t>SW1</t>
  </si>
  <si>
    <t>SW10</t>
  </si>
  <si>
    <t>SW13</t>
  </si>
  <si>
    <t>SW14</t>
  </si>
  <si>
    <t>SW1A</t>
  </si>
  <si>
    <t>SW1E</t>
  </si>
  <si>
    <t>SW1H</t>
  </si>
  <si>
    <t>SW1P</t>
  </si>
  <si>
    <t>SW1V</t>
  </si>
  <si>
    <t>SW1W</t>
  </si>
  <si>
    <t>SW1X</t>
  </si>
  <si>
    <t>SW1Y</t>
  </si>
  <si>
    <t>SW3</t>
  </si>
  <si>
    <t>SW5</t>
  </si>
  <si>
    <t>SW6</t>
  </si>
  <si>
    <t>W13</t>
  </si>
  <si>
    <t>WD24</t>
  </si>
  <si>
    <t>WD25</t>
  </si>
  <si>
    <t>BB1</t>
  </si>
  <si>
    <t>BB10</t>
  </si>
  <si>
    <t>BB11</t>
  </si>
  <si>
    <t>BB12</t>
  </si>
  <si>
    <t>BB18</t>
  </si>
  <si>
    <t>BB2</t>
  </si>
  <si>
    <t>BB3</t>
  </si>
  <si>
    <t>BB4</t>
  </si>
  <si>
    <t>BB5</t>
  </si>
  <si>
    <t>BB6</t>
  </si>
  <si>
    <t>BB7</t>
  </si>
  <si>
    <t>BB8</t>
  </si>
  <si>
    <t>BB9</t>
  </si>
  <si>
    <t>BL0</t>
  </si>
  <si>
    <t>BL1</t>
  </si>
  <si>
    <t>BL2</t>
  </si>
  <si>
    <t>BL3</t>
  </si>
  <si>
    <t>BL4</t>
  </si>
  <si>
    <t>BL5</t>
  </si>
  <si>
    <t>BL6</t>
  </si>
  <si>
    <t>BL7</t>
  </si>
  <si>
    <t>BL8</t>
  </si>
  <si>
    <t>BL9</t>
  </si>
  <si>
    <t>FY0</t>
  </si>
  <si>
    <t>FY1</t>
  </si>
  <si>
    <t>FY2</t>
  </si>
  <si>
    <t>FY3</t>
  </si>
  <si>
    <t>FY4</t>
  </si>
  <si>
    <t>FY5</t>
  </si>
  <si>
    <t>FY6</t>
  </si>
  <si>
    <t>FY7</t>
  </si>
  <si>
    <t>FY8</t>
  </si>
  <si>
    <t>L10</t>
  </si>
  <si>
    <t>L11</t>
  </si>
  <si>
    <t>L12</t>
  </si>
  <si>
    <t>L13</t>
  </si>
  <si>
    <t>L14</t>
  </si>
  <si>
    <t>L15</t>
  </si>
  <si>
    <t>L16</t>
  </si>
  <si>
    <t>L17</t>
  </si>
  <si>
    <t>L19</t>
  </si>
  <si>
    <t>L20</t>
  </si>
  <si>
    <t>L21</t>
  </si>
  <si>
    <t>L22</t>
  </si>
  <si>
    <t>L23</t>
  </si>
  <si>
    <t>L24</t>
  </si>
  <si>
    <t>L25</t>
  </si>
  <si>
    <t>L26</t>
  </si>
  <si>
    <t>L27</t>
  </si>
  <si>
    <t>L28</t>
  </si>
  <si>
    <t>L29</t>
  </si>
  <si>
    <t>L30</t>
  </si>
  <si>
    <t>L31</t>
  </si>
  <si>
    <t>L32</t>
  </si>
  <si>
    <t>L33</t>
  </si>
  <si>
    <t>L34</t>
  </si>
  <si>
    <t>L35</t>
  </si>
  <si>
    <t>L36</t>
  </si>
  <si>
    <t>L37</t>
  </si>
  <si>
    <t>L39</t>
  </si>
  <si>
    <t>L40</t>
  </si>
  <si>
    <t>L68</t>
  </si>
  <si>
    <t>L69</t>
  </si>
  <si>
    <t>L70</t>
  </si>
  <si>
    <t>LA1</t>
  </si>
  <si>
    <t>LA10</t>
  </si>
  <si>
    <t>LA11</t>
  </si>
  <si>
    <t>LA12</t>
  </si>
  <si>
    <t>LA13</t>
  </si>
  <si>
    <t>LA14</t>
  </si>
  <si>
    <t>LA15</t>
  </si>
  <si>
    <t>LA18</t>
  </si>
  <si>
    <t>LA2</t>
  </si>
  <si>
    <t>LA20</t>
  </si>
  <si>
    <t>LA21</t>
  </si>
  <si>
    <t>LA22</t>
  </si>
  <si>
    <t>LA23</t>
  </si>
  <si>
    <t>LA3</t>
  </si>
  <si>
    <t>LA4</t>
  </si>
  <si>
    <t>LA5</t>
  </si>
  <si>
    <t>LA6</t>
  </si>
  <si>
    <t>LA7</t>
  </si>
  <si>
    <t>LA8</t>
  </si>
  <si>
    <t>LA9</t>
  </si>
  <si>
    <t>M10</t>
  </si>
  <si>
    <t>M11</t>
  </si>
  <si>
    <t>M24</t>
  </si>
  <si>
    <t>M35</t>
  </si>
  <si>
    <t>OL13</t>
  </si>
  <si>
    <t>OL15</t>
  </si>
  <si>
    <t>OL4</t>
  </si>
  <si>
    <t>OL5</t>
  </si>
  <si>
    <t>OL8</t>
  </si>
  <si>
    <t>OL9</t>
  </si>
  <si>
    <t>WA1</t>
  </si>
  <si>
    <t>WA2</t>
  </si>
  <si>
    <t>CH1</t>
  </si>
  <si>
    <t>CH2</t>
  </si>
  <si>
    <t>CH3</t>
  </si>
  <si>
    <t>CH4</t>
  </si>
  <si>
    <t>CH41</t>
  </si>
  <si>
    <t>CH42</t>
  </si>
  <si>
    <t>CH43</t>
  </si>
  <si>
    <t>CH44</t>
  </si>
  <si>
    <t>CH45</t>
  </si>
  <si>
    <t>CH46</t>
  </si>
  <si>
    <t>CH47</t>
  </si>
  <si>
    <t>CH48</t>
  </si>
  <si>
    <t>CH49</t>
  </si>
  <si>
    <t>CH60</t>
  </si>
  <si>
    <t>CH61</t>
  </si>
  <si>
    <t>CH62</t>
  </si>
  <si>
    <t>CH63</t>
  </si>
  <si>
    <t>CH64</t>
  </si>
  <si>
    <t>CH65</t>
  </si>
  <si>
    <t>CH66</t>
  </si>
  <si>
    <t>CH99</t>
  </si>
  <si>
    <t>CW1</t>
  </si>
  <si>
    <t>CW10</t>
  </si>
  <si>
    <t>CW11</t>
  </si>
  <si>
    <t>CW2</t>
  </si>
  <si>
    <t>CW4</t>
  </si>
  <si>
    <t>CW5</t>
  </si>
  <si>
    <t>CW6</t>
  </si>
  <si>
    <t>CW7</t>
  </si>
  <si>
    <t>CW8</t>
  </si>
  <si>
    <t>CW9</t>
  </si>
  <si>
    <t>M12</t>
  </si>
  <si>
    <t>M13</t>
  </si>
  <si>
    <t>M14</t>
  </si>
  <si>
    <t>M15</t>
  </si>
  <si>
    <t>M17</t>
  </si>
  <si>
    <t>M18</t>
  </si>
  <si>
    <t>M19</t>
  </si>
  <si>
    <t>M20</t>
  </si>
  <si>
    <t>M21</t>
  </si>
  <si>
    <t>SK23</t>
  </si>
  <si>
    <t>SK3</t>
  </si>
  <si>
    <t>SY13</t>
  </si>
  <si>
    <t>WA15</t>
  </si>
  <si>
    <t>AB02</t>
  </si>
  <si>
    <t>AB1</t>
  </si>
  <si>
    <t>AB10</t>
  </si>
  <si>
    <t>AB11</t>
  </si>
  <si>
    <t>AB12</t>
  </si>
  <si>
    <t>AB13</t>
  </si>
  <si>
    <t>AB14</t>
  </si>
  <si>
    <t>AB15</t>
  </si>
  <si>
    <t>AB16</t>
  </si>
  <si>
    <t>AB2</t>
  </si>
  <si>
    <t>AB21</t>
  </si>
  <si>
    <t>AB22</t>
  </si>
  <si>
    <t>AB23</t>
  </si>
  <si>
    <t>AB24</t>
  </si>
  <si>
    <t>AB25</t>
  </si>
  <si>
    <t>AB3</t>
  </si>
  <si>
    <t>AB30</t>
  </si>
  <si>
    <t>AB31</t>
  </si>
  <si>
    <t>AB32</t>
  </si>
  <si>
    <t>AB38</t>
  </si>
  <si>
    <t>AB39</t>
  </si>
  <si>
    <t>AB4</t>
  </si>
  <si>
    <t>AB41</t>
  </si>
  <si>
    <t>AB42</t>
  </si>
  <si>
    <t>AB43</t>
  </si>
  <si>
    <t>AB44</t>
  </si>
  <si>
    <t>AB45</t>
  </si>
  <si>
    <t>AB51</t>
  </si>
  <si>
    <t>AB53</t>
  </si>
  <si>
    <t>AB54</t>
  </si>
  <si>
    <t>AB55</t>
  </si>
  <si>
    <t>AB56</t>
  </si>
  <si>
    <t>AB9</t>
  </si>
  <si>
    <t>DD1</t>
  </si>
  <si>
    <t>DD10</t>
  </si>
  <si>
    <t>DD11</t>
  </si>
  <si>
    <t>DD2</t>
  </si>
  <si>
    <t>DD3</t>
  </si>
  <si>
    <t>DD4</t>
  </si>
  <si>
    <t>DD5</t>
  </si>
  <si>
    <t>DD6</t>
  </si>
  <si>
    <t>DD7</t>
  </si>
  <si>
    <t>DD8</t>
  </si>
  <si>
    <t>DD9</t>
  </si>
  <si>
    <t>IV1</t>
  </si>
  <si>
    <t>IV12</t>
  </si>
  <si>
    <t>IV15</t>
  </si>
  <si>
    <t>IV16</t>
  </si>
  <si>
    <t>IV17</t>
  </si>
  <si>
    <t>IV2</t>
  </si>
  <si>
    <t>IV3</t>
  </si>
  <si>
    <t>IV30</t>
  </si>
  <si>
    <t>IV31</t>
  </si>
  <si>
    <t>IV32</t>
  </si>
  <si>
    <t>IV36</t>
  </si>
  <si>
    <t>IV6</t>
  </si>
  <si>
    <t>EH1</t>
  </si>
  <si>
    <t>EH10</t>
  </si>
  <si>
    <t>EH11</t>
  </si>
  <si>
    <t>EH12</t>
  </si>
  <si>
    <t>EH13</t>
  </si>
  <si>
    <t>EH14</t>
  </si>
  <si>
    <t>EH15</t>
  </si>
  <si>
    <t>EH16</t>
  </si>
  <si>
    <t>EH17</t>
  </si>
  <si>
    <t>EH18</t>
  </si>
  <si>
    <t>EH19</t>
  </si>
  <si>
    <t>EH2</t>
  </si>
  <si>
    <t>EH20</t>
  </si>
  <si>
    <t>EH21</t>
  </si>
  <si>
    <t>EH22</t>
  </si>
  <si>
    <t>EH23</t>
  </si>
  <si>
    <t>EH25</t>
  </si>
  <si>
    <t>EH26</t>
  </si>
  <si>
    <t>EH27</t>
  </si>
  <si>
    <t>EH28</t>
  </si>
  <si>
    <t>EH29</t>
  </si>
  <si>
    <t>EH3</t>
  </si>
  <si>
    <t>EH30</t>
  </si>
  <si>
    <t>EH31</t>
  </si>
  <si>
    <t>EH32</t>
  </si>
  <si>
    <t>EH33</t>
  </si>
  <si>
    <t>EH34</t>
  </si>
  <si>
    <t>EH39</t>
  </si>
  <si>
    <t>EH4</t>
  </si>
  <si>
    <t>EH41</t>
  </si>
  <si>
    <t>EH42</t>
  </si>
  <si>
    <t>EH44</t>
  </si>
  <si>
    <t>EH45</t>
  </si>
  <si>
    <t>EH47</t>
  </si>
  <si>
    <t>EH48</t>
  </si>
  <si>
    <t>EH49</t>
  </si>
  <si>
    <t>EH5</t>
  </si>
  <si>
    <t>EH51</t>
  </si>
  <si>
    <t>EH52</t>
  </si>
  <si>
    <t>EH53</t>
  </si>
  <si>
    <t>EH54</t>
  </si>
  <si>
    <t>EH55</t>
  </si>
  <si>
    <t>EH6</t>
  </si>
  <si>
    <t>EH7</t>
  </si>
  <si>
    <t>EH8</t>
  </si>
  <si>
    <t>EH9</t>
  </si>
  <si>
    <t>FK3</t>
  </si>
  <si>
    <t>ML7</t>
  </si>
  <si>
    <t>TD1</t>
  </si>
  <si>
    <t>TD6</t>
  </si>
  <si>
    <t>DG1</t>
  </si>
  <si>
    <t>DG10</t>
  </si>
  <si>
    <t>DG11</t>
  </si>
  <si>
    <t>DG12</t>
  </si>
  <si>
    <t>DG13</t>
  </si>
  <si>
    <t>DG2</t>
  </si>
  <si>
    <t>DG4</t>
  </si>
  <si>
    <t>DG5</t>
  </si>
  <si>
    <t>DG6</t>
  </si>
  <si>
    <t>DG7</t>
  </si>
  <si>
    <t>DG8</t>
  </si>
  <si>
    <t>FK1</t>
  </si>
  <si>
    <t>FK10</t>
  </si>
  <si>
    <t>FK11</t>
  </si>
  <si>
    <t>FK12</t>
  </si>
  <si>
    <t>FK13</t>
  </si>
  <si>
    <t>FK14</t>
  </si>
  <si>
    <t>FK15</t>
  </si>
  <si>
    <t>FK17</t>
  </si>
  <si>
    <t>FK2</t>
  </si>
  <si>
    <t>FK4</t>
  </si>
  <si>
    <t>FK5</t>
  </si>
  <si>
    <t>FK6</t>
  </si>
  <si>
    <t>FK7</t>
  </si>
  <si>
    <t>FK8</t>
  </si>
  <si>
    <t>FK9</t>
  </si>
  <si>
    <t>G11</t>
  </si>
  <si>
    <t>G12</t>
  </si>
  <si>
    <t>G13</t>
  </si>
  <si>
    <t>G14</t>
  </si>
  <si>
    <t>G15</t>
  </si>
  <si>
    <t>G20</t>
  </si>
  <si>
    <t>G21</t>
  </si>
  <si>
    <t>G22</t>
  </si>
  <si>
    <t>G23</t>
  </si>
  <si>
    <t>G31</t>
  </si>
  <si>
    <t>G32</t>
  </si>
  <si>
    <t>G33</t>
  </si>
  <si>
    <t>G34</t>
  </si>
  <si>
    <t>G40</t>
  </si>
  <si>
    <t>G41</t>
  </si>
  <si>
    <t>G42</t>
  </si>
  <si>
    <t>G43</t>
  </si>
  <si>
    <t>G44</t>
  </si>
  <si>
    <t>G45</t>
  </si>
  <si>
    <t>G46</t>
  </si>
  <si>
    <t>G51</t>
  </si>
  <si>
    <t>G52</t>
  </si>
  <si>
    <t>G53</t>
  </si>
  <si>
    <t>G58</t>
  </si>
  <si>
    <t>G60</t>
  </si>
  <si>
    <t>G61</t>
  </si>
  <si>
    <t>G62</t>
  </si>
  <si>
    <t>G63</t>
  </si>
  <si>
    <t>G64</t>
  </si>
  <si>
    <t>G65</t>
  </si>
  <si>
    <t>G66</t>
  </si>
  <si>
    <t>G67</t>
  </si>
  <si>
    <t>G68</t>
  </si>
  <si>
    <t>G69</t>
  </si>
  <si>
    <t>G70</t>
  </si>
  <si>
    <t>G71</t>
  </si>
  <si>
    <t>G72</t>
  </si>
  <si>
    <t>G73</t>
  </si>
  <si>
    <t>G74</t>
  </si>
  <si>
    <t>G75</t>
  </si>
  <si>
    <t>G76</t>
  </si>
  <si>
    <t>G77</t>
  </si>
  <si>
    <t>G78</t>
  </si>
  <si>
    <t>G81</t>
  </si>
  <si>
    <t>G82</t>
  </si>
  <si>
    <t>G83</t>
  </si>
  <si>
    <t>G84</t>
  </si>
  <si>
    <t>KA1</t>
  </si>
  <si>
    <t>KA10</t>
  </si>
  <si>
    <t>KA11</t>
  </si>
  <si>
    <t>KA12</t>
  </si>
  <si>
    <t>KA13</t>
  </si>
  <si>
    <t>KA14</t>
  </si>
  <si>
    <t>KA15</t>
  </si>
  <si>
    <t>KA16</t>
  </si>
  <si>
    <t>KA17</t>
  </si>
  <si>
    <t>KA18</t>
  </si>
  <si>
    <t>KA19</t>
  </si>
  <si>
    <t>KA2</t>
  </si>
  <si>
    <t>KA20</t>
  </si>
  <si>
    <t>KA21</t>
  </si>
  <si>
    <t>KA22</t>
  </si>
  <si>
    <t>KA23</t>
  </si>
  <si>
    <t>KA24</t>
  </si>
  <si>
    <t>KA25</t>
  </si>
  <si>
    <t>KA26</t>
  </si>
  <si>
    <t>KA3</t>
  </si>
  <si>
    <t>KA30</t>
  </si>
  <si>
    <t>KA4</t>
  </si>
  <si>
    <t>KA5</t>
  </si>
  <si>
    <t>KA6</t>
  </si>
  <si>
    <t>KA7</t>
  </si>
  <si>
    <t>KA8</t>
  </si>
  <si>
    <t>KA9</t>
  </si>
  <si>
    <t>KY1</t>
  </si>
  <si>
    <t>KY10</t>
  </si>
  <si>
    <t>KY11</t>
  </si>
  <si>
    <t>KY12</t>
  </si>
  <si>
    <t>KY13</t>
  </si>
  <si>
    <t>KY14</t>
  </si>
  <si>
    <t>KY15</t>
  </si>
  <si>
    <t>KY16</t>
  </si>
  <si>
    <t>KY2</t>
  </si>
  <si>
    <t>KY3</t>
  </si>
  <si>
    <t>KY4</t>
  </si>
  <si>
    <t>KY5</t>
  </si>
  <si>
    <t>KY6</t>
  </si>
  <si>
    <t>KY7</t>
  </si>
  <si>
    <t>KY8</t>
  </si>
  <si>
    <t>KY9</t>
  </si>
  <si>
    <t>KY99</t>
  </si>
  <si>
    <t>ML1</t>
  </si>
  <si>
    <t>ML10</t>
  </si>
  <si>
    <t>ML11</t>
  </si>
  <si>
    <t>ML12</t>
  </si>
  <si>
    <t>ML2</t>
  </si>
  <si>
    <t>ML3</t>
  </si>
  <si>
    <t>ML4</t>
  </si>
  <si>
    <t>ML5</t>
  </si>
  <si>
    <t>ML6</t>
  </si>
  <si>
    <t>ML8</t>
  </si>
  <si>
    <t>ML9</t>
  </si>
  <si>
    <t>PA1</t>
  </si>
  <si>
    <t>PA10</t>
  </si>
  <si>
    <t>PA11</t>
  </si>
  <si>
    <t>PA14</t>
  </si>
  <si>
    <t>PA2</t>
  </si>
  <si>
    <t>PH1</t>
  </si>
  <si>
    <t>BN1</t>
  </si>
  <si>
    <t>BN10</t>
  </si>
  <si>
    <t>BN11</t>
  </si>
  <si>
    <t>BN12</t>
  </si>
  <si>
    <t>BN13</t>
  </si>
  <si>
    <t>BN14</t>
  </si>
  <si>
    <t>BN15</t>
  </si>
  <si>
    <t>BN16</t>
  </si>
  <si>
    <t>BN17</t>
  </si>
  <si>
    <t>BN18</t>
  </si>
  <si>
    <t>BN2</t>
  </si>
  <si>
    <t>BN20</t>
  </si>
  <si>
    <t>BN21</t>
  </si>
  <si>
    <t>BN22</t>
  </si>
  <si>
    <t>BN23</t>
  </si>
  <si>
    <t>BN24</t>
  </si>
  <si>
    <t>BN25</t>
  </si>
  <si>
    <t>BN26</t>
  </si>
  <si>
    <t>BN27</t>
  </si>
  <si>
    <t>BN3</t>
  </si>
  <si>
    <t>BN41</t>
  </si>
  <si>
    <t>BN42</t>
  </si>
  <si>
    <t>BN43</t>
  </si>
  <si>
    <t>BN44</t>
  </si>
  <si>
    <t>BN45</t>
  </si>
  <si>
    <t>BN5</t>
  </si>
  <si>
    <t>BN6</t>
  </si>
  <si>
    <t>BN7</t>
  </si>
  <si>
    <t>BN8</t>
  </si>
  <si>
    <t>BN9</t>
  </si>
  <si>
    <t>BN99</t>
  </si>
  <si>
    <t>BR1</t>
  </si>
  <si>
    <t>BR2</t>
  </si>
  <si>
    <t>BR3</t>
  </si>
  <si>
    <t>BR4</t>
  </si>
  <si>
    <t>BR5</t>
  </si>
  <si>
    <t>BR6</t>
  </si>
  <si>
    <t>BR7</t>
  </si>
  <si>
    <t>BR8</t>
  </si>
  <si>
    <t>CR0</t>
  </si>
  <si>
    <t>CR2</t>
  </si>
  <si>
    <t>CR3</t>
  </si>
  <si>
    <t>CR4</t>
  </si>
  <si>
    <t>CR5</t>
  </si>
  <si>
    <t>CR6</t>
  </si>
  <si>
    <t>CR7</t>
  </si>
  <si>
    <t>CR8</t>
  </si>
  <si>
    <t>CR9</t>
  </si>
  <si>
    <t>CT1</t>
  </si>
  <si>
    <t>CT10</t>
  </si>
  <si>
    <t>CT11</t>
  </si>
  <si>
    <t>CT12</t>
  </si>
  <si>
    <t>CT13</t>
  </si>
  <si>
    <t>CT14</t>
  </si>
  <si>
    <t>CT15</t>
  </si>
  <si>
    <t>CT16</t>
  </si>
  <si>
    <t>CT17</t>
  </si>
  <si>
    <t>CT18</t>
  </si>
  <si>
    <t>CT19</t>
  </si>
  <si>
    <t>CT2</t>
  </si>
  <si>
    <t>CT20</t>
  </si>
  <si>
    <t>CT21</t>
  </si>
  <si>
    <t>CT3</t>
  </si>
  <si>
    <t>CT4</t>
  </si>
  <si>
    <t>CT5</t>
  </si>
  <si>
    <t>CT6</t>
  </si>
  <si>
    <t>CT7</t>
  </si>
  <si>
    <t>CT8</t>
  </si>
  <si>
    <t>CT9</t>
  </si>
  <si>
    <t>DA1</t>
  </si>
  <si>
    <t>DA10</t>
  </si>
  <si>
    <t>DA11</t>
  </si>
  <si>
    <t>DA12</t>
  </si>
  <si>
    <t>DA13</t>
  </si>
  <si>
    <t>DA14</t>
  </si>
  <si>
    <t>DA15</t>
  </si>
  <si>
    <t>DA16</t>
  </si>
  <si>
    <t>DA17</t>
  </si>
  <si>
    <t>DA18</t>
  </si>
  <si>
    <t>DA2</t>
  </si>
  <si>
    <t>DA3</t>
  </si>
  <si>
    <t>DA4</t>
  </si>
  <si>
    <t>DA5</t>
  </si>
  <si>
    <t>DA6</t>
  </si>
  <si>
    <t>DA7</t>
  </si>
  <si>
    <t>DA8</t>
  </si>
  <si>
    <t>DA9</t>
  </si>
  <si>
    <t>GU1</t>
  </si>
  <si>
    <t>GU2</t>
  </si>
  <si>
    <t>GU23</t>
  </si>
  <si>
    <t>GU28</t>
  </si>
  <si>
    <t>GU5</t>
  </si>
  <si>
    <t>GU6</t>
  </si>
  <si>
    <t>GU7</t>
  </si>
  <si>
    <t>KT20</t>
  </si>
  <si>
    <t>KT4</t>
  </si>
  <si>
    <t>ME1</t>
  </si>
  <si>
    <t>ME10</t>
  </si>
  <si>
    <t>ME11</t>
  </si>
  <si>
    <t>ME12</t>
  </si>
  <si>
    <t>ME13</t>
  </si>
  <si>
    <t>ME14</t>
  </si>
  <si>
    <t>ME15</t>
  </si>
  <si>
    <t>ME16</t>
  </si>
  <si>
    <t>ME17</t>
  </si>
  <si>
    <t>ME18</t>
  </si>
  <si>
    <t>ME19</t>
  </si>
  <si>
    <t>ME2</t>
  </si>
  <si>
    <t>ME20</t>
  </si>
  <si>
    <t>ME3</t>
  </si>
  <si>
    <t>ME4</t>
  </si>
  <si>
    <t>ME5</t>
  </si>
  <si>
    <t>ME6</t>
  </si>
  <si>
    <t>ME7</t>
  </si>
  <si>
    <t>ME8</t>
  </si>
  <si>
    <t>ME9</t>
  </si>
  <si>
    <t>RH1</t>
  </si>
  <si>
    <t>RH10</t>
  </si>
  <si>
    <t>RH11</t>
  </si>
  <si>
    <t>RH12</t>
  </si>
  <si>
    <t>RH13</t>
  </si>
  <si>
    <t>RH14</t>
  </si>
  <si>
    <t>RH15</t>
  </si>
  <si>
    <t>RH16</t>
  </si>
  <si>
    <t>RH17</t>
  </si>
  <si>
    <t>RH18</t>
  </si>
  <si>
    <t>RH19</t>
  </si>
  <si>
    <t>RH2</t>
  </si>
  <si>
    <t>RH20</t>
  </si>
  <si>
    <t>RH3</t>
  </si>
  <si>
    <t>RH4</t>
  </si>
  <si>
    <t>RH5</t>
  </si>
  <si>
    <t>RH6</t>
  </si>
  <si>
    <t>RH7</t>
  </si>
  <si>
    <t>RH8</t>
  </si>
  <si>
    <t>RH9</t>
  </si>
  <si>
    <t>SE10</t>
  </si>
  <si>
    <t>SE13</t>
  </si>
  <si>
    <t>SE14</t>
  </si>
  <si>
    <t>SE15</t>
  </si>
  <si>
    <t>SE16</t>
  </si>
  <si>
    <t>SE17</t>
  </si>
  <si>
    <t>SE18</t>
  </si>
  <si>
    <t>SE19</t>
  </si>
  <si>
    <t>SE2</t>
  </si>
  <si>
    <t>SE20</t>
  </si>
  <si>
    <t>SE21</t>
  </si>
  <si>
    <t>SE22</t>
  </si>
  <si>
    <t>SE23</t>
  </si>
  <si>
    <t>SE24</t>
  </si>
  <si>
    <t>SE25</t>
  </si>
  <si>
    <t>SE26</t>
  </si>
  <si>
    <t>SE27</t>
  </si>
  <si>
    <t>SE28</t>
  </si>
  <si>
    <t>SE3</t>
  </si>
  <si>
    <t>SE4</t>
  </si>
  <si>
    <t>SE5</t>
  </si>
  <si>
    <t>SE6</t>
  </si>
  <si>
    <t>SE7</t>
  </si>
  <si>
    <t>SE8</t>
  </si>
  <si>
    <t>SE9</t>
  </si>
  <si>
    <t>SM1</t>
  </si>
  <si>
    <t>SM2</t>
  </si>
  <si>
    <t>SM3</t>
  </si>
  <si>
    <t>SM4</t>
  </si>
  <si>
    <t>SM5</t>
  </si>
  <si>
    <t>SM6</t>
  </si>
  <si>
    <t>SM7</t>
  </si>
  <si>
    <t>SW12</t>
  </si>
  <si>
    <t>SW16</t>
  </si>
  <si>
    <t>SW17</t>
  </si>
  <si>
    <t>SW18</t>
  </si>
  <si>
    <t>SW2</t>
  </si>
  <si>
    <t>SW20</t>
  </si>
  <si>
    <t>SW4</t>
  </si>
  <si>
    <t>TN13</t>
  </si>
  <si>
    <t>TN15</t>
  </si>
  <si>
    <t>Profile</t>
  </si>
  <si>
    <t>FLEX</t>
  </si>
  <si>
    <t>Margin</t>
  </si>
  <si>
    <t>Days</t>
  </si>
  <si>
    <t>Month</t>
  </si>
  <si>
    <t>Next Month</t>
  </si>
  <si>
    <t>Trans</t>
  </si>
  <si>
    <t>CAT</t>
  </si>
  <si>
    <t>Bracket</t>
  </si>
  <si>
    <t>DATE</t>
  </si>
  <si>
    <t>GTP</t>
  </si>
  <si>
    <t>Trans Risk</t>
  </si>
  <si>
    <t>COG Risk</t>
  </si>
  <si>
    <t>Price</t>
  </si>
  <si>
    <t>Volume</t>
  </si>
  <si>
    <t>Gas Year</t>
  </si>
  <si>
    <t>Period</t>
  </si>
  <si>
    <t>COMMISSION</t>
  </si>
  <si>
    <t>MARGIN</t>
  </si>
  <si>
    <t>METERING</t>
  </si>
  <si>
    <t>TRANS RISK</t>
  </si>
  <si>
    <t>First Day</t>
  </si>
  <si>
    <t>Last Day</t>
  </si>
  <si>
    <t>AQ KWH</t>
  </si>
  <si>
    <t>Variables by Gas Year</t>
  </si>
  <si>
    <t>Variables by Months Ahead</t>
  </si>
  <si>
    <t>Month Ahead</t>
  </si>
  <si>
    <t>1,500th &lt;&gt; 2,500th</t>
  </si>
  <si>
    <t>2,500th &lt;&gt; 3,750th</t>
  </si>
  <si>
    <t>3,750th &lt;&gt; 5,000th</t>
  </si>
  <si>
    <t>5,000th &lt;&gt; 7,500th</t>
  </si>
  <si>
    <t>7,500th &lt;&gt; 10,000th</t>
  </si>
  <si>
    <t>10,000th &lt;&gt; 12,500th</t>
  </si>
  <si>
    <t>12,500th &lt;&gt; 15,000th</t>
  </si>
  <si>
    <t>15,000th &lt;&gt; 17,500th</t>
  </si>
  <si>
    <t>17,500th &lt;&gt; 20,000th</t>
  </si>
  <si>
    <t>20,000th &lt;&gt; 25,000th</t>
  </si>
  <si>
    <t>0th &lt;&gt; 1,500th</t>
  </si>
  <si>
    <t>East</t>
  </si>
  <si>
    <t>London</t>
  </si>
  <si>
    <t>West Midlands</t>
  </si>
  <si>
    <t>North</t>
  </si>
  <si>
    <t>Scotland</t>
  </si>
  <si>
    <t>South</t>
  </si>
  <si>
    <t>Wales &amp; West</t>
  </si>
  <si>
    <t>AQ</t>
  </si>
  <si>
    <t>Today</t>
  </si>
  <si>
    <t>RBD Provision</t>
  </si>
  <si>
    <t>SME Fixed Aggressive</t>
  </si>
  <si>
    <t>SME Fixed Standard</t>
  </si>
  <si>
    <t>Select Flex Category</t>
  </si>
  <si>
    <t>RBD</t>
  </si>
  <si>
    <t>Trans Month Change</t>
  </si>
  <si>
    <t>MM-%</t>
  </si>
  <si>
    <t>St-En</t>
  </si>
  <si>
    <t>SALES</t>
  </si>
  <si>
    <t>COG</t>
  </si>
  <si>
    <t>ID</t>
  </si>
  <si>
    <t>EXIT_ZONE</t>
  </si>
  <si>
    <t>REGION</t>
  </si>
  <si>
    <t>NTS_CAP</t>
  </si>
  <si>
    <t>LDZ_CAP</t>
  </si>
  <si>
    <t>CAP^</t>
  </si>
  <si>
    <t>CUST_PD</t>
  </si>
  <si>
    <t>CUST_UNIT</t>
  </si>
  <si>
    <t>CUST^</t>
  </si>
  <si>
    <t>NTS_COM</t>
  </si>
  <si>
    <t>CUST_COM</t>
  </si>
  <si>
    <t>EA1</t>
  </si>
  <si>
    <t>EA2</t>
  </si>
  <si>
    <t>EA3</t>
  </si>
  <si>
    <t>EA4</t>
  </si>
  <si>
    <t>EM1</t>
  </si>
  <si>
    <t>EM2</t>
  </si>
  <si>
    <t>EM3</t>
  </si>
  <si>
    <t>EM4</t>
  </si>
  <si>
    <t>NO1</t>
  </si>
  <si>
    <t>NO2</t>
  </si>
  <si>
    <t>NT1</t>
  </si>
  <si>
    <t>NT2</t>
  </si>
  <si>
    <t>NT3</t>
  </si>
  <si>
    <t>North West</t>
  </si>
  <si>
    <t>NW2</t>
  </si>
  <si>
    <t>SC1</t>
  </si>
  <si>
    <t>SC2</t>
  </si>
  <si>
    <t>SC4</t>
  </si>
  <si>
    <t>SE1</t>
  </si>
  <si>
    <t>WM1</t>
  </si>
  <si>
    <t>WM2</t>
  </si>
  <si>
    <t>WM3</t>
  </si>
  <si>
    <t>Row Labels</t>
  </si>
  <si>
    <t>Current Yr</t>
  </si>
  <si>
    <t>EST</t>
  </si>
  <si>
    <t>PPU</t>
  </si>
  <si>
    <t>ANNUALQUANTITYLOWKWH</t>
  </si>
  <si>
    <t>LDZID</t>
  </si>
  <si>
    <t>LOADFACTOR</t>
  </si>
  <si>
    <t>ENDDATE</t>
  </si>
  <si>
    <t>ENDUSERCATEGORY</t>
  </si>
  <si>
    <t>EXIT</t>
  </si>
  <si>
    <t>PPD</t>
  </si>
  <si>
    <t>SALES REF</t>
  </si>
  <si>
    <t>CODE</t>
  </si>
  <si>
    <t>VALUE</t>
  </si>
  <si>
    <t>START</t>
  </si>
  <si>
    <t>END</t>
  </si>
  <si>
    <t>ENTRY</t>
  </si>
  <si>
    <t>TYPE</t>
  </si>
  <si>
    <t>DATA</t>
  </si>
  <si>
    <t>LOAD</t>
  </si>
  <si>
    <t>SOQ</t>
  </si>
  <si>
    <t>MIN</t>
  </si>
  <si>
    <t>NTS COM</t>
  </si>
  <si>
    <t>LDZ COM</t>
  </si>
  <si>
    <t>NTS CAP</t>
  </si>
  <si>
    <t>LDZ CAP</t>
  </si>
  <si>
    <t>CUST PD</t>
  </si>
  <si>
    <t>CUST UNIT</t>
  </si>
  <si>
    <t>DATE_EFFECTIVE</t>
  </si>
  <si>
    <t>PRICE_BAND</t>
  </si>
  <si>
    <t>PROVISIONAL_CHARGE</t>
  </si>
  <si>
    <t>INSTALLATION_CHARGE</t>
  </si>
  <si>
    <t>MAINTENANCE_CHARGE</t>
  </si>
  <si>
    <t>CAPACITY_LOWER_LIMIT</t>
  </si>
  <si>
    <t>CAPACITY_UPPER_LIMIT</t>
  </si>
  <si>
    <t>BLUE_BOOK_METER_TYPE</t>
  </si>
  <si>
    <t>CORRECTOR</t>
  </si>
  <si>
    <t>VC</t>
  </si>
  <si>
    <t>D1</t>
  </si>
  <si>
    <t>D</t>
  </si>
  <si>
    <t>D2</t>
  </si>
  <si>
    <t>D3</t>
  </si>
  <si>
    <t>D4</t>
  </si>
  <si>
    <t>D5</t>
  </si>
  <si>
    <t>D6</t>
  </si>
  <si>
    <t>DATALOGGER</t>
  </si>
  <si>
    <t>DL</t>
  </si>
  <si>
    <t>DOMESTIC</t>
  </si>
  <si>
    <t>DO</t>
  </si>
  <si>
    <t>CAPACITY</t>
  </si>
  <si>
    <t>Ind</t>
  </si>
  <si>
    <t>Meter_Read</t>
  </si>
  <si>
    <t>FINAL PRICE</t>
  </si>
  <si>
    <t>Grand Total</t>
  </si>
  <si>
    <t>Standard</t>
  </si>
  <si>
    <t>FLEX OPTION</t>
  </si>
  <si>
    <t>No start date</t>
  </si>
  <si>
    <t>3MFG</t>
  </si>
  <si>
    <t>4MFG</t>
  </si>
  <si>
    <t>Annual Price</t>
  </si>
  <si>
    <t>START DATE</t>
  </si>
  <si>
    <t>POST CODE</t>
  </si>
  <si>
    <t>Standing Charge</t>
  </si>
  <si>
    <t>Standard Price</t>
  </si>
  <si>
    <t>3-Month Free Gas</t>
  </si>
  <si>
    <t>4-Month Free Gas</t>
  </si>
  <si>
    <t>Cashback</t>
  </si>
  <si>
    <t>Trans Year</t>
  </si>
  <si>
    <t>Term</t>
  </si>
  <si>
    <t>Contract begins before minimum start date</t>
  </si>
  <si>
    <t>Rule</t>
  </si>
  <si>
    <t>Breach</t>
  </si>
  <si>
    <t>Type</t>
  </si>
  <si>
    <t>Description</t>
  </si>
  <si>
    <t>Contract begins after the maximum start date</t>
  </si>
  <si>
    <t>Region</t>
  </si>
  <si>
    <t>Post code not located</t>
  </si>
  <si>
    <t>AQ below minimum</t>
  </si>
  <si>
    <t>AQ above maximum</t>
  </si>
  <si>
    <t>Advice</t>
  </si>
  <si>
    <t>Enter start date</t>
  </si>
  <si>
    <t>Enter Post Code</t>
  </si>
  <si>
    <t>Try entering first 3 digits or the LDZ</t>
  </si>
  <si>
    <t>3 Months Free Gas</t>
  </si>
  <si>
    <t>4 Months Free Gas</t>
  </si>
  <si>
    <t>Final price exceeds maximum allowed</t>
  </si>
  <si>
    <t>AMR</t>
  </si>
  <si>
    <t>FV</t>
  </si>
  <si>
    <t>Bad-Debt</t>
  </si>
  <si>
    <t>Fixed</t>
  </si>
  <si>
    <t>Annual</t>
  </si>
  <si>
    <t>Provision</t>
  </si>
  <si>
    <t>Winter</t>
  </si>
  <si>
    <t>PES</t>
  </si>
  <si>
    <t>Rate</t>
  </si>
  <si>
    <t>Desc</t>
  </si>
  <si>
    <t>Uplift</t>
  </si>
  <si>
    <t>SEEB</t>
  </si>
  <si>
    <t>P6</t>
  </si>
  <si>
    <t>1R</t>
  </si>
  <si>
    <t>EELC</t>
  </si>
  <si>
    <t>P3</t>
  </si>
  <si>
    <t>EMID</t>
  </si>
  <si>
    <t>P4</t>
  </si>
  <si>
    <t>2R</t>
  </si>
  <si>
    <t>HYDE</t>
  </si>
  <si>
    <t>P5</t>
  </si>
  <si>
    <t>3R</t>
  </si>
  <si>
    <t>LOND</t>
  </si>
  <si>
    <t>4R</t>
  </si>
  <si>
    <t>MANW</t>
  </si>
  <si>
    <t>P7</t>
  </si>
  <si>
    <t>5R</t>
  </si>
  <si>
    <t>MIDE</t>
  </si>
  <si>
    <t>P8</t>
  </si>
  <si>
    <t>6R</t>
  </si>
  <si>
    <t>Capacity Charge</t>
  </si>
  <si>
    <t>NEEB</t>
  </si>
  <si>
    <t>NORW</t>
  </si>
  <si>
    <t>SOUT</t>
  </si>
  <si>
    <t>SPOW</t>
  </si>
  <si>
    <t>Day Units</t>
  </si>
  <si>
    <t>SWAE</t>
  </si>
  <si>
    <t>Dec &amp; Jan Peak Units</t>
  </si>
  <si>
    <t>SWEB</t>
  </si>
  <si>
    <t>Dec &amp; Jan WD Units</t>
  </si>
  <si>
    <t>YELG</t>
  </si>
  <si>
    <t>Dec to Feb Peak Units</t>
  </si>
  <si>
    <t>Eve/We Units</t>
  </si>
  <si>
    <t>Night Units</t>
  </si>
  <si>
    <t>Nov &amp; Feb Peak Units</t>
  </si>
  <si>
    <t>Nov &amp; Feb WD Units</t>
  </si>
  <si>
    <t>Nov to Feb Peak Units</t>
  </si>
  <si>
    <t>Nov to Feb WD Units</t>
  </si>
  <si>
    <t>Nov to Mar WD Units</t>
  </si>
  <si>
    <t>Units</t>
  </si>
  <si>
    <t>Weekday Peak</t>
  </si>
  <si>
    <t>Weekday Units</t>
  </si>
  <si>
    <t>Weekend Units</t>
  </si>
  <si>
    <t>PRODUCT FILTER</t>
  </si>
  <si>
    <t>Capacity Units</t>
  </si>
  <si>
    <t>STD_CHRGE_UNIT</t>
  </si>
  <si>
    <t>PRODUCT_NAME</t>
  </si>
  <si>
    <t>TIMESWITCH_CODE</t>
  </si>
  <si>
    <t>(SplitRate)</t>
  </si>
  <si>
    <t xml:space="preserve"> p/day</t>
  </si>
  <si>
    <t>(Day/Night)</t>
  </si>
  <si>
    <t>(Eve/We)</t>
  </si>
  <si>
    <t>(RESTDHRSNIGHT)</t>
  </si>
  <si>
    <t>(RESTRICTEDHOURS)</t>
  </si>
  <si>
    <t>(10hnight)</t>
  </si>
  <si>
    <t>(12HNIGHT)</t>
  </si>
  <si>
    <t>(Eve/We&amp;Night)</t>
  </si>
  <si>
    <t>(STOD)</t>
  </si>
  <si>
    <t>EMEB</t>
  </si>
  <si>
    <t>(Split)</t>
  </si>
  <si>
    <t>(3ph)</t>
  </si>
  <si>
    <t>(Eve/We)3phase</t>
  </si>
  <si>
    <t>HV</t>
  </si>
  <si>
    <t>(HV)</t>
  </si>
  <si>
    <t>(Eve/We/E7)</t>
  </si>
  <si>
    <t>LVSub</t>
  </si>
  <si>
    <t>(NIGHTRSTCTDHRS)</t>
  </si>
  <si>
    <t>(8HrNight)</t>
  </si>
  <si>
    <t>(Restricted)</t>
  </si>
  <si>
    <t>(E7)</t>
  </si>
  <si>
    <t>PERIOD</t>
  </si>
  <si>
    <t>AV_PPU</t>
  </si>
  <si>
    <t>SERVICING</t>
  </si>
  <si>
    <t>RISK PPU</t>
  </si>
  <si>
    <t>RISK PPD</t>
  </si>
  <si>
    <t>END-DATE</t>
  </si>
  <si>
    <t>INCENTIVE</t>
  </si>
  <si>
    <t>BAD_DEBT</t>
  </si>
  <si>
    <t>T</t>
  </si>
  <si>
    <t>T9</t>
  </si>
  <si>
    <t>R</t>
  </si>
  <si>
    <t>R11</t>
  </si>
  <si>
    <t>HP</t>
  </si>
  <si>
    <t>HP6</t>
  </si>
  <si>
    <t>T8</t>
  </si>
  <si>
    <t>T7</t>
  </si>
  <si>
    <t>T6</t>
  </si>
  <si>
    <t>T5</t>
  </si>
  <si>
    <t>R10</t>
  </si>
  <si>
    <t>R9</t>
  </si>
  <si>
    <t>T4</t>
  </si>
  <si>
    <t>T3</t>
  </si>
  <si>
    <t>R8</t>
  </si>
  <si>
    <t>T2</t>
  </si>
  <si>
    <t>R7</t>
  </si>
  <si>
    <t>R6</t>
  </si>
  <si>
    <t>T1</t>
  </si>
  <si>
    <t>R5</t>
  </si>
  <si>
    <t>R4</t>
  </si>
  <si>
    <t>R3</t>
  </si>
  <si>
    <t>R2</t>
  </si>
  <si>
    <t>R1</t>
  </si>
  <si>
    <t>COG_%</t>
  </si>
  <si>
    <t>EELCP31R</t>
  </si>
  <si>
    <t>EELCP32R</t>
  </si>
  <si>
    <t>EELCP41R</t>
  </si>
  <si>
    <t>EELCP42R</t>
  </si>
  <si>
    <t>EELCP43R</t>
  </si>
  <si>
    <t>EELCP51R</t>
  </si>
  <si>
    <t>EELCP52R</t>
  </si>
  <si>
    <t>EELCP53R</t>
  </si>
  <si>
    <t>EELCP56R</t>
  </si>
  <si>
    <t>EELCP61R</t>
  </si>
  <si>
    <t>EELCP62R</t>
  </si>
  <si>
    <t>EELCP63R</t>
  </si>
  <si>
    <t>EELCP66R</t>
  </si>
  <si>
    <t>EELCP71R</t>
  </si>
  <si>
    <t>EELCP72R</t>
  </si>
  <si>
    <t>EELCP73R</t>
  </si>
  <si>
    <t>EELCP76R</t>
  </si>
  <si>
    <t>EELCP81R</t>
  </si>
  <si>
    <t>EELCP82R</t>
  </si>
  <si>
    <t>EELCP83R</t>
  </si>
  <si>
    <t>EELCP86R</t>
  </si>
  <si>
    <t>EMIDP32R</t>
  </si>
  <si>
    <t>EMIDP41R</t>
  </si>
  <si>
    <t>EMIDP42R</t>
  </si>
  <si>
    <t>EMIDP54R</t>
  </si>
  <si>
    <t>EMIDP64R</t>
  </si>
  <si>
    <t>EMIDP74R</t>
  </si>
  <si>
    <t>EMIDP84R</t>
  </si>
  <si>
    <t>EMIDP31R</t>
  </si>
  <si>
    <t>EMIDP43R</t>
  </si>
  <si>
    <t>EMIDP51R</t>
  </si>
  <si>
    <t>EMIDP52R</t>
  </si>
  <si>
    <t>EMIDP61R</t>
  </si>
  <si>
    <t>EMIDP62R</t>
  </si>
  <si>
    <t>EMIDP71R</t>
  </si>
  <si>
    <t>EMIDP72R</t>
  </si>
  <si>
    <t>EMIDP81R</t>
  </si>
  <si>
    <t>EMIDP82R</t>
  </si>
  <si>
    <t>HYDEP31R</t>
  </si>
  <si>
    <t>HYDEP32R</t>
  </si>
  <si>
    <t>HYDEP42R</t>
  </si>
  <si>
    <t>HYDEP51R</t>
  </si>
  <si>
    <t>HYDEP52R</t>
  </si>
  <si>
    <t>HYDEP54R</t>
  </si>
  <si>
    <t>HYDEP61R</t>
  </si>
  <si>
    <t>HYDEP62R</t>
  </si>
  <si>
    <t>HYDEP64R</t>
  </si>
  <si>
    <t>HYDEP71R</t>
  </si>
  <si>
    <t>HYDEP72R</t>
  </si>
  <si>
    <t>HYDEP74R</t>
  </si>
  <si>
    <t>HYDEP81R</t>
  </si>
  <si>
    <t>HYDEP82R</t>
  </si>
  <si>
    <t>HYDEP84R</t>
  </si>
  <si>
    <t>LONDP31R</t>
  </si>
  <si>
    <t>LONDP32R</t>
  </si>
  <si>
    <t>LONDP41R</t>
  </si>
  <si>
    <t>LONDP42R</t>
  </si>
  <si>
    <t>LONDP51R</t>
  </si>
  <si>
    <t>LONDP52R</t>
  </si>
  <si>
    <t>LONDP55R</t>
  </si>
  <si>
    <t>LONDP61R</t>
  </si>
  <si>
    <t>LONDP62R</t>
  </si>
  <si>
    <t>LONDP65R</t>
  </si>
  <si>
    <t>LONDP71R</t>
  </si>
  <si>
    <t>LONDP72R</t>
  </si>
  <si>
    <t>LONDP75R</t>
  </si>
  <si>
    <t>LONDP81R</t>
  </si>
  <si>
    <t>LONDP82R</t>
  </si>
  <si>
    <t>LONDP85R</t>
  </si>
  <si>
    <t>MANWP31R</t>
  </si>
  <si>
    <t>MANWP32R</t>
  </si>
  <si>
    <t>MANWP41R</t>
  </si>
  <si>
    <t>MANWP42R</t>
  </si>
  <si>
    <t>MANWP43R</t>
  </si>
  <si>
    <t>MANWP51R</t>
  </si>
  <si>
    <t>MANWP52R</t>
  </si>
  <si>
    <t>MANWP54R</t>
  </si>
  <si>
    <t>MANWP61R</t>
  </si>
  <si>
    <t>MANWP62R</t>
  </si>
  <si>
    <t>MANWP64R</t>
  </si>
  <si>
    <t>MANWP71R</t>
  </si>
  <si>
    <t>MANWP72R</t>
  </si>
  <si>
    <t>MANWP74R</t>
  </si>
  <si>
    <t>MANWP81R</t>
  </si>
  <si>
    <t>MANWP82R</t>
  </si>
  <si>
    <t>MANWP84R</t>
  </si>
  <si>
    <t>MIDEP31R</t>
  </si>
  <si>
    <t>MIDEP32R</t>
  </si>
  <si>
    <t>MIDEP41R</t>
  </si>
  <si>
    <t>MIDEP42R</t>
  </si>
  <si>
    <t>MIDEP51R</t>
  </si>
  <si>
    <t>MIDEP52R</t>
  </si>
  <si>
    <t>MIDEP54R</t>
  </si>
  <si>
    <t>MIDEP56R</t>
  </si>
  <si>
    <t>MIDEP61R</t>
  </si>
  <si>
    <t>MIDEP62R</t>
  </si>
  <si>
    <t>MIDEP64R</t>
  </si>
  <si>
    <t>MIDEP66R</t>
  </si>
  <si>
    <t>MIDEP71R</t>
  </si>
  <si>
    <t>MIDEP72R</t>
  </si>
  <si>
    <t>MIDEP74R</t>
  </si>
  <si>
    <t>MIDEP76R</t>
  </si>
  <si>
    <t>MIDEP81R</t>
  </si>
  <si>
    <t>MIDEP82R</t>
  </si>
  <si>
    <t>MIDEP84R</t>
  </si>
  <si>
    <t>MIDEP86R</t>
  </si>
  <si>
    <t>NEEBP31R</t>
  </si>
  <si>
    <t>NEEBP32R</t>
  </si>
  <si>
    <t>NEEBP41R</t>
  </si>
  <si>
    <t>NEEBP42R</t>
  </si>
  <si>
    <t>NEEBP51R</t>
  </si>
  <si>
    <t>NEEBP52R</t>
  </si>
  <si>
    <t>NEEBP54R</t>
  </si>
  <si>
    <t>NEEBP61R</t>
  </si>
  <si>
    <t>NEEBP62R</t>
  </si>
  <si>
    <t>NEEBP64R</t>
  </si>
  <si>
    <t>NEEBP71R</t>
  </si>
  <si>
    <t>NEEBP72R</t>
  </si>
  <si>
    <t>NEEBP74R</t>
  </si>
  <si>
    <t>NEEBP81R</t>
  </si>
  <si>
    <t>NEEBP82R</t>
  </si>
  <si>
    <t>NEEBP84R</t>
  </si>
  <si>
    <t>NORWP31R</t>
  </si>
  <si>
    <t>NORWP32R</t>
  </si>
  <si>
    <t>NORWP41R</t>
  </si>
  <si>
    <t>NORWP42R</t>
  </si>
  <si>
    <t>NORWP43R</t>
  </si>
  <si>
    <t>NORWP51R</t>
  </si>
  <si>
    <t>NORWP52R</t>
  </si>
  <si>
    <t>NORWP55R</t>
  </si>
  <si>
    <t>NORWP61R</t>
  </si>
  <si>
    <t>NORWP62R</t>
  </si>
  <si>
    <t>NORWP65R</t>
  </si>
  <si>
    <t>NORWP71R</t>
  </si>
  <si>
    <t>NORWP72R</t>
  </si>
  <si>
    <t>NORWP75R</t>
  </si>
  <si>
    <t>NORWP81R</t>
  </si>
  <si>
    <t>NORWP82R</t>
  </si>
  <si>
    <t>NORWP85R</t>
  </si>
  <si>
    <t>P32R</t>
  </si>
  <si>
    <t>SEEBP31R</t>
  </si>
  <si>
    <t>SEEBP32R</t>
  </si>
  <si>
    <t>SEEBP41R</t>
  </si>
  <si>
    <t>SEEBP42R</t>
  </si>
  <si>
    <t>SEEBP43R</t>
  </si>
  <si>
    <t>SEEBP51R</t>
  </si>
  <si>
    <t>SEEBP52R</t>
  </si>
  <si>
    <t>SEEBP54R</t>
  </si>
  <si>
    <t>SEEBP61R</t>
  </si>
  <si>
    <t>SEEBP62R</t>
  </si>
  <si>
    <t>SEEBP64R</t>
  </si>
  <si>
    <t>SEEBP71R</t>
  </si>
  <si>
    <t>SEEBP72R</t>
  </si>
  <si>
    <t>SEEBP74R</t>
  </si>
  <si>
    <t>SEEBP81R</t>
  </si>
  <si>
    <t>SEEBP82R</t>
  </si>
  <si>
    <t>SEEBP84R</t>
  </si>
  <si>
    <t>SOUTP31R</t>
  </si>
  <si>
    <t>SOUTP32R</t>
  </si>
  <si>
    <t>SOUTP41R</t>
  </si>
  <si>
    <t>SOUTP42R</t>
  </si>
  <si>
    <t>SOUTP43R</t>
  </si>
  <si>
    <t>SOUTP51R</t>
  </si>
  <si>
    <t>SOUTP52R</t>
  </si>
  <si>
    <t>SOUTP56R</t>
  </si>
  <si>
    <t>SOUTP61R</t>
  </si>
  <si>
    <t>SOUTP62R</t>
  </si>
  <si>
    <t>SOUTP66R</t>
  </si>
  <si>
    <t>SOUTP71R</t>
  </si>
  <si>
    <t>SOUTP72R</t>
  </si>
  <si>
    <t>SOUTP76R</t>
  </si>
  <si>
    <t>SOUTP81R</t>
  </si>
  <si>
    <t>SOUTP82R</t>
  </si>
  <si>
    <t>SOUTP86R</t>
  </si>
  <si>
    <t>SPOWP31R</t>
  </si>
  <si>
    <t>SPOWP32R</t>
  </si>
  <si>
    <t>SPOWP41R</t>
  </si>
  <si>
    <t>SPOWP42R</t>
  </si>
  <si>
    <t>SPOWP51R</t>
  </si>
  <si>
    <t>SPOWP53R</t>
  </si>
  <si>
    <t>SPOWP61R</t>
  </si>
  <si>
    <t>SPOWP63R</t>
  </si>
  <si>
    <t>SPOWP71R</t>
  </si>
  <si>
    <t>SPOWP73R</t>
  </si>
  <si>
    <t>SPOWP81R</t>
  </si>
  <si>
    <t>SPOWP83R</t>
  </si>
  <si>
    <t>SWAEP31R</t>
  </si>
  <si>
    <t>SWAEP32R</t>
  </si>
  <si>
    <t>SWAEP41R</t>
  </si>
  <si>
    <t>SWAEP42R</t>
  </si>
  <si>
    <t>SWAEP51R</t>
  </si>
  <si>
    <t>SWAEP52R</t>
  </si>
  <si>
    <t>SWAEP61R</t>
  </si>
  <si>
    <t>SWAEP62R</t>
  </si>
  <si>
    <t>SWAEP72R</t>
  </si>
  <si>
    <t>SWAEP82R</t>
  </si>
  <si>
    <t>SWEBP31R</t>
  </si>
  <si>
    <t>SWEBP32R</t>
  </si>
  <si>
    <t>SWEBP41R</t>
  </si>
  <si>
    <t>SWEBP42R</t>
  </si>
  <si>
    <t>SWEBP43R</t>
  </si>
  <si>
    <t>SWEBP51R</t>
  </si>
  <si>
    <t>SWEBP52R</t>
  </si>
  <si>
    <t>SWEBP53R</t>
  </si>
  <si>
    <t>SWEBP54R</t>
  </si>
  <si>
    <t>SWEBP61R</t>
  </si>
  <si>
    <t>SWEBP62R</t>
  </si>
  <si>
    <t>SWEBP63R</t>
  </si>
  <si>
    <t>SWEBP64R</t>
  </si>
  <si>
    <t>SWEBP71R</t>
  </si>
  <si>
    <t>SWEBP72R</t>
  </si>
  <si>
    <t>SWEBP73R</t>
  </si>
  <si>
    <t>SWEBP74R</t>
  </si>
  <si>
    <t>SWEBP81R</t>
  </si>
  <si>
    <t>SWEBP82R</t>
  </si>
  <si>
    <t>SWEBP83R</t>
  </si>
  <si>
    <t>SWEBP84R</t>
  </si>
  <si>
    <t>YELGP31R</t>
  </si>
  <si>
    <t>YELGP32R</t>
  </si>
  <si>
    <t>YELGP41R</t>
  </si>
  <si>
    <t>YELGP42R</t>
  </si>
  <si>
    <t>YELGP43R</t>
  </si>
  <si>
    <t>YELGP51R</t>
  </si>
  <si>
    <t>YELGP52R</t>
  </si>
  <si>
    <t>YELGP54R</t>
  </si>
  <si>
    <t>YELGP56R</t>
  </si>
  <si>
    <t>YELGP61R</t>
  </si>
  <si>
    <t>YELGP62R</t>
  </si>
  <si>
    <t>YELGP64R</t>
  </si>
  <si>
    <t>YELGP66R</t>
  </si>
  <si>
    <t>YELGP71R</t>
  </si>
  <si>
    <t>YELGP72R</t>
  </si>
  <si>
    <t>YELGP74R</t>
  </si>
  <si>
    <t>YELGP76R</t>
  </si>
  <si>
    <t>YELGP81R</t>
  </si>
  <si>
    <t>YELGP82R</t>
  </si>
  <si>
    <t>YELGP84R</t>
  </si>
  <si>
    <t>YELGP86R</t>
  </si>
  <si>
    <t>MTC</t>
  </si>
  <si>
    <t>RATE</t>
  </si>
  <si>
    <t>Select Product Type</t>
  </si>
  <si>
    <t>MANUAL QUOTE</t>
  </si>
  <si>
    <t>I</t>
  </si>
  <si>
    <t>J</t>
  </si>
  <si>
    <t>K</t>
  </si>
  <si>
    <t>L</t>
  </si>
  <si>
    <t>M</t>
  </si>
  <si>
    <t>N</t>
  </si>
  <si>
    <t>O</t>
  </si>
  <si>
    <t>P</t>
  </si>
  <si>
    <t>Q</t>
  </si>
  <si>
    <t>S</t>
  </si>
  <si>
    <t>X</t>
  </si>
  <si>
    <t>Y</t>
  </si>
  <si>
    <t>W</t>
  </si>
  <si>
    <t>Select Contract Period</t>
  </si>
  <si>
    <t>24 MONTHS</t>
  </si>
  <si>
    <t>12 MONTHS</t>
  </si>
  <si>
    <t>36 MONTHS</t>
  </si>
  <si>
    <t>V</t>
  </si>
  <si>
    <t>DESCRIPTION</t>
  </si>
  <si>
    <t xml:space="preserve"> </t>
  </si>
  <si>
    <t>12 MONTH</t>
  </si>
  <si>
    <t>24 MONTH</t>
  </si>
  <si>
    <t>36 MONTH</t>
  </si>
  <si>
    <t>48 MONTH</t>
  </si>
  <si>
    <t>PRODUCT</t>
  </si>
  <si>
    <t>RATES</t>
  </si>
  <si>
    <t>FULL REF</t>
  </si>
  <si>
    <t>Manual Quote</t>
  </si>
  <si>
    <t>3MFP</t>
  </si>
  <si>
    <t>4MFP</t>
  </si>
  <si>
    <t>Market Link</t>
  </si>
  <si>
    <t>Free Power</t>
  </si>
  <si>
    <t>DAYS</t>
  </si>
  <si>
    <t>Manual</t>
  </si>
  <si>
    <t>Market-Link</t>
  </si>
  <si>
    <t>BAD DEBT</t>
  </si>
  <si>
    <t>Direct Debit</t>
  </si>
  <si>
    <t>Yes</t>
  </si>
  <si>
    <t>No</t>
  </si>
  <si>
    <t xml:space="preserve">UNIT RATE </t>
  </si>
  <si>
    <t xml:space="preserve">PPD    </t>
  </si>
  <si>
    <t>COMBINED CODE</t>
  </si>
  <si>
    <t>MTC COUNT</t>
  </si>
  <si>
    <t>POWER RULES</t>
  </si>
  <si>
    <t>GAS RULES</t>
  </si>
  <si>
    <t>No Profile entered</t>
  </si>
  <si>
    <t>No Rate type selected</t>
  </si>
  <si>
    <t>Rate type not available for this PES/Profile</t>
  </si>
  <si>
    <t>Select a rate type from list</t>
  </si>
  <si>
    <t>Select another rate type</t>
  </si>
  <si>
    <t>Select Period</t>
  </si>
  <si>
    <t>No Description selected</t>
  </si>
  <si>
    <t>Select another Description from the list or delete</t>
  </si>
  <si>
    <t>Select a Description from the list or delete field</t>
  </si>
  <si>
    <t xml:space="preserve">Error: </t>
  </si>
  <si>
    <t xml:space="preserve">Action: </t>
  </si>
  <si>
    <t>No AQ entered</t>
  </si>
  <si>
    <t>Enter AQ</t>
  </si>
  <si>
    <t>PRODUCT SPECIFIC RULES</t>
  </si>
  <si>
    <t>Minimum Margin</t>
  </si>
  <si>
    <t>COE %</t>
  </si>
  <si>
    <t>ENCODE</t>
  </si>
  <si>
    <t>GAS</t>
  </si>
  <si>
    <t>POWER</t>
  </si>
  <si>
    <t>SC_MARGIN</t>
  </si>
  <si>
    <t>NHH Rates</t>
  </si>
  <si>
    <t>Area</t>
  </si>
  <si>
    <t xml:space="preserve"> Day p/KWh </t>
  </si>
  <si>
    <t xml:space="preserve"> Night p/KWh </t>
  </si>
  <si>
    <t xml:space="preserve"> Single p/KWh </t>
  </si>
  <si>
    <t>Eastern</t>
  </si>
  <si>
    <t>East Midlands</t>
  </si>
  <si>
    <t>Scottish Hydro</t>
  </si>
  <si>
    <t>Merseyside and North West</t>
  </si>
  <si>
    <t>Midlands</t>
  </si>
  <si>
    <t>Northern</t>
  </si>
  <si>
    <t>North Western</t>
  </si>
  <si>
    <t>South East</t>
  </si>
  <si>
    <t>Southern</t>
  </si>
  <si>
    <t>Scottish Power</t>
  </si>
  <si>
    <t>South Wales</t>
  </si>
  <si>
    <t>South Western</t>
  </si>
  <si>
    <t>Yorkshire</t>
  </si>
  <si>
    <t>POWER Matrix Calculator</t>
  </si>
  <si>
    <t>GAS Matrix Calculator</t>
  </si>
  <si>
    <t>AQ too low</t>
  </si>
  <si>
    <t>Auth Margin</t>
  </si>
  <si>
    <t>DATE OF QUOTE:</t>
  </si>
  <si>
    <t>VALID UNTIL:</t>
  </si>
  <si>
    <t>20K&gt;&lt;40K Risk</t>
  </si>
  <si>
    <t>40&lt;&gt;20k</t>
  </si>
  <si>
    <t>EUCCODE</t>
  </si>
  <si>
    <t>EUC</t>
  </si>
  <si>
    <t>Turbine</t>
  </si>
  <si>
    <t>Domestic</t>
  </si>
  <si>
    <t>High Pressure</t>
  </si>
  <si>
    <t>Rotary</t>
  </si>
  <si>
    <t>Select Meter Type</t>
  </si>
  <si>
    <t>Select Capacity</t>
  </si>
  <si>
    <t>Between 51 &amp; 78</t>
  </si>
  <si>
    <t>Above 63524</t>
  </si>
  <si>
    <t>Between 10192 &amp; 14905</t>
  </si>
  <si>
    <t>Between 11 &amp; 20</t>
  </si>
  <si>
    <t>Between 21 &amp; 28</t>
  </si>
  <si>
    <t>Between 29 &amp; 50</t>
  </si>
  <si>
    <t>Between 79 &amp; 120</t>
  </si>
  <si>
    <t>Above 121</t>
  </si>
  <si>
    <t>Between 0 &amp; 283</t>
  </si>
  <si>
    <t>Between 283 &amp; 508</t>
  </si>
  <si>
    <t>Between 509 &amp; 791</t>
  </si>
  <si>
    <t>Between 792 &amp; 1215</t>
  </si>
  <si>
    <t>Between 1216 &amp; 1951</t>
  </si>
  <si>
    <t>Between 1952 &amp; 3026</t>
  </si>
  <si>
    <t>Between 3027 &amp; 4893</t>
  </si>
  <si>
    <t>Between 4894 &amp; 8118</t>
  </si>
  <si>
    <t>Above 8119</t>
  </si>
  <si>
    <t>Between 0 &amp; 10191</t>
  </si>
  <si>
    <t>Between 14906 &amp; 25877</t>
  </si>
  <si>
    <t>Between 25878 &amp; 36865</t>
  </si>
  <si>
    <t>Between 36866 &amp; 63523</t>
  </si>
  <si>
    <t>Between 0 &amp; 28</t>
  </si>
  <si>
    <t>Between 28 &amp; 56</t>
  </si>
  <si>
    <t>Between 57 &amp; 112</t>
  </si>
  <si>
    <t>Between 113 &amp; 169</t>
  </si>
  <si>
    <t>Between 170 &amp; 225</t>
  </si>
  <si>
    <t>Between 226 &amp; 395</t>
  </si>
  <si>
    <t>Between 396 &amp; 508</t>
  </si>
  <si>
    <t>Between 792 &amp; 1357</t>
  </si>
  <si>
    <t>Between 1358 &amp; 1809</t>
  </si>
  <si>
    <t>Above 1810</t>
  </si>
  <si>
    <t>Diaphram</t>
  </si>
  <si>
    <t>KNOWN EUC</t>
  </si>
  <si>
    <t>SPEND</t>
  </si>
  <si>
    <t>Office/Hotel/Nursing Home/School</t>
  </si>
  <si>
    <t>Floor Area</t>
  </si>
  <si>
    <t>AQ Low</t>
  </si>
  <si>
    <t>AQ High</t>
  </si>
  <si>
    <t>Time</t>
  </si>
  <si>
    <t>Base Cost</t>
  </si>
  <si>
    <t>Sale Price</t>
  </si>
  <si>
    <t>m2</t>
  </si>
  <si>
    <t>KWH</t>
  </si>
  <si>
    <t>Hours</t>
  </si>
  <si>
    <t>£</t>
  </si>
  <si>
    <t>0 - 5,750</t>
  </si>
  <si>
    <t>5,751 - 8,500</t>
  </si>
  <si>
    <t>Hotel, Nursing Home, School, Office</t>
  </si>
  <si>
    <t>0 - 8,500</t>
  </si>
  <si>
    <t>8,501 - 11,500</t>
  </si>
  <si>
    <t>Other Industrial or Retail</t>
  </si>
  <si>
    <t>8,501 - 13,000</t>
  </si>
  <si>
    <t>11,501 - 14,500</t>
  </si>
  <si>
    <t>13,001 - 21,500</t>
  </si>
  <si>
    <t>14,501 - 17,500</t>
  </si>
  <si>
    <t>21,501 - 29,000</t>
  </si>
  <si>
    <t>17,501 – 20,500</t>
  </si>
  <si>
    <t>29,001+</t>
  </si>
  <si>
    <t>20,501 - 23,500</t>
  </si>
  <si>
    <t>23,501 - 29,000</t>
  </si>
  <si>
    <t>POA</t>
  </si>
  <si>
    <t>Industrial/Retail</t>
  </si>
  <si>
    <t xml:space="preserve">m2 </t>
  </si>
  <si>
    <t>AUGE Volume by Month (Therms)</t>
  </si>
  <si>
    <t>Cost pence/day</t>
  </si>
  <si>
    <t>Cost pp Unit AQ/Day (Therms)</t>
  </si>
  <si>
    <t>Cost pp Unit AQ/Day (kWh)</t>
  </si>
  <si>
    <t>Industry NDM AQ 12/13</t>
  </si>
  <si>
    <t>Auge Volume 2012/13</t>
  </si>
  <si>
    <t>Pass Through Contracts</t>
  </si>
  <si>
    <t>Fixed and Annual Contracts</t>
  </si>
  <si>
    <t>UAG %</t>
  </si>
  <si>
    <t>EACs</t>
  </si>
  <si>
    <t>P1</t>
  </si>
  <si>
    <t>P2</t>
  </si>
  <si>
    <t>Select Building Size (Metres Sq)</t>
  </si>
  <si>
    <t>Select Type of Business</t>
  </si>
  <si>
    <t>AQ_LOW</t>
  </si>
  <si>
    <t>AQ_HIGH</t>
  </si>
  <si>
    <t>STANDING CHARGE</t>
  </si>
  <si>
    <t/>
  </si>
  <si>
    <t>Below 11</t>
  </si>
  <si>
    <t>WARBAND</t>
  </si>
  <si>
    <t>Fixed - Aggressive</t>
  </si>
  <si>
    <t>Fixed - Standard</t>
  </si>
  <si>
    <t>Market Link Gas</t>
  </si>
  <si>
    <t>ESTIMATED EUC</t>
  </si>
  <si>
    <t xml:space="preserve"> ASSUMED SHQ</t>
  </si>
  <si>
    <t>EUC BRACKET</t>
  </si>
  <si>
    <t>TRANS BRACKET</t>
  </si>
  <si>
    <t>RISK MARGIN</t>
  </si>
  <si>
    <t>TRANSPORTATION</t>
  </si>
  <si>
    <t>FUTURE VALUE</t>
  </si>
  <si>
    <t>SC TRANS</t>
  </si>
  <si>
    <t>SC METERING</t>
  </si>
  <si>
    <t>SC MARGIN</t>
  </si>
  <si>
    <t>SC SURVEY</t>
  </si>
  <si>
    <t>FINAL SC</t>
  </si>
  <si>
    <t>METER READ</t>
  </si>
  <si>
    <t>POST-CODE</t>
  </si>
  <si>
    <t>METER RISK %</t>
  </si>
  <si>
    <t>METER RISK</t>
  </si>
  <si>
    <t>INCENTIVE_PPU</t>
  </si>
  <si>
    <t>BAD_DEBT_PPU</t>
  </si>
  <si>
    <t>FINAL PPU</t>
  </si>
  <si>
    <t>SC_TRANS_RISK</t>
  </si>
  <si>
    <t>SC_SELECTED</t>
  </si>
  <si>
    <t>COST OF GAS</t>
  </si>
  <si>
    <t>UAG</t>
  </si>
  <si>
    <t>DATE PARAMETERS</t>
  </si>
  <si>
    <t>Tyr</t>
  </si>
  <si>
    <t>A</t>
  </si>
  <si>
    <t>TOTAL PPD</t>
  </si>
  <si>
    <t>TYR</t>
  </si>
  <si>
    <t>READ FREQ</t>
  </si>
  <si>
    <t>ADDONS</t>
  </si>
  <si>
    <t>METERS @ SITE</t>
  </si>
  <si>
    <t>METER 1 COST</t>
  </si>
  <si>
    <t>METER 1 BAND</t>
  </si>
  <si>
    <t>METER 1 EST</t>
  </si>
  <si>
    <t>OTHER METER EST</t>
  </si>
  <si>
    <t>Split</t>
  </si>
  <si>
    <t>Select MTC</t>
  </si>
  <si>
    <t>End Date</t>
  </si>
  <si>
    <t>Vlookup</t>
  </si>
  <si>
    <t>1 YEAR</t>
  </si>
  <si>
    <t>2 YEARS</t>
  </si>
  <si>
    <t>3 YEARS</t>
  </si>
  <si>
    <t>4 YEARS</t>
  </si>
  <si>
    <t>5 YEARS</t>
  </si>
  <si>
    <t>VOLUME</t>
  </si>
  <si>
    <t>OCT</t>
  </si>
  <si>
    <t>BRACKET</t>
  </si>
  <si>
    <t>Code</t>
  </si>
  <si>
    <t>Billed Days</t>
  </si>
  <si>
    <t>Weighting</t>
  </si>
  <si>
    <t>Billed %</t>
  </si>
  <si>
    <t>Billed Profiled</t>
  </si>
  <si>
    <t>Cons Profiled</t>
  </si>
  <si>
    <t>AQ Estimate</t>
  </si>
  <si>
    <t>ST_MON</t>
  </si>
  <si>
    <t>EN_MON</t>
  </si>
  <si>
    <t>EST_AQ</t>
  </si>
  <si>
    <t>BILL START DATE</t>
  </si>
  <si>
    <t>BILL END DATE</t>
  </si>
  <si>
    <t>BILLED CONSUMPTION (KWH)</t>
  </si>
  <si>
    <t>ESTIMATED AQ (KWH)</t>
  </si>
  <si>
    <t>OPTIONAL AQ CALCULATOR</t>
  </si>
  <si>
    <t>FIXED MARGIN</t>
  </si>
  <si>
    <t>ANNUAL MARGIN</t>
  </si>
  <si>
    <t>ANNUAL COMMISSION</t>
  </si>
  <si>
    <t>MINIMUM MARGIN</t>
  </si>
  <si>
    <t>COMMISSION MARGIN</t>
  </si>
  <si>
    <t>IDENTIFIER</t>
  </si>
  <si>
    <t>PRICING ELEMENTS</t>
  </si>
  <si>
    <t>MARKET LINK QUOTE</t>
  </si>
  <si>
    <t>4 MONTHS FREE GAS QUOTE</t>
  </si>
  <si>
    <t>3 MONTHS FREE GAS QUOTE</t>
  </si>
  <si>
    <t>MANUAL</t>
  </si>
  <si>
    <t>60 MONTH</t>
  </si>
  <si>
    <t>POWER QUOTE</t>
  </si>
  <si>
    <t>GAS MINIMUM MARGIN</t>
  </si>
  <si>
    <t>POWER MINIMUM MARGIN</t>
  </si>
  <si>
    <t>48 MONTHS</t>
  </si>
  <si>
    <t>60 MONTHS</t>
  </si>
  <si>
    <t>EAC</t>
  </si>
  <si>
    <t>12</t>
  </si>
  <si>
    <t>24</t>
  </si>
  <si>
    <t>36</t>
  </si>
  <si>
    <t>48</t>
  </si>
  <si>
    <t>60</t>
  </si>
  <si>
    <t>FIXED COMMMISSION</t>
  </si>
  <si>
    <t>FIXED ANNUAL MARG</t>
  </si>
  <si>
    <t>FIXED MARG PPU</t>
  </si>
  <si>
    <t>ADDITIONAL MARGIN</t>
  </si>
  <si>
    <t>AQ ASSUMPTIONS</t>
  </si>
  <si>
    <t>Select contract length</t>
  </si>
  <si>
    <t>No post code/LDZ</t>
  </si>
  <si>
    <t>Seek authorisation</t>
  </si>
  <si>
    <t>AQ_CALC</t>
  </si>
  <si>
    <t>Incorrect billing period</t>
  </si>
  <si>
    <t>Billing start date is in the future</t>
  </si>
  <si>
    <t>Billing end date is in the future</t>
  </si>
  <si>
    <t>AQ cannot be calculated for this period</t>
  </si>
  <si>
    <t>Billing end date is after start date</t>
  </si>
  <si>
    <t>Billed consumption is negative</t>
  </si>
  <si>
    <t>Incorrect consumption</t>
  </si>
  <si>
    <t>Check data</t>
  </si>
  <si>
    <t>No MTC selected</t>
  </si>
  <si>
    <t>EAC BOUNDARIES</t>
  </si>
  <si>
    <t>AQ BOUNDARIES</t>
  </si>
  <si>
    <t>MONTH</t>
  </si>
  <si>
    <t>C</t>
  </si>
  <si>
    <t>Billing period is less than one month</t>
  </si>
  <si>
    <t>CYPHER</t>
  </si>
  <si>
    <t>COMMISSION PPU</t>
  </si>
  <si>
    <t>Contract must be paid by direct debit.</t>
  </si>
  <si>
    <t>Seek authorisation for quote</t>
  </si>
  <si>
    <t>Check billing dates</t>
  </si>
  <si>
    <t>Description not available for this PES/Profile</t>
  </si>
  <si>
    <t>AQ is low, try offering a standing charge quote</t>
  </si>
  <si>
    <t>AQ_%</t>
  </si>
  <si>
    <t>EST_AS</t>
  </si>
  <si>
    <t>CHECK</t>
  </si>
  <si>
    <t>Override:</t>
  </si>
  <si>
    <t>Billed Consumption entered is too high</t>
  </si>
  <si>
    <t>Billing period is more than 1 year</t>
  </si>
  <si>
    <t>Period must be less than 365 days</t>
  </si>
  <si>
    <t>END DATE</t>
  </si>
  <si>
    <t>DAYS PRICE 2</t>
  </si>
  <si>
    <t>DAYS PRICE 1</t>
  </si>
  <si>
    <t>PRICE 1 %</t>
  </si>
  <si>
    <t>PRICE 2 %</t>
  </si>
  <si>
    <t>PRICE 1 PERIOD</t>
  </si>
  <si>
    <t>PRICE 2 PERIOD</t>
  </si>
  <si>
    <t>Contract end date is beyond the maximum</t>
  </si>
  <si>
    <t>Contract period is below the maxium</t>
  </si>
  <si>
    <t>Contract end date is before the start date</t>
  </si>
  <si>
    <t>Correct the end-date</t>
  </si>
  <si>
    <t>Incorrect date entered</t>
  </si>
  <si>
    <t>Check start and end dates</t>
  </si>
  <si>
    <t>DESC</t>
  </si>
  <si>
    <t>FULL CODE</t>
  </si>
  <si>
    <t>PROF</t>
  </si>
  <si>
    <t>Eastern Electricity</t>
  </si>
  <si>
    <t>East Midlands Electricity</t>
  </si>
  <si>
    <t>London Electricity</t>
  </si>
  <si>
    <t>MANWEB</t>
  </si>
  <si>
    <t>Midlands Electricity</t>
  </si>
  <si>
    <t>Northern Electricity</t>
  </si>
  <si>
    <t>NORWEB</t>
  </si>
  <si>
    <t>Scottish Hydro-Electric</t>
  </si>
  <si>
    <t>Seeboard</t>
  </si>
  <si>
    <t>Southern Electricity</t>
  </si>
  <si>
    <t>SWALEC</t>
  </si>
  <si>
    <t>Yorkshire Electricity</t>
  </si>
  <si>
    <t>Seek authorisation or insert a standing charge</t>
  </si>
  <si>
    <t>QUOTE DETAILS</t>
  </si>
  <si>
    <t>009</t>
  </si>
  <si>
    <t>ENTER FULL MPAN</t>
  </si>
  <si>
    <t>No contract end</t>
  </si>
  <si>
    <t>PRODUCT1</t>
  </si>
  <si>
    <t>PRODUCT2</t>
  </si>
  <si>
    <t>PRODUCT3</t>
  </si>
  <si>
    <t>PRODUCT4</t>
  </si>
  <si>
    <t>Commission Uplift</t>
  </si>
  <si>
    <t>008</t>
  </si>
  <si>
    <t>Market Participant Id</t>
  </si>
  <si>
    <t>Profile Class Id</t>
  </si>
  <si>
    <t>Meter Timeswitch Class Id</t>
  </si>
  <si>
    <t>Time Pattern Regime ID (1)</t>
  </si>
  <si>
    <t>Time Pattern Regime ID (2)</t>
  </si>
  <si>
    <t>Time Pattern Regime ID (3)</t>
  </si>
  <si>
    <t>Time Pattern Regime ID (4)</t>
  </si>
  <si>
    <t>Time Pattern Regime ID (5)</t>
  </si>
  <si>
    <t>Time Pattern Regime ID (6)</t>
  </si>
  <si>
    <t>EDFI</t>
  </si>
  <si>
    <t>00001</t>
  </si>
  <si>
    <t>00501</t>
  </si>
  <si>
    <t>00489</t>
  </si>
  <si>
    <t>00443</t>
  </si>
  <si>
    <t>00180</t>
  </si>
  <si>
    <t>00074</t>
  </si>
  <si>
    <t>00206</t>
  </si>
  <si>
    <t>00040</t>
  </si>
  <si>
    <t>00210</t>
  </si>
  <si>
    <t>00043</t>
  </si>
  <si>
    <t>00252</t>
  </si>
  <si>
    <t>00249</t>
  </si>
  <si>
    <t>00230</t>
  </si>
  <si>
    <t>00132</t>
  </si>
  <si>
    <t>00259</t>
  </si>
  <si>
    <t>00258</t>
  </si>
  <si>
    <t>00393</t>
  </si>
  <si>
    <t>00392</t>
  </si>
  <si>
    <t>00391</t>
  </si>
  <si>
    <t>00390</t>
  </si>
  <si>
    <t>00389</t>
  </si>
  <si>
    <t>00388</t>
  </si>
  <si>
    <t>00385</t>
  </si>
  <si>
    <t>00384</t>
  </si>
  <si>
    <t>00383</t>
  </si>
  <si>
    <t>00382</t>
  </si>
  <si>
    <t>00381</t>
  </si>
  <si>
    <t>00380</t>
  </si>
  <si>
    <t>00394</t>
  </si>
  <si>
    <t>00183</t>
  </si>
  <si>
    <t>00071</t>
  </si>
  <si>
    <t>00194</t>
  </si>
  <si>
    <t>00109</t>
  </si>
  <si>
    <t>00062</t>
  </si>
  <si>
    <t>00063</t>
  </si>
  <si>
    <t>00065</t>
  </si>
  <si>
    <t>00025</t>
  </si>
  <si>
    <t>00177</t>
  </si>
  <si>
    <t>00103</t>
  </si>
  <si>
    <t>00120</t>
  </si>
  <si>
    <t>00112</t>
  </si>
  <si>
    <t>00211</t>
  </si>
  <si>
    <t>00045</t>
  </si>
  <si>
    <t>00212</t>
  </si>
  <si>
    <t>00046</t>
  </si>
  <si>
    <t>00167</t>
  </si>
  <si>
    <t>00094</t>
  </si>
  <si>
    <t>00214</t>
  </si>
  <si>
    <t>00030</t>
  </si>
  <si>
    <t>00448</t>
  </si>
  <si>
    <t>00447</t>
  </si>
  <si>
    <t>00207</t>
  </si>
  <si>
    <t>00042</t>
  </si>
  <si>
    <t>00186</t>
  </si>
  <si>
    <t>00251</t>
  </si>
  <si>
    <t>00248</t>
  </si>
  <si>
    <t>00243</t>
  </si>
  <si>
    <t>00239</t>
  </si>
  <si>
    <t>00208</t>
  </si>
  <si>
    <t>00093</t>
  </si>
  <si>
    <t>00398</t>
  </si>
  <si>
    <t>00397</t>
  </si>
  <si>
    <t>00044</t>
  </si>
  <si>
    <t>00184</t>
  </si>
  <si>
    <t>00072</t>
  </si>
  <si>
    <t>00359</t>
  </si>
  <si>
    <t>00358</t>
  </si>
  <si>
    <t>00357</t>
  </si>
  <si>
    <t>00356</t>
  </si>
  <si>
    <t>00187</t>
  </si>
  <si>
    <t>00114</t>
  </si>
  <si>
    <t>00115</t>
  </si>
  <si>
    <t>00117</t>
  </si>
  <si>
    <t>00118</t>
  </si>
  <si>
    <t>00172</t>
  </si>
  <si>
    <t>00064</t>
  </si>
  <si>
    <t>00022</t>
  </si>
  <si>
    <t>00023</t>
  </si>
  <si>
    <t>00196</t>
  </si>
  <si>
    <t>00178</t>
  </si>
  <si>
    <t>00269</t>
  </si>
  <si>
    <t>00360</t>
  </si>
  <si>
    <t>00195</t>
  </si>
  <si>
    <t>00056</t>
  </si>
  <si>
    <t>00235</t>
  </si>
  <si>
    <t>00088</t>
  </si>
  <si>
    <t>00005</t>
  </si>
  <si>
    <t>ETCL</t>
  </si>
  <si>
    <t>00306</t>
  </si>
  <si>
    <t>00222</t>
  </si>
  <si>
    <t>00050</t>
  </si>
  <si>
    <t>00221</t>
  </si>
  <si>
    <t>00039</t>
  </si>
  <si>
    <t>00336</t>
  </si>
  <si>
    <t>00327</t>
  </si>
  <si>
    <t>00289</t>
  </si>
  <si>
    <t>00278</t>
  </si>
  <si>
    <t>00057</t>
  </si>
  <si>
    <t>GUCL</t>
  </si>
  <si>
    <t>00333</t>
  </si>
  <si>
    <t>00332</t>
  </si>
  <si>
    <t>00331</t>
  </si>
  <si>
    <t>00307</t>
  </si>
  <si>
    <t>00299</t>
  </si>
  <si>
    <t>00291</t>
  </si>
  <si>
    <t>00290</t>
  </si>
  <si>
    <t>00312</t>
  </si>
  <si>
    <t>00311</t>
  </si>
  <si>
    <t>00300</t>
  </si>
  <si>
    <t>00281</t>
  </si>
  <si>
    <t>00282</t>
  </si>
  <si>
    <t>00283</t>
  </si>
  <si>
    <t>00284</t>
  </si>
  <si>
    <t>00285</t>
  </si>
  <si>
    <t>00288</t>
  </si>
  <si>
    <t>00287</t>
  </si>
  <si>
    <t>00286</t>
  </si>
  <si>
    <t>00295</t>
  </si>
  <si>
    <t>00294</t>
  </si>
  <si>
    <t>00293</t>
  </si>
  <si>
    <t>00292</t>
  </si>
  <si>
    <t>00297</t>
  </si>
  <si>
    <t>00296</t>
  </si>
  <si>
    <t>00298</t>
  </si>
  <si>
    <t>00355</t>
  </si>
  <si>
    <t>00354</t>
  </si>
  <si>
    <t>00353</t>
  </si>
  <si>
    <t>00191</t>
  </si>
  <si>
    <t>IPNL</t>
  </si>
  <si>
    <t>00175</t>
  </si>
  <si>
    <t>00021</t>
  </si>
  <si>
    <t>LENG</t>
  </si>
  <si>
    <t>00055</t>
  </si>
  <si>
    <t>00246</t>
  </si>
  <si>
    <t>00202</t>
  </si>
  <si>
    <t>00124</t>
  </si>
  <si>
    <t>00011</t>
  </si>
  <si>
    <t>00048</t>
  </si>
  <si>
    <t>00049</t>
  </si>
  <si>
    <t>00245</t>
  </si>
  <si>
    <t>00201</t>
  </si>
  <si>
    <t>00166</t>
  </si>
  <si>
    <t>00119</t>
  </si>
  <si>
    <t>00150</t>
  </si>
  <si>
    <t>00169</t>
  </si>
  <si>
    <t>00229</t>
  </si>
  <si>
    <t>00223</t>
  </si>
  <si>
    <t>00203</t>
  </si>
  <si>
    <t>00070</t>
  </si>
  <si>
    <t>00152</t>
  </si>
  <si>
    <t>00076</t>
  </si>
  <si>
    <t>00104</t>
  </si>
  <si>
    <t>00227</t>
  </si>
  <si>
    <t>00345</t>
  </si>
  <si>
    <t>00092</t>
  </si>
  <si>
    <t>00348</t>
  </si>
  <si>
    <t>00347</t>
  </si>
  <si>
    <t>00236</t>
  </si>
  <si>
    <t>00234</t>
  </si>
  <si>
    <t>00244</t>
  </si>
  <si>
    <t>00240</t>
  </si>
  <si>
    <t>00145</t>
  </si>
  <si>
    <t>00146</t>
  </si>
  <si>
    <t>00228</t>
  </si>
  <si>
    <t>00060</t>
  </si>
  <si>
    <t>00250</t>
  </si>
  <si>
    <t>00232</t>
  </si>
  <si>
    <t>00101</t>
  </si>
  <si>
    <t>00198</t>
  </si>
  <si>
    <t>00135</t>
  </si>
  <si>
    <t>00053</t>
  </si>
  <si>
    <t>00090</t>
  </si>
  <si>
    <t>00128</t>
  </si>
  <si>
    <t>00122</t>
  </si>
  <si>
    <t>00085</t>
  </si>
  <si>
    <t>00054</t>
  </si>
  <si>
    <t>00012</t>
  </si>
  <si>
    <t>00233</t>
  </si>
  <si>
    <t>00189</t>
  </si>
  <si>
    <t>00095</t>
  </si>
  <si>
    <t>00014</t>
  </si>
  <si>
    <t>00100</t>
  </si>
  <si>
    <t>00154</t>
  </si>
  <si>
    <t>00149</t>
  </si>
  <si>
    <t>00147</t>
  </si>
  <si>
    <t>00141</t>
  </si>
  <si>
    <t>00143</t>
  </si>
  <si>
    <t>00168</t>
  </si>
  <si>
    <t>00155</t>
  </si>
  <si>
    <t>00096</t>
  </si>
  <si>
    <t>00009</t>
  </si>
  <si>
    <t>00008</t>
  </si>
  <si>
    <t>00007</t>
  </si>
  <si>
    <t>00082</t>
  </si>
  <si>
    <t>00020</t>
  </si>
  <si>
    <t>00159</t>
  </si>
  <si>
    <t>00010</t>
  </si>
  <si>
    <t>00084</t>
  </si>
  <si>
    <t>00190</t>
  </si>
  <si>
    <t>00361</t>
  </si>
  <si>
    <t>00073</t>
  </si>
  <si>
    <t>00334</t>
  </si>
  <si>
    <t>00335</t>
  </si>
  <si>
    <t>00343</t>
  </si>
  <si>
    <t>00344</t>
  </si>
  <si>
    <t>00317</t>
  </si>
  <si>
    <t>00318</t>
  </si>
  <si>
    <t>00319</t>
  </si>
  <si>
    <t>00320</t>
  </si>
  <si>
    <t>00321</t>
  </si>
  <si>
    <t>00322</t>
  </si>
  <si>
    <t>00323</t>
  </si>
  <si>
    <t>00324</t>
  </si>
  <si>
    <t>00325</t>
  </si>
  <si>
    <t>00326</t>
  </si>
  <si>
    <t>00328</t>
  </si>
  <si>
    <t>00329</t>
  </si>
  <si>
    <t>00330</t>
  </si>
  <si>
    <t>00339</t>
  </si>
  <si>
    <t>00340</t>
  </si>
  <si>
    <t>00341</t>
  </si>
  <si>
    <t>00342</t>
  </si>
  <si>
    <t>00170</t>
  </si>
  <si>
    <t>00144</t>
  </si>
  <si>
    <t>00079</t>
  </si>
  <si>
    <t>00121</t>
  </si>
  <si>
    <t>00075</t>
  </si>
  <si>
    <t>00027</t>
  </si>
  <si>
    <t>00213</t>
  </si>
  <si>
    <t>00031</t>
  </si>
  <si>
    <t>00215</t>
  </si>
  <si>
    <t>00032</t>
  </si>
  <si>
    <t>00216</t>
  </si>
  <si>
    <t>00034</t>
  </si>
  <si>
    <t>00217</t>
  </si>
  <si>
    <t>00035</t>
  </si>
  <si>
    <t>00218</t>
  </si>
  <si>
    <t>00036</t>
  </si>
  <si>
    <t>00220</t>
  </si>
  <si>
    <t>00037</t>
  </si>
  <si>
    <t>00058</t>
  </si>
  <si>
    <t>00349</t>
  </si>
  <si>
    <t>00346</t>
  </si>
  <si>
    <t>00231</t>
  </si>
  <si>
    <t>00411</t>
  </si>
  <si>
    <t>00410</t>
  </si>
  <si>
    <t>00409</t>
  </si>
  <si>
    <t>00408</t>
  </si>
  <si>
    <t>00407</t>
  </si>
  <si>
    <t>00406</t>
  </si>
  <si>
    <t>00113</t>
  </si>
  <si>
    <t>00125</t>
  </si>
  <si>
    <t>00126</t>
  </si>
  <si>
    <t>00127</t>
  </si>
  <si>
    <t>00129</t>
  </si>
  <si>
    <t>00130</t>
  </si>
  <si>
    <t>00131</t>
  </si>
  <si>
    <t>00136</t>
  </si>
  <si>
    <t>00137</t>
  </si>
  <si>
    <t>00138</t>
  </si>
  <si>
    <t>00151</t>
  </si>
  <si>
    <t>00153</t>
  </si>
  <si>
    <t>00157</t>
  </si>
  <si>
    <t>00171</t>
  </si>
  <si>
    <t>00173</t>
  </si>
  <si>
    <t>00174</t>
  </si>
  <si>
    <t>00185</t>
  </si>
  <si>
    <t>00102</t>
  </si>
  <si>
    <t>00156</t>
  </si>
  <si>
    <t>00061</t>
  </si>
  <si>
    <t>00066</t>
  </si>
  <si>
    <t>00067</t>
  </si>
  <si>
    <t>00068</t>
  </si>
  <si>
    <t>00193</t>
  </si>
  <si>
    <t>00462</t>
  </si>
  <si>
    <t>00463</t>
  </si>
  <si>
    <t>00275</t>
  </si>
  <si>
    <t>00274</t>
  </si>
  <si>
    <t>00273</t>
  </si>
  <si>
    <t>00277</t>
  </si>
  <si>
    <t>00276</t>
  </si>
  <si>
    <t>00160</t>
  </si>
  <si>
    <t>00148</t>
  </si>
  <si>
    <t>00080</t>
  </si>
  <si>
    <t>00247</t>
  </si>
  <si>
    <t>00038</t>
  </si>
  <si>
    <t>00019</t>
  </si>
  <si>
    <t>00078</t>
  </si>
  <si>
    <t>00015</t>
  </si>
  <si>
    <t>00111</t>
  </si>
  <si>
    <t>00017</t>
  </si>
  <si>
    <t>00134</t>
  </si>
  <si>
    <t>00013</t>
  </si>
  <si>
    <t>00069</t>
  </si>
  <si>
    <t>00091</t>
  </si>
  <si>
    <t>00026</t>
  </si>
  <si>
    <t>00006</t>
  </si>
  <si>
    <t>00192</t>
  </si>
  <si>
    <t>00052</t>
  </si>
  <si>
    <t>00105</t>
  </si>
  <si>
    <t>00016</t>
  </si>
  <si>
    <t>00018</t>
  </si>
  <si>
    <t>00224</t>
  </si>
  <si>
    <t>00352</t>
  </si>
  <si>
    <t>00351</t>
  </si>
  <si>
    <t>00350</t>
  </si>
  <si>
    <t>00242</t>
  </si>
  <si>
    <t>00238</t>
  </si>
  <si>
    <t>00099</t>
  </si>
  <si>
    <t>EDFI3500</t>
  </si>
  <si>
    <t>EDFI3501</t>
  </si>
  <si>
    <t>EDFI3801</t>
  </si>
  <si>
    <t>EDFI3802</t>
  </si>
  <si>
    <t>EDFI3829</t>
  </si>
  <si>
    <t>EDFI3835</t>
  </si>
  <si>
    <t>EDFI3873</t>
  </si>
  <si>
    <t>EDFI3510</t>
  </si>
  <si>
    <t>EDFI4807</t>
  </si>
  <si>
    <t>EDFI4808</t>
  </si>
  <si>
    <t>EDFI4811</t>
  </si>
  <si>
    <t>EDFI4812</t>
  </si>
  <si>
    <t>EDFI4829</t>
  </si>
  <si>
    <t>EDFI4874</t>
  </si>
  <si>
    <t>EDFI4890</t>
  </si>
  <si>
    <t>EDFI4511</t>
  </si>
  <si>
    <t>EDFI4512</t>
  </si>
  <si>
    <t>EDFI5500</t>
  </si>
  <si>
    <t>EDFI5501</t>
  </si>
  <si>
    <t>EDFI5801</t>
  </si>
  <si>
    <t>EDFI5802</t>
  </si>
  <si>
    <t>EDFI5807</t>
  </si>
  <si>
    <t>EDFI5808</t>
  </si>
  <si>
    <t>EDFI5811</t>
  </si>
  <si>
    <t>EDFI5812</t>
  </si>
  <si>
    <t>EDFI5829</t>
  </si>
  <si>
    <t>EDFI5835</t>
  </si>
  <si>
    <t>EDFI5873</t>
  </si>
  <si>
    <t>EDFI5874</t>
  </si>
  <si>
    <t>EDFI5890</t>
  </si>
  <si>
    <t>EDFI5510</t>
  </si>
  <si>
    <t>EDFI5511</t>
  </si>
  <si>
    <t>EDFI5512</t>
  </si>
  <si>
    <t>EDFI5513</t>
  </si>
  <si>
    <t>EDFI5514</t>
  </si>
  <si>
    <t>EDFI6500</t>
  </si>
  <si>
    <t>EDFI6501</t>
  </si>
  <si>
    <t>EDFI6801</t>
  </si>
  <si>
    <t>EDFI6802</t>
  </si>
  <si>
    <t>EDFI6807</t>
  </si>
  <si>
    <t>EDFI6808</t>
  </si>
  <si>
    <t>EDFI6811</t>
  </si>
  <si>
    <t>EDFI6812</t>
  </si>
  <si>
    <t>EDFI6829</t>
  </si>
  <si>
    <t>EDFI6835</t>
  </si>
  <si>
    <t>EDFI6873</t>
  </si>
  <si>
    <t>EDFI6874</t>
  </si>
  <si>
    <t>EDFI6890</t>
  </si>
  <si>
    <t>EDFI6510</t>
  </si>
  <si>
    <t>EDFI6511</t>
  </si>
  <si>
    <t>EDFI6512</t>
  </si>
  <si>
    <t>EDFI6513</t>
  </si>
  <si>
    <t>EDFI6514</t>
  </si>
  <si>
    <t>EDFI7500</t>
  </si>
  <si>
    <t>EDFI7501</t>
  </si>
  <si>
    <t>EDFI7801</t>
  </si>
  <si>
    <t>EDFI7802</t>
  </si>
  <si>
    <t>EDFI7807</t>
  </si>
  <si>
    <t>EDFI7808</t>
  </si>
  <si>
    <t>EDFI7811</t>
  </si>
  <si>
    <t>EDFI7812</t>
  </si>
  <si>
    <t>EDFI7829</t>
  </si>
  <si>
    <t>EDFI7835</t>
  </si>
  <si>
    <t>EDFI7873</t>
  </si>
  <si>
    <t>EDFI7874</t>
  </si>
  <si>
    <t>EDFI7890</t>
  </si>
  <si>
    <t>EDFI7510</t>
  </si>
  <si>
    <t>EDFI7511</t>
  </si>
  <si>
    <t>EDFI7512</t>
  </si>
  <si>
    <t>EDFI7513</t>
  </si>
  <si>
    <t>EDFI7514</t>
  </si>
  <si>
    <t>EDFI8500</t>
  </si>
  <si>
    <t>EDFI8501</t>
  </si>
  <si>
    <t>EDFI8502</t>
  </si>
  <si>
    <t>EDFI8801</t>
  </si>
  <si>
    <t>EDFI8802</t>
  </si>
  <si>
    <t>EDFI8807</t>
  </si>
  <si>
    <t>EDFI8808</t>
  </si>
  <si>
    <t>EDFI8811</t>
  </si>
  <si>
    <t>EDFI8812</t>
  </si>
  <si>
    <t>EDFI8829</t>
  </si>
  <si>
    <t>EDFI8835</t>
  </si>
  <si>
    <t>EDFI8857</t>
  </si>
  <si>
    <t>EDFI8866</t>
  </si>
  <si>
    <t>EDFI8867</t>
  </si>
  <si>
    <t>EDFI8868</t>
  </si>
  <si>
    <t>EDFI8869</t>
  </si>
  <si>
    <t>EDFI8870</t>
  </si>
  <si>
    <t>EDFI8871</t>
  </si>
  <si>
    <t>EDFI8873</t>
  </si>
  <si>
    <t>EDFI8874</t>
  </si>
  <si>
    <t>EDFI8890</t>
  </si>
  <si>
    <t>EDFI8510</t>
  </si>
  <si>
    <t>EDFI8511</t>
  </si>
  <si>
    <t>EDFI8512</t>
  </si>
  <si>
    <t>EDFI8513</t>
  </si>
  <si>
    <t>EDFI8514</t>
  </si>
  <si>
    <t>EELC3500</t>
  </si>
  <si>
    <t>EELC3501</t>
  </si>
  <si>
    <t>EELC3801</t>
  </si>
  <si>
    <t>EELC3802</t>
  </si>
  <si>
    <t>EELC3807</t>
  </si>
  <si>
    <t>EELC3808</t>
  </si>
  <si>
    <t>EELC3829</t>
  </si>
  <si>
    <t>EELC3833</t>
  </si>
  <si>
    <t>EELC3835</t>
  </si>
  <si>
    <t>EELC3840</t>
  </si>
  <si>
    <t>EELC3873</t>
  </si>
  <si>
    <t>EELC3279</t>
  </si>
  <si>
    <t>EELC3717</t>
  </si>
  <si>
    <t>EELC3719</t>
  </si>
  <si>
    <t>EELC3778</t>
  </si>
  <si>
    <t>EELC3779</t>
  </si>
  <si>
    <t>EELC3136</t>
  </si>
  <si>
    <t>EELC3137</t>
  </si>
  <si>
    <t>EELC3205</t>
  </si>
  <si>
    <t>EELC3207</t>
  </si>
  <si>
    <t>EELC3276</t>
  </si>
  <si>
    <t>EELC3636</t>
  </si>
  <si>
    <t>EELC3637</t>
  </si>
  <si>
    <t>EELC3660</t>
  </si>
  <si>
    <t>EELC3661</t>
  </si>
  <si>
    <t>EELC3705</t>
  </si>
  <si>
    <t>EELC3707</t>
  </si>
  <si>
    <t>EELC3776</t>
  </si>
  <si>
    <t>EELC3777</t>
  </si>
  <si>
    <t>EELC4807</t>
  </si>
  <si>
    <t>EELC4808</t>
  </si>
  <si>
    <t>EELC4811</t>
  </si>
  <si>
    <t>EELC4812</t>
  </si>
  <si>
    <t>EELC4818</t>
  </si>
  <si>
    <t>EELC4819</t>
  </si>
  <si>
    <t>EELC4822</t>
  </si>
  <si>
    <t>EELC4823</t>
  </si>
  <si>
    <t>EELC4829</t>
  </si>
  <si>
    <t>EELC4874</t>
  </si>
  <si>
    <t>EELC4890</t>
  </si>
  <si>
    <t>EELC4108</t>
  </si>
  <si>
    <t>EELC4109</t>
  </si>
  <si>
    <t>EELC4110</t>
  </si>
  <si>
    <t>EELC4111</t>
  </si>
  <si>
    <t>EELC4112</t>
  </si>
  <si>
    <t>EELC4113</t>
  </si>
  <si>
    <t>EELC4114</t>
  </si>
  <si>
    <t>EELC4115</t>
  </si>
  <si>
    <t>EELC4118</t>
  </si>
  <si>
    <t>EELC4119</t>
  </si>
  <si>
    <t>EELC4128</t>
  </si>
  <si>
    <t>EELC4129</t>
  </si>
  <si>
    <t>EELC4132</t>
  </si>
  <si>
    <t>EELC4133</t>
  </si>
  <si>
    <t>EELC4134</t>
  </si>
  <si>
    <t>EELC4135</t>
  </si>
  <si>
    <t>EELC4274</t>
  </si>
  <si>
    <t>EELC4608</t>
  </si>
  <si>
    <t>EELC4609</t>
  </si>
  <si>
    <t>EELC4610</t>
  </si>
  <si>
    <t>EELC4611</t>
  </si>
  <si>
    <t>EELC4612</t>
  </si>
  <si>
    <t>EELC4613</t>
  </si>
  <si>
    <t>EELC4614</t>
  </si>
  <si>
    <t>EELC4615</t>
  </si>
  <si>
    <t>EELC4618</t>
  </si>
  <si>
    <t>EELC4619</t>
  </si>
  <si>
    <t>EELC4628</t>
  </si>
  <si>
    <t>EELC4629</t>
  </si>
  <si>
    <t>EELC4632</t>
  </si>
  <si>
    <t>EELC4633</t>
  </si>
  <si>
    <t>EELC4634</t>
  </si>
  <si>
    <t>EELC4635</t>
  </si>
  <si>
    <t>EELC4662</t>
  </si>
  <si>
    <t>EELC4663</t>
  </si>
  <si>
    <t>EELC4664</t>
  </si>
  <si>
    <t>EELC4665</t>
  </si>
  <si>
    <t>EELC4774</t>
  </si>
  <si>
    <t>EELC4100</t>
  </si>
  <si>
    <t>EELC4101</t>
  </si>
  <si>
    <t>EELC4124</t>
  </si>
  <si>
    <t>EELC4125</t>
  </si>
  <si>
    <t>EELC4126</t>
  </si>
  <si>
    <t>EELC4127</t>
  </si>
  <si>
    <t>EELC4130</t>
  </si>
  <si>
    <t>EELC4131</t>
  </si>
  <si>
    <t>EELC4142</t>
  </si>
  <si>
    <t>EELC4143</t>
  </si>
  <si>
    <t>EELC4144</t>
  </si>
  <si>
    <t>EELC4145</t>
  </si>
  <si>
    <t>EELC4166</t>
  </si>
  <si>
    <t>EELC4167</t>
  </si>
  <si>
    <t>EELC4201</t>
  </si>
  <si>
    <t>EELC4203</t>
  </si>
  <si>
    <t>EELC4205</t>
  </si>
  <si>
    <t>EELC4207</t>
  </si>
  <si>
    <t>EELC4209</t>
  </si>
  <si>
    <t>EELC4211</t>
  </si>
  <si>
    <t>EELC4213</t>
  </si>
  <si>
    <t>EELC4215</t>
  </si>
  <si>
    <t>EELC4276</t>
  </si>
  <si>
    <t>EELC4600</t>
  </si>
  <si>
    <t>EELC4601</t>
  </si>
  <si>
    <t>EELC4624</t>
  </si>
  <si>
    <t>EELC4625</t>
  </si>
  <si>
    <t>EELC4626</t>
  </si>
  <si>
    <t>EELC4627</t>
  </si>
  <si>
    <t>EELC4630</t>
  </si>
  <si>
    <t>EELC4631</t>
  </si>
  <si>
    <t>EELC4642</t>
  </si>
  <si>
    <t>EELC4643</t>
  </si>
  <si>
    <t>EELC4650</t>
  </si>
  <si>
    <t>EELC4651</t>
  </si>
  <si>
    <t>EELC4656</t>
  </si>
  <si>
    <t>EELC4657</t>
  </si>
  <si>
    <t>EELC4660</t>
  </si>
  <si>
    <t>EELC4661</t>
  </si>
  <si>
    <t>EELC4666</t>
  </si>
  <si>
    <t>EELC4667</t>
  </si>
  <si>
    <t>EELC4701</t>
  </si>
  <si>
    <t>EELC4703</t>
  </si>
  <si>
    <t>EELC4705</t>
  </si>
  <si>
    <t>EELC4707</t>
  </si>
  <si>
    <t>EELC4709</t>
  </si>
  <si>
    <t>EELC4711</t>
  </si>
  <si>
    <t>EELC4713</t>
  </si>
  <si>
    <t>EELC4715</t>
  </si>
  <si>
    <t>EELC4776</t>
  </si>
  <si>
    <t>EELC4777</t>
  </si>
  <si>
    <t>EELC4138</t>
  </si>
  <si>
    <t>EELC4139</t>
  </si>
  <si>
    <t>EELC4638</t>
  </si>
  <si>
    <t>EELC4639</t>
  </si>
  <si>
    <t>EELC5500</t>
  </si>
  <si>
    <t>EELC5501</t>
  </si>
  <si>
    <t>EELC5801</t>
  </si>
  <si>
    <t>EELC5802</t>
  </si>
  <si>
    <t>EELC5807</t>
  </si>
  <si>
    <t>EELC5808</t>
  </si>
  <si>
    <t>EELC5811</t>
  </si>
  <si>
    <t>EELC5812</t>
  </si>
  <si>
    <t>EELC5822</t>
  </si>
  <si>
    <t>EELC5823</t>
  </si>
  <si>
    <t>EELC5829</t>
  </si>
  <si>
    <t>EELC5833</t>
  </si>
  <si>
    <t>EELC5835</t>
  </si>
  <si>
    <t>EELC5840</t>
  </si>
  <si>
    <t>EELC5873</t>
  </si>
  <si>
    <t>EELC5874</t>
  </si>
  <si>
    <t>EELC5890</t>
  </si>
  <si>
    <t>EELC5110</t>
  </si>
  <si>
    <t>EELC5111</t>
  </si>
  <si>
    <t>EELC5112</t>
  </si>
  <si>
    <t>EELC5113</t>
  </si>
  <si>
    <t>EELC5118</t>
  </si>
  <si>
    <t>EELC5119</t>
  </si>
  <si>
    <t>EELC5279</t>
  </si>
  <si>
    <t>EELC5610</t>
  </si>
  <si>
    <t>EELC5611</t>
  </si>
  <si>
    <t>EELC5612</t>
  </si>
  <si>
    <t>EELC5613</t>
  </si>
  <si>
    <t>EELC5618</t>
  </si>
  <si>
    <t>EELC5619</t>
  </si>
  <si>
    <t>EELC5664</t>
  </si>
  <si>
    <t>EELC5665</t>
  </si>
  <si>
    <t>EELC5717</t>
  </si>
  <si>
    <t>EELC5719</t>
  </si>
  <si>
    <t>EELC5778</t>
  </si>
  <si>
    <t>EELC5779</t>
  </si>
  <si>
    <t>EELC5201</t>
  </si>
  <si>
    <t>EELC5203</t>
  </si>
  <si>
    <t>EELC5205</t>
  </si>
  <si>
    <t>EELC5207</t>
  </si>
  <si>
    <t>EELC5276</t>
  </si>
  <si>
    <t>EELC5656</t>
  </si>
  <si>
    <t>EELC5657</t>
  </si>
  <si>
    <t>EELC5660</t>
  </si>
  <si>
    <t>EELC5661</t>
  </si>
  <si>
    <t>EELC5701</t>
  </si>
  <si>
    <t>EELC5703</t>
  </si>
  <si>
    <t>EELC5705</t>
  </si>
  <si>
    <t>EELC5707</t>
  </si>
  <si>
    <t>EELC5776</t>
  </si>
  <si>
    <t>EELC5777</t>
  </si>
  <si>
    <t>EELC5138</t>
  </si>
  <si>
    <t>EELC5139</t>
  </si>
  <si>
    <t>EELC5638</t>
  </si>
  <si>
    <t>EELC5639</t>
  </si>
  <si>
    <t>EELC5122</t>
  </si>
  <si>
    <t>EELC5123</t>
  </si>
  <si>
    <t>EELC5622</t>
  </si>
  <si>
    <t>EELC5623</t>
  </si>
  <si>
    <t>EELC6500</t>
  </si>
  <si>
    <t>EELC6501</t>
  </si>
  <si>
    <t>EELC6801</t>
  </si>
  <si>
    <t>EELC6802</t>
  </si>
  <si>
    <t>EELC6807</t>
  </si>
  <si>
    <t>EELC6808</t>
  </si>
  <si>
    <t>EELC6811</t>
  </si>
  <si>
    <t>EELC6812</t>
  </si>
  <si>
    <t>EELC6822</t>
  </si>
  <si>
    <t>EELC6823</t>
  </si>
  <si>
    <t>EELC6829</t>
  </si>
  <si>
    <t>EELC6833</t>
  </si>
  <si>
    <t>EELC6835</t>
  </si>
  <si>
    <t>EELC6840</t>
  </si>
  <si>
    <t>EELC6873</t>
  </si>
  <si>
    <t>EELC6874</t>
  </si>
  <si>
    <t>EELC6890</t>
  </si>
  <si>
    <t>EELC6110</t>
  </si>
  <si>
    <t>EELC6111</t>
  </si>
  <si>
    <t>EELC6112</t>
  </si>
  <si>
    <t>EELC6113</t>
  </si>
  <si>
    <t>EELC6118</t>
  </si>
  <si>
    <t>EELC6119</t>
  </si>
  <si>
    <t>EELC6279</t>
  </si>
  <si>
    <t>EELC6610</t>
  </si>
  <si>
    <t>EELC6611</t>
  </si>
  <si>
    <t>EELC6612</t>
  </si>
  <si>
    <t>EELC6613</t>
  </si>
  <si>
    <t>EELC6618</t>
  </si>
  <si>
    <t>EELC6619</t>
  </si>
  <si>
    <t>EELC6664</t>
  </si>
  <si>
    <t>EELC6665</t>
  </si>
  <si>
    <t>EELC6717</t>
  </si>
  <si>
    <t>EELC6719</t>
  </si>
  <si>
    <t>EELC6778</t>
  </si>
  <si>
    <t>EELC6779</t>
  </si>
  <si>
    <t>EELC6201</t>
  </si>
  <si>
    <t>EELC6203</t>
  </si>
  <si>
    <t>EELC6205</t>
  </si>
  <si>
    <t>EELC6207</t>
  </si>
  <si>
    <t>EELC6276</t>
  </si>
  <si>
    <t>EELC6656</t>
  </si>
  <si>
    <t>EELC6657</t>
  </si>
  <si>
    <t>EELC6660</t>
  </si>
  <si>
    <t>EELC6661</t>
  </si>
  <si>
    <t>EELC6701</t>
  </si>
  <si>
    <t>EELC6703</t>
  </si>
  <si>
    <t>EELC6705</t>
  </si>
  <si>
    <t>EELC6707</t>
  </si>
  <si>
    <t>EELC6776</t>
  </si>
  <si>
    <t>EELC6777</t>
  </si>
  <si>
    <t>EELC6138</t>
  </si>
  <si>
    <t>EELC6139</t>
  </si>
  <si>
    <t>EELC6638</t>
  </si>
  <si>
    <t>EELC6639</t>
  </si>
  <si>
    <t>EELC6122</t>
  </si>
  <si>
    <t>EELC6123</t>
  </si>
  <si>
    <t>EELC6622</t>
  </si>
  <si>
    <t>EELC6623</t>
  </si>
  <si>
    <t>EELC7500</t>
  </si>
  <si>
    <t>EELC7501</t>
  </si>
  <si>
    <t>EELC7801</t>
  </si>
  <si>
    <t>EELC7802</t>
  </si>
  <si>
    <t>EELC7807</t>
  </si>
  <si>
    <t>EELC7808</t>
  </si>
  <si>
    <t>EELC7811</t>
  </si>
  <si>
    <t>EELC7812</t>
  </si>
  <si>
    <t>EELC7822</t>
  </si>
  <si>
    <t>EELC7823</t>
  </si>
  <si>
    <t>EELC7829</t>
  </si>
  <si>
    <t>EELC7833</t>
  </si>
  <si>
    <t>EELC7835</t>
  </si>
  <si>
    <t>EELC7840</t>
  </si>
  <si>
    <t>EELC7873</t>
  </si>
  <si>
    <t>EELC7874</t>
  </si>
  <si>
    <t>EELC7890</t>
  </si>
  <si>
    <t>EELC7110</t>
  </si>
  <si>
    <t>EELC7111</t>
  </si>
  <si>
    <t>EELC7112</t>
  </si>
  <si>
    <t>EELC7113</t>
  </si>
  <si>
    <t>EELC7118</t>
  </si>
  <si>
    <t>EELC7119</t>
  </si>
  <si>
    <t>EELC7279</t>
  </si>
  <si>
    <t>EELC7610</t>
  </si>
  <si>
    <t>EELC7611</t>
  </si>
  <si>
    <t>EELC7612</t>
  </si>
  <si>
    <t>EELC7613</t>
  </si>
  <si>
    <t>EELC7618</t>
  </si>
  <si>
    <t>EELC7619</t>
  </si>
  <si>
    <t>EELC7664</t>
  </si>
  <si>
    <t>EELC7665</t>
  </si>
  <si>
    <t>EELC7717</t>
  </si>
  <si>
    <t>EELC7719</t>
  </si>
  <si>
    <t>EELC7778</t>
  </si>
  <si>
    <t>EELC7779</t>
  </si>
  <si>
    <t>EELC7201</t>
  </si>
  <si>
    <t>EELC7203</t>
  </si>
  <si>
    <t>EELC7205</t>
  </si>
  <si>
    <t>EELC7207</t>
  </si>
  <si>
    <t>EELC7276</t>
  </si>
  <si>
    <t>EELC7656</t>
  </si>
  <si>
    <t>EELC7657</t>
  </si>
  <si>
    <t>EELC7660</t>
  </si>
  <si>
    <t>EELC7661</t>
  </si>
  <si>
    <t>EELC7701</t>
  </si>
  <si>
    <t>EELC7703</t>
  </si>
  <si>
    <t>EELC7705</t>
  </si>
  <si>
    <t>EELC7707</t>
  </si>
  <si>
    <t>EELC7776</t>
  </si>
  <si>
    <t>EELC7777</t>
  </si>
  <si>
    <t>EELC7138</t>
  </si>
  <si>
    <t>EELC7139</t>
  </si>
  <si>
    <t>EELC7638</t>
  </si>
  <si>
    <t>EELC7639</t>
  </si>
  <si>
    <t>EELC7122</t>
  </si>
  <si>
    <t>EELC7123</t>
  </si>
  <si>
    <t>EELC7622</t>
  </si>
  <si>
    <t>EELC7623</t>
  </si>
  <si>
    <t>EELC8500</t>
  </si>
  <si>
    <t>EELC8501</t>
  </si>
  <si>
    <t>EELC8502</t>
  </si>
  <si>
    <t>EELC8801</t>
  </si>
  <si>
    <t>EELC8802</t>
  </si>
  <si>
    <t>EELC8807</t>
  </si>
  <si>
    <t>EELC8808</t>
  </si>
  <si>
    <t>EELC8811</t>
  </si>
  <si>
    <t>EELC8812</t>
  </si>
  <si>
    <t>EELC8822</t>
  </si>
  <si>
    <t>EELC8823</t>
  </si>
  <si>
    <t>EELC8829</t>
  </si>
  <si>
    <t>EELC8833</t>
  </si>
  <si>
    <t>EELC8835</t>
  </si>
  <si>
    <t>EELC8840</t>
  </si>
  <si>
    <t>EELC8857</t>
  </si>
  <si>
    <t>EELC8866</t>
  </si>
  <si>
    <t>EELC8867</t>
  </si>
  <si>
    <t>EELC8868</t>
  </si>
  <si>
    <t>EELC8869</t>
  </si>
  <si>
    <t>EELC8870</t>
  </si>
  <si>
    <t>EELC8871</t>
  </si>
  <si>
    <t>EELC8873</t>
  </si>
  <si>
    <t>EELC8874</t>
  </si>
  <si>
    <t>EELC8890</t>
  </si>
  <si>
    <t>EELC8110</t>
  </si>
  <si>
    <t>EELC8111</t>
  </si>
  <si>
    <t>EELC8112</t>
  </si>
  <si>
    <t>EELC8113</t>
  </si>
  <si>
    <t>EELC8118</t>
  </si>
  <si>
    <t>EELC8119</t>
  </si>
  <si>
    <t>EELC8279</t>
  </si>
  <si>
    <t>EELC8610</t>
  </si>
  <si>
    <t>EELC8611</t>
  </si>
  <si>
    <t>EELC8612</t>
  </si>
  <si>
    <t>EELC8613</t>
  </si>
  <si>
    <t>EELC8618</t>
  </si>
  <si>
    <t>EELC8619</t>
  </si>
  <si>
    <t>EELC8664</t>
  </si>
  <si>
    <t>EELC8665</t>
  </si>
  <si>
    <t>EELC8717</t>
  </si>
  <si>
    <t>EELC8719</t>
  </si>
  <si>
    <t>EELC8778</t>
  </si>
  <si>
    <t>EELC8779</t>
  </si>
  <si>
    <t>EELC8201</t>
  </si>
  <si>
    <t>EELC8203</t>
  </si>
  <si>
    <t>EELC8205</t>
  </si>
  <si>
    <t>EELC8207</t>
  </si>
  <si>
    <t>EELC8276</t>
  </si>
  <si>
    <t>EELC8656</t>
  </si>
  <si>
    <t>EELC8657</t>
  </si>
  <si>
    <t>EELC8660</t>
  </si>
  <si>
    <t>EELC8661</t>
  </si>
  <si>
    <t>EELC8701</t>
  </si>
  <si>
    <t>EELC8703</t>
  </si>
  <si>
    <t>EELC8705</t>
  </si>
  <si>
    <t>EELC8707</t>
  </si>
  <si>
    <t>EELC8776</t>
  </si>
  <si>
    <t>EELC8777</t>
  </si>
  <si>
    <t>EELC8138</t>
  </si>
  <si>
    <t>EELC8139</t>
  </si>
  <si>
    <t>EELC8638</t>
  </si>
  <si>
    <t>EELC8639</t>
  </si>
  <si>
    <t>EELC8122</t>
  </si>
  <si>
    <t>EELC8123</t>
  </si>
  <si>
    <t>EELC8622</t>
  </si>
  <si>
    <t>EELC8623</t>
  </si>
  <si>
    <t>EMEB3500</t>
  </si>
  <si>
    <t>EMEB3501</t>
  </si>
  <si>
    <t>EMEB3801</t>
  </si>
  <si>
    <t>EMEB3802</t>
  </si>
  <si>
    <t>EMEB3811</t>
  </si>
  <si>
    <t>EMEB3812</t>
  </si>
  <si>
    <t>EMEB3816</t>
  </si>
  <si>
    <t>EMEB3817</t>
  </si>
  <si>
    <t>EMEB3826</t>
  </si>
  <si>
    <t>EMEB3827</t>
  </si>
  <si>
    <t>EMEB3829</t>
  </si>
  <si>
    <t>EMEB3833</t>
  </si>
  <si>
    <t>EMEB3835</t>
  </si>
  <si>
    <t>EMEB3837</t>
  </si>
  <si>
    <t>EMEB3838</t>
  </si>
  <si>
    <t>EMEB3839</t>
  </si>
  <si>
    <t>EMEB3840</t>
  </si>
  <si>
    <t>EMEB3873</t>
  </si>
  <si>
    <t>EMEB3874</t>
  </si>
  <si>
    <t>EMEB3890</t>
  </si>
  <si>
    <t>EMEB3895</t>
  </si>
  <si>
    <t>EMEB3896</t>
  </si>
  <si>
    <t>EMEB3114</t>
  </si>
  <si>
    <t>EMEB3115</t>
  </si>
  <si>
    <t>EMEB3154</t>
  </si>
  <si>
    <t>EMEB3155</t>
  </si>
  <si>
    <t>EMEB3156</t>
  </si>
  <si>
    <t>EMEB3532</t>
  </si>
  <si>
    <t>EMEB3541</t>
  </si>
  <si>
    <t>EMEB3603</t>
  </si>
  <si>
    <t>EMEB3607</t>
  </si>
  <si>
    <t>EMEB3618</t>
  </si>
  <si>
    <t>EMEB3619</t>
  </si>
  <si>
    <t>EMEB3637</t>
  </si>
  <si>
    <t>EMEB3638</t>
  </si>
  <si>
    <t>EMEB3643</t>
  </si>
  <si>
    <t>EMEB3647</t>
  </si>
  <si>
    <t>EMEB3658</t>
  </si>
  <si>
    <t>EMEB3659</t>
  </si>
  <si>
    <t>EMEB3660</t>
  </si>
  <si>
    <t>EMEB3661</t>
  </si>
  <si>
    <t>EMEB3100</t>
  </si>
  <si>
    <t>EMEB3103</t>
  </si>
  <si>
    <t>EMEB3140</t>
  </si>
  <si>
    <t>EMEB3143</t>
  </si>
  <si>
    <t>EMEB3522</t>
  </si>
  <si>
    <t>EMEB3524</t>
  </si>
  <si>
    <t>EMEB3529</t>
  </si>
  <si>
    <t>EMEB3534</t>
  </si>
  <si>
    <t>EMEB3536</t>
  </si>
  <si>
    <t>EMEB3538</t>
  </si>
  <si>
    <t>EMEB3556</t>
  </si>
  <si>
    <t>EMEB3557</t>
  </si>
  <si>
    <t>EMEB3558</t>
  </si>
  <si>
    <t>EMEB3559</t>
  </si>
  <si>
    <t>EMEB3600</t>
  </si>
  <si>
    <t>EMEB3604</t>
  </si>
  <si>
    <t>EMEB3636</t>
  </si>
  <si>
    <t>EMEB3639</t>
  </si>
  <si>
    <t>EMEB3640</t>
  </si>
  <si>
    <t>EMEB3644</t>
  </si>
  <si>
    <t>EMEB4811</t>
  </si>
  <si>
    <t>EMEB4812</t>
  </si>
  <si>
    <t>EMEB4816</t>
  </si>
  <si>
    <t>EMEB4817</t>
  </si>
  <si>
    <t>EMEB4828</t>
  </si>
  <si>
    <t>EMEB4829</t>
  </si>
  <si>
    <t>EMEB4874</t>
  </si>
  <si>
    <t>EMEB4890</t>
  </si>
  <si>
    <t>EMEB4510</t>
  </si>
  <si>
    <t>EMEB4511</t>
  </si>
  <si>
    <t>EMEB4513</t>
  </si>
  <si>
    <t>EMEB4514</t>
  </si>
  <si>
    <t>EMEB4516</t>
  </si>
  <si>
    <t>EMEB4517</t>
  </si>
  <si>
    <t>EMEB4518</t>
  </si>
  <si>
    <t>EMEB4519</t>
  </si>
  <si>
    <t>EMEB4521</t>
  </si>
  <si>
    <t>EMEB4526</t>
  </si>
  <si>
    <t>EMEB4527</t>
  </si>
  <si>
    <t>EMEB4528</t>
  </si>
  <si>
    <t>EMEB4554</t>
  </si>
  <si>
    <t>EMEB4100</t>
  </si>
  <si>
    <t>EMEB4103</t>
  </si>
  <si>
    <t>EMEB4140</t>
  </si>
  <si>
    <t>EMEB4143</t>
  </si>
  <si>
    <t>EMEB4522</t>
  </si>
  <si>
    <t>EMEB4524</t>
  </si>
  <si>
    <t>EMEB4534</t>
  </si>
  <si>
    <t>EMEB4536</t>
  </si>
  <si>
    <t>EMEB4556</t>
  </si>
  <si>
    <t>EMEB4557</t>
  </si>
  <si>
    <t>EMEB4600</t>
  </si>
  <si>
    <t>EMEB4604</t>
  </si>
  <si>
    <t>EMEB4636</t>
  </si>
  <si>
    <t>EMEB4639</t>
  </si>
  <si>
    <t>EMEB4640</t>
  </si>
  <si>
    <t>EMEB4644</t>
  </si>
  <si>
    <t>EMEB4530</t>
  </si>
  <si>
    <t>EMEB4539</t>
  </si>
  <si>
    <t>EMEB4560</t>
  </si>
  <si>
    <t>EMEB4561</t>
  </si>
  <si>
    <t>EMEB5500</t>
  </si>
  <si>
    <t>EMEB5501</t>
  </si>
  <si>
    <t>EMEB5801</t>
  </si>
  <si>
    <t>EMEB5802</t>
  </si>
  <si>
    <t>EMEB5811</t>
  </si>
  <si>
    <t>EMEB5812</t>
  </si>
  <si>
    <t>EMEB5816</t>
  </si>
  <si>
    <t>EMEB5817</t>
  </si>
  <si>
    <t>EMEB5829</t>
  </si>
  <si>
    <t>EMEB5833</t>
  </si>
  <si>
    <t>EMEB5835</t>
  </si>
  <si>
    <t>EMEB5837</t>
  </si>
  <si>
    <t>EMEB5838</t>
  </si>
  <si>
    <t>EMEB5839</t>
  </si>
  <si>
    <t>EMEB5840</t>
  </si>
  <si>
    <t>EMEB5873</t>
  </si>
  <si>
    <t>EMEB5874</t>
  </si>
  <si>
    <t>EMEB5890</t>
  </si>
  <si>
    <t>EMEB5895</t>
  </si>
  <si>
    <t>EMEB5896</t>
  </si>
  <si>
    <t>EMEB5114</t>
  </si>
  <si>
    <t>EMEB5115</t>
  </si>
  <si>
    <t>EMEB5154</t>
  </si>
  <si>
    <t>EMEB5155</t>
  </si>
  <si>
    <t>EMEB5156</t>
  </si>
  <si>
    <t>EMEB5532</t>
  </si>
  <si>
    <t>EMEB5541</t>
  </si>
  <si>
    <t>EMEB5603</t>
  </si>
  <si>
    <t>EMEB5607</t>
  </si>
  <si>
    <t>EMEB5618</t>
  </si>
  <si>
    <t>EMEB5619</t>
  </si>
  <si>
    <t>EMEB5637</t>
  </si>
  <si>
    <t>EMEB5638</t>
  </si>
  <si>
    <t>EMEB5643</t>
  </si>
  <si>
    <t>EMEB5647</t>
  </si>
  <si>
    <t>EMEB5658</t>
  </si>
  <si>
    <t>EMEB5659</t>
  </si>
  <si>
    <t>EMEB5660</t>
  </si>
  <si>
    <t>EMEB5661</t>
  </si>
  <si>
    <t>EMEB5100</t>
  </si>
  <si>
    <t>EMEB5103</t>
  </si>
  <si>
    <t>EMEB5140</t>
  </si>
  <si>
    <t>EMEB5143</t>
  </si>
  <si>
    <t>EMEB5522</t>
  </si>
  <si>
    <t>EMEB5524</t>
  </si>
  <si>
    <t>EMEB5525</t>
  </si>
  <si>
    <t>EMEB5534</t>
  </si>
  <si>
    <t>EMEB5536</t>
  </si>
  <si>
    <t>EMEB5537</t>
  </si>
  <si>
    <t>EMEB5600</t>
  </si>
  <si>
    <t>EMEB5604</t>
  </si>
  <si>
    <t>EMEB5636</t>
  </si>
  <si>
    <t>EMEB5639</t>
  </si>
  <si>
    <t>EMEB5640</t>
  </si>
  <si>
    <t>EMEB5644</t>
  </si>
  <si>
    <t>EMEB5533</t>
  </si>
  <si>
    <t>EMEB6500</t>
  </si>
  <si>
    <t>EMEB6501</t>
  </si>
  <si>
    <t>EMEB6801</t>
  </si>
  <si>
    <t>EMEB6802</t>
  </si>
  <si>
    <t>EMEB6811</t>
  </si>
  <si>
    <t>EMEB6812</t>
  </si>
  <si>
    <t>EMEB6816</t>
  </si>
  <si>
    <t>EMEB6817</t>
  </si>
  <si>
    <t>EMEB6829</t>
  </si>
  <si>
    <t>EMEB6833</t>
  </si>
  <si>
    <t>EMEB6835</t>
  </si>
  <si>
    <t>EMEB6837</t>
  </si>
  <si>
    <t>EMEB6838</t>
  </si>
  <si>
    <t>EMEB6839</t>
  </si>
  <si>
    <t>EMEB6840</t>
  </si>
  <si>
    <t>EMEB6873</t>
  </si>
  <si>
    <t>EMEB6874</t>
  </si>
  <si>
    <t>EMEB6890</t>
  </si>
  <si>
    <t>EMEB6895</t>
  </si>
  <si>
    <t>EMEB6896</t>
  </si>
  <si>
    <t>EMEB6114</t>
  </si>
  <si>
    <t>EMEB6115</t>
  </si>
  <si>
    <t>EMEB6154</t>
  </si>
  <si>
    <t>EMEB6155</t>
  </si>
  <si>
    <t>EMEB6156</t>
  </si>
  <si>
    <t>EMEB6532</t>
  </si>
  <si>
    <t>EMEB6541</t>
  </si>
  <si>
    <t>EMEB6603</t>
  </si>
  <si>
    <t>EMEB6607</t>
  </si>
  <si>
    <t>EMEB6618</t>
  </si>
  <si>
    <t>EMEB6619</t>
  </si>
  <si>
    <t>EMEB6637</t>
  </si>
  <si>
    <t>EMEB6638</t>
  </si>
  <si>
    <t>EMEB6643</t>
  </si>
  <si>
    <t>EMEB6647</t>
  </si>
  <si>
    <t>EMEB6658</t>
  </si>
  <si>
    <t>EMEB6659</t>
  </si>
  <si>
    <t>EMEB6660</t>
  </si>
  <si>
    <t>EMEB6661</t>
  </si>
  <si>
    <t>EMEB6100</t>
  </si>
  <si>
    <t>EMEB6103</t>
  </si>
  <si>
    <t>EMEB6140</t>
  </si>
  <si>
    <t>EMEB6143</t>
  </si>
  <si>
    <t>EMEB6522</t>
  </si>
  <si>
    <t>EMEB6524</t>
  </si>
  <si>
    <t>EMEB6525</t>
  </si>
  <si>
    <t>EMEB6534</t>
  </si>
  <si>
    <t>EMEB6536</t>
  </si>
  <si>
    <t>EMEB6537</t>
  </si>
  <si>
    <t>EMEB6600</t>
  </si>
  <si>
    <t>EMEB6604</t>
  </si>
  <si>
    <t>EMEB6636</t>
  </si>
  <si>
    <t>EMEB6639</t>
  </si>
  <si>
    <t>EMEB6640</t>
  </si>
  <si>
    <t>EMEB6644</t>
  </si>
  <si>
    <t>EMEB6533</t>
  </si>
  <si>
    <t>EMEB7500</t>
  </si>
  <si>
    <t>EMEB7501</t>
  </si>
  <si>
    <t>EMEB7801</t>
  </si>
  <si>
    <t>EMEB7802</t>
  </si>
  <si>
    <t>EMEB7811</t>
  </si>
  <si>
    <t>EMEB7812</t>
  </si>
  <si>
    <t>EMEB7816</t>
  </si>
  <si>
    <t>EMEB7817</t>
  </si>
  <si>
    <t>EMEB7829</t>
  </si>
  <si>
    <t>EMEB7833</t>
  </si>
  <si>
    <t>EMEB7835</t>
  </si>
  <si>
    <t>EMEB7837</t>
  </si>
  <si>
    <t>EMEB7838</t>
  </si>
  <si>
    <t>EMEB7839</t>
  </si>
  <si>
    <t>EMEB7840</t>
  </si>
  <si>
    <t>EMEB7873</t>
  </si>
  <si>
    <t>EMEB7874</t>
  </si>
  <si>
    <t>EMEB7890</t>
  </si>
  <si>
    <t>EMEB7895</t>
  </si>
  <si>
    <t>EMEB7896</t>
  </si>
  <si>
    <t>EMEB7114</t>
  </si>
  <si>
    <t>EMEB7115</t>
  </si>
  <si>
    <t>EMEB7154</t>
  </si>
  <si>
    <t>EMEB7155</t>
  </si>
  <si>
    <t>EMEB7156</t>
  </si>
  <si>
    <t>EMEB7532</t>
  </si>
  <si>
    <t>EMEB7541</t>
  </si>
  <si>
    <t>EMEB7603</t>
  </si>
  <si>
    <t>EMEB7607</t>
  </si>
  <si>
    <t>EMEB7618</t>
  </si>
  <si>
    <t>EMEB7619</t>
  </si>
  <si>
    <t>EMEB7637</t>
  </si>
  <si>
    <t>EMEB7638</t>
  </si>
  <si>
    <t>EMEB7643</t>
  </si>
  <si>
    <t>EMEB7647</t>
  </si>
  <si>
    <t>EMEB7658</t>
  </si>
  <si>
    <t>EMEB7659</t>
  </si>
  <si>
    <t>EMEB7660</t>
  </si>
  <si>
    <t>EMEB7661</t>
  </si>
  <si>
    <t>EMEB7100</t>
  </si>
  <si>
    <t>EMEB7103</t>
  </si>
  <si>
    <t>EMEB7140</t>
  </si>
  <si>
    <t>EMEB7143</t>
  </si>
  <si>
    <t>EMEB7522</t>
  </si>
  <si>
    <t>EMEB7524</t>
  </si>
  <si>
    <t>EMEB7525</t>
  </si>
  <si>
    <t>EMEB7534</t>
  </si>
  <si>
    <t>EMEB7536</t>
  </si>
  <si>
    <t>EMEB7537</t>
  </si>
  <si>
    <t>EMEB7600</t>
  </si>
  <si>
    <t>EMEB7604</t>
  </si>
  <si>
    <t>EMEB7636</t>
  </si>
  <si>
    <t>EMEB7639</t>
  </si>
  <si>
    <t>EMEB7640</t>
  </si>
  <si>
    <t>EMEB7644</t>
  </si>
  <si>
    <t>EMEB7533</t>
  </si>
  <si>
    <t>EMEB8500</t>
  </si>
  <si>
    <t>EMEB8501</t>
  </si>
  <si>
    <t>EMEB8502</t>
  </si>
  <si>
    <t>EMEB8801</t>
  </si>
  <si>
    <t>EMEB8802</t>
  </si>
  <si>
    <t>EMEB8811</t>
  </si>
  <si>
    <t>EMEB8812</t>
  </si>
  <si>
    <t>EMEB8816</t>
  </si>
  <si>
    <t>EMEB8817</t>
  </si>
  <si>
    <t>EMEB8829</t>
  </si>
  <si>
    <t>EMEB8833</t>
  </si>
  <si>
    <t>EMEB8835</t>
  </si>
  <si>
    <t>EMEB8837</t>
  </si>
  <si>
    <t>EMEB8838</t>
  </si>
  <si>
    <t>EMEB8839</t>
  </si>
  <si>
    <t>EMEB8840</t>
  </si>
  <si>
    <t>EMEB8857</t>
  </si>
  <si>
    <t>EMEB8866</t>
  </si>
  <si>
    <t>EMEB8867</t>
  </si>
  <si>
    <t>EMEB8868</t>
  </si>
  <si>
    <t>EMEB8869</t>
  </si>
  <si>
    <t>EMEB8870</t>
  </si>
  <si>
    <t>EMEB8871</t>
  </si>
  <si>
    <t>EMEB8873</t>
  </si>
  <si>
    <t>EMEB8874</t>
  </si>
  <si>
    <t>EMEB8890</t>
  </si>
  <si>
    <t>EMEB8895</t>
  </si>
  <si>
    <t>EMEB8896</t>
  </si>
  <si>
    <t>EMEB8114</t>
  </si>
  <si>
    <t>EMEB8115</t>
  </si>
  <si>
    <t>EMEB8154</t>
  </si>
  <si>
    <t>EMEB8155</t>
  </si>
  <si>
    <t>EMEB8156</t>
  </si>
  <si>
    <t>EMEB8532</t>
  </si>
  <si>
    <t>EMEB8541</t>
  </si>
  <si>
    <t>EMEB8603</t>
  </si>
  <si>
    <t>EMEB8607</t>
  </si>
  <si>
    <t>EMEB8618</t>
  </si>
  <si>
    <t>EMEB8619</t>
  </si>
  <si>
    <t>EMEB8637</t>
  </si>
  <si>
    <t>EMEB8638</t>
  </si>
  <si>
    <t>EMEB8643</t>
  </si>
  <si>
    <t>EMEB8647</t>
  </si>
  <si>
    <t>EMEB8658</t>
  </si>
  <si>
    <t>EMEB8659</t>
  </si>
  <si>
    <t>EMEB8660</t>
  </si>
  <si>
    <t>EMEB8661</t>
  </si>
  <si>
    <t>EMEB8100</t>
  </si>
  <si>
    <t>EMEB8103</t>
  </si>
  <si>
    <t>EMEB8140</t>
  </si>
  <si>
    <t>EMEB8143</t>
  </si>
  <si>
    <t>EMEB8522</t>
  </si>
  <si>
    <t>EMEB8524</t>
  </si>
  <si>
    <t>EMEB8525</t>
  </si>
  <si>
    <t>EMEB8534</t>
  </si>
  <si>
    <t>EMEB8536</t>
  </si>
  <si>
    <t>EMEB8537</t>
  </si>
  <si>
    <t>EMEB8600</t>
  </si>
  <si>
    <t>EMEB8604</t>
  </si>
  <si>
    <t>EMEB8636</t>
  </si>
  <si>
    <t>EMEB8639</t>
  </si>
  <si>
    <t>EMEB8640</t>
  </si>
  <si>
    <t>EMEB8644</t>
  </si>
  <si>
    <t>EMEB8533</t>
  </si>
  <si>
    <t>ETCL3500</t>
  </si>
  <si>
    <t>ETCL3801</t>
  </si>
  <si>
    <t>ETCL3802</t>
  </si>
  <si>
    <t>ETCL3803</t>
  </si>
  <si>
    <t>ETCL3804</t>
  </si>
  <si>
    <t>ETCL3807</t>
  </si>
  <si>
    <t>ETCL3808</t>
  </si>
  <si>
    <t>ETCL3811</t>
  </si>
  <si>
    <t>ETCL3812</t>
  </si>
  <si>
    <t>ETCL3816</t>
  </si>
  <si>
    <t>ETCL3817</t>
  </si>
  <si>
    <t>ETCL3835</t>
  </si>
  <si>
    <t>ETCL3836</t>
  </si>
  <si>
    <t>ETCL3838</t>
  </si>
  <si>
    <t>ETCL3873</t>
  </si>
  <si>
    <t>ETCL3874</t>
  </si>
  <si>
    <t>ETCL3890</t>
  </si>
  <si>
    <t>ETCL4803</t>
  </si>
  <si>
    <t>ETCL4804</t>
  </si>
  <si>
    <t>ETCL4807</t>
  </si>
  <si>
    <t>ETCL4808</t>
  </si>
  <si>
    <t>ETCL4811</t>
  </si>
  <si>
    <t>ETCL4812</t>
  </si>
  <si>
    <t>ETCL4816</t>
  </si>
  <si>
    <t>ETCL4817</t>
  </si>
  <si>
    <t>ETCL4820</t>
  </si>
  <si>
    <t>ETCL4821</t>
  </si>
  <si>
    <t>ETCL4874</t>
  </si>
  <si>
    <t>ETCL4877</t>
  </si>
  <si>
    <t>ETCL4878</t>
  </si>
  <si>
    <t>ETCL4890</t>
  </si>
  <si>
    <t>ETCL4892</t>
  </si>
  <si>
    <t>ETCL5500</t>
  </si>
  <si>
    <t>ETCL5801</t>
  </si>
  <si>
    <t>ETCL5802</t>
  </si>
  <si>
    <t>ETCL5803</t>
  </si>
  <si>
    <t>ETCL5804</t>
  </si>
  <si>
    <t>ETCL5807</t>
  </si>
  <si>
    <t>ETCL5808</t>
  </si>
  <si>
    <t>ETCL5811</t>
  </si>
  <si>
    <t>ETCL5812</t>
  </si>
  <si>
    <t>ETCL5816</t>
  </si>
  <si>
    <t>ETCL5817</t>
  </si>
  <si>
    <t>ETCL5820</t>
  </si>
  <si>
    <t>ETCL5821</t>
  </si>
  <si>
    <t>ETCL5835</t>
  </si>
  <si>
    <t>ETCL5836</t>
  </si>
  <si>
    <t>ETCL5838</t>
  </si>
  <si>
    <t>ETCL5873</t>
  </si>
  <si>
    <t>ETCL5874</t>
  </si>
  <si>
    <t>ETCL5890</t>
  </si>
  <si>
    <t>ETCL6500</t>
  </si>
  <si>
    <t>ETCL6801</t>
  </si>
  <si>
    <t>ETCL6802</t>
  </si>
  <si>
    <t>ETCL6803</t>
  </si>
  <si>
    <t>ETCL6804</t>
  </si>
  <si>
    <t>ETCL6807</t>
  </si>
  <si>
    <t>ETCL6808</t>
  </si>
  <si>
    <t>ETCL6811</t>
  </si>
  <si>
    <t>ETCL6812</t>
  </si>
  <si>
    <t>ETCL6816</t>
  </si>
  <si>
    <t>ETCL6817</t>
  </si>
  <si>
    <t>ETCL6820</t>
  </si>
  <si>
    <t>ETCL6821</t>
  </si>
  <si>
    <t>ETCL6835</t>
  </si>
  <si>
    <t>ETCL6836</t>
  </si>
  <si>
    <t>ETCL6838</t>
  </si>
  <si>
    <t>ETCL6873</t>
  </si>
  <si>
    <t>ETCL6874</t>
  </si>
  <si>
    <t>ETCL6890</t>
  </si>
  <si>
    <t>ETCL7500</t>
  </si>
  <si>
    <t>ETCL7801</t>
  </si>
  <si>
    <t>ETCL7802</t>
  </si>
  <si>
    <t>ETCL7803</t>
  </si>
  <si>
    <t>ETCL7804</t>
  </si>
  <si>
    <t>ETCL7807</t>
  </si>
  <si>
    <t>ETCL7808</t>
  </si>
  <si>
    <t>ETCL7811</t>
  </si>
  <si>
    <t>ETCL7812</t>
  </si>
  <si>
    <t>ETCL7816</t>
  </si>
  <si>
    <t>ETCL7817</t>
  </si>
  <si>
    <t>ETCL7820</t>
  </si>
  <si>
    <t>ETCL7821</t>
  </si>
  <si>
    <t>ETCL7835</t>
  </si>
  <si>
    <t>ETCL7836</t>
  </si>
  <si>
    <t>ETCL7838</t>
  </si>
  <si>
    <t>ETCL7873</t>
  </si>
  <si>
    <t>ETCL7874</t>
  </si>
  <si>
    <t>ETCL7890</t>
  </si>
  <si>
    <t>ETCL8500</t>
  </si>
  <si>
    <t>ETCL8502</t>
  </si>
  <si>
    <t>ETCL8801</t>
  </si>
  <si>
    <t>ETCL8802</t>
  </si>
  <si>
    <t>ETCL8803</t>
  </si>
  <si>
    <t>ETCL8804</t>
  </si>
  <si>
    <t>ETCL8807</t>
  </si>
  <si>
    <t>ETCL8808</t>
  </si>
  <si>
    <t>ETCL8811</t>
  </si>
  <si>
    <t>ETCL8812</t>
  </si>
  <si>
    <t>ETCL8816</t>
  </si>
  <si>
    <t>ETCL8817</t>
  </si>
  <si>
    <t>ETCL8820</t>
  </si>
  <si>
    <t>ETCL8821</t>
  </si>
  <si>
    <t>ETCL8835</t>
  </si>
  <si>
    <t>ETCL8836</t>
  </si>
  <si>
    <t>ETCL8838</t>
  </si>
  <si>
    <t>ETCL8857</t>
  </si>
  <si>
    <t>ETCL8866</t>
  </si>
  <si>
    <t>ETCL8867</t>
  </si>
  <si>
    <t>ETCL8869</t>
  </si>
  <si>
    <t>ETCL8870</t>
  </si>
  <si>
    <t>ETCL8873</t>
  </si>
  <si>
    <t>ETCL8874</t>
  </si>
  <si>
    <t>ETCL8890</t>
  </si>
  <si>
    <t>GUCL3500</t>
  </si>
  <si>
    <t>GUCL3501</t>
  </si>
  <si>
    <t>GUCL3801</t>
  </si>
  <si>
    <t>GUCL3802</t>
  </si>
  <si>
    <t>GUCL3803</t>
  </si>
  <si>
    <t>GUCL3804</t>
  </si>
  <si>
    <t>GUCL3807</t>
  </si>
  <si>
    <t>GUCL3808</t>
  </si>
  <si>
    <t>GUCL3835</t>
  </si>
  <si>
    <t>GUCL3890</t>
  </si>
  <si>
    <t>GUCL3514</t>
  </si>
  <si>
    <t>GUCL3515</t>
  </si>
  <si>
    <t>GUCL4803</t>
  </si>
  <si>
    <t>GUCL4804</t>
  </si>
  <si>
    <t>GUCL4807</t>
  </si>
  <si>
    <t>GUCL4808</t>
  </si>
  <si>
    <t>GUCL4877</t>
  </si>
  <si>
    <t>GUCL4878</t>
  </si>
  <si>
    <t>GUCL4890</t>
  </si>
  <si>
    <t>GUCL4510</t>
  </si>
  <si>
    <t>GUCL4511</t>
  </si>
  <si>
    <t>GUCL4514</t>
  </si>
  <si>
    <t>GUCL4515</t>
  </si>
  <si>
    <t>GUCL5500</t>
  </si>
  <si>
    <t>GUCL5501</t>
  </si>
  <si>
    <t>GUCL5801</t>
  </si>
  <si>
    <t>GUCL5802</t>
  </si>
  <si>
    <t>GUCL5803</t>
  </si>
  <si>
    <t>GUCL5804</t>
  </si>
  <si>
    <t>GUCL5807</t>
  </si>
  <si>
    <t>GUCL5808</t>
  </si>
  <si>
    <t>GUCL5835</t>
  </si>
  <si>
    <t>GUCL5890</t>
  </si>
  <si>
    <t>GUCL5514</t>
  </si>
  <si>
    <t>GUCL5515</t>
  </si>
  <si>
    <t>GUCL5690</t>
  </si>
  <si>
    <t>GUCL5691</t>
  </si>
  <si>
    <t>GUCL6500</t>
  </si>
  <si>
    <t>GUCL6501</t>
  </si>
  <si>
    <t>GUCL6801</t>
  </si>
  <si>
    <t>GUCL6802</t>
  </si>
  <si>
    <t>GUCL6803</t>
  </si>
  <si>
    <t>GUCL6804</t>
  </si>
  <si>
    <t>GUCL6807</t>
  </si>
  <si>
    <t>GUCL6808</t>
  </si>
  <si>
    <t>GUCL6835</t>
  </si>
  <si>
    <t>GUCL6890</t>
  </si>
  <si>
    <t>GUCL6514</t>
  </si>
  <si>
    <t>GUCL6515</t>
  </si>
  <si>
    <t>GUCL6690</t>
  </si>
  <si>
    <t>GUCL6691</t>
  </si>
  <si>
    <t>GUCL7500</t>
  </si>
  <si>
    <t>GUCL7501</t>
  </si>
  <si>
    <t>GUCL7801</t>
  </si>
  <si>
    <t>GUCL7802</t>
  </si>
  <si>
    <t>GUCL7803</t>
  </si>
  <si>
    <t>GUCL7804</t>
  </si>
  <si>
    <t>GUCL7807</t>
  </si>
  <si>
    <t>GUCL7808</t>
  </si>
  <si>
    <t>GUCL7835</t>
  </si>
  <si>
    <t>GUCL7890</t>
  </si>
  <si>
    <t>GUCL7514</t>
  </si>
  <si>
    <t>GUCL7515</t>
  </si>
  <si>
    <t>GUCL7690</t>
  </si>
  <si>
    <t>GUCL7691</t>
  </si>
  <si>
    <t>GUCL8500</t>
  </si>
  <si>
    <t>GUCL8501</t>
  </si>
  <si>
    <t>GUCL8801</t>
  </si>
  <si>
    <t>GUCL8802</t>
  </si>
  <si>
    <t>GUCL8803</t>
  </si>
  <si>
    <t>GUCL8804</t>
  </si>
  <si>
    <t>GUCL8807</t>
  </si>
  <si>
    <t>GUCL8808</t>
  </si>
  <si>
    <t>GUCL8835</t>
  </si>
  <si>
    <t>GUCL8857</t>
  </si>
  <si>
    <t>GUCL8866</t>
  </si>
  <si>
    <t>GUCL8867</t>
  </si>
  <si>
    <t>GUCL8868</t>
  </si>
  <si>
    <t>GUCL8890</t>
  </si>
  <si>
    <t>GUCL8514</t>
  </si>
  <si>
    <t>GUCL8515</t>
  </si>
  <si>
    <t>GUCL8690</t>
  </si>
  <si>
    <t>GUCL8691</t>
  </si>
  <si>
    <t>HYDE3500</t>
  </si>
  <si>
    <t>HYDE3801</t>
  </si>
  <si>
    <t>HYDE3802</t>
  </si>
  <si>
    <t>HYDE3829</t>
  </si>
  <si>
    <t>HYDE3833</t>
  </si>
  <si>
    <t>HYDE3835</t>
  </si>
  <si>
    <t>HYDE3838</t>
  </si>
  <si>
    <t>HYDE3839</t>
  </si>
  <si>
    <t>HYDE3840</t>
  </si>
  <si>
    <t>HYDE3873</t>
  </si>
  <si>
    <t>HYDE3110</t>
  </si>
  <si>
    <t>HYDE3111</t>
  </si>
  <si>
    <t>HYDE3510</t>
  </si>
  <si>
    <t>HYDE3685</t>
  </si>
  <si>
    <t>HYDE3686</t>
  </si>
  <si>
    <t>HYDE3687</t>
  </si>
  <si>
    <t>HYDE3707</t>
  </si>
  <si>
    <t>HYDE3708</t>
  </si>
  <si>
    <t>HYDE3727</t>
  </si>
  <si>
    <t>HYDE3729</t>
  </si>
  <si>
    <t>HYDE3688</t>
  </si>
  <si>
    <t>HYDE3689</t>
  </si>
  <si>
    <t>HYDE3690</t>
  </si>
  <si>
    <t>HYDE4829</t>
  </si>
  <si>
    <t>HYDE4874</t>
  </si>
  <si>
    <t>HYDE4877</t>
  </si>
  <si>
    <t>HYDE4878</t>
  </si>
  <si>
    <t>HYDE4890</t>
  </si>
  <si>
    <t>HYDE4649</t>
  </si>
  <si>
    <t>HYDE4650</t>
  </si>
  <si>
    <t>HYDE4651</t>
  </si>
  <si>
    <t>HYDE4658</t>
  </si>
  <si>
    <t>HYDE4659</t>
  </si>
  <si>
    <t>HYDE4660</t>
  </si>
  <si>
    <t>HYDE4661</t>
  </si>
  <si>
    <t>HYDE4662</t>
  </si>
  <si>
    <t>HYDE4663</t>
  </si>
  <si>
    <t>HYDE4664</t>
  </si>
  <si>
    <t>HYDE4665</t>
  </si>
  <si>
    <t>HYDE4666</t>
  </si>
  <si>
    <t>HYDE4667</t>
  </si>
  <si>
    <t>HYDE4668</t>
  </si>
  <si>
    <t>HYDE4669</t>
  </si>
  <si>
    <t>HYDE4670</t>
  </si>
  <si>
    <t>HYDE4671</t>
  </si>
  <si>
    <t>HYDE4672</t>
  </si>
  <si>
    <t>HYDE4673</t>
  </si>
  <si>
    <t>HYDE4674</t>
  </si>
  <si>
    <t>HYDE4675</t>
  </si>
  <si>
    <t>HYDE4676</t>
  </si>
  <si>
    <t>HYDE4677</t>
  </si>
  <si>
    <t>HYDE4678</t>
  </si>
  <si>
    <t>HYDE4679</t>
  </si>
  <si>
    <t>HYDE4680</t>
  </si>
  <si>
    <t>HYDE4681</t>
  </si>
  <si>
    <t>HYDE4682</t>
  </si>
  <si>
    <t>HYDE4683</t>
  </si>
  <si>
    <t>HYDE4684</t>
  </si>
  <si>
    <t>HYDE4729</t>
  </si>
  <si>
    <t>HYDE4730</t>
  </si>
  <si>
    <t>HYDE4100</t>
  </si>
  <si>
    <t>HYDE4638</t>
  </si>
  <si>
    <t>HYDE4639</t>
  </si>
  <si>
    <t>HYDE4640</t>
  </si>
  <si>
    <t>HYDE4691</t>
  </si>
  <si>
    <t>HYDE4692</t>
  </si>
  <si>
    <t>HYDE4693</t>
  </si>
  <si>
    <t>HYDE4694</t>
  </si>
  <si>
    <t>HYDE4728</t>
  </si>
  <si>
    <t>HYDE5500</t>
  </si>
  <si>
    <t>HYDE5801</t>
  </si>
  <si>
    <t>HYDE5802</t>
  </si>
  <si>
    <t>HYDE5829</t>
  </si>
  <si>
    <t>HYDE5833</t>
  </si>
  <si>
    <t>HYDE5835</t>
  </si>
  <si>
    <t>HYDE5838</t>
  </si>
  <si>
    <t>HYDE5839</t>
  </si>
  <si>
    <t>HYDE5840</t>
  </si>
  <si>
    <t>HYDE5873</t>
  </si>
  <si>
    <t>HYDE5874</t>
  </si>
  <si>
    <t>HYDE5110</t>
  </si>
  <si>
    <t>HYDE5111</t>
  </si>
  <si>
    <t>HYDE5510</t>
  </si>
  <si>
    <t>HYDE5707</t>
  </si>
  <si>
    <t>HYDE5708</t>
  </si>
  <si>
    <t>HYDE5727</t>
  </si>
  <si>
    <t>HYDE5729</t>
  </si>
  <si>
    <t>HYDE5100</t>
  </si>
  <si>
    <t>HYDE5691</t>
  </si>
  <si>
    <t>HYDE5692</t>
  </si>
  <si>
    <t>HYDE5693</t>
  </si>
  <si>
    <t>HYDE5694</t>
  </si>
  <si>
    <t>HYDE5125</t>
  </si>
  <si>
    <t>HYDE5126</t>
  </si>
  <si>
    <t>HYDE5112</t>
  </si>
  <si>
    <t>HYDE5113</t>
  </si>
  <si>
    <t>HYDE5710</t>
  </si>
  <si>
    <t>HYDE5711</t>
  </si>
  <si>
    <t>HYDE6500</t>
  </si>
  <si>
    <t>HYDE6801</t>
  </si>
  <si>
    <t>HYDE6802</t>
  </si>
  <si>
    <t>HYDE6829</t>
  </si>
  <si>
    <t>HYDE6833</t>
  </si>
  <si>
    <t>HYDE6835</t>
  </si>
  <si>
    <t>HYDE6838</t>
  </si>
  <si>
    <t>HYDE6839</t>
  </si>
  <si>
    <t>HYDE6840</t>
  </si>
  <si>
    <t>HYDE6873</t>
  </si>
  <si>
    <t>HYDE6874</t>
  </si>
  <si>
    <t>HYDE6110</t>
  </si>
  <si>
    <t>HYDE6111</t>
  </si>
  <si>
    <t>HYDE6510</t>
  </si>
  <si>
    <t>HYDE6707</t>
  </si>
  <si>
    <t>HYDE6708</t>
  </si>
  <si>
    <t>HYDE6727</t>
  </si>
  <si>
    <t>HYDE6729</t>
  </si>
  <si>
    <t>HYDE6100</t>
  </si>
  <si>
    <t>HYDE6691</t>
  </si>
  <si>
    <t>HYDE6692</t>
  </si>
  <si>
    <t>HYDE6693</t>
  </si>
  <si>
    <t>HYDE6694</t>
  </si>
  <si>
    <t>HYDE6125</t>
  </si>
  <si>
    <t>HYDE6126</t>
  </si>
  <si>
    <t>HYDE6112</t>
  </si>
  <si>
    <t>HYDE6113</t>
  </si>
  <si>
    <t>HYDE6710</t>
  </si>
  <si>
    <t>HYDE6711</t>
  </si>
  <si>
    <t>HYDE7500</t>
  </si>
  <si>
    <t>HYDE7801</t>
  </si>
  <si>
    <t>HYDE7802</t>
  </si>
  <si>
    <t>HYDE7829</t>
  </si>
  <si>
    <t>HYDE7833</t>
  </si>
  <si>
    <t>HYDE7835</t>
  </si>
  <si>
    <t>HYDE7838</t>
  </si>
  <si>
    <t>HYDE7839</t>
  </si>
  <si>
    <t>HYDE7840</t>
  </si>
  <si>
    <t>HYDE7873</t>
  </si>
  <si>
    <t>HYDE7874</t>
  </si>
  <si>
    <t>HYDE7110</t>
  </si>
  <si>
    <t>HYDE7111</t>
  </si>
  <si>
    <t>HYDE7510</t>
  </si>
  <si>
    <t>HYDE7707</t>
  </si>
  <si>
    <t>HYDE7708</t>
  </si>
  <si>
    <t>HYDE7727</t>
  </si>
  <si>
    <t>HYDE7729</t>
  </si>
  <si>
    <t>HYDE7100</t>
  </si>
  <si>
    <t>HYDE7691</t>
  </si>
  <si>
    <t>HYDE7692</t>
  </si>
  <si>
    <t>HYDE7693</t>
  </si>
  <si>
    <t>HYDE7694</t>
  </si>
  <si>
    <t>HYDE7125</t>
  </si>
  <si>
    <t>HYDE7126</t>
  </si>
  <si>
    <t>HYDE7112</t>
  </si>
  <si>
    <t>HYDE7113</t>
  </si>
  <si>
    <t>HYDE7710</t>
  </si>
  <si>
    <t>HYDE7711</t>
  </si>
  <si>
    <t>HYDE8500</t>
  </si>
  <si>
    <t>HYDE8502</t>
  </si>
  <si>
    <t>HYDE8801</t>
  </si>
  <si>
    <t>HYDE8802</t>
  </si>
  <si>
    <t>HYDE8829</t>
  </si>
  <si>
    <t>HYDE8833</t>
  </si>
  <si>
    <t>HYDE8835</t>
  </si>
  <si>
    <t>HYDE8838</t>
  </si>
  <si>
    <t>HYDE8839</t>
  </si>
  <si>
    <t>HYDE8840</t>
  </si>
  <si>
    <t>HYDE8857</t>
  </si>
  <si>
    <t>HYDE8866</t>
  </si>
  <si>
    <t>HYDE8867</t>
  </si>
  <si>
    <t>HYDE8868</t>
  </si>
  <si>
    <t>HYDE8869</t>
  </si>
  <si>
    <t>HYDE8870</t>
  </si>
  <si>
    <t>HYDE8871</t>
  </si>
  <si>
    <t>HYDE8873</t>
  </si>
  <si>
    <t>HYDE8874</t>
  </si>
  <si>
    <t>HYDE8110</t>
  </si>
  <si>
    <t>HYDE8111</t>
  </si>
  <si>
    <t>HYDE8510</t>
  </si>
  <si>
    <t>HYDE8707</t>
  </si>
  <si>
    <t>HYDE8708</t>
  </si>
  <si>
    <t>HYDE8727</t>
  </si>
  <si>
    <t>HYDE8729</t>
  </si>
  <si>
    <t>HYDE8100</t>
  </si>
  <si>
    <t>HYDE8691</t>
  </si>
  <si>
    <t>HYDE8692</t>
  </si>
  <si>
    <t>HYDE8693</t>
  </si>
  <si>
    <t>HYDE8694</t>
  </si>
  <si>
    <t>HYDE8125</t>
  </si>
  <si>
    <t>HYDE8126</t>
  </si>
  <si>
    <t>HYDE8112</t>
  </si>
  <si>
    <t>HYDE8113</t>
  </si>
  <si>
    <t>HYDE8710</t>
  </si>
  <si>
    <t>HYDE8711</t>
  </si>
  <si>
    <t>IPNL3500</t>
  </si>
  <si>
    <t>IPNL3501</t>
  </si>
  <si>
    <t>IPNL3800</t>
  </si>
  <si>
    <t>IPNL3801</t>
  </si>
  <si>
    <t>IPNL3802</t>
  </si>
  <si>
    <t>IPNL3807</t>
  </si>
  <si>
    <t>IPNL3808</t>
  </si>
  <si>
    <t>IPNL3811</t>
  </si>
  <si>
    <t>IPNL3812</t>
  </si>
  <si>
    <t>IPNL3816</t>
  </si>
  <si>
    <t>IPNL3817</t>
  </si>
  <si>
    <t>IPNL3835</t>
  </si>
  <si>
    <t>IPNL3836</t>
  </si>
  <si>
    <t>IPNL3837</t>
  </si>
  <si>
    <t>IPNL3838</t>
  </si>
  <si>
    <t>IPNL3839</t>
  </si>
  <si>
    <t>IPNL3840</t>
  </si>
  <si>
    <t>IPNL3841</t>
  </si>
  <si>
    <t>IPNL3842</t>
  </si>
  <si>
    <t>IPNL3843</t>
  </si>
  <si>
    <t>IPNL3874</t>
  </si>
  <si>
    <t>IPNL3727</t>
  </si>
  <si>
    <t>IPNL3100</t>
  </si>
  <si>
    <t>IPNL3103</t>
  </si>
  <si>
    <t>IPNL3201</t>
  </si>
  <si>
    <t>IPNL3203</t>
  </si>
  <si>
    <t>IPNL3207</t>
  </si>
  <si>
    <t>IPNL3272</t>
  </si>
  <si>
    <t>IPNL3273</t>
  </si>
  <si>
    <t>IPNL3274</t>
  </si>
  <si>
    <t>IPNL3278</t>
  </si>
  <si>
    <t>IPNL3279</t>
  </si>
  <si>
    <t>IPNL3280</t>
  </si>
  <si>
    <t>IPNL3283</t>
  </si>
  <si>
    <t>IPNL3284</t>
  </si>
  <si>
    <t>IPNL3286</t>
  </si>
  <si>
    <t>IPNL3291</t>
  </si>
  <si>
    <t>IPNL3514</t>
  </si>
  <si>
    <t>IPNL4804</t>
  </si>
  <si>
    <t>IPNL4807</t>
  </si>
  <si>
    <t>IPNL4808</t>
  </si>
  <si>
    <t>IPNL4811</t>
  </si>
  <si>
    <t>IPNL4812</t>
  </si>
  <si>
    <t>IPNL4816</t>
  </si>
  <si>
    <t>IPNL4817</t>
  </si>
  <si>
    <t>IPNL4874</t>
  </si>
  <si>
    <t>IPNL4877</t>
  </si>
  <si>
    <t>IPNL4878</t>
  </si>
  <si>
    <t>IPNL4890</t>
  </si>
  <si>
    <t>IPNL4100</t>
  </si>
  <si>
    <t>IPNL4103</t>
  </si>
  <si>
    <t>IPNL4166</t>
  </si>
  <si>
    <t>IPNL4167</t>
  </si>
  <si>
    <t>IPNL4201</t>
  </si>
  <si>
    <t>IPNL4203</t>
  </si>
  <si>
    <t>IPNL4207</t>
  </si>
  <si>
    <t>IPNL4272</t>
  </si>
  <si>
    <t>IPNL4273</t>
  </si>
  <si>
    <t>IPNL4274</t>
  </si>
  <si>
    <t>IPNL4278</t>
  </si>
  <si>
    <t>IPNL4279</t>
  </si>
  <si>
    <t>IPNL4280</t>
  </si>
  <si>
    <t>IPNL4283</t>
  </si>
  <si>
    <t>IPNL4284</t>
  </si>
  <si>
    <t>IPNL4285</t>
  </si>
  <si>
    <t>IPNL4286</t>
  </si>
  <si>
    <t>IPNL4291</t>
  </si>
  <si>
    <t>IPNL4691</t>
  </si>
  <si>
    <t>IPNL4692</t>
  </si>
  <si>
    <t>IPNL4694</t>
  </si>
  <si>
    <t>IPNL4728</t>
  </si>
  <si>
    <t>IPNL5500</t>
  </si>
  <si>
    <t>IPNL5501</t>
  </si>
  <si>
    <t>IPNL5800</t>
  </si>
  <si>
    <t>IPNL5801</t>
  </si>
  <si>
    <t>IPNL5802</t>
  </si>
  <si>
    <t>IPNL5804</t>
  </si>
  <si>
    <t>IPNL5807</t>
  </si>
  <si>
    <t>IPNL5808</t>
  </si>
  <si>
    <t>IPNL5811</t>
  </si>
  <si>
    <t>IPNL5812</t>
  </si>
  <si>
    <t>IPNL5816</t>
  </si>
  <si>
    <t>IPNL5817</t>
  </si>
  <si>
    <t>IPNL5835</t>
  </si>
  <si>
    <t>IPNL5836</t>
  </si>
  <si>
    <t>IPNL5837</t>
  </si>
  <si>
    <t>IPNL5838</t>
  </si>
  <si>
    <t>IPNL5839</t>
  </si>
  <si>
    <t>IPNL5840</t>
  </si>
  <si>
    <t>IPNL5841</t>
  </si>
  <si>
    <t>IPNL5842</t>
  </si>
  <si>
    <t>IPNL5843</t>
  </si>
  <si>
    <t>IPNL5874</t>
  </si>
  <si>
    <t>IPNL5727</t>
  </si>
  <si>
    <t>IPNL5100</t>
  </si>
  <si>
    <t>IPNL5103</t>
  </si>
  <si>
    <t>IPNL5201</t>
  </si>
  <si>
    <t>IPNL5203</t>
  </si>
  <si>
    <t>IPNL5207</t>
  </si>
  <si>
    <t>IPNL5272</t>
  </si>
  <si>
    <t>IPNL5273</t>
  </si>
  <si>
    <t>IPNL5274</t>
  </si>
  <si>
    <t>IPNL5278</t>
  </si>
  <si>
    <t>IPNL5279</t>
  </si>
  <si>
    <t>IPNL5280</t>
  </si>
  <si>
    <t>IPNL5283</t>
  </si>
  <si>
    <t>IPNL5284</t>
  </si>
  <si>
    <t>IPNL5286</t>
  </si>
  <si>
    <t>IPNL5291</t>
  </si>
  <si>
    <t>IPNL5691</t>
  </si>
  <si>
    <t>IPNL5125</t>
  </si>
  <si>
    <t>IPNL5126</t>
  </si>
  <si>
    <t>IPNL6500</t>
  </si>
  <si>
    <t>IPNL6501</t>
  </si>
  <si>
    <t>IPNL6800</t>
  </si>
  <si>
    <t>IPNL6801</t>
  </si>
  <si>
    <t>IPNL6802</t>
  </si>
  <si>
    <t>IPNL6804</t>
  </si>
  <si>
    <t>IPNL6807</t>
  </si>
  <si>
    <t>IPNL6808</t>
  </si>
  <si>
    <t>IPNL6811</t>
  </si>
  <si>
    <t>IPNL6812</t>
  </si>
  <si>
    <t>IPNL6816</t>
  </si>
  <si>
    <t>IPNL6817</t>
  </si>
  <si>
    <t>IPNL6835</t>
  </si>
  <si>
    <t>IPNL6836</t>
  </si>
  <si>
    <t>IPNL6837</t>
  </si>
  <si>
    <t>IPNL6838</t>
  </si>
  <si>
    <t>IPNL6839</t>
  </si>
  <si>
    <t>IPNL6840</t>
  </si>
  <si>
    <t>IPNL6841</t>
  </si>
  <si>
    <t>IPNL6842</t>
  </si>
  <si>
    <t>IPNL6843</t>
  </si>
  <si>
    <t>IPNL6874</t>
  </si>
  <si>
    <t>IPNL6727</t>
  </si>
  <si>
    <t>IPNL6100</t>
  </si>
  <si>
    <t>IPNL6103</t>
  </si>
  <si>
    <t>IPNL6201</t>
  </si>
  <si>
    <t>IPNL6203</t>
  </si>
  <si>
    <t>IPNL6207</t>
  </si>
  <si>
    <t>IPNL6272</t>
  </si>
  <si>
    <t>IPNL6273</t>
  </si>
  <si>
    <t>IPNL6274</t>
  </si>
  <si>
    <t>IPNL6278</t>
  </si>
  <si>
    <t>IPNL6279</t>
  </si>
  <si>
    <t>IPNL6280</t>
  </si>
  <si>
    <t>IPNL6283</t>
  </si>
  <si>
    <t>IPNL6284</t>
  </si>
  <si>
    <t>IPNL6286</t>
  </si>
  <si>
    <t>IPNL6291</t>
  </si>
  <si>
    <t>IPNL6691</t>
  </si>
  <si>
    <t>IPNL6125</t>
  </si>
  <si>
    <t>IPNL6126</t>
  </si>
  <si>
    <t>IPNL7500</t>
  </si>
  <si>
    <t>IPNL7501</t>
  </si>
  <si>
    <t>IPNL7800</t>
  </si>
  <si>
    <t>IPNL7801</t>
  </si>
  <si>
    <t>IPNL7802</t>
  </si>
  <si>
    <t>IPNL7804</t>
  </si>
  <si>
    <t>IPNL7807</t>
  </si>
  <si>
    <t>IPNL7808</t>
  </si>
  <si>
    <t>IPNL7811</t>
  </si>
  <si>
    <t>IPNL7812</t>
  </si>
  <si>
    <t>IPNL7816</t>
  </si>
  <si>
    <t>IPNL7817</t>
  </si>
  <si>
    <t>IPNL7835</t>
  </si>
  <si>
    <t>IPNL7836</t>
  </si>
  <si>
    <t>IPNL7837</t>
  </si>
  <si>
    <t>IPNL7838</t>
  </si>
  <si>
    <t>IPNL7839</t>
  </si>
  <si>
    <t>IPNL7840</t>
  </si>
  <si>
    <t>IPNL7841</t>
  </si>
  <si>
    <t>IPNL7842</t>
  </si>
  <si>
    <t>IPNL7843</t>
  </si>
  <si>
    <t>IPNL7874</t>
  </si>
  <si>
    <t>IPNL7727</t>
  </si>
  <si>
    <t>IPNL7100</t>
  </si>
  <si>
    <t>IPNL7103</t>
  </si>
  <si>
    <t>IPNL7201</t>
  </si>
  <si>
    <t>IPNL7203</t>
  </si>
  <si>
    <t>IPNL7207</t>
  </si>
  <si>
    <t>IPNL7272</t>
  </si>
  <si>
    <t>IPNL7273</t>
  </si>
  <si>
    <t>IPNL7274</t>
  </si>
  <si>
    <t>IPNL7278</t>
  </si>
  <si>
    <t>IPNL7279</t>
  </si>
  <si>
    <t>IPNL7280</t>
  </si>
  <si>
    <t>IPNL7283</t>
  </si>
  <si>
    <t>IPNL7284</t>
  </si>
  <si>
    <t>IPNL7286</t>
  </si>
  <si>
    <t>IPNL7291</t>
  </si>
  <si>
    <t>IPNL7691</t>
  </si>
  <si>
    <t>IPNL7125</t>
  </si>
  <si>
    <t>IPNL7126</t>
  </si>
  <si>
    <t>IPNL8500</t>
  </si>
  <si>
    <t>IPNL8501</t>
  </si>
  <si>
    <t>IPNL8800</t>
  </si>
  <si>
    <t>IPNL8801</t>
  </si>
  <si>
    <t>IPNL8802</t>
  </si>
  <si>
    <t>IPNL8804</t>
  </si>
  <si>
    <t>IPNL8807</t>
  </si>
  <si>
    <t>IPNL8808</t>
  </si>
  <si>
    <t>IPNL8811</t>
  </si>
  <si>
    <t>IPNL8812</t>
  </si>
  <si>
    <t>IPNL8816</t>
  </si>
  <si>
    <t>IPNL8817</t>
  </si>
  <si>
    <t>IPNL8835</t>
  </si>
  <si>
    <t>IPNL8836</t>
  </si>
  <si>
    <t>IPNL8837</t>
  </si>
  <si>
    <t>IPNL8838</t>
  </si>
  <si>
    <t>IPNL8839</t>
  </si>
  <si>
    <t>IPNL8840</t>
  </si>
  <si>
    <t>IPNL8841</t>
  </si>
  <si>
    <t>IPNL8842</t>
  </si>
  <si>
    <t>IPNL8843</t>
  </si>
  <si>
    <t>IPNL8857</t>
  </si>
  <si>
    <t>IPNL8866</t>
  </si>
  <si>
    <t>IPNL8867</t>
  </si>
  <si>
    <t>IPNL8868</t>
  </si>
  <si>
    <t>IPNL8869</t>
  </si>
  <si>
    <t>IPNL8870</t>
  </si>
  <si>
    <t>IPNL8871</t>
  </si>
  <si>
    <t>IPNL8874</t>
  </si>
  <si>
    <t>IPNL8727</t>
  </si>
  <si>
    <t>IPNL8100</t>
  </si>
  <si>
    <t>IPNL8103</t>
  </si>
  <si>
    <t>IPNL8201</t>
  </si>
  <si>
    <t>IPNL8203</t>
  </si>
  <si>
    <t>IPNL8207</t>
  </si>
  <si>
    <t>IPNL8272</t>
  </si>
  <si>
    <t>IPNL8273</t>
  </si>
  <si>
    <t>IPNL8274</t>
  </si>
  <si>
    <t>IPNL8278</t>
  </si>
  <si>
    <t>IPNL8279</t>
  </si>
  <si>
    <t>IPNL8280</t>
  </si>
  <si>
    <t>IPNL8283</t>
  </si>
  <si>
    <t>IPNL8284</t>
  </si>
  <si>
    <t>IPNL8286</t>
  </si>
  <si>
    <t>IPNL8291</t>
  </si>
  <si>
    <t>IPNL8691</t>
  </si>
  <si>
    <t>IPNL8125</t>
  </si>
  <si>
    <t>IPNL8126</t>
  </si>
  <si>
    <t>LENG3500</t>
  </si>
  <si>
    <t>LENG3501</t>
  </si>
  <si>
    <t>LENG3801</t>
  </si>
  <si>
    <t>LENG3802</t>
  </si>
  <si>
    <t>LENG3807</t>
  </si>
  <si>
    <t>LENG3808</t>
  </si>
  <si>
    <t>LENG3811</t>
  </si>
  <si>
    <t>LENG3812</t>
  </si>
  <si>
    <t>LENG3833</t>
  </si>
  <si>
    <t>LENG3835</t>
  </si>
  <si>
    <t>LENG3840</t>
  </si>
  <si>
    <t>LENG3279</t>
  </si>
  <si>
    <t>LENG3510</t>
  </si>
  <si>
    <t>LENG3717</t>
  </si>
  <si>
    <t>LENG3719</t>
  </si>
  <si>
    <t>LENG3778</t>
  </si>
  <si>
    <t>LENG3779</t>
  </si>
  <si>
    <t>LENG3136</t>
  </si>
  <si>
    <t>LENG3137</t>
  </si>
  <si>
    <t>LENG3201</t>
  </si>
  <si>
    <t>LENG3203</t>
  </si>
  <si>
    <t>LENG3205</t>
  </si>
  <si>
    <t>LENG3207</t>
  </si>
  <si>
    <t>LENG3511</t>
  </si>
  <si>
    <t>LENG3512</t>
  </si>
  <si>
    <t>LENG3636</t>
  </si>
  <si>
    <t>LENG3637</t>
  </si>
  <si>
    <t>LENG3656</t>
  </si>
  <si>
    <t>LENG3657</t>
  </si>
  <si>
    <t>LENG3660</t>
  </si>
  <si>
    <t>LENG3661</t>
  </si>
  <si>
    <t>LENG3701</t>
  </si>
  <si>
    <t>LENG3703</t>
  </si>
  <si>
    <t>LENG3705</t>
  </si>
  <si>
    <t>LENG3707</t>
  </si>
  <si>
    <t>LENG3776</t>
  </si>
  <si>
    <t>LENG3777</t>
  </si>
  <si>
    <t>LENG4807</t>
  </si>
  <si>
    <t>LENG4808</t>
  </si>
  <si>
    <t>LENG4811</t>
  </si>
  <si>
    <t>LENG4812</t>
  </si>
  <si>
    <t>LENG4820</t>
  </si>
  <si>
    <t>LENG4877</t>
  </si>
  <si>
    <t>LENG4878</t>
  </si>
  <si>
    <t>LENG4890</t>
  </si>
  <si>
    <t>LENG4124</t>
  </si>
  <si>
    <t>LENG4125</t>
  </si>
  <si>
    <t>LENG4126</t>
  </si>
  <si>
    <t>LENG4127</t>
  </si>
  <si>
    <t>LENG4142</t>
  </si>
  <si>
    <t>LENG4143</t>
  </si>
  <si>
    <t>LENG4166</t>
  </si>
  <si>
    <t>LENG4167</t>
  </si>
  <si>
    <t>LENG4201</t>
  </si>
  <si>
    <t>LENG4203</t>
  </si>
  <si>
    <t>LENG4205</t>
  </si>
  <si>
    <t>LENG4207</t>
  </si>
  <si>
    <t>LENG4213</t>
  </si>
  <si>
    <t>LENG4215</t>
  </si>
  <si>
    <t>LENG4511</t>
  </si>
  <si>
    <t>LENG4512</t>
  </si>
  <si>
    <t>LENG4624</t>
  </si>
  <si>
    <t>LENG4625</t>
  </si>
  <si>
    <t>LENG4626</t>
  </si>
  <si>
    <t>LENG4627</t>
  </si>
  <si>
    <t>LENG4642</t>
  </si>
  <si>
    <t>LENG4643</t>
  </si>
  <si>
    <t>LENG4656</t>
  </si>
  <si>
    <t>LENG4657</t>
  </si>
  <si>
    <t>LENG4660</t>
  </si>
  <si>
    <t>LENG4661</t>
  </si>
  <si>
    <t>LENG4666</t>
  </si>
  <si>
    <t>LENG4667</t>
  </si>
  <si>
    <t>LENG4701</t>
  </si>
  <si>
    <t>LENG4703</t>
  </si>
  <si>
    <t>LENG4705</t>
  </si>
  <si>
    <t>LENG4707</t>
  </si>
  <si>
    <t>LENG4713</t>
  </si>
  <si>
    <t>LENG4715</t>
  </si>
  <si>
    <t>LENG4776</t>
  </si>
  <si>
    <t>LENG4777</t>
  </si>
  <si>
    <t>LENG4138</t>
  </si>
  <si>
    <t>LENG4139</t>
  </si>
  <si>
    <t>LENG4638</t>
  </si>
  <si>
    <t>LENG4639</t>
  </si>
  <si>
    <t>LENG5500</t>
  </si>
  <si>
    <t>LENG5501</t>
  </si>
  <si>
    <t>LENG5801</t>
  </si>
  <si>
    <t>LENG5802</t>
  </si>
  <si>
    <t>LENG5807</t>
  </si>
  <si>
    <t>LENG5808</t>
  </si>
  <si>
    <t>LENG5811</t>
  </si>
  <si>
    <t>LENG5812</t>
  </si>
  <si>
    <t>LENG5833</t>
  </si>
  <si>
    <t>LENG5835</t>
  </si>
  <si>
    <t>LENG5840</t>
  </si>
  <si>
    <t>LENG5279</t>
  </si>
  <si>
    <t>LENG5510</t>
  </si>
  <si>
    <t>LENG5717</t>
  </si>
  <si>
    <t>LENG5719</t>
  </si>
  <si>
    <t>LENG5778</t>
  </si>
  <si>
    <t>LENG5779</t>
  </si>
  <si>
    <t>LENG5201</t>
  </si>
  <si>
    <t>LENG5203</t>
  </si>
  <si>
    <t>LENG5205</t>
  </si>
  <si>
    <t>LENG5207</t>
  </si>
  <si>
    <t>LENG5511</t>
  </si>
  <si>
    <t>LENG5512</t>
  </si>
  <si>
    <t>LENG5656</t>
  </si>
  <si>
    <t>LENG5657</t>
  </si>
  <si>
    <t>LENG5660</t>
  </si>
  <si>
    <t>LENG5661</t>
  </si>
  <si>
    <t>LENG5701</t>
  </si>
  <si>
    <t>LENG5703</t>
  </si>
  <si>
    <t>LENG5705</t>
  </si>
  <si>
    <t>LENG5707</t>
  </si>
  <si>
    <t>LENG5776</t>
  </si>
  <si>
    <t>LENG5777</t>
  </si>
  <si>
    <t>LENG5138</t>
  </si>
  <si>
    <t>LENG5139</t>
  </si>
  <si>
    <t>LENG5638</t>
  </si>
  <si>
    <t>LENG5639</t>
  </si>
  <si>
    <t>LENG5690</t>
  </si>
  <si>
    <t>LENG5691</t>
  </si>
  <si>
    <t>LENG5513</t>
  </si>
  <si>
    <t>LENG5514</t>
  </si>
  <si>
    <t>LENG5122</t>
  </si>
  <si>
    <t>LENG5123</t>
  </si>
  <si>
    <t>LENG5622</t>
  </si>
  <si>
    <t>LENG5623</t>
  </si>
  <si>
    <t>LENG6500</t>
  </si>
  <si>
    <t>LENG6501</t>
  </si>
  <si>
    <t>LENG6801</t>
  </si>
  <si>
    <t>LENG6802</t>
  </si>
  <si>
    <t>LENG6807</t>
  </si>
  <si>
    <t>LENG6808</t>
  </si>
  <si>
    <t>LENG6811</t>
  </si>
  <si>
    <t>LENG6812</t>
  </si>
  <si>
    <t>LENG6833</t>
  </si>
  <si>
    <t>LENG6835</t>
  </si>
  <si>
    <t>LENG6840</t>
  </si>
  <si>
    <t>LENG6279</t>
  </si>
  <si>
    <t>LENG6510</t>
  </si>
  <si>
    <t>LENG6717</t>
  </si>
  <si>
    <t>LENG6719</t>
  </si>
  <si>
    <t>LENG6778</t>
  </si>
  <si>
    <t>LENG6779</t>
  </si>
  <si>
    <t>LENG6201</t>
  </si>
  <si>
    <t>LENG6203</t>
  </si>
  <si>
    <t>LENG6205</t>
  </si>
  <si>
    <t>LENG6207</t>
  </si>
  <si>
    <t>LENG6511</t>
  </si>
  <si>
    <t>LENG6512</t>
  </si>
  <si>
    <t>LENG6656</t>
  </si>
  <si>
    <t>LENG6657</t>
  </si>
  <si>
    <t>LENG6660</t>
  </si>
  <si>
    <t>LENG6661</t>
  </si>
  <si>
    <t>LENG6701</t>
  </si>
  <si>
    <t>LENG6703</t>
  </si>
  <si>
    <t>LENG6705</t>
  </si>
  <si>
    <t>LENG6707</t>
  </si>
  <si>
    <t>LENG6776</t>
  </si>
  <si>
    <t>LENG6777</t>
  </si>
  <si>
    <t>LENG6138</t>
  </si>
  <si>
    <t>LENG6139</t>
  </si>
  <si>
    <t>LENG6638</t>
  </si>
  <si>
    <t>LENG6639</t>
  </si>
  <si>
    <t>LENG6690</t>
  </si>
  <si>
    <t>LENG6691</t>
  </si>
  <si>
    <t>LENG6513</t>
  </si>
  <si>
    <t>LENG6514</t>
  </si>
  <si>
    <t>LENG6122</t>
  </si>
  <si>
    <t>LENG6123</t>
  </si>
  <si>
    <t>LENG6622</t>
  </si>
  <si>
    <t>LENG6623</t>
  </si>
  <si>
    <t>LENG7500</t>
  </si>
  <si>
    <t>LENG7501</t>
  </si>
  <si>
    <t>LENG7801</t>
  </si>
  <si>
    <t>LENG7802</t>
  </si>
  <si>
    <t>LENG7807</t>
  </si>
  <si>
    <t>LENG7808</t>
  </si>
  <si>
    <t>LENG7811</t>
  </si>
  <si>
    <t>LENG7812</t>
  </si>
  <si>
    <t>LENG7833</t>
  </si>
  <si>
    <t>LENG7835</t>
  </si>
  <si>
    <t>LENG7840</t>
  </si>
  <si>
    <t>LENG7279</t>
  </si>
  <si>
    <t>LENG7510</t>
  </si>
  <si>
    <t>LENG7717</t>
  </si>
  <si>
    <t>LENG7719</t>
  </si>
  <si>
    <t>LENG7778</t>
  </si>
  <si>
    <t>LENG7779</t>
  </si>
  <si>
    <t>LENG7201</t>
  </si>
  <si>
    <t>LENG7203</t>
  </si>
  <si>
    <t>LENG7205</t>
  </si>
  <si>
    <t>LENG7207</t>
  </si>
  <si>
    <t>LENG7511</t>
  </si>
  <si>
    <t>LENG7512</t>
  </si>
  <si>
    <t>LENG7656</t>
  </si>
  <si>
    <t>LENG7657</t>
  </si>
  <si>
    <t>LENG7660</t>
  </si>
  <si>
    <t>LENG7661</t>
  </si>
  <si>
    <t>LENG7701</t>
  </si>
  <si>
    <t>LENG7703</t>
  </si>
  <si>
    <t>LENG7705</t>
  </si>
  <si>
    <t>LENG7707</t>
  </si>
  <si>
    <t>LENG7776</t>
  </si>
  <si>
    <t>LENG7777</t>
  </si>
  <si>
    <t>LENG7138</t>
  </si>
  <si>
    <t>LENG7139</t>
  </si>
  <si>
    <t>LENG7638</t>
  </si>
  <si>
    <t>LENG7639</t>
  </si>
  <si>
    <t>LENG7690</t>
  </si>
  <si>
    <t>LENG7691</t>
  </si>
  <si>
    <t>LENG7513</t>
  </si>
  <si>
    <t>LENG7514</t>
  </si>
  <si>
    <t>LENG7122</t>
  </si>
  <si>
    <t>LENG7123</t>
  </si>
  <si>
    <t>LENG7622</t>
  </si>
  <si>
    <t>LENG7623</t>
  </si>
  <si>
    <t>LENG8500</t>
  </si>
  <si>
    <t>LENG8501</t>
  </si>
  <si>
    <t>LENG8502</t>
  </si>
  <si>
    <t>LENG8801</t>
  </si>
  <si>
    <t>LENG8802</t>
  </si>
  <si>
    <t>LENG8807</t>
  </si>
  <si>
    <t>LENG8808</t>
  </si>
  <si>
    <t>LENG8811</t>
  </si>
  <si>
    <t>LENG8812</t>
  </si>
  <si>
    <t>LENG8833</t>
  </si>
  <si>
    <t>LENG8835</t>
  </si>
  <si>
    <t>LENG8840</t>
  </si>
  <si>
    <t>LENG8857</t>
  </si>
  <si>
    <t>LENG8866</t>
  </si>
  <si>
    <t>LENG8867</t>
  </si>
  <si>
    <t>LENG8868</t>
  </si>
  <si>
    <t>LENG8869</t>
  </si>
  <si>
    <t>LENG8870</t>
  </si>
  <si>
    <t>LENG8871</t>
  </si>
  <si>
    <t>LENG8279</t>
  </si>
  <si>
    <t>LENG8510</t>
  </si>
  <si>
    <t>LENG8717</t>
  </si>
  <si>
    <t>LENG8719</t>
  </si>
  <si>
    <t>LENG8778</t>
  </si>
  <si>
    <t>LENG8779</t>
  </si>
  <si>
    <t>LENG8201</t>
  </si>
  <si>
    <t>LENG8203</t>
  </si>
  <si>
    <t>LENG8205</t>
  </si>
  <si>
    <t>LENG8207</t>
  </si>
  <si>
    <t>LENG8511</t>
  </si>
  <si>
    <t>LENG8512</t>
  </si>
  <si>
    <t>LENG8656</t>
  </si>
  <si>
    <t>LENG8657</t>
  </si>
  <si>
    <t>LENG8660</t>
  </si>
  <si>
    <t>LENG8661</t>
  </si>
  <si>
    <t>LENG8701</t>
  </si>
  <si>
    <t>LENG8703</t>
  </si>
  <si>
    <t>LENG8705</t>
  </si>
  <si>
    <t>LENG8707</t>
  </si>
  <si>
    <t>LENG8776</t>
  </si>
  <si>
    <t>LENG8777</t>
  </si>
  <si>
    <t>LENG8138</t>
  </si>
  <si>
    <t>LENG8139</t>
  </si>
  <si>
    <t>LENG8638</t>
  </si>
  <si>
    <t>LENG8639</t>
  </si>
  <si>
    <t>LENG8690</t>
  </si>
  <si>
    <t>LENG8691</t>
  </si>
  <si>
    <t>LENG8513</t>
  </si>
  <si>
    <t>LENG8514</t>
  </si>
  <si>
    <t>LENG8122</t>
  </si>
  <si>
    <t>LENG8123</t>
  </si>
  <si>
    <t>LENG8622</t>
  </si>
  <si>
    <t>LENG8623</t>
  </si>
  <si>
    <t>LOND3500</t>
  </si>
  <si>
    <t>LOND3501</t>
  </si>
  <si>
    <t>LOND3801</t>
  </si>
  <si>
    <t>LOND3802</t>
  </si>
  <si>
    <t>LOND3829</t>
  </si>
  <si>
    <t>LOND3833</t>
  </si>
  <si>
    <t>LOND3835</t>
  </si>
  <si>
    <t>LOND3873</t>
  </si>
  <si>
    <t>LOND3510</t>
  </si>
  <si>
    <t>LOND4807</t>
  </si>
  <si>
    <t>LOND4808</t>
  </si>
  <si>
    <t>LOND4811</t>
  </si>
  <si>
    <t>LOND4812</t>
  </si>
  <si>
    <t>LOND4829</t>
  </si>
  <si>
    <t>LOND4874</t>
  </si>
  <si>
    <t>LOND4890</t>
  </si>
  <si>
    <t>LOND4517</t>
  </si>
  <si>
    <t>LOND4520</t>
  </si>
  <si>
    <t>LOND4521</t>
  </si>
  <si>
    <t>LOND4511</t>
  </si>
  <si>
    <t>LOND4512</t>
  </si>
  <si>
    <t>LOND5500</t>
  </si>
  <si>
    <t>LOND5501</t>
  </si>
  <si>
    <t>LOND5801</t>
  </si>
  <si>
    <t>LOND5802</t>
  </si>
  <si>
    <t>LOND5807</t>
  </si>
  <si>
    <t>LOND5808</t>
  </si>
  <si>
    <t>LOND5811</t>
  </si>
  <si>
    <t>LOND5812</t>
  </si>
  <si>
    <t>LOND5829</t>
  </si>
  <si>
    <t>LOND5833</t>
  </si>
  <si>
    <t>LOND5835</t>
  </si>
  <si>
    <t>LOND5873</t>
  </si>
  <si>
    <t>LOND5874</t>
  </si>
  <si>
    <t>LOND5890</t>
  </si>
  <si>
    <t>LOND5510</t>
  </si>
  <si>
    <t>LOND5511</t>
  </si>
  <si>
    <t>LOND5512</t>
  </si>
  <si>
    <t>LOND5513</t>
  </si>
  <si>
    <t>LOND5514</t>
  </si>
  <si>
    <t>LOND6500</t>
  </si>
  <si>
    <t>LOND6501</t>
  </si>
  <si>
    <t>LOND6801</t>
  </si>
  <si>
    <t>LOND6802</t>
  </si>
  <si>
    <t>LOND6807</t>
  </si>
  <si>
    <t>LOND6808</t>
  </si>
  <si>
    <t>LOND6811</t>
  </si>
  <si>
    <t>LOND6812</t>
  </si>
  <si>
    <t>LOND6829</t>
  </si>
  <si>
    <t>LOND6833</t>
  </si>
  <si>
    <t>LOND6835</t>
  </si>
  <si>
    <t>LOND6873</t>
  </si>
  <si>
    <t>LOND6874</t>
  </si>
  <si>
    <t>LOND6890</t>
  </si>
  <si>
    <t>LOND6510</t>
  </si>
  <si>
    <t>LOND6511</t>
  </si>
  <si>
    <t>LOND6512</t>
  </si>
  <si>
    <t>LOND6513</t>
  </si>
  <si>
    <t>LOND6514</t>
  </si>
  <si>
    <t>LOND7500</t>
  </si>
  <si>
    <t>LOND7501</t>
  </si>
  <si>
    <t>LOND7801</t>
  </si>
  <si>
    <t>LOND7802</t>
  </si>
  <si>
    <t>LOND7807</t>
  </si>
  <si>
    <t>LOND7808</t>
  </si>
  <si>
    <t>LOND7811</t>
  </si>
  <si>
    <t>LOND7812</t>
  </si>
  <si>
    <t>LOND7829</t>
  </si>
  <si>
    <t>LOND7833</t>
  </si>
  <si>
    <t>LOND7835</t>
  </si>
  <si>
    <t>LOND7873</t>
  </si>
  <si>
    <t>LOND7874</t>
  </si>
  <si>
    <t>LOND7890</t>
  </si>
  <si>
    <t>LOND7510</t>
  </si>
  <si>
    <t>LOND7511</t>
  </si>
  <si>
    <t>LOND7512</t>
  </si>
  <si>
    <t>LOND7513</t>
  </si>
  <si>
    <t>LOND7514</t>
  </si>
  <si>
    <t>LOND8500</t>
  </si>
  <si>
    <t>LOND8501</t>
  </si>
  <si>
    <t>LOND8502</t>
  </si>
  <si>
    <t>LOND8801</t>
  </si>
  <si>
    <t>LOND8802</t>
  </si>
  <si>
    <t>LOND8807</t>
  </si>
  <si>
    <t>LOND8808</t>
  </si>
  <si>
    <t>LOND8811</t>
  </si>
  <si>
    <t>LOND8812</t>
  </si>
  <si>
    <t>LOND8829</t>
  </si>
  <si>
    <t>LOND8833</t>
  </si>
  <si>
    <t>LOND8835</t>
  </si>
  <si>
    <t>LOND8857</t>
  </si>
  <si>
    <t>LOND8866</t>
  </si>
  <si>
    <t>LOND8867</t>
  </si>
  <si>
    <t>LOND8868</t>
  </si>
  <si>
    <t>LOND8869</t>
  </si>
  <si>
    <t>LOND8870</t>
  </si>
  <si>
    <t>LOND8871</t>
  </si>
  <si>
    <t>LOND8873</t>
  </si>
  <si>
    <t>LOND8874</t>
  </si>
  <si>
    <t>LOND8890</t>
  </si>
  <si>
    <t>LOND8510</t>
  </si>
  <si>
    <t>LOND8511</t>
  </si>
  <si>
    <t>LOND8512</t>
  </si>
  <si>
    <t>LOND8513</t>
  </si>
  <si>
    <t>LOND8514</t>
  </si>
  <si>
    <t>MANW3500</t>
  </si>
  <si>
    <t>MANW3501</t>
  </si>
  <si>
    <t>MANW3801</t>
  </si>
  <si>
    <t>MANW3802</t>
  </si>
  <si>
    <t>MANW3829</t>
  </si>
  <si>
    <t>MANW3835</t>
  </si>
  <si>
    <t>MANW3837</t>
  </si>
  <si>
    <t>MANW3838</t>
  </si>
  <si>
    <t>MANW3839</t>
  </si>
  <si>
    <t>MANW3840</t>
  </si>
  <si>
    <t>MANW3510</t>
  </si>
  <si>
    <t>MANW3511</t>
  </si>
  <si>
    <t>MANW3554</t>
  </si>
  <si>
    <t>MANW4811</t>
  </si>
  <si>
    <t>MANW4812</t>
  </si>
  <si>
    <t>MANW4829</t>
  </si>
  <si>
    <t>MANW4874</t>
  </si>
  <si>
    <t>MANW4890</t>
  </si>
  <si>
    <t>MANW4512</t>
  </si>
  <si>
    <t>MANW4513</t>
  </si>
  <si>
    <t>MANW4514</t>
  </si>
  <si>
    <t>MANW4515</t>
  </si>
  <si>
    <t>MANW4516</t>
  </si>
  <si>
    <t>MANW4517</t>
  </si>
  <si>
    <t>MANW4518</t>
  </si>
  <si>
    <t>MANW4519</t>
  </si>
  <si>
    <t>MANW4520</t>
  </si>
  <si>
    <t>MANW4521</t>
  </si>
  <si>
    <t>MANW4522</t>
  </si>
  <si>
    <t>MANW4523</t>
  </si>
  <si>
    <t>MANW4524</t>
  </si>
  <si>
    <t>MANW4525</t>
  </si>
  <si>
    <t>MANW4526</t>
  </si>
  <si>
    <t>MANW4527</t>
  </si>
  <si>
    <t>MANW4528</t>
  </si>
  <si>
    <t>MANW4529</t>
  </si>
  <si>
    <t>MANW4530</t>
  </si>
  <si>
    <t>MANW4531</t>
  </si>
  <si>
    <t>MANW4555</t>
  </si>
  <si>
    <t>MANW4556</t>
  </si>
  <si>
    <t>MANW4557</t>
  </si>
  <si>
    <t>MANW4558</t>
  </si>
  <si>
    <t>MANW5500</t>
  </si>
  <si>
    <t>MANW5501</t>
  </si>
  <si>
    <t>MANW5801</t>
  </si>
  <si>
    <t>MANW5802</t>
  </si>
  <si>
    <t>MANW5829</t>
  </si>
  <si>
    <t>MANW5835</t>
  </si>
  <si>
    <t>MANW5837</t>
  </si>
  <si>
    <t>MANW5838</t>
  </si>
  <si>
    <t>MANW5839</t>
  </si>
  <si>
    <t>MANW5840</t>
  </si>
  <si>
    <t>MANW5874</t>
  </si>
  <si>
    <t>MANW5510</t>
  </si>
  <si>
    <t>MANW5511</t>
  </si>
  <si>
    <t>MANW5554</t>
  </si>
  <si>
    <t>MANW6500</t>
  </si>
  <si>
    <t>MANW6501</t>
  </si>
  <si>
    <t>MANW6801</t>
  </si>
  <si>
    <t>MANW6802</t>
  </si>
  <si>
    <t>MANW6829</t>
  </si>
  <si>
    <t>MANW6835</t>
  </si>
  <si>
    <t>MANW6837</t>
  </si>
  <si>
    <t>MANW6838</t>
  </si>
  <si>
    <t>MANW6839</t>
  </si>
  <si>
    <t>MANW6840</t>
  </si>
  <si>
    <t>MANW6874</t>
  </si>
  <si>
    <t>MANW6510</t>
  </si>
  <si>
    <t>MANW6511</t>
  </si>
  <si>
    <t>MANW6554</t>
  </si>
  <si>
    <t>MANW7500</t>
  </si>
  <si>
    <t>MANW7501</t>
  </si>
  <si>
    <t>MANW7801</t>
  </si>
  <si>
    <t>MANW7802</t>
  </si>
  <si>
    <t>MANW7829</t>
  </si>
  <si>
    <t>MANW7835</t>
  </si>
  <si>
    <t>MANW7837</t>
  </si>
  <si>
    <t>MANW7838</t>
  </si>
  <si>
    <t>MANW7839</t>
  </si>
  <si>
    <t>MANW7840</t>
  </si>
  <si>
    <t>MANW7874</t>
  </si>
  <si>
    <t>MANW7510</t>
  </si>
  <si>
    <t>MANW7511</t>
  </si>
  <si>
    <t>MANW7554</t>
  </si>
  <si>
    <t>MANW8500</t>
  </si>
  <si>
    <t>MANW8501</t>
  </si>
  <si>
    <t>MANW8502</t>
  </si>
  <si>
    <t>MANW8801</t>
  </si>
  <si>
    <t>MANW8802</t>
  </si>
  <si>
    <t>MANW8829</t>
  </si>
  <si>
    <t>MANW8835</t>
  </si>
  <si>
    <t>MANW8837</t>
  </si>
  <si>
    <t>MANW8838</t>
  </si>
  <si>
    <t>MANW8839</t>
  </si>
  <si>
    <t>MANW8840</t>
  </si>
  <si>
    <t>MANW8857</t>
  </si>
  <si>
    <t>MANW8866</t>
  </si>
  <si>
    <t>MANW8867</t>
  </si>
  <si>
    <t>MANW8868</t>
  </si>
  <si>
    <t>MANW8869</t>
  </si>
  <si>
    <t>MANW8870</t>
  </si>
  <si>
    <t>MANW8871</t>
  </si>
  <si>
    <t>MANW8874</t>
  </si>
  <si>
    <t>MANW8510</t>
  </si>
  <si>
    <t>MANW8511</t>
  </si>
  <si>
    <t>MANW8554</t>
  </si>
  <si>
    <t>MIDE3500</t>
  </si>
  <si>
    <t>MIDE3801</t>
  </si>
  <si>
    <t>MIDE3802</t>
  </si>
  <si>
    <t>MIDE3811</t>
  </si>
  <si>
    <t>MIDE3812</t>
  </si>
  <si>
    <t>MIDE3829</t>
  </si>
  <si>
    <t>MIDE3835</t>
  </si>
  <si>
    <t>MIDE3837</t>
  </si>
  <si>
    <t>MIDE3838</t>
  </si>
  <si>
    <t>MIDE3842</t>
  </si>
  <si>
    <t>MIDE3873</t>
  </si>
  <si>
    <t>MIDE3874</t>
  </si>
  <si>
    <t>MIDE3890</t>
  </si>
  <si>
    <t>MIDE3895</t>
  </si>
  <si>
    <t>MIDE3896</t>
  </si>
  <si>
    <t>MIDE3511</t>
  </si>
  <si>
    <t>MIDE3512</t>
  </si>
  <si>
    <t>MIDE3513</t>
  </si>
  <si>
    <t>MIDE3517</t>
  </si>
  <si>
    <t>MIDE3565</t>
  </si>
  <si>
    <t>MIDE3637</t>
  </si>
  <si>
    <t>MIDE3638</t>
  </si>
  <si>
    <t>MIDE3523</t>
  </si>
  <si>
    <t>MIDE3524</t>
  </si>
  <si>
    <t>MIDE3526</t>
  </si>
  <si>
    <t>MIDE3551</t>
  </si>
  <si>
    <t>MIDE3636</t>
  </si>
  <si>
    <t>MIDE3639</t>
  </si>
  <si>
    <t>MIDE4811</t>
  </si>
  <si>
    <t>MIDE4812</t>
  </si>
  <si>
    <t>MIDE4829</t>
  </si>
  <si>
    <t>MIDE4874</t>
  </si>
  <si>
    <t>MIDE4890</t>
  </si>
  <si>
    <t>MIDE4532</t>
  </si>
  <si>
    <t>MIDE4533</t>
  </si>
  <si>
    <t>MIDE4536</t>
  </si>
  <si>
    <t>MIDE4537</t>
  </si>
  <si>
    <t>MIDE4538</t>
  </si>
  <si>
    <t>MIDE4539</t>
  </si>
  <si>
    <t>MIDE4541</t>
  </si>
  <si>
    <t>MIDE4560</t>
  </si>
  <si>
    <t>MIDE4523</t>
  </si>
  <si>
    <t>MIDE4524</t>
  </si>
  <si>
    <t>MIDE4526</t>
  </si>
  <si>
    <t>MIDE4540</t>
  </si>
  <si>
    <t>MIDE4636</t>
  </si>
  <si>
    <t>MIDE4639</t>
  </si>
  <si>
    <t>MIDE5500</t>
  </si>
  <si>
    <t>MIDE5801</t>
  </si>
  <si>
    <t>MIDE5802</t>
  </si>
  <si>
    <t>MIDE5811</t>
  </si>
  <si>
    <t>MIDE5812</t>
  </si>
  <si>
    <t>MIDE5829</t>
  </si>
  <si>
    <t>MIDE5835</t>
  </si>
  <si>
    <t>MIDE5837</t>
  </si>
  <si>
    <t>MIDE5838</t>
  </si>
  <si>
    <t>MIDE5842</t>
  </si>
  <si>
    <t>MIDE5873</t>
  </si>
  <si>
    <t>MIDE5874</t>
  </si>
  <si>
    <t>MIDE5890</t>
  </si>
  <si>
    <t>MIDE5895</t>
  </si>
  <si>
    <t>MIDE5896</t>
  </si>
  <si>
    <t>MIDE5511</t>
  </si>
  <si>
    <t>MIDE5512</t>
  </si>
  <si>
    <t>MIDE5513</t>
  </si>
  <si>
    <t>MIDE5517</t>
  </si>
  <si>
    <t>MIDE5565</t>
  </si>
  <si>
    <t>MIDE5637</t>
  </si>
  <si>
    <t>MIDE5638</t>
  </si>
  <si>
    <t>MIDE5523</t>
  </si>
  <si>
    <t>MIDE5524</t>
  </si>
  <si>
    <t>MIDE5526</t>
  </si>
  <si>
    <t>MIDE5636</t>
  </si>
  <si>
    <t>MIDE5639</t>
  </si>
  <si>
    <t>MIDE5556</t>
  </si>
  <si>
    <t>MIDE5570</t>
  </si>
  <si>
    <t>MIDE6500</t>
  </si>
  <si>
    <t>MIDE6801</t>
  </si>
  <si>
    <t>MIDE6802</t>
  </si>
  <si>
    <t>MIDE6811</t>
  </si>
  <si>
    <t>MIDE6812</t>
  </si>
  <si>
    <t>MIDE6829</t>
  </si>
  <si>
    <t>MIDE6835</t>
  </si>
  <si>
    <t>MIDE6837</t>
  </si>
  <si>
    <t>MIDE6838</t>
  </si>
  <si>
    <t>MIDE6842</t>
  </si>
  <si>
    <t>MIDE6873</t>
  </si>
  <si>
    <t>MIDE6874</t>
  </si>
  <si>
    <t>MIDE6890</t>
  </si>
  <si>
    <t>MIDE6895</t>
  </si>
  <si>
    <t>MIDE6896</t>
  </si>
  <si>
    <t>MIDE6511</t>
  </si>
  <si>
    <t>MIDE6512</t>
  </si>
  <si>
    <t>MIDE6513</t>
  </si>
  <si>
    <t>MIDE6517</t>
  </si>
  <si>
    <t>MIDE6565</t>
  </si>
  <si>
    <t>MIDE6637</t>
  </si>
  <si>
    <t>MIDE6638</t>
  </si>
  <si>
    <t>MIDE6523</t>
  </si>
  <si>
    <t>MIDE6524</t>
  </si>
  <si>
    <t>MIDE6526</t>
  </si>
  <si>
    <t>MIDE6636</t>
  </si>
  <si>
    <t>MIDE6639</t>
  </si>
  <si>
    <t>MIDE6556</t>
  </si>
  <si>
    <t>MIDE6570</t>
  </si>
  <si>
    <t>MIDE7500</t>
  </si>
  <si>
    <t>MIDE7801</t>
  </si>
  <si>
    <t>MIDE7802</t>
  </si>
  <si>
    <t>MIDE7811</t>
  </si>
  <si>
    <t>MIDE7812</t>
  </si>
  <si>
    <t>MIDE7829</t>
  </si>
  <si>
    <t>MIDE7835</t>
  </si>
  <si>
    <t>MIDE7837</t>
  </si>
  <si>
    <t>MIDE7838</t>
  </si>
  <si>
    <t>MIDE7842</t>
  </si>
  <si>
    <t>MIDE7873</t>
  </si>
  <si>
    <t>MIDE7874</t>
  </si>
  <si>
    <t>MIDE7890</t>
  </si>
  <si>
    <t>MIDE7895</t>
  </si>
  <si>
    <t>MIDE7896</t>
  </si>
  <si>
    <t>MIDE7511</t>
  </si>
  <si>
    <t>MIDE7512</t>
  </si>
  <si>
    <t>MIDE7513</t>
  </si>
  <si>
    <t>MIDE7517</t>
  </si>
  <si>
    <t>MIDE7565</t>
  </si>
  <si>
    <t>MIDE7637</t>
  </si>
  <si>
    <t>MIDE7638</t>
  </si>
  <si>
    <t>MIDE7523</t>
  </si>
  <si>
    <t>MIDE7524</t>
  </si>
  <si>
    <t>MIDE7526</t>
  </si>
  <si>
    <t>MIDE7636</t>
  </si>
  <si>
    <t>MIDE7639</t>
  </si>
  <si>
    <t>MIDE7556</t>
  </si>
  <si>
    <t>MIDE7570</t>
  </si>
  <si>
    <t>MIDE8500</t>
  </si>
  <si>
    <t>MIDE8502</t>
  </si>
  <si>
    <t>MIDE8801</t>
  </si>
  <si>
    <t>MIDE8802</t>
  </si>
  <si>
    <t>MIDE8811</t>
  </si>
  <si>
    <t>MIDE8812</t>
  </si>
  <si>
    <t>MIDE8829</t>
  </si>
  <si>
    <t>MIDE8835</t>
  </si>
  <si>
    <t>MIDE8837</t>
  </si>
  <si>
    <t>MIDE8838</t>
  </si>
  <si>
    <t>MIDE8842</t>
  </si>
  <si>
    <t>MIDE8857</t>
  </si>
  <si>
    <t>MIDE8866</t>
  </si>
  <si>
    <t>MIDE8867</t>
  </si>
  <si>
    <t>MIDE8868</t>
  </si>
  <si>
    <t>MIDE8869</t>
  </si>
  <si>
    <t>MIDE8870</t>
  </si>
  <si>
    <t>MIDE8871</t>
  </si>
  <si>
    <t>MIDE8873</t>
  </si>
  <si>
    <t>MIDE8874</t>
  </si>
  <si>
    <t>MIDE8890</t>
  </si>
  <si>
    <t>MIDE8895</t>
  </si>
  <si>
    <t>MIDE8896</t>
  </si>
  <si>
    <t>MIDE8511</t>
  </si>
  <si>
    <t>MIDE8512</t>
  </si>
  <si>
    <t>MIDE8513</t>
  </si>
  <si>
    <t>MIDE8517</t>
  </si>
  <si>
    <t>MIDE8565</t>
  </si>
  <si>
    <t>MIDE8637</t>
  </si>
  <si>
    <t>MIDE8638</t>
  </si>
  <si>
    <t>MIDE8523</t>
  </si>
  <si>
    <t>MIDE8524</t>
  </si>
  <si>
    <t>MIDE8526</t>
  </si>
  <si>
    <t>MIDE8636</t>
  </si>
  <si>
    <t>MIDE8639</t>
  </si>
  <si>
    <t>MIDE8556</t>
  </si>
  <si>
    <t>MIDE8570</t>
  </si>
  <si>
    <t>NEEB3500</t>
  </si>
  <si>
    <t>NEEB3801</t>
  </si>
  <si>
    <t>NEEB3802</t>
  </si>
  <si>
    <t>NEEB3829</t>
  </si>
  <si>
    <t>NEEB3835</t>
  </si>
  <si>
    <t>NEEB3873</t>
  </si>
  <si>
    <t>NEEB3546</t>
  </si>
  <si>
    <t>NEEB4807</t>
  </si>
  <si>
    <t>NEEB4808</t>
  </si>
  <si>
    <t>NEEB4811</t>
  </si>
  <si>
    <t>NEEB4812</t>
  </si>
  <si>
    <t>NEEB4822</t>
  </si>
  <si>
    <t>NEEB4823</t>
  </si>
  <si>
    <t>NEEB4829</t>
  </si>
  <si>
    <t>NEEB4874</t>
  </si>
  <si>
    <t>NEEB4890</t>
  </si>
  <si>
    <t>NEEB4511</t>
  </si>
  <si>
    <t>NEEB4512</t>
  </si>
  <si>
    <t>NEEB4513</t>
  </si>
  <si>
    <t>NEEB4514</t>
  </si>
  <si>
    <t>NEEB4539</t>
  </si>
  <si>
    <t>NEEB4540</t>
  </si>
  <si>
    <t>NEEB4517</t>
  </si>
  <si>
    <t>NEEB4518</t>
  </si>
  <si>
    <t>NEEB4534</t>
  </si>
  <si>
    <t>NEEB4535</t>
  </si>
  <si>
    <t>NEEB4537</t>
  </si>
  <si>
    <t>NEEB4543</t>
  </si>
  <si>
    <t>NEEB5500</t>
  </si>
  <si>
    <t>NEEB5801</t>
  </si>
  <si>
    <t>NEEB5802</t>
  </si>
  <si>
    <t>NEEB5807</t>
  </si>
  <si>
    <t>NEEB5808</t>
  </si>
  <si>
    <t>NEEB5811</t>
  </si>
  <si>
    <t>NEEB5812</t>
  </si>
  <si>
    <t>NEEB5829</t>
  </si>
  <si>
    <t>NEEB5835</t>
  </si>
  <si>
    <t>NEEB5873</t>
  </si>
  <si>
    <t>NEEB5874</t>
  </si>
  <si>
    <t>NEEB5890</t>
  </si>
  <si>
    <t>NEEB5546</t>
  </si>
  <si>
    <t>NEEB5517</t>
  </si>
  <si>
    <t>NEEB5518</t>
  </si>
  <si>
    <t>NEEB5534</t>
  </si>
  <si>
    <t>NEEB5535</t>
  </si>
  <si>
    <t>NEEB5537</t>
  </si>
  <si>
    <t>NEEB5515</t>
  </si>
  <si>
    <t>NEEB5516</t>
  </si>
  <si>
    <t>NEEB6500</t>
  </si>
  <si>
    <t>NEEB6801</t>
  </si>
  <si>
    <t>NEEB6802</t>
  </si>
  <si>
    <t>NEEB6807</t>
  </si>
  <si>
    <t>NEEB6808</t>
  </si>
  <si>
    <t>NEEB6811</t>
  </si>
  <si>
    <t>NEEB6812</t>
  </si>
  <si>
    <t>NEEB6829</t>
  </si>
  <si>
    <t>NEEB6835</t>
  </si>
  <si>
    <t>NEEB6873</t>
  </si>
  <si>
    <t>NEEB6874</t>
  </si>
  <si>
    <t>NEEB6890</t>
  </si>
  <si>
    <t>NEEB6546</t>
  </si>
  <si>
    <t>NEEB6517</t>
  </si>
  <si>
    <t>NEEB6518</t>
  </si>
  <si>
    <t>NEEB6534</t>
  </si>
  <si>
    <t>NEEB6535</t>
  </si>
  <si>
    <t>NEEB6537</t>
  </si>
  <si>
    <t>NEEB6515</t>
  </si>
  <si>
    <t>NEEB6516</t>
  </si>
  <si>
    <t>NEEB7500</t>
  </si>
  <si>
    <t>NEEB7801</t>
  </si>
  <si>
    <t>NEEB7802</t>
  </si>
  <si>
    <t>NEEB7807</t>
  </si>
  <si>
    <t>NEEB7808</t>
  </si>
  <si>
    <t>NEEB7811</t>
  </si>
  <si>
    <t>NEEB7812</t>
  </si>
  <si>
    <t>NEEB7829</t>
  </si>
  <si>
    <t>NEEB7835</t>
  </si>
  <si>
    <t>NEEB7873</t>
  </si>
  <si>
    <t>NEEB7874</t>
  </si>
  <si>
    <t>NEEB7890</t>
  </si>
  <si>
    <t>NEEB7546</t>
  </si>
  <si>
    <t>NEEB7517</t>
  </si>
  <si>
    <t>NEEB7518</t>
  </si>
  <si>
    <t>NEEB7534</t>
  </si>
  <si>
    <t>NEEB7535</t>
  </si>
  <si>
    <t>NEEB7537</t>
  </si>
  <si>
    <t>NEEB7515</t>
  </si>
  <si>
    <t>NEEB7516</t>
  </si>
  <si>
    <t>NEEB8500</t>
  </si>
  <si>
    <t>NEEB8502</t>
  </si>
  <si>
    <t>NEEB8801</t>
  </si>
  <si>
    <t>NEEB8802</t>
  </si>
  <si>
    <t>NEEB8807</t>
  </si>
  <si>
    <t>NEEB8808</t>
  </si>
  <si>
    <t>NEEB8811</t>
  </si>
  <si>
    <t>NEEB8812</t>
  </si>
  <si>
    <t>NEEB8829</t>
  </si>
  <si>
    <t>NEEB8835</t>
  </si>
  <si>
    <t>NEEB8857</t>
  </si>
  <si>
    <t>NEEB8866</t>
  </si>
  <si>
    <t>NEEB8867</t>
  </si>
  <si>
    <t>NEEB8868</t>
  </si>
  <si>
    <t>NEEB8869</t>
  </si>
  <si>
    <t>NEEB8870</t>
  </si>
  <si>
    <t>NEEB8871</t>
  </si>
  <si>
    <t>NEEB8873</t>
  </si>
  <si>
    <t>NEEB8874</t>
  </si>
  <si>
    <t>NEEB8890</t>
  </si>
  <si>
    <t>NEEB8546</t>
  </si>
  <si>
    <t>NEEB8517</t>
  </si>
  <si>
    <t>NEEB8518</t>
  </si>
  <si>
    <t>NEEB8534</t>
  </si>
  <si>
    <t>NEEB8535</t>
  </si>
  <si>
    <t>NEEB8537</t>
  </si>
  <si>
    <t>NEEB8515</t>
  </si>
  <si>
    <t>NEEB8516</t>
  </si>
  <si>
    <t>NORW3500</t>
  </si>
  <si>
    <t>NORW3801</t>
  </si>
  <si>
    <t>NORW3802</t>
  </si>
  <si>
    <t>NORW3829</t>
  </si>
  <si>
    <t>NORW3833</t>
  </si>
  <si>
    <t>NORW3835</t>
  </si>
  <si>
    <t>NORW3836</t>
  </si>
  <si>
    <t>NORW3837</t>
  </si>
  <si>
    <t>NORW3873</t>
  </si>
  <si>
    <t>NORW3894</t>
  </si>
  <si>
    <t>NORW3895</t>
  </si>
  <si>
    <t>NORW3896</t>
  </si>
  <si>
    <t>NORW3539</t>
  </si>
  <si>
    <t>NORW3553</t>
  </si>
  <si>
    <t>NORW3587</t>
  </si>
  <si>
    <t>NORW4807</t>
  </si>
  <si>
    <t>NORW4808</t>
  </si>
  <si>
    <t>NORW4811</t>
  </si>
  <si>
    <t>NORW4812</t>
  </si>
  <si>
    <t>NORW4829</t>
  </si>
  <si>
    <t>NORW4874</t>
  </si>
  <si>
    <t>NORW4890</t>
  </si>
  <si>
    <t>NORW4510</t>
  </si>
  <si>
    <t>NORW4511</t>
  </si>
  <si>
    <t>NORW4512</t>
  </si>
  <si>
    <t>NORW4515</t>
  </si>
  <si>
    <t>NORW4516</t>
  </si>
  <si>
    <t>NORW4517</t>
  </si>
  <si>
    <t>NORW4520</t>
  </si>
  <si>
    <t>NORW4521</t>
  </si>
  <si>
    <t>NORW4522</t>
  </si>
  <si>
    <t>NORW4536</t>
  </si>
  <si>
    <t>NORW4538</t>
  </si>
  <si>
    <t>NORW4548</t>
  </si>
  <si>
    <t>NORW4549</t>
  </si>
  <si>
    <t>NORW4524</t>
  </si>
  <si>
    <t>NORW5500</t>
  </si>
  <si>
    <t>NORW5801</t>
  </si>
  <si>
    <t>NORW5802</t>
  </si>
  <si>
    <t>NORW5807</t>
  </si>
  <si>
    <t>NORW5808</t>
  </si>
  <si>
    <t>NORW5811</t>
  </si>
  <si>
    <t>NORW5812</t>
  </si>
  <si>
    <t>NORW5829</t>
  </si>
  <si>
    <t>NORW5833</t>
  </si>
  <si>
    <t>NORW5835</t>
  </si>
  <si>
    <t>NORW5836</t>
  </si>
  <si>
    <t>NORW5837</t>
  </si>
  <si>
    <t>NORW5873</t>
  </si>
  <si>
    <t>NORW5874</t>
  </si>
  <si>
    <t>NORW5890</t>
  </si>
  <si>
    <t>NORW5894</t>
  </si>
  <si>
    <t>NORW5895</t>
  </si>
  <si>
    <t>NORW5896</t>
  </si>
  <si>
    <t>NORW5539</t>
  </si>
  <si>
    <t>NORW5553</t>
  </si>
  <si>
    <t>NORW5587</t>
  </si>
  <si>
    <t>NORW5522</t>
  </si>
  <si>
    <t>NORW5538</t>
  </si>
  <si>
    <t>NORW5548</t>
  </si>
  <si>
    <t>NORW5549</t>
  </si>
  <si>
    <t>NORW5555</t>
  </si>
  <si>
    <t>NORW6500</t>
  </si>
  <si>
    <t>NORW6801</t>
  </si>
  <si>
    <t>NORW6802</t>
  </si>
  <si>
    <t>NORW6807</t>
  </si>
  <si>
    <t>NORW6808</t>
  </si>
  <si>
    <t>NORW6811</t>
  </si>
  <si>
    <t>NORW6812</t>
  </si>
  <si>
    <t>NORW6829</t>
  </si>
  <si>
    <t>NORW6833</t>
  </si>
  <si>
    <t>NORW6835</t>
  </si>
  <si>
    <t>NORW6836</t>
  </si>
  <si>
    <t>NORW6837</t>
  </si>
  <si>
    <t>NORW6873</t>
  </si>
  <si>
    <t>NORW6874</t>
  </si>
  <si>
    <t>NORW6890</t>
  </si>
  <si>
    <t>NORW6894</t>
  </si>
  <si>
    <t>NORW6895</t>
  </si>
  <si>
    <t>NORW6896</t>
  </si>
  <si>
    <t>NORW6539</t>
  </si>
  <si>
    <t>NORW6553</t>
  </si>
  <si>
    <t>NORW6587</t>
  </si>
  <si>
    <t>NORW6522</t>
  </si>
  <si>
    <t>NORW6538</t>
  </si>
  <si>
    <t>NORW6548</t>
  </si>
  <si>
    <t>NORW6549</t>
  </si>
  <si>
    <t>NORW6555</t>
  </si>
  <si>
    <t>NORW7500</t>
  </si>
  <si>
    <t>NORW7801</t>
  </si>
  <si>
    <t>NORW7802</t>
  </si>
  <si>
    <t>NORW7807</t>
  </si>
  <si>
    <t>NORW7808</t>
  </si>
  <si>
    <t>NORW7811</t>
  </si>
  <si>
    <t>NORW7812</t>
  </si>
  <si>
    <t>NORW7829</t>
  </si>
  <si>
    <t>NORW7833</t>
  </si>
  <si>
    <t>NORW7835</t>
  </si>
  <si>
    <t>NORW7836</t>
  </si>
  <si>
    <t>NORW7837</t>
  </si>
  <si>
    <t>NORW7873</t>
  </si>
  <si>
    <t>NORW7874</t>
  </si>
  <si>
    <t>NORW7890</t>
  </si>
  <si>
    <t>NORW7894</t>
  </si>
  <si>
    <t>NORW7895</t>
  </si>
  <si>
    <t>NORW7896</t>
  </si>
  <si>
    <t>NORW7539</t>
  </si>
  <si>
    <t>NORW7553</t>
  </si>
  <si>
    <t>NORW7587</t>
  </si>
  <si>
    <t>NORW7522</t>
  </si>
  <si>
    <t>NORW7538</t>
  </si>
  <si>
    <t>NORW7548</t>
  </si>
  <si>
    <t>NORW7549</t>
  </si>
  <si>
    <t>NORW7555</t>
  </si>
  <si>
    <t>NORW8500</t>
  </si>
  <si>
    <t>NORW8502</t>
  </si>
  <si>
    <t>NORW8801</t>
  </si>
  <si>
    <t>NORW8802</t>
  </si>
  <si>
    <t>NORW8807</t>
  </si>
  <si>
    <t>NORW8808</t>
  </si>
  <si>
    <t>NORW8811</t>
  </si>
  <si>
    <t>NORW8812</t>
  </si>
  <si>
    <t>NORW8829</t>
  </si>
  <si>
    <t>NORW8833</t>
  </si>
  <si>
    <t>NORW8835</t>
  </si>
  <si>
    <t>NORW8836</t>
  </si>
  <si>
    <t>NORW8837</t>
  </si>
  <si>
    <t>NORW8857</t>
  </si>
  <si>
    <t>NORW8866</t>
  </si>
  <si>
    <t>NORW8867</t>
  </si>
  <si>
    <t>NORW8868</t>
  </si>
  <si>
    <t>NORW8873</t>
  </si>
  <si>
    <t>NORW8874</t>
  </si>
  <si>
    <t>NORW8890</t>
  </si>
  <si>
    <t>NORW8894</t>
  </si>
  <si>
    <t>NORW8895</t>
  </si>
  <si>
    <t>NORW8896</t>
  </si>
  <si>
    <t>NORW8539</t>
  </si>
  <si>
    <t>NORW8553</t>
  </si>
  <si>
    <t>NORW8587</t>
  </si>
  <si>
    <t>NORW8522</t>
  </si>
  <si>
    <t>NORW8538</t>
  </si>
  <si>
    <t>NORW8548</t>
  </si>
  <si>
    <t>NORW8549</t>
  </si>
  <si>
    <t>NORW8555</t>
  </si>
  <si>
    <t>SEEB3500</t>
  </si>
  <si>
    <t>SEEB3501</t>
  </si>
  <si>
    <t>SEEB3801</t>
  </si>
  <si>
    <t>SEEB3802</t>
  </si>
  <si>
    <t>SEEB3811</t>
  </si>
  <si>
    <t>SEEB3812</t>
  </si>
  <si>
    <t>SEEB3829</t>
  </si>
  <si>
    <t>SEEB3835</t>
  </si>
  <si>
    <t>SEEB3873</t>
  </si>
  <si>
    <t>SEEB3874</t>
  </si>
  <si>
    <t>SEEB3890</t>
  </si>
  <si>
    <t>SEEB3156</t>
  </si>
  <si>
    <t>SEEB3157</t>
  </si>
  <si>
    <t>SEEB3158</t>
  </si>
  <si>
    <t>SEEB3510</t>
  </si>
  <si>
    <t>SEEB3511</t>
  </si>
  <si>
    <t>SEEB3512</t>
  </si>
  <si>
    <t>SEEB3513</t>
  </si>
  <si>
    <t>SEEB3514</t>
  </si>
  <si>
    <t>SEEB3515</t>
  </si>
  <si>
    <t>SEEB3517</t>
  </si>
  <si>
    <t>SEEB3527</t>
  </si>
  <si>
    <t>SEEB4811</t>
  </si>
  <si>
    <t>SEEB4812</t>
  </si>
  <si>
    <t>SEEB4824</t>
  </si>
  <si>
    <t>SEEB4829</t>
  </si>
  <si>
    <t>SEEB4874</t>
  </si>
  <si>
    <t>SEEB4890</t>
  </si>
  <si>
    <t>SEEB4531</t>
  </si>
  <si>
    <t>SEEB4533</t>
  </si>
  <si>
    <t>SEEB4535</t>
  </si>
  <si>
    <t>SEEB4540</t>
  </si>
  <si>
    <t>SEEB4542</t>
  </si>
  <si>
    <t>SEEB4544</t>
  </si>
  <si>
    <t>SEEB4546</t>
  </si>
  <si>
    <t>SEEB4548</t>
  </si>
  <si>
    <t>SEEB4550</t>
  </si>
  <si>
    <t>SEEB4552</t>
  </si>
  <si>
    <t>SEEB4554</t>
  </si>
  <si>
    <t>SEEB4556</t>
  </si>
  <si>
    <t>SEEB4558</t>
  </si>
  <si>
    <t>SEEB4560</t>
  </si>
  <si>
    <t>SEEB4566</t>
  </si>
  <si>
    <t>SEEB4568</t>
  </si>
  <si>
    <t>SEEB4156</t>
  </si>
  <si>
    <t>SEEB4157</t>
  </si>
  <si>
    <t>SEEB4158</t>
  </si>
  <si>
    <t>SEEB4510</t>
  </si>
  <si>
    <t>SEEB4511</t>
  </si>
  <si>
    <t>SEEB4512</t>
  </si>
  <si>
    <t>SEEB4513</t>
  </si>
  <si>
    <t>SEEB4515</t>
  </si>
  <si>
    <t>SEEB4517</t>
  </si>
  <si>
    <t>SEEB4527</t>
  </si>
  <si>
    <t>SEEB5500</t>
  </si>
  <si>
    <t>SEEB5501</t>
  </si>
  <si>
    <t>SEEB5801</t>
  </si>
  <si>
    <t>SEEB5802</t>
  </si>
  <si>
    <t>SEEB5807</t>
  </si>
  <si>
    <t>SEEB5811</t>
  </si>
  <si>
    <t>SEEB5812</t>
  </si>
  <si>
    <t>SEEB5829</t>
  </si>
  <si>
    <t>SEEB5835</t>
  </si>
  <si>
    <t>SEEB5873</t>
  </si>
  <si>
    <t>SEEB5874</t>
  </si>
  <si>
    <t>SEEB5890</t>
  </si>
  <si>
    <t>SEEB5510</t>
  </si>
  <si>
    <t>SEEB5511</t>
  </si>
  <si>
    <t>SEEB5571</t>
  </si>
  <si>
    <t>SEEB5572</t>
  </si>
  <si>
    <t>SEEB6500</t>
  </si>
  <si>
    <t>SEEB6501</t>
  </si>
  <si>
    <t>SEEB6801</t>
  </si>
  <si>
    <t>SEEB6802</t>
  </si>
  <si>
    <t>SEEB6807</t>
  </si>
  <si>
    <t>SEEB6811</t>
  </si>
  <si>
    <t>SEEB6812</t>
  </si>
  <si>
    <t>SEEB6829</t>
  </si>
  <si>
    <t>SEEB6835</t>
  </si>
  <si>
    <t>SEEB6873</t>
  </si>
  <si>
    <t>SEEB6874</t>
  </si>
  <si>
    <t>SEEB6890</t>
  </si>
  <si>
    <t>SEEB6510</t>
  </si>
  <si>
    <t>SEEB6511</t>
  </si>
  <si>
    <t>SEEB6571</t>
  </si>
  <si>
    <t>SEEB6572</t>
  </si>
  <si>
    <t>SEEB7500</t>
  </si>
  <si>
    <t>SEEB7501</t>
  </si>
  <si>
    <t>SEEB7801</t>
  </si>
  <si>
    <t>SEEB7802</t>
  </si>
  <si>
    <t>SEEB7807</t>
  </si>
  <si>
    <t>SEEB7811</t>
  </si>
  <si>
    <t>SEEB7812</t>
  </si>
  <si>
    <t>SEEB7829</t>
  </si>
  <si>
    <t>SEEB7835</t>
  </si>
  <si>
    <t>SEEB7873</t>
  </si>
  <si>
    <t>SEEB7874</t>
  </si>
  <si>
    <t>SEEB7890</t>
  </si>
  <si>
    <t>SEEB7510</t>
  </si>
  <si>
    <t>SEEB7511</t>
  </si>
  <si>
    <t>SEEB7571</t>
  </si>
  <si>
    <t>SEEB7572</t>
  </si>
  <si>
    <t>SEEB8500</t>
  </si>
  <si>
    <t>SEEB8501</t>
  </si>
  <si>
    <t>SEEB8502</t>
  </si>
  <si>
    <t>SEEB8801</t>
  </si>
  <si>
    <t>SEEB8802</t>
  </si>
  <si>
    <t>SEEB8807</t>
  </si>
  <si>
    <t>SEEB8811</t>
  </si>
  <si>
    <t>SEEB8812</t>
  </si>
  <si>
    <t>SEEB8829</t>
  </si>
  <si>
    <t>SEEB8835</t>
  </si>
  <si>
    <t>SEEB8857</t>
  </si>
  <si>
    <t>SEEB8866</t>
  </si>
  <si>
    <t>SEEB8867</t>
  </si>
  <si>
    <t>SEEB8868</t>
  </si>
  <si>
    <t>SEEB8869</t>
  </si>
  <si>
    <t>SEEB8870</t>
  </si>
  <si>
    <t>SEEB8871</t>
  </si>
  <si>
    <t>SEEB8873</t>
  </si>
  <si>
    <t>SEEB8874</t>
  </si>
  <si>
    <t>SEEB8890</t>
  </si>
  <si>
    <t>SEEB8510</t>
  </si>
  <si>
    <t>SEEB8511</t>
  </si>
  <si>
    <t>SEEB8571</t>
  </si>
  <si>
    <t>SEEB8572</t>
  </si>
  <si>
    <t>SOUT3500</t>
  </si>
  <si>
    <t>SOUT3501</t>
  </si>
  <si>
    <t>SOUT3801</t>
  </si>
  <si>
    <t>SOUT3802</t>
  </si>
  <si>
    <t>SOUT3803</t>
  </si>
  <si>
    <t>SOUT3804</t>
  </si>
  <si>
    <t>SOUT3807</t>
  </si>
  <si>
    <t>SOUT3808</t>
  </si>
  <si>
    <t>SOUT3811</t>
  </si>
  <si>
    <t>SOUT3812</t>
  </si>
  <si>
    <t>SOUT3816</t>
  </si>
  <si>
    <t>SOUT3817</t>
  </si>
  <si>
    <t>SOUT3829</t>
  </si>
  <si>
    <t>SOUT3835</t>
  </si>
  <si>
    <t>SOUT3836</t>
  </si>
  <si>
    <t>SOUT3837</t>
  </si>
  <si>
    <t>SOUT3838</t>
  </si>
  <si>
    <t>SOUT3839</t>
  </si>
  <si>
    <t>SOUT3840</t>
  </si>
  <si>
    <t>SOUT3841</t>
  </si>
  <si>
    <t>SOUT3842</t>
  </si>
  <si>
    <t>SOUT3843</t>
  </si>
  <si>
    <t>SOUT3873</t>
  </si>
  <si>
    <t>SOUT3874</t>
  </si>
  <si>
    <t>SOUT3890</t>
  </si>
  <si>
    <t>SOUT3895</t>
  </si>
  <si>
    <t>SOUT3896</t>
  </si>
  <si>
    <t>SOUT3120</t>
  </si>
  <si>
    <t>SOUT3122</t>
  </si>
  <si>
    <t>SOUT3126</t>
  </si>
  <si>
    <t>SOUT3623</t>
  </si>
  <si>
    <t>SOUT3656</t>
  </si>
  <si>
    <t>SOUT3100</t>
  </si>
  <si>
    <t>SOUT3103</t>
  </si>
  <si>
    <t>SOUT3104</t>
  </si>
  <si>
    <t>SOUT3105</t>
  </si>
  <si>
    <t>SOUT3121</t>
  </si>
  <si>
    <t>SOUT3123</t>
  </si>
  <si>
    <t>SOUT3127</t>
  </si>
  <si>
    <t>SOUT3128</t>
  </si>
  <si>
    <t>SOUT3129</t>
  </si>
  <si>
    <t>SOUT3137</t>
  </si>
  <si>
    <t>SOUT3140</t>
  </si>
  <si>
    <t>SOUT3143</t>
  </si>
  <si>
    <t>SOUT3201</t>
  </si>
  <si>
    <t>SOUT3203</t>
  </si>
  <si>
    <t>SOUT3204</t>
  </si>
  <si>
    <t>SOUT3205</t>
  </si>
  <si>
    <t>SOUT3207</t>
  </si>
  <si>
    <t>SOUT3252</t>
  </si>
  <si>
    <t>SOUT3253</t>
  </si>
  <si>
    <t>SOUT3260</t>
  </si>
  <si>
    <t>SOUT3261</t>
  </si>
  <si>
    <t>SOUT3272</t>
  </si>
  <si>
    <t>SOUT3273</t>
  </si>
  <si>
    <t>SOUT3274</t>
  </si>
  <si>
    <t>SOUT3279</t>
  </si>
  <si>
    <t>SOUT3280</t>
  </si>
  <si>
    <t>SOUT3283</t>
  </si>
  <si>
    <t>SOUT3284</t>
  </si>
  <si>
    <t>SOUT3286</t>
  </si>
  <si>
    <t>SOUT3291</t>
  </si>
  <si>
    <t>SOUT3544</t>
  </si>
  <si>
    <t>SOUT3545</t>
  </si>
  <si>
    <t>SOUT3546</t>
  </si>
  <si>
    <t>SOUT3547</t>
  </si>
  <si>
    <t>SOUT3548</t>
  </si>
  <si>
    <t>SOUT3549</t>
  </si>
  <si>
    <t>SOUT3568</t>
  </si>
  <si>
    <t>SOUT3569</t>
  </si>
  <si>
    <t>SOUT3615</t>
  </si>
  <si>
    <t>SOUT3616</t>
  </si>
  <si>
    <t>SOUT3617</t>
  </si>
  <si>
    <t>SOUT3618</t>
  </si>
  <si>
    <t>SOUT4803</t>
  </si>
  <si>
    <t>SOUT4804</t>
  </si>
  <si>
    <t>SOUT4807</t>
  </si>
  <si>
    <t>SOUT4808</t>
  </si>
  <si>
    <t>SOUT4811</t>
  </si>
  <si>
    <t>SOUT4812</t>
  </si>
  <si>
    <t>SOUT4816</t>
  </si>
  <si>
    <t>SOUT4817</t>
  </si>
  <si>
    <t>SOUT4829</t>
  </si>
  <si>
    <t>SOUT4874</t>
  </si>
  <si>
    <t>SOUT4890</t>
  </si>
  <si>
    <t>SOUT4517</t>
  </si>
  <si>
    <t>SOUT4518</t>
  </si>
  <si>
    <t>SOUT4523</t>
  </si>
  <si>
    <t>SOUT4524</t>
  </si>
  <si>
    <t>SOUT4538</t>
  </si>
  <si>
    <t>SOUT4575</t>
  </si>
  <si>
    <t>SOUT4576</t>
  </si>
  <si>
    <t>SOUT4634</t>
  </si>
  <si>
    <t>SOUT4635</t>
  </si>
  <si>
    <t>SOUT4100</t>
  </si>
  <si>
    <t>SOUT4103</t>
  </si>
  <si>
    <t>SOUT4121</t>
  </si>
  <si>
    <t>SOUT4123</t>
  </si>
  <si>
    <t>SOUT4124</t>
  </si>
  <si>
    <t>SOUT4125</t>
  </si>
  <si>
    <t>SOUT4127</t>
  </si>
  <si>
    <t>SOUT4140</t>
  </si>
  <si>
    <t>SOUT4143</t>
  </si>
  <si>
    <t>SOUT4166</t>
  </si>
  <si>
    <t>SOUT4167</t>
  </si>
  <si>
    <t>SOUT4201</t>
  </si>
  <si>
    <t>SOUT4203</t>
  </si>
  <si>
    <t>SOUT4204</t>
  </si>
  <si>
    <t>SOUT4205</t>
  </si>
  <si>
    <t>SOUT4207</t>
  </si>
  <si>
    <t>SOUT4252</t>
  </si>
  <si>
    <t>SOUT4253</t>
  </si>
  <si>
    <t>SOUT4260</t>
  </si>
  <si>
    <t>SOUT4261</t>
  </si>
  <si>
    <t>SOUT4272</t>
  </si>
  <si>
    <t>SOUT4273</t>
  </si>
  <si>
    <t>SOUT4274</t>
  </si>
  <si>
    <t>SOUT4279</t>
  </si>
  <si>
    <t>SOUT4280</t>
  </si>
  <si>
    <t>SOUT4283</t>
  </si>
  <si>
    <t>SOUT4284</t>
  </si>
  <si>
    <t>SOUT4285</t>
  </si>
  <si>
    <t>SOUT4286</t>
  </si>
  <si>
    <t>SOUT4291</t>
  </si>
  <si>
    <t>SOUT4544</t>
  </si>
  <si>
    <t>SOUT4545</t>
  </si>
  <si>
    <t>SOUT4546</t>
  </si>
  <si>
    <t>SOUT4547</t>
  </si>
  <si>
    <t>SOUT4548</t>
  </si>
  <si>
    <t>SOUT4549</t>
  </si>
  <si>
    <t>SOUT4568</t>
  </si>
  <si>
    <t>SOUT4569</t>
  </si>
  <si>
    <t>SOUT4571</t>
  </si>
  <si>
    <t>SOUT4572</t>
  </si>
  <si>
    <t>SOUT4108</t>
  </si>
  <si>
    <t>SOUT4111</t>
  </si>
  <si>
    <t>SOUT4132</t>
  </si>
  <si>
    <t>SOUT4133</t>
  </si>
  <si>
    <t>SOUT4619</t>
  </si>
  <si>
    <t>SOUT4622</t>
  </si>
  <si>
    <t>SOUT5500</t>
  </si>
  <si>
    <t>SOUT5501</t>
  </si>
  <si>
    <t>SOUT5801</t>
  </si>
  <si>
    <t>SOUT5802</t>
  </si>
  <si>
    <t>SOUT5803</t>
  </si>
  <si>
    <t>SOUT5804</t>
  </si>
  <si>
    <t>SOUT5807</t>
  </si>
  <si>
    <t>SOUT5808</t>
  </si>
  <si>
    <t>SOUT5811</t>
  </si>
  <si>
    <t>SOUT5812</t>
  </si>
  <si>
    <t>SOUT5816</t>
  </si>
  <si>
    <t>SOUT5817</t>
  </si>
  <si>
    <t>SOUT5829</t>
  </si>
  <si>
    <t>SOUT5835</t>
  </si>
  <si>
    <t>SOUT5836</t>
  </si>
  <si>
    <t>SOUT5837</t>
  </si>
  <si>
    <t>SOUT5838</t>
  </si>
  <si>
    <t>SOUT5839</t>
  </si>
  <si>
    <t>SOUT5840</t>
  </si>
  <si>
    <t>SOUT5841</t>
  </si>
  <si>
    <t>SOUT5842</t>
  </si>
  <si>
    <t>SOUT5843</t>
  </si>
  <si>
    <t>SOUT5873</t>
  </si>
  <si>
    <t>SOUT5874</t>
  </si>
  <si>
    <t>SOUT5890</t>
  </si>
  <si>
    <t>SOUT5895</t>
  </si>
  <si>
    <t>SOUT5896</t>
  </si>
  <si>
    <t>SOUT5120</t>
  </si>
  <si>
    <t>SOUT5122</t>
  </si>
  <si>
    <t>SOUT5126</t>
  </si>
  <si>
    <t>SOUT5623</t>
  </si>
  <si>
    <t>SOUT5656</t>
  </si>
  <si>
    <t>SOUT5100</t>
  </si>
  <si>
    <t>SOUT5103</t>
  </si>
  <si>
    <t>SOUT5121</t>
  </si>
  <si>
    <t>SOUT5123</t>
  </si>
  <si>
    <t>SOUT5127</t>
  </si>
  <si>
    <t>SOUT5140</t>
  </si>
  <si>
    <t>SOUT5143</t>
  </si>
  <si>
    <t>SOUT5201</t>
  </si>
  <si>
    <t>SOUT5203</t>
  </si>
  <si>
    <t>SOUT5204</t>
  </si>
  <si>
    <t>SOUT5205</t>
  </si>
  <si>
    <t>SOUT5207</t>
  </si>
  <si>
    <t>SOUT5252</t>
  </si>
  <si>
    <t>SOUT5253</t>
  </si>
  <si>
    <t>SOUT5260</t>
  </si>
  <si>
    <t>SOUT5261</t>
  </si>
  <si>
    <t>SOUT5272</t>
  </si>
  <si>
    <t>SOUT5273</t>
  </si>
  <si>
    <t>SOUT5274</t>
  </si>
  <si>
    <t>SOUT5279</t>
  </si>
  <si>
    <t>SOUT5280</t>
  </si>
  <si>
    <t>SOUT5283</t>
  </si>
  <si>
    <t>SOUT5284</t>
  </si>
  <si>
    <t>SOUT5286</t>
  </si>
  <si>
    <t>SOUT5291</t>
  </si>
  <si>
    <t>SOUT5544</t>
  </si>
  <si>
    <t>SOUT5545</t>
  </si>
  <si>
    <t>SOUT5546</t>
  </si>
  <si>
    <t>SOUT5547</t>
  </si>
  <si>
    <t>SOUT5548</t>
  </si>
  <si>
    <t>SOUT5549</t>
  </si>
  <si>
    <t>SOUT5568</t>
  </si>
  <si>
    <t>SOUT5569</t>
  </si>
  <si>
    <t>SOUT5543</t>
  </si>
  <si>
    <t>SOUT6500</t>
  </si>
  <si>
    <t>SOUT6501</t>
  </si>
  <si>
    <t>SOUT6801</t>
  </si>
  <si>
    <t>SOUT6802</t>
  </si>
  <si>
    <t>SOUT6803</t>
  </si>
  <si>
    <t>SOUT6804</t>
  </si>
  <si>
    <t>SOUT6807</t>
  </si>
  <si>
    <t>SOUT6808</t>
  </si>
  <si>
    <t>SOUT6811</t>
  </si>
  <si>
    <t>SOUT6812</t>
  </si>
  <si>
    <t>SOUT6816</t>
  </si>
  <si>
    <t>SOUT6817</t>
  </si>
  <si>
    <t>SOUT6829</t>
  </si>
  <si>
    <t>SOUT6835</t>
  </si>
  <si>
    <t>SOUT6836</t>
  </si>
  <si>
    <t>SOUT6837</t>
  </si>
  <si>
    <t>SOUT6838</t>
  </si>
  <si>
    <t>SOUT6839</t>
  </si>
  <si>
    <t>SOUT6840</t>
  </si>
  <si>
    <t>SOUT6841</t>
  </si>
  <si>
    <t>SOUT6842</t>
  </si>
  <si>
    <t>SOUT6843</t>
  </si>
  <si>
    <t>SOUT6873</t>
  </si>
  <si>
    <t>SOUT6874</t>
  </si>
  <si>
    <t>SOUT6890</t>
  </si>
  <si>
    <t>SOUT6895</t>
  </si>
  <si>
    <t>SOUT6896</t>
  </si>
  <si>
    <t>SOUT6120</t>
  </si>
  <si>
    <t>SOUT6122</t>
  </si>
  <si>
    <t>SOUT6126</t>
  </si>
  <si>
    <t>SOUT6623</t>
  </si>
  <si>
    <t>SOUT6656</t>
  </si>
  <si>
    <t>SOUT6100</t>
  </si>
  <si>
    <t>SOUT6103</t>
  </si>
  <si>
    <t>SOUT6121</t>
  </si>
  <si>
    <t>SOUT6123</t>
  </si>
  <si>
    <t>SOUT6127</t>
  </si>
  <si>
    <t>SOUT6140</t>
  </si>
  <si>
    <t>SOUT6143</t>
  </si>
  <si>
    <t>SOUT6201</t>
  </si>
  <si>
    <t>SOUT6203</t>
  </si>
  <si>
    <t>SOUT6204</t>
  </si>
  <si>
    <t>SOUT6205</t>
  </si>
  <si>
    <t>SOUT6207</t>
  </si>
  <si>
    <t>SOUT6252</t>
  </si>
  <si>
    <t>SOUT6253</t>
  </si>
  <si>
    <t>SOUT6260</t>
  </si>
  <si>
    <t>SOUT6261</t>
  </si>
  <si>
    <t>SOUT6272</t>
  </si>
  <si>
    <t>SOUT6273</t>
  </si>
  <si>
    <t>SOUT6274</t>
  </si>
  <si>
    <t>SOUT6279</t>
  </si>
  <si>
    <t>SOUT6280</t>
  </si>
  <si>
    <t>SOUT6283</t>
  </si>
  <si>
    <t>SOUT6284</t>
  </si>
  <si>
    <t>SOUT6286</t>
  </si>
  <si>
    <t>SOUT6291</t>
  </si>
  <si>
    <t>SOUT6544</t>
  </si>
  <si>
    <t>SOUT6545</t>
  </si>
  <si>
    <t>SOUT6546</t>
  </si>
  <si>
    <t>SOUT6547</t>
  </si>
  <si>
    <t>SOUT6548</t>
  </si>
  <si>
    <t>SOUT6549</t>
  </si>
  <si>
    <t>SOUT6568</t>
  </si>
  <si>
    <t>SOUT6569</t>
  </si>
  <si>
    <t>SOUT6543</t>
  </si>
  <si>
    <t>SOUT7500</t>
  </si>
  <si>
    <t>SOUT7501</t>
  </si>
  <si>
    <t>SOUT7801</t>
  </si>
  <si>
    <t>SOUT7802</t>
  </si>
  <si>
    <t>SOUT7803</t>
  </si>
  <si>
    <t>SOUT7804</t>
  </si>
  <si>
    <t>SOUT7807</t>
  </si>
  <si>
    <t>SOUT7808</t>
  </si>
  <si>
    <t>SOUT7811</t>
  </si>
  <si>
    <t>SOUT7812</t>
  </si>
  <si>
    <t>SOUT7816</t>
  </si>
  <si>
    <t>SOUT7817</t>
  </si>
  <si>
    <t>SOUT7829</t>
  </si>
  <si>
    <t>SOUT7835</t>
  </si>
  <si>
    <t>SOUT7836</t>
  </si>
  <si>
    <t>SOUT7837</t>
  </si>
  <si>
    <t>SOUT7838</t>
  </si>
  <si>
    <t>SOUT7839</t>
  </si>
  <si>
    <t>SOUT7840</t>
  </si>
  <si>
    <t>SOUT7841</t>
  </si>
  <si>
    <t>SOUT7842</t>
  </si>
  <si>
    <t>SOUT7843</t>
  </si>
  <si>
    <t>SOUT7873</t>
  </si>
  <si>
    <t>SOUT7874</t>
  </si>
  <si>
    <t>SOUT7890</t>
  </si>
  <si>
    <t>SOUT7895</t>
  </si>
  <si>
    <t>SOUT7896</t>
  </si>
  <si>
    <t>SOUT7120</t>
  </si>
  <si>
    <t>SOUT7122</t>
  </si>
  <si>
    <t>SOUT7126</t>
  </si>
  <si>
    <t>SOUT7623</t>
  </si>
  <si>
    <t>SOUT7656</t>
  </si>
  <si>
    <t>SOUT7100</t>
  </si>
  <si>
    <t>SOUT7103</t>
  </si>
  <si>
    <t>SOUT7121</t>
  </si>
  <si>
    <t>SOUT7123</t>
  </si>
  <si>
    <t>SOUT7127</t>
  </si>
  <si>
    <t>SOUT7140</t>
  </si>
  <si>
    <t>SOUT7143</t>
  </si>
  <si>
    <t>SOUT7201</t>
  </si>
  <si>
    <t>SOUT7203</t>
  </si>
  <si>
    <t>SOUT7204</t>
  </si>
  <si>
    <t>SOUT7205</t>
  </si>
  <si>
    <t>SOUT7207</t>
  </si>
  <si>
    <t>SOUT7252</t>
  </si>
  <si>
    <t>SOUT7253</t>
  </si>
  <si>
    <t>SOUT7260</t>
  </si>
  <si>
    <t>SOUT7261</t>
  </si>
  <si>
    <t>SOUT7272</t>
  </si>
  <si>
    <t>SOUT7273</t>
  </si>
  <si>
    <t>SOUT7274</t>
  </si>
  <si>
    <t>SOUT7279</t>
  </si>
  <si>
    <t>SOUT7280</t>
  </si>
  <si>
    <t>SOUT7283</t>
  </si>
  <si>
    <t>SOUT7284</t>
  </si>
  <si>
    <t>SOUT7286</t>
  </si>
  <si>
    <t>SOUT7291</t>
  </si>
  <si>
    <t>SOUT7544</t>
  </si>
  <si>
    <t>SOUT7545</t>
  </si>
  <si>
    <t>SOUT7546</t>
  </si>
  <si>
    <t>SOUT7547</t>
  </si>
  <si>
    <t>SOUT7548</t>
  </si>
  <si>
    <t>SOUT7549</t>
  </si>
  <si>
    <t>SOUT7568</t>
  </si>
  <si>
    <t>SOUT7569</t>
  </si>
  <si>
    <t>SOUT7543</t>
  </si>
  <si>
    <t>SOUT8500</t>
  </si>
  <si>
    <t>SOUT8501</t>
  </si>
  <si>
    <t>SOUT8502</t>
  </si>
  <si>
    <t>SOUT8801</t>
  </si>
  <si>
    <t>SOUT8802</t>
  </si>
  <si>
    <t>SOUT8803</t>
  </si>
  <si>
    <t>SOUT8804</t>
  </si>
  <si>
    <t>SOUT8807</t>
  </si>
  <si>
    <t>SOUT8808</t>
  </si>
  <si>
    <t>SOUT8811</t>
  </si>
  <si>
    <t>SOUT8812</t>
  </si>
  <si>
    <t>SOUT8816</t>
  </si>
  <si>
    <t>SOUT8817</t>
  </si>
  <si>
    <t>SOUT8829</t>
  </si>
  <si>
    <t>SOUT8835</t>
  </si>
  <si>
    <t>SOUT8836</t>
  </si>
  <si>
    <t>SOUT8837</t>
  </si>
  <si>
    <t>SOUT8838</t>
  </si>
  <si>
    <t>SOUT8839</t>
  </si>
  <si>
    <t>SOUT8840</t>
  </si>
  <si>
    <t>SOUT8841</t>
  </si>
  <si>
    <t>SOUT8842</t>
  </si>
  <si>
    <t>SOUT8843</t>
  </si>
  <si>
    <t>SOUT8857</t>
  </si>
  <si>
    <t>SOUT8866</t>
  </si>
  <si>
    <t>SOUT8867</t>
  </si>
  <si>
    <t>SOUT8868</t>
  </si>
  <si>
    <t>SOUT8869</t>
  </si>
  <si>
    <t>SOUT8870</t>
  </si>
  <si>
    <t>SOUT8871</t>
  </si>
  <si>
    <t>SOUT8873</t>
  </si>
  <si>
    <t>SOUT8874</t>
  </si>
  <si>
    <t>SOUT8890</t>
  </si>
  <si>
    <t>SOUT8895</t>
  </si>
  <si>
    <t>SOUT8896</t>
  </si>
  <si>
    <t>SOUT8120</t>
  </si>
  <si>
    <t>SOUT8122</t>
  </si>
  <si>
    <t>SOUT8126</t>
  </si>
  <si>
    <t>SOUT8623</t>
  </si>
  <si>
    <t>SOUT8656</t>
  </si>
  <si>
    <t>SOUT8100</t>
  </si>
  <si>
    <t>SOUT8103</t>
  </si>
  <si>
    <t>SOUT8121</t>
  </si>
  <si>
    <t>SOUT8123</t>
  </si>
  <si>
    <t>SOUT8127</t>
  </si>
  <si>
    <t>SOUT8140</t>
  </si>
  <si>
    <t>SOUT8143</t>
  </si>
  <si>
    <t>SOUT8201</t>
  </si>
  <si>
    <t>SOUT8203</t>
  </si>
  <si>
    <t>SOUT8204</t>
  </si>
  <si>
    <t>SOUT8205</t>
  </si>
  <si>
    <t>SOUT8207</t>
  </si>
  <si>
    <t>SOUT8252</t>
  </si>
  <si>
    <t>SOUT8253</t>
  </si>
  <si>
    <t>SOUT8260</t>
  </si>
  <si>
    <t>SOUT8261</t>
  </si>
  <si>
    <t>SOUT8272</t>
  </si>
  <si>
    <t>SOUT8273</t>
  </si>
  <si>
    <t>SOUT8274</t>
  </si>
  <si>
    <t>SOUT8279</t>
  </si>
  <si>
    <t>SOUT8280</t>
  </si>
  <si>
    <t>SOUT8283</t>
  </si>
  <si>
    <t>SOUT8284</t>
  </si>
  <si>
    <t>SOUT8286</t>
  </si>
  <si>
    <t>SOUT8291</t>
  </si>
  <si>
    <t>SOUT8544</t>
  </si>
  <si>
    <t>SOUT8545</t>
  </si>
  <si>
    <t>SOUT8546</t>
  </si>
  <si>
    <t>SOUT8547</t>
  </si>
  <si>
    <t>SOUT8548</t>
  </si>
  <si>
    <t>SOUT8549</t>
  </si>
  <si>
    <t>SOUT8568</t>
  </si>
  <si>
    <t>SOUT8569</t>
  </si>
  <si>
    <t>SOUT8543</t>
  </si>
  <si>
    <t>SPOW3500</t>
  </si>
  <si>
    <t>SPOW3501</t>
  </si>
  <si>
    <t>SPOW3801</t>
  </si>
  <si>
    <t>SPOW3802</t>
  </si>
  <si>
    <t>SPOW3826</t>
  </si>
  <si>
    <t>SPOW3827</t>
  </si>
  <si>
    <t>SPOW3829</t>
  </si>
  <si>
    <t>SPOW3835</t>
  </si>
  <si>
    <t>SPOW3838</t>
  </si>
  <si>
    <t>SPOW3840</t>
  </si>
  <si>
    <t>SPOW3873</t>
  </si>
  <si>
    <t>SPOW3510</t>
  </si>
  <si>
    <t>SPOW3511</t>
  </si>
  <si>
    <t>SPOW3716</t>
  </si>
  <si>
    <t>SPOW3717</t>
  </si>
  <si>
    <t>SPOW3718</t>
  </si>
  <si>
    <t>SPOW3719</t>
  </si>
  <si>
    <t>SPOW3720</t>
  </si>
  <si>
    <t>SPOW3680</t>
  </si>
  <si>
    <t>SPOW3681</t>
  </si>
  <si>
    <t>SPOW4829</t>
  </si>
  <si>
    <t>SPOW4890</t>
  </si>
  <si>
    <t>SPOW4512</t>
  </si>
  <si>
    <t>SPOW4513</t>
  </si>
  <si>
    <t>SPOW4514</t>
  </si>
  <si>
    <t>SPOW4515</t>
  </si>
  <si>
    <t>SPOW4516</t>
  </si>
  <si>
    <t>SPOW4517</t>
  </si>
  <si>
    <t>SPOW4518</t>
  </si>
  <si>
    <t>SPOW4519</t>
  </si>
  <si>
    <t>SPOW4520</t>
  </si>
  <si>
    <t>SPOW4521</t>
  </si>
  <si>
    <t>SPOW4522</t>
  </si>
  <si>
    <t>SPOW4523</t>
  </si>
  <si>
    <t>SPOW4524</t>
  </si>
  <si>
    <t>SPOW4525</t>
  </si>
  <si>
    <t>SPOW4526</t>
  </si>
  <si>
    <t>SPOW4527</t>
  </si>
  <si>
    <t>SPOW4528</t>
  </si>
  <si>
    <t>SPOW4529</t>
  </si>
  <si>
    <t>SPOW4530</t>
  </si>
  <si>
    <t>SPOW4531</t>
  </si>
  <si>
    <t>SPOW4532</t>
  </si>
  <si>
    <t>SPOW4533</t>
  </si>
  <si>
    <t>SPOW4534</t>
  </si>
  <si>
    <t>SPOW4535</t>
  </si>
  <si>
    <t>SPOW4536</t>
  </si>
  <si>
    <t>SPOW4537</t>
  </si>
  <si>
    <t>SPOW4538</t>
  </si>
  <si>
    <t>SPOW4539</t>
  </si>
  <si>
    <t>SPOW4540</t>
  </si>
  <si>
    <t>SPOW4541</t>
  </si>
  <si>
    <t>SPOW4542</t>
  </si>
  <si>
    <t>SPOW4543</t>
  </si>
  <si>
    <t>SPOW4544</t>
  </si>
  <si>
    <t>SPOW4545</t>
  </si>
  <si>
    <t>SPOW4546</t>
  </si>
  <si>
    <t>SPOW4547</t>
  </si>
  <si>
    <t>SPOW4548</t>
  </si>
  <si>
    <t>SPOW4549</t>
  </si>
  <si>
    <t>SPOW4550</t>
  </si>
  <si>
    <t>SPOW4551</t>
  </si>
  <si>
    <t>SPOW4552</t>
  </si>
  <si>
    <t>SPOW4553</t>
  </si>
  <si>
    <t>SPOW4554</t>
  </si>
  <si>
    <t>SPOW4555</t>
  </si>
  <si>
    <t>SPOW4556</t>
  </si>
  <si>
    <t>SPOW4557</t>
  </si>
  <si>
    <t>SPOW4558</t>
  </si>
  <si>
    <t>SPOW4559</t>
  </si>
  <si>
    <t>SPOW4560</t>
  </si>
  <si>
    <t>SPOW4561</t>
  </si>
  <si>
    <t>SPOW4562</t>
  </si>
  <si>
    <t>SPOW4563</t>
  </si>
  <si>
    <t>SPOW4564</t>
  </si>
  <si>
    <t>SPOW4565</t>
  </si>
  <si>
    <t>SPOW4566</t>
  </si>
  <si>
    <t>SPOW4567</t>
  </si>
  <si>
    <t>SPOW4568</t>
  </si>
  <si>
    <t>SPOW4569</t>
  </si>
  <si>
    <t>SPOW4570</t>
  </si>
  <si>
    <t>SPOW4571</t>
  </si>
  <si>
    <t>SPOW4572</t>
  </si>
  <si>
    <t>SPOW4573</t>
  </si>
  <si>
    <t>SPOW4574</t>
  </si>
  <si>
    <t>SPOW4575</t>
  </si>
  <si>
    <t>SPOW4576</t>
  </si>
  <si>
    <t>SPOW4577</t>
  </si>
  <si>
    <t>SPOW4578</t>
  </si>
  <si>
    <t>SPOW4579</t>
  </si>
  <si>
    <t>SPOW4580</t>
  </si>
  <si>
    <t>SPOW4581</t>
  </si>
  <si>
    <t>SPOW4582</t>
  </si>
  <si>
    <t>SPOW4583</t>
  </si>
  <si>
    <t>SPOW4584</t>
  </si>
  <si>
    <t>SPOW4585</t>
  </si>
  <si>
    <t>SPOW4586</t>
  </si>
  <si>
    <t>SPOW4587</t>
  </si>
  <si>
    <t>SPOW4692</t>
  </si>
  <si>
    <t>SPOW4693</t>
  </si>
  <si>
    <t>SPOW4694</t>
  </si>
  <si>
    <t>SPOW4695</t>
  </si>
  <si>
    <t>SPOW5500</t>
  </si>
  <si>
    <t>SPOW5501</t>
  </si>
  <si>
    <t>SPOW5801</t>
  </si>
  <si>
    <t>SPOW5802</t>
  </si>
  <si>
    <t>SPOW5829</t>
  </si>
  <si>
    <t>SPOW5835</t>
  </si>
  <si>
    <t>SPOW5838</t>
  </si>
  <si>
    <t>SPOW5840</t>
  </si>
  <si>
    <t>SPOW5873</t>
  </si>
  <si>
    <t>SPOW5874</t>
  </si>
  <si>
    <t>SPOW5510</t>
  </si>
  <si>
    <t>SPOW5511</t>
  </si>
  <si>
    <t>SPOW5720</t>
  </si>
  <si>
    <t>SPOW5690</t>
  </si>
  <si>
    <t>SPOW5691</t>
  </si>
  <si>
    <t>SPOW6500</t>
  </si>
  <si>
    <t>SPOW6501</t>
  </si>
  <si>
    <t>SPOW6801</t>
  </si>
  <si>
    <t>SPOW6802</t>
  </si>
  <si>
    <t>SPOW6829</t>
  </si>
  <si>
    <t>SPOW6835</t>
  </si>
  <si>
    <t>SPOW6838</t>
  </si>
  <si>
    <t>SPOW6840</t>
  </si>
  <si>
    <t>SPOW6873</t>
  </si>
  <si>
    <t>SPOW6874</t>
  </si>
  <si>
    <t>SPOW6510</t>
  </si>
  <si>
    <t>SPOW6511</t>
  </si>
  <si>
    <t>SPOW6720</t>
  </si>
  <si>
    <t>SPOW6690</t>
  </si>
  <si>
    <t>SPOW6691</t>
  </si>
  <si>
    <t>SPOW7500</t>
  </si>
  <si>
    <t>SPOW7501</t>
  </si>
  <si>
    <t>SPOW7801</t>
  </si>
  <si>
    <t>SPOW7802</t>
  </si>
  <si>
    <t>SPOW7829</t>
  </si>
  <si>
    <t>SPOW7835</t>
  </si>
  <si>
    <t>SPOW7838</t>
  </si>
  <si>
    <t>SPOW7840</t>
  </si>
  <si>
    <t>SPOW7873</t>
  </si>
  <si>
    <t>SPOW7874</t>
  </si>
  <si>
    <t>SPOW7510</t>
  </si>
  <si>
    <t>SPOW7511</t>
  </si>
  <si>
    <t>SPOW7720</t>
  </si>
  <si>
    <t>SPOW7690</t>
  </si>
  <si>
    <t>SPOW7691</t>
  </si>
  <si>
    <t>SPOW8500</t>
  </si>
  <si>
    <t>SPOW8501</t>
  </si>
  <si>
    <t>SPOW8502</t>
  </si>
  <si>
    <t>SPOW8801</t>
  </si>
  <si>
    <t>SPOW8802</t>
  </si>
  <si>
    <t>SPOW8829</t>
  </si>
  <si>
    <t>SPOW8835</t>
  </si>
  <si>
    <t>SPOW8838</t>
  </si>
  <si>
    <t>SPOW8840</t>
  </si>
  <si>
    <t>SPOW8857</t>
  </si>
  <si>
    <t>SPOW8866</t>
  </si>
  <si>
    <t>SPOW8867</t>
  </si>
  <si>
    <t>SPOW8868</t>
  </si>
  <si>
    <t>SPOW8869</t>
  </si>
  <si>
    <t>SPOW8870</t>
  </si>
  <si>
    <t>SPOW8871</t>
  </si>
  <si>
    <t>SPOW8873</t>
  </si>
  <si>
    <t>SPOW8874</t>
  </si>
  <si>
    <t>SPOW8510</t>
  </si>
  <si>
    <t>SPOW8511</t>
  </si>
  <si>
    <t>SPOW8720</t>
  </si>
  <si>
    <t>SPOW8690</t>
  </si>
  <si>
    <t>SPOW8691</t>
  </si>
  <si>
    <t>SWAE3500</t>
  </si>
  <si>
    <t>SWAE3501</t>
  </si>
  <si>
    <t>SWAE3801</t>
  </si>
  <si>
    <t>SWAE3802</t>
  </si>
  <si>
    <t>SWAE3829</t>
  </si>
  <si>
    <t>SWAE3835</t>
  </si>
  <si>
    <t>SWAE3837</t>
  </si>
  <si>
    <t>SWAE3873</t>
  </si>
  <si>
    <t>SWAE3640</t>
  </si>
  <si>
    <t>SWAE3220</t>
  </si>
  <si>
    <t>SWAE3222</t>
  </si>
  <si>
    <t>SWAE3740</t>
  </si>
  <si>
    <t>SWAE3742</t>
  </si>
  <si>
    <t>SWAE4807</t>
  </si>
  <si>
    <t>SWAE4808</t>
  </si>
  <si>
    <t>SWAE4811</t>
  </si>
  <si>
    <t>SWAE4812</t>
  </si>
  <si>
    <t>SWAE4816</t>
  </si>
  <si>
    <t>SWAE4817</t>
  </si>
  <si>
    <t>SWAE4828</t>
  </si>
  <si>
    <t>SWAE4829</t>
  </si>
  <si>
    <t>SWAE4874</t>
  </si>
  <si>
    <t>SWAE4890</t>
  </si>
  <si>
    <t>SWAE4601</t>
  </si>
  <si>
    <t>SWAE4602</t>
  </si>
  <si>
    <t>SWAE4603</t>
  </si>
  <si>
    <t>SWAE4604</t>
  </si>
  <si>
    <t>SWAE4605</t>
  </si>
  <si>
    <t>SWAE4606</t>
  </si>
  <si>
    <t>SWAE4607</t>
  </si>
  <si>
    <t>SWAE4608</t>
  </si>
  <si>
    <t>SWAE4621</t>
  </si>
  <si>
    <t>SWAE4623</t>
  </si>
  <si>
    <t>SWAE4100</t>
  </si>
  <si>
    <t>SWAE4101</t>
  </si>
  <si>
    <t>SWAE4105</t>
  </si>
  <si>
    <t>SWAE4106</t>
  </si>
  <si>
    <t>SWAE4107</t>
  </si>
  <si>
    <t>SWAE4140</t>
  </si>
  <si>
    <t>SWAE4141</t>
  </si>
  <si>
    <t>SWAE4142</t>
  </si>
  <si>
    <t>SWAE4143</t>
  </si>
  <si>
    <t>SWAE4144</t>
  </si>
  <si>
    <t>SWAE4145</t>
  </si>
  <si>
    <t>SWAE4150</t>
  </si>
  <si>
    <t>SWAE4151</t>
  </si>
  <si>
    <t>SWAE4152</t>
  </si>
  <si>
    <t>SWAE4153</t>
  </si>
  <si>
    <t>SWAE4154</t>
  </si>
  <si>
    <t>SWAE4155</t>
  </si>
  <si>
    <t>SWAE4182</t>
  </si>
  <si>
    <t>SWAE4190</t>
  </si>
  <si>
    <t>SWAE4192</t>
  </si>
  <si>
    <t>SWAE4208</t>
  </si>
  <si>
    <t>SWAE4209</t>
  </si>
  <si>
    <t>SWAE4642</t>
  </si>
  <si>
    <t>SWAE4643</t>
  </si>
  <si>
    <t>SWAE4644</t>
  </si>
  <si>
    <t>SWAE4680</t>
  </si>
  <si>
    <t>SWAE4682</t>
  </si>
  <si>
    <t>SWAE4684</t>
  </si>
  <si>
    <t>SWAE5500</t>
  </si>
  <si>
    <t>SWAE5501</t>
  </si>
  <si>
    <t>SWAE5801</t>
  </si>
  <si>
    <t>SWAE5802</t>
  </si>
  <si>
    <t>SWAE5807</t>
  </si>
  <si>
    <t>SWAE5808</t>
  </si>
  <si>
    <t>SWAE5811</t>
  </si>
  <si>
    <t>SWAE5812</t>
  </si>
  <si>
    <t>SWAE5816</t>
  </si>
  <si>
    <t>SWAE5817</t>
  </si>
  <si>
    <t>SWAE5829</t>
  </si>
  <si>
    <t>SWAE5835</t>
  </si>
  <si>
    <t>SWAE5837</t>
  </si>
  <si>
    <t>SWAE5873</t>
  </si>
  <si>
    <t>SWAE5874</t>
  </si>
  <si>
    <t>SWAE5890</t>
  </si>
  <si>
    <t>SWAE5640</t>
  </si>
  <si>
    <t>SWAE5106</t>
  </si>
  <si>
    <t>SWAE5182</t>
  </si>
  <si>
    <t>SWAE5643</t>
  </si>
  <si>
    <t>SWAE5680</t>
  </si>
  <si>
    <t>SWAE5682</t>
  </si>
  <si>
    <t>SWAE5684</t>
  </si>
  <si>
    <t>SWAE6500</t>
  </si>
  <si>
    <t>SWAE6501</t>
  </si>
  <si>
    <t>SWAE6801</t>
  </si>
  <si>
    <t>SWAE6802</t>
  </si>
  <si>
    <t>SWAE6807</t>
  </si>
  <si>
    <t>SWAE6808</t>
  </si>
  <si>
    <t>SWAE6811</t>
  </si>
  <si>
    <t>SWAE6812</t>
  </si>
  <si>
    <t>SWAE6816</t>
  </si>
  <si>
    <t>SWAE6817</t>
  </si>
  <si>
    <t>SWAE6829</t>
  </si>
  <si>
    <t>SWAE6835</t>
  </si>
  <si>
    <t>SWAE6837</t>
  </si>
  <si>
    <t>SWAE6873</t>
  </si>
  <si>
    <t>SWAE6874</t>
  </si>
  <si>
    <t>SWAE6890</t>
  </si>
  <si>
    <t>SWAE6640</t>
  </si>
  <si>
    <t>SWAE6106</t>
  </si>
  <si>
    <t>SWAE6182</t>
  </si>
  <si>
    <t>SWAE6643</t>
  </si>
  <si>
    <t>SWAE6680</t>
  </si>
  <si>
    <t>SWAE6682</t>
  </si>
  <si>
    <t>SWAE6684</t>
  </si>
  <si>
    <t>SWAE7500</t>
  </si>
  <si>
    <t>SWAE7501</t>
  </si>
  <si>
    <t>SWAE7801</t>
  </si>
  <si>
    <t>SWAE7802</t>
  </si>
  <si>
    <t>SWAE7807</t>
  </si>
  <si>
    <t>SWAE7808</t>
  </si>
  <si>
    <t>SWAE7811</t>
  </si>
  <si>
    <t>SWAE7812</t>
  </si>
  <si>
    <t>SWAE7816</t>
  </si>
  <si>
    <t>SWAE7817</t>
  </si>
  <si>
    <t>SWAE7829</t>
  </si>
  <si>
    <t>SWAE7835</t>
  </si>
  <si>
    <t>SWAE7837</t>
  </si>
  <si>
    <t>SWAE7873</t>
  </si>
  <si>
    <t>SWAE7874</t>
  </si>
  <si>
    <t>SWAE7890</t>
  </si>
  <si>
    <t>SWAE7640</t>
  </si>
  <si>
    <t>SWAE7106</t>
  </si>
  <si>
    <t>SWAE7182</t>
  </si>
  <si>
    <t>SWAE7643</t>
  </si>
  <si>
    <t>SWAE7680</t>
  </si>
  <si>
    <t>SWAE7682</t>
  </si>
  <si>
    <t>SWAE7684</t>
  </si>
  <si>
    <t>SWAE8500</t>
  </si>
  <si>
    <t>SWAE8501</t>
  </si>
  <si>
    <t>SWAE8502</t>
  </si>
  <si>
    <t>SWAE8801</t>
  </si>
  <si>
    <t>SWAE8802</t>
  </si>
  <si>
    <t>SWAE8807</t>
  </si>
  <si>
    <t>SWAE8808</t>
  </si>
  <si>
    <t>SWAE8811</t>
  </si>
  <si>
    <t>SWAE8812</t>
  </si>
  <si>
    <t>SWAE8816</t>
  </si>
  <si>
    <t>SWAE8817</t>
  </si>
  <si>
    <t>SWAE8829</t>
  </si>
  <si>
    <t>SWAE8835</t>
  </si>
  <si>
    <t>SWAE8837</t>
  </si>
  <si>
    <t>SWAE8857</t>
  </si>
  <si>
    <t>SWAE8866</t>
  </si>
  <si>
    <t>SWAE8867</t>
  </si>
  <si>
    <t>SWAE8868</t>
  </si>
  <si>
    <t>SWAE8869</t>
  </si>
  <si>
    <t>SWAE8870</t>
  </si>
  <si>
    <t>SWAE8871</t>
  </si>
  <si>
    <t>SWAE8873</t>
  </si>
  <si>
    <t>SWAE8874</t>
  </si>
  <si>
    <t>SWAE8890</t>
  </si>
  <si>
    <t>SWAE8640</t>
  </si>
  <si>
    <t>SWAE8106</t>
  </si>
  <si>
    <t>SWAE8182</t>
  </si>
  <si>
    <t>SWAE8643</t>
  </si>
  <si>
    <t>SWAE8680</t>
  </si>
  <si>
    <t>SWAE8682</t>
  </si>
  <si>
    <t>SWAE8684</t>
  </si>
  <si>
    <t>SWEB3500</t>
  </si>
  <si>
    <t>SWEB3501</t>
  </si>
  <si>
    <t>SWEB3801</t>
  </si>
  <si>
    <t>SWEB3802</t>
  </si>
  <si>
    <t>SWEB3829</t>
  </si>
  <si>
    <t>SWEB3835</t>
  </si>
  <si>
    <t>SWEB3873</t>
  </si>
  <si>
    <t>SWEB3587</t>
  </si>
  <si>
    <t>SWEB3556</t>
  </si>
  <si>
    <t>SWEB3560</t>
  </si>
  <si>
    <t>SWEB3561</t>
  </si>
  <si>
    <t>SWEB4803</t>
  </si>
  <si>
    <t>SWEB4804</t>
  </si>
  <si>
    <t>SWEB4807</t>
  </si>
  <si>
    <t>SWEB4808</t>
  </si>
  <si>
    <t>SWEB4811</t>
  </si>
  <si>
    <t>SWEB4812</t>
  </si>
  <si>
    <t>SWEB4818</t>
  </si>
  <si>
    <t>SWEB4819</t>
  </si>
  <si>
    <t>SWEB4820</t>
  </si>
  <si>
    <t>SWEB4821</t>
  </si>
  <si>
    <t>SWEB4824</t>
  </si>
  <si>
    <t>SWEB4825</t>
  </si>
  <si>
    <t>SWEB4829</t>
  </si>
  <si>
    <t>SWEB4872</t>
  </si>
  <si>
    <t>SWEB4874</t>
  </si>
  <si>
    <t>SWEB4890</t>
  </si>
  <si>
    <t>SWEB4510</t>
  </si>
  <si>
    <t>SWEB4511</t>
  </si>
  <si>
    <t>SWEB4512</t>
  </si>
  <si>
    <t>SWEB4513</t>
  </si>
  <si>
    <t>SWEB4514</t>
  </si>
  <si>
    <t>SWEB4515</t>
  </si>
  <si>
    <t>SWEB4516</t>
  </si>
  <si>
    <t>SWEB4517</t>
  </si>
  <si>
    <t>SWEB4518</t>
  </si>
  <si>
    <t>SWEB4519</t>
  </si>
  <si>
    <t>SWEB4520</t>
  </si>
  <si>
    <t>SWEB4521</t>
  </si>
  <si>
    <t>SWEB4522</t>
  </si>
  <si>
    <t>SWEB4523</t>
  </si>
  <si>
    <t>SWEB4524</t>
  </si>
  <si>
    <t>SWEB4525</t>
  </si>
  <si>
    <t>SWEB4526</t>
  </si>
  <si>
    <t>SWEB4527</t>
  </si>
  <si>
    <t>SWEB4528</t>
  </si>
  <si>
    <t>SWEB4529</t>
  </si>
  <si>
    <t>SWEB4530</t>
  </si>
  <si>
    <t>SWEB4531</t>
  </si>
  <si>
    <t>SWEB4532</t>
  </si>
  <si>
    <t>SWEB4533</t>
  </si>
  <si>
    <t>SWEB4534</t>
  </si>
  <si>
    <t>SWEB4553</t>
  </si>
  <si>
    <t>SWEB4554</t>
  </si>
  <si>
    <t>SWEB4555</t>
  </si>
  <si>
    <t>SWEB4574</t>
  </si>
  <si>
    <t>SWEB4577</t>
  </si>
  <si>
    <t>SWEB4581</t>
  </si>
  <si>
    <t>SWEB4583</t>
  </si>
  <si>
    <t>SWEB4599</t>
  </si>
  <si>
    <t>SWEB4645</t>
  </si>
  <si>
    <t>SWEB4650</t>
  </si>
  <si>
    <t>SWEB4116</t>
  </si>
  <si>
    <t>SWEB4552</t>
  </si>
  <si>
    <t>SWEB4564</t>
  </si>
  <si>
    <t>SWEB4573</t>
  </si>
  <si>
    <t>SWEB4576</t>
  </si>
  <si>
    <t>SWEB4579</t>
  </si>
  <si>
    <t>SWEB4580</t>
  </si>
  <si>
    <t>SWEB4582</t>
  </si>
  <si>
    <t>SWEB4566</t>
  </si>
  <si>
    <t>SWEB4568</t>
  </si>
  <si>
    <t>SWEB4570</t>
  </si>
  <si>
    <t>SWEB4572</t>
  </si>
  <si>
    <t>SWEB5500</t>
  </si>
  <si>
    <t>SWEB5501</t>
  </si>
  <si>
    <t>SWEB5801</t>
  </si>
  <si>
    <t>SWEB5802</t>
  </si>
  <si>
    <t>SWEB5803</t>
  </si>
  <si>
    <t>SWEB5804</t>
  </si>
  <si>
    <t>SWEB5811</t>
  </si>
  <si>
    <t>SWEB5812</t>
  </si>
  <si>
    <t>SWEB5829</t>
  </si>
  <si>
    <t>SWEB5835</t>
  </si>
  <si>
    <t>SWEB5873</t>
  </si>
  <si>
    <t>SWEB5874</t>
  </si>
  <si>
    <t>SWEB5890</t>
  </si>
  <si>
    <t>SWEB5587</t>
  </si>
  <si>
    <t>SWEB5552</t>
  </si>
  <si>
    <t>SWEB5564</t>
  </si>
  <si>
    <t>SWEB5573</t>
  </si>
  <si>
    <t>SWEB5579</t>
  </si>
  <si>
    <t>SWEB5580</t>
  </si>
  <si>
    <t>SWEB5535</t>
  </si>
  <si>
    <t>SWEB5559</t>
  </si>
  <si>
    <t>SWEB5539</t>
  </si>
  <si>
    <t>SWEB5540</t>
  </si>
  <si>
    <t>SWEB6500</t>
  </si>
  <si>
    <t>SWEB6501</t>
  </si>
  <si>
    <t>SWEB6801</t>
  </si>
  <si>
    <t>SWEB6802</t>
  </si>
  <si>
    <t>SWEB6803</t>
  </si>
  <si>
    <t>SWEB6804</t>
  </si>
  <si>
    <t>SWEB6811</t>
  </si>
  <si>
    <t>SWEB6812</t>
  </si>
  <si>
    <t>SWEB6829</t>
  </si>
  <si>
    <t>SWEB6835</t>
  </si>
  <si>
    <t>SWEB6873</t>
  </si>
  <si>
    <t>SWEB6874</t>
  </si>
  <si>
    <t>SWEB6890</t>
  </si>
  <si>
    <t>SWEB6587</t>
  </si>
  <si>
    <t>SWEB6552</t>
  </si>
  <si>
    <t>SWEB6564</t>
  </si>
  <si>
    <t>SWEB6573</t>
  </si>
  <si>
    <t>SWEB6579</t>
  </si>
  <si>
    <t>SWEB6580</t>
  </si>
  <si>
    <t>SWEB6535</t>
  </si>
  <si>
    <t>SWEB6559</t>
  </si>
  <si>
    <t>SWEB6539</t>
  </si>
  <si>
    <t>SWEB6540</t>
  </si>
  <si>
    <t>SWEB7500</t>
  </si>
  <si>
    <t>SWEB7501</t>
  </si>
  <si>
    <t>SWEB7801</t>
  </si>
  <si>
    <t>SWEB7802</t>
  </si>
  <si>
    <t>SWEB7803</t>
  </si>
  <si>
    <t>SWEB7804</t>
  </si>
  <si>
    <t>SWEB7811</t>
  </si>
  <si>
    <t>SWEB7812</t>
  </si>
  <si>
    <t>SWEB7829</t>
  </si>
  <si>
    <t>SWEB7835</t>
  </si>
  <si>
    <t>SWEB7873</t>
  </si>
  <si>
    <t>SWEB7874</t>
  </si>
  <si>
    <t>SWEB7890</t>
  </si>
  <si>
    <t>SWEB7587</t>
  </si>
  <si>
    <t>SWEB7552</t>
  </si>
  <si>
    <t>SWEB7564</t>
  </si>
  <si>
    <t>SWEB7573</t>
  </si>
  <si>
    <t>SWEB7579</t>
  </si>
  <si>
    <t>SWEB7580</t>
  </si>
  <si>
    <t>SWEB7535</t>
  </si>
  <si>
    <t>SWEB7559</t>
  </si>
  <si>
    <t>SWEB7539</t>
  </si>
  <si>
    <t>SWEB7540</t>
  </si>
  <si>
    <t>SWEB8500</t>
  </si>
  <si>
    <t>SWEB8501</t>
  </si>
  <si>
    <t>SWEB8502</t>
  </si>
  <si>
    <t>SWEB8801</t>
  </si>
  <si>
    <t>SWEB8802</t>
  </si>
  <si>
    <t>SWEB8803</t>
  </si>
  <si>
    <t>SWEB8804</t>
  </si>
  <si>
    <t>SWEB8811</t>
  </si>
  <si>
    <t>SWEB8812</t>
  </si>
  <si>
    <t>SWEB8829</t>
  </si>
  <si>
    <t>SWEB8835</t>
  </si>
  <si>
    <t>SWEB8857</t>
  </si>
  <si>
    <t>SWEB8866</t>
  </si>
  <si>
    <t>SWEB8867</t>
  </si>
  <si>
    <t>SWEB8868</t>
  </si>
  <si>
    <t>SWEB8869</t>
  </si>
  <si>
    <t>SWEB8870</t>
  </si>
  <si>
    <t>SWEB8871</t>
  </si>
  <si>
    <t>SWEB8873</t>
  </si>
  <si>
    <t>SWEB8874</t>
  </si>
  <si>
    <t>SWEB8890</t>
  </si>
  <si>
    <t>SWEB8587</t>
  </si>
  <si>
    <t>SWEB8552</t>
  </si>
  <si>
    <t>SWEB8564</t>
  </si>
  <si>
    <t>SWEB8573</t>
  </si>
  <si>
    <t>SWEB8579</t>
  </si>
  <si>
    <t>SWEB8580</t>
  </si>
  <si>
    <t>SWEB8535</t>
  </si>
  <si>
    <t>SWEB8559</t>
  </si>
  <si>
    <t>SWEB8539</t>
  </si>
  <si>
    <t>SWEB8540</t>
  </si>
  <si>
    <t>YELG3500</t>
  </si>
  <si>
    <t>YELG3501</t>
  </si>
  <si>
    <t>YELG3801</t>
  </si>
  <si>
    <t>YELG3802</t>
  </si>
  <si>
    <t>YELG3826</t>
  </si>
  <si>
    <t>YELG3827</t>
  </si>
  <si>
    <t>YELG3829</t>
  </si>
  <si>
    <t>YELG3833</t>
  </si>
  <si>
    <t>YELG3835</t>
  </si>
  <si>
    <t>YELG3836</t>
  </si>
  <si>
    <t>YELG3837</t>
  </si>
  <si>
    <t>YELG3839</t>
  </si>
  <si>
    <t>YELG3841</t>
  </si>
  <si>
    <t>YELG3843</t>
  </si>
  <si>
    <t>YELG3873</t>
  </si>
  <si>
    <t>YELG3566</t>
  </si>
  <si>
    <t>YELG3567</t>
  </si>
  <si>
    <t>YELG3568</t>
  </si>
  <si>
    <t>YELG3569</t>
  </si>
  <si>
    <t>YELG3518</t>
  </si>
  <si>
    <t>YELG3519</t>
  </si>
  <si>
    <t>YELG4811</t>
  </si>
  <si>
    <t>YELG4812</t>
  </si>
  <si>
    <t>YELG4828</t>
  </si>
  <si>
    <t>YELG4829</t>
  </si>
  <si>
    <t>YELG4874</t>
  </si>
  <si>
    <t>YELG4890</t>
  </si>
  <si>
    <t>YELG4522</t>
  </si>
  <si>
    <t>YELG4523</t>
  </si>
  <si>
    <t>YELG4524</t>
  </si>
  <si>
    <t>YELG4525</t>
  </si>
  <si>
    <t>YELG4526</t>
  </si>
  <si>
    <t>YELG4527</t>
  </si>
  <si>
    <t>YELG4528</t>
  </si>
  <si>
    <t>YELG4529</t>
  </si>
  <si>
    <t>YELG4530</t>
  </si>
  <si>
    <t>YELG4531</t>
  </si>
  <si>
    <t>YELG4532</t>
  </si>
  <si>
    <t>YELG4533</t>
  </si>
  <si>
    <t>YELG4534</t>
  </si>
  <si>
    <t>YELG4535</t>
  </si>
  <si>
    <t>YELG4536</t>
  </si>
  <si>
    <t>YELG4537</t>
  </si>
  <si>
    <t>YELG4538</t>
  </si>
  <si>
    <t>YELG4539</t>
  </si>
  <si>
    <t>YELG4540</t>
  </si>
  <si>
    <t>YELG4541</t>
  </si>
  <si>
    <t>YELG4542</t>
  </si>
  <si>
    <t>YELG4543</t>
  </si>
  <si>
    <t>YELG4544</t>
  </si>
  <si>
    <t>YELG4545</t>
  </si>
  <si>
    <t>YELG4546</t>
  </si>
  <si>
    <t>YELG4547</t>
  </si>
  <si>
    <t>YELG4548</t>
  </si>
  <si>
    <t>YELG4549</t>
  </si>
  <si>
    <t>YELG4550</t>
  </si>
  <si>
    <t>YELG4551</t>
  </si>
  <si>
    <t>YELG4552</t>
  </si>
  <si>
    <t>YELG4553</t>
  </si>
  <si>
    <t>YELG4554</t>
  </si>
  <si>
    <t>YELG4555</t>
  </si>
  <si>
    <t>YELG4575</t>
  </si>
  <si>
    <t>YELG4576</t>
  </si>
  <si>
    <t>YELG4577</t>
  </si>
  <si>
    <t>YELG4578</t>
  </si>
  <si>
    <t>YELG4579</t>
  </si>
  <si>
    <t>YELG4580</t>
  </si>
  <si>
    <t>YELG4581</t>
  </si>
  <si>
    <t>YELG4582</t>
  </si>
  <si>
    <t>YELG4583</t>
  </si>
  <si>
    <t>YELG4584</t>
  </si>
  <si>
    <t>YELG4585</t>
  </si>
  <si>
    <t>YELG4586</t>
  </si>
  <si>
    <t>YELG4587</t>
  </si>
  <si>
    <t>YELG4588</t>
  </si>
  <si>
    <t>YELG4589</t>
  </si>
  <si>
    <t>YELG4590</t>
  </si>
  <si>
    <t>YELG4591</t>
  </si>
  <si>
    <t>YELG4592</t>
  </si>
  <si>
    <t>YELG4593</t>
  </si>
  <si>
    <t>YELG4594</t>
  </si>
  <si>
    <t>YELG4595</t>
  </si>
  <si>
    <t>YELG4596</t>
  </si>
  <si>
    <t>YELG4597</t>
  </si>
  <si>
    <t>YELG4598</t>
  </si>
  <si>
    <t>YELG4599</t>
  </si>
  <si>
    <t>YELG4600</t>
  </si>
  <si>
    <t>YELG4601</t>
  </si>
  <si>
    <t>YELG4602</t>
  </si>
  <si>
    <t>YELG4603</t>
  </si>
  <si>
    <t>YELG4604</t>
  </si>
  <si>
    <t>YELG4605</t>
  </si>
  <si>
    <t>YELG4606</t>
  </si>
  <si>
    <t>YELG4514</t>
  </si>
  <si>
    <t>YELG4515</t>
  </si>
  <si>
    <t>YELG4564</t>
  </si>
  <si>
    <t>YELG4570</t>
  </si>
  <si>
    <t>YELG4571</t>
  </si>
  <si>
    <t>YELG4572</t>
  </si>
  <si>
    <t>YELG4520</t>
  </si>
  <si>
    <t>YELG4521</t>
  </si>
  <si>
    <t>YELG5500</t>
  </si>
  <si>
    <t>YELG5501</t>
  </si>
  <si>
    <t>YELG5801</t>
  </si>
  <si>
    <t>YELG5802</t>
  </si>
  <si>
    <t>YELG5807</t>
  </si>
  <si>
    <t>YELG5808</t>
  </si>
  <si>
    <t>YELG5811</t>
  </si>
  <si>
    <t>YELG5812</t>
  </si>
  <si>
    <t>YELG5829</t>
  </si>
  <si>
    <t>YELG5833</t>
  </si>
  <si>
    <t>YELG5835</t>
  </si>
  <si>
    <t>YELG5836</t>
  </si>
  <si>
    <t>YELG5837</t>
  </si>
  <si>
    <t>YELG5839</t>
  </si>
  <si>
    <t>YELG5841</t>
  </si>
  <si>
    <t>YELG5843</t>
  </si>
  <si>
    <t>YELG5873</t>
  </si>
  <si>
    <t>YELG5874</t>
  </si>
  <si>
    <t>YELG5890</t>
  </si>
  <si>
    <t>YELG5566</t>
  </si>
  <si>
    <t>YELG5567</t>
  </si>
  <si>
    <t>YELG5568</t>
  </si>
  <si>
    <t>YELG5569</t>
  </si>
  <si>
    <t>YELG5510</t>
  </si>
  <si>
    <t>YELG5511</t>
  </si>
  <si>
    <t>YELG5514</t>
  </si>
  <si>
    <t>YELG5515</t>
  </si>
  <si>
    <t>YELG5570</t>
  </si>
  <si>
    <t>YELG5571</t>
  </si>
  <si>
    <t>YELG5572</t>
  </si>
  <si>
    <t>YELG5565</t>
  </si>
  <si>
    <t>YELG6500</t>
  </si>
  <si>
    <t>YELG6501</t>
  </si>
  <si>
    <t>YELG6801</t>
  </si>
  <si>
    <t>YELG6802</t>
  </si>
  <si>
    <t>YELG6807</t>
  </si>
  <si>
    <t>YELG6808</t>
  </si>
  <si>
    <t>YELG6811</t>
  </si>
  <si>
    <t>YELG6812</t>
  </si>
  <si>
    <t>YELG6829</t>
  </si>
  <si>
    <t>YELG6833</t>
  </si>
  <si>
    <t>YELG6835</t>
  </si>
  <si>
    <t>YELG6836</t>
  </si>
  <si>
    <t>YELG6837</t>
  </si>
  <si>
    <t>YELG6839</t>
  </si>
  <si>
    <t>YELG6841</t>
  </si>
  <si>
    <t>YELG6843</t>
  </si>
  <si>
    <t>YELG6873</t>
  </si>
  <si>
    <t>YELG6874</t>
  </si>
  <si>
    <t>YELG6890</t>
  </si>
  <si>
    <t>YELG6566</t>
  </si>
  <si>
    <t>YELG6567</t>
  </si>
  <si>
    <t>YELG6568</t>
  </si>
  <si>
    <t>YELG6569</t>
  </si>
  <si>
    <t>YELG6510</t>
  </si>
  <si>
    <t>YELG6511</t>
  </si>
  <si>
    <t>YELG6514</t>
  </si>
  <si>
    <t>YELG6515</t>
  </si>
  <si>
    <t>YELG6570</t>
  </si>
  <si>
    <t>YELG6571</t>
  </si>
  <si>
    <t>YELG6572</t>
  </si>
  <si>
    <t>YELG6565</t>
  </si>
  <si>
    <t>YELG7500</t>
  </si>
  <si>
    <t>YELG7501</t>
  </si>
  <si>
    <t>YELG7801</t>
  </si>
  <si>
    <t>YELG7802</t>
  </si>
  <si>
    <t>YELG7807</t>
  </si>
  <si>
    <t>YELG7808</t>
  </si>
  <si>
    <t>YELG7811</t>
  </si>
  <si>
    <t>YELG7812</t>
  </si>
  <si>
    <t>YELG7829</t>
  </si>
  <si>
    <t>YELG7833</t>
  </si>
  <si>
    <t>YELG7835</t>
  </si>
  <si>
    <t>YELG7836</t>
  </si>
  <si>
    <t>YELG7837</t>
  </si>
  <si>
    <t>YELG7839</t>
  </si>
  <si>
    <t>YELG7841</t>
  </si>
  <si>
    <t>YELG7843</t>
  </si>
  <si>
    <t>YELG7873</t>
  </si>
  <si>
    <t>YELG7874</t>
  </si>
  <si>
    <t>YELG7890</t>
  </si>
  <si>
    <t>YELG7566</t>
  </si>
  <si>
    <t>YELG7567</t>
  </si>
  <si>
    <t>YELG7568</t>
  </si>
  <si>
    <t>YELG7569</t>
  </si>
  <si>
    <t>YELG7510</t>
  </si>
  <si>
    <t>YELG7511</t>
  </si>
  <si>
    <t>YELG7514</t>
  </si>
  <si>
    <t>YELG7515</t>
  </si>
  <si>
    <t>YELG7570</t>
  </si>
  <si>
    <t>YELG7571</t>
  </si>
  <si>
    <t>YELG7572</t>
  </si>
  <si>
    <t>YELG7565</t>
  </si>
  <si>
    <t>YELG8500</t>
  </si>
  <si>
    <t>YELG8501</t>
  </si>
  <si>
    <t>YELG8502</t>
  </si>
  <si>
    <t>YELG8801</t>
  </si>
  <si>
    <t>YELG8802</t>
  </si>
  <si>
    <t>YELG8807</t>
  </si>
  <si>
    <t>YELG8808</t>
  </si>
  <si>
    <t>YELG8811</t>
  </si>
  <si>
    <t>YELG8812</t>
  </si>
  <si>
    <t>YELG8829</t>
  </si>
  <si>
    <t>YELG8833</t>
  </si>
  <si>
    <t>YELG8835</t>
  </si>
  <si>
    <t>YELG8836</t>
  </si>
  <si>
    <t>YELG8837</t>
  </si>
  <si>
    <t>YELG8839</t>
  </si>
  <si>
    <t>YELG8841</t>
  </si>
  <si>
    <t>YELG8843</t>
  </si>
  <si>
    <t>YELG8857</t>
  </si>
  <si>
    <t>YELG8866</t>
  </si>
  <si>
    <t>YELG8867</t>
  </si>
  <si>
    <t>YELG8868</t>
  </si>
  <si>
    <t>YELG8869</t>
  </si>
  <si>
    <t>YELG8870</t>
  </si>
  <si>
    <t>YELG8871</t>
  </si>
  <si>
    <t>YELG8873</t>
  </si>
  <si>
    <t>YELG8874</t>
  </si>
  <si>
    <t>YELG8890</t>
  </si>
  <si>
    <t>YELG8566</t>
  </si>
  <si>
    <t>YELG8567</t>
  </si>
  <si>
    <t>YELG8568</t>
  </si>
  <si>
    <t>YELG8569</t>
  </si>
  <si>
    <t>YELG8510</t>
  </si>
  <si>
    <t>YELG8511</t>
  </si>
  <si>
    <t>YELG8514</t>
  </si>
  <si>
    <t>YELG8515</t>
  </si>
  <si>
    <t>YELG8570</t>
  </si>
  <si>
    <t>YELG8571</t>
  </si>
  <si>
    <t>YELG8572</t>
  </si>
  <si>
    <t>YELG8565</t>
  </si>
  <si>
    <t>500</t>
  </si>
  <si>
    <t>501</t>
  </si>
  <si>
    <t>801</t>
  </si>
  <si>
    <t>802</t>
  </si>
  <si>
    <t>829</t>
  </si>
  <si>
    <t>835</t>
  </si>
  <si>
    <t>873</t>
  </si>
  <si>
    <t>510</t>
  </si>
  <si>
    <t>004</t>
  </si>
  <si>
    <t>005</t>
  </si>
  <si>
    <t>006</t>
  </si>
  <si>
    <t>807</t>
  </si>
  <si>
    <t>808</t>
  </si>
  <si>
    <t>811</t>
  </si>
  <si>
    <t>812</t>
  </si>
  <si>
    <t>874</t>
  </si>
  <si>
    <t>890</t>
  </si>
  <si>
    <t>002</t>
  </si>
  <si>
    <t>511</t>
  </si>
  <si>
    <t>512</t>
  </si>
  <si>
    <t>513</t>
  </si>
  <si>
    <t>514</t>
  </si>
  <si>
    <t>502</t>
  </si>
  <si>
    <t>857</t>
  </si>
  <si>
    <t>866</t>
  </si>
  <si>
    <t>867</t>
  </si>
  <si>
    <t>868</t>
  </si>
  <si>
    <t>869</t>
  </si>
  <si>
    <t>870</t>
  </si>
  <si>
    <t>871</t>
  </si>
  <si>
    <t>833</t>
  </si>
  <si>
    <t>840</t>
  </si>
  <si>
    <t>279</t>
  </si>
  <si>
    <t>717</t>
  </si>
  <si>
    <t>719</t>
  </si>
  <si>
    <t>778</t>
  </si>
  <si>
    <t>779</t>
  </si>
  <si>
    <t>136</t>
  </si>
  <si>
    <t>137</t>
  </si>
  <si>
    <t>205</t>
  </si>
  <si>
    <t>207</t>
  </si>
  <si>
    <t>276</t>
  </si>
  <si>
    <t>636</t>
  </si>
  <si>
    <t>637</t>
  </si>
  <si>
    <t>660</t>
  </si>
  <si>
    <t>661</t>
  </si>
  <si>
    <t>705</t>
  </si>
  <si>
    <t>707</t>
  </si>
  <si>
    <t>776</t>
  </si>
  <si>
    <t>777</t>
  </si>
  <si>
    <t>818</t>
  </si>
  <si>
    <t>819</t>
  </si>
  <si>
    <t>822</t>
  </si>
  <si>
    <t>823</t>
  </si>
  <si>
    <t>108</t>
  </si>
  <si>
    <t>109</t>
  </si>
  <si>
    <t>110</t>
  </si>
  <si>
    <t>111</t>
  </si>
  <si>
    <t>112</t>
  </si>
  <si>
    <t>113</t>
  </si>
  <si>
    <t>114</t>
  </si>
  <si>
    <t>115</t>
  </si>
  <si>
    <t>118</t>
  </si>
  <si>
    <t>119</t>
  </si>
  <si>
    <t>128</t>
  </si>
  <si>
    <t>129</t>
  </si>
  <si>
    <t>132</t>
  </si>
  <si>
    <t>133</t>
  </si>
  <si>
    <t>134</t>
  </si>
  <si>
    <t>135</t>
  </si>
  <si>
    <t>274</t>
  </si>
  <si>
    <t>608</t>
  </si>
  <si>
    <t>609</t>
  </si>
  <si>
    <t>610</t>
  </si>
  <si>
    <t>611</t>
  </si>
  <si>
    <t>612</t>
  </si>
  <si>
    <t>613</t>
  </si>
  <si>
    <t>614</t>
  </si>
  <si>
    <t>615</t>
  </si>
  <si>
    <t>618</t>
  </si>
  <si>
    <t>619</t>
  </si>
  <si>
    <t>628</t>
  </si>
  <si>
    <t>629</t>
  </si>
  <si>
    <t>632</t>
  </si>
  <si>
    <t>633</t>
  </si>
  <si>
    <t>634</t>
  </si>
  <si>
    <t>635</t>
  </si>
  <si>
    <t>662</t>
  </si>
  <si>
    <t>663</t>
  </si>
  <si>
    <t>664</t>
  </si>
  <si>
    <t>665</t>
  </si>
  <si>
    <t>774</t>
  </si>
  <si>
    <t>100</t>
  </si>
  <si>
    <t>101</t>
  </si>
  <si>
    <t>124</t>
  </si>
  <si>
    <t>125</t>
  </si>
  <si>
    <t>126</t>
  </si>
  <si>
    <t>127</t>
  </si>
  <si>
    <t>130</t>
  </si>
  <si>
    <t>131</t>
  </si>
  <si>
    <t>142</t>
  </si>
  <si>
    <t>143</t>
  </si>
  <si>
    <t>144</t>
  </si>
  <si>
    <t>145</t>
  </si>
  <si>
    <t>166</t>
  </si>
  <si>
    <t>167</t>
  </si>
  <si>
    <t>201</t>
  </si>
  <si>
    <t>203</t>
  </si>
  <si>
    <t>209</t>
  </si>
  <si>
    <t>211</t>
  </si>
  <si>
    <t>213</t>
  </si>
  <si>
    <t>215</t>
  </si>
  <si>
    <t>600</t>
  </si>
  <si>
    <t>601</t>
  </si>
  <si>
    <t>624</t>
  </si>
  <si>
    <t>625</t>
  </si>
  <si>
    <t>626</t>
  </si>
  <si>
    <t>627</t>
  </si>
  <si>
    <t>630</t>
  </si>
  <si>
    <t>631</t>
  </si>
  <si>
    <t>642</t>
  </si>
  <si>
    <t>643</t>
  </si>
  <si>
    <t>650</t>
  </si>
  <si>
    <t>651</t>
  </si>
  <si>
    <t>656</t>
  </si>
  <si>
    <t>657</t>
  </si>
  <si>
    <t>666</t>
  </si>
  <si>
    <t>667</t>
  </si>
  <si>
    <t>701</t>
  </si>
  <si>
    <t>703</t>
  </si>
  <si>
    <t>709</t>
  </si>
  <si>
    <t>711</t>
  </si>
  <si>
    <t>713</t>
  </si>
  <si>
    <t>715</t>
  </si>
  <si>
    <t>138</t>
  </si>
  <si>
    <t>139</t>
  </si>
  <si>
    <t>638</t>
  </si>
  <si>
    <t>639</t>
  </si>
  <si>
    <t>122</t>
  </si>
  <si>
    <t>123</t>
  </si>
  <si>
    <t>622</t>
  </si>
  <si>
    <t>623</t>
  </si>
  <si>
    <t>816</t>
  </si>
  <si>
    <t>817</t>
  </si>
  <si>
    <t>826</t>
  </si>
  <si>
    <t>827</t>
  </si>
  <si>
    <t>837</t>
  </si>
  <si>
    <t>838</t>
  </si>
  <si>
    <t>839</t>
  </si>
  <si>
    <t>895</t>
  </si>
  <si>
    <t>896</t>
  </si>
  <si>
    <t>015</t>
  </si>
  <si>
    <t>022</t>
  </si>
  <si>
    <t>154</t>
  </si>
  <si>
    <t>155</t>
  </si>
  <si>
    <t>156</t>
  </si>
  <si>
    <t>532</t>
  </si>
  <si>
    <t>541</t>
  </si>
  <si>
    <t>603</t>
  </si>
  <si>
    <t>607</t>
  </si>
  <si>
    <t>647</t>
  </si>
  <si>
    <t>658</t>
  </si>
  <si>
    <t>659</t>
  </si>
  <si>
    <t>029</t>
  </si>
  <si>
    <t>030</t>
  </si>
  <si>
    <t>033</t>
  </si>
  <si>
    <t>034</t>
  </si>
  <si>
    <t>103</t>
  </si>
  <si>
    <t>140</t>
  </si>
  <si>
    <t>522</t>
  </si>
  <si>
    <t>524</t>
  </si>
  <si>
    <t>529</t>
  </si>
  <si>
    <t>534</t>
  </si>
  <si>
    <t>536</t>
  </si>
  <si>
    <t>538</t>
  </si>
  <si>
    <t>556</t>
  </si>
  <si>
    <t>557</t>
  </si>
  <si>
    <t>558</t>
  </si>
  <si>
    <t>559</t>
  </si>
  <si>
    <t>604</t>
  </si>
  <si>
    <t>640</t>
  </si>
  <si>
    <t>644</t>
  </si>
  <si>
    <t>828</t>
  </si>
  <si>
    <t>516</t>
  </si>
  <si>
    <t>517</t>
  </si>
  <si>
    <t>518</t>
  </si>
  <si>
    <t>519</t>
  </si>
  <si>
    <t>521</t>
  </si>
  <si>
    <t>526</t>
  </si>
  <si>
    <t>527</t>
  </si>
  <si>
    <t>528</t>
  </si>
  <si>
    <t>554</t>
  </si>
  <si>
    <t>031</t>
  </si>
  <si>
    <t>032</t>
  </si>
  <si>
    <t>530</t>
  </si>
  <si>
    <t>539</t>
  </si>
  <si>
    <t>560</t>
  </si>
  <si>
    <t>561</t>
  </si>
  <si>
    <t>012</t>
  </si>
  <si>
    <t>019</t>
  </si>
  <si>
    <t>525</t>
  </si>
  <si>
    <t>537</t>
  </si>
  <si>
    <t>016</t>
  </si>
  <si>
    <t>533</t>
  </si>
  <si>
    <t>803</t>
  </si>
  <si>
    <t>804</t>
  </si>
  <si>
    <t>836</t>
  </si>
  <si>
    <t>820</t>
  </si>
  <si>
    <t>821</t>
  </si>
  <si>
    <t>877</t>
  </si>
  <si>
    <t>878</t>
  </si>
  <si>
    <t>892</t>
  </si>
  <si>
    <t>515</t>
  </si>
  <si>
    <t>001</t>
  </si>
  <si>
    <t>071</t>
  </si>
  <si>
    <t>072</t>
  </si>
  <si>
    <t>690</t>
  </si>
  <si>
    <t>691</t>
  </si>
  <si>
    <t>685</t>
  </si>
  <si>
    <t>686</t>
  </si>
  <si>
    <t>687</t>
  </si>
  <si>
    <t>708</t>
  </si>
  <si>
    <t>727</t>
  </si>
  <si>
    <t>729</t>
  </si>
  <si>
    <t>094</t>
  </si>
  <si>
    <t>095</t>
  </si>
  <si>
    <t>096</t>
  </si>
  <si>
    <t>688</t>
  </si>
  <si>
    <t>689</t>
  </si>
  <si>
    <t>649</t>
  </si>
  <si>
    <t>668</t>
  </si>
  <si>
    <t>669</t>
  </si>
  <si>
    <t>670</t>
  </si>
  <si>
    <t>671</t>
  </si>
  <si>
    <t>672</t>
  </si>
  <si>
    <t>673</t>
  </si>
  <si>
    <t>674</t>
  </si>
  <si>
    <t>675</t>
  </si>
  <si>
    <t>676</t>
  </si>
  <si>
    <t>677</t>
  </si>
  <si>
    <t>678</t>
  </si>
  <si>
    <t>679</t>
  </si>
  <si>
    <t>680</t>
  </si>
  <si>
    <t>681</t>
  </si>
  <si>
    <t>682</t>
  </si>
  <si>
    <t>683</t>
  </si>
  <si>
    <t>684</t>
  </si>
  <si>
    <t>730</t>
  </si>
  <si>
    <t>089</t>
  </si>
  <si>
    <t>090</t>
  </si>
  <si>
    <t>091</t>
  </si>
  <si>
    <t>097</t>
  </si>
  <si>
    <t>098</t>
  </si>
  <si>
    <t>099</t>
  </si>
  <si>
    <t>692</t>
  </si>
  <si>
    <t>693</t>
  </si>
  <si>
    <t>694</t>
  </si>
  <si>
    <t>728</t>
  </si>
  <si>
    <t>710</t>
  </si>
  <si>
    <t>800</t>
  </si>
  <si>
    <t>841</t>
  </si>
  <si>
    <t>842</t>
  </si>
  <si>
    <t>843</t>
  </si>
  <si>
    <t>010</t>
  </si>
  <si>
    <t>038</t>
  </si>
  <si>
    <t>058</t>
  </si>
  <si>
    <t>272</t>
  </si>
  <si>
    <t>273</t>
  </si>
  <si>
    <t>278</t>
  </si>
  <si>
    <t>280</t>
  </si>
  <si>
    <t>283</t>
  </si>
  <si>
    <t>284</t>
  </si>
  <si>
    <t>286</t>
  </si>
  <si>
    <t>291</t>
  </si>
  <si>
    <t>003</t>
  </si>
  <si>
    <t>285</t>
  </si>
  <si>
    <t>011</t>
  </si>
  <si>
    <t>021</t>
  </si>
  <si>
    <t>054</t>
  </si>
  <si>
    <t>059</t>
  </si>
  <si>
    <t>060</t>
  </si>
  <si>
    <t>045</t>
  </si>
  <si>
    <t>046</t>
  </si>
  <si>
    <t>013</t>
  </si>
  <si>
    <t>061</t>
  </si>
  <si>
    <t>520</t>
  </si>
  <si>
    <t>093</t>
  </si>
  <si>
    <t>062</t>
  </si>
  <si>
    <t>063</t>
  </si>
  <si>
    <t>523</t>
  </si>
  <si>
    <t>531</t>
  </si>
  <si>
    <t>555</t>
  </si>
  <si>
    <t>043</t>
  </si>
  <si>
    <t>044</t>
  </si>
  <si>
    <t>047</t>
  </si>
  <si>
    <t>048</t>
  </si>
  <si>
    <t>036</t>
  </si>
  <si>
    <t>037</t>
  </si>
  <si>
    <t>053</t>
  </si>
  <si>
    <t>057</t>
  </si>
  <si>
    <t>565</t>
  </si>
  <si>
    <t>039</t>
  </si>
  <si>
    <t>551</t>
  </si>
  <si>
    <t>023</t>
  </si>
  <si>
    <t>024</t>
  </si>
  <si>
    <t>026</t>
  </si>
  <si>
    <t>540</t>
  </si>
  <si>
    <t>055</t>
  </si>
  <si>
    <t>056</t>
  </si>
  <si>
    <t>035</t>
  </si>
  <si>
    <t>570</t>
  </si>
  <si>
    <t>546</t>
  </si>
  <si>
    <t>014</t>
  </si>
  <si>
    <t>535</t>
  </si>
  <si>
    <t>543</t>
  </si>
  <si>
    <t>894</t>
  </si>
  <si>
    <t>553</t>
  </si>
  <si>
    <t>587</t>
  </si>
  <si>
    <t>018</t>
  </si>
  <si>
    <t>548</t>
  </si>
  <si>
    <t>549</t>
  </si>
  <si>
    <t>157</t>
  </si>
  <si>
    <t>158</t>
  </si>
  <si>
    <t>824</t>
  </si>
  <si>
    <t>027</t>
  </si>
  <si>
    <t>041</t>
  </si>
  <si>
    <t>049</t>
  </si>
  <si>
    <t>051</t>
  </si>
  <si>
    <t>542</t>
  </si>
  <si>
    <t>544</t>
  </si>
  <si>
    <t>550</t>
  </si>
  <si>
    <t>552</t>
  </si>
  <si>
    <t>566</t>
  </si>
  <si>
    <t>568</t>
  </si>
  <si>
    <t>066</t>
  </si>
  <si>
    <t>571</t>
  </si>
  <si>
    <t>572</t>
  </si>
  <si>
    <t>064</t>
  </si>
  <si>
    <t>120</t>
  </si>
  <si>
    <t>104</t>
  </si>
  <si>
    <t>105</t>
  </si>
  <si>
    <t>121</t>
  </si>
  <si>
    <t>204</t>
  </si>
  <si>
    <t>252</t>
  </si>
  <si>
    <t>253</t>
  </si>
  <si>
    <t>260</t>
  </si>
  <si>
    <t>261</t>
  </si>
  <si>
    <t>545</t>
  </si>
  <si>
    <t>547</t>
  </si>
  <si>
    <t>569</t>
  </si>
  <si>
    <t>616</t>
  </si>
  <si>
    <t>617</t>
  </si>
  <si>
    <t>017</t>
  </si>
  <si>
    <t>075</t>
  </si>
  <si>
    <t>076</t>
  </si>
  <si>
    <t>575</t>
  </si>
  <si>
    <t>576</t>
  </si>
  <si>
    <t>716</t>
  </si>
  <si>
    <t>718</t>
  </si>
  <si>
    <t>720</t>
  </si>
  <si>
    <t>562</t>
  </si>
  <si>
    <t>563</t>
  </si>
  <si>
    <t>564</t>
  </si>
  <si>
    <t>567</t>
  </si>
  <si>
    <t>573</t>
  </si>
  <si>
    <t>574</t>
  </si>
  <si>
    <t>577</t>
  </si>
  <si>
    <t>578</t>
  </si>
  <si>
    <t>579</t>
  </si>
  <si>
    <t>580</t>
  </si>
  <si>
    <t>581</t>
  </si>
  <si>
    <t>582</t>
  </si>
  <si>
    <t>583</t>
  </si>
  <si>
    <t>584</t>
  </si>
  <si>
    <t>585</t>
  </si>
  <si>
    <t>586</t>
  </si>
  <si>
    <t>695</t>
  </si>
  <si>
    <t>220</t>
  </si>
  <si>
    <t>222</t>
  </si>
  <si>
    <t>740</t>
  </si>
  <si>
    <t>742</t>
  </si>
  <si>
    <t>602</t>
  </si>
  <si>
    <t>605</t>
  </si>
  <si>
    <t>606</t>
  </si>
  <si>
    <t>621</t>
  </si>
  <si>
    <t>106</t>
  </si>
  <si>
    <t>107</t>
  </si>
  <si>
    <t>141</t>
  </si>
  <si>
    <t>150</t>
  </si>
  <si>
    <t>151</t>
  </si>
  <si>
    <t>152</t>
  </si>
  <si>
    <t>153</t>
  </si>
  <si>
    <t>182</t>
  </si>
  <si>
    <t>190</t>
  </si>
  <si>
    <t>192</t>
  </si>
  <si>
    <t>208</t>
  </si>
  <si>
    <t>050</t>
  </si>
  <si>
    <t>825</t>
  </si>
  <si>
    <t>872</t>
  </si>
  <si>
    <t>007</t>
  </si>
  <si>
    <t>020</t>
  </si>
  <si>
    <t>025</t>
  </si>
  <si>
    <t>074</t>
  </si>
  <si>
    <t>599</t>
  </si>
  <si>
    <t>645</t>
  </si>
  <si>
    <t>042</t>
  </si>
  <si>
    <t>116</t>
  </si>
  <si>
    <t>028</t>
  </si>
  <si>
    <t>052</t>
  </si>
  <si>
    <t>065</t>
  </si>
  <si>
    <t>067</t>
  </si>
  <si>
    <t>068</t>
  </si>
  <si>
    <t>069</t>
  </si>
  <si>
    <t>070</t>
  </si>
  <si>
    <t>073</t>
  </si>
  <si>
    <t>077</t>
  </si>
  <si>
    <t>078</t>
  </si>
  <si>
    <t>079</t>
  </si>
  <si>
    <t>080</t>
  </si>
  <si>
    <t>081</t>
  </si>
  <si>
    <t>588</t>
  </si>
  <si>
    <t>589</t>
  </si>
  <si>
    <t>590</t>
  </si>
  <si>
    <t>591</t>
  </si>
  <si>
    <t>592</t>
  </si>
  <si>
    <t>593</t>
  </si>
  <si>
    <t>594</t>
  </si>
  <si>
    <t>595</t>
  </si>
  <si>
    <t>596</t>
  </si>
  <si>
    <t>597</t>
  </si>
  <si>
    <t>598</t>
  </si>
  <si>
    <t>EDFI3004</t>
  </si>
  <si>
    <t>EDFI3005</t>
  </si>
  <si>
    <t>EDFI3006</t>
  </si>
  <si>
    <t>EDFI4002</t>
  </si>
  <si>
    <t>EDFI5002</t>
  </si>
  <si>
    <t>EDFI5008</t>
  </si>
  <si>
    <t>EDFI5009</t>
  </si>
  <si>
    <t>EDFI6002</t>
  </si>
  <si>
    <t>EDFI6008</t>
  </si>
  <si>
    <t>EDFI6009</t>
  </si>
  <si>
    <t>EDFI7002</t>
  </si>
  <si>
    <t>EDFI7008</t>
  </si>
  <si>
    <t>EDFI7009</t>
  </si>
  <si>
    <t>EDFI8002</t>
  </si>
  <si>
    <t>EDFI8008</t>
  </si>
  <si>
    <t>EDFI8009</t>
  </si>
  <si>
    <t>EMEB3015</t>
  </si>
  <si>
    <t>EMEB3022</t>
  </si>
  <si>
    <t>EMEB3029</t>
  </si>
  <si>
    <t>EMEB3030</t>
  </si>
  <si>
    <t>EMEB3033</t>
  </si>
  <si>
    <t>EMEB3034</t>
  </si>
  <si>
    <t>EMEB4033</t>
  </si>
  <si>
    <t>EMEB4034</t>
  </si>
  <si>
    <t>EMEB4031</t>
  </si>
  <si>
    <t>EMEB4032</t>
  </si>
  <si>
    <t>EMEB5015</t>
  </si>
  <si>
    <t>EMEB5022</t>
  </si>
  <si>
    <t>EMEB5012</t>
  </si>
  <si>
    <t>EMEB5019</t>
  </si>
  <si>
    <t>EMEB5016</t>
  </si>
  <si>
    <t>EMEB6015</t>
  </si>
  <si>
    <t>EMEB6022</t>
  </si>
  <si>
    <t>EMEB6012</t>
  </si>
  <si>
    <t>EMEB6019</t>
  </si>
  <si>
    <t>EMEB6016</t>
  </si>
  <si>
    <t>EMEB7015</t>
  </si>
  <si>
    <t>EMEB7022</t>
  </si>
  <si>
    <t>EMEB7012</t>
  </si>
  <si>
    <t>EMEB7019</t>
  </si>
  <si>
    <t>EMEB7016</t>
  </si>
  <si>
    <t>EMEB8015</t>
  </si>
  <si>
    <t>EMEB8022</t>
  </si>
  <si>
    <t>EMEB8012</t>
  </si>
  <si>
    <t>EMEB8019</t>
  </si>
  <si>
    <t>EMEB8016</t>
  </si>
  <si>
    <t>GUCL3005</t>
  </si>
  <si>
    <t>GUCL3006</t>
  </si>
  <si>
    <t>GUCL4001</t>
  </si>
  <si>
    <t>GUCL4002</t>
  </si>
  <si>
    <t>GUCL4005</t>
  </si>
  <si>
    <t>GUCL4006</t>
  </si>
  <si>
    <t>GUCL5005</t>
  </si>
  <si>
    <t>GUCL5006</t>
  </si>
  <si>
    <t>GUCL5071</t>
  </si>
  <si>
    <t>GUCL5072</t>
  </si>
  <si>
    <t>GUCL6005</t>
  </si>
  <si>
    <t>GUCL6006</t>
  </si>
  <si>
    <t>GUCL6071</t>
  </si>
  <si>
    <t>GUCL6072</t>
  </si>
  <si>
    <t>GUCL7005</t>
  </si>
  <si>
    <t>GUCL7006</t>
  </si>
  <si>
    <t>GUCL7071</t>
  </si>
  <si>
    <t>GUCL7072</t>
  </si>
  <si>
    <t>GUCL8005</t>
  </si>
  <si>
    <t>GUCL8006</t>
  </si>
  <si>
    <t>GUCL8071</t>
  </si>
  <si>
    <t>GUCL8072</t>
  </si>
  <si>
    <t>HYDE3001</t>
  </si>
  <si>
    <t>HYDE3094</t>
  </si>
  <si>
    <t>HYDE3095</t>
  </si>
  <si>
    <t>HYDE3096</t>
  </si>
  <si>
    <t>HYDE4089</t>
  </si>
  <si>
    <t>HYDE4090</t>
  </si>
  <si>
    <t>HYDE4091</t>
  </si>
  <si>
    <t>HYDE4097</t>
  </si>
  <si>
    <t>HYDE4098</t>
  </si>
  <si>
    <t>HYDE4099</t>
  </si>
  <si>
    <t>HYDE5001</t>
  </si>
  <si>
    <t>HYDE5097</t>
  </si>
  <si>
    <t>HYDE5098</t>
  </si>
  <si>
    <t>HYDE5099</t>
  </si>
  <si>
    <t>HYDE6001</t>
  </si>
  <si>
    <t>HYDE6097</t>
  </si>
  <si>
    <t>HYDE6098</t>
  </si>
  <si>
    <t>HYDE6099</t>
  </si>
  <si>
    <t>HYDE7001</t>
  </si>
  <si>
    <t>HYDE7097</t>
  </si>
  <si>
    <t>HYDE7098</t>
  </si>
  <si>
    <t>HYDE7099</t>
  </si>
  <si>
    <t>HYDE8001</t>
  </si>
  <si>
    <t>HYDE8097</t>
  </si>
  <si>
    <t>HYDE8098</t>
  </si>
  <si>
    <t>HYDE8099</t>
  </si>
  <si>
    <t>IPNL3010</t>
  </si>
  <si>
    <t>IPNL3038</t>
  </si>
  <si>
    <t>IPNL3058</t>
  </si>
  <si>
    <t>IPNL4001</t>
  </si>
  <si>
    <t>IPNL4003</t>
  </si>
  <si>
    <t>IPNL4038</t>
  </si>
  <si>
    <t>IPNL4058</t>
  </si>
  <si>
    <t>IPNL4099</t>
  </si>
  <si>
    <t>IPNL5038</t>
  </si>
  <si>
    <t>IPNL5058</t>
  </si>
  <si>
    <t>IPNL5099</t>
  </si>
  <si>
    <t>IPNL6038</t>
  </si>
  <si>
    <t>IPNL6058</t>
  </si>
  <si>
    <t>IPNL6099</t>
  </si>
  <si>
    <t>IPNL7038</t>
  </si>
  <si>
    <t>IPNL7058</t>
  </si>
  <si>
    <t>IPNL7099</t>
  </si>
  <si>
    <t>IPNL8038</t>
  </si>
  <si>
    <t>IPNL8058</t>
  </si>
  <si>
    <t>IPNL8099</t>
  </si>
  <si>
    <t>LENG3004</t>
  </si>
  <si>
    <t>LENG3005</t>
  </si>
  <si>
    <t>LENG3006</t>
  </si>
  <si>
    <t>LENG3009</t>
  </si>
  <si>
    <t>LENG3011</t>
  </si>
  <si>
    <t>LENG3021</t>
  </si>
  <si>
    <t>LENG3022</t>
  </si>
  <si>
    <t>LENG3054</t>
  </si>
  <si>
    <t>LENG3059</t>
  </si>
  <si>
    <t>LENG3060</t>
  </si>
  <si>
    <t>LENG4009</t>
  </si>
  <si>
    <t>LENG4011</t>
  </si>
  <si>
    <t>LENG4021</t>
  </si>
  <si>
    <t>LENG4022</t>
  </si>
  <si>
    <t>LENG4054</t>
  </si>
  <si>
    <t>LENG4059</t>
  </si>
  <si>
    <t>LENG4060</t>
  </si>
  <si>
    <t>LENG4045</t>
  </si>
  <si>
    <t>LENG4046</t>
  </si>
  <si>
    <t>LENG5009</t>
  </si>
  <si>
    <t>LENG5011</t>
  </si>
  <si>
    <t>LENG5021</t>
  </si>
  <si>
    <t>LENG5022</t>
  </si>
  <si>
    <t>LENG5054</t>
  </si>
  <si>
    <t>LENG5059</t>
  </si>
  <si>
    <t>LENG5060</t>
  </si>
  <si>
    <t>LENG5071</t>
  </si>
  <si>
    <t>LENG5072</t>
  </si>
  <si>
    <t>LENG5045</t>
  </si>
  <si>
    <t>LENG5046</t>
  </si>
  <si>
    <t>LENG6009</t>
  </si>
  <si>
    <t>LENG6011</t>
  </si>
  <si>
    <t>LENG6021</t>
  </si>
  <si>
    <t>LENG6022</t>
  </si>
  <si>
    <t>LENG6054</t>
  </si>
  <si>
    <t>LENG6059</t>
  </si>
  <si>
    <t>LENG6060</t>
  </si>
  <si>
    <t>LENG6071</t>
  </si>
  <si>
    <t>LENG6072</t>
  </si>
  <si>
    <t>LENG6045</t>
  </si>
  <si>
    <t>LENG6046</t>
  </si>
  <si>
    <t>LENG7009</t>
  </si>
  <si>
    <t>LENG7011</t>
  </si>
  <si>
    <t>LENG7021</t>
  </si>
  <si>
    <t>LENG7022</t>
  </si>
  <si>
    <t>LENG7054</t>
  </si>
  <si>
    <t>LENG7059</t>
  </si>
  <si>
    <t>LENG7060</t>
  </si>
  <si>
    <t>LENG7071</t>
  </si>
  <si>
    <t>LENG7072</t>
  </si>
  <si>
    <t>LENG7045</t>
  </si>
  <si>
    <t>LENG7046</t>
  </si>
  <si>
    <t>LENG8009</t>
  </si>
  <si>
    <t>LENG8011</t>
  </si>
  <si>
    <t>LENG8021</t>
  </si>
  <si>
    <t>LENG8022</t>
  </si>
  <si>
    <t>LENG8054</t>
  </si>
  <si>
    <t>LENG8059</t>
  </si>
  <si>
    <t>LENG8060</t>
  </si>
  <si>
    <t>LENG8071</t>
  </si>
  <si>
    <t>LENG8072</t>
  </si>
  <si>
    <t>LENG8045</t>
  </si>
  <si>
    <t>LENG8046</t>
  </si>
  <si>
    <t>LOND3004</t>
  </si>
  <si>
    <t>LOND3005</t>
  </si>
  <si>
    <t>LOND3006</t>
  </si>
  <si>
    <t>LOND4011</t>
  </si>
  <si>
    <t>LOND4012</t>
  </si>
  <si>
    <t>LOND4013</t>
  </si>
  <si>
    <t>LOND4061</t>
  </si>
  <si>
    <t>LOND4002</t>
  </si>
  <si>
    <t>LOND5002</t>
  </si>
  <si>
    <t>LOND5008</t>
  </si>
  <si>
    <t>LOND5009</t>
  </si>
  <si>
    <t>LOND6002</t>
  </si>
  <si>
    <t>LOND6008</t>
  </si>
  <si>
    <t>LOND6009</t>
  </si>
  <si>
    <t>LOND7002</t>
  </si>
  <si>
    <t>LOND7008</t>
  </si>
  <si>
    <t>LOND7009</t>
  </si>
  <si>
    <t>LOND8002</t>
  </si>
  <si>
    <t>LOND8008</t>
  </si>
  <si>
    <t>LOND8009</t>
  </si>
  <si>
    <t>MANW3093</t>
  </si>
  <si>
    <t>MANW3033</t>
  </si>
  <si>
    <t>MANW3034</t>
  </si>
  <si>
    <t>MANW4062</t>
  </si>
  <si>
    <t>MANW4063</t>
  </si>
  <si>
    <t>MANW4002</t>
  </si>
  <si>
    <t>MANW4004</t>
  </si>
  <si>
    <t>MANW4009</t>
  </si>
  <si>
    <t>MANW4010</t>
  </si>
  <si>
    <t>MANW4011</t>
  </si>
  <si>
    <t>MANW4012</t>
  </si>
  <si>
    <t>MANW4043</t>
  </si>
  <si>
    <t>MANW4044</t>
  </si>
  <si>
    <t>MANW4045</t>
  </si>
  <si>
    <t>MANW4046</t>
  </si>
  <si>
    <t>MANW5093</t>
  </si>
  <si>
    <t>MANW5009</t>
  </si>
  <si>
    <t>MANW5010</t>
  </si>
  <si>
    <t>MANW5011</t>
  </si>
  <si>
    <t>MANW5012</t>
  </si>
  <si>
    <t>MANW5045</t>
  </si>
  <si>
    <t>MANW5046</t>
  </si>
  <si>
    <t>MANW5047</t>
  </si>
  <si>
    <t>MANW5048</t>
  </si>
  <si>
    <t>MANW6093</t>
  </si>
  <si>
    <t>MANW6009</t>
  </si>
  <si>
    <t>MANW6010</t>
  </si>
  <si>
    <t>MANW6011</t>
  </si>
  <si>
    <t>MANW6012</t>
  </si>
  <si>
    <t>MANW6045</t>
  </si>
  <si>
    <t>MANW6046</t>
  </si>
  <si>
    <t>MANW6047</t>
  </si>
  <si>
    <t>MANW6048</t>
  </si>
  <si>
    <t>MANW7093</t>
  </si>
  <si>
    <t>MANW7009</t>
  </si>
  <si>
    <t>MANW7010</t>
  </si>
  <si>
    <t>MANW7011</t>
  </si>
  <si>
    <t>MANW7012</t>
  </si>
  <si>
    <t>MANW7045</t>
  </si>
  <si>
    <t>MANW7046</t>
  </si>
  <si>
    <t>MANW7047</t>
  </si>
  <si>
    <t>MANW7048</t>
  </si>
  <si>
    <t>MANW8093</t>
  </si>
  <si>
    <t>MANW8009</t>
  </si>
  <si>
    <t>MANW8010</t>
  </si>
  <si>
    <t>MANW8011</t>
  </si>
  <si>
    <t>MANW8012</t>
  </si>
  <si>
    <t>MANW8045</t>
  </si>
  <si>
    <t>MANW8046</t>
  </si>
  <si>
    <t>MANW8047</t>
  </si>
  <si>
    <t>MANW8048</t>
  </si>
  <si>
    <t>MIDE3036</t>
  </si>
  <si>
    <t>MIDE3037</t>
  </si>
  <si>
    <t>MIDE3053</t>
  </si>
  <si>
    <t>MIDE3057</t>
  </si>
  <si>
    <t>MIDE3003</t>
  </si>
  <si>
    <t>MIDE3008</t>
  </si>
  <si>
    <t>MIDE3031</t>
  </si>
  <si>
    <t>MIDE3038</t>
  </si>
  <si>
    <t>MIDE3039</t>
  </si>
  <si>
    <t>MIDE4021</t>
  </si>
  <si>
    <t>MIDE4023</t>
  </si>
  <si>
    <t>MIDE4024</t>
  </si>
  <si>
    <t>MIDE4058</t>
  </si>
  <si>
    <t>MIDE4059</t>
  </si>
  <si>
    <t>MIDE4003</t>
  </si>
  <si>
    <t>MIDE4008</t>
  </si>
  <si>
    <t>MIDE4026</t>
  </si>
  <si>
    <t>MIDE4038</t>
  </si>
  <si>
    <t>MIDE4039</t>
  </si>
  <si>
    <t>MIDE5036</t>
  </si>
  <si>
    <t>MIDE5037</t>
  </si>
  <si>
    <t>MIDE5053</t>
  </si>
  <si>
    <t>MIDE5057</t>
  </si>
  <si>
    <t>MIDE5003</t>
  </si>
  <si>
    <t>MIDE5008</t>
  </si>
  <si>
    <t>MIDE5038</t>
  </si>
  <si>
    <t>MIDE5039</t>
  </si>
  <si>
    <t>MIDE5055</t>
  </si>
  <si>
    <t>MIDE5056</t>
  </si>
  <si>
    <t>MIDE5032</t>
  </si>
  <si>
    <t>MIDE5033</t>
  </si>
  <si>
    <t>MIDE5034</t>
  </si>
  <si>
    <t>MIDE5035</t>
  </si>
  <si>
    <t>MIDE6036</t>
  </si>
  <si>
    <t>MIDE6037</t>
  </si>
  <si>
    <t>MIDE6053</t>
  </si>
  <si>
    <t>MIDE6057</t>
  </si>
  <si>
    <t>MIDE6003</t>
  </si>
  <si>
    <t>MIDE6008</t>
  </si>
  <si>
    <t>MIDE6038</t>
  </si>
  <si>
    <t>MIDE6039</t>
  </si>
  <si>
    <t>MIDE6055</t>
  </si>
  <si>
    <t>MIDE6056</t>
  </si>
  <si>
    <t>MIDE6032</t>
  </si>
  <si>
    <t>MIDE6033</t>
  </si>
  <si>
    <t>MIDE6034</t>
  </si>
  <si>
    <t>MIDE6035</t>
  </si>
  <si>
    <t>MIDE7036</t>
  </si>
  <si>
    <t>MIDE7037</t>
  </si>
  <si>
    <t>MIDE7053</t>
  </si>
  <si>
    <t>MIDE7057</t>
  </si>
  <si>
    <t>MIDE7003</t>
  </si>
  <si>
    <t>MIDE7008</t>
  </si>
  <si>
    <t>MIDE7038</t>
  </si>
  <si>
    <t>MIDE7039</t>
  </si>
  <si>
    <t>MIDE7055</t>
  </si>
  <si>
    <t>MIDE7056</t>
  </si>
  <si>
    <t>MIDE7032</t>
  </si>
  <si>
    <t>MIDE7033</t>
  </si>
  <si>
    <t>MIDE7034</t>
  </si>
  <si>
    <t>MIDE7035</t>
  </si>
  <si>
    <t>MIDE8036</t>
  </si>
  <si>
    <t>MIDE8037</t>
  </si>
  <si>
    <t>MIDE8053</t>
  </si>
  <si>
    <t>MIDE8057</t>
  </si>
  <si>
    <t>MIDE8003</t>
  </si>
  <si>
    <t>MIDE8008</t>
  </si>
  <si>
    <t>MIDE8038</t>
  </si>
  <si>
    <t>MIDE8039</t>
  </si>
  <si>
    <t>MIDE8055</t>
  </si>
  <si>
    <t>MIDE8056</t>
  </si>
  <si>
    <t>MIDE8032</t>
  </si>
  <si>
    <t>MIDE8033</t>
  </si>
  <si>
    <t>MIDE8034</t>
  </si>
  <si>
    <t>MIDE8035</t>
  </si>
  <si>
    <t>NEEB4011</t>
  </si>
  <si>
    <t>NEEB4012</t>
  </si>
  <si>
    <t>NEEB4013</t>
  </si>
  <si>
    <t>NEEB4014</t>
  </si>
  <si>
    <t>NEEB4037</t>
  </si>
  <si>
    <t>NEEB4043</t>
  </si>
  <si>
    <t>NEEB5037</t>
  </si>
  <si>
    <t>NEEB5015</t>
  </si>
  <si>
    <t>NEEB5016</t>
  </si>
  <si>
    <t>NEEB6037</t>
  </si>
  <si>
    <t>NEEB6015</t>
  </si>
  <si>
    <t>NEEB6016</t>
  </si>
  <si>
    <t>NEEB7037</t>
  </si>
  <si>
    <t>NEEB7015</t>
  </si>
  <si>
    <t>NEEB7016</t>
  </si>
  <si>
    <t>NEEB8037</t>
  </si>
  <si>
    <t>NEEB8015</t>
  </si>
  <si>
    <t>NEEB8016</t>
  </si>
  <si>
    <t>NORW4001</t>
  </si>
  <si>
    <t>NORW4018</t>
  </si>
  <si>
    <t>NORW4019</t>
  </si>
  <si>
    <t>NORW4005</t>
  </si>
  <si>
    <t>NORW5018</t>
  </si>
  <si>
    <t>NORW5015</t>
  </si>
  <si>
    <t>NORW6018</t>
  </si>
  <si>
    <t>NORW6015</t>
  </si>
  <si>
    <t>NORW7018</t>
  </si>
  <si>
    <t>NORW7015</t>
  </si>
  <si>
    <t>NORW8018</t>
  </si>
  <si>
    <t>NORW8015</t>
  </si>
  <si>
    <t>SEEB3002</t>
  </si>
  <si>
    <t>SEEB3004</t>
  </si>
  <si>
    <t>SEEB3008</t>
  </si>
  <si>
    <t>SEEB3009</t>
  </si>
  <si>
    <t>SEEB3010</t>
  </si>
  <si>
    <t>SEEB3011</t>
  </si>
  <si>
    <t>SEEB3022</t>
  </si>
  <si>
    <t>SEEB4027</t>
  </si>
  <si>
    <t>SEEB4029</t>
  </si>
  <si>
    <t>SEEB4033</t>
  </si>
  <si>
    <t>SEEB4035</t>
  </si>
  <si>
    <t>SEEB4037</t>
  </si>
  <si>
    <t>SEEB4039</t>
  </si>
  <si>
    <t>SEEB4041</t>
  </si>
  <si>
    <t>SEEB4043</t>
  </si>
  <si>
    <t>SEEB4045</t>
  </si>
  <si>
    <t>SEEB4049</t>
  </si>
  <si>
    <t>SEEB4051</t>
  </si>
  <si>
    <t>SEEB4053</t>
  </si>
  <si>
    <t>SEEB4055</t>
  </si>
  <si>
    <t>SEEB4061</t>
  </si>
  <si>
    <t>SEEB4063</t>
  </si>
  <si>
    <t>SEEB4004</t>
  </si>
  <si>
    <t>SEEB4008</t>
  </si>
  <si>
    <t>SEEB4009</t>
  </si>
  <si>
    <t>SEEB4022</t>
  </si>
  <si>
    <t>SEEB5002</t>
  </si>
  <si>
    <t>SEEB5004</t>
  </si>
  <si>
    <t>SEEB5066</t>
  </si>
  <si>
    <t>SEEB5064</t>
  </si>
  <si>
    <t>SEEB6002</t>
  </si>
  <si>
    <t>SEEB6004</t>
  </si>
  <si>
    <t>SEEB6066</t>
  </si>
  <si>
    <t>SEEB6064</t>
  </si>
  <si>
    <t>SEEB7002</t>
  </si>
  <si>
    <t>SEEB7004</t>
  </si>
  <si>
    <t>SEEB7066</t>
  </si>
  <si>
    <t>SEEB7064</t>
  </si>
  <si>
    <t>SEEB8002</t>
  </si>
  <si>
    <t>SEEB8004</t>
  </si>
  <si>
    <t>SEEB8066</t>
  </si>
  <si>
    <t>SEEB8064</t>
  </si>
  <si>
    <t>SOUT3021</t>
  </si>
  <si>
    <t>SOUT3022</t>
  </si>
  <si>
    <t>SOUT3037</t>
  </si>
  <si>
    <t>SOUT3038</t>
  </si>
  <si>
    <t>SOUT3044</t>
  </si>
  <si>
    <t>SOUT3045</t>
  </si>
  <si>
    <t>SOUT3046</t>
  </si>
  <si>
    <t>SOUT3049</t>
  </si>
  <si>
    <t>SOUT3058</t>
  </si>
  <si>
    <t>SOUT3062</t>
  </si>
  <si>
    <t>SOUT3090</t>
  </si>
  <si>
    <t>SOUT4005</t>
  </si>
  <si>
    <t>SOUT4006</t>
  </si>
  <si>
    <t>SOUT4017</t>
  </si>
  <si>
    <t>SOUT4018</t>
  </si>
  <si>
    <t>SOUT4023</t>
  </si>
  <si>
    <t>SOUT4024</t>
  </si>
  <si>
    <t>SOUT4075</t>
  </si>
  <si>
    <t>SOUT4076</t>
  </si>
  <si>
    <t>SOUT4021</t>
  </si>
  <si>
    <t>SOUT4022</t>
  </si>
  <si>
    <t>SOUT4037</t>
  </si>
  <si>
    <t>SOUT4038</t>
  </si>
  <si>
    <t>SOUT4044</t>
  </si>
  <si>
    <t>SOUT4045</t>
  </si>
  <si>
    <t>SOUT4046</t>
  </si>
  <si>
    <t>SOUT4049</t>
  </si>
  <si>
    <t>SOUT4058</t>
  </si>
  <si>
    <t>SOUT4062</t>
  </si>
  <si>
    <t>SOUT4071</t>
  </si>
  <si>
    <t>SOUT4072</t>
  </si>
  <si>
    <t>SOUT4090</t>
  </si>
  <si>
    <t>SOUT5021</t>
  </si>
  <si>
    <t>SOUT5022</t>
  </si>
  <si>
    <t>SOUT5037</t>
  </si>
  <si>
    <t>SOUT5038</t>
  </si>
  <si>
    <t>SOUT5044</t>
  </si>
  <si>
    <t>SOUT5045</t>
  </si>
  <si>
    <t>SOUT5046</t>
  </si>
  <si>
    <t>SOUT5049</t>
  </si>
  <si>
    <t>SOUT5058</t>
  </si>
  <si>
    <t>SOUT5062</t>
  </si>
  <si>
    <t>SOUT5090</t>
  </si>
  <si>
    <t>SOUT5043</t>
  </si>
  <si>
    <t>SOUT6021</t>
  </si>
  <si>
    <t>SOUT6022</t>
  </si>
  <si>
    <t>SOUT6037</t>
  </si>
  <si>
    <t>SOUT6038</t>
  </si>
  <si>
    <t>SOUT6044</t>
  </si>
  <si>
    <t>SOUT6045</t>
  </si>
  <si>
    <t>SOUT6046</t>
  </si>
  <si>
    <t>SOUT6049</t>
  </si>
  <si>
    <t>SOUT6058</t>
  </si>
  <si>
    <t>SOUT6062</t>
  </si>
  <si>
    <t>SOUT6090</t>
  </si>
  <si>
    <t>SOUT6043</t>
  </si>
  <si>
    <t>SOUT7021</t>
  </si>
  <si>
    <t>SOUT7022</t>
  </si>
  <si>
    <t>SOUT7037</t>
  </si>
  <si>
    <t>SOUT7038</t>
  </si>
  <si>
    <t>SOUT7044</t>
  </si>
  <si>
    <t>SOUT7045</t>
  </si>
  <si>
    <t>SOUT7046</t>
  </si>
  <si>
    <t>SOUT7049</t>
  </si>
  <si>
    <t>SOUT7058</t>
  </si>
  <si>
    <t>SOUT7062</t>
  </si>
  <si>
    <t>SOUT7090</t>
  </si>
  <si>
    <t>SOUT7043</t>
  </si>
  <si>
    <t>SOUT8021</t>
  </si>
  <si>
    <t>SOUT8022</t>
  </si>
  <si>
    <t>SOUT8037</t>
  </si>
  <si>
    <t>SOUT8038</t>
  </si>
  <si>
    <t>SOUT8044</t>
  </si>
  <si>
    <t>SOUT8045</t>
  </si>
  <si>
    <t>SOUT8046</t>
  </si>
  <si>
    <t>SOUT8049</t>
  </si>
  <si>
    <t>SOUT8058</t>
  </si>
  <si>
    <t>SOUT8062</t>
  </si>
  <si>
    <t>SOUT8090</t>
  </si>
  <si>
    <t>SOUT8043</t>
  </si>
  <si>
    <t>SPOW3093</t>
  </si>
  <si>
    <t>SPOW4001</t>
  </si>
  <si>
    <t>SPOW4002</t>
  </si>
  <si>
    <t>SPOW4003</t>
  </si>
  <si>
    <t>SPOW4004</t>
  </si>
  <si>
    <t>SPOW5093</t>
  </si>
  <si>
    <t>SPOW5071</t>
  </si>
  <si>
    <t>SPOW5072</t>
  </si>
  <si>
    <t>SPOW6093</t>
  </si>
  <si>
    <t>SPOW6071</t>
  </si>
  <si>
    <t>SPOW6072</t>
  </si>
  <si>
    <t>SPOW7093</t>
  </si>
  <si>
    <t>SPOW7071</t>
  </si>
  <si>
    <t>SPOW7072</t>
  </si>
  <si>
    <t>SPOW8093</t>
  </si>
  <si>
    <t>SPOW8071</t>
  </si>
  <si>
    <t>SPOW8072</t>
  </si>
  <si>
    <t>SWEB3046</t>
  </si>
  <si>
    <t>SWEB3049</t>
  </si>
  <si>
    <t>SWEB3050</t>
  </si>
  <si>
    <t>SWEB4001</t>
  </si>
  <si>
    <t>SWEB4002</t>
  </si>
  <si>
    <t>SWEB4003</t>
  </si>
  <si>
    <t>SWEB4004</t>
  </si>
  <si>
    <t>SWEB4005</t>
  </si>
  <si>
    <t>SWEB4006</t>
  </si>
  <si>
    <t>SWEB4007</t>
  </si>
  <si>
    <t>SWEB4008</t>
  </si>
  <si>
    <t>SWEB4009</t>
  </si>
  <si>
    <t>SWEB4010</t>
  </si>
  <si>
    <t>SWEB4011</t>
  </si>
  <si>
    <t>SWEB4012</t>
  </si>
  <si>
    <t>SWEB4013</t>
  </si>
  <si>
    <t>SWEB4014</t>
  </si>
  <si>
    <t>SWEB4015</t>
  </si>
  <si>
    <t>SWEB4016</t>
  </si>
  <si>
    <t>SWEB4017</t>
  </si>
  <si>
    <t>SWEB4018</t>
  </si>
  <si>
    <t>SWEB4019</t>
  </si>
  <si>
    <t>SWEB4020</t>
  </si>
  <si>
    <t>SWEB4021</t>
  </si>
  <si>
    <t>SWEB4022</t>
  </si>
  <si>
    <t>SWEB4023</t>
  </si>
  <si>
    <t>SWEB4024</t>
  </si>
  <si>
    <t>SWEB4025</t>
  </si>
  <si>
    <t>SWEB4043</t>
  </si>
  <si>
    <t>SWEB4044</t>
  </si>
  <si>
    <t>SWEB4045</t>
  </si>
  <si>
    <t>SWEB4074</t>
  </si>
  <si>
    <t>SWEB4042</t>
  </si>
  <si>
    <t>SWEB4054</t>
  </si>
  <si>
    <t>SWEB4056</t>
  </si>
  <si>
    <t>SWEB4058</t>
  </si>
  <si>
    <t>SWEB4060</t>
  </si>
  <si>
    <t>SWEB5042</t>
  </si>
  <si>
    <t>SWEB5026</t>
  </si>
  <si>
    <t>SWEB5027</t>
  </si>
  <si>
    <t>SWEB5029</t>
  </si>
  <si>
    <t>SWEB5030</t>
  </si>
  <si>
    <t>SWEB6042</t>
  </si>
  <si>
    <t>SWEB6026</t>
  </si>
  <si>
    <t>SWEB6027</t>
  </si>
  <si>
    <t>SWEB6029</t>
  </si>
  <si>
    <t>SWEB6030</t>
  </si>
  <si>
    <t>SWEB7042</t>
  </si>
  <si>
    <t>SWEB7026</t>
  </si>
  <si>
    <t>SWEB7027</t>
  </si>
  <si>
    <t>SWEB7029</t>
  </si>
  <si>
    <t>SWEB7030</t>
  </si>
  <si>
    <t>SWEB8042</t>
  </si>
  <si>
    <t>SWEB8026</t>
  </si>
  <si>
    <t>SWEB8027</t>
  </si>
  <si>
    <t>SWEB8029</t>
  </si>
  <si>
    <t>SWEB8030</t>
  </si>
  <si>
    <t>YELG4001</t>
  </si>
  <si>
    <t>YELG4002</t>
  </si>
  <si>
    <t>YELG4003</t>
  </si>
  <si>
    <t>YELG4004</t>
  </si>
  <si>
    <t>YELG4005</t>
  </si>
  <si>
    <t>YELG4006</t>
  </si>
  <si>
    <t>YELG4007</t>
  </si>
  <si>
    <t>YELG4008</t>
  </si>
  <si>
    <t>YELG4009</t>
  </si>
  <si>
    <t>YELG4010</t>
  </si>
  <si>
    <t>YELG4011</t>
  </si>
  <si>
    <t>YELG4012</t>
  </si>
  <si>
    <t>YELG4013</t>
  </si>
  <si>
    <t>YELG4014</t>
  </si>
  <si>
    <t>YELG4015</t>
  </si>
  <si>
    <t>YELG4016</t>
  </si>
  <si>
    <t>YELG4017</t>
  </si>
  <si>
    <t>YELG4018</t>
  </si>
  <si>
    <t>YELG4019</t>
  </si>
  <si>
    <t>YELG4020</t>
  </si>
  <si>
    <t>YELG4021</t>
  </si>
  <si>
    <t>YELG4022</t>
  </si>
  <si>
    <t>YELG4023</t>
  </si>
  <si>
    <t>YELG4024</t>
  </si>
  <si>
    <t>YELG4025</t>
  </si>
  <si>
    <t>YELG4026</t>
  </si>
  <si>
    <t>YELG4027</t>
  </si>
  <si>
    <t>YELG4028</t>
  </si>
  <si>
    <t>YELG4029</t>
  </si>
  <si>
    <t>YELG4030</t>
  </si>
  <si>
    <t>YELG4031</t>
  </si>
  <si>
    <t>YELG4032</t>
  </si>
  <si>
    <t>YELG4033</t>
  </si>
  <si>
    <t>YELG4034</t>
  </si>
  <si>
    <t>YELG4050</t>
  </si>
  <si>
    <t>YELG4051</t>
  </si>
  <si>
    <t>YELG4052</t>
  </si>
  <si>
    <t>YELG4053</t>
  </si>
  <si>
    <t>YELG4054</t>
  </si>
  <si>
    <t>YELG4055</t>
  </si>
  <si>
    <t>YELG4056</t>
  </si>
  <si>
    <t>YELG4057</t>
  </si>
  <si>
    <t>YELG4058</t>
  </si>
  <si>
    <t>YELG4059</t>
  </si>
  <si>
    <t>YELG4060</t>
  </si>
  <si>
    <t>YELG4061</t>
  </si>
  <si>
    <t>YELG4062</t>
  </si>
  <si>
    <t>YELG4063</t>
  </si>
  <si>
    <t>YELG4064</t>
  </si>
  <si>
    <t>YELG4065</t>
  </si>
  <si>
    <t>YELG4066</t>
  </si>
  <si>
    <t>YELG4067</t>
  </si>
  <si>
    <t>YELG4068</t>
  </si>
  <si>
    <t>YELG4069</t>
  </si>
  <si>
    <t>YELG4070</t>
  </si>
  <si>
    <t>YELG4071</t>
  </si>
  <si>
    <t>YELG4072</t>
  </si>
  <si>
    <t>YELG4073</t>
  </si>
  <si>
    <t>YELG4074</t>
  </si>
  <si>
    <t>YELG4075</t>
  </si>
  <si>
    <t>YELG4076</t>
  </si>
  <si>
    <t>YELG4077</t>
  </si>
  <si>
    <t>YELG4078</t>
  </si>
  <si>
    <t>YELG4079</t>
  </si>
  <si>
    <t>YELG4080</t>
  </si>
  <si>
    <t>YELG4081</t>
  </si>
  <si>
    <t>YELG4043</t>
  </si>
  <si>
    <t>YELG4045</t>
  </si>
  <si>
    <t>YELG4046</t>
  </si>
  <si>
    <t>YELG4047</t>
  </si>
  <si>
    <t>YELG5045</t>
  </si>
  <si>
    <t>YELG5046</t>
  </si>
  <si>
    <t>YELG5047</t>
  </si>
  <si>
    <t>YELG5095</t>
  </si>
  <si>
    <t>YELG5044</t>
  </si>
  <si>
    <t>YELG6045</t>
  </si>
  <si>
    <t>YELG6046</t>
  </si>
  <si>
    <t>YELG6047</t>
  </si>
  <si>
    <t>YELG6095</t>
  </si>
  <si>
    <t>YELG6044</t>
  </si>
  <si>
    <t>YELG7045</t>
  </si>
  <si>
    <t>YELG7046</t>
  </si>
  <si>
    <t>YELG7047</t>
  </si>
  <si>
    <t>YELG7095</t>
  </si>
  <si>
    <t>YELG7044</t>
  </si>
  <si>
    <t>YELG8045</t>
  </si>
  <si>
    <t>YELG8046</t>
  </si>
  <si>
    <t>YELG8047</t>
  </si>
  <si>
    <t>YELG8095</t>
  </si>
  <si>
    <t>YELG8044</t>
  </si>
  <si>
    <t>STANDING CHARGE %</t>
  </si>
  <si>
    <t>SC_%</t>
  </si>
  <si>
    <t>FIXED_SC_%</t>
  </si>
  <si>
    <t>FIXED_PPU_%</t>
  </si>
  <si>
    <t>SC_BAD_DEBT</t>
  </si>
  <si>
    <t>QUOTE PRICE</t>
  </si>
  <si>
    <t>ENERGY SURVEY</t>
  </si>
  <si>
    <t>QUOTE CRITERIA</t>
  </si>
  <si>
    <t>Dual Fuel</t>
  </si>
  <si>
    <t>SC Payment</t>
  </si>
  <si>
    <t>One-Off</t>
  </si>
  <si>
    <t>Power Only</t>
  </si>
  <si>
    <t xml:space="preserve">   Gas Supply</t>
  </si>
  <si>
    <t>Quote Type</t>
  </si>
  <si>
    <t>End</t>
  </si>
  <si>
    <t>Select Meter Configuration</t>
  </si>
  <si>
    <t>MTC not available for this MPAN configuration</t>
  </si>
  <si>
    <t>Enter profile between 03 and 08</t>
  </si>
  <si>
    <t>Check the MTC entered</t>
  </si>
  <si>
    <t>Description does not match MPAN entered</t>
  </si>
  <si>
    <t>Reselect description</t>
  </si>
  <si>
    <t>Maximum date for matrix use has passed</t>
  </si>
  <si>
    <t>Please use newer matrix or contact supervisor</t>
  </si>
  <si>
    <t>Lock</t>
  </si>
  <si>
    <t>Select business type and building size</t>
  </si>
  <si>
    <t>No survey criteria entered</t>
  </si>
  <si>
    <t>One-Off payment selected</t>
  </si>
  <si>
    <t>Ensure that TGP are aware of this</t>
  </si>
  <si>
    <t>Not elegible for a gas survey</t>
  </si>
  <si>
    <t>Un-tick the Gas Survey option</t>
  </si>
  <si>
    <t>Gas_Survey</t>
  </si>
  <si>
    <t>Dual_Survey</t>
  </si>
  <si>
    <t>Make sure the correct business/size is selected</t>
  </si>
  <si>
    <t>Business and size do not match for gas &amp; power</t>
  </si>
  <si>
    <t>Dual fuel quote selected</t>
  </si>
  <si>
    <t>Survey SC will be included in the Gas quote only</t>
  </si>
  <si>
    <t>Power_Survey</t>
  </si>
  <si>
    <t>Gas and Power survey selected</t>
  </si>
  <si>
    <t>Unselect one or choose Dual Energy</t>
  </si>
  <si>
    <t>Dual fuel quote not eligible</t>
  </si>
  <si>
    <t>Unselect dual fuel survey</t>
  </si>
  <si>
    <t>Check for a supply of gas at site</t>
  </si>
  <si>
    <t>Not elegible for a power survey</t>
  </si>
  <si>
    <t>Un-tick the Power Survey option</t>
  </si>
  <si>
    <t>SC%</t>
  </si>
  <si>
    <t>SURVEY</t>
  </si>
  <si>
    <t>MPAN DESCRIPTION</t>
  </si>
  <si>
    <t>FINAL</t>
  </si>
  <si>
    <t>Fixed Margin</t>
  </si>
  <si>
    <t>Commission</t>
  </si>
  <si>
    <t>FIXED_MARGIN</t>
  </si>
  <si>
    <t>COMMISSION_MARGIN</t>
  </si>
  <si>
    <t>Margin is negative</t>
  </si>
  <si>
    <t>Margin cannot be less than £0</t>
  </si>
  <si>
    <t>Gas Only</t>
  </si>
  <si>
    <t xml:space="preserve">PRODUCT </t>
  </si>
  <si>
    <t>No commission has been entered</t>
  </si>
  <si>
    <t>Enter profile class between P3 and P8</t>
  </si>
  <si>
    <t>Enter an MTC from the drop-down list</t>
  </si>
  <si>
    <t>MIN START</t>
  </si>
  <si>
    <t>No Distributor ID entered</t>
  </si>
  <si>
    <t>Distributor ID not recognised</t>
  </si>
  <si>
    <t>Enter accepted Distributor ID</t>
  </si>
  <si>
    <t>Enter Distributor ID between 10 and 23</t>
  </si>
  <si>
    <t>Proc Adjustment</t>
  </si>
  <si>
    <t>pp kWh</t>
  </si>
  <si>
    <t>%</t>
  </si>
  <si>
    <t>Valid postcode must be entered to locate site</t>
  </si>
  <si>
    <t>Enter site details or delete AQ estimator info</t>
  </si>
  <si>
    <t>Contract exceeds maximum end date</t>
  </si>
  <si>
    <t>Profile not valid</t>
  </si>
  <si>
    <t>s6</t>
  </si>
  <si>
    <t>LLF</t>
  </si>
  <si>
    <t>Distributor</t>
  </si>
  <si>
    <t>MPAN Core</t>
  </si>
  <si>
    <t>Check</t>
  </si>
  <si>
    <t>term</t>
  </si>
  <si>
    <t>Enter end date</t>
  </si>
  <si>
    <t>No end date</t>
  </si>
  <si>
    <t>SC_Split</t>
  </si>
  <si>
    <t>SC_SPLIT</t>
  </si>
  <si>
    <t>UR_UPLIFT</t>
  </si>
  <si>
    <t>RISK</t>
  </si>
  <si>
    <t>SC_%_Value</t>
  </si>
  <si>
    <t>SC_%_Reduction</t>
  </si>
  <si>
    <t>SC_%_PPU</t>
  </si>
  <si>
    <t>SC_%_Spend</t>
  </si>
  <si>
    <t>Original Spend</t>
  </si>
  <si>
    <t>Difference</t>
  </si>
  <si>
    <t>Contract is shorter than one year</t>
  </si>
  <si>
    <t>Contract period exceeds 5 years</t>
  </si>
  <si>
    <t>Contract is longer than 5 years</t>
  </si>
  <si>
    <t>AQ is below 3,500, please select standing charge</t>
  </si>
  <si>
    <t>Small AQ</t>
  </si>
  <si>
    <t>%min margin in PPD for AQ&lt;3500</t>
  </si>
  <si>
    <t>p/kWh</t>
  </si>
  <si>
    <t>£ per year</t>
  </si>
  <si>
    <t>Ratio (1:1)</t>
  </si>
  <si>
    <t>Ratio (2:1)</t>
  </si>
  <si>
    <t>Ratio (3:1)</t>
  </si>
  <si>
    <t>Ratio (4:1)</t>
  </si>
  <si>
    <t>Step 2) Set Margin</t>
  </si>
  <si>
    <t>£/day</t>
  </si>
  <si>
    <t>Contract Length (days)</t>
  </si>
  <si>
    <t>Standing Charge?</t>
  </si>
  <si>
    <t>Step 1) Choose whether to have a set margin (this can be done per year, per kWh or over the entire contract) or whether commission will be calculated on a ratio basis.</t>
  </si>
  <si>
    <t>£ over contract</t>
  </si>
  <si>
    <t>£ per year *</t>
  </si>
  <si>
    <t>£ over contract *</t>
  </si>
  <si>
    <t>£ per year **</t>
  </si>
  <si>
    <t>£ over contract **</t>
  </si>
  <si>
    <t>** This will be added to the standing charge</t>
  </si>
  <si>
    <t>* This will be added to the standing charge if a standing charge is selected</t>
  </si>
  <si>
    <t>p/day parameter Marg</t>
  </si>
  <si>
    <t>TGP Margin</t>
  </si>
  <si>
    <t>GAS FIXED MARGIN</t>
  </si>
  <si>
    <t>POWER FIXED MARGIN</t>
  </si>
  <si>
    <t>72 MONTH</t>
  </si>
  <si>
    <t>OLD</t>
  </si>
  <si>
    <t>SC_COMMISSION</t>
  </si>
  <si>
    <t>COM^</t>
  </si>
  <si>
    <t>&lt;-Changed from 1% to 0% on 09/01/2014 as requested by VC, DH</t>
  </si>
  <si>
    <t>&lt;-Changed from £35 to £0 on 09/01/2014 as requested by VC, DH</t>
  </si>
  <si>
    <t>Updated 12/02/14 with file for 07 02 14</t>
  </si>
  <si>
    <t>New Forecasted Prices 07/02/14 (GTP1)</t>
  </si>
  <si>
    <t>Fixed Premium from April 2013</t>
  </si>
  <si>
    <t>Updated for:</t>
  </si>
  <si>
    <t>Staggered Margin by Contract Length</t>
  </si>
  <si>
    <t>Staggered Margin by AQ size</t>
  </si>
  <si>
    <t>No Staggered Margin</t>
  </si>
  <si>
    <t>AQ Low (kWh)</t>
  </si>
  <si>
    <t>AQ High (kWh)</t>
  </si>
  <si>
    <t>Gas</t>
  </si>
  <si>
    <t>Power</t>
  </si>
  <si>
    <t>Staggered Margin by AQ</t>
  </si>
  <si>
    <t>Step 1) If you want a "staggered margin by AQ", ensure that the options for gas/power on the left (cells D8-D10 &amp; K8-K10) are set to zero. Then select an option from the box below:</t>
  </si>
  <si>
    <t>Step 1) If you want a "staggered margin by contract length", ensure that the options for gas/power on the left (cells D8-D10 &amp; K8-K10) are set to zero. Then select an option from the box below:</t>
  </si>
  <si>
    <t>Staggered Margin by Contract</t>
  </si>
  <si>
    <t>Step 2) Set Margin by band:</t>
  </si>
  <si>
    <t>Step 2) Set Margin by contract length</t>
  </si>
  <si>
    <t>Years</t>
  </si>
  <si>
    <t>Gas Margin (p/kWh)</t>
  </si>
  <si>
    <t>Power Margin (p/kWh)</t>
  </si>
  <si>
    <t>Length</t>
  </si>
  <si>
    <t>AQ is below 5,000</t>
  </si>
  <si>
    <t>AQ is below 5000</t>
  </si>
  <si>
    <t>No price availiable</t>
  </si>
  <si>
    <t>0 - 5000</t>
  </si>
  <si>
    <t>5,000 - 15,000</t>
  </si>
  <si>
    <t>15,001 - 45,000</t>
  </si>
  <si>
    <t>45,001 - 200,000</t>
  </si>
  <si>
    <t>Ratio (3:2)</t>
  </si>
  <si>
    <t>SOUT P3 1R</t>
  </si>
  <si>
    <t>Wales and West</t>
  </si>
  <si>
    <t>19/20</t>
  </si>
  <si>
    <t>20/21</t>
  </si>
  <si>
    <t>21/22</t>
  </si>
  <si>
    <t>Arithmetic April Price Increase estimated</t>
  </si>
  <si>
    <t>ECN + LDZ + Customer</t>
  </si>
  <si>
    <t>National Grid - Eastern</t>
  </si>
  <si>
    <t>National Grid - London</t>
  </si>
  <si>
    <t>National Grid - North West</t>
  </si>
  <si>
    <t>National Grid - West Midlands</t>
  </si>
  <si>
    <t>SGN - Southern</t>
  </si>
  <si>
    <t>SGN - Scotland</t>
  </si>
  <si>
    <t>Northern Gas Networks</t>
  </si>
  <si>
    <t>Adjusted RA 07-07-17</t>
  </si>
  <si>
    <t>B7 4</t>
  </si>
  <si>
    <t>B1 1</t>
  </si>
  <si>
    <t>B1 2</t>
  </si>
  <si>
    <t>B1 3</t>
  </si>
  <si>
    <t>B2 1</t>
  </si>
  <si>
    <t>B2 2</t>
  </si>
  <si>
    <t>B2 4</t>
  </si>
  <si>
    <t>B2 5</t>
  </si>
  <si>
    <t>B3 1</t>
  </si>
  <si>
    <t>B3 2</t>
  </si>
  <si>
    <t>B3 3</t>
  </si>
  <si>
    <t>B4 1</t>
  </si>
  <si>
    <t>B4 6</t>
  </si>
  <si>
    <t>B4 7</t>
  </si>
  <si>
    <t>B5 1</t>
  </si>
  <si>
    <t>B5 4</t>
  </si>
  <si>
    <t>B5 5</t>
  </si>
  <si>
    <t>B5 6</t>
  </si>
  <si>
    <t>B5 7</t>
  </si>
  <si>
    <t>B6 5</t>
  </si>
  <si>
    <t>B6 6</t>
  </si>
  <si>
    <t>B6 7</t>
  </si>
  <si>
    <t>B7 1</t>
  </si>
  <si>
    <t>B7 5</t>
  </si>
  <si>
    <t>B8 1</t>
  </si>
  <si>
    <t>B8 2</t>
  </si>
  <si>
    <t>B8 3</t>
  </si>
  <si>
    <t>B9 1</t>
  </si>
  <si>
    <t>B9 4</t>
  </si>
  <si>
    <t>B9 5</t>
  </si>
  <si>
    <t>AA19 1</t>
  </si>
  <si>
    <t>AA19 3</t>
  </si>
  <si>
    <t>B50 4A</t>
  </si>
  <si>
    <t>B50 4B</t>
  </si>
  <si>
    <t>B50 4E</t>
  </si>
  <si>
    <t>B50 4J</t>
  </si>
  <si>
    <t>BD24 9</t>
  </si>
  <si>
    <t>BD24 0</t>
  </si>
  <si>
    <t>CM4 9A</t>
  </si>
  <si>
    <t>CM4 9J</t>
  </si>
  <si>
    <t>CM4 9L</t>
  </si>
  <si>
    <t>CM4 0</t>
  </si>
  <si>
    <t>CO3 1</t>
  </si>
  <si>
    <t>CO3 3</t>
  </si>
  <si>
    <t>CO3 4</t>
  </si>
  <si>
    <t>CO3 7</t>
  </si>
  <si>
    <t>CO3 5</t>
  </si>
  <si>
    <t>CV13 0</t>
  </si>
  <si>
    <t>CV13 6</t>
  </si>
  <si>
    <t>DE13 7H</t>
  </si>
  <si>
    <t>DE13 7A</t>
  </si>
  <si>
    <t>DE13 7B</t>
  </si>
  <si>
    <t>DE13 0</t>
  </si>
  <si>
    <t>DE13 8</t>
  </si>
  <si>
    <t>DE13 9</t>
  </si>
  <si>
    <t>DN5 8JN</t>
  </si>
  <si>
    <t>DN5 9TP</t>
  </si>
  <si>
    <t>DN5 8JH</t>
  </si>
  <si>
    <t>DN5 9TF</t>
  </si>
  <si>
    <t>DN5 9TJ</t>
  </si>
  <si>
    <t>DN5 0P</t>
  </si>
  <si>
    <t>DN5 9P</t>
  </si>
  <si>
    <t>DN5 7</t>
  </si>
  <si>
    <t>DN5 0A</t>
  </si>
  <si>
    <t>DN5 0D</t>
  </si>
  <si>
    <t>DN5 0J</t>
  </si>
  <si>
    <t>DN5 0Q</t>
  </si>
  <si>
    <t>DN5 0S</t>
  </si>
  <si>
    <t>DN5 8A</t>
  </si>
  <si>
    <t>DN5 8L</t>
  </si>
  <si>
    <t>DN5 8Q</t>
  </si>
  <si>
    <t>DN5 8R</t>
  </si>
  <si>
    <t>DN5 8T</t>
  </si>
  <si>
    <t>DN5 8X</t>
  </si>
  <si>
    <t>DN5 9A</t>
  </si>
  <si>
    <t>DN5 9D</t>
  </si>
  <si>
    <t>DN5 9L</t>
  </si>
  <si>
    <t>DN5 9S</t>
  </si>
  <si>
    <t>DN7 4</t>
  </si>
  <si>
    <t>DN7 6</t>
  </si>
  <si>
    <t>DN7 5</t>
  </si>
  <si>
    <t>E4 7BJ</t>
  </si>
  <si>
    <t>E4 7EA</t>
  </si>
  <si>
    <t>E4 7PU</t>
  </si>
  <si>
    <t>E4 7BA</t>
  </si>
  <si>
    <t>E4 7BP</t>
  </si>
  <si>
    <t>E4 7EN</t>
  </si>
  <si>
    <t>E4 7EY</t>
  </si>
  <si>
    <t>E4 7PH</t>
  </si>
  <si>
    <t>E4 7PR</t>
  </si>
  <si>
    <t>E4 7L</t>
  </si>
  <si>
    <t>E4 0</t>
  </si>
  <si>
    <t>E4 7J</t>
  </si>
  <si>
    <t>E4 7N</t>
  </si>
  <si>
    <t>E4 7Q</t>
  </si>
  <si>
    <t>E4 7R</t>
  </si>
  <si>
    <t>EN5 3LA</t>
  </si>
  <si>
    <t>EN5 4DX</t>
  </si>
  <si>
    <t>EN5 5RP</t>
  </si>
  <si>
    <t>EN5 5UE</t>
  </si>
  <si>
    <t>EN5 5UJ</t>
  </si>
  <si>
    <t>EN5 5XQ</t>
  </si>
  <si>
    <t>EN5 3LJ</t>
  </si>
  <si>
    <t>EN5 4DQ</t>
  </si>
  <si>
    <t>EN5 5RR</t>
  </si>
  <si>
    <t>EN5 5RU</t>
  </si>
  <si>
    <t>EN5 5UW</t>
  </si>
  <si>
    <t>EN5 5UZ</t>
  </si>
  <si>
    <t>EN5 5XP</t>
  </si>
  <si>
    <t>EN5 5XY</t>
  </si>
  <si>
    <t>EN5 2B</t>
  </si>
  <si>
    <t>EN5 2D</t>
  </si>
  <si>
    <t>EN5 2L</t>
  </si>
  <si>
    <t>EN5 2N</t>
  </si>
  <si>
    <t>EN5 2U</t>
  </si>
  <si>
    <t>EN5 3D</t>
  </si>
  <si>
    <t>EN5 3H</t>
  </si>
  <si>
    <t>EN5 4A</t>
  </si>
  <si>
    <t>EN5 4B</t>
  </si>
  <si>
    <t>EN5 4L</t>
  </si>
  <si>
    <t>EN5 4N</t>
  </si>
  <si>
    <t>EN5 4Q</t>
  </si>
  <si>
    <t>EN5 4R</t>
  </si>
  <si>
    <t>EN5 5B</t>
  </si>
  <si>
    <t>EN5 5J</t>
  </si>
  <si>
    <t>EN5 5P</t>
  </si>
  <si>
    <t>EN5 1</t>
  </si>
  <si>
    <t>EN5 2E</t>
  </si>
  <si>
    <t>EN5 3E</t>
  </si>
  <si>
    <t>EN5 4H</t>
  </si>
  <si>
    <t>EN5 5H</t>
  </si>
  <si>
    <t>EN5 5S</t>
  </si>
  <si>
    <t>GL1 4SY</t>
  </si>
  <si>
    <t>GL1 4D</t>
  </si>
  <si>
    <t>GL1 4J</t>
  </si>
  <si>
    <t>GL1 4L</t>
  </si>
  <si>
    <t>GL1 4N</t>
  </si>
  <si>
    <t>GL1 4Q</t>
  </si>
  <si>
    <t>GL1 4T</t>
  </si>
  <si>
    <t>GL1 4U</t>
  </si>
  <si>
    <t>GL1 1</t>
  </si>
  <si>
    <t>GL1 2</t>
  </si>
  <si>
    <t>GL1 3</t>
  </si>
  <si>
    <t>GL1 5</t>
  </si>
  <si>
    <t>GU18 5RD</t>
  </si>
  <si>
    <t>GU18 5RA</t>
  </si>
  <si>
    <t>GU18 5RG</t>
  </si>
  <si>
    <t>GU18 5RL</t>
  </si>
  <si>
    <t>GU18 5T</t>
  </si>
  <si>
    <t>GU18 5S</t>
  </si>
  <si>
    <t>GU18 5U</t>
  </si>
  <si>
    <t>GU19 5AG</t>
  </si>
  <si>
    <t>GU19 5AW</t>
  </si>
  <si>
    <t>GU19 5AH</t>
  </si>
  <si>
    <t>GU19 5J</t>
  </si>
  <si>
    <t>GU19 5B</t>
  </si>
  <si>
    <t>GU19 5D</t>
  </si>
  <si>
    <t>GU19 5E</t>
  </si>
  <si>
    <t>GU19 5H</t>
  </si>
  <si>
    <t>GU19 5N</t>
  </si>
  <si>
    <t>GU20 6B</t>
  </si>
  <si>
    <t>GU20 6A</t>
  </si>
  <si>
    <t>GU20 6H</t>
  </si>
  <si>
    <t>GU20 6L</t>
  </si>
  <si>
    <t>GU20 6P</t>
  </si>
  <si>
    <t>GU24 8AB</t>
  </si>
  <si>
    <t>GU24 8QX</t>
  </si>
  <si>
    <t>GU24 0NQ</t>
  </si>
  <si>
    <t>GU24 8AA</t>
  </si>
  <si>
    <t>GU24 8QP</t>
  </si>
  <si>
    <t>GU24 0NY</t>
  </si>
  <si>
    <t>GU24 0B</t>
  </si>
  <si>
    <t>GU24 0E</t>
  </si>
  <si>
    <t>GU24 0H</t>
  </si>
  <si>
    <t>GU24 0L</t>
  </si>
  <si>
    <t>GU24 8D</t>
  </si>
  <si>
    <t>GU24 8L</t>
  </si>
  <si>
    <t>GU24 8N</t>
  </si>
  <si>
    <t>GU24 8P</t>
  </si>
  <si>
    <t>GU24 8S</t>
  </si>
  <si>
    <t>GU24 0J</t>
  </si>
  <si>
    <t>GU24 8H</t>
  </si>
  <si>
    <t>GU24 8T</t>
  </si>
  <si>
    <t>GU24 0A</t>
  </si>
  <si>
    <t>GU24 9</t>
  </si>
  <si>
    <t>GU25 4LS</t>
  </si>
  <si>
    <t>GU25 4LD</t>
  </si>
  <si>
    <t>GU25 4LH</t>
  </si>
  <si>
    <t>GU25 4B</t>
  </si>
  <si>
    <t>GU25 4D</t>
  </si>
  <si>
    <t>GU25 4E</t>
  </si>
  <si>
    <t>GU25 4P</t>
  </si>
  <si>
    <t>GU25 4Q</t>
  </si>
  <si>
    <t>GU3 1DN</t>
  </si>
  <si>
    <t>GU3 1HG</t>
  </si>
  <si>
    <t>GU3 3LB</t>
  </si>
  <si>
    <t>GU3 1DX</t>
  </si>
  <si>
    <t>GU3 1HA</t>
  </si>
  <si>
    <t>GU3 3LQ</t>
  </si>
  <si>
    <t>GU3 3D</t>
  </si>
  <si>
    <t>GU3 3J</t>
  </si>
  <si>
    <t>GU3 3P</t>
  </si>
  <si>
    <t>GU3 3R</t>
  </si>
  <si>
    <t>GU3 2</t>
  </si>
  <si>
    <t>GU4 8</t>
  </si>
  <si>
    <t>GU4 7</t>
  </si>
  <si>
    <t>GU8 5UB</t>
  </si>
  <si>
    <t>GU8 5UA</t>
  </si>
  <si>
    <t>GU8 5A</t>
  </si>
  <si>
    <t>GU8 5B</t>
  </si>
  <si>
    <t>GU8 5D</t>
  </si>
  <si>
    <t>GU8 5H</t>
  </si>
  <si>
    <t>GU8 5J</t>
  </si>
  <si>
    <t>GU8 5L</t>
  </si>
  <si>
    <t>GU8 5N</t>
  </si>
  <si>
    <t>GU8 5P</t>
  </si>
  <si>
    <t>GU8 5S</t>
  </si>
  <si>
    <t>GU8 5T</t>
  </si>
  <si>
    <t>GU8 4</t>
  </si>
  <si>
    <t>GU8 6</t>
  </si>
  <si>
    <t>HA3 0</t>
  </si>
  <si>
    <t>HA3 8</t>
  </si>
  <si>
    <t>HA3 9</t>
  </si>
  <si>
    <t>HA3 5</t>
  </si>
  <si>
    <t>HA3 6</t>
  </si>
  <si>
    <t>HA3 7</t>
  </si>
  <si>
    <t>HA6 2JW</t>
  </si>
  <si>
    <t>HA6 2QB</t>
  </si>
  <si>
    <t>HA6 2QN</t>
  </si>
  <si>
    <t>HA6 2XL</t>
  </si>
  <si>
    <t>HA6 2XW</t>
  </si>
  <si>
    <t>HA6 2XY</t>
  </si>
  <si>
    <t>HA6 2JD</t>
  </si>
  <si>
    <t>HA6 2QL</t>
  </si>
  <si>
    <t>HA6 2QW</t>
  </si>
  <si>
    <t>HA6 2XS</t>
  </si>
  <si>
    <t>HA6 2D</t>
  </si>
  <si>
    <t>HA6 2P</t>
  </si>
  <si>
    <t>HA6 2R</t>
  </si>
  <si>
    <t>HA6 2Y</t>
  </si>
  <si>
    <t>HA6 3N</t>
  </si>
  <si>
    <t>HA6 1</t>
  </si>
  <si>
    <t>HA6 2A</t>
  </si>
  <si>
    <t>HA6 2B</t>
  </si>
  <si>
    <t>HA6 2E</t>
  </si>
  <si>
    <t>HA6 2H</t>
  </si>
  <si>
    <t>HA6 2L</t>
  </si>
  <si>
    <t>HA6 3A</t>
  </si>
  <si>
    <t>HA6 3B</t>
  </si>
  <si>
    <t>HA6 3D</t>
  </si>
  <si>
    <t>HA6 3E</t>
  </si>
  <si>
    <t>HA6 3H</t>
  </si>
  <si>
    <t>HA6 3L</t>
  </si>
  <si>
    <t>HA6 3P</t>
  </si>
  <si>
    <t>HA6 3Q</t>
  </si>
  <si>
    <t>HA7 1</t>
  </si>
  <si>
    <t>HA7 2</t>
  </si>
  <si>
    <t>HA7 3</t>
  </si>
  <si>
    <t>HA7 4</t>
  </si>
  <si>
    <t>HG4 4EB</t>
  </si>
  <si>
    <t>HG4 4EN</t>
  </si>
  <si>
    <t>HG4 4EF</t>
  </si>
  <si>
    <t>HG4 4H</t>
  </si>
  <si>
    <t>HG4 1</t>
  </si>
  <si>
    <t>HG4 2</t>
  </si>
  <si>
    <t>HG4 3</t>
  </si>
  <si>
    <t>HP14 4LR</t>
  </si>
  <si>
    <t>HP14 4LW</t>
  </si>
  <si>
    <t>HP14 4H</t>
  </si>
  <si>
    <t>HP14 4P</t>
  </si>
  <si>
    <t>HP14 4U</t>
  </si>
  <si>
    <t>HP14 3</t>
  </si>
  <si>
    <t>HP23 6AA</t>
  </si>
  <si>
    <t>HP23 5A</t>
  </si>
  <si>
    <t>HP23 5B</t>
  </si>
  <si>
    <t>HP23 5D</t>
  </si>
  <si>
    <t>HP23 5E</t>
  </si>
  <si>
    <t>HP23 5J</t>
  </si>
  <si>
    <t>HP23 5N</t>
  </si>
  <si>
    <t>HP23 5P</t>
  </si>
  <si>
    <t>HP23 5Q</t>
  </si>
  <si>
    <t>HP23 6AP</t>
  </si>
  <si>
    <t>HP23 4</t>
  </si>
  <si>
    <t>HP23 5R</t>
  </si>
  <si>
    <t>HP23 6E</t>
  </si>
  <si>
    <t>HP23 6H</t>
  </si>
  <si>
    <t>HP23 1</t>
  </si>
  <si>
    <t>HP27 9R</t>
  </si>
  <si>
    <t>HP27 9A</t>
  </si>
  <si>
    <t>HP27 9D</t>
  </si>
  <si>
    <t>HP27 9E</t>
  </si>
  <si>
    <t>HP27 9L</t>
  </si>
  <si>
    <t>HP27 0</t>
  </si>
  <si>
    <t>HP6 5A</t>
  </si>
  <si>
    <t>HP6 5B</t>
  </si>
  <si>
    <t>HP6 5D</t>
  </si>
  <si>
    <t>HP6 5E</t>
  </si>
  <si>
    <t>HP6 5J</t>
  </si>
  <si>
    <t>HP6 5L</t>
  </si>
  <si>
    <t>HP6 6A</t>
  </si>
  <si>
    <t>HP6 6H</t>
  </si>
  <si>
    <t>HP6 6J</t>
  </si>
  <si>
    <t>HP6 5P</t>
  </si>
  <si>
    <t>HP6 5Q</t>
  </si>
  <si>
    <t>HP6 6E</t>
  </si>
  <si>
    <t>HR3 5D</t>
  </si>
  <si>
    <t>HR3 5A</t>
  </si>
  <si>
    <t>HR3 5R</t>
  </si>
  <si>
    <t>HU12 8</t>
  </si>
  <si>
    <t>HU12 9</t>
  </si>
  <si>
    <t>HU12 0</t>
  </si>
  <si>
    <t>IP20 9</t>
  </si>
  <si>
    <t>IP20 0</t>
  </si>
  <si>
    <t>KT3 4</t>
  </si>
  <si>
    <t>KT3 5</t>
  </si>
  <si>
    <t>KT3 6</t>
  </si>
  <si>
    <t>KT3 3</t>
  </si>
  <si>
    <t>L18 8BP</t>
  </si>
  <si>
    <t>L18 8BQ</t>
  </si>
  <si>
    <t>L18 8BU</t>
  </si>
  <si>
    <t>L18 8A</t>
  </si>
  <si>
    <t>L18 8D</t>
  </si>
  <si>
    <t>L18 1</t>
  </si>
  <si>
    <t>L18 2</t>
  </si>
  <si>
    <t>L18 3</t>
  </si>
  <si>
    <t>L18 5</t>
  </si>
  <si>
    <t>L18 6</t>
  </si>
  <si>
    <t>LE10 0PR</t>
  </si>
  <si>
    <t>LE10 0A</t>
  </si>
  <si>
    <t>LE10 0E</t>
  </si>
  <si>
    <t>LE10 0H</t>
  </si>
  <si>
    <t>LE10 0J</t>
  </si>
  <si>
    <t>LE10 0L</t>
  </si>
  <si>
    <t>LE10 0Q</t>
  </si>
  <si>
    <t>LE10 0R</t>
  </si>
  <si>
    <t>LE10 0X</t>
  </si>
  <si>
    <t>LE10 0Y</t>
  </si>
  <si>
    <t>LE10 0PP</t>
  </si>
  <si>
    <t>LE10 1</t>
  </si>
  <si>
    <t>LE10 2</t>
  </si>
  <si>
    <t>LE10 3</t>
  </si>
  <si>
    <t>LE9 5LW</t>
  </si>
  <si>
    <t>LE9 9JL</t>
  </si>
  <si>
    <t>LE9 9NG</t>
  </si>
  <si>
    <t>LE9 5DJ</t>
  </si>
  <si>
    <t>LE9 5LG</t>
  </si>
  <si>
    <t>LE9 5LH</t>
  </si>
  <si>
    <t>LE9 9JF</t>
  </si>
  <si>
    <t>LE9 9NP</t>
  </si>
  <si>
    <t>LE9 6L</t>
  </si>
  <si>
    <t>LE9 6P</t>
  </si>
  <si>
    <t>LE9 9P</t>
  </si>
  <si>
    <t>LE9 5DF</t>
  </si>
  <si>
    <t>LE9 5DG</t>
  </si>
  <si>
    <t>LE9 5LQ</t>
  </si>
  <si>
    <t>LE9 5A</t>
  </si>
  <si>
    <t>LE9 5B</t>
  </si>
  <si>
    <t>LE9 5E</t>
  </si>
  <si>
    <t>LE9 5F</t>
  </si>
  <si>
    <t>LE9 5G</t>
  </si>
  <si>
    <t>LE9 5N</t>
  </si>
  <si>
    <t>LE9 5P</t>
  </si>
  <si>
    <t>LE9 5W</t>
  </si>
  <si>
    <t>LE9 5X</t>
  </si>
  <si>
    <t>LE9 5Y</t>
  </si>
  <si>
    <t>LE9 6H</t>
  </si>
  <si>
    <t>LE9 6Q</t>
  </si>
  <si>
    <t>LE9 6R</t>
  </si>
  <si>
    <t>LE9 6W</t>
  </si>
  <si>
    <t>LE9 9F</t>
  </si>
  <si>
    <t>LE9 1</t>
  </si>
  <si>
    <t>LE9 2</t>
  </si>
  <si>
    <t>LE9 3</t>
  </si>
  <si>
    <t>LE9 4</t>
  </si>
  <si>
    <t>LE9 7</t>
  </si>
  <si>
    <t>LE9 8</t>
  </si>
  <si>
    <t>LS10 4HD</t>
  </si>
  <si>
    <t>LS10 4HT</t>
  </si>
  <si>
    <t>LS10 4HU</t>
  </si>
  <si>
    <t>LS10 4HY</t>
  </si>
  <si>
    <t>LS10 4HX</t>
  </si>
  <si>
    <t>LS10 4A</t>
  </si>
  <si>
    <t>LS10 4B</t>
  </si>
  <si>
    <t>LS10 4D</t>
  </si>
  <si>
    <t>LS10 4L</t>
  </si>
  <si>
    <t>LS10 4N</t>
  </si>
  <si>
    <t>LS10 4P</t>
  </si>
  <si>
    <t>LS10 4Q</t>
  </si>
  <si>
    <t>LS10 1</t>
  </si>
  <si>
    <t>LS10 2</t>
  </si>
  <si>
    <t>LS10 3</t>
  </si>
  <si>
    <t>LS10 6</t>
  </si>
  <si>
    <t>M16 0PF</t>
  </si>
  <si>
    <t>M16 0PE</t>
  </si>
  <si>
    <t>M16 0PQ</t>
  </si>
  <si>
    <t>M16 0PU</t>
  </si>
  <si>
    <t>M16 0PX</t>
  </si>
  <si>
    <t>M16 0B</t>
  </si>
  <si>
    <t>M16 0D</t>
  </si>
  <si>
    <t>M16 0G</t>
  </si>
  <si>
    <t>M16 0L</t>
  </si>
  <si>
    <t>M16 0N</t>
  </si>
  <si>
    <t>M16 0Q</t>
  </si>
  <si>
    <t>M16 0R</t>
  </si>
  <si>
    <t>M16 0T</t>
  </si>
  <si>
    <t>M16 0W</t>
  </si>
  <si>
    <t>M16 7</t>
  </si>
  <si>
    <t>M16 8</t>
  </si>
  <si>
    <t>M16 9</t>
  </si>
  <si>
    <t>M30 0ND</t>
  </si>
  <si>
    <t>M30 0A</t>
  </si>
  <si>
    <t>M30 0B</t>
  </si>
  <si>
    <t>M30 0D</t>
  </si>
  <si>
    <t>M30 0E</t>
  </si>
  <si>
    <t>M30 0G</t>
  </si>
  <si>
    <t>M30 0H</t>
  </si>
  <si>
    <t>M30 0L</t>
  </si>
  <si>
    <t>M30 0Q</t>
  </si>
  <si>
    <t>M30 0R</t>
  </si>
  <si>
    <t>M30 0U</t>
  </si>
  <si>
    <t>M30 0V</t>
  </si>
  <si>
    <t>M30 0Z</t>
  </si>
  <si>
    <t>M30 7</t>
  </si>
  <si>
    <t>M30 8</t>
  </si>
  <si>
    <t>M30 9</t>
  </si>
  <si>
    <t>M41 0TR</t>
  </si>
  <si>
    <t>M41 0TU</t>
  </si>
  <si>
    <t>M41 0TA</t>
  </si>
  <si>
    <t>M41 0S</t>
  </si>
  <si>
    <t>M41 1</t>
  </si>
  <si>
    <t>M41 5</t>
  </si>
  <si>
    <t>M41 6</t>
  </si>
  <si>
    <t>M41 7</t>
  </si>
  <si>
    <t>M41 8</t>
  </si>
  <si>
    <t>M41 9</t>
  </si>
  <si>
    <t>MK17 8DQ</t>
  </si>
  <si>
    <t>MK17 8P</t>
  </si>
  <si>
    <t>MK17 8S</t>
  </si>
  <si>
    <t>MK17 8U</t>
  </si>
  <si>
    <t>MK17 9L</t>
  </si>
  <si>
    <t>MK17 8DJ</t>
  </si>
  <si>
    <t>MK17 8DW</t>
  </si>
  <si>
    <t>MK17 0</t>
  </si>
  <si>
    <t>MK17 8R</t>
  </si>
  <si>
    <t>MK17 8T</t>
  </si>
  <si>
    <t>MK17 9P</t>
  </si>
  <si>
    <t>MK17 9Q</t>
  </si>
  <si>
    <t>MK43 7B</t>
  </si>
  <si>
    <t>MK43 7D</t>
  </si>
  <si>
    <t>MK43 7L</t>
  </si>
  <si>
    <t>MK43 8E</t>
  </si>
  <si>
    <t>MK43 7R</t>
  </si>
  <si>
    <t>MK43 8H</t>
  </si>
  <si>
    <t>MK43 8Q</t>
  </si>
  <si>
    <t>MK43 0</t>
  </si>
  <si>
    <t>N10 1B</t>
  </si>
  <si>
    <t>N10 1D</t>
  </si>
  <si>
    <t>N10 1N</t>
  </si>
  <si>
    <t>N10 2P</t>
  </si>
  <si>
    <t>N10 3</t>
  </si>
  <si>
    <t>N10 1E</t>
  </si>
  <si>
    <t>N10 1H</t>
  </si>
  <si>
    <t>N10 1J</t>
  </si>
  <si>
    <t>N10 2A</t>
  </si>
  <si>
    <t>N10 2N</t>
  </si>
  <si>
    <t>N12 0AE</t>
  </si>
  <si>
    <t>N12 0AZ</t>
  </si>
  <si>
    <t>N12 9QD</t>
  </si>
  <si>
    <t>N12 9QL</t>
  </si>
  <si>
    <t>N12 9QR</t>
  </si>
  <si>
    <t>N12 0AJ</t>
  </si>
  <si>
    <t>N12 9QH</t>
  </si>
  <si>
    <t>N12 0G</t>
  </si>
  <si>
    <t>N12 0J</t>
  </si>
  <si>
    <t>N12 0N</t>
  </si>
  <si>
    <t>N12 8H</t>
  </si>
  <si>
    <t>N12 8L</t>
  </si>
  <si>
    <t>N12 8N</t>
  </si>
  <si>
    <t>N12 9E</t>
  </si>
  <si>
    <t>N12 9H</t>
  </si>
  <si>
    <t>N12 9N</t>
  </si>
  <si>
    <t>N12 9P</t>
  </si>
  <si>
    <t>N12 9R</t>
  </si>
  <si>
    <t>N12 6</t>
  </si>
  <si>
    <t>N12 0B</t>
  </si>
  <si>
    <t>N12 0D</t>
  </si>
  <si>
    <t>N12 0P</t>
  </si>
  <si>
    <t>N12 0Q</t>
  </si>
  <si>
    <t>N12 0S</t>
  </si>
  <si>
    <t>N12 8A</t>
  </si>
  <si>
    <t>N12 8Q</t>
  </si>
  <si>
    <t>N12 8R</t>
  </si>
  <si>
    <t>N12 8S</t>
  </si>
  <si>
    <t>N12 8T</t>
  </si>
  <si>
    <t>N12 9S</t>
  </si>
  <si>
    <t>N12 7</t>
  </si>
  <si>
    <t>N4 1DW</t>
  </si>
  <si>
    <t>N4 2ES</t>
  </si>
  <si>
    <t>N4 1DZ</t>
  </si>
  <si>
    <t>N4 2EX</t>
  </si>
  <si>
    <t>N4 1R</t>
  </si>
  <si>
    <t>N4 1S</t>
  </si>
  <si>
    <t>N4 2A</t>
  </si>
  <si>
    <t>N4 2B</t>
  </si>
  <si>
    <t>N4 2D</t>
  </si>
  <si>
    <t>N4 2H</t>
  </si>
  <si>
    <t>N4 2J</t>
  </si>
  <si>
    <t>N4 2N</t>
  </si>
  <si>
    <t>N4 2P</t>
  </si>
  <si>
    <t>N4 1A</t>
  </si>
  <si>
    <t>N4 1E</t>
  </si>
  <si>
    <t>N4 1J</t>
  </si>
  <si>
    <t>N4 1P</t>
  </si>
  <si>
    <t>N8 0H</t>
  </si>
  <si>
    <t>N8 0J</t>
  </si>
  <si>
    <t>N8 0N</t>
  </si>
  <si>
    <t>N8 0P</t>
  </si>
  <si>
    <t>N8 0Q</t>
  </si>
  <si>
    <t>N8 0R</t>
  </si>
  <si>
    <t>NG1 3DA</t>
  </si>
  <si>
    <t>NG1 3DB</t>
  </si>
  <si>
    <t>NG1 3DT</t>
  </si>
  <si>
    <t>NG1 3A</t>
  </si>
  <si>
    <t>NG1 3B</t>
  </si>
  <si>
    <t>NG1 3E</t>
  </si>
  <si>
    <t>NG1 3F</t>
  </si>
  <si>
    <t>NG1 3G</t>
  </si>
  <si>
    <t>NG1 3H</t>
  </si>
  <si>
    <t>NG1 3J</t>
  </si>
  <si>
    <t>NG1 3L</t>
  </si>
  <si>
    <t>NG1 3P</t>
  </si>
  <si>
    <t>NG1 3Q</t>
  </si>
  <si>
    <t>NG1 1</t>
  </si>
  <si>
    <t>NG1 2</t>
  </si>
  <si>
    <t>NG1 4</t>
  </si>
  <si>
    <t>NG1 5</t>
  </si>
  <si>
    <t>NG1 6</t>
  </si>
  <si>
    <t>NG1 7</t>
  </si>
  <si>
    <t>NG3 3G</t>
  </si>
  <si>
    <t>NG3 1</t>
  </si>
  <si>
    <t>NG3 2</t>
  </si>
  <si>
    <t>NG3 4</t>
  </si>
  <si>
    <t>NG3 5</t>
  </si>
  <si>
    <t>NG3 6</t>
  </si>
  <si>
    <t>NG3 7</t>
  </si>
  <si>
    <t>NG3 3A</t>
  </si>
  <si>
    <t>NW2 7HS</t>
  </si>
  <si>
    <t>NW2 7A</t>
  </si>
  <si>
    <t>NW2 7B</t>
  </si>
  <si>
    <t>NW2 7D</t>
  </si>
  <si>
    <t>NW2 7J</t>
  </si>
  <si>
    <t>NW2 7L</t>
  </si>
  <si>
    <t>NW2 7S</t>
  </si>
  <si>
    <t>NW2 7T</t>
  </si>
  <si>
    <t>NW2 7U</t>
  </si>
  <si>
    <t>NW2 1</t>
  </si>
  <si>
    <t>NW2 2</t>
  </si>
  <si>
    <t>NW2 3</t>
  </si>
  <si>
    <t>NW2 4</t>
  </si>
  <si>
    <t>NW2 5</t>
  </si>
  <si>
    <t>NW2 6</t>
  </si>
  <si>
    <t>PE17 1</t>
  </si>
  <si>
    <t>PE17 2</t>
  </si>
  <si>
    <t>PE17 3</t>
  </si>
  <si>
    <t>PE17 4</t>
  </si>
  <si>
    <t>PE17 5</t>
  </si>
  <si>
    <t>PE17 6</t>
  </si>
  <si>
    <t>PE18 9</t>
  </si>
  <si>
    <t>PE18 1</t>
  </si>
  <si>
    <t>PE18 6</t>
  </si>
  <si>
    <t>PE18 7</t>
  </si>
  <si>
    <t>PE18 8</t>
  </si>
  <si>
    <t>PE29 7B</t>
  </si>
  <si>
    <t>PE29 7A</t>
  </si>
  <si>
    <t>PE29 7D</t>
  </si>
  <si>
    <t>PE29 1</t>
  </si>
  <si>
    <t>PE29 2</t>
  </si>
  <si>
    <t>PE29 3</t>
  </si>
  <si>
    <t>PE6 8P</t>
  </si>
  <si>
    <t>PE6 9</t>
  </si>
  <si>
    <t>PE6 8A</t>
  </si>
  <si>
    <t>PE6 8E</t>
  </si>
  <si>
    <t>PE6 8H</t>
  </si>
  <si>
    <t>PE6 8J</t>
  </si>
  <si>
    <t>PE6 8L</t>
  </si>
  <si>
    <t>PE6 8N</t>
  </si>
  <si>
    <t>PE6 7</t>
  </si>
  <si>
    <t>PO20 6QJ</t>
  </si>
  <si>
    <t>PO20 6QD</t>
  </si>
  <si>
    <t>PO20 6QR</t>
  </si>
  <si>
    <t>PO20 6B</t>
  </si>
  <si>
    <t>PO20 6L</t>
  </si>
  <si>
    <t>PO20 6N</t>
  </si>
  <si>
    <t>PO20 0</t>
  </si>
  <si>
    <t>PO20 7</t>
  </si>
  <si>
    <t>PO20 8</t>
  </si>
  <si>
    <t>PO20 9</t>
  </si>
  <si>
    <t>PO22 0J</t>
  </si>
  <si>
    <t>PO22 0A</t>
  </si>
  <si>
    <t>PO22 0E</t>
  </si>
  <si>
    <t>PO22 6</t>
  </si>
  <si>
    <t>PO22 7</t>
  </si>
  <si>
    <t>PO22 8</t>
  </si>
  <si>
    <t>PO22 9</t>
  </si>
  <si>
    <t>RG10 9A</t>
  </si>
  <si>
    <t>RG10 9E</t>
  </si>
  <si>
    <t>RG10 9L</t>
  </si>
  <si>
    <t>RG10 9U</t>
  </si>
  <si>
    <t>RG10 9Y</t>
  </si>
  <si>
    <t>RG10 9J</t>
  </si>
  <si>
    <t>RG10 9S</t>
  </si>
  <si>
    <t>RG10 0</t>
  </si>
  <si>
    <t>RG10 8</t>
  </si>
  <si>
    <t>RG11 5</t>
  </si>
  <si>
    <t>RG11 1</t>
  </si>
  <si>
    <t>RG11 2</t>
  </si>
  <si>
    <t>RG11 3</t>
  </si>
  <si>
    <t>RG11 4</t>
  </si>
  <si>
    <t>RG11 6</t>
  </si>
  <si>
    <t>RG11 7</t>
  </si>
  <si>
    <t>RG11 9</t>
  </si>
  <si>
    <t>RG12 1JG</t>
  </si>
  <si>
    <t>RG12 1JU</t>
  </si>
  <si>
    <t>RG12 1JE</t>
  </si>
  <si>
    <t>RG12 1A</t>
  </si>
  <si>
    <t>RG12 1B</t>
  </si>
  <si>
    <t>RG12 1D</t>
  </si>
  <si>
    <t>RG12 1E</t>
  </si>
  <si>
    <t>RG12 1H</t>
  </si>
  <si>
    <t>RG12 1L</t>
  </si>
  <si>
    <t>RG12 1N</t>
  </si>
  <si>
    <t>RG12 1O</t>
  </si>
  <si>
    <t>RG12 1Q</t>
  </si>
  <si>
    <t>RG12 1R</t>
  </si>
  <si>
    <t>RG12 1U</t>
  </si>
  <si>
    <t>RG12 1Y</t>
  </si>
  <si>
    <t>RG12 0</t>
  </si>
  <si>
    <t>RG12 2</t>
  </si>
  <si>
    <t>RG12 4</t>
  </si>
  <si>
    <t>RG12 5</t>
  </si>
  <si>
    <t>RG12 6</t>
  </si>
  <si>
    <t>RG12 7</t>
  </si>
  <si>
    <t>RG12 8</t>
  </si>
  <si>
    <t>RG12 9</t>
  </si>
  <si>
    <t>RG17 0A</t>
  </si>
  <si>
    <t>RG17 0B</t>
  </si>
  <si>
    <t>RG17 0N</t>
  </si>
  <si>
    <t>RG17 0Q</t>
  </si>
  <si>
    <t>RG17 0S</t>
  </si>
  <si>
    <t>RG17 0E</t>
  </si>
  <si>
    <t>RG17 0L</t>
  </si>
  <si>
    <t>RG17 7</t>
  </si>
  <si>
    <t>RG29 7</t>
  </si>
  <si>
    <t>RG29 1</t>
  </si>
  <si>
    <t>RG40 1A</t>
  </si>
  <si>
    <t>RG40 1B</t>
  </si>
  <si>
    <t>RG40 1D</t>
  </si>
  <si>
    <t>RG40 1T</t>
  </si>
  <si>
    <t>RG40 1X</t>
  </si>
  <si>
    <t>RG40 2</t>
  </si>
  <si>
    <t>RG40 3</t>
  </si>
  <si>
    <t>RG41 5TP</t>
  </si>
  <si>
    <t>RG41 5TS</t>
  </si>
  <si>
    <t>RG41 5TR</t>
  </si>
  <si>
    <t>RG41 5TT</t>
  </si>
  <si>
    <t>RG41 5D</t>
  </si>
  <si>
    <t>RG41 5A</t>
  </si>
  <si>
    <t>RG41 5B</t>
  </si>
  <si>
    <t>RG41 5E</t>
  </si>
  <si>
    <t>RG41 5H</t>
  </si>
  <si>
    <t>RG41 2</t>
  </si>
  <si>
    <t>RG41 3</t>
  </si>
  <si>
    <t>RG9 1AF</t>
  </si>
  <si>
    <t>RG9 1PA</t>
  </si>
  <si>
    <t>RG9 2JW</t>
  </si>
  <si>
    <t>RG9 1AD</t>
  </si>
  <si>
    <t>RG9 1PS</t>
  </si>
  <si>
    <t>RG9 2JN</t>
  </si>
  <si>
    <t>RG9 1H</t>
  </si>
  <si>
    <t>RG9 1Q</t>
  </si>
  <si>
    <t>RG9 1R</t>
  </si>
  <si>
    <t>RG9 1S</t>
  </si>
  <si>
    <t>RG9 2A</t>
  </si>
  <si>
    <t>RG9 2B</t>
  </si>
  <si>
    <t>RG9 2D</t>
  </si>
  <si>
    <t>RG9 2E</t>
  </si>
  <si>
    <t>RG9 2H</t>
  </si>
  <si>
    <t>RG9 2L</t>
  </si>
  <si>
    <t>RG9 3N</t>
  </si>
  <si>
    <t>RG9 3P</t>
  </si>
  <si>
    <t>RG9 4B</t>
  </si>
  <si>
    <t>RG9 4D</t>
  </si>
  <si>
    <t>RG9 1B</t>
  </si>
  <si>
    <t>RG9 1T</t>
  </si>
  <si>
    <t>RG9 3E</t>
  </si>
  <si>
    <t>RG9 4H</t>
  </si>
  <si>
    <t>RG9 9</t>
  </si>
  <si>
    <t>S21 3</t>
  </si>
  <si>
    <t>S21 1</t>
  </si>
  <si>
    <t>S21 2</t>
  </si>
  <si>
    <t>S21 4</t>
  </si>
  <si>
    <t>S25 1</t>
  </si>
  <si>
    <t>S25 3</t>
  </si>
  <si>
    <t>S25 4</t>
  </si>
  <si>
    <t>S25 5</t>
  </si>
  <si>
    <t>S26 5PY</t>
  </si>
  <si>
    <t>S26 5PN</t>
  </si>
  <si>
    <t>S26 6Q</t>
  </si>
  <si>
    <t>S26 6R</t>
  </si>
  <si>
    <t>S26 6U</t>
  </si>
  <si>
    <t>S26 2</t>
  </si>
  <si>
    <t>S26 4</t>
  </si>
  <si>
    <t>S26 6N</t>
  </si>
  <si>
    <t>S31 0TF</t>
  </si>
  <si>
    <t>S31 0TZ</t>
  </si>
  <si>
    <t>S31 8PE</t>
  </si>
  <si>
    <t>S31 8PF</t>
  </si>
  <si>
    <t>S31 0A</t>
  </si>
  <si>
    <t>S31 0B</t>
  </si>
  <si>
    <t>S31 0H</t>
  </si>
  <si>
    <t>S31 0N</t>
  </si>
  <si>
    <t>S31 0X</t>
  </si>
  <si>
    <t>S31 7A</t>
  </si>
  <si>
    <t>S31 7B</t>
  </si>
  <si>
    <t>S31 7D</t>
  </si>
  <si>
    <t>S31 7E</t>
  </si>
  <si>
    <t>S31 7N</t>
  </si>
  <si>
    <t>S31 7P</t>
  </si>
  <si>
    <t>S31 7R</t>
  </si>
  <si>
    <t>S31 8A</t>
  </si>
  <si>
    <t>S31 8B</t>
  </si>
  <si>
    <t>S31 8D</t>
  </si>
  <si>
    <t>S31 8J</t>
  </si>
  <si>
    <t>S31 8N</t>
  </si>
  <si>
    <t>S31 8Q</t>
  </si>
  <si>
    <t>S31 8R</t>
  </si>
  <si>
    <t>S31 8Y</t>
  </si>
  <si>
    <t>S31 9B</t>
  </si>
  <si>
    <t>S31 9F</t>
  </si>
  <si>
    <t>S31 9H</t>
  </si>
  <si>
    <t>S31 9R</t>
  </si>
  <si>
    <t>S31 9U</t>
  </si>
  <si>
    <t>S42 5L</t>
  </si>
  <si>
    <t>S42 5P</t>
  </si>
  <si>
    <t>S42 5Q</t>
  </si>
  <si>
    <t>S42 5T</t>
  </si>
  <si>
    <t>S42 5U</t>
  </si>
  <si>
    <t>S42 6</t>
  </si>
  <si>
    <t>S42 7</t>
  </si>
  <si>
    <t>S60 1RG</t>
  </si>
  <si>
    <t>S60 1RB</t>
  </si>
  <si>
    <t>S60 1RE</t>
  </si>
  <si>
    <t>S60 1RH</t>
  </si>
  <si>
    <t>S60 1RL</t>
  </si>
  <si>
    <t>S60 1RP</t>
  </si>
  <si>
    <t>S60 1RR</t>
  </si>
  <si>
    <t>S60 1RU</t>
  </si>
  <si>
    <t>S60 1L</t>
  </si>
  <si>
    <t>S60 1N</t>
  </si>
  <si>
    <t>S60 1P</t>
  </si>
  <si>
    <t>S60 1Q</t>
  </si>
  <si>
    <t>S60 1T</t>
  </si>
  <si>
    <t>S60 2</t>
  </si>
  <si>
    <t>S60 3</t>
  </si>
  <si>
    <t>S60 4</t>
  </si>
  <si>
    <t>S60 5</t>
  </si>
  <si>
    <t>S60 1A</t>
  </si>
  <si>
    <t>S60 1B</t>
  </si>
  <si>
    <t>S60 1D</t>
  </si>
  <si>
    <t>S60 1E</t>
  </si>
  <si>
    <t>S60 1H</t>
  </si>
  <si>
    <t>S60 1J</t>
  </si>
  <si>
    <t>S63 0BA</t>
  </si>
  <si>
    <t>S63 0BE</t>
  </si>
  <si>
    <t>S63 0H</t>
  </si>
  <si>
    <t>S63 0L</t>
  </si>
  <si>
    <t>S63 0E</t>
  </si>
  <si>
    <t>S63 0P</t>
  </si>
  <si>
    <t>S63 5</t>
  </si>
  <si>
    <t>S63 6</t>
  </si>
  <si>
    <t>S63 7</t>
  </si>
  <si>
    <t>S63 8</t>
  </si>
  <si>
    <t>S63 9</t>
  </si>
  <si>
    <t>S65 1TD</t>
  </si>
  <si>
    <t>S65 1TS</t>
  </si>
  <si>
    <t>S65 1A</t>
  </si>
  <si>
    <t>S65 1B</t>
  </si>
  <si>
    <t>S65 1D</t>
  </si>
  <si>
    <t>S65 1E</t>
  </si>
  <si>
    <t>S65 1J</t>
  </si>
  <si>
    <t>S65 1L</t>
  </si>
  <si>
    <t>S65 1N</t>
  </si>
  <si>
    <t>S65 1P</t>
  </si>
  <si>
    <t>S65 1R</t>
  </si>
  <si>
    <t>S65 1S</t>
  </si>
  <si>
    <t>S65 1U</t>
  </si>
  <si>
    <t>S65 2</t>
  </si>
  <si>
    <t>S65 3</t>
  </si>
  <si>
    <t>S65 4</t>
  </si>
  <si>
    <t>S71 3AF</t>
  </si>
  <si>
    <t>S71 3AH</t>
  </si>
  <si>
    <t>S71 2E</t>
  </si>
  <si>
    <t>S71 2H</t>
  </si>
  <si>
    <t>S71 2J</t>
  </si>
  <si>
    <t>S71 3D</t>
  </si>
  <si>
    <t>S71 3H</t>
  </si>
  <si>
    <t>S71 3J</t>
  </si>
  <si>
    <t>S71 3L</t>
  </si>
  <si>
    <t>S71 3P</t>
  </si>
  <si>
    <t>S71 2A</t>
  </si>
  <si>
    <t>S71 1</t>
  </si>
  <si>
    <t>S71 5</t>
  </si>
  <si>
    <t>S71 4</t>
  </si>
  <si>
    <t>S72 8DB</t>
  </si>
  <si>
    <t>S72 8A</t>
  </si>
  <si>
    <t>S72 8H</t>
  </si>
  <si>
    <t>S72 8J</t>
  </si>
  <si>
    <t>S72 8R</t>
  </si>
  <si>
    <t>S72 8U</t>
  </si>
  <si>
    <t>S72 9J</t>
  </si>
  <si>
    <t>S72 9B</t>
  </si>
  <si>
    <t>S72 9E</t>
  </si>
  <si>
    <t>S72 0</t>
  </si>
  <si>
    <t>S72 7</t>
  </si>
  <si>
    <t>S75 1HB</t>
  </si>
  <si>
    <t>S75 1JT</t>
  </si>
  <si>
    <t>S75 1LD</t>
  </si>
  <si>
    <t>S75 5NQ</t>
  </si>
  <si>
    <t>S75 6HR</t>
  </si>
  <si>
    <t>S75 1HT</t>
  </si>
  <si>
    <t>S75 1JU</t>
  </si>
  <si>
    <t>S75 1LR</t>
  </si>
  <si>
    <t>S75 5NA</t>
  </si>
  <si>
    <t>S75 5NH</t>
  </si>
  <si>
    <t>S75 6HN</t>
  </si>
  <si>
    <t>S75 1P</t>
  </si>
  <si>
    <t>S75 4A</t>
  </si>
  <si>
    <t>S75 4J</t>
  </si>
  <si>
    <t>S75 6B</t>
  </si>
  <si>
    <t>S75 4D</t>
  </si>
  <si>
    <t>S75 5A</t>
  </si>
  <si>
    <t>S75 5D</t>
  </si>
  <si>
    <t>S75 5E</t>
  </si>
  <si>
    <t>S75 5H</t>
  </si>
  <si>
    <t>S75 6D</t>
  </si>
  <si>
    <t>S75 2</t>
  </si>
  <si>
    <t>S75 3</t>
  </si>
  <si>
    <t>SE1 6HZ</t>
  </si>
  <si>
    <t>SE1 6SB</t>
  </si>
  <si>
    <t>SE1 7EU</t>
  </si>
  <si>
    <t>SE1 7TJ</t>
  </si>
  <si>
    <t>SE1 7TT</t>
  </si>
  <si>
    <t>SE1 6HA</t>
  </si>
  <si>
    <t>SE1 6HH</t>
  </si>
  <si>
    <t>SE1 6HS</t>
  </si>
  <si>
    <t>SE1 6SF</t>
  </si>
  <si>
    <t>SE1 6SN</t>
  </si>
  <si>
    <t>SE1 6SP</t>
  </si>
  <si>
    <t>SE1 6SQ</t>
  </si>
  <si>
    <t>SE1 7EH</t>
  </si>
  <si>
    <t>SE1 7TP</t>
  </si>
  <si>
    <t>SE1 6A</t>
  </si>
  <si>
    <t>SE1 6B</t>
  </si>
  <si>
    <t>SE1 6E</t>
  </si>
  <si>
    <t>SE1 6L</t>
  </si>
  <si>
    <t>SE1 6N</t>
  </si>
  <si>
    <t>SE1 6P</t>
  </si>
  <si>
    <t>SE1 6T</t>
  </si>
  <si>
    <t>SE1 7A</t>
  </si>
  <si>
    <t>SE1 7B</t>
  </si>
  <si>
    <t>SE1 7D</t>
  </si>
  <si>
    <t>SE1 7J</t>
  </si>
  <si>
    <t>SE1 7L</t>
  </si>
  <si>
    <t>SE1 7N</t>
  </si>
  <si>
    <t>SE1 7P</t>
  </si>
  <si>
    <t>SE1 7Q</t>
  </si>
  <si>
    <t>SE1 7R</t>
  </si>
  <si>
    <t>SE1 7S</t>
  </si>
  <si>
    <t>SE1 7U</t>
  </si>
  <si>
    <t>SE1 7X</t>
  </si>
  <si>
    <t>SE1 0</t>
  </si>
  <si>
    <t>SE1 1</t>
  </si>
  <si>
    <t>SE1 2</t>
  </si>
  <si>
    <t>SE1 3</t>
  </si>
  <si>
    <t>SE1 4</t>
  </si>
  <si>
    <t>SE1 5</t>
  </si>
  <si>
    <t>SE1 8</t>
  </si>
  <si>
    <t>SE1 9</t>
  </si>
  <si>
    <t>SE11 4AA</t>
  </si>
  <si>
    <t>SE11 4AS</t>
  </si>
  <si>
    <t>SE11 4AX</t>
  </si>
  <si>
    <t>SE11 5SR</t>
  </si>
  <si>
    <t>SE11 4AY</t>
  </si>
  <si>
    <t>SE11 5SL</t>
  </si>
  <si>
    <t>SE11 5SS</t>
  </si>
  <si>
    <t>SE11 5J</t>
  </si>
  <si>
    <t>SE11 4E</t>
  </si>
  <si>
    <t>SE11 4H</t>
  </si>
  <si>
    <t>SE11 4J</t>
  </si>
  <si>
    <t>SE11 4L</t>
  </si>
  <si>
    <t>SE11 4N</t>
  </si>
  <si>
    <t>SE11 4P</t>
  </si>
  <si>
    <t>SE11 4Q</t>
  </si>
  <si>
    <t>SE11 4R</t>
  </si>
  <si>
    <t>SE11 4S</t>
  </si>
  <si>
    <t>SE11 4T</t>
  </si>
  <si>
    <t>SE11 4U</t>
  </si>
  <si>
    <t>SE11 5A</t>
  </si>
  <si>
    <t>SE11 5B</t>
  </si>
  <si>
    <t>SE11 5D</t>
  </si>
  <si>
    <t>SE11 5E</t>
  </si>
  <si>
    <t>SE11 5H</t>
  </si>
  <si>
    <t>SE11 5L</t>
  </si>
  <si>
    <t>SE11 5N</t>
  </si>
  <si>
    <t>SE11 5Q</t>
  </si>
  <si>
    <t>SE11 5R</t>
  </si>
  <si>
    <t>SE11 6</t>
  </si>
  <si>
    <t>SE11 7</t>
  </si>
  <si>
    <t>SE12 8A</t>
  </si>
  <si>
    <t>SE12 8E</t>
  </si>
  <si>
    <t>SE12 8H</t>
  </si>
  <si>
    <t>SE12 8N</t>
  </si>
  <si>
    <t>SE12 8P</t>
  </si>
  <si>
    <t>SE12 8Q</t>
  </si>
  <si>
    <t>SE12 8R</t>
  </si>
  <si>
    <t>SE12 8U</t>
  </si>
  <si>
    <t>SE12 0</t>
  </si>
  <si>
    <t>SE12 9</t>
  </si>
  <si>
    <t>SK17 8</t>
  </si>
  <si>
    <t>SK17 6</t>
  </si>
  <si>
    <t>SK17 7</t>
  </si>
  <si>
    <t>SK17 9</t>
  </si>
  <si>
    <t>SL4 6B</t>
  </si>
  <si>
    <t>SL4 6J</t>
  </si>
  <si>
    <t>SL4 6Q</t>
  </si>
  <si>
    <t>SL4 6A</t>
  </si>
  <si>
    <t>SL4 4</t>
  </si>
  <si>
    <t>SL4 5</t>
  </si>
  <si>
    <t>SL4 1</t>
  </si>
  <si>
    <t>SL4 2</t>
  </si>
  <si>
    <t>SL4 3</t>
  </si>
  <si>
    <t>SL6 0</t>
  </si>
  <si>
    <t>SL6 1</t>
  </si>
  <si>
    <t>SL6 2</t>
  </si>
  <si>
    <t>SL6 3</t>
  </si>
  <si>
    <t>SL6 4</t>
  </si>
  <si>
    <t>SL6 8</t>
  </si>
  <si>
    <t>SL6 5</t>
  </si>
  <si>
    <t>SL6 6</t>
  </si>
  <si>
    <t>SL6 7</t>
  </si>
  <si>
    <t>SL6 9</t>
  </si>
  <si>
    <t>SW11 1SL</t>
  </si>
  <si>
    <t>SW11 2ET</t>
  </si>
  <si>
    <t>SW11 2TD</t>
  </si>
  <si>
    <t>SW11 2TG</t>
  </si>
  <si>
    <t>SW11 2TR</t>
  </si>
  <si>
    <t>SW11 3AD</t>
  </si>
  <si>
    <t>SW11 3PA</t>
  </si>
  <si>
    <t>SW11 3PD</t>
  </si>
  <si>
    <t>SW11 3RJ</t>
  </si>
  <si>
    <t>SW11 3RU</t>
  </si>
  <si>
    <t>SW11 4LF</t>
  </si>
  <si>
    <t>SW11 4NF</t>
  </si>
  <si>
    <t>SW11 4NJ</t>
  </si>
  <si>
    <t>SW11 5QW</t>
  </si>
  <si>
    <t>SW11 1SA</t>
  </si>
  <si>
    <t>SW11 1SZ</t>
  </si>
  <si>
    <t>SW11 2EL</t>
  </si>
  <si>
    <t>SW11 2TU</t>
  </si>
  <si>
    <t>SW11 2TY</t>
  </si>
  <si>
    <t>SW11 2TZ</t>
  </si>
  <si>
    <t>SW11 3AF</t>
  </si>
  <si>
    <t>SW11 3AG</t>
  </si>
  <si>
    <t>SW11 3PB</t>
  </si>
  <si>
    <t>SW11 3RA</t>
  </si>
  <si>
    <t>SW11 3RD</t>
  </si>
  <si>
    <t>SW11 4LG</t>
  </si>
  <si>
    <t>SW11 4LT</t>
  </si>
  <si>
    <t>SW11 4ND</t>
  </si>
  <si>
    <t>SW11 4NP</t>
  </si>
  <si>
    <t>SW11 5QN</t>
  </si>
  <si>
    <t>SW11 1A</t>
  </si>
  <si>
    <t>SW11 1D</t>
  </si>
  <si>
    <t>SW11 1E</t>
  </si>
  <si>
    <t>SW11 1J</t>
  </si>
  <si>
    <t>SW11 1L</t>
  </si>
  <si>
    <t>SW11 1N</t>
  </si>
  <si>
    <t>SW11 1P</t>
  </si>
  <si>
    <t>SW11 1Q</t>
  </si>
  <si>
    <t>SW11 1T</t>
  </si>
  <si>
    <t>SW11 1Y</t>
  </si>
  <si>
    <t>SW11 1Z</t>
  </si>
  <si>
    <t>SW11 2A</t>
  </si>
  <si>
    <t>SW11 2Q</t>
  </si>
  <si>
    <t>SW11 3B</t>
  </si>
  <si>
    <t>SW11 3D</t>
  </si>
  <si>
    <t>SW11 3L</t>
  </si>
  <si>
    <t>SW11 3S</t>
  </si>
  <si>
    <t>SW11 4J</t>
  </si>
  <si>
    <t>SW11 4P</t>
  </si>
  <si>
    <t>SW11 4R</t>
  </si>
  <si>
    <t>SW11 4S</t>
  </si>
  <si>
    <t>SW11 5N</t>
  </si>
  <si>
    <t>SW11 2B</t>
  </si>
  <si>
    <t>SW11 2D</t>
  </si>
  <si>
    <t>SW11 2L</t>
  </si>
  <si>
    <t>SW11 2P</t>
  </si>
  <si>
    <t>SW11 2S</t>
  </si>
  <si>
    <t>SW11 2U</t>
  </si>
  <si>
    <t>SW11 3E</t>
  </si>
  <si>
    <t>SW11 3H</t>
  </si>
  <si>
    <t>SW11 3J</t>
  </si>
  <si>
    <t>SW11 3N</t>
  </si>
  <si>
    <t>SW11 3Q</t>
  </si>
  <si>
    <t>SW11 3T</t>
  </si>
  <si>
    <t>SW11 4A</t>
  </si>
  <si>
    <t>SW11 4Q</t>
  </si>
  <si>
    <t>SW11 5A</t>
  </si>
  <si>
    <t>SW11 5B</t>
  </si>
  <si>
    <t>SW11 5D</t>
  </si>
  <si>
    <t>SW11 5E</t>
  </si>
  <si>
    <t>SW11 5H</t>
  </si>
  <si>
    <t>SW11 5J</t>
  </si>
  <si>
    <t>SW11 5P</t>
  </si>
  <si>
    <t>SW11 5U</t>
  </si>
  <si>
    <t>SW11 6</t>
  </si>
  <si>
    <t>SW15 4AA</t>
  </si>
  <si>
    <t>SW15 4HD</t>
  </si>
  <si>
    <t>SW15 4HJ</t>
  </si>
  <si>
    <t>SW15 4HR</t>
  </si>
  <si>
    <t>SW15 4JA</t>
  </si>
  <si>
    <t>SW15 4JB</t>
  </si>
  <si>
    <t>SW15 4LY</t>
  </si>
  <si>
    <t>SW15 5JA</t>
  </si>
  <si>
    <t>SW15 5JQ</t>
  </si>
  <si>
    <t>SW15 5JS</t>
  </si>
  <si>
    <t>SW15 5LF</t>
  </si>
  <si>
    <t>SW15 5RR</t>
  </si>
  <si>
    <t>SW15 4AB</t>
  </si>
  <si>
    <t>SW15 4HL</t>
  </si>
  <si>
    <t>SW15 4JD</t>
  </si>
  <si>
    <t>SW15 4LB</t>
  </si>
  <si>
    <t>SW15 4LF</t>
  </si>
  <si>
    <t>SW15 4LJ</t>
  </si>
  <si>
    <t>SW15 4LS</t>
  </si>
  <si>
    <t>SW15 4LW</t>
  </si>
  <si>
    <t>SW15 5JJ</t>
  </si>
  <si>
    <t>SW15 5JP</t>
  </si>
  <si>
    <t>SW15 5LD</t>
  </si>
  <si>
    <t>SW15 5LR</t>
  </si>
  <si>
    <t>SW15 5RL</t>
  </si>
  <si>
    <t>SW15 3D</t>
  </si>
  <si>
    <t>SW15 3E</t>
  </si>
  <si>
    <t>SW15 3H</t>
  </si>
  <si>
    <t>SW15 3N</t>
  </si>
  <si>
    <t>SW15 3Q</t>
  </si>
  <si>
    <t>SW15 3S</t>
  </si>
  <si>
    <t>SW15 3T</t>
  </si>
  <si>
    <t>SW15 4D</t>
  </si>
  <si>
    <t>SW15 4E</t>
  </si>
  <si>
    <t>SW15 4N</t>
  </si>
  <si>
    <t>SW15 5H</t>
  </si>
  <si>
    <t>SW15 5N</t>
  </si>
  <si>
    <t>SW15 6A</t>
  </si>
  <si>
    <t>SW15 6B</t>
  </si>
  <si>
    <t>SW15 6E</t>
  </si>
  <si>
    <t>SW15 6J</t>
  </si>
  <si>
    <t>SW15 6N</t>
  </si>
  <si>
    <t>SW15 6Q</t>
  </si>
  <si>
    <t>SW15 6R</t>
  </si>
  <si>
    <t>SW15 6S</t>
  </si>
  <si>
    <t>SW15 6T</t>
  </si>
  <si>
    <t>SW15 6U</t>
  </si>
  <si>
    <t>SW15 3A</t>
  </si>
  <si>
    <t>SW15 4P</t>
  </si>
  <si>
    <t>SW15 5B</t>
  </si>
  <si>
    <t>SW15 5D</t>
  </si>
  <si>
    <t>SW15 5P</t>
  </si>
  <si>
    <t>SW15 5Q</t>
  </si>
  <si>
    <t>SW15 6X</t>
  </si>
  <si>
    <t>SW15 1</t>
  </si>
  <si>
    <t>SW15 2</t>
  </si>
  <si>
    <t>SW19 1DN</t>
  </si>
  <si>
    <t>SW19 1DG</t>
  </si>
  <si>
    <t>SW19 1DP</t>
  </si>
  <si>
    <t>SW19 1A</t>
  </si>
  <si>
    <t>SW19 1E</t>
  </si>
  <si>
    <t>SW19 1H</t>
  </si>
  <si>
    <t>SW19 1J</t>
  </si>
  <si>
    <t>SW19 1L</t>
  </si>
  <si>
    <t>SW19 1N</t>
  </si>
  <si>
    <t>SW19 1P</t>
  </si>
  <si>
    <t>SW19 1Q</t>
  </si>
  <si>
    <t>SW19 1R</t>
  </si>
  <si>
    <t>SW19 1S</t>
  </si>
  <si>
    <t>SW19 1X</t>
  </si>
  <si>
    <t>SW19 1Z</t>
  </si>
  <si>
    <t>SW19 0</t>
  </si>
  <si>
    <t>SW19 2</t>
  </si>
  <si>
    <t>SW19 3</t>
  </si>
  <si>
    <t>SW19 4</t>
  </si>
  <si>
    <t>SW19 5</t>
  </si>
  <si>
    <t>SW19 6</t>
  </si>
  <si>
    <t>SW19 7</t>
  </si>
  <si>
    <t>SW19 8</t>
  </si>
  <si>
    <t>SW8 1QH</t>
  </si>
  <si>
    <t>SW8 3HH</t>
  </si>
  <si>
    <t>SW8 3HJ</t>
  </si>
  <si>
    <t>SW8 3NR</t>
  </si>
  <si>
    <t>SW8 4BE</t>
  </si>
  <si>
    <t>SW8 1QP</t>
  </si>
  <si>
    <t>SW8 3HE</t>
  </si>
  <si>
    <t>SW8 3NS</t>
  </si>
  <si>
    <t>SW8 4BX</t>
  </si>
  <si>
    <t>SW8 1N</t>
  </si>
  <si>
    <t>SW8 1S</t>
  </si>
  <si>
    <t>SW8 1T</t>
  </si>
  <si>
    <t>SW8 1U</t>
  </si>
  <si>
    <t>SW8 1X</t>
  </si>
  <si>
    <t>SW8 2A</t>
  </si>
  <si>
    <t>SW8 2D</t>
  </si>
  <si>
    <t>SW8 2H</t>
  </si>
  <si>
    <t>SW8 2L</t>
  </si>
  <si>
    <t>SW8 2N</t>
  </si>
  <si>
    <t>SW8 2R</t>
  </si>
  <si>
    <t>SW8 2T</t>
  </si>
  <si>
    <t>SW8 2U</t>
  </si>
  <si>
    <t>SW8 2X</t>
  </si>
  <si>
    <t>SW8 3E</t>
  </si>
  <si>
    <t>SW8 3J</t>
  </si>
  <si>
    <t>SW8 3Q</t>
  </si>
  <si>
    <t>SW8 4E</t>
  </si>
  <si>
    <t>SW8 4S</t>
  </si>
  <si>
    <t>SW8 5N</t>
  </si>
  <si>
    <t>SW8 1R</t>
  </si>
  <si>
    <t>SW8 2J</t>
  </si>
  <si>
    <t>SW8 2Q</t>
  </si>
  <si>
    <t>SW8 4A</t>
  </si>
  <si>
    <t>SW8 4J</t>
  </si>
  <si>
    <t>SW8 4L</t>
  </si>
  <si>
    <t>SW8 4N</t>
  </si>
  <si>
    <t>SW8 4X</t>
  </si>
  <si>
    <t>SW8 5A</t>
  </si>
  <si>
    <t>SW8 5B</t>
  </si>
  <si>
    <t>SW8 5D</t>
  </si>
  <si>
    <t>SY10 7B</t>
  </si>
  <si>
    <t>WN</t>
  </si>
  <si>
    <t>SY10 7L</t>
  </si>
  <si>
    <t>SY10 7A</t>
  </si>
  <si>
    <t>SY10 8</t>
  </si>
  <si>
    <t>TW1 3BZ</t>
  </si>
  <si>
    <t>TW1 3BB</t>
  </si>
  <si>
    <t>TW1 3D</t>
  </si>
  <si>
    <t>TW1 3E</t>
  </si>
  <si>
    <t>TW1 3H</t>
  </si>
  <si>
    <t>TW1 3J</t>
  </si>
  <si>
    <t>TW1 3L</t>
  </si>
  <si>
    <t>TW1 3N</t>
  </si>
  <si>
    <t>TW1 3P</t>
  </si>
  <si>
    <t>TW1 3R</t>
  </si>
  <si>
    <t>TW1 3S</t>
  </si>
  <si>
    <t>TW1 1</t>
  </si>
  <si>
    <t>TW1 2</t>
  </si>
  <si>
    <t>TW1 4</t>
  </si>
  <si>
    <t>TW11 0AU</t>
  </si>
  <si>
    <t>TW11 8EH</t>
  </si>
  <si>
    <t>TW11 8EJ</t>
  </si>
  <si>
    <t>TW11 8ES</t>
  </si>
  <si>
    <t>TW11 8QL</t>
  </si>
  <si>
    <t>TW11 8QZ</t>
  </si>
  <si>
    <t>TW11 8RF</t>
  </si>
  <si>
    <t>TW11 9NT</t>
  </si>
  <si>
    <t>TW11 0AQ</t>
  </si>
  <si>
    <t>TW11 8EN</t>
  </si>
  <si>
    <t>TW11 8EZ</t>
  </si>
  <si>
    <t>TW11 8QE</t>
  </si>
  <si>
    <t>TW11 8QY</t>
  </si>
  <si>
    <t>TW11 8RX</t>
  </si>
  <si>
    <t>TW11 9NL</t>
  </si>
  <si>
    <t>TW11 9NN</t>
  </si>
  <si>
    <t>TW11 9NR</t>
  </si>
  <si>
    <t>TW11 9NU</t>
  </si>
  <si>
    <t>TW11 0J</t>
  </si>
  <si>
    <t>TW11 0L</t>
  </si>
  <si>
    <t>TW11 8D</t>
  </si>
  <si>
    <t>TW11 8J</t>
  </si>
  <si>
    <t>TW11 8L</t>
  </si>
  <si>
    <t>TW11 9B</t>
  </si>
  <si>
    <t>TW11 9R</t>
  </si>
  <si>
    <t>TW11 0H</t>
  </si>
  <si>
    <t>TW11 0N</t>
  </si>
  <si>
    <t>TW11 8P</t>
  </si>
  <si>
    <t>TW11 8U</t>
  </si>
  <si>
    <t>TW11 9A</t>
  </si>
  <si>
    <t>TW11 9H</t>
  </si>
  <si>
    <t>TW11 9J</t>
  </si>
  <si>
    <t>TW11 9L</t>
  </si>
  <si>
    <t>TW17 0A</t>
  </si>
  <si>
    <t>TW17 0E</t>
  </si>
  <si>
    <t>TW17 0J</t>
  </si>
  <si>
    <t>TW17 8A</t>
  </si>
  <si>
    <t>TW17 8E</t>
  </si>
  <si>
    <t>TW17 8N</t>
  </si>
  <si>
    <t>TW17 8R</t>
  </si>
  <si>
    <t>TW17 9E</t>
  </si>
  <si>
    <t>TW17 0Q</t>
  </si>
  <si>
    <t>TW17 8S</t>
  </si>
  <si>
    <t>TW17 9A</t>
  </si>
  <si>
    <t>TW17 9D</t>
  </si>
  <si>
    <t>TW17 9H</t>
  </si>
  <si>
    <t>TW17 9J</t>
  </si>
  <si>
    <t>WD2 1BY</t>
  </si>
  <si>
    <t>WD2 1EL</t>
  </si>
  <si>
    <t>WD2 2BJ</t>
  </si>
  <si>
    <t>WD2 2NJ</t>
  </si>
  <si>
    <t>WD2 4FD</t>
  </si>
  <si>
    <t>WD2 4FN</t>
  </si>
  <si>
    <t>WD2 4JB</t>
  </si>
  <si>
    <t>WD2 4JL</t>
  </si>
  <si>
    <t>WD2 4PR</t>
  </si>
  <si>
    <t>WD2 4PT</t>
  </si>
  <si>
    <t>WD2 4PX</t>
  </si>
  <si>
    <t>WD2 4RN</t>
  </si>
  <si>
    <t>WD2 4RU</t>
  </si>
  <si>
    <t>WD2 5HE</t>
  </si>
  <si>
    <t>WD2 5HF</t>
  </si>
  <si>
    <t>WD2 6NE</t>
  </si>
  <si>
    <t>WD2 6QR</t>
  </si>
  <si>
    <t>WD2 7HH</t>
  </si>
  <si>
    <t>WD2 7HL</t>
  </si>
  <si>
    <t>WD2 8DQ</t>
  </si>
  <si>
    <t>WD2 8HD</t>
  </si>
  <si>
    <t>WD2 8HS</t>
  </si>
  <si>
    <t>WD2 1BJ</t>
  </si>
  <si>
    <t>WD2 1BP</t>
  </si>
  <si>
    <t>WD2 1EA</t>
  </si>
  <si>
    <t>WD2 2BW</t>
  </si>
  <si>
    <t>WD2 2NB</t>
  </si>
  <si>
    <t>WD2 2NF</t>
  </si>
  <si>
    <t>WD2 2NN</t>
  </si>
  <si>
    <t>WD2 4FT</t>
  </si>
  <si>
    <t>WD2 4JN</t>
  </si>
  <si>
    <t>WD2 4PN</t>
  </si>
  <si>
    <t>WD2 4PQ</t>
  </si>
  <si>
    <t>WD2 4RF</t>
  </si>
  <si>
    <t>WD2 5HX</t>
  </si>
  <si>
    <t>WD2 6NW</t>
  </si>
  <si>
    <t>WD2 6QQ</t>
  </si>
  <si>
    <t>WD2 7HU</t>
  </si>
  <si>
    <t>WD2 7HW</t>
  </si>
  <si>
    <t>WD2 8DR</t>
  </si>
  <si>
    <t>WD2 8HA</t>
  </si>
  <si>
    <t>WD2 8HH</t>
  </si>
  <si>
    <t>WD2 8HL</t>
  </si>
  <si>
    <t>WD2 8HQ</t>
  </si>
  <si>
    <t>WD2 8HT</t>
  </si>
  <si>
    <t>WD2 1L</t>
  </si>
  <si>
    <t>WD2 2E</t>
  </si>
  <si>
    <t>WD2 3H</t>
  </si>
  <si>
    <t>WD2 3J</t>
  </si>
  <si>
    <t>WD2 4B</t>
  </si>
  <si>
    <t>WD2 4G</t>
  </si>
  <si>
    <t>WD2 4L</t>
  </si>
  <si>
    <t>WD2 4N</t>
  </si>
  <si>
    <t>WD2 4S</t>
  </si>
  <si>
    <t>WD2 4U</t>
  </si>
  <si>
    <t>WD2 4W</t>
  </si>
  <si>
    <t>WD2 4X</t>
  </si>
  <si>
    <t>WD2 4Y</t>
  </si>
  <si>
    <t>WD2 5A</t>
  </si>
  <si>
    <t>WD2 5B</t>
  </si>
  <si>
    <t>WD2 5D</t>
  </si>
  <si>
    <t>WD2 5J</t>
  </si>
  <si>
    <t>WD2 5Q</t>
  </si>
  <si>
    <t>WD2 5S</t>
  </si>
  <si>
    <t>WD2 6B</t>
  </si>
  <si>
    <t>WD2 6E</t>
  </si>
  <si>
    <t>WD2 6H</t>
  </si>
  <si>
    <t>WD2 6J</t>
  </si>
  <si>
    <t>WD2 6L</t>
  </si>
  <si>
    <t>WD2 7B</t>
  </si>
  <si>
    <t>WD2 7J</t>
  </si>
  <si>
    <t>WD2 7L</t>
  </si>
  <si>
    <t>WD2 7Q</t>
  </si>
  <si>
    <t>WD2 8E</t>
  </si>
  <si>
    <t>WD2 8J</t>
  </si>
  <si>
    <t>WD2 8L</t>
  </si>
  <si>
    <t>WD2 1A</t>
  </si>
  <si>
    <t>WD2 1D</t>
  </si>
  <si>
    <t>WD2 3A</t>
  </si>
  <si>
    <t>WD2 3D</t>
  </si>
  <si>
    <t>WD2 3P</t>
  </si>
  <si>
    <t>WD2 3T</t>
  </si>
  <si>
    <t>WD2 4A</t>
  </si>
  <si>
    <t>WD2 4D</t>
  </si>
  <si>
    <t>WD2 4Q</t>
  </si>
  <si>
    <t>WD2 4T</t>
  </si>
  <si>
    <t>WD2 5E</t>
  </si>
  <si>
    <t>WD2 5P</t>
  </si>
  <si>
    <t>WD2 5R</t>
  </si>
  <si>
    <t>WD2 7A</t>
  </si>
  <si>
    <t>WD2 7E</t>
  </si>
  <si>
    <t>WD2 8A</t>
  </si>
  <si>
    <t>WD3 4BD</t>
  </si>
  <si>
    <t>WD3 4ES</t>
  </si>
  <si>
    <t>WD3 6EQ</t>
  </si>
  <si>
    <t>WD3 4BT</t>
  </si>
  <si>
    <t>WD3 4EG</t>
  </si>
  <si>
    <t>WD3 4EX</t>
  </si>
  <si>
    <t>WD3 6EW</t>
  </si>
  <si>
    <t>WD3 3A</t>
  </si>
  <si>
    <t>WD3 3H</t>
  </si>
  <si>
    <t>WD3 3J</t>
  </si>
  <si>
    <t>WD3 3Q</t>
  </si>
  <si>
    <t>WD3 4D</t>
  </si>
  <si>
    <t>WD3 4L</t>
  </si>
  <si>
    <t>WD3 4P</t>
  </si>
  <si>
    <t>WD3 6A</t>
  </si>
  <si>
    <t>WD3 6H</t>
  </si>
  <si>
    <t>WD3 3B</t>
  </si>
  <si>
    <t>WD3 3N</t>
  </si>
  <si>
    <t>WD3 3P</t>
  </si>
  <si>
    <t>WD3 3R</t>
  </si>
  <si>
    <t>WD3 1</t>
  </si>
  <si>
    <t>WD3 2</t>
  </si>
  <si>
    <t>WD3 5</t>
  </si>
  <si>
    <t>WD3 7</t>
  </si>
  <si>
    <t>WR1 1UR</t>
  </si>
  <si>
    <t>WR1 1UW</t>
  </si>
  <si>
    <t>WR1 1UA</t>
  </si>
  <si>
    <t>WR1 1UG</t>
  </si>
  <si>
    <t>WR1 1D</t>
  </si>
  <si>
    <t>WR1 1E</t>
  </si>
  <si>
    <t>WR1 1H</t>
  </si>
  <si>
    <t>WR1 1J</t>
  </si>
  <si>
    <t>WR1 1L</t>
  </si>
  <si>
    <t>WR1 1N</t>
  </si>
  <si>
    <t>WR1 1Q</t>
  </si>
  <si>
    <t>WR1 1R</t>
  </si>
  <si>
    <t>WR1 2</t>
  </si>
  <si>
    <t>WR1 3</t>
  </si>
  <si>
    <t>WR2 4EZ</t>
  </si>
  <si>
    <t>WR2 4ED</t>
  </si>
  <si>
    <t>WR2 4EL</t>
  </si>
  <si>
    <t>WR2 4EN</t>
  </si>
  <si>
    <t>WR2 4EX</t>
  </si>
  <si>
    <t>WR2 4A</t>
  </si>
  <si>
    <t>WR2 4B</t>
  </si>
  <si>
    <t>WR2 4H</t>
  </si>
  <si>
    <t>WR2 4L</t>
  </si>
  <si>
    <t>WR2 4N</t>
  </si>
  <si>
    <t>WR2 4S</t>
  </si>
  <si>
    <t>WR2 4T</t>
  </si>
  <si>
    <t>WR2 4Y</t>
  </si>
  <si>
    <t>WR2 5</t>
  </si>
  <si>
    <t>WR2 6</t>
  </si>
  <si>
    <t>WR4 9SW</t>
  </si>
  <si>
    <t>WR4 9SG</t>
  </si>
  <si>
    <t>WR4 9ST</t>
  </si>
  <si>
    <t>WR4 9A</t>
  </si>
  <si>
    <t>WR4 9B</t>
  </si>
  <si>
    <t>WR4 9D</t>
  </si>
  <si>
    <t>WR4 9E</t>
  </si>
  <si>
    <t>WR4 9F</t>
  </si>
  <si>
    <t>WR4 9H</t>
  </si>
  <si>
    <t>WR4 9J</t>
  </si>
  <si>
    <t>WR4 9L</t>
  </si>
  <si>
    <t>WR4 9N</t>
  </si>
  <si>
    <t>WR4 9P</t>
  </si>
  <si>
    <t>WR4 9Q</t>
  </si>
  <si>
    <t>WR4 9T</t>
  </si>
  <si>
    <t>WR4 9U</t>
  </si>
  <si>
    <t>WR4 9W</t>
  </si>
  <si>
    <t>WR4 9X</t>
  </si>
  <si>
    <t>WR4 9Y</t>
  </si>
  <si>
    <t>WR4 0</t>
  </si>
  <si>
    <t>WR5 2NP</t>
  </si>
  <si>
    <t>WR5 2NL</t>
  </si>
  <si>
    <t>WR5 2A</t>
  </si>
  <si>
    <t>WR5 2B</t>
  </si>
  <si>
    <t>WR5 2D</t>
  </si>
  <si>
    <t>WR5 2E</t>
  </si>
  <si>
    <t>WR5 2H</t>
  </si>
  <si>
    <t>WR5 2J</t>
  </si>
  <si>
    <t>WR5 2L</t>
  </si>
  <si>
    <t>WR5 2P</t>
  </si>
  <si>
    <t>WR5 2R</t>
  </si>
  <si>
    <t>WR5 2X</t>
  </si>
  <si>
    <t>WR5 1</t>
  </si>
  <si>
    <t>WR5 3</t>
  </si>
  <si>
    <t>WS13 8J</t>
  </si>
  <si>
    <t>WS13 8L</t>
  </si>
  <si>
    <t>WS13 8N</t>
  </si>
  <si>
    <t>WS13 8R</t>
  </si>
  <si>
    <t>WS13 6</t>
  </si>
  <si>
    <t>WS13 7</t>
  </si>
  <si>
    <t>YO6 3</t>
  </si>
  <si>
    <t>YO6 5</t>
  </si>
  <si>
    <t>YO6 6</t>
  </si>
  <si>
    <t>AB</t>
  </si>
  <si>
    <t>AL</t>
  </si>
  <si>
    <t>BA</t>
  </si>
  <si>
    <t>BB</t>
  </si>
  <si>
    <t>BH</t>
  </si>
  <si>
    <t>BL</t>
  </si>
  <si>
    <t>BN</t>
  </si>
  <si>
    <t>BR</t>
  </si>
  <si>
    <t>BS</t>
  </si>
  <si>
    <t>CA</t>
  </si>
  <si>
    <t>CB</t>
  </si>
  <si>
    <t>CF</t>
  </si>
  <si>
    <t>CR</t>
  </si>
  <si>
    <t>CT</t>
  </si>
  <si>
    <t>DA</t>
  </si>
  <si>
    <t>DH</t>
  </si>
  <si>
    <t>DT</t>
  </si>
  <si>
    <t>DY</t>
  </si>
  <si>
    <t>EC</t>
  </si>
  <si>
    <t>EH</t>
  </si>
  <si>
    <t>EX</t>
  </si>
  <si>
    <t>FY</t>
  </si>
  <si>
    <t>G</t>
  </si>
  <si>
    <t>HD</t>
  </si>
  <si>
    <t>HX</t>
  </si>
  <si>
    <t>IG</t>
  </si>
  <si>
    <t>IV</t>
  </si>
  <si>
    <t>KA</t>
  </si>
  <si>
    <t>KY</t>
  </si>
  <si>
    <t>LA</t>
  </si>
  <si>
    <t>LG</t>
  </si>
  <si>
    <t>LL</t>
  </si>
  <si>
    <t>ME</t>
  </si>
  <si>
    <t>NP</t>
  </si>
  <si>
    <t>PH</t>
  </si>
  <si>
    <t>PL</t>
  </si>
  <si>
    <t>PR</t>
  </si>
  <si>
    <t>RH</t>
  </si>
  <si>
    <t>RM</t>
  </si>
  <si>
    <t>SA</t>
  </si>
  <si>
    <t>SG</t>
  </si>
  <si>
    <t>SM</t>
  </si>
  <si>
    <t>SN</t>
  </si>
  <si>
    <t>SP</t>
  </si>
  <si>
    <t>SR</t>
  </si>
  <si>
    <t>SS</t>
  </si>
  <si>
    <t>ST</t>
  </si>
  <si>
    <t>TA</t>
  </si>
  <si>
    <t>TF</t>
  </si>
  <si>
    <t>TN</t>
  </si>
  <si>
    <t>TQ</t>
  </si>
  <si>
    <t>TR</t>
  </si>
  <si>
    <t>TS</t>
  </si>
  <si>
    <t>UB</t>
  </si>
  <si>
    <t>WC</t>
  </si>
  <si>
    <t>WF</t>
  </si>
  <si>
    <t>WI</t>
  </si>
  <si>
    <t>WV</t>
  </si>
  <si>
    <t xml:space="preserve">CF14 7YR </t>
  </si>
  <si>
    <t xml:space="preserve">CF17 7YR </t>
  </si>
  <si>
    <t xml:space="preserve">CH1 6BQ  </t>
  </si>
  <si>
    <t xml:space="preserve">CH1 6BY  </t>
  </si>
  <si>
    <t xml:space="preserve">CH1 6BZ  </t>
  </si>
  <si>
    <t xml:space="preserve">CH1 6HU  </t>
  </si>
  <si>
    <t xml:space="preserve">CH1 6HX  </t>
  </si>
  <si>
    <t xml:space="preserve">CH3 6LN  </t>
  </si>
  <si>
    <t xml:space="preserve">CH3 6NH  </t>
  </si>
  <si>
    <t xml:space="preserve">CH3 6NJ  </t>
  </si>
  <si>
    <t xml:space="preserve">CH3 6NL  </t>
  </si>
  <si>
    <t xml:space="preserve">CH3 6NP  </t>
  </si>
  <si>
    <t xml:space="preserve">CH3 6NQ  </t>
  </si>
  <si>
    <t xml:space="preserve">CH3 6NR  </t>
  </si>
  <si>
    <t xml:space="preserve">CH3 6NS  </t>
  </si>
  <si>
    <t xml:space="preserve">CH3 6NT  </t>
  </si>
  <si>
    <t xml:space="preserve">CH3 6NU  </t>
  </si>
  <si>
    <t xml:space="preserve">CH3 6NZ  </t>
  </si>
  <si>
    <t xml:space="preserve">CH3 6P </t>
  </si>
  <si>
    <t xml:space="preserve">CH3 6Q </t>
  </si>
  <si>
    <t xml:space="preserve">CH3 6R </t>
  </si>
  <si>
    <t xml:space="preserve">CH3 9C </t>
  </si>
  <si>
    <t xml:space="preserve">CH4 0E </t>
  </si>
  <si>
    <t xml:space="preserve">CH4 0G </t>
  </si>
  <si>
    <t xml:space="preserve">CH4 0H </t>
  </si>
  <si>
    <t xml:space="preserve">CH4 0J </t>
  </si>
  <si>
    <t xml:space="preserve">CH4 0K </t>
  </si>
  <si>
    <t xml:space="preserve">CH4 0L </t>
  </si>
  <si>
    <t xml:space="preserve">CH4 0NA  </t>
  </si>
  <si>
    <t xml:space="preserve">CH4 0NB  </t>
  </si>
  <si>
    <t xml:space="preserve">CH4 0ND  </t>
  </si>
  <si>
    <t xml:space="preserve">CH4 0NE  </t>
  </si>
  <si>
    <t xml:space="preserve">CH4 0NF  </t>
  </si>
  <si>
    <t xml:space="preserve">CH4 0NG  </t>
  </si>
  <si>
    <t xml:space="preserve">CH4 0NH  </t>
  </si>
  <si>
    <t xml:space="preserve">CH4 0NJ  </t>
  </si>
  <si>
    <t xml:space="preserve">CH4 0PJ  </t>
  </si>
  <si>
    <t xml:space="preserve">CH4 0X </t>
  </si>
  <si>
    <t xml:space="preserve">CH4 0Y </t>
  </si>
  <si>
    <t xml:space="preserve">CH4 9AN  </t>
  </si>
  <si>
    <t xml:space="preserve">CH4 9AU  </t>
  </si>
  <si>
    <t xml:space="preserve">CH4 9AX  </t>
  </si>
  <si>
    <t xml:space="preserve">CH4 9BS  </t>
  </si>
  <si>
    <t xml:space="preserve">CH4 9DN  </t>
  </si>
  <si>
    <t xml:space="preserve">CH4 9DR  </t>
  </si>
  <si>
    <t xml:space="preserve">CH4 9DS  </t>
  </si>
  <si>
    <t xml:space="preserve">CH4 9DW  </t>
  </si>
  <si>
    <t xml:space="preserve">CH4 9EN  </t>
  </si>
  <si>
    <t xml:space="preserve">CH4 9ES  </t>
  </si>
  <si>
    <t xml:space="preserve">CH4 9EU  </t>
  </si>
  <si>
    <t xml:space="preserve">CH4 9EX  </t>
  </si>
  <si>
    <t xml:space="preserve">CH4 9EY  </t>
  </si>
  <si>
    <t xml:space="preserve">CH4 9EZ  </t>
  </si>
  <si>
    <t xml:space="preserve">CH5 </t>
  </si>
  <si>
    <t xml:space="preserve">CH5 3PA  </t>
  </si>
  <si>
    <t xml:space="preserve">CH5 3PD  </t>
  </si>
  <si>
    <t xml:space="preserve">CH5 3PE  </t>
  </si>
  <si>
    <t xml:space="preserve">CH5 3PF  </t>
  </si>
  <si>
    <t xml:space="preserve">CH5 3PG  </t>
  </si>
  <si>
    <t xml:space="preserve">CH5 3PH  </t>
  </si>
  <si>
    <t xml:space="preserve">CH5 3PQ  </t>
  </si>
  <si>
    <t xml:space="preserve">CH5 3PX  </t>
  </si>
  <si>
    <t xml:space="preserve">CH5 3PY  </t>
  </si>
  <si>
    <t xml:space="preserve">CH6 5 </t>
  </si>
  <si>
    <t xml:space="preserve">CH6 6 </t>
  </si>
  <si>
    <t xml:space="preserve">CH62 3PT </t>
  </si>
  <si>
    <t xml:space="preserve">CH63 5JF </t>
  </si>
  <si>
    <t xml:space="preserve">CH64 5SB </t>
  </si>
  <si>
    <t xml:space="preserve">CH66 7ND </t>
  </si>
  <si>
    <t xml:space="preserve">CH7 </t>
  </si>
  <si>
    <t xml:space="preserve">CH8 </t>
  </si>
  <si>
    <t xml:space="preserve">HR3 5C </t>
  </si>
  <si>
    <t xml:space="preserve">HR3 5JH  </t>
  </si>
  <si>
    <t xml:space="preserve">HR3 5JJ  </t>
  </si>
  <si>
    <t xml:space="preserve">HR3 5JL  </t>
  </si>
  <si>
    <t xml:space="preserve">HR3 5JP  </t>
  </si>
  <si>
    <t xml:space="preserve">HR3 5JW  </t>
  </si>
  <si>
    <t xml:space="preserve">HR3 5RU  </t>
  </si>
  <si>
    <t xml:space="preserve">HR3 5RY  </t>
  </si>
  <si>
    <t xml:space="preserve">HR3 5S </t>
  </si>
  <si>
    <t xml:space="preserve">HR3 6C </t>
  </si>
  <si>
    <t xml:space="preserve">HR3 6EX  </t>
  </si>
  <si>
    <t xml:space="preserve">HR3 6EY  </t>
  </si>
  <si>
    <t xml:space="preserve">HR3 6HA  </t>
  </si>
  <si>
    <t xml:space="preserve">HR3 6HL  </t>
  </si>
  <si>
    <t xml:space="preserve">HR3 6HN  </t>
  </si>
  <si>
    <t xml:space="preserve">HR3 6JJ  </t>
  </si>
  <si>
    <t xml:space="preserve">HR3 6JU  </t>
  </si>
  <si>
    <t xml:space="preserve">HR3 6JX  </t>
  </si>
  <si>
    <t xml:space="preserve">HR3 6JY  </t>
  </si>
  <si>
    <t xml:space="preserve">HR5 3NP  </t>
  </si>
  <si>
    <t xml:space="preserve">HR5 3NR  </t>
  </si>
  <si>
    <t xml:space="preserve">HR5 3NS  </t>
  </si>
  <si>
    <t xml:space="preserve">HR5 3NT  </t>
  </si>
  <si>
    <t xml:space="preserve">HR5 3NU  </t>
  </si>
  <si>
    <t xml:space="preserve">HR5 3NX  </t>
  </si>
  <si>
    <t xml:space="preserve">HR5 3NY  </t>
  </si>
  <si>
    <t xml:space="preserve">HR5 3PA  </t>
  </si>
  <si>
    <t xml:space="preserve">HR5 3PD  </t>
  </si>
  <si>
    <t xml:space="preserve">HR5 3PE  </t>
  </si>
  <si>
    <t xml:space="preserve">HR5 3PJ  </t>
  </si>
  <si>
    <t xml:space="preserve">HR5 3PL  </t>
  </si>
  <si>
    <t xml:space="preserve">HR5 3PP  </t>
  </si>
  <si>
    <t xml:space="preserve">HR5 3PR  </t>
  </si>
  <si>
    <t xml:space="preserve">HR5 3PW  </t>
  </si>
  <si>
    <t xml:space="preserve">HR5 3Q </t>
  </si>
  <si>
    <t xml:space="preserve">HR5 3RA  </t>
  </si>
  <si>
    <t xml:space="preserve">LD </t>
  </si>
  <si>
    <t xml:space="preserve">LD3 0YS  </t>
  </si>
  <si>
    <t xml:space="preserve">LD7 1N </t>
  </si>
  <si>
    <t xml:space="preserve">LD7 1PA  </t>
  </si>
  <si>
    <t xml:space="preserve">LD7 1PB  </t>
  </si>
  <si>
    <t xml:space="preserve">LD7 1PD  </t>
  </si>
  <si>
    <t xml:space="preserve">LD7 1PE  </t>
  </si>
  <si>
    <t xml:space="preserve">LD7 1PS  </t>
  </si>
  <si>
    <t xml:space="preserve">LD7 1PT  </t>
  </si>
  <si>
    <t xml:space="preserve">LD7 1PU  </t>
  </si>
  <si>
    <t xml:space="preserve">LD7 1PY  </t>
  </si>
  <si>
    <t xml:space="preserve">LD7 1R </t>
  </si>
  <si>
    <t xml:space="preserve">LD7 1S </t>
  </si>
  <si>
    <t xml:space="preserve">LD7 1TA  </t>
  </si>
  <si>
    <t xml:space="preserve">LD7 1TB  </t>
  </si>
  <si>
    <t xml:space="preserve">LD7 1TD  </t>
  </si>
  <si>
    <t xml:space="preserve">LD7 1TE  </t>
  </si>
  <si>
    <t xml:space="preserve">LD7 1UG  </t>
  </si>
  <si>
    <t xml:space="preserve">LD7 1UH  </t>
  </si>
  <si>
    <t xml:space="preserve">LD7 1UY  </t>
  </si>
  <si>
    <t xml:space="preserve">LD7 1Y </t>
  </si>
  <si>
    <t xml:space="preserve">LD8 2NN  </t>
  </si>
  <si>
    <t xml:space="preserve">LD8 2NP  </t>
  </si>
  <si>
    <t xml:space="preserve">LD8 2NR  </t>
  </si>
  <si>
    <t xml:space="preserve">LD8 2NS  </t>
  </si>
  <si>
    <t xml:space="preserve">LD8 2NT  </t>
  </si>
  <si>
    <t xml:space="preserve">LD8 2NU  </t>
  </si>
  <si>
    <t xml:space="preserve">LD8 2NW  </t>
  </si>
  <si>
    <t xml:space="preserve">LD8 2P </t>
  </si>
  <si>
    <t xml:space="preserve">LD8 2R </t>
  </si>
  <si>
    <t xml:space="preserve">LD8 2S </t>
  </si>
  <si>
    <t xml:space="preserve">LD8 2T </t>
  </si>
  <si>
    <t xml:space="preserve">LD8 2UN  </t>
  </si>
  <si>
    <t xml:space="preserve">LL </t>
  </si>
  <si>
    <t xml:space="preserve">SA61 1PW </t>
  </si>
  <si>
    <t xml:space="preserve">SY </t>
  </si>
  <si>
    <t xml:space="preserve">SY13 2 </t>
  </si>
  <si>
    <t xml:space="preserve">SY13 2HJ </t>
  </si>
  <si>
    <t xml:space="preserve">SY13 2HS </t>
  </si>
  <si>
    <t xml:space="preserve">SY13 2HT </t>
  </si>
  <si>
    <t xml:space="preserve">SY13 2HU </t>
  </si>
  <si>
    <t xml:space="preserve">SY13 2HX </t>
  </si>
  <si>
    <t xml:space="preserve">SY13 3 </t>
  </si>
  <si>
    <t xml:space="preserve">SY13 3JA </t>
  </si>
  <si>
    <t xml:space="preserve">SY13 3JB </t>
  </si>
  <si>
    <t xml:space="preserve">SY13 3NY </t>
  </si>
  <si>
    <t xml:space="preserve">SY13 3NZ </t>
  </si>
  <si>
    <t xml:space="preserve">SY13 4C  </t>
  </si>
  <si>
    <t xml:space="preserve">SY13 4PS </t>
  </si>
  <si>
    <t xml:space="preserve">SY14 7AN </t>
  </si>
  <si>
    <t xml:space="preserve">SY14 7AZ </t>
  </si>
  <si>
    <t xml:space="preserve">SY14 7BN </t>
  </si>
  <si>
    <t xml:space="preserve">SY14 7HY </t>
  </si>
  <si>
    <t xml:space="preserve">SY14 7JT </t>
  </si>
  <si>
    <t xml:space="preserve">SY14 7JU </t>
  </si>
  <si>
    <t xml:space="preserve">SY14 7JZ </t>
  </si>
  <si>
    <t xml:space="preserve">SY14 7L  </t>
  </si>
  <si>
    <t xml:space="preserve">SY14 7NA </t>
  </si>
  <si>
    <t xml:space="preserve">SY14 7NB </t>
  </si>
  <si>
    <t xml:space="preserve">SY14 7ND </t>
  </si>
  <si>
    <t xml:space="preserve">SY23 5JA </t>
  </si>
  <si>
    <t xml:space="preserve">SY23 5JZ </t>
  </si>
  <si>
    <t xml:space="preserve">SY23 5NW </t>
  </si>
  <si>
    <t xml:space="preserve">SY25 6PH </t>
  </si>
  <si>
    <t xml:space="preserve">SY25 6PP </t>
  </si>
  <si>
    <t xml:space="preserve">SY25 6QL </t>
  </si>
  <si>
    <t xml:space="preserve">SY25 6QS </t>
  </si>
  <si>
    <t xml:space="preserve">SY25 6RB </t>
  </si>
  <si>
    <t xml:space="preserve">SY25 6TU </t>
  </si>
  <si>
    <t xml:space="preserve">SY25 6TX </t>
  </si>
  <si>
    <t xml:space="preserve">SY25 6TY </t>
  </si>
  <si>
    <t xml:space="preserve">SY4 1BS  </t>
  </si>
  <si>
    <t xml:space="preserve">SY4 1BT  </t>
  </si>
  <si>
    <t xml:space="preserve">SY4 1BU  </t>
  </si>
  <si>
    <t xml:space="preserve">SY4 1BW  </t>
  </si>
  <si>
    <t xml:space="preserve">SY4 1JQ  </t>
  </si>
  <si>
    <t xml:space="preserve">SY4 3HE  </t>
  </si>
  <si>
    <t xml:space="preserve">SY4 5 </t>
  </si>
  <si>
    <t xml:space="preserve">SY5 0DU  </t>
  </si>
  <si>
    <t xml:space="preserve">SY5 0DY  </t>
  </si>
  <si>
    <t xml:space="preserve">SY5 0DZ  </t>
  </si>
  <si>
    <t xml:space="preserve">SY5 0EB  </t>
  </si>
  <si>
    <t xml:space="preserve">SY5 0HJ  </t>
  </si>
  <si>
    <t xml:space="preserve">SY5 0JH  </t>
  </si>
  <si>
    <t xml:space="preserve">SY5 0JJ  </t>
  </si>
  <si>
    <t xml:space="preserve">SY5 0JL  </t>
  </si>
  <si>
    <t xml:space="preserve">SY5 0JN  </t>
  </si>
  <si>
    <t xml:space="preserve">SY5 0JP  </t>
  </si>
  <si>
    <t xml:space="preserve">SY5 9AN  </t>
  </si>
  <si>
    <t xml:space="preserve">SY5 9AS  </t>
  </si>
  <si>
    <t xml:space="preserve">SY5 9AT  </t>
  </si>
  <si>
    <t xml:space="preserve">SY5 9AU  </t>
  </si>
  <si>
    <t xml:space="preserve">SY5 9AX  </t>
  </si>
  <si>
    <t xml:space="preserve">SY5 9AY  </t>
  </si>
  <si>
    <t xml:space="preserve">SY5 9AZ  </t>
  </si>
  <si>
    <t xml:space="preserve">SY5 9B </t>
  </si>
  <si>
    <t xml:space="preserve">SY5 9EU  </t>
  </si>
  <si>
    <t xml:space="preserve">SY5 9JG  </t>
  </si>
  <si>
    <t xml:space="preserve">SY5 9SB  </t>
  </si>
  <si>
    <t xml:space="preserve">SY7 8PS  </t>
  </si>
  <si>
    <t xml:space="preserve">SY9 5JP  </t>
  </si>
  <si>
    <t xml:space="preserve">SY9 5JR  </t>
  </si>
  <si>
    <t xml:space="preserve">SY9 5JW  </t>
  </si>
  <si>
    <t xml:space="preserve">TF9 3SD  </t>
  </si>
  <si>
    <t xml:space="preserve">TF9 3SE  </t>
  </si>
  <si>
    <t xml:space="preserve">AA62 1AA </t>
  </si>
  <si>
    <t xml:space="preserve">AA66 1AA </t>
  </si>
  <si>
    <t xml:space="preserve">AA67 1AA </t>
  </si>
  <si>
    <t xml:space="preserve">C </t>
  </si>
  <si>
    <t xml:space="preserve">GL15 6C  </t>
  </si>
  <si>
    <t xml:space="preserve">GL15 6QG </t>
  </si>
  <si>
    <t xml:space="preserve">GL15 6QQ </t>
  </si>
  <si>
    <t xml:space="preserve">GL15 6RB </t>
  </si>
  <si>
    <t xml:space="preserve">GL15 6RP </t>
  </si>
  <si>
    <t xml:space="preserve">GL15 6RR </t>
  </si>
  <si>
    <t xml:space="preserve">GL15 6RS </t>
  </si>
  <si>
    <t xml:space="preserve">GL15 6RT </t>
  </si>
  <si>
    <t xml:space="preserve">GL15 6S  </t>
  </si>
  <si>
    <t xml:space="preserve">GL15 6UX </t>
  </si>
  <si>
    <t xml:space="preserve">GL15 6UY </t>
  </si>
  <si>
    <t xml:space="preserve">GL15 6UZ </t>
  </si>
  <si>
    <t xml:space="preserve">GL15 6XB </t>
  </si>
  <si>
    <t xml:space="preserve">GL15 6XD </t>
  </si>
  <si>
    <t xml:space="preserve">GL15 6XE </t>
  </si>
  <si>
    <t xml:space="preserve">GL16 8NY </t>
  </si>
  <si>
    <t xml:space="preserve">GL16 8NZ </t>
  </si>
  <si>
    <t xml:space="preserve">GL16 8PA </t>
  </si>
  <si>
    <t xml:space="preserve">GL16 8PB </t>
  </si>
  <si>
    <t xml:space="preserve">GL16 8PD </t>
  </si>
  <si>
    <t xml:space="preserve">GL16 8PE </t>
  </si>
  <si>
    <t xml:space="preserve">GL16 8PH </t>
  </si>
  <si>
    <t xml:space="preserve">GL16 8PQ </t>
  </si>
  <si>
    <t xml:space="preserve">HR3 </t>
  </si>
  <si>
    <t xml:space="preserve">HR3 5SB  </t>
  </si>
  <si>
    <t xml:space="preserve">HR3 5SD  </t>
  </si>
  <si>
    <t xml:space="preserve">HR3 5SG  </t>
  </si>
  <si>
    <t xml:space="preserve">HR3 5SP  </t>
  </si>
  <si>
    <t xml:space="preserve">HR3 5SZ  </t>
  </si>
  <si>
    <t xml:space="preserve">HR3 5TD  </t>
  </si>
  <si>
    <t xml:space="preserve">HR3 5TF  </t>
  </si>
  <si>
    <t xml:space="preserve">LD2 3AJ  </t>
  </si>
  <si>
    <t xml:space="preserve">LD2 3AQ  </t>
  </si>
  <si>
    <t xml:space="preserve">LD2 3AX  </t>
  </si>
  <si>
    <t xml:space="preserve">LD2 3AZ  </t>
  </si>
  <si>
    <t xml:space="preserve">LD2 3BJ  </t>
  </si>
  <si>
    <t xml:space="preserve">LD2 3BQ  </t>
  </si>
  <si>
    <t xml:space="preserve">LD2 3TJ  </t>
  </si>
  <si>
    <t xml:space="preserve">LD2 3TQ  </t>
  </si>
  <si>
    <t xml:space="preserve">LD2 3TX  </t>
  </si>
  <si>
    <t xml:space="preserve">LD3 </t>
  </si>
  <si>
    <t xml:space="preserve">LD4 4DR  </t>
  </si>
  <si>
    <t xml:space="preserve">LD4 4DS  </t>
  </si>
  <si>
    <t xml:space="preserve">LD4 4DW  </t>
  </si>
  <si>
    <t xml:space="preserve">NP </t>
  </si>
  <si>
    <t xml:space="preserve">NP25 5RA </t>
  </si>
  <si>
    <t xml:space="preserve">NP25 5RB </t>
  </si>
  <si>
    <t xml:space="preserve">NP25 5RE </t>
  </si>
  <si>
    <t xml:space="preserve">NP25 5RF </t>
  </si>
  <si>
    <t xml:space="preserve">NP25 5RZ </t>
  </si>
  <si>
    <t xml:space="preserve">SA </t>
  </si>
  <si>
    <t xml:space="preserve">SY23 5C  </t>
  </si>
  <si>
    <t xml:space="preserve">SY23 5J  </t>
  </si>
  <si>
    <t xml:space="preserve">SY23 5LB </t>
  </si>
  <si>
    <t xml:space="preserve">SY23 5LP </t>
  </si>
  <si>
    <t xml:space="preserve">SY23 5LS </t>
  </si>
  <si>
    <t xml:space="preserve">SY23 5LY </t>
  </si>
  <si>
    <t xml:space="preserve">SY23 5LZ </t>
  </si>
  <si>
    <t xml:space="preserve">SY23 5N  </t>
  </si>
  <si>
    <t xml:space="preserve">SY23 5P  </t>
  </si>
  <si>
    <t xml:space="preserve">SY25 6NY </t>
  </si>
  <si>
    <t xml:space="preserve">SY25 6NZ </t>
  </si>
  <si>
    <t xml:space="preserve">SY25 6P  </t>
  </si>
  <si>
    <t xml:space="preserve">SY25 6Q  </t>
  </si>
  <si>
    <t xml:space="preserve">SY25 6R  </t>
  </si>
  <si>
    <t xml:space="preserve">SY25 6S  </t>
  </si>
  <si>
    <t xml:space="preserve">SY25 6T  </t>
  </si>
  <si>
    <t xml:space="preserve">SY25 6U  </t>
  </si>
  <si>
    <t>WR99</t>
  </si>
  <si>
    <t>TN9</t>
  </si>
  <si>
    <t>TW12</t>
  </si>
  <si>
    <t>RG01</t>
  </si>
  <si>
    <t>SO51</t>
  </si>
  <si>
    <t>SO52</t>
  </si>
  <si>
    <t>SO53</t>
  </si>
  <si>
    <t>SO9</t>
  </si>
  <si>
    <t>SP1</t>
  </si>
  <si>
    <t>SP10</t>
  </si>
  <si>
    <t>SP11</t>
  </si>
  <si>
    <t>SP5</t>
  </si>
  <si>
    <t>SP6</t>
  </si>
  <si>
    <t>SP7</t>
  </si>
  <si>
    <t>SP8</t>
  </si>
  <si>
    <t>SP9</t>
  </si>
  <si>
    <t>SN01</t>
  </si>
  <si>
    <t>N9</t>
  </si>
  <si>
    <t>NN99</t>
  </si>
  <si>
    <t>S1</t>
  </si>
  <si>
    <t>S19</t>
  </si>
  <si>
    <t>S2</t>
  </si>
  <si>
    <t>S3</t>
  </si>
  <si>
    <t>S4</t>
  </si>
  <si>
    <t>S9</t>
  </si>
  <si>
    <t>PA28</t>
  </si>
  <si>
    <t>PA34</t>
  </si>
  <si>
    <t>AA43</t>
  </si>
  <si>
    <t>DH99</t>
  </si>
  <si>
    <t>SR04</t>
  </si>
  <si>
    <t>SR05</t>
  </si>
  <si>
    <t>SR9</t>
  </si>
  <si>
    <t>E1</t>
  </si>
  <si>
    <t>E2</t>
  </si>
  <si>
    <t>E3</t>
  </si>
  <si>
    <t>E5</t>
  </si>
  <si>
    <t>E6</t>
  </si>
  <si>
    <t>E7</t>
  </si>
  <si>
    <t>E8</t>
  </si>
  <si>
    <t>E9</t>
  </si>
  <si>
    <t>EC2</t>
  </si>
  <si>
    <t>EC3</t>
  </si>
  <si>
    <t>EC47</t>
  </si>
  <si>
    <t>N1</t>
  </si>
  <si>
    <t>N2</t>
  </si>
  <si>
    <t>N3</t>
  </si>
  <si>
    <t>N5</t>
  </si>
  <si>
    <t>N6</t>
  </si>
  <si>
    <t>N7</t>
  </si>
  <si>
    <t>RM06</t>
  </si>
  <si>
    <t>SS01</t>
  </si>
  <si>
    <t>W10</t>
  </si>
  <si>
    <t>W11</t>
  </si>
  <si>
    <t>W12</t>
  </si>
  <si>
    <t>W6</t>
  </si>
  <si>
    <t>W9</t>
  </si>
  <si>
    <t>WC1A</t>
  </si>
  <si>
    <t>WC1B</t>
  </si>
  <si>
    <t>WC1E</t>
  </si>
  <si>
    <t>WC1H</t>
  </si>
  <si>
    <t>WC1N</t>
  </si>
  <si>
    <t>WC1R</t>
  </si>
  <si>
    <t>WC1V</t>
  </si>
  <si>
    <t>WC1X</t>
  </si>
  <si>
    <t>WC2</t>
  </si>
  <si>
    <t>WC28</t>
  </si>
  <si>
    <t>WC2A</t>
  </si>
  <si>
    <t>WC2B</t>
  </si>
  <si>
    <t>WC2E</t>
  </si>
  <si>
    <t>WC2H</t>
  </si>
  <si>
    <t>WC2N</t>
  </si>
  <si>
    <t>WC2R</t>
  </si>
  <si>
    <t>SW7</t>
  </si>
  <si>
    <t>TW10</t>
  </si>
  <si>
    <t>TW13</t>
  </si>
  <si>
    <t>TW14</t>
  </si>
  <si>
    <t>TW15</t>
  </si>
  <si>
    <t>TW16</t>
  </si>
  <si>
    <t>TW18</t>
  </si>
  <si>
    <t>TW19</t>
  </si>
  <si>
    <t>TW2</t>
  </si>
  <si>
    <t>TW20</t>
  </si>
  <si>
    <t>TW3</t>
  </si>
  <si>
    <t>TW4</t>
  </si>
  <si>
    <t>TW5</t>
  </si>
  <si>
    <t>TW6</t>
  </si>
  <si>
    <t>TW7</t>
  </si>
  <si>
    <t>TW8</t>
  </si>
  <si>
    <t>TW9</t>
  </si>
  <si>
    <t>UB1</t>
  </si>
  <si>
    <t>UB10</t>
  </si>
  <si>
    <t>UB11</t>
  </si>
  <si>
    <t>UB2</t>
  </si>
  <si>
    <t>UB3</t>
  </si>
  <si>
    <t>UB4</t>
  </si>
  <si>
    <t>UB5</t>
  </si>
  <si>
    <t>UB6</t>
  </si>
  <si>
    <t>UB7</t>
  </si>
  <si>
    <t>UB8</t>
  </si>
  <si>
    <t>UB9</t>
  </si>
  <si>
    <t>W1</t>
  </si>
  <si>
    <t>W14</t>
  </si>
  <si>
    <t>W1A</t>
  </si>
  <si>
    <t>W1B</t>
  </si>
  <si>
    <t>W1C</t>
  </si>
  <si>
    <t>W1D</t>
  </si>
  <si>
    <t>W1F</t>
  </si>
  <si>
    <t>W1G</t>
  </si>
  <si>
    <t>W1H</t>
  </si>
  <si>
    <t>W1J</t>
  </si>
  <si>
    <t>W1K</t>
  </si>
  <si>
    <t>W1M</t>
  </si>
  <si>
    <t>W1N</t>
  </si>
  <si>
    <t>W1P</t>
  </si>
  <si>
    <t>W1R</t>
  </si>
  <si>
    <t>W1S</t>
  </si>
  <si>
    <t>W1T</t>
  </si>
  <si>
    <t>W1U</t>
  </si>
  <si>
    <t>W1V</t>
  </si>
  <si>
    <t>W1W</t>
  </si>
  <si>
    <t>W1X</t>
  </si>
  <si>
    <t>W1Y</t>
  </si>
  <si>
    <t>W2</t>
  </si>
  <si>
    <t>W3</t>
  </si>
  <si>
    <t>W4</t>
  </si>
  <si>
    <t>W5</t>
  </si>
  <si>
    <t>W7</t>
  </si>
  <si>
    <t>W8</t>
  </si>
  <si>
    <t>WIY</t>
  </si>
  <si>
    <t>AA26</t>
  </si>
  <si>
    <t>L1</t>
  </si>
  <si>
    <t>L2</t>
  </si>
  <si>
    <t>L3</t>
  </si>
  <si>
    <t>L4</t>
  </si>
  <si>
    <t>L5</t>
  </si>
  <si>
    <t>L6</t>
  </si>
  <si>
    <t>L7</t>
  </si>
  <si>
    <t>L8</t>
  </si>
  <si>
    <t>L9</t>
  </si>
  <si>
    <t>LG14</t>
  </si>
  <si>
    <t>M1</t>
  </si>
  <si>
    <t>M2</t>
  </si>
  <si>
    <t>M25</t>
  </si>
  <si>
    <t>M26</t>
  </si>
  <si>
    <t>M27</t>
  </si>
  <si>
    <t>M28</t>
  </si>
  <si>
    <t>M29</t>
  </si>
  <si>
    <t>M3</t>
  </si>
  <si>
    <t>M34</t>
  </si>
  <si>
    <t>M38</t>
  </si>
  <si>
    <t>M4</t>
  </si>
  <si>
    <t>M40</t>
  </si>
  <si>
    <t>M43</t>
  </si>
  <si>
    <t>M44</t>
  </si>
  <si>
    <t>M45</t>
  </si>
  <si>
    <t>M46</t>
  </si>
  <si>
    <t>M5</t>
  </si>
  <si>
    <t>M6</t>
  </si>
  <si>
    <t>M60</t>
  </si>
  <si>
    <t>M7</t>
  </si>
  <si>
    <t>M8</t>
  </si>
  <si>
    <t>M9</t>
  </si>
  <si>
    <t>M90</t>
  </si>
  <si>
    <t>OL1</t>
  </si>
  <si>
    <t>OL10</t>
  </si>
  <si>
    <t>OL11</t>
  </si>
  <si>
    <t>OL12</t>
  </si>
  <si>
    <t>OL16</t>
  </si>
  <si>
    <t>OL2</t>
  </si>
  <si>
    <t>OL3</t>
  </si>
  <si>
    <t>OL6</t>
  </si>
  <si>
    <t>OL7</t>
  </si>
  <si>
    <t>PR1</t>
  </si>
  <si>
    <t>PR2</t>
  </si>
  <si>
    <t>PR25</t>
  </si>
  <si>
    <t>PR26</t>
  </si>
  <si>
    <t>PR3</t>
  </si>
  <si>
    <t>PR4</t>
  </si>
  <si>
    <t>PR5</t>
  </si>
  <si>
    <t>PR6</t>
  </si>
  <si>
    <t>PR7</t>
  </si>
  <si>
    <t>PR8</t>
  </si>
  <si>
    <t>PR9</t>
  </si>
  <si>
    <t>WA02</t>
  </si>
  <si>
    <t>WA10</t>
  </si>
  <si>
    <t>WA11</t>
  </si>
  <si>
    <t>WA12</t>
  </si>
  <si>
    <t>WA3</t>
  </si>
  <si>
    <t>WA5</t>
  </si>
  <si>
    <t>WA8</t>
  </si>
  <si>
    <t>WA9</t>
  </si>
  <si>
    <t>WN1</t>
  </si>
  <si>
    <t>WN2</t>
  </si>
  <si>
    <t>WN3</t>
  </si>
  <si>
    <t>WN4</t>
  </si>
  <si>
    <t>WN5</t>
  </si>
  <si>
    <t>WN6</t>
  </si>
  <si>
    <t>WN7</t>
  </si>
  <si>
    <t>WN8</t>
  </si>
  <si>
    <t>L41</t>
  </si>
  <si>
    <t>L42</t>
  </si>
  <si>
    <t>L43</t>
  </si>
  <si>
    <t>L44</t>
  </si>
  <si>
    <t>L45</t>
  </si>
  <si>
    <t>L46</t>
  </si>
  <si>
    <t>L47</t>
  </si>
  <si>
    <t>L48</t>
  </si>
  <si>
    <t>L49</t>
  </si>
  <si>
    <t>L60</t>
  </si>
  <si>
    <t>L62</t>
  </si>
  <si>
    <t>L63</t>
  </si>
  <si>
    <t>L64</t>
  </si>
  <si>
    <t>L65</t>
  </si>
  <si>
    <t>L66</t>
  </si>
  <si>
    <t>M22</t>
  </si>
  <si>
    <t>M23</t>
  </si>
  <si>
    <t>M31</t>
  </si>
  <si>
    <t>M32</t>
  </si>
  <si>
    <t>M33</t>
  </si>
  <si>
    <t>SK1</t>
  </si>
  <si>
    <t>SK10</t>
  </si>
  <si>
    <t>SK11</t>
  </si>
  <si>
    <t>SK12</t>
  </si>
  <si>
    <t>SK13</t>
  </si>
  <si>
    <t>SK14</t>
  </si>
  <si>
    <t>SK15</t>
  </si>
  <si>
    <t>SK16</t>
  </si>
  <si>
    <t>SK2</t>
  </si>
  <si>
    <t>SK4</t>
  </si>
  <si>
    <t>SK5</t>
  </si>
  <si>
    <t>SK6</t>
  </si>
  <si>
    <t>SK7</t>
  </si>
  <si>
    <t>SK8</t>
  </si>
  <si>
    <t>SK9</t>
  </si>
  <si>
    <t>SY14</t>
  </si>
  <si>
    <t>WA13</t>
  </si>
  <si>
    <t>WA14</t>
  </si>
  <si>
    <t>WA16</t>
  </si>
  <si>
    <t>WA4</t>
  </si>
  <si>
    <t>WA6</t>
  </si>
  <si>
    <t>WA7</t>
  </si>
  <si>
    <t>EH4f</t>
  </si>
  <si>
    <t>TD11</t>
  </si>
  <si>
    <t>TD12</t>
  </si>
  <si>
    <t>TD14</t>
  </si>
  <si>
    <t>TD2</t>
  </si>
  <si>
    <t>TD4</t>
  </si>
  <si>
    <t>TD5</t>
  </si>
  <si>
    <t>TD7</t>
  </si>
  <si>
    <t>TD8</t>
  </si>
  <si>
    <t>TD9</t>
  </si>
  <si>
    <t>AA1</t>
  </si>
  <si>
    <t>G1</t>
  </si>
  <si>
    <t>G2</t>
  </si>
  <si>
    <t>G3</t>
  </si>
  <si>
    <t>G4</t>
  </si>
  <si>
    <t>G5</t>
  </si>
  <si>
    <t>PA12</t>
  </si>
  <si>
    <t>PA13</t>
  </si>
  <si>
    <t>PA15</t>
  </si>
  <si>
    <t>PA16</t>
  </si>
  <si>
    <t>PA17</t>
  </si>
  <si>
    <t>PA19</t>
  </si>
  <si>
    <t>PA20</t>
  </si>
  <si>
    <t>PA23</t>
  </si>
  <si>
    <t>PA3</t>
  </si>
  <si>
    <t>PA4</t>
  </si>
  <si>
    <t>PA5</t>
  </si>
  <si>
    <t>PA6</t>
  </si>
  <si>
    <t>PA7</t>
  </si>
  <si>
    <t>PA8</t>
  </si>
  <si>
    <t>PA87</t>
  </si>
  <si>
    <t>PA9</t>
  </si>
  <si>
    <t>PH10</t>
  </si>
  <si>
    <t>PH11</t>
  </si>
  <si>
    <t>PH12</t>
  </si>
  <si>
    <t>PH13</t>
  </si>
  <si>
    <t>PH15</t>
  </si>
  <si>
    <t>PH16</t>
  </si>
  <si>
    <t>PH2</t>
  </si>
  <si>
    <t>PH3</t>
  </si>
  <si>
    <t>PH7</t>
  </si>
  <si>
    <t>PH8</t>
  </si>
  <si>
    <t>CR04</t>
  </si>
  <si>
    <t>DA01</t>
  </si>
  <si>
    <t>SW9</t>
  </si>
  <si>
    <t>SW99</t>
  </si>
  <si>
    <t>TN1</t>
  </si>
  <si>
    <t>TN10</t>
  </si>
  <si>
    <t>TN11</t>
  </si>
  <si>
    <t>TN12</t>
  </si>
  <si>
    <t>TN14</t>
  </si>
  <si>
    <t>TN16</t>
  </si>
  <si>
    <t>TN17</t>
  </si>
  <si>
    <t>TN18</t>
  </si>
  <si>
    <t>TN19</t>
  </si>
  <si>
    <t>TN2</t>
  </si>
  <si>
    <t>TN20</t>
  </si>
  <si>
    <t>TN21</t>
  </si>
  <si>
    <t>TN22</t>
  </si>
  <si>
    <t>TN23</t>
  </si>
  <si>
    <t>TN24</t>
  </si>
  <si>
    <t>TN25</t>
  </si>
  <si>
    <t>TN26</t>
  </si>
  <si>
    <t>TN27</t>
  </si>
  <si>
    <t>TN28</t>
  </si>
  <si>
    <t>TN29</t>
  </si>
  <si>
    <t>TN3</t>
  </si>
  <si>
    <t>TN30</t>
  </si>
  <si>
    <t>TN31</t>
  </si>
  <si>
    <t>TN32</t>
  </si>
  <si>
    <t>TN33</t>
  </si>
  <si>
    <t>TN34</t>
  </si>
  <si>
    <t>TN35</t>
  </si>
  <si>
    <t>TN36</t>
  </si>
  <si>
    <t>TN37</t>
  </si>
  <si>
    <t>TN38</t>
  </si>
  <si>
    <t>TN39</t>
  </si>
  <si>
    <t>TN4</t>
  </si>
  <si>
    <t>TN40</t>
  </si>
  <si>
    <t>TN5</t>
  </si>
  <si>
    <t>TN6</t>
  </si>
  <si>
    <t>TN8</t>
  </si>
  <si>
    <t>WS</t>
  </si>
  <si>
    <t>SY16 1</t>
  </si>
  <si>
    <t>SY16 2</t>
  </si>
  <si>
    <t>SY16 3</t>
  </si>
  <si>
    <t>SY16</t>
  </si>
  <si>
    <t>SY16 4</t>
  </si>
  <si>
    <t>SY1 1</t>
  </si>
  <si>
    <t>SY1 2</t>
  </si>
  <si>
    <t>SY1 3</t>
  </si>
  <si>
    <t>SY1 4</t>
  </si>
  <si>
    <t>SY131</t>
  </si>
  <si>
    <t>SY161</t>
  </si>
  <si>
    <t>SY162</t>
  </si>
  <si>
    <t>SY2 5</t>
  </si>
  <si>
    <t>SY2 6</t>
  </si>
  <si>
    <t>SY208</t>
  </si>
  <si>
    <t>SY232</t>
  </si>
  <si>
    <t>SY3 0</t>
  </si>
  <si>
    <t>SY3 5</t>
  </si>
  <si>
    <t>SY3 6</t>
  </si>
  <si>
    <t>SY3 7</t>
  </si>
  <si>
    <t>SY3 8</t>
  </si>
  <si>
    <t>SY3 9</t>
  </si>
  <si>
    <t>SY4 1</t>
  </si>
  <si>
    <t>SY4 2</t>
  </si>
  <si>
    <t>SY4 3</t>
  </si>
  <si>
    <t>SY4 4</t>
  </si>
  <si>
    <t>SY4 5</t>
  </si>
  <si>
    <t>SY4 8</t>
  </si>
  <si>
    <t>SY5 0</t>
  </si>
  <si>
    <t>SY5 3</t>
  </si>
  <si>
    <t>SY5 5</t>
  </si>
  <si>
    <t>SY5 7</t>
  </si>
  <si>
    <t>SY5 8</t>
  </si>
  <si>
    <t>SY5 9</t>
  </si>
  <si>
    <t>SY6 6</t>
  </si>
  <si>
    <t>SY6 7</t>
  </si>
  <si>
    <t>SY7 8</t>
  </si>
  <si>
    <t>SY7 9</t>
  </si>
  <si>
    <t>SY8 1</t>
  </si>
  <si>
    <t>SY8 2</t>
  </si>
  <si>
    <t>SY8 4</t>
  </si>
  <si>
    <t>SY10</t>
  </si>
  <si>
    <t>SY11</t>
  </si>
  <si>
    <t>SY12</t>
  </si>
  <si>
    <t>SY17</t>
  </si>
  <si>
    <t>SY18</t>
  </si>
  <si>
    <t>SY19</t>
  </si>
  <si>
    <t>SY20</t>
  </si>
  <si>
    <t>SY21</t>
  </si>
  <si>
    <t>SY22</t>
  </si>
  <si>
    <t>SY23</t>
  </si>
  <si>
    <t>SY24</t>
  </si>
  <si>
    <t>SY4</t>
  </si>
  <si>
    <t>SY7</t>
  </si>
  <si>
    <t>SY1</t>
  </si>
  <si>
    <t>SY2</t>
  </si>
  <si>
    <t>SY3</t>
  </si>
  <si>
    <t>SY5</t>
  </si>
  <si>
    <t>SY6</t>
  </si>
  <si>
    <t>SY9</t>
  </si>
  <si>
    <t>B24</t>
  </si>
  <si>
    <t>B24 9</t>
  </si>
  <si>
    <t>B29 6</t>
  </si>
  <si>
    <t>Reference:</t>
  </si>
  <si>
    <t>EN5</t>
  </si>
  <si>
    <t>22/23</t>
  </si>
  <si>
    <t>23/24</t>
  </si>
  <si>
    <t>E1801B</t>
  </si>
  <si>
    <t>E1802B</t>
  </si>
  <si>
    <t>E1803B</t>
  </si>
  <si>
    <t>E1803W01</t>
  </si>
  <si>
    <t>E1803W02</t>
  </si>
  <si>
    <t>E1803W03</t>
  </si>
  <si>
    <t>E1803W04</t>
  </si>
  <si>
    <t>E1804B</t>
  </si>
  <si>
    <t>E1804W02</t>
  </si>
  <si>
    <t>E1804W04</t>
  </si>
  <si>
    <t>E1804W03</t>
  </si>
  <si>
    <t>E1804W01</t>
  </si>
  <si>
    <t>SOUT P1 1R</t>
  </si>
  <si>
    <t>500 501 601 801 802 873</t>
  </si>
  <si>
    <t>p/day</t>
  </si>
  <si>
    <t>NORW P2 2R</t>
  </si>
  <si>
    <t>832 005 006 021 031 522 523 525 811 812 813 874</t>
  </si>
  <si>
    <t>IN</t>
  </si>
  <si>
    <t>EELC P4 2R (12H NIGHT)</t>
  </si>
  <si>
    <t>100 101 192 193 600 601 692 693</t>
  </si>
  <si>
    <t>LOND P4 1R (RESTRICTED HOURS)</t>
  </si>
  <si>
    <t>012 013 520 521</t>
  </si>
  <si>
    <t>SWEB P1 1R</t>
  </si>
  <si>
    <t>500 501 801 873 874</t>
  </si>
  <si>
    <t>SOUT P4 2R</t>
  </si>
  <si>
    <t>811 044 045 544 545 564 568 569 624 805 807 808 809 810 812 874 064 065</t>
  </si>
  <si>
    <t>SWEB P2 1R (Restricted)</t>
  </si>
  <si>
    <t>599 573 001 002 011 012 514 522 801 802</t>
  </si>
  <si>
    <t>INV</t>
  </si>
  <si>
    <t>SWAE P4 2R (8Hr Night)</t>
  </si>
  <si>
    <t>190 192</t>
  </si>
  <si>
    <t>SOUT P3 2R</t>
  </si>
  <si>
    <t>IM</t>
  </si>
  <si>
    <t>MANW P4 1R (RESTD HRS NIGHT)</t>
  </si>
  <si>
    <t>512 514 516 518</t>
  </si>
  <si>
    <t>YELG P3 2R (Eve/We)</t>
  </si>
  <si>
    <t>518 519 826 827</t>
  </si>
  <si>
    <t>SEEB P3 1R</t>
  </si>
  <si>
    <t>002 500 501 873 802 801</t>
  </si>
  <si>
    <t>HYDE P1 1R</t>
  </si>
  <si>
    <t>801 001 110 500 873</t>
  </si>
  <si>
    <t>MIDE P3 2R (Day/Night)</t>
  </si>
  <si>
    <t>521 522 524 526 809 811 812 814 874</t>
  </si>
  <si>
    <t>SWAE P1 1R</t>
  </si>
  <si>
    <t>500 501 801 873</t>
  </si>
  <si>
    <t>EELC P4 1R (RESTRICTED HOURS)</t>
  </si>
  <si>
    <t>108 109 110 111 112 114 115 118 119 186 187 188 189 608 609 610 611 612 613 614 615 618 619 686 687 688 689</t>
  </si>
  <si>
    <t>SWAE P2 2R</t>
  </si>
  <si>
    <t>100 101 102 146 805 809 811 812 874 814</t>
  </si>
  <si>
    <t>MIDE P4 2R</t>
  </si>
  <si>
    <t>524 526 809 812 814 864 865 874 811</t>
  </si>
  <si>
    <t>MIDE P1 2R</t>
  </si>
  <si>
    <t>809 811 874</t>
  </si>
  <si>
    <t>MIDE P2 2R</t>
  </si>
  <si>
    <t>001 011 524 526 809 811 812 814 864 874</t>
  </si>
  <si>
    <t>HYDE P4 2R</t>
  </si>
  <si>
    <t>014 015 017 018 020 021 023 024 026 027 035 038 047 050 089 090 091 121 563 564 573 575 576 638 639 874 029</t>
  </si>
  <si>
    <t>SOUT P3 2R (Eve/We)</t>
  </si>
  <si>
    <t>104 106 128 129 130 131 615 616 617 618 105 107</t>
  </si>
  <si>
    <t>IMX</t>
  </si>
  <si>
    <t>EMID P1 1R</t>
  </si>
  <si>
    <t>015 022 500 501 801 802 873</t>
  </si>
  <si>
    <t>SOUT P2 2R</t>
  </si>
  <si>
    <t>044 045 051 071 072 073 074 136 545 555 571 572 573 574 601 803 804 805 806 807 808 809 810 811 812 874</t>
  </si>
  <si>
    <t>YELG P4 1R (RESTRICTED HOURS)</t>
  </si>
  <si>
    <t>001 002 003 004 005 006 007 008 009 010 011 012 018 019 020 021 022 023 024 025 026 027 028 029 035 036 037 039 040 041 522 523 524 525 526 527 528 529 530 531 532 533 538 539 540 541 542 543 544 545 546 547 548 549 550 556 557 558 560 561 562</t>
  </si>
  <si>
    <t>SOUT P2 1R (Restricted)</t>
  </si>
  <si>
    <t>001 002 003 004 005 006 007 008 009 010 011 012 013 014 015 016 017 018 019 020 036 080 082 530 536 578 580 609 633</t>
  </si>
  <si>
    <t>EELC P2 1R (Restricted)</t>
  </si>
  <si>
    <t>108 109 608 614 615 668 669</t>
  </si>
  <si>
    <t>SEEB P3 2R (9hr WM)</t>
  </si>
  <si>
    <t>EELC  P4 2R (Split Rate)</t>
  </si>
  <si>
    <t>142 143 146 147 148 149</t>
  </si>
  <si>
    <t>EMEB P4 1R (RESTRICTED HOURS)</t>
  </si>
  <si>
    <t>517 521 510 511 513 514 518 519 554</t>
  </si>
  <si>
    <t>MANW P4 2R</t>
  </si>
  <si>
    <t>811 009 010 546 812 874 011</t>
  </si>
  <si>
    <t>SWAE P4 2R (Split)</t>
  </si>
  <si>
    <t>141 142 143 144 145 146 208</t>
  </si>
  <si>
    <t>NEEB P3 1R</t>
  </si>
  <si>
    <t>801 500 802 873</t>
  </si>
  <si>
    <t>LOND P1 1R</t>
  </si>
  <si>
    <t>053 500 501 515 516 801 802 873</t>
  </si>
  <si>
    <t>YELG P1 1R</t>
  </si>
  <si>
    <t>500 801 802 873</t>
  </si>
  <si>
    <t>LOND P2 2R</t>
  </si>
  <si>
    <t>001 031 053 059 060 805 806 811 820 874</t>
  </si>
  <si>
    <t>ETCL P3 1R (Southern)</t>
  </si>
  <si>
    <t>YELG P2 1R (Restricted)</t>
  </si>
  <si>
    <t>005 011 514 515 516 529 530 532 533 534</t>
  </si>
  <si>
    <t>MIDE P1 1R</t>
  </si>
  <si>
    <t>053 500 565 801 802 873</t>
  </si>
  <si>
    <t>SPOW P2 1R (Restricted)</t>
  </si>
  <si>
    <t>001 002 003 004 005 006 029 030 046 047 048 067 552 553 616 628 660 668</t>
  </si>
  <si>
    <t>EELC P3 2R (Eve/We)</t>
  </si>
  <si>
    <t>136 137 180 181 636 637 680 681</t>
  </si>
  <si>
    <t>MX</t>
  </si>
  <si>
    <t>SWAE P3 2R (Eve/We)</t>
  </si>
  <si>
    <t>220 740 741 221</t>
  </si>
  <si>
    <t>LOND P4 1R (RESTD HRS NIGHT)</t>
  </si>
  <si>
    <t>011 014 015 037 061 517</t>
  </si>
  <si>
    <t>SWEB P3 1R</t>
  </si>
  <si>
    <t>801 500 501 873 802</t>
  </si>
  <si>
    <t>MANW P4 1R (RESTRICTED HOURS)</t>
  </si>
  <si>
    <t>520 522 524 526 528 530</t>
  </si>
  <si>
    <t>ETCL P4 2R (London)</t>
  </si>
  <si>
    <t>MIDE P4 1R (RESTD HRS NIGHT)</t>
  </si>
  <si>
    <t>021 058 532 533 560</t>
  </si>
  <si>
    <t>SPOW P4 1R (Restricted)</t>
  </si>
  <si>
    <t>516 517 523 525 552 554 568 576 600 604 608 616 620 624 628 632 634 636 640 644 648 658 660</t>
  </si>
  <si>
    <t>LENG P3 1R (Southern)</t>
  </si>
  <si>
    <t>MIDE P3 1R</t>
  </si>
  <si>
    <t>053 500 517 565 873 801 802</t>
  </si>
  <si>
    <t>SWEB P4 1R</t>
  </si>
  <si>
    <t>563 873</t>
  </si>
  <si>
    <t>SWAE P4 2R</t>
  </si>
  <si>
    <t>811 814 101 102 103 106 108 109 110 111 112 644 645 646 647 648 649 680 682 805 807 809 812 816 817 874</t>
  </si>
  <si>
    <t>ETCL P1 1R (Eastern)</t>
  </si>
  <si>
    <t>801 873</t>
  </si>
  <si>
    <t>SEEB P2 2R</t>
  </si>
  <si>
    <t>009 016 022 157 510 511 512 513 516 805 806 812 815 874 811</t>
  </si>
  <si>
    <t>SPOW P3 1R</t>
  </si>
  <si>
    <t>802 801 500 501 838 840 873</t>
  </si>
  <si>
    <t>NORW P4 1R (RESTRICTED HOURS)</t>
  </si>
  <si>
    <t>515 516 517 520 521 558 561</t>
  </si>
  <si>
    <t>NEEB P4 1R (RESTRICTED HOURS)</t>
  </si>
  <si>
    <t>011 012 013 014 511 512 513 514</t>
  </si>
  <si>
    <t>EMID P3 1R</t>
  </si>
  <si>
    <t>015 022 156 500 501 532 541 659 661 801 802 873</t>
  </si>
  <si>
    <t>SWAE P4 1R (RESTRICTED HOURS)</t>
  </si>
  <si>
    <t>603 604 605 606 607 608 623</t>
  </si>
  <si>
    <t>YELG P3 1R</t>
  </si>
  <si>
    <t>802 500 501 516 517 873 801</t>
  </si>
  <si>
    <t>NORW P1 1R</t>
  </si>
  <si>
    <t>500 801 873</t>
  </si>
  <si>
    <t>NORW P3 2R</t>
  </si>
  <si>
    <t>522 548 549 807 808 811 812 874</t>
  </si>
  <si>
    <t>SWEB P4 3R (Eve/We/E7)</t>
  </si>
  <si>
    <t>054 056 058 060 562 566 568 570 572</t>
  </si>
  <si>
    <t>MNX</t>
  </si>
  <si>
    <t>LOND P3 1R</t>
  </si>
  <si>
    <t>802 801 500 501 873</t>
  </si>
  <si>
    <t>MANW P1 1R</t>
  </si>
  <si>
    <t>500 501 801 802 840 873</t>
  </si>
  <si>
    <t>MIDE P2 1R (Restricted)</t>
  </si>
  <si>
    <t>532 534 538</t>
  </si>
  <si>
    <t>NEEB P1 1R</t>
  </si>
  <si>
    <t>EMEB P3 2R (Day/Night)</t>
  </si>
  <si>
    <t>033 034 100 103 522 534 536 556 557 811 812 816 817 830 831 874</t>
  </si>
  <si>
    <t>HYDE P3 1R</t>
  </si>
  <si>
    <t>801 001 110 111 500 707 708 873</t>
  </si>
  <si>
    <t>SEEB P2 1R (Restricted)</t>
  </si>
  <si>
    <t>009 027 029 585</t>
  </si>
  <si>
    <t>NEEB P2 2R</t>
  </si>
  <si>
    <t>517 534 807 808 809 810 874</t>
  </si>
  <si>
    <t>HYDE P2 1R (Restricted)</t>
  </si>
  <si>
    <t>058 059 519 523 531 533 636 641 649 658 667 668</t>
  </si>
  <si>
    <t>SOUT P4 3R (Eve/We/E7)</t>
  </si>
  <si>
    <t>108 110 111 132 619 621 622 109</t>
  </si>
  <si>
    <t>IMNX</t>
  </si>
  <si>
    <t>MANW P4 3R (Eve/We/E7)</t>
  </si>
  <si>
    <t>043 044</t>
  </si>
  <si>
    <t>IMN</t>
  </si>
  <si>
    <t>MANW P2 1R (Restricted)</t>
  </si>
  <si>
    <t>512 514 516 524 528</t>
  </si>
  <si>
    <t>SEEB P4 2R</t>
  </si>
  <si>
    <t>815 812 805 811 157 009 016 066 156 158 510 511 512 513 516 521 571 572 806 807 874</t>
  </si>
  <si>
    <t>EMID P4 3R (Eve/We &amp; Night)</t>
  </si>
  <si>
    <t>031 032 828 025 028 530 539 546 552 560 561 829</t>
  </si>
  <si>
    <t>EMEB P4 1R (RESTD HRS NIGHT)</t>
  </si>
  <si>
    <t>516 526 527 528</t>
  </si>
  <si>
    <t>HYDE P2 2R</t>
  </si>
  <si>
    <t>029 038 039 040 050 051 052 089 090 120 721 874</t>
  </si>
  <si>
    <t>SOUT P4 1R (RESTRICTED HOURS)</t>
  </si>
  <si>
    <t>005 006 013 014 015 016 017 018 019 020 023 024 031 032 041 042 513 514 515 516 517 518 519 520 523 524 530 531 532 541 542 634 635</t>
  </si>
  <si>
    <t>YELG P4 2R</t>
  </si>
  <si>
    <t>814 811 812 043 510 511 512 514 515 516 517 807 808 815 874</t>
  </si>
  <si>
    <t>LOND P3 2R (Eve/We)</t>
  </si>
  <si>
    <t>006 004 005 007</t>
  </si>
  <si>
    <t>SPOW P3 2R</t>
  </si>
  <si>
    <t>680 681 826 874 827</t>
  </si>
  <si>
    <t>NORW P3 1R</t>
  </si>
  <si>
    <t>801 500 873</t>
  </si>
  <si>
    <t>MANW P2 2R</t>
  </si>
  <si>
    <t>018 050 051 811 812 814 874</t>
  </si>
  <si>
    <t>SOUT P4 1R (RESTD HRS NIGHT)</t>
  </si>
  <si>
    <t>075 076 083 084 575 576 578 583 584 635</t>
  </si>
  <si>
    <t>NORW P4 3R</t>
  </si>
  <si>
    <t>005 524</t>
  </si>
  <si>
    <t>LOND P4 2R</t>
  </si>
  <si>
    <t>811 511 512 807 810 812 874 809 808</t>
  </si>
  <si>
    <t>SWAE P3 1R</t>
  </si>
  <si>
    <t>500 501 801 802 873</t>
  </si>
  <si>
    <t>SEEB P1 1R</t>
  </si>
  <si>
    <t>002 500 501 801 802 811 873</t>
  </si>
  <si>
    <t>SWEB P4 2R</t>
  </si>
  <si>
    <t>031 032 033 034 035 036 037 038 039 040 041 047 051 541 542 543 544 545 546 547 548 549 550 551 564 573 576 579 580 582 584 803 804 808 812 820 821 872 874 807</t>
  </si>
  <si>
    <t>EELC P4 2R ( 10h night)</t>
  </si>
  <si>
    <t>130 131 190 191 630 631 690 691</t>
  </si>
  <si>
    <t>SEEB P4 3R</t>
  </si>
  <si>
    <t>829 068 067 069 070 573 574 575 576</t>
  </si>
  <si>
    <t>SWEB  P2 2R</t>
  </si>
  <si>
    <t>033 034 035 038 039 040 041 574 807 812 864 865 874</t>
  </si>
  <si>
    <t>MIDE P3 2R (Eve/We)</t>
  </si>
  <si>
    <t>031 551</t>
  </si>
  <si>
    <t>LENG P 3 1R Eastern</t>
  </si>
  <si>
    <t>SEEB P3 2R (Split)</t>
  </si>
  <si>
    <t>016 521</t>
  </si>
  <si>
    <t>SEEB P3 2R</t>
  </si>
  <si>
    <t>157 158 510 511 512 513 805 806 807 811 812 815 874</t>
  </si>
  <si>
    <t>NEEB P4 2R (Eve/We)</t>
  </si>
  <si>
    <t>043 543</t>
  </si>
  <si>
    <t>SPOW P1 1R</t>
  </si>
  <si>
    <t>093 500 801 873</t>
  </si>
  <si>
    <t>EELC P4 1R (RESTD HRS NIGHT)</t>
  </si>
  <si>
    <t>128 129 132 133 134 135 184 185 628 629 632 633 634 635 662 663 664 665 684 685 818 819 822 823</t>
  </si>
  <si>
    <t>NORW P2 1R (Restricted)</t>
  </si>
  <si>
    <t>511 512 515 516 517 520 521 523 558 561</t>
  </si>
  <si>
    <t>SPOW P4 2R</t>
  </si>
  <si>
    <t>588 021 005 001 003 004 007 009 011 013 015 017 019 023 025 590 692 694 696 698 700 702 704 706 708 710 712 874</t>
  </si>
  <si>
    <t>NORW P4 1R (RESTD HRS NIGHT)</t>
  </si>
  <si>
    <t>511 512 564 565 566</t>
  </si>
  <si>
    <t>SPOW P2 2R</t>
  </si>
  <si>
    <t>025 567 568 569 570 571 588 648 672 673 674 676 874</t>
  </si>
  <si>
    <t>NEEB P2 1R (Restricted)</t>
  </si>
  <si>
    <t>011 012 013 014 511 529</t>
  </si>
  <si>
    <t>NEEB P4 2R</t>
  </si>
  <si>
    <t>809 808 517 518 519 520 528 529 533 534 535 807 810 811 812 874</t>
  </si>
  <si>
    <t>NORW P4 2R</t>
  </si>
  <si>
    <t>522 548 549 807 808 811 812 814 874 813</t>
  </si>
  <si>
    <t>EELC P2 2R</t>
  </si>
  <si>
    <t>124 125 126 127 130 131 143 148 149 166 167 182 624 625 626 627 652 653 656 657 660 661 662 666 667 704 807 808 809 810 812 874 811</t>
  </si>
  <si>
    <t>YELG P4 3R (Eve/We &amp; Night)</t>
  </si>
  <si>
    <t>520 521 828 829</t>
  </si>
  <si>
    <t>MANW P3 2R</t>
  </si>
  <si>
    <t>EMID P4 2R</t>
  </si>
  <si>
    <t>831 816 830 817 033 034 100 140 522 524 534 536 542 548 556 557 811 812 814 815 826 874</t>
  </si>
  <si>
    <t>SEEB P4 1R (NIGHT RSTCTD HRS)</t>
  </si>
  <si>
    <t>043 045 535 550 552</t>
  </si>
  <si>
    <t>EMID P3 2R (Eve/We)</t>
  </si>
  <si>
    <t>029 030 529 538 558 559 826 827</t>
  </si>
  <si>
    <t>NORW P4 2R (Split)</t>
  </si>
  <si>
    <t>006 021 567</t>
  </si>
  <si>
    <t>HYDE P3 2R</t>
  </si>
  <si>
    <t>094 095 689 874 688</t>
  </si>
  <si>
    <t>LOND P2 1R (Restricted)</t>
  </si>
  <si>
    <t>011 517 518 519 520 521</t>
  </si>
  <si>
    <t>EELC P1 1R</t>
  </si>
  <si>
    <t>ETCL P3 1R (East Midlands)</t>
  </si>
  <si>
    <t>SEEB P4 1R (RESTRICTED HOURS)</t>
  </si>
  <si>
    <t>027 029 033 035 037 039 041 049 051 053 055 531 533 540 542 544 546 548 554 556 558 560 824</t>
  </si>
  <si>
    <t>NORW P4 2R (Eve/We)</t>
  </si>
  <si>
    <t>019 536</t>
  </si>
  <si>
    <t>EELC P4 3R (Eve/We &amp; Night)</t>
  </si>
  <si>
    <t>138 140 141 638 639 640 641 139</t>
  </si>
  <si>
    <t>EELC P3 1R</t>
  </si>
  <si>
    <t>279 500 501 717 801 802 873</t>
  </si>
  <si>
    <t>MIDE P4 1R (RESTRICTED HOURS)</t>
  </si>
  <si>
    <t>023 024 059 536 537 538 539 541</t>
  </si>
  <si>
    <t>SWEB P4 1R (RESTD HRS NIGHT)</t>
  </si>
  <si>
    <t>016 017 018 019 043 044 045 048 052 055 063 064 065 066 067 068 069 070 071 072 074 525 526 527 528 553 554 555 567 574 577 581 583 585 586 588 589 590 591 592 593 594 595 596 597 599 818 819 824 825</t>
  </si>
  <si>
    <t>SWEB P4 1R (RESTRICTED HOURS)</t>
  </si>
  <si>
    <t>001 002 003 004 005 006 007 008 009 010 011 012 013 014 015 020 021 022 023 024 025 062 510 511 512 513 514 515 516 517 518 519 520 521 522 523 524 529 530 531 532 533 534 578</t>
  </si>
  <si>
    <t>501 801 126 500 802 873</t>
  </si>
  <si>
    <t>MANW P3 1R</t>
  </si>
  <si>
    <t>802 801 500 501 840 873</t>
  </si>
  <si>
    <t>EMID P2 2R</t>
  </si>
  <si>
    <t>830 010 033 034 143 522 524 534 548 811 831 874</t>
  </si>
  <si>
    <t>EELC P3 2R (Day/Night)</t>
  </si>
  <si>
    <t>205 656 657 660 661 807 808 809 811 812</t>
  </si>
  <si>
    <t>EELC P4 2R</t>
  </si>
  <si>
    <t>811 808 809 124 125 126 127 166 167 176 177 178 179 182 183 194 195 201 601 624 625 626 627 648 656 657 658 659 660 661 666 667 676 677 678 679 682 683 694 695 807 810 812 874</t>
  </si>
  <si>
    <t>YELG P2 2R</t>
  </si>
  <si>
    <t>517 807 811 812 814 815 874</t>
  </si>
  <si>
    <t>YELG P4 1R (RESTD HRS NIGHT)</t>
  </si>
  <si>
    <t>013 014 015 016 030 031 032 033 038 042 534 535 536 537 551 552 553 554 559 563</t>
  </si>
  <si>
    <t>SWEB P3 2R (Eve/We)</t>
  </si>
  <si>
    <t>046 556</t>
  </si>
  <si>
    <t>830 033 034 100 140 522 524 534 536 542 548 556 557 811 812 814 815 826 874 831 817 816</t>
  </si>
  <si>
    <t>500 501 873 802 801</t>
  </si>
  <si>
    <t>032 031 828 025 028 530 539 546 552 560 561 829</t>
  </si>
  <si>
    <t>801 802 053 500 517 565 873</t>
  </si>
  <si>
    <t>829 520 521 828</t>
  </si>
  <si>
    <t>807 031 032 033 034 035 036 037 038 039 040 041 047 051 541 542 543 544 545 546 547 548 549 550 551 564 573 576 579 580 582 584 803 804 808 812 820 821 872 874</t>
  </si>
  <si>
    <t>599 001 002 011 012 514 522 801 802 573</t>
  </si>
  <si>
    <t>814 101 102 103 106 108 109 110 111 112 644 645 646 647 648 649 680 682 805 807 809 812 816 817 874 811</t>
  </si>
  <si>
    <t>688 094 095 689 874</t>
  </si>
  <si>
    <t>007 006 004 005</t>
  </si>
  <si>
    <t>801 802 500 501 516 517 873</t>
  </si>
  <si>
    <t>811 124 125 126 127 130 131 143 148 149 166 167 182 624 625 626 627 652 653 656 657 660 661 662 666 667 704 807 808 809 810 812 874</t>
  </si>
  <si>
    <t>067 069 070 573 574 575 576 829 068</t>
  </si>
  <si>
    <t>809 808 124 125 126 127 166 167 176 177 178 179 182 183 194 195 201 601 624 625 626 627 648 656 657 658 659 660 661 666 667 676 677 678 679 682 683 694 695 807 810 812 874 811</t>
  </si>
  <si>
    <t>500 501 838 840 873 802 801</t>
  </si>
  <si>
    <t>009 010 546 812 874 811 011</t>
  </si>
  <si>
    <t>500 501 840 873 801 802</t>
  </si>
  <si>
    <t>811 524 526 809 812 814 864 865 874</t>
  </si>
  <si>
    <t>802 801 002 500 501 873</t>
  </si>
  <si>
    <t>811 809 511 512 807 810 812 874 808</t>
  </si>
  <si>
    <t>010 033 034 143 522 524 534 548 811 831 874 830</t>
  </si>
  <si>
    <t>510 511 513 514 518 519 554 517 521</t>
  </si>
  <si>
    <t>813 522 548 549 807 808 811 812 814 874</t>
  </si>
  <si>
    <t>021 005 588 001 003 004 007 009 011 013 015 017 019 023 025 590 692 694 696 698 700 702 704 706 708 710 712 874</t>
  </si>
  <si>
    <t>044 045 544 545 564 568 569 624 805 807 808 809 810 812 874 065 064 811</t>
  </si>
  <si>
    <t>814 100 101 102 146 805 809 811 812 874</t>
  </si>
  <si>
    <t>812 811 043 510 511 512 514 515 516 517 807 808 815 874 814</t>
  </si>
  <si>
    <t>812 815 805 157 009 016 066 156 158 510 511 512 513 516 521 571 572 806 807 874 811</t>
  </si>
  <si>
    <t>811 009 016 022 157 510 511 512 513 516 805 806 812 815 874</t>
  </si>
  <si>
    <t>801 802 500 501 838 840 873</t>
  </si>
  <si>
    <t>500 501 516 517 873 801 802</t>
  </si>
  <si>
    <t>831 830 816 817 033 034 100 140 522 524 534 536 542 548 556 557 811 812 814 815 826 874</t>
  </si>
  <si>
    <t>109 108 110 111 132 619 621 622</t>
  </si>
  <si>
    <t>811 809 808 511 512 807 810 812 874</t>
  </si>
  <si>
    <t>500 802 873 801</t>
  </si>
  <si>
    <t>001 002 011 012 514 522 801 802 599 573</t>
  </si>
  <si>
    <t>802 500 501 840 873 801</t>
  </si>
  <si>
    <t>221 220 740 741</t>
  </si>
  <si>
    <t>031 828 032 025 028 530 539 546 552 560 561 829</t>
  </si>
  <si>
    <t>517 510 511 513 514 518 519 554 521</t>
  </si>
  <si>
    <t>500 501 873 801 802</t>
  </si>
  <si>
    <t>001 003 004 007 009 011 013 015 017 019 023 025 590 692 694 696 698 700 702 704 706 708 710 712 874 588 021 005</t>
  </si>
  <si>
    <t>004 005 006 007</t>
  </si>
  <si>
    <t>029 014 015 017 018 020 021 023 024 026 027 035 038 047 050 089 090 091 121 563 564 573 575 576 638 639 874</t>
  </si>
  <si>
    <t>815 805 811 812 157 009 016 066 156 158 510 511 512 513 516 521 571 572 806 807 874</t>
  </si>
  <si>
    <t>139 138 140 141 638 639 640 641</t>
  </si>
  <si>
    <t>500 873 801</t>
  </si>
  <si>
    <t>126 500 802 873 501 801</t>
  </si>
  <si>
    <t>065 811 044 045 544 545 564 568 569 624 805 807 808 809 810 812 874 064</t>
  </si>
  <si>
    <t>105 107 104 106 128 129 130 131 615 616 617 618</t>
  </si>
  <si>
    <t>011 811 009 010 546 812 874</t>
  </si>
  <si>
    <t>043 510 511 512 514 515 516 517 807 808 815 874 814 811 812</t>
  </si>
  <si>
    <t>001 110 111 500 707 708 873 801</t>
  </si>
  <si>
    <t>811 809 808 124 125 126 127 166 167 176 177 178 179 182 183 194 195 201 601 624 625 626 627 648 656 657 658 659 660 661 666 667 676 677 678 679 682 683 694 695 807 810 812 874</t>
  </si>
  <si>
    <t>009 010 546 812 874 011 811</t>
  </si>
  <si>
    <t>001 110 500 873 801</t>
  </si>
  <si>
    <t>511 512 807 810 812 874 808 809 811</t>
  </si>
  <si>
    <t>801 053 500 517 565 873 802</t>
  </si>
  <si>
    <t>802 500 501 873 801</t>
  </si>
  <si>
    <t>105 104 106 128 129 130 131 615 616 617 618 107</t>
  </si>
  <si>
    <t>827 680 681 826 874</t>
  </si>
  <si>
    <t>816 830 831 817 033 034 100 140 522 524 534 536 542 548 556 557 811 812 814 815 826 874</t>
  </si>
  <si>
    <t>044 045 544 545 564 568 569 624 805 807 808 809 810 812 874 811 064 065</t>
  </si>
  <si>
    <t>815 811 805 812 157 009 016 066 156 158 510 511 512 513 516 521 571 572 806 807 874</t>
  </si>
  <si>
    <t>032 025 028 530 539 546 552 560 561 829 031 828</t>
  </si>
  <si>
    <t>814 812 043 510 511 512 514 515 516 517 807 808 815 874 811</t>
  </si>
  <si>
    <t>500 501 838 840 873 801 802</t>
  </si>
  <si>
    <t>802 801 500 501 516 517 873</t>
  </si>
  <si>
    <t>126 500 802 873 801 501</t>
  </si>
  <si>
    <t>005 006 021 031 522 523 525 811 812 813 874 832</t>
  </si>
  <si>
    <t>124 125 126 127 166 167 176 177 178 179 182 183 194 195 201 601 624 625 626 627 648 656 657 658 659 660 661 666 667 676 677 678 679 682 683 694 695 807 810 812 874 808 809 811</t>
  </si>
  <si>
    <t>517 518 519 520 528 529 533 534 535 807 810 811 812 874 809 808</t>
  </si>
  <si>
    <t>814 811 101 102 103 106 108 109 110 111 112 644 645 646 647 648 649 680 682 805 807 809 812 816 817 874</t>
  </si>
  <si>
    <t>021 588 005 001 003 004 007 009 011 013 015 017 019 023 025 590 692 694 696 698 700 702 704 706 708 710 712 874</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</si>
</sst>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0.0000"/>
    <numFmt numFmtId="171" formatCode="_-* #,##0_-;\-* #,##0_-;_-* &quot;-&quot;??_-;_-@_-"/>
    <numFmt numFmtId="172" formatCode="_-* #,##0.0000_-;\-* #,##0.0000_-;_-* &quot;-&quot;??_-;_-@_-"/>
    <numFmt numFmtId="173" formatCode="0.000000"/>
    <numFmt numFmtId="174" formatCode="0.000"/>
    <numFmt numFmtId="175" formatCode="_-&quot;£&quot;* #,##0.0000_-;\-&quot;£&quot;* #,##0.0000_-;_-&quot;£&quot;* &quot;-&quot;??_-;_-@_-"/>
    <numFmt numFmtId="176" formatCode="_-* #,##0.000000_-;\-* #,##0.000000_-;_-* &quot;-&quot;??_-;_-@_-"/>
    <numFmt numFmtId="177" formatCode="#,##0.0000_ ;\-#,##0.0000\ "/>
    <numFmt numFmtId="178" formatCode="_-&quot;£&quot;* #,##0_-;\-&quot;£&quot;* #,##0_-;_-&quot;£&quot;* &quot;-&quot;??_-;_-@_-"/>
    <numFmt numFmtId="179" formatCode="_-* #,##0.000_-;\-* #,##0.000_-;_-* &quot;-&quot;??_-;_-@_-"/>
    <numFmt numFmtId="180" formatCode="0.0%"/>
    <numFmt numFmtId="181" formatCode="&quot;£&quot;#,##0.0000"/>
    <numFmt numFmtId="182" formatCode="0.0000%"/>
    <numFmt numFmtId="183" formatCode="_-* #,##0.00000000_-;\-* #,##0.00000000_-;_-* &quot;-&quot;??_-;_-@_-"/>
    <numFmt numFmtId="184" formatCode="#,##0.00_ ;\-#,##0.00\ "/>
    <numFmt numFmtId="185" formatCode="&quot;£&quot;#,##0.00"/>
    <numFmt numFmtId="186" formatCode="&quot;£&quot;#,##0"/>
    <numFmt numFmtId="187" formatCode="0.00000"/>
  </numFmts>
  <fonts count="104"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MS Sans Serif"/>
      <family val="2"/>
    </font>
    <font>
      <sz val="10"/>
      <color indexed="8"/>
      <name val="Arial"/>
      <family val="2"/>
    </font>
    <font>
      <b/>
      <sz val="16"/>
      <color theme="1"/>
      <name val="Calibri"/>
      <family val="2"/>
      <scheme val="minor"/>
    </font>
    <font>
      <sz val="10"/>
      <name val="Arial"/>
      <family val="2"/>
    </font>
    <font>
      <sz val="11"/>
      <name val="Calibri"/>
      <family val="2"/>
      <scheme val="minor"/>
    </font>
    <font>
      <sz val="16"/>
      <color theme="1"/>
      <name val="Calibri"/>
      <family val="2"/>
      <scheme val="minor"/>
    </font>
    <font>
      <sz val="22"/>
      <color theme="1"/>
      <name val="Calibri"/>
      <family val="2"/>
      <scheme val="minor"/>
    </font>
    <font>
      <b/>
      <sz val="10"/>
      <name val="Arial"/>
      <family val="2"/>
    </font>
    <font>
      <b/>
      <sz val="11"/>
      <name val="Calibri"/>
      <family val="2"/>
      <scheme val="minor"/>
    </font>
    <font>
      <b/>
      <sz val="16"/>
      <name val="Calibri"/>
      <family val="2"/>
      <scheme val="minor"/>
    </font>
    <font>
      <sz val="11"/>
      <color indexed="8"/>
      <name val="Calibri"/>
      <family val="2"/>
    </font>
    <font>
      <b/>
      <sz val="11"/>
      <color theme="6" tint="-0.499984740745262"/>
      <name val="Calibri"/>
      <family val="2"/>
      <scheme val="minor"/>
    </font>
    <font>
      <b/>
      <sz val="11"/>
      <color theme="8" tint="-0.499984740745262"/>
      <name val="Calibri"/>
      <family val="2"/>
      <scheme val="minor"/>
    </font>
    <font>
      <sz val="11"/>
      <color rgb="FFFF0000"/>
      <name val="Calibri"/>
      <family val="2"/>
      <scheme val="minor"/>
    </font>
    <font>
      <sz val="11"/>
      <color theme="0"/>
      <name val="Calibri"/>
      <family val="2"/>
      <scheme val="minor"/>
    </font>
    <font>
      <b/>
      <sz val="10"/>
      <color theme="1"/>
      <name val="Arial"/>
      <family val="2"/>
    </font>
    <font>
      <b/>
      <sz val="11"/>
      <color rgb="FFFF0000"/>
      <name val="Calibri"/>
      <family val="2"/>
      <scheme val="minor"/>
    </font>
    <font>
      <i/>
      <sz val="11"/>
      <color theme="1"/>
      <name val="Calibri"/>
      <family val="2"/>
      <scheme val="minor"/>
    </font>
    <font>
      <i/>
      <sz val="10"/>
      <color theme="1"/>
      <name val="Arial"/>
      <family val="2"/>
    </font>
    <font>
      <b/>
      <sz val="11"/>
      <color theme="8" tint="-0.249977111117893"/>
      <name val="Calibri"/>
      <family val="2"/>
      <scheme val="minor"/>
    </font>
    <font>
      <b/>
      <sz val="10"/>
      <color theme="0" tint="-0.499984740745262"/>
      <name val="Arial"/>
      <family val="2"/>
    </font>
    <font>
      <b/>
      <sz val="20"/>
      <color theme="1"/>
      <name val="Calibri"/>
      <family val="2"/>
      <scheme val="minor"/>
    </font>
    <font>
      <b/>
      <i/>
      <sz val="10"/>
      <name val="Arial"/>
      <family val="2"/>
    </font>
    <font>
      <b/>
      <sz val="14"/>
      <color theme="1"/>
      <name val="Calibri"/>
      <family val="2"/>
      <scheme val="minor"/>
    </font>
    <font>
      <sz val="16"/>
      <name val="Calibri"/>
      <family val="2"/>
      <scheme val="minor"/>
    </font>
    <font>
      <b/>
      <sz val="12"/>
      <color rgb="FFFF0000"/>
      <name val="Calibri"/>
      <family val="2"/>
      <scheme val="minor"/>
    </font>
    <font>
      <b/>
      <sz val="16"/>
      <color theme="4"/>
      <name val="Calibri"/>
      <family val="2"/>
      <scheme val="minor"/>
    </font>
    <font>
      <sz val="11"/>
      <color theme="4"/>
      <name val="Calibri"/>
      <family val="2"/>
      <scheme val="minor"/>
    </font>
    <font>
      <sz val="10"/>
      <name val="Arial"/>
      <family val="2"/>
    </font>
    <font>
      <sz val="11"/>
      <color indexed="8"/>
      <name val="Arial"/>
      <family val="2"/>
    </font>
    <font>
      <b/>
      <sz val="16"/>
      <color theme="9"/>
      <name val="Calibri"/>
      <family val="2"/>
      <scheme val="minor"/>
    </font>
    <font>
      <b/>
      <sz val="12"/>
      <color theme="1"/>
      <name val="Calibri"/>
      <family val="2"/>
      <scheme val="minor"/>
    </font>
    <font>
      <sz val="12"/>
      <color theme="1"/>
      <name val="Calibri"/>
      <family val="2"/>
      <scheme val="minor"/>
    </font>
    <font>
      <sz val="14"/>
      <color theme="1"/>
      <name val="Calibri"/>
      <family val="2"/>
      <scheme val="minor"/>
    </font>
    <font>
      <b/>
      <sz val="12"/>
      <name val="Calibri"/>
      <family val="2"/>
      <scheme val="minor"/>
    </font>
    <font>
      <b/>
      <sz val="14"/>
      <color rgb="FFFF0000"/>
      <name val="Calibri"/>
      <family val="2"/>
      <scheme val="minor"/>
    </font>
    <font>
      <sz val="14"/>
      <name val="Calibri"/>
      <family val="2"/>
      <scheme val="minor"/>
    </font>
    <font>
      <sz val="14"/>
      <color rgb="FFFF0000"/>
      <name val="Calibri"/>
      <family val="2"/>
      <scheme val="minor"/>
    </font>
    <font>
      <sz val="14"/>
      <color theme="0" tint="-0.499984740745262"/>
      <name val="Calibri"/>
      <family val="2"/>
      <scheme val="minor"/>
    </font>
    <font>
      <sz val="11"/>
      <color theme="0" tint="-0.499984740745262"/>
      <name val="Calibri"/>
      <family val="2"/>
      <scheme val="minor"/>
    </font>
    <font>
      <b/>
      <sz val="10"/>
      <name val="Calibri"/>
      <family val="2"/>
      <scheme val="minor"/>
    </font>
    <font>
      <sz val="10"/>
      <color theme="1" tint="0.249977111117893"/>
      <name val="Calibri"/>
      <family val="2"/>
      <scheme val="minor"/>
    </font>
    <font>
      <sz val="10"/>
      <color indexed="8"/>
      <name val="Arial"/>
      <family val="2"/>
    </font>
    <font>
      <b/>
      <sz val="10"/>
      <color rgb="FF000000"/>
      <name val="Calibri"/>
      <family val="2"/>
      <scheme val="minor"/>
    </font>
    <font>
      <sz val="10"/>
      <color rgb="FF000000"/>
      <name val="Calibri"/>
      <family val="2"/>
      <scheme val="minor"/>
    </font>
    <font>
      <sz val="10"/>
      <color theme="1"/>
      <name val="Calibri"/>
      <family val="2"/>
      <scheme val="minor"/>
    </font>
    <font>
      <sz val="11"/>
      <color rgb="FF000000"/>
      <name val="Calibri"/>
      <family val="2"/>
      <scheme val="minor"/>
    </font>
    <font>
      <b/>
      <sz val="9"/>
      <color theme="1"/>
      <name val="Arial"/>
      <family val="2"/>
    </font>
    <font>
      <sz val="9"/>
      <name val="Arial"/>
      <family val="2"/>
    </font>
    <font>
      <sz val="9"/>
      <color theme="1"/>
      <name val="Arial"/>
      <family val="2"/>
    </font>
    <font>
      <b/>
      <sz val="11"/>
      <color theme="1"/>
      <name val="Arial"/>
      <family val="2"/>
    </font>
    <font>
      <sz val="10"/>
      <name val="Calibri"/>
      <family val="2"/>
      <scheme val="minor"/>
    </font>
    <font>
      <b/>
      <sz val="16"/>
      <color theme="0"/>
      <name val="Calibri"/>
      <family val="2"/>
      <scheme val="minor"/>
    </font>
    <font>
      <i/>
      <sz val="16"/>
      <color theme="4"/>
      <name val="Calibri"/>
      <family val="2"/>
      <scheme val="minor"/>
    </font>
    <font>
      <sz val="20"/>
      <color theme="1"/>
      <name val="Calibri"/>
      <family val="2"/>
      <scheme val="minor"/>
    </font>
    <font>
      <u/>
      <sz val="9.35"/>
      <color theme="10"/>
      <name val="Calibri"/>
      <family val="2"/>
    </font>
    <font>
      <u/>
      <sz val="18"/>
      <color theme="10"/>
      <name val="Calibri"/>
      <family val="2"/>
    </font>
    <font>
      <sz val="11"/>
      <color indexed="8"/>
      <name val="Calibri"/>
      <family val="2"/>
    </font>
    <font>
      <sz val="10"/>
      <color indexed="8"/>
      <name val="Arial"/>
      <family val="2"/>
    </font>
    <font>
      <sz val="11"/>
      <color rgb="FF87A846"/>
      <name val="Calibri"/>
      <family val="2"/>
      <scheme val="minor"/>
    </font>
    <font>
      <sz val="11"/>
      <color theme="5"/>
      <name val="Calibri"/>
      <family val="2"/>
      <scheme val="minor"/>
    </font>
    <font>
      <b/>
      <sz val="11"/>
      <color theme="0"/>
      <name val="Calibri"/>
      <family val="2"/>
      <scheme val="minor"/>
    </font>
    <font>
      <sz val="26"/>
      <color theme="1"/>
      <name val="Calibri"/>
      <family val="2"/>
      <scheme val="minor"/>
    </font>
    <font>
      <sz val="36"/>
      <color theme="1"/>
      <name val="Calibri"/>
      <family val="2"/>
      <scheme val="minor"/>
    </font>
    <font>
      <sz val="10"/>
      <color rgb="FF333333"/>
      <name val="Arial"/>
      <family val="2"/>
    </font>
    <font>
      <sz val="12"/>
      <name val="Calibri"/>
      <family val="2"/>
      <scheme val="minor"/>
    </font>
    <font>
      <b/>
      <i/>
      <sz val="12"/>
      <name val="Calibri"/>
      <family val="2"/>
      <scheme val="minor"/>
    </font>
    <font>
      <sz val="12"/>
      <color rgb="FFFF0000"/>
      <name val="Calibri"/>
      <family val="2"/>
      <scheme val="minor"/>
    </font>
    <font>
      <b/>
      <sz val="14"/>
      <color theme="4"/>
      <name val="Calibri"/>
      <family val="2"/>
      <scheme val="minor"/>
    </font>
    <font>
      <b/>
      <i/>
      <sz val="11"/>
      <color theme="6" tint="-0.499984740745262"/>
      <name val="Calibri"/>
      <family val="2"/>
      <scheme val="minor"/>
    </font>
    <font>
      <b/>
      <sz val="14"/>
      <color theme="0"/>
      <name val="Calibri"/>
      <family val="2"/>
      <scheme val="minor"/>
    </font>
    <font>
      <b/>
      <sz val="12"/>
      <color theme="0"/>
      <name val="Calibri"/>
      <family val="2"/>
      <scheme val="minor"/>
    </font>
    <font>
      <sz val="10"/>
      <color rgb="FFFF0000"/>
      <name val="Calibri"/>
      <family val="2"/>
      <scheme val="minor"/>
    </font>
    <font>
      <sz val="11"/>
      <name val="Calibri"/>
      <family val="2"/>
    </font>
    <font>
      <b/>
      <sz val="9"/>
      <color theme="1"/>
      <name val="Calibri"/>
      <family val="2"/>
      <scheme val="minor"/>
    </font>
    <font>
      <sz val="36"/>
      <name val="Calibri"/>
      <family val="2"/>
      <scheme val="minor"/>
    </font>
    <font>
      <sz val="11"/>
      <color indexed="8"/>
      <name val="Calibri"/>
      <family val="2"/>
    </font>
    <font>
      <sz val="10"/>
      <color indexed="8"/>
      <name val="Arial"/>
      <family val="2"/>
    </font>
    <font>
      <sz val="11"/>
      <color theme="3" tint="-0.249977111117893"/>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6"/>
      <name val="Calibri"/>
      <family val="2"/>
      <scheme val="minor"/>
    </font>
    <font>
      <b/>
      <sz val="11"/>
      <color rgb="FF000000"/>
      <name val="Calibri"/>
      <family val="2"/>
      <scheme val="minor"/>
    </font>
    <font>
      <b/>
      <sz val="9"/>
      <color indexed="81"/>
      <name val="Tahoma"/>
      <family val="2"/>
    </font>
    <font>
      <sz val="9"/>
      <color indexed="81"/>
      <name val="Tahoma"/>
      <family val="2"/>
    </font>
    <font>
      <b/>
      <sz val="11"/>
      <color rgb="FF000000"/>
      <name val="Calibri"/>
      <family val="2"/>
    </font>
    <font>
      <sz val="11"/>
      <color rgb="FF000000"/>
      <name val="Calibri"/>
      <family val="2"/>
    </font>
    <font>
      <sz val="10"/>
      <color theme="1"/>
      <name val="Times New Roman"/>
      <family val="1"/>
    </font>
    <font>
      <sz val="10"/>
      <name val="MS Sans Serif"/>
      <family val="2"/>
    </font>
    <font>
      <sz val="11"/>
      <color theme="3" tint="0.39997558519241921"/>
      <name val="Calibri"/>
      <family val="2"/>
      <scheme val="minor"/>
    </font>
    <font>
      <sz val="11"/>
      <color rgb="FF00B050"/>
      <name val="Calibri"/>
      <family val="2"/>
      <scheme val="minor"/>
    </font>
  </fonts>
  <fills count="74">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22"/>
        <bgColor indexed="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0"/>
      </patternFill>
    </fill>
    <fill>
      <patternFill patternType="solid">
        <fgColor theme="6" tint="0.39997558519241921"/>
        <bgColor indexed="64"/>
      </patternFill>
    </fill>
    <fill>
      <patternFill patternType="solid">
        <fgColor theme="9" tint="0.39997558519241921"/>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43"/>
        <bgColor indexed="0"/>
      </patternFill>
    </fill>
    <fill>
      <patternFill patternType="solid">
        <fgColor indexed="22"/>
        <bgColor indexed="64"/>
      </patternFill>
    </fill>
    <fill>
      <patternFill patternType="solid">
        <fgColor rgb="FFFFFF00"/>
        <bgColor indexed="64"/>
      </patternFill>
    </fill>
    <fill>
      <patternFill patternType="solid">
        <fgColor rgb="FFDDD9C3"/>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rgb="FFBAFEA8"/>
        <bgColor indexed="64"/>
      </patternFill>
    </fill>
    <fill>
      <patternFill patternType="solid">
        <fgColor theme="5" tint="0.79998168889431442"/>
        <bgColor indexed="64"/>
      </patternFill>
    </fill>
    <fill>
      <patternFill patternType="solid">
        <fgColor theme="5"/>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0"/>
        <bgColor indexed="8"/>
      </patternFill>
    </fill>
    <fill>
      <patternFill patternType="solid">
        <fgColor theme="7" tint="0.59999389629810485"/>
        <bgColor indexed="64"/>
      </patternFill>
    </fill>
    <fill>
      <patternFill patternType="solid">
        <fgColor theme="7" tint="0.59999389629810485"/>
        <bgColor indexed="0"/>
      </patternFill>
    </fill>
    <fill>
      <patternFill patternType="solid">
        <fgColor theme="7" tint="0.59999389629810485"/>
        <bgColor indexed="8"/>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s>
  <borders count="198">
    <border>
      <left/>
      <right/>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22"/>
      </left>
      <right style="thin">
        <color indexed="64"/>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22"/>
      </right>
      <top style="thin">
        <color indexed="22"/>
      </top>
      <bottom style="thin">
        <color indexed="22"/>
      </bottom>
      <diagonal/>
    </border>
    <border>
      <left/>
      <right style="thin">
        <color indexed="22"/>
      </right>
      <top style="thin">
        <color indexed="22"/>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tted">
        <color rgb="FFFF0000"/>
      </bottom>
      <diagonal/>
    </border>
    <border>
      <left style="dotted">
        <color rgb="FFFF0000"/>
      </left>
      <right/>
      <top style="thin">
        <color indexed="64"/>
      </top>
      <bottom style="dotted">
        <color rgb="FFFF0000"/>
      </bottom>
      <diagonal/>
    </border>
    <border>
      <left style="dotted">
        <color rgb="FFFF0000"/>
      </left>
      <right/>
      <top style="dotted">
        <color rgb="FFFF0000"/>
      </top>
      <bottom style="dotted">
        <color rgb="FFFF0000"/>
      </bottom>
      <diagonal/>
    </border>
    <border>
      <left/>
      <right style="thin">
        <color indexed="64"/>
      </right>
      <top style="dotted">
        <color rgb="FFFF0000"/>
      </top>
      <bottom style="dotted">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dotted">
        <color rgb="FFFF0000"/>
      </left>
      <right/>
      <top style="dotted">
        <color rgb="FFFF0000"/>
      </top>
      <bottom style="thin">
        <color indexed="64"/>
      </bottom>
      <diagonal/>
    </border>
    <border>
      <left/>
      <right style="thin">
        <color indexed="64"/>
      </right>
      <top style="dotted">
        <color rgb="FFFF0000"/>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ashed">
        <color rgb="FFFF0000"/>
      </left>
      <right/>
      <top style="dashed">
        <color rgb="FFFF0000"/>
      </top>
      <bottom/>
      <diagonal/>
    </border>
    <border>
      <left/>
      <right/>
      <top style="dashed">
        <color rgb="FFFF0000"/>
      </top>
      <bottom/>
      <diagonal/>
    </border>
    <border>
      <left/>
      <right style="dashed">
        <color rgb="FFFF0000"/>
      </right>
      <top style="dashed">
        <color rgb="FFFF0000"/>
      </top>
      <bottom/>
      <diagonal/>
    </border>
    <border>
      <left style="dashed">
        <color rgb="FFFF0000"/>
      </left>
      <right/>
      <top/>
      <bottom style="dashed">
        <color rgb="FFFF0000"/>
      </bottom>
      <diagonal/>
    </border>
    <border>
      <left/>
      <right/>
      <top/>
      <bottom style="dashed">
        <color rgb="FFFF0000"/>
      </bottom>
      <diagonal/>
    </border>
    <border>
      <left/>
      <right style="dashed">
        <color rgb="FFFF0000"/>
      </right>
      <top/>
      <bottom style="dashed">
        <color rgb="FFFF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dashed">
        <color rgb="FFFF0000"/>
      </left>
      <right/>
      <top style="thin">
        <color indexed="64"/>
      </top>
      <bottom style="dashed">
        <color rgb="FFFF0000"/>
      </bottom>
      <diagonal/>
    </border>
    <border>
      <left/>
      <right style="dashed">
        <color rgb="FFFF0000"/>
      </right>
      <top style="thin">
        <color indexed="64"/>
      </top>
      <bottom style="dashed">
        <color rgb="FFFF0000"/>
      </bottom>
      <diagonal/>
    </border>
    <border>
      <left/>
      <right style="dashed">
        <color rgb="FFFF0000"/>
      </right>
      <top/>
      <bottom/>
      <diagonal/>
    </border>
    <border>
      <left/>
      <right/>
      <top/>
      <bottom style="dotted">
        <color rgb="FFFF0000"/>
      </bottom>
      <diagonal/>
    </border>
    <border>
      <left style="dashed">
        <color rgb="FFFF0000"/>
      </left>
      <right/>
      <top style="dashed">
        <color rgb="FFFF0000"/>
      </top>
      <bottom style="dashed">
        <color rgb="FFFF0000"/>
      </bottom>
      <diagonal/>
    </border>
    <border>
      <left/>
      <right/>
      <top style="dashed">
        <color rgb="FFFF0000"/>
      </top>
      <bottom style="dashed">
        <color rgb="FFFF0000"/>
      </bottom>
      <diagonal/>
    </border>
    <border>
      <left/>
      <right style="dashed">
        <color rgb="FFFF0000"/>
      </right>
      <top style="dashed">
        <color rgb="FFFF0000"/>
      </top>
      <bottom style="dashed">
        <color rgb="FFFF0000"/>
      </bottom>
      <diagonal/>
    </border>
    <border>
      <left style="dashed">
        <color rgb="FFFF0000"/>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dashed">
        <color rgb="FFFF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diagonal/>
    </border>
    <border>
      <left style="medium">
        <color indexed="64"/>
      </left>
      <right style="hair">
        <color indexed="64"/>
      </right>
      <top style="medium">
        <color indexed="64"/>
      </top>
      <bottom style="hair">
        <color indexed="64"/>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s>
  <cellStyleXfs count="77">
    <xf numFmtId="0" fontId="0" fillId="0" borderId="0"/>
    <xf numFmtId="169" fontId="1" fillId="0" borderId="0" applyFont="0" applyFill="0" applyBorder="0" applyAlignment="0" applyProtection="0"/>
    <xf numFmtId="168" fontId="1" fillId="0" borderId="0" applyFont="0" applyFill="0" applyBorder="0" applyAlignment="0" applyProtection="0"/>
    <xf numFmtId="0" fontId="3" fillId="0" borderId="0"/>
    <xf numFmtId="169" fontId="1" fillId="0" borderId="0" applyFont="0" applyFill="0" applyBorder="0" applyAlignment="0" applyProtection="0"/>
    <xf numFmtId="0" fontId="6" fillId="0" borderId="0"/>
    <xf numFmtId="0" fontId="6" fillId="0" borderId="0"/>
    <xf numFmtId="0" fontId="4" fillId="0" borderId="0"/>
    <xf numFmtId="0" fontId="4" fillId="0" borderId="0"/>
    <xf numFmtId="9" fontId="1" fillId="0" borderId="0" applyFont="0" applyFill="0" applyBorder="0" applyAlignment="0" applyProtection="0"/>
    <xf numFmtId="0" fontId="4" fillId="0" borderId="0"/>
    <xf numFmtId="0" fontId="31" fillId="0" borderId="0"/>
    <xf numFmtId="9" fontId="31" fillId="0" borderId="0" applyFont="0" applyFill="0" applyBorder="0" applyAlignment="0" applyProtection="0"/>
    <xf numFmtId="0" fontId="3" fillId="0" borderId="0"/>
    <xf numFmtId="0" fontId="4" fillId="0" borderId="0"/>
    <xf numFmtId="0" fontId="3" fillId="0" borderId="0"/>
    <xf numFmtId="0" fontId="45" fillId="0" borderId="0"/>
    <xf numFmtId="0" fontId="58" fillId="0" borderId="0" applyNumberFormat="0" applyFill="0" applyBorder="0" applyAlignment="0" applyProtection="0">
      <alignment vertical="top"/>
      <protection locked="0"/>
    </xf>
    <xf numFmtId="0" fontId="6" fillId="0" borderId="0"/>
    <xf numFmtId="9" fontId="6" fillId="0" borderId="0" applyFont="0" applyFill="0" applyBorder="0" applyAlignment="0" applyProtection="0"/>
    <xf numFmtId="0" fontId="61" fillId="0" borderId="0"/>
    <xf numFmtId="0" fontId="4" fillId="0" borderId="0"/>
    <xf numFmtId="0" fontId="4" fillId="0" borderId="0"/>
    <xf numFmtId="0" fontId="4" fillId="0" borderId="0"/>
    <xf numFmtId="0" fontId="4" fillId="0" borderId="0"/>
    <xf numFmtId="0" fontId="80" fillId="0" borderId="0"/>
    <xf numFmtId="0" fontId="82" fillId="0" borderId="0" applyNumberFormat="0" applyFill="0" applyBorder="0" applyAlignment="0" applyProtection="0"/>
    <xf numFmtId="0" fontId="83" fillId="0" borderId="137" applyNumberFormat="0" applyFill="0" applyAlignment="0" applyProtection="0"/>
    <xf numFmtId="0" fontId="84" fillId="0" borderId="138" applyNumberFormat="0" applyFill="0" applyAlignment="0" applyProtection="0"/>
    <xf numFmtId="0" fontId="85" fillId="0" borderId="139" applyNumberFormat="0" applyFill="0" applyAlignment="0" applyProtection="0"/>
    <xf numFmtId="0" fontId="85" fillId="0" borderId="0" applyNumberFormat="0" applyFill="0" applyBorder="0" applyAlignment="0" applyProtection="0"/>
    <xf numFmtId="0" fontId="86" fillId="42" borderId="0" applyNumberFormat="0" applyBorder="0" applyAlignment="0" applyProtection="0"/>
    <xf numFmtId="0" fontId="87" fillId="43" borderId="0" applyNumberFormat="0" applyBorder="0" applyAlignment="0" applyProtection="0"/>
    <xf numFmtId="0" fontId="88" fillId="44" borderId="0" applyNumberFormat="0" applyBorder="0" applyAlignment="0" applyProtection="0"/>
    <xf numFmtId="0" fontId="89" fillId="45" borderId="140" applyNumberFormat="0" applyAlignment="0" applyProtection="0"/>
    <xf numFmtId="0" fontId="90" fillId="46" borderId="141" applyNumberFormat="0" applyAlignment="0" applyProtection="0"/>
    <xf numFmtId="0" fontId="91" fillId="46" borderId="140" applyNumberFormat="0" applyAlignment="0" applyProtection="0"/>
    <xf numFmtId="0" fontId="92" fillId="0" borderId="142" applyNumberFormat="0" applyFill="0" applyAlignment="0" applyProtection="0"/>
    <xf numFmtId="0" fontId="64" fillId="47" borderId="143" applyNumberFormat="0" applyAlignment="0" applyProtection="0"/>
    <xf numFmtId="0" fontId="16" fillId="0" borderId="0" applyNumberFormat="0" applyFill="0" applyBorder="0" applyAlignment="0" applyProtection="0"/>
    <xf numFmtId="0" fontId="1" fillId="48" borderId="144" applyNumberFormat="0" applyFont="0" applyAlignment="0" applyProtection="0"/>
    <xf numFmtId="0" fontId="93" fillId="0" borderId="0" applyNumberFormat="0" applyFill="0" applyBorder="0" applyAlignment="0" applyProtection="0"/>
    <xf numFmtId="0" fontId="2" fillId="0" borderId="145" applyNumberFormat="0" applyFill="0" applyAlignment="0" applyProtection="0"/>
    <xf numFmtId="0" fontId="17"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7" fillId="56" borderId="0" applyNumberFormat="0" applyBorder="0" applyAlignment="0" applyProtection="0"/>
    <xf numFmtId="0" fontId="17"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7" fillId="68" borderId="0" applyNumberFormat="0" applyBorder="0" applyAlignment="0" applyProtection="0"/>
    <xf numFmtId="0" fontId="17"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7" fillId="7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101" fillId="0" borderId="0"/>
    <xf numFmtId="169"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cellStyleXfs>
  <cellXfs count="1302">
    <xf numFmtId="0" fontId="0" fillId="0" borderId="0" xfId="0"/>
    <xf numFmtId="0" fontId="0" fillId="2" borderId="0" xfId="0" applyFill="1"/>
    <xf numFmtId="168" fontId="0" fillId="0" borderId="0" xfId="2" applyFont="1" applyFill="1" applyBorder="1"/>
    <xf numFmtId="171" fontId="0" fillId="0" borderId="0" xfId="1" applyNumberFormat="1" applyFont="1" applyFill="1" applyBorder="1" applyAlignment="1">
      <alignment horizontal="center"/>
    </xf>
    <xf numFmtId="0" fontId="0" fillId="0" borderId="0" xfId="0" applyFont="1" applyFill="1" applyBorder="1"/>
    <xf numFmtId="0" fontId="0" fillId="0" borderId="0" xfId="0" applyAlignment="1">
      <alignment vertical="center"/>
    </xf>
    <xf numFmtId="0" fontId="0" fillId="0" borderId="0" xfId="0" applyFont="1" applyFill="1" applyBorder="1" applyAlignment="1">
      <alignment horizontal="center"/>
    </xf>
    <xf numFmtId="0" fontId="7" fillId="2" borderId="0" xfId="0" applyFont="1" applyFill="1"/>
    <xf numFmtId="14" fontId="0" fillId="0" borderId="0" xfId="0" applyNumberFormat="1" applyFont="1" applyFill="1" applyBorder="1" applyAlignment="1">
      <alignment horizontal="center"/>
    </xf>
    <xf numFmtId="0" fontId="0" fillId="6" borderId="0" xfId="0" applyFont="1" applyFill="1" applyBorder="1" applyAlignment="1">
      <alignment horizontal="center"/>
    </xf>
    <xf numFmtId="0" fontId="0" fillId="0" borderId="0" xfId="0" applyAlignment="1"/>
    <xf numFmtId="169" fontId="0" fillId="2" borderId="0" xfId="1" applyNumberFormat="1" applyFont="1" applyFill="1"/>
    <xf numFmtId="0" fontId="2" fillId="2" borderId="0" xfId="0" applyFont="1" applyFill="1"/>
    <xf numFmtId="169" fontId="2" fillId="2" borderId="0" xfId="1" applyNumberFormat="1" applyFont="1" applyFill="1"/>
    <xf numFmtId="0" fontId="0" fillId="2" borderId="0" xfId="0" applyFont="1" applyFill="1" applyBorder="1"/>
    <xf numFmtId="2" fontId="0" fillId="2" borderId="0" xfId="0" applyNumberFormat="1" applyFill="1" applyBorder="1" applyAlignment="1">
      <alignment horizontal="center"/>
    </xf>
    <xf numFmtId="0" fontId="0" fillId="2" borderId="0" xfId="0" applyFill="1" applyProtection="1"/>
    <xf numFmtId="0" fontId="0" fillId="2" borderId="0" xfId="0" applyFill="1" applyAlignment="1" applyProtection="1">
      <alignment horizontal="center"/>
    </xf>
    <xf numFmtId="171" fontId="0" fillId="2" borderId="2" xfId="1" applyNumberFormat="1" applyFont="1" applyFill="1" applyBorder="1" applyAlignment="1" applyProtection="1">
      <alignment horizontal="center"/>
    </xf>
    <xf numFmtId="171" fontId="0" fillId="2" borderId="0" xfId="1" applyNumberFormat="1" applyFont="1" applyFill="1" applyBorder="1" applyAlignment="1" applyProtection="1">
      <alignment horizontal="center"/>
    </xf>
    <xf numFmtId="0" fontId="0" fillId="2" borderId="0" xfId="0" applyFill="1" applyBorder="1" applyAlignment="1" applyProtection="1">
      <alignment horizontal="center"/>
    </xf>
    <xf numFmtId="0" fontId="0" fillId="2" borderId="8" xfId="0" applyFill="1" applyBorder="1" applyAlignment="1" applyProtection="1">
      <alignment horizontal="center"/>
    </xf>
    <xf numFmtId="171" fontId="0" fillId="2" borderId="7" xfId="1" applyNumberFormat="1" applyFont="1" applyFill="1" applyBorder="1" applyAlignment="1" applyProtection="1">
      <alignment horizontal="center"/>
    </xf>
    <xf numFmtId="171" fontId="0" fillId="2" borderId="8" xfId="1" applyNumberFormat="1" applyFont="1" applyFill="1" applyBorder="1" applyAlignment="1" applyProtection="1">
      <alignment horizontal="center"/>
    </xf>
    <xf numFmtId="1" fontId="10" fillId="4" borderId="2" xfId="0" applyNumberFormat="1" applyFont="1" applyFill="1" applyBorder="1" applyAlignment="1" applyProtection="1">
      <alignment horizontal="center"/>
    </xf>
    <xf numFmtId="1" fontId="10" fillId="4" borderId="7" xfId="0" applyNumberFormat="1" applyFont="1" applyFill="1" applyBorder="1" applyAlignment="1" applyProtection="1">
      <alignment horizontal="center"/>
    </xf>
    <xf numFmtId="0" fontId="17" fillId="2" borderId="0" xfId="0" applyFont="1" applyFill="1"/>
    <xf numFmtId="170" fontId="7" fillId="4" borderId="0" xfId="1" applyNumberFormat="1" applyFont="1" applyFill="1" applyBorder="1" applyAlignment="1" applyProtection="1">
      <alignment horizontal="center"/>
    </xf>
    <xf numFmtId="170" fontId="7" fillId="4" borderId="6" xfId="1" applyNumberFormat="1" applyFont="1" applyFill="1" applyBorder="1" applyAlignment="1" applyProtection="1">
      <alignment horizontal="center"/>
    </xf>
    <xf numFmtId="170" fontId="7" fillId="4" borderId="8" xfId="1" applyNumberFormat="1" applyFont="1" applyFill="1" applyBorder="1" applyAlignment="1" applyProtection="1">
      <alignment horizontal="center"/>
    </xf>
    <xf numFmtId="170" fontId="7" fillId="4" borderId="9" xfId="1" applyNumberFormat="1" applyFont="1" applyFill="1" applyBorder="1" applyAlignment="1" applyProtection="1">
      <alignment horizontal="center"/>
    </xf>
    <xf numFmtId="0" fontId="2" fillId="5" borderId="3" xfId="0" applyFont="1" applyFill="1" applyBorder="1" applyAlignment="1" applyProtection="1">
      <alignment horizontal="center"/>
    </xf>
    <xf numFmtId="169" fontId="2" fillId="5" borderId="4" xfId="1" applyFont="1" applyFill="1" applyBorder="1" applyAlignment="1" applyProtection="1">
      <alignment horizontal="center"/>
    </xf>
    <xf numFmtId="169" fontId="2" fillId="5" borderId="5" xfId="1" applyFont="1" applyFill="1" applyBorder="1" applyAlignment="1" applyProtection="1">
      <alignment horizontal="center"/>
    </xf>
    <xf numFmtId="0" fontId="2" fillId="5" borderId="4" xfId="0" applyFont="1" applyFill="1" applyBorder="1" applyAlignment="1" applyProtection="1">
      <alignment horizontal="center"/>
    </xf>
    <xf numFmtId="0" fontId="0" fillId="0" borderId="0" xfId="0" applyAlignment="1">
      <alignment horizontal="center" vertical="center"/>
    </xf>
    <xf numFmtId="172" fontId="0" fillId="0" borderId="0" xfId="1" applyNumberFormat="1" applyFont="1" applyFill="1" applyBorder="1"/>
    <xf numFmtId="174" fontId="13" fillId="8" borderId="3" xfId="7" applyNumberFormat="1" applyFont="1" applyFill="1" applyBorder="1" applyAlignment="1">
      <alignment horizontal="right" wrapText="1"/>
    </xf>
    <xf numFmtId="174" fontId="13" fillId="8" borderId="4" xfId="7" applyNumberFormat="1" applyFont="1" applyFill="1" applyBorder="1" applyAlignment="1">
      <alignment horizontal="right" wrapText="1"/>
    </xf>
    <xf numFmtId="174" fontId="13" fillId="8" borderId="5" xfId="7" applyNumberFormat="1" applyFont="1" applyFill="1" applyBorder="1" applyAlignment="1">
      <alignment horizontal="right" wrapText="1"/>
    </xf>
    <xf numFmtId="174" fontId="13" fillId="8" borderId="7" xfId="7" applyNumberFormat="1" applyFont="1" applyFill="1" applyBorder="1" applyAlignment="1">
      <alignment horizontal="right" wrapText="1"/>
    </xf>
    <xf numFmtId="174" fontId="13" fillId="8" borderId="8" xfId="7" applyNumberFormat="1" applyFont="1" applyFill="1" applyBorder="1" applyAlignment="1">
      <alignment horizontal="right" wrapText="1"/>
    </xf>
    <xf numFmtId="174" fontId="13" fillId="8" borderId="9" xfId="7" applyNumberFormat="1" applyFont="1" applyFill="1" applyBorder="1" applyAlignment="1">
      <alignment horizontal="right" wrapText="1"/>
    </xf>
    <xf numFmtId="172" fontId="2" fillId="0" borderId="0" xfId="1" applyNumberFormat="1" applyFont="1" applyFill="1" applyBorder="1"/>
    <xf numFmtId="175" fontId="0" fillId="0" borderId="0" xfId="2" applyNumberFormat="1" applyFont="1" applyFill="1" applyBorder="1"/>
    <xf numFmtId="17" fontId="0" fillId="6" borderId="2" xfId="0" applyNumberFormat="1" applyFont="1" applyFill="1" applyBorder="1" applyAlignment="1">
      <alignment horizontal="center"/>
    </xf>
    <xf numFmtId="172" fontId="20" fillId="4" borderId="0" xfId="1" applyNumberFormat="1" applyFont="1" applyFill="1" applyBorder="1"/>
    <xf numFmtId="171" fontId="0" fillId="6" borderId="0" xfId="1" applyNumberFormat="1" applyFont="1" applyFill="1" applyBorder="1" applyAlignment="1"/>
    <xf numFmtId="0" fontId="2" fillId="2" borderId="0" xfId="0" applyFont="1" applyFill="1" applyBorder="1" applyAlignment="1" applyProtection="1">
      <alignment horizontal="center"/>
    </xf>
    <xf numFmtId="0" fontId="0" fillId="2" borderId="0" xfId="0" applyFill="1" applyBorder="1" applyProtection="1"/>
    <xf numFmtId="171" fontId="2" fillId="2" borderId="0" xfId="1" applyNumberFormat="1" applyFont="1" applyFill="1" applyBorder="1" applyAlignment="1" applyProtection="1">
      <alignment horizontal="center"/>
    </xf>
    <xf numFmtId="0" fontId="7" fillId="2" borderId="3" xfId="0" applyFont="1" applyFill="1" applyBorder="1"/>
    <xf numFmtId="0" fontId="7" fillId="2" borderId="2" xfId="0" applyFont="1" applyFill="1" applyBorder="1"/>
    <xf numFmtId="0" fontId="7" fillId="2" borderId="7" xfId="0" applyFont="1" applyFill="1" applyBorder="1"/>
    <xf numFmtId="171" fontId="0" fillId="2" borderId="3" xfId="1" applyNumberFormat="1" applyFont="1" applyFill="1" applyBorder="1" applyAlignment="1" applyProtection="1">
      <alignment horizontal="center" vertical="center"/>
    </xf>
    <xf numFmtId="171" fontId="0" fillId="2" borderId="4" xfId="1" applyNumberFormat="1" applyFont="1" applyFill="1" applyBorder="1" applyAlignment="1" applyProtection="1">
      <alignment horizontal="center" vertical="center"/>
    </xf>
    <xf numFmtId="0" fontId="0" fillId="2" borderId="4" xfId="0" applyFill="1" applyBorder="1" applyAlignment="1" applyProtection="1">
      <alignment horizontal="center" vertical="center"/>
    </xf>
    <xf numFmtId="168" fontId="0" fillId="2" borderId="0" xfId="2" applyFont="1" applyFill="1" applyBorder="1"/>
    <xf numFmtId="0" fontId="17" fillId="2" borderId="0" xfId="0" applyFont="1" applyFill="1" applyAlignment="1">
      <alignment horizontal="center" vertical="center"/>
    </xf>
    <xf numFmtId="0" fontId="17" fillId="2" borderId="0" xfId="0" applyFont="1" applyFill="1" applyAlignment="1">
      <alignment vertical="center"/>
    </xf>
    <xf numFmtId="17" fontId="0" fillId="0" borderId="0" xfId="0" applyNumberFormat="1" applyFont="1" applyFill="1" applyBorder="1" applyAlignment="1">
      <alignment horizontal="center"/>
    </xf>
    <xf numFmtId="171" fontId="1" fillId="0" borderId="0" xfId="1" applyNumberFormat="1" applyFont="1" applyFill="1" applyBorder="1" applyAlignment="1"/>
    <xf numFmtId="171" fontId="0" fillId="0" borderId="0" xfId="1" applyNumberFormat="1" applyFont="1" applyFill="1" applyBorder="1" applyAlignment="1"/>
    <xf numFmtId="9" fontId="1" fillId="0" borderId="0" xfId="9" applyFont="1" applyFill="1" applyBorder="1" applyAlignment="1">
      <alignment horizontal="center"/>
    </xf>
    <xf numFmtId="169" fontId="20" fillId="0" borderId="0" xfId="1" applyFont="1" applyFill="1" applyBorder="1" applyAlignment="1"/>
    <xf numFmtId="172" fontId="20" fillId="0" borderId="0" xfId="1" applyNumberFormat="1" applyFont="1" applyFill="1" applyBorder="1"/>
    <xf numFmtId="169" fontId="21" fillId="0" borderId="0" xfId="0" applyNumberFormat="1" applyFont="1" applyFill="1" applyBorder="1"/>
    <xf numFmtId="169" fontId="20" fillId="0" borderId="0" xfId="1" applyFont="1" applyFill="1" applyBorder="1"/>
    <xf numFmtId="171" fontId="20" fillId="0" borderId="0" xfId="1" applyNumberFormat="1" applyFont="1" applyFill="1" applyBorder="1"/>
    <xf numFmtId="175" fontId="1" fillId="0" borderId="0" xfId="2" applyNumberFormat="1" applyFont="1" applyFill="1" applyBorder="1" applyAlignment="1">
      <alignment horizontal="center"/>
    </xf>
    <xf numFmtId="168" fontId="1" fillId="0" borderId="0" xfId="2" applyFont="1" applyFill="1" applyBorder="1"/>
    <xf numFmtId="172" fontId="1" fillId="0" borderId="0" xfId="1" applyNumberFormat="1" applyFont="1" applyFill="1" applyBorder="1" applyAlignment="1"/>
    <xf numFmtId="172" fontId="1" fillId="0" borderId="0" xfId="1" applyNumberFormat="1" applyFont="1" applyFill="1" applyBorder="1"/>
    <xf numFmtId="0" fontId="2" fillId="2" borderId="0" xfId="0" applyFont="1" applyFill="1" applyAlignment="1">
      <alignment horizontal="center" vertical="center"/>
    </xf>
    <xf numFmtId="168" fontId="1" fillId="0" borderId="0" xfId="2" applyFont="1" applyFill="1" applyBorder="1" applyAlignment="1"/>
    <xf numFmtId="0" fontId="10" fillId="0" borderId="8" xfId="0" applyFont="1" applyBorder="1" applyAlignment="1">
      <alignment horizontal="left"/>
    </xf>
    <xf numFmtId="0" fontId="10" fillId="0" borderId="0" xfId="0" applyFont="1" applyBorder="1" applyAlignment="1">
      <alignment horizontal="center"/>
    </xf>
    <xf numFmtId="10" fontId="11" fillId="0" borderId="3" xfId="9" applyNumberFormat="1" applyFont="1" applyFill="1" applyBorder="1" applyAlignment="1">
      <alignment horizontal="left"/>
    </xf>
    <xf numFmtId="10" fontId="11" fillId="0" borderId="2" xfId="9" applyNumberFormat="1" applyFont="1" applyFill="1" applyBorder="1" applyAlignment="1">
      <alignment horizontal="left"/>
    </xf>
    <xf numFmtId="10" fontId="11" fillId="0" borderId="7" xfId="9" applyNumberFormat="1" applyFont="1" applyFill="1" applyBorder="1" applyAlignment="1">
      <alignment horizontal="left"/>
    </xf>
    <xf numFmtId="9" fontId="0" fillId="0" borderId="0" xfId="9" applyFont="1"/>
    <xf numFmtId="0" fontId="10" fillId="0" borderId="0" xfId="0" applyFont="1" applyFill="1" applyBorder="1" applyAlignment="1">
      <alignment horizontal="center"/>
    </xf>
    <xf numFmtId="9" fontId="7" fillId="0" borderId="4" xfId="9" applyFont="1" applyFill="1" applyBorder="1" applyAlignment="1">
      <alignment horizontal="center"/>
    </xf>
    <xf numFmtId="9" fontId="7" fillId="0" borderId="5" xfId="9" applyFont="1" applyFill="1" applyBorder="1" applyAlignment="1">
      <alignment horizontal="center"/>
    </xf>
    <xf numFmtId="9" fontId="7" fillId="0" borderId="0" xfId="9" applyFont="1" applyFill="1" applyBorder="1" applyAlignment="1">
      <alignment horizontal="center"/>
    </xf>
    <xf numFmtId="9" fontId="7" fillId="0" borderId="6" xfId="9" applyFont="1" applyFill="1" applyBorder="1" applyAlignment="1">
      <alignment horizontal="center"/>
    </xf>
    <xf numFmtId="9" fontId="7" fillId="0" borderId="8" xfId="9" applyFont="1" applyFill="1" applyBorder="1" applyAlignment="1">
      <alignment horizontal="center"/>
    </xf>
    <xf numFmtId="9" fontId="7" fillId="0" borderId="9" xfId="9" applyFont="1" applyFill="1" applyBorder="1" applyAlignment="1">
      <alignment horizontal="center"/>
    </xf>
    <xf numFmtId="2" fontId="10" fillId="2" borderId="0" xfId="0" applyNumberFormat="1" applyFont="1" applyFill="1" applyBorder="1"/>
    <xf numFmtId="49" fontId="0" fillId="0" borderId="0" xfId="0" applyNumberFormat="1" applyAlignment="1">
      <alignment horizontal="left"/>
    </xf>
    <xf numFmtId="0" fontId="0" fillId="2" borderId="3" xfId="0" applyFill="1" applyBorder="1" applyProtection="1"/>
    <xf numFmtId="0" fontId="0" fillId="2" borderId="4" xfId="0" applyFill="1" applyBorder="1" applyProtection="1"/>
    <xf numFmtId="0" fontId="0" fillId="2" borderId="4" xfId="0" applyFill="1" applyBorder="1" applyAlignment="1" applyProtection="1">
      <alignment horizontal="center"/>
    </xf>
    <xf numFmtId="0" fontId="0" fillId="2" borderId="5" xfId="0" applyFill="1" applyBorder="1" applyProtection="1"/>
    <xf numFmtId="0" fontId="0" fillId="2" borderId="2" xfId="0" applyFill="1" applyBorder="1" applyProtection="1"/>
    <xf numFmtId="0" fontId="9" fillId="2" borderId="6"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0" fillId="2" borderId="2" xfId="0" applyFill="1" applyBorder="1" applyAlignment="1" applyProtection="1">
      <alignment vertical="center"/>
    </xf>
    <xf numFmtId="0" fontId="0" fillId="2" borderId="6" xfId="0" applyFill="1" applyBorder="1" applyAlignment="1" applyProtection="1">
      <alignment horizontal="center" vertical="center"/>
    </xf>
    <xf numFmtId="3" fontId="15" fillId="2" borderId="6" xfId="1" applyNumberFormat="1" applyFont="1" applyFill="1" applyBorder="1" applyAlignment="1" applyProtection="1">
      <alignment horizontal="center"/>
    </xf>
    <xf numFmtId="0" fontId="0" fillId="2" borderId="6" xfId="0" applyFill="1" applyBorder="1" applyProtection="1"/>
    <xf numFmtId="2" fontId="14" fillId="2" borderId="0" xfId="2" applyNumberFormat="1" applyFont="1" applyFill="1" applyBorder="1" applyAlignment="1" applyProtection="1">
      <alignment horizontal="center"/>
    </xf>
    <xf numFmtId="2" fontId="14" fillId="2" borderId="6" xfId="2" applyNumberFormat="1" applyFont="1" applyFill="1" applyBorder="1" applyAlignment="1" applyProtection="1">
      <alignment horizontal="center"/>
    </xf>
    <xf numFmtId="173" fontId="5" fillId="2" borderId="0" xfId="0" applyNumberFormat="1" applyFont="1" applyFill="1" applyBorder="1" applyAlignment="1" applyProtection="1">
      <alignment vertical="center"/>
    </xf>
    <xf numFmtId="170" fontId="5" fillId="2" borderId="0" xfId="0" applyNumberFormat="1" applyFont="1" applyFill="1" applyBorder="1" applyAlignment="1" applyProtection="1">
      <alignment horizontal="center" vertical="center"/>
    </xf>
    <xf numFmtId="0" fontId="0" fillId="2" borderId="0" xfId="0" applyFill="1" applyAlignment="1">
      <alignment horizontal="center"/>
    </xf>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171" fontId="0" fillId="0" borderId="0" xfId="1" applyNumberFormat="1" applyFont="1"/>
    <xf numFmtId="176" fontId="0" fillId="0" borderId="0" xfId="1" applyNumberFormat="1" applyFont="1"/>
    <xf numFmtId="0" fontId="0" fillId="2" borderId="0" xfId="0" applyFont="1" applyFill="1" applyBorder="1" applyAlignment="1">
      <alignment horizontal="center"/>
    </xf>
    <xf numFmtId="0" fontId="7" fillId="8" borderId="2" xfId="1" applyNumberFormat="1" applyFont="1" applyFill="1" applyBorder="1" applyAlignment="1" applyProtection="1">
      <alignment horizontal="center"/>
    </xf>
    <xf numFmtId="0" fontId="7" fillId="8" borderId="7" xfId="1" applyNumberFormat="1" applyFont="1" applyFill="1" applyBorder="1" applyAlignment="1" applyProtection="1">
      <alignment horizontal="center"/>
    </xf>
    <xf numFmtId="175" fontId="1" fillId="0" borderId="0" xfId="2" applyNumberFormat="1" applyFont="1" applyFill="1" applyBorder="1"/>
    <xf numFmtId="0" fontId="0" fillId="2" borderId="0" xfId="0" applyFill="1" applyAlignment="1" applyProtection="1">
      <alignment vertical="center"/>
    </xf>
    <xf numFmtId="172" fontId="2" fillId="2" borderId="0" xfId="1" applyNumberFormat="1" applyFont="1" applyFill="1" applyBorder="1"/>
    <xf numFmtId="170" fontId="1" fillId="0" borderId="0" xfId="2" applyNumberFormat="1" applyFont="1" applyFill="1" applyBorder="1"/>
    <xf numFmtId="170" fontId="0" fillId="0" borderId="0" xfId="2" applyNumberFormat="1" applyFont="1" applyFill="1" applyBorder="1"/>
    <xf numFmtId="171" fontId="20" fillId="4" borderId="0" xfId="1" applyNumberFormat="1" applyFont="1" applyFill="1" applyBorder="1"/>
    <xf numFmtId="170" fontId="1" fillId="12" borderId="0" xfId="1" applyNumberFormat="1" applyFont="1" applyFill="1" applyBorder="1" applyAlignment="1"/>
    <xf numFmtId="170" fontId="1" fillId="11" borderId="0" xfId="1" applyNumberFormat="1" applyFont="1" applyFill="1" applyBorder="1" applyAlignment="1"/>
    <xf numFmtId="168" fontId="1" fillId="2" borderId="0" xfId="2" applyFont="1" applyFill="1" applyBorder="1" applyAlignment="1"/>
    <xf numFmtId="0" fontId="13" fillId="0" borderId="1" xfId="10" applyFont="1" applyFill="1" applyBorder="1" applyAlignment="1"/>
    <xf numFmtId="0" fontId="13" fillId="0" borderId="1" xfId="10" applyFont="1" applyFill="1" applyBorder="1" applyAlignment="1">
      <alignment horizontal="right"/>
    </xf>
    <xf numFmtId="170" fontId="1" fillId="2" borderId="0" xfId="1" applyNumberFormat="1" applyFont="1" applyFill="1" applyBorder="1" applyAlignment="1"/>
    <xf numFmtId="0" fontId="13" fillId="0" borderId="15" xfId="10" applyFont="1" applyFill="1" applyBorder="1" applyAlignment="1"/>
    <xf numFmtId="0" fontId="8" fillId="2" borderId="0" xfId="0" applyFont="1" applyFill="1" applyBorder="1" applyAlignment="1" applyProtection="1">
      <alignment horizontal="right" vertical="center"/>
    </xf>
    <xf numFmtId="0" fontId="0" fillId="0" borderId="0" xfId="0" applyBorder="1"/>
    <xf numFmtId="169" fontId="0" fillId="2" borderId="0" xfId="1" applyNumberFormat="1" applyFont="1" applyFill="1" applyAlignment="1">
      <alignment horizontal="center"/>
    </xf>
    <xf numFmtId="0" fontId="0" fillId="2" borderId="5" xfId="0" applyFill="1" applyBorder="1" applyAlignment="1" applyProtection="1">
      <alignment horizontal="left" vertical="center"/>
    </xf>
    <xf numFmtId="0" fontId="0" fillId="2" borderId="6" xfId="0" applyFill="1" applyBorder="1" applyAlignment="1" applyProtection="1">
      <alignment horizontal="left"/>
    </xf>
    <xf numFmtId="0" fontId="0" fillId="2" borderId="9" xfId="0" applyFill="1" applyBorder="1" applyAlignment="1" applyProtection="1">
      <alignment horizontal="left"/>
    </xf>
    <xf numFmtId="10" fontId="7" fillId="0" borderId="0" xfId="9" applyNumberFormat="1" applyFont="1" applyFill="1" applyBorder="1" applyAlignment="1">
      <alignment horizontal="center"/>
    </xf>
    <xf numFmtId="178" fontId="0" fillId="0" borderId="0" xfId="2" applyNumberFormat="1" applyFont="1"/>
    <xf numFmtId="0" fontId="0" fillId="10" borderId="0" xfId="0" applyFill="1" applyAlignment="1">
      <alignment horizontal="right"/>
    </xf>
    <xf numFmtId="0" fontId="0" fillId="10" borderId="0" xfId="0" applyFill="1"/>
    <xf numFmtId="178" fontId="0" fillId="0" borderId="0" xfId="2" applyNumberFormat="1" applyFont="1" applyAlignment="1">
      <alignment horizontal="right"/>
    </xf>
    <xf numFmtId="1" fontId="0" fillId="0" borderId="0" xfId="0" applyNumberFormat="1"/>
    <xf numFmtId="0" fontId="0" fillId="3" borderId="0" xfId="0" applyFill="1" applyBorder="1" applyAlignment="1">
      <alignment horizontal="center"/>
    </xf>
    <xf numFmtId="0" fontId="7" fillId="2" borderId="0" xfId="0" applyFont="1" applyFill="1" applyAlignment="1">
      <alignment horizontal="center"/>
    </xf>
    <xf numFmtId="14" fontId="0" fillId="0" borderId="0" xfId="0" applyNumberFormat="1" applyAlignment="1">
      <alignment horizontal="right"/>
    </xf>
    <xf numFmtId="0" fontId="7" fillId="0" borderId="0" xfId="0" applyFont="1"/>
    <xf numFmtId="0" fontId="27" fillId="2" borderId="0" xfId="0" applyFont="1" applyFill="1"/>
    <xf numFmtId="17" fontId="6" fillId="2" borderId="2" xfId="0" applyNumberFormat="1" applyFont="1" applyFill="1" applyBorder="1" applyAlignment="1">
      <alignment horizontal="center"/>
    </xf>
    <xf numFmtId="2" fontId="10" fillId="15" borderId="6" xfId="0" applyNumberFormat="1" applyFont="1" applyFill="1" applyBorder="1"/>
    <xf numFmtId="17" fontId="6" fillId="2" borderId="7" xfId="0" applyNumberFormat="1" applyFont="1" applyFill="1" applyBorder="1" applyAlignment="1">
      <alignment horizontal="center"/>
    </xf>
    <xf numFmtId="2" fontId="10" fillId="15" borderId="9" xfId="0" applyNumberFormat="1" applyFont="1" applyFill="1" applyBorder="1"/>
    <xf numFmtId="2" fontId="10" fillId="10" borderId="6" xfId="0" applyNumberFormat="1" applyFont="1" applyFill="1" applyBorder="1"/>
    <xf numFmtId="2" fontId="10" fillId="10" borderId="9" xfId="0" applyNumberFormat="1" applyFont="1" applyFill="1" applyBorder="1"/>
    <xf numFmtId="2" fontId="10" fillId="16" borderId="6" xfId="0" applyNumberFormat="1" applyFont="1" applyFill="1" applyBorder="1"/>
    <xf numFmtId="2" fontId="10" fillId="16" borderId="9" xfId="0" applyNumberFormat="1" applyFont="1" applyFill="1" applyBorder="1"/>
    <xf numFmtId="2" fontId="23" fillId="7" borderId="6" xfId="0" applyNumberFormat="1" applyFont="1" applyFill="1" applyBorder="1" applyAlignment="1">
      <alignment horizontal="center"/>
    </xf>
    <xf numFmtId="0" fontId="12" fillId="2" borderId="0" xfId="0" applyFont="1" applyFill="1" applyBorder="1" applyAlignment="1" applyProtection="1">
      <alignment horizontal="right"/>
    </xf>
    <xf numFmtId="10" fontId="0" fillId="0" borderId="0" xfId="0" applyNumberFormat="1"/>
    <xf numFmtId="178" fontId="1" fillId="0" borderId="0" xfId="2" applyNumberFormat="1" applyFont="1" applyFill="1" applyBorder="1" applyAlignment="1"/>
    <xf numFmtId="178" fontId="0" fillId="0" borderId="0" xfId="2" applyNumberFormat="1" applyFont="1" applyFill="1" applyBorder="1"/>
    <xf numFmtId="0" fontId="0" fillId="0" borderId="0" xfId="0" applyAlignment="1">
      <alignment horizontal="center"/>
    </xf>
    <xf numFmtId="0" fontId="0" fillId="2" borderId="0" xfId="0" applyFill="1" applyBorder="1" applyAlignment="1">
      <alignment horizontal="center"/>
    </xf>
    <xf numFmtId="0" fontId="29" fillId="2" borderId="0" xfId="0" applyFont="1" applyFill="1" applyBorder="1" applyAlignment="1" applyProtection="1">
      <alignment horizontal="center"/>
    </xf>
    <xf numFmtId="0" fontId="30" fillId="0" borderId="0" xfId="0" applyFont="1" applyFill="1" applyAlignment="1" applyProtection="1">
      <alignment horizontal="center"/>
    </xf>
    <xf numFmtId="9" fontId="0" fillId="0" borderId="0" xfId="0" applyNumberFormat="1"/>
    <xf numFmtId="168" fontId="0" fillId="0" borderId="0" xfId="0" applyNumberFormat="1" applyAlignment="1">
      <alignment horizontal="center"/>
    </xf>
    <xf numFmtId="178" fontId="0" fillId="0" borderId="0" xfId="0" applyNumberFormat="1"/>
    <xf numFmtId="0" fontId="4" fillId="18" borderId="0" xfId="3" applyFont="1" applyFill="1" applyBorder="1" applyAlignment="1">
      <alignment horizontal="center"/>
    </xf>
    <xf numFmtId="0" fontId="33" fillId="2" borderId="0" xfId="0" applyFont="1" applyFill="1" applyBorder="1" applyAlignment="1" applyProtection="1">
      <alignment horizontal="center"/>
    </xf>
    <xf numFmtId="170" fontId="33" fillId="11" borderId="0" xfId="0" applyNumberFormat="1" applyFont="1" applyFill="1" applyBorder="1" applyAlignment="1" applyProtection="1">
      <alignment horizontal="center" vertical="center"/>
    </xf>
    <xf numFmtId="169" fontId="0" fillId="0" borderId="0" xfId="1" applyFont="1"/>
    <xf numFmtId="171" fontId="1" fillId="6" borderId="0" xfId="1" applyNumberFormat="1" applyFont="1" applyFill="1" applyBorder="1" applyAlignment="1">
      <alignment horizontal="center"/>
    </xf>
    <xf numFmtId="0" fontId="0" fillId="0" borderId="0" xfId="0" applyFill="1"/>
    <xf numFmtId="172" fontId="0" fillId="0" borderId="0" xfId="1" applyNumberFormat="1" applyFont="1" applyFill="1"/>
    <xf numFmtId="169" fontId="0" fillId="0" borderId="0" xfId="0" applyNumberFormat="1" applyFill="1"/>
    <xf numFmtId="14" fontId="22" fillId="2" borderId="0" xfId="0" applyNumberFormat="1" applyFont="1" applyFill="1" applyBorder="1" applyAlignment="1">
      <alignment horizontal="left"/>
    </xf>
    <xf numFmtId="1" fontId="22" fillId="2" borderId="0" xfId="1" applyNumberFormat="1" applyFont="1" applyFill="1" applyBorder="1" applyAlignment="1">
      <alignment horizontal="left"/>
    </xf>
    <xf numFmtId="2" fontId="22" fillId="2" borderId="0" xfId="1" applyNumberFormat="1" applyFont="1" applyFill="1" applyBorder="1" applyAlignment="1">
      <alignment horizontal="left"/>
    </xf>
    <xf numFmtId="170" fontId="22" fillId="2" borderId="0" xfId="1" applyNumberFormat="1" applyFont="1" applyFill="1" applyBorder="1" applyAlignment="1">
      <alignment horizontal="left"/>
    </xf>
    <xf numFmtId="168" fontId="1" fillId="11" borderId="0" xfId="2" applyNumberFormat="1" applyFont="1" applyFill="1" applyBorder="1" applyAlignment="1"/>
    <xf numFmtId="0" fontId="35" fillId="2" borderId="0" xfId="0" applyFont="1" applyFill="1" applyBorder="1" applyAlignment="1" applyProtection="1">
      <alignment horizontal="right" vertical="center"/>
    </xf>
    <xf numFmtId="0" fontId="34" fillId="2" borderId="0" xfId="0" applyFont="1" applyFill="1" applyBorder="1" applyAlignment="1" applyProtection="1">
      <alignment vertical="center"/>
    </xf>
    <xf numFmtId="170" fontId="36" fillId="3" borderId="0" xfId="1" applyNumberFormat="1" applyFont="1" applyFill="1" applyBorder="1" applyAlignment="1">
      <alignment horizontal="center"/>
    </xf>
    <xf numFmtId="168" fontId="36" fillId="0" borderId="0" xfId="2" applyNumberFormat="1" applyFont="1" applyFill="1" applyBorder="1" applyAlignment="1">
      <alignment horizontal="center"/>
    </xf>
    <xf numFmtId="0" fontId="0" fillId="18" borderId="0" xfId="0" applyFill="1" applyAlignment="1">
      <alignment horizontal="center"/>
    </xf>
    <xf numFmtId="0" fontId="0" fillId="18" borderId="0" xfId="0" applyFill="1"/>
    <xf numFmtId="0" fontId="0" fillId="18" borderId="0" xfId="0" applyFill="1" applyAlignment="1">
      <alignment horizontal="justify" wrapText="1"/>
    </xf>
    <xf numFmtId="0" fontId="0" fillId="18" borderId="0" xfId="0" applyFill="1" applyBorder="1" applyAlignment="1">
      <alignment horizontal="center"/>
    </xf>
    <xf numFmtId="0" fontId="0" fillId="0" borderId="0" xfId="0" applyBorder="1" applyAlignment="1"/>
    <xf numFmtId="0" fontId="0" fillId="0" borderId="0" xfId="0" applyAlignment="1">
      <alignment horizontal="center"/>
    </xf>
    <xf numFmtId="0" fontId="0" fillId="0" borderId="0" xfId="0" applyFill="1" applyBorder="1" applyAlignment="1">
      <alignment horizontal="center"/>
    </xf>
    <xf numFmtId="0" fontId="37" fillId="2" borderId="0" xfId="0" applyFont="1" applyFill="1" applyBorder="1" applyAlignment="1" applyProtection="1">
      <alignment horizontal="center" vertical="center"/>
    </xf>
    <xf numFmtId="0" fontId="0" fillId="0" borderId="0" xfId="0" applyAlignment="1">
      <alignment horizontal="center"/>
    </xf>
    <xf numFmtId="0" fontId="0" fillId="18" borderId="0" xfId="0" applyFill="1" applyAlignment="1">
      <alignment horizontal="left"/>
    </xf>
    <xf numFmtId="169" fontId="0" fillId="0" borderId="0" xfId="1" applyFont="1" applyFill="1" applyBorder="1" applyAlignment="1">
      <alignment horizontal="center"/>
    </xf>
    <xf numFmtId="179" fontId="0" fillId="0" borderId="0" xfId="1" applyNumberFormat="1" applyFont="1"/>
    <xf numFmtId="180" fontId="0" fillId="0" borderId="0" xfId="9" applyNumberFormat="1" applyFont="1"/>
    <xf numFmtId="0" fontId="36" fillId="0" borderId="0" xfId="0" applyFont="1" applyBorder="1" applyAlignment="1">
      <alignment horizontal="left"/>
    </xf>
    <xf numFmtId="171" fontId="0" fillId="0" borderId="0" xfId="1" applyNumberFormat="1" applyFont="1" applyAlignment="1">
      <alignment horizontal="right"/>
    </xf>
    <xf numFmtId="49" fontId="0" fillId="2" borderId="0" xfId="0" applyNumberFormat="1" applyFill="1"/>
    <xf numFmtId="0" fontId="0" fillId="2" borderId="0" xfId="0" applyFill="1" applyAlignment="1">
      <alignment horizontal="left"/>
    </xf>
    <xf numFmtId="0" fontId="19" fillId="2" borderId="0" xfId="0" applyFont="1" applyFill="1" applyAlignment="1">
      <alignment horizontal="center" vertical="center"/>
    </xf>
    <xf numFmtId="0" fontId="16" fillId="2" borderId="0" xfId="0" applyFont="1" applyFill="1" applyAlignment="1">
      <alignment horizontal="center" vertical="center"/>
    </xf>
    <xf numFmtId="0" fontId="29" fillId="2" borderId="0" xfId="0" applyFont="1" applyFill="1" applyBorder="1" applyAlignment="1" applyProtection="1">
      <alignment horizontal="left"/>
    </xf>
    <xf numFmtId="0" fontId="39" fillId="0" borderId="0" xfId="0" applyFont="1" applyBorder="1" applyAlignment="1">
      <alignment horizontal="center"/>
    </xf>
    <xf numFmtId="10" fontId="36" fillId="3" borderId="0" xfId="9" applyNumberFormat="1" applyFont="1" applyFill="1" applyBorder="1" applyAlignment="1">
      <alignment horizontal="center"/>
    </xf>
    <xf numFmtId="1" fontId="36" fillId="3" borderId="0" xfId="1" applyNumberFormat="1" applyFont="1" applyFill="1" applyBorder="1" applyAlignment="1">
      <alignment horizontal="center"/>
    </xf>
    <xf numFmtId="10" fontId="40" fillId="3" borderId="0" xfId="9" applyNumberFormat="1" applyFont="1" applyFill="1" applyBorder="1" applyAlignment="1">
      <alignment horizontal="center"/>
    </xf>
    <xf numFmtId="14" fontId="15" fillId="2" borderId="0" xfId="0" applyNumberFormat="1" applyFont="1" applyFill="1" applyBorder="1" applyAlignment="1" applyProtection="1">
      <alignment horizontal="center"/>
    </xf>
    <xf numFmtId="178" fontId="0" fillId="0" borderId="0" xfId="2" applyNumberFormat="1" applyFont="1" applyBorder="1" applyAlignment="1">
      <alignment horizontal="center"/>
    </xf>
    <xf numFmtId="182" fontId="0" fillId="0" borderId="0" xfId="9" applyNumberFormat="1" applyFont="1"/>
    <xf numFmtId="0" fontId="36" fillId="2" borderId="0" xfId="0" applyFont="1" applyFill="1" applyProtection="1"/>
    <xf numFmtId="0" fontId="0" fillId="0" borderId="0" xfId="0" applyAlignment="1">
      <alignment horizontal="center"/>
    </xf>
    <xf numFmtId="0" fontId="0" fillId="2" borderId="0" xfId="0" applyFill="1" applyAlignment="1">
      <alignment horizontal="center"/>
    </xf>
    <xf numFmtId="0" fontId="0" fillId="7" borderId="0" xfId="0" applyFill="1"/>
    <xf numFmtId="0" fontId="0" fillId="7" borderId="0" xfId="0" applyFill="1" applyAlignment="1">
      <alignment horizontal="left"/>
    </xf>
    <xf numFmtId="0" fontId="44" fillId="21" borderId="19" xfId="0" applyFont="1" applyFill="1" applyBorder="1" applyAlignment="1">
      <alignment horizontal="center"/>
    </xf>
    <xf numFmtId="0" fontId="44" fillId="21" borderId="19" xfId="0" applyFont="1" applyFill="1" applyBorder="1"/>
    <xf numFmtId="0" fontId="44" fillId="2" borderId="19" xfId="0" applyFont="1" applyFill="1" applyBorder="1"/>
    <xf numFmtId="0" fontId="44" fillId="21" borderId="19" xfId="0" applyNumberFormat="1" applyFont="1" applyFill="1" applyBorder="1" applyAlignment="1"/>
    <xf numFmtId="169" fontId="44" fillId="0" borderId="19" xfId="1" applyFont="1" applyFill="1" applyBorder="1"/>
    <xf numFmtId="14" fontId="0" fillId="2" borderId="0" xfId="0" applyNumberFormat="1" applyFill="1" applyProtection="1"/>
    <xf numFmtId="14" fontId="0" fillId="0" borderId="0" xfId="0" applyNumberFormat="1" applyAlignment="1">
      <alignment horizontal="left"/>
    </xf>
    <xf numFmtId="169" fontId="0" fillId="0" borderId="0" xfId="1" applyFont="1" applyAlignment="1">
      <alignment horizontal="left"/>
    </xf>
    <xf numFmtId="182" fontId="0" fillId="0" borderId="0" xfId="9" applyNumberFormat="1" applyFont="1" applyAlignment="1">
      <alignment horizontal="left"/>
    </xf>
    <xf numFmtId="171" fontId="0" fillId="0" borderId="0" xfId="1" applyNumberFormat="1" applyFont="1" applyAlignment="1">
      <alignment horizontal="left"/>
    </xf>
    <xf numFmtId="14" fontId="36" fillId="3" borderId="0" xfId="1" applyNumberFormat="1" applyFont="1" applyFill="1" applyBorder="1" applyAlignment="1">
      <alignment horizontal="center"/>
    </xf>
    <xf numFmtId="171" fontId="0" fillId="0" borderId="0" xfId="1" applyNumberFormat="1" applyFont="1" applyBorder="1"/>
    <xf numFmtId="9" fontId="0" fillId="0" borderId="0" xfId="0" applyNumberFormat="1" applyAlignment="1">
      <alignment horizontal="center"/>
    </xf>
    <xf numFmtId="0" fontId="0" fillId="2" borderId="0" xfId="0" applyFill="1" applyAlignment="1" applyProtection="1">
      <alignment vertical="top"/>
    </xf>
    <xf numFmtId="0" fontId="42" fillId="2" borderId="0" xfId="0" applyFont="1" applyFill="1" applyAlignment="1" applyProtection="1">
      <alignment horizontal="center" vertical="top"/>
    </xf>
    <xf numFmtId="0" fontId="42" fillId="2" borderId="0" xfId="0" applyFont="1" applyFill="1" applyAlignment="1" applyProtection="1">
      <alignment vertical="top"/>
    </xf>
    <xf numFmtId="168" fontId="0" fillId="0" borderId="0" xfId="0" applyNumberFormat="1" applyAlignment="1">
      <alignment horizontal="left"/>
    </xf>
    <xf numFmtId="0" fontId="0" fillId="0" borderId="0" xfId="0" applyAlignment="1">
      <alignment horizontal="center"/>
    </xf>
    <xf numFmtId="178" fontId="36" fillId="0" borderId="0" xfId="2" applyNumberFormat="1" applyFont="1" applyFill="1" applyBorder="1" applyAlignment="1">
      <alignment horizontal="center"/>
    </xf>
    <xf numFmtId="0" fontId="46" fillId="23" borderId="24" xfId="0" applyFont="1" applyFill="1" applyBorder="1"/>
    <xf numFmtId="0" fontId="46" fillId="23" borderId="20" xfId="0" applyFont="1" applyFill="1" applyBorder="1" applyAlignment="1">
      <alignment horizontal="center"/>
    </xf>
    <xf numFmtId="0" fontId="46" fillId="23" borderId="20" xfId="0" applyFont="1" applyFill="1" applyBorder="1" applyAlignment="1">
      <alignment horizontal="center" vertical="top" wrapText="1"/>
    </xf>
    <xf numFmtId="0" fontId="46" fillId="0" borderId="24" xfId="0" applyFont="1" applyBorder="1"/>
    <xf numFmtId="171" fontId="47" fillId="0" borderId="20" xfId="1" applyNumberFormat="1" applyFont="1" applyBorder="1" applyAlignment="1">
      <alignment horizontal="center"/>
    </xf>
    <xf numFmtId="0" fontId="47" fillId="0" borderId="20" xfId="0" applyFont="1" applyBorder="1" applyAlignment="1">
      <alignment horizontal="center"/>
    </xf>
    <xf numFmtId="0" fontId="47" fillId="0" borderId="20" xfId="0" applyFont="1" applyBorder="1" applyAlignment="1">
      <alignment horizontal="center" wrapText="1"/>
    </xf>
    <xf numFmtId="0" fontId="46" fillId="23" borderId="0" xfId="0" applyFont="1" applyFill="1" applyBorder="1" applyAlignment="1">
      <alignment horizontal="center"/>
    </xf>
    <xf numFmtId="3" fontId="47" fillId="0" borderId="20" xfId="0" applyNumberFormat="1" applyFont="1" applyBorder="1" applyAlignment="1">
      <alignment horizontal="center"/>
    </xf>
    <xf numFmtId="3" fontId="47" fillId="0" borderId="20" xfId="0" applyNumberFormat="1" applyFont="1" applyBorder="1" applyAlignment="1">
      <alignment horizontal="center" wrapText="1"/>
    </xf>
    <xf numFmtId="0" fontId="47" fillId="0" borderId="20" xfId="0" applyFont="1" applyBorder="1" applyAlignment="1">
      <alignment horizontal="center" vertical="top" wrapText="1"/>
    </xf>
    <xf numFmtId="0" fontId="48" fillId="0" borderId="0" xfId="0" applyFont="1"/>
    <xf numFmtId="0" fontId="46" fillId="23" borderId="21" xfId="0" applyFont="1" applyFill="1" applyBorder="1" applyAlignment="1"/>
    <xf numFmtId="0" fontId="46" fillId="23" borderId="22" xfId="0" applyFont="1" applyFill="1" applyBorder="1" applyAlignment="1"/>
    <xf numFmtId="0" fontId="46" fillId="23" borderId="23" xfId="0" applyFont="1" applyFill="1" applyBorder="1" applyAlignment="1"/>
    <xf numFmtId="0" fontId="49" fillId="0" borderId="20" xfId="0" applyFont="1" applyBorder="1" applyAlignment="1">
      <alignment horizontal="center"/>
    </xf>
    <xf numFmtId="0" fontId="49" fillId="0" borderId="20" xfId="0" applyFont="1" applyBorder="1" applyAlignment="1">
      <alignment horizontal="center" vertical="top" wrapText="1"/>
    </xf>
    <xf numFmtId="0" fontId="50" fillId="0" borderId="25" xfId="0" applyFont="1" applyBorder="1" applyAlignment="1">
      <alignment wrapText="1"/>
    </xf>
    <xf numFmtId="0" fontId="50" fillId="0" borderId="25" xfId="0" applyFont="1" applyBorder="1" applyAlignment="1">
      <alignment horizontal="center" wrapText="1"/>
    </xf>
    <xf numFmtId="0" fontId="50" fillId="0" borderId="0" xfId="0" applyFont="1" applyAlignment="1">
      <alignment horizontal="center" wrapText="1"/>
    </xf>
    <xf numFmtId="17" fontId="51" fillId="0" borderId="25" xfId="0" applyNumberFormat="1" applyFont="1" applyFill="1" applyBorder="1" applyAlignment="1">
      <alignment horizontal="left"/>
    </xf>
    <xf numFmtId="0" fontId="52" fillId="0" borderId="25" xfId="0" applyFont="1" applyBorder="1"/>
    <xf numFmtId="183" fontId="52" fillId="24" borderId="0" xfId="0" applyNumberFormat="1" applyFont="1" applyFill="1"/>
    <xf numFmtId="183" fontId="52" fillId="25" borderId="0" xfId="0" applyNumberFormat="1" applyFont="1" applyFill="1"/>
    <xf numFmtId="0" fontId="52" fillId="26" borderId="0" xfId="0" applyFont="1" applyFill="1"/>
    <xf numFmtId="0" fontId="52" fillId="27" borderId="0" xfId="0" applyFont="1" applyFill="1"/>
    <xf numFmtId="0" fontId="52" fillId="0" borderId="0" xfId="0" applyFont="1"/>
    <xf numFmtId="0" fontId="52" fillId="0" borderId="0" xfId="0" applyFont="1" applyAlignment="1">
      <alignment horizontal="center"/>
    </xf>
    <xf numFmtId="17" fontId="52" fillId="0" borderId="0" xfId="0" applyNumberFormat="1" applyFont="1"/>
    <xf numFmtId="171" fontId="52" fillId="0" borderId="0" xfId="1" applyNumberFormat="1" applyFont="1"/>
    <xf numFmtId="9" fontId="52" fillId="0" borderId="0" xfId="0" applyNumberFormat="1" applyFont="1"/>
    <xf numFmtId="14" fontId="52" fillId="0" borderId="0" xfId="0" applyNumberFormat="1" applyFont="1"/>
    <xf numFmtId="0" fontId="46" fillId="0" borderId="0" xfId="0" applyFont="1" applyFill="1" applyBorder="1"/>
    <xf numFmtId="171" fontId="0" fillId="0" borderId="0" xfId="1" applyNumberFormat="1" applyFont="1" applyAlignment="1">
      <alignment horizontal="center"/>
    </xf>
    <xf numFmtId="0" fontId="17" fillId="2" borderId="0" xfId="0" applyFont="1" applyFill="1" applyProtection="1"/>
    <xf numFmtId="0" fontId="17" fillId="2" borderId="0" xfId="0" applyFont="1" applyFill="1" applyBorder="1" applyProtection="1"/>
    <xf numFmtId="17" fontId="54" fillId="0" borderId="0" xfId="0" applyNumberFormat="1" applyFont="1"/>
    <xf numFmtId="0" fontId="54" fillId="0" borderId="0" xfId="0" applyFont="1"/>
    <xf numFmtId="169" fontId="0" fillId="2" borderId="0" xfId="1" applyFont="1" applyFill="1" applyProtection="1"/>
    <xf numFmtId="0" fontId="49" fillId="0" borderId="0" xfId="0" applyFont="1" applyAlignment="1">
      <alignment horizontal="right"/>
    </xf>
    <xf numFmtId="3" fontId="49" fillId="0" borderId="0" xfId="0" applyNumberFormat="1" applyFont="1"/>
    <xf numFmtId="178" fontId="49" fillId="0" borderId="0" xfId="2" applyNumberFormat="1" applyFont="1" applyAlignment="1">
      <alignment horizontal="right"/>
    </xf>
    <xf numFmtId="3" fontId="0" fillId="0" borderId="0" xfId="0" applyNumberFormat="1"/>
    <xf numFmtId="170" fontId="0" fillId="0" borderId="0" xfId="0" applyNumberFormat="1"/>
    <xf numFmtId="178" fontId="29" fillId="13" borderId="0" xfId="2" applyNumberFormat="1" applyFont="1" applyFill="1" applyBorder="1" applyAlignment="1" applyProtection="1">
      <alignment horizontal="center" vertical="center"/>
    </xf>
    <xf numFmtId="178" fontId="56" fillId="13" borderId="0" xfId="2" applyNumberFormat="1" applyFont="1" applyFill="1" applyBorder="1" applyAlignment="1" applyProtection="1">
      <alignment horizontal="center" vertical="center"/>
    </xf>
    <xf numFmtId="0" fontId="36" fillId="2" borderId="0" xfId="0" applyFont="1" applyFill="1" applyAlignment="1" applyProtection="1">
      <alignment horizontal="center" vertical="top"/>
    </xf>
    <xf numFmtId="0" fontId="0" fillId="2" borderId="0" xfId="0" applyFill="1" applyAlignment="1" applyProtection="1">
      <alignment horizontal="right"/>
    </xf>
    <xf numFmtId="0" fontId="55" fillId="2" borderId="0" xfId="0" applyFont="1" applyFill="1" applyBorder="1" applyAlignment="1" applyProtection="1">
      <alignment horizontal="center"/>
      <protection locked="0"/>
    </xf>
    <xf numFmtId="178" fontId="12" fillId="13" borderId="0" xfId="2" applyNumberFormat="1" applyFont="1" applyFill="1" applyBorder="1" applyAlignment="1" applyProtection="1">
      <alignment horizontal="center" vertical="center"/>
    </xf>
    <xf numFmtId="0" fontId="39" fillId="2" borderId="0" xfId="0" applyFont="1" applyFill="1" applyAlignment="1" applyProtection="1">
      <alignment horizontal="center" vertical="top"/>
    </xf>
    <xf numFmtId="178" fontId="56" fillId="2" borderId="0" xfId="2" applyNumberFormat="1" applyFont="1" applyFill="1" applyBorder="1" applyAlignment="1" applyProtection="1">
      <alignment horizontal="center" vertical="center"/>
    </xf>
    <xf numFmtId="178" fontId="12" fillId="2" borderId="0" xfId="2" applyNumberFormat="1" applyFont="1" applyFill="1" applyBorder="1" applyAlignment="1" applyProtection="1">
      <alignment horizontal="center" vertical="center"/>
    </xf>
    <xf numFmtId="0" fontId="36" fillId="2" borderId="0" xfId="0" applyFont="1" applyFill="1" applyAlignment="1" applyProtection="1"/>
    <xf numFmtId="0" fontId="36" fillId="0" borderId="0" xfId="0" applyFont="1" applyFill="1" applyAlignment="1" applyProtection="1">
      <alignment horizontal="center"/>
    </xf>
    <xf numFmtId="49" fontId="0" fillId="22" borderId="0" xfId="0" applyNumberFormat="1" applyFill="1" applyAlignment="1" applyProtection="1">
      <alignment horizontal="center"/>
    </xf>
    <xf numFmtId="169" fontId="13" fillId="14" borderId="10" xfId="1" applyFont="1" applyFill="1" applyBorder="1" applyAlignment="1">
      <alignment horizontal="center"/>
    </xf>
    <xf numFmtId="169" fontId="13" fillId="10" borderId="15" xfId="1" applyFont="1" applyFill="1" applyBorder="1" applyAlignment="1">
      <alignment horizontal="right" wrapText="1"/>
    </xf>
    <xf numFmtId="169" fontId="0" fillId="10" borderId="0" xfId="1" applyFont="1" applyFill="1"/>
    <xf numFmtId="0" fontId="13" fillId="9" borderId="10" xfId="16" applyFont="1" applyFill="1" applyBorder="1" applyAlignment="1">
      <alignment horizontal="center"/>
    </xf>
    <xf numFmtId="0" fontId="17" fillId="0" borderId="0" xfId="0" applyFont="1" applyFill="1"/>
    <xf numFmtId="17" fontId="6" fillId="0" borderId="0" xfId="0" applyNumberFormat="1" applyFont="1" applyFill="1" applyBorder="1" applyAlignment="1">
      <alignment horizontal="center"/>
    </xf>
    <xf numFmtId="2" fontId="10" fillId="0" borderId="0" xfId="0" applyNumberFormat="1" applyFont="1" applyFill="1" applyBorder="1" applyAlignment="1">
      <alignment horizontal="center"/>
    </xf>
    <xf numFmtId="2" fontId="10" fillId="0" borderId="0" xfId="0" applyNumberFormat="1" applyFont="1" applyFill="1" applyBorder="1"/>
    <xf numFmtId="2" fontId="0" fillId="0" borderId="0" xfId="0" applyNumberFormat="1" applyFill="1" applyBorder="1" applyAlignment="1">
      <alignment horizontal="center"/>
    </xf>
    <xf numFmtId="0" fontId="7" fillId="0" borderId="0" xfId="0" applyFont="1" applyFill="1" applyAlignment="1">
      <alignment horizontal="center"/>
    </xf>
    <xf numFmtId="0" fontId="0" fillId="0" borderId="0" xfId="0" applyFill="1" applyAlignment="1">
      <alignment horizontal="center"/>
    </xf>
    <xf numFmtId="0" fontId="27" fillId="0" borderId="0" xfId="0" applyFont="1" applyFill="1"/>
    <xf numFmtId="0" fontId="19" fillId="0" borderId="0" xfId="0" applyFont="1" applyFill="1" applyAlignment="1">
      <alignment horizontal="center" vertical="center"/>
    </xf>
    <xf numFmtId="0" fontId="17" fillId="0" borderId="0" xfId="0" applyFont="1" applyFill="1" applyAlignment="1">
      <alignment horizontal="center" vertical="center"/>
    </xf>
    <xf numFmtId="0" fontId="17" fillId="0" borderId="0" xfId="0" applyFont="1" applyFill="1" applyAlignment="1">
      <alignment vertical="center"/>
    </xf>
    <xf numFmtId="0" fontId="17" fillId="0" borderId="0" xfId="0" applyFont="1" applyFill="1" applyBorder="1"/>
    <xf numFmtId="0" fontId="7" fillId="0" borderId="0" xfId="0" applyFont="1" applyFill="1" applyBorder="1" applyAlignment="1">
      <alignment horizontal="center"/>
    </xf>
    <xf numFmtId="0" fontId="27" fillId="0" borderId="0" xfId="0" applyFont="1" applyFill="1" applyBorder="1"/>
    <xf numFmtId="0" fontId="2"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60" fillId="9" borderId="11" xfId="20" applyFont="1" applyFill="1" applyBorder="1" applyAlignment="1">
      <alignment horizontal="center"/>
    </xf>
    <xf numFmtId="168" fontId="0" fillId="0" borderId="0" xfId="2" applyFont="1" applyFill="1" applyBorder="1" applyAlignment="1">
      <alignment horizontal="center"/>
    </xf>
    <xf numFmtId="175" fontId="2" fillId="0" borderId="0" xfId="2" applyNumberFormat="1" applyFont="1" applyFill="1" applyBorder="1" applyAlignment="1">
      <alignment horizontal="center"/>
    </xf>
    <xf numFmtId="178" fontId="2" fillId="0" borderId="0" xfId="2" applyNumberFormat="1" applyFont="1" applyFill="1" applyBorder="1" applyAlignment="1">
      <alignment horizontal="center"/>
    </xf>
    <xf numFmtId="49" fontId="0" fillId="0" borderId="0" xfId="0" applyNumberFormat="1" applyFill="1" applyAlignment="1">
      <alignment horizontal="left"/>
    </xf>
    <xf numFmtId="176" fontId="0" fillId="0" borderId="0" xfId="1" applyNumberFormat="1" applyFont="1" applyFill="1"/>
    <xf numFmtId="0" fontId="11" fillId="0" borderId="0" xfId="0" applyFont="1" applyFill="1" applyBorder="1" applyAlignment="1">
      <alignment horizontal="right"/>
    </xf>
    <xf numFmtId="0" fontId="2" fillId="0" borderId="0" xfId="0" applyFont="1" applyFill="1" applyBorder="1" applyAlignment="1"/>
    <xf numFmtId="2" fontId="1" fillId="3" borderId="0" xfId="2" applyNumberFormat="1" applyFont="1" applyFill="1" applyBorder="1"/>
    <xf numFmtId="2" fontId="1" fillId="0" borderId="0" xfId="2" applyNumberFormat="1" applyFont="1" applyFill="1" applyBorder="1"/>
    <xf numFmtId="2" fontId="1" fillId="0" borderId="0" xfId="2" applyNumberFormat="1" applyFont="1" applyFill="1" applyBorder="1" applyAlignment="1">
      <alignment horizontal="center"/>
    </xf>
    <xf numFmtId="2" fontId="0" fillId="0" borderId="0" xfId="2" applyNumberFormat="1" applyFont="1" applyFill="1" applyBorder="1"/>
    <xf numFmtId="169" fontId="0" fillId="0" borderId="0" xfId="0" applyNumberFormat="1" applyFont="1" applyFill="1" applyBorder="1"/>
    <xf numFmtId="9" fontId="0" fillId="0" borderId="0" xfId="9" applyFont="1" applyFill="1" applyBorder="1"/>
    <xf numFmtId="0" fontId="13" fillId="9" borderId="26" xfId="10" applyFont="1" applyFill="1" applyBorder="1" applyAlignment="1">
      <alignment horizontal="center"/>
    </xf>
    <xf numFmtId="0" fontId="0" fillId="0" borderId="0" xfId="0" applyAlignment="1">
      <alignment horizontal="center"/>
    </xf>
    <xf numFmtId="0" fontId="0" fillId="0" borderId="0" xfId="0" applyFont="1" applyFill="1" applyBorder="1" applyAlignment="1"/>
    <xf numFmtId="172" fontId="0" fillId="0" borderId="0" xfId="1" applyNumberFormat="1" applyFont="1" applyFill="1" applyBorder="1" applyAlignment="1">
      <alignment horizontal="center" vertical="center"/>
    </xf>
    <xf numFmtId="0" fontId="0" fillId="0" borderId="0" xfId="0" applyFont="1" applyFill="1" applyBorder="1" applyAlignment="1">
      <alignment horizontal="center" vertical="center"/>
    </xf>
    <xf numFmtId="175" fontId="2" fillId="0" borderId="0" xfId="2" applyNumberFormat="1" applyFont="1" applyFill="1" applyBorder="1" applyAlignment="1"/>
    <xf numFmtId="172" fontId="0" fillId="0" borderId="0" xfId="1" applyNumberFormat="1" applyFont="1" applyFill="1" applyBorder="1" applyAlignment="1"/>
    <xf numFmtId="9" fontId="1" fillId="6" borderId="0" xfId="9" applyFont="1" applyFill="1" applyBorder="1" applyAlignment="1">
      <alignment horizontal="center"/>
    </xf>
    <xf numFmtId="169" fontId="20" fillId="4" borderId="0" xfId="1" applyFont="1" applyFill="1" applyBorder="1" applyAlignment="1"/>
    <xf numFmtId="178" fontId="0" fillId="2" borderId="32" xfId="2" applyNumberFormat="1" applyFont="1" applyFill="1" applyBorder="1"/>
    <xf numFmtId="178" fontId="0" fillId="2" borderId="33" xfId="2" applyNumberFormat="1" applyFont="1" applyFill="1" applyBorder="1"/>
    <xf numFmtId="17" fontId="0" fillId="6" borderId="7" xfId="0" applyNumberFormat="1" applyFont="1" applyFill="1" applyBorder="1" applyAlignment="1">
      <alignment horizontal="center"/>
    </xf>
    <xf numFmtId="0" fontId="0" fillId="6" borderId="8" xfId="0" applyFont="1" applyFill="1" applyBorder="1" applyAlignment="1">
      <alignment horizontal="center"/>
    </xf>
    <xf numFmtId="171" fontId="1" fillId="6" borderId="8" xfId="1" applyNumberFormat="1" applyFont="1" applyFill="1" applyBorder="1" applyAlignment="1">
      <alignment horizontal="center"/>
    </xf>
    <xf numFmtId="171" fontId="0" fillId="6" borderId="8" xfId="1" applyNumberFormat="1" applyFont="1" applyFill="1" applyBorder="1" applyAlignment="1"/>
    <xf numFmtId="9" fontId="1" fillId="6" borderId="8" xfId="9" applyFont="1" applyFill="1" applyBorder="1" applyAlignment="1">
      <alignment horizontal="center"/>
    </xf>
    <xf numFmtId="171" fontId="20" fillId="4" borderId="8" xfId="1" applyNumberFormat="1" applyFont="1" applyFill="1" applyBorder="1"/>
    <xf numFmtId="169" fontId="20" fillId="4" borderId="8" xfId="1" applyFont="1" applyFill="1" applyBorder="1" applyAlignment="1"/>
    <xf numFmtId="2" fontId="1" fillId="3" borderId="8" xfId="2" applyNumberFormat="1" applyFont="1" applyFill="1" applyBorder="1"/>
    <xf numFmtId="168" fontId="1" fillId="11" borderId="8" xfId="2" applyNumberFormat="1" applyFont="1" applyFill="1" applyBorder="1" applyAlignment="1"/>
    <xf numFmtId="170" fontId="1" fillId="11" borderId="8" xfId="1" applyNumberFormat="1" applyFont="1" applyFill="1" applyBorder="1" applyAlignment="1"/>
    <xf numFmtId="0" fontId="13" fillId="9" borderId="34" xfId="21" applyFont="1" applyFill="1" applyBorder="1" applyAlignment="1">
      <alignment horizontal="center"/>
    </xf>
    <xf numFmtId="0" fontId="0" fillId="10" borderId="3" xfId="0" applyFill="1" applyBorder="1"/>
    <xf numFmtId="171" fontId="0" fillId="10" borderId="5" xfId="1" applyNumberFormat="1" applyFont="1" applyFill="1" applyBorder="1"/>
    <xf numFmtId="0" fontId="0" fillId="10" borderId="2" xfId="0" applyFill="1" applyBorder="1"/>
    <xf numFmtId="171" fontId="0" fillId="10" borderId="6" xfId="1" applyNumberFormat="1" applyFont="1" applyFill="1" applyBorder="1"/>
    <xf numFmtId="0" fontId="0" fillId="10" borderId="7" xfId="0" applyFill="1" applyBorder="1"/>
    <xf numFmtId="171" fontId="0" fillId="10" borderId="9" xfId="1" applyNumberFormat="1" applyFont="1" applyFill="1" applyBorder="1"/>
    <xf numFmtId="0" fontId="13" fillId="9" borderId="26" xfId="21" applyFont="1" applyFill="1" applyBorder="1" applyAlignment="1">
      <alignment horizontal="center"/>
    </xf>
    <xf numFmtId="0" fontId="13" fillId="9" borderId="27" xfId="21" applyFont="1" applyFill="1" applyBorder="1" applyAlignment="1">
      <alignment horizontal="center"/>
    </xf>
    <xf numFmtId="0" fontId="13" fillId="9" borderId="28" xfId="21" applyFont="1" applyFill="1" applyBorder="1" applyAlignment="1">
      <alignment horizontal="center"/>
    </xf>
    <xf numFmtId="0" fontId="13" fillId="0" borderId="0" xfId="10" applyFont="1" applyFill="1" applyBorder="1" applyAlignment="1"/>
    <xf numFmtId="0" fontId="13" fillId="0" borderId="0" xfId="10" applyFont="1" applyFill="1" applyBorder="1" applyAlignment="1">
      <alignment horizontal="right"/>
    </xf>
    <xf numFmtId="0" fontId="13" fillId="0" borderId="0" xfId="10" applyFont="1" applyFill="1" applyBorder="1" applyAlignment="1">
      <alignment horizontal="center"/>
    </xf>
    <xf numFmtId="170" fontId="1" fillId="3" borderId="0" xfId="1" applyNumberFormat="1" applyFont="1" applyFill="1" applyBorder="1"/>
    <xf numFmtId="170" fontId="1" fillId="3" borderId="6" xfId="1" applyNumberFormat="1" applyFont="1" applyFill="1" applyBorder="1"/>
    <xf numFmtId="170" fontId="1" fillId="3" borderId="8" xfId="1" applyNumberFormat="1" applyFont="1" applyFill="1" applyBorder="1"/>
    <xf numFmtId="170" fontId="1" fillId="3" borderId="9" xfId="1" applyNumberFormat="1" applyFont="1" applyFill="1" applyBorder="1"/>
    <xf numFmtId="168" fontId="1" fillId="12" borderId="0" xfId="2" applyFont="1" applyFill="1" applyBorder="1" applyAlignment="1"/>
    <xf numFmtId="168" fontId="20" fillId="0" borderId="0" xfId="2" applyFont="1" applyFill="1" applyBorder="1"/>
    <xf numFmtId="2" fontId="0" fillId="0" borderId="0" xfId="0" applyNumberFormat="1"/>
    <xf numFmtId="0" fontId="0" fillId="0" borderId="0" xfId="0" applyAlignment="1">
      <alignment horizontal="center"/>
    </xf>
    <xf numFmtId="14" fontId="0" fillId="0" borderId="0" xfId="0" applyNumberFormat="1"/>
    <xf numFmtId="0" fontId="49" fillId="0" borderId="35" xfId="0" applyFont="1" applyBorder="1" applyAlignment="1">
      <alignment horizontal="center"/>
    </xf>
    <xf numFmtId="0" fontId="49" fillId="0" borderId="36" xfId="0" applyFont="1" applyBorder="1" applyAlignment="1">
      <alignment horizontal="center"/>
    </xf>
    <xf numFmtId="0" fontId="49" fillId="0" borderId="37" xfId="0" applyFont="1" applyBorder="1" applyAlignment="1">
      <alignment horizontal="center"/>
    </xf>
    <xf numFmtId="178" fontId="0" fillId="0" borderId="2" xfId="2" applyNumberFormat="1" applyFont="1" applyBorder="1"/>
    <xf numFmtId="178" fontId="0" fillId="0" borderId="0" xfId="2" applyNumberFormat="1" applyFont="1" applyBorder="1"/>
    <xf numFmtId="178" fontId="0" fillId="0" borderId="6" xfId="2" applyNumberFormat="1" applyFont="1" applyBorder="1"/>
    <xf numFmtId="178" fontId="0" fillId="0" borderId="7" xfId="2" applyNumberFormat="1" applyFont="1" applyBorder="1"/>
    <xf numFmtId="178" fontId="0" fillId="0" borderId="8" xfId="2" applyNumberFormat="1" applyFont="1" applyBorder="1"/>
    <xf numFmtId="178" fontId="0" fillId="0" borderId="9" xfId="2" applyNumberFormat="1" applyFont="1" applyBorder="1"/>
    <xf numFmtId="0" fontId="0" fillId="0" borderId="35" xfId="0" applyBorder="1"/>
    <xf numFmtId="0" fontId="0" fillId="0" borderId="2" xfId="0" applyBorder="1"/>
    <xf numFmtId="3" fontId="49" fillId="0" borderId="6" xfId="0" applyNumberFormat="1" applyFont="1" applyBorder="1"/>
    <xf numFmtId="3" fontId="0" fillId="0" borderId="2" xfId="0" applyNumberFormat="1" applyBorder="1"/>
    <xf numFmtId="3" fontId="0" fillId="0" borderId="7" xfId="0" applyNumberFormat="1" applyBorder="1"/>
    <xf numFmtId="3" fontId="49" fillId="0" borderId="9" xfId="0" applyNumberFormat="1" applyFont="1" applyBorder="1"/>
    <xf numFmtId="172" fontId="20" fillId="4" borderId="8" xfId="1" applyNumberFormat="1" applyFont="1" applyFill="1" applyBorder="1"/>
    <xf numFmtId="168" fontId="1" fillId="12" borderId="8" xfId="2" applyFont="1" applyFill="1" applyBorder="1" applyAlignment="1"/>
    <xf numFmtId="170" fontId="1" fillId="12" borderId="8" xfId="1" applyNumberFormat="1" applyFont="1" applyFill="1" applyBorder="1" applyAlignment="1"/>
    <xf numFmtId="0" fontId="13" fillId="9" borderId="38" xfId="21" applyFont="1" applyFill="1" applyBorder="1" applyAlignment="1">
      <alignment horizontal="center"/>
    </xf>
    <xf numFmtId="0" fontId="0" fillId="10" borderId="38" xfId="0" applyFill="1" applyBorder="1" applyAlignment="1">
      <alignment horizontal="center"/>
    </xf>
    <xf numFmtId="0" fontId="0" fillId="10" borderId="32" xfId="0" applyFill="1" applyBorder="1" applyAlignment="1">
      <alignment horizontal="center"/>
    </xf>
    <xf numFmtId="15" fontId="13" fillId="0" borderId="39" xfId="21" applyNumberFormat="1" applyFont="1" applyFill="1" applyBorder="1" applyAlignment="1">
      <alignment horizontal="center" wrapText="1"/>
    </xf>
    <xf numFmtId="15" fontId="13" fillId="0" borderId="40" xfId="21" applyNumberFormat="1" applyFont="1" applyFill="1" applyBorder="1" applyAlignment="1">
      <alignment horizontal="center" wrapText="1"/>
    </xf>
    <xf numFmtId="171" fontId="13" fillId="0" borderId="1" xfId="1" applyNumberFormat="1" applyFont="1" applyFill="1" applyBorder="1" applyAlignment="1">
      <alignment horizontal="center" wrapText="1"/>
    </xf>
    <xf numFmtId="171" fontId="13" fillId="0" borderId="29" xfId="1" applyNumberFormat="1" applyFont="1" applyFill="1" applyBorder="1" applyAlignment="1">
      <alignment horizontal="center" wrapText="1"/>
    </xf>
    <xf numFmtId="0" fontId="17" fillId="2" borderId="0" xfId="0" applyFont="1" applyFill="1" applyBorder="1" applyAlignment="1" applyProtection="1"/>
    <xf numFmtId="0" fontId="0" fillId="0" borderId="0" xfId="0" applyFont="1" applyFill="1" applyBorder="1" applyAlignment="1">
      <alignment horizontal="left"/>
    </xf>
    <xf numFmtId="172" fontId="0" fillId="0" borderId="0" xfId="1" applyNumberFormat="1" applyFont="1"/>
    <xf numFmtId="171" fontId="0" fillId="0" borderId="0" xfId="0" applyNumberFormat="1"/>
    <xf numFmtId="0" fontId="0" fillId="0" borderId="37" xfId="0" applyBorder="1"/>
    <xf numFmtId="0" fontId="0" fillId="0" borderId="2" xfId="0" applyBorder="1" applyAlignment="1">
      <alignment horizontal="center"/>
    </xf>
    <xf numFmtId="172" fontId="0" fillId="0" borderId="0" xfId="1" applyNumberFormat="1" applyFont="1" applyBorder="1"/>
    <xf numFmtId="179" fontId="0" fillId="0" borderId="0" xfId="1" applyNumberFormat="1" applyFont="1" applyBorder="1"/>
    <xf numFmtId="9" fontId="0" fillId="0" borderId="0" xfId="0" applyNumberFormat="1" applyBorder="1"/>
    <xf numFmtId="171" fontId="0" fillId="0" borderId="0" xfId="0" applyNumberFormat="1" applyBorder="1"/>
    <xf numFmtId="171" fontId="0" fillId="0" borderId="6" xfId="1" applyNumberFormat="1" applyFont="1" applyBorder="1"/>
    <xf numFmtId="0" fontId="0" fillId="0" borderId="7" xfId="0" applyBorder="1" applyAlignment="1">
      <alignment horizontal="center"/>
    </xf>
    <xf numFmtId="0" fontId="0" fillId="0" borderId="8" xfId="0" applyBorder="1"/>
    <xf numFmtId="179" fontId="0" fillId="0" borderId="8" xfId="1" applyNumberFormat="1" applyFont="1" applyBorder="1"/>
    <xf numFmtId="9" fontId="0" fillId="0" borderId="8" xfId="0" applyNumberFormat="1" applyBorder="1"/>
    <xf numFmtId="171" fontId="0" fillId="0" borderId="8" xfId="0" applyNumberFormat="1" applyBorder="1"/>
    <xf numFmtId="171" fontId="0" fillId="0" borderId="8" xfId="1" applyNumberFormat="1" applyFont="1" applyBorder="1"/>
    <xf numFmtId="171" fontId="0" fillId="0" borderId="9" xfId="1" applyNumberFormat="1" applyFont="1" applyBorder="1"/>
    <xf numFmtId="14" fontId="0" fillId="0" borderId="37" xfId="0" applyNumberFormat="1" applyBorder="1"/>
    <xf numFmtId="14" fontId="0" fillId="0" borderId="6" xfId="0" applyNumberFormat="1" applyBorder="1"/>
    <xf numFmtId="0" fontId="0" fillId="0" borderId="6" xfId="0" applyBorder="1"/>
    <xf numFmtId="0" fontId="0" fillId="0" borderId="6" xfId="0" applyBorder="1" applyAlignment="1">
      <alignment horizontal="right"/>
    </xf>
    <xf numFmtId="0" fontId="0" fillId="0" borderId="7" xfId="0" applyBorder="1"/>
    <xf numFmtId="0" fontId="0" fillId="2" borderId="0" xfId="0" applyFill="1" applyAlignment="1" applyProtection="1"/>
    <xf numFmtId="0" fontId="42" fillId="2" borderId="8" xfId="0" applyFont="1" applyFill="1" applyBorder="1" applyAlignment="1" applyProtection="1">
      <alignment vertical="top"/>
    </xf>
    <xf numFmtId="14" fontId="42" fillId="2" borderId="8" xfId="0" applyNumberFormat="1" applyFont="1" applyFill="1" applyBorder="1" applyAlignment="1" applyProtection="1">
      <alignment vertical="top"/>
    </xf>
    <xf numFmtId="0" fontId="42" fillId="2" borderId="8" xfId="0" applyFont="1" applyFill="1" applyBorder="1" applyAlignment="1" applyProtection="1"/>
    <xf numFmtId="14" fontId="42" fillId="2" borderId="8" xfId="0" applyNumberFormat="1" applyFont="1" applyFill="1" applyBorder="1" applyAlignment="1" applyProtection="1"/>
    <xf numFmtId="170" fontId="62" fillId="0" borderId="0" xfId="1" applyNumberFormat="1" applyFont="1" applyFill="1" applyBorder="1" applyAlignment="1">
      <alignment horizontal="left"/>
    </xf>
    <xf numFmtId="0" fontId="0" fillId="0" borderId="0" xfId="0" applyAlignment="1">
      <alignment horizontal="center"/>
    </xf>
    <xf numFmtId="0" fontId="0" fillId="32" borderId="0" xfId="0" applyFill="1"/>
    <xf numFmtId="0" fontId="0" fillId="16" borderId="0" xfId="0" applyFill="1"/>
    <xf numFmtId="49" fontId="0" fillId="16" borderId="0" xfId="0" applyNumberFormat="1" applyFill="1"/>
    <xf numFmtId="0" fontId="0" fillId="16" borderId="0" xfId="0" applyFill="1" applyAlignment="1">
      <alignment horizontal="left"/>
    </xf>
    <xf numFmtId="0" fontId="0" fillId="18" borderId="0" xfId="0" applyFill="1" applyAlignment="1">
      <alignment horizontal="center" wrapText="1"/>
    </xf>
    <xf numFmtId="171" fontId="1" fillId="0" borderId="0" xfId="1" applyNumberFormat="1" applyFont="1" applyFill="1" applyBorder="1" applyAlignment="1">
      <alignment horizontal="center"/>
    </xf>
    <xf numFmtId="168" fontId="1" fillId="0" borderId="0" xfId="2" applyNumberFormat="1" applyFont="1" applyFill="1" applyBorder="1" applyAlignment="1"/>
    <xf numFmtId="170" fontId="1" fillId="0" borderId="0" xfId="1" applyNumberFormat="1" applyFont="1" applyFill="1" applyBorder="1" applyAlignment="1"/>
    <xf numFmtId="170" fontId="1" fillId="0" borderId="0" xfId="1" applyNumberFormat="1" applyFont="1" applyFill="1" applyBorder="1"/>
    <xf numFmtId="2" fontId="2" fillId="3" borderId="46" xfId="2" applyNumberFormat="1" applyFont="1" applyFill="1" applyBorder="1" applyAlignment="1">
      <alignment horizontal="center"/>
    </xf>
    <xf numFmtId="0" fontId="0" fillId="7" borderId="2" xfId="0" applyFont="1" applyFill="1" applyBorder="1" applyAlignment="1">
      <alignment horizontal="center" vertical="center"/>
    </xf>
    <xf numFmtId="14" fontId="0" fillId="7" borderId="0" xfId="0" applyNumberFormat="1" applyFill="1" applyBorder="1" applyAlignment="1">
      <alignment horizontal="center" vertical="center"/>
    </xf>
    <xf numFmtId="171" fontId="1" fillId="7" borderId="0" xfId="1" applyNumberFormat="1" applyFont="1" applyFill="1" applyBorder="1" applyAlignment="1">
      <alignment horizontal="center" vertical="center"/>
    </xf>
    <xf numFmtId="171" fontId="0" fillId="7" borderId="0" xfId="1" applyNumberFormat="1" applyFont="1" applyFill="1" applyBorder="1" applyAlignment="1">
      <alignment horizontal="center" vertical="center"/>
    </xf>
    <xf numFmtId="0" fontId="20" fillId="7" borderId="0" xfId="0" applyFont="1" applyFill="1" applyBorder="1" applyAlignment="1">
      <alignment horizontal="center" vertical="center"/>
    </xf>
    <xf numFmtId="178" fontId="0" fillId="7" borderId="0" xfId="2" applyNumberFormat="1" applyFont="1" applyFill="1" applyBorder="1" applyAlignment="1">
      <alignment horizontal="center" vertical="center"/>
    </xf>
    <xf numFmtId="0" fontId="0" fillId="7" borderId="0" xfId="0" applyFill="1" applyBorder="1" applyAlignment="1">
      <alignment horizontal="center" vertical="center"/>
    </xf>
    <xf numFmtId="168" fontId="0" fillId="7" borderId="0" xfId="2" applyFont="1" applyFill="1" applyBorder="1" applyAlignment="1">
      <alignment horizontal="center" vertical="center"/>
    </xf>
    <xf numFmtId="2" fontId="1" fillId="7" borderId="0" xfId="2" applyNumberFormat="1" applyFont="1" applyFill="1" applyBorder="1" applyAlignment="1">
      <alignment horizontal="center" vertical="center"/>
    </xf>
    <xf numFmtId="172" fontId="0" fillId="7" borderId="0" xfId="1" applyNumberFormat="1" applyFont="1" applyFill="1" applyBorder="1" applyAlignment="1">
      <alignment horizontal="center" vertical="center"/>
    </xf>
    <xf numFmtId="172" fontId="0" fillId="7" borderId="6" xfId="1" applyNumberFormat="1" applyFont="1" applyFill="1" applyBorder="1" applyAlignment="1">
      <alignment horizontal="center" vertical="center"/>
    </xf>
    <xf numFmtId="172" fontId="0" fillId="7" borderId="32" xfId="1" applyNumberFormat="1" applyFont="1" applyFill="1" applyBorder="1" applyAlignment="1">
      <alignment horizontal="center" vertical="center"/>
    </xf>
    <xf numFmtId="175" fontId="2" fillId="0" borderId="41" xfId="0" applyNumberFormat="1" applyFont="1" applyFill="1" applyBorder="1" applyAlignment="1">
      <alignment horizontal="right"/>
    </xf>
    <xf numFmtId="2" fontId="2" fillId="0" borderId="2" xfId="2" applyNumberFormat="1" applyFont="1" applyFill="1" applyBorder="1" applyAlignment="1">
      <alignment horizontal="right"/>
    </xf>
    <xf numFmtId="0" fontId="11" fillId="0" borderId="2" xfId="0" applyFont="1" applyFill="1" applyBorder="1" applyAlignment="1">
      <alignment horizontal="right"/>
    </xf>
    <xf numFmtId="175" fontId="2" fillId="0" borderId="2" xfId="0" applyNumberFormat="1" applyFont="1" applyFill="1" applyBorder="1" applyAlignment="1">
      <alignment horizontal="right"/>
    </xf>
    <xf numFmtId="0" fontId="11" fillId="0" borderId="7" xfId="0" applyFont="1" applyFill="1" applyBorder="1" applyAlignment="1">
      <alignment horizontal="right"/>
    </xf>
    <xf numFmtId="0" fontId="11" fillId="0" borderId="41" xfId="0" applyFont="1" applyFill="1" applyBorder="1" applyAlignment="1">
      <alignment horizontal="right"/>
    </xf>
    <xf numFmtId="170" fontId="63" fillId="30" borderId="44" xfId="1" applyNumberFormat="1" applyFont="1" applyFill="1" applyBorder="1" applyAlignment="1">
      <alignment horizontal="left"/>
    </xf>
    <xf numFmtId="170" fontId="63" fillId="30" borderId="32" xfId="1" applyNumberFormat="1" applyFont="1" applyFill="1" applyBorder="1" applyAlignment="1">
      <alignment horizontal="left"/>
    </xf>
    <xf numFmtId="170" fontId="64" fillId="31" borderId="32" xfId="1" applyNumberFormat="1" applyFont="1" applyFill="1" applyBorder="1" applyAlignment="1">
      <alignment horizontal="left"/>
    </xf>
    <xf numFmtId="2" fontId="63" fillId="30" borderId="32" xfId="1" applyNumberFormat="1" applyFont="1" applyFill="1" applyBorder="1" applyAlignment="1">
      <alignment horizontal="left"/>
    </xf>
    <xf numFmtId="14" fontId="17" fillId="34" borderId="44" xfId="0" applyNumberFormat="1" applyFont="1" applyFill="1" applyBorder="1" applyAlignment="1">
      <alignment horizontal="left"/>
    </xf>
    <xf numFmtId="14" fontId="17" fillId="34" borderId="32" xfId="1" applyNumberFormat="1" applyFont="1" applyFill="1" applyBorder="1" applyAlignment="1">
      <alignment horizontal="left"/>
    </xf>
    <xf numFmtId="1" fontId="17" fillId="34" borderId="32" xfId="1" applyNumberFormat="1" applyFont="1" applyFill="1" applyBorder="1" applyAlignment="1">
      <alignment horizontal="left"/>
    </xf>
    <xf numFmtId="14" fontId="17" fillId="34" borderId="32" xfId="0" applyNumberFormat="1" applyFont="1" applyFill="1" applyBorder="1" applyAlignment="1">
      <alignment horizontal="left"/>
    </xf>
    <xf numFmtId="0" fontId="17" fillId="34" borderId="32" xfId="0" applyFont="1" applyFill="1" applyBorder="1" applyAlignment="1">
      <alignment horizontal="left"/>
    </xf>
    <xf numFmtId="3" fontId="7" fillId="5" borderId="32" xfId="1" applyNumberFormat="1" applyFont="1" applyFill="1" applyBorder="1" applyAlignment="1">
      <alignment horizontal="left"/>
    </xf>
    <xf numFmtId="1" fontId="7" fillId="5" borderId="32" xfId="1" applyNumberFormat="1" applyFont="1" applyFill="1" applyBorder="1" applyAlignment="1">
      <alignment horizontal="left"/>
    </xf>
    <xf numFmtId="2" fontId="7" fillId="5" borderId="32" xfId="1" applyNumberFormat="1" applyFont="1" applyFill="1" applyBorder="1" applyAlignment="1">
      <alignment horizontal="left"/>
    </xf>
    <xf numFmtId="1" fontId="7" fillId="12" borderId="32" xfId="1" applyNumberFormat="1" applyFont="1" applyFill="1" applyBorder="1" applyAlignment="1">
      <alignment horizontal="left"/>
    </xf>
    <xf numFmtId="14" fontId="7" fillId="12" borderId="32" xfId="0" applyNumberFormat="1" applyFont="1" applyFill="1" applyBorder="1" applyAlignment="1">
      <alignment horizontal="left"/>
    </xf>
    <xf numFmtId="1" fontId="7" fillId="12" borderId="32" xfId="0" applyNumberFormat="1" applyFont="1" applyFill="1" applyBorder="1" applyAlignment="1">
      <alignment horizontal="left"/>
    </xf>
    <xf numFmtId="9" fontId="7" fillId="12" borderId="32" xfId="9" applyFont="1" applyFill="1" applyBorder="1" applyAlignment="1">
      <alignment horizontal="left"/>
    </xf>
    <xf numFmtId="2" fontId="7" fillId="12" borderId="32" xfId="1" applyNumberFormat="1" applyFont="1" applyFill="1" applyBorder="1" applyAlignment="1">
      <alignment horizontal="left"/>
    </xf>
    <xf numFmtId="170" fontId="7" fillId="11" borderId="32" xfId="1" applyNumberFormat="1" applyFont="1" applyFill="1" applyBorder="1" applyAlignment="1">
      <alignment horizontal="left"/>
    </xf>
    <xf numFmtId="180" fontId="7" fillId="11" borderId="32" xfId="9" applyNumberFormat="1" applyFont="1" applyFill="1" applyBorder="1" applyAlignment="1">
      <alignment horizontal="left"/>
    </xf>
    <xf numFmtId="2" fontId="7" fillId="11" borderId="32" xfId="1" applyNumberFormat="1" applyFont="1" applyFill="1" applyBorder="1" applyAlignment="1">
      <alignment horizontal="left"/>
    </xf>
    <xf numFmtId="9" fontId="7" fillId="3" borderId="32" xfId="9" applyNumberFormat="1" applyFont="1" applyFill="1" applyBorder="1" applyAlignment="1">
      <alignment horizontal="left"/>
    </xf>
    <xf numFmtId="164" fontId="7" fillId="3" borderId="32" xfId="2" applyNumberFormat="1" applyFont="1" applyFill="1" applyBorder="1" applyAlignment="1">
      <alignment horizontal="left"/>
    </xf>
    <xf numFmtId="170" fontId="7" fillId="3" borderId="32" xfId="1" applyNumberFormat="1" applyFont="1" applyFill="1" applyBorder="1" applyAlignment="1">
      <alignment horizontal="left"/>
    </xf>
    <xf numFmtId="170" fontId="7" fillId="3" borderId="33" xfId="1" applyNumberFormat="1" applyFont="1" applyFill="1" applyBorder="1" applyAlignment="1">
      <alignment horizontal="left"/>
    </xf>
    <xf numFmtId="0" fontId="17" fillId="34" borderId="33" xfId="0" applyFont="1" applyFill="1" applyBorder="1" applyAlignment="1">
      <alignment horizontal="left"/>
    </xf>
    <xf numFmtId="1" fontId="7" fillId="12" borderId="44" xfId="1" applyNumberFormat="1" applyFont="1" applyFill="1" applyBorder="1" applyAlignment="1">
      <alignment horizontal="left"/>
    </xf>
    <xf numFmtId="2" fontId="7" fillId="12" borderId="33" xfId="1" applyNumberFormat="1" applyFont="1" applyFill="1" applyBorder="1" applyAlignment="1">
      <alignment horizontal="left"/>
    </xf>
    <xf numFmtId="1" fontId="7" fillId="3" borderId="44" xfId="1" applyNumberFormat="1" applyFont="1" applyFill="1" applyBorder="1" applyAlignment="1">
      <alignment horizontal="left"/>
    </xf>
    <xf numFmtId="0" fontId="63" fillId="30" borderId="44" xfId="0" applyFont="1" applyFill="1" applyBorder="1" applyAlignment="1">
      <alignment horizontal="left"/>
    </xf>
    <xf numFmtId="172" fontId="0" fillId="7" borderId="25" xfId="1" applyNumberFormat="1" applyFont="1" applyFill="1" applyBorder="1" applyAlignment="1">
      <alignment horizontal="center" vertical="center"/>
    </xf>
    <xf numFmtId="167" fontId="0" fillId="0" borderId="0" xfId="0" applyNumberFormat="1"/>
    <xf numFmtId="170" fontId="0" fillId="0" borderId="0" xfId="0" applyNumberFormat="1" applyAlignment="1">
      <alignment horizontal="center"/>
    </xf>
    <xf numFmtId="180" fontId="7" fillId="3" borderId="32" xfId="9" applyNumberFormat="1" applyFont="1" applyFill="1" applyBorder="1" applyAlignment="1">
      <alignment horizontal="left"/>
    </xf>
    <xf numFmtId="0" fontId="36" fillId="0" borderId="0" xfId="0" applyFont="1" applyFill="1" applyBorder="1" applyAlignment="1">
      <alignment horizontal="left"/>
    </xf>
    <xf numFmtId="170" fontId="36" fillId="0" borderId="0" xfId="1" applyNumberFormat="1" applyFont="1" applyFill="1" applyBorder="1" applyAlignment="1">
      <alignment horizontal="center"/>
    </xf>
    <xf numFmtId="171" fontId="17" fillId="0" borderId="0" xfId="1" applyNumberFormat="1" applyFont="1" applyFill="1" applyBorder="1" applyAlignment="1">
      <alignment horizontal="center"/>
    </xf>
    <xf numFmtId="169" fontId="0" fillId="0" borderId="6" xfId="1" applyFont="1" applyFill="1" applyBorder="1" applyAlignment="1">
      <alignment horizontal="center"/>
    </xf>
    <xf numFmtId="0" fontId="4" fillId="0" borderId="0" xfId="3" applyFont="1" applyFill="1" applyBorder="1" applyAlignment="1">
      <alignment horizontal="center"/>
    </xf>
    <xf numFmtId="0" fontId="0" fillId="0" borderId="2" xfId="0" applyBorder="1" applyAlignment="1">
      <alignment horizontal="left"/>
    </xf>
    <xf numFmtId="0" fontId="0" fillId="0" borderId="7" xfId="0" applyBorder="1" applyAlignment="1">
      <alignment horizontal="left"/>
    </xf>
    <xf numFmtId="0" fontId="0" fillId="0" borderId="2" xfId="0" applyFont="1" applyFill="1" applyBorder="1" applyAlignment="1">
      <alignment horizontal="left"/>
    </xf>
    <xf numFmtId="0" fontId="0" fillId="0" borderId="7" xfId="0" applyFont="1" applyFill="1" applyBorder="1" applyAlignment="1">
      <alignment horizontal="left"/>
    </xf>
    <xf numFmtId="0" fontId="66" fillId="2" borderId="0" xfId="0" applyFont="1" applyFill="1" applyBorder="1" applyAlignment="1"/>
    <xf numFmtId="0" fontId="0" fillId="2" borderId="0" xfId="0" applyFont="1" applyFill="1" applyBorder="1" applyAlignment="1">
      <alignment horizontal="left"/>
    </xf>
    <xf numFmtId="184" fontId="0" fillId="0" borderId="0" xfId="1" applyNumberFormat="1" applyFont="1" applyFill="1" applyBorder="1" applyAlignment="1">
      <alignment horizontal="center"/>
    </xf>
    <xf numFmtId="184" fontId="0" fillId="0" borderId="6" xfId="1" applyNumberFormat="1" applyFont="1" applyFill="1" applyBorder="1" applyAlignment="1">
      <alignment horizontal="center"/>
    </xf>
    <xf numFmtId="184" fontId="0" fillId="0" borderId="8" xfId="1" applyNumberFormat="1" applyFont="1" applyFill="1" applyBorder="1" applyAlignment="1">
      <alignment horizontal="center"/>
    </xf>
    <xf numFmtId="184" fontId="0" fillId="0" borderId="9" xfId="1" applyNumberFormat="1" applyFont="1" applyFill="1" applyBorder="1" applyAlignment="1">
      <alignment horizontal="center"/>
    </xf>
    <xf numFmtId="0" fontId="2" fillId="2" borderId="2" xfId="0" applyFont="1" applyFill="1" applyBorder="1" applyAlignment="1"/>
    <xf numFmtId="14" fontId="22" fillId="2" borderId="6" xfId="0" applyNumberFormat="1" applyFont="1" applyFill="1" applyBorder="1" applyAlignment="1">
      <alignment horizontal="left"/>
    </xf>
    <xf numFmtId="0" fontId="11" fillId="2" borderId="2" xfId="0" applyFont="1" applyFill="1" applyBorder="1" applyAlignment="1"/>
    <xf numFmtId="0" fontId="22" fillId="2" borderId="6" xfId="0" applyFont="1" applyFill="1" applyBorder="1" applyAlignment="1">
      <alignment horizontal="left"/>
    </xf>
    <xf numFmtId="2" fontId="22" fillId="2" borderId="6" xfId="1" applyNumberFormat="1" applyFont="1" applyFill="1" applyBorder="1" applyAlignment="1">
      <alignment horizontal="left"/>
    </xf>
    <xf numFmtId="1" fontId="22" fillId="2" borderId="6" xfId="1" applyNumberFormat="1" applyFont="1" applyFill="1" applyBorder="1" applyAlignment="1">
      <alignment horizontal="left"/>
    </xf>
    <xf numFmtId="3" fontId="22" fillId="2" borderId="6" xfId="0" applyNumberFormat="1" applyFont="1" applyFill="1" applyBorder="1" applyAlignment="1">
      <alignment horizontal="left"/>
    </xf>
    <xf numFmtId="168" fontId="0" fillId="0" borderId="6" xfId="2" applyFont="1" applyFill="1" applyBorder="1" applyAlignment="1">
      <alignment horizontal="center"/>
    </xf>
    <xf numFmtId="170" fontId="27" fillId="2" borderId="0" xfId="1" applyNumberFormat="1" applyFont="1" applyFill="1" applyBorder="1" applyAlignment="1"/>
    <xf numFmtId="0" fontId="2" fillId="0" borderId="0" xfId="0" applyFont="1" applyFill="1" applyBorder="1" applyAlignment="1">
      <alignment horizontal="center"/>
    </xf>
    <xf numFmtId="0" fontId="2" fillId="0" borderId="8" xfId="0" applyFont="1" applyFill="1" applyBorder="1" applyAlignment="1">
      <alignment horizontal="center"/>
    </xf>
    <xf numFmtId="0" fontId="2" fillId="0" borderId="0" xfId="0" applyFont="1" applyFill="1" applyBorder="1" applyAlignment="1">
      <alignment horizontal="left"/>
    </xf>
    <xf numFmtId="0" fontId="2" fillId="0" borderId="0" xfId="0" applyFont="1" applyBorder="1" applyAlignment="1">
      <alignment horizontal="left"/>
    </xf>
    <xf numFmtId="0" fontId="2" fillId="0" borderId="8" xfId="0" applyFont="1" applyFill="1" applyBorder="1" applyAlignment="1">
      <alignment horizontal="left"/>
    </xf>
    <xf numFmtId="0" fontId="2" fillId="0" borderId="0" xfId="0" applyFont="1" applyBorder="1"/>
    <xf numFmtId="0" fontId="2" fillId="0" borderId="8" xfId="0" applyFont="1" applyBorder="1"/>
    <xf numFmtId="3" fontId="0" fillId="0" borderId="0" xfId="0" applyNumberFormat="1" applyAlignment="1">
      <alignment horizontal="left"/>
    </xf>
    <xf numFmtId="0" fontId="49" fillId="0" borderId="52" xfId="0" applyFont="1" applyBorder="1" applyAlignment="1">
      <alignment horizontal="center"/>
    </xf>
    <xf numFmtId="0" fontId="49" fillId="0" borderId="54" xfId="0" applyFont="1" applyBorder="1" applyAlignment="1">
      <alignment horizontal="center"/>
    </xf>
    <xf numFmtId="0" fontId="0" fillId="0" borderId="52" xfId="0" applyBorder="1"/>
    <xf numFmtId="0" fontId="49" fillId="0" borderId="52" xfId="0" quotePrefix="1" applyFont="1" applyBorder="1" applyAlignment="1">
      <alignment horizontal="center"/>
    </xf>
    <xf numFmtId="0" fontId="49" fillId="0" borderId="53" xfId="0" quotePrefix="1" applyFont="1" applyBorder="1" applyAlignment="1">
      <alignment horizontal="center"/>
    </xf>
    <xf numFmtId="0" fontId="49" fillId="0" borderId="54" xfId="0" quotePrefix="1" applyFont="1" applyBorder="1" applyAlignment="1">
      <alignment horizontal="center"/>
    </xf>
    <xf numFmtId="178" fontId="0" fillId="35" borderId="2" xfId="2" quotePrefix="1" applyNumberFormat="1" applyFont="1" applyFill="1" applyBorder="1" applyAlignment="1">
      <alignment horizontal="center"/>
    </xf>
    <xf numFmtId="178" fontId="0" fillId="35" borderId="7" xfId="2" quotePrefix="1" applyNumberFormat="1" applyFont="1" applyFill="1" applyBorder="1" applyAlignment="1">
      <alignment horizontal="center"/>
    </xf>
    <xf numFmtId="2" fontId="2" fillId="3" borderId="57" xfId="2" applyNumberFormat="1" applyFont="1" applyFill="1" applyBorder="1" applyAlignment="1">
      <alignment horizontal="center"/>
    </xf>
    <xf numFmtId="0" fontId="36" fillId="0" borderId="0" xfId="0" applyFont="1" applyAlignment="1">
      <alignment horizontal="left"/>
    </xf>
    <xf numFmtId="0" fontId="36" fillId="0" borderId="0" xfId="0" applyFont="1" applyAlignment="1">
      <alignment horizontal="right"/>
    </xf>
    <xf numFmtId="0" fontId="26" fillId="0" borderId="0" xfId="0" applyFont="1" applyFill="1" applyAlignment="1">
      <alignment horizontal="center"/>
    </xf>
    <xf numFmtId="0" fontId="36" fillId="13" borderId="41" xfId="0" applyFont="1" applyFill="1" applyBorder="1" applyAlignment="1">
      <alignment horizontal="left"/>
    </xf>
    <xf numFmtId="0" fontId="36" fillId="13" borderId="42" xfId="0" applyFont="1" applyFill="1" applyBorder="1" applyAlignment="1">
      <alignment horizontal="left"/>
    </xf>
    <xf numFmtId="14" fontId="36" fillId="13" borderId="42" xfId="0" applyNumberFormat="1" applyFont="1" applyFill="1" applyBorder="1" applyAlignment="1">
      <alignment horizontal="left"/>
    </xf>
    <xf numFmtId="0" fontId="36" fillId="13" borderId="43" xfId="0" applyNumberFormat="1" applyFont="1" applyFill="1" applyBorder="1" applyAlignment="1">
      <alignment horizontal="left"/>
    </xf>
    <xf numFmtId="0" fontId="36" fillId="13" borderId="2" xfId="0" applyFont="1" applyFill="1" applyBorder="1" applyAlignment="1">
      <alignment horizontal="left"/>
    </xf>
    <xf numFmtId="0" fontId="36" fillId="13" borderId="0" xfId="0" applyFont="1" applyFill="1" applyBorder="1"/>
    <xf numFmtId="14" fontId="36" fillId="13" borderId="0" xfId="0" applyNumberFormat="1" applyFont="1" applyFill="1" applyBorder="1" applyAlignment="1">
      <alignment horizontal="left"/>
    </xf>
    <xf numFmtId="0" fontId="36" fillId="13" borderId="0" xfId="0" applyFont="1" applyFill="1" applyBorder="1" applyAlignment="1">
      <alignment horizontal="left"/>
    </xf>
    <xf numFmtId="0" fontId="36" fillId="13" borderId="6" xfId="0" applyNumberFormat="1" applyFont="1" applyFill="1" applyBorder="1" applyAlignment="1">
      <alignment horizontal="left"/>
    </xf>
    <xf numFmtId="1" fontId="36" fillId="13" borderId="0" xfId="0" applyNumberFormat="1" applyFont="1" applyFill="1" applyBorder="1" applyAlignment="1">
      <alignment horizontal="left"/>
    </xf>
    <xf numFmtId="0" fontId="36" fillId="13" borderId="7" xfId="0" applyFont="1" applyFill="1" applyBorder="1" applyAlignment="1">
      <alignment horizontal="left"/>
    </xf>
    <xf numFmtId="0" fontId="36" fillId="13" borderId="8" xfId="0" applyFont="1" applyFill="1" applyBorder="1"/>
    <xf numFmtId="0" fontId="26" fillId="0" borderId="0" xfId="0" applyFont="1" applyAlignment="1">
      <alignment horizontal="center"/>
    </xf>
    <xf numFmtId="0" fontId="36" fillId="11" borderId="41" xfId="0" applyFont="1" applyFill="1" applyBorder="1" applyAlignment="1">
      <alignment horizontal="left"/>
    </xf>
    <xf numFmtId="0" fontId="36" fillId="11" borderId="42" xfId="0" applyFont="1" applyFill="1" applyBorder="1" applyAlignment="1">
      <alignment horizontal="left"/>
    </xf>
    <xf numFmtId="1" fontId="36" fillId="11" borderId="42" xfId="0" applyNumberFormat="1" applyFont="1" applyFill="1" applyBorder="1" applyAlignment="1">
      <alignment horizontal="left"/>
    </xf>
    <xf numFmtId="14" fontId="36" fillId="11" borderId="43" xfId="0" applyNumberFormat="1" applyFont="1" applyFill="1" applyBorder="1" applyAlignment="1">
      <alignment horizontal="left"/>
    </xf>
    <xf numFmtId="0" fontId="36" fillId="11" borderId="2" xfId="0" applyFont="1" applyFill="1" applyBorder="1" applyAlignment="1">
      <alignment horizontal="left"/>
    </xf>
    <xf numFmtId="0" fontId="36" fillId="11" borderId="0" xfId="0" applyFont="1" applyFill="1" applyBorder="1"/>
    <xf numFmtId="177" fontId="36" fillId="11" borderId="0" xfId="1" applyNumberFormat="1" applyFont="1" applyFill="1" applyBorder="1" applyAlignment="1">
      <alignment horizontal="left"/>
    </xf>
    <xf numFmtId="177" fontId="36" fillId="11" borderId="0" xfId="0" applyNumberFormat="1" applyFont="1" applyFill="1" applyBorder="1" applyAlignment="1">
      <alignment horizontal="left"/>
    </xf>
    <xf numFmtId="0" fontId="36" fillId="11" borderId="6" xfId="0" applyNumberFormat="1" applyFont="1" applyFill="1" applyBorder="1" applyAlignment="1">
      <alignment horizontal="left"/>
    </xf>
    <xf numFmtId="14" fontId="36" fillId="11" borderId="0" xfId="0" applyNumberFormat="1" applyFont="1" applyFill="1" applyBorder="1" applyAlignment="1">
      <alignment horizontal="left"/>
    </xf>
    <xf numFmtId="0" fontId="36" fillId="11" borderId="0" xfId="0" applyFont="1" applyFill="1" applyBorder="1" applyAlignment="1">
      <alignment horizontal="left"/>
    </xf>
    <xf numFmtId="0" fontId="36" fillId="11" borderId="7" xfId="0" applyFont="1" applyFill="1" applyBorder="1" applyAlignment="1">
      <alignment horizontal="left"/>
    </xf>
    <xf numFmtId="0" fontId="36" fillId="11" borderId="8" xfId="0" applyFont="1" applyFill="1" applyBorder="1" applyAlignment="1">
      <alignment horizontal="left"/>
    </xf>
    <xf numFmtId="172" fontId="49" fillId="0" borderId="54" xfId="1" applyNumberFormat="1" applyFont="1" applyBorder="1" applyAlignment="1">
      <alignment horizontal="center"/>
    </xf>
    <xf numFmtId="172" fontId="0" fillId="35" borderId="6" xfId="1" applyNumberFormat="1" applyFont="1" applyFill="1" applyBorder="1" applyAlignment="1">
      <alignment horizontal="center"/>
    </xf>
    <xf numFmtId="172" fontId="0" fillId="35" borderId="9" xfId="1" applyNumberFormat="1" applyFont="1" applyFill="1" applyBorder="1" applyAlignment="1">
      <alignment horizontal="center"/>
    </xf>
    <xf numFmtId="178" fontId="20" fillId="0" borderId="0" xfId="2" applyNumberFormat="1" applyFont="1"/>
    <xf numFmtId="179" fontId="20" fillId="0" borderId="0" xfId="1" applyNumberFormat="1" applyFont="1"/>
    <xf numFmtId="0" fontId="49" fillId="0" borderId="52" xfId="0" applyFont="1" applyFill="1" applyBorder="1" applyAlignment="1">
      <alignment horizontal="center"/>
    </xf>
    <xf numFmtId="172" fontId="49" fillId="0" borderId="54" xfId="1" applyNumberFormat="1" applyFont="1" applyFill="1" applyBorder="1" applyAlignment="1">
      <alignment horizontal="center"/>
    </xf>
    <xf numFmtId="172" fontId="0" fillId="0" borderId="6" xfId="1" applyNumberFormat="1" applyFont="1" applyFill="1" applyBorder="1"/>
    <xf numFmtId="178" fontId="0" fillId="0" borderId="2" xfId="2" applyNumberFormat="1" applyFont="1" applyFill="1" applyBorder="1"/>
    <xf numFmtId="178" fontId="0" fillId="0" borderId="7" xfId="2" applyNumberFormat="1" applyFont="1" applyFill="1" applyBorder="1"/>
    <xf numFmtId="172" fontId="0" fillId="0" borderId="9" xfId="1" applyNumberFormat="1" applyFont="1" applyFill="1" applyBorder="1"/>
    <xf numFmtId="169" fontId="0" fillId="0" borderId="8" xfId="0" applyNumberFormat="1" applyFill="1" applyBorder="1" applyAlignment="1">
      <alignment horizontal="center"/>
    </xf>
    <xf numFmtId="169" fontId="0" fillId="0" borderId="9" xfId="0" applyNumberFormat="1" applyFill="1" applyBorder="1" applyAlignment="1">
      <alignment horizontal="center"/>
    </xf>
    <xf numFmtId="0" fontId="7" fillId="0" borderId="0" xfId="0" applyFont="1" applyAlignment="1">
      <alignment horizontal="right"/>
    </xf>
    <xf numFmtId="172" fontId="0" fillId="0" borderId="0" xfId="1" applyNumberFormat="1" applyFont="1" applyFill="1" applyBorder="1" applyAlignment="1">
      <alignment horizontal="center"/>
    </xf>
    <xf numFmtId="172" fontId="0" fillId="0" borderId="6" xfId="1" applyNumberFormat="1" applyFont="1" applyFill="1" applyBorder="1" applyAlignment="1">
      <alignment horizontal="center"/>
    </xf>
    <xf numFmtId="170" fontId="33" fillId="11" borderId="53" xfId="0" applyNumberFormat="1" applyFont="1" applyFill="1" applyBorder="1" applyAlignment="1" applyProtection="1">
      <alignment horizontal="center" vertical="center"/>
    </xf>
    <xf numFmtId="170" fontId="33" fillId="11" borderId="8" xfId="0" applyNumberFormat="1" applyFont="1" applyFill="1" applyBorder="1" applyAlignment="1" applyProtection="1">
      <alignment horizontal="center" vertical="center"/>
    </xf>
    <xf numFmtId="165" fontId="0" fillId="0" borderId="0" xfId="0" applyNumberFormat="1" applyAlignment="1">
      <alignment horizontal="left"/>
    </xf>
    <xf numFmtId="170" fontId="36" fillId="15" borderId="0" xfId="1" applyNumberFormat="1" applyFont="1" applyFill="1" applyBorder="1" applyAlignment="1">
      <alignment horizontal="center"/>
    </xf>
    <xf numFmtId="170" fontId="36" fillId="3" borderId="52" xfId="1" applyNumberFormat="1" applyFont="1" applyFill="1" applyBorder="1" applyAlignment="1">
      <alignment horizontal="center"/>
    </xf>
    <xf numFmtId="170" fontId="36" fillId="3" borderId="53" xfId="1" applyNumberFormat="1" applyFont="1" applyFill="1" applyBorder="1" applyAlignment="1">
      <alignment horizontal="center"/>
    </xf>
    <xf numFmtId="170" fontId="36" fillId="3" borderId="54" xfId="1" applyNumberFormat="1" applyFont="1" applyFill="1" applyBorder="1" applyAlignment="1">
      <alignment horizontal="center"/>
    </xf>
    <xf numFmtId="170" fontId="36" fillId="3" borderId="2" xfId="1" applyNumberFormat="1" applyFont="1" applyFill="1" applyBorder="1" applyAlignment="1">
      <alignment horizontal="center"/>
    </xf>
    <xf numFmtId="170" fontId="36" fillId="3" borderId="6" xfId="1" applyNumberFormat="1" applyFont="1" applyFill="1" applyBorder="1" applyAlignment="1">
      <alignment horizontal="center"/>
    </xf>
    <xf numFmtId="170" fontId="36" fillId="15" borderId="2" xfId="1" applyNumberFormat="1" applyFont="1" applyFill="1" applyBorder="1" applyAlignment="1">
      <alignment horizontal="center"/>
    </xf>
    <xf numFmtId="170" fontId="36" fillId="15" borderId="6" xfId="1" applyNumberFormat="1" applyFont="1" applyFill="1" applyBorder="1" applyAlignment="1">
      <alignment horizontal="center"/>
    </xf>
    <xf numFmtId="170" fontId="36" fillId="15" borderId="7" xfId="1" applyNumberFormat="1" applyFont="1" applyFill="1" applyBorder="1" applyAlignment="1">
      <alignment horizontal="center"/>
    </xf>
    <xf numFmtId="170" fontId="36" fillId="15" borderId="8" xfId="1" applyNumberFormat="1" applyFont="1" applyFill="1" applyBorder="1" applyAlignment="1">
      <alignment horizontal="center"/>
    </xf>
    <xf numFmtId="170" fontId="36" fillId="15" borderId="9" xfId="1" applyNumberFormat="1" applyFont="1" applyFill="1" applyBorder="1" applyAlignment="1">
      <alignment horizontal="center"/>
    </xf>
    <xf numFmtId="10" fontId="40" fillId="3" borderId="2" xfId="9" applyNumberFormat="1" applyFont="1" applyFill="1" applyBorder="1" applyAlignment="1">
      <alignment horizontal="center"/>
    </xf>
    <xf numFmtId="10" fontId="40" fillId="3" borderId="6" xfId="9" applyNumberFormat="1" applyFont="1" applyFill="1" applyBorder="1" applyAlignment="1">
      <alignment horizontal="center"/>
    </xf>
    <xf numFmtId="1" fontId="36" fillId="3" borderId="2" xfId="1" applyNumberFormat="1" applyFont="1" applyFill="1" applyBorder="1" applyAlignment="1">
      <alignment horizontal="center"/>
    </xf>
    <xf numFmtId="1" fontId="36" fillId="3" borderId="6" xfId="1" applyNumberFormat="1" applyFont="1" applyFill="1" applyBorder="1" applyAlignment="1">
      <alignment horizontal="center"/>
    </xf>
    <xf numFmtId="10" fontId="36" fillId="3" borderId="2" xfId="9" applyNumberFormat="1" applyFont="1" applyFill="1" applyBorder="1" applyAlignment="1">
      <alignment horizontal="center"/>
    </xf>
    <xf numFmtId="10" fontId="36" fillId="3" borderId="6" xfId="9" applyNumberFormat="1" applyFont="1" applyFill="1" applyBorder="1" applyAlignment="1">
      <alignment horizontal="center"/>
    </xf>
    <xf numFmtId="181" fontId="36" fillId="15" borderId="7" xfId="1" applyNumberFormat="1" applyFont="1" applyFill="1" applyBorder="1" applyAlignment="1">
      <alignment horizontal="center"/>
    </xf>
    <xf numFmtId="181" fontId="36" fillId="15" borderId="8" xfId="1" applyNumberFormat="1" applyFont="1" applyFill="1" applyBorder="1" applyAlignment="1">
      <alignment horizontal="center"/>
    </xf>
    <xf numFmtId="181" fontId="36" fillId="15" borderId="9" xfId="1" applyNumberFormat="1" applyFont="1" applyFill="1" applyBorder="1" applyAlignment="1">
      <alignment horizontal="center"/>
    </xf>
    <xf numFmtId="0" fontId="26" fillId="0" borderId="0" xfId="0" applyFont="1" applyBorder="1" applyAlignment="1">
      <alignment horizontal="center"/>
    </xf>
    <xf numFmtId="0" fontId="26" fillId="0" borderId="0" xfId="0" applyFont="1" applyBorder="1" applyAlignment="1">
      <alignment horizontal="left"/>
    </xf>
    <xf numFmtId="0" fontId="38" fillId="0" borderId="0" xfId="0" applyFont="1" applyBorder="1" applyAlignment="1">
      <alignment horizontal="left"/>
    </xf>
    <xf numFmtId="0" fontId="26" fillId="0" borderId="0" xfId="0" applyFont="1" applyFill="1" applyBorder="1" applyAlignment="1">
      <alignment horizontal="left"/>
    </xf>
    <xf numFmtId="0" fontId="0" fillId="7" borderId="0" xfId="0" applyFill="1" applyAlignment="1">
      <alignment horizontal="center"/>
    </xf>
    <xf numFmtId="169" fontId="0" fillId="0" borderId="0" xfId="0" applyNumberFormat="1"/>
    <xf numFmtId="10" fontId="0" fillId="0" borderId="0" xfId="9" applyNumberFormat="1" applyFont="1" applyBorder="1" applyAlignment="1">
      <alignment horizontal="center"/>
    </xf>
    <xf numFmtId="10" fontId="0" fillId="0" borderId="8" xfId="9" applyNumberFormat="1" applyFont="1" applyBorder="1" applyAlignment="1">
      <alignment horizontal="center"/>
    </xf>
    <xf numFmtId="10" fontId="0" fillId="0" borderId="0" xfId="9" applyNumberFormat="1" applyFont="1" applyAlignment="1">
      <alignment horizontal="center"/>
    </xf>
    <xf numFmtId="0" fontId="0" fillId="0" borderId="0" xfId="0" applyAlignment="1">
      <alignment horizontal="center"/>
    </xf>
    <xf numFmtId="0" fontId="35" fillId="2" borderId="8" xfId="0" applyFont="1" applyFill="1" applyBorder="1" applyAlignment="1" applyProtection="1">
      <alignment horizontal="left" vertical="center"/>
    </xf>
    <xf numFmtId="0" fontId="0" fillId="2" borderId="0" xfId="0" applyFill="1" applyBorder="1" applyAlignment="1" applyProtection="1">
      <alignment vertical="center"/>
    </xf>
    <xf numFmtId="0" fontId="8" fillId="2" borderId="8" xfId="0" applyFont="1" applyFill="1" applyBorder="1" applyAlignment="1" applyProtection="1">
      <alignment horizontal="right" vertical="center"/>
    </xf>
    <xf numFmtId="0" fontId="34" fillId="2" borderId="62" xfId="0" applyFont="1" applyFill="1" applyBorder="1" applyAlignment="1" applyProtection="1">
      <alignment horizontal="left" vertical="center"/>
    </xf>
    <xf numFmtId="0" fontId="0" fillId="2" borderId="63" xfId="0" applyFill="1" applyBorder="1" applyAlignment="1" applyProtection="1">
      <alignment horizontal="center"/>
    </xf>
    <xf numFmtId="0" fontId="0" fillId="0" borderId="0" xfId="0" applyAlignment="1">
      <alignment horizontal="center"/>
    </xf>
    <xf numFmtId="170" fontId="28"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center"/>
    </xf>
    <xf numFmtId="165" fontId="28" fillId="2" borderId="0" xfId="2" applyNumberFormat="1" applyFont="1" applyFill="1" applyBorder="1" applyAlignment="1" applyProtection="1">
      <alignment horizontal="center" vertical="center"/>
    </xf>
    <xf numFmtId="14" fontId="28" fillId="2" borderId="0" xfId="2" applyNumberFormat="1" applyFont="1" applyFill="1" applyBorder="1" applyAlignment="1" applyProtection="1">
      <alignment horizontal="center" vertical="center"/>
    </xf>
    <xf numFmtId="0" fontId="17" fillId="2" borderId="0" xfId="0" applyFont="1" applyFill="1" applyBorder="1" applyAlignment="1" applyProtection="1">
      <alignment horizontal="right"/>
    </xf>
    <xf numFmtId="168" fontId="0" fillId="0" borderId="2" xfId="2" applyFont="1" applyFill="1" applyBorder="1"/>
    <xf numFmtId="0" fontId="0" fillId="0" borderId="0" xfId="0" applyAlignment="1">
      <alignment horizontal="center"/>
    </xf>
    <xf numFmtId="0" fontId="2" fillId="2" borderId="7" xfId="0" applyFont="1" applyFill="1" applyBorder="1" applyAlignment="1"/>
    <xf numFmtId="9" fontId="22" fillId="2" borderId="6" xfId="9" applyFont="1" applyFill="1" applyBorder="1" applyAlignment="1">
      <alignment horizontal="left"/>
    </xf>
    <xf numFmtId="0" fontId="0" fillId="0" borderId="65" xfId="0" applyFont="1" applyFill="1" applyBorder="1" applyAlignment="1">
      <alignment horizontal="left"/>
    </xf>
    <xf numFmtId="171" fontId="2" fillId="0" borderId="66" xfId="1" applyNumberFormat="1" applyFont="1" applyFill="1" applyBorder="1" applyAlignment="1">
      <alignment horizontal="center"/>
    </xf>
    <xf numFmtId="0" fontId="2" fillId="0" borderId="64" xfId="0" applyFont="1" applyBorder="1"/>
    <xf numFmtId="0" fontId="2" fillId="0" borderId="64" xfId="0" applyFont="1" applyBorder="1" applyAlignment="1">
      <alignment horizontal="center"/>
    </xf>
    <xf numFmtId="0" fontId="0" fillId="0" borderId="0" xfId="0" applyAlignment="1">
      <alignment horizontal="center"/>
    </xf>
    <xf numFmtId="0" fontId="0" fillId="0" borderId="0" xfId="0" applyAlignment="1">
      <alignment horizontal="center"/>
    </xf>
    <xf numFmtId="0" fontId="0" fillId="32" borderId="0" xfId="0" applyNumberFormat="1" applyFill="1"/>
    <xf numFmtId="0" fontId="0" fillId="0" borderId="0" xfId="0" applyFont="1"/>
    <xf numFmtId="0" fontId="0" fillId="2" borderId="0" xfId="0" applyNumberFormat="1" applyFill="1"/>
    <xf numFmtId="0" fontId="4" fillId="36" borderId="1" xfId="13" applyFont="1" applyFill="1" applyBorder="1" applyAlignment="1">
      <alignment horizontal="left"/>
    </xf>
    <xf numFmtId="0" fontId="67" fillId="0" borderId="0" xfId="0" applyFont="1" applyAlignment="1">
      <alignment horizontal="left"/>
    </xf>
    <xf numFmtId="0" fontId="0" fillId="0" borderId="0" xfId="0" applyAlignment="1">
      <alignment horizontal="center"/>
    </xf>
    <xf numFmtId="165" fontId="7" fillId="3" borderId="32" xfId="9" applyNumberFormat="1" applyFont="1" applyFill="1" applyBorder="1" applyAlignment="1">
      <alignment horizontal="left"/>
    </xf>
    <xf numFmtId="0" fontId="2" fillId="2" borderId="67" xfId="0" applyFont="1" applyFill="1" applyBorder="1" applyAlignment="1"/>
    <xf numFmtId="14" fontId="22" fillId="2" borderId="68" xfId="0" applyNumberFormat="1" applyFont="1" applyFill="1" applyBorder="1" applyAlignment="1">
      <alignment horizontal="left"/>
    </xf>
    <xf numFmtId="9" fontId="22" fillId="2" borderId="9" xfId="9" applyNumberFormat="1" applyFont="1" applyFill="1" applyBorder="1" applyAlignment="1">
      <alignment horizontal="left"/>
    </xf>
    <xf numFmtId="0" fontId="16" fillId="2" borderId="0" xfId="0" applyFont="1" applyFill="1" applyBorder="1" applyProtection="1"/>
    <xf numFmtId="2" fontId="40" fillId="3" borderId="6" xfId="1" applyNumberFormat="1" applyFont="1" applyFill="1" applyBorder="1" applyAlignment="1">
      <alignment horizontal="center"/>
    </xf>
    <xf numFmtId="0" fontId="0" fillId="0" borderId="0" xfId="0" applyAlignment="1">
      <alignment horizont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horizontal="left" vertical="center"/>
    </xf>
    <xf numFmtId="0" fontId="34" fillId="2" borderId="52" xfId="0" applyFont="1" applyFill="1" applyBorder="1" applyAlignment="1" applyProtection="1">
      <alignment horizontal="left" vertical="center"/>
    </xf>
    <xf numFmtId="0" fontId="34" fillId="2" borderId="53" xfId="0" applyFont="1" applyFill="1" applyBorder="1" applyAlignment="1" applyProtection="1">
      <alignment horizontal="left" vertical="center"/>
    </xf>
    <xf numFmtId="0" fontId="34" fillId="2" borderId="2" xfId="0" applyFont="1" applyFill="1" applyBorder="1" applyAlignment="1" applyProtection="1">
      <alignment horizontal="left" vertical="center"/>
    </xf>
    <xf numFmtId="0" fontId="34" fillId="2" borderId="0" xfId="0" applyFont="1" applyFill="1" applyBorder="1" applyAlignment="1" applyProtection="1">
      <alignment horizontal="left" vertical="center"/>
    </xf>
    <xf numFmtId="0" fontId="68" fillId="2" borderId="0" xfId="0" applyFont="1" applyFill="1" applyBorder="1" applyAlignment="1" applyProtection="1">
      <alignment vertical="center"/>
    </xf>
    <xf numFmtId="168" fontId="68" fillId="2" borderId="0" xfId="0" applyNumberFormat="1" applyFont="1" applyFill="1" applyBorder="1" applyAlignment="1" applyProtection="1">
      <alignment horizontal="center" vertical="center"/>
    </xf>
    <xf numFmtId="2" fontId="64" fillId="31" borderId="33" xfId="1" applyNumberFormat="1" applyFont="1" applyFill="1" applyBorder="1" applyAlignment="1">
      <alignment horizontal="left"/>
    </xf>
    <xf numFmtId="0" fontId="0" fillId="0" borderId="75" xfId="0" applyBorder="1"/>
    <xf numFmtId="171" fontId="0" fillId="0" borderId="77" xfId="1" applyNumberFormat="1" applyFont="1" applyBorder="1"/>
    <xf numFmtId="0" fontId="0" fillId="0" borderId="77" xfId="0" applyBorder="1"/>
    <xf numFmtId="0" fontId="0" fillId="0" borderId="77" xfId="0" applyBorder="1" applyAlignment="1">
      <alignment horizontal="center"/>
    </xf>
    <xf numFmtId="0" fontId="0" fillId="0" borderId="76" xfId="0" applyBorder="1" applyAlignment="1">
      <alignment horizontal="center"/>
    </xf>
    <xf numFmtId="178" fontId="0" fillId="0" borderId="0" xfId="0" applyNumberFormat="1" applyBorder="1"/>
    <xf numFmtId="168" fontId="0" fillId="0" borderId="6" xfId="2" applyFont="1" applyBorder="1" applyAlignment="1">
      <alignment horizontal="center"/>
    </xf>
    <xf numFmtId="168" fontId="0" fillId="0" borderId="9" xfId="2" applyFont="1" applyBorder="1" applyAlignment="1">
      <alignment horizontal="center"/>
    </xf>
    <xf numFmtId="168" fontId="0" fillId="0" borderId="0" xfId="2" applyFont="1" applyBorder="1" applyAlignment="1">
      <alignment horizontal="center"/>
    </xf>
    <xf numFmtId="0" fontId="0" fillId="37" borderId="0" xfId="0" applyFill="1" applyBorder="1" applyAlignment="1">
      <alignment horizontal="center"/>
    </xf>
    <xf numFmtId="0" fontId="0" fillId="37" borderId="0" xfId="0" applyFill="1" applyAlignment="1">
      <alignment horizontal="center"/>
    </xf>
    <xf numFmtId="0" fontId="0" fillId="37" borderId="0" xfId="0" applyFill="1"/>
    <xf numFmtId="0" fontId="32" fillId="38" borderId="0" xfId="14" applyFont="1" applyFill="1" applyBorder="1" applyAlignment="1">
      <alignment horizontal="center"/>
    </xf>
    <xf numFmtId="166" fontId="33" fillId="11" borderId="54" xfId="2" applyNumberFormat="1" applyFont="1" applyFill="1" applyBorder="1" applyAlignment="1" applyProtection="1">
      <alignment horizontal="center" vertical="center"/>
    </xf>
    <xf numFmtId="166" fontId="33" fillId="11" borderId="6" xfId="2" applyNumberFormat="1" applyFont="1" applyFill="1" applyBorder="1" applyAlignment="1" applyProtection="1">
      <alignment horizontal="center" vertical="center"/>
    </xf>
    <xf numFmtId="166" fontId="33" fillId="11" borderId="9" xfId="2" applyNumberFormat="1" applyFont="1" applyFill="1" applyBorder="1" applyAlignment="1" applyProtection="1">
      <alignment horizontal="center" vertical="center"/>
    </xf>
    <xf numFmtId="170" fontId="36" fillId="3" borderId="75" xfId="1" applyNumberFormat="1" applyFont="1" applyFill="1" applyBorder="1" applyAlignment="1">
      <alignment horizontal="center"/>
    </xf>
    <xf numFmtId="170" fontId="36" fillId="3" borderId="77" xfId="1" applyNumberFormat="1" applyFont="1" applyFill="1" applyBorder="1" applyAlignment="1">
      <alignment horizontal="center"/>
    </xf>
    <xf numFmtId="170" fontId="36" fillId="3" borderId="76" xfId="1" applyNumberFormat="1" applyFont="1" applyFill="1" applyBorder="1" applyAlignment="1">
      <alignment horizontal="center"/>
    </xf>
    <xf numFmtId="0" fontId="33" fillId="2" borderId="0" xfId="0" applyFont="1" applyFill="1" applyBorder="1" applyAlignment="1" applyProtection="1">
      <alignment horizontal="left"/>
    </xf>
    <xf numFmtId="0" fontId="34" fillId="2" borderId="0" xfId="0" applyFont="1" applyFill="1" applyBorder="1" applyAlignment="1" applyProtection="1">
      <alignment horizontal="center" vertical="center"/>
    </xf>
    <xf numFmtId="178" fontId="29" fillId="2" borderId="0" xfId="2" applyNumberFormat="1"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0" fillId="0" borderId="0" xfId="0" applyAlignment="1">
      <alignment horizontal="center"/>
    </xf>
    <xf numFmtId="0" fontId="64" fillId="33" borderId="55" xfId="0" applyFont="1" applyFill="1" applyBorder="1" applyAlignment="1">
      <alignment horizontal="center"/>
    </xf>
    <xf numFmtId="0" fontId="64" fillId="33" borderId="56" xfId="0" applyFont="1" applyFill="1" applyBorder="1" applyAlignment="1">
      <alignment horizontal="center"/>
    </xf>
    <xf numFmtId="0" fontId="2" fillId="2" borderId="0" xfId="0" applyFont="1" applyFill="1" applyBorder="1" applyAlignment="1" applyProtection="1">
      <alignment horizontal="center" vertical="center"/>
    </xf>
    <xf numFmtId="0" fontId="13" fillId="9" borderId="11" xfId="22" applyFont="1" applyFill="1" applyBorder="1" applyAlignment="1">
      <alignment horizontal="center"/>
    </xf>
    <xf numFmtId="0" fontId="13" fillId="0" borderId="1" xfId="22" applyFont="1" applyFill="1" applyBorder="1" applyAlignment="1"/>
    <xf numFmtId="0" fontId="13" fillId="0" borderId="1" xfId="22" applyFont="1" applyFill="1" applyBorder="1" applyAlignment="1">
      <alignment horizontal="right"/>
    </xf>
    <xf numFmtId="49" fontId="0" fillId="0" borderId="0" xfId="0" applyNumberFormat="1"/>
    <xf numFmtId="49" fontId="0" fillId="0" borderId="0" xfId="0" quotePrefix="1" applyNumberFormat="1"/>
    <xf numFmtId="0" fontId="35" fillId="2" borderId="0" xfId="0" applyFont="1" applyFill="1" applyBorder="1" applyAlignment="1" applyProtection="1">
      <alignment vertical="center"/>
    </xf>
    <xf numFmtId="171" fontId="0" fillId="0" borderId="0" xfId="1" applyNumberFormat="1" applyFont="1" applyFill="1" applyBorder="1"/>
    <xf numFmtId="178" fontId="0" fillId="0" borderId="0" xfId="0" applyNumberFormat="1" applyFill="1" applyBorder="1"/>
    <xf numFmtId="0" fontId="0" fillId="0" borderId="0" xfId="0" applyFill="1" applyBorder="1"/>
    <xf numFmtId="178" fontId="0" fillId="0" borderId="0" xfId="0" applyNumberFormat="1" applyFill="1" applyBorder="1" applyAlignment="1">
      <alignment horizontal="center"/>
    </xf>
    <xf numFmtId="0" fontId="0" fillId="0" borderId="7" xfId="0" applyFill="1" applyBorder="1"/>
    <xf numFmtId="171" fontId="0" fillId="0" borderId="8" xfId="1" applyNumberFormat="1" applyFont="1" applyFill="1" applyBorder="1"/>
    <xf numFmtId="178" fontId="0" fillId="0" borderId="8" xfId="2" applyNumberFormat="1" applyFont="1" applyFill="1" applyBorder="1"/>
    <xf numFmtId="178" fontId="0" fillId="0" borderId="8" xfId="0" applyNumberFormat="1" applyFill="1" applyBorder="1"/>
    <xf numFmtId="0" fontId="0" fillId="0" borderId="8" xfId="0" applyFill="1" applyBorder="1"/>
    <xf numFmtId="168" fontId="0" fillId="0" borderId="8" xfId="2" applyFont="1" applyFill="1" applyBorder="1" applyAlignment="1">
      <alignment horizontal="center"/>
    </xf>
    <xf numFmtId="171" fontId="0" fillId="0" borderId="0" xfId="1" applyNumberFormat="1" applyFont="1" applyBorder="1" applyAlignment="1">
      <alignment horizontal="left"/>
    </xf>
    <xf numFmtId="0" fontId="5" fillId="2" borderId="0" xfId="0" applyFont="1" applyFill="1" applyBorder="1" applyAlignment="1" applyProtection="1">
      <alignment vertical="center"/>
    </xf>
    <xf numFmtId="14" fontId="26" fillId="2" borderId="77" xfId="0" applyNumberFormat="1" applyFont="1" applyFill="1" applyBorder="1" applyAlignment="1" applyProtection="1">
      <alignment horizontal="center" vertical="center"/>
    </xf>
    <xf numFmtId="0" fontId="34" fillId="2" borderId="77" xfId="0" applyFont="1" applyFill="1" applyBorder="1" applyAlignment="1" applyProtection="1">
      <alignment horizontal="center" vertical="center"/>
    </xf>
    <xf numFmtId="2" fontId="63" fillId="30" borderId="0" xfId="1" applyNumberFormat="1" applyFont="1" applyFill="1" applyBorder="1" applyAlignment="1">
      <alignment horizontal="left"/>
    </xf>
    <xf numFmtId="0" fontId="34" fillId="2" borderId="75" xfId="0" applyFont="1" applyFill="1" applyBorder="1" applyAlignment="1" applyProtection="1">
      <alignment horizontal="left" vertical="center"/>
    </xf>
    <xf numFmtId="0" fontId="35" fillId="2" borderId="0" xfId="0" applyFont="1" applyFill="1" applyBorder="1" applyAlignment="1" applyProtection="1">
      <alignment horizontal="left" vertical="center"/>
    </xf>
    <xf numFmtId="0" fontId="0" fillId="2" borderId="0" xfId="0" applyFill="1" applyBorder="1" applyAlignment="1" applyProtection="1">
      <alignment horizontal="right" vertical="center"/>
    </xf>
    <xf numFmtId="0" fontId="34" fillId="2" borderId="0" xfId="0" applyFont="1" applyFill="1" applyBorder="1" applyAlignment="1" applyProtection="1">
      <alignment horizontal="center"/>
    </xf>
    <xf numFmtId="0" fontId="0" fillId="2" borderId="0" xfId="0" applyFill="1" applyBorder="1" applyAlignment="1" applyProtection="1"/>
    <xf numFmtId="0" fontId="0" fillId="2" borderId="0" xfId="0" applyFill="1" applyBorder="1" applyAlignment="1" applyProtection="1">
      <alignment vertical="top"/>
    </xf>
    <xf numFmtId="0" fontId="7" fillId="2" borderId="0" xfId="0" applyFont="1" applyFill="1" applyBorder="1" applyAlignment="1" applyProtection="1">
      <alignment horizontal="left" vertical="center"/>
    </xf>
    <xf numFmtId="164" fontId="68" fillId="2" borderId="0" xfId="0" applyNumberFormat="1" applyFont="1" applyFill="1" applyBorder="1" applyAlignment="1" applyProtection="1">
      <alignment horizontal="center" vertical="center"/>
    </xf>
    <xf numFmtId="166" fontId="68" fillId="2" borderId="0" xfId="0" applyNumberFormat="1" applyFont="1" applyFill="1" applyBorder="1" applyAlignment="1" applyProtection="1">
      <alignment horizontal="center" vertical="center"/>
    </xf>
    <xf numFmtId="0" fontId="0" fillId="2" borderId="0" xfId="0" applyFill="1" applyBorder="1" applyAlignment="1" applyProtection="1">
      <alignment horizontal="left" vertical="center"/>
    </xf>
    <xf numFmtId="0" fontId="68" fillId="2" borderId="0" xfId="0" applyFont="1" applyFill="1" applyBorder="1" applyAlignment="1" applyProtection="1">
      <alignment horizontal="left" vertical="center"/>
    </xf>
    <xf numFmtId="178" fontId="68" fillId="2" borderId="0" xfId="0" applyNumberFormat="1" applyFont="1" applyFill="1" applyBorder="1" applyAlignment="1" applyProtection="1">
      <alignment vertical="center"/>
    </xf>
    <xf numFmtId="168" fontId="68" fillId="2" borderId="0" xfId="0" applyNumberFormat="1" applyFont="1" applyFill="1" applyBorder="1" applyAlignment="1" applyProtection="1">
      <alignment vertical="center"/>
    </xf>
    <xf numFmtId="170" fontId="36" fillId="15" borderId="75" xfId="1" applyNumberFormat="1" applyFont="1" applyFill="1" applyBorder="1" applyAlignment="1">
      <alignment horizontal="center"/>
    </xf>
    <xf numFmtId="170" fontId="36" fillId="15" borderId="77" xfId="1" applyNumberFormat="1" applyFont="1" applyFill="1" applyBorder="1" applyAlignment="1">
      <alignment horizontal="center"/>
    </xf>
    <xf numFmtId="170" fontId="36" fillId="15" borderId="76" xfId="1" applyNumberFormat="1" applyFont="1" applyFill="1" applyBorder="1" applyAlignment="1">
      <alignment horizontal="center"/>
    </xf>
    <xf numFmtId="0" fontId="24" fillId="2" borderId="0" xfId="0" applyFont="1" applyFill="1" applyBorder="1" applyAlignment="1" applyProtection="1">
      <alignment vertical="center" wrapText="1"/>
    </xf>
    <xf numFmtId="0" fontId="0" fillId="0" borderId="0" xfId="0" applyFill="1" applyBorder="1" applyAlignment="1" applyProtection="1">
      <alignment horizontal="center"/>
    </xf>
    <xf numFmtId="0" fontId="0" fillId="0" borderId="0" xfId="0" applyFill="1" applyBorder="1" applyProtection="1"/>
    <xf numFmtId="2" fontId="14" fillId="0" borderId="0" xfId="2" applyNumberFormat="1" applyFont="1" applyFill="1" applyBorder="1" applyAlignment="1" applyProtection="1">
      <alignment horizontal="center"/>
    </xf>
    <xf numFmtId="0" fontId="17" fillId="0" borderId="0" xfId="0" applyFont="1" applyFill="1" applyBorder="1" applyProtection="1"/>
    <xf numFmtId="0" fontId="34" fillId="0" borderId="0" xfId="0"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36"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28" fillId="0" borderId="0" xfId="0" applyFont="1" applyFill="1" applyBorder="1" applyAlignment="1" applyProtection="1">
      <alignment vertical="center"/>
      <protection locked="0"/>
    </xf>
    <xf numFmtId="14" fontId="37" fillId="0" borderId="0" xfId="0" applyNumberFormat="1" applyFont="1" applyFill="1" applyBorder="1" applyAlignment="1" applyProtection="1">
      <alignment vertical="center"/>
    </xf>
    <xf numFmtId="0" fontId="36" fillId="0" borderId="0" xfId="0" applyFont="1" applyFill="1" applyBorder="1" applyAlignment="1" applyProtection="1"/>
    <xf numFmtId="0" fontId="2" fillId="2" borderId="0" xfId="0" applyFont="1" applyFill="1" applyBorder="1" applyAlignment="1"/>
    <xf numFmtId="170" fontId="12" fillId="0" borderId="0" xfId="1" applyNumberFormat="1" applyFont="1" applyFill="1" applyBorder="1" applyAlignment="1">
      <alignment vertical="center"/>
    </xf>
    <xf numFmtId="0" fontId="11" fillId="2" borderId="75" xfId="0" applyFont="1" applyFill="1" applyBorder="1" applyAlignment="1"/>
    <xf numFmtId="14" fontId="22" fillId="2" borderId="76" xfId="0" applyNumberFormat="1" applyFont="1" applyFill="1" applyBorder="1" applyAlignment="1">
      <alignment horizontal="left"/>
    </xf>
    <xf numFmtId="0" fontId="11" fillId="2" borderId="7" xfId="0" applyFont="1" applyFill="1" applyBorder="1" applyAlignment="1"/>
    <xf numFmtId="14" fontId="22" fillId="2" borderId="9" xfId="0" applyNumberFormat="1" applyFont="1" applyFill="1" applyBorder="1" applyAlignment="1">
      <alignment horizontal="left"/>
    </xf>
    <xf numFmtId="0" fontId="0" fillId="0" borderId="32" xfId="0" applyBorder="1"/>
    <xf numFmtId="49" fontId="70" fillId="22" borderId="69" xfId="0" applyNumberFormat="1" applyFont="1" applyFill="1" applyBorder="1" applyAlignment="1" applyProtection="1">
      <alignment horizontal="center" vertical="center"/>
      <protection locked="0"/>
    </xf>
    <xf numFmtId="49" fontId="70" fillId="22" borderId="70" xfId="0" applyNumberFormat="1" applyFont="1" applyFill="1" applyBorder="1" applyAlignment="1" applyProtection="1">
      <alignment horizontal="center" vertical="center"/>
      <protection locked="0"/>
    </xf>
    <xf numFmtId="49" fontId="70" fillId="22" borderId="71" xfId="0" applyNumberFormat="1" applyFont="1" applyFill="1" applyBorder="1" applyAlignment="1" applyProtection="1">
      <alignment horizontal="center" vertical="center"/>
      <protection locked="0"/>
    </xf>
    <xf numFmtId="14" fontId="0" fillId="0" borderId="0" xfId="1" applyNumberFormat="1" applyFont="1" applyAlignment="1">
      <alignment horizontal="left"/>
    </xf>
    <xf numFmtId="168" fontId="0" fillId="0" borderId="0" xfId="0" applyNumberFormat="1" applyAlignment="1">
      <alignment horizontal="right"/>
    </xf>
    <xf numFmtId="2" fontId="72" fillId="2" borderId="0" xfId="2" applyNumberFormat="1" applyFont="1" applyFill="1" applyBorder="1" applyAlignment="1" applyProtection="1">
      <alignment horizontal="center"/>
    </xf>
    <xf numFmtId="0" fontId="20" fillId="2" borderId="0" xfId="0" applyFont="1" applyFill="1" applyProtection="1"/>
    <xf numFmtId="0" fontId="20" fillId="2" borderId="0" xfId="0" applyFont="1" applyFill="1" applyBorder="1" applyProtection="1"/>
    <xf numFmtId="9" fontId="36" fillId="13" borderId="0" xfId="9" applyFont="1" applyFill="1" applyBorder="1" applyAlignment="1">
      <alignment horizontal="left"/>
    </xf>
    <xf numFmtId="169" fontId="0" fillId="0" borderId="0" xfId="0" applyNumberFormat="1" applyFont="1" applyFill="1" applyBorder="1" applyAlignment="1">
      <alignment horizontal="left"/>
    </xf>
    <xf numFmtId="1" fontId="0" fillId="0" borderId="9" xfId="2" applyNumberFormat="1" applyFont="1" applyBorder="1" applyAlignment="1">
      <alignment horizontal="center"/>
    </xf>
    <xf numFmtId="1" fontId="36" fillId="11" borderId="0" xfId="0" applyNumberFormat="1" applyFont="1" applyFill="1" applyBorder="1" applyAlignment="1">
      <alignment horizontal="left"/>
    </xf>
    <xf numFmtId="0" fontId="0" fillId="2" borderId="0" xfId="0" applyFill="1" applyBorder="1" applyAlignment="1" applyProtection="1">
      <alignment horizontal="right"/>
    </xf>
    <xf numFmtId="0" fontId="42" fillId="2" borderId="0" xfId="0" applyFont="1" applyFill="1" applyBorder="1" applyAlignment="1" applyProtection="1">
      <alignment horizontal="right"/>
    </xf>
    <xf numFmtId="14" fontId="42" fillId="2"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2" fillId="2" borderId="0" xfId="0" applyFont="1" applyFill="1" applyBorder="1" applyAlignment="1" applyProtection="1"/>
    <xf numFmtId="0" fontId="0" fillId="2" borderId="77" xfId="0" applyFill="1" applyBorder="1" applyProtection="1"/>
    <xf numFmtId="0" fontId="0" fillId="2" borderId="0" xfId="0" applyFill="1" applyBorder="1" applyAlignment="1" applyProtection="1">
      <alignment horizontal="center" vertical="center"/>
    </xf>
    <xf numFmtId="3" fontId="15" fillId="2" borderId="0" xfId="1" applyNumberFormat="1" applyFont="1" applyFill="1" applyBorder="1" applyAlignment="1" applyProtection="1">
      <alignment horizontal="center"/>
    </xf>
    <xf numFmtId="0" fontId="17" fillId="2" borderId="0" xfId="0" applyFont="1" applyFill="1" applyBorder="1" applyAlignment="1" applyProtection="1">
      <alignment vertical="top"/>
    </xf>
    <xf numFmtId="0" fontId="17" fillId="2" borderId="0" xfId="0" applyFont="1" applyFill="1" applyBorder="1" applyAlignment="1" applyProtection="1">
      <alignment vertical="center"/>
    </xf>
    <xf numFmtId="0" fontId="2" fillId="2" borderId="75" xfId="0" applyFont="1" applyFill="1" applyBorder="1" applyAlignment="1"/>
    <xf numFmtId="0" fontId="22" fillId="2" borderId="76" xfId="0" applyFont="1" applyFill="1" applyBorder="1" applyAlignment="1">
      <alignment horizontal="left"/>
    </xf>
    <xf numFmtId="0" fontId="22" fillId="2" borderId="9" xfId="0" applyFont="1" applyFill="1" applyBorder="1" applyAlignment="1">
      <alignment horizontal="left"/>
    </xf>
    <xf numFmtId="0" fontId="0" fillId="0" borderId="75" xfId="0" applyFont="1" applyFill="1" applyBorder="1" applyAlignment="1">
      <alignment horizontal="left"/>
    </xf>
    <xf numFmtId="0" fontId="2" fillId="0" borderId="77" xfId="0" applyFont="1" applyFill="1" applyBorder="1" applyAlignment="1">
      <alignment horizontal="center"/>
    </xf>
    <xf numFmtId="168" fontId="0" fillId="0" borderId="77" xfId="2" applyFont="1" applyFill="1" applyBorder="1" applyAlignment="1">
      <alignment horizontal="center"/>
    </xf>
    <xf numFmtId="168" fontId="0" fillId="0" borderId="76" xfId="2" applyFont="1" applyFill="1" applyBorder="1" applyAlignment="1">
      <alignment horizontal="center"/>
    </xf>
    <xf numFmtId="0" fontId="0" fillId="0" borderId="0" xfId="0" applyProtection="1"/>
    <xf numFmtId="0" fontId="0" fillId="2" borderId="0" xfId="0" applyFill="1" applyBorder="1" applyAlignment="1" applyProtection="1">
      <alignment horizontal="left"/>
    </xf>
    <xf numFmtId="0" fontId="69" fillId="2" borderId="0" xfId="0" applyFont="1" applyFill="1" applyBorder="1" applyAlignment="1" applyProtection="1">
      <alignment vertical="center"/>
    </xf>
    <xf numFmtId="170" fontId="40" fillId="22" borderId="78" xfId="0" applyNumberFormat="1" applyFont="1" applyFill="1" applyBorder="1" applyAlignment="1" applyProtection="1">
      <alignment horizontal="center" vertical="center"/>
      <protection locked="0"/>
    </xf>
    <xf numFmtId="170" fontId="40" fillId="22" borderId="8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0" xfId="0" applyAlignment="1">
      <alignment horizontal="center"/>
    </xf>
    <xf numFmtId="0" fontId="0" fillId="0" borderId="8" xfId="0" applyBorder="1" applyAlignment="1">
      <alignment horizontal="center"/>
    </xf>
    <xf numFmtId="0" fontId="0" fillId="0" borderId="0" xfId="0" applyBorder="1" applyAlignment="1">
      <alignment horizontal="center"/>
    </xf>
    <xf numFmtId="175" fontId="2" fillId="0" borderId="0" xfId="0" applyNumberFormat="1" applyFont="1" applyFill="1" applyBorder="1" applyAlignment="1">
      <alignment horizontal="center"/>
    </xf>
    <xf numFmtId="178" fontId="0" fillId="0" borderId="0" xfId="2" applyNumberFormat="1" applyFont="1" applyAlignment="1">
      <alignment horizontal="center"/>
    </xf>
    <xf numFmtId="0" fontId="7" fillId="0" borderId="0" xfId="0" applyFont="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87" xfId="0" applyBorder="1"/>
    <xf numFmtId="9" fontId="0" fillId="0" borderId="87" xfId="9" applyFont="1" applyBorder="1"/>
    <xf numFmtId="10" fontId="0" fillId="0" borderId="87" xfId="9" applyNumberFormat="1" applyFont="1" applyBorder="1" applyAlignment="1">
      <alignment horizontal="center"/>
    </xf>
    <xf numFmtId="171" fontId="0" fillId="0" borderId="87" xfId="1" applyNumberFormat="1" applyFont="1" applyBorder="1"/>
    <xf numFmtId="171" fontId="0" fillId="0" borderId="88" xfId="1" applyNumberFormat="1" applyFont="1" applyBorder="1"/>
    <xf numFmtId="172" fontId="0" fillId="0" borderId="8" xfId="1" applyNumberFormat="1" applyFont="1" applyBorder="1"/>
    <xf numFmtId="166" fontId="40" fillId="22" borderId="9" xfId="2" applyNumberFormat="1" applyFont="1" applyFill="1" applyBorder="1" applyAlignment="1" applyProtection="1">
      <alignment horizontal="center" vertical="center"/>
    </xf>
    <xf numFmtId="166" fontId="40" fillId="22" borderId="79" xfId="2" applyNumberFormat="1" applyFont="1" applyFill="1" applyBorder="1" applyAlignment="1" applyProtection="1">
      <alignment horizontal="center" vertical="center"/>
    </xf>
    <xf numFmtId="0" fontId="0" fillId="0" borderId="89" xfId="0" applyBorder="1"/>
    <xf numFmtId="9" fontId="73" fillId="2" borderId="0" xfId="9" applyFont="1" applyFill="1" applyBorder="1" applyAlignment="1" applyProtection="1">
      <alignment horizontal="center" vertical="center"/>
    </xf>
    <xf numFmtId="0" fontId="74" fillId="2" borderId="0" xfId="0" applyFont="1" applyFill="1" applyBorder="1" applyAlignment="1" applyProtection="1">
      <alignment horizontal="left" vertical="center"/>
    </xf>
    <xf numFmtId="170" fontId="29" fillId="2" borderId="0" xfId="0" applyNumberFormat="1" applyFont="1" applyFill="1" applyBorder="1" applyAlignment="1" applyProtection="1">
      <alignment horizontal="center" vertical="center"/>
    </xf>
    <xf numFmtId="166" fontId="29" fillId="2" borderId="0" xfId="2" applyNumberFormat="1" applyFont="1" applyFill="1" applyBorder="1" applyAlignment="1" applyProtection="1">
      <alignment horizontal="center" vertical="center"/>
    </xf>
    <xf numFmtId="170" fontId="29" fillId="13" borderId="78" xfId="0" applyNumberFormat="1" applyFont="1" applyFill="1" applyBorder="1" applyAlignment="1" applyProtection="1">
      <alignment horizontal="center" vertical="center"/>
    </xf>
    <xf numFmtId="166" fontId="29" fillId="13" borderId="90" xfId="2" applyNumberFormat="1" applyFont="1" applyFill="1" applyBorder="1" applyAlignment="1" applyProtection="1">
      <alignment horizontal="center" vertical="center"/>
    </xf>
    <xf numFmtId="14" fontId="0" fillId="0" borderId="0" xfId="1" applyNumberFormat="1" applyFont="1" applyAlignment="1">
      <alignment horizontal="right"/>
    </xf>
    <xf numFmtId="14" fontId="17" fillId="2" borderId="0" xfId="0" applyNumberFormat="1" applyFont="1" applyFill="1" applyBorder="1" applyAlignment="1" applyProtection="1">
      <alignment horizontal="left"/>
    </xf>
    <xf numFmtId="0" fontId="42" fillId="2" borderId="0" xfId="0" applyFont="1" applyFill="1" applyBorder="1" applyAlignment="1" applyProtection="1">
      <alignment horizontal="center" vertical="top"/>
    </xf>
    <xf numFmtId="0" fontId="0" fillId="0" borderId="0" xfId="0" applyAlignment="1">
      <alignment horizontal="center"/>
    </xf>
    <xf numFmtId="0" fontId="0" fillId="0" borderId="0" xfId="0" applyAlignment="1">
      <alignment horizontal="center"/>
    </xf>
    <xf numFmtId="170" fontId="36" fillId="3" borderId="93" xfId="1" applyNumberFormat="1" applyFont="1" applyFill="1" applyBorder="1" applyAlignment="1">
      <alignment horizontal="center"/>
    </xf>
    <xf numFmtId="185" fontId="36" fillId="3" borderId="32" xfId="1" applyNumberFormat="1" applyFont="1" applyFill="1" applyBorder="1" applyAlignment="1">
      <alignment horizontal="center"/>
    </xf>
    <xf numFmtId="1" fontId="36" fillId="3" borderId="32" xfId="1" applyNumberFormat="1" applyFont="1" applyFill="1" applyBorder="1" applyAlignment="1">
      <alignment horizontal="center"/>
    </xf>
    <xf numFmtId="170" fontId="36" fillId="2" borderId="0" xfId="1" applyNumberFormat="1" applyFont="1" applyFill="1" applyBorder="1" applyAlignment="1">
      <alignment horizontal="left"/>
    </xf>
    <xf numFmtId="170" fontId="36" fillId="2" borderId="0" xfId="1" applyNumberFormat="1" applyFont="1" applyFill="1" applyBorder="1" applyAlignment="1">
      <alignment horizontal="center"/>
    </xf>
    <xf numFmtId="170" fontId="36" fillId="3" borderId="32" xfId="9" applyNumberFormat="1" applyFont="1" applyFill="1" applyBorder="1" applyAlignment="1">
      <alignment horizontal="center"/>
    </xf>
    <xf numFmtId="186" fontId="36" fillId="3" borderId="32" xfId="9" applyNumberFormat="1" applyFont="1" applyFill="1" applyBorder="1" applyAlignment="1">
      <alignment horizontal="center"/>
    </xf>
    <xf numFmtId="185" fontId="36" fillId="3" borderId="33" xfId="9" applyNumberFormat="1" applyFont="1" applyFill="1" applyBorder="1" applyAlignment="1">
      <alignment horizontal="center"/>
    </xf>
    <xf numFmtId="9" fontId="36" fillId="22" borderId="33" xfId="9" applyFont="1" applyFill="1" applyBorder="1" applyAlignment="1">
      <alignment horizontal="center"/>
    </xf>
    <xf numFmtId="170" fontId="0" fillId="0" borderId="0" xfId="0" applyNumberFormat="1" applyAlignment="1">
      <alignment horizontal="right"/>
    </xf>
    <xf numFmtId="9" fontId="36" fillId="22" borderId="32" xfId="9" applyFont="1" applyFill="1" applyBorder="1" applyAlignment="1">
      <alignment horizontal="center"/>
    </xf>
    <xf numFmtId="171" fontId="0" fillId="2" borderId="0" xfId="1" applyNumberFormat="1" applyFont="1" applyFill="1" applyAlignment="1">
      <alignment horizontal="center"/>
    </xf>
    <xf numFmtId="0" fontId="0" fillId="0" borderId="0" xfId="0" applyAlignment="1">
      <alignment horizontal="center"/>
    </xf>
    <xf numFmtId="172" fontId="1" fillId="0" borderId="0" xfId="1" applyNumberFormat="1" applyFont="1" applyFill="1" applyBorder="1" applyAlignment="1">
      <alignment horizontal="center"/>
    </xf>
    <xf numFmtId="169" fontId="0" fillId="0" borderId="0" xfId="1" applyFont="1" applyFill="1" applyBorder="1" applyAlignment="1"/>
    <xf numFmtId="0" fontId="13" fillId="0" borderId="1" xfId="23" applyFont="1" applyFill="1" applyBorder="1" applyAlignment="1">
      <alignment wrapText="1"/>
    </xf>
    <xf numFmtId="170" fontId="0" fillId="0" borderId="0" xfId="1" applyNumberFormat="1" applyFont="1" applyFill="1" applyBorder="1" applyAlignment="1"/>
    <xf numFmtId="168" fontId="0" fillId="0" borderId="0" xfId="2" applyFont="1" applyFill="1" applyBorder="1" applyAlignment="1"/>
    <xf numFmtId="169" fontId="20" fillId="0" borderId="0" xfId="1" applyNumberFormat="1" applyFont="1" applyFill="1" applyBorder="1"/>
    <xf numFmtId="179" fontId="0" fillId="0" borderId="0" xfId="1" applyNumberFormat="1" applyFont="1" applyFill="1" applyBorder="1"/>
    <xf numFmtId="166" fontId="68" fillId="2" borderId="0" xfId="0" applyNumberFormat="1" applyFont="1" applyFill="1" applyBorder="1" applyAlignment="1" applyProtection="1">
      <alignment vertical="center"/>
    </xf>
    <xf numFmtId="168" fontId="0" fillId="22" borderId="0" xfId="2" applyFont="1" applyFill="1" applyBorder="1"/>
    <xf numFmtId="171" fontId="0" fillId="22" borderId="0" xfId="1" applyNumberFormat="1" applyFont="1" applyFill="1" applyBorder="1" applyAlignment="1">
      <alignment horizontal="center" vertical="center"/>
    </xf>
    <xf numFmtId="0" fontId="0" fillId="22" borderId="0" xfId="0" applyFill="1"/>
    <xf numFmtId="0" fontId="0" fillId="22" borderId="0" xfId="0" applyFont="1" applyFill="1"/>
    <xf numFmtId="169" fontId="0" fillId="22" borderId="0" xfId="1" applyFont="1" applyFill="1" applyAlignment="1">
      <alignment horizontal="left"/>
    </xf>
    <xf numFmtId="0" fontId="0" fillId="22" borderId="0" xfId="0" applyFill="1" applyAlignment="1">
      <alignment horizontal="right"/>
    </xf>
    <xf numFmtId="166" fontId="0" fillId="2" borderId="0" xfId="0" applyNumberFormat="1" applyFill="1" applyProtection="1"/>
    <xf numFmtId="14" fontId="28" fillId="22" borderId="50" xfId="0" applyNumberFormat="1" applyFont="1" applyFill="1" applyBorder="1" applyAlignment="1" applyProtection="1">
      <alignment horizontal="center" vertical="center"/>
      <protection locked="0"/>
    </xf>
    <xf numFmtId="3" fontId="28" fillId="22" borderId="59" xfId="1" applyNumberFormat="1" applyFont="1" applyFill="1" applyBorder="1" applyAlignment="1" applyProtection="1">
      <alignment horizontal="center" vertical="center"/>
      <protection locked="0"/>
    </xf>
    <xf numFmtId="0" fontId="34" fillId="2" borderId="81" xfId="0" applyFont="1" applyFill="1" applyBorder="1" applyAlignment="1" applyProtection="1">
      <alignment horizontal="center" vertical="center"/>
    </xf>
    <xf numFmtId="0" fontId="0" fillId="0" borderId="0" xfId="0" applyAlignment="1">
      <alignment horizontal="center"/>
    </xf>
    <xf numFmtId="0" fontId="0" fillId="0" borderId="2" xfId="0" applyFill="1" applyBorder="1"/>
    <xf numFmtId="0" fontId="0" fillId="0" borderId="96" xfId="0" applyBorder="1"/>
    <xf numFmtId="1" fontId="0" fillId="0" borderId="6" xfId="2" applyNumberFormat="1" applyFont="1" applyBorder="1" applyAlignment="1">
      <alignment horizontal="center"/>
    </xf>
    <xf numFmtId="0" fontId="0" fillId="0" borderId="97" xfId="0" applyBorder="1" applyAlignment="1">
      <alignment horizontal="center"/>
    </xf>
    <xf numFmtId="0" fontId="0" fillId="0" borderId="6" xfId="0" applyBorder="1" applyAlignment="1">
      <alignment horizontal="center"/>
    </xf>
    <xf numFmtId="178" fontId="0" fillId="0" borderId="6" xfId="2" applyNumberFormat="1" applyFont="1" applyBorder="1" applyAlignment="1">
      <alignment horizontal="center"/>
    </xf>
    <xf numFmtId="9" fontId="0" fillId="0" borderId="6" xfId="9" applyFont="1" applyBorder="1" applyAlignment="1">
      <alignment horizontal="center"/>
    </xf>
    <xf numFmtId="171" fontId="0" fillId="0" borderId="6" xfId="1" applyNumberFormat="1" applyFont="1" applyBorder="1" applyAlignment="1">
      <alignment horizontal="center"/>
    </xf>
    <xf numFmtId="171" fontId="0" fillId="0" borderId="9" xfId="1" applyNumberFormat="1" applyFont="1" applyBorder="1" applyAlignment="1">
      <alignment horizontal="center"/>
    </xf>
    <xf numFmtId="0" fontId="75" fillId="22" borderId="50" xfId="0" applyFont="1" applyFill="1" applyBorder="1" applyAlignment="1" applyProtection="1">
      <alignment vertical="center"/>
      <protection locked="0"/>
    </xf>
    <xf numFmtId="1" fontId="0" fillId="0" borderId="0" xfId="1" applyNumberFormat="1" applyFont="1" applyFill="1"/>
    <xf numFmtId="187" fontId="0" fillId="11" borderId="0" xfId="0" applyNumberFormat="1" applyFill="1"/>
    <xf numFmtId="170" fontId="0" fillId="11" borderId="0" xfId="0" applyNumberFormat="1" applyFill="1"/>
    <xf numFmtId="0" fontId="0" fillId="11" borderId="0" xfId="0" applyFill="1"/>
    <xf numFmtId="1" fontId="0" fillId="11" borderId="0" xfId="1" applyNumberFormat="1" applyFont="1" applyFill="1"/>
    <xf numFmtId="168" fontId="68" fillId="2" borderId="73" xfId="0" applyNumberFormat="1" applyFont="1" applyFill="1" applyBorder="1" applyAlignment="1" applyProtection="1">
      <alignment horizontal="center" vertical="center"/>
    </xf>
    <xf numFmtId="0" fontId="69" fillId="22" borderId="83" xfId="0" applyFont="1" applyFill="1" applyBorder="1" applyAlignment="1" applyProtection="1">
      <alignment horizontal="center" vertical="center"/>
      <protection locked="0"/>
    </xf>
    <xf numFmtId="0" fontId="69" fillId="22" borderId="84" xfId="0" applyFont="1" applyFill="1" applyBorder="1" applyAlignment="1" applyProtection="1">
      <alignment horizontal="center" vertical="center"/>
      <protection locked="0"/>
    </xf>
    <xf numFmtId="0" fontId="69" fillId="22" borderId="82" xfId="0" applyFont="1" applyFill="1" applyBorder="1" applyAlignment="1" applyProtection="1">
      <alignment horizontal="center" vertical="center"/>
      <protection locked="0"/>
    </xf>
    <xf numFmtId="0" fontId="77" fillId="2" borderId="0" xfId="0" applyFont="1" applyFill="1" applyBorder="1" applyAlignment="1" applyProtection="1">
      <alignment vertical="center" wrapText="1"/>
    </xf>
    <xf numFmtId="170" fontId="64" fillId="31" borderId="33" xfId="1" applyNumberFormat="1" applyFont="1" applyFill="1" applyBorder="1" applyAlignment="1">
      <alignment horizontal="left"/>
    </xf>
    <xf numFmtId="0" fontId="17" fillId="0" borderId="6" xfId="0" applyFont="1" applyBorder="1" applyProtection="1">
      <protection locked="0"/>
    </xf>
    <xf numFmtId="0" fontId="17" fillId="0" borderId="6" xfId="0" applyFont="1" applyFill="1" applyBorder="1" applyProtection="1">
      <protection locked="0"/>
    </xf>
    <xf numFmtId="172" fontId="22" fillId="2" borderId="6" xfId="0" applyNumberFormat="1" applyFont="1" applyFill="1" applyBorder="1" applyAlignment="1">
      <alignment horizontal="left"/>
    </xf>
    <xf numFmtId="2" fontId="0" fillId="0" borderId="0" xfId="0" applyNumberFormat="1" applyFont="1" applyFill="1" applyBorder="1" applyAlignment="1">
      <alignment horizontal="center"/>
    </xf>
    <xf numFmtId="0" fontId="7" fillId="0" borderId="0" xfId="0" applyFont="1" applyBorder="1" applyProtection="1"/>
    <xf numFmtId="0" fontId="11" fillId="0" borderId="0" xfId="0" applyFont="1" applyAlignment="1" applyProtection="1">
      <alignment wrapText="1"/>
    </xf>
    <xf numFmtId="0" fontId="7" fillId="0" borderId="0" xfId="0" applyFont="1" applyProtection="1"/>
    <xf numFmtId="0" fontId="11" fillId="0" borderId="0" xfId="0" applyFont="1" applyAlignment="1" applyProtection="1"/>
    <xf numFmtId="0" fontId="7" fillId="0" borderId="2" xfId="0" applyFont="1" applyBorder="1" applyProtection="1"/>
    <xf numFmtId="0" fontId="7" fillId="0" borderId="6" xfId="0" applyFont="1" applyBorder="1" applyProtection="1"/>
    <xf numFmtId="0" fontId="7" fillId="0" borderId="7" xfId="0" applyFont="1" applyBorder="1" applyProtection="1"/>
    <xf numFmtId="0" fontId="7" fillId="0" borderId="8" xfId="0" applyFont="1" applyBorder="1" applyProtection="1"/>
    <xf numFmtId="0" fontId="7" fillId="0" borderId="9" xfId="0" applyFont="1" applyBorder="1" applyProtection="1"/>
    <xf numFmtId="0" fontId="37" fillId="0" borderId="0" xfId="0" applyFont="1" applyAlignment="1" applyProtection="1">
      <alignment vertical="center"/>
    </xf>
    <xf numFmtId="0" fontId="17" fillId="0" borderId="0" xfId="0" applyFont="1" applyProtection="1"/>
    <xf numFmtId="170" fontId="36" fillId="22" borderId="33" xfId="1" applyNumberFormat="1" applyFont="1" applyFill="1" applyBorder="1" applyAlignment="1">
      <alignment horizontal="center"/>
    </xf>
    <xf numFmtId="14" fontId="0" fillId="4" borderId="0" xfId="1" applyNumberFormat="1" applyFont="1" applyFill="1" applyAlignment="1">
      <alignment horizontal="right"/>
    </xf>
    <xf numFmtId="14" fontId="0" fillId="4" borderId="0" xfId="1" applyNumberFormat="1" applyFont="1" applyFill="1" applyAlignment="1">
      <alignment horizontal="left"/>
    </xf>
    <xf numFmtId="14" fontId="0" fillId="4" borderId="0" xfId="0" applyNumberFormat="1" applyFill="1" applyAlignment="1">
      <alignment horizontal="right"/>
    </xf>
    <xf numFmtId="0" fontId="2" fillId="0" borderId="106" xfId="0" applyFont="1" applyBorder="1" applyAlignment="1">
      <alignment horizontal="center"/>
    </xf>
    <xf numFmtId="168" fontId="0" fillId="0" borderId="106" xfId="2" applyFont="1" applyFill="1" applyBorder="1" applyAlignment="1">
      <alignment horizontal="center"/>
    </xf>
    <xf numFmtId="0" fontId="22" fillId="4" borderId="6" xfId="0" applyFont="1" applyFill="1" applyBorder="1" applyAlignment="1">
      <alignment horizontal="left"/>
    </xf>
    <xf numFmtId="0" fontId="39" fillId="4" borderId="0"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10" fontId="0" fillId="0" borderId="0" xfId="9" applyNumberFormat="1" applyFont="1"/>
    <xf numFmtId="0" fontId="10" fillId="11" borderId="8" xfId="0" applyFont="1" applyFill="1" applyBorder="1" applyAlignment="1">
      <alignment horizontal="left"/>
    </xf>
    <xf numFmtId="0" fontId="10" fillId="11" borderId="0" xfId="0" applyFont="1" applyFill="1" applyBorder="1" applyAlignment="1">
      <alignment horizontal="center"/>
    </xf>
    <xf numFmtId="10" fontId="11" fillId="11" borderId="3" xfId="9" applyNumberFormat="1" applyFont="1" applyFill="1" applyBorder="1" applyAlignment="1">
      <alignment horizontal="left"/>
    </xf>
    <xf numFmtId="10" fontId="7" fillId="11" borderId="4" xfId="9" applyNumberFormat="1" applyFont="1" applyFill="1" applyBorder="1" applyAlignment="1">
      <alignment horizontal="center"/>
    </xf>
    <xf numFmtId="10" fontId="7" fillId="11" borderId="5" xfId="9" applyNumberFormat="1" applyFont="1" applyFill="1" applyBorder="1" applyAlignment="1">
      <alignment horizontal="center"/>
    </xf>
    <xf numFmtId="10" fontId="0" fillId="11" borderId="0" xfId="0" applyNumberFormat="1" applyFill="1"/>
    <xf numFmtId="0" fontId="0" fillId="11" borderId="0" xfId="0" applyFill="1" applyAlignment="1">
      <alignment horizontal="center"/>
    </xf>
    <xf numFmtId="10" fontId="11" fillId="11" borderId="2" xfId="9" applyNumberFormat="1" applyFont="1" applyFill="1" applyBorder="1" applyAlignment="1">
      <alignment horizontal="left"/>
    </xf>
    <xf numFmtId="10" fontId="7" fillId="11" borderId="0" xfId="9" applyNumberFormat="1" applyFont="1" applyFill="1" applyBorder="1" applyAlignment="1">
      <alignment horizontal="center"/>
    </xf>
    <xf numFmtId="10" fontId="7" fillId="11" borderId="6" xfId="9" applyNumberFormat="1" applyFont="1" applyFill="1" applyBorder="1" applyAlignment="1">
      <alignment horizontal="center"/>
    </xf>
    <xf numFmtId="10" fontId="11" fillId="11" borderId="7" xfId="9" applyNumberFormat="1" applyFont="1" applyFill="1" applyBorder="1" applyAlignment="1">
      <alignment horizontal="left"/>
    </xf>
    <xf numFmtId="10" fontId="7" fillId="11" borderId="8" xfId="9" applyNumberFormat="1" applyFont="1" applyFill="1" applyBorder="1" applyAlignment="1">
      <alignment horizontal="center"/>
    </xf>
    <xf numFmtId="10" fontId="7" fillId="11" borderId="9" xfId="9" applyNumberFormat="1" applyFont="1" applyFill="1" applyBorder="1" applyAlignment="1">
      <alignment horizontal="center"/>
    </xf>
    <xf numFmtId="10" fontId="25" fillId="11" borderId="16" xfId="9" applyNumberFormat="1" applyFont="1" applyFill="1" applyBorder="1" applyAlignment="1">
      <alignment horizontal="left"/>
    </xf>
    <xf numFmtId="10" fontId="25" fillId="11" borderId="17" xfId="9" applyNumberFormat="1" applyFont="1" applyFill="1" applyBorder="1" applyAlignment="1">
      <alignment horizontal="center"/>
    </xf>
    <xf numFmtId="10" fontId="25" fillId="11" borderId="18" xfId="9" applyNumberFormat="1" applyFont="1" applyFill="1" applyBorder="1" applyAlignment="1">
      <alignment horizontal="center"/>
    </xf>
    <xf numFmtId="0" fontId="0" fillId="3" borderId="0" xfId="0" applyFill="1"/>
    <xf numFmtId="10" fontId="11" fillId="3" borderId="2" xfId="9" applyNumberFormat="1" applyFont="1" applyFill="1" applyBorder="1" applyAlignment="1">
      <alignment horizontal="left"/>
    </xf>
    <xf numFmtId="10" fontId="11" fillId="3" borderId="7" xfId="9" applyNumberFormat="1" applyFont="1" applyFill="1" applyBorder="1" applyAlignment="1">
      <alignment horizontal="left"/>
    </xf>
    <xf numFmtId="10" fontId="0" fillId="3" borderId="0" xfId="0" applyNumberFormat="1" applyFill="1"/>
    <xf numFmtId="10" fontId="7" fillId="0" borderId="8" xfId="9" applyNumberFormat="1" applyFont="1" applyFill="1" applyBorder="1" applyAlignment="1">
      <alignment horizontal="center"/>
    </xf>
    <xf numFmtId="0" fontId="10" fillId="3" borderId="110" xfId="0" applyFont="1" applyFill="1" applyBorder="1" applyAlignment="1">
      <alignment horizontal="left"/>
    </xf>
    <xf numFmtId="0" fontId="10" fillId="3" borderId="108" xfId="0" applyFont="1" applyFill="1" applyBorder="1" applyAlignment="1">
      <alignment horizontal="center"/>
    </xf>
    <xf numFmtId="0" fontId="10" fillId="3" borderId="109" xfId="0" applyFont="1" applyFill="1" applyBorder="1" applyAlignment="1">
      <alignment horizontal="center"/>
    </xf>
    <xf numFmtId="10" fontId="11" fillId="3" borderId="107" xfId="9" applyNumberFormat="1" applyFont="1" applyFill="1" applyBorder="1" applyAlignment="1">
      <alignment horizontal="left"/>
    </xf>
    <xf numFmtId="0" fontId="17" fillId="0" borderId="0" xfId="0" applyFont="1" applyFill="1" applyBorder="1" applyProtection="1">
      <protection locked="0"/>
    </xf>
    <xf numFmtId="168" fontId="17" fillId="0" borderId="0" xfId="2" applyFont="1" applyFill="1" applyBorder="1" applyProtection="1"/>
    <xf numFmtId="170" fontId="17" fillId="0" borderId="0" xfId="0" applyNumberFormat="1" applyFont="1" applyFill="1" applyBorder="1" applyProtection="1"/>
    <xf numFmtId="0" fontId="17" fillId="0" borderId="0" xfId="0" applyFont="1" applyBorder="1" applyProtection="1"/>
    <xf numFmtId="0" fontId="7" fillId="0" borderId="0" xfId="0" applyFont="1" applyFill="1" applyBorder="1" applyProtection="1">
      <protection locked="0"/>
    </xf>
    <xf numFmtId="0" fontId="7" fillId="0" borderId="0" xfId="0" applyFont="1" applyFill="1" applyBorder="1" applyProtection="1"/>
    <xf numFmtId="169" fontId="0" fillId="0" borderId="0" xfId="1" applyNumberFormat="1" applyFont="1" applyFill="1" applyBorder="1" applyAlignment="1">
      <alignment horizontal="center"/>
    </xf>
    <xf numFmtId="0" fontId="0" fillId="37" borderId="0" xfId="0" applyFill="1" applyAlignment="1">
      <alignment horizontal="left"/>
    </xf>
    <xf numFmtId="0" fontId="32" fillId="38" borderId="0" xfId="14" applyFont="1" applyFill="1" applyBorder="1" applyAlignment="1">
      <alignment horizontal="left"/>
    </xf>
    <xf numFmtId="0" fontId="0" fillId="18" borderId="0" xfId="0" applyFill="1" applyAlignment="1"/>
    <xf numFmtId="0" fontId="32" fillId="38" borderId="0" xfId="14" applyFont="1" applyFill="1" applyBorder="1" applyAlignment="1"/>
    <xf numFmtId="0" fontId="0" fillId="0" borderId="111" xfId="0" applyFont="1" applyFill="1" applyBorder="1" applyAlignment="1">
      <alignment horizontal="left"/>
    </xf>
    <xf numFmtId="14" fontId="2" fillId="0" borderId="112" xfId="0" applyNumberFormat="1" applyFont="1" applyFill="1" applyBorder="1" applyAlignment="1">
      <alignment horizontal="center"/>
    </xf>
    <xf numFmtId="0" fontId="2" fillId="0" borderId="112" xfId="0" applyFont="1" applyFill="1" applyBorder="1" applyAlignment="1">
      <alignment horizontal="center"/>
    </xf>
    <xf numFmtId="171" fontId="2" fillId="0" borderId="112" xfId="1" applyNumberFormat="1" applyFont="1" applyFill="1" applyBorder="1" applyAlignment="1">
      <alignment horizontal="center"/>
    </xf>
    <xf numFmtId="0" fontId="2" fillId="0" borderId="112" xfId="0" applyFont="1" applyBorder="1" applyAlignment="1">
      <alignment horizontal="center"/>
    </xf>
    <xf numFmtId="171" fontId="2" fillId="0" borderId="113" xfId="1" applyNumberFormat="1" applyFont="1" applyFill="1" applyBorder="1" applyAlignment="1">
      <alignment horizontal="center"/>
    </xf>
    <xf numFmtId="169" fontId="0" fillId="0" borderId="8" xfId="1" applyFont="1" applyFill="1" applyBorder="1" applyAlignment="1">
      <alignment horizontal="center"/>
    </xf>
    <xf numFmtId="0" fontId="79" fillId="9" borderId="11" xfId="25" applyFont="1" applyFill="1" applyBorder="1" applyAlignment="1">
      <alignment horizontal="center"/>
    </xf>
    <xf numFmtId="0" fontId="8" fillId="2" borderId="0" xfId="0" applyFont="1" applyFill="1" applyBorder="1" applyAlignment="1" applyProtection="1"/>
    <xf numFmtId="17" fontId="51" fillId="40" borderId="25" xfId="0" applyNumberFormat="1" applyFont="1" applyFill="1" applyBorder="1" applyAlignment="1">
      <alignment horizontal="left"/>
    </xf>
    <xf numFmtId="2" fontId="51" fillId="40" borderId="25" xfId="0" applyNumberFormat="1" applyFont="1" applyFill="1" applyBorder="1"/>
    <xf numFmtId="0" fontId="52" fillId="40" borderId="25" xfId="0" applyFont="1" applyFill="1" applyBorder="1"/>
    <xf numFmtId="171" fontId="52" fillId="40" borderId="25" xfId="1" applyNumberFormat="1" applyFont="1" applyFill="1" applyBorder="1"/>
    <xf numFmtId="183" fontId="52" fillId="40" borderId="25" xfId="0" applyNumberFormat="1" applyFont="1" applyFill="1" applyBorder="1"/>
    <xf numFmtId="9" fontId="50" fillId="40" borderId="25" xfId="0" applyNumberFormat="1" applyFont="1" applyFill="1" applyBorder="1" applyAlignment="1">
      <alignment horizontal="center"/>
    </xf>
    <xf numFmtId="17" fontId="51" fillId="41" borderId="25" xfId="0" applyNumberFormat="1" applyFont="1" applyFill="1" applyBorder="1" applyAlignment="1">
      <alignment horizontal="left"/>
    </xf>
    <xf numFmtId="2" fontId="51" fillId="41" borderId="25" xfId="0" applyNumberFormat="1" applyFont="1" applyFill="1" applyBorder="1"/>
    <xf numFmtId="0" fontId="52" fillId="41" borderId="25" xfId="0" applyFont="1" applyFill="1" applyBorder="1"/>
    <xf numFmtId="171" fontId="52" fillId="41" borderId="25" xfId="1" applyNumberFormat="1" applyFont="1" applyFill="1" applyBorder="1"/>
    <xf numFmtId="183" fontId="52" fillId="41" borderId="25" xfId="0" applyNumberFormat="1" applyFont="1" applyFill="1" applyBorder="1"/>
    <xf numFmtId="9" fontId="50" fillId="41" borderId="25" xfId="0" applyNumberFormat="1" applyFont="1" applyFill="1" applyBorder="1" applyAlignment="1">
      <alignment horizontal="center"/>
    </xf>
    <xf numFmtId="17" fontId="51" fillId="30" borderId="25" xfId="0" applyNumberFormat="1" applyFont="1" applyFill="1" applyBorder="1" applyAlignment="1">
      <alignment horizontal="left"/>
    </xf>
    <xf numFmtId="2" fontId="51" fillId="30" borderId="25" xfId="0" applyNumberFormat="1" applyFont="1" applyFill="1" applyBorder="1"/>
    <xf numFmtId="0" fontId="52" fillId="30" borderId="25" xfId="0" applyFont="1" applyFill="1" applyBorder="1"/>
    <xf numFmtId="171" fontId="52" fillId="30" borderId="25" xfId="1" applyNumberFormat="1" applyFont="1" applyFill="1" applyBorder="1"/>
    <xf numFmtId="183" fontId="52" fillId="30" borderId="25" xfId="0" applyNumberFormat="1" applyFont="1" applyFill="1" applyBorder="1"/>
    <xf numFmtId="10" fontId="50" fillId="30" borderId="25" xfId="0" applyNumberFormat="1" applyFont="1" applyFill="1" applyBorder="1" applyAlignment="1">
      <alignment horizontal="center"/>
    </xf>
    <xf numFmtId="17" fontId="51" fillId="3" borderId="25" xfId="0" applyNumberFormat="1" applyFont="1" applyFill="1" applyBorder="1" applyAlignment="1">
      <alignment horizontal="left"/>
    </xf>
    <xf numFmtId="2" fontId="51" fillId="3" borderId="25" xfId="0" applyNumberFormat="1" applyFont="1" applyFill="1" applyBorder="1"/>
    <xf numFmtId="0" fontId="52" fillId="3" borderId="25" xfId="0" applyFont="1" applyFill="1" applyBorder="1"/>
    <xf numFmtId="171" fontId="52" fillId="3" borderId="25" xfId="1" applyNumberFormat="1" applyFont="1" applyFill="1" applyBorder="1"/>
    <xf numFmtId="183" fontId="52" fillId="3" borderId="25" xfId="0" applyNumberFormat="1" applyFont="1" applyFill="1" applyBorder="1"/>
    <xf numFmtId="10" fontId="50" fillId="3" borderId="25" xfId="0" applyNumberFormat="1" applyFont="1" applyFill="1" applyBorder="1" applyAlignment="1">
      <alignment horizontal="center"/>
    </xf>
    <xf numFmtId="17" fontId="51" fillId="12" borderId="25" xfId="0" applyNumberFormat="1" applyFont="1" applyFill="1" applyBorder="1" applyAlignment="1">
      <alignment horizontal="left"/>
    </xf>
    <xf numFmtId="2" fontId="51" fillId="12" borderId="25" xfId="0" applyNumberFormat="1" applyFont="1" applyFill="1" applyBorder="1"/>
    <xf numFmtId="0" fontId="52" fillId="12" borderId="25" xfId="0" applyFont="1" applyFill="1" applyBorder="1"/>
    <xf numFmtId="171" fontId="52" fillId="12" borderId="25" xfId="1" applyNumberFormat="1" applyFont="1" applyFill="1" applyBorder="1"/>
    <xf numFmtId="183" fontId="52" fillId="12" borderId="25" xfId="0" applyNumberFormat="1" applyFont="1" applyFill="1" applyBorder="1"/>
    <xf numFmtId="10" fontId="50" fillId="12" borderId="25" xfId="0" applyNumberFormat="1" applyFont="1" applyFill="1" applyBorder="1" applyAlignment="1">
      <alignment horizontal="center"/>
    </xf>
    <xf numFmtId="17" fontId="51" fillId="4" borderId="25" xfId="0" applyNumberFormat="1" applyFont="1" applyFill="1" applyBorder="1" applyAlignment="1">
      <alignment horizontal="left"/>
    </xf>
    <xf numFmtId="2" fontId="51" fillId="4" borderId="25" xfId="0" applyNumberFormat="1" applyFont="1" applyFill="1" applyBorder="1"/>
    <xf numFmtId="0" fontId="52" fillId="4" borderId="25" xfId="0" applyFont="1" applyFill="1" applyBorder="1"/>
    <xf numFmtId="171" fontId="52" fillId="4" borderId="25" xfId="1" applyNumberFormat="1" applyFont="1" applyFill="1" applyBorder="1"/>
    <xf numFmtId="183" fontId="52" fillId="4" borderId="25" xfId="0" applyNumberFormat="1" applyFont="1" applyFill="1" applyBorder="1"/>
    <xf numFmtId="10" fontId="50" fillId="4" borderId="25" xfId="0" applyNumberFormat="1" applyFont="1" applyFill="1" applyBorder="1" applyAlignment="1">
      <alignment horizontal="center"/>
    </xf>
    <xf numFmtId="14" fontId="28" fillId="22" borderId="58" xfId="0" applyNumberFormat="1" applyFont="1" applyFill="1" applyBorder="1" applyAlignment="1" applyProtection="1">
      <alignment horizontal="center" vertical="center"/>
      <protection locked="0"/>
    </xf>
    <xf numFmtId="0" fontId="0" fillId="35" borderId="0" xfId="0" applyFill="1"/>
    <xf numFmtId="9" fontId="0" fillId="35" borderId="0" xfId="0" applyNumberFormat="1" applyFill="1"/>
    <xf numFmtId="178" fontId="0" fillId="35" borderId="0" xfId="2" applyNumberFormat="1" applyFont="1" applyFill="1"/>
    <xf numFmtId="170" fontId="40" fillId="3" borderId="2" xfId="1" applyNumberFormat="1" applyFont="1" applyFill="1" applyBorder="1" applyAlignment="1">
      <alignment horizontal="center"/>
    </xf>
    <xf numFmtId="170" fontId="40" fillId="3" borderId="0" xfId="1" applyNumberFormat="1" applyFont="1" applyFill="1" applyBorder="1" applyAlignment="1">
      <alignment horizontal="center"/>
    </xf>
    <xf numFmtId="168" fontId="17" fillId="0" borderId="0" xfId="2" applyFont="1" applyBorder="1" applyProtection="1"/>
    <xf numFmtId="3" fontId="17" fillId="0" borderId="0" xfId="0" applyNumberFormat="1" applyFont="1" applyBorder="1" applyProtection="1"/>
    <xf numFmtId="170" fontId="17" fillId="0" borderId="0" xfId="0" applyNumberFormat="1" applyFont="1" applyBorder="1" applyProtection="1"/>
    <xf numFmtId="0" fontId="17" fillId="0" borderId="0" xfId="0" applyNumberFormat="1" applyFont="1" applyBorder="1" applyProtection="1"/>
    <xf numFmtId="171" fontId="17" fillId="0" borderId="0" xfId="1" applyNumberFormat="1" applyFont="1" applyBorder="1" applyProtection="1"/>
    <xf numFmtId="0" fontId="17" fillId="0" borderId="0" xfId="0" applyFont="1" applyFill="1" applyBorder="1" applyAlignment="1" applyProtection="1">
      <alignment vertical="center" wrapText="1"/>
    </xf>
    <xf numFmtId="0" fontId="53" fillId="0" borderId="0" xfId="0" applyFont="1"/>
    <xf numFmtId="0" fontId="52" fillId="4" borderId="25" xfId="0" applyNumberFormat="1" applyFont="1" applyFill="1" applyBorder="1"/>
    <xf numFmtId="10" fontId="81" fillId="3" borderId="6" xfId="9" applyNumberFormat="1" applyFont="1" applyFill="1" applyBorder="1" applyAlignment="1">
      <alignment horizontal="center"/>
    </xf>
    <xf numFmtId="10" fontId="81" fillId="3" borderId="9" xfId="9" applyNumberFormat="1" applyFont="1" applyFill="1" applyBorder="1" applyAlignment="1">
      <alignment horizontal="center"/>
    </xf>
    <xf numFmtId="17" fontId="0" fillId="0" borderId="0" xfId="0" applyNumberFormat="1"/>
    <xf numFmtId="10" fontId="81" fillId="3" borderId="128" xfId="9" applyNumberFormat="1" applyFont="1" applyFill="1" applyBorder="1" applyAlignment="1">
      <alignment horizontal="center"/>
    </xf>
    <xf numFmtId="17" fontId="6" fillId="2" borderId="2" xfId="0" applyNumberFormat="1" applyFont="1" applyFill="1" applyBorder="1" applyAlignment="1">
      <alignment horizontal="center"/>
    </xf>
    <xf numFmtId="2" fontId="10" fillId="10" borderId="6" xfId="0" applyNumberFormat="1" applyFont="1" applyFill="1" applyBorder="1"/>
    <xf numFmtId="2" fontId="10" fillId="10" borderId="9" xfId="0" applyNumberFormat="1" applyFont="1" applyFill="1" applyBorder="1"/>
    <xf numFmtId="15" fontId="13" fillId="0" borderId="40" xfId="21" applyNumberFormat="1" applyFont="1" applyFill="1" applyBorder="1" applyAlignment="1">
      <alignment horizontal="center" wrapText="1"/>
    </xf>
    <xf numFmtId="171" fontId="13" fillId="0" borderId="30" xfId="1" applyNumberFormat="1" applyFont="1" applyFill="1" applyBorder="1" applyAlignment="1">
      <alignment horizontal="center" wrapText="1"/>
    </xf>
    <xf numFmtId="171" fontId="13" fillId="0" borderId="31" xfId="1" applyNumberFormat="1" applyFont="1" applyFill="1" applyBorder="1" applyAlignment="1">
      <alignment horizontal="center" wrapText="1"/>
    </xf>
    <xf numFmtId="0" fontId="17" fillId="0" borderId="2" xfId="0" applyFont="1" applyFill="1" applyBorder="1" applyProtection="1">
      <protection locked="0"/>
    </xf>
    <xf numFmtId="0" fontId="7" fillId="0" borderId="2" xfId="0" applyFont="1" applyFill="1" applyBorder="1" applyProtection="1">
      <protection locked="0"/>
    </xf>
    <xf numFmtId="0" fontId="7" fillId="0" borderId="6" xfId="0" applyFont="1" applyFill="1" applyBorder="1" applyProtection="1">
      <protection locked="0"/>
    </xf>
    <xf numFmtId="0" fontId="7" fillId="0" borderId="7" xfId="0" applyFont="1" applyFill="1" applyBorder="1" applyProtection="1">
      <protection locked="0"/>
    </xf>
    <xf numFmtId="0" fontId="7" fillId="0" borderId="8" xfId="0" applyFont="1" applyFill="1" applyBorder="1" applyProtection="1">
      <protection locked="0"/>
    </xf>
    <xf numFmtId="0" fontId="7" fillId="0" borderId="9" xfId="0" applyFont="1" applyFill="1" applyBorder="1" applyProtection="1">
      <protection locked="0"/>
    </xf>
    <xf numFmtId="0" fontId="27" fillId="0" borderId="2"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27" fillId="0" borderId="6" xfId="0" applyFont="1" applyFill="1" applyBorder="1" applyAlignment="1" applyProtection="1">
      <alignment vertical="center" wrapText="1"/>
    </xf>
    <xf numFmtId="0" fontId="17" fillId="0" borderId="7" xfId="0" applyFont="1" applyBorder="1" applyProtection="1"/>
    <xf numFmtId="0" fontId="17" fillId="0" borderId="8" xfId="0" applyFont="1" applyBorder="1" applyProtection="1"/>
    <xf numFmtId="0" fontId="17" fillId="0" borderId="9" xfId="0" applyFont="1" applyBorder="1" applyProtection="1"/>
    <xf numFmtId="171" fontId="7" fillId="0" borderId="0" xfId="1" applyNumberFormat="1" applyFont="1" applyBorder="1" applyAlignment="1" applyProtection="1">
      <alignment horizontal="center" vertical="center"/>
    </xf>
    <xf numFmtId="0" fontId="11" fillId="6" borderId="25" xfId="0" applyFont="1" applyFill="1" applyBorder="1" applyAlignment="1" applyProtection="1">
      <alignment horizontal="center" vertical="center"/>
    </xf>
    <xf numFmtId="3" fontId="75" fillId="22" borderId="58" xfId="0" applyNumberFormat="1" applyFont="1" applyFill="1" applyBorder="1" applyAlignment="1" applyProtection="1">
      <alignment vertical="center"/>
      <protection locked="0"/>
    </xf>
    <xf numFmtId="169" fontId="17" fillId="0" borderId="0" xfId="0" applyNumberFormat="1" applyFont="1" applyBorder="1" applyProtection="1"/>
    <xf numFmtId="0" fontId="7" fillId="73" borderId="25" xfId="0" applyFont="1" applyFill="1" applyBorder="1" applyAlignment="1" applyProtection="1">
      <alignment horizontal="center"/>
      <protection locked="0"/>
    </xf>
    <xf numFmtId="0" fontId="13" fillId="9" borderId="152" xfId="10" applyFont="1" applyFill="1" applyBorder="1" applyAlignment="1">
      <alignment horizontal="center"/>
    </xf>
    <xf numFmtId="0" fontId="13" fillId="9" borderId="153" xfId="10" applyFont="1" applyFill="1" applyBorder="1" applyAlignment="1">
      <alignment horizontal="center"/>
    </xf>
    <xf numFmtId="0" fontId="13" fillId="9" borderId="154" xfId="10" applyFont="1" applyFill="1" applyBorder="1" applyAlignment="1">
      <alignment horizontal="center"/>
    </xf>
    <xf numFmtId="0" fontId="0" fillId="0" borderId="0" xfId="0" applyAlignment="1">
      <alignment horizontal="center"/>
    </xf>
    <xf numFmtId="0" fontId="17" fillId="0" borderId="0" xfId="0" applyFont="1" applyBorder="1" applyProtection="1"/>
    <xf numFmtId="171" fontId="7" fillId="0" borderId="155" xfId="1" applyNumberFormat="1" applyFont="1" applyBorder="1" applyAlignment="1" applyProtection="1">
      <alignment horizontal="center" vertical="center"/>
    </xf>
    <xf numFmtId="0" fontId="16" fillId="0" borderId="0" xfId="0" applyFont="1" applyBorder="1" applyProtection="1"/>
    <xf numFmtId="0" fontId="11" fillId="6" borderId="156" xfId="0" applyFont="1" applyFill="1" applyBorder="1" applyAlignment="1" applyProtection="1">
      <alignment horizontal="center" vertical="center"/>
    </xf>
    <xf numFmtId="171" fontId="7" fillId="0" borderId="156" xfId="1" applyNumberFormat="1" applyFont="1" applyBorder="1" applyAlignment="1" applyProtection="1">
      <alignment horizontal="center" vertical="center"/>
    </xf>
    <xf numFmtId="171" fontId="7" fillId="0" borderId="158" xfId="1" applyNumberFormat="1" applyFont="1" applyBorder="1" applyAlignment="1" applyProtection="1">
      <alignment horizontal="center" vertical="center"/>
    </xf>
    <xf numFmtId="0" fontId="7" fillId="0" borderId="156" xfId="0" applyFont="1" applyFill="1" applyBorder="1" applyProtection="1">
      <protection locked="0"/>
    </xf>
    <xf numFmtId="0" fontId="7" fillId="0" borderId="159" xfId="0" applyFont="1" applyFill="1" applyBorder="1" applyProtection="1">
      <protection locked="0"/>
    </xf>
    <xf numFmtId="0" fontId="7" fillId="0" borderId="157" xfId="0" applyFont="1" applyFill="1" applyBorder="1" applyProtection="1">
      <protection locked="0"/>
    </xf>
    <xf numFmtId="0" fontId="7" fillId="0" borderId="160" xfId="0" applyFont="1" applyBorder="1" applyProtection="1"/>
    <xf numFmtId="0" fontId="7" fillId="0" borderId="161" xfId="0" applyFont="1" applyBorder="1" applyProtection="1"/>
    <xf numFmtId="0" fontId="0" fillId="18" borderId="156" xfId="0" applyFill="1" applyBorder="1" applyAlignment="1"/>
    <xf numFmtId="0" fontId="0" fillId="18" borderId="159" xfId="0" applyFill="1" applyBorder="1" applyAlignment="1">
      <alignment horizontal="left"/>
    </xf>
    <xf numFmtId="0" fontId="0" fillId="18" borderId="157" xfId="0" applyFill="1" applyBorder="1" applyAlignment="1">
      <alignment horizontal="center"/>
    </xf>
    <xf numFmtId="0" fontId="11" fillId="6" borderId="155" xfId="0" applyFont="1" applyFill="1" applyBorder="1" applyAlignment="1" applyProtection="1">
      <alignment horizontal="center" vertical="center"/>
    </xf>
    <xf numFmtId="169" fontId="7" fillId="73" borderId="155" xfId="1" applyNumberFormat="1" applyFont="1" applyFill="1" applyBorder="1" applyAlignment="1" applyProtection="1">
      <alignment horizontal="center" vertical="center"/>
      <protection locked="0"/>
    </xf>
    <xf numFmtId="0" fontId="7" fillId="0" borderId="6" xfId="0" applyFont="1" applyFill="1" applyBorder="1" applyProtection="1"/>
    <xf numFmtId="0" fontId="7" fillId="0" borderId="155" xfId="0" applyFont="1" applyBorder="1" applyProtection="1"/>
    <xf numFmtId="0" fontId="0" fillId="18" borderId="165" xfId="0" applyFill="1" applyBorder="1" applyAlignment="1">
      <alignment horizontal="center"/>
    </xf>
    <xf numFmtId="0" fontId="4" fillId="18" borderId="164" xfId="3" applyFont="1" applyFill="1" applyBorder="1" applyAlignment="1">
      <alignment horizontal="center"/>
    </xf>
    <xf numFmtId="0" fontId="4" fillId="19" borderId="164" xfId="3" applyFont="1" applyFill="1" applyBorder="1" applyAlignment="1">
      <alignment horizontal="center"/>
    </xf>
    <xf numFmtId="0" fontId="17" fillId="0" borderId="0" xfId="0" applyFont="1" applyBorder="1" applyProtection="1"/>
    <xf numFmtId="3" fontId="11" fillId="6" borderId="155" xfId="0" applyNumberFormat="1" applyFont="1" applyFill="1" applyBorder="1" applyAlignment="1" applyProtection="1">
      <alignment horizontal="center" vertical="center"/>
    </xf>
    <xf numFmtId="0" fontId="11" fillId="6" borderId="155" xfId="0" applyFont="1" applyFill="1" applyBorder="1" applyAlignment="1" applyProtection="1">
      <alignment horizontal="center" vertical="center"/>
    </xf>
    <xf numFmtId="0" fontId="17" fillId="0" borderId="0" xfId="0" applyFont="1" applyBorder="1" applyProtection="1"/>
    <xf numFmtId="170" fontId="17" fillId="0" borderId="0" xfId="0" applyNumberFormat="1" applyFont="1" applyProtection="1"/>
    <xf numFmtId="0" fontId="70" fillId="22" borderId="72" xfId="0" applyFont="1" applyFill="1" applyBorder="1" applyAlignment="1" applyProtection="1">
      <alignment horizontal="center" vertical="center"/>
      <protection locked="0"/>
    </xf>
    <xf numFmtId="0" fontId="70" fillId="22" borderId="73" xfId="0" applyFont="1" applyFill="1" applyBorder="1" applyAlignment="1" applyProtection="1">
      <alignment horizontal="center" vertical="center"/>
      <protection locked="0"/>
    </xf>
    <xf numFmtId="0" fontId="0" fillId="0" borderId="0" xfId="0" applyAlignment="1">
      <alignment horizontal="center"/>
    </xf>
    <xf numFmtId="0" fontId="95" fillId="10" borderId="0" xfId="0" applyFont="1" applyFill="1" applyAlignment="1">
      <alignment horizontal="right"/>
    </xf>
    <xf numFmtId="17" fontId="49" fillId="0" borderId="0" xfId="0" applyNumberFormat="1" applyFont="1"/>
    <xf numFmtId="0" fontId="95" fillId="10" borderId="0" xfId="0" applyFont="1" applyFill="1" applyAlignment="1">
      <alignment horizontal="right"/>
    </xf>
    <xf numFmtId="17" fontId="49" fillId="0" borderId="0" xfId="0" applyNumberFormat="1" applyFont="1"/>
    <xf numFmtId="169" fontId="95" fillId="10" borderId="0" xfId="1" applyFont="1" applyFill="1" applyAlignment="1">
      <alignment horizontal="right"/>
    </xf>
    <xf numFmtId="0" fontId="0" fillId="0" borderId="0" xfId="0" applyAlignment="1">
      <alignment horizontal="center"/>
    </xf>
    <xf numFmtId="0" fontId="17" fillId="0" borderId="0" xfId="0" applyFont="1" applyBorder="1" applyProtection="1"/>
    <xf numFmtId="0" fontId="0" fillId="18" borderId="156" xfId="0" applyFill="1" applyBorder="1" applyAlignment="1">
      <alignment horizontal="left"/>
    </xf>
    <xf numFmtId="0" fontId="32" fillId="20" borderId="172" xfId="14" applyFont="1" applyFill="1" applyBorder="1" applyAlignment="1">
      <alignment horizontal="left"/>
    </xf>
    <xf numFmtId="0" fontId="32" fillId="20" borderId="173" xfId="14" applyFont="1" applyFill="1" applyBorder="1" applyAlignment="1">
      <alignment horizontal="left"/>
    </xf>
    <xf numFmtId="0" fontId="32" fillId="20" borderId="173" xfId="14" applyFont="1" applyFill="1" applyBorder="1" applyAlignment="1">
      <alignment horizontal="center"/>
    </xf>
    <xf numFmtId="0" fontId="4" fillId="39" borderId="174" xfId="13" applyFont="1" applyFill="1" applyBorder="1" applyAlignment="1">
      <alignment horizontal="left"/>
    </xf>
    <xf numFmtId="0" fontId="4" fillId="39" borderId="174" xfId="3" applyFont="1" applyFill="1" applyBorder="1" applyAlignment="1">
      <alignment horizontal="left"/>
    </xf>
    <xf numFmtId="0" fontId="4" fillId="37" borderId="174" xfId="15" applyFont="1" applyFill="1" applyBorder="1" applyAlignment="1">
      <alignment horizontal="left"/>
    </xf>
    <xf numFmtId="0" fontId="0" fillId="18" borderId="175" xfId="0" applyFill="1" applyBorder="1" applyAlignment="1">
      <alignment horizontal="left"/>
    </xf>
    <xf numFmtId="0" fontId="0" fillId="18" borderId="176" xfId="0" applyFill="1" applyBorder="1" applyAlignment="1">
      <alignment horizontal="left"/>
    </xf>
    <xf numFmtId="0" fontId="0" fillId="18" borderId="177" xfId="0" applyFill="1" applyBorder="1" applyAlignment="1">
      <alignment horizontal="center"/>
    </xf>
    <xf numFmtId="0" fontId="4" fillId="18" borderId="173" xfId="3" applyFont="1" applyFill="1" applyBorder="1" applyAlignment="1">
      <alignment horizontal="center"/>
    </xf>
    <xf numFmtId="0" fontId="4" fillId="19" borderId="173" xfId="3" applyFont="1" applyFill="1" applyBorder="1" applyAlignment="1">
      <alignment horizontal="center"/>
    </xf>
    <xf numFmtId="0" fontId="32" fillId="20" borderId="179" xfId="14" applyFont="1" applyFill="1" applyBorder="1" applyAlignment="1"/>
    <xf numFmtId="0" fontId="32" fillId="20" borderId="180" xfId="14" applyFont="1" applyFill="1" applyBorder="1" applyAlignment="1">
      <alignment horizontal="left"/>
    </xf>
    <xf numFmtId="0" fontId="32" fillId="20" borderId="180" xfId="14" applyFont="1" applyFill="1" applyBorder="1" applyAlignment="1">
      <alignment horizontal="center"/>
    </xf>
    <xf numFmtId="0" fontId="4" fillId="39" borderId="181" xfId="13" applyFont="1" applyFill="1" applyBorder="1" applyAlignment="1">
      <alignment horizontal="left"/>
    </xf>
    <xf numFmtId="0" fontId="4" fillId="39" borderId="181" xfId="3" applyFont="1" applyFill="1" applyBorder="1" applyAlignment="1">
      <alignment horizontal="left"/>
    </xf>
    <xf numFmtId="0" fontId="4" fillId="37" borderId="181" xfId="15" applyFont="1" applyFill="1" applyBorder="1" applyAlignment="1">
      <alignment horizontal="left"/>
    </xf>
    <xf numFmtId="0" fontId="16" fillId="0" borderId="0" xfId="0" applyFont="1" applyProtection="1"/>
    <xf numFmtId="49" fontId="13" fillId="9" borderId="180" xfId="8" applyNumberFormat="1" applyFont="1" applyFill="1" applyBorder="1" applyAlignment="1">
      <alignment horizontal="left"/>
    </xf>
    <xf numFmtId="0" fontId="13" fillId="9" borderId="180" xfId="8" applyFont="1" applyFill="1" applyBorder="1" applyAlignment="1">
      <alignment horizontal="center"/>
    </xf>
    <xf numFmtId="171" fontId="13" fillId="9" borderId="180" xfId="1" applyNumberFormat="1" applyFont="1" applyFill="1" applyBorder="1" applyAlignment="1">
      <alignment horizontal="center"/>
    </xf>
    <xf numFmtId="187" fontId="13" fillId="9" borderId="180" xfId="1" applyNumberFormat="1" applyFont="1" applyFill="1" applyBorder="1" applyAlignment="1">
      <alignment horizontal="center"/>
    </xf>
    <xf numFmtId="17" fontId="13" fillId="9" borderId="0" xfId="8" quotePrefix="1" applyNumberFormat="1" applyFont="1" applyFill="1" applyBorder="1" applyAlignment="1">
      <alignment horizontal="center"/>
    </xf>
    <xf numFmtId="0" fontId="76" fillId="0" borderId="181" xfId="24" applyFont="1" applyFill="1" applyBorder="1" applyAlignment="1"/>
    <xf numFmtId="0" fontId="76" fillId="0" borderId="181" xfId="24" applyFont="1" applyFill="1" applyBorder="1" applyAlignment="1">
      <alignment horizontal="right"/>
    </xf>
    <xf numFmtId="171" fontId="76" fillId="0" borderId="181" xfId="1" applyNumberFormat="1" applyFont="1" applyFill="1" applyBorder="1" applyAlignment="1">
      <alignment horizontal="right"/>
    </xf>
    <xf numFmtId="49" fontId="13" fillId="11" borderId="181" xfId="8" applyNumberFormat="1" applyFont="1" applyFill="1" applyBorder="1" applyAlignment="1">
      <alignment horizontal="left"/>
    </xf>
    <xf numFmtId="0" fontId="13" fillId="11" borderId="181" xfId="8" applyFont="1" applyFill="1" applyBorder="1" applyAlignment="1"/>
    <xf numFmtId="0" fontId="76" fillId="11" borderId="181" xfId="24" applyFont="1" applyFill="1" applyBorder="1" applyAlignment="1">
      <alignment horizontal="right"/>
    </xf>
    <xf numFmtId="171" fontId="76" fillId="11" borderId="181" xfId="1" applyNumberFormat="1" applyFont="1" applyFill="1" applyBorder="1" applyAlignment="1">
      <alignment horizontal="right"/>
    </xf>
    <xf numFmtId="15" fontId="13" fillId="0" borderId="184" xfId="10" applyNumberFormat="1" applyFont="1" applyFill="1" applyBorder="1" applyAlignment="1">
      <alignment horizontal="right"/>
    </xf>
    <xf numFmtId="0" fontId="13" fillId="0" borderId="181" xfId="10" applyFont="1" applyFill="1" applyBorder="1" applyAlignment="1"/>
    <xf numFmtId="0" fontId="13" fillId="0" borderId="185" xfId="10" applyFont="1" applyFill="1" applyBorder="1" applyAlignment="1"/>
    <xf numFmtId="17" fontId="49" fillId="0" borderId="0" xfId="0" applyNumberFormat="1" applyFont="1"/>
    <xf numFmtId="169" fontId="95" fillId="10" borderId="0" xfId="1" applyFont="1" applyFill="1" applyAlignment="1">
      <alignment horizontal="right"/>
    </xf>
    <xf numFmtId="0" fontId="98" fillId="0" borderId="188" xfId="0" applyFont="1" applyBorder="1"/>
    <xf numFmtId="0" fontId="98" fillId="0" borderId="189" xfId="0" applyFont="1" applyBorder="1"/>
    <xf numFmtId="0" fontId="98" fillId="0" borderId="190" xfId="0" applyFont="1" applyBorder="1"/>
    <xf numFmtId="0" fontId="99" fillId="0" borderId="191" xfId="0" applyFont="1" applyBorder="1"/>
    <xf numFmtId="0" fontId="98" fillId="0" borderId="0" xfId="0" applyFont="1"/>
    <xf numFmtId="10" fontId="99" fillId="22" borderId="0" xfId="0" applyNumberFormat="1" applyFont="1" applyFill="1" applyAlignment="1">
      <alignment horizontal="right"/>
    </xf>
    <xf numFmtId="0" fontId="98" fillId="0" borderId="191" xfId="0" applyFont="1" applyBorder="1"/>
    <xf numFmtId="0" fontId="100" fillId="0" borderId="0" xfId="0" applyFont="1"/>
    <xf numFmtId="10" fontId="98" fillId="22" borderId="0" xfId="0" applyNumberFormat="1" applyFont="1" applyFill="1" applyAlignment="1">
      <alignment horizontal="right"/>
    </xf>
    <xf numFmtId="0" fontId="99" fillId="0" borderId="192" xfId="0" applyFont="1" applyBorder="1"/>
    <xf numFmtId="0" fontId="98" fillId="0" borderId="193" xfId="0" applyFont="1" applyBorder="1"/>
    <xf numFmtId="10" fontId="98" fillId="22" borderId="193" xfId="0" applyNumberFormat="1" applyFont="1" applyFill="1" applyBorder="1" applyAlignment="1">
      <alignment horizontal="right"/>
    </xf>
    <xf numFmtId="10" fontId="81" fillId="3" borderId="194" xfId="9" applyNumberFormat="1" applyFont="1" applyFill="1" applyBorder="1" applyAlignment="1">
      <alignment horizontal="center"/>
    </xf>
    <xf numFmtId="10" fontId="7" fillId="0" borderId="194" xfId="9" applyNumberFormat="1" applyFont="1" applyFill="1" applyBorder="1" applyAlignment="1">
      <alignment horizontal="center"/>
    </xf>
    <xf numFmtId="10" fontId="7" fillId="0" borderId="187" xfId="9" applyNumberFormat="1" applyFont="1" applyFill="1" applyBorder="1" applyAlignment="1">
      <alignment horizontal="center"/>
    </xf>
    <xf numFmtId="10" fontId="7" fillId="0" borderId="6" xfId="9" applyNumberFormat="1" applyFont="1" applyFill="1" applyBorder="1" applyAlignment="1">
      <alignment horizontal="center"/>
    </xf>
    <xf numFmtId="10" fontId="7" fillId="0" borderId="9" xfId="9" applyNumberFormat="1" applyFont="1" applyFill="1" applyBorder="1" applyAlignment="1">
      <alignment horizontal="center"/>
    </xf>
    <xf numFmtId="0" fontId="10" fillId="0" borderId="186" xfId="0" applyFont="1" applyBorder="1" applyAlignment="1">
      <alignment horizontal="left"/>
    </xf>
    <xf numFmtId="0" fontId="10" fillId="0" borderId="194" xfId="0" applyFont="1" applyBorder="1" applyAlignment="1">
      <alignment horizontal="center"/>
    </xf>
    <xf numFmtId="0" fontId="10" fillId="0" borderId="194" xfId="0" applyFont="1" applyFill="1" applyBorder="1" applyAlignment="1">
      <alignment horizontal="center"/>
    </xf>
    <xf numFmtId="0" fontId="10" fillId="0" borderId="187" xfId="0" applyFont="1" applyFill="1" applyBorder="1" applyAlignment="1">
      <alignment horizontal="center"/>
    </xf>
    <xf numFmtId="10" fontId="11" fillId="0" borderId="186" xfId="9" applyNumberFormat="1" applyFont="1" applyFill="1" applyBorder="1" applyAlignment="1">
      <alignment horizontal="left"/>
    </xf>
    <xf numFmtId="0" fontId="101" fillId="0" borderId="0" xfId="72" applyNumberFormat="1" applyFont="1" applyAlignment="1">
      <alignment vertical="top"/>
    </xf>
    <xf numFmtId="187" fontId="0" fillId="0" borderId="0" xfId="0" applyNumberFormat="1"/>
    <xf numFmtId="0" fontId="13" fillId="0" borderId="181" xfId="25" applyFont="1" applyFill="1" applyBorder="1" applyAlignment="1">
      <alignment horizontal="right" wrapText="1"/>
    </xf>
    <xf numFmtId="0" fontId="13" fillId="0" borderId="181" xfId="25" applyFont="1" applyFill="1" applyBorder="1" applyAlignment="1">
      <alignment wrapText="1"/>
    </xf>
    <xf numFmtId="15" fontId="13" fillId="0" borderId="181" xfId="25" applyNumberFormat="1" applyFont="1" applyFill="1" applyBorder="1" applyAlignment="1">
      <alignment horizontal="right" wrapText="1"/>
    </xf>
    <xf numFmtId="0" fontId="13" fillId="0" borderId="181" xfId="20" applyFont="1" applyFill="1" applyBorder="1" applyAlignment="1">
      <alignment horizontal="right" wrapText="1"/>
    </xf>
    <xf numFmtId="17" fontId="49" fillId="0" borderId="0" xfId="0" applyNumberFormat="1" applyFont="1"/>
    <xf numFmtId="169" fontId="95" fillId="10" borderId="0" xfId="1" applyFont="1" applyFill="1" applyAlignment="1">
      <alignment horizontal="right"/>
    </xf>
    <xf numFmtId="17" fontId="49" fillId="0" borderId="0" xfId="0" applyNumberFormat="1" applyFont="1"/>
    <xf numFmtId="169" fontId="95" fillId="10" borderId="0" xfId="1" applyFont="1" applyFill="1" applyAlignment="1">
      <alignment horizontal="right"/>
    </xf>
    <xf numFmtId="10" fontId="2" fillId="22" borderId="0" xfId="9" applyNumberFormat="1" applyFont="1" applyFill="1" applyBorder="1"/>
    <xf numFmtId="10" fontId="0" fillId="0" borderId="0" xfId="9" applyNumberFormat="1" applyFont="1" applyBorder="1"/>
    <xf numFmtId="10" fontId="7" fillId="0" borderId="0" xfId="9" applyNumberFormat="1" applyFont="1" applyBorder="1"/>
    <xf numFmtId="10" fontId="102" fillId="0" borderId="0" xfId="9" applyNumberFormat="1" applyFont="1" applyBorder="1"/>
    <xf numFmtId="10" fontId="103" fillId="0" borderId="0" xfId="9" applyNumberFormat="1" applyFont="1" applyBorder="1"/>
    <xf numFmtId="10" fontId="2" fillId="22" borderId="8" xfId="9" applyNumberFormat="1" applyFont="1" applyFill="1" applyBorder="1"/>
    <xf numFmtId="10" fontId="81" fillId="3" borderId="187" xfId="9" applyNumberFormat="1" applyFont="1" applyFill="1" applyBorder="1" applyAlignment="1">
      <alignment horizontal="center"/>
    </xf>
    <xf numFmtId="17" fontId="51" fillId="0" borderId="165" xfId="0" applyNumberFormat="1" applyFont="1" applyFill="1" applyBorder="1" applyAlignment="1">
      <alignment horizontal="left"/>
    </xf>
    <xf numFmtId="17" fontId="49" fillId="0" borderId="0" xfId="0" applyNumberFormat="1" applyFont="1"/>
    <xf numFmtId="169" fontId="95" fillId="10" borderId="0" xfId="73" applyFont="1" applyFill="1" applyAlignment="1">
      <alignment horizontal="right"/>
    </xf>
    <xf numFmtId="183" fontId="52" fillId="3" borderId="165" xfId="0" applyNumberFormat="1" applyFont="1" applyFill="1" applyBorder="1"/>
    <xf numFmtId="183" fontId="52" fillId="12" borderId="165" xfId="0" applyNumberFormat="1" applyFont="1" applyFill="1" applyBorder="1"/>
    <xf numFmtId="183" fontId="52" fillId="4" borderId="165" xfId="0" applyNumberFormat="1" applyFont="1" applyFill="1" applyBorder="1"/>
    <xf numFmtId="17" fontId="0" fillId="0" borderId="195" xfId="0" applyNumberFormat="1" applyBorder="1" applyAlignment="1">
      <alignment horizontal="center" vertical="center"/>
    </xf>
    <xf numFmtId="17" fontId="0" fillId="0" borderId="196" xfId="0" applyNumberFormat="1" applyBorder="1" applyAlignment="1">
      <alignment horizontal="center" vertical="center"/>
    </xf>
    <xf numFmtId="17" fontId="0" fillId="0" borderId="197" xfId="0" applyNumberFormat="1" applyBorder="1" applyAlignment="1">
      <alignment horizontal="center" vertical="center"/>
    </xf>
    <xf numFmtId="10" fontId="81" fillId="22" borderId="194" xfId="9" applyNumberFormat="1" applyFont="1" applyFill="1" applyBorder="1" applyAlignment="1">
      <alignment horizontal="center"/>
    </xf>
    <xf numFmtId="169" fontId="95" fillId="10" borderId="0" xfId="76" applyFont="1" applyFill="1" applyAlignment="1">
      <alignment horizontal="right"/>
    </xf>
    <xf numFmtId="14" fontId="28" fillId="22" borderId="58" xfId="0" applyNumberFormat="1" applyFont="1" applyFill="1" applyBorder="1" applyAlignment="1" applyProtection="1">
      <alignment horizontal="center" vertical="center"/>
      <protection locked="0"/>
    </xf>
    <xf numFmtId="49" fontId="70" fillId="22" borderId="74" xfId="0" applyNumberFormat="1" applyFont="1" applyFill="1" applyBorder="1" applyAlignment="1" applyProtection="1">
      <alignment horizontal="center" vertical="center"/>
      <protection locked="0"/>
    </xf>
    <xf numFmtId="0" fontId="57" fillId="29" borderId="0" xfId="0" applyFont="1" applyFill="1" applyAlignment="1" applyProtection="1">
      <alignment horizontal="center" vertical="center"/>
    </xf>
    <xf numFmtId="0" fontId="5"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xf>
    <xf numFmtId="0" fontId="41" fillId="2" borderId="0" xfId="0" applyFont="1" applyFill="1" applyBorder="1" applyAlignment="1" applyProtection="1">
      <alignment horizontal="left"/>
    </xf>
    <xf numFmtId="0" fontId="29" fillId="2" borderId="0" xfId="0" applyFont="1" applyFill="1" applyBorder="1" applyAlignment="1" applyProtection="1">
      <alignment horizontal="left"/>
    </xf>
    <xf numFmtId="0" fontId="28" fillId="2" borderId="0" xfId="0" applyFont="1" applyFill="1" applyAlignment="1" applyProtection="1">
      <alignment horizontal="left"/>
    </xf>
    <xf numFmtId="0" fontId="34" fillId="2" borderId="77" xfId="0" applyFont="1" applyFill="1" applyBorder="1" applyAlignment="1" applyProtection="1">
      <alignment horizontal="left" vertical="center"/>
    </xf>
    <xf numFmtId="0" fontId="2" fillId="2" borderId="80" xfId="0" applyFont="1" applyFill="1" applyBorder="1" applyAlignment="1" applyProtection="1">
      <alignment horizontal="center" vertical="center" wrapText="1"/>
    </xf>
    <xf numFmtId="14" fontId="39" fillId="22" borderId="49" xfId="1" applyNumberFormat="1" applyFont="1" applyFill="1" applyBorder="1" applyAlignment="1" applyProtection="1">
      <alignment horizontal="center" vertical="center"/>
      <protection locked="0"/>
    </xf>
    <xf numFmtId="14" fontId="39" fillId="22" borderId="48" xfId="1" applyNumberFormat="1" applyFont="1" applyFill="1" applyBorder="1" applyAlignment="1" applyProtection="1">
      <alignment horizontal="center" vertical="center"/>
      <protection locked="0"/>
    </xf>
    <xf numFmtId="14" fontId="39" fillId="22" borderId="50" xfId="1" applyNumberFormat="1" applyFont="1" applyFill="1" applyBorder="1" applyAlignment="1" applyProtection="1">
      <alignment horizontal="center" vertical="center"/>
      <protection locked="0"/>
    </xf>
    <xf numFmtId="14" fontId="39" fillId="22" borderId="51" xfId="1" applyNumberFormat="1" applyFont="1" applyFill="1" applyBorder="1" applyAlignment="1" applyProtection="1">
      <alignment horizontal="center" vertical="center"/>
      <protection locked="0"/>
    </xf>
    <xf numFmtId="3" fontId="39" fillId="22" borderId="50" xfId="1" applyNumberFormat="1" applyFont="1" applyFill="1" applyBorder="1" applyAlignment="1" applyProtection="1">
      <alignment horizontal="center" vertical="center"/>
      <protection locked="0"/>
    </xf>
    <xf numFmtId="3" fontId="39" fillId="22" borderId="51" xfId="1" applyNumberFormat="1" applyFont="1" applyFill="1" applyBorder="1" applyAlignment="1" applyProtection="1">
      <alignment horizontal="center" vertical="center"/>
      <protection locked="0"/>
    </xf>
    <xf numFmtId="3" fontId="71" fillId="13" borderId="60" xfId="0" applyNumberFormat="1" applyFont="1" applyFill="1" applyBorder="1" applyAlignment="1" applyProtection="1">
      <alignment horizontal="center" vertical="center"/>
    </xf>
    <xf numFmtId="3" fontId="71" fillId="13" borderId="61" xfId="0" applyNumberFormat="1" applyFont="1" applyFill="1" applyBorder="1" applyAlignment="1" applyProtection="1">
      <alignment horizontal="center" vertical="center"/>
    </xf>
    <xf numFmtId="14" fontId="28" fillId="22" borderId="58" xfId="0" applyNumberFormat="1" applyFont="1" applyFill="1" applyBorder="1" applyAlignment="1" applyProtection="1">
      <alignment horizontal="center" vertical="center"/>
      <protection locked="0"/>
    </xf>
    <xf numFmtId="178" fontId="29" fillId="2" borderId="0" xfId="2" applyNumberFormat="1" applyFont="1" applyFill="1" applyBorder="1" applyAlignment="1" applyProtection="1">
      <alignment horizontal="center" vertical="center"/>
    </xf>
    <xf numFmtId="0" fontId="59" fillId="2" borderId="0" xfId="17" applyFont="1" applyFill="1" applyAlignment="1" applyProtection="1">
      <alignment horizontal="center" vertical="center"/>
    </xf>
    <xf numFmtId="0" fontId="33" fillId="2" borderId="0" xfId="0" applyFont="1" applyFill="1" applyBorder="1" applyAlignment="1" applyProtection="1">
      <alignment horizontal="left"/>
    </xf>
    <xf numFmtId="0" fontId="57" fillId="29" borderId="0" xfId="0" applyFont="1" applyFill="1" applyAlignment="1" applyProtection="1">
      <alignment horizontal="center"/>
    </xf>
    <xf numFmtId="0" fontId="24" fillId="10" borderId="0" xfId="0" applyFont="1" applyFill="1" applyAlignment="1">
      <alignment horizontal="center" vertical="center"/>
    </xf>
    <xf numFmtId="0" fontId="40" fillId="2" borderId="45" xfId="0" applyFont="1" applyFill="1" applyBorder="1" applyAlignment="1">
      <alignment horizontal="center"/>
    </xf>
    <xf numFmtId="0" fontId="40" fillId="2" borderId="46" xfId="0" applyFont="1" applyFill="1" applyBorder="1" applyAlignment="1">
      <alignment horizontal="center"/>
    </xf>
    <xf numFmtId="0" fontId="40" fillId="2" borderId="47" xfId="0" applyFont="1" applyFill="1" applyBorder="1" applyAlignment="1">
      <alignment horizontal="center"/>
    </xf>
    <xf numFmtId="1" fontId="40" fillId="0" borderId="55" xfId="0" applyNumberFormat="1" applyFont="1" applyBorder="1" applyAlignment="1">
      <alignment horizontal="center"/>
    </xf>
    <xf numFmtId="1" fontId="40" fillId="0" borderId="57" xfId="0" applyNumberFormat="1" applyFont="1" applyBorder="1" applyAlignment="1">
      <alignment horizontal="center"/>
    </xf>
    <xf numFmtId="1" fontId="40" fillId="0" borderId="56" xfId="0" applyNumberFormat="1" applyFont="1" applyBorder="1" applyAlignment="1">
      <alignment horizontal="center"/>
    </xf>
    <xf numFmtId="0" fontId="2" fillId="0" borderId="8" xfId="0" applyFont="1" applyBorder="1" applyAlignment="1">
      <alignment horizontal="center"/>
    </xf>
    <xf numFmtId="0" fontId="2" fillId="0" borderId="0" xfId="0" applyFont="1" applyBorder="1" applyAlignment="1">
      <alignment horizontal="center"/>
    </xf>
    <xf numFmtId="0" fontId="0" fillId="0" borderId="0" xfId="0" applyAlignment="1">
      <alignment horizontal="center"/>
    </xf>
    <xf numFmtId="0" fontId="0" fillId="0" borderId="8" xfId="0" applyBorder="1" applyAlignment="1">
      <alignment horizontal="center"/>
    </xf>
    <xf numFmtId="0" fontId="64" fillId="31" borderId="45" xfId="0" applyFont="1" applyFill="1" applyBorder="1" applyAlignment="1">
      <alignment horizontal="center"/>
    </xf>
    <xf numFmtId="0" fontId="64" fillId="31" borderId="47" xfId="0" applyFont="1" applyFill="1" applyBorder="1" applyAlignment="1">
      <alignment horizontal="center"/>
    </xf>
    <xf numFmtId="0" fontId="65" fillId="0" borderId="52" xfId="0" applyFont="1" applyFill="1" applyBorder="1" applyAlignment="1">
      <alignment horizontal="center" vertical="center"/>
    </xf>
    <xf numFmtId="0" fontId="65" fillId="0" borderId="53" xfId="0" applyFont="1" applyFill="1" applyBorder="1" applyAlignment="1">
      <alignment horizontal="center" vertical="center"/>
    </xf>
    <xf numFmtId="0" fontId="65" fillId="0" borderId="5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6" xfId="0" applyFont="1" applyFill="1" applyBorder="1" applyAlignment="1">
      <alignment horizontal="center" vertical="center"/>
    </xf>
    <xf numFmtId="169" fontId="2" fillId="4" borderId="57" xfId="1" applyFont="1" applyFill="1" applyBorder="1" applyAlignment="1">
      <alignment horizontal="center"/>
    </xf>
    <xf numFmtId="175" fontId="2" fillId="11" borderId="57" xfId="2" applyNumberFormat="1" applyFont="1" applyFill="1" applyBorder="1" applyAlignment="1">
      <alignment horizontal="center"/>
    </xf>
    <xf numFmtId="0" fontId="2" fillId="3" borderId="57" xfId="0" applyFont="1" applyFill="1" applyBorder="1" applyAlignment="1">
      <alignment horizontal="center"/>
    </xf>
    <xf numFmtId="0" fontId="2" fillId="6" borderId="55" xfId="0" applyFont="1" applyFill="1" applyBorder="1" applyAlignment="1">
      <alignment horizontal="center"/>
    </xf>
    <xf numFmtId="0" fontId="2" fillId="6" borderId="57" xfId="0" applyFont="1" applyFill="1" applyBorder="1" applyAlignment="1">
      <alignment horizontal="center"/>
    </xf>
    <xf numFmtId="175" fontId="2" fillId="12" borderId="57" xfId="2" applyNumberFormat="1" applyFont="1" applyFill="1" applyBorder="1" applyAlignment="1">
      <alignment horizontal="center"/>
    </xf>
    <xf numFmtId="0" fontId="64" fillId="33" borderId="45" xfId="0" applyFont="1" applyFill="1" applyBorder="1" applyAlignment="1">
      <alignment horizontal="center"/>
    </xf>
    <xf numFmtId="0" fontId="64" fillId="33" borderId="47" xfId="0" applyFont="1" applyFill="1" applyBorder="1" applyAlignment="1">
      <alignment horizontal="center"/>
    </xf>
    <xf numFmtId="0" fontId="65" fillId="0" borderId="41" xfId="0" applyFont="1" applyFill="1" applyBorder="1" applyAlignment="1">
      <alignment horizontal="center" vertical="center"/>
    </xf>
    <xf numFmtId="0" fontId="65" fillId="0" borderId="42" xfId="0" applyFont="1" applyFill="1" applyBorder="1" applyAlignment="1">
      <alignment horizontal="center" vertical="center"/>
    </xf>
    <xf numFmtId="0" fontId="65" fillId="0" borderId="43" xfId="0" applyFont="1" applyFill="1" applyBorder="1" applyAlignment="1">
      <alignment horizontal="center" vertical="center"/>
    </xf>
    <xf numFmtId="0" fontId="2" fillId="6" borderId="45" xfId="0" applyFont="1" applyFill="1" applyBorder="1" applyAlignment="1">
      <alignment horizontal="center"/>
    </xf>
    <xf numFmtId="0" fontId="2" fillId="6" borderId="46" xfId="0" applyFont="1" applyFill="1" applyBorder="1" applyAlignment="1">
      <alignment horizontal="center"/>
    </xf>
    <xf numFmtId="169" fontId="2" fillId="4" borderId="46" xfId="1" applyFont="1" applyFill="1" applyBorder="1" applyAlignment="1">
      <alignment horizontal="center"/>
    </xf>
    <xf numFmtId="175" fontId="2" fillId="11" borderId="46" xfId="2" applyNumberFormat="1" applyFont="1" applyFill="1" applyBorder="1" applyAlignment="1">
      <alignment horizontal="center"/>
    </xf>
    <xf numFmtId="175" fontId="2" fillId="12" borderId="46" xfId="2" applyNumberFormat="1" applyFont="1" applyFill="1" applyBorder="1" applyAlignment="1">
      <alignment horizontal="center"/>
    </xf>
    <xf numFmtId="0" fontId="2" fillId="3" borderId="46" xfId="0" applyFont="1" applyFill="1" applyBorder="1" applyAlignment="1">
      <alignment horizontal="center"/>
    </xf>
    <xf numFmtId="0" fontId="53" fillId="28" borderId="25" xfId="0" applyFont="1" applyFill="1" applyBorder="1" applyAlignment="1">
      <alignment horizontal="center"/>
    </xf>
    <xf numFmtId="0" fontId="53" fillId="26" borderId="25" xfId="0" applyFont="1" applyFill="1" applyBorder="1" applyAlignment="1">
      <alignment horizontal="center"/>
    </xf>
    <xf numFmtId="0" fontId="27" fillId="2" borderId="186" xfId="0" applyFont="1" applyFill="1" applyBorder="1" applyAlignment="1">
      <alignment horizontal="center"/>
    </xf>
    <xf numFmtId="0" fontId="27" fillId="2" borderId="187" xfId="0" applyFont="1" applyFill="1" applyBorder="1" applyAlignment="1">
      <alignment horizontal="center"/>
    </xf>
    <xf numFmtId="14" fontId="19" fillId="2" borderId="2" xfId="0" applyNumberFormat="1" applyFont="1" applyFill="1" applyBorder="1" applyAlignment="1">
      <alignment horizontal="center" vertical="center"/>
    </xf>
    <xf numFmtId="0" fontId="19" fillId="2" borderId="6" xfId="0" applyFont="1" applyFill="1" applyBorder="1" applyAlignment="1">
      <alignment horizontal="center" vertical="center"/>
    </xf>
    <xf numFmtId="0" fontId="27" fillId="2" borderId="168" xfId="0" applyFont="1" applyFill="1" applyBorder="1" applyAlignment="1">
      <alignment horizontal="center"/>
    </xf>
    <xf numFmtId="0" fontId="27" fillId="2" borderId="182" xfId="0" applyFont="1" applyFill="1" applyBorder="1" applyAlignment="1">
      <alignment horizontal="center"/>
    </xf>
    <xf numFmtId="0" fontId="27" fillId="2" borderId="183" xfId="0" applyFont="1" applyFill="1" applyBorder="1" applyAlignment="1">
      <alignment horizontal="center"/>
    </xf>
    <xf numFmtId="0" fontId="27" fillId="2" borderId="167" xfId="0" applyFont="1" applyFill="1" applyBorder="1" applyAlignment="1">
      <alignment horizontal="center"/>
    </xf>
    <xf numFmtId="0" fontId="27" fillId="2" borderId="126" xfId="0" applyFont="1" applyFill="1" applyBorder="1" applyAlignment="1">
      <alignment horizontal="center"/>
    </xf>
    <xf numFmtId="0" fontId="27" fillId="2" borderId="127" xfId="0" applyFont="1" applyFill="1" applyBorder="1" applyAlignment="1">
      <alignment horizontal="center"/>
    </xf>
    <xf numFmtId="0" fontId="27" fillId="2" borderId="122" xfId="0" applyFont="1" applyFill="1" applyBorder="1" applyAlignment="1">
      <alignment horizontal="center"/>
    </xf>
    <xf numFmtId="0" fontId="27" fillId="2" borderId="123" xfId="0" applyFont="1" applyFill="1" applyBorder="1" applyAlignment="1">
      <alignment horizontal="center"/>
    </xf>
    <xf numFmtId="0" fontId="27" fillId="2" borderId="120" xfId="0" applyFont="1" applyFill="1" applyBorder="1" applyAlignment="1">
      <alignment horizontal="center"/>
    </xf>
    <xf numFmtId="0" fontId="27" fillId="2" borderId="121" xfId="0" applyFont="1" applyFill="1" applyBorder="1" applyAlignment="1">
      <alignment horizontal="center"/>
    </xf>
    <xf numFmtId="0" fontId="27" fillId="2" borderId="135" xfId="0" applyFont="1" applyFill="1" applyBorder="1" applyAlignment="1">
      <alignment horizontal="center"/>
    </xf>
    <xf numFmtId="0" fontId="27" fillId="2" borderId="136" xfId="0" applyFont="1" applyFill="1" applyBorder="1" applyAlignment="1">
      <alignment horizontal="center"/>
    </xf>
    <xf numFmtId="0" fontId="27" fillId="2" borderId="151" xfId="0" applyFont="1" applyFill="1" applyBorder="1" applyAlignment="1">
      <alignment horizontal="center"/>
    </xf>
    <xf numFmtId="0" fontId="27" fillId="2" borderId="147" xfId="0" applyFont="1" applyFill="1" applyBorder="1" applyAlignment="1">
      <alignment horizontal="center"/>
    </xf>
    <xf numFmtId="0" fontId="27" fillId="2" borderId="162" xfId="0" applyFont="1" applyFill="1" applyBorder="1" applyAlignment="1">
      <alignment horizontal="center"/>
    </xf>
    <xf numFmtId="0" fontId="27" fillId="2" borderId="161" xfId="0" applyFont="1" applyFill="1" applyBorder="1" applyAlignment="1">
      <alignment horizontal="center"/>
    </xf>
    <xf numFmtId="0" fontId="27" fillId="2" borderId="129" xfId="0" applyFont="1" applyFill="1" applyBorder="1" applyAlignment="1">
      <alignment horizontal="center"/>
    </xf>
    <xf numFmtId="0" fontId="27" fillId="2" borderId="130" xfId="0" applyFont="1" applyFill="1" applyBorder="1" applyAlignment="1">
      <alignment horizontal="center"/>
    </xf>
    <xf numFmtId="0" fontId="27" fillId="2" borderId="118" xfId="0" applyFont="1" applyFill="1" applyBorder="1" applyAlignment="1">
      <alignment horizontal="center"/>
    </xf>
    <xf numFmtId="0" fontId="27" fillId="2" borderId="119" xfId="0" applyFont="1" applyFill="1" applyBorder="1" applyAlignment="1">
      <alignment horizontal="center"/>
    </xf>
    <xf numFmtId="0" fontId="27" fillId="2" borderId="116" xfId="0" applyFont="1" applyFill="1" applyBorder="1" applyAlignment="1">
      <alignment horizontal="center"/>
    </xf>
    <xf numFmtId="0" fontId="27" fillId="2" borderId="117" xfId="0" applyFont="1" applyFill="1" applyBorder="1" applyAlignment="1">
      <alignment horizontal="center"/>
    </xf>
    <xf numFmtId="0" fontId="27" fillId="2" borderId="131" xfId="0" applyFont="1" applyFill="1" applyBorder="1" applyAlignment="1">
      <alignment horizontal="center"/>
    </xf>
    <xf numFmtId="0" fontId="27" fillId="2" borderId="132" xfId="0" applyFont="1" applyFill="1" applyBorder="1" applyAlignment="1">
      <alignment horizontal="center"/>
    </xf>
    <xf numFmtId="0" fontId="27" fillId="2" borderId="133" xfId="0" applyFont="1" applyFill="1" applyBorder="1" applyAlignment="1">
      <alignment horizontal="center"/>
    </xf>
    <xf numFmtId="0" fontId="27" fillId="2" borderId="134" xfId="0" applyFont="1" applyFill="1" applyBorder="1" applyAlignment="1">
      <alignment horizontal="center"/>
    </xf>
    <xf numFmtId="0" fontId="27" fillId="2" borderId="114" xfId="0" applyFont="1" applyFill="1" applyBorder="1" applyAlignment="1">
      <alignment horizontal="center"/>
    </xf>
    <xf numFmtId="0" fontId="27" fillId="2" borderId="115" xfId="0" applyFont="1" applyFill="1" applyBorder="1" applyAlignment="1">
      <alignment horizontal="center"/>
    </xf>
    <xf numFmtId="0" fontId="27" fillId="2" borderId="3" xfId="0" applyFont="1" applyFill="1" applyBorder="1" applyAlignment="1">
      <alignment horizontal="center"/>
    </xf>
    <xf numFmtId="0" fontId="27" fillId="2" borderId="5" xfId="0" applyFont="1" applyFill="1" applyBorder="1" applyAlignment="1">
      <alignment horizontal="center"/>
    </xf>
    <xf numFmtId="0" fontId="27" fillId="2" borderId="124" xfId="0" applyFont="1" applyFill="1" applyBorder="1" applyAlignment="1">
      <alignment horizontal="center"/>
    </xf>
    <xf numFmtId="0" fontId="27" fillId="2" borderId="125" xfId="0" applyFont="1" applyFill="1" applyBorder="1" applyAlignment="1">
      <alignment horizontal="center"/>
    </xf>
    <xf numFmtId="14" fontId="19" fillId="2" borderId="6" xfId="0" applyNumberFormat="1" applyFont="1" applyFill="1" applyBorder="1" applyAlignment="1">
      <alignment horizontal="center" vertical="center"/>
    </xf>
    <xf numFmtId="0" fontId="27" fillId="2" borderId="91" xfId="0" applyFont="1" applyFill="1" applyBorder="1" applyAlignment="1">
      <alignment horizontal="center"/>
    </xf>
    <xf numFmtId="0" fontId="27" fillId="2" borderId="92" xfId="0" applyFont="1" applyFill="1" applyBorder="1" applyAlignment="1">
      <alignment horizontal="center"/>
    </xf>
    <xf numFmtId="0" fontId="27" fillId="2" borderId="94" xfId="0" applyFont="1" applyFill="1" applyBorder="1" applyAlignment="1">
      <alignment horizontal="center"/>
    </xf>
    <xf numFmtId="0" fontId="27" fillId="2" borderId="95" xfId="0" applyFont="1" applyFill="1" applyBorder="1" applyAlignment="1">
      <alignment horizontal="center"/>
    </xf>
    <xf numFmtId="0" fontId="27" fillId="2" borderId="98" xfId="0" applyFont="1" applyFill="1" applyBorder="1" applyAlignment="1">
      <alignment horizontal="center"/>
    </xf>
    <xf numFmtId="0" fontId="27" fillId="2" borderId="99" xfId="0" applyFont="1" applyFill="1" applyBorder="1" applyAlignment="1">
      <alignment horizontal="center"/>
    </xf>
    <xf numFmtId="0" fontId="66" fillId="2" borderId="2" xfId="0" applyFont="1" applyFill="1" applyBorder="1" applyAlignment="1">
      <alignment horizontal="center"/>
    </xf>
    <xf numFmtId="0" fontId="66" fillId="2" borderId="0" xfId="0" applyFont="1" applyFill="1" applyBorder="1" applyAlignment="1">
      <alignment horizontal="center"/>
    </xf>
    <xf numFmtId="0" fontId="66" fillId="2" borderId="7" xfId="0" applyFont="1" applyFill="1" applyBorder="1" applyAlignment="1">
      <alignment horizontal="center"/>
    </xf>
    <xf numFmtId="0" fontId="66" fillId="2" borderId="8" xfId="0" applyFont="1" applyFill="1" applyBorder="1" applyAlignment="1">
      <alignment horizontal="center"/>
    </xf>
    <xf numFmtId="0" fontId="2" fillId="2" borderId="0" xfId="0" applyFont="1" applyFill="1" applyBorder="1" applyAlignment="1">
      <alignment horizontal="right"/>
    </xf>
    <xf numFmtId="175" fontId="2" fillId="2" borderId="0" xfId="2" applyNumberFormat="1" applyFont="1" applyFill="1" applyBorder="1" applyAlignment="1">
      <alignment horizontal="right"/>
    </xf>
    <xf numFmtId="168" fontId="2" fillId="2" borderId="0" xfId="2" applyFont="1" applyFill="1" applyBorder="1" applyAlignment="1">
      <alignment horizontal="right"/>
    </xf>
    <xf numFmtId="170" fontId="12" fillId="0" borderId="0" xfId="1" applyNumberFormat="1" applyFont="1" applyFill="1" applyBorder="1" applyAlignment="1">
      <alignment horizontal="center" vertical="center"/>
    </xf>
    <xf numFmtId="0" fontId="0" fillId="16" borderId="0" xfId="0" applyFill="1" applyAlignment="1">
      <alignment horizontal="center"/>
    </xf>
    <xf numFmtId="0" fontId="4" fillId="18" borderId="166" xfId="3" applyFont="1" applyFill="1" applyBorder="1" applyAlignment="1">
      <alignment horizontal="center"/>
    </xf>
    <xf numFmtId="0" fontId="4" fillId="18" borderId="163" xfId="3" applyFont="1" applyFill="1" applyBorder="1" applyAlignment="1">
      <alignment horizontal="center"/>
    </xf>
    <xf numFmtId="0" fontId="0" fillId="17" borderId="169" xfId="0" applyFill="1" applyBorder="1" applyAlignment="1">
      <alignment horizontal="center"/>
    </xf>
    <xf numFmtId="0" fontId="0" fillId="17" borderId="170" xfId="0" applyFill="1" applyBorder="1" applyAlignment="1">
      <alignment horizontal="center"/>
    </xf>
    <xf numFmtId="0" fontId="0" fillId="17" borderId="171" xfId="0" applyFill="1" applyBorder="1" applyAlignment="1">
      <alignment horizontal="center"/>
    </xf>
    <xf numFmtId="0" fontId="0" fillId="17" borderId="156" xfId="0" applyFill="1" applyBorder="1" applyAlignment="1">
      <alignment horizontal="center"/>
    </xf>
    <xf numFmtId="0" fontId="0" fillId="17" borderId="159" xfId="0" applyFill="1" applyBorder="1" applyAlignment="1">
      <alignment horizontal="center"/>
    </xf>
    <xf numFmtId="0" fontId="0" fillId="17" borderId="157" xfId="0" applyFill="1" applyBorder="1" applyAlignment="1">
      <alignment horizontal="center"/>
    </xf>
    <xf numFmtId="0" fontId="4" fillId="18" borderId="178" xfId="3" applyFont="1" applyFill="1" applyBorder="1" applyAlignment="1">
      <alignment horizontal="center"/>
    </xf>
    <xf numFmtId="0" fontId="4" fillId="18" borderId="172" xfId="3" applyFont="1" applyFill="1" applyBorder="1" applyAlignment="1">
      <alignment horizontal="center"/>
    </xf>
    <xf numFmtId="0" fontId="0" fillId="17" borderId="175" xfId="0" applyFill="1" applyBorder="1" applyAlignment="1">
      <alignment horizontal="center"/>
    </xf>
    <xf numFmtId="0" fontId="0" fillId="17" borderId="176" xfId="0" applyFill="1" applyBorder="1" applyAlignment="1">
      <alignment horizontal="center"/>
    </xf>
    <xf numFmtId="0" fontId="0" fillId="17" borderId="177" xfId="0" applyFill="1" applyBorder="1" applyAlignment="1">
      <alignment horizontal="center"/>
    </xf>
    <xf numFmtId="0" fontId="46" fillId="23" borderId="21" xfId="0" applyFont="1" applyFill="1" applyBorder="1" applyAlignment="1">
      <alignment horizontal="center"/>
    </xf>
    <xf numFmtId="0" fontId="46" fillId="23" borderId="22" xfId="0" applyFont="1" applyFill="1" applyBorder="1" applyAlignment="1">
      <alignment horizontal="center"/>
    </xf>
    <xf numFmtId="0" fontId="46" fillId="23" borderId="23" xfId="0" applyFont="1" applyFill="1" applyBorder="1" applyAlignment="1">
      <alignment horizontal="center"/>
    </xf>
    <xf numFmtId="0" fontId="43" fillId="0" borderId="12" xfId="0" applyFont="1" applyFill="1" applyBorder="1" applyAlignment="1">
      <alignment horizontal="left"/>
    </xf>
    <xf numFmtId="0" fontId="43" fillId="0" borderId="13" xfId="0" applyFont="1" applyFill="1" applyBorder="1" applyAlignment="1">
      <alignment horizontal="left"/>
    </xf>
    <xf numFmtId="0" fontId="43" fillId="0" borderId="14" xfId="0" applyFont="1" applyFill="1" applyBorder="1" applyAlignment="1">
      <alignment horizontal="left"/>
    </xf>
    <xf numFmtId="170" fontId="7" fillId="8" borderId="8" xfId="0" applyNumberFormat="1" applyFont="1" applyFill="1" applyBorder="1" applyAlignment="1" applyProtection="1">
      <alignment horizontal="center"/>
    </xf>
    <xf numFmtId="170" fontId="7" fillId="8" borderId="9" xfId="0" applyNumberFormat="1" applyFont="1" applyFill="1" applyBorder="1" applyAlignment="1" applyProtection="1">
      <alignment horizontal="center"/>
    </xf>
    <xf numFmtId="0" fontId="2" fillId="2" borderId="0" xfId="0" applyFont="1" applyFill="1" applyBorder="1" applyAlignment="1" applyProtection="1">
      <alignment horizontal="center" vertical="center"/>
    </xf>
    <xf numFmtId="170" fontId="7" fillId="8" borderId="0" xfId="0" applyNumberFormat="1" applyFont="1" applyFill="1" applyBorder="1" applyAlignment="1" applyProtection="1">
      <alignment horizontal="center"/>
    </xf>
    <xf numFmtId="170" fontId="7" fillId="8" borderId="6" xfId="0" applyNumberFormat="1" applyFont="1" applyFill="1" applyBorder="1" applyAlignment="1" applyProtection="1">
      <alignment horizontal="center"/>
    </xf>
    <xf numFmtId="0" fontId="18" fillId="5" borderId="4" xfId="0" applyFont="1" applyFill="1" applyBorder="1" applyAlignment="1" applyProtection="1">
      <alignment horizontal="center"/>
    </xf>
    <xf numFmtId="0" fontId="18" fillId="5" borderId="5" xfId="0" applyFont="1" applyFill="1" applyBorder="1" applyAlignment="1" applyProtection="1">
      <alignment horizontal="center"/>
    </xf>
    <xf numFmtId="0" fontId="0" fillId="0" borderId="0" xfId="0" applyBorder="1" applyAlignment="1">
      <alignment horizontal="center"/>
    </xf>
    <xf numFmtId="0" fontId="78" fillId="0" borderId="148" xfId="0" applyFont="1" applyFill="1" applyBorder="1" applyAlignment="1" applyProtection="1">
      <alignment horizontal="center" vertical="center"/>
    </xf>
    <xf numFmtId="0" fontId="78" fillId="0" borderId="149" xfId="0" applyFont="1" applyFill="1" applyBorder="1" applyAlignment="1" applyProtection="1">
      <alignment horizontal="center" vertical="center"/>
    </xf>
    <xf numFmtId="0" fontId="78" fillId="0" borderId="150" xfId="0" applyFont="1" applyFill="1" applyBorder="1" applyAlignment="1" applyProtection="1">
      <alignment horizontal="center" vertical="center"/>
    </xf>
    <xf numFmtId="0" fontId="37" fillId="0" borderId="151" xfId="0" applyFont="1" applyBorder="1" applyAlignment="1" applyProtection="1">
      <alignment horizontal="center" vertical="center" wrapText="1"/>
    </xf>
    <xf numFmtId="0" fontId="37" fillId="0" borderId="146" xfId="0" applyFont="1" applyBorder="1" applyAlignment="1" applyProtection="1">
      <alignment horizontal="center" vertical="center" wrapText="1"/>
    </xf>
    <xf numFmtId="0" fontId="37" fillId="0" borderId="147" xfId="0" applyFont="1" applyBorder="1" applyAlignment="1" applyProtection="1">
      <alignment horizontal="center" vertical="center" wrapText="1"/>
    </xf>
    <xf numFmtId="0" fontId="37" fillId="0" borderId="151" xfId="0" applyFont="1" applyBorder="1" applyAlignment="1" applyProtection="1">
      <alignment horizontal="center" vertical="center"/>
    </xf>
    <xf numFmtId="0" fontId="37" fillId="0" borderId="146" xfId="0" applyFont="1" applyBorder="1" applyAlignment="1" applyProtection="1">
      <alignment horizontal="center" vertical="center"/>
    </xf>
    <xf numFmtId="0" fontId="37" fillId="0" borderId="147" xfId="0" applyFont="1" applyBorder="1" applyAlignment="1" applyProtection="1">
      <alignment horizontal="center" vertical="center"/>
    </xf>
    <xf numFmtId="0" fontId="11" fillId="6" borderId="25" xfId="0" applyFont="1" applyFill="1" applyBorder="1" applyAlignment="1" applyProtection="1">
      <alignment horizontal="center" vertical="center"/>
    </xf>
    <xf numFmtId="0" fontId="94" fillId="0" borderId="32" xfId="0" applyFont="1" applyFill="1" applyBorder="1" applyAlignment="1" applyProtection="1">
      <alignment horizontal="right" vertical="center" textRotation="90" wrapText="1"/>
    </xf>
    <xf numFmtId="0" fontId="37" fillId="0" borderId="162" xfId="0" applyFont="1" applyBorder="1" applyAlignment="1" applyProtection="1">
      <alignment horizontal="center" vertical="center"/>
    </xf>
    <xf numFmtId="0" fontId="37" fillId="0" borderId="160" xfId="0" applyFont="1" applyBorder="1" applyAlignment="1" applyProtection="1">
      <alignment horizontal="center" vertical="center"/>
    </xf>
    <xf numFmtId="0" fontId="37" fillId="0" borderId="161" xfId="0" applyFont="1" applyBorder="1" applyAlignment="1" applyProtection="1">
      <alignment horizontal="center" vertical="center"/>
    </xf>
    <xf numFmtId="0" fontId="11" fillId="6" borderId="155" xfId="0" applyFont="1" applyFill="1" applyBorder="1" applyAlignment="1" applyProtection="1">
      <alignment horizontal="center" vertical="center"/>
    </xf>
    <xf numFmtId="0" fontId="7" fillId="73" borderId="155" xfId="0" applyFont="1" applyFill="1" applyBorder="1" applyAlignment="1" applyProtection="1">
      <alignment horizontal="center" vertical="center"/>
      <protection locked="0"/>
    </xf>
    <xf numFmtId="0" fontId="7" fillId="0" borderId="25" xfId="0" applyFont="1" applyBorder="1" applyAlignment="1" applyProtection="1">
      <alignment horizontal="center"/>
    </xf>
    <xf numFmtId="0" fontId="94" fillId="0" borderId="2" xfId="0" applyFont="1" applyFill="1" applyBorder="1" applyAlignment="1" applyProtection="1">
      <alignment horizontal="right" vertical="center" textRotation="90" wrapText="1"/>
    </xf>
    <xf numFmtId="0" fontId="94" fillId="0" borderId="7" xfId="0" applyFont="1" applyFill="1" applyBorder="1" applyAlignment="1" applyProtection="1">
      <alignment horizontal="right" vertical="center" textRotation="90" wrapText="1"/>
    </xf>
    <xf numFmtId="0" fontId="7" fillId="73" borderId="158" xfId="0" applyFont="1" applyFill="1" applyBorder="1" applyAlignment="1" applyProtection="1">
      <alignment horizontal="center" vertical="center"/>
      <protection locked="0"/>
    </xf>
    <xf numFmtId="169" fontId="7" fillId="73" borderId="155" xfId="1" applyNumberFormat="1" applyFont="1" applyFill="1" applyBorder="1" applyAlignment="1" applyProtection="1">
      <alignment horizontal="center" vertical="center"/>
      <protection locked="0"/>
    </xf>
    <xf numFmtId="0" fontId="37" fillId="0" borderId="101" xfId="0" applyFont="1" applyBorder="1" applyAlignment="1" applyProtection="1">
      <alignment horizontal="center" wrapText="1"/>
    </xf>
    <xf numFmtId="0" fontId="37" fillId="0" borderId="102" xfId="0" applyFont="1" applyBorder="1" applyAlignment="1" applyProtection="1">
      <alignment horizontal="center" wrapText="1"/>
    </xf>
    <xf numFmtId="0" fontId="37" fillId="0" borderId="100" xfId="0" applyFont="1" applyBorder="1" applyAlignment="1" applyProtection="1">
      <alignment horizontal="center" vertical="center"/>
    </xf>
    <xf numFmtId="0" fontId="37" fillId="0" borderId="101" xfId="0" applyFont="1" applyBorder="1" applyAlignment="1" applyProtection="1">
      <alignment horizontal="center" vertical="center"/>
    </xf>
    <xf numFmtId="0" fontId="37" fillId="0" borderId="102" xfId="0" applyFont="1" applyBorder="1" applyAlignment="1" applyProtection="1">
      <alignment horizontal="center" vertical="center"/>
    </xf>
    <xf numFmtId="0" fontId="7" fillId="0" borderId="7" xfId="0" applyFont="1" applyBorder="1" applyAlignment="1" applyProtection="1">
      <alignment horizontal="center"/>
    </xf>
    <xf numFmtId="0" fontId="7" fillId="0" borderId="8" xfId="0" applyFont="1" applyBorder="1" applyAlignment="1" applyProtection="1">
      <alignment horizontal="center"/>
    </xf>
    <xf numFmtId="0" fontId="7" fillId="0" borderId="9" xfId="0" applyFont="1" applyBorder="1" applyAlignment="1" applyProtection="1">
      <alignment horizontal="center"/>
    </xf>
    <xf numFmtId="0" fontId="78" fillId="0" borderId="100" xfId="0" applyFont="1" applyBorder="1" applyAlignment="1" applyProtection="1">
      <alignment horizontal="center" vertical="center"/>
    </xf>
    <xf numFmtId="0" fontId="78" fillId="0" borderId="101" xfId="0" applyFont="1" applyBorder="1" applyAlignment="1" applyProtection="1">
      <alignment horizontal="center" vertical="center"/>
    </xf>
    <xf numFmtId="0" fontId="78" fillId="0" borderId="102" xfId="0" applyFont="1" applyBorder="1" applyAlignment="1" applyProtection="1">
      <alignment horizontal="center" vertical="center"/>
    </xf>
    <xf numFmtId="0" fontId="78" fillId="0" borderId="103" xfId="0" applyFont="1" applyBorder="1" applyAlignment="1" applyProtection="1">
      <alignment horizontal="center" vertical="center"/>
    </xf>
    <xf numFmtId="0" fontId="78" fillId="0" borderId="104" xfId="0" applyFont="1" applyBorder="1" applyAlignment="1" applyProtection="1">
      <alignment horizontal="center" vertical="center"/>
    </xf>
    <xf numFmtId="0" fontId="78" fillId="0" borderId="105" xfId="0" applyFont="1" applyBorder="1" applyAlignment="1" applyProtection="1">
      <alignment horizontal="center" vertical="center"/>
    </xf>
    <xf numFmtId="0" fontId="37" fillId="0" borderId="2" xfId="0" applyFont="1" applyBorder="1" applyAlignment="1" applyProtection="1">
      <alignment horizontal="center" wrapText="1"/>
    </xf>
    <xf numFmtId="0" fontId="37" fillId="0" borderId="0" xfId="0" applyFont="1" applyBorder="1" applyAlignment="1" applyProtection="1">
      <alignment horizontal="center" wrapText="1"/>
    </xf>
    <xf numFmtId="0" fontId="37" fillId="0" borderId="6" xfId="0" applyFont="1" applyBorder="1" applyAlignment="1" applyProtection="1">
      <alignment horizontal="center" wrapText="1"/>
    </xf>
    <xf numFmtId="0" fontId="7" fillId="73" borderId="25" xfId="0" applyFont="1" applyFill="1" applyBorder="1" applyAlignment="1" applyProtection="1">
      <alignment horizontal="center" vertical="center"/>
      <protection locked="0"/>
    </xf>
    <xf numFmtId="185" fontId="7" fillId="73" borderId="25" xfId="2" applyNumberFormat="1" applyFont="1" applyFill="1" applyBorder="1" applyAlignment="1" applyProtection="1">
      <alignment horizontal="center" vertical="center"/>
      <protection locked="0"/>
    </xf>
    <xf numFmtId="0" fontId="7" fillId="0" borderId="25" xfId="0" applyFont="1" applyBorder="1" applyAlignment="1" applyProtection="1">
      <alignment horizontal="center" vertical="center"/>
    </xf>
    <xf numFmtId="0" fontId="17" fillId="0" borderId="0" xfId="0" applyFont="1" applyBorder="1" applyProtection="1"/>
    <xf numFmtId="0" fontId="17" fillId="0" borderId="0" xfId="0" applyFont="1" applyBorder="1" applyAlignment="1" applyProtection="1">
      <alignment horizontal="center" vertical="center" wrapText="1"/>
    </xf>
    <xf numFmtId="3" fontId="11" fillId="6" borderId="155" xfId="0" applyNumberFormat="1" applyFont="1" applyFill="1" applyBorder="1" applyAlignment="1" applyProtection="1">
      <alignment horizontal="center" vertical="center"/>
    </xf>
  </cellXfs>
  <cellStyles count="77">
    <cellStyle name="]_x000d__x000a_Zoomed=1_x000d__x000a_Row=0_x000d__x000a_Column=0_x000d__x000a_Height=0_x000d__x000a_Width=0_x000d__x000a_FontName=FoxFont_x000d__x000a_FontStyle=0_x000d__x000a_FontSize=9_x000d__x000a_PrtFontName=FoxPrin" xfId="67"/>
    <cellStyle name="]_x000d__x000a_Zoomed=1_x000d__x000a_Row=0_x000d__x000a_Column=0_x000d__x000a_Height=0_x000d__x000a_Width=0_x000d__x000a_FontName=FoxFont_x000d__x000a_FontStyle=0_x000d__x000a_FontSize=9_x000d__x000a_PrtFontName=FoxPrin 10" xfId="5"/>
    <cellStyle name="]_x000d__x000a_Zoomed=1_x000d__x000a_Row=0_x000d__x000a_Column=0_x000d__x000a_Height=0_x000d__x000a_Width=0_x000d__x000a_FontName=FoxFont_x000d__x000a_FontStyle=0_x000d__x000a_FontSize=9_x000d__x000a_PrtFontName=FoxPrin 2" xfId="6"/>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2" builtinId="27" customBuiltin="1"/>
    <cellStyle name="Calculation" xfId="36" builtinId="22" customBuiltin="1"/>
    <cellStyle name="Check Cell" xfId="38" builtinId="23" customBuiltin="1"/>
    <cellStyle name="Comma" xfId="1" builtinId="3"/>
    <cellStyle name="Comma 2" xfId="73"/>
    <cellStyle name="Comma 2 2 2" xfId="76"/>
    <cellStyle name="Comma 3" xfId="4"/>
    <cellStyle name="Comma 3 2" xfId="75"/>
    <cellStyle name="Currency" xfId="2" builtinId="4"/>
    <cellStyle name="Currency 2" xfId="74"/>
    <cellStyle name="Explanatory Text" xfId="41" builtinId="53" customBuiltin="1"/>
    <cellStyle name="Good" xfId="31" builtinId="26" customBuiltin="1"/>
    <cellStyle name="Heading 1" xfId="27" builtinId="16" customBuiltin="1"/>
    <cellStyle name="Heading 2" xfId="28" builtinId="17" customBuiltin="1"/>
    <cellStyle name="Heading 3" xfId="29" builtinId="18" customBuiltin="1"/>
    <cellStyle name="Heading 4" xfId="30" builtinId="19" customBuiltin="1"/>
    <cellStyle name="Hyperlink" xfId="17" builtinId="8"/>
    <cellStyle name="Input" xfId="34" builtinId="20" customBuiltin="1"/>
    <cellStyle name="Linked Cell" xfId="37" builtinId="24" customBuiltin="1"/>
    <cellStyle name="Neutral" xfId="33" builtinId="28" customBuiltin="1"/>
    <cellStyle name="Normal" xfId="0" builtinId="0"/>
    <cellStyle name="Normal 2" xfId="11"/>
    <cellStyle name="Normal 2 2" xfId="18"/>
    <cellStyle name="Normal 4" xfId="68"/>
    <cellStyle name="Normal 4 2" xfId="70"/>
    <cellStyle name="Normal 8" xfId="69"/>
    <cellStyle name="Normal 8 2" xfId="71"/>
    <cellStyle name="Normal_36" xfId="15"/>
    <cellStyle name="Normal_Data" xfId="13"/>
    <cellStyle name="Normal_EUC" xfId="20"/>
    <cellStyle name="Normal_EUC_1" xfId="16"/>
    <cellStyle name="Normal_EUC_2" xfId="25"/>
    <cellStyle name="Normal_Extract" xfId="72"/>
    <cellStyle name="Normal_Fixed_12_1" xfId="14"/>
    <cellStyle name="Normal_Manual Validation Data_1" xfId="23"/>
    <cellStyle name="Normal_Matrices" xfId="7"/>
    <cellStyle name="Normal_METERING" xfId="21"/>
    <cellStyle name="Normal_Sheet1" xfId="3"/>
    <cellStyle name="Normal_Sheet1_1" xfId="8"/>
    <cellStyle name="Normal_Sheet5" xfId="10"/>
    <cellStyle name="Normal_TPRs" xfId="22"/>
    <cellStyle name="Normal_TRANS" xfId="24"/>
    <cellStyle name="Note" xfId="40" builtinId="10" customBuiltin="1"/>
    <cellStyle name="Output" xfId="35" builtinId="21" customBuiltin="1"/>
    <cellStyle name="Percent" xfId="9" builtinId="5"/>
    <cellStyle name="Percent 2" xfId="12"/>
    <cellStyle name="Percent 2 2" xfId="19"/>
    <cellStyle name="Title" xfId="26" builtinId="15" customBuiltin="1"/>
    <cellStyle name="Total" xfId="42" builtinId="25" customBuiltin="1"/>
    <cellStyle name="Warning Text" xfId="39" builtinId="11" customBuiltin="1"/>
  </cellStyles>
  <dxfs count="17">
    <dxf>
      <font>
        <color theme="0"/>
      </font>
      <fill>
        <patternFill>
          <bgColor rgb="FF002060"/>
        </patternFill>
      </fill>
    </dxf>
    <dxf>
      <font>
        <color theme="0"/>
      </font>
      <fill>
        <patternFill>
          <bgColor theme="5"/>
        </patternFill>
      </fill>
    </dxf>
    <dxf>
      <font>
        <color theme="0"/>
      </font>
      <fill>
        <patternFill>
          <bgColor theme="9" tint="-0.24994659260841701"/>
        </patternFill>
      </fill>
    </dxf>
    <dxf>
      <font>
        <color theme="0"/>
      </font>
      <fill>
        <patternFill>
          <bgColor theme="8" tint="-0.24994659260841701"/>
        </patternFill>
      </fill>
    </dxf>
    <dxf>
      <font>
        <condense val="0"/>
        <extend val="0"/>
        <color rgb="FF006100"/>
      </font>
      <fill>
        <patternFill>
          <bgColor rgb="FFC6EFCE"/>
        </patternFill>
      </fill>
    </dxf>
    <dxf>
      <font>
        <condense val="0"/>
        <extend val="0"/>
        <color rgb="FF006100"/>
      </font>
      <fill>
        <patternFill>
          <bgColor rgb="FFC6EFCE"/>
        </patternFill>
      </fill>
    </dxf>
    <dxf>
      <font>
        <b val="0"/>
        <i/>
        <color theme="7"/>
      </font>
    </dxf>
    <dxf>
      <font>
        <b val="0"/>
        <i/>
        <color theme="4"/>
      </font>
    </dxf>
    <dxf>
      <font>
        <b val="0"/>
        <i/>
        <color theme="9" tint="-0.24994659260841701"/>
      </font>
    </dxf>
    <dxf>
      <font>
        <condense val="0"/>
        <extend val="0"/>
        <color rgb="FF006100"/>
      </font>
      <fill>
        <patternFill>
          <bgColor rgb="FFC6EFCE"/>
        </patternFill>
      </fill>
    </dxf>
    <dxf>
      <font>
        <condense val="0"/>
        <extend val="0"/>
        <color rgb="FF9C0006"/>
      </font>
      <fill>
        <patternFill>
          <bgColor rgb="FFFFC7CE"/>
        </patternFill>
      </fill>
    </dxf>
    <dxf>
      <font>
        <color theme="8" tint="-0.24994659260841701"/>
      </font>
      <fill>
        <patternFill>
          <bgColor theme="8" tint="0.59996337778862885"/>
        </patternFill>
      </fill>
    </dxf>
    <dxf>
      <fill>
        <patternFill>
          <bgColor theme="4"/>
        </patternFill>
      </fill>
    </dxf>
    <dxf>
      <font>
        <b val="0"/>
        <i/>
        <color theme="7"/>
      </font>
    </dxf>
    <dxf>
      <font>
        <b val="0"/>
        <i/>
        <color theme="4"/>
      </font>
    </dxf>
    <dxf>
      <font>
        <b val="0"/>
        <i/>
        <color theme="9" tint="-0.24994659260841701"/>
      </font>
    </dxf>
    <dxf>
      <font>
        <condense val="0"/>
        <extend val="0"/>
        <color rgb="FF006100"/>
      </font>
      <fill>
        <patternFill>
          <bgColor rgb="FFC6EFCE"/>
        </patternFill>
      </fill>
    </dxf>
  </dxfs>
  <tableStyles count="0" defaultTableStyle="TableStyleMedium9" defaultPivotStyle="PivotStyleLight16"/>
  <colors>
    <mruColors>
      <color rgb="FFFFFF99"/>
      <color rgb="FFBAFEA8"/>
      <color rgb="FF5FA0DB"/>
      <color rgb="FFFF3BDA"/>
      <color rgb="FF91B44A"/>
      <color rgb="FFBC4300"/>
      <color rgb="FFDE4F00"/>
      <color rgb="FFFA5900"/>
      <color rgb="FF87A846"/>
      <color rgb="FF417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fmlaLink="PRICE!$H$2" lockText="1" noThreeD="1"/>
</file>

<file path=xl/ctrlProps/ctrlProp2.xml><?xml version="1.0" encoding="utf-8"?>
<formControlPr xmlns="http://schemas.microsoft.com/office/spreadsheetml/2009/9/main" objectType="Drop" dropStyle="combo" dx="16" fmlaLink="$F$3" fmlaRange="$B$18:$B$25" sel="1" val="0"/>
</file>

<file path=xl/ctrlProps/ctrlProp3.xml><?xml version="1.0" encoding="utf-8"?>
<formControlPr xmlns="http://schemas.microsoft.com/office/spreadsheetml/2009/9/main" objectType="Drop" dropStyle="combo" dx="16" fmlaLink="$M$3" fmlaRange="$I$18:$I$25" sel="1" val="0"/>
</file>

<file path=xl/ctrlProps/ctrlProp4.xml><?xml version="1.0" encoding="utf-8"?>
<formControlPr xmlns="http://schemas.microsoft.com/office/spreadsheetml/2009/9/main" objectType="Drop" dropLines="2" dropStyle="combo" dx="16" fmlaLink="$T$3" fmlaRange="$X$1:$X$2" sel="2" val="0"/>
</file>

<file path=xl/ctrlProps/ctrlProp5.xml><?xml version="1.0" encoding="utf-8"?>
<formControlPr xmlns="http://schemas.microsoft.com/office/spreadsheetml/2009/9/main" objectType="Drop" dropLines="2" dropStyle="combo" dx="16" fmlaLink="$AD$3" fmlaRange="$AE$1:$AE$2" sel="1"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0</xdr:colOff>
      <xdr:row>2</xdr:row>
      <xdr:rowOff>75198</xdr:rowOff>
    </xdr:from>
    <xdr:to>
      <xdr:col>15</xdr:col>
      <xdr:colOff>30079</xdr:colOff>
      <xdr:row>35</xdr:row>
      <xdr:rowOff>70185</xdr:rowOff>
    </xdr:to>
    <xdr:sp macro="" textlink="">
      <xdr:nvSpPr>
        <xdr:cNvPr id="28" name="Rounded Rectangle 27"/>
        <xdr:cNvSpPr/>
      </xdr:nvSpPr>
      <xdr:spPr>
        <a:xfrm>
          <a:off x="5684921" y="406066"/>
          <a:ext cx="5268829" cy="7965908"/>
        </a:xfrm>
        <a:prstGeom prst="roundRect">
          <a:avLst>
            <a:gd name="adj" fmla="val 15689"/>
          </a:avLst>
        </a:prstGeom>
        <a:noFill/>
        <a:ln w="66675">
          <a:gradFill flip="none" rotWithShape="1">
            <a:gsLst>
              <a:gs pos="0">
                <a:schemeClr val="accent6">
                  <a:lumMod val="20000"/>
                  <a:lumOff val="80000"/>
                </a:schemeClr>
              </a:gs>
              <a:gs pos="49000">
                <a:schemeClr val="accent6">
                  <a:lumMod val="60000"/>
                  <a:lumOff val="40000"/>
                </a:schemeClr>
              </a:gs>
              <a:gs pos="72000">
                <a:schemeClr val="accent6">
                  <a:lumMod val="75000"/>
                </a:schemeClr>
              </a:gs>
              <a:gs pos="100000">
                <a:schemeClr val="accent6">
                  <a:lumMod val="75000"/>
                </a:schemeClr>
              </a:gs>
            </a:gsLst>
            <a:lin ang="0" scaled="1"/>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156659</xdr:colOff>
      <xdr:row>32</xdr:row>
      <xdr:rowOff>81387</xdr:rowOff>
    </xdr:from>
    <xdr:to>
      <xdr:col>10</xdr:col>
      <xdr:colOff>843861</xdr:colOff>
      <xdr:row>35</xdr:row>
      <xdr:rowOff>31140</xdr:rowOff>
    </xdr:to>
    <xdr:sp macro="" textlink="">
      <xdr:nvSpPr>
        <xdr:cNvPr id="21" name="Rectangle 20"/>
        <xdr:cNvSpPr/>
      </xdr:nvSpPr>
      <xdr:spPr>
        <a:xfrm>
          <a:off x="5841580" y="7671308"/>
          <a:ext cx="993005" cy="66162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0</a:t>
          </a:r>
        </a:p>
      </xdr:txBody>
    </xdr:sp>
    <xdr:clientData/>
  </xdr:twoCellAnchor>
  <xdr:twoCellAnchor editAs="oneCell">
    <xdr:from>
      <xdr:col>9</xdr:col>
      <xdr:colOff>251007</xdr:colOff>
      <xdr:row>32</xdr:row>
      <xdr:rowOff>85165</xdr:rowOff>
    </xdr:from>
    <xdr:to>
      <xdr:col>13</xdr:col>
      <xdr:colOff>244424</xdr:colOff>
      <xdr:row>34</xdr:row>
      <xdr:rowOff>133725</xdr:rowOff>
    </xdr:to>
    <xdr:pic>
      <xdr:nvPicPr>
        <xdr:cNvPr id="22" name="Picture 8"/>
        <xdr:cNvPicPr>
          <a:picLocks noChangeAspect="1" noChangeArrowheads="1"/>
        </xdr:cNvPicPr>
      </xdr:nvPicPr>
      <xdr:blipFill>
        <a:blip xmlns:r="http://schemas.openxmlformats.org/officeDocument/2006/relationships" r:embed="rId1" cstate="print"/>
        <a:srcRect b="30886"/>
        <a:stretch>
          <a:fillRect/>
        </a:stretch>
      </xdr:blipFill>
      <xdr:spPr bwMode="auto">
        <a:xfrm>
          <a:off x="5930288" y="7395603"/>
          <a:ext cx="3922480" cy="548623"/>
        </a:xfrm>
        <a:prstGeom prst="rect">
          <a:avLst/>
        </a:prstGeom>
        <a:noFill/>
        <a:ln>
          <a:noFill/>
        </a:ln>
      </xdr:spPr>
    </xdr:pic>
    <xdr:clientData/>
  </xdr:twoCellAnchor>
  <xdr:twoCellAnchor>
    <xdr:from>
      <xdr:col>6</xdr:col>
      <xdr:colOff>651172</xdr:colOff>
      <xdr:row>2</xdr:row>
      <xdr:rowOff>15587</xdr:rowOff>
    </xdr:from>
    <xdr:to>
      <xdr:col>8</xdr:col>
      <xdr:colOff>52025</xdr:colOff>
      <xdr:row>3</xdr:row>
      <xdr:rowOff>244721</xdr:rowOff>
    </xdr:to>
    <xdr:sp macro="" textlink="">
      <xdr:nvSpPr>
        <xdr:cNvPr id="17" name="Right Triangle 16"/>
        <xdr:cNvSpPr/>
      </xdr:nvSpPr>
      <xdr:spPr>
        <a:xfrm rot="10800000">
          <a:off x="4854078" y="348962"/>
          <a:ext cx="674822" cy="443447"/>
        </a:xfrm>
        <a:prstGeom prst="rtTriangle">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711869</xdr:colOff>
      <xdr:row>2</xdr:row>
      <xdr:rowOff>90237</xdr:rowOff>
    </xdr:from>
    <xdr:to>
      <xdr:col>7</xdr:col>
      <xdr:colOff>262565</xdr:colOff>
      <xdr:row>4</xdr:row>
      <xdr:rowOff>30709</xdr:rowOff>
    </xdr:to>
    <xdr:sp macro="" textlink="">
      <xdr:nvSpPr>
        <xdr:cNvPr id="18" name="Right Triangle 17"/>
        <xdr:cNvSpPr/>
      </xdr:nvSpPr>
      <xdr:spPr>
        <a:xfrm rot="16200000" flipH="1">
          <a:off x="4926053" y="417974"/>
          <a:ext cx="552078" cy="558340"/>
        </a:xfrm>
        <a:prstGeom prst="rtTriangle">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18770</xdr:colOff>
      <xdr:row>2</xdr:row>
      <xdr:rowOff>133852</xdr:rowOff>
    </xdr:from>
    <xdr:to>
      <xdr:col>10</xdr:col>
      <xdr:colOff>23813</xdr:colOff>
      <xdr:row>8</xdr:row>
      <xdr:rowOff>100852</xdr:rowOff>
    </xdr:to>
    <xdr:sp macro="" textlink="">
      <xdr:nvSpPr>
        <xdr:cNvPr id="39" name="Rectangle 38"/>
        <xdr:cNvSpPr/>
      </xdr:nvSpPr>
      <xdr:spPr>
        <a:xfrm>
          <a:off x="5698051" y="467227"/>
          <a:ext cx="314606" cy="127668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626660</xdr:colOff>
      <xdr:row>1</xdr:row>
      <xdr:rowOff>157062</xdr:rowOff>
    </xdr:from>
    <xdr:to>
      <xdr:col>15</xdr:col>
      <xdr:colOff>0</xdr:colOff>
      <xdr:row>3</xdr:row>
      <xdr:rowOff>219509</xdr:rowOff>
    </xdr:to>
    <xdr:sp macro="" textlink="">
      <xdr:nvSpPr>
        <xdr:cNvPr id="43" name="Right Triangle 42"/>
        <xdr:cNvSpPr/>
      </xdr:nvSpPr>
      <xdr:spPr>
        <a:xfrm rot="10800000">
          <a:off x="10050807" y="157062"/>
          <a:ext cx="846412" cy="454653"/>
        </a:xfrm>
        <a:prstGeom prst="rtTriangle">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833437</xdr:colOff>
      <xdr:row>2</xdr:row>
      <xdr:rowOff>21289</xdr:rowOff>
    </xdr:from>
    <xdr:to>
      <xdr:col>15</xdr:col>
      <xdr:colOff>67238</xdr:colOff>
      <xdr:row>4</xdr:row>
      <xdr:rowOff>47628</xdr:rowOff>
    </xdr:to>
    <xdr:sp macro="" textlink="">
      <xdr:nvSpPr>
        <xdr:cNvPr id="44" name="Right Triangle 43"/>
        <xdr:cNvSpPr/>
      </xdr:nvSpPr>
      <xdr:spPr>
        <a:xfrm rot="16200000" flipH="1">
          <a:off x="10110997" y="435417"/>
          <a:ext cx="633558" cy="472051"/>
        </a:xfrm>
        <a:prstGeom prst="rtTriangle">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60593</xdr:colOff>
      <xdr:row>2</xdr:row>
      <xdr:rowOff>15040</xdr:rowOff>
    </xdr:from>
    <xdr:to>
      <xdr:col>15</xdr:col>
      <xdr:colOff>85225</xdr:colOff>
      <xdr:row>35</xdr:row>
      <xdr:rowOff>130343</xdr:rowOff>
    </xdr:to>
    <xdr:sp macro="" textlink="">
      <xdr:nvSpPr>
        <xdr:cNvPr id="59" name="Rectangle 58"/>
        <xdr:cNvSpPr/>
      </xdr:nvSpPr>
      <xdr:spPr>
        <a:xfrm>
          <a:off x="5508428" y="351900"/>
          <a:ext cx="5251767" cy="8072163"/>
        </a:xfrm>
        <a:prstGeom prst="rect">
          <a:avLst/>
        </a:prstGeom>
        <a:noFill/>
        <a:ln w="177800">
          <a:gradFill flip="none" rotWithShape="1">
            <a:gsLst>
              <a:gs pos="0">
                <a:schemeClr val="accent6">
                  <a:lumMod val="20000"/>
                  <a:lumOff val="80000"/>
                </a:schemeClr>
              </a:gs>
              <a:gs pos="50000">
                <a:schemeClr val="accent6">
                  <a:lumMod val="60000"/>
                  <a:lumOff val="40000"/>
                </a:schemeClr>
              </a:gs>
              <a:gs pos="69000">
                <a:schemeClr val="accent6">
                  <a:lumMod val="75000"/>
                </a:schemeClr>
              </a:gs>
              <a:gs pos="100000">
                <a:schemeClr val="accent6">
                  <a:lumMod val="75000"/>
                </a:schemeClr>
              </a:gs>
            </a:gsLst>
            <a:lin ang="0" scaled="1"/>
            <a:tileRect/>
          </a:gra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7</xdr:col>
      <xdr:colOff>130968</xdr:colOff>
      <xdr:row>2</xdr:row>
      <xdr:rowOff>212912</xdr:rowOff>
    </xdr:from>
    <xdr:to>
      <xdr:col>7</xdr:col>
      <xdr:colOff>201706</xdr:colOff>
      <xdr:row>8</xdr:row>
      <xdr:rowOff>11209</xdr:rowOff>
    </xdr:to>
    <xdr:sp macro="" textlink="">
      <xdr:nvSpPr>
        <xdr:cNvPr id="60" name="Right Triangle 59"/>
        <xdr:cNvSpPr/>
      </xdr:nvSpPr>
      <xdr:spPr>
        <a:xfrm rot="16200000" flipH="1">
          <a:off x="4714173" y="1178020"/>
          <a:ext cx="1334203" cy="70738"/>
        </a:xfrm>
        <a:prstGeom prst="rtTriangle">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124078</xdr:colOff>
      <xdr:row>1</xdr:row>
      <xdr:rowOff>72380</xdr:rowOff>
    </xdr:from>
    <xdr:to>
      <xdr:col>15</xdr:col>
      <xdr:colOff>145090</xdr:colOff>
      <xdr:row>7</xdr:row>
      <xdr:rowOff>103360</xdr:rowOff>
    </xdr:to>
    <xdr:sp macro="" textlink="">
      <xdr:nvSpPr>
        <xdr:cNvPr id="61" name="Right Triangle 60"/>
        <xdr:cNvSpPr/>
      </xdr:nvSpPr>
      <xdr:spPr>
        <a:xfrm rot="16200000" flipH="1">
          <a:off x="10230634" y="924587"/>
          <a:ext cx="1434664" cy="241591"/>
        </a:xfrm>
        <a:prstGeom prst="rtTriangle">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9</xdr:col>
      <xdr:colOff>159241</xdr:colOff>
      <xdr:row>2</xdr:row>
      <xdr:rowOff>119430</xdr:rowOff>
    </xdr:from>
    <xdr:to>
      <xdr:col>10</xdr:col>
      <xdr:colOff>741948</xdr:colOff>
      <xdr:row>3</xdr:row>
      <xdr:rowOff>108226</xdr:rowOff>
    </xdr:to>
    <xdr:sp macro="" textlink="">
      <xdr:nvSpPr>
        <xdr:cNvPr id="63" name="Rectangle 62"/>
        <xdr:cNvSpPr/>
      </xdr:nvSpPr>
      <xdr:spPr>
        <a:xfrm>
          <a:off x="5844162" y="450298"/>
          <a:ext cx="888510" cy="2093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249382</xdr:colOff>
      <xdr:row>2</xdr:row>
      <xdr:rowOff>15040</xdr:rowOff>
    </xdr:from>
    <xdr:to>
      <xdr:col>8</xdr:col>
      <xdr:colOff>39</xdr:colOff>
      <xdr:row>35</xdr:row>
      <xdr:rowOff>130343</xdr:rowOff>
    </xdr:to>
    <xdr:sp macro="" textlink="">
      <xdr:nvSpPr>
        <xdr:cNvPr id="6" name="Rectangle 5"/>
        <xdr:cNvSpPr/>
      </xdr:nvSpPr>
      <xdr:spPr>
        <a:xfrm>
          <a:off x="249382" y="351900"/>
          <a:ext cx="5001023" cy="8072163"/>
        </a:xfrm>
        <a:prstGeom prst="rect">
          <a:avLst/>
        </a:prstGeom>
        <a:noFill/>
        <a:ln w="177800">
          <a:gradFill flip="none" rotWithShape="1">
            <a:gsLst>
              <a:gs pos="0">
                <a:schemeClr val="accent1">
                  <a:lumMod val="20000"/>
                  <a:lumOff val="80000"/>
                </a:schemeClr>
              </a:gs>
              <a:gs pos="50000">
                <a:schemeClr val="accent1">
                  <a:lumMod val="60000"/>
                  <a:lumOff val="40000"/>
                </a:schemeClr>
              </a:gs>
              <a:gs pos="69000">
                <a:schemeClr val="accent1">
                  <a:lumMod val="75000"/>
                </a:schemeClr>
              </a:gs>
              <a:gs pos="100000">
                <a:schemeClr val="accent1">
                  <a:lumMod val="75000"/>
                </a:schemeClr>
              </a:gs>
            </a:gsLst>
            <a:lin ang="0" scaled="1"/>
            <a:tileRect/>
          </a:gra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306917</xdr:colOff>
      <xdr:row>2</xdr:row>
      <xdr:rowOff>75197</xdr:rowOff>
    </xdr:from>
    <xdr:to>
      <xdr:col>7</xdr:col>
      <xdr:colOff>179916</xdr:colOff>
      <xdr:row>35</xdr:row>
      <xdr:rowOff>75197</xdr:rowOff>
    </xdr:to>
    <xdr:sp macro="" textlink="">
      <xdr:nvSpPr>
        <xdr:cNvPr id="8" name="Rounded Rectangle 7"/>
        <xdr:cNvSpPr/>
      </xdr:nvSpPr>
      <xdr:spPr>
        <a:xfrm>
          <a:off x="306917" y="412057"/>
          <a:ext cx="4856200" cy="6562957"/>
        </a:xfrm>
        <a:prstGeom prst="roundRect">
          <a:avLst>
            <a:gd name="adj" fmla="val 15689"/>
          </a:avLst>
        </a:prstGeom>
        <a:noFill/>
        <a:ln w="66675">
          <a:gradFill flip="none" rotWithShape="1">
            <a:gsLst>
              <a:gs pos="0">
                <a:schemeClr val="accent1">
                  <a:lumMod val="20000"/>
                  <a:lumOff val="80000"/>
                </a:schemeClr>
              </a:gs>
              <a:gs pos="49000">
                <a:schemeClr val="accent1">
                  <a:lumMod val="60000"/>
                  <a:lumOff val="40000"/>
                </a:schemeClr>
              </a:gs>
              <a:gs pos="72000">
                <a:schemeClr val="accent1">
                  <a:lumMod val="75000"/>
                </a:schemeClr>
              </a:gs>
              <a:gs pos="100000">
                <a:schemeClr val="accent1">
                  <a:lumMod val="75000"/>
                </a:schemeClr>
              </a:gs>
            </a:gsLst>
            <a:lin ang="0" scaled="1"/>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26094</xdr:colOff>
      <xdr:row>2</xdr:row>
      <xdr:rowOff>119559</xdr:rowOff>
    </xdr:from>
    <xdr:to>
      <xdr:col>2</xdr:col>
      <xdr:colOff>814149</xdr:colOff>
      <xdr:row>3</xdr:row>
      <xdr:rowOff>315203</xdr:rowOff>
    </xdr:to>
    <xdr:sp macro="" textlink="">
      <xdr:nvSpPr>
        <xdr:cNvPr id="14" name="Rectangle 13"/>
        <xdr:cNvSpPr/>
      </xdr:nvSpPr>
      <xdr:spPr>
        <a:xfrm>
          <a:off x="351949" y="450427"/>
          <a:ext cx="938450" cy="41622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813934</xdr:colOff>
      <xdr:row>32</xdr:row>
      <xdr:rowOff>25067</xdr:rowOff>
    </xdr:from>
    <xdr:to>
      <xdr:col>8</xdr:col>
      <xdr:colOff>20052</xdr:colOff>
      <xdr:row>35</xdr:row>
      <xdr:rowOff>40933</xdr:rowOff>
    </xdr:to>
    <xdr:sp macro="" textlink="">
      <xdr:nvSpPr>
        <xdr:cNvPr id="19" name="Right Triangle 18"/>
        <xdr:cNvSpPr/>
      </xdr:nvSpPr>
      <xdr:spPr>
        <a:xfrm flipH="1">
          <a:off x="5024987" y="7614988"/>
          <a:ext cx="479460" cy="727734"/>
        </a:xfrm>
        <a:prstGeom prst="rtTriangle">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22793</xdr:colOff>
      <xdr:row>31</xdr:row>
      <xdr:rowOff>215567</xdr:rowOff>
    </xdr:from>
    <xdr:to>
      <xdr:col>2</xdr:col>
      <xdr:colOff>810848</xdr:colOff>
      <xdr:row>35</xdr:row>
      <xdr:rowOff>28296</xdr:rowOff>
    </xdr:to>
    <xdr:sp macro="" textlink="">
      <xdr:nvSpPr>
        <xdr:cNvPr id="20" name="Rectangle 19"/>
        <xdr:cNvSpPr/>
      </xdr:nvSpPr>
      <xdr:spPr>
        <a:xfrm>
          <a:off x="348648" y="7559843"/>
          <a:ext cx="938450" cy="77024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oneCell">
    <xdr:from>
      <xdr:col>1</xdr:col>
      <xdr:colOff>121020</xdr:colOff>
      <xdr:row>32</xdr:row>
      <xdr:rowOff>56029</xdr:rowOff>
    </xdr:from>
    <xdr:to>
      <xdr:col>6</xdr:col>
      <xdr:colOff>376870</xdr:colOff>
      <xdr:row>34</xdr:row>
      <xdr:rowOff>104589</xdr:rowOff>
    </xdr:to>
    <xdr:pic>
      <xdr:nvPicPr>
        <xdr:cNvPr id="2056" name="Picture 8"/>
        <xdr:cNvPicPr>
          <a:picLocks noChangeAspect="1" noChangeArrowheads="1"/>
        </xdr:cNvPicPr>
      </xdr:nvPicPr>
      <xdr:blipFill>
        <a:blip xmlns:r="http://schemas.openxmlformats.org/officeDocument/2006/relationships" r:embed="rId1" cstate="print"/>
        <a:srcRect b="30886"/>
        <a:stretch>
          <a:fillRect/>
        </a:stretch>
      </xdr:blipFill>
      <xdr:spPr bwMode="auto">
        <a:xfrm>
          <a:off x="446875" y="7645950"/>
          <a:ext cx="3908731" cy="539850"/>
        </a:xfrm>
        <a:prstGeom prst="rect">
          <a:avLst/>
        </a:prstGeom>
        <a:noFill/>
        <a:ln>
          <a:noFill/>
        </a:ln>
      </xdr:spPr>
    </xdr:pic>
    <xdr:clientData/>
  </xdr:twoCellAnchor>
  <xdr:twoCellAnchor>
    <xdr:from>
      <xdr:col>13</xdr:col>
      <xdr:colOff>731922</xdr:colOff>
      <xdr:row>33</xdr:row>
      <xdr:rowOff>110288</xdr:rowOff>
    </xdr:from>
    <xdr:to>
      <xdr:col>15</xdr:col>
      <xdr:colOff>35088</xdr:colOff>
      <xdr:row>35</xdr:row>
      <xdr:rowOff>120316</xdr:rowOff>
    </xdr:to>
    <xdr:sp macro="" textlink="">
      <xdr:nvSpPr>
        <xdr:cNvPr id="23" name="Right Triangle 22"/>
        <xdr:cNvSpPr/>
      </xdr:nvSpPr>
      <xdr:spPr>
        <a:xfrm flipH="1">
          <a:off x="10357185" y="7945854"/>
          <a:ext cx="601574" cy="476251"/>
        </a:xfrm>
        <a:prstGeom prst="rtTriangle">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25066</xdr:colOff>
      <xdr:row>2</xdr:row>
      <xdr:rowOff>165371</xdr:rowOff>
    </xdr:from>
    <xdr:to>
      <xdr:col>2</xdr:col>
      <xdr:colOff>30706</xdr:colOff>
      <xdr:row>7</xdr:row>
      <xdr:rowOff>154782</xdr:rowOff>
    </xdr:to>
    <xdr:sp macro="" textlink="">
      <xdr:nvSpPr>
        <xdr:cNvPr id="62" name="Rectangle 61"/>
        <xdr:cNvSpPr/>
      </xdr:nvSpPr>
      <xdr:spPr>
        <a:xfrm>
          <a:off x="350921" y="496239"/>
          <a:ext cx="156035" cy="131789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13</xdr:col>
      <xdr:colOff>1041900</xdr:colOff>
      <xdr:row>32</xdr:row>
      <xdr:rowOff>231562</xdr:rowOff>
    </xdr:from>
    <xdr:to>
      <xdr:col>15</xdr:col>
      <xdr:colOff>98714</xdr:colOff>
      <xdr:row>34</xdr:row>
      <xdr:rowOff>186480</xdr:rowOff>
    </xdr:to>
    <xdr:sp macro="" textlink="">
      <xdr:nvSpPr>
        <xdr:cNvPr id="24" name="Right Triangle 23"/>
        <xdr:cNvSpPr/>
      </xdr:nvSpPr>
      <xdr:spPr>
        <a:xfrm rot="20768496" flipH="1">
          <a:off x="10667163" y="7821483"/>
          <a:ext cx="355222" cy="446208"/>
        </a:xfrm>
        <a:prstGeom prst="rtTriangle">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6</xdr:col>
      <xdr:colOff>600373</xdr:colOff>
      <xdr:row>33</xdr:row>
      <xdr:rowOff>165433</xdr:rowOff>
    </xdr:from>
    <xdr:to>
      <xdr:col>7</xdr:col>
      <xdr:colOff>210553</xdr:colOff>
      <xdr:row>35</xdr:row>
      <xdr:rowOff>108109</xdr:rowOff>
    </xdr:to>
    <xdr:sp macro="" textlink="">
      <xdr:nvSpPr>
        <xdr:cNvPr id="25" name="Right Triangle 24"/>
        <xdr:cNvSpPr/>
      </xdr:nvSpPr>
      <xdr:spPr>
        <a:xfrm flipH="1">
          <a:off x="4811426" y="8000999"/>
          <a:ext cx="617824" cy="408899"/>
        </a:xfrm>
        <a:prstGeom prst="rtTriangle">
          <a:avLst/>
        </a:prstGeom>
        <a:solidFill>
          <a:schemeClr val="accent1">
            <a:lumMod val="75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mc:AlternateContent xmlns:mc="http://schemas.openxmlformats.org/markup-compatibility/2006">
    <mc:Choice xmlns:a14="http://schemas.microsoft.com/office/drawing/2010/main" Requires="a14">
      <xdr:twoCellAnchor editAs="oneCell">
        <xdr:from>
          <xdr:col>6</xdr:col>
          <xdr:colOff>619125</xdr:colOff>
          <xdr:row>17</xdr:row>
          <xdr:rowOff>0</xdr:rowOff>
        </xdr:from>
        <xdr:to>
          <xdr:col>6</xdr:col>
          <xdr:colOff>923925</xdr:colOff>
          <xdr:row>17</xdr:row>
          <xdr:rowOff>228600</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xdr:row>
          <xdr:rowOff>123825</xdr:rowOff>
        </xdr:from>
        <xdr:to>
          <xdr:col>4</xdr:col>
          <xdr:colOff>304800</xdr:colOff>
          <xdr:row>4</xdr:row>
          <xdr:rowOff>38100</xdr:rowOff>
        </xdr:to>
        <xdr:sp macro="" textlink="">
          <xdr:nvSpPr>
            <xdr:cNvPr id="4103" name="Drop Down 7" hidden="1">
              <a:extLst>
                <a:ext uri="{63B3BB69-23CF-44E3-9099-C40C66FF867C}">
                  <a14:compatExt spid="_x0000_s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xdr:row>
          <xdr:rowOff>123825</xdr:rowOff>
        </xdr:from>
        <xdr:to>
          <xdr:col>11</xdr:col>
          <xdr:colOff>666750</xdr:colOff>
          <xdr:row>4</xdr:row>
          <xdr:rowOff>38100</xdr:rowOff>
        </xdr:to>
        <xdr:sp macro="" textlink="">
          <xdr:nvSpPr>
            <xdr:cNvPr id="4104" name="Drop Down 8"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685800</xdr:colOff>
          <xdr:row>2</xdr:row>
          <xdr:rowOff>114300</xdr:rowOff>
        </xdr:from>
        <xdr:to>
          <xdr:col>18</xdr:col>
          <xdr:colOff>752475</xdr:colOff>
          <xdr:row>4</xdr:row>
          <xdr:rowOff>28575</xdr:rowOff>
        </xdr:to>
        <xdr:sp macro="" textlink="">
          <xdr:nvSpPr>
            <xdr:cNvPr id="4106" name="Drop Down 10" hidden="1">
              <a:extLst>
                <a:ext uri="{63B3BB69-23CF-44E3-9099-C40C66FF867C}">
                  <a14:compatExt spid="_x0000_s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685800</xdr:colOff>
          <xdr:row>2</xdr:row>
          <xdr:rowOff>114300</xdr:rowOff>
        </xdr:from>
        <xdr:to>
          <xdr:col>28</xdr:col>
          <xdr:colOff>914400</xdr:colOff>
          <xdr:row>4</xdr:row>
          <xdr:rowOff>38100</xdr:rowOff>
        </xdr:to>
        <xdr:sp macro="" textlink="">
          <xdr:nvSpPr>
            <xdr:cNvPr id="4107" name="Drop Down 11" hidden="1">
              <a:extLst>
                <a:ext uri="{63B3BB69-23CF-44E3-9099-C40C66FF867C}">
                  <a14:compatExt spid="_x0000_s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1</xdr:row>
          <xdr:rowOff>171450</xdr:rowOff>
        </xdr:from>
        <xdr:to>
          <xdr:col>7</xdr:col>
          <xdr:colOff>590550</xdr:colOff>
          <xdr:row>6</xdr:row>
          <xdr:rowOff>180975</xdr:rowOff>
        </xdr:to>
        <xdr:sp macro="" textlink="">
          <xdr:nvSpPr>
            <xdr:cNvPr id="7169" name="Button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Copy, paste and hide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Sales\SME%20SALES\SME%20Telesales\Info%20For%20Yvette\Matrices\Telesales%20Matrix%2024-07-12%20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0346642\AppData\Local\Microsoft\Windows\Temporary%20Internet%20Files\Content.Outlook\AR8P729U\SM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sheetName val="SALES"/>
      <sheetName val="DECODE"/>
      <sheetName val="RULES"/>
      <sheetName val="Manual"/>
      <sheetName val="3MFG"/>
      <sheetName val="4MFG"/>
      <sheetName val="ML"/>
      <sheetName val="EUC"/>
      <sheetName val="METERING"/>
      <sheetName val="OTHER"/>
      <sheetName val="Reference"/>
      <sheetName val="TRANS"/>
      <sheetName val="UAG"/>
      <sheetName val="Price Input"/>
      <sheetName val="FAQ"/>
      <sheetName val="LOOKUPS"/>
      <sheetName val="PB"/>
      <sheetName val="F12"/>
      <sheetName val="F24"/>
      <sheetName val="F36"/>
      <sheetName val="MARG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43">
          <cell r="I143" t="str">
            <v>Select Type of Business</v>
          </cell>
        </row>
        <row r="144">
          <cell r="I144" t="str">
            <v>Hotel, Nursing Home, School, Office</v>
          </cell>
        </row>
        <row r="145">
          <cell r="I145" t="str">
            <v>Other Industrial or Retail</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G"/>
      <sheetName val="Price Calcs"/>
      <sheetName val="Summary"/>
    </sheetNames>
    <sheetDataSet>
      <sheetData sheetId="0" refreshError="1">
        <row r="4">
          <cell r="B4">
            <v>0.45</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XEQ1048565"/>
  <sheetViews>
    <sheetView tabSelected="1" zoomScale="82" zoomScaleNormal="82" zoomScaleSheetLayoutView="100" zoomScalePageLayoutView="85" workbookViewId="0">
      <selection activeCell="F19" sqref="F19"/>
    </sheetView>
  </sheetViews>
  <sheetFormatPr defaultColWidth="9.140625" defaultRowHeight="15" x14ac:dyDescent="0.25"/>
  <cols>
    <col min="1" max="1" width="4.85546875" style="16" customWidth="1"/>
    <col min="2" max="2" width="2.28515625" style="16" bestFit="1" customWidth="1"/>
    <col min="3" max="3" width="17.85546875" style="16" customWidth="1"/>
    <col min="4" max="4" width="17" style="17" customWidth="1"/>
    <col min="5" max="5" width="1.28515625" style="17" customWidth="1"/>
    <col min="6" max="6" width="16.28515625" style="16" customWidth="1"/>
    <col min="7" max="7" width="15.140625" style="16" customWidth="1"/>
    <col min="8" max="8" width="4" style="16" customWidth="1"/>
    <col min="9" max="9" width="3" style="16" customWidth="1"/>
    <col min="10" max="10" width="4.5703125" style="16" customWidth="1"/>
    <col min="11" max="11" width="20.42578125" style="16" customWidth="1"/>
    <col min="12" max="12" width="17.5703125" style="17" customWidth="1"/>
    <col min="13" max="13" width="16.42578125" style="16" customWidth="1"/>
    <col min="14" max="14" width="16.140625" style="16" customWidth="1"/>
    <col min="15" max="15" width="3.28515625" style="16" customWidth="1"/>
    <col min="16" max="16" width="4" style="266" customWidth="1"/>
    <col min="17" max="17" width="2.140625" style="16" customWidth="1"/>
    <col min="18" max="18" width="21.5703125" style="16" customWidth="1"/>
    <col min="19" max="19" width="17.28515625" style="16" bestFit="1" customWidth="1"/>
    <col min="20" max="20" width="1.7109375" style="16" customWidth="1"/>
    <col min="21" max="21" width="2.7109375" style="16" customWidth="1"/>
    <col min="22" max="16366" width="9.140625" style="16"/>
    <col min="16367" max="16367" width="22.42578125" style="16" bestFit="1" customWidth="1"/>
    <col min="16368" max="16368" width="3.140625" style="16" customWidth="1"/>
    <col min="16369" max="16369" width="17.42578125" style="16" bestFit="1" customWidth="1"/>
    <col min="16370" max="16370" width="18" style="16" bestFit="1" customWidth="1"/>
    <col min="16371" max="16371" width="13.85546875" style="16" customWidth="1"/>
    <col min="16372" max="16384" width="9.140625" style="16"/>
  </cols>
  <sheetData>
    <row r="1" spans="1:31 16367:16371" s="415" customFormat="1" ht="20.25" customHeight="1" x14ac:dyDescent="0.35">
      <c r="A1" s="914" t="s">
        <v>2642</v>
      </c>
      <c r="B1" s="740"/>
      <c r="C1" s="741" t="s">
        <v>2519</v>
      </c>
      <c r="D1" s="742">
        <f ca="1">TODAY()</f>
        <v>43376</v>
      </c>
      <c r="E1" s="743"/>
      <c r="F1" s="612" t="s">
        <v>2520</v>
      </c>
      <c r="G1" s="787">
        <f>COG!B4+9</f>
        <v>43384</v>
      </c>
      <c r="H1" s="744"/>
      <c r="I1" s="744"/>
      <c r="J1" s="744"/>
      <c r="K1" s="744" t="s">
        <v>2519</v>
      </c>
      <c r="L1" s="742">
        <f ca="1">TODAY()</f>
        <v>43376</v>
      </c>
      <c r="M1" s="612" t="s">
        <v>2520</v>
      </c>
      <c r="N1" s="787">
        <f>COG!B4+10</f>
        <v>43385</v>
      </c>
      <c r="O1" s="697"/>
      <c r="P1" s="392"/>
      <c r="Q1" s="697"/>
      <c r="R1" s="697"/>
      <c r="S1" s="697"/>
      <c r="T1" s="697"/>
      <c r="U1" s="697"/>
    </row>
    <row r="2" spans="1:31 16367:16371" s="226" customFormat="1" ht="6" customHeight="1" x14ac:dyDescent="0.25">
      <c r="C2" s="416"/>
      <c r="D2" s="417"/>
      <c r="E2" s="227"/>
      <c r="F2" s="416"/>
      <c r="G2" s="417"/>
      <c r="H2" s="228"/>
      <c r="I2" s="228"/>
      <c r="J2" s="228"/>
      <c r="K2" s="418"/>
      <c r="L2" s="419"/>
      <c r="M2" s="418"/>
      <c r="N2" s="419"/>
      <c r="P2" s="748"/>
      <c r="Q2" s="709"/>
      <c r="R2" s="709"/>
      <c r="S2" s="709"/>
      <c r="T2" s="709"/>
      <c r="U2" s="698"/>
    </row>
    <row r="3" spans="1:31 16367:16371" ht="17.25" customHeight="1" x14ac:dyDescent="0.25">
      <c r="B3" s="90"/>
      <c r="C3" s="91"/>
      <c r="D3" s="92"/>
      <c r="E3" s="92"/>
      <c r="F3" s="91"/>
      <c r="G3" s="91"/>
      <c r="H3" s="93"/>
      <c r="J3" s="90"/>
      <c r="K3" s="91"/>
      <c r="L3" s="92"/>
      <c r="M3" s="91"/>
      <c r="N3" s="91"/>
      <c r="O3" s="745"/>
      <c r="P3" s="267"/>
      <c r="Q3" s="709"/>
      <c r="R3" s="709"/>
      <c r="S3" s="709"/>
      <c r="T3" s="709"/>
      <c r="U3" s="49"/>
    </row>
    <row r="4" spans="1:31 16367:16371" ht="30.75" customHeight="1" x14ac:dyDescent="0.25">
      <c r="B4" s="94"/>
      <c r="C4" s="1122" t="s">
        <v>2516</v>
      </c>
      <c r="D4" s="1122"/>
      <c r="E4" s="1122"/>
      <c r="F4" s="1122"/>
      <c r="G4" s="1122"/>
      <c r="H4" s="95"/>
      <c r="J4" s="94"/>
      <c r="K4" s="1122" t="s">
        <v>2515</v>
      </c>
      <c r="L4" s="1122"/>
      <c r="M4" s="1122"/>
      <c r="N4" s="1122"/>
      <c r="O4" s="667"/>
      <c r="P4" s="267"/>
      <c r="Q4" s="709"/>
      <c r="R4" s="709"/>
      <c r="S4" s="709"/>
      <c r="T4" s="709"/>
      <c r="U4" s="49"/>
      <c r="XEM4" s="1120"/>
      <c r="XEN4" s="1120"/>
      <c r="XEO4" s="1120"/>
      <c r="XEP4" s="1120"/>
      <c r="XEQ4" s="1120"/>
    </row>
    <row r="5" spans="1:31 16367:16371" ht="20.25" customHeight="1" x14ac:dyDescent="0.25">
      <c r="B5" s="94"/>
      <c r="C5" s="667"/>
      <c r="D5" s="667"/>
      <c r="E5" s="667"/>
      <c r="F5" s="667"/>
      <c r="G5" s="667"/>
      <c r="H5" s="95"/>
      <c r="J5" s="94"/>
      <c r="K5" s="667"/>
      <c r="L5" s="667"/>
      <c r="M5" s="667"/>
      <c r="N5" s="667"/>
      <c r="O5" s="667"/>
      <c r="P5" s="267"/>
      <c r="Q5" s="709"/>
      <c r="R5" s="709"/>
      <c r="S5" s="709"/>
      <c r="T5" s="709"/>
      <c r="U5" s="49"/>
      <c r="XEM5" s="1120"/>
      <c r="XEN5" s="1120"/>
      <c r="XEO5" s="1120"/>
      <c r="XEP5" s="1120"/>
      <c r="XEQ5" s="1120"/>
    </row>
    <row r="6" spans="1:31 16367:16371" ht="18" customHeight="1" x14ac:dyDescent="0.35">
      <c r="B6" s="94"/>
      <c r="C6" s="200" t="s">
        <v>7806</v>
      </c>
      <c r="D6" s="667"/>
      <c r="E6" s="667"/>
      <c r="F6" s="667"/>
      <c r="G6" s="667"/>
      <c r="H6" s="95"/>
      <c r="J6" s="94"/>
      <c r="K6" s="664" t="s">
        <v>7806</v>
      </c>
      <c r="L6" s="667"/>
      <c r="M6" s="667"/>
      <c r="N6" s="667"/>
      <c r="O6" s="667"/>
      <c r="P6" s="267"/>
      <c r="Q6" s="709"/>
      <c r="R6" s="709"/>
      <c r="S6" s="709"/>
      <c r="T6" s="709"/>
      <c r="U6" s="49"/>
      <c r="XEM6" s="1120"/>
      <c r="XEN6" s="1120"/>
      <c r="XEO6" s="1120"/>
      <c r="XEP6" s="1120"/>
      <c r="XEQ6" s="1120"/>
    </row>
    <row r="7" spans="1:31 16367:16371" ht="18" customHeight="1" x14ac:dyDescent="0.35">
      <c r="B7" s="94"/>
      <c r="C7" s="200"/>
      <c r="D7" s="667"/>
      <c r="E7" s="667"/>
      <c r="F7" s="667"/>
      <c r="G7" s="667"/>
      <c r="H7" s="95"/>
      <c r="J7" s="94"/>
      <c r="K7" s="664"/>
      <c r="L7" s="743" t="s">
        <v>1901</v>
      </c>
      <c r="M7" s="743" t="s">
        <v>2428</v>
      </c>
      <c r="N7" s="743" t="s">
        <v>7871</v>
      </c>
      <c r="O7" s="667"/>
      <c r="P7" s="267"/>
      <c r="Q7" s="709"/>
      <c r="R7" s="842"/>
      <c r="S7" s="709"/>
      <c r="T7" s="709"/>
      <c r="U7" s="49"/>
      <c r="XEM7" s="1120"/>
      <c r="XEN7" s="1120"/>
      <c r="XEO7" s="1120"/>
      <c r="XEP7" s="1120"/>
      <c r="XEQ7" s="1120"/>
    </row>
    <row r="8" spans="1:31 16367:16371" ht="17.25" customHeight="1" x14ac:dyDescent="0.25">
      <c r="B8" s="94"/>
      <c r="C8" s="665" t="s">
        <v>2051</v>
      </c>
      <c r="D8" s="665" t="s">
        <v>2739</v>
      </c>
      <c r="E8" s="665"/>
      <c r="F8" s="665" t="s">
        <v>2052</v>
      </c>
      <c r="G8" s="665" t="s">
        <v>1924</v>
      </c>
      <c r="H8" s="96"/>
      <c r="I8" s="218"/>
      <c r="J8" s="94"/>
      <c r="K8" s="1127" t="s">
        <v>2770</v>
      </c>
      <c r="L8" s="728"/>
      <c r="M8" s="729"/>
      <c r="N8" s="730"/>
      <c r="O8" s="671"/>
      <c r="P8" s="267"/>
      <c r="Q8" s="709"/>
      <c r="R8" s="709"/>
      <c r="S8" s="709"/>
      <c r="T8" s="709"/>
      <c r="U8" s="49"/>
      <c r="XEM8" s="1120"/>
      <c r="XEN8" s="1120"/>
      <c r="XEO8" s="1120"/>
      <c r="XEP8" s="1120"/>
      <c r="XEQ8" s="1120"/>
    </row>
    <row r="9" spans="1:31 16367:16371" s="115" customFormat="1" ht="17.25" customHeight="1" x14ac:dyDescent="0.25">
      <c r="B9" s="94"/>
      <c r="C9" s="819"/>
      <c r="D9" s="1118"/>
      <c r="E9" s="1136"/>
      <c r="F9" s="1136"/>
      <c r="G9" s="820"/>
      <c r="H9" s="98"/>
      <c r="J9" s="97"/>
      <c r="K9" s="1127"/>
      <c r="L9" s="1022"/>
      <c r="M9" s="1023"/>
      <c r="N9" s="1119"/>
      <c r="O9" s="746"/>
      <c r="P9" s="749"/>
      <c r="Q9" s="603"/>
      <c r="R9" s="603"/>
      <c r="S9" s="603"/>
      <c r="T9" s="603"/>
      <c r="U9" s="603"/>
      <c r="XEM9" s="16"/>
      <c r="XEN9" s="16"/>
      <c r="XEO9" s="16"/>
      <c r="XEP9" s="16"/>
      <c r="XEQ9" s="16"/>
    </row>
    <row r="10" spans="1:31 16367:16371" ht="17.25" customHeight="1" x14ac:dyDescent="0.25">
      <c r="B10" s="94"/>
      <c r="D10" s="16"/>
      <c r="E10" s="16"/>
      <c r="F10" s="818"/>
      <c r="H10" s="99"/>
      <c r="J10" s="94"/>
      <c r="K10" s="205"/>
      <c r="L10" s="788" t="s">
        <v>7872</v>
      </c>
      <c r="M10" s="788" t="s">
        <v>7873</v>
      </c>
      <c r="N10" s="788" t="s">
        <v>7874</v>
      </c>
      <c r="O10" s="747"/>
      <c r="P10" s="267"/>
      <c r="Q10" s="49"/>
      <c r="R10" s="757"/>
      <c r="S10" s="665"/>
      <c r="T10" s="699"/>
      <c r="U10" s="49"/>
    </row>
    <row r="11" spans="1:31 16367:16371" ht="18" customHeight="1" x14ac:dyDescent="0.35">
      <c r="B11" s="94"/>
      <c r="C11" s="200" t="s">
        <v>2678</v>
      </c>
      <c r="F11" s="818"/>
      <c r="G11" s="818"/>
      <c r="H11" s="98"/>
      <c r="J11" s="94"/>
      <c r="K11" s="821" t="s">
        <v>7845</v>
      </c>
      <c r="L11" s="821" t="s">
        <v>1924</v>
      </c>
      <c r="M11" s="188" t="s">
        <v>2051</v>
      </c>
      <c r="N11" s="665" t="s">
        <v>2162</v>
      </c>
      <c r="O11" s="746"/>
      <c r="P11" s="267"/>
      <c r="Q11" s="49"/>
      <c r="R11" s="20"/>
      <c r="S11" s="49"/>
      <c r="T11" s="49"/>
      <c r="U11" s="49"/>
      <c r="V11" s="758"/>
      <c r="W11" s="758"/>
      <c r="X11" s="49"/>
      <c r="Y11" s="49"/>
      <c r="Z11" s="49"/>
      <c r="AA11" s="49"/>
      <c r="AB11" s="49"/>
      <c r="AC11" s="49"/>
      <c r="AD11" s="49"/>
      <c r="AE11" s="49"/>
      <c r="XEM11" s="286"/>
    </row>
    <row r="12" spans="1:31 16367:16371" ht="17.25" customHeight="1" x14ac:dyDescent="0.3">
      <c r="B12" s="94"/>
      <c r="C12" s="115"/>
      <c r="D12" s="602"/>
      <c r="E12" s="602"/>
      <c r="F12" s="602"/>
      <c r="G12" s="602"/>
      <c r="H12" s="102"/>
      <c r="J12" s="94"/>
      <c r="K12" s="832"/>
      <c r="L12" s="989"/>
      <c r="M12" s="819"/>
      <c r="N12" s="951"/>
      <c r="O12" s="101"/>
      <c r="P12" s="267"/>
      <c r="Q12" s="49"/>
      <c r="R12" s="811"/>
      <c r="S12" s="695"/>
      <c r="T12" s="699"/>
      <c r="U12" s="49"/>
      <c r="XEM12" s="287"/>
      <c r="XEN12" s="285"/>
      <c r="XEO12" s="285"/>
      <c r="XEP12" s="283"/>
      <c r="XEQ12" s="284"/>
    </row>
    <row r="13" spans="1:31 16367:16371" ht="19.5" customHeight="1" x14ac:dyDescent="0.25">
      <c r="B13" s="94"/>
      <c r="C13" s="605" t="s">
        <v>2674</v>
      </c>
      <c r="D13" s="606"/>
      <c r="E13" s="606"/>
      <c r="F13" s="1128"/>
      <c r="G13" s="1129"/>
      <c r="H13" s="102"/>
      <c r="J13" s="94"/>
      <c r="K13" s="608"/>
      <c r="L13" s="609"/>
      <c r="M13" s="610"/>
      <c r="N13" s="611"/>
      <c r="O13" s="101"/>
      <c r="P13" s="267"/>
      <c r="Q13" s="49"/>
      <c r="R13" s="641"/>
      <c r="S13" s="665"/>
      <c r="T13" s="699"/>
      <c r="U13" s="49"/>
      <c r="XEM13" s="641"/>
      <c r="XEN13" s="177"/>
      <c r="XEO13" s="666"/>
      <c r="XEP13" s="283"/>
      <c r="XEQ13" s="284"/>
    </row>
    <row r="14" spans="1:31 16367:16371" ht="19.5" customHeight="1" x14ac:dyDescent="0.35">
      <c r="B14" s="94"/>
      <c r="C14" s="640" t="s">
        <v>2675</v>
      </c>
      <c r="D14" s="20"/>
      <c r="E14" s="127"/>
      <c r="F14" s="1130"/>
      <c r="G14" s="1131"/>
      <c r="H14" s="102"/>
      <c r="J14" s="94"/>
      <c r="K14" s="664" t="s">
        <v>2471</v>
      </c>
      <c r="L14" s="664"/>
      <c r="M14" s="165" t="s">
        <v>1994</v>
      </c>
      <c r="N14" s="165" t="s">
        <v>2001</v>
      </c>
      <c r="O14" s="101"/>
      <c r="P14" s="267"/>
      <c r="Q14" s="49"/>
      <c r="R14" s="642"/>
      <c r="S14" s="49"/>
      <c r="T14" s="699"/>
      <c r="U14" s="49"/>
      <c r="XEN14" s="177"/>
      <c r="XEO14" s="1137"/>
      <c r="XEP14" s="1137"/>
      <c r="XEQ14" s="1137"/>
    </row>
    <row r="15" spans="1:31 16367:16371" ht="19.5" customHeight="1" x14ac:dyDescent="0.25">
      <c r="B15" s="94"/>
      <c r="C15" s="640" t="s">
        <v>2676</v>
      </c>
      <c r="D15" s="20"/>
      <c r="E15" s="127"/>
      <c r="F15" s="1132"/>
      <c r="G15" s="1133"/>
      <c r="H15" s="102"/>
      <c r="J15" s="94"/>
      <c r="K15" s="638" t="str">
        <f ca="1">PB!B6</f>
        <v/>
      </c>
      <c r="L15" s="639"/>
      <c r="M15" s="569" t="str">
        <f ca="1">IF($J$29="Y","",IFERROR(VLOOKUP(SALES!K15,PRICE!$A$47:$E$54,MATCH(PB!$L$7,Ref!$T$5:$T$8,0)+1,FALSE),""))</f>
        <v/>
      </c>
      <c r="N15" s="658" t="str">
        <f ca="1">IF($J$29="Y","",IF(K15="","",IFERROR(VLOOKUP("STANDING CHARGE",PRICE!$A$47:$E$54,MATCH(PB!$L$7,Ref!$T$5:$T$8,0)+1,FALSE),"")))</f>
        <v/>
      </c>
      <c r="O15" s="101"/>
      <c r="P15" s="267" t="b">
        <v>0</v>
      </c>
      <c r="Q15" s="603"/>
      <c r="R15" s="811"/>
      <c r="S15" s="695"/>
      <c r="T15" s="699"/>
      <c r="U15" s="49"/>
      <c r="XEN15" s="177"/>
      <c r="XEO15" s="666"/>
      <c r="XEP15" s="283"/>
      <c r="XEQ15" s="641"/>
    </row>
    <row r="16" spans="1:31 16367:16371" s="115" customFormat="1" ht="19.5" customHeight="1" x14ac:dyDescent="0.25">
      <c r="B16" s="97"/>
      <c r="C16" s="636" t="s">
        <v>2677</v>
      </c>
      <c r="D16" s="21"/>
      <c r="E16" s="604"/>
      <c r="F16" s="1134" t="str">
        <f ca="1">IF(RULE_ID_GAS="C","",AQ_EST!B13)</f>
        <v/>
      </c>
      <c r="G16" s="1135"/>
      <c r="H16" s="102"/>
      <c r="J16" s="97"/>
      <c r="K16" s="640" t="str">
        <f ca="1">PB!B7</f>
        <v/>
      </c>
      <c r="L16" s="641"/>
      <c r="M16" s="166" t="str">
        <f ca="1">IF($J$29="Y","",IFERROR(VLOOKUP(SALES!K16,PRICE!$A$47:$E$54,MATCH(PB!$L$7,Ref!$T$5:$T$8,0)+1,FALSE),""))</f>
        <v/>
      </c>
      <c r="N16" s="659" t="str">
        <f ca="1">IF($J$29="Y","",IF(K16="","",IFERROR(VLOOKUP("STANDING CHARGE",PRICE!$A$47:$E$54,MATCH(PB!$L$7,Ref!$T$5:$T$8,0)+1,FALSE),"")))</f>
        <v/>
      </c>
      <c r="O16" s="101"/>
      <c r="P16" s="749"/>
      <c r="Q16" s="603"/>
      <c r="R16" s="811"/>
      <c r="S16" s="603"/>
      <c r="T16" s="699"/>
      <c r="U16" s="603"/>
      <c r="XEN16" s="17"/>
      <c r="XEO16" s="278"/>
      <c r="XEP16" s="278"/>
      <c r="XEQ16" s="641"/>
    </row>
    <row r="17" spans="1:21 16368:16371" ht="19.5" customHeight="1" x14ac:dyDescent="0.25">
      <c r="B17" s="94"/>
      <c r="C17" s="115"/>
      <c r="D17" s="115"/>
      <c r="E17" s="115"/>
      <c r="F17" s="115"/>
      <c r="H17" s="100"/>
      <c r="J17" s="94"/>
      <c r="K17" s="640" t="str">
        <f ca="1">PB!B8</f>
        <v/>
      </c>
      <c r="L17" s="641"/>
      <c r="M17" s="166" t="str">
        <f ca="1">IF($J$29="Y","",IFERROR(VLOOKUP(SALES!K17,PRICE!$A$47:$E$54,MATCH(PB!$L$7,Ref!$T$5:$T$8,0)+1,FALSE),""))</f>
        <v/>
      </c>
      <c r="N17" s="659" t="str">
        <f ca="1">IF($J$29="Y","",IF(K17="","",IFERROR(VLOOKUP("STANDING CHARGE",PRICE!$A$47:$E$54,MATCH(PB!$L$7,Ref!$T$5:$T$8,0)+1,FALSE),"")))</f>
        <v/>
      </c>
      <c r="O17" s="49"/>
      <c r="P17" s="267"/>
      <c r="Q17" s="603"/>
      <c r="R17" s="642"/>
      <c r="S17" s="643"/>
      <c r="T17" s="699"/>
      <c r="U17" s="49"/>
      <c r="XEN17" s="178"/>
      <c r="XEO17" s="666"/>
      <c r="XEP17" s="283"/>
      <c r="XEQ17" s="641"/>
    </row>
    <row r="18" spans="1:21 16368:16371" ht="19.5" customHeight="1" x14ac:dyDescent="0.35">
      <c r="B18" s="94"/>
      <c r="C18" s="200" t="s">
        <v>7854</v>
      </c>
      <c r="D18" s="159" t="s">
        <v>2162</v>
      </c>
      <c r="E18" s="160"/>
      <c r="F18" s="159" t="s">
        <v>1994</v>
      </c>
      <c r="G18" s="159" t="s">
        <v>2472</v>
      </c>
      <c r="H18" s="100"/>
      <c r="J18" s="94"/>
      <c r="K18" s="640" t="str">
        <f ca="1">PB!B9</f>
        <v/>
      </c>
      <c r="L18" s="641"/>
      <c r="M18" s="166" t="str">
        <f ca="1">IF($J$29="Y","",IFERROR(VLOOKUP(SALES!K18,PRICE!$A$47:$E$54,MATCH(PB!$L$7,Ref!$T$5:$T$8,0)+1,FALSE),""))</f>
        <v/>
      </c>
      <c r="N18" s="659" t="str">
        <f ca="1">IF($J$29="Y","",IF(K18="","",IFERROR(VLOOKUP("STANDING CHARGE",PRICE!$A$47:$E$54,MATCH(PB!$L$7,Ref!$T$5:$T$8,0)+1,FALSE),"")))</f>
        <v/>
      </c>
      <c r="O18" s="49"/>
      <c r="P18" s="267"/>
      <c r="Q18" s="603"/>
      <c r="R18" s="642"/>
      <c r="S18" s="49"/>
      <c r="T18" s="699"/>
      <c r="U18" s="49"/>
      <c r="XEN18" s="177"/>
      <c r="XEO18" s="666"/>
      <c r="XEP18" s="283"/>
      <c r="XEQ18" s="641"/>
    </row>
    <row r="19" spans="1:21 16368:16371" ht="19.5" customHeight="1" x14ac:dyDescent="0.25">
      <c r="B19" s="94"/>
      <c r="C19" s="693" t="s">
        <v>7804</v>
      </c>
      <c r="D19" s="690"/>
      <c r="E19" s="691"/>
      <c r="F19" s="784" t="str">
        <f ca="1">IF(RULE_ID_GAS="Y","",IFERROR(PRICE!B25,""))</f>
        <v/>
      </c>
      <c r="G19" s="785" t="str">
        <f ca="1">IF(RULE_ID_GAS="Y","",IFERROR(PRICE!B24/100,""))</f>
        <v/>
      </c>
      <c r="H19" s="100"/>
      <c r="J19" s="94"/>
      <c r="K19" s="640" t="str">
        <f ca="1">PB!B10</f>
        <v/>
      </c>
      <c r="L19" s="641"/>
      <c r="M19" s="166" t="str">
        <f ca="1">IF($J$29="Y","",IFERROR(VLOOKUP(SALES!K19,PRICE!$A$47:$E$54,MATCH(PB!$L$7,Ref!$T$5:$T$8,0)+1,FALSE),""))</f>
        <v/>
      </c>
      <c r="N19" s="659" t="str">
        <f ca="1">IF($J$29="Y","",IF(K19="","",IFERROR(VLOOKUP("STANDING CHARGE",PRICE!$A$47:$E$54,MATCH(PB!$L$7,Ref!$T$5:$T$8,0)+1,FALSE),"")))</f>
        <v/>
      </c>
      <c r="O19" s="49"/>
      <c r="P19" s="267"/>
      <c r="Q19" s="49"/>
      <c r="R19" s="696"/>
      <c r="S19" s="696"/>
      <c r="T19" s="603"/>
      <c r="XEN19" s="177"/>
      <c r="XEO19" s="666"/>
      <c r="XEP19" s="283"/>
      <c r="XEQ19" s="641"/>
    </row>
    <row r="20" spans="1:21 16368:16371" s="115" customFormat="1" ht="19.5" customHeight="1" x14ac:dyDescent="0.25">
      <c r="B20" s="97"/>
      <c r="C20" s="636" t="s">
        <v>1918</v>
      </c>
      <c r="D20" s="637"/>
      <c r="E20" s="637"/>
      <c r="F20" s="761">
        <v>0</v>
      </c>
      <c r="G20" s="777">
        <v>0</v>
      </c>
      <c r="H20" s="102"/>
      <c r="J20" s="97"/>
      <c r="K20" s="636" t="str">
        <f ca="1">PB!B11</f>
        <v/>
      </c>
      <c r="L20" s="637"/>
      <c r="M20" s="570" t="str">
        <f ca="1">IF($J$29="Y","",IFERROR(VLOOKUP(SALES!K20,PRICE!$A$47:$E$54,MATCH(PB!$L$7,Ref!$T$5:$T$8,0)+1,FALSE),""))</f>
        <v/>
      </c>
      <c r="N20" s="660" t="str">
        <f ca="1">IF($J$29="Y","",IF(K20="","",IFERROR(VLOOKUP("STANDING CHARGE",PRICE!$A$47:$E$54,MATCH(PB!$L$7,Ref!$T$5:$T$8,0)+1,FALSE),"")))</f>
        <v/>
      </c>
      <c r="O20" s="101"/>
      <c r="P20" s="749"/>
      <c r="Q20" s="49"/>
      <c r="R20" s="703"/>
      <c r="S20" s="703"/>
      <c r="T20" s="704"/>
      <c r="XEN20" s="177"/>
      <c r="XEO20" s="666"/>
      <c r="XEP20" s="283"/>
      <c r="XEQ20" s="641"/>
    </row>
    <row r="21" spans="1:21 16368:16371" s="115" customFormat="1" ht="19.5" customHeight="1" x14ac:dyDescent="0.25">
      <c r="B21" s="603"/>
      <c r="H21" s="101"/>
      <c r="J21" s="97"/>
      <c r="K21" s="1126" t="s">
        <v>2776</v>
      </c>
      <c r="L21" s="1126"/>
      <c r="M21" s="760">
        <v>0</v>
      </c>
      <c r="N21" s="778"/>
      <c r="O21" s="101"/>
      <c r="P21" s="749" t="b">
        <v>0</v>
      </c>
      <c r="Q21" s="49"/>
      <c r="R21" s="603"/>
      <c r="S21" s="603"/>
      <c r="T21" s="603"/>
      <c r="XEN21" s="16"/>
      <c r="XEO21" s="278"/>
      <c r="XEP21" s="278"/>
      <c r="XEQ21" s="641"/>
    </row>
    <row r="22" spans="1:21 16368:16371" s="115" customFormat="1" ht="18" customHeight="1" x14ac:dyDescent="0.25">
      <c r="A22" s="16"/>
      <c r="B22" s="49"/>
      <c r="C22" s="781" t="s">
        <v>7799</v>
      </c>
      <c r="D22" s="780" t="str">
        <f>IF(Manual!B17=FALSE,"",PRICE!H3/100)</f>
        <v/>
      </c>
      <c r="E22" s="177"/>
      <c r="F22" s="782"/>
      <c r="G22" s="783"/>
      <c r="H22" s="101"/>
      <c r="I22" s="16"/>
      <c r="J22" s="97"/>
      <c r="O22" s="101"/>
      <c r="P22" s="749" t="b">
        <v>1</v>
      </c>
      <c r="Q22" s="49"/>
      <c r="R22" s="694"/>
      <c r="S22" s="702"/>
      <c r="T22" s="702"/>
      <c r="XEN22" s="178"/>
      <c r="XEO22" s="666"/>
      <c r="XEP22" s="666"/>
      <c r="XEQ22" s="641"/>
    </row>
    <row r="23" spans="1:21 16368:16371" s="115" customFormat="1" ht="21" hidden="1" x14ac:dyDescent="0.35">
      <c r="A23" s="16"/>
      <c r="B23" s="49"/>
      <c r="C23" s="200" t="s">
        <v>7805</v>
      </c>
      <c r="H23" s="101"/>
      <c r="I23" s="16"/>
      <c r="J23" s="97"/>
      <c r="K23" s="664" t="s">
        <v>7805</v>
      </c>
      <c r="O23" s="101"/>
      <c r="P23" s="749"/>
      <c r="Q23" s="49"/>
      <c r="R23" s="603"/>
      <c r="S23" s="603"/>
      <c r="T23" s="603"/>
      <c r="XEN23" s="177"/>
      <c r="XEO23" s="666"/>
      <c r="XEP23" s="666"/>
      <c r="XEQ23" s="641"/>
    </row>
    <row r="24" spans="1:21 16368:16371" ht="17.25" hidden="1" customHeight="1" x14ac:dyDescent="0.25">
      <c r="B24" s="49"/>
      <c r="D24" s="16"/>
      <c r="E24" s="16"/>
      <c r="H24" s="101"/>
      <c r="J24" s="94"/>
      <c r="L24" s="16"/>
      <c r="O24" s="101"/>
      <c r="P24" s="267"/>
      <c r="Q24" s="49"/>
      <c r="R24" s="694"/>
      <c r="S24" s="702"/>
      <c r="T24" s="705"/>
      <c r="XEN24" s="177"/>
      <c r="XEO24" s="666"/>
      <c r="XEP24" s="666"/>
      <c r="XEQ24" s="641"/>
    </row>
    <row r="25" spans="1:21 16368:16371" ht="17.25" hidden="1" customHeight="1" x14ac:dyDescent="0.25">
      <c r="B25" s="49"/>
      <c r="C25" s="665" t="s">
        <v>7853</v>
      </c>
      <c r="D25" s="665" t="s">
        <v>7807</v>
      </c>
      <c r="F25" s="665" t="s">
        <v>7809</v>
      </c>
      <c r="G25" s="665" t="s">
        <v>7808</v>
      </c>
      <c r="H25" s="101"/>
      <c r="J25" s="49"/>
      <c r="K25" s="665" t="s">
        <v>7810</v>
      </c>
      <c r="L25" s="665" t="s">
        <v>7811</v>
      </c>
      <c r="M25" s="665" t="s">
        <v>7809</v>
      </c>
      <c r="N25" s="665" t="s">
        <v>7808</v>
      </c>
      <c r="O25" s="759"/>
      <c r="P25" s="267"/>
      <c r="Q25" s="49"/>
      <c r="R25" s="694"/>
      <c r="S25" s="702"/>
      <c r="T25" s="705"/>
      <c r="XEN25" s="177"/>
      <c r="XEO25" s="666"/>
      <c r="XEP25" s="666"/>
      <c r="XEQ25" s="641"/>
    </row>
    <row r="26" spans="1:21 16368:16371" ht="17.25" hidden="1" customHeight="1" x14ac:dyDescent="0.25">
      <c r="B26" s="49"/>
      <c r="C26" s="643">
        <f>IF(OR(SURVEY!$B$3=FALSE,SURVEY!$E$3=FALSE),SURVEY!I13,SURVEY!I15)</f>
        <v>0</v>
      </c>
      <c r="D26" s="838">
        <f>IFERROR(SURVEY!I15,"")</f>
        <v>0</v>
      </c>
      <c r="E26" s="838"/>
      <c r="F26" s="700" t="str">
        <f>IFERROR(IF(SURVEY!E6=FALSE,"",SURVEY!E6),"")</f>
        <v/>
      </c>
      <c r="G26" s="701">
        <f>IFERROR(IF(SURVEY!E3=TRUE,SURVEY!K15,SURVEY!K13),"")</f>
        <v>0</v>
      </c>
      <c r="H26" s="101"/>
      <c r="J26" s="49"/>
      <c r="K26" s="643">
        <f>IF(OR(SURVEY!$B$3=FALSE,SURVEY!$E$3=FALSE),SURVEY!I14,SURVEY!I15)</f>
        <v>0</v>
      </c>
      <c r="L26" s="643" t="str">
        <f>IF(SURVEY!B3=TRUE,"YES","NO")</f>
        <v>NO</v>
      </c>
      <c r="M26" s="700" t="str">
        <f>IFERROR(IF(K26="NO","",IF(SURVEY!B6=FALSE,"",SURVEY!B6)),"")</f>
        <v/>
      </c>
      <c r="N26" s="701">
        <f>IFERROR(SURVEY!K14,"")</f>
        <v>0</v>
      </c>
      <c r="O26" s="101"/>
      <c r="P26" s="267"/>
      <c r="Q26" s="49"/>
      <c r="R26" s="694"/>
      <c r="S26" s="702"/>
      <c r="T26" s="705"/>
      <c r="XEN26" s="177"/>
      <c r="XEO26" s="666"/>
      <c r="XEP26" s="666"/>
      <c r="XEQ26" s="641"/>
    </row>
    <row r="27" spans="1:21 16368:16371" ht="17.25" hidden="1" customHeight="1" x14ac:dyDescent="0.25">
      <c r="B27" s="49"/>
      <c r="C27" s="841" t="s">
        <v>2578</v>
      </c>
      <c r="D27" s="839"/>
      <c r="E27" s="839"/>
      <c r="F27" s="839" t="s">
        <v>2576</v>
      </c>
      <c r="G27" s="840"/>
      <c r="H27" s="733"/>
      <c r="I27" s="734"/>
      <c r="J27" s="735"/>
      <c r="K27" s="841" t="s">
        <v>2578</v>
      </c>
      <c r="L27" s="839"/>
      <c r="M27" s="839" t="s">
        <v>2576</v>
      </c>
      <c r="N27" s="840"/>
      <c r="O27" s="101"/>
      <c r="P27" s="267"/>
      <c r="Q27" s="49"/>
      <c r="R27" s="694"/>
      <c r="S27" s="702"/>
      <c r="T27" s="705"/>
      <c r="XEN27" s="177"/>
      <c r="XEO27" s="666"/>
      <c r="XEP27" s="666"/>
      <c r="XEQ27" s="641"/>
    </row>
    <row r="28" spans="1:21 16368:16371" ht="19.5" hidden="1" customHeight="1" x14ac:dyDescent="0.25">
      <c r="B28" s="49"/>
      <c r="D28" s="16"/>
      <c r="E28" s="16"/>
      <c r="H28" s="101"/>
      <c r="J28" s="633"/>
      <c r="L28" s="16"/>
      <c r="O28" s="101"/>
      <c r="P28" s="267"/>
      <c r="Q28" s="49"/>
      <c r="R28" s="641"/>
      <c r="S28" s="49"/>
      <c r="T28" s="705"/>
      <c r="XEN28" s="177"/>
      <c r="XEO28" s="666"/>
      <c r="XEP28" s="666"/>
      <c r="XEQ28" s="641"/>
    </row>
    <row r="29" spans="1:21 16368:16371" ht="19.5" customHeight="1" x14ac:dyDescent="0.35">
      <c r="B29" s="266" t="str">
        <f ca="1">IF(AND(B30="Y",D31="ACCEPTED"),"",B30)</f>
        <v>Y</v>
      </c>
      <c r="C29" s="153" t="s">
        <v>2486</v>
      </c>
      <c r="D29" s="1125" t="str">
        <f ca="1">IFERROR(OFFSET(RULES!B2,MATCH(TRUE,RULES!$D$3:$D$47,0),0),"")</f>
        <v>No start date</v>
      </c>
      <c r="E29" s="1125"/>
      <c r="F29" s="1125"/>
      <c r="G29" s="1125"/>
      <c r="H29" s="101"/>
      <c r="J29" s="612" t="str">
        <f ca="1">IF(AND(J30="Y",L31="ACCEPTED"),"",J30)</f>
        <v>Y</v>
      </c>
      <c r="K29" s="153" t="s">
        <v>2486</v>
      </c>
      <c r="L29" s="1125" t="str">
        <f ca="1">IFERROR(OFFSET(RULES!B48,MATCH(TRUE,RULES!$D$49:$D$91,0),0),"")</f>
        <v>No Profile entered</v>
      </c>
      <c r="M29" s="1125"/>
      <c r="N29" s="1125"/>
      <c r="O29" s="101"/>
      <c r="P29" s="392"/>
      <c r="Q29" s="49"/>
      <c r="R29" s="641"/>
      <c r="S29" s="49"/>
      <c r="T29" s="705"/>
      <c r="XEQ29" s="641"/>
    </row>
    <row r="30" spans="1:21 16368:16371" ht="19.5" customHeight="1" x14ac:dyDescent="0.35">
      <c r="B30" s="267" t="str">
        <f ca="1">IFERROR(OFFSET(RULES!A2,MATCH(TRUE,RULES!$D$3:$D$47,0),0),"")</f>
        <v>Y</v>
      </c>
      <c r="C30" s="153" t="s">
        <v>2487</v>
      </c>
      <c r="D30" s="1125" t="str">
        <f ca="1">IFERROR(OFFSET(RULES!G2,MATCH(TRUE,RULES!$D$3:$D$47,0),0),"")</f>
        <v>Enter start date</v>
      </c>
      <c r="E30" s="1125"/>
      <c r="F30" s="1125"/>
      <c r="G30" s="1125"/>
      <c r="H30" s="101"/>
      <c r="J30" s="612" t="str">
        <f ca="1">IFERROR(OFFSET(RULES!$A$48,MATCH(TRUE,RULES!$D$49:$D$91,0),0),"")</f>
        <v>Y</v>
      </c>
      <c r="K30" s="153" t="s">
        <v>2487</v>
      </c>
      <c r="L30" s="1125" t="str">
        <f ca="1">IFERROR(OFFSET(RULES!G48,MATCH(TRUE,RULES!$D$49:$D$93,0),0),"")</f>
        <v>Enter profile class between P3 and P8</v>
      </c>
      <c r="M30" s="1125"/>
      <c r="N30" s="1125"/>
      <c r="O30" s="101"/>
      <c r="P30" s="267"/>
      <c r="Q30" s="49"/>
      <c r="R30" s="49"/>
      <c r="S30" s="49"/>
      <c r="T30" s="603"/>
      <c r="XEQ30" s="641"/>
    </row>
    <row r="31" spans="1:21 16368:16371" ht="19.5" customHeight="1" x14ac:dyDescent="0.35">
      <c r="B31" s="49"/>
      <c r="C31" s="153" t="s">
        <v>2735</v>
      </c>
      <c r="D31" s="1124"/>
      <c r="E31" s="1124"/>
      <c r="F31" s="1124"/>
      <c r="G31" s="1124"/>
      <c r="H31" s="101"/>
      <c r="J31" s="49"/>
      <c r="K31" s="153" t="s">
        <v>2735</v>
      </c>
      <c r="L31" s="1139"/>
      <c r="M31" s="1139"/>
      <c r="N31" s="1139"/>
      <c r="O31" s="101"/>
      <c r="P31" s="392"/>
      <c r="Q31" s="49"/>
      <c r="R31" s="642"/>
      <c r="S31" s="643"/>
      <c r="T31" s="49"/>
      <c r="XEQ31" s="641"/>
    </row>
    <row r="32" spans="1:21 16368:16371" ht="19.5" customHeight="1" x14ac:dyDescent="0.35">
      <c r="B32" s="49"/>
      <c r="C32" s="153" t="s">
        <v>10094</v>
      </c>
      <c r="D32" s="1123" t="str">
        <f ca="1">PRICE!C70</f>
        <v/>
      </c>
      <c r="E32" s="1123"/>
      <c r="F32" s="1123"/>
      <c r="G32" s="1123"/>
      <c r="H32" s="101"/>
      <c r="J32" s="49"/>
      <c r="K32" s="153" t="s">
        <v>10094</v>
      </c>
      <c r="L32" s="1123" t="str">
        <f ca="1">PRICE!C79</f>
        <v>DIREGThL</v>
      </c>
      <c r="M32" s="1123"/>
      <c r="N32" s="1123"/>
      <c r="O32" s="101"/>
      <c r="P32" s="392"/>
      <c r="Q32" s="49"/>
      <c r="R32" s="642"/>
      <c r="S32" s="643"/>
      <c r="T32" s="49"/>
      <c r="XEQ32" s="641"/>
    </row>
    <row r="33" spans="1:20 16371:16371" ht="19.5" customHeight="1" x14ac:dyDescent="0.25">
      <c r="D33" s="16"/>
      <c r="E33" s="16"/>
      <c r="K33" s="127"/>
      <c r="L33" s="127"/>
      <c r="M33" s="104"/>
      <c r="N33" s="103"/>
      <c r="O33" s="101"/>
      <c r="P33" s="267"/>
      <c r="Q33" s="49"/>
      <c r="R33" s="642"/>
      <c r="S33" s="643"/>
      <c r="T33" s="49"/>
      <c r="XEQ33" s="641"/>
    </row>
    <row r="34" spans="1:20 16371:16371" ht="19.5" customHeight="1" x14ac:dyDescent="0.3">
      <c r="D34" s="16"/>
      <c r="E34" s="16"/>
      <c r="H34" s="208"/>
      <c r="I34" s="208"/>
      <c r="O34" s="101"/>
      <c r="P34" s="267" t="b">
        <v>0</v>
      </c>
      <c r="Q34" s="49"/>
      <c r="R34" s="642"/>
      <c r="S34" s="643"/>
      <c r="T34" s="49"/>
      <c r="XEQ34" s="641"/>
    </row>
    <row r="35" spans="1:20 16371:16371" ht="17.25" customHeight="1" x14ac:dyDescent="0.25">
      <c r="D35" s="16"/>
      <c r="E35" s="16"/>
      <c r="O35" s="101"/>
      <c r="P35" s="267"/>
      <c r="Q35" s="49"/>
      <c r="R35" s="642"/>
      <c r="S35" s="643"/>
      <c r="T35" s="49"/>
      <c r="XEQ35" s="641"/>
    </row>
    <row r="36" spans="1:20 16371:16371" ht="17.25" customHeight="1" x14ac:dyDescent="0.25">
      <c r="D36" s="16"/>
      <c r="E36" s="16"/>
      <c r="O36" s="101"/>
      <c r="P36" s="267"/>
      <c r="Q36" s="49"/>
      <c r="R36" s="49"/>
      <c r="S36" s="49"/>
      <c r="T36" s="49"/>
      <c r="XEQ36" s="641"/>
    </row>
    <row r="37" spans="1:20 16371:16371" ht="17.25" customHeight="1" x14ac:dyDescent="0.25">
      <c r="A37" s="49"/>
      <c r="B37" s="49"/>
      <c r="C37" s="49"/>
      <c r="D37" s="49"/>
      <c r="E37" s="49"/>
      <c r="F37" s="49"/>
      <c r="G37" s="49"/>
      <c r="H37" s="49"/>
      <c r="I37" s="49"/>
      <c r="J37" s="49"/>
      <c r="K37" s="49"/>
      <c r="L37" s="20"/>
      <c r="M37" s="49"/>
      <c r="N37" s="49"/>
      <c r="O37" s="101"/>
      <c r="P37" s="267"/>
      <c r="Q37" s="49"/>
      <c r="R37" s="677"/>
      <c r="S37" s="49"/>
      <c r="T37" s="49"/>
      <c r="XEQ37" s="641"/>
    </row>
    <row r="38" spans="1:20 16371:16371" ht="15.75" x14ac:dyDescent="0.25">
      <c r="B38" s="49"/>
      <c r="C38" s="49"/>
      <c r="D38" s="20"/>
      <c r="E38" s="20"/>
      <c r="F38" s="49"/>
      <c r="G38" s="49"/>
      <c r="H38" s="49"/>
      <c r="I38" s="49"/>
      <c r="J38" s="49"/>
      <c r="K38" s="49"/>
      <c r="L38" s="20"/>
      <c r="M38" s="49"/>
      <c r="N38" s="49"/>
      <c r="O38" s="49"/>
      <c r="P38" s="267"/>
      <c r="Q38" s="49"/>
      <c r="XEQ38" s="641"/>
    </row>
    <row r="39" spans="1:20 16371:16371" ht="18" customHeight="1" x14ac:dyDescent="0.25">
      <c r="B39" s="49"/>
      <c r="C39" s="1121"/>
      <c r="D39" s="20"/>
      <c r="E39" s="20"/>
      <c r="F39" s="49"/>
      <c r="G39" s="49"/>
      <c r="H39" s="101"/>
      <c r="I39" s="689"/>
      <c r="J39" s="689"/>
      <c r="K39" s="689"/>
      <c r="L39" s="20"/>
      <c r="M39" s="49"/>
      <c r="N39" s="49"/>
      <c r="O39" s="101"/>
      <c r="P39" s="267" t="e">
        <f>MATCH(TRUE,MPAN!$A$3:$A$353,0)</f>
        <v>#N/A</v>
      </c>
      <c r="Q39" s="49"/>
      <c r="XEQ39" s="641"/>
    </row>
    <row r="40" spans="1:20 16371:16371" ht="18" customHeight="1" x14ac:dyDescent="0.25">
      <c r="B40" s="49"/>
      <c r="C40" s="1121"/>
      <c r="D40" s="20"/>
      <c r="E40" s="20"/>
      <c r="F40" s="49"/>
      <c r="G40" s="49"/>
      <c r="H40" s="101"/>
      <c r="I40" s="689"/>
      <c r="J40" s="689"/>
      <c r="K40" s="689"/>
      <c r="L40" s="20"/>
      <c r="M40" s="49"/>
      <c r="N40" s="49"/>
      <c r="O40" s="101"/>
      <c r="P40" s="267"/>
      <c r="Q40" s="49"/>
      <c r="XEQ40" s="641"/>
    </row>
    <row r="41" spans="1:20 16371:16371" ht="18" customHeight="1" x14ac:dyDescent="0.25">
      <c r="B41" s="49"/>
      <c r="C41" s="1121"/>
      <c r="D41" s="20"/>
      <c r="E41" s="20"/>
      <c r="F41" s="49"/>
      <c r="G41" s="49"/>
      <c r="H41" s="101"/>
      <c r="I41" s="689"/>
      <c r="J41" s="689"/>
      <c r="K41" s="689"/>
      <c r="L41" s="20"/>
      <c r="M41" s="49"/>
      <c r="N41" s="49"/>
      <c r="O41" s="101"/>
      <c r="Q41" s="49"/>
      <c r="XEQ41" s="641"/>
    </row>
    <row r="42" spans="1:20 16371:16371" ht="16.5" customHeight="1" x14ac:dyDescent="0.25">
      <c r="B42" s="49"/>
      <c r="C42" s="1121"/>
      <c r="D42" s="20"/>
      <c r="E42" s="20"/>
      <c r="F42" s="49"/>
      <c r="G42" s="49"/>
      <c r="H42" s="101"/>
      <c r="I42" s="689"/>
      <c r="J42" s="689"/>
      <c r="L42" s="16"/>
      <c r="P42" s="16"/>
      <c r="XEQ42" s="641"/>
    </row>
    <row r="43" spans="1:20 16371:16371" ht="15.75" x14ac:dyDescent="0.25">
      <c r="B43" s="49"/>
      <c r="C43" s="49"/>
      <c r="D43" s="49"/>
      <c r="E43" s="49"/>
      <c r="F43" s="49"/>
      <c r="G43" s="49"/>
      <c r="H43" s="101"/>
      <c r="I43" s="49"/>
      <c r="J43" s="49"/>
      <c r="L43" s="16"/>
      <c r="P43" s="16"/>
      <c r="XEQ43" s="641"/>
    </row>
    <row r="44" spans="1:20 16371:16371" ht="15.75" x14ac:dyDescent="0.25">
      <c r="D44" s="16"/>
      <c r="E44" s="16"/>
      <c r="I44" s="49"/>
      <c r="J44" s="49"/>
      <c r="L44" s="16"/>
      <c r="P44" s="16"/>
      <c r="XEQ44" s="641"/>
    </row>
    <row r="45" spans="1:20 16371:16371" ht="17.25" customHeight="1" x14ac:dyDescent="0.25">
      <c r="D45" s="16"/>
      <c r="E45" s="16"/>
      <c r="I45" s="49"/>
      <c r="J45" s="49"/>
      <c r="L45" s="16"/>
      <c r="P45" s="16"/>
      <c r="XEQ45" s="641"/>
    </row>
    <row r="46" spans="1:20 16371:16371" ht="17.25" customHeight="1" x14ac:dyDescent="0.25">
      <c r="D46" s="16"/>
      <c r="E46" s="16"/>
      <c r="I46" s="49"/>
      <c r="J46" s="49"/>
      <c r="L46" s="16"/>
      <c r="P46" s="16"/>
      <c r="XEQ46" s="641"/>
    </row>
    <row r="47" spans="1:20 16371:16371" ht="17.25" customHeight="1" x14ac:dyDescent="0.25">
      <c r="D47" s="16"/>
      <c r="E47" s="16"/>
      <c r="I47" s="49"/>
      <c r="J47" s="49"/>
      <c r="L47" s="16"/>
      <c r="P47" s="16"/>
      <c r="XEQ47" s="641"/>
    </row>
    <row r="48" spans="1:20 16371:16371" ht="17.25" customHeight="1" x14ac:dyDescent="0.25">
      <c r="D48" s="16"/>
      <c r="E48" s="16"/>
      <c r="I48" s="49"/>
      <c r="J48" s="49"/>
      <c r="L48" s="16"/>
      <c r="P48" s="16"/>
      <c r="XEQ48" s="641"/>
    </row>
    <row r="49" spans="4:16 16371:16371" ht="17.25" customHeight="1" x14ac:dyDescent="0.25">
      <c r="D49" s="16"/>
      <c r="E49" s="16"/>
      <c r="I49" s="49"/>
      <c r="J49" s="49"/>
      <c r="L49" s="16"/>
      <c r="P49" s="16"/>
      <c r="XEQ49" s="641"/>
    </row>
    <row r="50" spans="4:16 16371:16371" ht="17.25" customHeight="1" x14ac:dyDescent="0.25">
      <c r="D50" s="16"/>
      <c r="E50" s="16"/>
      <c r="I50" s="49"/>
      <c r="J50" s="49"/>
      <c r="L50" s="16"/>
      <c r="P50" s="16"/>
      <c r="XEQ50" s="641"/>
    </row>
    <row r="51" spans="4:16 16371:16371" ht="17.25" customHeight="1" x14ac:dyDescent="0.25">
      <c r="D51" s="16"/>
      <c r="E51" s="16"/>
      <c r="L51" s="16"/>
      <c r="P51" s="16"/>
      <c r="XEQ51" s="641"/>
    </row>
    <row r="52" spans="4:16 16371:16371" ht="17.25" customHeight="1" x14ac:dyDescent="0.25">
      <c r="D52" s="16"/>
      <c r="E52" s="16"/>
      <c r="L52" s="16"/>
      <c r="P52" s="16"/>
      <c r="XEQ52" s="641"/>
    </row>
    <row r="53" spans="4:16 16371:16371" ht="17.25" customHeight="1" x14ac:dyDescent="0.25">
      <c r="D53" s="16"/>
      <c r="E53" s="16"/>
      <c r="L53" s="16"/>
      <c r="P53" s="16"/>
      <c r="XEQ53" s="641"/>
    </row>
    <row r="54" spans="4:16 16371:16371" ht="17.25" customHeight="1" x14ac:dyDescent="0.25">
      <c r="D54" s="16"/>
      <c r="E54" s="16"/>
      <c r="L54" s="16"/>
      <c r="P54" s="16"/>
      <c r="XEQ54" s="641"/>
    </row>
    <row r="55" spans="4:16 16371:16371" ht="17.25" customHeight="1" x14ac:dyDescent="0.25">
      <c r="D55" s="16"/>
      <c r="E55" s="16"/>
      <c r="L55" s="16"/>
      <c r="P55" s="16"/>
      <c r="XEQ55" s="641"/>
    </row>
    <row r="56" spans="4:16 16371:16371" ht="15" customHeight="1" x14ac:dyDescent="0.25">
      <c r="D56" s="16"/>
      <c r="E56" s="16"/>
      <c r="L56" s="16"/>
      <c r="P56" s="16"/>
      <c r="XEQ56" s="641"/>
    </row>
    <row r="57" spans="4:16 16371:16371" ht="15" customHeight="1" x14ac:dyDescent="0.25">
      <c r="D57" s="16"/>
      <c r="E57" s="16"/>
      <c r="L57" s="16"/>
      <c r="P57" s="16"/>
      <c r="XEQ57" s="641"/>
    </row>
    <row r="58" spans="4:16 16371:16371" ht="15" customHeight="1" x14ac:dyDescent="0.25">
      <c r="D58" s="16"/>
      <c r="E58" s="16"/>
      <c r="L58" s="16"/>
      <c r="P58" s="267"/>
      <c r="XEQ58" s="641"/>
    </row>
    <row r="59" spans="4:16 16371:16371" ht="15" customHeight="1" x14ac:dyDescent="0.25">
      <c r="D59" s="16"/>
      <c r="E59" s="16"/>
      <c r="L59" s="16"/>
      <c r="P59" s="267"/>
      <c r="XEQ59" s="641"/>
    </row>
    <row r="60" spans="4:16 16371:16371" ht="15" customHeight="1" x14ac:dyDescent="0.25">
      <c r="D60" s="16"/>
      <c r="E60" s="16"/>
      <c r="L60" s="16"/>
      <c r="P60" s="267"/>
      <c r="XEQ60" s="641"/>
    </row>
    <row r="61" spans="4:16 16371:16371" ht="15" customHeight="1" x14ac:dyDescent="0.25">
      <c r="D61" s="16"/>
      <c r="E61" s="16"/>
      <c r="L61" s="16"/>
      <c r="P61" s="267"/>
      <c r="XEQ61" s="641"/>
    </row>
    <row r="62" spans="4:16 16371:16371" ht="15" customHeight="1" x14ac:dyDescent="0.25">
      <c r="D62" s="16"/>
      <c r="E62" s="16"/>
      <c r="L62" s="16"/>
      <c r="P62" s="267"/>
      <c r="XEQ62" s="641"/>
    </row>
    <row r="63" spans="4:16 16371:16371" ht="15" customHeight="1" x14ac:dyDescent="0.25">
      <c r="D63" s="16"/>
      <c r="E63" s="16"/>
      <c r="L63" s="16"/>
      <c r="P63" s="267"/>
      <c r="XEQ63" s="641"/>
    </row>
    <row r="64" spans="4:16 16371:16371" ht="15" customHeight="1" x14ac:dyDescent="0.25">
      <c r="D64" s="16"/>
      <c r="E64" s="16"/>
      <c r="L64" s="16"/>
      <c r="P64" s="267"/>
      <c r="XEQ64" s="641"/>
    </row>
    <row r="65" spans="4:16 16371:16371" ht="15" customHeight="1" x14ac:dyDescent="0.25">
      <c r="D65" s="16"/>
      <c r="E65" s="16"/>
      <c r="L65" s="16"/>
      <c r="P65" s="267"/>
      <c r="XEQ65" s="641"/>
    </row>
    <row r="66" spans="4:16 16371:16371" ht="15" customHeight="1" x14ac:dyDescent="0.25">
      <c r="D66" s="16"/>
      <c r="E66" s="16"/>
      <c r="L66" s="16"/>
      <c r="P66" s="267"/>
      <c r="XEQ66" s="641"/>
    </row>
    <row r="67" spans="4:16 16371:16371" ht="15" customHeight="1" x14ac:dyDescent="0.25">
      <c r="D67" s="16"/>
      <c r="E67" s="16"/>
      <c r="L67" s="16"/>
      <c r="P67" s="267"/>
      <c r="XEQ67" s="641"/>
    </row>
    <row r="68" spans="4:16 16371:16371" ht="15" customHeight="1" x14ac:dyDescent="0.25">
      <c r="D68" s="16"/>
      <c r="E68" s="16"/>
      <c r="L68" s="16"/>
      <c r="P68" s="267"/>
      <c r="XEQ68" s="641"/>
    </row>
    <row r="69" spans="4:16 16371:16371" ht="15" customHeight="1" x14ac:dyDescent="0.25">
      <c r="D69" s="16"/>
      <c r="E69" s="16"/>
      <c r="L69" s="16"/>
      <c r="P69" s="267"/>
      <c r="XEQ69" s="641"/>
    </row>
    <row r="70" spans="4:16 16371:16371" ht="15" customHeight="1" x14ac:dyDescent="0.25">
      <c r="D70" s="16"/>
      <c r="E70" s="16"/>
      <c r="L70" s="16"/>
      <c r="P70" s="267"/>
      <c r="XEQ70" s="641"/>
    </row>
    <row r="71" spans="4:16 16371:16371" ht="15" customHeight="1" x14ac:dyDescent="0.25">
      <c r="D71" s="16"/>
      <c r="E71" s="16"/>
      <c r="L71" s="16"/>
      <c r="P71" s="267"/>
      <c r="XEQ71" s="641"/>
    </row>
    <row r="72" spans="4:16 16371:16371" ht="15" customHeight="1" x14ac:dyDescent="0.25">
      <c r="D72" s="16"/>
      <c r="E72" s="16"/>
      <c r="L72" s="16"/>
      <c r="P72" s="267"/>
      <c r="XEQ72" s="641"/>
    </row>
    <row r="73" spans="4:16 16371:16371" ht="15" customHeight="1" x14ac:dyDescent="0.25">
      <c r="D73" s="16"/>
      <c r="E73" s="16"/>
      <c r="L73" s="16"/>
      <c r="P73" s="267"/>
      <c r="XEQ73" s="641"/>
    </row>
    <row r="74" spans="4:16 16371:16371" ht="15" customHeight="1" x14ac:dyDescent="0.25">
      <c r="D74" s="16"/>
      <c r="E74" s="16"/>
      <c r="L74" s="16"/>
      <c r="P74" s="267"/>
      <c r="XEQ74" s="641"/>
    </row>
    <row r="75" spans="4:16 16371:16371" ht="15" customHeight="1" x14ac:dyDescent="0.25">
      <c r="D75" s="16"/>
      <c r="E75" s="16"/>
      <c r="L75" s="16"/>
      <c r="P75" s="267"/>
      <c r="XEQ75" s="641"/>
    </row>
    <row r="76" spans="4:16 16371:16371" ht="15" customHeight="1" x14ac:dyDescent="0.25">
      <c r="D76" s="16"/>
      <c r="E76" s="16"/>
      <c r="L76" s="16"/>
      <c r="P76" s="267"/>
      <c r="XEQ76" s="641"/>
    </row>
    <row r="77" spans="4:16 16371:16371" ht="15" customHeight="1" x14ac:dyDescent="0.25">
      <c r="D77" s="16"/>
      <c r="E77" s="16"/>
      <c r="L77" s="16"/>
      <c r="P77" s="267"/>
      <c r="XEQ77" s="641"/>
    </row>
    <row r="78" spans="4:16 16371:16371" ht="15" customHeight="1" x14ac:dyDescent="0.25">
      <c r="D78" s="16"/>
      <c r="E78" s="16"/>
      <c r="L78" s="16"/>
      <c r="P78" s="267"/>
      <c r="XEQ78" s="641"/>
    </row>
    <row r="79" spans="4:16 16371:16371" ht="15" customHeight="1" x14ac:dyDescent="0.25">
      <c r="D79" s="16"/>
      <c r="E79" s="16"/>
      <c r="L79" s="16"/>
      <c r="P79" s="267"/>
      <c r="XEQ79" s="641"/>
    </row>
    <row r="80" spans="4:16 16371:16371" ht="15" customHeight="1" x14ac:dyDescent="0.25">
      <c r="D80" s="16"/>
      <c r="E80" s="16"/>
      <c r="L80" s="16"/>
      <c r="P80" s="267"/>
      <c r="XEQ80" s="641"/>
    </row>
    <row r="81" spans="4:16 16371:16371" ht="15" customHeight="1" x14ac:dyDescent="0.25">
      <c r="D81" s="16"/>
      <c r="E81" s="16"/>
      <c r="L81" s="16"/>
      <c r="P81" s="267"/>
      <c r="XEQ81" s="641"/>
    </row>
    <row r="82" spans="4:16 16371:16371" ht="15" customHeight="1" x14ac:dyDescent="0.25">
      <c r="D82" s="16"/>
      <c r="E82" s="16"/>
      <c r="L82" s="16"/>
      <c r="P82" s="267"/>
      <c r="XEQ82" s="641"/>
    </row>
    <row r="83" spans="4:16 16371:16371" ht="15" customHeight="1" x14ac:dyDescent="0.25">
      <c r="D83" s="16"/>
      <c r="E83" s="16"/>
      <c r="L83" s="16"/>
      <c r="P83" s="267"/>
      <c r="XEQ83" s="641"/>
    </row>
    <row r="84" spans="4:16 16371:16371" ht="15" customHeight="1" x14ac:dyDescent="0.25">
      <c r="D84" s="16"/>
      <c r="E84" s="16"/>
      <c r="L84" s="16"/>
      <c r="P84" s="267"/>
      <c r="XEQ84" s="641"/>
    </row>
    <row r="85" spans="4:16 16371:16371" ht="15" customHeight="1" x14ac:dyDescent="0.25">
      <c r="E85" s="16"/>
      <c r="L85" s="16"/>
      <c r="P85" s="267"/>
      <c r="XEQ85" s="641"/>
    </row>
    <row r="86" spans="4:16 16371:16371" ht="15" customHeight="1" x14ac:dyDescent="0.25">
      <c r="E86" s="16"/>
      <c r="L86" s="16"/>
      <c r="P86" s="267"/>
      <c r="XEQ86" s="641"/>
    </row>
    <row r="87" spans="4:16 16371:16371" ht="15" customHeight="1" x14ac:dyDescent="0.25">
      <c r="E87" s="16"/>
      <c r="L87" s="16"/>
      <c r="P87" s="267"/>
      <c r="XEQ87" s="641"/>
    </row>
    <row r="88" spans="4:16 16371:16371" ht="15" customHeight="1" x14ac:dyDescent="0.25">
      <c r="E88" s="16"/>
      <c r="L88" s="16"/>
      <c r="P88" s="267"/>
      <c r="XEQ88" s="641"/>
    </row>
    <row r="89" spans="4:16 16371:16371" ht="15" customHeight="1" x14ac:dyDescent="0.25">
      <c r="L89" s="16"/>
      <c r="P89" s="267"/>
      <c r="XEQ89" s="641"/>
    </row>
    <row r="90" spans="4:16 16371:16371" ht="15" customHeight="1" x14ac:dyDescent="0.25">
      <c r="L90" s="16"/>
      <c r="P90" s="267"/>
      <c r="XEQ90" s="641"/>
    </row>
    <row r="91" spans="4:16 16371:16371" ht="15" customHeight="1" x14ac:dyDescent="0.25">
      <c r="L91" s="16"/>
      <c r="P91" s="267"/>
      <c r="XEQ91" s="641"/>
    </row>
    <row r="92" spans="4:16 16371:16371" ht="15" customHeight="1" x14ac:dyDescent="0.25">
      <c r="L92" s="16"/>
      <c r="P92" s="267"/>
      <c r="XEQ92" s="641"/>
    </row>
    <row r="93" spans="4:16 16371:16371" ht="15" customHeight="1" x14ac:dyDescent="0.25">
      <c r="L93" s="16"/>
      <c r="P93" s="267"/>
      <c r="XEQ93" s="641"/>
    </row>
    <row r="94" spans="4:16 16371:16371" ht="15" customHeight="1" x14ac:dyDescent="0.25">
      <c r="L94" s="16"/>
      <c r="P94" s="267"/>
      <c r="XEQ94" s="641"/>
    </row>
    <row r="95" spans="4:16 16371:16371" ht="15" customHeight="1" x14ac:dyDescent="0.25">
      <c r="L95" s="16"/>
      <c r="P95" s="267"/>
      <c r="XEQ95" s="641"/>
    </row>
    <row r="96" spans="4:16 16371:16371" ht="15" customHeight="1" x14ac:dyDescent="0.25">
      <c r="L96" s="16"/>
      <c r="P96" s="267"/>
      <c r="XEQ96" s="641"/>
    </row>
    <row r="97" spans="11:16 16371:16371" ht="15" customHeight="1" x14ac:dyDescent="0.25">
      <c r="L97" s="16"/>
      <c r="P97" s="267"/>
      <c r="XEQ97" s="641"/>
    </row>
    <row r="98" spans="11:16 16371:16371" ht="15" customHeight="1" x14ac:dyDescent="0.25">
      <c r="L98" s="16"/>
      <c r="P98" s="267"/>
      <c r="XEQ98" s="641"/>
    </row>
    <row r="99" spans="11:16 16371:16371" ht="15" customHeight="1" x14ac:dyDescent="0.25">
      <c r="L99" s="16"/>
      <c r="P99" s="267"/>
      <c r="XEQ99" s="641"/>
    </row>
    <row r="100" spans="11:16 16371:16371" ht="15" customHeight="1" x14ac:dyDescent="0.25">
      <c r="L100" s="16"/>
      <c r="P100" s="267"/>
      <c r="XEQ100" s="641"/>
    </row>
    <row r="101" spans="11:16 16371:16371" ht="15" customHeight="1" x14ac:dyDescent="0.25">
      <c r="L101" s="16"/>
      <c r="P101" s="267"/>
      <c r="XEQ101" s="641"/>
    </row>
    <row r="102" spans="11:16 16371:16371" ht="15" customHeight="1" x14ac:dyDescent="0.25">
      <c r="L102" s="16"/>
      <c r="P102" s="267"/>
      <c r="XEQ102" s="641"/>
    </row>
    <row r="103" spans="11:16 16371:16371" ht="15" customHeight="1" x14ac:dyDescent="0.25">
      <c r="L103" s="16"/>
      <c r="P103" s="267"/>
      <c r="XEQ103" s="641"/>
    </row>
    <row r="104" spans="11:16 16371:16371" ht="15" customHeight="1" x14ac:dyDescent="0.25">
      <c r="L104" s="16"/>
      <c r="P104" s="267"/>
      <c r="XEQ104" s="641"/>
    </row>
    <row r="105" spans="11:16 16371:16371" ht="15" customHeight="1" x14ac:dyDescent="0.25">
      <c r="L105" s="16"/>
      <c r="P105" s="267"/>
      <c r="XEQ105" s="641"/>
    </row>
    <row r="106" spans="11:16 16371:16371" ht="15" customHeight="1" x14ac:dyDescent="0.25">
      <c r="L106" s="16"/>
      <c r="P106" s="267"/>
      <c r="XEQ106" s="641"/>
    </row>
    <row r="107" spans="11:16 16371:16371" ht="15" customHeight="1" x14ac:dyDescent="0.25">
      <c r="K107" s="270"/>
      <c r="L107" s="16"/>
      <c r="P107" s="267"/>
      <c r="XEQ107" s="641"/>
    </row>
    <row r="108" spans="11:16 16371:16371" ht="15" customHeight="1" x14ac:dyDescent="0.25">
      <c r="K108" s="270"/>
      <c r="L108" s="16"/>
      <c r="P108" s="267"/>
      <c r="XEQ108" s="641"/>
    </row>
    <row r="109" spans="11:16 16371:16371" ht="15" customHeight="1" x14ac:dyDescent="0.25">
      <c r="L109" s="16"/>
      <c r="P109" s="267"/>
      <c r="XEQ109" s="641"/>
    </row>
    <row r="110" spans="11:16 16371:16371" ht="15" customHeight="1" x14ac:dyDescent="0.25">
      <c r="L110" s="16"/>
      <c r="P110" s="267"/>
      <c r="XEQ110" s="641"/>
    </row>
    <row r="111" spans="11:16 16371:16371" ht="15" customHeight="1" x14ac:dyDescent="0.25">
      <c r="P111" s="267"/>
      <c r="XEQ111" s="641"/>
    </row>
    <row r="112" spans="11:16 16371:16371" ht="15" customHeight="1" x14ac:dyDescent="0.25">
      <c r="P112" s="267"/>
      <c r="XEQ112" s="641"/>
    </row>
    <row r="113" spans="16:16 16371:16371" ht="15" customHeight="1" x14ac:dyDescent="0.25">
      <c r="P113" s="267"/>
      <c r="XEQ113" s="641"/>
    </row>
    <row r="114" spans="16:16 16371:16371" ht="15" customHeight="1" x14ac:dyDescent="0.25">
      <c r="P114" s="267"/>
      <c r="XEQ114" s="641"/>
    </row>
    <row r="115" spans="16:16 16371:16371" ht="15" customHeight="1" x14ac:dyDescent="0.25">
      <c r="P115" s="267"/>
      <c r="XEQ115" s="641"/>
    </row>
    <row r="116" spans="16:16 16371:16371" ht="15" customHeight="1" x14ac:dyDescent="0.25">
      <c r="P116" s="267"/>
      <c r="XEQ116" s="641"/>
    </row>
    <row r="117" spans="16:16 16371:16371" ht="15" customHeight="1" x14ac:dyDescent="0.25">
      <c r="P117" s="267"/>
      <c r="XEQ117" s="641"/>
    </row>
    <row r="118" spans="16:16 16371:16371" ht="15" customHeight="1" x14ac:dyDescent="0.25">
      <c r="P118" s="267"/>
      <c r="XEQ118" s="641"/>
    </row>
    <row r="119" spans="16:16 16371:16371" ht="15" customHeight="1" x14ac:dyDescent="0.25">
      <c r="P119" s="267"/>
      <c r="XEQ119" s="641"/>
    </row>
    <row r="120" spans="16:16 16371:16371" ht="15" customHeight="1" x14ac:dyDescent="0.25">
      <c r="P120" s="267"/>
      <c r="XEQ120" s="641"/>
    </row>
    <row r="121" spans="16:16 16371:16371" ht="15" customHeight="1" x14ac:dyDescent="0.25">
      <c r="P121" s="267"/>
      <c r="XEQ121" s="641"/>
    </row>
    <row r="122" spans="16:16 16371:16371" ht="15" customHeight="1" x14ac:dyDescent="0.25">
      <c r="P122" s="267"/>
      <c r="XEQ122" s="641"/>
    </row>
    <row r="123" spans="16:16 16371:16371" ht="15" customHeight="1" x14ac:dyDescent="0.25">
      <c r="P123" s="267"/>
      <c r="XEQ123" s="641"/>
    </row>
    <row r="124" spans="16:16 16371:16371" ht="15.75" x14ac:dyDescent="0.25">
      <c r="P124" s="267"/>
      <c r="XEQ124" s="641"/>
    </row>
    <row r="125" spans="16:16 16371:16371" ht="15.75" x14ac:dyDescent="0.25">
      <c r="XEQ125" s="641"/>
    </row>
    <row r="126" spans="16:16 16371:16371" ht="15.75" x14ac:dyDescent="0.25">
      <c r="XEQ126" s="641"/>
    </row>
    <row r="127" spans="16:16 16371:16371" ht="15.75" x14ac:dyDescent="0.25">
      <c r="XEQ127" s="641"/>
    </row>
    <row r="128" spans="16:16 16371:16371" ht="15.75" x14ac:dyDescent="0.25">
      <c r="XEQ128" s="641"/>
    </row>
    <row r="129" spans="16371:16371" ht="15.75" x14ac:dyDescent="0.25">
      <c r="XEQ129" s="641"/>
    </row>
    <row r="130" spans="16371:16371" ht="15.75" x14ac:dyDescent="0.25">
      <c r="XEQ130" s="641"/>
    </row>
    <row r="131" spans="16371:16371" ht="15.75" x14ac:dyDescent="0.25">
      <c r="XEQ131" s="641"/>
    </row>
    <row r="132" spans="16371:16371" ht="15.75" x14ac:dyDescent="0.25">
      <c r="XEQ132" s="641"/>
    </row>
    <row r="133" spans="16371:16371" ht="15.75" x14ac:dyDescent="0.25">
      <c r="XEQ133" s="641"/>
    </row>
    <row r="134" spans="16371:16371" ht="15.75" x14ac:dyDescent="0.25">
      <c r="XEQ134" s="641"/>
    </row>
    <row r="135" spans="16371:16371" ht="15.75" x14ac:dyDescent="0.25">
      <c r="XEQ135" s="641"/>
    </row>
    <row r="136" spans="16371:16371" ht="15.75" x14ac:dyDescent="0.25">
      <c r="XEQ136" s="641"/>
    </row>
    <row r="137" spans="16371:16371" ht="15.75" x14ac:dyDescent="0.25">
      <c r="XEQ137" s="641"/>
    </row>
    <row r="138" spans="16371:16371" ht="15.75" x14ac:dyDescent="0.25">
      <c r="XEQ138" s="641"/>
    </row>
    <row r="139" spans="16371:16371" ht="15.75" x14ac:dyDescent="0.25">
      <c r="XEQ139" s="641"/>
    </row>
    <row r="140" spans="16371:16371" ht="15.75" x14ac:dyDescent="0.25">
      <c r="XEQ140" s="641"/>
    </row>
    <row r="141" spans="16371:16371" ht="15.75" x14ac:dyDescent="0.25">
      <c r="XEQ141" s="641"/>
    </row>
    <row r="142" spans="16371:16371" ht="15.75" x14ac:dyDescent="0.25">
      <c r="XEQ142" s="641"/>
    </row>
    <row r="143" spans="16371:16371" ht="15.75" x14ac:dyDescent="0.25">
      <c r="XEQ143" s="641"/>
    </row>
    <row r="144" spans="16371:16371" ht="15.75" x14ac:dyDescent="0.25">
      <c r="XEQ144" s="641"/>
    </row>
    <row r="145" spans="16371:16371" ht="15.75" x14ac:dyDescent="0.25">
      <c r="XEQ145" s="641"/>
    </row>
    <row r="146" spans="16371:16371" ht="15.75" x14ac:dyDescent="0.25">
      <c r="XEQ146" s="641"/>
    </row>
    <row r="147" spans="16371:16371" ht="15.75" x14ac:dyDescent="0.25">
      <c r="XEQ147" s="641"/>
    </row>
    <row r="148" spans="16371:16371" ht="15.75" x14ac:dyDescent="0.25">
      <c r="XEQ148" s="641"/>
    </row>
    <row r="149" spans="16371:16371" ht="15.75" x14ac:dyDescent="0.25">
      <c r="XEQ149" s="641"/>
    </row>
    <row r="150" spans="16371:16371" ht="15.75" x14ac:dyDescent="0.25">
      <c r="XEQ150" s="641"/>
    </row>
    <row r="151" spans="16371:16371" ht="15.75" x14ac:dyDescent="0.25">
      <c r="XEQ151" s="641"/>
    </row>
    <row r="152" spans="16371:16371" ht="15.75" x14ac:dyDescent="0.25">
      <c r="XEQ152" s="641"/>
    </row>
    <row r="153" spans="16371:16371" ht="15.75" x14ac:dyDescent="0.25">
      <c r="XEQ153" s="641"/>
    </row>
    <row r="154" spans="16371:16371" ht="15.75" x14ac:dyDescent="0.25">
      <c r="XEQ154" s="641"/>
    </row>
    <row r="155" spans="16371:16371" ht="15.75" x14ac:dyDescent="0.25">
      <c r="XEQ155" s="641"/>
    </row>
    <row r="156" spans="16371:16371" ht="15.75" x14ac:dyDescent="0.25">
      <c r="XEQ156" s="641"/>
    </row>
    <row r="157" spans="16371:16371" ht="15.75" x14ac:dyDescent="0.25">
      <c r="XEQ157" s="641"/>
    </row>
    <row r="158" spans="16371:16371" ht="15.75" x14ac:dyDescent="0.25">
      <c r="XEQ158" s="641"/>
    </row>
    <row r="159" spans="16371:16371" ht="15.75" x14ac:dyDescent="0.25">
      <c r="XEQ159" s="641"/>
    </row>
    <row r="160" spans="16371:16371" ht="15.75" x14ac:dyDescent="0.25">
      <c r="XEQ160" s="641"/>
    </row>
    <row r="161" spans="16371:16371" ht="15.75" x14ac:dyDescent="0.25">
      <c r="XEQ161" s="641"/>
    </row>
    <row r="162" spans="16371:16371" ht="15.75" x14ac:dyDescent="0.25">
      <c r="XEQ162" s="641"/>
    </row>
    <row r="163" spans="16371:16371" ht="15.75" x14ac:dyDescent="0.25">
      <c r="XEQ163" s="641"/>
    </row>
    <row r="164" spans="16371:16371" ht="15.75" x14ac:dyDescent="0.25">
      <c r="XEQ164" s="641"/>
    </row>
    <row r="165" spans="16371:16371" ht="15.75" x14ac:dyDescent="0.25">
      <c r="XEQ165" s="641"/>
    </row>
    <row r="166" spans="16371:16371" ht="15.75" x14ac:dyDescent="0.25">
      <c r="XEQ166" s="641"/>
    </row>
    <row r="167" spans="16371:16371" ht="15.75" x14ac:dyDescent="0.25">
      <c r="XEQ167" s="641"/>
    </row>
    <row r="168" spans="16371:16371" ht="15.75" x14ac:dyDescent="0.25">
      <c r="XEQ168" s="641"/>
    </row>
    <row r="169" spans="16371:16371" ht="15.75" x14ac:dyDescent="0.25">
      <c r="XEQ169" s="641"/>
    </row>
    <row r="170" spans="16371:16371" ht="15.75" x14ac:dyDescent="0.25">
      <c r="XEQ170" s="641"/>
    </row>
    <row r="171" spans="16371:16371" ht="15.75" x14ac:dyDescent="0.25">
      <c r="XEQ171" s="641"/>
    </row>
    <row r="172" spans="16371:16371" ht="15.75" x14ac:dyDescent="0.25">
      <c r="XEQ172" s="641"/>
    </row>
    <row r="173" spans="16371:16371" ht="15.75" x14ac:dyDescent="0.25">
      <c r="XEQ173" s="641"/>
    </row>
    <row r="174" spans="16371:16371" ht="15.75" x14ac:dyDescent="0.25">
      <c r="XEQ174" s="641"/>
    </row>
    <row r="175" spans="16371:16371" ht="15.75" x14ac:dyDescent="0.25">
      <c r="XEQ175" s="641"/>
    </row>
    <row r="176" spans="16371:16371" ht="15.75" x14ac:dyDescent="0.25">
      <c r="XEQ176" s="641"/>
    </row>
    <row r="177" spans="16371:16371" ht="15.75" x14ac:dyDescent="0.25">
      <c r="XEQ177" s="641"/>
    </row>
    <row r="178" spans="16371:16371" ht="15.75" x14ac:dyDescent="0.25">
      <c r="XEQ178" s="641"/>
    </row>
    <row r="179" spans="16371:16371" ht="15.75" x14ac:dyDescent="0.25">
      <c r="XEQ179" s="641"/>
    </row>
    <row r="180" spans="16371:16371" ht="15.75" x14ac:dyDescent="0.25">
      <c r="XEQ180" s="641"/>
    </row>
    <row r="181" spans="16371:16371" ht="15.75" x14ac:dyDescent="0.25">
      <c r="XEQ181" s="641"/>
    </row>
    <row r="182" spans="16371:16371" ht="15.75" x14ac:dyDescent="0.25">
      <c r="XEQ182" s="641"/>
    </row>
    <row r="183" spans="16371:16371" ht="15.75" x14ac:dyDescent="0.25">
      <c r="XEQ183" s="641"/>
    </row>
    <row r="184" spans="16371:16371" ht="15.75" x14ac:dyDescent="0.25">
      <c r="XEQ184" s="641"/>
    </row>
    <row r="185" spans="16371:16371" ht="15.75" x14ac:dyDescent="0.25">
      <c r="XEQ185" s="641"/>
    </row>
    <row r="186" spans="16371:16371" ht="15.75" x14ac:dyDescent="0.25">
      <c r="XEQ186" s="641"/>
    </row>
    <row r="187" spans="16371:16371" ht="15.75" x14ac:dyDescent="0.25">
      <c r="XEQ187" s="641"/>
    </row>
    <row r="188" spans="16371:16371" ht="15.75" x14ac:dyDescent="0.25">
      <c r="XEQ188" s="641"/>
    </row>
    <row r="189" spans="16371:16371" ht="15.75" x14ac:dyDescent="0.25">
      <c r="XEQ189" s="641"/>
    </row>
    <row r="190" spans="16371:16371" ht="15.75" x14ac:dyDescent="0.25">
      <c r="XEQ190" s="641"/>
    </row>
    <row r="191" spans="16371:16371" ht="15.75" x14ac:dyDescent="0.25">
      <c r="XEQ191" s="641"/>
    </row>
    <row r="192" spans="16371:16371" ht="15.75" x14ac:dyDescent="0.25">
      <c r="XEQ192" s="641"/>
    </row>
    <row r="193" spans="16371:16371" ht="15.75" x14ac:dyDescent="0.25">
      <c r="XEQ193" s="641"/>
    </row>
    <row r="194" spans="16371:16371" ht="15.75" x14ac:dyDescent="0.25">
      <c r="XEQ194" s="641"/>
    </row>
    <row r="195" spans="16371:16371" ht="15.75" x14ac:dyDescent="0.25">
      <c r="XEQ195" s="641"/>
    </row>
    <row r="196" spans="16371:16371" ht="15.75" x14ac:dyDescent="0.25">
      <c r="XEQ196" s="641"/>
    </row>
    <row r="197" spans="16371:16371" ht="15.75" x14ac:dyDescent="0.25">
      <c r="XEQ197" s="641"/>
    </row>
    <row r="198" spans="16371:16371" ht="15.75" x14ac:dyDescent="0.25">
      <c r="XEQ198" s="641"/>
    </row>
    <row r="199" spans="16371:16371" ht="15.75" x14ac:dyDescent="0.25">
      <c r="XEQ199" s="641"/>
    </row>
    <row r="200" spans="16371:16371" ht="15.75" x14ac:dyDescent="0.25">
      <c r="XEQ200" s="641"/>
    </row>
    <row r="201" spans="16371:16371" ht="15.75" x14ac:dyDescent="0.25">
      <c r="XEQ201" s="641"/>
    </row>
    <row r="202" spans="16371:16371" ht="15.75" x14ac:dyDescent="0.25">
      <c r="XEQ202" s="641"/>
    </row>
    <row r="203" spans="16371:16371" ht="15.75" x14ac:dyDescent="0.25">
      <c r="XEQ203" s="641"/>
    </row>
    <row r="204" spans="16371:16371" ht="15.75" x14ac:dyDescent="0.25">
      <c r="XEQ204" s="641"/>
    </row>
    <row r="205" spans="16371:16371" ht="15.75" x14ac:dyDescent="0.25">
      <c r="XEQ205" s="641"/>
    </row>
    <row r="206" spans="16371:16371" ht="15.75" x14ac:dyDescent="0.25">
      <c r="XEQ206" s="641"/>
    </row>
    <row r="207" spans="16371:16371" ht="15.75" x14ac:dyDescent="0.25">
      <c r="XEQ207" s="641"/>
    </row>
    <row r="208" spans="16371:16371" ht="15.75" x14ac:dyDescent="0.25">
      <c r="XEQ208" s="641"/>
    </row>
    <row r="209" spans="16371:16371" ht="15.75" x14ac:dyDescent="0.25">
      <c r="XEQ209" s="641"/>
    </row>
    <row r="210" spans="16371:16371" ht="15.75" x14ac:dyDescent="0.25">
      <c r="XEQ210" s="641"/>
    </row>
    <row r="211" spans="16371:16371" ht="15.75" x14ac:dyDescent="0.25">
      <c r="XEQ211" s="641"/>
    </row>
    <row r="212" spans="16371:16371" ht="15.75" x14ac:dyDescent="0.25">
      <c r="XEQ212" s="641"/>
    </row>
    <row r="213" spans="16371:16371" ht="15.75" x14ac:dyDescent="0.25">
      <c r="XEQ213" s="641"/>
    </row>
    <row r="214" spans="16371:16371" ht="15.75" x14ac:dyDescent="0.25">
      <c r="XEQ214" s="641"/>
    </row>
    <row r="215" spans="16371:16371" ht="15.75" x14ac:dyDescent="0.25">
      <c r="XEQ215" s="641"/>
    </row>
    <row r="216" spans="16371:16371" ht="15.75" x14ac:dyDescent="0.25">
      <c r="XEQ216" s="641"/>
    </row>
    <row r="217" spans="16371:16371" ht="15.75" x14ac:dyDescent="0.25">
      <c r="XEQ217" s="641"/>
    </row>
    <row r="218" spans="16371:16371" ht="15.75" x14ac:dyDescent="0.25">
      <c r="XEQ218" s="641"/>
    </row>
    <row r="219" spans="16371:16371" ht="15.75" x14ac:dyDescent="0.25">
      <c r="XEQ219" s="641"/>
    </row>
    <row r="220" spans="16371:16371" ht="15.75" x14ac:dyDescent="0.25">
      <c r="XEQ220" s="641"/>
    </row>
    <row r="221" spans="16371:16371" ht="15.75" x14ac:dyDescent="0.25">
      <c r="XEQ221" s="641"/>
    </row>
    <row r="222" spans="16371:16371" ht="15.75" x14ac:dyDescent="0.25">
      <c r="XEQ222" s="641"/>
    </row>
    <row r="223" spans="16371:16371" ht="15.75" x14ac:dyDescent="0.25">
      <c r="XEQ223" s="641"/>
    </row>
    <row r="224" spans="16371:16371" ht="15.75" x14ac:dyDescent="0.25">
      <c r="XEQ224" s="641"/>
    </row>
    <row r="225" spans="16371:16371" ht="15.75" x14ac:dyDescent="0.25">
      <c r="XEQ225" s="641"/>
    </row>
    <row r="226" spans="16371:16371" ht="15.75" x14ac:dyDescent="0.25">
      <c r="XEQ226" s="641"/>
    </row>
    <row r="227" spans="16371:16371" ht="15.75" x14ac:dyDescent="0.25">
      <c r="XEQ227" s="641"/>
    </row>
    <row r="228" spans="16371:16371" ht="15.75" x14ac:dyDescent="0.25">
      <c r="XEQ228" s="641"/>
    </row>
    <row r="229" spans="16371:16371" ht="15.75" x14ac:dyDescent="0.25">
      <c r="XEQ229" s="641"/>
    </row>
    <row r="230" spans="16371:16371" ht="15.75" x14ac:dyDescent="0.25">
      <c r="XEQ230" s="641"/>
    </row>
    <row r="231" spans="16371:16371" ht="15.75" x14ac:dyDescent="0.25">
      <c r="XEQ231" s="641"/>
    </row>
    <row r="232" spans="16371:16371" ht="15.75" x14ac:dyDescent="0.25">
      <c r="XEQ232" s="641"/>
    </row>
    <row r="233" spans="16371:16371" ht="15.75" x14ac:dyDescent="0.25">
      <c r="XEQ233" s="641"/>
    </row>
    <row r="234" spans="16371:16371" ht="15.75" x14ac:dyDescent="0.25">
      <c r="XEQ234" s="641"/>
    </row>
    <row r="235" spans="16371:16371" ht="15.75" x14ac:dyDescent="0.25">
      <c r="XEQ235" s="641"/>
    </row>
    <row r="236" spans="16371:16371" ht="15.75" x14ac:dyDescent="0.25">
      <c r="XEQ236" s="641"/>
    </row>
    <row r="237" spans="16371:16371" ht="15.75" x14ac:dyDescent="0.25">
      <c r="XEQ237" s="641"/>
    </row>
    <row r="238" spans="16371:16371" ht="15.75" x14ac:dyDescent="0.25">
      <c r="XEQ238" s="641"/>
    </row>
    <row r="239" spans="16371:16371" ht="15.75" x14ac:dyDescent="0.25">
      <c r="XEQ239" s="641"/>
    </row>
    <row r="240" spans="16371:16371" ht="15.75" x14ac:dyDescent="0.25">
      <c r="XEQ240" s="641"/>
    </row>
    <row r="241" spans="16371:16371" ht="15.75" x14ac:dyDescent="0.25">
      <c r="XEQ241" s="641"/>
    </row>
    <row r="242" spans="16371:16371" ht="15.75" x14ac:dyDescent="0.25">
      <c r="XEQ242" s="641"/>
    </row>
    <row r="243" spans="16371:16371" ht="15.75" x14ac:dyDescent="0.25">
      <c r="XEQ243" s="641"/>
    </row>
    <row r="244" spans="16371:16371" ht="15.75" x14ac:dyDescent="0.25">
      <c r="XEQ244" s="641"/>
    </row>
    <row r="245" spans="16371:16371" ht="15.75" x14ac:dyDescent="0.25">
      <c r="XEQ245" s="641"/>
    </row>
    <row r="246" spans="16371:16371" ht="15.75" x14ac:dyDescent="0.25">
      <c r="XEQ246" s="641"/>
    </row>
    <row r="247" spans="16371:16371" ht="15.75" x14ac:dyDescent="0.25">
      <c r="XEQ247" s="641"/>
    </row>
    <row r="248" spans="16371:16371" ht="15.75" x14ac:dyDescent="0.25">
      <c r="XEQ248" s="641"/>
    </row>
    <row r="249" spans="16371:16371" ht="15.75" x14ac:dyDescent="0.25">
      <c r="XEQ249" s="641"/>
    </row>
    <row r="250" spans="16371:16371" ht="15.75" x14ac:dyDescent="0.25">
      <c r="XEQ250" s="641"/>
    </row>
    <row r="251" spans="16371:16371" ht="15.75" x14ac:dyDescent="0.25">
      <c r="XEQ251" s="641"/>
    </row>
    <row r="252" spans="16371:16371" ht="15.75" x14ac:dyDescent="0.25">
      <c r="XEQ252" s="641"/>
    </row>
    <row r="253" spans="16371:16371" ht="15.75" x14ac:dyDescent="0.25">
      <c r="XEQ253" s="641"/>
    </row>
    <row r="254" spans="16371:16371" ht="15.75" x14ac:dyDescent="0.25">
      <c r="XEQ254" s="641"/>
    </row>
    <row r="255" spans="16371:16371" ht="15.75" x14ac:dyDescent="0.25">
      <c r="XEQ255" s="641"/>
    </row>
    <row r="256" spans="16371:16371" ht="15.75" x14ac:dyDescent="0.25">
      <c r="XEQ256" s="641"/>
    </row>
    <row r="257" spans="16371:16371" ht="15.75" x14ac:dyDescent="0.25">
      <c r="XEQ257" s="641"/>
    </row>
    <row r="258" spans="16371:16371" ht="15.75" x14ac:dyDescent="0.25">
      <c r="XEQ258" s="641"/>
    </row>
    <row r="259" spans="16371:16371" ht="15.75" x14ac:dyDescent="0.25">
      <c r="XEQ259" s="641"/>
    </row>
    <row r="260" spans="16371:16371" ht="15.75" x14ac:dyDescent="0.25">
      <c r="XEQ260" s="641"/>
    </row>
    <row r="1048544" spans="16367:16371" x14ac:dyDescent="0.25">
      <c r="XEM1048544" s="1140"/>
      <c r="XEN1048544" s="1140"/>
      <c r="XEO1048544" s="1140"/>
      <c r="XEP1048544" s="1140"/>
      <c r="XEQ1048544" s="1140"/>
    </row>
    <row r="1048545" spans="16367:16371" x14ac:dyDescent="0.25">
      <c r="XEM1048545" s="1140"/>
      <c r="XEN1048545" s="1140"/>
      <c r="XEO1048545" s="1140"/>
      <c r="XEP1048545" s="1140"/>
      <c r="XEQ1048545" s="1140"/>
    </row>
    <row r="1048547" spans="16367:16371" ht="23.25" x14ac:dyDescent="0.25">
      <c r="XEM1048547" s="1138"/>
      <c r="XEN1048547" s="1138"/>
      <c r="XEO1048547" s="1138"/>
      <c r="XEP1048547" s="1138"/>
      <c r="XEQ1048547" s="1138"/>
    </row>
    <row r="1048549" spans="16367:16371" ht="18.75" x14ac:dyDescent="0.25">
      <c r="XEO1048549" s="278"/>
      <c r="XEP1048549" s="278"/>
      <c r="XEQ1048549" s="278"/>
    </row>
    <row r="1048550" spans="16367:16371" ht="21" x14ac:dyDescent="0.25">
      <c r="XEM1048550" s="641"/>
      <c r="XEN1048550" s="178"/>
      <c r="XEO1048550" s="276"/>
      <c r="XEP1048550" s="277"/>
      <c r="XEQ1048550" s="281"/>
    </row>
    <row r="1048551" spans="16367:16371" ht="21" x14ac:dyDescent="0.25">
      <c r="XEM1048551" s="641"/>
      <c r="XEN1048551" s="177"/>
      <c r="XEO1048551" s="276"/>
      <c r="XEP1048551" s="277"/>
      <c r="XEQ1048551" s="281"/>
    </row>
    <row r="1048552" spans="16367:16371" ht="21" x14ac:dyDescent="0.25">
      <c r="XEM1048552" s="641"/>
      <c r="XEN1048552" s="177"/>
      <c r="XEO1048552" s="276"/>
      <c r="XEP1048552" s="277"/>
      <c r="XEQ1048552" s="281"/>
    </row>
    <row r="1048553" spans="16367:16371" ht="21" x14ac:dyDescent="0.25">
      <c r="XEM1048553" s="641"/>
      <c r="XEN1048553" s="177"/>
      <c r="XEO1048553" s="276"/>
      <c r="XEP1048553" s="277"/>
      <c r="XEQ1048553" s="281"/>
    </row>
    <row r="1048554" spans="16367:16371" ht="18.75" x14ac:dyDescent="0.25">
      <c r="XEN1048554" s="17"/>
      <c r="XEO1048554" s="278"/>
      <c r="XEP1048554" s="278"/>
      <c r="XEQ1048554" s="282"/>
    </row>
    <row r="1048555" spans="16367:16371" ht="21" x14ac:dyDescent="0.25">
      <c r="XEM1048555" s="641"/>
      <c r="XEN1048555" s="178"/>
      <c r="XEO1048555" s="276"/>
      <c r="XEP1048555" s="277"/>
      <c r="XEQ1048555" s="281"/>
    </row>
    <row r="1048556" spans="16367:16371" ht="21" x14ac:dyDescent="0.25">
      <c r="XEM1048556" s="641"/>
      <c r="XEN1048556" s="177"/>
      <c r="XEO1048556" s="276"/>
      <c r="XEP1048556" s="277"/>
      <c r="XEQ1048556" s="281"/>
    </row>
    <row r="1048557" spans="16367:16371" ht="21" x14ac:dyDescent="0.25">
      <c r="XEM1048557" s="641"/>
      <c r="XEN1048557" s="177"/>
      <c r="XEO1048557" s="276"/>
      <c r="XEP1048557" s="277"/>
      <c r="XEQ1048557" s="281"/>
    </row>
    <row r="1048558" spans="16367:16371" ht="21" x14ac:dyDescent="0.25">
      <c r="XEM1048558" s="641"/>
      <c r="XEN1048558" s="177"/>
      <c r="XEO1048558" s="276"/>
      <c r="XEP1048558" s="277"/>
      <c r="XEQ1048558" s="281"/>
    </row>
    <row r="1048559" spans="16367:16371" ht="18.75" x14ac:dyDescent="0.25">
      <c r="XEO1048559" s="278"/>
      <c r="XEP1048559" s="278"/>
      <c r="XEQ1048559" s="282"/>
    </row>
    <row r="1048560" spans="16367:16371" ht="21" x14ac:dyDescent="0.25">
      <c r="XEM1048560" s="641"/>
      <c r="XEN1048560" s="178"/>
      <c r="XEO1048560" s="276"/>
      <c r="XEP1048560" s="276"/>
      <c r="XEQ1048560" s="281"/>
    </row>
    <row r="1048561" spans="16367:16371" ht="21" x14ac:dyDescent="0.25">
      <c r="XEM1048561" s="641"/>
      <c r="XEN1048561" s="177"/>
      <c r="XEO1048561" s="276"/>
      <c r="XEP1048561" s="276"/>
      <c r="XEQ1048561" s="281"/>
    </row>
    <row r="1048562" spans="16367:16371" ht="21" x14ac:dyDescent="0.25">
      <c r="XEM1048562" s="641"/>
      <c r="XEN1048562" s="177"/>
      <c r="XEO1048562" s="276"/>
      <c r="XEP1048562" s="276"/>
      <c r="XEQ1048562" s="281"/>
    </row>
    <row r="1048563" spans="16367:16371" ht="15" customHeight="1" x14ac:dyDescent="0.25">
      <c r="XEM1048563" s="641"/>
      <c r="XEN1048563" s="177"/>
      <c r="XEO1048563" s="276"/>
      <c r="XEP1048563" s="276"/>
      <c r="XEQ1048563" s="281"/>
    </row>
    <row r="1048564" spans="16367:16371" ht="15" customHeight="1" x14ac:dyDescent="0.25"/>
    <row r="1048565" spans="16367:16371" x14ac:dyDescent="0.25">
      <c r="XEQ1048565" s="279"/>
    </row>
  </sheetData>
  <protectedRanges>
    <protectedRange password="9A0B" sqref="D31" name="Gas_Override"/>
    <protectedRange password="BC1D" sqref="L31" name="Power_Override"/>
  </protectedRanges>
  <dataConsolidate/>
  <customSheetViews>
    <customSheetView guid="{F35A3401-AC83-4E87-B8C3-AA2C8D1578BD}" scale="90" showPageBreaks="1" printArea="1" hiddenColumns="1">
      <selection activeCell="Z13" sqref="Z13"/>
      <pageMargins left="0.7" right="0.7" top="0.75" bottom="0.75" header="0.3" footer="0.3"/>
      <pageSetup paperSize="9" orientation="portrait" r:id="rId1"/>
    </customSheetView>
  </customSheetViews>
  <mergeCells count="22">
    <mergeCell ref="XEM1048547:XEQ1048547"/>
    <mergeCell ref="L29:N29"/>
    <mergeCell ref="L30:N30"/>
    <mergeCell ref="L31:N31"/>
    <mergeCell ref="L32:N32"/>
    <mergeCell ref="XEM1048544:XEQ1048545"/>
    <mergeCell ref="XEM4:XEQ8"/>
    <mergeCell ref="C39:C42"/>
    <mergeCell ref="C4:G4"/>
    <mergeCell ref="K4:N4"/>
    <mergeCell ref="D32:G32"/>
    <mergeCell ref="D31:G31"/>
    <mergeCell ref="D29:G29"/>
    <mergeCell ref="D30:G30"/>
    <mergeCell ref="K21:L21"/>
    <mergeCell ref="K8:K9"/>
    <mergeCell ref="F13:G13"/>
    <mergeCell ref="F14:G14"/>
    <mergeCell ref="F15:G15"/>
    <mergeCell ref="F16:G16"/>
    <mergeCell ref="E9:F9"/>
    <mergeCell ref="XEO14:XEQ14"/>
  </mergeCells>
  <conditionalFormatting sqref="XEQ1048550:XEQ1048553 XEQ1048555:XEQ1048558 XEQ1048560:XEQ1048563 XEQ12:XEQ13">
    <cfRule type="cellIs" dxfId="16" priority="22" operator="greaterThan">
      <formula>20000</formula>
    </cfRule>
  </conditionalFormatting>
  <conditionalFormatting sqref="D29:G30">
    <cfRule type="expression" dxfId="15" priority="5">
      <formula>RULE_ID_GAS="S"</formula>
    </cfRule>
    <cfRule type="expression" dxfId="14" priority="19">
      <formula>RULE_ID_GAS="C"</formula>
    </cfRule>
    <cfRule type="expression" dxfId="13" priority="20">
      <formula>RULE_ID_GAS="A"</formula>
    </cfRule>
  </conditionalFormatting>
  <conditionalFormatting sqref="K27 F27 C27">
    <cfRule type="containsText" dxfId="12" priority="18" operator="containsText" text="Warn the Customer that will only recieve a credit for free gas on the first 450,000 kwh of thier contract if they accept a Free Gas quote.">
      <formula>NOT(ISERROR(SEARCH("Warn the Customer that will only recieve a credit for free gas on the first 450,000 kwh of thier contract if they accept a Free Gas quote.",C27)))</formula>
    </cfRule>
  </conditionalFormatting>
  <conditionalFormatting sqref="K26:L26 C26:D26 T30:T33 T17:T18 S31:S35 S15 S17 T11:T14 S12">
    <cfRule type="containsText" dxfId="11" priority="17" operator="containsText" text="FREE">
      <formula>NOT(ISERROR(SEARCH("FREE",C11)))</formula>
    </cfRule>
  </conditionalFormatting>
  <conditionalFormatting sqref="K26:L26 C26:D26 S17">
    <cfRule type="containsText" dxfId="10" priority="15" operator="containsText" text="NO">
      <formula>NOT(ISERROR(SEARCH("NO",C17)))</formula>
    </cfRule>
    <cfRule type="containsText" dxfId="9" priority="16" operator="containsText" text="YES">
      <formula>NOT(ISERROR(SEARCH("YES",C17)))</formula>
    </cfRule>
  </conditionalFormatting>
  <conditionalFormatting sqref="L29:N30">
    <cfRule type="expression" dxfId="8" priority="8">
      <formula>RULE_ID_POWER="S"</formula>
    </cfRule>
    <cfRule type="expression" dxfId="7" priority="9">
      <formula>RULE_ID_POWER="C"</formula>
    </cfRule>
    <cfRule type="expression" dxfId="6" priority="10">
      <formula>RULE_ID_POWER="A"</formula>
    </cfRule>
  </conditionalFormatting>
  <conditionalFormatting sqref="G26 N26">
    <cfRule type="containsText" dxfId="5" priority="1" operator="containsText" text="FREE">
      <formula>NOT(ISERROR(SEARCH("FREE",G26)))</formula>
    </cfRule>
  </conditionalFormatting>
  <dataValidations xWindow="684" yWindow="421" count="13">
    <dataValidation type="list" allowBlank="1" showInputMessage="1" showErrorMessage="1" sqref="K27 C27">
      <formula1>EHC_TYPE</formula1>
    </dataValidation>
    <dataValidation type="list" allowBlank="1" showInputMessage="1" showErrorMessage="1" sqref="M27:N27">
      <formula1>IF($K$27="Hotel, Nursing Home, School, Office",EHC_Commercial,EHC_Other)</formula1>
    </dataValidation>
    <dataValidation type="list" allowBlank="1" showInputMessage="1" showErrorMessage="1" sqref="F27:G27">
      <formula1>IF($C$27="Hotel, Nursing Home, School, Office",EHC_Commercial,EHC_Other)</formula1>
    </dataValidation>
    <dataValidation allowBlank="1" showInputMessage="1" showErrorMessage="1" prompt="Must me one month later or more." sqref="F14"/>
    <dataValidation allowBlank="1" showInputMessage="1" showErrorMessage="1" prompt="IMPORTANT NOTE:_x000a_Must be gas consumed and not a meter reading." sqref="F15"/>
    <dataValidation allowBlank="1" showInputMessage="1" showErrorMessage="1" prompt="This is the estimated AQ based on the consumption provided. If the customer knows thier exact AQ this MUST be used instead of an estimate. " sqref="F16"/>
    <dataValidation allowBlank="1" showInputMessage="1" showErrorMessage="1" prompt="Input Annual Quantity as held by XoServe. Incorrect AQs could lead to a price not being accepted." sqref="G9"/>
    <dataValidation allowBlank="1" showInputMessage="1" showErrorMessage="1" prompt="Insert the day of first supply" sqref="M12 C9"/>
    <dataValidation allowBlank="1" showInputMessage="1" showErrorMessage="1" prompt="You can also enter the two letter LDZ code if known i.e. SC for Scotland." sqref="E9:F9"/>
    <dataValidation type="textLength" allowBlank="1" showInputMessage="1" prompt="Enter MTC. Please note that MTCs below 100 may need the leading zeros removed i.e. 095 entered as 95" sqref="M8">
      <formula1>3</formula1>
      <formula2>3</formula2>
    </dataValidation>
    <dataValidation type="textLength" allowBlank="1" showInputMessage="1" showErrorMessage="1" prompt="Enter profile class. Please note: you cannot enter 01 or 02 profiles" sqref="L8">
      <formula1>2</formula1>
      <formula2>2</formula2>
    </dataValidation>
    <dataValidation type="list" allowBlank="1" showInputMessage="1" showErrorMessage="1" sqref="K12">
      <formula1>meterconfig</formula1>
    </dataValidation>
    <dataValidation type="textLength" allowBlank="1" showInputMessage="1" showErrorMessage="1" prompt="Enter Distributor ID between 10 and 23" sqref="L9">
      <formula1>2</formula1>
      <formula2>2</formula2>
    </dataValidation>
  </dataValidations>
  <printOptions horizontalCentered="1" verticalCentered="1"/>
  <pageMargins left="0.31496062992125984" right="0.31496062992125984" top="0.35433070866141736" bottom="0.55118110236220474" header="0" footer="0"/>
  <pageSetup paperSize="9" scale="70" orientation="landscape" r:id="rId2"/>
  <rowBreaks count="1" manualBreakCount="1">
    <brk id="47" max="40" man="1"/>
  </rowBreaks>
  <drawing r:id="rId3"/>
  <legacyDrawing r:id="rId4"/>
  <mc:AlternateContent xmlns:mc="http://schemas.openxmlformats.org/markup-compatibility/2006">
    <mc:Choice Requires="x14">
      <controls>
        <mc:AlternateContent xmlns:mc="http://schemas.openxmlformats.org/markup-compatibility/2006">
          <mc:Choice Requires="x14">
            <control shapeId="2077" r:id="rId5" name="Check Box 29">
              <controlPr defaultSize="0" autoFill="0" autoLine="0" autoPict="0">
                <anchor moveWithCells="1">
                  <from>
                    <xdr:col>6</xdr:col>
                    <xdr:colOff>619125</xdr:colOff>
                    <xdr:row>17</xdr:row>
                    <xdr:rowOff>0</xdr:rowOff>
                  </from>
                  <to>
                    <xdr:col>6</xdr:col>
                    <xdr:colOff>923925</xdr:colOff>
                    <xdr:row>17</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sheetPr>
  <dimension ref="A1:AA73"/>
  <sheetViews>
    <sheetView zoomScale="85" zoomScaleNormal="85" workbookViewId="0">
      <selection activeCell="O9" sqref="O9:Q14"/>
    </sheetView>
  </sheetViews>
  <sheetFormatPr defaultRowHeight="15" x14ac:dyDescent="0.25"/>
  <cols>
    <col min="1" max="1" width="3.140625" style="169" bestFit="1" customWidth="1"/>
    <col min="2" max="2" width="15.7109375" style="10" bestFit="1" customWidth="1"/>
    <col min="3" max="3" width="12.85546875" style="10" bestFit="1" customWidth="1"/>
    <col min="4" max="5" width="13" style="10" customWidth="1"/>
    <col min="6" max="6" width="11.42578125" style="10" customWidth="1"/>
    <col min="7" max="7" width="10" style="10" customWidth="1"/>
    <col min="8" max="8" width="10.140625" style="10" customWidth="1"/>
    <col min="9" max="9" width="9.7109375" style="10" customWidth="1"/>
    <col min="10" max="10" width="9.140625" style="169" customWidth="1"/>
    <col min="11" max="11" width="10.5703125" style="167" customWidth="1"/>
    <col min="12" max="12" width="4.28515625" customWidth="1"/>
    <col min="13" max="13" width="5.5703125" style="325" bestFit="1" customWidth="1"/>
    <col min="14" max="14" width="15.85546875" style="325" bestFit="1" customWidth="1"/>
    <col min="15" max="15" width="7.7109375" style="325" bestFit="1" customWidth="1"/>
    <col min="16" max="17" width="9.28515625" style="325" bestFit="1" customWidth="1"/>
  </cols>
  <sheetData>
    <row r="1" spans="1:27" x14ac:dyDescent="0.25">
      <c r="A1" s="324" t="s">
        <v>1958</v>
      </c>
      <c r="B1" s="992" t="s">
        <v>2019</v>
      </c>
      <c r="C1" s="993" t="s">
        <v>2020</v>
      </c>
      <c r="D1" s="993" t="s">
        <v>2021</v>
      </c>
      <c r="E1" s="993" t="s">
        <v>2022</v>
      </c>
      <c r="F1" s="993" t="s">
        <v>2023</v>
      </c>
      <c r="G1" s="993" t="s">
        <v>2024</v>
      </c>
      <c r="H1" s="993" t="s">
        <v>2025</v>
      </c>
      <c r="I1" s="994" t="s">
        <v>2026</v>
      </c>
      <c r="J1" s="345" t="s">
        <v>2041</v>
      </c>
      <c r="K1" s="345" t="s">
        <v>2643</v>
      </c>
      <c r="M1" s="385" t="s">
        <v>2644</v>
      </c>
      <c r="N1" s="352" t="s">
        <v>2019</v>
      </c>
      <c r="O1" s="353" t="s">
        <v>2642</v>
      </c>
      <c r="P1" s="353">
        <v>6</v>
      </c>
      <c r="Q1" s="354" t="s">
        <v>2436</v>
      </c>
    </row>
    <row r="2" spans="1:27" x14ac:dyDescent="0.25">
      <c r="A2" s="136">
        <v>1</v>
      </c>
      <c r="B2" s="1063">
        <v>43191</v>
      </c>
      <c r="C2" s="1064" t="s">
        <v>2027</v>
      </c>
      <c r="D2" s="10">
        <v>325.27</v>
      </c>
      <c r="E2" s="10">
        <v>75.56</v>
      </c>
      <c r="F2" s="10">
        <v>0</v>
      </c>
      <c r="G2" s="10">
        <v>0</v>
      </c>
      <c r="H2" s="10">
        <v>0</v>
      </c>
      <c r="I2" s="169" t="s">
        <v>2028</v>
      </c>
      <c r="J2" s="346" t="e">
        <f ca="1">IF(H2&gt;Manual!$B$42,1,0)</f>
        <v>#DIV/0!</v>
      </c>
      <c r="K2" s="347">
        <f>SUM(D2:F2)/365*100</f>
        <v>109.81643835616437</v>
      </c>
      <c r="M2" s="386" t="e">
        <f>VLOOKUP(N2,Ref!$B$5:$H$98,7,FALSE)</f>
        <v>#N/A</v>
      </c>
      <c r="N2" s="388">
        <v>41000</v>
      </c>
      <c r="O2" s="390">
        <v>732</v>
      </c>
      <c r="P2" s="390">
        <v>1224</v>
      </c>
      <c r="Q2" s="391">
        <v>7512</v>
      </c>
    </row>
    <row r="3" spans="1:27" x14ac:dyDescent="0.25">
      <c r="A3" s="136">
        <v>2</v>
      </c>
      <c r="B3" s="1063">
        <v>43191</v>
      </c>
      <c r="C3" s="1064" t="s">
        <v>2036</v>
      </c>
      <c r="D3" s="10">
        <v>340.66</v>
      </c>
      <c r="E3" s="10">
        <v>196.14</v>
      </c>
      <c r="F3" s="10">
        <v>0</v>
      </c>
      <c r="G3" s="10">
        <v>0</v>
      </c>
      <c r="H3" s="10">
        <v>0</v>
      </c>
      <c r="I3" s="169" t="s">
        <v>2037</v>
      </c>
      <c r="J3" s="348" t="e">
        <f ca="1">IF(H3&gt;Manual!$B$42,1,0)</f>
        <v>#DIV/0!</v>
      </c>
      <c r="K3" s="349">
        <f>SUM(D3:F3)/365*100</f>
        <v>147.0684931506849</v>
      </c>
      <c r="M3" s="387" t="e">
        <f>VLOOKUP(N3,Ref!$B$5:$H$98,7,FALSE)</f>
        <v>#N/A</v>
      </c>
      <c r="N3" s="388">
        <v>41365</v>
      </c>
      <c r="O3" s="390">
        <v>754</v>
      </c>
      <c r="P3" s="390">
        <v>1261</v>
      </c>
      <c r="Q3" s="391">
        <v>7737</v>
      </c>
      <c r="V3" s="357"/>
      <c r="W3" s="357"/>
      <c r="X3" s="357"/>
      <c r="Y3" s="357"/>
      <c r="Z3" s="357"/>
      <c r="AA3" s="357"/>
    </row>
    <row r="4" spans="1:27" x14ac:dyDescent="0.25">
      <c r="A4" s="136">
        <v>3</v>
      </c>
      <c r="B4" s="1063">
        <v>43191</v>
      </c>
      <c r="C4" s="1064" t="s">
        <v>2038</v>
      </c>
      <c r="D4" s="10">
        <v>9.33</v>
      </c>
      <c r="E4" s="10">
        <v>7.2</v>
      </c>
      <c r="F4" s="10">
        <v>0</v>
      </c>
      <c r="G4" s="10">
        <v>0</v>
      </c>
      <c r="H4" s="10">
        <v>11</v>
      </c>
      <c r="I4" s="169" t="s">
        <v>2039</v>
      </c>
      <c r="J4" s="348" t="e">
        <f ca="1">IF(H4&gt;Manual!$B$42,1,0)</f>
        <v>#DIV/0!</v>
      </c>
      <c r="K4" s="349">
        <f t="shared" ref="K4:K36" si="0">SUM(D4:F4)/365*100</f>
        <v>4.5287671232876709</v>
      </c>
      <c r="M4" s="387" t="e">
        <f>VLOOKUP(N4,Ref!$B$5:$H$98,7,FALSE)</f>
        <v>#N/A</v>
      </c>
      <c r="N4" s="388">
        <v>41730</v>
      </c>
      <c r="O4" s="390">
        <v>777</v>
      </c>
      <c r="P4" s="390">
        <v>1299</v>
      </c>
      <c r="Q4" s="391">
        <v>7969</v>
      </c>
      <c r="V4" s="356"/>
      <c r="W4" s="356"/>
      <c r="X4" s="356"/>
      <c r="Y4" s="356"/>
      <c r="Z4" s="356"/>
      <c r="AA4" s="355"/>
    </row>
    <row r="5" spans="1:27" x14ac:dyDescent="0.25">
      <c r="A5" s="136">
        <v>4</v>
      </c>
      <c r="B5" s="1063">
        <v>43191</v>
      </c>
      <c r="C5" s="1064" t="s">
        <v>2029</v>
      </c>
      <c r="D5" s="10">
        <v>23.55</v>
      </c>
      <c r="E5" s="10">
        <v>19.63</v>
      </c>
      <c r="F5" s="10">
        <v>0</v>
      </c>
      <c r="G5" s="10">
        <v>11</v>
      </c>
      <c r="H5" s="10">
        <v>20</v>
      </c>
      <c r="I5" s="169" t="s">
        <v>2030</v>
      </c>
      <c r="J5" s="348" t="e">
        <f ca="1">IF(H5&gt;Manual!$B$42,1,0)</f>
        <v>#DIV/0!</v>
      </c>
      <c r="K5" s="349">
        <f>SUM(D5:F5)/365*100</f>
        <v>11.830136986301369</v>
      </c>
      <c r="M5" s="387" t="e">
        <f>VLOOKUP(N5,Ref!$B$5:$H$98,7,FALSE)</f>
        <v>#N/A</v>
      </c>
      <c r="N5" s="388">
        <v>42095</v>
      </c>
      <c r="O5" s="390">
        <v>800</v>
      </c>
      <c r="P5" s="390">
        <v>1337</v>
      </c>
      <c r="Q5" s="391">
        <v>8209</v>
      </c>
      <c r="V5" s="356"/>
      <c r="W5" s="356"/>
      <c r="X5" s="356"/>
      <c r="Y5" s="356"/>
      <c r="Z5" s="356"/>
      <c r="AA5" s="355"/>
    </row>
    <row r="6" spans="1:27" x14ac:dyDescent="0.25">
      <c r="A6" s="136">
        <v>5</v>
      </c>
      <c r="B6" s="1063">
        <v>43191</v>
      </c>
      <c r="C6" s="1064" t="s">
        <v>2031</v>
      </c>
      <c r="D6" s="10">
        <v>44.2</v>
      </c>
      <c r="E6" s="10">
        <v>23.8</v>
      </c>
      <c r="F6" s="10">
        <v>0</v>
      </c>
      <c r="G6" s="10">
        <v>21</v>
      </c>
      <c r="H6" s="10">
        <v>28</v>
      </c>
      <c r="I6" s="169" t="s">
        <v>2030</v>
      </c>
      <c r="J6" s="348" t="e">
        <f ca="1">IF(H6&gt;Manual!$B$42,1,0)</f>
        <v>#DIV/0!</v>
      </c>
      <c r="K6" s="349">
        <f t="shared" si="0"/>
        <v>18.63013698630137</v>
      </c>
      <c r="M6" s="387" t="e">
        <f>VLOOKUP(N6,Ref!$B$5:$H$98,7,FALSE)</f>
        <v>#N/A</v>
      </c>
      <c r="N6" s="388">
        <v>42461</v>
      </c>
      <c r="O6" s="390">
        <v>824</v>
      </c>
      <c r="P6" s="390">
        <v>1378</v>
      </c>
      <c r="Q6" s="391">
        <v>8455</v>
      </c>
      <c r="V6" s="356"/>
      <c r="W6" s="356"/>
      <c r="X6" s="356"/>
      <c r="Y6" s="356"/>
      <c r="Z6" s="356"/>
      <c r="AA6" s="355"/>
    </row>
    <row r="7" spans="1:27" x14ac:dyDescent="0.25">
      <c r="A7" s="136">
        <v>6</v>
      </c>
      <c r="B7" s="1063">
        <v>43191</v>
      </c>
      <c r="C7" s="1064" t="s">
        <v>2032</v>
      </c>
      <c r="D7" s="10">
        <v>59.76</v>
      </c>
      <c r="E7" s="10">
        <v>39.869999999999997</v>
      </c>
      <c r="F7" s="10">
        <v>0</v>
      </c>
      <c r="G7" s="10">
        <v>29</v>
      </c>
      <c r="H7" s="10">
        <v>50</v>
      </c>
      <c r="I7" s="169" t="s">
        <v>2030</v>
      </c>
      <c r="J7" s="348" t="e">
        <f ca="1">IF(H7&gt;Manual!$B$42,1,0)</f>
        <v>#DIV/0!</v>
      </c>
      <c r="K7" s="349">
        <f>SUM(D7:F7)/365*100</f>
        <v>27.295890410958901</v>
      </c>
      <c r="M7" s="387">
        <f>VLOOKUP(N7,Ref!$B$5:$H$98,7,FALSE)</f>
        <v>1</v>
      </c>
      <c r="N7" s="388">
        <v>42826</v>
      </c>
      <c r="O7" s="390">
        <v>743.8</v>
      </c>
      <c r="P7" s="390">
        <v>1337.8</v>
      </c>
      <c r="Q7" s="391">
        <v>4006.8</v>
      </c>
      <c r="V7" s="356"/>
      <c r="W7" s="356"/>
      <c r="X7" s="356"/>
      <c r="Y7" s="356"/>
      <c r="Z7" s="356"/>
      <c r="AA7" s="355"/>
    </row>
    <row r="8" spans="1:27" x14ac:dyDescent="0.25">
      <c r="A8" s="136">
        <v>7</v>
      </c>
      <c r="B8" s="1063">
        <v>43191</v>
      </c>
      <c r="C8" s="1064" t="s">
        <v>2033</v>
      </c>
      <c r="D8" s="10">
        <v>112.92</v>
      </c>
      <c r="E8" s="10">
        <v>77.16</v>
      </c>
      <c r="F8" s="10">
        <v>0</v>
      </c>
      <c r="G8" s="10">
        <v>51</v>
      </c>
      <c r="H8" s="10">
        <v>78</v>
      </c>
      <c r="I8" s="169" t="s">
        <v>2030</v>
      </c>
      <c r="J8" s="348" t="e">
        <f ca="1">IF(H8&gt;Manual!$B$42,1,0)</f>
        <v>#DIV/0!</v>
      </c>
      <c r="K8" s="349">
        <f t="shared" si="0"/>
        <v>52.076712328767115</v>
      </c>
      <c r="M8" s="387">
        <f>VLOOKUP(N8,Ref!$B$5:$H$98,7,FALSE)</f>
        <v>2</v>
      </c>
      <c r="N8" s="388">
        <v>43191</v>
      </c>
      <c r="O8" s="390">
        <v>972</v>
      </c>
      <c r="P8" s="390">
        <v>1584</v>
      </c>
      <c r="Q8" s="391">
        <v>4333</v>
      </c>
      <c r="V8" s="356"/>
      <c r="W8" s="356"/>
      <c r="X8" s="356"/>
      <c r="Y8" s="356"/>
      <c r="Z8" s="356"/>
      <c r="AA8" s="355"/>
    </row>
    <row r="9" spans="1:27" x14ac:dyDescent="0.25">
      <c r="A9" s="136">
        <v>8</v>
      </c>
      <c r="B9" s="1063">
        <v>43191</v>
      </c>
      <c r="C9" s="1064" t="s">
        <v>2034</v>
      </c>
      <c r="D9" s="10">
        <v>200.89</v>
      </c>
      <c r="E9" s="10">
        <v>96.79</v>
      </c>
      <c r="F9" s="10">
        <v>0</v>
      </c>
      <c r="G9" s="10">
        <v>79</v>
      </c>
      <c r="H9" s="10">
        <v>120</v>
      </c>
      <c r="I9" s="169" t="s">
        <v>2030</v>
      </c>
      <c r="J9" s="348" t="e">
        <f ca="1">IF(H9&gt;Manual!$B$42,1,0)</f>
        <v>#DIV/0!</v>
      </c>
      <c r="K9" s="349">
        <f t="shared" si="0"/>
        <v>81.556164383561651</v>
      </c>
      <c r="M9" s="387">
        <f>VLOOKUP(N9,Ref!$B$5:$H$200,7,FALSE)</f>
        <v>3</v>
      </c>
      <c r="N9" s="389">
        <v>43556</v>
      </c>
      <c r="O9" s="390">
        <v>972</v>
      </c>
      <c r="P9" s="390">
        <v>1584</v>
      </c>
      <c r="Q9" s="391">
        <v>4333</v>
      </c>
      <c r="V9" s="356"/>
      <c r="W9" s="356"/>
      <c r="X9" s="356"/>
      <c r="Y9" s="356"/>
      <c r="Z9" s="356"/>
      <c r="AA9" s="355"/>
    </row>
    <row r="10" spans="1:27" x14ac:dyDescent="0.25">
      <c r="A10" s="136">
        <v>9</v>
      </c>
      <c r="B10" s="1063">
        <v>43191</v>
      </c>
      <c r="C10" s="1064" t="s">
        <v>2035</v>
      </c>
      <c r="D10" s="10">
        <v>200.04</v>
      </c>
      <c r="E10" s="10">
        <v>107.76</v>
      </c>
      <c r="F10" s="10">
        <v>0</v>
      </c>
      <c r="G10" s="10">
        <v>121</v>
      </c>
      <c r="H10" s="10">
        <v>999999</v>
      </c>
      <c r="I10" s="169" t="s">
        <v>2030</v>
      </c>
      <c r="J10" s="348" t="e">
        <f ca="1">IF(H10&gt;Manual!$B$42,1,0)</f>
        <v>#DIV/0!</v>
      </c>
      <c r="K10" s="349">
        <f t="shared" si="0"/>
        <v>84.328767123287676</v>
      </c>
      <c r="M10" s="387">
        <f>VLOOKUP(N10,Ref!$B$5:$H$200,7,FALSE)</f>
        <v>4</v>
      </c>
      <c r="N10" s="972">
        <v>43922</v>
      </c>
      <c r="O10" s="973">
        <v>1002</v>
      </c>
      <c r="P10" s="973">
        <v>1632</v>
      </c>
      <c r="Q10" s="974">
        <v>4463</v>
      </c>
      <c r="V10" s="356"/>
      <c r="W10" s="356"/>
      <c r="X10" s="356"/>
      <c r="Y10" s="356"/>
      <c r="Z10" s="356"/>
      <c r="AA10" s="355"/>
    </row>
    <row r="11" spans="1:27" x14ac:dyDescent="0.25">
      <c r="A11" s="136">
        <v>10</v>
      </c>
      <c r="B11" s="1063">
        <v>43191</v>
      </c>
      <c r="C11" s="1064" t="s">
        <v>2185</v>
      </c>
      <c r="D11" s="10">
        <v>266.35000000000002</v>
      </c>
      <c r="E11" s="10">
        <v>212.12</v>
      </c>
      <c r="F11" s="10">
        <v>0</v>
      </c>
      <c r="G11" s="10">
        <v>113</v>
      </c>
      <c r="H11" s="10">
        <v>169</v>
      </c>
      <c r="I11" s="169" t="s">
        <v>2167</v>
      </c>
      <c r="J11" s="348" t="e">
        <f ca="1">IF(H11&gt;Manual!$B$42,1,0)</f>
        <v>#DIV/0!</v>
      </c>
      <c r="K11" s="349">
        <f t="shared" si="0"/>
        <v>131.08767123287672</v>
      </c>
      <c r="M11" s="387">
        <f>VLOOKUP(N11,Ref!$B$5:$H$200,7,FALSE)</f>
        <v>5</v>
      </c>
      <c r="N11" s="388">
        <v>44287</v>
      </c>
      <c r="O11" s="973">
        <v>1031</v>
      </c>
      <c r="P11" s="973">
        <v>1680</v>
      </c>
      <c r="Q11" s="974">
        <v>4596</v>
      </c>
      <c r="V11" s="356"/>
      <c r="W11" s="356"/>
      <c r="X11" s="356"/>
      <c r="Y11" s="356"/>
      <c r="Z11" s="356"/>
      <c r="AA11" s="355"/>
    </row>
    <row r="12" spans="1:27" x14ac:dyDescent="0.25">
      <c r="A12" s="136">
        <v>11</v>
      </c>
      <c r="B12" s="1063">
        <v>43191</v>
      </c>
      <c r="C12" s="1064" t="s">
        <v>2184</v>
      </c>
      <c r="D12" s="10">
        <v>307.51</v>
      </c>
      <c r="E12" s="10">
        <v>214.61</v>
      </c>
      <c r="F12" s="10">
        <v>0</v>
      </c>
      <c r="G12" s="10">
        <v>170</v>
      </c>
      <c r="H12" s="10">
        <v>225</v>
      </c>
      <c r="I12" s="169" t="s">
        <v>2167</v>
      </c>
      <c r="J12" s="348" t="e">
        <f ca="1">IF(H12&gt;Manual!$B$42,1,0)</f>
        <v>#DIV/0!</v>
      </c>
      <c r="K12" s="349">
        <f t="shared" si="0"/>
        <v>143.04657534246576</v>
      </c>
      <c r="M12" s="387">
        <f>VLOOKUP(N12,Ref!$B$5:$H$200,7,FALSE)</f>
        <v>6</v>
      </c>
      <c r="N12" s="388">
        <v>44652</v>
      </c>
      <c r="O12" s="973">
        <v>1063</v>
      </c>
      <c r="P12" s="973">
        <v>1731</v>
      </c>
      <c r="Q12" s="974">
        <v>4735</v>
      </c>
      <c r="V12" s="356"/>
      <c r="W12" s="356"/>
      <c r="X12" s="356"/>
      <c r="Y12" s="356"/>
      <c r="Z12" s="356"/>
      <c r="AA12" s="355"/>
    </row>
    <row r="13" spans="1:27" x14ac:dyDescent="0.25">
      <c r="A13" s="136">
        <v>12</v>
      </c>
      <c r="B13" s="1063">
        <v>43191</v>
      </c>
      <c r="C13" s="1064" t="s">
        <v>2182</v>
      </c>
      <c r="D13" s="10">
        <v>354.93</v>
      </c>
      <c r="E13" s="10">
        <v>293.77999999999997</v>
      </c>
      <c r="F13" s="10">
        <v>0</v>
      </c>
      <c r="G13" s="10">
        <v>226</v>
      </c>
      <c r="H13" s="10">
        <v>395</v>
      </c>
      <c r="I13" s="169" t="s">
        <v>2167</v>
      </c>
      <c r="J13" s="348" t="e">
        <f ca="1">IF(H13&gt;Manual!$B$42,1,0)</f>
        <v>#DIV/0!</v>
      </c>
      <c r="K13" s="349">
        <f t="shared" si="0"/>
        <v>177.7287671232877</v>
      </c>
      <c r="M13" s="387">
        <f>VLOOKUP(N13,Ref!$B$5:$H$200,7,FALSE)</f>
        <v>7</v>
      </c>
      <c r="N13" s="388">
        <v>45017</v>
      </c>
      <c r="O13" s="973">
        <v>1094</v>
      </c>
      <c r="P13" s="973">
        <v>1783</v>
      </c>
      <c r="Q13" s="974">
        <v>4877</v>
      </c>
      <c r="V13" s="356"/>
      <c r="W13" s="356"/>
      <c r="X13" s="356"/>
      <c r="Y13" s="356"/>
      <c r="Z13" s="356"/>
      <c r="AA13" s="355"/>
    </row>
    <row r="14" spans="1:27" x14ac:dyDescent="0.25">
      <c r="A14" s="136">
        <v>13</v>
      </c>
      <c r="B14" s="1063">
        <v>43191</v>
      </c>
      <c r="C14" s="1064" t="s">
        <v>2181</v>
      </c>
      <c r="D14" s="10">
        <v>420.24</v>
      </c>
      <c r="E14" s="10">
        <v>297.7</v>
      </c>
      <c r="F14" s="10">
        <v>0</v>
      </c>
      <c r="G14" s="10">
        <v>396</v>
      </c>
      <c r="H14" s="10">
        <v>508</v>
      </c>
      <c r="I14" s="169" t="s">
        <v>2167</v>
      </c>
      <c r="J14" s="348" t="e">
        <f ca="1">IF(H14&gt;Manual!$B$42,1,0)</f>
        <v>#DIV/0!</v>
      </c>
      <c r="K14" s="349">
        <f t="shared" si="0"/>
        <v>196.69589041095892</v>
      </c>
      <c r="M14" s="387">
        <f>VLOOKUP(N14,Ref!$B$5:$H$200,7,FALSE)</f>
        <v>8</v>
      </c>
      <c r="N14" s="388">
        <v>45383</v>
      </c>
      <c r="O14" s="973">
        <v>1127</v>
      </c>
      <c r="P14" s="973">
        <v>1837</v>
      </c>
      <c r="Q14" s="974">
        <v>5024</v>
      </c>
      <c r="V14" s="356"/>
      <c r="W14" s="356"/>
      <c r="X14" s="356"/>
      <c r="Y14" s="356"/>
      <c r="Z14" s="356"/>
      <c r="AA14" s="355"/>
    </row>
    <row r="15" spans="1:27" x14ac:dyDescent="0.25">
      <c r="A15" s="136">
        <v>14</v>
      </c>
      <c r="B15" s="1063">
        <v>43191</v>
      </c>
      <c r="C15" s="1064" t="s">
        <v>2179</v>
      </c>
      <c r="D15" s="10">
        <v>651.21</v>
      </c>
      <c r="E15" s="10">
        <v>495.41</v>
      </c>
      <c r="F15" s="10">
        <v>0</v>
      </c>
      <c r="G15" s="10">
        <v>509</v>
      </c>
      <c r="H15" s="10">
        <v>791</v>
      </c>
      <c r="I15" s="169" t="s">
        <v>2167</v>
      </c>
      <c r="J15" s="348" t="e">
        <f ca="1">IF(H15&gt;Manual!$B$42,1,0)</f>
        <v>#DIV/0!</v>
      </c>
      <c r="K15" s="349">
        <f t="shared" si="0"/>
        <v>314.14246575342469</v>
      </c>
      <c r="M15" s="387"/>
      <c r="N15" s="972"/>
      <c r="V15" s="356"/>
      <c r="W15" s="356"/>
      <c r="X15" s="356"/>
      <c r="Y15" s="356"/>
      <c r="Z15" s="356"/>
      <c r="AA15" s="355"/>
    </row>
    <row r="16" spans="1:27" x14ac:dyDescent="0.25">
      <c r="A16" s="136">
        <v>15</v>
      </c>
      <c r="B16" s="1063">
        <v>43191</v>
      </c>
      <c r="C16" s="1064" t="s">
        <v>2176</v>
      </c>
      <c r="D16" s="10">
        <v>806.55</v>
      </c>
      <c r="E16" s="10">
        <v>578.49</v>
      </c>
      <c r="F16" s="10">
        <v>0</v>
      </c>
      <c r="G16" s="10">
        <v>792</v>
      </c>
      <c r="H16" s="10">
        <v>1357</v>
      </c>
      <c r="I16" s="169" t="s">
        <v>2167</v>
      </c>
      <c r="J16" s="348" t="e">
        <f ca="1">IF(H16&gt;Manual!$B$42,1,0)</f>
        <v>#DIV/0!</v>
      </c>
      <c r="K16" s="349">
        <f t="shared" si="0"/>
        <v>379.46301369863011</v>
      </c>
      <c r="V16" s="356"/>
      <c r="W16" s="356"/>
      <c r="X16" s="356"/>
      <c r="Y16" s="356"/>
      <c r="Z16" s="356"/>
      <c r="AA16" s="355"/>
    </row>
    <row r="17" spans="1:27" x14ac:dyDescent="0.25">
      <c r="A17" s="136">
        <v>16</v>
      </c>
      <c r="B17" s="1063">
        <v>43191</v>
      </c>
      <c r="C17" s="1064" t="s">
        <v>2175</v>
      </c>
      <c r="D17" s="10">
        <v>1389.41</v>
      </c>
      <c r="E17" s="10">
        <v>901.49</v>
      </c>
      <c r="F17" s="10">
        <v>0</v>
      </c>
      <c r="G17" s="10">
        <v>1358</v>
      </c>
      <c r="H17" s="10">
        <v>1809</v>
      </c>
      <c r="I17" s="169" t="s">
        <v>2167</v>
      </c>
      <c r="J17" s="348" t="e">
        <f ca="1">IF(H17&gt;Manual!$B$42,1,0)</f>
        <v>#DIV/0!</v>
      </c>
      <c r="K17" s="349">
        <f t="shared" si="0"/>
        <v>627.64383561643842</v>
      </c>
      <c r="V17" s="356"/>
      <c r="W17" s="356"/>
      <c r="X17" s="356"/>
      <c r="Y17" s="356"/>
      <c r="Z17" s="356"/>
      <c r="AA17" s="355"/>
    </row>
    <row r="18" spans="1:27" x14ac:dyDescent="0.25">
      <c r="A18" s="136">
        <v>17</v>
      </c>
      <c r="B18" s="1063">
        <v>43191</v>
      </c>
      <c r="C18" s="1064" t="s">
        <v>2168</v>
      </c>
      <c r="D18" s="10">
        <v>2079.4899999999998</v>
      </c>
      <c r="E18" s="10">
        <v>1298.0899999999999</v>
      </c>
      <c r="F18" s="10">
        <v>0</v>
      </c>
      <c r="G18" s="10">
        <v>1810</v>
      </c>
      <c r="H18" s="10">
        <v>999999</v>
      </c>
      <c r="I18" s="169" t="s">
        <v>2167</v>
      </c>
      <c r="J18" s="348" t="e">
        <f ca="1">IF(H18&gt;Manual!$B$42,1,0)</f>
        <v>#DIV/0!</v>
      </c>
      <c r="K18" s="349">
        <f t="shared" si="0"/>
        <v>925.36438356164388</v>
      </c>
      <c r="V18" s="356"/>
      <c r="W18" s="356"/>
      <c r="X18" s="356"/>
      <c r="Y18" s="356"/>
      <c r="Z18" s="356"/>
      <c r="AA18" s="355"/>
    </row>
    <row r="19" spans="1:27" x14ac:dyDescent="0.25">
      <c r="A19" s="136">
        <v>18</v>
      </c>
      <c r="B19" s="1063">
        <v>43191</v>
      </c>
      <c r="C19" s="1064" t="s">
        <v>2174</v>
      </c>
      <c r="D19" s="10">
        <v>1097.9100000000001</v>
      </c>
      <c r="E19" s="10">
        <v>901.48</v>
      </c>
      <c r="F19" s="10">
        <v>0</v>
      </c>
      <c r="G19" s="10">
        <v>1216</v>
      </c>
      <c r="H19" s="10">
        <v>1951</v>
      </c>
      <c r="I19" s="169" t="s">
        <v>2165</v>
      </c>
      <c r="J19" s="348" t="e">
        <f ca="1">IF(H19&gt;Manual!$B$42,1,0)</f>
        <v>#DIV/0!</v>
      </c>
      <c r="K19" s="349">
        <f t="shared" si="0"/>
        <v>547.77808219178087</v>
      </c>
      <c r="V19" s="356"/>
      <c r="W19" s="356"/>
      <c r="X19" s="356"/>
      <c r="Y19" s="356"/>
      <c r="Z19" s="356"/>
      <c r="AA19" s="355"/>
    </row>
    <row r="20" spans="1:27" x14ac:dyDescent="0.25">
      <c r="A20" s="136">
        <v>19</v>
      </c>
      <c r="B20" s="1063">
        <v>43191</v>
      </c>
      <c r="C20" s="1064" t="s">
        <v>2173</v>
      </c>
      <c r="D20" s="10">
        <v>1397.71</v>
      </c>
      <c r="E20" s="10">
        <v>1084.03</v>
      </c>
      <c r="F20" s="10">
        <v>0</v>
      </c>
      <c r="G20" s="10">
        <v>1952</v>
      </c>
      <c r="H20" s="10">
        <v>3026</v>
      </c>
      <c r="I20" s="169" t="s">
        <v>2165</v>
      </c>
      <c r="J20" s="348" t="e">
        <f ca="1">IF(H20&gt;Manual!$B$42,1,0)</f>
        <v>#DIV/0!</v>
      </c>
      <c r="K20" s="349">
        <f t="shared" si="0"/>
        <v>679.92876712328757</v>
      </c>
      <c r="V20" s="356"/>
      <c r="W20" s="356"/>
      <c r="X20" s="356"/>
      <c r="Y20" s="356"/>
      <c r="Z20" s="356"/>
      <c r="AA20" s="355"/>
    </row>
    <row r="21" spans="1:27" x14ac:dyDescent="0.25">
      <c r="A21" s="136">
        <v>20</v>
      </c>
      <c r="B21" s="1063">
        <v>43191</v>
      </c>
      <c r="C21" s="1064" t="s">
        <v>2172</v>
      </c>
      <c r="D21" s="10">
        <v>1828.3</v>
      </c>
      <c r="E21" s="10">
        <v>1342.92</v>
      </c>
      <c r="F21" s="10">
        <v>0</v>
      </c>
      <c r="G21" s="10">
        <v>3027</v>
      </c>
      <c r="H21" s="10">
        <v>4893</v>
      </c>
      <c r="I21" s="169" t="s">
        <v>2165</v>
      </c>
      <c r="J21" s="348" t="e">
        <f ca="1">IF(H21&gt;Manual!$B$42,1,0)</f>
        <v>#DIV/0!</v>
      </c>
      <c r="K21" s="349">
        <f t="shared" si="0"/>
        <v>868.82739726027398</v>
      </c>
      <c r="V21" s="356"/>
      <c r="W21" s="356"/>
      <c r="X21" s="356"/>
      <c r="Y21" s="356"/>
      <c r="Z21" s="356"/>
      <c r="AA21" s="355"/>
    </row>
    <row r="22" spans="1:27" x14ac:dyDescent="0.25">
      <c r="A22" s="136">
        <v>21</v>
      </c>
      <c r="B22" s="1063">
        <v>43191</v>
      </c>
      <c r="C22" s="1064" t="s">
        <v>2171</v>
      </c>
      <c r="D22" s="10">
        <v>2559.86</v>
      </c>
      <c r="E22" s="10">
        <v>1766.17</v>
      </c>
      <c r="F22" s="10">
        <v>0</v>
      </c>
      <c r="G22" s="10">
        <v>4894</v>
      </c>
      <c r="H22" s="10">
        <v>8118</v>
      </c>
      <c r="I22" s="169" t="s">
        <v>2165</v>
      </c>
      <c r="J22" s="348" t="e">
        <f ca="1">IF(H22&gt;Manual!$B$42,1,0)</f>
        <v>#DIV/0!</v>
      </c>
      <c r="K22" s="349">
        <f t="shared" si="0"/>
        <v>1185.2136986301371</v>
      </c>
      <c r="V22" s="356"/>
      <c r="W22" s="356"/>
      <c r="X22" s="356"/>
      <c r="Y22" s="356"/>
      <c r="Z22" s="356"/>
      <c r="AA22" s="355"/>
    </row>
    <row r="23" spans="1:27" x14ac:dyDescent="0.25">
      <c r="A23" s="136">
        <v>22</v>
      </c>
      <c r="B23" s="1063">
        <v>43191</v>
      </c>
      <c r="C23" s="1064" t="s">
        <v>2166</v>
      </c>
      <c r="D23" s="10">
        <v>2935.94</v>
      </c>
      <c r="E23" s="10">
        <v>1996.65</v>
      </c>
      <c r="F23" s="10">
        <v>0</v>
      </c>
      <c r="G23" s="10">
        <v>8119</v>
      </c>
      <c r="H23" s="10">
        <v>999999</v>
      </c>
      <c r="I23" s="169" t="s">
        <v>2165</v>
      </c>
      <c r="J23" s="348" t="e">
        <f ca="1">IF(H23&gt;Manual!$B$42,1,0)</f>
        <v>#DIV/0!</v>
      </c>
      <c r="K23" s="349">
        <f t="shared" si="0"/>
        <v>1351.3945205479451</v>
      </c>
      <c r="V23" s="356"/>
      <c r="W23" s="356"/>
      <c r="X23" s="356"/>
      <c r="Y23" s="356"/>
      <c r="Z23" s="356"/>
      <c r="AA23" s="355"/>
    </row>
    <row r="24" spans="1:27" x14ac:dyDescent="0.25">
      <c r="A24" s="136">
        <v>23</v>
      </c>
      <c r="B24" s="1063">
        <v>43191</v>
      </c>
      <c r="C24" s="1064" t="s">
        <v>679</v>
      </c>
      <c r="D24" s="10">
        <v>8081.64</v>
      </c>
      <c r="E24" s="10">
        <v>4949.0600000000004</v>
      </c>
      <c r="F24" s="10">
        <v>0</v>
      </c>
      <c r="G24" s="10">
        <v>0</v>
      </c>
      <c r="H24" s="10">
        <v>10191</v>
      </c>
      <c r="I24" s="169" t="s">
        <v>2169</v>
      </c>
      <c r="J24" s="348" t="e">
        <f ca="1">IF(H24&gt;Manual!$B$42,1,0)</f>
        <v>#DIV/0!</v>
      </c>
      <c r="K24" s="349">
        <f t="shared" si="0"/>
        <v>3570.0547945205481</v>
      </c>
      <c r="V24" s="356"/>
      <c r="W24" s="356"/>
      <c r="X24" s="356"/>
      <c r="Y24" s="356"/>
      <c r="Z24" s="356"/>
      <c r="AA24" s="355"/>
    </row>
    <row r="25" spans="1:27" x14ac:dyDescent="0.25">
      <c r="A25" s="136">
        <v>24</v>
      </c>
      <c r="B25" s="1063">
        <v>43191</v>
      </c>
      <c r="C25" s="1064" t="s">
        <v>680</v>
      </c>
      <c r="D25" s="10">
        <v>8749.36</v>
      </c>
      <c r="E25" s="10">
        <v>5390.37</v>
      </c>
      <c r="F25" s="10">
        <v>0</v>
      </c>
      <c r="G25" s="10">
        <v>10192</v>
      </c>
      <c r="H25" s="10">
        <v>14905</v>
      </c>
      <c r="I25" s="169" t="s">
        <v>2169</v>
      </c>
      <c r="J25" s="348" t="e">
        <f ca="1">IF(H25&gt;Manual!$B$42,1,0)</f>
        <v>#DIV/0!</v>
      </c>
      <c r="K25" s="349">
        <f t="shared" si="0"/>
        <v>3873.8986301369864</v>
      </c>
      <c r="V25" s="356"/>
      <c r="W25" s="356"/>
      <c r="X25" s="356"/>
      <c r="Y25" s="356"/>
      <c r="Z25" s="356"/>
      <c r="AA25" s="355"/>
    </row>
    <row r="26" spans="1:27" x14ac:dyDescent="0.25">
      <c r="A26" s="136">
        <v>25</v>
      </c>
      <c r="B26" s="1063">
        <v>43191</v>
      </c>
      <c r="C26" s="1064" t="s">
        <v>681</v>
      </c>
      <c r="D26" s="10">
        <v>10092.620000000001</v>
      </c>
      <c r="E26" s="10">
        <v>6395.29</v>
      </c>
      <c r="F26" s="10">
        <v>0</v>
      </c>
      <c r="G26" s="10">
        <v>14906</v>
      </c>
      <c r="H26" s="10">
        <v>25877</v>
      </c>
      <c r="I26" s="169" t="s">
        <v>2169</v>
      </c>
      <c r="J26" s="348" t="e">
        <f ca="1">IF(H26&gt;Manual!$B$42,1,0)</f>
        <v>#DIV/0!</v>
      </c>
      <c r="K26" s="349">
        <f t="shared" si="0"/>
        <v>4517.2356164383555</v>
      </c>
      <c r="V26" s="356"/>
      <c r="W26" s="356"/>
      <c r="X26" s="356"/>
      <c r="Y26" s="356"/>
      <c r="Z26" s="356"/>
      <c r="AA26" s="355"/>
    </row>
    <row r="27" spans="1:27" x14ac:dyDescent="0.25">
      <c r="A27" s="136">
        <v>26</v>
      </c>
      <c r="B27" s="1063">
        <v>43191</v>
      </c>
      <c r="C27" s="1064" t="s">
        <v>682</v>
      </c>
      <c r="D27" s="10">
        <v>11140.25</v>
      </c>
      <c r="E27" s="10">
        <v>6749.34</v>
      </c>
      <c r="F27" s="10">
        <v>0</v>
      </c>
      <c r="G27" s="10">
        <v>25878</v>
      </c>
      <c r="H27" s="10">
        <v>36865</v>
      </c>
      <c r="I27" s="169" t="s">
        <v>2169</v>
      </c>
      <c r="J27" s="348" t="e">
        <f ca="1">IF(H27&gt;Manual!$B$42,1,0)</f>
        <v>#DIV/0!</v>
      </c>
      <c r="K27" s="349">
        <f t="shared" si="0"/>
        <v>4901.2575342465752</v>
      </c>
      <c r="V27" s="356"/>
      <c r="W27" s="356"/>
      <c r="X27" s="356"/>
      <c r="Y27" s="356"/>
      <c r="Z27" s="356"/>
      <c r="AA27" s="355"/>
    </row>
    <row r="28" spans="1:27" x14ac:dyDescent="0.25">
      <c r="A28" s="136">
        <v>27</v>
      </c>
      <c r="B28" s="1063">
        <v>43191</v>
      </c>
      <c r="C28" s="1064" t="s">
        <v>683</v>
      </c>
      <c r="D28" s="10">
        <v>12474.75</v>
      </c>
      <c r="E28" s="10">
        <v>7632.51</v>
      </c>
      <c r="F28" s="10">
        <v>0</v>
      </c>
      <c r="G28" s="10">
        <v>36866</v>
      </c>
      <c r="H28" s="10">
        <v>63523</v>
      </c>
      <c r="I28" s="169" t="s">
        <v>2169</v>
      </c>
      <c r="J28" s="348" t="e">
        <f ca="1">IF(H28&gt;Manual!$B$42,1,0)</f>
        <v>#DIV/0!</v>
      </c>
      <c r="K28" s="349">
        <f t="shared" si="0"/>
        <v>5508.8383561643841</v>
      </c>
      <c r="V28" s="356"/>
      <c r="W28" s="356"/>
      <c r="X28" s="356"/>
      <c r="Y28" s="356"/>
      <c r="Z28" s="356"/>
      <c r="AA28" s="355"/>
    </row>
    <row r="29" spans="1:27" x14ac:dyDescent="0.25">
      <c r="A29" s="136">
        <v>28</v>
      </c>
      <c r="B29" s="1063">
        <v>43191</v>
      </c>
      <c r="C29" s="1064" t="s">
        <v>2170</v>
      </c>
      <c r="D29" s="10">
        <v>16833.75</v>
      </c>
      <c r="E29" s="10">
        <v>10523.58</v>
      </c>
      <c r="F29" s="10">
        <v>0</v>
      </c>
      <c r="G29" s="10">
        <v>63524</v>
      </c>
      <c r="H29" s="10">
        <v>999999</v>
      </c>
      <c r="I29" s="169" t="s">
        <v>2169</v>
      </c>
      <c r="J29" s="348" t="e">
        <f ca="1">IF(H29&gt;Manual!$B$42,1,0)</f>
        <v>#DIV/0!</v>
      </c>
      <c r="K29" s="349">
        <f>SUM(D29:F29)/365*100</f>
        <v>7495.1589041095904</v>
      </c>
      <c r="V29" s="356"/>
      <c r="W29" s="356"/>
      <c r="X29" s="356"/>
      <c r="Y29" s="356"/>
      <c r="Z29" s="356"/>
      <c r="AA29" s="355"/>
    </row>
    <row r="30" spans="1:27" x14ac:dyDescent="0.25">
      <c r="A30" s="136">
        <v>29</v>
      </c>
      <c r="B30" s="1063">
        <v>43191</v>
      </c>
      <c r="C30" s="1064" t="s">
        <v>2188</v>
      </c>
      <c r="D30" s="10">
        <v>208.63</v>
      </c>
      <c r="E30" s="10">
        <v>105.39</v>
      </c>
      <c r="F30" s="10">
        <v>0</v>
      </c>
      <c r="G30" s="10">
        <v>0</v>
      </c>
      <c r="H30" s="10">
        <v>28</v>
      </c>
      <c r="I30" s="169" t="s">
        <v>2167</v>
      </c>
      <c r="J30" s="348" t="e">
        <f ca="1">IF(H30&gt;Manual!$B$42,1,0)</f>
        <v>#DIV/0!</v>
      </c>
      <c r="K30" s="349">
        <f t="shared" si="0"/>
        <v>86.032876712328772</v>
      </c>
      <c r="V30" s="356"/>
      <c r="W30" s="356"/>
      <c r="X30" s="356"/>
      <c r="Y30" s="356"/>
      <c r="Z30" s="356"/>
      <c r="AA30" s="355"/>
    </row>
    <row r="31" spans="1:27" x14ac:dyDescent="0.25">
      <c r="A31" s="136">
        <v>30</v>
      </c>
      <c r="B31" s="1063">
        <v>43191</v>
      </c>
      <c r="C31" s="1064" t="s">
        <v>2187</v>
      </c>
      <c r="D31" s="10">
        <v>212.34</v>
      </c>
      <c r="E31" s="10">
        <v>109.65</v>
      </c>
      <c r="F31" s="10">
        <v>0</v>
      </c>
      <c r="G31" s="10">
        <v>28</v>
      </c>
      <c r="H31" s="10">
        <v>56</v>
      </c>
      <c r="I31" s="169" t="s">
        <v>2167</v>
      </c>
      <c r="J31" s="348" t="e">
        <f ca="1">IF(H31&gt;Manual!$B$42,1,0)</f>
        <v>#DIV/0!</v>
      </c>
      <c r="K31" s="349">
        <f t="shared" si="0"/>
        <v>88.216438356164389</v>
      </c>
      <c r="V31" s="356"/>
      <c r="W31" s="356"/>
      <c r="X31" s="356"/>
      <c r="Y31" s="356"/>
      <c r="Z31" s="356"/>
      <c r="AA31" s="355"/>
    </row>
    <row r="32" spans="1:27" ht="15.75" customHeight="1" x14ac:dyDescent="0.25">
      <c r="A32" s="136">
        <v>31</v>
      </c>
      <c r="B32" s="1063">
        <v>43191</v>
      </c>
      <c r="C32" s="1064" t="s">
        <v>2186</v>
      </c>
      <c r="D32" s="10">
        <v>235.08</v>
      </c>
      <c r="E32" s="10">
        <v>164.39</v>
      </c>
      <c r="F32" s="10">
        <v>0</v>
      </c>
      <c r="G32" s="10">
        <v>57</v>
      </c>
      <c r="H32" s="10">
        <v>112</v>
      </c>
      <c r="I32" s="169" t="s">
        <v>2167</v>
      </c>
      <c r="J32" s="348" t="e">
        <f ca="1">IF(H32&gt;Manual!$B$42,1,0)</f>
        <v>#DIV/0!</v>
      </c>
      <c r="K32" s="349">
        <f t="shared" si="0"/>
        <v>109.44383561643835</v>
      </c>
      <c r="V32" s="356"/>
      <c r="W32" s="356"/>
      <c r="X32" s="356"/>
      <c r="Y32" s="356"/>
      <c r="Z32" s="356"/>
      <c r="AA32" s="355"/>
    </row>
    <row r="33" spans="1:27" x14ac:dyDescent="0.25">
      <c r="A33" s="136">
        <v>32</v>
      </c>
      <c r="B33" s="1063">
        <v>43191</v>
      </c>
      <c r="C33" s="1064" t="s">
        <v>2183</v>
      </c>
      <c r="D33" s="10">
        <v>572.4</v>
      </c>
      <c r="E33" s="10">
        <v>296.35000000000002</v>
      </c>
      <c r="F33" s="10">
        <v>0</v>
      </c>
      <c r="G33" s="10">
        <v>0</v>
      </c>
      <c r="H33" s="10">
        <v>283</v>
      </c>
      <c r="I33" s="169" t="s">
        <v>2165</v>
      </c>
      <c r="J33" s="348" t="e">
        <f ca="1">IF(H33&gt;Manual!$B$42,1,0)</f>
        <v>#DIV/0!</v>
      </c>
      <c r="K33" s="349">
        <f t="shared" si="0"/>
        <v>238.01369863013696</v>
      </c>
      <c r="V33" s="356"/>
      <c r="W33" s="356"/>
      <c r="X33" s="356"/>
      <c r="Y33" s="356"/>
      <c r="Z33" s="356"/>
      <c r="AA33" s="355"/>
    </row>
    <row r="34" spans="1:27" x14ac:dyDescent="0.25">
      <c r="A34" s="136">
        <v>33</v>
      </c>
      <c r="B34" s="1063">
        <v>43191</v>
      </c>
      <c r="C34" s="1064" t="s">
        <v>2180</v>
      </c>
      <c r="D34" s="10">
        <v>585.72</v>
      </c>
      <c r="E34" s="10">
        <v>297.69</v>
      </c>
      <c r="F34" s="10">
        <v>0</v>
      </c>
      <c r="G34" s="10">
        <v>283</v>
      </c>
      <c r="H34" s="10">
        <v>508</v>
      </c>
      <c r="I34" s="169" t="s">
        <v>2165</v>
      </c>
      <c r="J34" s="348" t="e">
        <f ca="1">IF(H34&gt;Manual!$B$42,1,0)</f>
        <v>#DIV/0!</v>
      </c>
      <c r="K34" s="349">
        <f t="shared" si="0"/>
        <v>242.03013698630139</v>
      </c>
      <c r="V34" s="356"/>
      <c r="W34" s="356"/>
      <c r="X34" s="356"/>
      <c r="Y34" s="356"/>
      <c r="Z34" s="356"/>
      <c r="AA34" s="355"/>
    </row>
    <row r="35" spans="1:27" x14ac:dyDescent="0.25">
      <c r="A35" s="136">
        <v>34</v>
      </c>
      <c r="B35" s="1063">
        <v>43191</v>
      </c>
      <c r="C35" s="1064" t="s">
        <v>2178</v>
      </c>
      <c r="D35" s="10">
        <v>668.03</v>
      </c>
      <c r="E35" s="10">
        <v>453.61</v>
      </c>
      <c r="F35" s="10">
        <v>0</v>
      </c>
      <c r="G35" s="10">
        <v>509</v>
      </c>
      <c r="H35" s="10">
        <v>791</v>
      </c>
      <c r="I35" s="169" t="s">
        <v>2165</v>
      </c>
      <c r="J35" s="348" t="e">
        <f ca="1">IF(H35&gt;Manual!$B$42,1,0)</f>
        <v>#DIV/0!</v>
      </c>
      <c r="K35" s="349">
        <f t="shared" si="0"/>
        <v>307.29863013698628</v>
      </c>
      <c r="V35" s="356"/>
      <c r="W35" s="356"/>
      <c r="X35" s="356"/>
      <c r="Y35" s="356"/>
      <c r="Z35" s="356"/>
      <c r="AA35" s="355"/>
    </row>
    <row r="36" spans="1:27" x14ac:dyDescent="0.25">
      <c r="A36" s="136">
        <v>35</v>
      </c>
      <c r="B36" s="1063">
        <v>43191</v>
      </c>
      <c r="C36" s="1065" t="s">
        <v>2177</v>
      </c>
      <c r="D36" s="10">
        <v>792.64</v>
      </c>
      <c r="E36" s="10">
        <v>578.5</v>
      </c>
      <c r="F36" s="10">
        <v>0</v>
      </c>
      <c r="G36" s="10">
        <v>792</v>
      </c>
      <c r="H36" s="10">
        <v>1215</v>
      </c>
      <c r="I36" s="169" t="s">
        <v>2165</v>
      </c>
      <c r="J36" s="350" t="e">
        <f ca="1">IF(H36&gt;Manual!$B$42,1,0)</f>
        <v>#DIV/0!</v>
      </c>
      <c r="K36" s="351">
        <f t="shared" si="0"/>
        <v>375.65479452054791</v>
      </c>
      <c r="V36" s="356"/>
      <c r="W36" s="356"/>
      <c r="X36" s="356"/>
      <c r="Y36" s="356"/>
      <c r="Z36" s="356"/>
      <c r="AA36" s="355"/>
    </row>
    <row r="37" spans="1:27" x14ac:dyDescent="0.25">
      <c r="C37" s="126"/>
      <c r="V37" s="356"/>
      <c r="W37" s="356"/>
      <c r="X37" s="356"/>
      <c r="Y37" s="356"/>
      <c r="Z37" s="356"/>
      <c r="AA37" s="355"/>
    </row>
    <row r="38" spans="1:27" x14ac:dyDescent="0.25">
      <c r="C38" s="126"/>
      <c r="M38" s="868"/>
      <c r="N38" s="868"/>
      <c r="O38" s="868"/>
      <c r="P38" s="868"/>
      <c r="Q38" s="868"/>
      <c r="V38" s="356"/>
      <c r="W38" s="356"/>
      <c r="X38" s="356"/>
      <c r="Y38" s="356"/>
      <c r="Z38" s="356"/>
      <c r="AA38" s="355"/>
    </row>
    <row r="39" spans="1:27" x14ac:dyDescent="0.25">
      <c r="C39" s="126"/>
      <c r="M39" s="868"/>
      <c r="N39" s="868"/>
      <c r="O39" s="868"/>
      <c r="P39" s="868"/>
      <c r="Q39" s="868"/>
      <c r="V39" s="356"/>
      <c r="W39" s="356"/>
      <c r="X39" s="356"/>
      <c r="Y39" s="356"/>
      <c r="Z39" s="356"/>
      <c r="AA39" s="355"/>
    </row>
    <row r="40" spans="1:27" x14ac:dyDescent="0.25">
      <c r="C40" s="126"/>
      <c r="M40" s="868"/>
      <c r="N40" s="868"/>
      <c r="O40" s="868"/>
      <c r="P40" s="868"/>
      <c r="Q40" s="868"/>
      <c r="V40" s="356"/>
      <c r="W40" s="356"/>
      <c r="X40" s="356"/>
      <c r="Y40" s="356"/>
      <c r="Z40" s="356"/>
      <c r="AA40" s="355"/>
    </row>
    <row r="41" spans="1:27" x14ac:dyDescent="0.25">
      <c r="C41" s="126"/>
      <c r="M41" s="868"/>
      <c r="N41" s="868"/>
      <c r="O41" s="868"/>
      <c r="P41" s="868"/>
      <c r="Q41" s="868"/>
      <c r="V41" s="356"/>
      <c r="W41" s="356"/>
      <c r="X41" s="356"/>
      <c r="Y41" s="356"/>
      <c r="Z41" s="356"/>
      <c r="AA41" s="355"/>
    </row>
    <row r="42" spans="1:27" x14ac:dyDescent="0.25">
      <c r="C42" s="126"/>
      <c r="M42" s="868"/>
      <c r="N42" s="868"/>
      <c r="O42" s="868"/>
      <c r="P42" s="868"/>
      <c r="Q42" s="868"/>
      <c r="V42" s="356"/>
      <c r="W42" s="356"/>
      <c r="X42" s="356"/>
      <c r="Y42" s="356"/>
      <c r="Z42" s="356"/>
      <c r="AA42" s="355"/>
    </row>
    <row r="43" spans="1:27" x14ac:dyDescent="0.25">
      <c r="C43" s="126"/>
      <c r="M43" s="868"/>
      <c r="N43" s="868"/>
      <c r="O43" s="868"/>
      <c r="P43" s="868"/>
      <c r="Q43" s="868"/>
      <c r="V43" s="356"/>
      <c r="W43" s="356"/>
      <c r="X43" s="356"/>
      <c r="Y43" s="356"/>
      <c r="Z43" s="356"/>
      <c r="AA43" s="355"/>
    </row>
    <row r="44" spans="1:27" x14ac:dyDescent="0.25">
      <c r="C44" s="126"/>
      <c r="M44" s="868"/>
      <c r="N44" s="868"/>
      <c r="O44" s="868"/>
      <c r="P44" s="868"/>
      <c r="Q44" s="868"/>
      <c r="V44" s="356"/>
      <c r="W44" s="356"/>
      <c r="X44" s="356"/>
      <c r="Y44" s="356"/>
      <c r="Z44" s="356"/>
      <c r="AA44" s="355"/>
    </row>
    <row r="45" spans="1:27" x14ac:dyDescent="0.25">
      <c r="C45" s="126"/>
      <c r="M45" s="868"/>
      <c r="N45" s="868"/>
      <c r="O45" s="868"/>
      <c r="P45" s="868"/>
      <c r="Q45" s="868"/>
      <c r="V45" s="356"/>
      <c r="W45" s="356"/>
      <c r="X45" s="356"/>
      <c r="Y45" s="356"/>
      <c r="Z45" s="356"/>
      <c r="AA45" s="355"/>
    </row>
    <row r="46" spans="1:27" x14ac:dyDescent="0.25">
      <c r="C46" s="126"/>
      <c r="M46" s="868"/>
      <c r="N46" s="868"/>
      <c r="O46" s="868"/>
      <c r="P46" s="868"/>
      <c r="Q46" s="868"/>
      <c r="V46" s="356"/>
      <c r="W46" s="356"/>
      <c r="X46" s="356"/>
      <c r="Y46" s="356"/>
      <c r="Z46" s="356"/>
      <c r="AA46" s="355"/>
    </row>
    <row r="47" spans="1:27" x14ac:dyDescent="0.25">
      <c r="C47" s="126"/>
      <c r="M47" s="868"/>
      <c r="N47" s="868"/>
      <c r="O47" s="868"/>
      <c r="P47" s="868"/>
      <c r="Q47" s="868"/>
      <c r="V47" s="356"/>
      <c r="W47" s="356"/>
      <c r="X47" s="356"/>
      <c r="Y47" s="356"/>
      <c r="Z47" s="356"/>
      <c r="AA47" s="355"/>
    </row>
    <row r="48" spans="1:27" x14ac:dyDescent="0.25">
      <c r="C48" s="126"/>
      <c r="M48" s="868"/>
      <c r="N48" s="868"/>
      <c r="O48" s="868"/>
      <c r="P48" s="868"/>
      <c r="Q48" s="868"/>
      <c r="V48" s="356"/>
      <c r="W48" s="356"/>
      <c r="X48" s="356"/>
      <c r="Y48" s="356"/>
      <c r="Z48" s="356"/>
      <c r="AA48" s="355"/>
    </row>
    <row r="49" spans="3:27" x14ac:dyDescent="0.25">
      <c r="C49" s="126"/>
      <c r="M49" s="868"/>
      <c r="N49" s="868"/>
      <c r="O49" s="868"/>
      <c r="P49" s="868"/>
      <c r="Q49" s="868"/>
      <c r="V49" s="356"/>
      <c r="W49" s="356"/>
      <c r="X49" s="356"/>
      <c r="Y49" s="356"/>
      <c r="Z49" s="356"/>
      <c r="AA49" s="355"/>
    </row>
    <row r="50" spans="3:27" x14ac:dyDescent="0.25">
      <c r="C50" s="126"/>
      <c r="M50" s="868"/>
      <c r="N50" s="868"/>
      <c r="O50" s="868"/>
      <c r="P50" s="868"/>
      <c r="Q50" s="868"/>
      <c r="V50" s="356"/>
      <c r="W50" s="356"/>
      <c r="X50" s="356"/>
      <c r="Y50" s="356"/>
      <c r="Z50" s="356"/>
      <c r="AA50" s="355"/>
    </row>
    <row r="51" spans="3:27" x14ac:dyDescent="0.25">
      <c r="C51" s="126"/>
      <c r="M51" s="868"/>
      <c r="N51" s="868"/>
      <c r="O51" s="868"/>
      <c r="P51" s="868"/>
      <c r="Q51" s="868"/>
      <c r="V51" s="356"/>
      <c r="W51" s="356"/>
      <c r="X51" s="356"/>
      <c r="Y51" s="356"/>
      <c r="Z51" s="356"/>
      <c r="AA51" s="355"/>
    </row>
    <row r="52" spans="3:27" x14ac:dyDescent="0.25">
      <c r="C52" s="126"/>
      <c r="M52" s="868"/>
      <c r="N52" s="868"/>
      <c r="O52" s="868"/>
      <c r="P52" s="868"/>
      <c r="Q52" s="868"/>
      <c r="V52" s="356"/>
      <c r="W52" s="356"/>
      <c r="X52" s="356"/>
      <c r="Y52" s="356"/>
      <c r="Z52" s="356"/>
      <c r="AA52" s="355"/>
    </row>
    <row r="53" spans="3:27" x14ac:dyDescent="0.25">
      <c r="C53" s="126"/>
      <c r="M53" s="868"/>
      <c r="N53" s="868"/>
      <c r="O53" s="868"/>
      <c r="P53" s="868"/>
      <c r="Q53" s="868"/>
      <c r="V53" s="356"/>
      <c r="W53" s="356"/>
      <c r="X53" s="356"/>
      <c r="Y53" s="356"/>
      <c r="Z53" s="356"/>
      <c r="AA53" s="355"/>
    </row>
    <row r="54" spans="3:27" x14ac:dyDescent="0.25">
      <c r="C54" s="126"/>
      <c r="M54" s="868"/>
      <c r="N54" s="868"/>
      <c r="O54" s="868"/>
      <c r="P54" s="868"/>
      <c r="Q54" s="868"/>
      <c r="V54" s="356"/>
      <c r="W54" s="356"/>
      <c r="X54" s="356"/>
      <c r="Y54" s="356"/>
      <c r="Z54" s="356"/>
      <c r="AA54" s="355"/>
    </row>
    <row r="55" spans="3:27" x14ac:dyDescent="0.25">
      <c r="C55" s="126"/>
      <c r="M55" s="868"/>
      <c r="N55" s="868"/>
      <c r="O55" s="868"/>
      <c r="P55" s="868"/>
      <c r="Q55" s="868"/>
      <c r="V55" s="356"/>
      <c r="W55" s="356"/>
      <c r="X55" s="356"/>
      <c r="Y55" s="356"/>
      <c r="Z55" s="356"/>
      <c r="AA55" s="355"/>
    </row>
    <row r="56" spans="3:27" x14ac:dyDescent="0.25">
      <c r="C56" s="126"/>
      <c r="M56" s="868"/>
      <c r="N56" s="868"/>
      <c r="O56" s="868"/>
      <c r="P56" s="868"/>
      <c r="Q56" s="868"/>
      <c r="V56" s="356"/>
      <c r="W56" s="356"/>
      <c r="X56" s="356"/>
      <c r="Y56" s="356"/>
      <c r="Z56" s="356"/>
      <c r="AA56" s="355"/>
    </row>
    <row r="57" spans="3:27" x14ac:dyDescent="0.25">
      <c r="C57" s="126"/>
      <c r="M57" s="868"/>
      <c r="N57" s="868"/>
      <c r="O57" s="868"/>
      <c r="P57" s="868"/>
      <c r="Q57" s="868"/>
      <c r="V57" s="356"/>
      <c r="W57" s="356"/>
      <c r="X57" s="356"/>
      <c r="Y57" s="356"/>
      <c r="Z57" s="356"/>
      <c r="AA57" s="355"/>
    </row>
    <row r="58" spans="3:27" x14ac:dyDescent="0.25">
      <c r="C58" s="126"/>
      <c r="M58" s="868"/>
      <c r="N58" s="868"/>
      <c r="O58" s="868"/>
      <c r="P58" s="868"/>
      <c r="Q58" s="868"/>
      <c r="V58" s="356"/>
      <c r="W58" s="356"/>
      <c r="X58" s="356"/>
      <c r="Y58" s="356"/>
      <c r="Z58" s="356"/>
      <c r="AA58" s="355"/>
    </row>
    <row r="59" spans="3:27" x14ac:dyDescent="0.25">
      <c r="C59" s="126"/>
      <c r="M59" s="868"/>
      <c r="N59" s="868"/>
      <c r="O59" s="868"/>
      <c r="P59" s="868"/>
      <c r="Q59" s="868"/>
      <c r="V59" s="356"/>
      <c r="W59" s="356"/>
      <c r="X59" s="356"/>
      <c r="Y59" s="356"/>
      <c r="Z59" s="356"/>
      <c r="AA59" s="355"/>
    </row>
    <row r="60" spans="3:27" x14ac:dyDescent="0.25">
      <c r="C60" s="126"/>
      <c r="M60" s="868"/>
      <c r="N60" s="868"/>
      <c r="O60" s="868"/>
      <c r="P60" s="868"/>
      <c r="Q60" s="868"/>
      <c r="V60" s="356"/>
      <c r="W60" s="356"/>
      <c r="X60" s="356"/>
      <c r="Y60" s="356"/>
      <c r="Z60" s="356"/>
      <c r="AA60" s="355"/>
    </row>
    <row r="61" spans="3:27" x14ac:dyDescent="0.25">
      <c r="C61" s="126"/>
      <c r="M61" s="868"/>
      <c r="N61" s="868"/>
      <c r="O61" s="868"/>
      <c r="P61" s="868"/>
      <c r="Q61" s="868"/>
      <c r="V61" s="356"/>
      <c r="W61" s="356"/>
      <c r="X61" s="356"/>
      <c r="Y61" s="356"/>
      <c r="Z61" s="356"/>
      <c r="AA61" s="355"/>
    </row>
    <row r="62" spans="3:27" x14ac:dyDescent="0.25">
      <c r="C62" s="126"/>
      <c r="M62" s="868"/>
      <c r="N62" s="868"/>
      <c r="O62" s="868"/>
      <c r="P62" s="868"/>
      <c r="Q62" s="868"/>
      <c r="V62" s="356"/>
      <c r="W62" s="356"/>
      <c r="X62" s="356"/>
      <c r="Y62" s="356"/>
      <c r="Z62" s="356"/>
      <c r="AA62" s="355"/>
    </row>
    <row r="63" spans="3:27" x14ac:dyDescent="0.25">
      <c r="C63" s="126"/>
      <c r="M63" s="868"/>
      <c r="N63" s="868"/>
      <c r="O63" s="868"/>
      <c r="P63" s="868"/>
      <c r="Q63" s="868"/>
      <c r="V63" s="356"/>
      <c r="W63" s="356"/>
      <c r="X63" s="356"/>
      <c r="Y63" s="356"/>
      <c r="Z63" s="356"/>
      <c r="AA63" s="355"/>
    </row>
    <row r="64" spans="3:27" x14ac:dyDescent="0.25">
      <c r="C64" s="126"/>
      <c r="M64" s="868"/>
      <c r="N64" s="868"/>
      <c r="O64" s="868"/>
      <c r="P64" s="868"/>
      <c r="Q64" s="868"/>
      <c r="V64" s="356"/>
      <c r="W64" s="356"/>
      <c r="X64" s="356"/>
      <c r="Y64" s="356"/>
      <c r="Z64" s="356"/>
      <c r="AA64" s="355"/>
    </row>
    <row r="65" spans="3:27" x14ac:dyDescent="0.25">
      <c r="C65" s="126"/>
      <c r="M65" s="868"/>
      <c r="N65" s="868"/>
      <c r="O65" s="868"/>
      <c r="P65" s="868"/>
      <c r="Q65" s="868"/>
      <c r="V65" s="356"/>
      <c r="W65" s="356"/>
      <c r="X65" s="356"/>
      <c r="Y65" s="356"/>
      <c r="Z65" s="356"/>
      <c r="AA65" s="355"/>
    </row>
    <row r="66" spans="3:27" x14ac:dyDescent="0.25">
      <c r="C66" s="126"/>
      <c r="M66" s="868"/>
      <c r="N66" s="868"/>
      <c r="O66" s="868"/>
      <c r="P66" s="868"/>
      <c r="Q66" s="868"/>
      <c r="V66" s="356"/>
      <c r="W66" s="356"/>
      <c r="X66" s="356"/>
      <c r="Y66" s="356"/>
      <c r="Z66" s="356"/>
      <c r="AA66" s="355"/>
    </row>
    <row r="67" spans="3:27" x14ac:dyDescent="0.25">
      <c r="C67" s="126"/>
      <c r="M67" s="868"/>
      <c r="N67" s="868"/>
      <c r="O67" s="868"/>
      <c r="P67" s="868"/>
      <c r="Q67" s="868"/>
      <c r="V67" s="356"/>
      <c r="W67" s="356"/>
      <c r="X67" s="356"/>
      <c r="Y67" s="356"/>
      <c r="Z67" s="356"/>
      <c r="AA67" s="355"/>
    </row>
    <row r="68" spans="3:27" x14ac:dyDescent="0.25">
      <c r="C68" s="126"/>
      <c r="M68" s="868"/>
      <c r="N68" s="868"/>
      <c r="O68" s="868"/>
      <c r="P68" s="868"/>
      <c r="Q68" s="868"/>
      <c r="V68" s="356"/>
      <c r="W68" s="356"/>
      <c r="X68" s="356"/>
      <c r="Y68" s="356"/>
      <c r="Z68" s="356"/>
      <c r="AA68" s="355"/>
    </row>
    <row r="69" spans="3:27" x14ac:dyDescent="0.25">
      <c r="C69" s="126"/>
      <c r="M69" s="868"/>
      <c r="N69" s="868"/>
      <c r="O69" s="868"/>
      <c r="P69" s="868"/>
      <c r="Q69" s="868"/>
      <c r="V69" s="356"/>
      <c r="W69" s="356"/>
      <c r="X69" s="356"/>
      <c r="Y69" s="356"/>
      <c r="Z69" s="356"/>
      <c r="AA69" s="355"/>
    </row>
    <row r="70" spans="3:27" x14ac:dyDescent="0.25">
      <c r="C70" s="126"/>
      <c r="M70" s="868"/>
      <c r="N70" s="868"/>
      <c r="O70" s="868"/>
      <c r="P70" s="868"/>
      <c r="Q70" s="868"/>
      <c r="V70" s="356"/>
      <c r="W70" s="356"/>
      <c r="X70" s="356"/>
      <c r="Y70" s="356"/>
      <c r="Z70" s="356"/>
      <c r="AA70" s="355"/>
    </row>
    <row r="71" spans="3:27" x14ac:dyDescent="0.25">
      <c r="C71" s="126"/>
      <c r="M71" s="868"/>
      <c r="N71" s="868"/>
      <c r="O71" s="868"/>
      <c r="P71" s="868"/>
      <c r="Q71" s="868"/>
      <c r="V71" s="356"/>
      <c r="W71" s="356"/>
      <c r="X71" s="356"/>
      <c r="Y71" s="356"/>
      <c r="Z71" s="356"/>
      <c r="AA71" s="355"/>
    </row>
    <row r="72" spans="3:27" x14ac:dyDescent="0.25">
      <c r="C72" s="126"/>
      <c r="M72" s="868"/>
      <c r="N72" s="868"/>
      <c r="O72" s="868"/>
      <c r="P72" s="868"/>
      <c r="Q72" s="868"/>
      <c r="V72" s="356"/>
      <c r="W72" s="356"/>
      <c r="X72" s="356"/>
      <c r="Y72" s="356"/>
      <c r="Z72" s="356"/>
      <c r="AA72" s="355"/>
    </row>
    <row r="73" spans="3:27" x14ac:dyDescent="0.25">
      <c r="C73" s="126"/>
      <c r="M73" s="868"/>
      <c r="N73" s="868"/>
      <c r="O73" s="868"/>
      <c r="P73" s="868"/>
      <c r="Q73" s="868"/>
      <c r="V73" s="356"/>
      <c r="W73" s="356"/>
      <c r="X73" s="356"/>
      <c r="Y73" s="356"/>
      <c r="Z73" s="356"/>
      <c r="AA73" s="355"/>
    </row>
  </sheetData>
  <sortState ref="B2:I36">
    <sortCondition ref="H5"/>
  </sortState>
  <pageMargins left="0.7" right="0.7" top="0.75" bottom="0.75" header="0.3" footer="0.3"/>
  <ignoredErrors>
    <ignoredError sqref="K4 K30:K36 K8:K28 K6"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sheetPr>
  <dimension ref="A1:Z1212"/>
  <sheetViews>
    <sheetView topLeftCell="D1" zoomScale="85" zoomScaleNormal="85" workbookViewId="0">
      <pane ySplit="1" topLeftCell="A2" activePane="bottomLeft" state="frozen"/>
      <selection activeCell="E65" sqref="E65"/>
      <selection pane="bottomLeft" activeCell="N25" sqref="N25"/>
    </sheetView>
  </sheetViews>
  <sheetFormatPr defaultRowHeight="15" x14ac:dyDescent="0.25"/>
  <cols>
    <col min="1" max="1" width="5.42578125" style="169" customWidth="1"/>
    <col min="2" max="2" width="10.7109375" customWidth="1"/>
    <col min="3" max="3" width="6.28515625" customWidth="1"/>
    <col min="4" max="4" width="7.42578125" customWidth="1"/>
    <col min="5" max="5" width="9.7109375" bestFit="1" customWidth="1"/>
    <col min="6" max="6" width="12.140625" customWidth="1"/>
    <col min="19" max="19" width="9.28515625" bestFit="1" customWidth="1"/>
    <col min="25" max="25" width="9.140625" style="290"/>
    <col min="26" max="26" width="3.28515625" style="365" customWidth="1"/>
  </cols>
  <sheetData>
    <row r="1" spans="1:26" x14ac:dyDescent="0.25">
      <c r="A1" s="135" t="s">
        <v>1958</v>
      </c>
      <c r="B1" s="913" t="s">
        <v>1995</v>
      </c>
      <c r="C1" s="913" t="s">
        <v>1996</v>
      </c>
      <c r="D1" s="913" t="s">
        <v>1997</v>
      </c>
      <c r="E1" s="913" t="s">
        <v>1998</v>
      </c>
      <c r="F1" s="913" t="s">
        <v>1999</v>
      </c>
      <c r="G1" s="913" t="s">
        <v>14</v>
      </c>
      <c r="H1" s="913" t="s">
        <v>15</v>
      </c>
      <c r="I1" s="913" t="s">
        <v>16</v>
      </c>
      <c r="J1" s="913" t="s">
        <v>17</v>
      </c>
      <c r="K1" s="913" t="s">
        <v>18</v>
      </c>
      <c r="L1" s="913" t="s">
        <v>19</v>
      </c>
      <c r="M1" s="913" t="s">
        <v>20</v>
      </c>
      <c r="N1" s="913" t="s">
        <v>21</v>
      </c>
      <c r="O1" s="913" t="s">
        <v>22</v>
      </c>
      <c r="P1" s="913" t="s">
        <v>2662</v>
      </c>
      <c r="Q1" s="913" t="s">
        <v>23</v>
      </c>
      <c r="R1" s="913" t="s">
        <v>24</v>
      </c>
      <c r="S1" s="913" t="s">
        <v>2523</v>
      </c>
      <c r="T1" s="310" t="s">
        <v>2614</v>
      </c>
      <c r="U1" s="310" t="s">
        <v>2615</v>
      </c>
      <c r="V1" s="310" t="s">
        <v>2074</v>
      </c>
      <c r="W1" s="310" t="s">
        <v>2075</v>
      </c>
      <c r="X1" s="310" t="s">
        <v>2616</v>
      </c>
      <c r="Y1" s="288" t="s">
        <v>2042</v>
      </c>
      <c r="Z1" s="291" t="s">
        <v>2613</v>
      </c>
    </row>
    <row r="2" spans="1:26" x14ac:dyDescent="0.25">
      <c r="A2" s="136">
        <v>1</v>
      </c>
      <c r="B2" s="1092">
        <v>0</v>
      </c>
      <c r="C2" s="1093" t="s">
        <v>0</v>
      </c>
      <c r="D2" s="1092">
        <v>0.316</v>
      </c>
      <c r="E2" s="1094">
        <v>43738</v>
      </c>
      <c r="F2" s="1093" t="s">
        <v>10098</v>
      </c>
      <c r="G2" s="1092">
        <v>0.15470169682412907</v>
      </c>
      <c r="H2" s="1092">
        <v>0.13661760848368787</v>
      </c>
      <c r="I2" s="1092">
        <v>0.12584637396034778</v>
      </c>
      <c r="J2" s="1092">
        <v>8.7242894564829102E-2</v>
      </c>
      <c r="K2" s="1092">
        <v>5.2855477114435979E-2</v>
      </c>
      <c r="L2" s="1092">
        <v>3.1448488289684412E-2</v>
      </c>
      <c r="M2" s="1092">
        <v>2.4766607626996985E-2</v>
      </c>
      <c r="N2" s="1092">
        <v>2.3782651733569783E-2</v>
      </c>
      <c r="O2" s="1092">
        <v>3.2821629231974528E-2</v>
      </c>
      <c r="P2" s="1092">
        <v>7.108471444217275E-2</v>
      </c>
      <c r="Q2" s="1092">
        <v>0.11412200097697189</v>
      </c>
      <c r="R2" s="1092">
        <v>0.14470985675119971</v>
      </c>
      <c r="S2" s="1093">
        <v>13619</v>
      </c>
      <c r="T2" s="1095">
        <v>5.4300000000000001E-2</v>
      </c>
      <c r="U2" s="1095">
        <v>0.1086</v>
      </c>
      <c r="V2" s="1095">
        <v>8.0699999999999994E-2</v>
      </c>
      <c r="W2" s="1095">
        <v>8.0699999999999994E-2</v>
      </c>
      <c r="X2" s="1095">
        <v>8.0699999999999994E-2</v>
      </c>
      <c r="Y2" s="289">
        <f>IF(B2&lt;293000,15.84,43.33)</f>
        <v>15.84</v>
      </c>
      <c r="Z2" s="365" t="str">
        <f>RIGHT(F2,1)</f>
        <v>B</v>
      </c>
    </row>
    <row r="3" spans="1:26" x14ac:dyDescent="0.25">
      <c r="A3" s="136">
        <f>IF(B3="","",A2+1)</f>
        <v>2</v>
      </c>
      <c r="B3" s="1092">
        <v>0</v>
      </c>
      <c r="C3" s="1093" t="s">
        <v>1</v>
      </c>
      <c r="D3" s="1092">
        <v>0.32100000000000001</v>
      </c>
      <c r="E3" s="1094">
        <v>43738</v>
      </c>
      <c r="F3" s="1093" t="s">
        <v>10098</v>
      </c>
      <c r="G3" s="1092">
        <v>0.15807863539218484</v>
      </c>
      <c r="H3" s="1092">
        <v>0.13790284536770828</v>
      </c>
      <c r="I3" s="1092">
        <v>0.12726137294960971</v>
      </c>
      <c r="J3" s="1092">
        <v>8.638905919757954E-2</v>
      </c>
      <c r="K3" s="1092">
        <v>5.062765496918905E-2</v>
      </c>
      <c r="L3" s="1092">
        <v>2.784025386023602E-2</v>
      </c>
      <c r="M3" s="1092">
        <v>2.0577990713773652E-2</v>
      </c>
      <c r="N3" s="1092">
        <v>2.0323970053578663E-2</v>
      </c>
      <c r="O3" s="1092">
        <v>3.2017056968574854E-2</v>
      </c>
      <c r="P3" s="1092">
        <v>7.3276352084441401E-2</v>
      </c>
      <c r="Q3" s="1092">
        <v>0.11707611069063116</v>
      </c>
      <c r="R3" s="1092">
        <v>0.14862869775249279</v>
      </c>
      <c r="S3" s="1093">
        <v>13652</v>
      </c>
      <c r="T3" s="1095">
        <v>5.3900000000000003E-2</v>
      </c>
      <c r="U3" s="1095">
        <v>0.1077</v>
      </c>
      <c r="V3" s="1095">
        <v>6.9599999999999995E-2</v>
      </c>
      <c r="W3" s="1095">
        <v>6.9599999999999995E-2</v>
      </c>
      <c r="X3" s="1095">
        <v>6.9599999999999995E-2</v>
      </c>
      <c r="Y3" s="289">
        <f t="shared" ref="Y3:Y66" si="0">IF(B3&lt;293000,15.84,43.33)</f>
        <v>15.84</v>
      </c>
      <c r="Z3" s="365" t="str">
        <f t="shared" ref="Z3:Z66" si="1">RIGHT(F3,1)</f>
        <v>B</v>
      </c>
    </row>
    <row r="4" spans="1:26" x14ac:dyDescent="0.25">
      <c r="A4" s="136">
        <f t="shared" ref="A4:A67" si="2">IF(B4="","",A3+1)</f>
        <v>3</v>
      </c>
      <c r="B4" s="1092">
        <v>0</v>
      </c>
      <c r="C4" s="1093" t="s">
        <v>25</v>
      </c>
      <c r="D4" s="1092">
        <v>0.34100000000000003</v>
      </c>
      <c r="E4" s="1094">
        <v>43738</v>
      </c>
      <c r="F4" s="1093" t="s">
        <v>10098</v>
      </c>
      <c r="G4" s="1092">
        <v>0.14924125552414391</v>
      </c>
      <c r="H4" s="1092">
        <v>0.12918045710411438</v>
      </c>
      <c r="I4" s="1092">
        <v>0.12320021994942273</v>
      </c>
      <c r="J4" s="1092">
        <v>8.8334524113114044E-2</v>
      </c>
      <c r="K4" s="1092">
        <v>5.7333788802252768E-2</v>
      </c>
      <c r="L4" s="1092">
        <v>3.3305888127564673E-2</v>
      </c>
      <c r="M4" s="1092">
        <v>2.4582178868094613E-2</v>
      </c>
      <c r="N4" s="1092">
        <v>2.5764939681400836E-2</v>
      </c>
      <c r="O4" s="1092">
        <v>4.0730213811698772E-2</v>
      </c>
      <c r="P4" s="1092">
        <v>7.6758059291444247E-2</v>
      </c>
      <c r="Q4" s="1092">
        <v>0.11162908442180275</v>
      </c>
      <c r="R4" s="1092">
        <v>0.13993939030494618</v>
      </c>
      <c r="S4" s="1093">
        <v>13685</v>
      </c>
      <c r="T4" s="1095">
        <v>5.8500000000000003E-2</v>
      </c>
      <c r="U4" s="1095">
        <v>0.1169</v>
      </c>
      <c r="V4" s="1095">
        <v>0.1042</v>
      </c>
      <c r="W4" s="1095">
        <v>0.1042</v>
      </c>
      <c r="X4" s="1095">
        <v>0.1042</v>
      </c>
      <c r="Y4" s="289">
        <f t="shared" si="0"/>
        <v>15.84</v>
      </c>
      <c r="Z4" s="365" t="str">
        <f t="shared" si="1"/>
        <v>B</v>
      </c>
    </row>
    <row r="5" spans="1:26" x14ac:dyDescent="0.25">
      <c r="A5" s="136">
        <f t="shared" si="2"/>
        <v>4</v>
      </c>
      <c r="B5" s="1092">
        <v>0</v>
      </c>
      <c r="C5" s="1093" t="s">
        <v>26</v>
      </c>
      <c r="D5" s="1092">
        <v>0.34100000000000003</v>
      </c>
      <c r="E5" s="1094">
        <v>43738</v>
      </c>
      <c r="F5" s="1093" t="s">
        <v>10098</v>
      </c>
      <c r="G5" s="1092">
        <v>0.14924125552414391</v>
      </c>
      <c r="H5" s="1092">
        <v>0.12918045710411438</v>
      </c>
      <c r="I5" s="1092">
        <v>0.12320021994942273</v>
      </c>
      <c r="J5" s="1092">
        <v>8.8334524113114044E-2</v>
      </c>
      <c r="K5" s="1092">
        <v>5.7333788802252768E-2</v>
      </c>
      <c r="L5" s="1092">
        <v>3.3305888127564673E-2</v>
      </c>
      <c r="M5" s="1092">
        <v>2.4582178868094613E-2</v>
      </c>
      <c r="N5" s="1092">
        <v>2.5764939681400836E-2</v>
      </c>
      <c r="O5" s="1092">
        <v>4.0730213811698772E-2</v>
      </c>
      <c r="P5" s="1092">
        <v>7.6758059291444247E-2</v>
      </c>
      <c r="Q5" s="1092">
        <v>0.11162908442180275</v>
      </c>
      <c r="R5" s="1092">
        <v>0.13993939030494618</v>
      </c>
      <c r="S5" s="1093">
        <v>13718</v>
      </c>
      <c r="T5" s="1095">
        <v>5.8500000000000003E-2</v>
      </c>
      <c r="U5" s="1095">
        <v>0.1169</v>
      </c>
      <c r="V5" s="1095">
        <v>0.1101</v>
      </c>
      <c r="W5" s="1095">
        <v>0.1101</v>
      </c>
      <c r="X5" s="1095">
        <v>0.1101</v>
      </c>
      <c r="Y5" s="289">
        <f t="shared" si="0"/>
        <v>15.84</v>
      </c>
      <c r="Z5" s="365" t="str">
        <f t="shared" si="1"/>
        <v>B</v>
      </c>
    </row>
    <row r="6" spans="1:26" x14ac:dyDescent="0.25">
      <c r="A6" s="136">
        <f t="shared" si="2"/>
        <v>5</v>
      </c>
      <c r="B6" s="1092">
        <v>0</v>
      </c>
      <c r="C6" s="1093" t="s">
        <v>28</v>
      </c>
      <c r="D6" s="1092">
        <v>0.34100000000000003</v>
      </c>
      <c r="E6" s="1094">
        <v>43738</v>
      </c>
      <c r="F6" s="1093" t="s">
        <v>10098</v>
      </c>
      <c r="G6" s="1092">
        <v>0.14924125552414391</v>
      </c>
      <c r="H6" s="1092">
        <v>0.12918045710411438</v>
      </c>
      <c r="I6" s="1092">
        <v>0.12320021994942273</v>
      </c>
      <c r="J6" s="1092">
        <v>8.8334524113114044E-2</v>
      </c>
      <c r="K6" s="1092">
        <v>5.7333788802252768E-2</v>
      </c>
      <c r="L6" s="1092">
        <v>3.3305888127564673E-2</v>
      </c>
      <c r="M6" s="1092">
        <v>2.4582178868094613E-2</v>
      </c>
      <c r="N6" s="1092">
        <v>2.5764939681400836E-2</v>
      </c>
      <c r="O6" s="1092">
        <v>4.0730213811698772E-2</v>
      </c>
      <c r="P6" s="1092">
        <v>7.6758059291444247E-2</v>
      </c>
      <c r="Q6" s="1092">
        <v>0.11162908442180275</v>
      </c>
      <c r="R6" s="1092">
        <v>0.13993939030494618</v>
      </c>
      <c r="S6" s="1093">
        <v>13784</v>
      </c>
      <c r="T6" s="1095">
        <v>5.8500000000000003E-2</v>
      </c>
      <c r="U6" s="1095">
        <v>0.1169</v>
      </c>
      <c r="V6" s="1095">
        <v>8.2199999999999995E-2</v>
      </c>
      <c r="W6" s="1095">
        <v>8.2199999999999995E-2</v>
      </c>
      <c r="X6" s="1095">
        <v>8.2199999999999995E-2</v>
      </c>
      <c r="Y6" s="289">
        <f t="shared" si="0"/>
        <v>15.84</v>
      </c>
      <c r="Z6" s="365" t="str">
        <f t="shared" si="1"/>
        <v>B</v>
      </c>
    </row>
    <row r="7" spans="1:26" x14ac:dyDescent="0.25">
      <c r="A7" s="136">
        <f t="shared" si="2"/>
        <v>6</v>
      </c>
      <c r="B7" s="1092">
        <v>0</v>
      </c>
      <c r="C7" s="1093" t="s">
        <v>2</v>
      </c>
      <c r="D7" s="1092">
        <v>0.34</v>
      </c>
      <c r="E7" s="1094">
        <v>43738</v>
      </c>
      <c r="F7" s="1093" t="s">
        <v>10098</v>
      </c>
      <c r="G7" s="1092">
        <v>0.15443960401831208</v>
      </c>
      <c r="H7" s="1092">
        <v>0.134859411956707</v>
      </c>
      <c r="I7" s="1092">
        <v>0.1260561478933851</v>
      </c>
      <c r="J7" s="1092">
        <v>8.6476322755803511E-2</v>
      </c>
      <c r="K7" s="1092">
        <v>5.2699009395321857E-2</v>
      </c>
      <c r="L7" s="1092">
        <v>3.0206122214451837E-2</v>
      </c>
      <c r="M7" s="1092">
        <v>2.2568857468874028E-2</v>
      </c>
      <c r="N7" s="1092">
        <v>2.2573811275318732E-2</v>
      </c>
      <c r="O7" s="1092">
        <v>3.4403048861181347E-2</v>
      </c>
      <c r="P7" s="1092">
        <v>7.4837621493220763E-2</v>
      </c>
      <c r="Q7" s="1092">
        <v>0.11552793981197218</v>
      </c>
      <c r="R7" s="1092">
        <v>0.14535210285545144</v>
      </c>
      <c r="S7" s="1093">
        <v>13850</v>
      </c>
      <c r="T7" s="1095">
        <v>6.2700000000000006E-2</v>
      </c>
      <c r="U7" s="1095">
        <v>0.12540000000000001</v>
      </c>
      <c r="V7" s="1095">
        <v>0.1086</v>
      </c>
      <c r="W7" s="1095">
        <v>0.1086</v>
      </c>
      <c r="X7" s="1095">
        <v>0.1086</v>
      </c>
      <c r="Y7" s="289">
        <f t="shared" si="0"/>
        <v>15.84</v>
      </c>
      <c r="Z7" s="365" t="str">
        <f t="shared" si="1"/>
        <v>B</v>
      </c>
    </row>
    <row r="8" spans="1:26" x14ac:dyDescent="0.25">
      <c r="A8" s="136">
        <f t="shared" si="2"/>
        <v>7</v>
      </c>
      <c r="B8" s="1092">
        <v>0</v>
      </c>
      <c r="C8" s="1093" t="s">
        <v>4</v>
      </c>
      <c r="D8" s="1092">
        <v>0.29799999999999999</v>
      </c>
      <c r="E8" s="1094">
        <v>43738</v>
      </c>
      <c r="F8" s="1093" t="s">
        <v>10098</v>
      </c>
      <c r="G8" s="1092">
        <v>0.15670204250216002</v>
      </c>
      <c r="H8" s="1092">
        <v>0.13854173493271313</v>
      </c>
      <c r="I8" s="1092">
        <v>0.12771179661515289</v>
      </c>
      <c r="J8" s="1092">
        <v>8.6880385501112947E-2</v>
      </c>
      <c r="K8" s="1092">
        <v>5.1973498817858677E-2</v>
      </c>
      <c r="L8" s="1092">
        <v>2.9999967690022375E-2</v>
      </c>
      <c r="M8" s="1092">
        <v>2.2602741016951148E-2</v>
      </c>
      <c r="N8" s="1092">
        <v>2.1640767975857983E-2</v>
      </c>
      <c r="O8" s="1092">
        <v>3.1025524074568184E-2</v>
      </c>
      <c r="P8" s="1092">
        <v>7.1658196516284384E-2</v>
      </c>
      <c r="Q8" s="1092">
        <v>0.11575752223397646</v>
      </c>
      <c r="R8" s="1092">
        <v>0.14550582212334176</v>
      </c>
      <c r="S8" s="1093">
        <v>13916</v>
      </c>
      <c r="T8" s="1095">
        <v>3.9800000000000002E-2</v>
      </c>
      <c r="U8" s="1095">
        <v>7.9600000000000004E-2</v>
      </c>
      <c r="V8" s="1095">
        <v>0.1169</v>
      </c>
      <c r="W8" s="1095">
        <v>0.1169</v>
      </c>
      <c r="X8" s="1095">
        <v>0.1169</v>
      </c>
      <c r="Y8" s="289">
        <f t="shared" si="0"/>
        <v>15.84</v>
      </c>
      <c r="Z8" s="365" t="str">
        <f t="shared" si="1"/>
        <v>B</v>
      </c>
    </row>
    <row r="9" spans="1:26" x14ac:dyDescent="0.25">
      <c r="A9" s="136">
        <f t="shared" si="2"/>
        <v>8</v>
      </c>
      <c r="B9" s="1092">
        <v>0</v>
      </c>
      <c r="C9" s="1093" t="s">
        <v>6</v>
      </c>
      <c r="D9" s="1092">
        <v>0.34100000000000003</v>
      </c>
      <c r="E9" s="1094">
        <v>43738</v>
      </c>
      <c r="F9" s="1093" t="s">
        <v>10098</v>
      </c>
      <c r="G9" s="1092">
        <v>0.14924125552414391</v>
      </c>
      <c r="H9" s="1092">
        <v>0.12918045710411438</v>
      </c>
      <c r="I9" s="1092">
        <v>0.12320021994942273</v>
      </c>
      <c r="J9" s="1092">
        <v>8.8334524113114044E-2</v>
      </c>
      <c r="K9" s="1092">
        <v>5.7333788802252768E-2</v>
      </c>
      <c r="L9" s="1092">
        <v>3.3305888127564673E-2</v>
      </c>
      <c r="M9" s="1092">
        <v>2.4582178868094613E-2</v>
      </c>
      <c r="N9" s="1092">
        <v>2.5764939681400836E-2</v>
      </c>
      <c r="O9" s="1092">
        <v>4.0730213811698772E-2</v>
      </c>
      <c r="P9" s="1092">
        <v>7.6758059291444247E-2</v>
      </c>
      <c r="Q9" s="1092">
        <v>0.11162908442180275</v>
      </c>
      <c r="R9" s="1092">
        <v>0.13993939030494618</v>
      </c>
      <c r="S9" s="1093">
        <v>13982</v>
      </c>
      <c r="T9" s="1095">
        <v>5.8500000000000003E-2</v>
      </c>
      <c r="U9" s="1095">
        <v>0.1169</v>
      </c>
      <c r="V9" s="1095">
        <v>0.1042</v>
      </c>
      <c r="W9" s="1095">
        <v>0.1042</v>
      </c>
      <c r="X9" s="1095">
        <v>0.1042</v>
      </c>
      <c r="Y9" s="289">
        <f t="shared" si="0"/>
        <v>15.84</v>
      </c>
      <c r="Z9" s="365" t="str">
        <f t="shared" si="1"/>
        <v>B</v>
      </c>
    </row>
    <row r="10" spans="1:26" x14ac:dyDescent="0.25">
      <c r="A10" s="136">
        <f t="shared" si="2"/>
        <v>9</v>
      </c>
      <c r="B10" s="1092">
        <v>0</v>
      </c>
      <c r="C10" s="1093" t="s">
        <v>8</v>
      </c>
      <c r="D10" s="1092">
        <v>0.28599999999999998</v>
      </c>
      <c r="E10" s="1094">
        <v>43738</v>
      </c>
      <c r="F10" s="1093" t="s">
        <v>10098</v>
      </c>
      <c r="G10" s="1092">
        <v>0.15565812106123911</v>
      </c>
      <c r="H10" s="1092">
        <v>0.13790490873520087</v>
      </c>
      <c r="I10" s="1092">
        <v>0.12658151656476857</v>
      </c>
      <c r="J10" s="1092">
        <v>8.5263283528725503E-2</v>
      </c>
      <c r="K10" s="1092">
        <v>5.1774559620940845E-2</v>
      </c>
      <c r="L10" s="1092">
        <v>3.0018798155558583E-2</v>
      </c>
      <c r="M10" s="1092">
        <v>2.4182964480602837E-2</v>
      </c>
      <c r="N10" s="1092">
        <v>2.3130177589479523E-2</v>
      </c>
      <c r="O10" s="1092">
        <v>3.1223781838891795E-2</v>
      </c>
      <c r="P10" s="1092">
        <v>7.08018080723649E-2</v>
      </c>
      <c r="Q10" s="1092">
        <v>0.11592111100854577</v>
      </c>
      <c r="R10" s="1092">
        <v>0.14753896934368163</v>
      </c>
      <c r="S10" s="1093">
        <v>14048</v>
      </c>
      <c r="T10" s="1095">
        <v>4.1099999999999998E-2</v>
      </c>
      <c r="U10" s="1095">
        <v>8.2199999999999995E-2</v>
      </c>
      <c r="V10" s="1095">
        <v>7.9600000000000004E-2</v>
      </c>
      <c r="W10" s="1095">
        <v>7.9600000000000004E-2</v>
      </c>
      <c r="X10" s="1095">
        <v>7.9600000000000004E-2</v>
      </c>
      <c r="Y10" s="289">
        <f t="shared" si="0"/>
        <v>15.84</v>
      </c>
      <c r="Z10" s="365" t="str">
        <f t="shared" si="1"/>
        <v>B</v>
      </c>
    </row>
    <row r="11" spans="1:26" x14ac:dyDescent="0.25">
      <c r="A11" s="136">
        <f t="shared" si="2"/>
        <v>10</v>
      </c>
      <c r="B11" s="1092">
        <v>0</v>
      </c>
      <c r="C11" s="1093" t="s">
        <v>10030</v>
      </c>
      <c r="D11" s="1092">
        <v>0.309</v>
      </c>
      <c r="E11" s="1094">
        <v>43738</v>
      </c>
      <c r="F11" s="1093" t="s">
        <v>10098</v>
      </c>
      <c r="G11" s="1092">
        <v>0.15661267452277713</v>
      </c>
      <c r="H11" s="1092">
        <v>0.13700911869634824</v>
      </c>
      <c r="I11" s="1092">
        <v>0.12654099193869964</v>
      </c>
      <c r="J11" s="1092">
        <v>8.5351489899182453E-2</v>
      </c>
      <c r="K11" s="1092">
        <v>5.1026601651153289E-2</v>
      </c>
      <c r="L11" s="1092">
        <v>2.8732349369446037E-2</v>
      </c>
      <c r="M11" s="1092">
        <v>2.1675585221686559E-2</v>
      </c>
      <c r="N11" s="1092">
        <v>2.0697503971334446E-2</v>
      </c>
      <c r="O11" s="1092">
        <v>3.2109293325008566E-2</v>
      </c>
      <c r="P11" s="1092">
        <v>7.4764372559364897E-2</v>
      </c>
      <c r="Q11" s="1092">
        <v>0.11727575160148797</v>
      </c>
      <c r="R11" s="1092">
        <v>0.14820426724351082</v>
      </c>
      <c r="S11" s="1093">
        <v>14180</v>
      </c>
      <c r="T11" s="1095">
        <v>3.4799999999999998E-2</v>
      </c>
      <c r="U11" s="1095">
        <v>6.9599999999999995E-2</v>
      </c>
      <c r="V11" s="1095">
        <v>0.1169</v>
      </c>
      <c r="W11" s="1095">
        <v>0.1169</v>
      </c>
      <c r="X11" s="1095">
        <v>0.1169</v>
      </c>
      <c r="Y11" s="289">
        <f t="shared" si="0"/>
        <v>15.84</v>
      </c>
      <c r="Z11" s="365" t="str">
        <f t="shared" si="1"/>
        <v>B</v>
      </c>
    </row>
    <row r="12" spans="1:26" x14ac:dyDescent="0.25">
      <c r="A12" s="136">
        <f t="shared" si="2"/>
        <v>11</v>
      </c>
      <c r="B12" s="1092">
        <v>0</v>
      </c>
      <c r="C12" s="1093" t="s">
        <v>9112</v>
      </c>
      <c r="D12" s="1092">
        <v>0.318</v>
      </c>
      <c r="E12" s="1094">
        <v>43738</v>
      </c>
      <c r="F12" s="1093" t="s">
        <v>10098</v>
      </c>
      <c r="G12" s="1092">
        <v>0.15458686907733277</v>
      </c>
      <c r="H12" s="1092">
        <v>0.13567341027293078</v>
      </c>
      <c r="I12" s="1092">
        <v>0.12648988345429565</v>
      </c>
      <c r="J12" s="1092">
        <v>8.5669970415458152E-2</v>
      </c>
      <c r="K12" s="1092">
        <v>5.1048732307412831E-2</v>
      </c>
      <c r="L12" s="1092">
        <v>2.9508174367707293E-2</v>
      </c>
      <c r="M12" s="1092">
        <v>2.318303338310658E-2</v>
      </c>
      <c r="N12" s="1092">
        <v>2.3043759873176896E-2</v>
      </c>
      <c r="O12" s="1092">
        <v>3.486085268341016E-2</v>
      </c>
      <c r="P12" s="1092">
        <v>7.5164306064213038E-2</v>
      </c>
      <c r="Q12" s="1092">
        <v>0.11557742328805352</v>
      </c>
      <c r="R12" s="1092">
        <v>0.14519358481290237</v>
      </c>
      <c r="S12" s="1093">
        <v>14147</v>
      </c>
      <c r="T12" s="1095">
        <v>5.21E-2</v>
      </c>
      <c r="U12" s="1095">
        <v>0.1042</v>
      </c>
      <c r="V12" s="1095">
        <v>7.3999999999999996E-2</v>
      </c>
      <c r="W12" s="1095">
        <v>7.3999999999999996E-2</v>
      </c>
      <c r="X12" s="1095">
        <v>7.3999999999999996E-2</v>
      </c>
      <c r="Y12" s="289">
        <f t="shared" si="0"/>
        <v>15.84</v>
      </c>
      <c r="Z12" s="365" t="str">
        <f t="shared" si="1"/>
        <v>B</v>
      </c>
    </row>
    <row r="13" spans="1:26" x14ac:dyDescent="0.25">
      <c r="A13" s="136">
        <f t="shared" si="2"/>
        <v>12</v>
      </c>
      <c r="B13" s="1092">
        <v>0</v>
      </c>
      <c r="C13" s="1093" t="s">
        <v>10</v>
      </c>
      <c r="D13" s="1092">
        <v>0.30499999999999999</v>
      </c>
      <c r="E13" s="1094">
        <v>43738</v>
      </c>
      <c r="F13" s="1093" t="s">
        <v>10098</v>
      </c>
      <c r="G13" s="1092">
        <v>0.15773195427362502</v>
      </c>
      <c r="H13" s="1092">
        <v>0.13762070300942914</v>
      </c>
      <c r="I13" s="1092">
        <v>0.12596719144898</v>
      </c>
      <c r="J13" s="1092">
        <v>8.6583469213426065E-2</v>
      </c>
      <c r="K13" s="1092">
        <v>5.0163877633920231E-2</v>
      </c>
      <c r="L13" s="1092">
        <v>2.6828229644814995E-2</v>
      </c>
      <c r="M13" s="1092">
        <v>2.0040057902950319E-2</v>
      </c>
      <c r="N13" s="1092">
        <v>2.0126037881649E-2</v>
      </c>
      <c r="O13" s="1092">
        <v>3.2114952497062817E-2</v>
      </c>
      <c r="P13" s="1092">
        <v>7.4581037738195383E-2</v>
      </c>
      <c r="Q13" s="1092">
        <v>0.11850461243808057</v>
      </c>
      <c r="R13" s="1092">
        <v>0.14973787631786648</v>
      </c>
      <c r="S13" s="1093">
        <v>14114</v>
      </c>
      <c r="T13" s="1095">
        <v>5.5100000000000003E-2</v>
      </c>
      <c r="U13" s="1095">
        <v>0.1101</v>
      </c>
      <c r="V13" s="1095">
        <v>0.1077</v>
      </c>
      <c r="W13" s="1095">
        <v>0.1077</v>
      </c>
      <c r="X13" s="1095">
        <v>0.1077</v>
      </c>
      <c r="Y13" s="289">
        <f t="shared" si="0"/>
        <v>15.84</v>
      </c>
      <c r="Z13" s="365" t="str">
        <f t="shared" si="1"/>
        <v>B</v>
      </c>
    </row>
    <row r="14" spans="1:26" x14ac:dyDescent="0.25">
      <c r="A14" s="136">
        <f t="shared" si="2"/>
        <v>13</v>
      </c>
      <c r="B14" s="1092">
        <v>0</v>
      </c>
      <c r="C14" s="1093" t="s">
        <v>9</v>
      </c>
      <c r="D14" s="1092">
        <v>0.29199999999999998</v>
      </c>
      <c r="E14" s="1094">
        <v>43738</v>
      </c>
      <c r="F14" s="1093" t="s">
        <v>10098</v>
      </c>
      <c r="G14" s="1092">
        <v>0.16034201726007621</v>
      </c>
      <c r="H14" s="1092">
        <v>0.14121443043209483</v>
      </c>
      <c r="I14" s="1092">
        <v>0.13027882945344016</v>
      </c>
      <c r="J14" s="1092">
        <v>8.6074088739019686E-2</v>
      </c>
      <c r="K14" s="1092">
        <v>4.9038229084231874E-2</v>
      </c>
      <c r="L14" s="1092">
        <v>2.7107215535966768E-2</v>
      </c>
      <c r="M14" s="1092">
        <v>2.1469673830478785E-2</v>
      </c>
      <c r="N14" s="1092">
        <v>2.0585187434889751E-2</v>
      </c>
      <c r="O14" s="1092">
        <v>2.8359545215429969E-2</v>
      </c>
      <c r="P14" s="1092">
        <v>6.8751212361087027E-2</v>
      </c>
      <c r="Q14" s="1092">
        <v>0.11660649161176763</v>
      </c>
      <c r="R14" s="1092">
        <v>0.15017307904151733</v>
      </c>
      <c r="S14" s="1093">
        <v>14081</v>
      </c>
      <c r="T14" s="1095">
        <v>3.6999999999999998E-2</v>
      </c>
      <c r="U14" s="1095">
        <v>7.3999999999999996E-2</v>
      </c>
      <c r="V14" s="1095">
        <v>5.0299999999999997E-2</v>
      </c>
      <c r="W14" s="1095">
        <v>5.0299999999999997E-2</v>
      </c>
      <c r="X14" s="1095">
        <v>5.0299999999999997E-2</v>
      </c>
      <c r="Y14" s="289">
        <f t="shared" si="0"/>
        <v>15.84</v>
      </c>
      <c r="Z14" s="365" t="str">
        <f t="shared" si="1"/>
        <v>B</v>
      </c>
    </row>
    <row r="15" spans="1:26" x14ac:dyDescent="0.25">
      <c r="A15" s="136">
        <f t="shared" si="2"/>
        <v>14</v>
      </c>
      <c r="B15" s="1092">
        <v>0</v>
      </c>
      <c r="C15" s="1093" t="s">
        <v>7</v>
      </c>
      <c r="D15" s="1092">
        <v>0.28599999999999998</v>
      </c>
      <c r="E15" s="1094">
        <v>43738</v>
      </c>
      <c r="F15" s="1093" t="s">
        <v>10098</v>
      </c>
      <c r="G15" s="1092">
        <v>0.15932807581736572</v>
      </c>
      <c r="H15" s="1092">
        <v>0.14098952084398586</v>
      </c>
      <c r="I15" s="1092">
        <v>0.12908121560919017</v>
      </c>
      <c r="J15" s="1092">
        <v>8.6072350431865549E-2</v>
      </c>
      <c r="K15" s="1092">
        <v>5.0450385742195604E-2</v>
      </c>
      <c r="L15" s="1092">
        <v>2.848940593055433E-2</v>
      </c>
      <c r="M15" s="1092">
        <v>2.1879318880785138E-2</v>
      </c>
      <c r="N15" s="1092">
        <v>2.1063250661200537E-2</v>
      </c>
      <c r="O15" s="1092">
        <v>2.9460168497663277E-2</v>
      </c>
      <c r="P15" s="1092">
        <v>6.9847922538224139E-2</v>
      </c>
      <c r="Q15" s="1092">
        <v>0.11561263000753684</v>
      </c>
      <c r="R15" s="1092">
        <v>0.14772575503943286</v>
      </c>
      <c r="S15" s="1093">
        <v>14015</v>
      </c>
      <c r="T15" s="1095">
        <v>4.0399999999999998E-2</v>
      </c>
      <c r="U15" s="1095">
        <v>8.0699999999999994E-2</v>
      </c>
      <c r="V15" s="1095">
        <v>0.1169</v>
      </c>
      <c r="W15" s="1095">
        <v>0.1169</v>
      </c>
      <c r="X15" s="1095">
        <v>0.1169</v>
      </c>
      <c r="Y15" s="289">
        <f t="shared" si="0"/>
        <v>15.84</v>
      </c>
      <c r="Z15" s="365" t="str">
        <f t="shared" si="1"/>
        <v>B</v>
      </c>
    </row>
    <row r="16" spans="1:26" x14ac:dyDescent="0.25">
      <c r="A16" s="136">
        <f t="shared" si="2"/>
        <v>15</v>
      </c>
      <c r="B16" s="1092">
        <v>0</v>
      </c>
      <c r="C16" s="1093" t="s">
        <v>5</v>
      </c>
      <c r="D16" s="1092">
        <v>0.318</v>
      </c>
      <c r="E16" s="1094">
        <v>43738</v>
      </c>
      <c r="F16" s="1093" t="s">
        <v>10098</v>
      </c>
      <c r="G16" s="1092">
        <v>0.15459348878867257</v>
      </c>
      <c r="H16" s="1092">
        <v>0.13567921463871005</v>
      </c>
      <c r="I16" s="1092">
        <v>0.12649529591413575</v>
      </c>
      <c r="J16" s="1092">
        <v>8.5658811157934403E-2</v>
      </c>
      <c r="K16" s="1092">
        <v>5.1042081204890115E-2</v>
      </c>
      <c r="L16" s="1092">
        <v>2.950431706274613E-2</v>
      </c>
      <c r="M16" s="1092">
        <v>2.3180015351149035E-2</v>
      </c>
      <c r="N16" s="1092">
        <v>2.3040753700507156E-2</v>
      </c>
      <c r="O16" s="1092">
        <v>3.4856320547340655E-2</v>
      </c>
      <c r="P16" s="1092">
        <v>7.5167537433851281E-2</v>
      </c>
      <c r="Q16" s="1092">
        <v>0.11558236843417265</v>
      </c>
      <c r="R16" s="1092">
        <v>0.1451997957658902</v>
      </c>
      <c r="S16" s="1093">
        <v>13949</v>
      </c>
      <c r="T16" s="1095">
        <v>5.21E-2</v>
      </c>
      <c r="U16" s="1095">
        <v>0.1042</v>
      </c>
      <c r="V16" s="1095">
        <v>0.1169</v>
      </c>
      <c r="W16" s="1095">
        <v>0.1169</v>
      </c>
      <c r="X16" s="1095">
        <v>0.1169</v>
      </c>
      <c r="Y16" s="289">
        <f t="shared" si="0"/>
        <v>15.84</v>
      </c>
      <c r="Z16" s="365" t="str">
        <f t="shared" si="1"/>
        <v>B</v>
      </c>
    </row>
    <row r="17" spans="1:26" x14ac:dyDescent="0.25">
      <c r="A17" s="136">
        <f t="shared" si="2"/>
        <v>16</v>
      </c>
      <c r="B17" s="1092">
        <v>0</v>
      </c>
      <c r="C17" s="1093" t="s">
        <v>3</v>
      </c>
      <c r="D17" s="1092">
        <v>0.34499999999999997</v>
      </c>
      <c r="E17" s="1094">
        <v>43738</v>
      </c>
      <c r="F17" s="1093" t="s">
        <v>10098</v>
      </c>
      <c r="G17" s="1092">
        <v>0.15345823333540082</v>
      </c>
      <c r="H17" s="1092">
        <v>0.13228180841233483</v>
      </c>
      <c r="I17" s="1092">
        <v>0.12445261612219613</v>
      </c>
      <c r="J17" s="1092">
        <v>8.8162531983985021E-2</v>
      </c>
      <c r="K17" s="1092">
        <v>5.5092633044622474E-2</v>
      </c>
      <c r="L17" s="1092">
        <v>3.1236933545574594E-2</v>
      </c>
      <c r="M17" s="1092">
        <v>2.2042598423227151E-2</v>
      </c>
      <c r="N17" s="1092">
        <v>2.2341019813732189E-2</v>
      </c>
      <c r="O17" s="1092">
        <v>3.6074467703793148E-2</v>
      </c>
      <c r="P17" s="1092">
        <v>7.5189498952833667E-2</v>
      </c>
      <c r="Q17" s="1092">
        <v>0.11465711206105732</v>
      </c>
      <c r="R17" s="1092">
        <v>0.14501054660124241</v>
      </c>
      <c r="S17" s="1093">
        <v>13883</v>
      </c>
      <c r="T17" s="1095">
        <v>2.52E-2</v>
      </c>
      <c r="U17" s="1095">
        <v>5.0299999999999997E-2</v>
      </c>
      <c r="V17" s="1095">
        <v>0.1169</v>
      </c>
      <c r="W17" s="1095">
        <v>0.1169</v>
      </c>
      <c r="X17" s="1095">
        <v>0.1169</v>
      </c>
      <c r="Y17" s="289">
        <f t="shared" si="0"/>
        <v>15.84</v>
      </c>
      <c r="Z17" s="365" t="str">
        <f t="shared" si="1"/>
        <v>B</v>
      </c>
    </row>
    <row r="18" spans="1:26" x14ac:dyDescent="0.25">
      <c r="A18" s="136">
        <f t="shared" si="2"/>
        <v>17</v>
      </c>
      <c r="B18" s="1092">
        <v>0</v>
      </c>
      <c r="C18" s="1093" t="s">
        <v>29</v>
      </c>
      <c r="D18" s="1092">
        <v>0.34100000000000003</v>
      </c>
      <c r="E18" s="1094">
        <v>43738</v>
      </c>
      <c r="F18" s="1093" t="s">
        <v>10098</v>
      </c>
      <c r="G18" s="1092">
        <v>0.14924125552414391</v>
      </c>
      <c r="H18" s="1092">
        <v>0.12918045710411438</v>
      </c>
      <c r="I18" s="1092">
        <v>0.12320021994942273</v>
      </c>
      <c r="J18" s="1092">
        <v>8.8334524113114044E-2</v>
      </c>
      <c r="K18" s="1092">
        <v>5.7333788802252768E-2</v>
      </c>
      <c r="L18" s="1092">
        <v>3.3305888127564673E-2</v>
      </c>
      <c r="M18" s="1092">
        <v>2.4582178868094613E-2</v>
      </c>
      <c r="N18" s="1092">
        <v>2.5764939681400836E-2</v>
      </c>
      <c r="O18" s="1092">
        <v>4.0730213811698772E-2</v>
      </c>
      <c r="P18" s="1092">
        <v>7.6758059291444247E-2</v>
      </c>
      <c r="Q18" s="1092">
        <v>0.11162908442180275</v>
      </c>
      <c r="R18" s="1092">
        <v>0.13993939030494618</v>
      </c>
      <c r="S18" s="1093">
        <v>13817</v>
      </c>
      <c r="T18" s="1095">
        <v>5.8500000000000003E-2</v>
      </c>
      <c r="U18" s="1095">
        <v>0.1169</v>
      </c>
      <c r="V18" s="1095">
        <v>0.1169</v>
      </c>
      <c r="W18" s="1095">
        <v>0.1169</v>
      </c>
      <c r="X18" s="1095">
        <v>0.1169</v>
      </c>
      <c r="Y18" s="289">
        <f t="shared" si="0"/>
        <v>15.84</v>
      </c>
      <c r="Z18" s="365" t="str">
        <f t="shared" si="1"/>
        <v>B</v>
      </c>
    </row>
    <row r="19" spans="1:26" x14ac:dyDescent="0.25">
      <c r="A19" s="136">
        <f t="shared" si="2"/>
        <v>18</v>
      </c>
      <c r="B19" s="1092">
        <v>0</v>
      </c>
      <c r="C19" s="1093" t="s">
        <v>27</v>
      </c>
      <c r="D19" s="1092">
        <v>0.34100000000000003</v>
      </c>
      <c r="E19" s="1094">
        <v>43738</v>
      </c>
      <c r="F19" s="1093" t="s">
        <v>10098</v>
      </c>
      <c r="G19" s="1092">
        <v>0.14924125552414391</v>
      </c>
      <c r="H19" s="1092">
        <v>0.12918045710411438</v>
      </c>
      <c r="I19" s="1092">
        <v>0.12320021994942273</v>
      </c>
      <c r="J19" s="1092">
        <v>8.8334524113114044E-2</v>
      </c>
      <c r="K19" s="1092">
        <v>5.7333788802252768E-2</v>
      </c>
      <c r="L19" s="1092">
        <v>3.3305888127564673E-2</v>
      </c>
      <c r="M19" s="1092">
        <v>2.4582178868094613E-2</v>
      </c>
      <c r="N19" s="1092">
        <v>2.5764939681400836E-2</v>
      </c>
      <c r="O19" s="1092">
        <v>4.0730213811698772E-2</v>
      </c>
      <c r="P19" s="1092">
        <v>7.6758059291444247E-2</v>
      </c>
      <c r="Q19" s="1092">
        <v>0.11162908442180275</v>
      </c>
      <c r="R19" s="1092">
        <v>0.13993939030494618</v>
      </c>
      <c r="S19" s="1093">
        <v>13751</v>
      </c>
      <c r="T19" s="1095">
        <v>5.8500000000000003E-2</v>
      </c>
      <c r="U19" s="1095">
        <v>0.1169</v>
      </c>
      <c r="V19" s="1095">
        <v>0.12540000000000001</v>
      </c>
      <c r="W19" s="1095">
        <v>0.12540000000000001</v>
      </c>
      <c r="X19" s="1095">
        <v>0.12540000000000001</v>
      </c>
      <c r="Y19" s="289">
        <f t="shared" si="0"/>
        <v>15.84</v>
      </c>
      <c r="Z19" s="365" t="str">
        <f t="shared" si="1"/>
        <v>B</v>
      </c>
    </row>
    <row r="20" spans="1:26" x14ac:dyDescent="0.25">
      <c r="A20" s="136">
        <f t="shared" si="2"/>
        <v>19</v>
      </c>
      <c r="B20" s="1092">
        <v>73200</v>
      </c>
      <c r="C20" s="1093" t="s">
        <v>0</v>
      </c>
      <c r="D20" s="1092">
        <v>0.313</v>
      </c>
      <c r="E20" s="1094">
        <v>43738</v>
      </c>
      <c r="F20" s="1093" t="s">
        <v>10099</v>
      </c>
      <c r="G20" s="1092">
        <v>0.14962081643835617</v>
      </c>
      <c r="H20" s="1092">
        <v>0.13235424109589042</v>
      </c>
      <c r="I20" s="1092">
        <v>0.12230729863013699</v>
      </c>
      <c r="J20" s="1092">
        <v>8.8357789041095855E-2</v>
      </c>
      <c r="K20" s="1092">
        <v>5.9622917808219184E-2</v>
      </c>
      <c r="L20" s="1092">
        <v>3.381311232876711E-2</v>
      </c>
      <c r="M20" s="1092">
        <v>2.915831232876713E-2</v>
      </c>
      <c r="N20" s="1092">
        <v>2.7856109589041091E-2</v>
      </c>
      <c r="O20" s="1092">
        <v>3.5080271232876714E-2</v>
      </c>
      <c r="P20" s="1092">
        <v>7.6401071232876719E-2</v>
      </c>
      <c r="Q20" s="1092">
        <v>0.11411971780821918</v>
      </c>
      <c r="R20" s="1092">
        <v>0.1313083424657534</v>
      </c>
      <c r="S20" s="1093">
        <v>13620</v>
      </c>
      <c r="T20" s="1095">
        <v>5.3699999999999998E-2</v>
      </c>
      <c r="U20" s="1095">
        <v>0.10730000000000001</v>
      </c>
      <c r="V20" s="1095">
        <v>7.8399999999999997E-2</v>
      </c>
      <c r="W20" s="1095">
        <v>7.8399999999999997E-2</v>
      </c>
      <c r="X20" s="1095">
        <v>7.8399999999999997E-2</v>
      </c>
      <c r="Y20" s="289">
        <f t="shared" si="0"/>
        <v>15.84</v>
      </c>
      <c r="Z20" s="365" t="str">
        <f t="shared" si="1"/>
        <v>B</v>
      </c>
    </row>
    <row r="21" spans="1:26" x14ac:dyDescent="0.25">
      <c r="A21" s="136">
        <f t="shared" si="2"/>
        <v>20</v>
      </c>
      <c r="B21" s="1092">
        <v>73200</v>
      </c>
      <c r="C21" s="1093" t="s">
        <v>1</v>
      </c>
      <c r="D21" s="1092">
        <v>0.318</v>
      </c>
      <c r="E21" s="1094">
        <v>43738</v>
      </c>
      <c r="F21" s="1093" t="s">
        <v>10099</v>
      </c>
      <c r="G21" s="1092">
        <v>0.15104803835616437</v>
      </c>
      <c r="H21" s="1092">
        <v>0.13199021095890409</v>
      </c>
      <c r="I21" s="1092">
        <v>0.12167728493150684</v>
      </c>
      <c r="J21" s="1092">
        <v>8.8162769863013676E-2</v>
      </c>
      <c r="K21" s="1092">
        <v>5.649891232876713E-2</v>
      </c>
      <c r="L21" s="1092">
        <v>3.3616512328767133E-2</v>
      </c>
      <c r="M21" s="1092">
        <v>2.7590547945205476E-2</v>
      </c>
      <c r="N21" s="1092">
        <v>2.7231852054794514E-2</v>
      </c>
      <c r="O21" s="1092">
        <v>3.7446816438356158E-2</v>
      </c>
      <c r="P21" s="1092">
        <v>7.5245786301369841E-2</v>
      </c>
      <c r="Q21" s="1092">
        <v>0.11444499999999996</v>
      </c>
      <c r="R21" s="1092">
        <v>0.13504626849315066</v>
      </c>
      <c r="S21" s="1093">
        <v>13653</v>
      </c>
      <c r="T21" s="1095">
        <v>5.67E-2</v>
      </c>
      <c r="U21" s="1095">
        <v>0.1133</v>
      </c>
      <c r="V21" s="1095">
        <v>0.1116</v>
      </c>
      <c r="W21" s="1095">
        <v>0.1116</v>
      </c>
      <c r="X21" s="1095">
        <v>0.1116</v>
      </c>
      <c r="Y21" s="289">
        <f t="shared" si="0"/>
        <v>15.84</v>
      </c>
      <c r="Z21" s="365" t="str">
        <f t="shared" si="1"/>
        <v>B</v>
      </c>
    </row>
    <row r="22" spans="1:26" x14ac:dyDescent="0.25">
      <c r="A22" s="136">
        <f t="shared" si="2"/>
        <v>21</v>
      </c>
      <c r="B22" s="1092">
        <v>73200</v>
      </c>
      <c r="C22" s="1093" t="s">
        <v>28</v>
      </c>
      <c r="D22" s="1092">
        <v>0.36799999999999999</v>
      </c>
      <c r="E22" s="1094">
        <v>43738</v>
      </c>
      <c r="F22" s="1093" t="s">
        <v>10099</v>
      </c>
      <c r="G22" s="1092">
        <v>0.13901623561643836</v>
      </c>
      <c r="H22" s="1092">
        <v>0.12126493698630139</v>
      </c>
      <c r="I22" s="1092">
        <v>0.11630103561643837</v>
      </c>
      <c r="J22" s="1092">
        <v>8.865191506849314E-2</v>
      </c>
      <c r="K22" s="1092">
        <v>6.3634317808219182E-2</v>
      </c>
      <c r="L22" s="1092">
        <v>4.0919701369863004E-2</v>
      </c>
      <c r="M22" s="1092">
        <v>3.4750046575342468E-2</v>
      </c>
      <c r="N22" s="1092">
        <v>3.5166926027397266E-2</v>
      </c>
      <c r="O22" s="1092">
        <v>4.7190284931506857E-2</v>
      </c>
      <c r="P22" s="1092">
        <v>7.8847197260273963E-2</v>
      </c>
      <c r="Q22" s="1092">
        <v>0.10776149863013698</v>
      </c>
      <c r="R22" s="1092">
        <v>0.12649590410958905</v>
      </c>
      <c r="S22" s="1093">
        <v>13785</v>
      </c>
      <c r="T22" s="1095">
        <v>5.5300000000000002E-2</v>
      </c>
      <c r="U22" s="1095">
        <v>0.1106</v>
      </c>
      <c r="V22" s="1095">
        <v>7.7200000000000005E-2</v>
      </c>
      <c r="W22" s="1095">
        <v>7.7200000000000005E-2</v>
      </c>
      <c r="X22" s="1095">
        <v>7.7200000000000005E-2</v>
      </c>
      <c r="Y22" s="289">
        <f t="shared" si="0"/>
        <v>15.84</v>
      </c>
      <c r="Z22" s="365" t="str">
        <f t="shared" si="1"/>
        <v>B</v>
      </c>
    </row>
    <row r="23" spans="1:26" x14ac:dyDescent="0.25">
      <c r="A23" s="136">
        <f t="shared" si="2"/>
        <v>22</v>
      </c>
      <c r="B23" s="1092">
        <v>73200</v>
      </c>
      <c r="C23" s="1093" t="s">
        <v>9</v>
      </c>
      <c r="D23" s="1092">
        <v>0.33100000000000002</v>
      </c>
      <c r="E23" s="1094">
        <v>43738</v>
      </c>
      <c r="F23" s="1093" t="s">
        <v>10099</v>
      </c>
      <c r="G23" s="1092">
        <v>0.14379090958904109</v>
      </c>
      <c r="H23" s="1092">
        <v>0.12727003835616441</v>
      </c>
      <c r="I23" s="1092">
        <v>0.11994467945205479</v>
      </c>
      <c r="J23" s="1092">
        <v>8.8014731506849311E-2</v>
      </c>
      <c r="K23" s="1092">
        <v>6.1037819178082195E-2</v>
      </c>
      <c r="L23" s="1092">
        <v>3.7216895890410974E-2</v>
      </c>
      <c r="M23" s="1092">
        <v>3.4608249315068507E-2</v>
      </c>
      <c r="N23" s="1092">
        <v>3.3824838356164393E-2</v>
      </c>
      <c r="O23" s="1092">
        <v>3.8247832876712337E-2</v>
      </c>
      <c r="P23" s="1092">
        <v>7.4888005479452083E-2</v>
      </c>
      <c r="Q23" s="1092">
        <v>0.1105710383561644</v>
      </c>
      <c r="R23" s="1092">
        <v>0.13058496164383562</v>
      </c>
      <c r="S23" s="1093">
        <v>14082</v>
      </c>
      <c r="T23" s="1095">
        <v>3.8600000000000002E-2</v>
      </c>
      <c r="U23" s="1095">
        <v>7.7200000000000005E-2</v>
      </c>
      <c r="V23" s="1095">
        <v>7.6399999999999996E-2</v>
      </c>
      <c r="W23" s="1095">
        <v>7.6399999999999996E-2</v>
      </c>
      <c r="X23" s="1095">
        <v>7.6399999999999996E-2</v>
      </c>
      <c r="Y23" s="289">
        <f t="shared" si="0"/>
        <v>15.84</v>
      </c>
      <c r="Z23" s="365" t="str">
        <f t="shared" si="1"/>
        <v>B</v>
      </c>
    </row>
    <row r="24" spans="1:26" x14ac:dyDescent="0.25">
      <c r="A24" s="136">
        <f t="shared" si="2"/>
        <v>23</v>
      </c>
      <c r="B24" s="1092">
        <v>73200</v>
      </c>
      <c r="C24" s="1093" t="s">
        <v>8</v>
      </c>
      <c r="D24" s="1092">
        <v>0.30599999999999999</v>
      </c>
      <c r="E24" s="1094">
        <v>43738</v>
      </c>
      <c r="F24" s="1093" t="s">
        <v>10099</v>
      </c>
      <c r="G24" s="1092">
        <v>0.14520525205479451</v>
      </c>
      <c r="H24" s="1092">
        <v>0.12879919178082191</v>
      </c>
      <c r="I24" s="1092">
        <v>0.11936044109589039</v>
      </c>
      <c r="J24" s="1092">
        <v>8.6206950684931463E-2</v>
      </c>
      <c r="K24" s="1092">
        <v>5.8929816438356153E-2</v>
      </c>
      <c r="L24" s="1092">
        <v>3.8095112328767125E-2</v>
      </c>
      <c r="M24" s="1092">
        <v>3.4001410958904105E-2</v>
      </c>
      <c r="N24" s="1092">
        <v>3.3059386301369863E-2</v>
      </c>
      <c r="O24" s="1092">
        <v>3.9157712328767115E-2</v>
      </c>
      <c r="P24" s="1092">
        <v>7.3544863013698614E-2</v>
      </c>
      <c r="Q24" s="1092">
        <v>0.11145679726027395</v>
      </c>
      <c r="R24" s="1092">
        <v>0.13218306575342464</v>
      </c>
      <c r="S24" s="1093">
        <v>14049</v>
      </c>
      <c r="T24" s="1095">
        <v>3.8199999999999998E-2</v>
      </c>
      <c r="U24" s="1095">
        <v>7.6399999999999996E-2</v>
      </c>
      <c r="V24" s="1095">
        <v>7.9299999999999995E-2</v>
      </c>
      <c r="W24" s="1095">
        <v>7.9299999999999995E-2</v>
      </c>
      <c r="X24" s="1095">
        <v>7.9299999999999995E-2</v>
      </c>
      <c r="Y24" s="289">
        <f t="shared" si="0"/>
        <v>15.84</v>
      </c>
      <c r="Z24" s="365" t="str">
        <f t="shared" si="1"/>
        <v>B</v>
      </c>
    </row>
    <row r="25" spans="1:26" x14ac:dyDescent="0.25">
      <c r="A25" s="136">
        <f t="shared" si="2"/>
        <v>24</v>
      </c>
      <c r="B25" s="1092">
        <v>73200</v>
      </c>
      <c r="C25" s="1093" t="s">
        <v>7</v>
      </c>
      <c r="D25" s="1092">
        <v>0.33300000000000002</v>
      </c>
      <c r="E25" s="1094">
        <v>43738</v>
      </c>
      <c r="F25" s="1093" t="s">
        <v>10099</v>
      </c>
      <c r="G25" s="1092">
        <v>0.14078876712328761</v>
      </c>
      <c r="H25" s="1092">
        <v>0.12504621369863014</v>
      </c>
      <c r="I25" s="1092">
        <v>0.11715667945205478</v>
      </c>
      <c r="J25" s="1092">
        <v>8.620638356164384E-2</v>
      </c>
      <c r="K25" s="1092">
        <v>6.1268421917808215E-2</v>
      </c>
      <c r="L25" s="1092">
        <v>4.2289504109589045E-2</v>
      </c>
      <c r="M25" s="1092">
        <v>3.8089824657534258E-2</v>
      </c>
      <c r="N25" s="1092">
        <v>3.6687194520547944E-2</v>
      </c>
      <c r="O25" s="1092">
        <v>4.3124586301369859E-2</v>
      </c>
      <c r="P25" s="1092">
        <v>7.4462742465753434E-2</v>
      </c>
      <c r="Q25" s="1092">
        <v>0.10803598904109589</v>
      </c>
      <c r="R25" s="1092">
        <v>0.12684369315068492</v>
      </c>
      <c r="S25" s="1093">
        <v>14016</v>
      </c>
      <c r="T25" s="1095">
        <v>3.9699999999999999E-2</v>
      </c>
      <c r="U25" s="1095">
        <v>7.9299999999999995E-2</v>
      </c>
      <c r="V25" s="1095">
        <v>0.1106</v>
      </c>
      <c r="W25" s="1095">
        <v>0.1106</v>
      </c>
      <c r="X25" s="1095">
        <v>0.1106</v>
      </c>
      <c r="Y25" s="289">
        <f t="shared" si="0"/>
        <v>15.84</v>
      </c>
      <c r="Z25" s="365" t="str">
        <f t="shared" si="1"/>
        <v>B</v>
      </c>
    </row>
    <row r="26" spans="1:26" x14ac:dyDescent="0.25">
      <c r="A26" s="136">
        <f t="shared" si="2"/>
        <v>25</v>
      </c>
      <c r="B26" s="1092">
        <v>73200</v>
      </c>
      <c r="C26" s="1093" t="s">
        <v>6</v>
      </c>
      <c r="D26" s="1092">
        <v>0.36799999999999999</v>
      </c>
      <c r="E26" s="1094">
        <v>43738</v>
      </c>
      <c r="F26" s="1093" t="s">
        <v>10099</v>
      </c>
      <c r="G26" s="1092">
        <v>0.13901623561643836</v>
      </c>
      <c r="H26" s="1092">
        <v>0.12126493698630139</v>
      </c>
      <c r="I26" s="1092">
        <v>0.11630103561643837</v>
      </c>
      <c r="J26" s="1092">
        <v>8.865191506849314E-2</v>
      </c>
      <c r="K26" s="1092">
        <v>6.3634317808219182E-2</v>
      </c>
      <c r="L26" s="1092">
        <v>4.0919701369863004E-2</v>
      </c>
      <c r="M26" s="1092">
        <v>3.4750046575342468E-2</v>
      </c>
      <c r="N26" s="1092">
        <v>3.5166926027397266E-2</v>
      </c>
      <c r="O26" s="1092">
        <v>4.7190284931506857E-2</v>
      </c>
      <c r="P26" s="1092">
        <v>7.8847197260273963E-2</v>
      </c>
      <c r="Q26" s="1092">
        <v>0.10776149863013698</v>
      </c>
      <c r="R26" s="1092">
        <v>0.12649590410958905</v>
      </c>
      <c r="S26" s="1093">
        <v>13983</v>
      </c>
      <c r="T26" s="1095">
        <v>5.5300000000000002E-2</v>
      </c>
      <c r="U26" s="1095">
        <v>0.1106</v>
      </c>
      <c r="V26" s="1095">
        <v>0.1065</v>
      </c>
      <c r="W26" s="1095">
        <v>0.1065</v>
      </c>
      <c r="X26" s="1095">
        <v>0.1065</v>
      </c>
      <c r="Y26" s="289">
        <f t="shared" si="0"/>
        <v>15.84</v>
      </c>
      <c r="Z26" s="365" t="str">
        <f t="shared" si="1"/>
        <v>B</v>
      </c>
    </row>
    <row r="27" spans="1:26" x14ac:dyDescent="0.25">
      <c r="A27" s="136">
        <f t="shared" si="2"/>
        <v>26</v>
      </c>
      <c r="B27" s="1092">
        <v>73200</v>
      </c>
      <c r="C27" s="1093" t="s">
        <v>5</v>
      </c>
      <c r="D27" s="1092">
        <v>0.34300000000000003</v>
      </c>
      <c r="E27" s="1094">
        <v>43738</v>
      </c>
      <c r="F27" s="1093" t="s">
        <v>10099</v>
      </c>
      <c r="G27" s="1092">
        <v>0.14196035616438357</v>
      </c>
      <c r="H27" s="1092">
        <v>0.12511425479452051</v>
      </c>
      <c r="I27" s="1092">
        <v>0.11771231232876711</v>
      </c>
      <c r="J27" s="1092">
        <v>8.7085468493150686E-2</v>
      </c>
      <c r="K27" s="1092">
        <v>6.0433172602739706E-2</v>
      </c>
      <c r="L27" s="1092">
        <v>3.9003326027397263E-2</v>
      </c>
      <c r="M27" s="1092">
        <v>3.4928742465753428E-2</v>
      </c>
      <c r="N27" s="1092">
        <v>3.4595342465753416E-2</v>
      </c>
      <c r="O27" s="1092">
        <v>4.3522821917808208E-2</v>
      </c>
      <c r="P27" s="1092">
        <v>7.7431917808219189E-2</v>
      </c>
      <c r="Q27" s="1092">
        <v>0.11011036712328764</v>
      </c>
      <c r="R27" s="1092">
        <v>0.12810191780821922</v>
      </c>
      <c r="S27" s="1093">
        <v>13950</v>
      </c>
      <c r="T27" s="1095">
        <v>5.33E-2</v>
      </c>
      <c r="U27" s="1095">
        <v>0.1065</v>
      </c>
      <c r="V27" s="1095">
        <v>0.1065</v>
      </c>
      <c r="W27" s="1095">
        <v>0.1065</v>
      </c>
      <c r="X27" s="1095">
        <v>0.1065</v>
      </c>
      <c r="Y27" s="289">
        <f t="shared" si="0"/>
        <v>15.84</v>
      </c>
      <c r="Z27" s="365" t="str">
        <f t="shared" si="1"/>
        <v>B</v>
      </c>
    </row>
    <row r="28" spans="1:26" x14ac:dyDescent="0.25">
      <c r="A28" s="136">
        <f t="shared" si="2"/>
        <v>27</v>
      </c>
      <c r="B28" s="1092">
        <v>73200</v>
      </c>
      <c r="C28" s="1093" t="s">
        <v>4</v>
      </c>
      <c r="D28" s="1092">
        <v>0.36399999999999999</v>
      </c>
      <c r="E28" s="1094">
        <v>43738</v>
      </c>
      <c r="F28" s="1093" t="s">
        <v>10099</v>
      </c>
      <c r="G28" s="1092">
        <v>0.13371786849315065</v>
      </c>
      <c r="H28" s="1092">
        <v>0.1189700191780822</v>
      </c>
      <c r="I28" s="1092">
        <v>0.11313302191780819</v>
      </c>
      <c r="J28" s="1092">
        <v>8.6628649315068515E-2</v>
      </c>
      <c r="K28" s="1092">
        <v>6.4140901369863015E-2</v>
      </c>
      <c r="L28" s="1092">
        <v>4.6542408219178093E-2</v>
      </c>
      <c r="M28" s="1092">
        <v>4.325400547945206E-2</v>
      </c>
      <c r="N28" s="1092">
        <v>4.1848000000000003E-2</v>
      </c>
      <c r="O28" s="1092">
        <v>4.742415068493154E-2</v>
      </c>
      <c r="P28" s="1092">
        <v>7.6500747945205491E-2</v>
      </c>
      <c r="Q28" s="1092">
        <v>0.10575986575342468</v>
      </c>
      <c r="R28" s="1092">
        <v>0.12208036164383559</v>
      </c>
      <c r="S28" s="1093">
        <v>13917</v>
      </c>
      <c r="T28" s="1095">
        <v>3.9199999999999999E-2</v>
      </c>
      <c r="U28" s="1095">
        <v>7.8399999999999997E-2</v>
      </c>
      <c r="V28" s="1095">
        <v>0.1133</v>
      </c>
      <c r="W28" s="1095">
        <v>0.1133</v>
      </c>
      <c r="X28" s="1095">
        <v>0.1133</v>
      </c>
      <c r="Y28" s="289">
        <f t="shared" si="0"/>
        <v>15.84</v>
      </c>
      <c r="Z28" s="365" t="str">
        <f t="shared" si="1"/>
        <v>B</v>
      </c>
    </row>
    <row r="29" spans="1:26" x14ac:dyDescent="0.25">
      <c r="A29" s="136">
        <f t="shared" si="2"/>
        <v>28</v>
      </c>
      <c r="B29" s="1092">
        <v>73200</v>
      </c>
      <c r="C29" s="1093" t="s">
        <v>3</v>
      </c>
      <c r="D29" s="1092">
        <v>0.378</v>
      </c>
      <c r="E29" s="1094">
        <v>43738</v>
      </c>
      <c r="F29" s="1093" t="s">
        <v>10099</v>
      </c>
      <c r="G29" s="1092">
        <v>0.1400119698630137</v>
      </c>
      <c r="H29" s="1092">
        <v>0.1214790273972603</v>
      </c>
      <c r="I29" s="1092">
        <v>0.11575888493150685</v>
      </c>
      <c r="J29" s="1092">
        <v>8.7897761643835642E-2</v>
      </c>
      <c r="K29" s="1092">
        <v>6.3022841095890403E-2</v>
      </c>
      <c r="L29" s="1092">
        <v>4.1554101369863025E-2</v>
      </c>
      <c r="M29" s="1092">
        <v>3.5755249315068495E-2</v>
      </c>
      <c r="N29" s="1092">
        <v>3.5327205479452055E-2</v>
      </c>
      <c r="O29" s="1092">
        <v>4.5494326027397267E-2</v>
      </c>
      <c r="P29" s="1092">
        <v>7.8058249315068509E-2</v>
      </c>
      <c r="Q29" s="1092">
        <v>0.10905900821917809</v>
      </c>
      <c r="R29" s="1092">
        <v>0.12658137534246575</v>
      </c>
      <c r="S29" s="1093">
        <v>13884</v>
      </c>
      <c r="T29" s="1095">
        <v>2.8500000000000001E-2</v>
      </c>
      <c r="U29" s="1095">
        <v>5.6899999999999999E-2</v>
      </c>
      <c r="V29" s="1095">
        <v>5.6899999999999999E-2</v>
      </c>
      <c r="W29" s="1095">
        <v>5.6899999999999999E-2</v>
      </c>
      <c r="X29" s="1095">
        <v>5.6899999999999999E-2</v>
      </c>
      <c r="Y29" s="289">
        <f t="shared" si="0"/>
        <v>15.84</v>
      </c>
      <c r="Z29" s="365" t="str">
        <f t="shared" si="1"/>
        <v>B</v>
      </c>
    </row>
    <row r="30" spans="1:26" x14ac:dyDescent="0.25">
      <c r="A30" s="136">
        <f t="shared" si="2"/>
        <v>29</v>
      </c>
      <c r="B30" s="1092">
        <v>73200</v>
      </c>
      <c r="C30" s="1093" t="s">
        <v>2</v>
      </c>
      <c r="D30" s="1092">
        <v>0.34599999999999997</v>
      </c>
      <c r="E30" s="1094">
        <v>43738</v>
      </c>
      <c r="F30" s="1093" t="s">
        <v>10099</v>
      </c>
      <c r="G30" s="1092">
        <v>0.14704639452054796</v>
      </c>
      <c r="H30" s="1092">
        <v>0.12911058082191784</v>
      </c>
      <c r="I30" s="1092">
        <v>0.12087496438356167</v>
      </c>
      <c r="J30" s="1092">
        <v>8.866303561643836E-2</v>
      </c>
      <c r="K30" s="1092">
        <v>5.9212846575342475E-2</v>
      </c>
      <c r="L30" s="1092">
        <v>3.6029490410958903E-2</v>
      </c>
      <c r="M30" s="1092">
        <v>2.9952580821917811E-2</v>
      </c>
      <c r="N30" s="1092">
        <v>2.9578134246575342E-2</v>
      </c>
      <c r="O30" s="1092">
        <v>3.9919953424657532E-2</v>
      </c>
      <c r="P30" s="1092">
        <v>7.6397183561643836E-2</v>
      </c>
      <c r="Q30" s="1092">
        <v>0.11273018904109589</v>
      </c>
      <c r="R30" s="1092">
        <v>0.13048464657534248</v>
      </c>
      <c r="S30" s="1093">
        <v>13851</v>
      </c>
      <c r="T30" s="1095">
        <v>7.1800000000000003E-2</v>
      </c>
      <c r="U30" s="1095">
        <v>0.14360000000000001</v>
      </c>
      <c r="V30" s="1095">
        <v>7.9200000000000007E-2</v>
      </c>
      <c r="W30" s="1095">
        <v>7.9200000000000007E-2</v>
      </c>
      <c r="X30" s="1095">
        <v>7.9200000000000007E-2</v>
      </c>
      <c r="Y30" s="289">
        <f t="shared" si="0"/>
        <v>15.84</v>
      </c>
      <c r="Z30" s="365" t="str">
        <f t="shared" si="1"/>
        <v>B</v>
      </c>
    </row>
    <row r="31" spans="1:26" x14ac:dyDescent="0.25">
      <c r="A31" s="136">
        <f t="shared" si="2"/>
        <v>30</v>
      </c>
      <c r="B31" s="1092">
        <v>73200</v>
      </c>
      <c r="C31" s="1093" t="s">
        <v>29</v>
      </c>
      <c r="D31" s="1092">
        <v>0.36799999999999999</v>
      </c>
      <c r="E31" s="1094">
        <v>43738</v>
      </c>
      <c r="F31" s="1093" t="s">
        <v>10099</v>
      </c>
      <c r="G31" s="1092">
        <v>0.13901623561643836</v>
      </c>
      <c r="H31" s="1092">
        <v>0.12126493698630139</v>
      </c>
      <c r="I31" s="1092">
        <v>0.11630103561643837</v>
      </c>
      <c r="J31" s="1092">
        <v>8.865191506849314E-2</v>
      </c>
      <c r="K31" s="1092">
        <v>6.3634317808219182E-2</v>
      </c>
      <c r="L31" s="1092">
        <v>4.0919701369863004E-2</v>
      </c>
      <c r="M31" s="1092">
        <v>3.4750046575342468E-2</v>
      </c>
      <c r="N31" s="1092">
        <v>3.5166926027397266E-2</v>
      </c>
      <c r="O31" s="1092">
        <v>4.7190284931506857E-2</v>
      </c>
      <c r="P31" s="1092">
        <v>7.8847197260273963E-2</v>
      </c>
      <c r="Q31" s="1092">
        <v>0.10776149863013698</v>
      </c>
      <c r="R31" s="1092">
        <v>0.12649590410958905</v>
      </c>
      <c r="S31" s="1093">
        <v>13818</v>
      </c>
      <c r="T31" s="1095">
        <v>5.5300000000000002E-2</v>
      </c>
      <c r="U31" s="1095">
        <v>0.1106</v>
      </c>
      <c r="V31" s="1095">
        <v>0.10730000000000001</v>
      </c>
      <c r="W31" s="1095">
        <v>0.10730000000000001</v>
      </c>
      <c r="X31" s="1095">
        <v>0.10730000000000001</v>
      </c>
      <c r="Y31" s="289">
        <f t="shared" si="0"/>
        <v>15.84</v>
      </c>
      <c r="Z31" s="365" t="str">
        <f t="shared" si="1"/>
        <v>B</v>
      </c>
    </row>
    <row r="32" spans="1:26" x14ac:dyDescent="0.25">
      <c r="A32" s="136">
        <f t="shared" si="2"/>
        <v>31</v>
      </c>
      <c r="B32" s="1092">
        <v>73200</v>
      </c>
      <c r="C32" s="1093" t="s">
        <v>10030</v>
      </c>
      <c r="D32" s="1092">
        <v>0.32300000000000001</v>
      </c>
      <c r="E32" s="1094">
        <v>43738</v>
      </c>
      <c r="F32" s="1093" t="s">
        <v>10099</v>
      </c>
      <c r="G32" s="1092">
        <v>0.14798279452054799</v>
      </c>
      <c r="H32" s="1092">
        <v>0.12982633424657533</v>
      </c>
      <c r="I32" s="1092">
        <v>0.12060994794520549</v>
      </c>
      <c r="J32" s="1092">
        <v>8.6297112328767134E-2</v>
      </c>
      <c r="K32" s="1092">
        <v>5.800336438356167E-2</v>
      </c>
      <c r="L32" s="1092">
        <v>3.5219835616438357E-2</v>
      </c>
      <c r="M32" s="1092">
        <v>3.0167504109589047E-2</v>
      </c>
      <c r="N32" s="1092">
        <v>2.9340797260273967E-2</v>
      </c>
      <c r="O32" s="1092">
        <v>3.8260208219178096E-2</v>
      </c>
      <c r="P32" s="1092">
        <v>7.6475136986301387E-2</v>
      </c>
      <c r="Q32" s="1092">
        <v>0.11361438356164386</v>
      </c>
      <c r="R32" s="1092">
        <v>0.13420258082191786</v>
      </c>
      <c r="S32" s="1093">
        <v>14181</v>
      </c>
      <c r="T32" s="1095">
        <v>3.9600000000000003E-2</v>
      </c>
      <c r="U32" s="1095">
        <v>7.9200000000000007E-2</v>
      </c>
      <c r="V32" s="1095">
        <v>0.1106</v>
      </c>
      <c r="W32" s="1095">
        <v>0.1106</v>
      </c>
      <c r="X32" s="1095">
        <v>0.1106</v>
      </c>
      <c r="Y32" s="289">
        <f t="shared" si="0"/>
        <v>15.84</v>
      </c>
      <c r="Z32" s="365" t="str">
        <f t="shared" si="1"/>
        <v>B</v>
      </c>
    </row>
    <row r="33" spans="1:26" x14ac:dyDescent="0.25">
      <c r="A33" s="136">
        <f t="shared" si="2"/>
        <v>32</v>
      </c>
      <c r="B33" s="1092">
        <v>73200</v>
      </c>
      <c r="C33" s="1093" t="s">
        <v>9112</v>
      </c>
      <c r="D33" s="1092">
        <v>0.34300000000000003</v>
      </c>
      <c r="E33" s="1094">
        <v>43738</v>
      </c>
      <c r="F33" s="1093" t="s">
        <v>10099</v>
      </c>
      <c r="G33" s="1092">
        <v>0.14196035616438357</v>
      </c>
      <c r="H33" s="1092">
        <v>0.12511425479452051</v>
      </c>
      <c r="I33" s="1092">
        <v>0.11771231232876711</v>
      </c>
      <c r="J33" s="1092">
        <v>8.7085468493150686E-2</v>
      </c>
      <c r="K33" s="1092">
        <v>6.0433172602739706E-2</v>
      </c>
      <c r="L33" s="1092">
        <v>3.9003326027397263E-2</v>
      </c>
      <c r="M33" s="1092">
        <v>3.4928742465753428E-2</v>
      </c>
      <c r="N33" s="1092">
        <v>3.4595342465753416E-2</v>
      </c>
      <c r="O33" s="1092">
        <v>4.3522821917808208E-2</v>
      </c>
      <c r="P33" s="1092">
        <v>7.7431917808219189E-2</v>
      </c>
      <c r="Q33" s="1092">
        <v>0.11011036712328764</v>
      </c>
      <c r="R33" s="1092">
        <v>0.12810191780821922</v>
      </c>
      <c r="S33" s="1093">
        <v>14148</v>
      </c>
      <c r="T33" s="1095">
        <v>5.33E-2</v>
      </c>
      <c r="U33" s="1095">
        <v>0.1065</v>
      </c>
      <c r="V33" s="1095">
        <v>0.1106</v>
      </c>
      <c r="W33" s="1095">
        <v>0.1106</v>
      </c>
      <c r="X33" s="1095">
        <v>0.1106</v>
      </c>
      <c r="Y33" s="289">
        <f t="shared" si="0"/>
        <v>15.84</v>
      </c>
      <c r="Z33" s="365" t="str">
        <f t="shared" si="1"/>
        <v>B</v>
      </c>
    </row>
    <row r="34" spans="1:26" x14ac:dyDescent="0.25">
      <c r="A34" s="136">
        <f t="shared" si="2"/>
        <v>33</v>
      </c>
      <c r="B34" s="1092">
        <v>73200</v>
      </c>
      <c r="C34" s="1093" t="s">
        <v>10</v>
      </c>
      <c r="D34" s="1092">
        <v>0.315</v>
      </c>
      <c r="E34" s="1094">
        <v>43738</v>
      </c>
      <c r="F34" s="1093" t="s">
        <v>10099</v>
      </c>
      <c r="G34" s="1092">
        <v>0.14790113972602739</v>
      </c>
      <c r="H34" s="1092">
        <v>0.12973269315068492</v>
      </c>
      <c r="I34" s="1092">
        <v>0.11947052328767123</v>
      </c>
      <c r="J34" s="1092">
        <v>8.7193147945205496E-2</v>
      </c>
      <c r="K34" s="1092">
        <v>5.7358564383561662E-2</v>
      </c>
      <c r="L34" s="1092">
        <v>3.5117775342465768E-2</v>
      </c>
      <c r="M34" s="1092">
        <v>2.9853180821917808E-2</v>
      </c>
      <c r="N34" s="1092">
        <v>2.9445268493150694E-2</v>
      </c>
      <c r="O34" s="1092">
        <v>3.9700389041095907E-2</v>
      </c>
      <c r="P34" s="1092">
        <v>7.7502378082191778E-2</v>
      </c>
      <c r="Q34" s="1092">
        <v>0.11490066301369868</v>
      </c>
      <c r="R34" s="1092">
        <v>0.13182427671232877</v>
      </c>
      <c r="S34" s="1093">
        <v>14115</v>
      </c>
      <c r="T34" s="1095">
        <v>5.5800000000000002E-2</v>
      </c>
      <c r="U34" s="1095">
        <v>0.1116</v>
      </c>
      <c r="V34" s="1095">
        <v>0.1106</v>
      </c>
      <c r="W34" s="1095">
        <v>0.1106</v>
      </c>
      <c r="X34" s="1095">
        <v>0.1106</v>
      </c>
      <c r="Y34" s="289">
        <f t="shared" si="0"/>
        <v>15.84</v>
      </c>
      <c r="Z34" s="365" t="str">
        <f t="shared" si="1"/>
        <v>B</v>
      </c>
    </row>
    <row r="35" spans="1:26" x14ac:dyDescent="0.25">
      <c r="A35" s="136">
        <f t="shared" si="2"/>
        <v>34</v>
      </c>
      <c r="B35" s="1092">
        <v>73200</v>
      </c>
      <c r="C35" s="1093" t="s">
        <v>27</v>
      </c>
      <c r="D35" s="1092">
        <v>0.36799999999999999</v>
      </c>
      <c r="E35" s="1094">
        <v>43738</v>
      </c>
      <c r="F35" s="1093" t="s">
        <v>10099</v>
      </c>
      <c r="G35" s="1092">
        <v>0.13901623561643836</v>
      </c>
      <c r="H35" s="1092">
        <v>0.12126493698630139</v>
      </c>
      <c r="I35" s="1092">
        <v>0.11630103561643837</v>
      </c>
      <c r="J35" s="1092">
        <v>8.865191506849314E-2</v>
      </c>
      <c r="K35" s="1092">
        <v>6.3634317808219182E-2</v>
      </c>
      <c r="L35" s="1092">
        <v>4.0919701369863004E-2</v>
      </c>
      <c r="M35" s="1092">
        <v>3.4750046575342468E-2</v>
      </c>
      <c r="N35" s="1092">
        <v>3.5166926027397266E-2</v>
      </c>
      <c r="O35" s="1092">
        <v>4.7190284931506857E-2</v>
      </c>
      <c r="P35" s="1092">
        <v>7.8847197260273963E-2</v>
      </c>
      <c r="Q35" s="1092">
        <v>0.10776149863013698</v>
      </c>
      <c r="R35" s="1092">
        <v>0.12649590410958905</v>
      </c>
      <c r="S35" s="1093">
        <v>13752</v>
      </c>
      <c r="T35" s="1095">
        <v>5.5300000000000002E-2</v>
      </c>
      <c r="U35" s="1095">
        <v>0.1106</v>
      </c>
      <c r="V35" s="1095">
        <v>0.1106</v>
      </c>
      <c r="W35" s="1095">
        <v>0.1106</v>
      </c>
      <c r="X35" s="1095">
        <v>0.1106</v>
      </c>
      <c r="Y35" s="289">
        <f t="shared" si="0"/>
        <v>15.84</v>
      </c>
      <c r="Z35" s="365" t="str">
        <f t="shared" si="1"/>
        <v>B</v>
      </c>
    </row>
    <row r="36" spans="1:26" x14ac:dyDescent="0.25">
      <c r="A36" s="136">
        <f t="shared" si="2"/>
        <v>35</v>
      </c>
      <c r="B36" s="1092">
        <v>73200</v>
      </c>
      <c r="C36" s="1093" t="s">
        <v>26</v>
      </c>
      <c r="D36" s="1092">
        <v>0.36799999999999999</v>
      </c>
      <c r="E36" s="1094">
        <v>43738</v>
      </c>
      <c r="F36" s="1093" t="s">
        <v>10099</v>
      </c>
      <c r="G36" s="1092">
        <v>0.13901623561643836</v>
      </c>
      <c r="H36" s="1092">
        <v>0.12126493698630139</v>
      </c>
      <c r="I36" s="1092">
        <v>0.11630103561643837</v>
      </c>
      <c r="J36" s="1092">
        <v>8.865191506849314E-2</v>
      </c>
      <c r="K36" s="1092">
        <v>6.3634317808219182E-2</v>
      </c>
      <c r="L36" s="1092">
        <v>4.0919701369863004E-2</v>
      </c>
      <c r="M36" s="1092">
        <v>3.4750046575342468E-2</v>
      </c>
      <c r="N36" s="1092">
        <v>3.5166926027397266E-2</v>
      </c>
      <c r="O36" s="1092">
        <v>4.7190284931506857E-2</v>
      </c>
      <c r="P36" s="1092">
        <v>7.8847197260273963E-2</v>
      </c>
      <c r="Q36" s="1092">
        <v>0.10776149863013698</v>
      </c>
      <c r="R36" s="1092">
        <v>0.12649590410958905</v>
      </c>
      <c r="S36" s="1093">
        <v>13719</v>
      </c>
      <c r="T36" s="1095">
        <v>5.5300000000000002E-2</v>
      </c>
      <c r="U36" s="1095">
        <v>0.1106</v>
      </c>
      <c r="V36" s="1095">
        <v>0.1106</v>
      </c>
      <c r="W36" s="1095">
        <v>0.1106</v>
      </c>
      <c r="X36" s="1095">
        <v>0.1106</v>
      </c>
      <c r="Y36" s="289">
        <f t="shared" si="0"/>
        <v>15.84</v>
      </c>
      <c r="Z36" s="365" t="str">
        <f t="shared" si="1"/>
        <v>B</v>
      </c>
    </row>
    <row r="37" spans="1:26" x14ac:dyDescent="0.25">
      <c r="A37" s="136">
        <f t="shared" si="2"/>
        <v>36</v>
      </c>
      <c r="B37" s="1092">
        <v>73200</v>
      </c>
      <c r="C37" s="1093" t="s">
        <v>25</v>
      </c>
      <c r="D37" s="1092">
        <v>0.36799999999999999</v>
      </c>
      <c r="E37" s="1094">
        <v>43738</v>
      </c>
      <c r="F37" s="1093" t="s">
        <v>10099</v>
      </c>
      <c r="G37" s="1092">
        <v>0.13901623561643836</v>
      </c>
      <c r="H37" s="1092">
        <v>0.12126493698630139</v>
      </c>
      <c r="I37" s="1092">
        <v>0.11630103561643837</v>
      </c>
      <c r="J37" s="1092">
        <v>8.865191506849314E-2</v>
      </c>
      <c r="K37" s="1092">
        <v>6.3634317808219182E-2</v>
      </c>
      <c r="L37" s="1092">
        <v>4.0919701369863004E-2</v>
      </c>
      <c r="M37" s="1092">
        <v>3.4750046575342468E-2</v>
      </c>
      <c r="N37" s="1092">
        <v>3.5166926027397266E-2</v>
      </c>
      <c r="O37" s="1092">
        <v>4.7190284931506857E-2</v>
      </c>
      <c r="P37" s="1092">
        <v>7.8847197260273963E-2</v>
      </c>
      <c r="Q37" s="1092">
        <v>0.10776149863013698</v>
      </c>
      <c r="R37" s="1092">
        <v>0.12649590410958905</v>
      </c>
      <c r="S37" s="1093">
        <v>13686</v>
      </c>
      <c r="T37" s="1095">
        <v>5.5300000000000002E-2</v>
      </c>
      <c r="U37" s="1095">
        <v>0.1106</v>
      </c>
      <c r="V37" s="1095">
        <v>0.14360000000000001</v>
      </c>
      <c r="W37" s="1095">
        <v>0.14360000000000001</v>
      </c>
      <c r="X37" s="1095">
        <v>0.14360000000000001</v>
      </c>
      <c r="Y37" s="289">
        <f t="shared" si="0"/>
        <v>15.84</v>
      </c>
      <c r="Z37" s="365" t="str">
        <f t="shared" si="1"/>
        <v>B</v>
      </c>
    </row>
    <row r="38" spans="1:26" x14ac:dyDescent="0.25">
      <c r="A38" s="136">
        <f t="shared" si="2"/>
        <v>37</v>
      </c>
      <c r="B38" s="1092">
        <v>293000</v>
      </c>
      <c r="C38" s="1093" t="s">
        <v>0</v>
      </c>
      <c r="D38" s="1092">
        <v>0.316</v>
      </c>
      <c r="E38" s="1094">
        <v>43738</v>
      </c>
      <c r="F38" s="1093" t="s">
        <v>10100</v>
      </c>
      <c r="G38" s="1092">
        <v>0.14858153972602742</v>
      </c>
      <c r="H38" s="1092">
        <v>0.13132871506849317</v>
      </c>
      <c r="I38" s="1092">
        <v>0.12096152328767124</v>
      </c>
      <c r="J38" s="1092">
        <v>8.7158235616438345E-2</v>
      </c>
      <c r="K38" s="1092">
        <v>5.7655887671232871E-2</v>
      </c>
      <c r="L38" s="1092">
        <v>3.6723495890410962E-2</v>
      </c>
      <c r="M38" s="1092">
        <v>3.1402419178082196E-2</v>
      </c>
      <c r="N38" s="1092">
        <v>2.9882057534246585E-2</v>
      </c>
      <c r="O38" s="1092">
        <v>3.8041389041095892E-2</v>
      </c>
      <c r="P38" s="1092">
        <v>7.3920660273972622E-2</v>
      </c>
      <c r="Q38" s="1092">
        <v>0.11236003835616441</v>
      </c>
      <c r="R38" s="1092">
        <v>0.13198403835616443</v>
      </c>
      <c r="S38" s="1093">
        <v>13625</v>
      </c>
      <c r="T38" s="1095">
        <v>5.1799999999999999E-2</v>
      </c>
      <c r="U38" s="1095">
        <v>0.1036</v>
      </c>
      <c r="V38" s="1095">
        <v>5.3800000000000001E-2</v>
      </c>
      <c r="W38" s="1095">
        <v>5.3800000000000001E-2</v>
      </c>
      <c r="X38" s="1095">
        <v>5.3800000000000001E-2</v>
      </c>
      <c r="Y38" s="289">
        <f t="shared" si="0"/>
        <v>43.33</v>
      </c>
      <c r="Z38" s="365" t="str">
        <f t="shared" si="1"/>
        <v>B</v>
      </c>
    </row>
    <row r="39" spans="1:26" x14ac:dyDescent="0.25">
      <c r="A39" s="136">
        <f t="shared" si="2"/>
        <v>38</v>
      </c>
      <c r="B39" s="1092">
        <v>293000</v>
      </c>
      <c r="C39" s="1093" t="s">
        <v>0</v>
      </c>
      <c r="D39" s="1092">
        <v>0.57899999999999996</v>
      </c>
      <c r="E39" s="1094">
        <v>43738</v>
      </c>
      <c r="F39" s="1093" t="s">
        <v>10101</v>
      </c>
      <c r="G39" s="1092">
        <v>0.10239204931506848</v>
      </c>
      <c r="H39" s="1092">
        <v>9.2113843835616424E-2</v>
      </c>
      <c r="I39" s="1092">
        <v>9.4497742465753404E-2</v>
      </c>
      <c r="J39" s="1092">
        <v>8.4676117808219153E-2</v>
      </c>
      <c r="K39" s="1092">
        <v>7.8344158904109576E-2</v>
      </c>
      <c r="L39" s="1092">
        <v>7.008517260273972E-2</v>
      </c>
      <c r="M39" s="1092">
        <v>7.0847646575342454E-2</v>
      </c>
      <c r="N39" s="1092">
        <v>6.7969868493150676E-2</v>
      </c>
      <c r="O39" s="1092">
        <v>7.1177945205479431E-2</v>
      </c>
      <c r="P39" s="1092">
        <v>8.3713441095890365E-2</v>
      </c>
      <c r="Q39" s="1092">
        <v>9.1372567123287632E-2</v>
      </c>
      <c r="R39" s="1092">
        <v>9.2809446575342458E-2</v>
      </c>
      <c r="S39" s="1093">
        <v>13621</v>
      </c>
      <c r="T39" s="1095">
        <v>3.0499999999999999E-2</v>
      </c>
      <c r="U39" s="1095">
        <v>6.0999999999999999E-2</v>
      </c>
      <c r="V39" s="1095">
        <v>8.2000000000000003E-2</v>
      </c>
      <c r="W39" s="1095">
        <v>8.2000000000000003E-2</v>
      </c>
      <c r="X39" s="1095">
        <v>8.2000000000000003E-2</v>
      </c>
      <c r="Y39" s="289">
        <f t="shared" si="0"/>
        <v>43.33</v>
      </c>
      <c r="Z39" s="365" t="str">
        <f t="shared" si="1"/>
        <v>1</v>
      </c>
    </row>
    <row r="40" spans="1:26" x14ac:dyDescent="0.25">
      <c r="A40" s="136">
        <f t="shared" si="2"/>
        <v>39</v>
      </c>
      <c r="B40" s="1092">
        <v>293000</v>
      </c>
      <c r="C40" s="1093" t="s">
        <v>0</v>
      </c>
      <c r="D40" s="1092">
        <v>0.434</v>
      </c>
      <c r="E40" s="1094">
        <v>43738</v>
      </c>
      <c r="F40" s="1093" t="s">
        <v>10102</v>
      </c>
      <c r="G40" s="1092">
        <v>0.12713094794520544</v>
      </c>
      <c r="H40" s="1092">
        <v>0.11333910410958901</v>
      </c>
      <c r="I40" s="1092">
        <v>0.11076011232876709</v>
      </c>
      <c r="J40" s="1092">
        <v>8.8896027397260255E-2</v>
      </c>
      <c r="K40" s="1092">
        <v>7.0978750684931494E-2</v>
      </c>
      <c r="L40" s="1092">
        <v>4.7848391780821918E-2</v>
      </c>
      <c r="M40" s="1092">
        <v>4.5181917808219174E-2</v>
      </c>
      <c r="N40" s="1092">
        <v>4.3686509589041092E-2</v>
      </c>
      <c r="O40" s="1092">
        <v>4.8717953424657533E-2</v>
      </c>
      <c r="P40" s="1092">
        <v>8.1409545205479425E-2</v>
      </c>
      <c r="Q40" s="1092">
        <v>0.10383159178082192</v>
      </c>
      <c r="R40" s="1092">
        <v>0.11821914794520548</v>
      </c>
      <c r="S40" s="1093">
        <v>13622</v>
      </c>
      <c r="T40" s="1095">
        <v>3.9600000000000003E-2</v>
      </c>
      <c r="U40" s="1095">
        <v>7.9100000000000004E-2</v>
      </c>
      <c r="V40" s="1095">
        <v>0.1426</v>
      </c>
      <c r="W40" s="1095">
        <v>0.1426</v>
      </c>
      <c r="X40" s="1095">
        <v>0.1426</v>
      </c>
      <c r="Y40" s="289">
        <f t="shared" si="0"/>
        <v>43.33</v>
      </c>
      <c r="Z40" s="365" t="str">
        <f t="shared" si="1"/>
        <v>2</v>
      </c>
    </row>
    <row r="41" spans="1:26" x14ac:dyDescent="0.25">
      <c r="A41" s="136">
        <f t="shared" si="2"/>
        <v>40</v>
      </c>
      <c r="B41" s="1092">
        <v>293000</v>
      </c>
      <c r="C41" s="1093" t="s">
        <v>0</v>
      </c>
      <c r="D41" s="1092">
        <v>0.314</v>
      </c>
      <c r="E41" s="1094">
        <v>43738</v>
      </c>
      <c r="F41" s="1093" t="s">
        <v>10103</v>
      </c>
      <c r="G41" s="1092">
        <v>0.15236659178082199</v>
      </c>
      <c r="H41" s="1092">
        <v>0.13486618082191779</v>
      </c>
      <c r="I41" s="1092">
        <v>0.12497572054794523</v>
      </c>
      <c r="J41" s="1092">
        <v>9.1000227397260283E-2</v>
      </c>
      <c r="K41" s="1092">
        <v>5.9449912328767118E-2</v>
      </c>
      <c r="L41" s="1092">
        <v>2.9100372602739726E-2</v>
      </c>
      <c r="M41" s="1092">
        <v>2.445414246575342E-2</v>
      </c>
      <c r="N41" s="1092">
        <v>2.3271465753424661E-2</v>
      </c>
      <c r="O41" s="1092">
        <v>3.0460153424657539E-2</v>
      </c>
      <c r="P41" s="1092">
        <v>7.758441917808219E-2</v>
      </c>
      <c r="Q41" s="1092">
        <v>0.11601418356164384</v>
      </c>
      <c r="R41" s="1092">
        <v>0.13645663013698631</v>
      </c>
      <c r="S41" s="1093">
        <v>13623</v>
      </c>
      <c r="T41" s="1095">
        <v>5.3800000000000001E-2</v>
      </c>
      <c r="U41" s="1095">
        <v>0.1076</v>
      </c>
      <c r="V41" s="1095">
        <v>5.1200000000000002E-2</v>
      </c>
      <c r="W41" s="1095">
        <v>5.1200000000000002E-2</v>
      </c>
      <c r="X41" s="1095">
        <v>5.1200000000000002E-2</v>
      </c>
      <c r="Y41" s="289">
        <f t="shared" si="0"/>
        <v>43.33</v>
      </c>
      <c r="Z41" s="365" t="str">
        <f t="shared" si="1"/>
        <v>3</v>
      </c>
    </row>
    <row r="42" spans="1:26" x14ac:dyDescent="0.25">
      <c r="A42" s="136">
        <f t="shared" si="2"/>
        <v>41</v>
      </c>
      <c r="B42" s="1092">
        <v>293000</v>
      </c>
      <c r="C42" s="1093" t="s">
        <v>1</v>
      </c>
      <c r="D42" s="1092">
        <v>0.55800000000000005</v>
      </c>
      <c r="E42" s="1094">
        <v>43738</v>
      </c>
      <c r="F42" s="1093" t="s">
        <v>10101</v>
      </c>
      <c r="G42" s="1092">
        <v>0.10323391780821919</v>
      </c>
      <c r="H42" s="1092">
        <v>9.2826726027397277E-2</v>
      </c>
      <c r="I42" s="1092">
        <v>9.480147945205479E-2</v>
      </c>
      <c r="J42" s="1092">
        <v>8.4912991780821914E-2</v>
      </c>
      <c r="K42" s="1092">
        <v>7.8301610958904103E-2</v>
      </c>
      <c r="L42" s="1092">
        <v>6.9774704109589053E-2</v>
      </c>
      <c r="M42" s="1092">
        <v>6.9876789041095899E-2</v>
      </c>
      <c r="N42" s="1092">
        <v>6.7970178082191787E-2</v>
      </c>
      <c r="O42" s="1092">
        <v>7.1918309589041093E-2</v>
      </c>
      <c r="P42" s="1092">
        <v>8.5396953424657529E-2</v>
      </c>
      <c r="Q42" s="1092">
        <v>9.2859698630136989E-2</v>
      </c>
      <c r="R42" s="1092">
        <v>8.8126641095890412E-2</v>
      </c>
      <c r="S42" s="1093">
        <v>13654</v>
      </c>
      <c r="T42" s="1095">
        <v>3.2099999999999997E-2</v>
      </c>
      <c r="U42" s="1095">
        <v>6.4199999999999993E-2</v>
      </c>
      <c r="V42" s="1095">
        <v>6.25E-2</v>
      </c>
      <c r="W42" s="1095">
        <v>6.25E-2</v>
      </c>
      <c r="X42" s="1095">
        <v>6.25E-2</v>
      </c>
      <c r="Y42" s="289">
        <f t="shared" si="0"/>
        <v>43.33</v>
      </c>
      <c r="Z42" s="365" t="str">
        <f t="shared" si="1"/>
        <v>1</v>
      </c>
    </row>
    <row r="43" spans="1:26" x14ac:dyDescent="0.25">
      <c r="A43" s="136">
        <f t="shared" si="2"/>
        <v>42</v>
      </c>
      <c r="B43" s="1092">
        <v>293000</v>
      </c>
      <c r="C43" s="1093" t="s">
        <v>26</v>
      </c>
      <c r="D43" s="1092">
        <v>0.307</v>
      </c>
      <c r="E43" s="1094">
        <v>43738</v>
      </c>
      <c r="F43" s="1093" t="s">
        <v>10103</v>
      </c>
      <c r="G43" s="1092">
        <v>0.15248202191780821</v>
      </c>
      <c r="H43" s="1092">
        <v>0.13208893150684936</v>
      </c>
      <c r="I43" s="1092">
        <v>0.12333129315068495</v>
      </c>
      <c r="J43" s="1092">
        <v>9.0113838356164377E-2</v>
      </c>
      <c r="K43" s="1092">
        <v>5.8560550684931489E-2</v>
      </c>
      <c r="L43" s="1092">
        <v>3.1344893150684922E-2</v>
      </c>
      <c r="M43" s="1092">
        <v>2.1991027397260266E-2</v>
      </c>
      <c r="N43" s="1092">
        <v>2.3648717808219182E-2</v>
      </c>
      <c r="O43" s="1092">
        <v>3.9047726027397263E-2</v>
      </c>
      <c r="P43" s="1092">
        <v>7.7856695890410985E-2</v>
      </c>
      <c r="Q43" s="1092">
        <v>0.11429172876712333</v>
      </c>
      <c r="R43" s="1092">
        <v>0.13524257534246573</v>
      </c>
      <c r="S43" s="1093">
        <v>13722</v>
      </c>
      <c r="T43" s="1095">
        <v>6.83E-2</v>
      </c>
      <c r="U43" s="1095">
        <v>0.13650000000000001</v>
      </c>
      <c r="V43" s="1095">
        <v>7.8899999999999998E-2</v>
      </c>
      <c r="W43" s="1095">
        <v>7.8899999999999998E-2</v>
      </c>
      <c r="X43" s="1095">
        <v>7.8899999999999998E-2</v>
      </c>
      <c r="Y43" s="289">
        <f t="shared" si="0"/>
        <v>43.33</v>
      </c>
      <c r="Z43" s="365" t="str">
        <f t="shared" si="1"/>
        <v>3</v>
      </c>
    </row>
    <row r="44" spans="1:26" x14ac:dyDescent="0.25">
      <c r="A44" s="136">
        <f t="shared" si="2"/>
        <v>43</v>
      </c>
      <c r="B44" s="1092">
        <v>293000</v>
      </c>
      <c r="C44" s="1093" t="s">
        <v>26</v>
      </c>
      <c r="D44" s="1092">
        <v>0.435</v>
      </c>
      <c r="E44" s="1094">
        <v>43738</v>
      </c>
      <c r="F44" s="1093" t="s">
        <v>10102</v>
      </c>
      <c r="G44" s="1092">
        <v>0.12698599999999999</v>
      </c>
      <c r="H44" s="1092">
        <v>0.11139945479452054</v>
      </c>
      <c r="I44" s="1092">
        <v>0.10956596438356164</v>
      </c>
      <c r="J44" s="1092">
        <v>8.7338849315068481E-2</v>
      </c>
      <c r="K44" s="1092">
        <v>6.8870399999999998E-2</v>
      </c>
      <c r="L44" s="1092">
        <v>5.03067808219178E-2</v>
      </c>
      <c r="M44" s="1092">
        <v>4.5261326027397256E-2</v>
      </c>
      <c r="N44" s="1092">
        <v>4.5549991780821905E-2</v>
      </c>
      <c r="O44" s="1092">
        <v>5.5186136986301371E-2</v>
      </c>
      <c r="P44" s="1092">
        <v>8.0293076712328756E-2</v>
      </c>
      <c r="Q44" s="1092">
        <v>0.10206766575342463</v>
      </c>
      <c r="R44" s="1092">
        <v>0.11717435342465754</v>
      </c>
      <c r="S44" s="1093">
        <v>13721</v>
      </c>
      <c r="T44" s="1095">
        <v>5.0200000000000002E-2</v>
      </c>
      <c r="U44" s="1095">
        <v>0.1004</v>
      </c>
      <c r="V44" s="1095">
        <v>0.1191</v>
      </c>
      <c r="W44" s="1095">
        <v>0.1191</v>
      </c>
      <c r="X44" s="1095">
        <v>0.1191</v>
      </c>
      <c r="Y44" s="289">
        <f t="shared" si="0"/>
        <v>43.33</v>
      </c>
      <c r="Z44" s="365" t="str">
        <f t="shared" si="1"/>
        <v>2</v>
      </c>
    </row>
    <row r="45" spans="1:26" x14ac:dyDescent="0.25">
      <c r="A45" s="136">
        <f t="shared" si="2"/>
        <v>44</v>
      </c>
      <c r="B45" s="1092">
        <v>293000</v>
      </c>
      <c r="C45" s="1093" t="s">
        <v>26</v>
      </c>
      <c r="D45" s="1092">
        <v>0.61099999999999999</v>
      </c>
      <c r="E45" s="1094">
        <v>43738</v>
      </c>
      <c r="F45" s="1093" t="s">
        <v>10101</v>
      </c>
      <c r="G45" s="1092">
        <v>0.10145170410958898</v>
      </c>
      <c r="H45" s="1092">
        <v>9.0871506849315067E-2</v>
      </c>
      <c r="I45" s="1092">
        <v>9.4294156164383552E-2</v>
      </c>
      <c r="J45" s="1092">
        <v>8.5270917808219146E-2</v>
      </c>
      <c r="K45" s="1092">
        <v>7.9471745205479435E-2</v>
      </c>
      <c r="L45" s="1092">
        <v>6.9443427397260241E-2</v>
      </c>
      <c r="M45" s="1092">
        <v>6.9094602739726008E-2</v>
      </c>
      <c r="N45" s="1092">
        <v>6.8935652054794516E-2</v>
      </c>
      <c r="O45" s="1092">
        <v>7.1792438356164362E-2</v>
      </c>
      <c r="P45" s="1092">
        <v>8.4173326027397258E-2</v>
      </c>
      <c r="Q45" s="1092">
        <v>9.0706619178082176E-2</v>
      </c>
      <c r="R45" s="1092">
        <v>9.4493904109589022E-2</v>
      </c>
      <c r="S45" s="1093">
        <v>13720</v>
      </c>
      <c r="T45" s="1095">
        <v>3.5400000000000001E-2</v>
      </c>
      <c r="U45" s="1095">
        <v>7.0699999999999999E-2</v>
      </c>
      <c r="V45" s="1095">
        <v>0.1045</v>
      </c>
      <c r="W45" s="1095">
        <v>0.1045</v>
      </c>
      <c r="X45" s="1095">
        <v>0.1045</v>
      </c>
      <c r="Y45" s="289">
        <f t="shared" si="0"/>
        <v>43.33</v>
      </c>
      <c r="Z45" s="365" t="str">
        <f t="shared" si="1"/>
        <v>1</v>
      </c>
    </row>
    <row r="46" spans="1:26" x14ac:dyDescent="0.25">
      <c r="A46" s="136">
        <f t="shared" si="2"/>
        <v>45</v>
      </c>
      <c r="B46" s="1092">
        <v>293000</v>
      </c>
      <c r="C46" s="1093" t="s">
        <v>26</v>
      </c>
      <c r="D46" s="1092">
        <v>0.36499999999999999</v>
      </c>
      <c r="E46" s="1094">
        <v>43738</v>
      </c>
      <c r="F46" s="1093" t="s">
        <v>10100</v>
      </c>
      <c r="G46" s="1092">
        <v>0.13917464109589042</v>
      </c>
      <c r="H46" s="1092">
        <v>0.12134812328767124</v>
      </c>
      <c r="I46" s="1092">
        <v>0.11618920821917807</v>
      </c>
      <c r="J46" s="1092">
        <v>8.8955008219178094E-2</v>
      </c>
      <c r="K46" s="1092">
        <v>6.360685753424658E-2</v>
      </c>
      <c r="L46" s="1092">
        <v>4.0869698630137001E-2</v>
      </c>
      <c r="M46" s="1092">
        <v>3.4583383561643838E-2</v>
      </c>
      <c r="N46" s="1092">
        <v>3.5322942465753418E-2</v>
      </c>
      <c r="O46" s="1092">
        <v>4.7152893150684945E-2</v>
      </c>
      <c r="P46" s="1092">
        <v>7.8930331506849319E-2</v>
      </c>
      <c r="Q46" s="1092">
        <v>0.10785034520547947</v>
      </c>
      <c r="R46" s="1092">
        <v>0.12601656712328765</v>
      </c>
      <c r="S46" s="1093">
        <v>13724</v>
      </c>
      <c r="T46" s="1095">
        <v>5.5399999999999998E-2</v>
      </c>
      <c r="U46" s="1095">
        <v>0.11070000000000001</v>
      </c>
      <c r="V46" s="1095">
        <v>4.4400000000000002E-2</v>
      </c>
      <c r="W46" s="1095">
        <v>4.4400000000000002E-2</v>
      </c>
      <c r="X46" s="1095">
        <v>4.4400000000000002E-2</v>
      </c>
      <c r="Y46" s="289">
        <f t="shared" si="0"/>
        <v>43.33</v>
      </c>
      <c r="Z46" s="365" t="str">
        <f t="shared" si="1"/>
        <v>B</v>
      </c>
    </row>
    <row r="47" spans="1:26" x14ac:dyDescent="0.25">
      <c r="A47" s="136">
        <f t="shared" si="2"/>
        <v>46</v>
      </c>
      <c r="B47" s="1092">
        <v>293000</v>
      </c>
      <c r="C47" s="1093" t="s">
        <v>25</v>
      </c>
      <c r="D47" s="1092">
        <v>0.24199999999999999</v>
      </c>
      <c r="E47" s="1094">
        <v>43738</v>
      </c>
      <c r="F47" s="1093" t="s">
        <v>10104</v>
      </c>
      <c r="G47" s="1092">
        <v>0.17795950958904114</v>
      </c>
      <c r="H47" s="1092">
        <v>0.15188327671232876</v>
      </c>
      <c r="I47" s="1092">
        <v>0.1361807041095891</v>
      </c>
      <c r="J47" s="1092">
        <v>8.6139216438356189E-2</v>
      </c>
      <c r="K47" s="1092">
        <v>3.9784323287671237E-2</v>
      </c>
      <c r="L47" s="1092">
        <v>1.3699087671232882E-2</v>
      </c>
      <c r="M47" s="1092">
        <v>1.2952498630136989E-2</v>
      </c>
      <c r="N47" s="1092">
        <v>1.3223876712328771E-2</v>
      </c>
      <c r="O47" s="1092">
        <v>1.9260887671232879E-2</v>
      </c>
      <c r="P47" s="1092">
        <v>6.967270684931505E-2</v>
      </c>
      <c r="Q47" s="1092">
        <v>0.12347852876712334</v>
      </c>
      <c r="R47" s="1092">
        <v>0.15576538356164385</v>
      </c>
      <c r="S47" s="1093">
        <v>13690</v>
      </c>
      <c r="T47" s="1095">
        <v>8.3900000000000002E-2</v>
      </c>
      <c r="U47" s="1095">
        <v>0.1678</v>
      </c>
      <c r="V47" s="1095">
        <v>5.0599999999999999E-2</v>
      </c>
      <c r="W47" s="1095">
        <v>5.0599999999999999E-2</v>
      </c>
      <c r="X47" s="1095">
        <v>5.0599999999999999E-2</v>
      </c>
      <c r="Y47" s="289">
        <f t="shared" si="0"/>
        <v>43.33</v>
      </c>
      <c r="Z47" s="365" t="str">
        <f t="shared" si="1"/>
        <v>4</v>
      </c>
    </row>
    <row r="48" spans="1:26" x14ac:dyDescent="0.25">
      <c r="A48" s="136">
        <f t="shared" si="2"/>
        <v>47</v>
      </c>
      <c r="B48" s="1092">
        <v>293000</v>
      </c>
      <c r="C48" s="1093" t="s">
        <v>25</v>
      </c>
      <c r="D48" s="1092">
        <v>0.307</v>
      </c>
      <c r="E48" s="1094">
        <v>43738</v>
      </c>
      <c r="F48" s="1093" t="s">
        <v>10103</v>
      </c>
      <c r="G48" s="1092">
        <v>0.15248202191780821</v>
      </c>
      <c r="H48" s="1092">
        <v>0.13208893150684936</v>
      </c>
      <c r="I48" s="1092">
        <v>0.12333129315068495</v>
      </c>
      <c r="J48" s="1092">
        <v>9.0113838356164377E-2</v>
      </c>
      <c r="K48" s="1092">
        <v>5.8560550684931489E-2</v>
      </c>
      <c r="L48" s="1092">
        <v>3.1344893150684922E-2</v>
      </c>
      <c r="M48" s="1092">
        <v>2.1991027397260266E-2</v>
      </c>
      <c r="N48" s="1092">
        <v>2.3648717808219182E-2</v>
      </c>
      <c r="O48" s="1092">
        <v>3.9047726027397263E-2</v>
      </c>
      <c r="P48" s="1092">
        <v>7.7856695890410985E-2</v>
      </c>
      <c r="Q48" s="1092">
        <v>0.11429172876712333</v>
      </c>
      <c r="R48" s="1092">
        <v>0.13524257534246573</v>
      </c>
      <c r="S48" s="1093">
        <v>13689</v>
      </c>
      <c r="T48" s="1095">
        <v>6.83E-2</v>
      </c>
      <c r="U48" s="1095">
        <v>0.13650000000000001</v>
      </c>
      <c r="V48" s="1095">
        <v>0.10489999999999999</v>
      </c>
      <c r="W48" s="1095">
        <v>0.10489999999999999</v>
      </c>
      <c r="X48" s="1095">
        <v>0.10489999999999999</v>
      </c>
      <c r="Y48" s="289">
        <f t="shared" si="0"/>
        <v>43.33</v>
      </c>
      <c r="Z48" s="365" t="str">
        <f t="shared" si="1"/>
        <v>3</v>
      </c>
    </row>
    <row r="49" spans="1:26" x14ac:dyDescent="0.25">
      <c r="A49" s="136">
        <f t="shared" si="2"/>
        <v>48</v>
      </c>
      <c r="B49" s="1092">
        <v>293000</v>
      </c>
      <c r="C49" s="1093" t="s">
        <v>25</v>
      </c>
      <c r="D49" s="1092">
        <v>0.435</v>
      </c>
      <c r="E49" s="1094">
        <v>43738</v>
      </c>
      <c r="F49" s="1093" t="s">
        <v>10102</v>
      </c>
      <c r="G49" s="1092">
        <v>0.12698599999999999</v>
      </c>
      <c r="H49" s="1092">
        <v>0.11139945479452054</v>
      </c>
      <c r="I49" s="1092">
        <v>0.10956596438356164</v>
      </c>
      <c r="J49" s="1092">
        <v>8.7338849315068481E-2</v>
      </c>
      <c r="K49" s="1092">
        <v>6.8870399999999998E-2</v>
      </c>
      <c r="L49" s="1092">
        <v>5.03067808219178E-2</v>
      </c>
      <c r="M49" s="1092">
        <v>4.5261326027397256E-2</v>
      </c>
      <c r="N49" s="1092">
        <v>4.5549991780821905E-2</v>
      </c>
      <c r="O49" s="1092">
        <v>5.5186136986301371E-2</v>
      </c>
      <c r="P49" s="1092">
        <v>8.0293076712328756E-2</v>
      </c>
      <c r="Q49" s="1092">
        <v>0.10206766575342463</v>
      </c>
      <c r="R49" s="1092">
        <v>0.11717435342465754</v>
      </c>
      <c r="S49" s="1093">
        <v>13688</v>
      </c>
      <c r="T49" s="1095">
        <v>5.0200000000000002E-2</v>
      </c>
      <c r="U49" s="1095">
        <v>0.1004</v>
      </c>
      <c r="V49" s="1095">
        <v>5.7500000000000002E-2</v>
      </c>
      <c r="W49" s="1095">
        <v>5.7500000000000002E-2</v>
      </c>
      <c r="X49" s="1095">
        <v>5.7500000000000002E-2</v>
      </c>
      <c r="Y49" s="289">
        <f t="shared" si="0"/>
        <v>43.33</v>
      </c>
      <c r="Z49" s="365" t="str">
        <f t="shared" si="1"/>
        <v>2</v>
      </c>
    </row>
    <row r="50" spans="1:26" x14ac:dyDescent="0.25">
      <c r="A50" s="136">
        <f t="shared" si="2"/>
        <v>49</v>
      </c>
      <c r="B50" s="1092">
        <v>293000</v>
      </c>
      <c r="C50" s="1093" t="s">
        <v>25</v>
      </c>
      <c r="D50" s="1092">
        <v>0.61099999999999999</v>
      </c>
      <c r="E50" s="1094">
        <v>43738</v>
      </c>
      <c r="F50" s="1093" t="s">
        <v>10101</v>
      </c>
      <c r="G50" s="1092">
        <v>0.10145170410958898</v>
      </c>
      <c r="H50" s="1092">
        <v>9.0871506849315067E-2</v>
      </c>
      <c r="I50" s="1092">
        <v>9.4294156164383552E-2</v>
      </c>
      <c r="J50" s="1092">
        <v>8.5270917808219146E-2</v>
      </c>
      <c r="K50" s="1092">
        <v>7.9471745205479435E-2</v>
      </c>
      <c r="L50" s="1092">
        <v>6.9443427397260241E-2</v>
      </c>
      <c r="M50" s="1092">
        <v>6.9094602739726008E-2</v>
      </c>
      <c r="N50" s="1092">
        <v>6.8935652054794516E-2</v>
      </c>
      <c r="O50" s="1092">
        <v>7.1792438356164362E-2</v>
      </c>
      <c r="P50" s="1092">
        <v>8.4173326027397258E-2</v>
      </c>
      <c r="Q50" s="1092">
        <v>9.0706619178082176E-2</v>
      </c>
      <c r="R50" s="1092">
        <v>9.4493904109589022E-2</v>
      </c>
      <c r="S50" s="1093">
        <v>13687</v>
      </c>
      <c r="T50" s="1095">
        <v>3.5400000000000001E-2</v>
      </c>
      <c r="U50" s="1095">
        <v>7.0699999999999999E-2</v>
      </c>
      <c r="V50" s="1095">
        <v>7.0699999999999999E-2</v>
      </c>
      <c r="W50" s="1095">
        <v>7.0699999999999999E-2</v>
      </c>
      <c r="X50" s="1095">
        <v>7.0699999999999999E-2</v>
      </c>
      <c r="Y50" s="289">
        <f t="shared" si="0"/>
        <v>43.33</v>
      </c>
      <c r="Z50" s="365" t="str">
        <f t="shared" si="1"/>
        <v>1</v>
      </c>
    </row>
    <row r="51" spans="1:26" x14ac:dyDescent="0.25">
      <c r="A51" s="136">
        <f t="shared" si="2"/>
        <v>50</v>
      </c>
      <c r="B51" s="1092">
        <v>293000</v>
      </c>
      <c r="C51" s="1093" t="s">
        <v>25</v>
      </c>
      <c r="D51" s="1092">
        <v>0.36499999999999999</v>
      </c>
      <c r="E51" s="1094">
        <v>43738</v>
      </c>
      <c r="F51" s="1093" t="s">
        <v>10100</v>
      </c>
      <c r="G51" s="1092">
        <v>0.13917464109589042</v>
      </c>
      <c r="H51" s="1092">
        <v>0.12134812328767124</v>
      </c>
      <c r="I51" s="1092">
        <v>0.11618920821917807</v>
      </c>
      <c r="J51" s="1092">
        <v>8.8955008219178094E-2</v>
      </c>
      <c r="K51" s="1092">
        <v>6.360685753424658E-2</v>
      </c>
      <c r="L51" s="1092">
        <v>4.0869698630137001E-2</v>
      </c>
      <c r="M51" s="1092">
        <v>3.4583383561643838E-2</v>
      </c>
      <c r="N51" s="1092">
        <v>3.5322942465753418E-2</v>
      </c>
      <c r="O51" s="1092">
        <v>4.7152893150684945E-2</v>
      </c>
      <c r="P51" s="1092">
        <v>7.8930331506849319E-2</v>
      </c>
      <c r="Q51" s="1092">
        <v>0.10785034520547947</v>
      </c>
      <c r="R51" s="1092">
        <v>0.12601656712328765</v>
      </c>
      <c r="S51" s="1093">
        <v>13691</v>
      </c>
      <c r="T51" s="1095">
        <v>5.5399999999999998E-2</v>
      </c>
      <c r="U51" s="1095">
        <v>0.11070000000000001</v>
      </c>
      <c r="V51" s="1095">
        <v>7.3599999999999999E-2</v>
      </c>
      <c r="W51" s="1095">
        <v>7.3599999999999999E-2</v>
      </c>
      <c r="X51" s="1095">
        <v>7.3599999999999999E-2</v>
      </c>
      <c r="Y51" s="289">
        <f t="shared" si="0"/>
        <v>43.33</v>
      </c>
      <c r="Z51" s="365" t="str">
        <f t="shared" si="1"/>
        <v>B</v>
      </c>
    </row>
    <row r="52" spans="1:26" x14ac:dyDescent="0.25">
      <c r="A52" s="136">
        <f t="shared" si="2"/>
        <v>51</v>
      </c>
      <c r="B52" s="1092">
        <v>293000</v>
      </c>
      <c r="C52" s="1093" t="s">
        <v>28</v>
      </c>
      <c r="D52" s="1092">
        <v>0.435</v>
      </c>
      <c r="E52" s="1094">
        <v>43738</v>
      </c>
      <c r="F52" s="1093" t="s">
        <v>10102</v>
      </c>
      <c r="G52" s="1092">
        <v>0.12698599999999999</v>
      </c>
      <c r="H52" s="1092">
        <v>0.11139945479452054</v>
      </c>
      <c r="I52" s="1092">
        <v>0.10956596438356164</v>
      </c>
      <c r="J52" s="1092">
        <v>8.7338849315068481E-2</v>
      </c>
      <c r="K52" s="1092">
        <v>6.8870399999999998E-2</v>
      </c>
      <c r="L52" s="1092">
        <v>5.03067808219178E-2</v>
      </c>
      <c r="M52" s="1092">
        <v>4.5261326027397256E-2</v>
      </c>
      <c r="N52" s="1092">
        <v>4.5549991780821905E-2</v>
      </c>
      <c r="O52" s="1092">
        <v>5.5186136986301371E-2</v>
      </c>
      <c r="P52" s="1092">
        <v>8.0293076712328756E-2</v>
      </c>
      <c r="Q52" s="1092">
        <v>0.10206766575342463</v>
      </c>
      <c r="R52" s="1092">
        <v>0.11717435342465754</v>
      </c>
      <c r="S52" s="1093">
        <v>13787</v>
      </c>
      <c r="T52" s="1095">
        <v>5.0200000000000002E-2</v>
      </c>
      <c r="U52" s="1095">
        <v>0.1004</v>
      </c>
      <c r="V52" s="1095">
        <v>9.9500000000000005E-2</v>
      </c>
      <c r="W52" s="1095">
        <v>9.9500000000000005E-2</v>
      </c>
      <c r="X52" s="1095">
        <v>9.9500000000000005E-2</v>
      </c>
      <c r="Y52" s="289">
        <f t="shared" si="0"/>
        <v>43.33</v>
      </c>
      <c r="Z52" s="365" t="str">
        <f t="shared" si="1"/>
        <v>2</v>
      </c>
    </row>
    <row r="53" spans="1:26" x14ac:dyDescent="0.25">
      <c r="A53" s="136">
        <f t="shared" si="2"/>
        <v>52</v>
      </c>
      <c r="B53" s="1092">
        <v>293000</v>
      </c>
      <c r="C53" s="1093" t="s">
        <v>28</v>
      </c>
      <c r="D53" s="1092">
        <v>0.61099999999999999</v>
      </c>
      <c r="E53" s="1094">
        <v>43738</v>
      </c>
      <c r="F53" s="1093" t="s">
        <v>10101</v>
      </c>
      <c r="G53" s="1092">
        <v>0.10145170410958898</v>
      </c>
      <c r="H53" s="1092">
        <v>9.0871506849315067E-2</v>
      </c>
      <c r="I53" s="1092">
        <v>9.4294156164383552E-2</v>
      </c>
      <c r="J53" s="1092">
        <v>8.5270917808219146E-2</v>
      </c>
      <c r="K53" s="1092">
        <v>7.9471745205479435E-2</v>
      </c>
      <c r="L53" s="1092">
        <v>6.9443427397260241E-2</v>
      </c>
      <c r="M53" s="1092">
        <v>6.9094602739726008E-2</v>
      </c>
      <c r="N53" s="1092">
        <v>6.8935652054794516E-2</v>
      </c>
      <c r="O53" s="1092">
        <v>7.1792438356164362E-2</v>
      </c>
      <c r="P53" s="1092">
        <v>8.4173326027397258E-2</v>
      </c>
      <c r="Q53" s="1092">
        <v>9.0706619178082176E-2</v>
      </c>
      <c r="R53" s="1092">
        <v>9.4493904109589022E-2</v>
      </c>
      <c r="S53" s="1093">
        <v>13786</v>
      </c>
      <c r="T53" s="1095">
        <v>3.5400000000000001E-2</v>
      </c>
      <c r="U53" s="1095">
        <v>7.0699999999999999E-2</v>
      </c>
      <c r="V53" s="1095">
        <v>0.12970000000000001</v>
      </c>
      <c r="W53" s="1095">
        <v>0.12970000000000001</v>
      </c>
      <c r="X53" s="1095">
        <v>0.12970000000000001</v>
      </c>
      <c r="Y53" s="289">
        <f t="shared" si="0"/>
        <v>43.33</v>
      </c>
      <c r="Z53" s="365" t="str">
        <f t="shared" si="1"/>
        <v>1</v>
      </c>
    </row>
    <row r="54" spans="1:26" x14ac:dyDescent="0.25">
      <c r="A54" s="136">
        <f t="shared" si="2"/>
        <v>53</v>
      </c>
      <c r="B54" s="1092">
        <v>293000</v>
      </c>
      <c r="C54" s="1093" t="s">
        <v>28</v>
      </c>
      <c r="D54" s="1092">
        <v>0.36499999999999999</v>
      </c>
      <c r="E54" s="1094">
        <v>43738</v>
      </c>
      <c r="F54" s="1093" t="s">
        <v>10100</v>
      </c>
      <c r="G54" s="1092">
        <v>0.13917464109589042</v>
      </c>
      <c r="H54" s="1092">
        <v>0.12134812328767124</v>
      </c>
      <c r="I54" s="1092">
        <v>0.11618920821917807</v>
      </c>
      <c r="J54" s="1092">
        <v>8.8955008219178094E-2</v>
      </c>
      <c r="K54" s="1092">
        <v>6.360685753424658E-2</v>
      </c>
      <c r="L54" s="1092">
        <v>4.0869698630137001E-2</v>
      </c>
      <c r="M54" s="1092">
        <v>3.4583383561643838E-2</v>
      </c>
      <c r="N54" s="1092">
        <v>3.5322942465753418E-2</v>
      </c>
      <c r="O54" s="1092">
        <v>4.7152893150684945E-2</v>
      </c>
      <c r="P54" s="1092">
        <v>7.8930331506849319E-2</v>
      </c>
      <c r="Q54" s="1092">
        <v>0.10785034520547947</v>
      </c>
      <c r="R54" s="1092">
        <v>0.12601656712328765</v>
      </c>
      <c r="S54" s="1093">
        <v>13790</v>
      </c>
      <c r="T54" s="1095">
        <v>5.5399999999999998E-2</v>
      </c>
      <c r="U54" s="1095">
        <v>0.11070000000000001</v>
      </c>
      <c r="V54" s="1095">
        <v>5.3999999999999999E-2</v>
      </c>
      <c r="W54" s="1095">
        <v>5.3999999999999999E-2</v>
      </c>
      <c r="X54" s="1095">
        <v>5.3999999999999999E-2</v>
      </c>
      <c r="Y54" s="289">
        <f t="shared" si="0"/>
        <v>43.33</v>
      </c>
      <c r="Z54" s="365" t="str">
        <f t="shared" si="1"/>
        <v>B</v>
      </c>
    </row>
    <row r="55" spans="1:26" x14ac:dyDescent="0.25">
      <c r="A55" s="136">
        <f t="shared" si="2"/>
        <v>54</v>
      </c>
      <c r="B55" s="1092">
        <v>293000</v>
      </c>
      <c r="C55" s="1093" t="s">
        <v>27</v>
      </c>
      <c r="D55" s="1092">
        <v>0.24199999999999999</v>
      </c>
      <c r="E55" s="1094">
        <v>43738</v>
      </c>
      <c r="F55" s="1093" t="s">
        <v>10104</v>
      </c>
      <c r="G55" s="1092">
        <v>0.17795950958904114</v>
      </c>
      <c r="H55" s="1092">
        <v>0.15188327671232876</v>
      </c>
      <c r="I55" s="1092">
        <v>0.1361807041095891</v>
      </c>
      <c r="J55" s="1092">
        <v>8.6139216438356189E-2</v>
      </c>
      <c r="K55" s="1092">
        <v>3.9784323287671237E-2</v>
      </c>
      <c r="L55" s="1092">
        <v>1.3699087671232882E-2</v>
      </c>
      <c r="M55" s="1092">
        <v>1.2952498630136989E-2</v>
      </c>
      <c r="N55" s="1092">
        <v>1.3223876712328771E-2</v>
      </c>
      <c r="O55" s="1092">
        <v>1.9260887671232879E-2</v>
      </c>
      <c r="P55" s="1092">
        <v>6.967270684931505E-2</v>
      </c>
      <c r="Q55" s="1092">
        <v>0.12347852876712334</v>
      </c>
      <c r="R55" s="1092">
        <v>0.15576538356164385</v>
      </c>
      <c r="S55" s="1093">
        <v>13756</v>
      </c>
      <c r="T55" s="1095">
        <v>8.3900000000000002E-2</v>
      </c>
      <c r="U55" s="1095">
        <v>0.1678</v>
      </c>
      <c r="V55" s="1095">
        <v>6.0600000000000001E-2</v>
      </c>
      <c r="W55" s="1095">
        <v>6.0600000000000001E-2</v>
      </c>
      <c r="X55" s="1095">
        <v>6.0600000000000001E-2</v>
      </c>
      <c r="Y55" s="289">
        <f t="shared" si="0"/>
        <v>43.33</v>
      </c>
      <c r="Z55" s="365" t="str">
        <f t="shared" si="1"/>
        <v>4</v>
      </c>
    </row>
    <row r="56" spans="1:26" x14ac:dyDescent="0.25">
      <c r="A56" s="136">
        <f t="shared" si="2"/>
        <v>55</v>
      </c>
      <c r="B56" s="1092">
        <v>293000</v>
      </c>
      <c r="C56" s="1093" t="s">
        <v>27</v>
      </c>
      <c r="D56" s="1092">
        <v>0.307</v>
      </c>
      <c r="E56" s="1094">
        <v>43738</v>
      </c>
      <c r="F56" s="1093" t="s">
        <v>10103</v>
      </c>
      <c r="G56" s="1092">
        <v>0.15248202191780821</v>
      </c>
      <c r="H56" s="1092">
        <v>0.13208893150684936</v>
      </c>
      <c r="I56" s="1092">
        <v>0.12333129315068495</v>
      </c>
      <c r="J56" s="1092">
        <v>9.0113838356164377E-2</v>
      </c>
      <c r="K56" s="1092">
        <v>5.8560550684931489E-2</v>
      </c>
      <c r="L56" s="1092">
        <v>3.1344893150684922E-2</v>
      </c>
      <c r="M56" s="1092">
        <v>2.1991027397260266E-2</v>
      </c>
      <c r="N56" s="1092">
        <v>2.3648717808219182E-2</v>
      </c>
      <c r="O56" s="1092">
        <v>3.9047726027397263E-2</v>
      </c>
      <c r="P56" s="1092">
        <v>7.7856695890410985E-2</v>
      </c>
      <c r="Q56" s="1092">
        <v>0.11429172876712333</v>
      </c>
      <c r="R56" s="1092">
        <v>0.13524257534246573</v>
      </c>
      <c r="S56" s="1093">
        <v>13755</v>
      </c>
      <c r="T56" s="1095">
        <v>6.83E-2</v>
      </c>
      <c r="U56" s="1095">
        <v>0.13650000000000001</v>
      </c>
      <c r="V56" s="1095">
        <v>0.11070000000000001</v>
      </c>
      <c r="W56" s="1095">
        <v>0.11070000000000001</v>
      </c>
      <c r="X56" s="1095">
        <v>0.11070000000000001</v>
      </c>
      <c r="Y56" s="289">
        <f t="shared" si="0"/>
        <v>43.33</v>
      </c>
      <c r="Z56" s="365" t="str">
        <f t="shared" si="1"/>
        <v>3</v>
      </c>
    </row>
    <row r="57" spans="1:26" x14ac:dyDescent="0.25">
      <c r="A57" s="136">
        <f t="shared" si="2"/>
        <v>56</v>
      </c>
      <c r="B57" s="1092">
        <v>293000</v>
      </c>
      <c r="C57" s="1093" t="s">
        <v>27</v>
      </c>
      <c r="D57" s="1092">
        <v>0.435</v>
      </c>
      <c r="E57" s="1094">
        <v>43738</v>
      </c>
      <c r="F57" s="1093" t="s">
        <v>10102</v>
      </c>
      <c r="G57" s="1092">
        <v>0.12698599999999999</v>
      </c>
      <c r="H57" s="1092">
        <v>0.11139945479452054</v>
      </c>
      <c r="I57" s="1092">
        <v>0.10956596438356164</v>
      </c>
      <c r="J57" s="1092">
        <v>8.7338849315068481E-2</v>
      </c>
      <c r="K57" s="1092">
        <v>6.8870399999999998E-2</v>
      </c>
      <c r="L57" s="1092">
        <v>5.03067808219178E-2</v>
      </c>
      <c r="M57" s="1092">
        <v>4.5261326027397256E-2</v>
      </c>
      <c r="N57" s="1092">
        <v>4.5549991780821905E-2</v>
      </c>
      <c r="O57" s="1092">
        <v>5.5186136986301371E-2</v>
      </c>
      <c r="P57" s="1092">
        <v>8.0293076712328756E-2</v>
      </c>
      <c r="Q57" s="1092">
        <v>0.10206766575342463</v>
      </c>
      <c r="R57" s="1092">
        <v>0.11717435342465754</v>
      </c>
      <c r="S57" s="1093">
        <v>13754</v>
      </c>
      <c r="T57" s="1095">
        <v>5.0200000000000002E-2</v>
      </c>
      <c r="U57" s="1095">
        <v>0.1004</v>
      </c>
      <c r="V57" s="1095">
        <v>0.1326</v>
      </c>
      <c r="W57" s="1095">
        <v>0.1326</v>
      </c>
      <c r="X57" s="1095">
        <v>0.1326</v>
      </c>
      <c r="Y57" s="289">
        <f t="shared" si="0"/>
        <v>43.33</v>
      </c>
      <c r="Z57" s="365" t="str">
        <f t="shared" si="1"/>
        <v>2</v>
      </c>
    </row>
    <row r="58" spans="1:26" x14ac:dyDescent="0.25">
      <c r="A58" s="136">
        <f t="shared" si="2"/>
        <v>57</v>
      </c>
      <c r="B58" s="1092">
        <v>293000</v>
      </c>
      <c r="C58" s="1093" t="s">
        <v>27</v>
      </c>
      <c r="D58" s="1092">
        <v>0.61099999999999999</v>
      </c>
      <c r="E58" s="1094">
        <v>43738</v>
      </c>
      <c r="F58" s="1093" t="s">
        <v>10101</v>
      </c>
      <c r="G58" s="1092">
        <v>0.10145170410958898</v>
      </c>
      <c r="H58" s="1092">
        <v>9.0871506849315067E-2</v>
      </c>
      <c r="I58" s="1092">
        <v>9.4294156164383552E-2</v>
      </c>
      <c r="J58" s="1092">
        <v>8.5270917808219146E-2</v>
      </c>
      <c r="K58" s="1092">
        <v>7.9471745205479435E-2</v>
      </c>
      <c r="L58" s="1092">
        <v>6.9443427397260241E-2</v>
      </c>
      <c r="M58" s="1092">
        <v>6.9094602739726008E-2</v>
      </c>
      <c r="N58" s="1092">
        <v>6.8935652054794516E-2</v>
      </c>
      <c r="O58" s="1092">
        <v>7.1792438356164362E-2</v>
      </c>
      <c r="P58" s="1092">
        <v>8.4173326027397258E-2</v>
      </c>
      <c r="Q58" s="1092">
        <v>9.0706619178082176E-2</v>
      </c>
      <c r="R58" s="1092">
        <v>9.4493904109589022E-2</v>
      </c>
      <c r="S58" s="1093">
        <v>13753</v>
      </c>
      <c r="T58" s="1095">
        <v>3.5400000000000001E-2</v>
      </c>
      <c r="U58" s="1095">
        <v>7.0699999999999999E-2</v>
      </c>
      <c r="V58" s="1095">
        <v>5.4100000000000002E-2</v>
      </c>
      <c r="W58" s="1095">
        <v>5.4100000000000002E-2</v>
      </c>
      <c r="X58" s="1095">
        <v>5.4100000000000002E-2</v>
      </c>
      <c r="Y58" s="289">
        <f t="shared" si="0"/>
        <v>43.33</v>
      </c>
      <c r="Z58" s="365" t="str">
        <f t="shared" si="1"/>
        <v>1</v>
      </c>
    </row>
    <row r="59" spans="1:26" x14ac:dyDescent="0.25">
      <c r="A59" s="136">
        <f t="shared" si="2"/>
        <v>58</v>
      </c>
      <c r="B59" s="1092">
        <v>293000</v>
      </c>
      <c r="C59" s="1093" t="s">
        <v>27</v>
      </c>
      <c r="D59" s="1092">
        <v>0.36499999999999999</v>
      </c>
      <c r="E59" s="1094">
        <v>43738</v>
      </c>
      <c r="F59" s="1093" t="s">
        <v>10100</v>
      </c>
      <c r="G59" s="1092">
        <v>0.13917464109589042</v>
      </c>
      <c r="H59" s="1092">
        <v>0.12134812328767124</v>
      </c>
      <c r="I59" s="1092">
        <v>0.11618920821917807</v>
      </c>
      <c r="J59" s="1092">
        <v>8.8955008219178094E-2</v>
      </c>
      <c r="K59" s="1092">
        <v>6.360685753424658E-2</v>
      </c>
      <c r="L59" s="1092">
        <v>4.0869698630137001E-2</v>
      </c>
      <c r="M59" s="1092">
        <v>3.4583383561643838E-2</v>
      </c>
      <c r="N59" s="1092">
        <v>3.5322942465753418E-2</v>
      </c>
      <c r="O59" s="1092">
        <v>4.7152893150684945E-2</v>
      </c>
      <c r="P59" s="1092">
        <v>7.8930331506849319E-2</v>
      </c>
      <c r="Q59" s="1092">
        <v>0.10785034520547947</v>
      </c>
      <c r="R59" s="1092">
        <v>0.12601656712328765</v>
      </c>
      <c r="S59" s="1093">
        <v>13757</v>
      </c>
      <c r="T59" s="1095">
        <v>5.5399999999999998E-2</v>
      </c>
      <c r="U59" s="1095">
        <v>0.11070000000000001</v>
      </c>
      <c r="V59" s="1095">
        <v>6.1699999999999998E-2</v>
      </c>
      <c r="W59" s="1095">
        <v>6.1699999999999998E-2</v>
      </c>
      <c r="X59" s="1095">
        <v>6.1699999999999998E-2</v>
      </c>
      <c r="Y59" s="289">
        <f t="shared" si="0"/>
        <v>43.33</v>
      </c>
      <c r="Z59" s="365" t="str">
        <f t="shared" si="1"/>
        <v>B</v>
      </c>
    </row>
    <row r="60" spans="1:26" x14ac:dyDescent="0.25">
      <c r="A60" s="136">
        <f t="shared" si="2"/>
        <v>59</v>
      </c>
      <c r="B60" s="1092">
        <v>293000</v>
      </c>
      <c r="C60" s="1093" t="s">
        <v>26</v>
      </c>
      <c r="D60" s="1092">
        <v>0.24199999999999999</v>
      </c>
      <c r="E60" s="1094">
        <v>43738</v>
      </c>
      <c r="F60" s="1093" t="s">
        <v>10104</v>
      </c>
      <c r="G60" s="1092">
        <v>0.17795950958904114</v>
      </c>
      <c r="H60" s="1092">
        <v>0.15188327671232876</v>
      </c>
      <c r="I60" s="1092">
        <v>0.1361807041095891</v>
      </c>
      <c r="J60" s="1092">
        <v>8.6139216438356189E-2</v>
      </c>
      <c r="K60" s="1092">
        <v>3.9784323287671237E-2</v>
      </c>
      <c r="L60" s="1092">
        <v>1.3699087671232882E-2</v>
      </c>
      <c r="M60" s="1092">
        <v>1.2952498630136989E-2</v>
      </c>
      <c r="N60" s="1092">
        <v>1.3223876712328771E-2</v>
      </c>
      <c r="O60" s="1092">
        <v>1.9260887671232879E-2</v>
      </c>
      <c r="P60" s="1092">
        <v>6.967270684931505E-2</v>
      </c>
      <c r="Q60" s="1092">
        <v>0.12347852876712334</v>
      </c>
      <c r="R60" s="1092">
        <v>0.15576538356164385</v>
      </c>
      <c r="S60" s="1093">
        <v>13723</v>
      </c>
      <c r="T60" s="1095">
        <v>8.3900000000000002E-2</v>
      </c>
      <c r="U60" s="1095">
        <v>0.1678</v>
      </c>
      <c r="V60" s="1095">
        <v>8.09E-2</v>
      </c>
      <c r="W60" s="1095">
        <v>8.09E-2</v>
      </c>
      <c r="X60" s="1095">
        <v>8.09E-2</v>
      </c>
      <c r="Y60" s="289">
        <f t="shared" si="0"/>
        <v>43.33</v>
      </c>
      <c r="Z60" s="365" t="str">
        <f t="shared" si="1"/>
        <v>4</v>
      </c>
    </row>
    <row r="61" spans="1:26" x14ac:dyDescent="0.25">
      <c r="A61" s="136">
        <f t="shared" si="2"/>
        <v>60</v>
      </c>
      <c r="B61" s="1092">
        <v>293000</v>
      </c>
      <c r="C61" s="1093" t="s">
        <v>2</v>
      </c>
      <c r="D61" s="1092">
        <v>0.55900000000000005</v>
      </c>
      <c r="E61" s="1094">
        <v>43738</v>
      </c>
      <c r="F61" s="1093" t="s">
        <v>10101</v>
      </c>
      <c r="G61" s="1092">
        <v>0.10513589315068489</v>
      </c>
      <c r="H61" s="1092">
        <v>9.397384657534244E-2</v>
      </c>
      <c r="I61" s="1092">
        <v>9.5821139726027363E-2</v>
      </c>
      <c r="J61" s="1092">
        <v>8.4923832876712319E-2</v>
      </c>
      <c r="K61" s="1092">
        <v>7.6719608219178087E-2</v>
      </c>
      <c r="L61" s="1092">
        <v>6.8147526027397237E-2</v>
      </c>
      <c r="M61" s="1092">
        <v>6.7457523287671226E-2</v>
      </c>
      <c r="N61" s="1092">
        <v>6.6871052054794516E-2</v>
      </c>
      <c r="O61" s="1092">
        <v>7.0340517808219177E-2</v>
      </c>
      <c r="P61" s="1092">
        <v>8.476979178082189E-2</v>
      </c>
      <c r="Q61" s="1092">
        <v>9.3249682191780842E-2</v>
      </c>
      <c r="R61" s="1092">
        <v>9.2589586301369833E-2</v>
      </c>
      <c r="S61" s="1093">
        <v>13852</v>
      </c>
      <c r="T61" s="1095">
        <v>3.6799999999999999E-2</v>
      </c>
      <c r="U61" s="1095">
        <v>7.3599999999999999E-2</v>
      </c>
      <c r="V61" s="1095">
        <v>8.1600000000000006E-2</v>
      </c>
      <c r="W61" s="1095">
        <v>8.1600000000000006E-2</v>
      </c>
      <c r="X61" s="1095">
        <v>8.1600000000000006E-2</v>
      </c>
      <c r="Y61" s="289">
        <f t="shared" si="0"/>
        <v>43.33</v>
      </c>
      <c r="Z61" s="365" t="str">
        <f t="shared" si="1"/>
        <v>1</v>
      </c>
    </row>
    <row r="62" spans="1:26" x14ac:dyDescent="0.25">
      <c r="A62" s="136">
        <f t="shared" si="2"/>
        <v>61</v>
      </c>
      <c r="B62" s="1092">
        <v>293000</v>
      </c>
      <c r="C62" s="1093" t="s">
        <v>2</v>
      </c>
      <c r="D62" s="1092">
        <v>0.36199999999999999</v>
      </c>
      <c r="E62" s="1094">
        <v>43738</v>
      </c>
      <c r="F62" s="1093" t="s">
        <v>10100</v>
      </c>
      <c r="G62" s="1092">
        <v>0.14220344657534248</v>
      </c>
      <c r="H62" s="1092">
        <v>0.12442068767123289</v>
      </c>
      <c r="I62" s="1092">
        <v>0.11732119999999997</v>
      </c>
      <c r="J62" s="1092">
        <v>8.8197490410958881E-2</v>
      </c>
      <c r="K62" s="1092">
        <v>6.0795205479452052E-2</v>
      </c>
      <c r="L62" s="1092">
        <v>3.9752641095890419E-2</v>
      </c>
      <c r="M62" s="1092">
        <v>3.4590512328767128E-2</v>
      </c>
      <c r="N62" s="1092">
        <v>3.4164736986301382E-2</v>
      </c>
      <c r="O62" s="1092">
        <v>4.3471282191780827E-2</v>
      </c>
      <c r="P62" s="1092">
        <v>7.7183835616438351E-2</v>
      </c>
      <c r="Q62" s="1092">
        <v>0.11000293698630137</v>
      </c>
      <c r="R62" s="1092">
        <v>0.12789602465753425</v>
      </c>
      <c r="S62" s="1093">
        <v>13856</v>
      </c>
      <c r="T62" s="1095">
        <v>6.4899999999999999E-2</v>
      </c>
      <c r="U62" s="1095">
        <v>0.12970000000000001</v>
      </c>
      <c r="V62" s="1095">
        <v>0.11070000000000001</v>
      </c>
      <c r="W62" s="1095">
        <v>0.11070000000000001</v>
      </c>
      <c r="X62" s="1095">
        <v>0.11070000000000001</v>
      </c>
      <c r="Y62" s="289">
        <f t="shared" si="0"/>
        <v>43.33</v>
      </c>
      <c r="Z62" s="365" t="str">
        <f t="shared" si="1"/>
        <v>B</v>
      </c>
    </row>
    <row r="63" spans="1:26" x14ac:dyDescent="0.25">
      <c r="A63" s="136">
        <f t="shared" si="2"/>
        <v>62</v>
      </c>
      <c r="B63" s="1092">
        <v>293000</v>
      </c>
      <c r="C63" s="1093" t="s">
        <v>29</v>
      </c>
      <c r="D63" s="1092">
        <v>0.24199999999999999</v>
      </c>
      <c r="E63" s="1094">
        <v>43738</v>
      </c>
      <c r="F63" s="1093" t="s">
        <v>10104</v>
      </c>
      <c r="G63" s="1092">
        <v>0.17795950958904114</v>
      </c>
      <c r="H63" s="1092">
        <v>0.15188327671232876</v>
      </c>
      <c r="I63" s="1092">
        <v>0.1361807041095891</v>
      </c>
      <c r="J63" s="1092">
        <v>8.6139216438356189E-2</v>
      </c>
      <c r="K63" s="1092">
        <v>3.9784323287671237E-2</v>
      </c>
      <c r="L63" s="1092">
        <v>1.3699087671232882E-2</v>
      </c>
      <c r="M63" s="1092">
        <v>1.2952498630136989E-2</v>
      </c>
      <c r="N63" s="1092">
        <v>1.3223876712328771E-2</v>
      </c>
      <c r="O63" s="1092">
        <v>1.9260887671232879E-2</v>
      </c>
      <c r="P63" s="1092">
        <v>6.967270684931505E-2</v>
      </c>
      <c r="Q63" s="1092">
        <v>0.12347852876712334</v>
      </c>
      <c r="R63" s="1092">
        <v>0.15576538356164385</v>
      </c>
      <c r="S63" s="1093">
        <v>13822</v>
      </c>
      <c r="T63" s="1095">
        <v>8.3900000000000002E-2</v>
      </c>
      <c r="U63" s="1095">
        <v>0.1678</v>
      </c>
      <c r="V63" s="1095">
        <v>5.0799999999999998E-2</v>
      </c>
      <c r="W63" s="1095">
        <v>5.0799999999999998E-2</v>
      </c>
      <c r="X63" s="1095">
        <v>5.0799999999999998E-2</v>
      </c>
      <c r="Y63" s="289">
        <f t="shared" si="0"/>
        <v>43.33</v>
      </c>
      <c r="Z63" s="365" t="str">
        <f t="shared" si="1"/>
        <v>4</v>
      </c>
    </row>
    <row r="64" spans="1:26" x14ac:dyDescent="0.25">
      <c r="A64" s="136">
        <f t="shared" si="2"/>
        <v>63</v>
      </c>
      <c r="B64" s="1092">
        <v>293000</v>
      </c>
      <c r="C64" s="1093" t="s">
        <v>29</v>
      </c>
      <c r="D64" s="1092">
        <v>0.307</v>
      </c>
      <c r="E64" s="1094">
        <v>43738</v>
      </c>
      <c r="F64" s="1093" t="s">
        <v>10103</v>
      </c>
      <c r="G64" s="1092">
        <v>0.15248202191780821</v>
      </c>
      <c r="H64" s="1092">
        <v>0.13208893150684936</v>
      </c>
      <c r="I64" s="1092">
        <v>0.12333129315068495</v>
      </c>
      <c r="J64" s="1092">
        <v>9.0113838356164377E-2</v>
      </c>
      <c r="K64" s="1092">
        <v>5.8560550684931489E-2</v>
      </c>
      <c r="L64" s="1092">
        <v>3.1344893150684922E-2</v>
      </c>
      <c r="M64" s="1092">
        <v>2.1991027397260266E-2</v>
      </c>
      <c r="N64" s="1092">
        <v>2.3648717808219182E-2</v>
      </c>
      <c r="O64" s="1092">
        <v>3.9047726027397263E-2</v>
      </c>
      <c r="P64" s="1092">
        <v>7.7856695890410985E-2</v>
      </c>
      <c r="Q64" s="1092">
        <v>0.11429172876712333</v>
      </c>
      <c r="R64" s="1092">
        <v>0.13524257534246573</v>
      </c>
      <c r="S64" s="1093">
        <v>13821</v>
      </c>
      <c r="T64" s="1095">
        <v>6.83E-2</v>
      </c>
      <c r="U64" s="1095">
        <v>0.13650000000000001</v>
      </c>
      <c r="V64" s="1095">
        <v>8.4099999999999994E-2</v>
      </c>
      <c r="W64" s="1095">
        <v>8.4099999999999994E-2</v>
      </c>
      <c r="X64" s="1095">
        <v>8.4099999999999994E-2</v>
      </c>
      <c r="Y64" s="289">
        <f t="shared" si="0"/>
        <v>43.33</v>
      </c>
      <c r="Z64" s="365" t="str">
        <f t="shared" si="1"/>
        <v>3</v>
      </c>
    </row>
    <row r="65" spans="1:26" x14ac:dyDescent="0.25">
      <c r="A65" s="136">
        <f t="shared" si="2"/>
        <v>64</v>
      </c>
      <c r="B65" s="1092">
        <v>293000</v>
      </c>
      <c r="C65" s="1093" t="s">
        <v>29</v>
      </c>
      <c r="D65" s="1092">
        <v>0.435</v>
      </c>
      <c r="E65" s="1094">
        <v>43738</v>
      </c>
      <c r="F65" s="1093" t="s">
        <v>10102</v>
      </c>
      <c r="G65" s="1092">
        <v>0.12698599999999999</v>
      </c>
      <c r="H65" s="1092">
        <v>0.11139945479452054</v>
      </c>
      <c r="I65" s="1092">
        <v>0.10956596438356164</v>
      </c>
      <c r="J65" s="1092">
        <v>8.7338849315068481E-2</v>
      </c>
      <c r="K65" s="1092">
        <v>6.8870399999999998E-2</v>
      </c>
      <c r="L65" s="1092">
        <v>5.03067808219178E-2</v>
      </c>
      <c r="M65" s="1092">
        <v>4.5261326027397256E-2</v>
      </c>
      <c r="N65" s="1092">
        <v>4.5549991780821905E-2</v>
      </c>
      <c r="O65" s="1092">
        <v>5.5186136986301371E-2</v>
      </c>
      <c r="P65" s="1092">
        <v>8.0293076712328756E-2</v>
      </c>
      <c r="Q65" s="1092">
        <v>0.10206766575342463</v>
      </c>
      <c r="R65" s="1092">
        <v>0.11717435342465754</v>
      </c>
      <c r="S65" s="1093">
        <v>13820</v>
      </c>
      <c r="T65" s="1095">
        <v>5.0200000000000002E-2</v>
      </c>
      <c r="U65" s="1095">
        <v>0.1004</v>
      </c>
      <c r="V65" s="1095">
        <v>0.08</v>
      </c>
      <c r="W65" s="1095">
        <v>0.08</v>
      </c>
      <c r="X65" s="1095">
        <v>0.08</v>
      </c>
      <c r="Y65" s="289">
        <f t="shared" si="0"/>
        <v>43.33</v>
      </c>
      <c r="Z65" s="365" t="str">
        <f t="shared" si="1"/>
        <v>2</v>
      </c>
    </row>
    <row r="66" spans="1:26" x14ac:dyDescent="0.25">
      <c r="A66" s="136">
        <f t="shared" si="2"/>
        <v>65</v>
      </c>
      <c r="B66" s="1092">
        <v>293000</v>
      </c>
      <c r="C66" s="1093" t="s">
        <v>29</v>
      </c>
      <c r="D66" s="1092">
        <v>0.61099999999999999</v>
      </c>
      <c r="E66" s="1094">
        <v>43738</v>
      </c>
      <c r="F66" s="1093" t="s">
        <v>10101</v>
      </c>
      <c r="G66" s="1092">
        <v>0.10145170410958898</v>
      </c>
      <c r="H66" s="1092">
        <v>9.0871506849315067E-2</v>
      </c>
      <c r="I66" s="1092">
        <v>9.4294156164383552E-2</v>
      </c>
      <c r="J66" s="1092">
        <v>8.5270917808219146E-2</v>
      </c>
      <c r="K66" s="1092">
        <v>7.9471745205479435E-2</v>
      </c>
      <c r="L66" s="1092">
        <v>6.9443427397260241E-2</v>
      </c>
      <c r="M66" s="1092">
        <v>6.9094602739726008E-2</v>
      </c>
      <c r="N66" s="1092">
        <v>6.8935652054794516E-2</v>
      </c>
      <c r="O66" s="1092">
        <v>7.1792438356164362E-2</v>
      </c>
      <c r="P66" s="1092">
        <v>8.4173326027397258E-2</v>
      </c>
      <c r="Q66" s="1092">
        <v>9.0706619178082176E-2</v>
      </c>
      <c r="R66" s="1092">
        <v>9.4493904109589022E-2</v>
      </c>
      <c r="S66" s="1093">
        <v>13819</v>
      </c>
      <c r="T66" s="1095">
        <v>3.5400000000000001E-2</v>
      </c>
      <c r="U66" s="1095">
        <v>7.0699999999999999E-2</v>
      </c>
      <c r="V66" s="1095">
        <v>8.0699999999999994E-2</v>
      </c>
      <c r="W66" s="1095">
        <v>8.0699999999999994E-2</v>
      </c>
      <c r="X66" s="1095">
        <v>8.0699999999999994E-2</v>
      </c>
      <c r="Y66" s="289">
        <f t="shared" si="0"/>
        <v>43.33</v>
      </c>
      <c r="Z66" s="365" t="str">
        <f t="shared" si="1"/>
        <v>1</v>
      </c>
    </row>
    <row r="67" spans="1:26" x14ac:dyDescent="0.25">
      <c r="A67" s="136">
        <f t="shared" si="2"/>
        <v>66</v>
      </c>
      <c r="B67" s="1092">
        <v>293000</v>
      </c>
      <c r="C67" s="1093" t="s">
        <v>29</v>
      </c>
      <c r="D67" s="1092">
        <v>0.36499999999999999</v>
      </c>
      <c r="E67" s="1094">
        <v>43738</v>
      </c>
      <c r="F67" s="1093" t="s">
        <v>10100</v>
      </c>
      <c r="G67" s="1092">
        <v>0.13917464109589042</v>
      </c>
      <c r="H67" s="1092">
        <v>0.12134812328767124</v>
      </c>
      <c r="I67" s="1092">
        <v>0.11618920821917807</v>
      </c>
      <c r="J67" s="1092">
        <v>8.8955008219178094E-2</v>
      </c>
      <c r="K67" s="1092">
        <v>6.360685753424658E-2</v>
      </c>
      <c r="L67" s="1092">
        <v>4.0869698630137001E-2</v>
      </c>
      <c r="M67" s="1092">
        <v>3.4583383561643838E-2</v>
      </c>
      <c r="N67" s="1092">
        <v>3.5322942465753418E-2</v>
      </c>
      <c r="O67" s="1092">
        <v>4.7152893150684945E-2</v>
      </c>
      <c r="P67" s="1092">
        <v>7.8930331506849319E-2</v>
      </c>
      <c r="Q67" s="1092">
        <v>0.10785034520547947</v>
      </c>
      <c r="R67" s="1092">
        <v>0.12601656712328765</v>
      </c>
      <c r="S67" s="1093">
        <v>13823</v>
      </c>
      <c r="T67" s="1095">
        <v>5.5399999999999998E-2</v>
      </c>
      <c r="U67" s="1095">
        <v>0.11070000000000001</v>
      </c>
      <c r="V67" s="1095">
        <v>0.1055</v>
      </c>
      <c r="W67" s="1095">
        <v>0.1055</v>
      </c>
      <c r="X67" s="1095">
        <v>0.1055</v>
      </c>
      <c r="Y67" s="289">
        <f t="shared" ref="Y67:Y130" si="3">IF(B67&lt;293000,15.84,43.33)</f>
        <v>43.33</v>
      </c>
      <c r="Z67" s="365" t="str">
        <f t="shared" ref="Z67:Z130" si="4">RIGHT(F67,1)</f>
        <v>B</v>
      </c>
    </row>
    <row r="68" spans="1:26" x14ac:dyDescent="0.25">
      <c r="A68" s="136">
        <f t="shared" ref="A68:A131" si="5">IF(B68="","",A67+1)</f>
        <v>67</v>
      </c>
      <c r="B68" s="1092">
        <v>293000</v>
      </c>
      <c r="C68" s="1093" t="s">
        <v>28</v>
      </c>
      <c r="D68" s="1092">
        <v>0.24199999999999999</v>
      </c>
      <c r="E68" s="1094">
        <v>43738</v>
      </c>
      <c r="F68" s="1093" t="s">
        <v>10104</v>
      </c>
      <c r="G68" s="1092">
        <v>0.17795950958904114</v>
      </c>
      <c r="H68" s="1092">
        <v>0.15188327671232876</v>
      </c>
      <c r="I68" s="1092">
        <v>0.1361807041095891</v>
      </c>
      <c r="J68" s="1092">
        <v>8.6139216438356189E-2</v>
      </c>
      <c r="K68" s="1092">
        <v>3.9784323287671237E-2</v>
      </c>
      <c r="L68" s="1092">
        <v>1.3699087671232882E-2</v>
      </c>
      <c r="M68" s="1092">
        <v>1.2952498630136989E-2</v>
      </c>
      <c r="N68" s="1092">
        <v>1.3223876712328771E-2</v>
      </c>
      <c r="O68" s="1092">
        <v>1.9260887671232879E-2</v>
      </c>
      <c r="P68" s="1092">
        <v>6.967270684931505E-2</v>
      </c>
      <c r="Q68" s="1092">
        <v>0.12347852876712334</v>
      </c>
      <c r="R68" s="1092">
        <v>0.15576538356164385</v>
      </c>
      <c r="S68" s="1093">
        <v>13789</v>
      </c>
      <c r="T68" s="1095">
        <v>8.3900000000000002E-2</v>
      </c>
      <c r="U68" s="1095">
        <v>0.1678</v>
      </c>
      <c r="V68" s="1095">
        <v>0.1004</v>
      </c>
      <c r="W68" s="1095">
        <v>0.1004</v>
      </c>
      <c r="X68" s="1095">
        <v>0.1004</v>
      </c>
      <c r="Y68" s="289">
        <f t="shared" si="3"/>
        <v>43.33</v>
      </c>
      <c r="Z68" s="365" t="str">
        <f t="shared" si="4"/>
        <v>4</v>
      </c>
    </row>
    <row r="69" spans="1:26" x14ac:dyDescent="0.25">
      <c r="A69" s="136">
        <f t="shared" si="5"/>
        <v>68</v>
      </c>
      <c r="B69" s="1092">
        <v>293000</v>
      </c>
      <c r="C69" s="1093" t="s">
        <v>28</v>
      </c>
      <c r="D69" s="1092">
        <v>0.307</v>
      </c>
      <c r="E69" s="1094">
        <v>43738</v>
      </c>
      <c r="F69" s="1093" t="s">
        <v>10103</v>
      </c>
      <c r="G69" s="1092">
        <v>0.15248202191780821</v>
      </c>
      <c r="H69" s="1092">
        <v>0.13208893150684936</v>
      </c>
      <c r="I69" s="1092">
        <v>0.12333129315068495</v>
      </c>
      <c r="J69" s="1092">
        <v>9.0113838356164377E-2</v>
      </c>
      <c r="K69" s="1092">
        <v>5.8560550684931489E-2</v>
      </c>
      <c r="L69" s="1092">
        <v>3.1344893150684922E-2</v>
      </c>
      <c r="M69" s="1092">
        <v>2.1991027397260266E-2</v>
      </c>
      <c r="N69" s="1092">
        <v>2.3648717808219182E-2</v>
      </c>
      <c r="O69" s="1092">
        <v>3.9047726027397263E-2</v>
      </c>
      <c r="P69" s="1092">
        <v>7.7856695890410985E-2</v>
      </c>
      <c r="Q69" s="1092">
        <v>0.11429172876712333</v>
      </c>
      <c r="R69" s="1092">
        <v>0.13524257534246573</v>
      </c>
      <c r="S69" s="1093">
        <v>13788</v>
      </c>
      <c r="T69" s="1095">
        <v>6.83E-2</v>
      </c>
      <c r="U69" s="1095">
        <v>0.13650000000000001</v>
      </c>
      <c r="V69" s="1095">
        <v>0.13650000000000001</v>
      </c>
      <c r="W69" s="1095">
        <v>0.13650000000000001</v>
      </c>
      <c r="X69" s="1095">
        <v>0.13650000000000001</v>
      </c>
      <c r="Y69" s="289">
        <f t="shared" si="3"/>
        <v>43.33</v>
      </c>
      <c r="Z69" s="365" t="str">
        <f t="shared" si="4"/>
        <v>3</v>
      </c>
    </row>
    <row r="70" spans="1:26" x14ac:dyDescent="0.25">
      <c r="A70" s="136">
        <f t="shared" si="5"/>
        <v>69</v>
      </c>
      <c r="B70" s="1092">
        <v>293000</v>
      </c>
      <c r="C70" s="1093" t="s">
        <v>4</v>
      </c>
      <c r="D70" s="1092">
        <v>0.35199999999999998</v>
      </c>
      <c r="E70" s="1094">
        <v>43738</v>
      </c>
      <c r="F70" s="1093" t="s">
        <v>10100</v>
      </c>
      <c r="G70" s="1092">
        <v>0.13695940821917804</v>
      </c>
      <c r="H70" s="1092">
        <v>0.12180436986301367</v>
      </c>
      <c r="I70" s="1092">
        <v>0.11521324931506846</v>
      </c>
      <c r="J70" s="1092">
        <v>8.7081632876712306E-2</v>
      </c>
      <c r="K70" s="1092">
        <v>6.3143487671232845E-2</v>
      </c>
      <c r="L70" s="1092">
        <v>4.4499673972602731E-2</v>
      </c>
      <c r="M70" s="1092">
        <v>3.988664383561643E-2</v>
      </c>
      <c r="N70" s="1092">
        <v>3.8566030136986292E-2</v>
      </c>
      <c r="O70" s="1092">
        <v>4.5363424657534242E-2</v>
      </c>
      <c r="P70" s="1092">
        <v>7.602803013698628E-2</v>
      </c>
      <c r="Q70" s="1092">
        <v>0.10729309315068493</v>
      </c>
      <c r="R70" s="1092">
        <v>0.12416095616438355</v>
      </c>
      <c r="S70" s="1093">
        <v>13922</v>
      </c>
      <c r="T70" s="1095">
        <v>3.95E-2</v>
      </c>
      <c r="U70" s="1095">
        <v>7.8899999999999998E-2</v>
      </c>
      <c r="V70" s="1095">
        <v>0.1678</v>
      </c>
      <c r="W70" s="1095">
        <v>0.1678</v>
      </c>
      <c r="X70" s="1095">
        <v>0.1678</v>
      </c>
      <c r="Y70" s="289">
        <f t="shared" si="3"/>
        <v>43.33</v>
      </c>
      <c r="Z70" s="365" t="str">
        <f t="shared" si="4"/>
        <v>B</v>
      </c>
    </row>
    <row r="71" spans="1:26" x14ac:dyDescent="0.25">
      <c r="A71" s="136">
        <f t="shared" si="5"/>
        <v>70</v>
      </c>
      <c r="B71" s="1092">
        <v>293000</v>
      </c>
      <c r="C71" s="1093" t="s">
        <v>3</v>
      </c>
      <c r="D71" s="1092">
        <v>0.23599999999999999</v>
      </c>
      <c r="E71" s="1094">
        <v>43738</v>
      </c>
      <c r="F71" s="1093" t="s">
        <v>10104</v>
      </c>
      <c r="G71" s="1092">
        <v>0.18623863013698633</v>
      </c>
      <c r="H71" s="1092">
        <v>0.15831444931506847</v>
      </c>
      <c r="I71" s="1092">
        <v>0.13875282465753425</v>
      </c>
      <c r="J71" s="1092">
        <v>8.549921643835616E-2</v>
      </c>
      <c r="K71" s="1092">
        <v>3.3270950684931501E-2</v>
      </c>
      <c r="L71" s="1092">
        <v>1.0957419178082189E-2</v>
      </c>
      <c r="M71" s="1092">
        <v>1.0050772602739724E-2</v>
      </c>
      <c r="N71" s="1092">
        <v>9.8699506849315079E-3</v>
      </c>
      <c r="O71" s="1092">
        <v>1.3513852054794521E-2</v>
      </c>
      <c r="P71" s="1092">
        <v>6.5264150684931521E-2</v>
      </c>
      <c r="Q71" s="1092">
        <v>0.12856723287671232</v>
      </c>
      <c r="R71" s="1092">
        <v>0.1597005506849315</v>
      </c>
      <c r="S71" s="1093">
        <v>13888</v>
      </c>
      <c r="T71" s="1095">
        <v>2.69E-2</v>
      </c>
      <c r="U71" s="1095">
        <v>5.3800000000000001E-2</v>
      </c>
      <c r="V71" s="1095">
        <v>6.3500000000000001E-2</v>
      </c>
      <c r="W71" s="1095">
        <v>6.3500000000000001E-2</v>
      </c>
      <c r="X71" s="1095">
        <v>6.3500000000000001E-2</v>
      </c>
      <c r="Y71" s="289">
        <f t="shared" si="3"/>
        <v>43.33</v>
      </c>
      <c r="Z71" s="365" t="str">
        <f t="shared" si="4"/>
        <v>4</v>
      </c>
    </row>
    <row r="72" spans="1:26" x14ac:dyDescent="0.25">
      <c r="A72" s="136">
        <f t="shared" si="5"/>
        <v>71</v>
      </c>
      <c r="B72" s="1092">
        <v>293000</v>
      </c>
      <c r="C72" s="1093" t="s">
        <v>3</v>
      </c>
      <c r="D72" s="1092">
        <v>0.308</v>
      </c>
      <c r="E72" s="1094">
        <v>43738</v>
      </c>
      <c r="F72" s="1093" t="s">
        <v>10103</v>
      </c>
      <c r="G72" s="1092">
        <v>0.15870977534246575</v>
      </c>
      <c r="H72" s="1092">
        <v>0.13659774794520543</v>
      </c>
      <c r="I72" s="1092">
        <v>0.12604698630136985</v>
      </c>
      <c r="J72" s="1092">
        <v>8.9685101369863018E-2</v>
      </c>
      <c r="K72" s="1092">
        <v>5.5472189041095889E-2</v>
      </c>
      <c r="L72" s="1092">
        <v>2.8315816438356161E-2</v>
      </c>
      <c r="M72" s="1092">
        <v>1.8777646575342467E-2</v>
      </c>
      <c r="N72" s="1092">
        <v>1.8790753424657525E-2</v>
      </c>
      <c r="O72" s="1092">
        <v>3.3463175342465748E-2</v>
      </c>
      <c r="P72" s="1092">
        <v>7.5965684931506849E-2</v>
      </c>
      <c r="Q72" s="1092">
        <v>0.11822493424657529</v>
      </c>
      <c r="R72" s="1092">
        <v>0.13995018904109585</v>
      </c>
      <c r="S72" s="1093">
        <v>13887</v>
      </c>
      <c r="T72" s="1095">
        <v>2.8799999999999999E-2</v>
      </c>
      <c r="U72" s="1095">
        <v>5.7500000000000002E-2</v>
      </c>
      <c r="V72" s="1095">
        <v>0.1061</v>
      </c>
      <c r="W72" s="1095">
        <v>0.1061</v>
      </c>
      <c r="X72" s="1095">
        <v>0.1061</v>
      </c>
      <c r="Y72" s="289">
        <f t="shared" si="3"/>
        <v>43.33</v>
      </c>
      <c r="Z72" s="365" t="str">
        <f t="shared" si="4"/>
        <v>3</v>
      </c>
    </row>
    <row r="73" spans="1:26" x14ac:dyDescent="0.25">
      <c r="A73" s="136">
        <f t="shared" si="5"/>
        <v>72</v>
      </c>
      <c r="B73" s="1092">
        <v>293000</v>
      </c>
      <c r="C73" s="1093" t="s">
        <v>3</v>
      </c>
      <c r="D73" s="1092">
        <v>0.43</v>
      </c>
      <c r="E73" s="1094">
        <v>43738</v>
      </c>
      <c r="F73" s="1093" t="s">
        <v>10102</v>
      </c>
      <c r="G73" s="1092">
        <v>0.13080535068493154</v>
      </c>
      <c r="H73" s="1092">
        <v>0.11439923287671233</v>
      </c>
      <c r="I73" s="1092">
        <v>0.11117870136986303</v>
      </c>
      <c r="J73" s="1092">
        <v>8.7573942465753424E-2</v>
      </c>
      <c r="K73" s="1092">
        <v>6.7211257534246588E-2</v>
      </c>
      <c r="L73" s="1092">
        <v>4.8180635616438365E-2</v>
      </c>
      <c r="M73" s="1092">
        <v>4.2570772602739726E-2</v>
      </c>
      <c r="N73" s="1092">
        <v>4.2166583561643829E-2</v>
      </c>
      <c r="O73" s="1092">
        <v>5.1453219178082196E-2</v>
      </c>
      <c r="P73" s="1092">
        <v>7.9135671232876723E-2</v>
      </c>
      <c r="Q73" s="1092">
        <v>0.10467120821917809</v>
      </c>
      <c r="R73" s="1092">
        <v>0.12065342465753426</v>
      </c>
      <c r="S73" s="1093">
        <v>13886</v>
      </c>
      <c r="T73" s="1095">
        <v>2.53E-2</v>
      </c>
      <c r="U73" s="1095">
        <v>5.0599999999999999E-2</v>
      </c>
      <c r="V73" s="1095">
        <v>0.1066</v>
      </c>
      <c r="W73" s="1095">
        <v>0.1066</v>
      </c>
      <c r="X73" s="1095">
        <v>0.1066</v>
      </c>
      <c r="Y73" s="289">
        <f t="shared" si="3"/>
        <v>43.33</v>
      </c>
      <c r="Z73" s="365" t="str">
        <f t="shared" si="4"/>
        <v>2</v>
      </c>
    </row>
    <row r="74" spans="1:26" x14ac:dyDescent="0.25">
      <c r="A74" s="136">
        <f t="shared" si="5"/>
        <v>73</v>
      </c>
      <c r="B74" s="1092">
        <v>293000</v>
      </c>
      <c r="C74" s="1093" t="s">
        <v>3</v>
      </c>
      <c r="D74" s="1092">
        <v>0.56299999999999994</v>
      </c>
      <c r="E74" s="1094">
        <v>43738</v>
      </c>
      <c r="F74" s="1093" t="s">
        <v>10101</v>
      </c>
      <c r="G74" s="1092">
        <v>0.10582451232876711</v>
      </c>
      <c r="H74" s="1092">
        <v>9.4011621917808208E-2</v>
      </c>
      <c r="I74" s="1092">
        <v>9.6215687671232911E-2</v>
      </c>
      <c r="J74" s="1092">
        <v>8.553442739726029E-2</v>
      </c>
      <c r="K74" s="1092">
        <v>7.8500756164383567E-2</v>
      </c>
      <c r="L74" s="1092">
        <v>6.7423994520547953E-2</v>
      </c>
      <c r="M74" s="1092">
        <v>6.6065928767123305E-2</v>
      </c>
      <c r="N74" s="1092">
        <v>6.4630320547945208E-2</v>
      </c>
      <c r="O74" s="1092">
        <v>6.9509345205479467E-2</v>
      </c>
      <c r="P74" s="1092">
        <v>8.4126136986301392E-2</v>
      </c>
      <c r="Q74" s="1092">
        <v>9.3177731506849312E-2</v>
      </c>
      <c r="R74" s="1092">
        <v>9.4979536986301391E-2</v>
      </c>
      <c r="S74" s="1093">
        <v>13885</v>
      </c>
      <c r="T74" s="1095">
        <v>2.2200000000000001E-2</v>
      </c>
      <c r="U74" s="1095">
        <v>4.4400000000000002E-2</v>
      </c>
      <c r="V74" s="1095">
        <v>0.1678</v>
      </c>
      <c r="W74" s="1095">
        <v>0.1678</v>
      </c>
      <c r="X74" s="1095">
        <v>0.1678</v>
      </c>
      <c r="Y74" s="289">
        <f t="shared" si="3"/>
        <v>43.33</v>
      </c>
      <c r="Z74" s="365" t="str">
        <f t="shared" si="4"/>
        <v>1</v>
      </c>
    </row>
    <row r="75" spans="1:26" x14ac:dyDescent="0.25">
      <c r="A75" s="136">
        <f t="shared" si="5"/>
        <v>74</v>
      </c>
      <c r="B75" s="1092">
        <v>293000</v>
      </c>
      <c r="C75" s="1093" t="s">
        <v>3</v>
      </c>
      <c r="D75" s="1092">
        <v>0.36599999999999999</v>
      </c>
      <c r="E75" s="1094">
        <v>43738</v>
      </c>
      <c r="F75" s="1093" t="s">
        <v>10100</v>
      </c>
      <c r="G75" s="1092">
        <v>0.14301945205479458</v>
      </c>
      <c r="H75" s="1092">
        <v>0.12391396164383559</v>
      </c>
      <c r="I75" s="1092">
        <v>0.11744727671232875</v>
      </c>
      <c r="J75" s="1092">
        <v>8.7873391780821958E-2</v>
      </c>
      <c r="K75" s="1092">
        <v>6.1761309589041122E-2</v>
      </c>
      <c r="L75" s="1092">
        <v>3.9375134246575363E-2</v>
      </c>
      <c r="M75" s="1092">
        <v>3.3222104109589048E-2</v>
      </c>
      <c r="N75" s="1092">
        <v>3.3226819178082193E-2</v>
      </c>
      <c r="O75" s="1092">
        <v>4.3482441095890417E-2</v>
      </c>
      <c r="P75" s="1092">
        <v>7.7640441095890411E-2</v>
      </c>
      <c r="Q75" s="1092">
        <v>0.11043693698630141</v>
      </c>
      <c r="R75" s="1092">
        <v>0.12860073150684931</v>
      </c>
      <c r="S75" s="1093">
        <v>13889</v>
      </c>
      <c r="T75" s="1095">
        <v>2.7E-2</v>
      </c>
      <c r="U75" s="1095">
        <v>5.3999999999999999E-2</v>
      </c>
      <c r="V75" s="1095">
        <v>7.0699999999999999E-2</v>
      </c>
      <c r="W75" s="1095">
        <v>7.0699999999999999E-2</v>
      </c>
      <c r="X75" s="1095">
        <v>7.0699999999999999E-2</v>
      </c>
      <c r="Y75" s="289">
        <f t="shared" si="3"/>
        <v>43.33</v>
      </c>
      <c r="Z75" s="365" t="str">
        <f t="shared" si="4"/>
        <v>B</v>
      </c>
    </row>
    <row r="76" spans="1:26" x14ac:dyDescent="0.25">
      <c r="A76" s="136">
        <f t="shared" si="5"/>
        <v>75</v>
      </c>
      <c r="B76" s="1092">
        <v>293000</v>
      </c>
      <c r="C76" s="1093" t="s">
        <v>2</v>
      </c>
      <c r="D76" s="1092">
        <v>0.23300000000000001</v>
      </c>
      <c r="E76" s="1094">
        <v>43738</v>
      </c>
      <c r="F76" s="1093" t="s">
        <v>10104</v>
      </c>
      <c r="G76" s="1092">
        <v>0.18622298356164388</v>
      </c>
      <c r="H76" s="1092">
        <v>0.1604238602739726</v>
      </c>
      <c r="I76" s="1092">
        <v>0.13980170136986306</v>
      </c>
      <c r="J76" s="1092">
        <v>8.7394561643835619E-2</v>
      </c>
      <c r="K76" s="1092">
        <v>3.3117936986301361E-2</v>
      </c>
      <c r="L76" s="1092">
        <v>9.0246986301369854E-3</v>
      </c>
      <c r="M76" s="1092">
        <v>8.8611397260274019E-3</v>
      </c>
      <c r="N76" s="1092">
        <v>8.6303232876712311E-3</v>
      </c>
      <c r="O76" s="1092">
        <v>1.2059857534246576E-2</v>
      </c>
      <c r="P76" s="1092">
        <v>6.4763802739726026E-2</v>
      </c>
      <c r="Q76" s="1092">
        <v>0.12869780821917809</v>
      </c>
      <c r="R76" s="1092">
        <v>0.16100132602739725</v>
      </c>
      <c r="S76" s="1093">
        <v>13855</v>
      </c>
      <c r="T76" s="1095">
        <v>8.4900000000000003E-2</v>
      </c>
      <c r="U76" s="1095">
        <v>0.16969999999999999</v>
      </c>
      <c r="V76" s="1095">
        <v>0.1004</v>
      </c>
      <c r="W76" s="1095">
        <v>0.1004</v>
      </c>
      <c r="X76" s="1095">
        <v>0.1004</v>
      </c>
      <c r="Y76" s="289">
        <f t="shared" si="3"/>
        <v>43.33</v>
      </c>
      <c r="Z76" s="365" t="str">
        <f t="shared" si="4"/>
        <v>4</v>
      </c>
    </row>
    <row r="77" spans="1:26" x14ac:dyDescent="0.25">
      <c r="A77" s="136">
        <f t="shared" si="5"/>
        <v>76</v>
      </c>
      <c r="B77" s="1092">
        <v>293000</v>
      </c>
      <c r="C77" s="1093" t="s">
        <v>2</v>
      </c>
      <c r="D77" s="1092">
        <v>0.318</v>
      </c>
      <c r="E77" s="1094">
        <v>43738</v>
      </c>
      <c r="F77" s="1093" t="s">
        <v>10103</v>
      </c>
      <c r="G77" s="1092">
        <v>0.15402586575342464</v>
      </c>
      <c r="H77" s="1092">
        <v>0.13463928219178084</v>
      </c>
      <c r="I77" s="1092">
        <v>0.1249701917808219</v>
      </c>
      <c r="J77" s="1092">
        <v>9.1872090410958909E-2</v>
      </c>
      <c r="K77" s="1092">
        <v>5.8244295890410934E-2</v>
      </c>
      <c r="L77" s="1092">
        <v>2.7873860273972609E-2</v>
      </c>
      <c r="M77" s="1092">
        <v>2.1987095890410965E-2</v>
      </c>
      <c r="N77" s="1092">
        <v>2.1787854794520542E-2</v>
      </c>
      <c r="O77" s="1092">
        <v>3.1548945205479455E-2</v>
      </c>
      <c r="P77" s="1092">
        <v>7.8317799999999993E-2</v>
      </c>
      <c r="Q77" s="1092">
        <v>0.11714805753424656</v>
      </c>
      <c r="R77" s="1092">
        <v>0.13758466027397265</v>
      </c>
      <c r="S77" s="1093">
        <v>13854</v>
      </c>
      <c r="T77" s="1095">
        <v>6.6299999999999998E-2</v>
      </c>
      <c r="U77" s="1095">
        <v>0.1326</v>
      </c>
      <c r="V77" s="1095">
        <v>0.11070000000000001</v>
      </c>
      <c r="W77" s="1095">
        <v>0.11070000000000001</v>
      </c>
      <c r="X77" s="1095">
        <v>0.11070000000000001</v>
      </c>
      <c r="Y77" s="289">
        <f t="shared" si="3"/>
        <v>43.33</v>
      </c>
      <c r="Z77" s="365" t="str">
        <f t="shared" si="4"/>
        <v>3</v>
      </c>
    </row>
    <row r="78" spans="1:26" x14ac:dyDescent="0.25">
      <c r="A78" s="136">
        <f t="shared" si="5"/>
        <v>77</v>
      </c>
      <c r="B78" s="1092">
        <v>293000</v>
      </c>
      <c r="C78" s="1093" t="s">
        <v>2</v>
      </c>
      <c r="D78" s="1092">
        <v>0.441</v>
      </c>
      <c r="E78" s="1094">
        <v>43738</v>
      </c>
      <c r="F78" s="1093" t="s">
        <v>10102</v>
      </c>
      <c r="G78" s="1092">
        <v>0.1278859479452055</v>
      </c>
      <c r="H78" s="1092">
        <v>0.11295971780821917</v>
      </c>
      <c r="I78" s="1092">
        <v>0.10997295342465753</v>
      </c>
      <c r="J78" s="1092">
        <v>8.733060273972601E-2</v>
      </c>
      <c r="K78" s="1092">
        <v>6.7796123287671234E-2</v>
      </c>
      <c r="L78" s="1092">
        <v>5.0372830136986312E-2</v>
      </c>
      <c r="M78" s="1092">
        <v>4.5361010958904109E-2</v>
      </c>
      <c r="N78" s="1092">
        <v>4.4904008219178088E-2</v>
      </c>
      <c r="O78" s="1092">
        <v>5.3108334246575344E-2</v>
      </c>
      <c r="P78" s="1092">
        <v>7.9122024657534235E-2</v>
      </c>
      <c r="Q78" s="1092">
        <v>0.10324280273972605</v>
      </c>
      <c r="R78" s="1092">
        <v>0.11794364383561644</v>
      </c>
      <c r="S78" s="1093">
        <v>13853</v>
      </c>
      <c r="T78" s="1095">
        <v>4.9799999999999997E-2</v>
      </c>
      <c r="U78" s="1095">
        <v>9.9500000000000005E-2</v>
      </c>
      <c r="V78" s="1095">
        <v>0.13650000000000001</v>
      </c>
      <c r="W78" s="1095">
        <v>0.13650000000000001</v>
      </c>
      <c r="X78" s="1095">
        <v>0.13650000000000001</v>
      </c>
      <c r="Y78" s="289">
        <f t="shared" si="3"/>
        <v>43.33</v>
      </c>
      <c r="Z78" s="365" t="str">
        <f t="shared" si="4"/>
        <v>2</v>
      </c>
    </row>
    <row r="79" spans="1:26" x14ac:dyDescent="0.25">
      <c r="A79" s="136">
        <f t="shared" si="5"/>
        <v>78</v>
      </c>
      <c r="B79" s="1092">
        <v>293000</v>
      </c>
      <c r="C79" s="1093" t="s">
        <v>6</v>
      </c>
      <c r="D79" s="1092">
        <v>0.24199999999999999</v>
      </c>
      <c r="E79" s="1094">
        <v>43738</v>
      </c>
      <c r="F79" s="1093" t="s">
        <v>10104</v>
      </c>
      <c r="G79" s="1092">
        <v>0.17795950958904114</v>
      </c>
      <c r="H79" s="1092">
        <v>0.15188327671232876</v>
      </c>
      <c r="I79" s="1092">
        <v>0.1361807041095891</v>
      </c>
      <c r="J79" s="1092">
        <v>8.6139216438356189E-2</v>
      </c>
      <c r="K79" s="1092">
        <v>3.9784323287671237E-2</v>
      </c>
      <c r="L79" s="1092">
        <v>1.3699087671232882E-2</v>
      </c>
      <c r="M79" s="1092">
        <v>1.2952498630136989E-2</v>
      </c>
      <c r="N79" s="1092">
        <v>1.3223876712328771E-2</v>
      </c>
      <c r="O79" s="1092">
        <v>1.9260887671232879E-2</v>
      </c>
      <c r="P79" s="1092">
        <v>6.967270684931505E-2</v>
      </c>
      <c r="Q79" s="1092">
        <v>0.12347852876712334</v>
      </c>
      <c r="R79" s="1092">
        <v>0.15576538356164385</v>
      </c>
      <c r="S79" s="1093">
        <v>13987</v>
      </c>
      <c r="T79" s="1095">
        <v>8.3900000000000002E-2</v>
      </c>
      <c r="U79" s="1095">
        <v>0.1678</v>
      </c>
      <c r="V79" s="1095">
        <v>0.1678</v>
      </c>
      <c r="W79" s="1095">
        <v>0.1678</v>
      </c>
      <c r="X79" s="1095">
        <v>0.1678</v>
      </c>
      <c r="Y79" s="289">
        <f t="shared" si="3"/>
        <v>43.33</v>
      </c>
      <c r="Z79" s="365" t="str">
        <f t="shared" si="4"/>
        <v>4</v>
      </c>
    </row>
    <row r="80" spans="1:26" x14ac:dyDescent="0.25">
      <c r="A80" s="136">
        <f t="shared" si="5"/>
        <v>79</v>
      </c>
      <c r="B80" s="1092">
        <v>293000</v>
      </c>
      <c r="C80" s="1093" t="s">
        <v>6</v>
      </c>
      <c r="D80" s="1092">
        <v>0.307</v>
      </c>
      <c r="E80" s="1094">
        <v>43738</v>
      </c>
      <c r="F80" s="1093" t="s">
        <v>10103</v>
      </c>
      <c r="G80" s="1092">
        <v>0.15248202191780821</v>
      </c>
      <c r="H80" s="1092">
        <v>0.13208893150684936</v>
      </c>
      <c r="I80" s="1092">
        <v>0.12333129315068495</v>
      </c>
      <c r="J80" s="1092">
        <v>9.0113838356164377E-2</v>
      </c>
      <c r="K80" s="1092">
        <v>5.8560550684931489E-2</v>
      </c>
      <c r="L80" s="1092">
        <v>3.1344893150684922E-2</v>
      </c>
      <c r="M80" s="1092">
        <v>2.1991027397260266E-2</v>
      </c>
      <c r="N80" s="1092">
        <v>2.3648717808219182E-2</v>
      </c>
      <c r="O80" s="1092">
        <v>3.9047726027397263E-2</v>
      </c>
      <c r="P80" s="1092">
        <v>7.7856695890410985E-2</v>
      </c>
      <c r="Q80" s="1092">
        <v>0.11429172876712333</v>
      </c>
      <c r="R80" s="1092">
        <v>0.13524257534246573</v>
      </c>
      <c r="S80" s="1093">
        <v>13986</v>
      </c>
      <c r="T80" s="1095">
        <v>6.83E-2</v>
      </c>
      <c r="U80" s="1095">
        <v>0.13650000000000001</v>
      </c>
      <c r="V80" s="1095">
        <v>7.0699999999999999E-2</v>
      </c>
      <c r="W80" s="1095">
        <v>7.0699999999999999E-2</v>
      </c>
      <c r="X80" s="1095">
        <v>7.0699999999999999E-2</v>
      </c>
      <c r="Y80" s="289">
        <f t="shared" si="3"/>
        <v>43.33</v>
      </c>
      <c r="Z80" s="365" t="str">
        <f t="shared" si="4"/>
        <v>3</v>
      </c>
    </row>
    <row r="81" spans="1:26" x14ac:dyDescent="0.25">
      <c r="A81" s="136">
        <f t="shared" si="5"/>
        <v>80</v>
      </c>
      <c r="B81" s="1092">
        <v>293000</v>
      </c>
      <c r="C81" s="1093" t="s">
        <v>6</v>
      </c>
      <c r="D81" s="1092">
        <v>0.435</v>
      </c>
      <c r="E81" s="1094">
        <v>43738</v>
      </c>
      <c r="F81" s="1093" t="s">
        <v>10102</v>
      </c>
      <c r="G81" s="1092">
        <v>0.12698599999999999</v>
      </c>
      <c r="H81" s="1092">
        <v>0.11139945479452054</v>
      </c>
      <c r="I81" s="1092">
        <v>0.10956596438356164</v>
      </c>
      <c r="J81" s="1092">
        <v>8.7338849315068481E-2</v>
      </c>
      <c r="K81" s="1092">
        <v>6.8870399999999998E-2</v>
      </c>
      <c r="L81" s="1092">
        <v>5.03067808219178E-2</v>
      </c>
      <c r="M81" s="1092">
        <v>4.5261326027397256E-2</v>
      </c>
      <c r="N81" s="1092">
        <v>4.5549991780821905E-2</v>
      </c>
      <c r="O81" s="1092">
        <v>5.5186136986301371E-2</v>
      </c>
      <c r="P81" s="1092">
        <v>8.0293076712328756E-2</v>
      </c>
      <c r="Q81" s="1092">
        <v>0.10206766575342463</v>
      </c>
      <c r="R81" s="1092">
        <v>0.11717435342465754</v>
      </c>
      <c r="S81" s="1093">
        <v>13985</v>
      </c>
      <c r="T81" s="1095">
        <v>5.0200000000000002E-2</v>
      </c>
      <c r="U81" s="1095">
        <v>0.1004</v>
      </c>
      <c r="V81" s="1095">
        <v>8.43E-2</v>
      </c>
      <c r="W81" s="1095">
        <v>8.43E-2</v>
      </c>
      <c r="X81" s="1095">
        <v>8.43E-2</v>
      </c>
      <c r="Y81" s="289">
        <f t="shared" si="3"/>
        <v>43.33</v>
      </c>
      <c r="Z81" s="365" t="str">
        <f t="shared" si="4"/>
        <v>2</v>
      </c>
    </row>
    <row r="82" spans="1:26" x14ac:dyDescent="0.25">
      <c r="A82" s="136">
        <f t="shared" si="5"/>
        <v>81</v>
      </c>
      <c r="B82" s="1092">
        <v>293000</v>
      </c>
      <c r="C82" s="1093" t="s">
        <v>6</v>
      </c>
      <c r="D82" s="1092">
        <v>0.61099999999999999</v>
      </c>
      <c r="E82" s="1094">
        <v>43738</v>
      </c>
      <c r="F82" s="1093" t="s">
        <v>10101</v>
      </c>
      <c r="G82" s="1092">
        <v>0.10145170410958898</v>
      </c>
      <c r="H82" s="1092">
        <v>9.0871506849315067E-2</v>
      </c>
      <c r="I82" s="1092">
        <v>9.4294156164383552E-2</v>
      </c>
      <c r="J82" s="1092">
        <v>8.5270917808219146E-2</v>
      </c>
      <c r="K82" s="1092">
        <v>7.9471745205479435E-2</v>
      </c>
      <c r="L82" s="1092">
        <v>6.9443427397260241E-2</v>
      </c>
      <c r="M82" s="1092">
        <v>6.9094602739726008E-2</v>
      </c>
      <c r="N82" s="1092">
        <v>6.8935652054794516E-2</v>
      </c>
      <c r="O82" s="1092">
        <v>7.1792438356164362E-2</v>
      </c>
      <c r="P82" s="1092">
        <v>8.4173326027397258E-2</v>
      </c>
      <c r="Q82" s="1092">
        <v>9.0706619178082176E-2</v>
      </c>
      <c r="R82" s="1092">
        <v>9.4493904109589022E-2</v>
      </c>
      <c r="S82" s="1093">
        <v>13984</v>
      </c>
      <c r="T82" s="1095">
        <v>3.5400000000000001E-2</v>
      </c>
      <c r="U82" s="1095">
        <v>7.0699999999999999E-2</v>
      </c>
      <c r="V82" s="1095">
        <v>0.1004</v>
      </c>
      <c r="W82" s="1095">
        <v>0.1004</v>
      </c>
      <c r="X82" s="1095">
        <v>0.1004</v>
      </c>
      <c r="Y82" s="289">
        <f t="shared" si="3"/>
        <v>43.33</v>
      </c>
      <c r="Z82" s="365" t="str">
        <f t="shared" si="4"/>
        <v>1</v>
      </c>
    </row>
    <row r="83" spans="1:26" x14ac:dyDescent="0.25">
      <c r="A83" s="136">
        <f t="shared" si="5"/>
        <v>82</v>
      </c>
      <c r="B83" s="1092">
        <v>293000</v>
      </c>
      <c r="C83" s="1093" t="s">
        <v>6</v>
      </c>
      <c r="D83" s="1092">
        <v>0.36499999999999999</v>
      </c>
      <c r="E83" s="1094">
        <v>43738</v>
      </c>
      <c r="F83" s="1093" t="s">
        <v>10100</v>
      </c>
      <c r="G83" s="1092">
        <v>0.13917464109589042</v>
      </c>
      <c r="H83" s="1092">
        <v>0.12134812328767124</v>
      </c>
      <c r="I83" s="1092">
        <v>0.11618920821917807</v>
      </c>
      <c r="J83" s="1092">
        <v>8.8955008219178094E-2</v>
      </c>
      <c r="K83" s="1092">
        <v>6.360685753424658E-2</v>
      </c>
      <c r="L83" s="1092">
        <v>4.0869698630137001E-2</v>
      </c>
      <c r="M83" s="1092">
        <v>3.4583383561643838E-2</v>
      </c>
      <c r="N83" s="1092">
        <v>3.5322942465753418E-2</v>
      </c>
      <c r="O83" s="1092">
        <v>4.7152893150684945E-2</v>
      </c>
      <c r="P83" s="1092">
        <v>7.8930331506849319E-2</v>
      </c>
      <c r="Q83" s="1092">
        <v>0.10785034520547947</v>
      </c>
      <c r="R83" s="1092">
        <v>0.12601656712328765</v>
      </c>
      <c r="S83" s="1093">
        <v>13988</v>
      </c>
      <c r="T83" s="1095">
        <v>5.5399999999999998E-2</v>
      </c>
      <c r="U83" s="1095">
        <v>0.11070000000000001</v>
      </c>
      <c r="V83" s="1095">
        <v>0.114</v>
      </c>
      <c r="W83" s="1095">
        <v>0.114</v>
      </c>
      <c r="X83" s="1095">
        <v>0.114</v>
      </c>
      <c r="Y83" s="289">
        <f t="shared" si="3"/>
        <v>43.33</v>
      </c>
      <c r="Z83" s="365" t="str">
        <f t="shared" si="4"/>
        <v>B</v>
      </c>
    </row>
    <row r="84" spans="1:26" x14ac:dyDescent="0.25">
      <c r="A84" s="136">
        <f t="shared" si="5"/>
        <v>83</v>
      </c>
      <c r="B84" s="1092">
        <v>293000</v>
      </c>
      <c r="C84" s="1093" t="s">
        <v>5</v>
      </c>
      <c r="D84" s="1092">
        <v>0.216</v>
      </c>
      <c r="E84" s="1094">
        <v>43738</v>
      </c>
      <c r="F84" s="1093" t="s">
        <v>10104</v>
      </c>
      <c r="G84" s="1092">
        <v>0.18548577260273974</v>
      </c>
      <c r="H84" s="1092">
        <v>0.16065498082191781</v>
      </c>
      <c r="I84" s="1092">
        <v>0.13925923561643841</v>
      </c>
      <c r="J84" s="1092">
        <v>8.4040561643835637E-2</v>
      </c>
      <c r="K84" s="1092">
        <v>3.1270810958904126E-2</v>
      </c>
      <c r="L84" s="1092">
        <v>1.0912260273972602E-2</v>
      </c>
      <c r="M84" s="1092">
        <v>1.113694520547945E-2</v>
      </c>
      <c r="N84" s="1092">
        <v>1.0729471232876715E-2</v>
      </c>
      <c r="O84" s="1092">
        <v>1.3340230136986301E-2</v>
      </c>
      <c r="P84" s="1092">
        <v>6.4831739726027404E-2</v>
      </c>
      <c r="Q84" s="1092">
        <v>0.12805822191780822</v>
      </c>
      <c r="R84" s="1092">
        <v>0.16027976986301373</v>
      </c>
      <c r="S84" s="1093">
        <v>13954</v>
      </c>
      <c r="T84" s="1095">
        <v>7.1300000000000002E-2</v>
      </c>
      <c r="U84" s="1095">
        <v>0.1426</v>
      </c>
      <c r="V84" s="1095">
        <v>0.1459</v>
      </c>
      <c r="W84" s="1095">
        <v>0.1459</v>
      </c>
      <c r="X84" s="1095">
        <v>0.1459</v>
      </c>
      <c r="Y84" s="289">
        <f t="shared" si="3"/>
        <v>43.33</v>
      </c>
      <c r="Z84" s="365" t="str">
        <f t="shared" si="4"/>
        <v>4</v>
      </c>
    </row>
    <row r="85" spans="1:26" x14ac:dyDescent="0.25">
      <c r="A85" s="136">
        <f t="shared" si="5"/>
        <v>84</v>
      </c>
      <c r="B85" s="1092">
        <v>293000</v>
      </c>
      <c r="C85" s="1093" t="s">
        <v>5</v>
      </c>
      <c r="D85" s="1092">
        <v>0.30299999999999999</v>
      </c>
      <c r="E85" s="1094">
        <v>43738</v>
      </c>
      <c r="F85" s="1093" t="s">
        <v>10103</v>
      </c>
      <c r="G85" s="1092">
        <v>0.15300830410958904</v>
      </c>
      <c r="H85" s="1092">
        <v>0.13427869041095891</v>
      </c>
      <c r="I85" s="1092">
        <v>0.12428772054794522</v>
      </c>
      <c r="J85" s="1092">
        <v>8.9464556164383577E-2</v>
      </c>
      <c r="K85" s="1092">
        <v>5.7007391780821925E-2</v>
      </c>
      <c r="L85" s="1092">
        <v>2.9489268493150686E-2</v>
      </c>
      <c r="M85" s="1092">
        <v>2.4414073972602739E-2</v>
      </c>
      <c r="N85" s="1092">
        <v>2.398366849315069E-2</v>
      </c>
      <c r="O85" s="1092">
        <v>3.4202643835616449E-2</v>
      </c>
      <c r="P85" s="1092">
        <v>7.8068326027397245E-2</v>
      </c>
      <c r="Q85" s="1092">
        <v>0.11625744383561644</v>
      </c>
      <c r="R85" s="1092">
        <v>0.13553791232876711</v>
      </c>
      <c r="S85" s="1093">
        <v>13953</v>
      </c>
      <c r="T85" s="1095">
        <v>5.96E-2</v>
      </c>
      <c r="U85" s="1095">
        <v>0.1191</v>
      </c>
      <c r="V85" s="1095">
        <v>6.0999999999999999E-2</v>
      </c>
      <c r="W85" s="1095">
        <v>6.0999999999999999E-2</v>
      </c>
      <c r="X85" s="1095">
        <v>6.0999999999999999E-2</v>
      </c>
      <c r="Y85" s="289">
        <f t="shared" si="3"/>
        <v>43.33</v>
      </c>
      <c r="Z85" s="365" t="str">
        <f t="shared" si="4"/>
        <v>3</v>
      </c>
    </row>
    <row r="86" spans="1:26" x14ac:dyDescent="0.25">
      <c r="A86" s="136">
        <f t="shared" si="5"/>
        <v>85</v>
      </c>
      <c r="B86" s="1092">
        <v>293000</v>
      </c>
      <c r="C86" s="1093" t="s">
        <v>5</v>
      </c>
      <c r="D86" s="1092">
        <v>0.439</v>
      </c>
      <c r="E86" s="1094">
        <v>43738</v>
      </c>
      <c r="F86" s="1093" t="s">
        <v>10102</v>
      </c>
      <c r="G86" s="1092">
        <v>0.12542197808219174</v>
      </c>
      <c r="H86" s="1092">
        <v>0.11161588493150688</v>
      </c>
      <c r="I86" s="1092">
        <v>0.10973267123287675</v>
      </c>
      <c r="J86" s="1092">
        <v>8.7901238356164382E-2</v>
      </c>
      <c r="K86" s="1092">
        <v>7.0036057534246576E-2</v>
      </c>
      <c r="L86" s="1092">
        <v>4.9239002739726034E-2</v>
      </c>
      <c r="M86" s="1092">
        <v>4.6670484931506849E-2</v>
      </c>
      <c r="N86" s="1092">
        <v>4.5913873972602749E-2</v>
      </c>
      <c r="O86" s="1092">
        <v>5.2176057534246596E-2</v>
      </c>
      <c r="P86" s="1092">
        <v>8.2417717808219215E-2</v>
      </c>
      <c r="Q86" s="1092">
        <v>0.10335298082191782</v>
      </c>
      <c r="R86" s="1092">
        <v>0.11552205205479456</v>
      </c>
      <c r="S86" s="1093">
        <v>13952</v>
      </c>
      <c r="T86" s="1095">
        <v>4.2099999999999999E-2</v>
      </c>
      <c r="U86" s="1095">
        <v>8.4099999999999994E-2</v>
      </c>
      <c r="V86" s="1095">
        <v>7.9100000000000004E-2</v>
      </c>
      <c r="W86" s="1095">
        <v>7.9100000000000004E-2</v>
      </c>
      <c r="X86" s="1095">
        <v>7.9100000000000004E-2</v>
      </c>
      <c r="Y86" s="289">
        <f t="shared" si="3"/>
        <v>43.33</v>
      </c>
      <c r="Z86" s="365" t="str">
        <f t="shared" si="4"/>
        <v>2</v>
      </c>
    </row>
    <row r="87" spans="1:26" x14ac:dyDescent="0.25">
      <c r="A87" s="136">
        <f t="shared" si="5"/>
        <v>86</v>
      </c>
      <c r="B87" s="1092">
        <v>293000</v>
      </c>
      <c r="C87" s="1093" t="s">
        <v>5</v>
      </c>
      <c r="D87" s="1092">
        <v>0.57399999999999995</v>
      </c>
      <c r="E87" s="1094">
        <v>43738</v>
      </c>
      <c r="F87" s="1093" t="s">
        <v>10101</v>
      </c>
      <c r="G87" s="1092">
        <v>0.10156347397260271</v>
      </c>
      <c r="H87" s="1092">
        <v>9.1043882191780848E-2</v>
      </c>
      <c r="I87" s="1092">
        <v>9.3583312328767113E-2</v>
      </c>
      <c r="J87" s="1092">
        <v>8.4454909589041074E-2</v>
      </c>
      <c r="K87" s="1092">
        <v>7.8957775342465758E-2</v>
      </c>
      <c r="L87" s="1092">
        <v>7.038972876712328E-2</v>
      </c>
      <c r="M87" s="1092">
        <v>7.1844876712328767E-2</v>
      </c>
      <c r="N87" s="1092">
        <v>6.9516115068493131E-2</v>
      </c>
      <c r="O87" s="1092">
        <v>7.2655997260273955E-2</v>
      </c>
      <c r="P87" s="1092">
        <v>8.5338079452054807E-2</v>
      </c>
      <c r="Q87" s="1092">
        <v>9.1435290410958922E-2</v>
      </c>
      <c r="R87" s="1092">
        <v>8.921655890410958E-2</v>
      </c>
      <c r="S87" s="1093">
        <v>13951</v>
      </c>
      <c r="T87" s="1095">
        <v>3.1800000000000002E-2</v>
      </c>
      <c r="U87" s="1095">
        <v>6.3500000000000001E-2</v>
      </c>
      <c r="V87" s="1095">
        <v>0.1036</v>
      </c>
      <c r="W87" s="1095">
        <v>0.1036</v>
      </c>
      <c r="X87" s="1095">
        <v>0.1036</v>
      </c>
      <c r="Y87" s="289">
        <f t="shared" si="3"/>
        <v>43.33</v>
      </c>
      <c r="Z87" s="365" t="str">
        <f t="shared" si="4"/>
        <v>1</v>
      </c>
    </row>
    <row r="88" spans="1:26" x14ac:dyDescent="0.25">
      <c r="A88" s="136">
        <f t="shared" si="5"/>
        <v>87</v>
      </c>
      <c r="B88" s="1092">
        <v>293000</v>
      </c>
      <c r="C88" s="1093" t="s">
        <v>5</v>
      </c>
      <c r="D88" s="1092">
        <v>0.33300000000000002</v>
      </c>
      <c r="E88" s="1094">
        <v>43738</v>
      </c>
      <c r="F88" s="1093" t="s">
        <v>10100</v>
      </c>
      <c r="G88" s="1092">
        <v>0.14364424109589041</v>
      </c>
      <c r="H88" s="1092">
        <v>0.12636654246575343</v>
      </c>
      <c r="I88" s="1092">
        <v>0.1183957369863014</v>
      </c>
      <c r="J88" s="1092">
        <v>8.7352295890410978E-2</v>
      </c>
      <c r="K88" s="1092">
        <v>6.0075476712328782E-2</v>
      </c>
      <c r="L88" s="1092">
        <v>3.8139079452054803E-2</v>
      </c>
      <c r="M88" s="1092">
        <v>3.379197260273973E-2</v>
      </c>
      <c r="N88" s="1092">
        <v>3.3412999999999998E-2</v>
      </c>
      <c r="O88" s="1092">
        <v>4.2791558904109586E-2</v>
      </c>
      <c r="P88" s="1092">
        <v>7.7526882191780833E-2</v>
      </c>
      <c r="Q88" s="1092">
        <v>0.11096310684931507</v>
      </c>
      <c r="R88" s="1092">
        <v>0.12754010684931508</v>
      </c>
      <c r="S88" s="1093">
        <v>13955</v>
      </c>
      <c r="T88" s="1095">
        <v>5.2499999999999998E-2</v>
      </c>
      <c r="U88" s="1095">
        <v>0.10489999999999999</v>
      </c>
      <c r="V88" s="1095">
        <v>0.1076</v>
      </c>
      <c r="W88" s="1095">
        <v>0.1076</v>
      </c>
      <c r="X88" s="1095">
        <v>0.1076</v>
      </c>
      <c r="Y88" s="289">
        <f t="shared" si="3"/>
        <v>43.33</v>
      </c>
      <c r="Z88" s="365" t="str">
        <f t="shared" si="4"/>
        <v>B</v>
      </c>
    </row>
    <row r="89" spans="1:26" x14ac:dyDescent="0.25">
      <c r="A89" s="136">
        <f t="shared" si="5"/>
        <v>88</v>
      </c>
      <c r="B89" s="1092">
        <v>293000</v>
      </c>
      <c r="C89" s="1093" t="s">
        <v>4</v>
      </c>
      <c r="D89" s="1092">
        <v>0.22</v>
      </c>
      <c r="E89" s="1094">
        <v>43738</v>
      </c>
      <c r="F89" s="1093" t="s">
        <v>10104</v>
      </c>
      <c r="G89" s="1092">
        <v>0.1805009369863014</v>
      </c>
      <c r="H89" s="1092">
        <v>0.15899473424657534</v>
      </c>
      <c r="I89" s="1092">
        <v>0.13919817808219176</v>
      </c>
      <c r="J89" s="1092">
        <v>8.752133424657535E-2</v>
      </c>
      <c r="K89" s="1092">
        <v>4.0739621917808215E-2</v>
      </c>
      <c r="L89" s="1092">
        <v>1.1886786301369865E-2</v>
      </c>
      <c r="M89" s="1092">
        <v>8.3323808219178067E-3</v>
      </c>
      <c r="N89" s="1092">
        <v>8.368167123287671E-3</v>
      </c>
      <c r="O89" s="1092">
        <v>1.3562986301369862E-2</v>
      </c>
      <c r="P89" s="1092">
        <v>6.604151780821918E-2</v>
      </c>
      <c r="Q89" s="1092">
        <v>0.1272087095890411</v>
      </c>
      <c r="R89" s="1092">
        <v>0.1576446465753425</v>
      </c>
      <c r="S89" s="1093">
        <v>13921</v>
      </c>
      <c r="T89" s="1095">
        <v>5.2299999999999999E-2</v>
      </c>
      <c r="U89" s="1095">
        <v>0.1045</v>
      </c>
      <c r="V89" s="1095">
        <v>0.14119999999999999</v>
      </c>
      <c r="W89" s="1095">
        <v>0.14119999999999999</v>
      </c>
      <c r="X89" s="1095">
        <v>0.14119999999999999</v>
      </c>
      <c r="Y89" s="289">
        <f t="shared" si="3"/>
        <v>43.33</v>
      </c>
      <c r="Z89" s="365" t="str">
        <f t="shared" si="4"/>
        <v>4</v>
      </c>
    </row>
    <row r="90" spans="1:26" x14ac:dyDescent="0.25">
      <c r="A90" s="136">
        <f t="shared" si="5"/>
        <v>89</v>
      </c>
      <c r="B90" s="1092">
        <v>293000</v>
      </c>
      <c r="C90" s="1093" t="s">
        <v>4</v>
      </c>
      <c r="D90" s="1092">
        <v>0.316</v>
      </c>
      <c r="E90" s="1094">
        <v>43738</v>
      </c>
      <c r="F90" s="1093" t="s">
        <v>10103</v>
      </c>
      <c r="G90" s="1092">
        <v>0.1496973342465753</v>
      </c>
      <c r="H90" s="1092">
        <v>0.13270181643835616</v>
      </c>
      <c r="I90" s="1092">
        <v>0.12424293698630136</v>
      </c>
      <c r="J90" s="1092">
        <v>9.1849860273972586E-2</v>
      </c>
      <c r="K90" s="1092">
        <v>6.0905660273972595E-2</v>
      </c>
      <c r="L90" s="1092">
        <v>2.953773424657534E-2</v>
      </c>
      <c r="M90" s="1092">
        <v>2.5333956164383564E-2</v>
      </c>
      <c r="N90" s="1092">
        <v>2.4292471232876707E-2</v>
      </c>
      <c r="O90" s="1092">
        <v>3.063288493150685E-2</v>
      </c>
      <c r="P90" s="1092">
        <v>7.8221178082191783E-2</v>
      </c>
      <c r="Q90" s="1092">
        <v>0.11503798630136987</v>
      </c>
      <c r="R90" s="1092">
        <v>0.1375461808219178</v>
      </c>
      <c r="S90" s="1093">
        <v>13920</v>
      </c>
      <c r="T90" s="1095">
        <v>4.1000000000000002E-2</v>
      </c>
      <c r="U90" s="1095">
        <v>8.2000000000000003E-2</v>
      </c>
      <c r="V90" s="1095">
        <v>6.4199999999999993E-2</v>
      </c>
      <c r="W90" s="1095">
        <v>6.4199999999999993E-2</v>
      </c>
      <c r="X90" s="1095">
        <v>6.4199999999999993E-2</v>
      </c>
      <c r="Y90" s="289">
        <f t="shared" si="3"/>
        <v>43.33</v>
      </c>
      <c r="Z90" s="365" t="str">
        <f t="shared" si="4"/>
        <v>3</v>
      </c>
    </row>
    <row r="91" spans="1:26" x14ac:dyDescent="0.25">
      <c r="A91" s="136">
        <f t="shared" si="5"/>
        <v>90</v>
      </c>
      <c r="B91" s="1092">
        <v>293000</v>
      </c>
      <c r="C91" s="1093" t="s">
        <v>4</v>
      </c>
      <c r="D91" s="1092">
        <v>0.43</v>
      </c>
      <c r="E91" s="1094">
        <v>43738</v>
      </c>
      <c r="F91" s="1093" t="s">
        <v>10102</v>
      </c>
      <c r="G91" s="1092">
        <v>0.12594739452054793</v>
      </c>
      <c r="H91" s="1092">
        <v>0.11245270958904106</v>
      </c>
      <c r="I91" s="1092">
        <v>0.11050340547945203</v>
      </c>
      <c r="J91" s="1092">
        <v>8.9160706849315055E-2</v>
      </c>
      <c r="K91" s="1092">
        <v>7.1499380821917799E-2</v>
      </c>
      <c r="L91" s="1092">
        <v>4.787509041095888E-2</v>
      </c>
      <c r="M91" s="1092">
        <v>4.5546224657534246E-2</v>
      </c>
      <c r="N91" s="1092">
        <v>4.4254509589041084E-2</v>
      </c>
      <c r="O91" s="1092">
        <v>4.8610575342465746E-2</v>
      </c>
      <c r="P91" s="1092">
        <v>8.1655413698630122E-2</v>
      </c>
      <c r="Q91" s="1092">
        <v>0.10349227123287673</v>
      </c>
      <c r="R91" s="1092">
        <v>0.11900231780821917</v>
      </c>
      <c r="S91" s="1093">
        <v>13919</v>
      </c>
      <c r="T91" s="1095">
        <v>3.1300000000000001E-2</v>
      </c>
      <c r="U91" s="1095">
        <v>6.25E-2</v>
      </c>
      <c r="V91" s="1095">
        <v>0.1678</v>
      </c>
      <c r="W91" s="1095">
        <v>0.1678</v>
      </c>
      <c r="X91" s="1095">
        <v>0.1678</v>
      </c>
      <c r="Y91" s="289">
        <f t="shared" si="3"/>
        <v>43.33</v>
      </c>
      <c r="Z91" s="365" t="str">
        <f t="shared" si="4"/>
        <v>2</v>
      </c>
    </row>
    <row r="92" spans="1:26" x14ac:dyDescent="0.25">
      <c r="A92" s="136">
        <f t="shared" si="5"/>
        <v>91</v>
      </c>
      <c r="B92" s="1092">
        <v>293000</v>
      </c>
      <c r="C92" s="1093" t="s">
        <v>4</v>
      </c>
      <c r="D92" s="1092">
        <v>0.64600000000000002</v>
      </c>
      <c r="E92" s="1094">
        <v>43738</v>
      </c>
      <c r="F92" s="1093" t="s">
        <v>10101</v>
      </c>
      <c r="G92" s="1092">
        <v>9.9498613698630126E-2</v>
      </c>
      <c r="H92" s="1092">
        <v>8.9695260273972607E-2</v>
      </c>
      <c r="I92" s="1092">
        <v>9.359832876712329E-2</v>
      </c>
      <c r="J92" s="1092">
        <v>8.3728736986301358E-2</v>
      </c>
      <c r="K92" s="1092">
        <v>7.9856320547945212E-2</v>
      </c>
      <c r="L92" s="1092">
        <v>7.1655509589041086E-2</v>
      </c>
      <c r="M92" s="1092">
        <v>7.2140846575342463E-2</v>
      </c>
      <c r="N92" s="1092">
        <v>7.0272854794520528E-2</v>
      </c>
      <c r="O92" s="1092">
        <v>7.2021575342465768E-2</v>
      </c>
      <c r="P92" s="1092">
        <v>8.2929668493150699E-2</v>
      </c>
      <c r="Q92" s="1092">
        <v>8.9675600000000008E-2</v>
      </c>
      <c r="R92" s="1092">
        <v>9.4926684931506869E-2</v>
      </c>
      <c r="S92" s="1093">
        <v>13918</v>
      </c>
      <c r="T92" s="1095">
        <v>2.5600000000000001E-2</v>
      </c>
      <c r="U92" s="1095">
        <v>5.1200000000000002E-2</v>
      </c>
      <c r="V92" s="1095">
        <v>7.0699999999999999E-2</v>
      </c>
      <c r="W92" s="1095">
        <v>7.0699999999999999E-2</v>
      </c>
      <c r="X92" s="1095">
        <v>7.0699999999999999E-2</v>
      </c>
      <c r="Y92" s="289">
        <f t="shared" si="3"/>
        <v>43.33</v>
      </c>
      <c r="Z92" s="365" t="str">
        <f t="shared" si="4"/>
        <v>1</v>
      </c>
    </row>
    <row r="93" spans="1:26" x14ac:dyDescent="0.25">
      <c r="A93" s="136">
        <f t="shared" si="5"/>
        <v>92</v>
      </c>
      <c r="B93" s="1092">
        <v>293000</v>
      </c>
      <c r="C93" s="1093" t="s">
        <v>10030</v>
      </c>
      <c r="D93" s="1092">
        <v>0.218</v>
      </c>
      <c r="E93" s="1094">
        <v>43738</v>
      </c>
      <c r="F93" s="1093" t="s">
        <v>10104</v>
      </c>
      <c r="G93" s="1092">
        <v>0.18482951232876701</v>
      </c>
      <c r="H93" s="1092">
        <v>0.1601949534246575</v>
      </c>
      <c r="I93" s="1092">
        <v>0.13891939178082188</v>
      </c>
      <c r="J93" s="1092">
        <v>8.4699087671232839E-2</v>
      </c>
      <c r="K93" s="1092">
        <v>3.4633989041095888E-2</v>
      </c>
      <c r="L93" s="1092">
        <v>9.1390931506849325E-3</v>
      </c>
      <c r="M93" s="1092">
        <v>8.6388054794520573E-3</v>
      </c>
      <c r="N93" s="1092">
        <v>8.625479452054793E-3</v>
      </c>
      <c r="O93" s="1092">
        <v>1.2414556164383559E-2</v>
      </c>
      <c r="P93" s="1092">
        <v>6.7270060273972587E-2</v>
      </c>
      <c r="Q93" s="1092">
        <v>0.13014349863013697</v>
      </c>
      <c r="R93" s="1092">
        <v>0.16049157260273969</v>
      </c>
      <c r="S93" s="1093">
        <v>14185</v>
      </c>
      <c r="T93" s="1095">
        <v>4.7600000000000003E-2</v>
      </c>
      <c r="U93" s="1095">
        <v>9.5200000000000007E-2</v>
      </c>
      <c r="V93" s="1095">
        <v>0.1004</v>
      </c>
      <c r="W93" s="1095">
        <v>0.1004</v>
      </c>
      <c r="X93" s="1095">
        <v>0.1004</v>
      </c>
      <c r="Y93" s="289">
        <f t="shared" si="3"/>
        <v>43.33</v>
      </c>
      <c r="Z93" s="365" t="str">
        <f t="shared" si="4"/>
        <v>4</v>
      </c>
    </row>
    <row r="94" spans="1:26" x14ac:dyDescent="0.25">
      <c r="A94" s="136">
        <f t="shared" si="5"/>
        <v>93</v>
      </c>
      <c r="B94" s="1092">
        <v>293000</v>
      </c>
      <c r="C94" s="1093" t="s">
        <v>10030</v>
      </c>
      <c r="D94" s="1092">
        <v>0.29799999999999999</v>
      </c>
      <c r="E94" s="1094">
        <v>43738</v>
      </c>
      <c r="F94" s="1093" t="s">
        <v>10103</v>
      </c>
      <c r="G94" s="1092">
        <v>0.15388290410958902</v>
      </c>
      <c r="H94" s="1092">
        <v>0.13528501095890411</v>
      </c>
      <c r="I94" s="1092">
        <v>0.12418649041095889</v>
      </c>
      <c r="J94" s="1092">
        <v>8.7853865753424631E-2</v>
      </c>
      <c r="K94" s="1092">
        <v>5.5207531506849303E-2</v>
      </c>
      <c r="L94" s="1092">
        <v>3.1267841095890397E-2</v>
      </c>
      <c r="M94" s="1092">
        <v>2.37357397260274E-2</v>
      </c>
      <c r="N94" s="1092">
        <v>2.3053923287671231E-2</v>
      </c>
      <c r="O94" s="1092">
        <v>3.4642964383561639E-2</v>
      </c>
      <c r="P94" s="1092">
        <v>7.6305835616438333E-2</v>
      </c>
      <c r="Q94" s="1092">
        <v>0.11712067945205479</v>
      </c>
      <c r="R94" s="1092">
        <v>0.13745721369863012</v>
      </c>
      <c r="S94" s="1093">
        <v>14184</v>
      </c>
      <c r="T94" s="1095">
        <v>3.9100000000000003E-2</v>
      </c>
      <c r="U94" s="1095">
        <v>7.8200000000000006E-2</v>
      </c>
      <c r="V94" s="1095">
        <v>0.11070000000000001</v>
      </c>
      <c r="W94" s="1095">
        <v>0.11070000000000001</v>
      </c>
      <c r="X94" s="1095">
        <v>0.11070000000000001</v>
      </c>
      <c r="Y94" s="289">
        <f t="shared" si="3"/>
        <v>43.33</v>
      </c>
      <c r="Z94" s="365" t="str">
        <f t="shared" si="4"/>
        <v>3</v>
      </c>
    </row>
    <row r="95" spans="1:26" x14ac:dyDescent="0.25">
      <c r="A95" s="136">
        <f t="shared" si="5"/>
        <v>94</v>
      </c>
      <c r="B95" s="1092">
        <v>293000</v>
      </c>
      <c r="C95" s="1093" t="s">
        <v>10030</v>
      </c>
      <c r="D95" s="1092">
        <v>0.43</v>
      </c>
      <c r="E95" s="1094">
        <v>43738</v>
      </c>
      <c r="F95" s="1093" t="s">
        <v>10102</v>
      </c>
      <c r="G95" s="1092">
        <v>0.12747475890410961</v>
      </c>
      <c r="H95" s="1092">
        <v>0.11308815616438357</v>
      </c>
      <c r="I95" s="1092">
        <v>0.11071133150684931</v>
      </c>
      <c r="J95" s="1092">
        <v>8.8243101369863006E-2</v>
      </c>
      <c r="K95" s="1092">
        <v>7.0279323287671225E-2</v>
      </c>
      <c r="L95" s="1092">
        <v>4.6912383561643824E-2</v>
      </c>
      <c r="M95" s="1092">
        <v>4.4038260273972604E-2</v>
      </c>
      <c r="N95" s="1092">
        <v>4.3517624657534254E-2</v>
      </c>
      <c r="O95" s="1092">
        <v>4.8785397260273977E-2</v>
      </c>
      <c r="P95" s="1092">
        <v>8.2576997260273968E-2</v>
      </c>
      <c r="Q95" s="1092">
        <v>0.10491515068493153</v>
      </c>
      <c r="R95" s="1092">
        <v>0.11945751506849313</v>
      </c>
      <c r="S95" s="1093">
        <v>14183</v>
      </c>
      <c r="T95" s="1095">
        <v>0.03</v>
      </c>
      <c r="U95" s="1095">
        <v>0.06</v>
      </c>
      <c r="V95" s="1095">
        <v>0.13650000000000001</v>
      </c>
      <c r="W95" s="1095">
        <v>0.13650000000000001</v>
      </c>
      <c r="X95" s="1095">
        <v>0.13650000000000001</v>
      </c>
      <c r="Y95" s="289">
        <f t="shared" si="3"/>
        <v>43.33</v>
      </c>
      <c r="Z95" s="365" t="str">
        <f t="shared" si="4"/>
        <v>2</v>
      </c>
    </row>
    <row r="96" spans="1:26" x14ac:dyDescent="0.25">
      <c r="A96" s="136">
        <f t="shared" si="5"/>
        <v>95</v>
      </c>
      <c r="B96" s="1092">
        <v>293000</v>
      </c>
      <c r="C96" s="1093" t="s">
        <v>10030</v>
      </c>
      <c r="D96" s="1092">
        <v>0.60399999999999998</v>
      </c>
      <c r="E96" s="1094">
        <v>43738</v>
      </c>
      <c r="F96" s="1093" t="s">
        <v>10101</v>
      </c>
      <c r="G96" s="1092">
        <v>0.10103604931506849</v>
      </c>
      <c r="H96" s="1092">
        <v>9.0988816438356143E-2</v>
      </c>
      <c r="I96" s="1092">
        <v>9.4127306849315043E-2</v>
      </c>
      <c r="J96" s="1092">
        <v>8.4278076712328745E-2</v>
      </c>
      <c r="K96" s="1092">
        <v>7.9178980821917808E-2</v>
      </c>
      <c r="L96" s="1092">
        <v>7.0376917808219169E-2</v>
      </c>
      <c r="M96" s="1092">
        <v>7.0558786301369844E-2</v>
      </c>
      <c r="N96" s="1092">
        <v>6.9427090410958889E-2</v>
      </c>
      <c r="O96" s="1092">
        <v>7.1559580821917823E-2</v>
      </c>
      <c r="P96" s="1092">
        <v>8.4036701369863007E-2</v>
      </c>
      <c r="Q96" s="1092">
        <v>9.112759452054793E-2</v>
      </c>
      <c r="R96" s="1092">
        <v>9.3304098630136972E-2</v>
      </c>
      <c r="S96" s="1093">
        <v>14182</v>
      </c>
      <c r="T96" s="1095">
        <v>2.5100000000000001E-2</v>
      </c>
      <c r="U96" s="1095">
        <v>5.0099999999999999E-2</v>
      </c>
      <c r="V96" s="1095">
        <v>0.1678</v>
      </c>
      <c r="W96" s="1095">
        <v>0.1678</v>
      </c>
      <c r="X96" s="1095">
        <v>0.1678</v>
      </c>
      <c r="Y96" s="289">
        <f t="shared" si="3"/>
        <v>43.33</v>
      </c>
      <c r="Z96" s="365" t="str">
        <f t="shared" si="4"/>
        <v>1</v>
      </c>
    </row>
    <row r="97" spans="1:26" x14ac:dyDescent="0.25">
      <c r="A97" s="136">
        <f t="shared" si="5"/>
        <v>96</v>
      </c>
      <c r="B97" s="1092">
        <v>293000</v>
      </c>
      <c r="C97" s="1093" t="s">
        <v>10030</v>
      </c>
      <c r="D97" s="1092">
        <v>0.33300000000000002</v>
      </c>
      <c r="E97" s="1094">
        <v>43738</v>
      </c>
      <c r="F97" s="1093" t="s">
        <v>10100</v>
      </c>
      <c r="G97" s="1092">
        <v>0.14619803835616441</v>
      </c>
      <c r="H97" s="1092">
        <v>0.12874661917808219</v>
      </c>
      <c r="I97" s="1092">
        <v>0.12059359178082192</v>
      </c>
      <c r="J97" s="1092">
        <v>8.7625183561643852E-2</v>
      </c>
      <c r="K97" s="1092">
        <v>6.0679276712328784E-2</v>
      </c>
      <c r="L97" s="1092">
        <v>3.3980249315068496E-2</v>
      </c>
      <c r="M97" s="1092">
        <v>2.9677961643835633E-2</v>
      </c>
      <c r="N97" s="1092">
        <v>2.9409169863013701E-2</v>
      </c>
      <c r="O97" s="1092">
        <v>3.6528115068493155E-2</v>
      </c>
      <c r="P97" s="1092">
        <v>7.8593101369863042E-2</v>
      </c>
      <c r="Q97" s="1092">
        <v>0.11364863835616441</v>
      </c>
      <c r="R97" s="1092">
        <v>0.13432005479452058</v>
      </c>
      <c r="S97" s="1093">
        <v>14186</v>
      </c>
      <c r="T97" s="1095">
        <v>3.8699999999999998E-2</v>
      </c>
      <c r="U97" s="1095">
        <v>7.7399999999999997E-2</v>
      </c>
      <c r="V97" s="1095">
        <v>7.0699999999999999E-2</v>
      </c>
      <c r="W97" s="1095">
        <v>7.0699999999999999E-2</v>
      </c>
      <c r="X97" s="1095">
        <v>7.0699999999999999E-2</v>
      </c>
      <c r="Y97" s="289">
        <f t="shared" si="3"/>
        <v>43.33</v>
      </c>
      <c r="Z97" s="365" t="str">
        <f t="shared" si="4"/>
        <v>B</v>
      </c>
    </row>
    <row r="98" spans="1:26" x14ac:dyDescent="0.25">
      <c r="A98" s="136">
        <f t="shared" si="5"/>
        <v>97</v>
      </c>
      <c r="B98" s="1092">
        <v>293000</v>
      </c>
      <c r="C98" s="1093" t="s">
        <v>9112</v>
      </c>
      <c r="D98" s="1092">
        <v>0.216</v>
      </c>
      <c r="E98" s="1094">
        <v>43738</v>
      </c>
      <c r="F98" s="1093" t="s">
        <v>10104</v>
      </c>
      <c r="G98" s="1092">
        <v>0.18548577260273974</v>
      </c>
      <c r="H98" s="1092">
        <v>0.16065498082191781</v>
      </c>
      <c r="I98" s="1092">
        <v>0.13925923561643841</v>
      </c>
      <c r="J98" s="1092">
        <v>8.4040561643835637E-2</v>
      </c>
      <c r="K98" s="1092">
        <v>3.1270810958904126E-2</v>
      </c>
      <c r="L98" s="1092">
        <v>1.0912260273972602E-2</v>
      </c>
      <c r="M98" s="1092">
        <v>1.113694520547945E-2</v>
      </c>
      <c r="N98" s="1092">
        <v>1.0729471232876715E-2</v>
      </c>
      <c r="O98" s="1092">
        <v>1.3340230136986301E-2</v>
      </c>
      <c r="P98" s="1092">
        <v>6.4831739726027404E-2</v>
      </c>
      <c r="Q98" s="1092">
        <v>0.12805822191780822</v>
      </c>
      <c r="R98" s="1092">
        <v>0.16027976986301373</v>
      </c>
      <c r="S98" s="1093">
        <v>14152</v>
      </c>
      <c r="T98" s="1095">
        <v>7.1300000000000002E-2</v>
      </c>
      <c r="U98" s="1095">
        <v>0.1426</v>
      </c>
      <c r="V98" s="1095">
        <v>0.1004</v>
      </c>
      <c r="W98" s="1095">
        <v>0.1004</v>
      </c>
      <c r="X98" s="1095">
        <v>0.1004</v>
      </c>
      <c r="Y98" s="289">
        <f t="shared" si="3"/>
        <v>43.33</v>
      </c>
      <c r="Z98" s="365" t="str">
        <f t="shared" si="4"/>
        <v>4</v>
      </c>
    </row>
    <row r="99" spans="1:26" x14ac:dyDescent="0.25">
      <c r="A99" s="136">
        <f t="shared" si="5"/>
        <v>98</v>
      </c>
      <c r="B99" s="1092">
        <v>293000</v>
      </c>
      <c r="C99" s="1093" t="s">
        <v>9112</v>
      </c>
      <c r="D99" s="1092">
        <v>0.30299999999999999</v>
      </c>
      <c r="E99" s="1094">
        <v>43738</v>
      </c>
      <c r="F99" s="1093" t="s">
        <v>10103</v>
      </c>
      <c r="G99" s="1092">
        <v>0.15300830410958904</v>
      </c>
      <c r="H99" s="1092">
        <v>0.13427869041095891</v>
      </c>
      <c r="I99" s="1092">
        <v>0.12428772054794522</v>
      </c>
      <c r="J99" s="1092">
        <v>8.9464556164383577E-2</v>
      </c>
      <c r="K99" s="1092">
        <v>5.7007391780821925E-2</v>
      </c>
      <c r="L99" s="1092">
        <v>2.9489268493150686E-2</v>
      </c>
      <c r="M99" s="1092">
        <v>2.4414073972602739E-2</v>
      </c>
      <c r="N99" s="1092">
        <v>2.398366849315069E-2</v>
      </c>
      <c r="O99" s="1092">
        <v>3.4202643835616449E-2</v>
      </c>
      <c r="P99" s="1092">
        <v>7.8068326027397245E-2</v>
      </c>
      <c r="Q99" s="1092">
        <v>0.11625744383561644</v>
      </c>
      <c r="R99" s="1092">
        <v>0.13553791232876711</v>
      </c>
      <c r="S99" s="1093">
        <v>14151</v>
      </c>
      <c r="T99" s="1095">
        <v>5.96E-2</v>
      </c>
      <c r="U99" s="1095">
        <v>0.1191</v>
      </c>
      <c r="V99" s="1095">
        <v>0.13650000000000001</v>
      </c>
      <c r="W99" s="1095">
        <v>0.13650000000000001</v>
      </c>
      <c r="X99" s="1095">
        <v>0.13650000000000001</v>
      </c>
      <c r="Y99" s="289">
        <f t="shared" si="3"/>
        <v>43.33</v>
      </c>
      <c r="Z99" s="365" t="str">
        <f t="shared" si="4"/>
        <v>3</v>
      </c>
    </row>
    <row r="100" spans="1:26" x14ac:dyDescent="0.25">
      <c r="A100" s="136">
        <f t="shared" si="5"/>
        <v>99</v>
      </c>
      <c r="B100" s="1092">
        <v>293000</v>
      </c>
      <c r="C100" s="1093" t="s">
        <v>9112</v>
      </c>
      <c r="D100" s="1092">
        <v>0.439</v>
      </c>
      <c r="E100" s="1094">
        <v>43738</v>
      </c>
      <c r="F100" s="1093" t="s">
        <v>10102</v>
      </c>
      <c r="G100" s="1092">
        <v>0.12542197808219174</v>
      </c>
      <c r="H100" s="1092">
        <v>0.11161588493150688</v>
      </c>
      <c r="I100" s="1092">
        <v>0.10973267123287675</v>
      </c>
      <c r="J100" s="1092">
        <v>8.7901238356164382E-2</v>
      </c>
      <c r="K100" s="1092">
        <v>7.0036057534246576E-2</v>
      </c>
      <c r="L100" s="1092">
        <v>4.9239002739726034E-2</v>
      </c>
      <c r="M100" s="1092">
        <v>4.6670484931506849E-2</v>
      </c>
      <c r="N100" s="1092">
        <v>4.5913873972602749E-2</v>
      </c>
      <c r="O100" s="1092">
        <v>5.2176057534246596E-2</v>
      </c>
      <c r="P100" s="1092">
        <v>8.2417717808219215E-2</v>
      </c>
      <c r="Q100" s="1092">
        <v>0.10335298082191782</v>
      </c>
      <c r="R100" s="1092">
        <v>0.11552205205479456</v>
      </c>
      <c r="S100" s="1093">
        <v>14150</v>
      </c>
      <c r="T100" s="1095">
        <v>4.2099999999999999E-2</v>
      </c>
      <c r="U100" s="1095">
        <v>8.4099999999999994E-2</v>
      </c>
      <c r="V100" s="1095">
        <v>0.13650000000000001</v>
      </c>
      <c r="W100" s="1095">
        <v>0.13650000000000001</v>
      </c>
      <c r="X100" s="1095">
        <v>0.13650000000000001</v>
      </c>
      <c r="Y100" s="289">
        <f t="shared" si="3"/>
        <v>43.33</v>
      </c>
      <c r="Z100" s="365" t="str">
        <f t="shared" si="4"/>
        <v>2</v>
      </c>
    </row>
    <row r="101" spans="1:26" x14ac:dyDescent="0.25">
      <c r="A101" s="136">
        <f t="shared" si="5"/>
        <v>100</v>
      </c>
      <c r="B101" s="1092">
        <v>293000</v>
      </c>
      <c r="C101" s="1093" t="s">
        <v>9112</v>
      </c>
      <c r="D101" s="1092">
        <v>0.57399999999999995</v>
      </c>
      <c r="E101" s="1094">
        <v>43738</v>
      </c>
      <c r="F101" s="1093" t="s">
        <v>10101</v>
      </c>
      <c r="G101" s="1092">
        <v>0.10156347397260271</v>
      </c>
      <c r="H101" s="1092">
        <v>9.1043882191780848E-2</v>
      </c>
      <c r="I101" s="1092">
        <v>9.3583312328767113E-2</v>
      </c>
      <c r="J101" s="1092">
        <v>8.4454909589041074E-2</v>
      </c>
      <c r="K101" s="1092">
        <v>7.8957775342465758E-2</v>
      </c>
      <c r="L101" s="1092">
        <v>7.038972876712328E-2</v>
      </c>
      <c r="M101" s="1092">
        <v>7.1844876712328767E-2</v>
      </c>
      <c r="N101" s="1092">
        <v>6.9516115068493131E-2</v>
      </c>
      <c r="O101" s="1092">
        <v>7.2655997260273955E-2</v>
      </c>
      <c r="P101" s="1092">
        <v>8.5338079452054807E-2</v>
      </c>
      <c r="Q101" s="1092">
        <v>9.1435290410958922E-2</v>
      </c>
      <c r="R101" s="1092">
        <v>8.921655890410958E-2</v>
      </c>
      <c r="S101" s="1093">
        <v>14149</v>
      </c>
      <c r="T101" s="1095">
        <v>3.1800000000000002E-2</v>
      </c>
      <c r="U101" s="1095">
        <v>6.3500000000000001E-2</v>
      </c>
      <c r="V101" s="1095">
        <v>7.6100000000000001E-2</v>
      </c>
      <c r="W101" s="1095">
        <v>7.6100000000000001E-2</v>
      </c>
      <c r="X101" s="1095">
        <v>7.6100000000000001E-2</v>
      </c>
      <c r="Y101" s="289">
        <f t="shared" si="3"/>
        <v>43.33</v>
      </c>
      <c r="Z101" s="365" t="str">
        <f t="shared" si="4"/>
        <v>1</v>
      </c>
    </row>
    <row r="102" spans="1:26" x14ac:dyDescent="0.25">
      <c r="A102" s="136">
        <f t="shared" si="5"/>
        <v>101</v>
      </c>
      <c r="B102" s="1092">
        <v>293000</v>
      </c>
      <c r="C102" s="1093" t="s">
        <v>9112</v>
      </c>
      <c r="D102" s="1092">
        <v>0.33300000000000002</v>
      </c>
      <c r="E102" s="1094">
        <v>43738</v>
      </c>
      <c r="F102" s="1093" t="s">
        <v>10100</v>
      </c>
      <c r="G102" s="1092">
        <v>0.14364424109589041</v>
      </c>
      <c r="H102" s="1092">
        <v>0.12636654246575343</v>
      </c>
      <c r="I102" s="1092">
        <v>0.1183957369863014</v>
      </c>
      <c r="J102" s="1092">
        <v>8.7352295890410978E-2</v>
      </c>
      <c r="K102" s="1092">
        <v>6.0075476712328782E-2</v>
      </c>
      <c r="L102" s="1092">
        <v>3.8139079452054803E-2</v>
      </c>
      <c r="M102" s="1092">
        <v>3.379197260273973E-2</v>
      </c>
      <c r="N102" s="1092">
        <v>3.3412999999999998E-2</v>
      </c>
      <c r="O102" s="1092">
        <v>4.2791558904109586E-2</v>
      </c>
      <c r="P102" s="1092">
        <v>7.7526882191780833E-2</v>
      </c>
      <c r="Q102" s="1092">
        <v>0.11096310684931507</v>
      </c>
      <c r="R102" s="1092">
        <v>0.12754010684931508</v>
      </c>
      <c r="S102" s="1093">
        <v>14153</v>
      </c>
      <c r="T102" s="1095">
        <v>5.2499999999999998E-2</v>
      </c>
      <c r="U102" s="1095">
        <v>0.10489999999999999</v>
      </c>
      <c r="V102" s="1095">
        <v>7.0699999999999999E-2</v>
      </c>
      <c r="W102" s="1095">
        <v>7.0699999999999999E-2</v>
      </c>
      <c r="X102" s="1095">
        <v>7.0699999999999999E-2</v>
      </c>
      <c r="Y102" s="289">
        <f t="shared" si="3"/>
        <v>43.33</v>
      </c>
      <c r="Z102" s="365" t="str">
        <f t="shared" si="4"/>
        <v>B</v>
      </c>
    </row>
    <row r="103" spans="1:26" x14ac:dyDescent="0.25">
      <c r="A103" s="136">
        <f t="shared" si="5"/>
        <v>102</v>
      </c>
      <c r="B103" s="1092">
        <v>293000</v>
      </c>
      <c r="C103" s="1093" t="s">
        <v>10</v>
      </c>
      <c r="D103" s="1092">
        <v>0.21</v>
      </c>
      <c r="E103" s="1094">
        <v>43738</v>
      </c>
      <c r="F103" s="1093" t="s">
        <v>10104</v>
      </c>
      <c r="G103" s="1092">
        <v>0.18637799726027399</v>
      </c>
      <c r="H103" s="1092">
        <v>0.16066368219178082</v>
      </c>
      <c r="I103" s="1092">
        <v>0.1371587178082192</v>
      </c>
      <c r="J103" s="1092">
        <v>8.4191167123287697E-2</v>
      </c>
      <c r="K103" s="1092">
        <v>3.1812438356164381E-2</v>
      </c>
      <c r="L103" s="1092">
        <v>9.1983041095890419E-3</v>
      </c>
      <c r="M103" s="1092">
        <v>9.0413589041095956E-3</v>
      </c>
      <c r="N103" s="1092">
        <v>9.0619753424657536E-3</v>
      </c>
      <c r="O103" s="1092">
        <v>1.2340482191780824E-2</v>
      </c>
      <c r="P103" s="1092">
        <v>6.7220668493150684E-2</v>
      </c>
      <c r="Q103" s="1092">
        <v>0.13196262191780825</v>
      </c>
      <c r="R103" s="1092">
        <v>0.16097058630136987</v>
      </c>
      <c r="S103" s="1093">
        <v>14119</v>
      </c>
      <c r="T103" s="1095">
        <v>7.5800000000000006E-2</v>
      </c>
      <c r="U103" s="1095">
        <v>0.15160000000000001</v>
      </c>
      <c r="V103" s="1095">
        <v>0.1004</v>
      </c>
      <c r="W103" s="1095">
        <v>0.1004</v>
      </c>
      <c r="X103" s="1095">
        <v>0.1004</v>
      </c>
      <c r="Y103" s="289">
        <f t="shared" si="3"/>
        <v>43.33</v>
      </c>
      <c r="Z103" s="365" t="str">
        <f t="shared" si="4"/>
        <v>4</v>
      </c>
    </row>
    <row r="104" spans="1:26" x14ac:dyDescent="0.25">
      <c r="A104" s="136">
        <f t="shared" si="5"/>
        <v>103</v>
      </c>
      <c r="B104" s="1092">
        <v>293000</v>
      </c>
      <c r="C104" s="1093" t="s">
        <v>10</v>
      </c>
      <c r="D104" s="1092">
        <v>0.29899999999999999</v>
      </c>
      <c r="E104" s="1094">
        <v>43738</v>
      </c>
      <c r="F104" s="1093" t="s">
        <v>10103</v>
      </c>
      <c r="G104" s="1092">
        <v>0.15320921917808222</v>
      </c>
      <c r="H104" s="1092">
        <v>0.13396579452054796</v>
      </c>
      <c r="I104" s="1092">
        <v>0.12267020273972602</v>
      </c>
      <c r="J104" s="1092">
        <v>8.8791575342465748E-2</v>
      </c>
      <c r="K104" s="1092">
        <v>5.5736441095890411E-2</v>
      </c>
      <c r="L104" s="1092">
        <v>2.9760413698630143E-2</v>
      </c>
      <c r="M104" s="1092">
        <v>2.4494019178082187E-2</v>
      </c>
      <c r="N104" s="1092">
        <v>2.396758082191781E-2</v>
      </c>
      <c r="O104" s="1092">
        <v>3.4318052054794532E-2</v>
      </c>
      <c r="P104" s="1092">
        <v>7.8702542465753422E-2</v>
      </c>
      <c r="Q104" s="1092">
        <v>0.11809314520547945</v>
      </c>
      <c r="R104" s="1092">
        <v>0.13629101369863014</v>
      </c>
      <c r="S104" s="1093">
        <v>14118</v>
      </c>
      <c r="T104" s="1095">
        <v>6.0299999999999999E-2</v>
      </c>
      <c r="U104" s="1095">
        <v>0.1205</v>
      </c>
      <c r="V104" s="1095">
        <v>0.11070000000000001</v>
      </c>
      <c r="W104" s="1095">
        <v>0.11070000000000001</v>
      </c>
      <c r="X104" s="1095">
        <v>0.11070000000000001</v>
      </c>
      <c r="Y104" s="289">
        <f t="shared" si="3"/>
        <v>43.33</v>
      </c>
      <c r="Z104" s="365" t="str">
        <f t="shared" si="4"/>
        <v>3</v>
      </c>
    </row>
    <row r="105" spans="1:26" x14ac:dyDescent="0.25">
      <c r="A105" s="136">
        <f t="shared" si="5"/>
        <v>104</v>
      </c>
      <c r="B105" s="1092">
        <v>293000</v>
      </c>
      <c r="C105" s="1093" t="s">
        <v>10</v>
      </c>
      <c r="D105" s="1092">
        <v>0.39800000000000002</v>
      </c>
      <c r="E105" s="1094">
        <v>43738</v>
      </c>
      <c r="F105" s="1093" t="s">
        <v>10102</v>
      </c>
      <c r="G105" s="1092">
        <v>0.12880869041095891</v>
      </c>
      <c r="H105" s="1092">
        <v>0.11353006575342461</v>
      </c>
      <c r="I105" s="1092">
        <v>0.10879111506849315</v>
      </c>
      <c r="J105" s="1092">
        <v>8.6120534246575328E-2</v>
      </c>
      <c r="K105" s="1092">
        <v>6.6339364383561653E-2</v>
      </c>
      <c r="L105" s="1092">
        <v>4.9663967123287682E-2</v>
      </c>
      <c r="M105" s="1092">
        <v>4.6212315068493146E-2</v>
      </c>
      <c r="N105" s="1092">
        <v>4.5318358904109589E-2</v>
      </c>
      <c r="O105" s="1092">
        <v>5.3052309589041106E-2</v>
      </c>
      <c r="P105" s="1092">
        <v>8.0237769863013703E-2</v>
      </c>
      <c r="Q105" s="1092">
        <v>0.10488660821917807</v>
      </c>
      <c r="R105" s="1092">
        <v>0.11703890136986304</v>
      </c>
      <c r="S105" s="1093">
        <v>14117</v>
      </c>
      <c r="T105" s="1095">
        <v>4.41E-2</v>
      </c>
      <c r="U105" s="1095">
        <v>8.8200000000000001E-2</v>
      </c>
      <c r="V105" s="1095">
        <v>0.13650000000000001</v>
      </c>
      <c r="W105" s="1095">
        <v>0.13650000000000001</v>
      </c>
      <c r="X105" s="1095">
        <v>0.13650000000000001</v>
      </c>
      <c r="Y105" s="289">
        <f t="shared" si="3"/>
        <v>43.33</v>
      </c>
      <c r="Z105" s="365" t="str">
        <f t="shared" si="4"/>
        <v>2</v>
      </c>
    </row>
    <row r="106" spans="1:26" x14ac:dyDescent="0.25">
      <c r="A106" s="136">
        <f t="shared" si="5"/>
        <v>105</v>
      </c>
      <c r="B106" s="1092">
        <v>293000</v>
      </c>
      <c r="C106" s="1093" t="s">
        <v>10</v>
      </c>
      <c r="D106" s="1092">
        <v>0.55900000000000005</v>
      </c>
      <c r="E106" s="1094">
        <v>43738</v>
      </c>
      <c r="F106" s="1093" t="s">
        <v>10101</v>
      </c>
      <c r="G106" s="1092">
        <v>0.10278189315068495</v>
      </c>
      <c r="H106" s="1092">
        <v>9.2014356164383568E-2</v>
      </c>
      <c r="I106" s="1092">
        <v>9.403283561643834E-2</v>
      </c>
      <c r="J106" s="1092">
        <v>8.4353791780821932E-2</v>
      </c>
      <c r="K106" s="1092">
        <v>7.7984164383561649E-2</v>
      </c>
      <c r="L106" s="1092">
        <v>7.0154180821917836E-2</v>
      </c>
      <c r="M106" s="1092">
        <v>6.9484205479452041E-2</v>
      </c>
      <c r="N106" s="1092">
        <v>6.9297731506849314E-2</v>
      </c>
      <c r="O106" s="1092">
        <v>7.2471224657534236E-2</v>
      </c>
      <c r="P106" s="1092">
        <v>8.585496712328769E-2</v>
      </c>
      <c r="Q106" s="1092">
        <v>9.2705736986301371E-2</v>
      </c>
      <c r="R106" s="1092">
        <v>8.8864912328767115E-2</v>
      </c>
      <c r="S106" s="1093">
        <v>14116</v>
      </c>
      <c r="T106" s="1095">
        <v>3.32E-2</v>
      </c>
      <c r="U106" s="1095">
        <v>6.6400000000000001E-2</v>
      </c>
      <c r="V106" s="1095">
        <v>0.1678</v>
      </c>
      <c r="W106" s="1095">
        <v>0.1678</v>
      </c>
      <c r="X106" s="1095">
        <v>0.1678</v>
      </c>
      <c r="Y106" s="289">
        <f t="shared" si="3"/>
        <v>43.33</v>
      </c>
      <c r="Z106" s="365" t="str">
        <f t="shared" si="4"/>
        <v>1</v>
      </c>
    </row>
    <row r="107" spans="1:26" x14ac:dyDescent="0.25">
      <c r="A107" s="136">
        <f t="shared" si="5"/>
        <v>106</v>
      </c>
      <c r="B107" s="1092">
        <v>293000</v>
      </c>
      <c r="C107" s="1093" t="s">
        <v>10</v>
      </c>
      <c r="D107" s="1092">
        <v>0.308</v>
      </c>
      <c r="E107" s="1094">
        <v>43738</v>
      </c>
      <c r="F107" s="1093" t="s">
        <v>10100</v>
      </c>
      <c r="G107" s="1092">
        <v>0.14811006301369861</v>
      </c>
      <c r="H107" s="1092">
        <v>0.12979550136986304</v>
      </c>
      <c r="I107" s="1092">
        <v>0.11903183561643835</v>
      </c>
      <c r="J107" s="1092">
        <v>8.6349342465753418E-2</v>
      </c>
      <c r="K107" s="1092">
        <v>5.6597665753424661E-2</v>
      </c>
      <c r="L107" s="1092">
        <v>3.4612361643835604E-2</v>
      </c>
      <c r="M107" s="1092">
        <v>3.1748764383561653E-2</v>
      </c>
      <c r="N107" s="1092">
        <v>3.1939273972602739E-2</v>
      </c>
      <c r="O107" s="1092">
        <v>3.9042882191780821E-2</v>
      </c>
      <c r="P107" s="1092">
        <v>7.7246890410958904E-2</v>
      </c>
      <c r="Q107" s="1092">
        <v>0.11479574520547949</v>
      </c>
      <c r="R107" s="1092">
        <v>0.13072967397260274</v>
      </c>
      <c r="S107" s="1093">
        <v>14120</v>
      </c>
      <c r="T107" s="1095">
        <v>5.9299999999999999E-2</v>
      </c>
      <c r="U107" s="1095">
        <v>0.11849999999999999</v>
      </c>
      <c r="V107" s="1095">
        <v>7.5600000000000001E-2</v>
      </c>
      <c r="W107" s="1095">
        <v>7.5600000000000001E-2</v>
      </c>
      <c r="X107" s="1095">
        <v>7.5600000000000001E-2</v>
      </c>
      <c r="Y107" s="289">
        <f t="shared" si="3"/>
        <v>43.33</v>
      </c>
      <c r="Z107" s="365" t="str">
        <f t="shared" si="4"/>
        <v>B</v>
      </c>
    </row>
    <row r="108" spans="1:26" x14ac:dyDescent="0.25">
      <c r="A108" s="136">
        <f t="shared" si="5"/>
        <v>107</v>
      </c>
      <c r="B108" s="1092">
        <v>293000</v>
      </c>
      <c r="C108" s="1093" t="s">
        <v>9</v>
      </c>
      <c r="D108" s="1092">
        <v>0.218</v>
      </c>
      <c r="E108" s="1094">
        <v>43738</v>
      </c>
      <c r="F108" s="1093" t="s">
        <v>10104</v>
      </c>
      <c r="G108" s="1092">
        <v>0.18379147945205482</v>
      </c>
      <c r="H108" s="1092">
        <v>0.1605949917808219</v>
      </c>
      <c r="I108" s="1092">
        <v>0.14105933424657535</v>
      </c>
      <c r="J108" s="1092">
        <v>8.6117372602739731E-2</v>
      </c>
      <c r="K108" s="1092">
        <v>3.7030808219178077E-2</v>
      </c>
      <c r="L108" s="1092">
        <v>1.0894465753424655E-2</v>
      </c>
      <c r="M108" s="1092">
        <v>9.4409753424657596E-3</v>
      </c>
      <c r="N108" s="1092">
        <v>9.3148904109588999E-3</v>
      </c>
      <c r="O108" s="1092">
        <v>1.2766695890410958E-2</v>
      </c>
      <c r="P108" s="1092">
        <v>6.2446605479452057E-2</v>
      </c>
      <c r="Q108" s="1092">
        <v>0.12709909041095888</v>
      </c>
      <c r="R108" s="1092">
        <v>0.15944329041095889</v>
      </c>
      <c r="S108" s="1093">
        <v>14086</v>
      </c>
      <c r="T108" s="1095">
        <v>4.7100000000000003E-2</v>
      </c>
      <c r="U108" s="1095">
        <v>9.4200000000000006E-2</v>
      </c>
      <c r="V108" s="1095">
        <v>0.16969999999999999</v>
      </c>
      <c r="W108" s="1095">
        <v>0.16969999999999999</v>
      </c>
      <c r="X108" s="1095">
        <v>0.16969999999999999</v>
      </c>
      <c r="Y108" s="289">
        <f t="shared" si="3"/>
        <v>43.33</v>
      </c>
      <c r="Z108" s="365" t="str">
        <f t="shared" si="4"/>
        <v>4</v>
      </c>
    </row>
    <row r="109" spans="1:26" x14ac:dyDescent="0.25">
      <c r="A109" s="136">
        <f t="shared" si="5"/>
        <v>108</v>
      </c>
      <c r="B109" s="1092">
        <v>293000</v>
      </c>
      <c r="C109" s="1093" t="s">
        <v>9</v>
      </c>
      <c r="D109" s="1092">
        <v>0.30499999999999999</v>
      </c>
      <c r="E109" s="1094">
        <v>43738</v>
      </c>
      <c r="F109" s="1093" t="s">
        <v>10103</v>
      </c>
      <c r="G109" s="1092">
        <v>0.15192119452054795</v>
      </c>
      <c r="H109" s="1092">
        <v>0.13457850958904111</v>
      </c>
      <c r="I109" s="1092">
        <v>0.12563244931506848</v>
      </c>
      <c r="J109" s="1092">
        <v>9.053780547945206E-2</v>
      </c>
      <c r="K109" s="1092">
        <v>5.8057761643835623E-2</v>
      </c>
      <c r="L109" s="1092">
        <v>3.0195723287671242E-2</v>
      </c>
      <c r="M109" s="1092">
        <v>2.6157484931506856E-2</v>
      </c>
      <c r="N109" s="1092">
        <v>2.5378115068493145E-2</v>
      </c>
      <c r="O109" s="1092">
        <v>3.1535260273972611E-2</v>
      </c>
      <c r="P109" s="1092">
        <v>7.5583317808219183E-2</v>
      </c>
      <c r="Q109" s="1092">
        <v>0.11544189041095897</v>
      </c>
      <c r="R109" s="1092">
        <v>0.13498048767123288</v>
      </c>
      <c r="S109" s="1093">
        <v>14085</v>
      </c>
      <c r="T109" s="1095">
        <v>3.8100000000000002E-2</v>
      </c>
      <c r="U109" s="1095">
        <v>7.6100000000000001E-2</v>
      </c>
      <c r="V109" s="1095">
        <v>0.11070000000000001</v>
      </c>
      <c r="W109" s="1095">
        <v>0.11070000000000001</v>
      </c>
      <c r="X109" s="1095">
        <v>0.11070000000000001</v>
      </c>
      <c r="Y109" s="289">
        <f t="shared" si="3"/>
        <v>43.33</v>
      </c>
      <c r="Z109" s="365" t="str">
        <f t="shared" si="4"/>
        <v>3</v>
      </c>
    </row>
    <row r="110" spans="1:26" x14ac:dyDescent="0.25">
      <c r="A110" s="136">
        <f t="shared" si="5"/>
        <v>109</v>
      </c>
      <c r="B110" s="1092">
        <v>293000</v>
      </c>
      <c r="C110" s="1093" t="s">
        <v>9</v>
      </c>
      <c r="D110" s="1092">
        <v>0.42199999999999999</v>
      </c>
      <c r="E110" s="1094">
        <v>43738</v>
      </c>
      <c r="F110" s="1093" t="s">
        <v>10102</v>
      </c>
      <c r="G110" s="1092">
        <v>0.12766492328767123</v>
      </c>
      <c r="H110" s="1092">
        <v>0.11386686301369864</v>
      </c>
      <c r="I110" s="1092">
        <v>0.11191807397260271</v>
      </c>
      <c r="J110" s="1092">
        <v>8.9245046575342463E-2</v>
      </c>
      <c r="K110" s="1092">
        <v>7.0159854794520526E-2</v>
      </c>
      <c r="L110" s="1092">
        <v>4.6721342465753421E-2</v>
      </c>
      <c r="M110" s="1092">
        <v>4.4791104109589037E-2</v>
      </c>
      <c r="N110" s="1092">
        <v>4.4356320547945208E-2</v>
      </c>
      <c r="O110" s="1092">
        <v>4.7648019178082195E-2</v>
      </c>
      <c r="P110" s="1092">
        <v>8.0627882191780798E-2</v>
      </c>
      <c r="Q110" s="1092">
        <v>0.10411296164383561</v>
      </c>
      <c r="R110" s="1092">
        <v>0.11888760821917806</v>
      </c>
      <c r="S110" s="1093">
        <v>14084</v>
      </c>
      <c r="T110" s="1095">
        <v>2.9100000000000001E-2</v>
      </c>
      <c r="U110" s="1095">
        <v>5.8099999999999999E-2</v>
      </c>
      <c r="V110" s="1095">
        <v>9.5200000000000007E-2</v>
      </c>
      <c r="W110" s="1095">
        <v>9.5200000000000007E-2</v>
      </c>
      <c r="X110" s="1095">
        <v>9.5200000000000007E-2</v>
      </c>
      <c r="Y110" s="289">
        <f t="shared" si="3"/>
        <v>43.33</v>
      </c>
      <c r="Z110" s="365" t="str">
        <f t="shared" si="4"/>
        <v>2</v>
      </c>
    </row>
    <row r="111" spans="1:26" x14ac:dyDescent="0.25">
      <c r="A111" s="136">
        <f t="shared" si="5"/>
        <v>110</v>
      </c>
      <c r="B111" s="1092">
        <v>293000</v>
      </c>
      <c r="C111" s="1093" t="s">
        <v>9</v>
      </c>
      <c r="D111" s="1092">
        <v>0.61099999999999999</v>
      </c>
      <c r="E111" s="1094">
        <v>43738</v>
      </c>
      <c r="F111" s="1093" t="s">
        <v>10101</v>
      </c>
      <c r="G111" s="1092">
        <v>9.9436019178082216E-2</v>
      </c>
      <c r="H111" s="1092">
        <v>8.9903306849315051E-2</v>
      </c>
      <c r="I111" s="1092">
        <v>9.3460216438356156E-2</v>
      </c>
      <c r="J111" s="1092">
        <v>8.4396726027397256E-2</v>
      </c>
      <c r="K111" s="1092">
        <v>8.025246027397262E-2</v>
      </c>
      <c r="L111" s="1092">
        <v>7.1911054794520549E-2</v>
      </c>
      <c r="M111" s="1092">
        <v>7.2376402739726037E-2</v>
      </c>
      <c r="N111" s="1092">
        <v>7.0839095890410958E-2</v>
      </c>
      <c r="O111" s="1092">
        <v>7.2668895890410978E-2</v>
      </c>
      <c r="P111" s="1092">
        <v>8.3511457534246561E-2</v>
      </c>
      <c r="Q111" s="1092">
        <v>9.003025753424658E-2</v>
      </c>
      <c r="R111" s="1092">
        <v>9.1214106849315066E-2</v>
      </c>
      <c r="S111" s="1093">
        <v>14083</v>
      </c>
      <c r="T111" s="1095">
        <v>2.4500000000000001E-2</v>
      </c>
      <c r="U111" s="1095">
        <v>4.9000000000000002E-2</v>
      </c>
      <c r="V111" s="1095">
        <v>9.4200000000000006E-2</v>
      </c>
      <c r="W111" s="1095">
        <v>9.4200000000000006E-2</v>
      </c>
      <c r="X111" s="1095">
        <v>9.4200000000000006E-2</v>
      </c>
      <c r="Y111" s="289">
        <f t="shared" si="3"/>
        <v>43.33</v>
      </c>
      <c r="Z111" s="365" t="str">
        <f t="shared" si="4"/>
        <v>1</v>
      </c>
    </row>
    <row r="112" spans="1:26" x14ac:dyDescent="0.25">
      <c r="A112" s="136">
        <f t="shared" si="5"/>
        <v>111</v>
      </c>
      <c r="B112" s="1092">
        <v>293000</v>
      </c>
      <c r="C112" s="1093" t="s">
        <v>9</v>
      </c>
      <c r="D112" s="1092">
        <v>0.316</v>
      </c>
      <c r="E112" s="1094">
        <v>43738</v>
      </c>
      <c r="F112" s="1093" t="s">
        <v>10100</v>
      </c>
      <c r="G112" s="1092">
        <v>0.14709671506849314</v>
      </c>
      <c r="H112" s="1092">
        <v>0.1302586328767123</v>
      </c>
      <c r="I112" s="1092">
        <v>0.12154992328767121</v>
      </c>
      <c r="J112" s="1092">
        <v>8.7124142465753451E-2</v>
      </c>
      <c r="K112" s="1092">
        <v>5.7978095890410954E-2</v>
      </c>
      <c r="L112" s="1092">
        <v>3.7421684931506854E-2</v>
      </c>
      <c r="M112" s="1092">
        <v>3.3049695890410964E-2</v>
      </c>
      <c r="N112" s="1092">
        <v>3.2082005479452058E-2</v>
      </c>
      <c r="O112" s="1092">
        <v>3.8545509589041106E-2</v>
      </c>
      <c r="P112" s="1092">
        <v>7.269879178082192E-2</v>
      </c>
      <c r="Q112" s="1092">
        <v>0.11154886027397258</v>
      </c>
      <c r="R112" s="1092">
        <v>0.13064594246575345</v>
      </c>
      <c r="S112" s="1093">
        <v>14087</v>
      </c>
      <c r="T112" s="1095">
        <v>3.78E-2</v>
      </c>
      <c r="U112" s="1095">
        <v>7.5600000000000001E-2</v>
      </c>
      <c r="V112" s="1095">
        <v>5.0099999999999999E-2</v>
      </c>
      <c r="W112" s="1095">
        <v>5.0099999999999999E-2</v>
      </c>
      <c r="X112" s="1095">
        <v>5.0099999999999999E-2</v>
      </c>
      <c r="Y112" s="289">
        <f t="shared" si="3"/>
        <v>43.33</v>
      </c>
      <c r="Z112" s="365" t="str">
        <f t="shared" si="4"/>
        <v>B</v>
      </c>
    </row>
    <row r="113" spans="1:26" x14ac:dyDescent="0.25">
      <c r="A113" s="136">
        <f t="shared" si="5"/>
        <v>112</v>
      </c>
      <c r="B113" s="1092">
        <v>293000</v>
      </c>
      <c r="C113" s="1093" t="s">
        <v>8</v>
      </c>
      <c r="D113" s="1092">
        <v>0.20499999999999999</v>
      </c>
      <c r="E113" s="1094">
        <v>43738</v>
      </c>
      <c r="F113" s="1093" t="s">
        <v>10104</v>
      </c>
      <c r="G113" s="1092">
        <v>0.18151640273972602</v>
      </c>
      <c r="H113" s="1092">
        <v>0.15995547671232874</v>
      </c>
      <c r="I113" s="1092">
        <v>0.13847723561643832</v>
      </c>
      <c r="J113" s="1092">
        <v>8.5656227397260254E-2</v>
      </c>
      <c r="K113" s="1092">
        <v>3.7213169863013693E-2</v>
      </c>
      <c r="L113" s="1092">
        <v>1.1580517808219181E-2</v>
      </c>
      <c r="M113" s="1092">
        <v>1.0490704109589039E-2</v>
      </c>
      <c r="N113" s="1092">
        <v>1.0270520547945205E-2</v>
      </c>
      <c r="O113" s="1092">
        <v>1.3394175342465753E-2</v>
      </c>
      <c r="P113" s="1092">
        <v>6.3597186301369846E-2</v>
      </c>
      <c r="Q113" s="1092">
        <v>0.12810957808219178</v>
      </c>
      <c r="R113" s="1092">
        <v>0.15973880547945202</v>
      </c>
      <c r="S113" s="1093">
        <v>14053</v>
      </c>
      <c r="T113" s="1095">
        <v>5.3100000000000001E-2</v>
      </c>
      <c r="U113" s="1095">
        <v>0.1061</v>
      </c>
      <c r="V113" s="1095">
        <v>0.06</v>
      </c>
      <c r="W113" s="1095">
        <v>0.06</v>
      </c>
      <c r="X113" s="1095">
        <v>0.06</v>
      </c>
      <c r="Y113" s="289">
        <f t="shared" si="3"/>
        <v>43.33</v>
      </c>
      <c r="Z113" s="365" t="str">
        <f t="shared" si="4"/>
        <v>4</v>
      </c>
    </row>
    <row r="114" spans="1:26" x14ac:dyDescent="0.25">
      <c r="A114" s="136">
        <f t="shared" si="5"/>
        <v>113</v>
      </c>
      <c r="B114" s="1092">
        <v>293000</v>
      </c>
      <c r="C114" s="1093" t="s">
        <v>8</v>
      </c>
      <c r="D114" s="1092">
        <v>0.28499999999999998</v>
      </c>
      <c r="E114" s="1094">
        <v>43738</v>
      </c>
      <c r="F114" s="1093" t="s">
        <v>10103</v>
      </c>
      <c r="G114" s="1092">
        <v>0.15329301369863016</v>
      </c>
      <c r="H114" s="1092">
        <v>0.13633274794520545</v>
      </c>
      <c r="I114" s="1092">
        <v>0.12588749589041101</v>
      </c>
      <c r="J114" s="1092">
        <v>9.1091208219178071E-2</v>
      </c>
      <c r="K114" s="1092">
        <v>5.8449997260273966E-2</v>
      </c>
      <c r="L114" s="1092">
        <v>2.7324783561643837E-2</v>
      </c>
      <c r="M114" s="1092">
        <v>2.330017534246576E-2</v>
      </c>
      <c r="N114" s="1092">
        <v>2.2087095890410961E-2</v>
      </c>
      <c r="O114" s="1092">
        <v>2.8643309589041099E-2</v>
      </c>
      <c r="P114" s="1092">
        <v>7.6978863013698634E-2</v>
      </c>
      <c r="Q114" s="1092">
        <v>0.11770109041095889</v>
      </c>
      <c r="R114" s="1092">
        <v>0.13891021917808219</v>
      </c>
      <c r="S114" s="1093">
        <v>14052</v>
      </c>
      <c r="T114" s="1095">
        <v>4.0800000000000003E-2</v>
      </c>
      <c r="U114" s="1095">
        <v>8.1600000000000006E-2</v>
      </c>
      <c r="V114" s="1095">
        <v>7.8200000000000006E-2</v>
      </c>
      <c r="W114" s="1095">
        <v>7.8200000000000006E-2</v>
      </c>
      <c r="X114" s="1095">
        <v>7.8200000000000006E-2</v>
      </c>
      <c r="Y114" s="289">
        <f t="shared" si="3"/>
        <v>43.33</v>
      </c>
      <c r="Z114" s="365" t="str">
        <f t="shared" si="4"/>
        <v>3</v>
      </c>
    </row>
    <row r="115" spans="1:26" x14ac:dyDescent="0.25">
      <c r="A115" s="136">
        <f t="shared" si="5"/>
        <v>114</v>
      </c>
      <c r="B115" s="1092">
        <v>293000</v>
      </c>
      <c r="C115" s="1093" t="s">
        <v>8</v>
      </c>
      <c r="D115" s="1092">
        <v>0.39500000000000002</v>
      </c>
      <c r="E115" s="1094">
        <v>43738</v>
      </c>
      <c r="F115" s="1093" t="s">
        <v>10102</v>
      </c>
      <c r="G115" s="1092">
        <v>0.12804300547945205</v>
      </c>
      <c r="H115" s="1092">
        <v>0.11458106027397261</v>
      </c>
      <c r="I115" s="1092">
        <v>0.11126068493150683</v>
      </c>
      <c r="J115" s="1092">
        <v>8.8182531506849321E-2</v>
      </c>
      <c r="K115" s="1092">
        <v>6.9517849315068478E-2</v>
      </c>
      <c r="L115" s="1092">
        <v>4.7425071232876703E-2</v>
      </c>
      <c r="M115" s="1092">
        <v>4.5169013698630134E-2</v>
      </c>
      <c r="N115" s="1092">
        <v>4.3499438356164391E-2</v>
      </c>
      <c r="O115" s="1092">
        <v>4.8365134246575341E-2</v>
      </c>
      <c r="P115" s="1092">
        <v>8.0396306849315063E-2</v>
      </c>
      <c r="Q115" s="1092">
        <v>0.10482857808219176</v>
      </c>
      <c r="R115" s="1092">
        <v>0.11873132602739724</v>
      </c>
      <c r="S115" s="1093">
        <v>14051</v>
      </c>
      <c r="T115" s="1095">
        <v>3.09E-2</v>
      </c>
      <c r="U115" s="1095">
        <v>6.1699999999999998E-2</v>
      </c>
      <c r="V115" s="1095">
        <v>6.3500000000000001E-2</v>
      </c>
      <c r="W115" s="1095">
        <v>6.3500000000000001E-2</v>
      </c>
      <c r="X115" s="1095">
        <v>6.3500000000000001E-2</v>
      </c>
      <c r="Y115" s="289">
        <f t="shared" si="3"/>
        <v>43.33</v>
      </c>
      <c r="Z115" s="365" t="str">
        <f t="shared" si="4"/>
        <v>2</v>
      </c>
    </row>
    <row r="116" spans="1:26" x14ac:dyDescent="0.25">
      <c r="A116" s="136">
        <f t="shared" si="5"/>
        <v>115</v>
      </c>
      <c r="B116" s="1092">
        <v>293000</v>
      </c>
      <c r="C116" s="1093" t="s">
        <v>8</v>
      </c>
      <c r="D116" s="1092">
        <v>0.55700000000000005</v>
      </c>
      <c r="E116" s="1094">
        <v>43738</v>
      </c>
      <c r="F116" s="1093" t="s">
        <v>10101</v>
      </c>
      <c r="G116" s="1092">
        <v>0.1029131671232877</v>
      </c>
      <c r="H116" s="1092">
        <v>9.3078290410958942E-2</v>
      </c>
      <c r="I116" s="1092">
        <v>9.5353684931506852E-2</v>
      </c>
      <c r="J116" s="1092">
        <v>8.419195068493153E-2</v>
      </c>
      <c r="K116" s="1092">
        <v>7.7949345205479456E-2</v>
      </c>
      <c r="L116" s="1092">
        <v>6.900076712328769E-2</v>
      </c>
      <c r="M116" s="1092">
        <v>7.0591147945205476E-2</v>
      </c>
      <c r="N116" s="1092">
        <v>6.7535895890410966E-2</v>
      </c>
      <c r="O116" s="1092">
        <v>6.9897284931506848E-2</v>
      </c>
      <c r="P116" s="1092">
        <v>8.2896271232876725E-2</v>
      </c>
      <c r="Q116" s="1092">
        <v>9.2042073972602736E-2</v>
      </c>
      <c r="R116" s="1092">
        <v>9.4550120547945232E-2</v>
      </c>
      <c r="S116" s="1093">
        <v>14050</v>
      </c>
      <c r="T116" s="1095">
        <v>2.7099999999999999E-2</v>
      </c>
      <c r="U116" s="1095">
        <v>5.4100000000000002E-2</v>
      </c>
      <c r="V116" s="1095">
        <v>8.4099999999999994E-2</v>
      </c>
      <c r="W116" s="1095">
        <v>8.4099999999999994E-2</v>
      </c>
      <c r="X116" s="1095">
        <v>8.4099999999999994E-2</v>
      </c>
      <c r="Y116" s="289">
        <f t="shared" si="3"/>
        <v>43.33</v>
      </c>
      <c r="Z116" s="365" t="str">
        <f t="shared" si="4"/>
        <v>1</v>
      </c>
    </row>
    <row r="117" spans="1:26" x14ac:dyDescent="0.25">
      <c r="A117" s="136">
        <f t="shared" si="5"/>
        <v>116</v>
      </c>
      <c r="B117" s="1092">
        <v>293000</v>
      </c>
      <c r="C117" s="1093" t="s">
        <v>8</v>
      </c>
      <c r="D117" s="1092">
        <v>0.29699999999999999</v>
      </c>
      <c r="E117" s="1094">
        <v>43738</v>
      </c>
      <c r="F117" s="1093" t="s">
        <v>10100</v>
      </c>
      <c r="G117" s="1092">
        <v>0.14666268219178086</v>
      </c>
      <c r="H117" s="1092">
        <v>0.13032465479452054</v>
      </c>
      <c r="I117" s="1092">
        <v>0.12024532876712328</v>
      </c>
      <c r="J117" s="1092">
        <v>8.6597027397260287E-2</v>
      </c>
      <c r="K117" s="1092">
        <v>5.832756164383561E-2</v>
      </c>
      <c r="L117" s="1092">
        <v>3.7010904109589043E-2</v>
      </c>
      <c r="M117" s="1092">
        <v>3.3076454794520559E-2</v>
      </c>
      <c r="N117" s="1092">
        <v>3.1318290410958904E-2</v>
      </c>
      <c r="O117" s="1092">
        <v>3.8159789041095897E-2</v>
      </c>
      <c r="P117" s="1092">
        <v>7.3477783561643861E-2</v>
      </c>
      <c r="Q117" s="1092">
        <v>0.11249674520547948</v>
      </c>
      <c r="R117" s="1092">
        <v>0.13230277808219185</v>
      </c>
      <c r="S117" s="1093">
        <v>14054</v>
      </c>
      <c r="T117" s="1095">
        <v>4.0500000000000001E-2</v>
      </c>
      <c r="U117" s="1095">
        <v>8.09E-2</v>
      </c>
      <c r="V117" s="1095">
        <v>0.10489999999999999</v>
      </c>
      <c r="W117" s="1095">
        <v>0.10489999999999999</v>
      </c>
      <c r="X117" s="1095">
        <v>0.10489999999999999</v>
      </c>
      <c r="Y117" s="289">
        <f t="shared" si="3"/>
        <v>43.33</v>
      </c>
      <c r="Z117" s="365" t="str">
        <f t="shared" si="4"/>
        <v>B</v>
      </c>
    </row>
    <row r="118" spans="1:26" x14ac:dyDescent="0.25">
      <c r="A118" s="136">
        <f t="shared" si="5"/>
        <v>117</v>
      </c>
      <c r="B118" s="1092">
        <v>293000</v>
      </c>
      <c r="C118" s="1093" t="s">
        <v>7</v>
      </c>
      <c r="D118" s="1092">
        <v>0.22</v>
      </c>
      <c r="E118" s="1094">
        <v>43738</v>
      </c>
      <c r="F118" s="1093" t="s">
        <v>10104</v>
      </c>
      <c r="G118" s="1092">
        <v>0.18026357808219182</v>
      </c>
      <c r="H118" s="1092">
        <v>0.15870442465753426</v>
      </c>
      <c r="I118" s="1092">
        <v>0.13864158630136986</v>
      </c>
      <c r="J118" s="1092">
        <v>8.667897260273974E-2</v>
      </c>
      <c r="K118" s="1092">
        <v>4.0270156164383571E-2</v>
      </c>
      <c r="L118" s="1092">
        <v>1.3127465753424657E-2</v>
      </c>
      <c r="M118" s="1092">
        <v>1.0295487671232874E-2</v>
      </c>
      <c r="N118" s="1092">
        <v>1.044100821917808E-2</v>
      </c>
      <c r="O118" s="1092">
        <v>1.464970410958904E-2</v>
      </c>
      <c r="P118" s="1092">
        <v>6.4224369863013706E-2</v>
      </c>
      <c r="Q118" s="1092">
        <v>0.12489860547945204</v>
      </c>
      <c r="R118" s="1092">
        <v>0.1578046410958904</v>
      </c>
      <c r="S118" s="1093">
        <v>14020</v>
      </c>
      <c r="T118" s="1095">
        <v>5.28E-2</v>
      </c>
      <c r="U118" s="1095">
        <v>0.1055</v>
      </c>
      <c r="V118" s="1095">
        <v>0.1191</v>
      </c>
      <c r="W118" s="1095">
        <v>0.1191</v>
      </c>
      <c r="X118" s="1095">
        <v>0.1191</v>
      </c>
      <c r="Y118" s="289">
        <f t="shared" si="3"/>
        <v>43.33</v>
      </c>
      <c r="Z118" s="365" t="str">
        <f t="shared" si="4"/>
        <v>4</v>
      </c>
    </row>
    <row r="119" spans="1:26" x14ac:dyDescent="0.25">
      <c r="A119" s="136">
        <f t="shared" si="5"/>
        <v>118</v>
      </c>
      <c r="B119" s="1092">
        <v>293000</v>
      </c>
      <c r="C119" s="1093" t="s">
        <v>7</v>
      </c>
      <c r="D119" s="1092">
        <v>0.30499999999999999</v>
      </c>
      <c r="E119" s="1094">
        <v>43738</v>
      </c>
      <c r="F119" s="1093" t="s">
        <v>10103</v>
      </c>
      <c r="G119" s="1092">
        <v>0.15122149589041095</v>
      </c>
      <c r="H119" s="1092">
        <v>0.13424682465753424</v>
      </c>
      <c r="I119" s="1092">
        <v>0.12492221369863017</v>
      </c>
      <c r="J119" s="1092">
        <v>9.0810638356164375E-2</v>
      </c>
      <c r="K119" s="1092">
        <v>6.0297794520547954E-2</v>
      </c>
      <c r="L119" s="1092">
        <v>2.9534983561643836E-2</v>
      </c>
      <c r="M119" s="1092">
        <v>2.563445753424658E-2</v>
      </c>
      <c r="N119" s="1092">
        <v>2.4262983561643827E-2</v>
      </c>
      <c r="O119" s="1092">
        <v>3.0628227397260267E-2</v>
      </c>
      <c r="P119" s="1092">
        <v>7.732989041095889E-2</v>
      </c>
      <c r="Q119" s="1092">
        <v>0.11489183835616439</v>
      </c>
      <c r="R119" s="1092">
        <v>0.13621865205479455</v>
      </c>
      <c r="S119" s="1093">
        <v>14019</v>
      </c>
      <c r="T119" s="1095">
        <v>4.0399999999999998E-2</v>
      </c>
      <c r="U119" s="1095">
        <v>8.0699999999999994E-2</v>
      </c>
      <c r="V119" s="1095">
        <v>6.6400000000000001E-2</v>
      </c>
      <c r="W119" s="1095">
        <v>6.6400000000000001E-2</v>
      </c>
      <c r="X119" s="1095">
        <v>6.6400000000000001E-2</v>
      </c>
      <c r="Y119" s="289">
        <f t="shared" si="3"/>
        <v>43.33</v>
      </c>
      <c r="Z119" s="365" t="str">
        <f t="shared" si="4"/>
        <v>3</v>
      </c>
    </row>
    <row r="120" spans="1:26" x14ac:dyDescent="0.25">
      <c r="A120" s="136">
        <f t="shared" si="5"/>
        <v>119</v>
      </c>
      <c r="B120" s="1092">
        <v>293000</v>
      </c>
      <c r="C120" s="1093" t="s">
        <v>7</v>
      </c>
      <c r="D120" s="1092">
        <v>0.437</v>
      </c>
      <c r="E120" s="1094">
        <v>43738</v>
      </c>
      <c r="F120" s="1093" t="s">
        <v>10102</v>
      </c>
      <c r="G120" s="1092">
        <v>0.12523407671232875</v>
      </c>
      <c r="H120" s="1092">
        <v>0.11181207671232879</v>
      </c>
      <c r="I120" s="1092">
        <v>0.11019626575342466</v>
      </c>
      <c r="J120" s="1092">
        <v>8.9047024657534266E-2</v>
      </c>
      <c r="K120" s="1092">
        <v>7.2201947945205486E-2</v>
      </c>
      <c r="L120" s="1092">
        <v>4.8335791780821924E-2</v>
      </c>
      <c r="M120" s="1092">
        <v>4.6162884931506859E-2</v>
      </c>
      <c r="N120" s="1092">
        <v>4.5034394520547957E-2</v>
      </c>
      <c r="O120" s="1092">
        <v>4.9025076712328773E-2</v>
      </c>
      <c r="P120" s="1092">
        <v>8.1809684931506879E-2</v>
      </c>
      <c r="Q120" s="1092">
        <v>0.10261131232876718</v>
      </c>
      <c r="R120" s="1092">
        <v>0.11852946301369864</v>
      </c>
      <c r="S120" s="1093">
        <v>14018</v>
      </c>
      <c r="T120" s="1095">
        <v>3.0300000000000001E-2</v>
      </c>
      <c r="U120" s="1095">
        <v>6.0600000000000001E-2</v>
      </c>
      <c r="V120" s="1095">
        <v>8.8200000000000001E-2</v>
      </c>
      <c r="W120" s="1095">
        <v>8.8200000000000001E-2</v>
      </c>
      <c r="X120" s="1095">
        <v>8.8200000000000001E-2</v>
      </c>
      <c r="Y120" s="289">
        <f t="shared" si="3"/>
        <v>43.33</v>
      </c>
      <c r="Z120" s="365" t="str">
        <f t="shared" si="4"/>
        <v>2</v>
      </c>
    </row>
    <row r="121" spans="1:26" x14ac:dyDescent="0.25">
      <c r="A121" s="136">
        <f t="shared" si="5"/>
        <v>120</v>
      </c>
      <c r="B121" s="1092">
        <v>293000</v>
      </c>
      <c r="C121" s="1093" t="s">
        <v>7</v>
      </c>
      <c r="D121" s="1092">
        <v>0.59699999999999998</v>
      </c>
      <c r="E121" s="1094">
        <v>43738</v>
      </c>
      <c r="F121" s="1093" t="s">
        <v>10101</v>
      </c>
      <c r="G121" s="1092">
        <v>0.10222910958904112</v>
      </c>
      <c r="H121" s="1092">
        <v>9.2055863013698599E-2</v>
      </c>
      <c r="I121" s="1092">
        <v>9.4976386301369842E-2</v>
      </c>
      <c r="J121" s="1092">
        <v>8.4071375342465768E-2</v>
      </c>
      <c r="K121" s="1092">
        <v>7.8750668493150683E-2</v>
      </c>
      <c r="L121" s="1092">
        <v>6.9803268493150675E-2</v>
      </c>
      <c r="M121" s="1092">
        <v>7.004589589041095E-2</v>
      </c>
      <c r="N121" s="1092">
        <v>6.8428315068493131E-2</v>
      </c>
      <c r="O121" s="1092">
        <v>7.0319841095890401E-2</v>
      </c>
      <c r="P121" s="1092">
        <v>8.235396438356167E-2</v>
      </c>
      <c r="Q121" s="1092">
        <v>9.071304657534246E-2</v>
      </c>
      <c r="R121" s="1092">
        <v>9.6252265753424632E-2</v>
      </c>
      <c r="S121" s="1093">
        <v>14017</v>
      </c>
      <c r="T121" s="1095">
        <v>2.5399999999999999E-2</v>
      </c>
      <c r="U121" s="1095">
        <v>5.0799999999999998E-2</v>
      </c>
      <c r="V121" s="1095">
        <v>0.11849999999999999</v>
      </c>
      <c r="W121" s="1095">
        <v>0.11849999999999999</v>
      </c>
      <c r="X121" s="1095">
        <v>0.11849999999999999</v>
      </c>
      <c r="Y121" s="289">
        <f t="shared" si="3"/>
        <v>43.33</v>
      </c>
      <c r="Z121" s="365" t="str">
        <f t="shared" si="4"/>
        <v>1</v>
      </c>
    </row>
    <row r="122" spans="1:26" x14ac:dyDescent="0.25">
      <c r="A122" s="136">
        <f t="shared" si="5"/>
        <v>121</v>
      </c>
      <c r="B122" s="1092">
        <v>293000</v>
      </c>
      <c r="C122" s="1093" t="s">
        <v>7</v>
      </c>
      <c r="D122" s="1092">
        <v>0.32400000000000001</v>
      </c>
      <c r="E122" s="1094">
        <v>43738</v>
      </c>
      <c r="F122" s="1093" t="s">
        <v>10100</v>
      </c>
      <c r="G122" s="1092">
        <v>0.14337915616438354</v>
      </c>
      <c r="H122" s="1092">
        <v>0.12734025753424658</v>
      </c>
      <c r="I122" s="1092">
        <v>0.11868575068493151</v>
      </c>
      <c r="J122" s="1092">
        <v>8.6691630136986275E-2</v>
      </c>
      <c r="K122" s="1092">
        <v>6.04868904109589E-2</v>
      </c>
      <c r="L122" s="1092">
        <v>4.0414084931506833E-2</v>
      </c>
      <c r="M122" s="1092">
        <v>3.5739452054794514E-2</v>
      </c>
      <c r="N122" s="1092">
        <v>3.4324104109589026E-2</v>
      </c>
      <c r="O122" s="1092">
        <v>4.1280424657534245E-2</v>
      </c>
      <c r="P122" s="1092">
        <v>7.3937063013698623E-2</v>
      </c>
      <c r="Q122" s="1092">
        <v>0.10920360273972604</v>
      </c>
      <c r="R122" s="1092">
        <v>0.12851758356164381</v>
      </c>
      <c r="S122" s="1093">
        <v>14021</v>
      </c>
      <c r="T122" s="1095">
        <v>0.04</v>
      </c>
      <c r="U122" s="1095">
        <v>0.08</v>
      </c>
      <c r="V122" s="1095">
        <v>0.1205</v>
      </c>
      <c r="W122" s="1095">
        <v>0.1205</v>
      </c>
      <c r="X122" s="1095">
        <v>0.1205</v>
      </c>
      <c r="Y122" s="289">
        <f t="shared" si="3"/>
        <v>43.33</v>
      </c>
      <c r="Z122" s="365" t="str">
        <f t="shared" si="4"/>
        <v>B</v>
      </c>
    </row>
    <row r="123" spans="1:26" x14ac:dyDescent="0.25">
      <c r="A123" s="136">
        <f t="shared" si="5"/>
        <v>122</v>
      </c>
      <c r="B123" s="1092">
        <v>293000</v>
      </c>
      <c r="C123" s="1093" t="s">
        <v>1</v>
      </c>
      <c r="D123" s="1092">
        <v>0.22</v>
      </c>
      <c r="E123" s="1094">
        <v>43738</v>
      </c>
      <c r="F123" s="1093" t="s">
        <v>10104</v>
      </c>
      <c r="G123" s="1092">
        <v>0.18901205479452049</v>
      </c>
      <c r="H123" s="1092">
        <v>0.16335721917808219</v>
      </c>
      <c r="I123" s="1092">
        <v>0.14033975068493149</v>
      </c>
      <c r="J123" s="1092">
        <v>8.4423306849315094E-2</v>
      </c>
      <c r="K123" s="1092">
        <v>2.9804013698630148E-2</v>
      </c>
      <c r="L123" s="1092">
        <v>1.0280978082191784E-2</v>
      </c>
      <c r="M123" s="1092">
        <v>9.5943616438356159E-3</v>
      </c>
      <c r="N123" s="1092">
        <v>9.4350082191780819E-3</v>
      </c>
      <c r="O123" s="1092">
        <v>1.1700726027397263E-2</v>
      </c>
      <c r="P123" s="1092">
        <v>6.1966071232876729E-2</v>
      </c>
      <c r="Q123" s="1092">
        <v>0.1299248301369863</v>
      </c>
      <c r="R123" s="1092">
        <v>0.16016167945205484</v>
      </c>
      <c r="S123" s="1093">
        <v>13657</v>
      </c>
      <c r="T123" s="1095">
        <v>7.2999999999999995E-2</v>
      </c>
      <c r="U123" s="1095">
        <v>0.1459</v>
      </c>
      <c r="V123" s="1095">
        <v>0.15160000000000001</v>
      </c>
      <c r="W123" s="1095">
        <v>0.15160000000000001</v>
      </c>
      <c r="X123" s="1095">
        <v>0.15160000000000001</v>
      </c>
      <c r="Y123" s="289">
        <f t="shared" si="3"/>
        <v>43.33</v>
      </c>
      <c r="Z123" s="365" t="str">
        <f t="shared" si="4"/>
        <v>4</v>
      </c>
    </row>
    <row r="124" spans="1:26" x14ac:dyDescent="0.25">
      <c r="A124" s="136">
        <f t="shared" si="5"/>
        <v>123</v>
      </c>
      <c r="B124" s="1092">
        <v>293000</v>
      </c>
      <c r="C124" s="1093" t="s">
        <v>1</v>
      </c>
      <c r="D124" s="1092">
        <v>0.312</v>
      </c>
      <c r="E124" s="1094">
        <v>43738</v>
      </c>
      <c r="F124" s="1093" t="s">
        <v>10103</v>
      </c>
      <c r="G124" s="1092">
        <v>0.15440024383561649</v>
      </c>
      <c r="H124" s="1092">
        <v>0.13502003013698632</v>
      </c>
      <c r="I124" s="1092">
        <v>0.12437730958904111</v>
      </c>
      <c r="J124" s="1092">
        <v>8.9650041095890462E-2</v>
      </c>
      <c r="K124" s="1092">
        <v>5.5433509589041134E-2</v>
      </c>
      <c r="L124" s="1092">
        <v>2.9829142465753425E-2</v>
      </c>
      <c r="M124" s="1092">
        <v>2.3884969863013701E-2</v>
      </c>
      <c r="N124" s="1092">
        <v>2.3362104109589048E-2</v>
      </c>
      <c r="O124" s="1092">
        <v>3.3629947945205491E-2</v>
      </c>
      <c r="P124" s="1092">
        <v>7.6110375342465758E-2</v>
      </c>
      <c r="Q124" s="1092">
        <v>0.11671703835616443</v>
      </c>
      <c r="R124" s="1092">
        <v>0.1375852876712329</v>
      </c>
      <c r="S124" s="1093">
        <v>13656</v>
      </c>
      <c r="T124" s="1095">
        <v>5.7000000000000002E-2</v>
      </c>
      <c r="U124" s="1095">
        <v>0.114</v>
      </c>
      <c r="V124" s="1095">
        <v>4.9000000000000002E-2</v>
      </c>
      <c r="W124" s="1095">
        <v>4.9000000000000002E-2</v>
      </c>
      <c r="X124" s="1095">
        <v>4.9000000000000002E-2</v>
      </c>
      <c r="Y124" s="289">
        <f t="shared" si="3"/>
        <v>43.33</v>
      </c>
      <c r="Z124" s="365" t="str">
        <f t="shared" si="4"/>
        <v>3</v>
      </c>
    </row>
    <row r="125" spans="1:26" x14ac:dyDescent="0.25">
      <c r="A125" s="136">
        <f t="shared" si="5"/>
        <v>124</v>
      </c>
      <c r="B125" s="1092">
        <v>293000</v>
      </c>
      <c r="C125" s="1093" t="s">
        <v>1</v>
      </c>
      <c r="D125" s="1092">
        <v>0.42799999999999999</v>
      </c>
      <c r="E125" s="1094">
        <v>43738</v>
      </c>
      <c r="F125" s="1093" t="s">
        <v>10102</v>
      </c>
      <c r="G125" s="1092">
        <v>0.12911306027397257</v>
      </c>
      <c r="H125" s="1092">
        <v>0.11408426027397262</v>
      </c>
      <c r="I125" s="1092">
        <v>0.11096543561643836</v>
      </c>
      <c r="J125" s="1092">
        <v>8.8593641095890421E-2</v>
      </c>
      <c r="K125" s="1092">
        <v>6.8774309589041099E-2</v>
      </c>
      <c r="L125" s="1092">
        <v>4.7085989041095885E-2</v>
      </c>
      <c r="M125" s="1092">
        <v>4.4051345205479438E-2</v>
      </c>
      <c r="N125" s="1092">
        <v>4.3435389041095895E-2</v>
      </c>
      <c r="O125" s="1092">
        <v>4.9482641095890408E-2</v>
      </c>
      <c r="P125" s="1092">
        <v>8.1270441095890419E-2</v>
      </c>
      <c r="Q125" s="1092">
        <v>0.10496626575342465</v>
      </c>
      <c r="R125" s="1092">
        <v>0.11817722191780816</v>
      </c>
      <c r="S125" s="1093">
        <v>13655</v>
      </c>
      <c r="T125" s="1095">
        <v>4.2200000000000001E-2</v>
      </c>
      <c r="U125" s="1095">
        <v>8.43E-2</v>
      </c>
      <c r="V125" s="1095">
        <v>0.1426</v>
      </c>
      <c r="W125" s="1095">
        <v>0.1426</v>
      </c>
      <c r="X125" s="1095">
        <v>0.1426</v>
      </c>
      <c r="Y125" s="289">
        <f t="shared" si="3"/>
        <v>43.33</v>
      </c>
      <c r="Z125" s="365" t="str">
        <f t="shared" si="4"/>
        <v>2</v>
      </c>
    </row>
    <row r="126" spans="1:26" x14ac:dyDescent="0.25">
      <c r="A126" s="136">
        <f t="shared" si="5"/>
        <v>125</v>
      </c>
      <c r="B126" s="1092">
        <v>293000</v>
      </c>
      <c r="C126" s="1093" t="s">
        <v>1</v>
      </c>
      <c r="D126" s="1092">
        <v>0.32800000000000001</v>
      </c>
      <c r="E126" s="1094">
        <v>43738</v>
      </c>
      <c r="F126" s="1093" t="s">
        <v>10100</v>
      </c>
      <c r="G126" s="1092">
        <v>0.14852955068493154</v>
      </c>
      <c r="H126" s="1092">
        <v>0.13008999452054795</v>
      </c>
      <c r="I126" s="1092">
        <v>0.12052760273972606</v>
      </c>
      <c r="J126" s="1092">
        <v>8.8280131506849324E-2</v>
      </c>
      <c r="K126" s="1092">
        <v>5.7754038356164383E-2</v>
      </c>
      <c r="L126" s="1092">
        <v>3.5566172602739726E-2</v>
      </c>
      <c r="M126" s="1092">
        <v>3.0165956164383553E-2</v>
      </c>
      <c r="N126" s="1092">
        <v>2.9959824657534249E-2</v>
      </c>
      <c r="O126" s="1092">
        <v>3.9283972602739733E-2</v>
      </c>
      <c r="P126" s="1092">
        <v>7.5772224657534262E-2</v>
      </c>
      <c r="Q126" s="1092">
        <v>0.11337691232876715</v>
      </c>
      <c r="R126" s="1092">
        <v>0.1306936191780822</v>
      </c>
      <c r="S126" s="1093">
        <v>13658</v>
      </c>
      <c r="T126" s="1095">
        <v>5.33E-2</v>
      </c>
      <c r="U126" s="1095">
        <v>0.1066</v>
      </c>
      <c r="V126" s="1095">
        <v>7.7399999999999997E-2</v>
      </c>
      <c r="W126" s="1095">
        <v>7.7399999999999997E-2</v>
      </c>
      <c r="X126" s="1095">
        <v>7.7399999999999997E-2</v>
      </c>
      <c r="Y126" s="289">
        <f t="shared" si="3"/>
        <v>43.33</v>
      </c>
      <c r="Z126" s="365" t="str">
        <f t="shared" si="4"/>
        <v>B</v>
      </c>
    </row>
    <row r="127" spans="1:26" x14ac:dyDescent="0.25">
      <c r="A127" s="136">
        <f t="shared" si="5"/>
        <v>126</v>
      </c>
      <c r="B127" s="1092">
        <v>293000</v>
      </c>
      <c r="C127" s="1093" t="s">
        <v>0</v>
      </c>
      <c r="D127" s="1092">
        <v>0.22700000000000001</v>
      </c>
      <c r="E127" s="1094">
        <v>43738</v>
      </c>
      <c r="F127" s="1093" t="s">
        <v>10104</v>
      </c>
      <c r="G127" s="1092">
        <v>0.18171726027397264</v>
      </c>
      <c r="H127" s="1092">
        <v>0.15886581917808215</v>
      </c>
      <c r="I127" s="1092">
        <v>0.13818334794520545</v>
      </c>
      <c r="J127" s="1092">
        <v>8.4786802739725983E-2</v>
      </c>
      <c r="K127" s="1092">
        <v>3.820447671232876E-2</v>
      </c>
      <c r="L127" s="1092">
        <v>1.3383720547945203E-2</v>
      </c>
      <c r="M127" s="1092">
        <v>1.175614794520548E-2</v>
      </c>
      <c r="N127" s="1092">
        <v>1.1404800000000003E-2</v>
      </c>
      <c r="O127" s="1092">
        <v>1.5133928767123286E-2</v>
      </c>
      <c r="P127" s="1092">
        <v>6.5125178082191773E-2</v>
      </c>
      <c r="Q127" s="1092">
        <v>0.1263590849315068</v>
      </c>
      <c r="R127" s="1092">
        <v>0.1550794328767123</v>
      </c>
      <c r="S127" s="1093">
        <v>13624</v>
      </c>
      <c r="T127" s="1095">
        <v>7.0599999999999996E-2</v>
      </c>
      <c r="U127" s="1095">
        <v>0.14119999999999999</v>
      </c>
      <c r="V127" s="1095">
        <v>5.8099999999999999E-2</v>
      </c>
      <c r="W127" s="1095">
        <v>5.8099999999999999E-2</v>
      </c>
      <c r="X127" s="1095">
        <v>5.8099999999999999E-2</v>
      </c>
      <c r="Y127" s="289">
        <f t="shared" si="3"/>
        <v>43.33</v>
      </c>
      <c r="Z127" s="365" t="str">
        <f t="shared" si="4"/>
        <v>4</v>
      </c>
    </row>
    <row r="128" spans="1:26" x14ac:dyDescent="0.25">
      <c r="A128" s="136">
        <f t="shared" si="5"/>
        <v>127</v>
      </c>
      <c r="B128" s="1092">
        <v>732000</v>
      </c>
      <c r="C128" s="1093" t="s">
        <v>0</v>
      </c>
      <c r="D128" s="1092">
        <v>0.35799999999999998</v>
      </c>
      <c r="E128" s="1094">
        <v>43738</v>
      </c>
      <c r="F128" s="1093" t="s">
        <v>10105</v>
      </c>
      <c r="G128" s="1092">
        <v>0.13977945753424653</v>
      </c>
      <c r="H128" s="1092">
        <v>0.1239018712328767</v>
      </c>
      <c r="I128" s="1092">
        <v>0.1171455589041096</v>
      </c>
      <c r="J128" s="1092">
        <v>8.8727295890410965E-2</v>
      </c>
      <c r="K128" s="1092">
        <v>6.3846871232876704E-2</v>
      </c>
      <c r="L128" s="1092">
        <v>4.0041279452054802E-2</v>
      </c>
      <c r="M128" s="1092">
        <v>3.6567717808219158E-2</v>
      </c>
      <c r="N128" s="1092">
        <v>3.4945832876712331E-2</v>
      </c>
      <c r="O128" s="1092">
        <v>4.1326446575342457E-2</v>
      </c>
      <c r="P128" s="1092">
        <v>7.8694104109589033E-2</v>
      </c>
      <c r="Q128" s="1092">
        <v>0.10947455616438358</v>
      </c>
      <c r="R128" s="1092">
        <v>0.12554900821917805</v>
      </c>
      <c r="S128" s="1093">
        <v>13630</v>
      </c>
      <c r="T128" s="1095">
        <v>4.9500000000000002E-2</v>
      </c>
      <c r="U128" s="1095">
        <v>9.8900000000000002E-2</v>
      </c>
      <c r="V128" s="1095">
        <v>0.1061</v>
      </c>
      <c r="W128" s="1095">
        <v>0.1061</v>
      </c>
      <c r="X128" s="1095">
        <v>0.1061</v>
      </c>
      <c r="Y128" s="289">
        <f t="shared" si="3"/>
        <v>43.33</v>
      </c>
      <c r="Z128" s="365" t="str">
        <f t="shared" si="4"/>
        <v>B</v>
      </c>
    </row>
    <row r="129" spans="1:26" x14ac:dyDescent="0.25">
      <c r="A129" s="136">
        <f t="shared" si="5"/>
        <v>128</v>
      </c>
      <c r="B129" s="1092">
        <v>732000</v>
      </c>
      <c r="C129" s="1093" t="s">
        <v>1</v>
      </c>
      <c r="D129" s="1092">
        <v>0.42799999999999999</v>
      </c>
      <c r="E129" s="1094">
        <v>43738</v>
      </c>
      <c r="F129" s="1093" t="s">
        <v>10106</v>
      </c>
      <c r="G129" s="1092">
        <v>0.12911306027397257</v>
      </c>
      <c r="H129" s="1092">
        <v>0.11408426027397262</v>
      </c>
      <c r="I129" s="1092">
        <v>0.11096543561643836</v>
      </c>
      <c r="J129" s="1092">
        <v>8.8593641095890421E-2</v>
      </c>
      <c r="K129" s="1092">
        <v>6.8774309589041099E-2</v>
      </c>
      <c r="L129" s="1092">
        <v>4.7085989041095885E-2</v>
      </c>
      <c r="M129" s="1092">
        <v>4.4051345205479438E-2</v>
      </c>
      <c r="N129" s="1092">
        <v>4.3435389041095895E-2</v>
      </c>
      <c r="O129" s="1092">
        <v>4.9482641095890408E-2</v>
      </c>
      <c r="P129" s="1092">
        <v>8.1270441095890419E-2</v>
      </c>
      <c r="Q129" s="1092">
        <v>0.10496626575342465</v>
      </c>
      <c r="R129" s="1092">
        <v>0.11817722191780816</v>
      </c>
      <c r="S129" s="1093">
        <v>13660</v>
      </c>
      <c r="T129" s="1095">
        <v>4.2200000000000001E-2</v>
      </c>
      <c r="U129" s="1095">
        <v>8.43E-2</v>
      </c>
      <c r="V129" s="1095">
        <v>0.10730000000000001</v>
      </c>
      <c r="W129" s="1095">
        <v>0.10730000000000001</v>
      </c>
      <c r="X129" s="1095">
        <v>0.10730000000000001</v>
      </c>
      <c r="Y129" s="289">
        <f t="shared" si="3"/>
        <v>43.33</v>
      </c>
      <c r="Z129" s="365" t="str">
        <f t="shared" si="4"/>
        <v>2</v>
      </c>
    </row>
    <row r="130" spans="1:26" x14ac:dyDescent="0.25">
      <c r="A130" s="136">
        <f t="shared" si="5"/>
        <v>129</v>
      </c>
      <c r="B130" s="1092">
        <v>732000</v>
      </c>
      <c r="C130" s="1093" t="s">
        <v>1</v>
      </c>
      <c r="D130" s="1092">
        <v>0.22</v>
      </c>
      <c r="E130" s="1094">
        <v>43738</v>
      </c>
      <c r="F130" s="1093" t="s">
        <v>10107</v>
      </c>
      <c r="G130" s="1092">
        <v>0.18901205479452049</v>
      </c>
      <c r="H130" s="1092">
        <v>0.16335721917808219</v>
      </c>
      <c r="I130" s="1092">
        <v>0.14033975068493149</v>
      </c>
      <c r="J130" s="1092">
        <v>8.4423306849315094E-2</v>
      </c>
      <c r="K130" s="1092">
        <v>2.9804013698630148E-2</v>
      </c>
      <c r="L130" s="1092">
        <v>1.0280978082191784E-2</v>
      </c>
      <c r="M130" s="1092">
        <v>9.5943616438356159E-3</v>
      </c>
      <c r="N130" s="1092">
        <v>9.4350082191780819E-3</v>
      </c>
      <c r="O130" s="1092">
        <v>1.1700726027397263E-2</v>
      </c>
      <c r="P130" s="1092">
        <v>6.1966071232876729E-2</v>
      </c>
      <c r="Q130" s="1092">
        <v>0.1299248301369863</v>
      </c>
      <c r="R130" s="1092">
        <v>0.16016167945205484</v>
      </c>
      <c r="S130" s="1093">
        <v>13662</v>
      </c>
      <c r="T130" s="1095">
        <v>7.2999999999999995E-2</v>
      </c>
      <c r="U130" s="1095">
        <v>0.1459</v>
      </c>
      <c r="V130" s="1095">
        <v>0.1004</v>
      </c>
      <c r="W130" s="1095">
        <v>0.1004</v>
      </c>
      <c r="X130" s="1095">
        <v>0.1004</v>
      </c>
      <c r="Y130" s="289">
        <f t="shared" si="3"/>
        <v>43.33</v>
      </c>
      <c r="Z130" s="365" t="str">
        <f t="shared" si="4"/>
        <v>4</v>
      </c>
    </row>
    <row r="131" spans="1:26" x14ac:dyDescent="0.25">
      <c r="A131" s="136">
        <f t="shared" si="5"/>
        <v>130</v>
      </c>
      <c r="B131" s="1092">
        <v>732000</v>
      </c>
      <c r="C131" s="1093" t="s">
        <v>27</v>
      </c>
      <c r="D131" s="1092">
        <v>0.24199999999999999</v>
      </c>
      <c r="E131" s="1094">
        <v>43738</v>
      </c>
      <c r="F131" s="1093" t="s">
        <v>10107</v>
      </c>
      <c r="G131" s="1092">
        <v>0.17795950958904114</v>
      </c>
      <c r="H131" s="1092">
        <v>0.15188327671232876</v>
      </c>
      <c r="I131" s="1092">
        <v>0.1361807041095891</v>
      </c>
      <c r="J131" s="1092">
        <v>8.6139216438356189E-2</v>
      </c>
      <c r="K131" s="1092">
        <v>3.9784323287671237E-2</v>
      </c>
      <c r="L131" s="1092">
        <v>1.3699087671232882E-2</v>
      </c>
      <c r="M131" s="1092">
        <v>1.2952498630136989E-2</v>
      </c>
      <c r="N131" s="1092">
        <v>1.3223876712328771E-2</v>
      </c>
      <c r="O131" s="1092">
        <v>1.9260887671232879E-2</v>
      </c>
      <c r="P131" s="1092">
        <v>6.967270684931505E-2</v>
      </c>
      <c r="Q131" s="1092">
        <v>0.12347852876712334</v>
      </c>
      <c r="R131" s="1092">
        <v>0.15576538356164385</v>
      </c>
      <c r="S131" s="1093">
        <v>13761</v>
      </c>
      <c r="T131" s="1095">
        <v>8.3900000000000002E-2</v>
      </c>
      <c r="U131" s="1095">
        <v>0.1678</v>
      </c>
      <c r="V131" s="1095">
        <v>7.0699999999999999E-2</v>
      </c>
      <c r="W131" s="1095">
        <v>7.0699999999999999E-2</v>
      </c>
      <c r="X131" s="1095">
        <v>7.0699999999999999E-2</v>
      </c>
      <c r="Y131" s="289">
        <f t="shared" ref="Y131:Y194" si="6">IF(B131&lt;293000,15.84,43.33)</f>
        <v>43.33</v>
      </c>
      <c r="Z131" s="365" t="str">
        <f t="shared" ref="Z131:Z194" si="7">RIGHT(F131,1)</f>
        <v>4</v>
      </c>
    </row>
    <row r="132" spans="1:26" x14ac:dyDescent="0.25">
      <c r="A132" s="136">
        <f t="shared" ref="A132:A195" si="8">IF(B132="","",A131+1)</f>
        <v>131</v>
      </c>
      <c r="B132" s="1092">
        <v>732000</v>
      </c>
      <c r="C132" s="1093" t="s">
        <v>27</v>
      </c>
      <c r="D132" s="1092">
        <v>0.307</v>
      </c>
      <c r="E132" s="1094">
        <v>43738</v>
      </c>
      <c r="F132" s="1093" t="s">
        <v>10108</v>
      </c>
      <c r="G132" s="1092">
        <v>0.15248202191780821</v>
      </c>
      <c r="H132" s="1092">
        <v>0.13208893150684936</v>
      </c>
      <c r="I132" s="1092">
        <v>0.12333129315068495</v>
      </c>
      <c r="J132" s="1092">
        <v>9.0113838356164377E-2</v>
      </c>
      <c r="K132" s="1092">
        <v>5.8560550684931489E-2</v>
      </c>
      <c r="L132" s="1092">
        <v>3.1344893150684922E-2</v>
      </c>
      <c r="M132" s="1092">
        <v>2.1991027397260266E-2</v>
      </c>
      <c r="N132" s="1092">
        <v>2.3648717808219182E-2</v>
      </c>
      <c r="O132" s="1092">
        <v>3.9047726027397263E-2</v>
      </c>
      <c r="P132" s="1092">
        <v>7.7856695890410985E-2</v>
      </c>
      <c r="Q132" s="1092">
        <v>0.11429172876712333</v>
      </c>
      <c r="R132" s="1092">
        <v>0.13524257534246573</v>
      </c>
      <c r="S132" s="1093">
        <v>13760</v>
      </c>
      <c r="T132" s="1095">
        <v>6.83E-2</v>
      </c>
      <c r="U132" s="1095">
        <v>0.13650000000000001</v>
      </c>
      <c r="V132" s="1095">
        <v>0.1055</v>
      </c>
      <c r="W132" s="1095">
        <v>0.1055</v>
      </c>
      <c r="X132" s="1095">
        <v>0.1055</v>
      </c>
      <c r="Y132" s="289">
        <f t="shared" si="6"/>
        <v>43.33</v>
      </c>
      <c r="Z132" s="365" t="str">
        <f t="shared" si="7"/>
        <v>3</v>
      </c>
    </row>
    <row r="133" spans="1:26" x14ac:dyDescent="0.25">
      <c r="A133" s="136">
        <f t="shared" si="8"/>
        <v>132</v>
      </c>
      <c r="B133" s="1092">
        <v>732000</v>
      </c>
      <c r="C133" s="1093" t="s">
        <v>27</v>
      </c>
      <c r="D133" s="1092">
        <v>0.435</v>
      </c>
      <c r="E133" s="1094">
        <v>43738</v>
      </c>
      <c r="F133" s="1093" t="s">
        <v>10106</v>
      </c>
      <c r="G133" s="1092">
        <v>0.12698599999999999</v>
      </c>
      <c r="H133" s="1092">
        <v>0.11139945479452054</v>
      </c>
      <c r="I133" s="1092">
        <v>0.10956596438356164</v>
      </c>
      <c r="J133" s="1092">
        <v>8.7338849315068481E-2</v>
      </c>
      <c r="K133" s="1092">
        <v>6.8870399999999998E-2</v>
      </c>
      <c r="L133" s="1092">
        <v>5.03067808219178E-2</v>
      </c>
      <c r="M133" s="1092">
        <v>4.5261326027397256E-2</v>
      </c>
      <c r="N133" s="1092">
        <v>4.5549991780821905E-2</v>
      </c>
      <c r="O133" s="1092">
        <v>5.5186136986301371E-2</v>
      </c>
      <c r="P133" s="1092">
        <v>8.0293076712328756E-2</v>
      </c>
      <c r="Q133" s="1092">
        <v>0.10206766575342463</v>
      </c>
      <c r="R133" s="1092">
        <v>0.11717435342465754</v>
      </c>
      <c r="S133" s="1093">
        <v>13759</v>
      </c>
      <c r="T133" s="1095">
        <v>5.0200000000000002E-2</v>
      </c>
      <c r="U133" s="1095">
        <v>0.1004</v>
      </c>
      <c r="V133" s="1095">
        <v>8.0699999999999994E-2</v>
      </c>
      <c r="W133" s="1095">
        <v>8.0699999999999994E-2</v>
      </c>
      <c r="X133" s="1095">
        <v>8.0699999999999994E-2</v>
      </c>
      <c r="Y133" s="289">
        <f t="shared" si="6"/>
        <v>43.33</v>
      </c>
      <c r="Z133" s="365" t="str">
        <f t="shared" si="7"/>
        <v>2</v>
      </c>
    </row>
    <row r="134" spans="1:26" x14ac:dyDescent="0.25">
      <c r="A134" s="136">
        <f t="shared" si="8"/>
        <v>133</v>
      </c>
      <c r="B134" s="1092">
        <v>732000</v>
      </c>
      <c r="C134" s="1093" t="s">
        <v>27</v>
      </c>
      <c r="D134" s="1092">
        <v>0.61099999999999999</v>
      </c>
      <c r="E134" s="1094">
        <v>43738</v>
      </c>
      <c r="F134" s="1093" t="s">
        <v>10109</v>
      </c>
      <c r="G134" s="1092">
        <v>0.10145170410958898</v>
      </c>
      <c r="H134" s="1092">
        <v>9.0871506849315067E-2</v>
      </c>
      <c r="I134" s="1092">
        <v>9.4294156164383552E-2</v>
      </c>
      <c r="J134" s="1092">
        <v>8.5270917808219146E-2</v>
      </c>
      <c r="K134" s="1092">
        <v>7.9471745205479435E-2</v>
      </c>
      <c r="L134" s="1092">
        <v>6.9443427397260241E-2</v>
      </c>
      <c r="M134" s="1092">
        <v>6.9094602739726008E-2</v>
      </c>
      <c r="N134" s="1092">
        <v>6.8935652054794516E-2</v>
      </c>
      <c r="O134" s="1092">
        <v>7.1792438356164362E-2</v>
      </c>
      <c r="P134" s="1092">
        <v>8.4173326027397258E-2</v>
      </c>
      <c r="Q134" s="1092">
        <v>9.0706619178082176E-2</v>
      </c>
      <c r="R134" s="1092">
        <v>9.4493904109589022E-2</v>
      </c>
      <c r="S134" s="1093">
        <v>13758</v>
      </c>
      <c r="T134" s="1095">
        <v>3.5400000000000001E-2</v>
      </c>
      <c r="U134" s="1095">
        <v>7.0699999999999999E-2</v>
      </c>
      <c r="V134" s="1095">
        <v>7.3300000000000004E-2</v>
      </c>
      <c r="W134" s="1095">
        <v>7.3300000000000004E-2</v>
      </c>
      <c r="X134" s="1095">
        <v>7.3300000000000004E-2</v>
      </c>
      <c r="Y134" s="289">
        <f t="shared" si="6"/>
        <v>43.33</v>
      </c>
      <c r="Z134" s="365" t="str">
        <f t="shared" si="7"/>
        <v>1</v>
      </c>
    </row>
    <row r="135" spans="1:26" x14ac:dyDescent="0.25">
      <c r="A135" s="136">
        <f t="shared" si="8"/>
        <v>134</v>
      </c>
      <c r="B135" s="1092">
        <v>732000</v>
      </c>
      <c r="C135" s="1093" t="s">
        <v>27</v>
      </c>
      <c r="D135" s="1092">
        <v>0.36899999999999999</v>
      </c>
      <c r="E135" s="1094">
        <v>43738</v>
      </c>
      <c r="F135" s="1093" t="s">
        <v>10105</v>
      </c>
      <c r="G135" s="1092">
        <v>0.13763701917808219</v>
      </c>
      <c r="H135" s="1092">
        <v>0.12003684383561644</v>
      </c>
      <c r="I135" s="1092">
        <v>0.11518044657534249</v>
      </c>
      <c r="J135" s="1092">
        <v>8.8104920547945206E-2</v>
      </c>
      <c r="K135" s="1092">
        <v>6.4355638356164382E-2</v>
      </c>
      <c r="L135" s="1092">
        <v>4.2362191780821901E-2</v>
      </c>
      <c r="M135" s="1092">
        <v>3.6047841095890418E-2</v>
      </c>
      <c r="N135" s="1092">
        <v>3.7130509589041093E-2</v>
      </c>
      <c r="O135" s="1092">
        <v>4.8486901369863014E-2</v>
      </c>
      <c r="P135" s="1092">
        <v>7.941786849315069E-2</v>
      </c>
      <c r="Q135" s="1092">
        <v>0.10721059452054793</v>
      </c>
      <c r="R135" s="1092">
        <v>0.12402922465753423</v>
      </c>
      <c r="S135" s="1093">
        <v>13762</v>
      </c>
      <c r="T135" s="1095">
        <v>5.3699999999999998E-2</v>
      </c>
      <c r="U135" s="1095">
        <v>0.10730000000000001</v>
      </c>
      <c r="V135" s="1095">
        <v>5.0799999999999998E-2</v>
      </c>
      <c r="W135" s="1095">
        <v>5.0799999999999998E-2</v>
      </c>
      <c r="X135" s="1095">
        <v>5.0799999999999998E-2</v>
      </c>
      <c r="Y135" s="289">
        <f t="shared" si="6"/>
        <v>43.33</v>
      </c>
      <c r="Z135" s="365" t="str">
        <f t="shared" si="7"/>
        <v>B</v>
      </c>
    </row>
    <row r="136" spans="1:26" x14ac:dyDescent="0.25">
      <c r="A136" s="136">
        <f t="shared" si="8"/>
        <v>135</v>
      </c>
      <c r="B136" s="1092">
        <v>732000</v>
      </c>
      <c r="C136" s="1093" t="s">
        <v>26</v>
      </c>
      <c r="D136" s="1092">
        <v>0.24199999999999999</v>
      </c>
      <c r="E136" s="1094">
        <v>43738</v>
      </c>
      <c r="F136" s="1093" t="s">
        <v>10107</v>
      </c>
      <c r="G136" s="1092">
        <v>0.17795950958904114</v>
      </c>
      <c r="H136" s="1092">
        <v>0.15188327671232876</v>
      </c>
      <c r="I136" s="1092">
        <v>0.1361807041095891</v>
      </c>
      <c r="J136" s="1092">
        <v>8.6139216438356189E-2</v>
      </c>
      <c r="K136" s="1092">
        <v>3.9784323287671237E-2</v>
      </c>
      <c r="L136" s="1092">
        <v>1.3699087671232882E-2</v>
      </c>
      <c r="M136" s="1092">
        <v>1.2952498630136989E-2</v>
      </c>
      <c r="N136" s="1092">
        <v>1.3223876712328771E-2</v>
      </c>
      <c r="O136" s="1092">
        <v>1.9260887671232879E-2</v>
      </c>
      <c r="P136" s="1092">
        <v>6.967270684931505E-2</v>
      </c>
      <c r="Q136" s="1092">
        <v>0.12347852876712334</v>
      </c>
      <c r="R136" s="1092">
        <v>0.15576538356164385</v>
      </c>
      <c r="S136" s="1093">
        <v>13728</v>
      </c>
      <c r="T136" s="1095">
        <v>8.3900000000000002E-2</v>
      </c>
      <c r="U136" s="1095">
        <v>0.1678</v>
      </c>
      <c r="V136" s="1095">
        <v>0.13650000000000001</v>
      </c>
      <c r="W136" s="1095">
        <v>0.13650000000000001</v>
      </c>
      <c r="X136" s="1095">
        <v>0.13650000000000001</v>
      </c>
      <c r="Y136" s="289">
        <f t="shared" si="6"/>
        <v>43.33</v>
      </c>
      <c r="Z136" s="365" t="str">
        <f t="shared" si="7"/>
        <v>4</v>
      </c>
    </row>
    <row r="137" spans="1:26" x14ac:dyDescent="0.25">
      <c r="A137" s="136">
        <f t="shared" si="8"/>
        <v>136</v>
      </c>
      <c r="B137" s="1092">
        <v>732000</v>
      </c>
      <c r="C137" s="1093" t="s">
        <v>26</v>
      </c>
      <c r="D137" s="1092">
        <v>0.307</v>
      </c>
      <c r="E137" s="1094">
        <v>43738</v>
      </c>
      <c r="F137" s="1093" t="s">
        <v>10108</v>
      </c>
      <c r="G137" s="1092">
        <v>0.15248202191780821</v>
      </c>
      <c r="H137" s="1092">
        <v>0.13208893150684936</v>
      </c>
      <c r="I137" s="1092">
        <v>0.12333129315068495</v>
      </c>
      <c r="J137" s="1092">
        <v>9.0113838356164377E-2</v>
      </c>
      <c r="K137" s="1092">
        <v>5.8560550684931489E-2</v>
      </c>
      <c r="L137" s="1092">
        <v>3.1344893150684922E-2</v>
      </c>
      <c r="M137" s="1092">
        <v>2.1991027397260266E-2</v>
      </c>
      <c r="N137" s="1092">
        <v>2.3648717808219182E-2</v>
      </c>
      <c r="O137" s="1092">
        <v>3.9047726027397263E-2</v>
      </c>
      <c r="P137" s="1092">
        <v>7.7856695890410985E-2</v>
      </c>
      <c r="Q137" s="1092">
        <v>0.11429172876712333</v>
      </c>
      <c r="R137" s="1092">
        <v>0.13524257534246573</v>
      </c>
      <c r="S137" s="1093">
        <v>13727</v>
      </c>
      <c r="T137" s="1095">
        <v>6.83E-2</v>
      </c>
      <c r="U137" s="1095">
        <v>0.13650000000000001</v>
      </c>
      <c r="V137" s="1095">
        <v>7.2900000000000006E-2</v>
      </c>
      <c r="W137" s="1095">
        <v>7.2900000000000006E-2</v>
      </c>
      <c r="X137" s="1095">
        <v>7.2900000000000006E-2</v>
      </c>
      <c r="Y137" s="289">
        <f t="shared" si="6"/>
        <v>43.33</v>
      </c>
      <c r="Z137" s="365" t="str">
        <f t="shared" si="7"/>
        <v>3</v>
      </c>
    </row>
    <row r="138" spans="1:26" x14ac:dyDescent="0.25">
      <c r="A138" s="136">
        <f t="shared" si="8"/>
        <v>137</v>
      </c>
      <c r="B138" s="1092">
        <v>732000</v>
      </c>
      <c r="C138" s="1093" t="s">
        <v>26</v>
      </c>
      <c r="D138" s="1092">
        <v>0.435</v>
      </c>
      <c r="E138" s="1094">
        <v>43738</v>
      </c>
      <c r="F138" s="1093" t="s">
        <v>10106</v>
      </c>
      <c r="G138" s="1092">
        <v>0.12698599999999999</v>
      </c>
      <c r="H138" s="1092">
        <v>0.11139945479452054</v>
      </c>
      <c r="I138" s="1092">
        <v>0.10956596438356164</v>
      </c>
      <c r="J138" s="1092">
        <v>8.7338849315068481E-2</v>
      </c>
      <c r="K138" s="1092">
        <v>6.8870399999999998E-2</v>
      </c>
      <c r="L138" s="1092">
        <v>5.03067808219178E-2</v>
      </c>
      <c r="M138" s="1092">
        <v>4.5261326027397256E-2</v>
      </c>
      <c r="N138" s="1092">
        <v>4.5549991780821905E-2</v>
      </c>
      <c r="O138" s="1092">
        <v>5.5186136986301371E-2</v>
      </c>
      <c r="P138" s="1092">
        <v>8.0293076712328756E-2</v>
      </c>
      <c r="Q138" s="1092">
        <v>0.10206766575342463</v>
      </c>
      <c r="R138" s="1092">
        <v>0.11717435342465754</v>
      </c>
      <c r="S138" s="1093">
        <v>13726</v>
      </c>
      <c r="T138" s="1095">
        <v>5.0200000000000002E-2</v>
      </c>
      <c r="U138" s="1095">
        <v>0.1004</v>
      </c>
      <c r="V138" s="1095">
        <v>6.0600000000000001E-2</v>
      </c>
      <c r="W138" s="1095">
        <v>6.0600000000000001E-2</v>
      </c>
      <c r="X138" s="1095">
        <v>6.0600000000000001E-2</v>
      </c>
      <c r="Y138" s="289">
        <f t="shared" si="6"/>
        <v>43.33</v>
      </c>
      <c r="Z138" s="365" t="str">
        <f t="shared" si="7"/>
        <v>2</v>
      </c>
    </row>
    <row r="139" spans="1:26" x14ac:dyDescent="0.25">
      <c r="A139" s="136">
        <f t="shared" si="8"/>
        <v>138</v>
      </c>
      <c r="B139" s="1092">
        <v>732000</v>
      </c>
      <c r="C139" s="1093" t="s">
        <v>26</v>
      </c>
      <c r="D139" s="1092">
        <v>0.61099999999999999</v>
      </c>
      <c r="E139" s="1094">
        <v>43738</v>
      </c>
      <c r="F139" s="1093" t="s">
        <v>10109</v>
      </c>
      <c r="G139" s="1092">
        <v>0.10145170410958898</v>
      </c>
      <c r="H139" s="1092">
        <v>9.0871506849315067E-2</v>
      </c>
      <c r="I139" s="1092">
        <v>9.4294156164383552E-2</v>
      </c>
      <c r="J139" s="1092">
        <v>8.5270917808219146E-2</v>
      </c>
      <c r="K139" s="1092">
        <v>7.9471745205479435E-2</v>
      </c>
      <c r="L139" s="1092">
        <v>6.9443427397260241E-2</v>
      </c>
      <c r="M139" s="1092">
        <v>6.9094602739726008E-2</v>
      </c>
      <c r="N139" s="1092">
        <v>6.8935652054794516E-2</v>
      </c>
      <c r="O139" s="1092">
        <v>7.1792438356164362E-2</v>
      </c>
      <c r="P139" s="1092">
        <v>8.4173326027397258E-2</v>
      </c>
      <c r="Q139" s="1092">
        <v>9.0706619178082176E-2</v>
      </c>
      <c r="R139" s="1092">
        <v>9.4493904109589022E-2</v>
      </c>
      <c r="S139" s="1093">
        <v>13725</v>
      </c>
      <c r="T139" s="1095">
        <v>3.5400000000000001E-2</v>
      </c>
      <c r="U139" s="1095">
        <v>7.0699999999999999E-2</v>
      </c>
      <c r="V139" s="1095">
        <v>0.1678</v>
      </c>
      <c r="W139" s="1095">
        <v>0.1678</v>
      </c>
      <c r="X139" s="1095">
        <v>0.1678</v>
      </c>
      <c r="Y139" s="289">
        <f t="shared" si="6"/>
        <v>43.33</v>
      </c>
      <c r="Z139" s="365" t="str">
        <f t="shared" si="7"/>
        <v>1</v>
      </c>
    </row>
    <row r="140" spans="1:26" x14ac:dyDescent="0.25">
      <c r="A140" s="136">
        <f t="shared" si="8"/>
        <v>139</v>
      </c>
      <c r="B140" s="1092">
        <v>732000</v>
      </c>
      <c r="C140" s="1093" t="s">
        <v>26</v>
      </c>
      <c r="D140" s="1092">
        <v>0.36899999999999999</v>
      </c>
      <c r="E140" s="1094">
        <v>43738</v>
      </c>
      <c r="F140" s="1093" t="s">
        <v>10105</v>
      </c>
      <c r="G140" s="1092">
        <v>0.13763701917808219</v>
      </c>
      <c r="H140" s="1092">
        <v>0.12003684383561644</v>
      </c>
      <c r="I140" s="1092">
        <v>0.11518044657534249</v>
      </c>
      <c r="J140" s="1092">
        <v>8.8104920547945206E-2</v>
      </c>
      <c r="K140" s="1092">
        <v>6.4355638356164382E-2</v>
      </c>
      <c r="L140" s="1092">
        <v>4.2362191780821901E-2</v>
      </c>
      <c r="M140" s="1092">
        <v>3.6047841095890418E-2</v>
      </c>
      <c r="N140" s="1092">
        <v>3.7130509589041093E-2</v>
      </c>
      <c r="O140" s="1092">
        <v>4.8486901369863014E-2</v>
      </c>
      <c r="P140" s="1092">
        <v>7.941786849315069E-2</v>
      </c>
      <c r="Q140" s="1092">
        <v>0.10721059452054793</v>
      </c>
      <c r="R140" s="1092">
        <v>0.12402922465753423</v>
      </c>
      <c r="S140" s="1093">
        <v>13729</v>
      </c>
      <c r="T140" s="1095">
        <v>5.3699999999999998E-2</v>
      </c>
      <c r="U140" s="1095">
        <v>0.10730000000000001</v>
      </c>
      <c r="V140" s="1095">
        <v>6.3500000000000001E-2</v>
      </c>
      <c r="W140" s="1095">
        <v>6.3500000000000001E-2</v>
      </c>
      <c r="X140" s="1095">
        <v>6.3500000000000001E-2</v>
      </c>
      <c r="Y140" s="289">
        <f t="shared" si="6"/>
        <v>43.33</v>
      </c>
      <c r="Z140" s="365" t="str">
        <f t="shared" si="7"/>
        <v>B</v>
      </c>
    </row>
    <row r="141" spans="1:26" x14ac:dyDescent="0.25">
      <c r="A141" s="136">
        <f t="shared" si="8"/>
        <v>140</v>
      </c>
      <c r="B141" s="1092">
        <v>732000</v>
      </c>
      <c r="C141" s="1093" t="s">
        <v>25</v>
      </c>
      <c r="D141" s="1092">
        <v>0.24199999999999999</v>
      </c>
      <c r="E141" s="1094">
        <v>43738</v>
      </c>
      <c r="F141" s="1093" t="s">
        <v>10107</v>
      </c>
      <c r="G141" s="1092">
        <v>0.17795950958904114</v>
      </c>
      <c r="H141" s="1092">
        <v>0.15188327671232876</v>
      </c>
      <c r="I141" s="1092">
        <v>0.1361807041095891</v>
      </c>
      <c r="J141" s="1092">
        <v>8.6139216438356189E-2</v>
      </c>
      <c r="K141" s="1092">
        <v>3.9784323287671237E-2</v>
      </c>
      <c r="L141" s="1092">
        <v>1.3699087671232882E-2</v>
      </c>
      <c r="M141" s="1092">
        <v>1.2952498630136989E-2</v>
      </c>
      <c r="N141" s="1092">
        <v>1.3223876712328771E-2</v>
      </c>
      <c r="O141" s="1092">
        <v>1.9260887671232879E-2</v>
      </c>
      <c r="P141" s="1092">
        <v>6.967270684931505E-2</v>
      </c>
      <c r="Q141" s="1092">
        <v>0.12347852876712334</v>
      </c>
      <c r="R141" s="1092">
        <v>0.15576538356164385</v>
      </c>
      <c r="S141" s="1093">
        <v>13695</v>
      </c>
      <c r="T141" s="1095">
        <v>8.3900000000000002E-2</v>
      </c>
      <c r="U141" s="1095">
        <v>0.1678</v>
      </c>
      <c r="V141" s="1095">
        <v>8.4099999999999994E-2</v>
      </c>
      <c r="W141" s="1095">
        <v>8.4099999999999994E-2</v>
      </c>
      <c r="X141" s="1095">
        <v>8.4099999999999994E-2</v>
      </c>
      <c r="Y141" s="289">
        <f t="shared" si="6"/>
        <v>43.33</v>
      </c>
      <c r="Z141" s="365" t="str">
        <f t="shared" si="7"/>
        <v>4</v>
      </c>
    </row>
    <row r="142" spans="1:26" x14ac:dyDescent="0.25">
      <c r="A142" s="136">
        <f t="shared" si="8"/>
        <v>141</v>
      </c>
      <c r="B142" s="1092">
        <v>732000</v>
      </c>
      <c r="C142" s="1093" t="s">
        <v>25</v>
      </c>
      <c r="D142" s="1092">
        <v>0.307</v>
      </c>
      <c r="E142" s="1094">
        <v>43738</v>
      </c>
      <c r="F142" s="1093" t="s">
        <v>10108</v>
      </c>
      <c r="G142" s="1092">
        <v>0.15248202191780821</v>
      </c>
      <c r="H142" s="1092">
        <v>0.13208893150684936</v>
      </c>
      <c r="I142" s="1092">
        <v>0.12333129315068495</v>
      </c>
      <c r="J142" s="1092">
        <v>9.0113838356164377E-2</v>
      </c>
      <c r="K142" s="1092">
        <v>5.8560550684931489E-2</v>
      </c>
      <c r="L142" s="1092">
        <v>3.1344893150684922E-2</v>
      </c>
      <c r="M142" s="1092">
        <v>2.1991027397260266E-2</v>
      </c>
      <c r="N142" s="1092">
        <v>2.3648717808219182E-2</v>
      </c>
      <c r="O142" s="1092">
        <v>3.9047726027397263E-2</v>
      </c>
      <c r="P142" s="1092">
        <v>7.7856695890410985E-2</v>
      </c>
      <c r="Q142" s="1092">
        <v>0.11429172876712333</v>
      </c>
      <c r="R142" s="1092">
        <v>0.13524257534246573</v>
      </c>
      <c r="S142" s="1093">
        <v>13694</v>
      </c>
      <c r="T142" s="1095">
        <v>6.83E-2</v>
      </c>
      <c r="U142" s="1095">
        <v>0.13650000000000001</v>
      </c>
      <c r="V142" s="1095">
        <v>9.6000000000000002E-2</v>
      </c>
      <c r="W142" s="1095">
        <v>9.6000000000000002E-2</v>
      </c>
      <c r="X142" s="1095">
        <v>9.6000000000000002E-2</v>
      </c>
      <c r="Y142" s="289">
        <f t="shared" si="6"/>
        <v>43.33</v>
      </c>
      <c r="Z142" s="365" t="str">
        <f t="shared" si="7"/>
        <v>3</v>
      </c>
    </row>
    <row r="143" spans="1:26" x14ac:dyDescent="0.25">
      <c r="A143" s="136">
        <f t="shared" si="8"/>
        <v>142</v>
      </c>
      <c r="B143" s="1092">
        <v>732000</v>
      </c>
      <c r="C143" s="1093" t="s">
        <v>25</v>
      </c>
      <c r="D143" s="1092">
        <v>0.435</v>
      </c>
      <c r="E143" s="1094">
        <v>43738</v>
      </c>
      <c r="F143" s="1093" t="s">
        <v>10106</v>
      </c>
      <c r="G143" s="1092">
        <v>0.12698599999999999</v>
      </c>
      <c r="H143" s="1092">
        <v>0.11139945479452054</v>
      </c>
      <c r="I143" s="1092">
        <v>0.10956596438356164</v>
      </c>
      <c r="J143" s="1092">
        <v>8.7338849315068481E-2</v>
      </c>
      <c r="K143" s="1092">
        <v>6.8870399999999998E-2</v>
      </c>
      <c r="L143" s="1092">
        <v>5.03067808219178E-2</v>
      </c>
      <c r="M143" s="1092">
        <v>4.5261326027397256E-2</v>
      </c>
      <c r="N143" s="1092">
        <v>4.5549991780821905E-2</v>
      </c>
      <c r="O143" s="1092">
        <v>5.5186136986301371E-2</v>
      </c>
      <c r="P143" s="1092">
        <v>8.0293076712328756E-2</v>
      </c>
      <c r="Q143" s="1092">
        <v>0.10206766575342463</v>
      </c>
      <c r="R143" s="1092">
        <v>0.11717435342465754</v>
      </c>
      <c r="S143" s="1093">
        <v>13693</v>
      </c>
      <c r="T143" s="1095">
        <v>5.0200000000000002E-2</v>
      </c>
      <c r="U143" s="1095">
        <v>0.1004</v>
      </c>
      <c r="V143" s="1095">
        <v>0.1191</v>
      </c>
      <c r="W143" s="1095">
        <v>0.1191</v>
      </c>
      <c r="X143" s="1095">
        <v>0.1191</v>
      </c>
      <c r="Y143" s="289">
        <f t="shared" si="6"/>
        <v>43.33</v>
      </c>
      <c r="Z143" s="365" t="str">
        <f t="shared" si="7"/>
        <v>2</v>
      </c>
    </row>
    <row r="144" spans="1:26" x14ac:dyDescent="0.25">
      <c r="A144" s="136">
        <f t="shared" si="8"/>
        <v>143</v>
      </c>
      <c r="B144" s="1092">
        <v>732000</v>
      </c>
      <c r="C144" s="1093" t="s">
        <v>25</v>
      </c>
      <c r="D144" s="1092">
        <v>0.61099999999999999</v>
      </c>
      <c r="E144" s="1094">
        <v>43738</v>
      </c>
      <c r="F144" s="1093" t="s">
        <v>10109</v>
      </c>
      <c r="G144" s="1092">
        <v>0.10145170410958898</v>
      </c>
      <c r="H144" s="1092">
        <v>9.0871506849315067E-2</v>
      </c>
      <c r="I144" s="1092">
        <v>9.4294156164383552E-2</v>
      </c>
      <c r="J144" s="1092">
        <v>8.5270917808219146E-2</v>
      </c>
      <c r="K144" s="1092">
        <v>7.9471745205479435E-2</v>
      </c>
      <c r="L144" s="1092">
        <v>6.9443427397260241E-2</v>
      </c>
      <c r="M144" s="1092">
        <v>6.9094602739726008E-2</v>
      </c>
      <c r="N144" s="1092">
        <v>6.8935652054794516E-2</v>
      </c>
      <c r="O144" s="1092">
        <v>7.1792438356164362E-2</v>
      </c>
      <c r="P144" s="1092">
        <v>8.4173326027397258E-2</v>
      </c>
      <c r="Q144" s="1092">
        <v>9.0706619178082176E-2</v>
      </c>
      <c r="R144" s="1092">
        <v>9.4493904109589022E-2</v>
      </c>
      <c r="S144" s="1093">
        <v>13692</v>
      </c>
      <c r="T144" s="1095">
        <v>3.5400000000000001E-2</v>
      </c>
      <c r="U144" s="1095">
        <v>7.0699999999999999E-2</v>
      </c>
      <c r="V144" s="1095">
        <v>0.1426</v>
      </c>
      <c r="W144" s="1095">
        <v>0.1426</v>
      </c>
      <c r="X144" s="1095">
        <v>0.1426</v>
      </c>
      <c r="Y144" s="289">
        <f t="shared" si="6"/>
        <v>43.33</v>
      </c>
      <c r="Z144" s="365" t="str">
        <f t="shared" si="7"/>
        <v>1</v>
      </c>
    </row>
    <row r="145" spans="1:26" x14ac:dyDescent="0.25">
      <c r="A145" s="136">
        <f t="shared" si="8"/>
        <v>144</v>
      </c>
      <c r="B145" s="1092">
        <v>732000</v>
      </c>
      <c r="C145" s="1093" t="s">
        <v>25</v>
      </c>
      <c r="D145" s="1092">
        <v>0.36899999999999999</v>
      </c>
      <c r="E145" s="1094">
        <v>43738</v>
      </c>
      <c r="F145" s="1093" t="s">
        <v>10105</v>
      </c>
      <c r="G145" s="1092">
        <v>0.13763701917808219</v>
      </c>
      <c r="H145" s="1092">
        <v>0.12003684383561644</v>
      </c>
      <c r="I145" s="1092">
        <v>0.11518044657534249</v>
      </c>
      <c r="J145" s="1092">
        <v>8.8104920547945206E-2</v>
      </c>
      <c r="K145" s="1092">
        <v>6.4355638356164382E-2</v>
      </c>
      <c r="L145" s="1092">
        <v>4.2362191780821901E-2</v>
      </c>
      <c r="M145" s="1092">
        <v>3.6047841095890418E-2</v>
      </c>
      <c r="N145" s="1092">
        <v>3.7130509589041093E-2</v>
      </c>
      <c r="O145" s="1092">
        <v>4.8486901369863014E-2</v>
      </c>
      <c r="P145" s="1092">
        <v>7.941786849315069E-2</v>
      </c>
      <c r="Q145" s="1092">
        <v>0.10721059452054793</v>
      </c>
      <c r="R145" s="1092">
        <v>0.12402922465753423</v>
      </c>
      <c r="S145" s="1093">
        <v>13696</v>
      </c>
      <c r="T145" s="1095">
        <v>5.3699999999999998E-2</v>
      </c>
      <c r="U145" s="1095">
        <v>0.10730000000000001</v>
      </c>
      <c r="V145" s="1095">
        <v>8.1600000000000006E-2</v>
      </c>
      <c r="W145" s="1095">
        <v>8.1600000000000006E-2</v>
      </c>
      <c r="X145" s="1095">
        <v>8.1600000000000006E-2</v>
      </c>
      <c r="Y145" s="289">
        <f t="shared" si="6"/>
        <v>43.33</v>
      </c>
      <c r="Z145" s="365" t="str">
        <f t="shared" si="7"/>
        <v>B</v>
      </c>
    </row>
    <row r="146" spans="1:26" x14ac:dyDescent="0.25">
      <c r="A146" s="136">
        <f t="shared" si="8"/>
        <v>145</v>
      </c>
      <c r="B146" s="1092">
        <v>732000</v>
      </c>
      <c r="C146" s="1093" t="s">
        <v>6</v>
      </c>
      <c r="D146" s="1092">
        <v>0.435</v>
      </c>
      <c r="E146" s="1094">
        <v>43738</v>
      </c>
      <c r="F146" s="1093" t="s">
        <v>10106</v>
      </c>
      <c r="G146" s="1092">
        <v>0.12698599999999999</v>
      </c>
      <c r="H146" s="1092">
        <v>0.11139945479452054</v>
      </c>
      <c r="I146" s="1092">
        <v>0.10956596438356164</v>
      </c>
      <c r="J146" s="1092">
        <v>8.7338849315068481E-2</v>
      </c>
      <c r="K146" s="1092">
        <v>6.8870399999999998E-2</v>
      </c>
      <c r="L146" s="1092">
        <v>5.03067808219178E-2</v>
      </c>
      <c r="M146" s="1092">
        <v>4.5261326027397256E-2</v>
      </c>
      <c r="N146" s="1092">
        <v>4.5549991780821905E-2</v>
      </c>
      <c r="O146" s="1092">
        <v>5.5186136986301371E-2</v>
      </c>
      <c r="P146" s="1092">
        <v>8.0293076712328756E-2</v>
      </c>
      <c r="Q146" s="1092">
        <v>0.10206766575342463</v>
      </c>
      <c r="R146" s="1092">
        <v>0.11717435342465754</v>
      </c>
      <c r="S146" s="1093">
        <v>13990</v>
      </c>
      <c r="T146" s="1095">
        <v>5.0200000000000002E-2</v>
      </c>
      <c r="U146" s="1095">
        <v>0.1004</v>
      </c>
      <c r="V146" s="1095">
        <v>6.25E-2</v>
      </c>
      <c r="W146" s="1095">
        <v>6.25E-2</v>
      </c>
      <c r="X146" s="1095">
        <v>6.25E-2</v>
      </c>
      <c r="Y146" s="289">
        <f t="shared" si="6"/>
        <v>43.33</v>
      </c>
      <c r="Z146" s="365" t="str">
        <f t="shared" si="7"/>
        <v>2</v>
      </c>
    </row>
    <row r="147" spans="1:26" x14ac:dyDescent="0.25">
      <c r="A147" s="136">
        <f t="shared" si="8"/>
        <v>146</v>
      </c>
      <c r="B147" s="1092">
        <v>732000</v>
      </c>
      <c r="C147" s="1093" t="s">
        <v>6</v>
      </c>
      <c r="D147" s="1092">
        <v>0.61099999999999999</v>
      </c>
      <c r="E147" s="1094">
        <v>43738</v>
      </c>
      <c r="F147" s="1093" t="s">
        <v>10109</v>
      </c>
      <c r="G147" s="1092">
        <v>0.10145170410958898</v>
      </c>
      <c r="H147" s="1092">
        <v>9.0871506849315067E-2</v>
      </c>
      <c r="I147" s="1092">
        <v>9.4294156164383552E-2</v>
      </c>
      <c r="J147" s="1092">
        <v>8.5270917808219146E-2</v>
      </c>
      <c r="K147" s="1092">
        <v>7.9471745205479435E-2</v>
      </c>
      <c r="L147" s="1092">
        <v>6.9443427397260241E-2</v>
      </c>
      <c r="M147" s="1092">
        <v>6.9094602739726008E-2</v>
      </c>
      <c r="N147" s="1092">
        <v>6.8935652054794516E-2</v>
      </c>
      <c r="O147" s="1092">
        <v>7.1792438356164362E-2</v>
      </c>
      <c r="P147" s="1092">
        <v>8.4173326027397258E-2</v>
      </c>
      <c r="Q147" s="1092">
        <v>9.0706619178082176E-2</v>
      </c>
      <c r="R147" s="1092">
        <v>9.4493904109589022E-2</v>
      </c>
      <c r="S147" s="1093">
        <v>13989</v>
      </c>
      <c r="T147" s="1095">
        <v>3.5400000000000001E-2</v>
      </c>
      <c r="U147" s="1095">
        <v>7.0699999999999999E-2</v>
      </c>
      <c r="V147" s="1095">
        <v>0.1205</v>
      </c>
      <c r="W147" s="1095">
        <v>0.1205</v>
      </c>
      <c r="X147" s="1095">
        <v>0.1205</v>
      </c>
      <c r="Y147" s="289">
        <f t="shared" si="6"/>
        <v>43.33</v>
      </c>
      <c r="Z147" s="365" t="str">
        <f t="shared" si="7"/>
        <v>1</v>
      </c>
    </row>
    <row r="148" spans="1:26" x14ac:dyDescent="0.25">
      <c r="A148" s="136">
        <f t="shared" si="8"/>
        <v>147</v>
      </c>
      <c r="B148" s="1092">
        <v>732000</v>
      </c>
      <c r="C148" s="1093" t="s">
        <v>6</v>
      </c>
      <c r="D148" s="1092">
        <v>0.36899999999999999</v>
      </c>
      <c r="E148" s="1094">
        <v>43738</v>
      </c>
      <c r="F148" s="1093" t="s">
        <v>10105</v>
      </c>
      <c r="G148" s="1092">
        <v>0.13763701917808219</v>
      </c>
      <c r="H148" s="1092">
        <v>0.12003684383561644</v>
      </c>
      <c r="I148" s="1092">
        <v>0.11518044657534249</v>
      </c>
      <c r="J148" s="1092">
        <v>8.8104920547945206E-2</v>
      </c>
      <c r="K148" s="1092">
        <v>6.4355638356164382E-2</v>
      </c>
      <c r="L148" s="1092">
        <v>4.2362191780821901E-2</v>
      </c>
      <c r="M148" s="1092">
        <v>3.6047841095890418E-2</v>
      </c>
      <c r="N148" s="1092">
        <v>3.7130509589041093E-2</v>
      </c>
      <c r="O148" s="1092">
        <v>4.8486901369863014E-2</v>
      </c>
      <c r="P148" s="1092">
        <v>7.941786849315069E-2</v>
      </c>
      <c r="Q148" s="1092">
        <v>0.10721059452054793</v>
      </c>
      <c r="R148" s="1092">
        <v>0.12402922465753423</v>
      </c>
      <c r="S148" s="1093">
        <v>13993</v>
      </c>
      <c r="T148" s="1095">
        <v>5.3699999999999998E-2</v>
      </c>
      <c r="U148" s="1095">
        <v>0.10730000000000001</v>
      </c>
      <c r="V148" s="1095">
        <v>8.2000000000000003E-2</v>
      </c>
      <c r="W148" s="1095">
        <v>8.2000000000000003E-2</v>
      </c>
      <c r="X148" s="1095">
        <v>8.2000000000000003E-2</v>
      </c>
      <c r="Y148" s="289">
        <f t="shared" si="6"/>
        <v>43.33</v>
      </c>
      <c r="Z148" s="365" t="str">
        <f t="shared" si="7"/>
        <v>B</v>
      </c>
    </row>
    <row r="149" spans="1:26" x14ac:dyDescent="0.25">
      <c r="A149" s="136">
        <f t="shared" si="8"/>
        <v>148</v>
      </c>
      <c r="B149" s="1092">
        <v>732000</v>
      </c>
      <c r="C149" s="1093" t="s">
        <v>5</v>
      </c>
      <c r="D149" s="1092">
        <v>0.216</v>
      </c>
      <c r="E149" s="1094">
        <v>43738</v>
      </c>
      <c r="F149" s="1093" t="s">
        <v>10107</v>
      </c>
      <c r="G149" s="1092">
        <v>0.18548577260273974</v>
      </c>
      <c r="H149" s="1092">
        <v>0.16065498082191781</v>
      </c>
      <c r="I149" s="1092">
        <v>0.13925923561643841</v>
      </c>
      <c r="J149" s="1092">
        <v>8.4040561643835637E-2</v>
      </c>
      <c r="K149" s="1092">
        <v>3.1270810958904126E-2</v>
      </c>
      <c r="L149" s="1092">
        <v>1.0912260273972602E-2</v>
      </c>
      <c r="M149" s="1092">
        <v>1.113694520547945E-2</v>
      </c>
      <c r="N149" s="1092">
        <v>1.0729471232876715E-2</v>
      </c>
      <c r="O149" s="1092">
        <v>1.3340230136986301E-2</v>
      </c>
      <c r="P149" s="1092">
        <v>6.4831739726027404E-2</v>
      </c>
      <c r="Q149" s="1092">
        <v>0.12805822191780822</v>
      </c>
      <c r="R149" s="1092">
        <v>0.16027976986301373</v>
      </c>
      <c r="S149" s="1093">
        <v>13959</v>
      </c>
      <c r="T149" s="1095">
        <v>7.1300000000000002E-2</v>
      </c>
      <c r="U149" s="1095">
        <v>0.1426</v>
      </c>
      <c r="V149" s="1095">
        <v>5.1200000000000002E-2</v>
      </c>
      <c r="W149" s="1095">
        <v>5.1200000000000002E-2</v>
      </c>
      <c r="X149" s="1095">
        <v>5.1200000000000002E-2</v>
      </c>
      <c r="Y149" s="289">
        <f t="shared" si="6"/>
        <v>43.33</v>
      </c>
      <c r="Z149" s="365" t="str">
        <f t="shared" si="7"/>
        <v>4</v>
      </c>
    </row>
    <row r="150" spans="1:26" x14ac:dyDescent="0.25">
      <c r="A150" s="136">
        <f t="shared" si="8"/>
        <v>149</v>
      </c>
      <c r="B150" s="1092">
        <v>732000</v>
      </c>
      <c r="C150" s="1093" t="s">
        <v>5</v>
      </c>
      <c r="D150" s="1092">
        <v>0.30299999999999999</v>
      </c>
      <c r="E150" s="1094">
        <v>43738</v>
      </c>
      <c r="F150" s="1093" t="s">
        <v>10108</v>
      </c>
      <c r="G150" s="1092">
        <v>0.15300830410958904</v>
      </c>
      <c r="H150" s="1092">
        <v>0.13427869041095891</v>
      </c>
      <c r="I150" s="1092">
        <v>0.12428772054794522</v>
      </c>
      <c r="J150" s="1092">
        <v>8.9464556164383577E-2</v>
      </c>
      <c r="K150" s="1092">
        <v>5.7007391780821925E-2</v>
      </c>
      <c r="L150" s="1092">
        <v>2.9489268493150686E-2</v>
      </c>
      <c r="M150" s="1092">
        <v>2.4414073972602739E-2</v>
      </c>
      <c r="N150" s="1092">
        <v>2.398366849315069E-2</v>
      </c>
      <c r="O150" s="1092">
        <v>3.4202643835616449E-2</v>
      </c>
      <c r="P150" s="1092">
        <v>7.8068326027397245E-2</v>
      </c>
      <c r="Q150" s="1092">
        <v>0.11625744383561644</v>
      </c>
      <c r="R150" s="1092">
        <v>0.13553791232876711</v>
      </c>
      <c r="S150" s="1093">
        <v>13958</v>
      </c>
      <c r="T150" s="1095">
        <v>5.96E-2</v>
      </c>
      <c r="U150" s="1095">
        <v>0.1191</v>
      </c>
      <c r="V150" s="1095">
        <v>0.1041</v>
      </c>
      <c r="W150" s="1095">
        <v>0.1041</v>
      </c>
      <c r="X150" s="1095">
        <v>0.1041</v>
      </c>
      <c r="Y150" s="289">
        <f t="shared" si="6"/>
        <v>43.33</v>
      </c>
      <c r="Z150" s="365" t="str">
        <f t="shared" si="7"/>
        <v>3</v>
      </c>
    </row>
    <row r="151" spans="1:26" x14ac:dyDescent="0.25">
      <c r="A151" s="136">
        <f t="shared" si="8"/>
        <v>150</v>
      </c>
      <c r="B151" s="1092">
        <v>732000</v>
      </c>
      <c r="C151" s="1093" t="s">
        <v>5</v>
      </c>
      <c r="D151" s="1092">
        <v>0.439</v>
      </c>
      <c r="E151" s="1094">
        <v>43738</v>
      </c>
      <c r="F151" s="1093" t="s">
        <v>10106</v>
      </c>
      <c r="G151" s="1092">
        <v>0.12542197808219174</v>
      </c>
      <c r="H151" s="1092">
        <v>0.11161588493150688</v>
      </c>
      <c r="I151" s="1092">
        <v>0.10973267123287675</v>
      </c>
      <c r="J151" s="1092">
        <v>8.7901238356164382E-2</v>
      </c>
      <c r="K151" s="1092">
        <v>7.0036057534246576E-2</v>
      </c>
      <c r="L151" s="1092">
        <v>4.9239002739726034E-2</v>
      </c>
      <c r="M151" s="1092">
        <v>4.6670484931506849E-2</v>
      </c>
      <c r="N151" s="1092">
        <v>4.5913873972602749E-2</v>
      </c>
      <c r="O151" s="1092">
        <v>5.2176057534246596E-2</v>
      </c>
      <c r="P151" s="1092">
        <v>8.2417717808219215E-2</v>
      </c>
      <c r="Q151" s="1092">
        <v>0.10335298082191782</v>
      </c>
      <c r="R151" s="1092">
        <v>0.11552205205479456</v>
      </c>
      <c r="S151" s="1093">
        <v>13957</v>
      </c>
      <c r="T151" s="1095">
        <v>4.2099999999999999E-2</v>
      </c>
      <c r="U151" s="1095">
        <v>8.4099999999999994E-2</v>
      </c>
      <c r="V151" s="1095">
        <v>0.06</v>
      </c>
      <c r="W151" s="1095">
        <v>0.06</v>
      </c>
      <c r="X151" s="1095">
        <v>0.06</v>
      </c>
      <c r="Y151" s="289">
        <f t="shared" si="6"/>
        <v>43.33</v>
      </c>
      <c r="Z151" s="365" t="str">
        <f t="shared" si="7"/>
        <v>2</v>
      </c>
    </row>
    <row r="152" spans="1:26" x14ac:dyDescent="0.25">
      <c r="A152" s="136">
        <f t="shared" si="8"/>
        <v>151</v>
      </c>
      <c r="B152" s="1092">
        <v>732000</v>
      </c>
      <c r="C152" s="1093" t="s">
        <v>5</v>
      </c>
      <c r="D152" s="1092">
        <v>0.57399999999999995</v>
      </c>
      <c r="E152" s="1094">
        <v>43738</v>
      </c>
      <c r="F152" s="1093" t="s">
        <v>10109</v>
      </c>
      <c r="G152" s="1092">
        <v>0.10156347397260271</v>
      </c>
      <c r="H152" s="1092">
        <v>9.1043882191780848E-2</v>
      </c>
      <c r="I152" s="1092">
        <v>9.3583312328767113E-2</v>
      </c>
      <c r="J152" s="1092">
        <v>8.4454909589041074E-2</v>
      </c>
      <c r="K152" s="1092">
        <v>7.8957775342465758E-2</v>
      </c>
      <c r="L152" s="1092">
        <v>7.038972876712328E-2</v>
      </c>
      <c r="M152" s="1092">
        <v>7.1844876712328767E-2</v>
      </c>
      <c r="N152" s="1092">
        <v>6.9516115068493131E-2</v>
      </c>
      <c r="O152" s="1092">
        <v>7.2655997260273955E-2</v>
      </c>
      <c r="P152" s="1092">
        <v>8.5338079452054807E-2</v>
      </c>
      <c r="Q152" s="1092">
        <v>9.1435290410958922E-2</v>
      </c>
      <c r="R152" s="1092">
        <v>8.921655890410958E-2</v>
      </c>
      <c r="S152" s="1093">
        <v>13956</v>
      </c>
      <c r="T152" s="1095">
        <v>3.1800000000000002E-2</v>
      </c>
      <c r="U152" s="1095">
        <v>6.3500000000000001E-2</v>
      </c>
      <c r="V152" s="1095">
        <v>7.3800000000000004E-2</v>
      </c>
      <c r="W152" s="1095">
        <v>7.3800000000000004E-2</v>
      </c>
      <c r="X152" s="1095">
        <v>7.3800000000000004E-2</v>
      </c>
      <c r="Y152" s="289">
        <f t="shared" si="6"/>
        <v>43.33</v>
      </c>
      <c r="Z152" s="365" t="str">
        <f t="shared" si="7"/>
        <v>1</v>
      </c>
    </row>
    <row r="153" spans="1:26" x14ac:dyDescent="0.25">
      <c r="A153" s="136">
        <f t="shared" si="8"/>
        <v>152</v>
      </c>
      <c r="B153" s="1092">
        <v>732000</v>
      </c>
      <c r="C153" s="1093" t="s">
        <v>5</v>
      </c>
      <c r="D153" s="1092">
        <v>0.34200000000000003</v>
      </c>
      <c r="E153" s="1094">
        <v>43738</v>
      </c>
      <c r="F153" s="1093" t="s">
        <v>10105</v>
      </c>
      <c r="G153" s="1092">
        <v>0.14049200821917807</v>
      </c>
      <c r="H153" s="1092">
        <v>0.12370730136986297</v>
      </c>
      <c r="I153" s="1092">
        <v>0.11648141643835615</v>
      </c>
      <c r="J153" s="1092">
        <v>8.7075243835616434E-2</v>
      </c>
      <c r="K153" s="1092">
        <v>6.0960252054794516E-2</v>
      </c>
      <c r="L153" s="1092">
        <v>4.0935063013698633E-2</v>
      </c>
      <c r="M153" s="1092">
        <v>3.6491142465753412E-2</v>
      </c>
      <c r="N153" s="1092">
        <v>3.5632501369863005E-2</v>
      </c>
      <c r="O153" s="1092">
        <v>4.5504205479452046E-2</v>
      </c>
      <c r="P153" s="1092">
        <v>7.8514095890410959E-2</v>
      </c>
      <c r="Q153" s="1092">
        <v>0.10964728219178081</v>
      </c>
      <c r="R153" s="1092">
        <v>0.12455948767123289</v>
      </c>
      <c r="S153" s="1093">
        <v>13960</v>
      </c>
      <c r="T153" s="1095">
        <v>4.8000000000000001E-2</v>
      </c>
      <c r="U153" s="1095">
        <v>9.6000000000000002E-2</v>
      </c>
      <c r="V153" s="1095">
        <v>7.8200000000000006E-2</v>
      </c>
      <c r="W153" s="1095">
        <v>7.8200000000000006E-2</v>
      </c>
      <c r="X153" s="1095">
        <v>7.8200000000000006E-2</v>
      </c>
      <c r="Y153" s="289">
        <f t="shared" si="6"/>
        <v>43.33</v>
      </c>
      <c r="Z153" s="365" t="str">
        <f t="shared" si="7"/>
        <v>B</v>
      </c>
    </row>
    <row r="154" spans="1:26" x14ac:dyDescent="0.25">
      <c r="A154" s="136">
        <f t="shared" si="8"/>
        <v>153</v>
      </c>
      <c r="B154" s="1092">
        <v>732000</v>
      </c>
      <c r="C154" s="1093" t="s">
        <v>3</v>
      </c>
      <c r="D154" s="1092">
        <v>0.56299999999999994</v>
      </c>
      <c r="E154" s="1094">
        <v>43738</v>
      </c>
      <c r="F154" s="1093" t="s">
        <v>10109</v>
      </c>
      <c r="G154" s="1092">
        <v>0.10582451232876711</v>
      </c>
      <c r="H154" s="1092">
        <v>9.4011621917808208E-2</v>
      </c>
      <c r="I154" s="1092">
        <v>9.6215687671232911E-2</v>
      </c>
      <c r="J154" s="1092">
        <v>8.553442739726029E-2</v>
      </c>
      <c r="K154" s="1092">
        <v>7.8500756164383567E-2</v>
      </c>
      <c r="L154" s="1092">
        <v>6.7423994520547953E-2</v>
      </c>
      <c r="M154" s="1092">
        <v>6.6065928767123305E-2</v>
      </c>
      <c r="N154" s="1092">
        <v>6.4630320547945208E-2</v>
      </c>
      <c r="O154" s="1092">
        <v>6.9509345205479467E-2</v>
      </c>
      <c r="P154" s="1092">
        <v>8.4126136986301392E-2</v>
      </c>
      <c r="Q154" s="1092">
        <v>9.3177731506849312E-2</v>
      </c>
      <c r="R154" s="1092">
        <v>9.4979536986301391E-2</v>
      </c>
      <c r="S154" s="1093">
        <v>13890</v>
      </c>
      <c r="T154" s="1095">
        <v>2.2200000000000001E-2</v>
      </c>
      <c r="U154" s="1095">
        <v>4.4400000000000002E-2</v>
      </c>
      <c r="V154" s="1095">
        <v>9.5200000000000007E-2</v>
      </c>
      <c r="W154" s="1095">
        <v>9.5200000000000007E-2</v>
      </c>
      <c r="X154" s="1095">
        <v>9.5200000000000007E-2</v>
      </c>
      <c r="Y154" s="289">
        <f t="shared" si="6"/>
        <v>43.33</v>
      </c>
      <c r="Z154" s="365" t="str">
        <f t="shared" si="7"/>
        <v>1</v>
      </c>
    </row>
    <row r="155" spans="1:26" x14ac:dyDescent="0.25">
      <c r="A155" s="136">
        <f t="shared" si="8"/>
        <v>154</v>
      </c>
      <c r="B155" s="1092">
        <v>732000</v>
      </c>
      <c r="C155" s="1093" t="s">
        <v>10030</v>
      </c>
      <c r="D155" s="1092">
        <v>0.218</v>
      </c>
      <c r="E155" s="1094">
        <v>43738</v>
      </c>
      <c r="F155" s="1093" t="s">
        <v>10107</v>
      </c>
      <c r="G155" s="1092">
        <v>0.18482951232876701</v>
      </c>
      <c r="H155" s="1092">
        <v>0.1601949534246575</v>
      </c>
      <c r="I155" s="1092">
        <v>0.13891939178082188</v>
      </c>
      <c r="J155" s="1092">
        <v>8.4699087671232839E-2</v>
      </c>
      <c r="K155" s="1092">
        <v>3.4633989041095888E-2</v>
      </c>
      <c r="L155" s="1092">
        <v>9.1390931506849325E-3</v>
      </c>
      <c r="M155" s="1092">
        <v>8.6388054794520573E-3</v>
      </c>
      <c r="N155" s="1092">
        <v>8.625479452054793E-3</v>
      </c>
      <c r="O155" s="1092">
        <v>1.2414556164383559E-2</v>
      </c>
      <c r="P155" s="1092">
        <v>6.7270060273972587E-2</v>
      </c>
      <c r="Q155" s="1092">
        <v>0.13014349863013697</v>
      </c>
      <c r="R155" s="1092">
        <v>0.16049157260273969</v>
      </c>
      <c r="S155" s="1093">
        <v>14190</v>
      </c>
      <c r="T155" s="1095">
        <v>4.7600000000000003E-2</v>
      </c>
      <c r="U155" s="1095">
        <v>9.5200000000000007E-2</v>
      </c>
      <c r="V155" s="1095">
        <v>6.3500000000000001E-2</v>
      </c>
      <c r="W155" s="1095">
        <v>6.3500000000000001E-2</v>
      </c>
      <c r="X155" s="1095">
        <v>6.3500000000000001E-2</v>
      </c>
      <c r="Y155" s="289">
        <f t="shared" si="6"/>
        <v>43.33</v>
      </c>
      <c r="Z155" s="365" t="str">
        <f t="shared" si="7"/>
        <v>4</v>
      </c>
    </row>
    <row r="156" spans="1:26" x14ac:dyDescent="0.25">
      <c r="A156" s="136">
        <f t="shared" si="8"/>
        <v>155</v>
      </c>
      <c r="B156" s="1092">
        <v>732000</v>
      </c>
      <c r="C156" s="1093" t="s">
        <v>10030</v>
      </c>
      <c r="D156" s="1092">
        <v>0.29799999999999999</v>
      </c>
      <c r="E156" s="1094">
        <v>43738</v>
      </c>
      <c r="F156" s="1093" t="s">
        <v>10108</v>
      </c>
      <c r="G156" s="1092">
        <v>0.15388290410958902</v>
      </c>
      <c r="H156" s="1092">
        <v>0.13528501095890411</v>
      </c>
      <c r="I156" s="1092">
        <v>0.12418649041095889</v>
      </c>
      <c r="J156" s="1092">
        <v>8.7853865753424631E-2</v>
      </c>
      <c r="K156" s="1092">
        <v>5.5207531506849303E-2</v>
      </c>
      <c r="L156" s="1092">
        <v>3.1267841095890397E-2</v>
      </c>
      <c r="M156" s="1092">
        <v>2.37357397260274E-2</v>
      </c>
      <c r="N156" s="1092">
        <v>2.3053923287671231E-2</v>
      </c>
      <c r="O156" s="1092">
        <v>3.4642964383561639E-2</v>
      </c>
      <c r="P156" s="1092">
        <v>7.6305835616438333E-2</v>
      </c>
      <c r="Q156" s="1092">
        <v>0.11712067945205479</v>
      </c>
      <c r="R156" s="1092">
        <v>0.13745721369863012</v>
      </c>
      <c r="S156" s="1093">
        <v>14189</v>
      </c>
      <c r="T156" s="1095">
        <v>3.9100000000000003E-2</v>
      </c>
      <c r="U156" s="1095">
        <v>7.8200000000000006E-2</v>
      </c>
      <c r="V156" s="1095">
        <v>8.4099999999999994E-2</v>
      </c>
      <c r="W156" s="1095">
        <v>8.4099999999999994E-2</v>
      </c>
      <c r="X156" s="1095">
        <v>8.4099999999999994E-2</v>
      </c>
      <c r="Y156" s="289">
        <f t="shared" si="6"/>
        <v>43.33</v>
      </c>
      <c r="Z156" s="365" t="str">
        <f t="shared" si="7"/>
        <v>3</v>
      </c>
    </row>
    <row r="157" spans="1:26" x14ac:dyDescent="0.25">
      <c r="A157" s="136">
        <f t="shared" si="8"/>
        <v>156</v>
      </c>
      <c r="B157" s="1092">
        <v>732000</v>
      </c>
      <c r="C157" s="1093" t="s">
        <v>10030</v>
      </c>
      <c r="D157" s="1092">
        <v>0.43</v>
      </c>
      <c r="E157" s="1094">
        <v>43738</v>
      </c>
      <c r="F157" s="1093" t="s">
        <v>10106</v>
      </c>
      <c r="G157" s="1092">
        <v>0.12747475890410961</v>
      </c>
      <c r="H157" s="1092">
        <v>0.11308815616438357</v>
      </c>
      <c r="I157" s="1092">
        <v>0.11071133150684931</v>
      </c>
      <c r="J157" s="1092">
        <v>8.8243101369863006E-2</v>
      </c>
      <c r="K157" s="1092">
        <v>7.0279323287671225E-2</v>
      </c>
      <c r="L157" s="1092">
        <v>4.6912383561643824E-2</v>
      </c>
      <c r="M157" s="1092">
        <v>4.4038260273972604E-2</v>
      </c>
      <c r="N157" s="1092">
        <v>4.3517624657534254E-2</v>
      </c>
      <c r="O157" s="1092">
        <v>4.8785397260273977E-2</v>
      </c>
      <c r="P157" s="1092">
        <v>8.2576997260273968E-2</v>
      </c>
      <c r="Q157" s="1092">
        <v>0.10491515068493153</v>
      </c>
      <c r="R157" s="1092">
        <v>0.11945751506849313</v>
      </c>
      <c r="S157" s="1093">
        <v>14188</v>
      </c>
      <c r="T157" s="1095">
        <v>0.03</v>
      </c>
      <c r="U157" s="1095">
        <v>0.06</v>
      </c>
      <c r="V157" s="1095">
        <v>9.6000000000000002E-2</v>
      </c>
      <c r="W157" s="1095">
        <v>9.6000000000000002E-2</v>
      </c>
      <c r="X157" s="1095">
        <v>9.6000000000000002E-2</v>
      </c>
      <c r="Y157" s="289">
        <f t="shared" si="6"/>
        <v>43.33</v>
      </c>
      <c r="Z157" s="365" t="str">
        <f t="shared" si="7"/>
        <v>2</v>
      </c>
    </row>
    <row r="158" spans="1:26" x14ac:dyDescent="0.25">
      <c r="A158" s="136">
        <f t="shared" si="8"/>
        <v>157</v>
      </c>
      <c r="B158" s="1092">
        <v>732000</v>
      </c>
      <c r="C158" s="1093" t="s">
        <v>10030</v>
      </c>
      <c r="D158" s="1092">
        <v>0.60399999999999998</v>
      </c>
      <c r="E158" s="1094">
        <v>43738</v>
      </c>
      <c r="F158" s="1093" t="s">
        <v>10109</v>
      </c>
      <c r="G158" s="1092">
        <v>0.10103604931506849</v>
      </c>
      <c r="H158" s="1092">
        <v>9.0988816438356143E-2</v>
      </c>
      <c r="I158" s="1092">
        <v>9.4127306849315043E-2</v>
      </c>
      <c r="J158" s="1092">
        <v>8.4278076712328745E-2</v>
      </c>
      <c r="K158" s="1092">
        <v>7.9178980821917808E-2</v>
      </c>
      <c r="L158" s="1092">
        <v>7.0376917808219169E-2</v>
      </c>
      <c r="M158" s="1092">
        <v>7.0558786301369844E-2</v>
      </c>
      <c r="N158" s="1092">
        <v>6.9427090410958889E-2</v>
      </c>
      <c r="O158" s="1092">
        <v>7.1559580821917823E-2</v>
      </c>
      <c r="P158" s="1092">
        <v>8.4036701369863007E-2</v>
      </c>
      <c r="Q158" s="1092">
        <v>9.112759452054793E-2</v>
      </c>
      <c r="R158" s="1092">
        <v>9.3304098630136972E-2</v>
      </c>
      <c r="S158" s="1093">
        <v>14187</v>
      </c>
      <c r="T158" s="1095">
        <v>2.5100000000000001E-2</v>
      </c>
      <c r="U158" s="1095">
        <v>5.0099999999999999E-2</v>
      </c>
      <c r="V158" s="1095">
        <v>0.1191</v>
      </c>
      <c r="W158" s="1095">
        <v>0.1191</v>
      </c>
      <c r="X158" s="1095">
        <v>0.1191</v>
      </c>
      <c r="Y158" s="289">
        <f t="shared" si="6"/>
        <v>43.33</v>
      </c>
      <c r="Z158" s="365" t="str">
        <f t="shared" si="7"/>
        <v>1</v>
      </c>
    </row>
    <row r="159" spans="1:26" x14ac:dyDescent="0.25">
      <c r="A159" s="136">
        <f t="shared" si="8"/>
        <v>158</v>
      </c>
      <c r="B159" s="1092">
        <v>732000</v>
      </c>
      <c r="C159" s="1093" t="s">
        <v>10030</v>
      </c>
      <c r="D159" s="1092">
        <v>0.33200000000000002</v>
      </c>
      <c r="E159" s="1094">
        <v>43738</v>
      </c>
      <c r="F159" s="1093" t="s">
        <v>10105</v>
      </c>
      <c r="G159" s="1092">
        <v>0.14296044109589037</v>
      </c>
      <c r="H159" s="1092">
        <v>0.12543619178082191</v>
      </c>
      <c r="I159" s="1092">
        <v>0.11726104109589042</v>
      </c>
      <c r="J159" s="1092">
        <v>8.6903923287671214E-2</v>
      </c>
      <c r="K159" s="1092">
        <v>6.0508276712328758E-2</v>
      </c>
      <c r="L159" s="1092">
        <v>3.9851090410958898E-2</v>
      </c>
      <c r="M159" s="1092">
        <v>3.3993095890410954E-2</v>
      </c>
      <c r="N159" s="1092">
        <v>3.3347345205479446E-2</v>
      </c>
      <c r="O159" s="1092">
        <v>4.2798739726027386E-2</v>
      </c>
      <c r="P159" s="1092">
        <v>7.8122663013698607E-2</v>
      </c>
      <c r="Q159" s="1092">
        <v>0.11137185479452054</v>
      </c>
      <c r="R159" s="1092">
        <v>0.12744533698630134</v>
      </c>
      <c r="S159" s="1093">
        <v>14191</v>
      </c>
      <c r="T159" s="1095">
        <v>3.6900000000000002E-2</v>
      </c>
      <c r="U159" s="1095">
        <v>7.3800000000000004E-2</v>
      </c>
      <c r="V159" s="1095">
        <v>0.1426</v>
      </c>
      <c r="W159" s="1095">
        <v>0.1426</v>
      </c>
      <c r="X159" s="1095">
        <v>0.1426</v>
      </c>
      <c r="Y159" s="289">
        <f t="shared" si="6"/>
        <v>43.33</v>
      </c>
      <c r="Z159" s="365" t="str">
        <f t="shared" si="7"/>
        <v>B</v>
      </c>
    </row>
    <row r="160" spans="1:26" x14ac:dyDescent="0.25">
      <c r="A160" s="136">
        <f t="shared" si="8"/>
        <v>159</v>
      </c>
      <c r="B160" s="1092">
        <v>732000</v>
      </c>
      <c r="C160" s="1093" t="s">
        <v>9112</v>
      </c>
      <c r="D160" s="1092">
        <v>0.216</v>
      </c>
      <c r="E160" s="1094">
        <v>43738</v>
      </c>
      <c r="F160" s="1093" t="s">
        <v>10107</v>
      </c>
      <c r="G160" s="1092">
        <v>0.18548577260273974</v>
      </c>
      <c r="H160" s="1092">
        <v>0.16065498082191781</v>
      </c>
      <c r="I160" s="1092">
        <v>0.13925923561643841</v>
      </c>
      <c r="J160" s="1092">
        <v>8.4040561643835637E-2</v>
      </c>
      <c r="K160" s="1092">
        <v>3.1270810958904126E-2</v>
      </c>
      <c r="L160" s="1092">
        <v>1.0912260273972602E-2</v>
      </c>
      <c r="M160" s="1092">
        <v>1.113694520547945E-2</v>
      </c>
      <c r="N160" s="1092">
        <v>1.0729471232876715E-2</v>
      </c>
      <c r="O160" s="1092">
        <v>1.3340230136986301E-2</v>
      </c>
      <c r="P160" s="1092">
        <v>6.4831739726027404E-2</v>
      </c>
      <c r="Q160" s="1092">
        <v>0.12805822191780822</v>
      </c>
      <c r="R160" s="1092">
        <v>0.16027976986301373</v>
      </c>
      <c r="S160" s="1093">
        <v>14157</v>
      </c>
      <c r="T160" s="1095">
        <v>7.1300000000000002E-2</v>
      </c>
      <c r="U160" s="1095">
        <v>0.1426</v>
      </c>
      <c r="V160" s="1095">
        <v>4.9000000000000002E-2</v>
      </c>
      <c r="W160" s="1095">
        <v>4.9000000000000002E-2</v>
      </c>
      <c r="X160" s="1095">
        <v>4.9000000000000002E-2</v>
      </c>
      <c r="Y160" s="289">
        <f t="shared" si="6"/>
        <v>43.33</v>
      </c>
      <c r="Z160" s="365" t="str">
        <f t="shared" si="7"/>
        <v>4</v>
      </c>
    </row>
    <row r="161" spans="1:26" x14ac:dyDescent="0.25">
      <c r="A161" s="136">
        <f t="shared" si="8"/>
        <v>160</v>
      </c>
      <c r="B161" s="1092">
        <v>732000</v>
      </c>
      <c r="C161" s="1093" t="s">
        <v>9112</v>
      </c>
      <c r="D161" s="1092">
        <v>0.30299999999999999</v>
      </c>
      <c r="E161" s="1094">
        <v>43738</v>
      </c>
      <c r="F161" s="1093" t="s">
        <v>10108</v>
      </c>
      <c r="G161" s="1092">
        <v>0.15300830410958904</v>
      </c>
      <c r="H161" s="1092">
        <v>0.13427869041095891</v>
      </c>
      <c r="I161" s="1092">
        <v>0.12428772054794522</v>
      </c>
      <c r="J161" s="1092">
        <v>8.9464556164383577E-2</v>
      </c>
      <c r="K161" s="1092">
        <v>5.7007391780821925E-2</v>
      </c>
      <c r="L161" s="1092">
        <v>2.9489268493150686E-2</v>
      </c>
      <c r="M161" s="1092">
        <v>2.4414073972602739E-2</v>
      </c>
      <c r="N161" s="1092">
        <v>2.398366849315069E-2</v>
      </c>
      <c r="O161" s="1092">
        <v>3.4202643835616449E-2</v>
      </c>
      <c r="P161" s="1092">
        <v>7.8068326027397245E-2</v>
      </c>
      <c r="Q161" s="1092">
        <v>0.11625744383561644</v>
      </c>
      <c r="R161" s="1092">
        <v>0.13553791232876711</v>
      </c>
      <c r="S161" s="1093">
        <v>14156</v>
      </c>
      <c r="T161" s="1095">
        <v>5.96E-2</v>
      </c>
      <c r="U161" s="1095">
        <v>0.1191</v>
      </c>
      <c r="V161" s="1095">
        <v>8.8200000000000001E-2</v>
      </c>
      <c r="W161" s="1095">
        <v>8.8200000000000001E-2</v>
      </c>
      <c r="X161" s="1095">
        <v>8.8200000000000001E-2</v>
      </c>
      <c r="Y161" s="289">
        <f t="shared" si="6"/>
        <v>43.33</v>
      </c>
      <c r="Z161" s="365" t="str">
        <f t="shared" si="7"/>
        <v>3</v>
      </c>
    </row>
    <row r="162" spans="1:26" x14ac:dyDescent="0.25">
      <c r="A162" s="136">
        <f t="shared" si="8"/>
        <v>161</v>
      </c>
      <c r="B162" s="1092">
        <v>732000</v>
      </c>
      <c r="C162" s="1093" t="s">
        <v>9112</v>
      </c>
      <c r="D162" s="1092">
        <v>0.439</v>
      </c>
      <c r="E162" s="1094">
        <v>43738</v>
      </c>
      <c r="F162" s="1093" t="s">
        <v>10106</v>
      </c>
      <c r="G162" s="1092">
        <v>0.12542197808219174</v>
      </c>
      <c r="H162" s="1092">
        <v>0.11161588493150688</v>
      </c>
      <c r="I162" s="1092">
        <v>0.10973267123287675</v>
      </c>
      <c r="J162" s="1092">
        <v>8.7901238356164382E-2</v>
      </c>
      <c r="K162" s="1092">
        <v>7.0036057534246576E-2</v>
      </c>
      <c r="L162" s="1092">
        <v>4.9239002739726034E-2</v>
      </c>
      <c r="M162" s="1092">
        <v>4.6670484931506849E-2</v>
      </c>
      <c r="N162" s="1092">
        <v>4.5913873972602749E-2</v>
      </c>
      <c r="O162" s="1092">
        <v>5.2176057534246596E-2</v>
      </c>
      <c r="P162" s="1092">
        <v>8.2417717808219215E-2</v>
      </c>
      <c r="Q162" s="1092">
        <v>0.10335298082191782</v>
      </c>
      <c r="R162" s="1092">
        <v>0.11552205205479456</v>
      </c>
      <c r="S162" s="1093">
        <v>14155</v>
      </c>
      <c r="T162" s="1095">
        <v>4.2099999999999999E-2</v>
      </c>
      <c r="U162" s="1095">
        <v>8.4099999999999994E-2</v>
      </c>
      <c r="V162" s="1095">
        <v>7.7399999999999997E-2</v>
      </c>
      <c r="W162" s="1095">
        <v>7.7399999999999997E-2</v>
      </c>
      <c r="X162" s="1095">
        <v>7.7399999999999997E-2</v>
      </c>
      <c r="Y162" s="289">
        <f t="shared" si="6"/>
        <v>43.33</v>
      </c>
      <c r="Z162" s="365" t="str">
        <f t="shared" si="7"/>
        <v>2</v>
      </c>
    </row>
    <row r="163" spans="1:26" x14ac:dyDescent="0.25">
      <c r="A163" s="136">
        <f t="shared" si="8"/>
        <v>162</v>
      </c>
      <c r="B163" s="1092">
        <v>732000</v>
      </c>
      <c r="C163" s="1093" t="s">
        <v>9112</v>
      </c>
      <c r="D163" s="1092">
        <v>0.57399999999999995</v>
      </c>
      <c r="E163" s="1094">
        <v>43738</v>
      </c>
      <c r="F163" s="1093" t="s">
        <v>10109</v>
      </c>
      <c r="G163" s="1092">
        <v>0.10156347397260271</v>
      </c>
      <c r="H163" s="1092">
        <v>9.1043882191780848E-2</v>
      </c>
      <c r="I163" s="1092">
        <v>9.3583312328767113E-2</v>
      </c>
      <c r="J163" s="1092">
        <v>8.4454909589041074E-2</v>
      </c>
      <c r="K163" s="1092">
        <v>7.8957775342465758E-2</v>
      </c>
      <c r="L163" s="1092">
        <v>7.038972876712328E-2</v>
      </c>
      <c r="M163" s="1092">
        <v>7.1844876712328767E-2</v>
      </c>
      <c r="N163" s="1092">
        <v>6.9516115068493131E-2</v>
      </c>
      <c r="O163" s="1092">
        <v>7.2655997260273955E-2</v>
      </c>
      <c r="P163" s="1092">
        <v>8.5338079452054807E-2</v>
      </c>
      <c r="Q163" s="1092">
        <v>9.1435290410958922E-2</v>
      </c>
      <c r="R163" s="1092">
        <v>8.921655890410958E-2</v>
      </c>
      <c r="S163" s="1093">
        <v>14154</v>
      </c>
      <c r="T163" s="1095">
        <v>3.1800000000000002E-2</v>
      </c>
      <c r="U163" s="1095">
        <v>6.3500000000000001E-2</v>
      </c>
      <c r="V163" s="1095">
        <v>0.16969999999999999</v>
      </c>
      <c r="W163" s="1095">
        <v>0.16969999999999999</v>
      </c>
      <c r="X163" s="1095">
        <v>0.16969999999999999</v>
      </c>
      <c r="Y163" s="289">
        <f t="shared" si="6"/>
        <v>43.33</v>
      </c>
      <c r="Z163" s="365" t="str">
        <f t="shared" si="7"/>
        <v>1</v>
      </c>
    </row>
    <row r="164" spans="1:26" x14ac:dyDescent="0.25">
      <c r="A164" s="136">
        <f t="shared" si="8"/>
        <v>163</v>
      </c>
      <c r="B164" s="1092">
        <v>732000</v>
      </c>
      <c r="C164" s="1093" t="s">
        <v>9112</v>
      </c>
      <c r="D164" s="1092">
        <v>0.34200000000000003</v>
      </c>
      <c r="E164" s="1094">
        <v>43738</v>
      </c>
      <c r="F164" s="1093" t="s">
        <v>10105</v>
      </c>
      <c r="G164" s="1092">
        <v>0.14049200821917807</v>
      </c>
      <c r="H164" s="1092">
        <v>0.12370730136986297</v>
      </c>
      <c r="I164" s="1092">
        <v>0.11648141643835615</v>
      </c>
      <c r="J164" s="1092">
        <v>8.7075243835616434E-2</v>
      </c>
      <c r="K164" s="1092">
        <v>6.0960252054794516E-2</v>
      </c>
      <c r="L164" s="1092">
        <v>4.0935063013698633E-2</v>
      </c>
      <c r="M164" s="1092">
        <v>3.6491142465753412E-2</v>
      </c>
      <c r="N164" s="1092">
        <v>3.5632501369863005E-2</v>
      </c>
      <c r="O164" s="1092">
        <v>4.5504205479452046E-2</v>
      </c>
      <c r="P164" s="1092">
        <v>7.8514095890410959E-2</v>
      </c>
      <c r="Q164" s="1092">
        <v>0.10964728219178081</v>
      </c>
      <c r="R164" s="1092">
        <v>0.12455948767123289</v>
      </c>
      <c r="S164" s="1093">
        <v>14158</v>
      </c>
      <c r="T164" s="1095">
        <v>4.8000000000000001E-2</v>
      </c>
      <c r="U164" s="1095">
        <v>9.6000000000000002E-2</v>
      </c>
      <c r="V164" s="1095">
        <v>0.15160000000000001</v>
      </c>
      <c r="W164" s="1095">
        <v>0.15160000000000001</v>
      </c>
      <c r="X164" s="1095">
        <v>0.15160000000000001</v>
      </c>
      <c r="Y164" s="289">
        <f t="shared" si="6"/>
        <v>43.33</v>
      </c>
      <c r="Z164" s="365" t="str">
        <f t="shared" si="7"/>
        <v>B</v>
      </c>
    </row>
    <row r="165" spans="1:26" x14ac:dyDescent="0.25">
      <c r="A165" s="136">
        <f t="shared" si="8"/>
        <v>164</v>
      </c>
      <c r="B165" s="1092">
        <v>732000</v>
      </c>
      <c r="C165" s="1093" t="s">
        <v>10</v>
      </c>
      <c r="D165" s="1092">
        <v>0.21</v>
      </c>
      <c r="E165" s="1094">
        <v>43738</v>
      </c>
      <c r="F165" s="1093" t="s">
        <v>10107</v>
      </c>
      <c r="G165" s="1092">
        <v>0.18637799726027399</v>
      </c>
      <c r="H165" s="1092">
        <v>0.16066368219178082</v>
      </c>
      <c r="I165" s="1092">
        <v>0.1371587178082192</v>
      </c>
      <c r="J165" s="1092">
        <v>8.4191167123287697E-2</v>
      </c>
      <c r="K165" s="1092">
        <v>3.1812438356164381E-2</v>
      </c>
      <c r="L165" s="1092">
        <v>9.1983041095890419E-3</v>
      </c>
      <c r="M165" s="1092">
        <v>9.0413589041095956E-3</v>
      </c>
      <c r="N165" s="1092">
        <v>9.0619753424657536E-3</v>
      </c>
      <c r="O165" s="1092">
        <v>1.2340482191780824E-2</v>
      </c>
      <c r="P165" s="1092">
        <v>6.7220668493150684E-2</v>
      </c>
      <c r="Q165" s="1092">
        <v>0.13196262191780825</v>
      </c>
      <c r="R165" s="1092">
        <v>0.16097058630136987</v>
      </c>
      <c r="S165" s="1093">
        <v>14124</v>
      </c>
      <c r="T165" s="1095">
        <v>7.5800000000000006E-2</v>
      </c>
      <c r="U165" s="1095">
        <v>0.15160000000000001</v>
      </c>
      <c r="V165" s="1095">
        <v>0.1045</v>
      </c>
      <c r="W165" s="1095">
        <v>0.1045</v>
      </c>
      <c r="X165" s="1095">
        <v>0.1045</v>
      </c>
      <c r="Y165" s="289">
        <f t="shared" si="6"/>
        <v>43.33</v>
      </c>
      <c r="Z165" s="365" t="str">
        <f t="shared" si="7"/>
        <v>4</v>
      </c>
    </row>
    <row r="166" spans="1:26" x14ac:dyDescent="0.25">
      <c r="A166" s="136">
        <f t="shared" si="8"/>
        <v>165</v>
      </c>
      <c r="B166" s="1092">
        <v>732000</v>
      </c>
      <c r="C166" s="1093" t="s">
        <v>10</v>
      </c>
      <c r="D166" s="1092">
        <v>0.29899999999999999</v>
      </c>
      <c r="E166" s="1094">
        <v>43738</v>
      </c>
      <c r="F166" s="1093" t="s">
        <v>10108</v>
      </c>
      <c r="G166" s="1092">
        <v>0.15320921917808222</v>
      </c>
      <c r="H166" s="1092">
        <v>0.13396579452054796</v>
      </c>
      <c r="I166" s="1092">
        <v>0.12267020273972602</v>
      </c>
      <c r="J166" s="1092">
        <v>8.8791575342465748E-2</v>
      </c>
      <c r="K166" s="1092">
        <v>5.5736441095890411E-2</v>
      </c>
      <c r="L166" s="1092">
        <v>2.9760413698630143E-2</v>
      </c>
      <c r="M166" s="1092">
        <v>2.4494019178082187E-2</v>
      </c>
      <c r="N166" s="1092">
        <v>2.396758082191781E-2</v>
      </c>
      <c r="O166" s="1092">
        <v>3.4318052054794532E-2</v>
      </c>
      <c r="P166" s="1092">
        <v>7.8702542465753422E-2</v>
      </c>
      <c r="Q166" s="1092">
        <v>0.11809314520547945</v>
      </c>
      <c r="R166" s="1092">
        <v>0.13629101369863014</v>
      </c>
      <c r="S166" s="1093">
        <v>14123</v>
      </c>
      <c r="T166" s="1095">
        <v>6.0299999999999999E-2</v>
      </c>
      <c r="U166" s="1095">
        <v>0.1205</v>
      </c>
      <c r="V166" s="1095">
        <v>5.8099999999999999E-2</v>
      </c>
      <c r="W166" s="1095">
        <v>5.8099999999999999E-2</v>
      </c>
      <c r="X166" s="1095">
        <v>5.8099999999999999E-2</v>
      </c>
      <c r="Y166" s="289">
        <f t="shared" si="6"/>
        <v>43.33</v>
      </c>
      <c r="Z166" s="365" t="str">
        <f t="shared" si="7"/>
        <v>3</v>
      </c>
    </row>
    <row r="167" spans="1:26" x14ac:dyDescent="0.25">
      <c r="A167" s="136">
        <f t="shared" si="8"/>
        <v>166</v>
      </c>
      <c r="B167" s="1092">
        <v>732000</v>
      </c>
      <c r="C167" s="1093" t="s">
        <v>10</v>
      </c>
      <c r="D167" s="1092">
        <v>0.39800000000000002</v>
      </c>
      <c r="E167" s="1094">
        <v>43738</v>
      </c>
      <c r="F167" s="1093" t="s">
        <v>10106</v>
      </c>
      <c r="G167" s="1092">
        <v>0.12880869041095891</v>
      </c>
      <c r="H167" s="1092">
        <v>0.11353006575342461</v>
      </c>
      <c r="I167" s="1092">
        <v>0.10879111506849315</v>
      </c>
      <c r="J167" s="1092">
        <v>8.6120534246575328E-2</v>
      </c>
      <c r="K167" s="1092">
        <v>6.6339364383561653E-2</v>
      </c>
      <c r="L167" s="1092">
        <v>4.9663967123287682E-2</v>
      </c>
      <c r="M167" s="1092">
        <v>4.6212315068493146E-2</v>
      </c>
      <c r="N167" s="1092">
        <v>4.5318358904109589E-2</v>
      </c>
      <c r="O167" s="1092">
        <v>5.3052309589041106E-2</v>
      </c>
      <c r="P167" s="1092">
        <v>8.0237769863013703E-2</v>
      </c>
      <c r="Q167" s="1092">
        <v>0.10488660821917807</v>
      </c>
      <c r="R167" s="1092">
        <v>0.11703890136986304</v>
      </c>
      <c r="S167" s="1093">
        <v>14122</v>
      </c>
      <c r="T167" s="1095">
        <v>4.41E-2</v>
      </c>
      <c r="U167" s="1095">
        <v>8.8200000000000001E-2</v>
      </c>
      <c r="V167" s="1095">
        <v>7.0499999999999993E-2</v>
      </c>
      <c r="W167" s="1095">
        <v>7.0499999999999993E-2</v>
      </c>
      <c r="X167" s="1095">
        <v>7.0499999999999993E-2</v>
      </c>
      <c r="Y167" s="289">
        <f t="shared" si="6"/>
        <v>43.33</v>
      </c>
      <c r="Z167" s="365" t="str">
        <f t="shared" si="7"/>
        <v>2</v>
      </c>
    </row>
    <row r="168" spans="1:26" x14ac:dyDescent="0.25">
      <c r="A168" s="136">
        <f t="shared" si="8"/>
        <v>167</v>
      </c>
      <c r="B168" s="1092">
        <v>732000</v>
      </c>
      <c r="C168" s="1093" t="s">
        <v>10</v>
      </c>
      <c r="D168" s="1092">
        <v>0.55900000000000005</v>
      </c>
      <c r="E168" s="1094">
        <v>43738</v>
      </c>
      <c r="F168" s="1093" t="s">
        <v>10109</v>
      </c>
      <c r="G168" s="1092">
        <v>0.10278189315068495</v>
      </c>
      <c r="H168" s="1092">
        <v>9.2014356164383568E-2</v>
      </c>
      <c r="I168" s="1092">
        <v>9.403283561643834E-2</v>
      </c>
      <c r="J168" s="1092">
        <v>8.4353791780821932E-2</v>
      </c>
      <c r="K168" s="1092">
        <v>7.7984164383561649E-2</v>
      </c>
      <c r="L168" s="1092">
        <v>7.0154180821917836E-2</v>
      </c>
      <c r="M168" s="1092">
        <v>6.9484205479452041E-2</v>
      </c>
      <c r="N168" s="1092">
        <v>6.9297731506849314E-2</v>
      </c>
      <c r="O168" s="1092">
        <v>7.2471224657534236E-2</v>
      </c>
      <c r="P168" s="1092">
        <v>8.585496712328769E-2</v>
      </c>
      <c r="Q168" s="1092">
        <v>9.2705736986301371E-2</v>
      </c>
      <c r="R168" s="1092">
        <v>8.8864912328767115E-2</v>
      </c>
      <c r="S168" s="1093">
        <v>14121</v>
      </c>
      <c r="T168" s="1095">
        <v>3.32E-2</v>
      </c>
      <c r="U168" s="1095">
        <v>6.6400000000000001E-2</v>
      </c>
      <c r="V168" s="1095">
        <v>7.6100000000000001E-2</v>
      </c>
      <c r="W168" s="1095">
        <v>7.6100000000000001E-2</v>
      </c>
      <c r="X168" s="1095">
        <v>7.6100000000000001E-2</v>
      </c>
      <c r="Y168" s="289">
        <f t="shared" si="6"/>
        <v>43.33</v>
      </c>
      <c r="Z168" s="365" t="str">
        <f t="shared" si="7"/>
        <v>1</v>
      </c>
    </row>
    <row r="169" spans="1:26" x14ac:dyDescent="0.25">
      <c r="A169" s="136">
        <f t="shared" si="8"/>
        <v>168</v>
      </c>
      <c r="B169" s="1092">
        <v>732000</v>
      </c>
      <c r="C169" s="1093" t="s">
        <v>10</v>
      </c>
      <c r="D169" s="1092">
        <v>0.32200000000000001</v>
      </c>
      <c r="E169" s="1094">
        <v>43738</v>
      </c>
      <c r="F169" s="1093" t="s">
        <v>10105</v>
      </c>
      <c r="G169" s="1092">
        <v>0.14406107671232873</v>
      </c>
      <c r="H169" s="1092">
        <v>0.12599195616438352</v>
      </c>
      <c r="I169" s="1092">
        <v>0.11660779452054794</v>
      </c>
      <c r="J169" s="1092">
        <v>8.6742150684931477E-2</v>
      </c>
      <c r="K169" s="1092">
        <v>5.8727841095890417E-2</v>
      </c>
      <c r="L169" s="1092">
        <v>3.873050958904109E-2</v>
      </c>
      <c r="M169" s="1092">
        <v>3.3865493150684926E-2</v>
      </c>
      <c r="N169" s="1092">
        <v>3.3456076712328767E-2</v>
      </c>
      <c r="O169" s="1092">
        <v>4.3249304109589035E-2</v>
      </c>
      <c r="P169" s="1092">
        <v>7.8744389041095889E-2</v>
      </c>
      <c r="Q169" s="1092">
        <v>0.11279059452054793</v>
      </c>
      <c r="R169" s="1092">
        <v>0.12703281369863012</v>
      </c>
      <c r="S169" s="1093">
        <v>14125</v>
      </c>
      <c r="T169" s="1095">
        <v>5.21E-2</v>
      </c>
      <c r="U169" s="1095">
        <v>0.1041</v>
      </c>
      <c r="V169" s="1095">
        <v>9.4200000000000006E-2</v>
      </c>
      <c r="W169" s="1095">
        <v>9.4200000000000006E-2</v>
      </c>
      <c r="X169" s="1095">
        <v>9.4200000000000006E-2</v>
      </c>
      <c r="Y169" s="289">
        <f t="shared" si="6"/>
        <v>43.33</v>
      </c>
      <c r="Z169" s="365" t="str">
        <f t="shared" si="7"/>
        <v>B</v>
      </c>
    </row>
    <row r="170" spans="1:26" x14ac:dyDescent="0.25">
      <c r="A170" s="136">
        <f t="shared" si="8"/>
        <v>169</v>
      </c>
      <c r="B170" s="1092">
        <v>732000</v>
      </c>
      <c r="C170" s="1093" t="s">
        <v>9</v>
      </c>
      <c r="D170" s="1092">
        <v>0.218</v>
      </c>
      <c r="E170" s="1094">
        <v>43738</v>
      </c>
      <c r="F170" s="1093" t="s">
        <v>10107</v>
      </c>
      <c r="G170" s="1092">
        <v>0.18379147945205482</v>
      </c>
      <c r="H170" s="1092">
        <v>0.1605949917808219</v>
      </c>
      <c r="I170" s="1092">
        <v>0.14105933424657535</v>
      </c>
      <c r="J170" s="1092">
        <v>8.6117372602739731E-2</v>
      </c>
      <c r="K170" s="1092">
        <v>3.7030808219178077E-2</v>
      </c>
      <c r="L170" s="1092">
        <v>1.0894465753424655E-2</v>
      </c>
      <c r="M170" s="1092">
        <v>9.4409753424657596E-3</v>
      </c>
      <c r="N170" s="1092">
        <v>9.3148904109588999E-3</v>
      </c>
      <c r="O170" s="1092">
        <v>1.2766695890410958E-2</v>
      </c>
      <c r="P170" s="1092">
        <v>6.2446605479452057E-2</v>
      </c>
      <c r="Q170" s="1092">
        <v>0.12709909041095888</v>
      </c>
      <c r="R170" s="1092">
        <v>0.15944329041095889</v>
      </c>
      <c r="S170" s="1093">
        <v>14091</v>
      </c>
      <c r="T170" s="1095">
        <v>4.7100000000000003E-2</v>
      </c>
      <c r="U170" s="1095">
        <v>9.4200000000000006E-2</v>
      </c>
      <c r="V170" s="1095">
        <v>5.4100000000000002E-2</v>
      </c>
      <c r="W170" s="1095">
        <v>5.4100000000000002E-2</v>
      </c>
      <c r="X170" s="1095">
        <v>5.4100000000000002E-2</v>
      </c>
      <c r="Y170" s="289">
        <f t="shared" si="6"/>
        <v>43.33</v>
      </c>
      <c r="Z170" s="365" t="str">
        <f t="shared" si="7"/>
        <v>4</v>
      </c>
    </row>
    <row r="171" spans="1:26" x14ac:dyDescent="0.25">
      <c r="A171" s="136">
        <f t="shared" si="8"/>
        <v>170</v>
      </c>
      <c r="B171" s="1092">
        <v>732000</v>
      </c>
      <c r="C171" s="1093" t="s">
        <v>9</v>
      </c>
      <c r="D171" s="1092">
        <v>0.30499999999999999</v>
      </c>
      <c r="E171" s="1094">
        <v>43738</v>
      </c>
      <c r="F171" s="1093" t="s">
        <v>10108</v>
      </c>
      <c r="G171" s="1092">
        <v>0.15192119452054795</v>
      </c>
      <c r="H171" s="1092">
        <v>0.13457850958904111</v>
      </c>
      <c r="I171" s="1092">
        <v>0.12563244931506848</v>
      </c>
      <c r="J171" s="1092">
        <v>9.053780547945206E-2</v>
      </c>
      <c r="K171" s="1092">
        <v>5.8057761643835623E-2</v>
      </c>
      <c r="L171" s="1092">
        <v>3.0195723287671242E-2</v>
      </c>
      <c r="M171" s="1092">
        <v>2.6157484931506856E-2</v>
      </c>
      <c r="N171" s="1092">
        <v>2.5378115068493145E-2</v>
      </c>
      <c r="O171" s="1092">
        <v>3.1535260273972611E-2</v>
      </c>
      <c r="P171" s="1092">
        <v>7.5583317808219183E-2</v>
      </c>
      <c r="Q171" s="1092">
        <v>0.11544189041095897</v>
      </c>
      <c r="R171" s="1092">
        <v>0.13498048767123288</v>
      </c>
      <c r="S171" s="1093">
        <v>14090</v>
      </c>
      <c r="T171" s="1095">
        <v>3.8100000000000002E-2</v>
      </c>
      <c r="U171" s="1095">
        <v>7.6100000000000001E-2</v>
      </c>
      <c r="V171" s="1095">
        <v>6.1699999999999998E-2</v>
      </c>
      <c r="W171" s="1095">
        <v>6.1699999999999998E-2</v>
      </c>
      <c r="X171" s="1095">
        <v>6.1699999999999998E-2</v>
      </c>
      <c r="Y171" s="289">
        <f t="shared" si="6"/>
        <v>43.33</v>
      </c>
      <c r="Z171" s="365" t="str">
        <f t="shared" si="7"/>
        <v>3</v>
      </c>
    </row>
    <row r="172" spans="1:26" x14ac:dyDescent="0.25">
      <c r="A172" s="136">
        <f t="shared" si="8"/>
        <v>171</v>
      </c>
      <c r="B172" s="1092">
        <v>732000</v>
      </c>
      <c r="C172" s="1093" t="s">
        <v>9</v>
      </c>
      <c r="D172" s="1092">
        <v>0.42199999999999999</v>
      </c>
      <c r="E172" s="1094">
        <v>43738</v>
      </c>
      <c r="F172" s="1093" t="s">
        <v>10106</v>
      </c>
      <c r="G172" s="1092">
        <v>0.12766492328767123</v>
      </c>
      <c r="H172" s="1092">
        <v>0.11386686301369864</v>
      </c>
      <c r="I172" s="1092">
        <v>0.11191807397260271</v>
      </c>
      <c r="J172" s="1092">
        <v>8.9245046575342463E-2</v>
      </c>
      <c r="K172" s="1092">
        <v>7.0159854794520526E-2</v>
      </c>
      <c r="L172" s="1092">
        <v>4.6721342465753421E-2</v>
      </c>
      <c r="M172" s="1092">
        <v>4.4791104109589037E-2</v>
      </c>
      <c r="N172" s="1092">
        <v>4.4356320547945208E-2</v>
      </c>
      <c r="O172" s="1092">
        <v>4.7648019178082195E-2</v>
      </c>
      <c r="P172" s="1092">
        <v>8.0627882191780798E-2</v>
      </c>
      <c r="Q172" s="1092">
        <v>0.10411296164383561</v>
      </c>
      <c r="R172" s="1092">
        <v>0.11888760821917806</v>
      </c>
      <c r="S172" s="1093">
        <v>14089</v>
      </c>
      <c r="T172" s="1095">
        <v>2.9100000000000001E-2</v>
      </c>
      <c r="U172" s="1095">
        <v>5.8099999999999999E-2</v>
      </c>
      <c r="V172" s="1095">
        <v>6.6400000000000001E-2</v>
      </c>
      <c r="W172" s="1095">
        <v>6.6400000000000001E-2</v>
      </c>
      <c r="X172" s="1095">
        <v>6.6400000000000001E-2</v>
      </c>
      <c r="Y172" s="289">
        <f t="shared" si="6"/>
        <v>43.33</v>
      </c>
      <c r="Z172" s="365" t="str">
        <f t="shared" si="7"/>
        <v>2</v>
      </c>
    </row>
    <row r="173" spans="1:26" x14ac:dyDescent="0.25">
      <c r="A173" s="136">
        <f t="shared" si="8"/>
        <v>172</v>
      </c>
      <c r="B173" s="1092">
        <v>732000</v>
      </c>
      <c r="C173" s="1093" t="s">
        <v>9</v>
      </c>
      <c r="D173" s="1092">
        <v>0.61099999999999999</v>
      </c>
      <c r="E173" s="1094">
        <v>43738</v>
      </c>
      <c r="F173" s="1093" t="s">
        <v>10109</v>
      </c>
      <c r="G173" s="1092">
        <v>9.9436019178082216E-2</v>
      </c>
      <c r="H173" s="1092">
        <v>8.9903306849315051E-2</v>
      </c>
      <c r="I173" s="1092">
        <v>9.3460216438356156E-2</v>
      </c>
      <c r="J173" s="1092">
        <v>8.4396726027397256E-2</v>
      </c>
      <c r="K173" s="1092">
        <v>8.025246027397262E-2</v>
      </c>
      <c r="L173" s="1092">
        <v>7.1911054794520549E-2</v>
      </c>
      <c r="M173" s="1092">
        <v>7.2376402739726037E-2</v>
      </c>
      <c r="N173" s="1092">
        <v>7.0839095890410958E-2</v>
      </c>
      <c r="O173" s="1092">
        <v>7.2668895890410978E-2</v>
      </c>
      <c r="P173" s="1092">
        <v>8.3511457534246561E-2</v>
      </c>
      <c r="Q173" s="1092">
        <v>9.003025753424658E-2</v>
      </c>
      <c r="R173" s="1092">
        <v>9.1214106849315066E-2</v>
      </c>
      <c r="S173" s="1093">
        <v>14088</v>
      </c>
      <c r="T173" s="1095">
        <v>2.4500000000000001E-2</v>
      </c>
      <c r="U173" s="1095">
        <v>4.9000000000000002E-2</v>
      </c>
      <c r="V173" s="1095">
        <v>6.4199999999999993E-2</v>
      </c>
      <c r="W173" s="1095">
        <v>6.4199999999999993E-2</v>
      </c>
      <c r="X173" s="1095">
        <v>6.4199999999999993E-2</v>
      </c>
      <c r="Y173" s="289">
        <f t="shared" si="6"/>
        <v>43.33</v>
      </c>
      <c r="Z173" s="365" t="str">
        <f t="shared" si="7"/>
        <v>1</v>
      </c>
    </row>
    <row r="174" spans="1:26" x14ac:dyDescent="0.25">
      <c r="A174" s="136">
        <f t="shared" si="8"/>
        <v>173</v>
      </c>
      <c r="B174" s="1092">
        <v>732000</v>
      </c>
      <c r="C174" s="1093" t="s">
        <v>9</v>
      </c>
      <c r="D174" s="1092">
        <v>0.35699999999999998</v>
      </c>
      <c r="E174" s="1094">
        <v>43738</v>
      </c>
      <c r="F174" s="1093" t="s">
        <v>10105</v>
      </c>
      <c r="G174" s="1092">
        <v>0.13628432328767129</v>
      </c>
      <c r="H174" s="1092">
        <v>0.12108216986301372</v>
      </c>
      <c r="I174" s="1092">
        <v>0.11519724931506851</v>
      </c>
      <c r="J174" s="1092">
        <v>8.658731232876711E-2</v>
      </c>
      <c r="K174" s="1092">
        <v>6.2567556164383573E-2</v>
      </c>
      <c r="L174" s="1092">
        <v>4.5006838356164376E-2</v>
      </c>
      <c r="M174" s="1092">
        <v>4.1709150684931508E-2</v>
      </c>
      <c r="N174" s="1092">
        <v>4.0640197260273958E-2</v>
      </c>
      <c r="O174" s="1092">
        <v>4.6122347945205477E-2</v>
      </c>
      <c r="P174" s="1092">
        <v>7.4981813698630134E-2</v>
      </c>
      <c r="Q174" s="1092">
        <v>0.10659179726027397</v>
      </c>
      <c r="R174" s="1092">
        <v>0.12322924383561644</v>
      </c>
      <c r="S174" s="1093">
        <v>14092</v>
      </c>
      <c r="T174" s="1095">
        <v>3.5299999999999998E-2</v>
      </c>
      <c r="U174" s="1095">
        <v>7.0499999999999993E-2</v>
      </c>
      <c r="V174" s="1095">
        <v>7.0699999999999999E-2</v>
      </c>
      <c r="W174" s="1095">
        <v>7.0699999999999999E-2</v>
      </c>
      <c r="X174" s="1095">
        <v>7.0699999999999999E-2</v>
      </c>
      <c r="Y174" s="289">
        <f t="shared" si="6"/>
        <v>43.33</v>
      </c>
      <c r="Z174" s="365" t="str">
        <f t="shared" si="7"/>
        <v>B</v>
      </c>
    </row>
    <row r="175" spans="1:26" x14ac:dyDescent="0.25">
      <c r="A175" s="136">
        <f t="shared" si="8"/>
        <v>174</v>
      </c>
      <c r="B175" s="1092">
        <v>732000</v>
      </c>
      <c r="C175" s="1093" t="s">
        <v>8</v>
      </c>
      <c r="D175" s="1092">
        <v>0.55700000000000005</v>
      </c>
      <c r="E175" s="1094">
        <v>43738</v>
      </c>
      <c r="F175" s="1093" t="s">
        <v>10109</v>
      </c>
      <c r="G175" s="1092">
        <v>0.1029131671232877</v>
      </c>
      <c r="H175" s="1092">
        <v>9.3078290410958942E-2</v>
      </c>
      <c r="I175" s="1092">
        <v>9.5353684931506852E-2</v>
      </c>
      <c r="J175" s="1092">
        <v>8.419195068493153E-2</v>
      </c>
      <c r="K175" s="1092">
        <v>7.7949345205479456E-2</v>
      </c>
      <c r="L175" s="1092">
        <v>6.900076712328769E-2</v>
      </c>
      <c r="M175" s="1092">
        <v>7.0591147945205476E-2</v>
      </c>
      <c r="N175" s="1092">
        <v>6.7535895890410966E-2</v>
      </c>
      <c r="O175" s="1092">
        <v>6.9897284931506848E-2</v>
      </c>
      <c r="P175" s="1092">
        <v>8.2896271232876725E-2</v>
      </c>
      <c r="Q175" s="1092">
        <v>9.2042073972602736E-2</v>
      </c>
      <c r="R175" s="1092">
        <v>9.4550120547945232E-2</v>
      </c>
      <c r="S175" s="1093">
        <v>14055</v>
      </c>
      <c r="T175" s="1095">
        <v>2.7099999999999999E-2</v>
      </c>
      <c r="U175" s="1095">
        <v>5.4100000000000002E-2</v>
      </c>
      <c r="V175" s="1095">
        <v>0.1004</v>
      </c>
      <c r="W175" s="1095">
        <v>0.1004</v>
      </c>
      <c r="X175" s="1095">
        <v>0.1004</v>
      </c>
      <c r="Y175" s="289">
        <f t="shared" si="6"/>
        <v>43.33</v>
      </c>
      <c r="Z175" s="365" t="str">
        <f t="shared" si="7"/>
        <v>1</v>
      </c>
    </row>
    <row r="176" spans="1:26" x14ac:dyDescent="0.25">
      <c r="A176" s="136">
        <f t="shared" si="8"/>
        <v>175</v>
      </c>
      <c r="B176" s="1092">
        <v>732000</v>
      </c>
      <c r="C176" s="1093" t="s">
        <v>8</v>
      </c>
      <c r="D176" s="1092">
        <v>0.32300000000000001</v>
      </c>
      <c r="E176" s="1094">
        <v>43738</v>
      </c>
      <c r="F176" s="1093" t="s">
        <v>10105</v>
      </c>
      <c r="G176" s="1092">
        <v>0.14087271780821919</v>
      </c>
      <c r="H176" s="1092">
        <v>0.12550455890410961</v>
      </c>
      <c r="I176" s="1092">
        <v>0.11781456712328772</v>
      </c>
      <c r="J176" s="1092">
        <v>8.8151254794520559E-2</v>
      </c>
      <c r="K176" s="1092">
        <v>6.2002586301369865E-2</v>
      </c>
      <c r="L176" s="1092">
        <v>3.906542739726028E-2</v>
      </c>
      <c r="M176" s="1092">
        <v>3.6194665753424664E-2</v>
      </c>
      <c r="N176" s="1092">
        <v>3.4322616438356164E-2</v>
      </c>
      <c r="O176" s="1092">
        <v>4.0324378082191789E-2</v>
      </c>
      <c r="P176" s="1092">
        <v>7.7121005479452082E-2</v>
      </c>
      <c r="Q176" s="1092">
        <v>0.1107500465753425</v>
      </c>
      <c r="R176" s="1092">
        <v>0.12787617534246573</v>
      </c>
      <c r="S176" s="1093">
        <v>14059</v>
      </c>
      <c r="T176" s="1095">
        <v>3.8699999999999998E-2</v>
      </c>
      <c r="U176" s="1095">
        <v>7.7399999999999997E-2</v>
      </c>
      <c r="V176" s="1095">
        <v>0.10730000000000001</v>
      </c>
      <c r="W176" s="1095">
        <v>0.10730000000000001</v>
      </c>
      <c r="X176" s="1095">
        <v>0.10730000000000001</v>
      </c>
      <c r="Y176" s="289">
        <f t="shared" si="6"/>
        <v>43.33</v>
      </c>
      <c r="Z176" s="365" t="str">
        <f t="shared" si="7"/>
        <v>B</v>
      </c>
    </row>
    <row r="177" spans="1:26" x14ac:dyDescent="0.25">
      <c r="A177" s="136">
        <f t="shared" si="8"/>
        <v>176</v>
      </c>
      <c r="B177" s="1092">
        <v>732000</v>
      </c>
      <c r="C177" s="1093" t="s">
        <v>7</v>
      </c>
      <c r="D177" s="1092">
        <v>0.22</v>
      </c>
      <c r="E177" s="1094">
        <v>43738</v>
      </c>
      <c r="F177" s="1093" t="s">
        <v>10107</v>
      </c>
      <c r="G177" s="1092">
        <v>0.18026357808219182</v>
      </c>
      <c r="H177" s="1092">
        <v>0.15870442465753426</v>
      </c>
      <c r="I177" s="1092">
        <v>0.13864158630136986</v>
      </c>
      <c r="J177" s="1092">
        <v>8.667897260273974E-2</v>
      </c>
      <c r="K177" s="1092">
        <v>4.0270156164383571E-2</v>
      </c>
      <c r="L177" s="1092">
        <v>1.3127465753424657E-2</v>
      </c>
      <c r="M177" s="1092">
        <v>1.0295487671232874E-2</v>
      </c>
      <c r="N177" s="1092">
        <v>1.044100821917808E-2</v>
      </c>
      <c r="O177" s="1092">
        <v>1.464970410958904E-2</v>
      </c>
      <c r="P177" s="1092">
        <v>6.4224369863013706E-2</v>
      </c>
      <c r="Q177" s="1092">
        <v>0.12489860547945204</v>
      </c>
      <c r="R177" s="1092">
        <v>0.1578046410958904</v>
      </c>
      <c r="S177" s="1093">
        <v>14025</v>
      </c>
      <c r="T177" s="1095">
        <v>5.28E-2</v>
      </c>
      <c r="U177" s="1095">
        <v>0.1055</v>
      </c>
      <c r="V177" s="1095">
        <v>0.13650000000000001</v>
      </c>
      <c r="W177" s="1095">
        <v>0.13650000000000001</v>
      </c>
      <c r="X177" s="1095">
        <v>0.13650000000000001</v>
      </c>
      <c r="Y177" s="289">
        <f t="shared" si="6"/>
        <v>43.33</v>
      </c>
      <c r="Z177" s="365" t="str">
        <f t="shared" si="7"/>
        <v>4</v>
      </c>
    </row>
    <row r="178" spans="1:26" x14ac:dyDescent="0.25">
      <c r="A178" s="136">
        <f t="shared" si="8"/>
        <v>177</v>
      </c>
      <c r="B178" s="1092">
        <v>732000</v>
      </c>
      <c r="C178" s="1093" t="s">
        <v>7</v>
      </c>
      <c r="D178" s="1092">
        <v>0.30499999999999999</v>
      </c>
      <c r="E178" s="1094">
        <v>43738</v>
      </c>
      <c r="F178" s="1093" t="s">
        <v>10108</v>
      </c>
      <c r="G178" s="1092">
        <v>0.15122149589041095</v>
      </c>
      <c r="H178" s="1092">
        <v>0.13424682465753424</v>
      </c>
      <c r="I178" s="1092">
        <v>0.12492221369863017</v>
      </c>
      <c r="J178" s="1092">
        <v>9.0810638356164375E-2</v>
      </c>
      <c r="K178" s="1092">
        <v>6.0297794520547954E-2</v>
      </c>
      <c r="L178" s="1092">
        <v>2.9534983561643836E-2</v>
      </c>
      <c r="M178" s="1092">
        <v>2.563445753424658E-2</v>
      </c>
      <c r="N178" s="1092">
        <v>2.4262983561643827E-2</v>
      </c>
      <c r="O178" s="1092">
        <v>3.0628227397260267E-2</v>
      </c>
      <c r="P178" s="1092">
        <v>7.732989041095889E-2</v>
      </c>
      <c r="Q178" s="1092">
        <v>0.11489183835616439</v>
      </c>
      <c r="R178" s="1092">
        <v>0.13621865205479455</v>
      </c>
      <c r="S178" s="1093">
        <v>14024</v>
      </c>
      <c r="T178" s="1095">
        <v>4.0399999999999998E-2</v>
      </c>
      <c r="U178" s="1095">
        <v>8.0699999999999994E-2</v>
      </c>
      <c r="V178" s="1095">
        <v>0.1678</v>
      </c>
      <c r="W178" s="1095">
        <v>0.1678</v>
      </c>
      <c r="X178" s="1095">
        <v>0.1678</v>
      </c>
      <c r="Y178" s="289">
        <f t="shared" si="6"/>
        <v>43.33</v>
      </c>
      <c r="Z178" s="365" t="str">
        <f t="shared" si="7"/>
        <v>3</v>
      </c>
    </row>
    <row r="179" spans="1:26" x14ac:dyDescent="0.25">
      <c r="A179" s="136">
        <f t="shared" si="8"/>
        <v>178</v>
      </c>
      <c r="B179" s="1092">
        <v>732000</v>
      </c>
      <c r="C179" s="1093" t="s">
        <v>7</v>
      </c>
      <c r="D179" s="1092">
        <v>0.437</v>
      </c>
      <c r="E179" s="1094">
        <v>43738</v>
      </c>
      <c r="F179" s="1093" t="s">
        <v>10106</v>
      </c>
      <c r="G179" s="1092">
        <v>0.12523407671232875</v>
      </c>
      <c r="H179" s="1092">
        <v>0.11181207671232879</v>
      </c>
      <c r="I179" s="1092">
        <v>0.11019626575342466</v>
      </c>
      <c r="J179" s="1092">
        <v>8.9047024657534266E-2</v>
      </c>
      <c r="K179" s="1092">
        <v>7.2201947945205486E-2</v>
      </c>
      <c r="L179" s="1092">
        <v>4.8335791780821924E-2</v>
      </c>
      <c r="M179" s="1092">
        <v>4.6162884931506859E-2</v>
      </c>
      <c r="N179" s="1092">
        <v>4.5034394520547957E-2</v>
      </c>
      <c r="O179" s="1092">
        <v>4.9025076712328773E-2</v>
      </c>
      <c r="P179" s="1092">
        <v>8.1809684931506879E-2</v>
      </c>
      <c r="Q179" s="1092">
        <v>0.10261131232876718</v>
      </c>
      <c r="R179" s="1092">
        <v>0.11852946301369864</v>
      </c>
      <c r="S179" s="1093">
        <v>14023</v>
      </c>
      <c r="T179" s="1095">
        <v>3.0300000000000001E-2</v>
      </c>
      <c r="U179" s="1095">
        <v>6.0600000000000001E-2</v>
      </c>
      <c r="V179" s="1095">
        <v>7.0699999999999999E-2</v>
      </c>
      <c r="W179" s="1095">
        <v>7.0699999999999999E-2</v>
      </c>
      <c r="X179" s="1095">
        <v>7.0699999999999999E-2</v>
      </c>
      <c r="Y179" s="289">
        <f t="shared" si="6"/>
        <v>43.33</v>
      </c>
      <c r="Z179" s="365" t="str">
        <f t="shared" si="7"/>
        <v>2</v>
      </c>
    </row>
    <row r="180" spans="1:26" x14ac:dyDescent="0.25">
      <c r="A180" s="136">
        <f t="shared" si="8"/>
        <v>179</v>
      </c>
      <c r="B180" s="1092">
        <v>732000</v>
      </c>
      <c r="C180" s="1093" t="s">
        <v>7</v>
      </c>
      <c r="D180" s="1092">
        <v>0.59699999999999998</v>
      </c>
      <c r="E180" s="1094">
        <v>43738</v>
      </c>
      <c r="F180" s="1093" t="s">
        <v>10109</v>
      </c>
      <c r="G180" s="1092">
        <v>0.10222910958904112</v>
      </c>
      <c r="H180" s="1092">
        <v>9.2055863013698599E-2</v>
      </c>
      <c r="I180" s="1092">
        <v>9.4976386301369842E-2</v>
      </c>
      <c r="J180" s="1092">
        <v>8.4071375342465768E-2</v>
      </c>
      <c r="K180" s="1092">
        <v>7.8750668493150683E-2</v>
      </c>
      <c r="L180" s="1092">
        <v>6.9803268493150675E-2</v>
      </c>
      <c r="M180" s="1092">
        <v>7.004589589041095E-2</v>
      </c>
      <c r="N180" s="1092">
        <v>6.8428315068493131E-2</v>
      </c>
      <c r="O180" s="1092">
        <v>7.0319841095890401E-2</v>
      </c>
      <c r="P180" s="1092">
        <v>8.235396438356167E-2</v>
      </c>
      <c r="Q180" s="1092">
        <v>9.071304657534246E-2</v>
      </c>
      <c r="R180" s="1092">
        <v>9.6252265753424632E-2</v>
      </c>
      <c r="S180" s="1093">
        <v>14022</v>
      </c>
      <c r="T180" s="1095">
        <v>2.5399999999999999E-2</v>
      </c>
      <c r="U180" s="1095">
        <v>5.0799999999999998E-2</v>
      </c>
      <c r="V180" s="1095">
        <v>0.1004</v>
      </c>
      <c r="W180" s="1095">
        <v>0.1004</v>
      </c>
      <c r="X180" s="1095">
        <v>0.1004</v>
      </c>
      <c r="Y180" s="289">
        <f t="shared" si="6"/>
        <v>43.33</v>
      </c>
      <c r="Z180" s="365" t="str">
        <f t="shared" si="7"/>
        <v>1</v>
      </c>
    </row>
    <row r="181" spans="1:26" x14ac:dyDescent="0.25">
      <c r="A181" s="136">
        <f t="shared" si="8"/>
        <v>180</v>
      </c>
      <c r="B181" s="1092">
        <v>732000</v>
      </c>
      <c r="C181" s="1093" t="s">
        <v>7</v>
      </c>
      <c r="D181" s="1092">
        <v>0.35599999999999998</v>
      </c>
      <c r="E181" s="1094">
        <v>43738</v>
      </c>
      <c r="F181" s="1093" t="s">
        <v>10105</v>
      </c>
      <c r="G181" s="1092">
        <v>0.13792245479452053</v>
      </c>
      <c r="H181" s="1092">
        <v>0.12268660821917808</v>
      </c>
      <c r="I181" s="1092">
        <v>0.11667812328767123</v>
      </c>
      <c r="J181" s="1092">
        <v>8.8511701369863013E-2</v>
      </c>
      <c r="K181" s="1092">
        <v>6.4956438356164367E-2</v>
      </c>
      <c r="L181" s="1092">
        <v>4.0683309589041088E-2</v>
      </c>
      <c r="M181" s="1092">
        <v>3.7804021917808225E-2</v>
      </c>
      <c r="N181" s="1092">
        <v>3.656487123287671E-2</v>
      </c>
      <c r="O181" s="1092">
        <v>4.1595564383561635E-2</v>
      </c>
      <c r="P181" s="1092">
        <v>7.7990564383561625E-2</v>
      </c>
      <c r="Q181" s="1092">
        <v>0.10790087945205479</v>
      </c>
      <c r="R181" s="1092">
        <v>0.12670546301369862</v>
      </c>
      <c r="S181" s="1093">
        <v>14026</v>
      </c>
      <c r="T181" s="1095">
        <v>3.6700000000000003E-2</v>
      </c>
      <c r="U181" s="1095">
        <v>7.3300000000000004E-2</v>
      </c>
      <c r="V181" s="1095">
        <v>0.10730000000000001</v>
      </c>
      <c r="W181" s="1095">
        <v>0.10730000000000001</v>
      </c>
      <c r="X181" s="1095">
        <v>0.10730000000000001</v>
      </c>
      <c r="Y181" s="289">
        <f t="shared" si="6"/>
        <v>43.33</v>
      </c>
      <c r="Z181" s="365" t="str">
        <f t="shared" si="7"/>
        <v>B</v>
      </c>
    </row>
    <row r="182" spans="1:26" x14ac:dyDescent="0.25">
      <c r="A182" s="136">
        <f t="shared" si="8"/>
        <v>181</v>
      </c>
      <c r="B182" s="1092">
        <v>732000</v>
      </c>
      <c r="C182" s="1093" t="s">
        <v>6</v>
      </c>
      <c r="D182" s="1092">
        <v>0.24199999999999999</v>
      </c>
      <c r="E182" s="1094">
        <v>43738</v>
      </c>
      <c r="F182" s="1093" t="s">
        <v>10107</v>
      </c>
      <c r="G182" s="1092">
        <v>0.17795950958904114</v>
      </c>
      <c r="H182" s="1092">
        <v>0.15188327671232876</v>
      </c>
      <c r="I182" s="1092">
        <v>0.1361807041095891</v>
      </c>
      <c r="J182" s="1092">
        <v>8.6139216438356189E-2</v>
      </c>
      <c r="K182" s="1092">
        <v>3.9784323287671237E-2</v>
      </c>
      <c r="L182" s="1092">
        <v>1.3699087671232882E-2</v>
      </c>
      <c r="M182" s="1092">
        <v>1.2952498630136989E-2</v>
      </c>
      <c r="N182" s="1092">
        <v>1.3223876712328771E-2</v>
      </c>
      <c r="O182" s="1092">
        <v>1.9260887671232879E-2</v>
      </c>
      <c r="P182" s="1092">
        <v>6.967270684931505E-2</v>
      </c>
      <c r="Q182" s="1092">
        <v>0.12347852876712334</v>
      </c>
      <c r="R182" s="1092">
        <v>0.15576538356164385</v>
      </c>
      <c r="S182" s="1093">
        <v>13992</v>
      </c>
      <c r="T182" s="1095">
        <v>8.3900000000000002E-2</v>
      </c>
      <c r="U182" s="1095">
        <v>0.1678</v>
      </c>
      <c r="V182" s="1095">
        <v>0.1182</v>
      </c>
      <c r="W182" s="1095">
        <v>0.1182</v>
      </c>
      <c r="X182" s="1095">
        <v>0.1182</v>
      </c>
      <c r="Y182" s="289">
        <f t="shared" si="6"/>
        <v>43.33</v>
      </c>
      <c r="Z182" s="365" t="str">
        <f t="shared" si="7"/>
        <v>4</v>
      </c>
    </row>
    <row r="183" spans="1:26" x14ac:dyDescent="0.25">
      <c r="A183" s="136">
        <f t="shared" si="8"/>
        <v>182</v>
      </c>
      <c r="B183" s="1092">
        <v>732000</v>
      </c>
      <c r="C183" s="1093" t="s">
        <v>6</v>
      </c>
      <c r="D183" s="1092">
        <v>0.307</v>
      </c>
      <c r="E183" s="1094">
        <v>43738</v>
      </c>
      <c r="F183" s="1093" t="s">
        <v>10108</v>
      </c>
      <c r="G183" s="1092">
        <v>0.15248202191780821</v>
      </c>
      <c r="H183" s="1092">
        <v>0.13208893150684936</v>
      </c>
      <c r="I183" s="1092">
        <v>0.12333129315068495</v>
      </c>
      <c r="J183" s="1092">
        <v>9.0113838356164377E-2</v>
      </c>
      <c r="K183" s="1092">
        <v>5.8560550684931489E-2</v>
      </c>
      <c r="L183" s="1092">
        <v>3.1344893150684922E-2</v>
      </c>
      <c r="M183" s="1092">
        <v>2.1991027397260266E-2</v>
      </c>
      <c r="N183" s="1092">
        <v>2.3648717808219182E-2</v>
      </c>
      <c r="O183" s="1092">
        <v>3.9047726027397263E-2</v>
      </c>
      <c r="P183" s="1092">
        <v>7.7856695890410985E-2</v>
      </c>
      <c r="Q183" s="1092">
        <v>0.11429172876712333</v>
      </c>
      <c r="R183" s="1092">
        <v>0.13524257534246573</v>
      </c>
      <c r="S183" s="1093">
        <v>13991</v>
      </c>
      <c r="T183" s="1095">
        <v>6.83E-2</v>
      </c>
      <c r="U183" s="1095">
        <v>0.13650000000000001</v>
      </c>
      <c r="V183" s="1095">
        <v>0.1678</v>
      </c>
      <c r="W183" s="1095">
        <v>0.1678</v>
      </c>
      <c r="X183" s="1095">
        <v>0.1678</v>
      </c>
      <c r="Y183" s="289">
        <f t="shared" si="6"/>
        <v>43.33</v>
      </c>
      <c r="Z183" s="365" t="str">
        <f t="shared" si="7"/>
        <v>3</v>
      </c>
    </row>
    <row r="184" spans="1:26" x14ac:dyDescent="0.25">
      <c r="A184" s="136">
        <f t="shared" si="8"/>
        <v>183</v>
      </c>
      <c r="B184" s="1092">
        <v>732000</v>
      </c>
      <c r="C184" s="1093" t="s">
        <v>8</v>
      </c>
      <c r="D184" s="1092">
        <v>0.20499999999999999</v>
      </c>
      <c r="E184" s="1094">
        <v>43738</v>
      </c>
      <c r="F184" s="1093" t="s">
        <v>10107</v>
      </c>
      <c r="G184" s="1092">
        <v>0.18151640273972602</v>
      </c>
      <c r="H184" s="1092">
        <v>0.15995547671232874</v>
      </c>
      <c r="I184" s="1092">
        <v>0.13847723561643832</v>
      </c>
      <c r="J184" s="1092">
        <v>8.5656227397260254E-2</v>
      </c>
      <c r="K184" s="1092">
        <v>3.7213169863013693E-2</v>
      </c>
      <c r="L184" s="1092">
        <v>1.1580517808219181E-2</v>
      </c>
      <c r="M184" s="1092">
        <v>1.0490704109589039E-2</v>
      </c>
      <c r="N184" s="1092">
        <v>1.0270520547945205E-2</v>
      </c>
      <c r="O184" s="1092">
        <v>1.3394175342465753E-2</v>
      </c>
      <c r="P184" s="1092">
        <v>6.3597186301369846E-2</v>
      </c>
      <c r="Q184" s="1092">
        <v>0.12810957808219178</v>
      </c>
      <c r="R184" s="1092">
        <v>0.15973880547945202</v>
      </c>
      <c r="S184" s="1093">
        <v>14058</v>
      </c>
      <c r="T184" s="1095">
        <v>5.3100000000000001E-2</v>
      </c>
      <c r="U184" s="1095">
        <v>0.1061</v>
      </c>
      <c r="V184" s="1095">
        <v>0.10730000000000001</v>
      </c>
      <c r="W184" s="1095">
        <v>0.10730000000000001</v>
      </c>
      <c r="X184" s="1095">
        <v>0.10730000000000001</v>
      </c>
      <c r="Y184" s="289">
        <f t="shared" si="6"/>
        <v>43.33</v>
      </c>
      <c r="Z184" s="365" t="str">
        <f t="shared" si="7"/>
        <v>4</v>
      </c>
    </row>
    <row r="185" spans="1:26" x14ac:dyDescent="0.25">
      <c r="A185" s="136">
        <f t="shared" si="8"/>
        <v>184</v>
      </c>
      <c r="B185" s="1092">
        <v>732000</v>
      </c>
      <c r="C185" s="1093" t="s">
        <v>8</v>
      </c>
      <c r="D185" s="1092">
        <v>0.28499999999999998</v>
      </c>
      <c r="E185" s="1094">
        <v>43738</v>
      </c>
      <c r="F185" s="1093" t="s">
        <v>10108</v>
      </c>
      <c r="G185" s="1092">
        <v>0.15329301369863016</v>
      </c>
      <c r="H185" s="1092">
        <v>0.13633274794520545</v>
      </c>
      <c r="I185" s="1092">
        <v>0.12588749589041101</v>
      </c>
      <c r="J185" s="1092">
        <v>9.1091208219178071E-2</v>
      </c>
      <c r="K185" s="1092">
        <v>5.8449997260273966E-2</v>
      </c>
      <c r="L185" s="1092">
        <v>2.7324783561643837E-2</v>
      </c>
      <c r="M185" s="1092">
        <v>2.330017534246576E-2</v>
      </c>
      <c r="N185" s="1092">
        <v>2.2087095890410961E-2</v>
      </c>
      <c r="O185" s="1092">
        <v>2.8643309589041099E-2</v>
      </c>
      <c r="P185" s="1092">
        <v>7.6978863013698634E-2</v>
      </c>
      <c r="Q185" s="1092">
        <v>0.11770109041095889</v>
      </c>
      <c r="R185" s="1092">
        <v>0.13891021917808219</v>
      </c>
      <c r="S185" s="1093">
        <v>14057</v>
      </c>
      <c r="T185" s="1095">
        <v>4.0800000000000003E-2</v>
      </c>
      <c r="U185" s="1095">
        <v>8.1600000000000006E-2</v>
      </c>
      <c r="V185" s="1095">
        <v>8.43E-2</v>
      </c>
      <c r="W185" s="1095">
        <v>8.43E-2</v>
      </c>
      <c r="X185" s="1095">
        <v>8.43E-2</v>
      </c>
      <c r="Y185" s="289">
        <f t="shared" si="6"/>
        <v>43.33</v>
      </c>
      <c r="Z185" s="365" t="str">
        <f t="shared" si="7"/>
        <v>3</v>
      </c>
    </row>
    <row r="186" spans="1:26" x14ac:dyDescent="0.25">
      <c r="A186" s="136">
        <f t="shared" si="8"/>
        <v>185</v>
      </c>
      <c r="B186" s="1092">
        <v>732000</v>
      </c>
      <c r="C186" s="1093" t="s">
        <v>8</v>
      </c>
      <c r="D186" s="1092">
        <v>0.39500000000000002</v>
      </c>
      <c r="E186" s="1094">
        <v>43738</v>
      </c>
      <c r="F186" s="1093" t="s">
        <v>10106</v>
      </c>
      <c r="G186" s="1092">
        <v>0.12804300547945205</v>
      </c>
      <c r="H186" s="1092">
        <v>0.11458106027397261</v>
      </c>
      <c r="I186" s="1092">
        <v>0.11126068493150683</v>
      </c>
      <c r="J186" s="1092">
        <v>8.8182531506849321E-2</v>
      </c>
      <c r="K186" s="1092">
        <v>6.9517849315068478E-2</v>
      </c>
      <c r="L186" s="1092">
        <v>4.7425071232876703E-2</v>
      </c>
      <c r="M186" s="1092">
        <v>4.5169013698630134E-2</v>
      </c>
      <c r="N186" s="1092">
        <v>4.3499438356164391E-2</v>
      </c>
      <c r="O186" s="1092">
        <v>4.8365134246575341E-2</v>
      </c>
      <c r="P186" s="1092">
        <v>8.0396306849315063E-2</v>
      </c>
      <c r="Q186" s="1092">
        <v>0.10482857808219176</v>
      </c>
      <c r="R186" s="1092">
        <v>0.11873132602739724</v>
      </c>
      <c r="S186" s="1093">
        <v>14056</v>
      </c>
      <c r="T186" s="1095">
        <v>3.09E-2</v>
      </c>
      <c r="U186" s="1095">
        <v>6.1699999999999998E-2</v>
      </c>
      <c r="V186" s="1095">
        <v>0.1027</v>
      </c>
      <c r="W186" s="1095">
        <v>0.1027</v>
      </c>
      <c r="X186" s="1095">
        <v>0.1027</v>
      </c>
      <c r="Y186" s="289">
        <f t="shared" si="6"/>
        <v>43.33</v>
      </c>
      <c r="Z186" s="365" t="str">
        <f t="shared" si="7"/>
        <v>2</v>
      </c>
    </row>
    <row r="187" spans="1:26" x14ac:dyDescent="0.25">
      <c r="A187" s="136">
        <f t="shared" si="8"/>
        <v>186</v>
      </c>
      <c r="B187" s="1092">
        <v>732000</v>
      </c>
      <c r="C187" s="1093" t="s">
        <v>3</v>
      </c>
      <c r="D187" s="1092">
        <v>0.36699999999999999</v>
      </c>
      <c r="E187" s="1094">
        <v>43738</v>
      </c>
      <c r="F187" s="1093" t="s">
        <v>10105</v>
      </c>
      <c r="G187" s="1092">
        <v>0.1413205095890411</v>
      </c>
      <c r="H187" s="1092">
        <v>0.12269179726027399</v>
      </c>
      <c r="I187" s="1092">
        <v>0.11639612054794524</v>
      </c>
      <c r="J187" s="1092">
        <v>8.8239684931506843E-2</v>
      </c>
      <c r="K187" s="1092">
        <v>6.2471876712328768E-2</v>
      </c>
      <c r="L187" s="1092">
        <v>4.0921638356164386E-2</v>
      </c>
      <c r="M187" s="1092">
        <v>3.4412013698630152E-2</v>
      </c>
      <c r="N187" s="1092">
        <v>3.440167123287672E-2</v>
      </c>
      <c r="O187" s="1092">
        <v>4.5066339726027409E-2</v>
      </c>
      <c r="P187" s="1092">
        <v>7.8442504109589056E-2</v>
      </c>
      <c r="Q187" s="1092">
        <v>0.10993856164383563</v>
      </c>
      <c r="R187" s="1092">
        <v>0.12569728219178083</v>
      </c>
      <c r="S187" s="1093">
        <v>13894</v>
      </c>
      <c r="T187" s="1095">
        <v>2.6800000000000001E-2</v>
      </c>
      <c r="U187" s="1095">
        <v>5.3600000000000002E-2</v>
      </c>
      <c r="V187" s="1095">
        <v>0.114</v>
      </c>
      <c r="W187" s="1095">
        <v>0.114</v>
      </c>
      <c r="X187" s="1095">
        <v>0.114</v>
      </c>
      <c r="Y187" s="289">
        <f t="shared" si="6"/>
        <v>43.33</v>
      </c>
      <c r="Z187" s="365" t="str">
        <f t="shared" si="7"/>
        <v>B</v>
      </c>
    </row>
    <row r="188" spans="1:26" x14ac:dyDescent="0.25">
      <c r="A188" s="136">
        <f t="shared" si="8"/>
        <v>187</v>
      </c>
      <c r="B188" s="1092">
        <v>732000</v>
      </c>
      <c r="C188" s="1093" t="s">
        <v>2</v>
      </c>
      <c r="D188" s="1092">
        <v>0.23300000000000001</v>
      </c>
      <c r="E188" s="1094">
        <v>43738</v>
      </c>
      <c r="F188" s="1093" t="s">
        <v>10107</v>
      </c>
      <c r="G188" s="1092">
        <v>0.18622298356164388</v>
      </c>
      <c r="H188" s="1092">
        <v>0.1604238602739726</v>
      </c>
      <c r="I188" s="1092">
        <v>0.13980170136986306</v>
      </c>
      <c r="J188" s="1092">
        <v>8.7394561643835619E-2</v>
      </c>
      <c r="K188" s="1092">
        <v>3.3117936986301361E-2</v>
      </c>
      <c r="L188" s="1092">
        <v>9.0246986301369854E-3</v>
      </c>
      <c r="M188" s="1092">
        <v>8.8611397260274019E-3</v>
      </c>
      <c r="N188" s="1092">
        <v>8.6303232876712311E-3</v>
      </c>
      <c r="O188" s="1092">
        <v>1.2059857534246576E-2</v>
      </c>
      <c r="P188" s="1092">
        <v>6.4763802739726026E-2</v>
      </c>
      <c r="Q188" s="1092">
        <v>0.12869780821917809</v>
      </c>
      <c r="R188" s="1092">
        <v>0.16100132602739725</v>
      </c>
      <c r="S188" s="1093">
        <v>13860</v>
      </c>
      <c r="T188" s="1095">
        <v>8.4900000000000003E-2</v>
      </c>
      <c r="U188" s="1095">
        <v>0.16969999999999999</v>
      </c>
      <c r="V188" s="1095">
        <v>0.1459</v>
      </c>
      <c r="W188" s="1095">
        <v>0.1459</v>
      </c>
      <c r="X188" s="1095">
        <v>0.1459</v>
      </c>
      <c r="Y188" s="289">
        <f t="shared" si="6"/>
        <v>43.33</v>
      </c>
      <c r="Z188" s="365" t="str">
        <f t="shared" si="7"/>
        <v>4</v>
      </c>
    </row>
    <row r="189" spans="1:26" x14ac:dyDescent="0.25">
      <c r="A189" s="136">
        <f t="shared" si="8"/>
        <v>188</v>
      </c>
      <c r="B189" s="1092">
        <v>732000</v>
      </c>
      <c r="C189" s="1093" t="s">
        <v>2</v>
      </c>
      <c r="D189" s="1092">
        <v>0.318</v>
      </c>
      <c r="E189" s="1094">
        <v>43738</v>
      </c>
      <c r="F189" s="1093" t="s">
        <v>10108</v>
      </c>
      <c r="G189" s="1092">
        <v>0.15402586575342464</v>
      </c>
      <c r="H189" s="1092">
        <v>0.13463928219178084</v>
      </c>
      <c r="I189" s="1092">
        <v>0.1249701917808219</v>
      </c>
      <c r="J189" s="1092">
        <v>9.1872090410958909E-2</v>
      </c>
      <c r="K189" s="1092">
        <v>5.8244295890410934E-2</v>
      </c>
      <c r="L189" s="1092">
        <v>2.7873860273972609E-2</v>
      </c>
      <c r="M189" s="1092">
        <v>2.1987095890410965E-2</v>
      </c>
      <c r="N189" s="1092">
        <v>2.1787854794520542E-2</v>
      </c>
      <c r="O189" s="1092">
        <v>3.1548945205479455E-2</v>
      </c>
      <c r="P189" s="1092">
        <v>7.8317799999999993E-2</v>
      </c>
      <c r="Q189" s="1092">
        <v>0.11714805753424656</v>
      </c>
      <c r="R189" s="1092">
        <v>0.13758466027397265</v>
      </c>
      <c r="S189" s="1093">
        <v>13859</v>
      </c>
      <c r="T189" s="1095">
        <v>6.6299999999999998E-2</v>
      </c>
      <c r="U189" s="1095">
        <v>0.1326</v>
      </c>
      <c r="V189" s="1095">
        <v>6.0999999999999999E-2</v>
      </c>
      <c r="W189" s="1095">
        <v>6.0999999999999999E-2</v>
      </c>
      <c r="X189" s="1095">
        <v>6.0999999999999999E-2</v>
      </c>
      <c r="Y189" s="289">
        <f t="shared" si="6"/>
        <v>43.33</v>
      </c>
      <c r="Z189" s="365" t="str">
        <f t="shared" si="7"/>
        <v>3</v>
      </c>
    </row>
    <row r="190" spans="1:26" x14ac:dyDescent="0.25">
      <c r="A190" s="136">
        <f t="shared" si="8"/>
        <v>189</v>
      </c>
      <c r="B190" s="1092">
        <v>732000</v>
      </c>
      <c r="C190" s="1093" t="s">
        <v>2</v>
      </c>
      <c r="D190" s="1092">
        <v>0.441</v>
      </c>
      <c r="E190" s="1094">
        <v>43738</v>
      </c>
      <c r="F190" s="1093" t="s">
        <v>10106</v>
      </c>
      <c r="G190" s="1092">
        <v>0.1278859479452055</v>
      </c>
      <c r="H190" s="1092">
        <v>0.11295971780821917</v>
      </c>
      <c r="I190" s="1092">
        <v>0.10997295342465753</v>
      </c>
      <c r="J190" s="1092">
        <v>8.733060273972601E-2</v>
      </c>
      <c r="K190" s="1092">
        <v>6.7796123287671234E-2</v>
      </c>
      <c r="L190" s="1092">
        <v>5.0372830136986312E-2</v>
      </c>
      <c r="M190" s="1092">
        <v>4.5361010958904109E-2</v>
      </c>
      <c r="N190" s="1092">
        <v>4.4904008219178088E-2</v>
      </c>
      <c r="O190" s="1092">
        <v>5.3108334246575344E-2</v>
      </c>
      <c r="P190" s="1092">
        <v>7.9122024657534235E-2</v>
      </c>
      <c r="Q190" s="1092">
        <v>0.10324280273972605</v>
      </c>
      <c r="R190" s="1092">
        <v>0.11794364383561644</v>
      </c>
      <c r="S190" s="1093">
        <v>13858</v>
      </c>
      <c r="T190" s="1095">
        <v>4.9799999999999997E-2</v>
      </c>
      <c r="U190" s="1095">
        <v>9.9500000000000005E-2</v>
      </c>
      <c r="V190" s="1095">
        <v>7.9100000000000004E-2</v>
      </c>
      <c r="W190" s="1095">
        <v>7.9100000000000004E-2</v>
      </c>
      <c r="X190" s="1095">
        <v>7.9100000000000004E-2</v>
      </c>
      <c r="Y190" s="289">
        <f t="shared" si="6"/>
        <v>43.33</v>
      </c>
      <c r="Z190" s="365" t="str">
        <f t="shared" si="7"/>
        <v>2</v>
      </c>
    </row>
    <row r="191" spans="1:26" x14ac:dyDescent="0.25">
      <c r="A191" s="136">
        <f t="shared" si="8"/>
        <v>190</v>
      </c>
      <c r="B191" s="1092">
        <v>732000</v>
      </c>
      <c r="C191" s="1093" t="s">
        <v>2</v>
      </c>
      <c r="D191" s="1092">
        <v>0.55900000000000005</v>
      </c>
      <c r="E191" s="1094">
        <v>43738</v>
      </c>
      <c r="F191" s="1093" t="s">
        <v>10109</v>
      </c>
      <c r="G191" s="1092">
        <v>0.10513589315068489</v>
      </c>
      <c r="H191" s="1092">
        <v>9.397384657534244E-2</v>
      </c>
      <c r="I191" s="1092">
        <v>9.5821139726027363E-2</v>
      </c>
      <c r="J191" s="1092">
        <v>8.4923832876712319E-2</v>
      </c>
      <c r="K191" s="1092">
        <v>7.6719608219178087E-2</v>
      </c>
      <c r="L191" s="1092">
        <v>6.8147526027397237E-2</v>
      </c>
      <c r="M191" s="1092">
        <v>6.7457523287671226E-2</v>
      </c>
      <c r="N191" s="1092">
        <v>6.6871052054794516E-2</v>
      </c>
      <c r="O191" s="1092">
        <v>7.0340517808219177E-2</v>
      </c>
      <c r="P191" s="1092">
        <v>8.476979178082189E-2</v>
      </c>
      <c r="Q191" s="1092">
        <v>9.3249682191780842E-2</v>
      </c>
      <c r="R191" s="1092">
        <v>9.2589586301369833E-2</v>
      </c>
      <c r="S191" s="1093">
        <v>13857</v>
      </c>
      <c r="T191" s="1095">
        <v>3.6799999999999999E-2</v>
      </c>
      <c r="U191" s="1095">
        <v>7.3599999999999999E-2</v>
      </c>
      <c r="V191" s="1095">
        <v>9.8900000000000002E-2</v>
      </c>
      <c r="W191" s="1095">
        <v>9.8900000000000002E-2</v>
      </c>
      <c r="X191" s="1095">
        <v>9.8900000000000002E-2</v>
      </c>
      <c r="Y191" s="289">
        <f t="shared" si="6"/>
        <v>43.33</v>
      </c>
      <c r="Z191" s="365" t="str">
        <f t="shared" si="7"/>
        <v>1</v>
      </c>
    </row>
    <row r="192" spans="1:26" x14ac:dyDescent="0.25">
      <c r="A192" s="136">
        <f t="shared" si="8"/>
        <v>191</v>
      </c>
      <c r="B192" s="1092">
        <v>732000</v>
      </c>
      <c r="C192" s="1093" t="s">
        <v>2</v>
      </c>
      <c r="D192" s="1092">
        <v>0.36499999999999999</v>
      </c>
      <c r="E192" s="1094">
        <v>43738</v>
      </c>
      <c r="F192" s="1093" t="s">
        <v>10105</v>
      </c>
      <c r="G192" s="1092">
        <v>0.13970550684931504</v>
      </c>
      <c r="H192" s="1092">
        <v>0.12265269863013696</v>
      </c>
      <c r="I192" s="1092">
        <v>0.11594956438356166</v>
      </c>
      <c r="J192" s="1092">
        <v>8.8272591780821918E-2</v>
      </c>
      <c r="K192" s="1092">
        <v>6.1745430136986308E-2</v>
      </c>
      <c r="L192" s="1092">
        <v>4.1855446575342466E-2</v>
      </c>
      <c r="M192" s="1092">
        <v>3.6385112328767136E-2</v>
      </c>
      <c r="N192" s="1092">
        <v>3.6128131506849299E-2</v>
      </c>
      <c r="O192" s="1092">
        <v>4.5529205479452065E-2</v>
      </c>
      <c r="P192" s="1092">
        <v>7.8113769863013702E-2</v>
      </c>
      <c r="Q192" s="1092">
        <v>0.1092526684931507</v>
      </c>
      <c r="R192" s="1092">
        <v>0.12440987397260272</v>
      </c>
      <c r="S192" s="1093">
        <v>13861</v>
      </c>
      <c r="T192" s="1095">
        <v>5.91E-2</v>
      </c>
      <c r="U192" s="1095">
        <v>0.1182</v>
      </c>
      <c r="V192" s="1095">
        <v>0.1076</v>
      </c>
      <c r="W192" s="1095">
        <v>0.1076</v>
      </c>
      <c r="X192" s="1095">
        <v>0.1076</v>
      </c>
      <c r="Y192" s="289">
        <f t="shared" si="6"/>
        <v>43.33</v>
      </c>
      <c r="Z192" s="365" t="str">
        <f t="shared" si="7"/>
        <v>B</v>
      </c>
    </row>
    <row r="193" spans="1:26" x14ac:dyDescent="0.25">
      <c r="A193" s="136">
        <f t="shared" si="8"/>
        <v>192</v>
      </c>
      <c r="B193" s="1092">
        <v>732000</v>
      </c>
      <c r="C193" s="1093" t="s">
        <v>29</v>
      </c>
      <c r="D193" s="1092">
        <v>0.24199999999999999</v>
      </c>
      <c r="E193" s="1094">
        <v>43738</v>
      </c>
      <c r="F193" s="1093" t="s">
        <v>10107</v>
      </c>
      <c r="G193" s="1092">
        <v>0.17795950958904114</v>
      </c>
      <c r="H193" s="1092">
        <v>0.15188327671232876</v>
      </c>
      <c r="I193" s="1092">
        <v>0.1361807041095891</v>
      </c>
      <c r="J193" s="1092">
        <v>8.6139216438356189E-2</v>
      </c>
      <c r="K193" s="1092">
        <v>3.9784323287671237E-2</v>
      </c>
      <c r="L193" s="1092">
        <v>1.3699087671232882E-2</v>
      </c>
      <c r="M193" s="1092">
        <v>1.2952498630136989E-2</v>
      </c>
      <c r="N193" s="1092">
        <v>1.3223876712328771E-2</v>
      </c>
      <c r="O193" s="1092">
        <v>1.9260887671232879E-2</v>
      </c>
      <c r="P193" s="1092">
        <v>6.967270684931505E-2</v>
      </c>
      <c r="Q193" s="1092">
        <v>0.12347852876712334</v>
      </c>
      <c r="R193" s="1092">
        <v>0.15576538356164385</v>
      </c>
      <c r="S193" s="1093">
        <v>13827</v>
      </c>
      <c r="T193" s="1095">
        <v>8.3900000000000002E-2</v>
      </c>
      <c r="U193" s="1095">
        <v>0.1678</v>
      </c>
      <c r="V193" s="1095">
        <v>0.14119999999999999</v>
      </c>
      <c r="W193" s="1095">
        <v>0.14119999999999999</v>
      </c>
      <c r="X193" s="1095">
        <v>0.14119999999999999</v>
      </c>
      <c r="Y193" s="289">
        <f t="shared" si="6"/>
        <v>43.33</v>
      </c>
      <c r="Z193" s="365" t="str">
        <f t="shared" si="7"/>
        <v>4</v>
      </c>
    </row>
    <row r="194" spans="1:26" x14ac:dyDescent="0.25">
      <c r="A194" s="136">
        <f t="shared" si="8"/>
        <v>193</v>
      </c>
      <c r="B194" s="1092">
        <v>732000</v>
      </c>
      <c r="C194" s="1093" t="s">
        <v>29</v>
      </c>
      <c r="D194" s="1092">
        <v>0.307</v>
      </c>
      <c r="E194" s="1094">
        <v>43738</v>
      </c>
      <c r="F194" s="1093" t="s">
        <v>10108</v>
      </c>
      <c r="G194" s="1092">
        <v>0.15248202191780821</v>
      </c>
      <c r="H194" s="1092">
        <v>0.13208893150684936</v>
      </c>
      <c r="I194" s="1092">
        <v>0.12333129315068495</v>
      </c>
      <c r="J194" s="1092">
        <v>9.0113838356164377E-2</v>
      </c>
      <c r="K194" s="1092">
        <v>5.8560550684931489E-2</v>
      </c>
      <c r="L194" s="1092">
        <v>3.1344893150684922E-2</v>
      </c>
      <c r="M194" s="1092">
        <v>2.1991027397260266E-2</v>
      </c>
      <c r="N194" s="1092">
        <v>2.3648717808219182E-2</v>
      </c>
      <c r="O194" s="1092">
        <v>3.9047726027397263E-2</v>
      </c>
      <c r="P194" s="1092">
        <v>7.7856695890410985E-2</v>
      </c>
      <c r="Q194" s="1092">
        <v>0.11429172876712333</v>
      </c>
      <c r="R194" s="1092">
        <v>0.13524257534246573</v>
      </c>
      <c r="S194" s="1093">
        <v>13826</v>
      </c>
      <c r="T194" s="1095">
        <v>6.83E-2</v>
      </c>
      <c r="U194" s="1095">
        <v>0.13650000000000001</v>
      </c>
      <c r="V194" s="1095">
        <v>0.13650000000000001</v>
      </c>
      <c r="W194" s="1095">
        <v>0.13650000000000001</v>
      </c>
      <c r="X194" s="1095">
        <v>0.13650000000000001</v>
      </c>
      <c r="Y194" s="289">
        <f t="shared" si="6"/>
        <v>43.33</v>
      </c>
      <c r="Z194" s="365" t="str">
        <f t="shared" si="7"/>
        <v>3</v>
      </c>
    </row>
    <row r="195" spans="1:26" x14ac:dyDescent="0.25">
      <c r="A195" s="136">
        <f t="shared" si="8"/>
        <v>194</v>
      </c>
      <c r="B195" s="1092">
        <v>732000</v>
      </c>
      <c r="C195" s="1093" t="s">
        <v>4</v>
      </c>
      <c r="D195" s="1092">
        <v>0.22</v>
      </c>
      <c r="E195" s="1094">
        <v>43738</v>
      </c>
      <c r="F195" s="1093" t="s">
        <v>10107</v>
      </c>
      <c r="G195" s="1092">
        <v>0.1805009369863014</v>
      </c>
      <c r="H195" s="1092">
        <v>0.15899473424657534</v>
      </c>
      <c r="I195" s="1092">
        <v>0.13919817808219176</v>
      </c>
      <c r="J195" s="1092">
        <v>8.752133424657535E-2</v>
      </c>
      <c r="K195" s="1092">
        <v>4.0739621917808215E-2</v>
      </c>
      <c r="L195" s="1092">
        <v>1.1886786301369865E-2</v>
      </c>
      <c r="M195" s="1092">
        <v>8.3323808219178067E-3</v>
      </c>
      <c r="N195" s="1092">
        <v>8.368167123287671E-3</v>
      </c>
      <c r="O195" s="1092">
        <v>1.3562986301369862E-2</v>
      </c>
      <c r="P195" s="1092">
        <v>6.604151780821918E-2</v>
      </c>
      <c r="Q195" s="1092">
        <v>0.1272087095890411</v>
      </c>
      <c r="R195" s="1092">
        <v>0.1576446465753425</v>
      </c>
      <c r="S195" s="1093">
        <v>13926</v>
      </c>
      <c r="T195" s="1095">
        <v>5.2299999999999999E-2</v>
      </c>
      <c r="U195" s="1095">
        <v>0.1045</v>
      </c>
      <c r="V195" s="1095">
        <v>0.13650000000000001</v>
      </c>
      <c r="W195" s="1095">
        <v>0.13650000000000001</v>
      </c>
      <c r="X195" s="1095">
        <v>0.13650000000000001</v>
      </c>
      <c r="Y195" s="289">
        <f t="shared" ref="Y195:Y217" si="9">IF(B195&lt;293000,15.84,43.33)</f>
        <v>43.33</v>
      </c>
      <c r="Z195" s="365" t="str">
        <f t="shared" ref="Z195:Z217" si="10">RIGHT(F195,1)</f>
        <v>4</v>
      </c>
    </row>
    <row r="196" spans="1:26" x14ac:dyDescent="0.25">
      <c r="A196" s="136">
        <f t="shared" ref="A196:A217" si="11">IF(B196="","",A195+1)</f>
        <v>195</v>
      </c>
      <c r="B196" s="1092">
        <v>732000</v>
      </c>
      <c r="C196" s="1093" t="s">
        <v>4</v>
      </c>
      <c r="D196" s="1092">
        <v>0.316</v>
      </c>
      <c r="E196" s="1094">
        <v>43738</v>
      </c>
      <c r="F196" s="1093" t="s">
        <v>10108</v>
      </c>
      <c r="G196" s="1092">
        <v>0.1496973342465753</v>
      </c>
      <c r="H196" s="1092">
        <v>0.13270181643835616</v>
      </c>
      <c r="I196" s="1092">
        <v>0.12424293698630136</v>
      </c>
      <c r="J196" s="1092">
        <v>9.1849860273972586E-2</v>
      </c>
      <c r="K196" s="1092">
        <v>6.0905660273972595E-2</v>
      </c>
      <c r="L196" s="1092">
        <v>2.953773424657534E-2</v>
      </c>
      <c r="M196" s="1092">
        <v>2.5333956164383564E-2</v>
      </c>
      <c r="N196" s="1092">
        <v>2.4292471232876707E-2</v>
      </c>
      <c r="O196" s="1092">
        <v>3.063288493150685E-2</v>
      </c>
      <c r="P196" s="1092">
        <v>7.8221178082191783E-2</v>
      </c>
      <c r="Q196" s="1092">
        <v>0.11503798630136987</v>
      </c>
      <c r="R196" s="1092">
        <v>0.1375461808219178</v>
      </c>
      <c r="S196" s="1093">
        <v>13925</v>
      </c>
      <c r="T196" s="1095">
        <v>4.1000000000000002E-2</v>
      </c>
      <c r="U196" s="1095">
        <v>8.2000000000000003E-2</v>
      </c>
      <c r="V196" s="1095">
        <v>5.0599999999999999E-2</v>
      </c>
      <c r="W196" s="1095">
        <v>5.0599999999999999E-2</v>
      </c>
      <c r="X196" s="1095">
        <v>5.0599999999999999E-2</v>
      </c>
      <c r="Y196" s="289">
        <f t="shared" si="9"/>
        <v>43.33</v>
      </c>
      <c r="Z196" s="365" t="str">
        <f t="shared" si="10"/>
        <v>3</v>
      </c>
    </row>
    <row r="197" spans="1:26" x14ac:dyDescent="0.25">
      <c r="A197" s="136">
        <f t="shared" si="11"/>
        <v>196</v>
      </c>
      <c r="B197" s="1092">
        <v>732000</v>
      </c>
      <c r="C197" s="1093" t="s">
        <v>4</v>
      </c>
      <c r="D197" s="1092">
        <v>0.43</v>
      </c>
      <c r="E197" s="1094">
        <v>43738</v>
      </c>
      <c r="F197" s="1093" t="s">
        <v>10106</v>
      </c>
      <c r="G197" s="1092">
        <v>0.12594739452054793</v>
      </c>
      <c r="H197" s="1092">
        <v>0.11245270958904106</v>
      </c>
      <c r="I197" s="1092">
        <v>0.11050340547945203</v>
      </c>
      <c r="J197" s="1092">
        <v>8.9160706849315055E-2</v>
      </c>
      <c r="K197" s="1092">
        <v>7.1499380821917799E-2</v>
      </c>
      <c r="L197" s="1092">
        <v>4.787509041095888E-2</v>
      </c>
      <c r="M197" s="1092">
        <v>4.5546224657534246E-2</v>
      </c>
      <c r="N197" s="1092">
        <v>4.4254509589041084E-2</v>
      </c>
      <c r="O197" s="1092">
        <v>4.8610575342465746E-2</v>
      </c>
      <c r="P197" s="1092">
        <v>8.1655413698630122E-2</v>
      </c>
      <c r="Q197" s="1092">
        <v>0.10349227123287673</v>
      </c>
      <c r="R197" s="1092">
        <v>0.11900231780821917</v>
      </c>
      <c r="S197" s="1093">
        <v>13924</v>
      </c>
      <c r="T197" s="1095">
        <v>3.1300000000000001E-2</v>
      </c>
      <c r="U197" s="1095">
        <v>6.25E-2</v>
      </c>
      <c r="V197" s="1095">
        <v>5.3600000000000002E-2</v>
      </c>
      <c r="W197" s="1095">
        <v>5.3600000000000002E-2</v>
      </c>
      <c r="X197" s="1095">
        <v>5.3600000000000002E-2</v>
      </c>
      <c r="Y197" s="289">
        <f t="shared" si="9"/>
        <v>43.33</v>
      </c>
      <c r="Z197" s="365" t="str">
        <f t="shared" si="10"/>
        <v>2</v>
      </c>
    </row>
    <row r="198" spans="1:26" x14ac:dyDescent="0.25">
      <c r="A198" s="136">
        <f t="shared" si="11"/>
        <v>197</v>
      </c>
      <c r="B198" s="1092">
        <v>732000</v>
      </c>
      <c r="C198" s="1093" t="s">
        <v>4</v>
      </c>
      <c r="D198" s="1092">
        <v>0.64600000000000002</v>
      </c>
      <c r="E198" s="1094">
        <v>43738</v>
      </c>
      <c r="F198" s="1093" t="s">
        <v>10109</v>
      </c>
      <c r="G198" s="1092">
        <v>9.9498613698630126E-2</v>
      </c>
      <c r="H198" s="1092">
        <v>8.9695260273972607E-2</v>
      </c>
      <c r="I198" s="1092">
        <v>9.359832876712329E-2</v>
      </c>
      <c r="J198" s="1092">
        <v>8.3728736986301358E-2</v>
      </c>
      <c r="K198" s="1092">
        <v>7.9856320547945212E-2</v>
      </c>
      <c r="L198" s="1092">
        <v>7.1655509589041086E-2</v>
      </c>
      <c r="M198" s="1092">
        <v>7.2140846575342463E-2</v>
      </c>
      <c r="N198" s="1092">
        <v>7.0272854794520528E-2</v>
      </c>
      <c r="O198" s="1092">
        <v>7.2021575342465768E-2</v>
      </c>
      <c r="P198" s="1092">
        <v>8.2929668493150699E-2</v>
      </c>
      <c r="Q198" s="1092">
        <v>8.9675600000000008E-2</v>
      </c>
      <c r="R198" s="1092">
        <v>9.4926684931506869E-2</v>
      </c>
      <c r="S198" s="1093">
        <v>13923</v>
      </c>
      <c r="T198" s="1095">
        <v>2.5600000000000001E-2</v>
      </c>
      <c r="U198" s="1095">
        <v>5.1200000000000002E-2</v>
      </c>
      <c r="V198" s="1095">
        <v>5.7500000000000002E-2</v>
      </c>
      <c r="W198" s="1095">
        <v>5.7500000000000002E-2</v>
      </c>
      <c r="X198" s="1095">
        <v>5.7500000000000002E-2</v>
      </c>
      <c r="Y198" s="289">
        <f t="shared" si="9"/>
        <v>43.33</v>
      </c>
      <c r="Z198" s="365" t="str">
        <f t="shared" si="10"/>
        <v>1</v>
      </c>
    </row>
    <row r="199" spans="1:26" x14ac:dyDescent="0.25">
      <c r="A199" s="136">
        <f t="shared" si="11"/>
        <v>198</v>
      </c>
      <c r="B199" s="1092">
        <v>732000</v>
      </c>
      <c r="C199" s="1093" t="s">
        <v>4</v>
      </c>
      <c r="D199" s="1092">
        <v>0.36399999999999999</v>
      </c>
      <c r="E199" s="1094">
        <v>43738</v>
      </c>
      <c r="F199" s="1093" t="s">
        <v>10105</v>
      </c>
      <c r="G199" s="1092">
        <v>0.13673210136986305</v>
      </c>
      <c r="H199" s="1092">
        <v>0.12166542465753423</v>
      </c>
      <c r="I199" s="1092">
        <v>0.11620331780821916</v>
      </c>
      <c r="J199" s="1092">
        <v>8.8991498630136973E-2</v>
      </c>
      <c r="K199" s="1092">
        <v>6.5579032876712351E-2</v>
      </c>
      <c r="L199" s="1092">
        <v>4.0966038356164393E-2</v>
      </c>
      <c r="M199" s="1092">
        <v>3.7846093150684941E-2</v>
      </c>
      <c r="N199" s="1092">
        <v>3.6534712328767129E-2</v>
      </c>
      <c r="O199" s="1092">
        <v>4.1871435616438364E-2</v>
      </c>
      <c r="P199" s="1092">
        <v>7.877939726027397E-2</v>
      </c>
      <c r="Q199" s="1092">
        <v>0.10826279178082195</v>
      </c>
      <c r="R199" s="1092">
        <v>0.12656815616438358</v>
      </c>
      <c r="S199" s="1093">
        <v>13927</v>
      </c>
      <c r="T199" s="1095">
        <v>3.6499999999999998E-2</v>
      </c>
      <c r="U199" s="1095">
        <v>7.2900000000000006E-2</v>
      </c>
      <c r="V199" s="1095">
        <v>5.3800000000000001E-2</v>
      </c>
      <c r="W199" s="1095">
        <v>5.3800000000000001E-2</v>
      </c>
      <c r="X199" s="1095">
        <v>5.3800000000000001E-2</v>
      </c>
      <c r="Y199" s="289">
        <f t="shared" si="9"/>
        <v>43.33</v>
      </c>
      <c r="Z199" s="365" t="str">
        <f t="shared" si="10"/>
        <v>B</v>
      </c>
    </row>
    <row r="200" spans="1:26" x14ac:dyDescent="0.25">
      <c r="A200" s="136">
        <f t="shared" si="11"/>
        <v>199</v>
      </c>
      <c r="B200" s="1092">
        <v>732000</v>
      </c>
      <c r="C200" s="1093" t="s">
        <v>3</v>
      </c>
      <c r="D200" s="1092">
        <v>0.23599999999999999</v>
      </c>
      <c r="E200" s="1094">
        <v>43738</v>
      </c>
      <c r="F200" s="1093" t="s">
        <v>10107</v>
      </c>
      <c r="G200" s="1092">
        <v>0.18623863013698633</v>
      </c>
      <c r="H200" s="1092">
        <v>0.15831444931506847</v>
      </c>
      <c r="I200" s="1092">
        <v>0.13875282465753425</v>
      </c>
      <c r="J200" s="1092">
        <v>8.549921643835616E-2</v>
      </c>
      <c r="K200" s="1092">
        <v>3.3270950684931501E-2</v>
      </c>
      <c r="L200" s="1092">
        <v>1.0957419178082189E-2</v>
      </c>
      <c r="M200" s="1092">
        <v>1.0050772602739724E-2</v>
      </c>
      <c r="N200" s="1092">
        <v>9.8699506849315079E-3</v>
      </c>
      <c r="O200" s="1092">
        <v>1.3513852054794521E-2</v>
      </c>
      <c r="P200" s="1092">
        <v>6.5264150684931521E-2</v>
      </c>
      <c r="Q200" s="1092">
        <v>0.12856723287671232</v>
      </c>
      <c r="R200" s="1092">
        <v>0.1597005506849315</v>
      </c>
      <c r="S200" s="1093">
        <v>13893</v>
      </c>
      <c r="T200" s="1095">
        <v>2.69E-2</v>
      </c>
      <c r="U200" s="1095">
        <v>5.3800000000000001E-2</v>
      </c>
      <c r="V200" s="1095">
        <v>7.3599999999999999E-2</v>
      </c>
      <c r="W200" s="1095">
        <v>7.3599999999999999E-2</v>
      </c>
      <c r="X200" s="1095">
        <v>7.3599999999999999E-2</v>
      </c>
      <c r="Y200" s="289">
        <f t="shared" si="9"/>
        <v>43.33</v>
      </c>
      <c r="Z200" s="365" t="str">
        <f t="shared" si="10"/>
        <v>4</v>
      </c>
    </row>
    <row r="201" spans="1:26" x14ac:dyDescent="0.25">
      <c r="A201" s="136">
        <f t="shared" si="11"/>
        <v>200</v>
      </c>
      <c r="B201" s="1092">
        <v>732000</v>
      </c>
      <c r="C201" s="1093" t="s">
        <v>3</v>
      </c>
      <c r="D201" s="1092">
        <v>0.308</v>
      </c>
      <c r="E201" s="1094">
        <v>43738</v>
      </c>
      <c r="F201" s="1093" t="s">
        <v>10108</v>
      </c>
      <c r="G201" s="1092">
        <v>0.15870977534246575</v>
      </c>
      <c r="H201" s="1092">
        <v>0.13659774794520543</v>
      </c>
      <c r="I201" s="1092">
        <v>0.12604698630136985</v>
      </c>
      <c r="J201" s="1092">
        <v>8.9685101369863018E-2</v>
      </c>
      <c r="K201" s="1092">
        <v>5.5472189041095889E-2</v>
      </c>
      <c r="L201" s="1092">
        <v>2.8315816438356161E-2</v>
      </c>
      <c r="M201" s="1092">
        <v>1.8777646575342467E-2</v>
      </c>
      <c r="N201" s="1092">
        <v>1.8790753424657525E-2</v>
      </c>
      <c r="O201" s="1092">
        <v>3.3463175342465748E-2</v>
      </c>
      <c r="P201" s="1092">
        <v>7.5965684931506849E-2</v>
      </c>
      <c r="Q201" s="1092">
        <v>0.11822493424657529</v>
      </c>
      <c r="R201" s="1092">
        <v>0.13995018904109585</v>
      </c>
      <c r="S201" s="1093">
        <v>13892</v>
      </c>
      <c r="T201" s="1095">
        <v>2.8799999999999999E-2</v>
      </c>
      <c r="U201" s="1095">
        <v>5.7500000000000002E-2</v>
      </c>
      <c r="V201" s="1095">
        <v>9.9500000000000005E-2</v>
      </c>
      <c r="W201" s="1095">
        <v>9.9500000000000005E-2</v>
      </c>
      <c r="X201" s="1095">
        <v>9.9500000000000005E-2</v>
      </c>
      <c r="Y201" s="289">
        <f t="shared" si="9"/>
        <v>43.33</v>
      </c>
      <c r="Z201" s="365" t="str">
        <f t="shared" si="10"/>
        <v>3</v>
      </c>
    </row>
    <row r="202" spans="1:26" x14ac:dyDescent="0.25">
      <c r="A202" s="136">
        <f t="shared" si="11"/>
        <v>201</v>
      </c>
      <c r="B202" s="1092">
        <v>732000</v>
      </c>
      <c r="C202" s="1093" t="s">
        <v>3</v>
      </c>
      <c r="D202" s="1092">
        <v>0.43</v>
      </c>
      <c r="E202" s="1094">
        <v>43738</v>
      </c>
      <c r="F202" s="1093" t="s">
        <v>10106</v>
      </c>
      <c r="G202" s="1092">
        <v>0.13080535068493154</v>
      </c>
      <c r="H202" s="1092">
        <v>0.11439923287671233</v>
      </c>
      <c r="I202" s="1092">
        <v>0.11117870136986303</v>
      </c>
      <c r="J202" s="1092">
        <v>8.7573942465753424E-2</v>
      </c>
      <c r="K202" s="1092">
        <v>6.7211257534246588E-2</v>
      </c>
      <c r="L202" s="1092">
        <v>4.8180635616438365E-2</v>
      </c>
      <c r="M202" s="1092">
        <v>4.2570772602739726E-2</v>
      </c>
      <c r="N202" s="1092">
        <v>4.2166583561643829E-2</v>
      </c>
      <c r="O202" s="1092">
        <v>5.1453219178082196E-2</v>
      </c>
      <c r="P202" s="1092">
        <v>7.9135671232876723E-2</v>
      </c>
      <c r="Q202" s="1092">
        <v>0.10467120821917809</v>
      </c>
      <c r="R202" s="1092">
        <v>0.12065342465753426</v>
      </c>
      <c r="S202" s="1093">
        <v>13891</v>
      </c>
      <c r="T202" s="1095">
        <v>2.53E-2</v>
      </c>
      <c r="U202" s="1095">
        <v>5.0599999999999999E-2</v>
      </c>
      <c r="V202" s="1095">
        <v>0.1326</v>
      </c>
      <c r="W202" s="1095">
        <v>0.1326</v>
      </c>
      <c r="X202" s="1095">
        <v>0.1326</v>
      </c>
      <c r="Y202" s="289">
        <f t="shared" si="9"/>
        <v>43.33</v>
      </c>
      <c r="Z202" s="365" t="str">
        <f t="shared" si="10"/>
        <v>2</v>
      </c>
    </row>
    <row r="203" spans="1:26" x14ac:dyDescent="0.25">
      <c r="A203" s="136">
        <f t="shared" si="11"/>
        <v>202</v>
      </c>
      <c r="B203" s="1092">
        <v>732000</v>
      </c>
      <c r="C203" s="1093" t="s">
        <v>29</v>
      </c>
      <c r="D203" s="1092">
        <v>0.435</v>
      </c>
      <c r="E203" s="1094">
        <v>43738</v>
      </c>
      <c r="F203" s="1093" t="s">
        <v>10106</v>
      </c>
      <c r="G203" s="1092">
        <v>0.12698599999999999</v>
      </c>
      <c r="H203" s="1092">
        <v>0.11139945479452054</v>
      </c>
      <c r="I203" s="1092">
        <v>0.10956596438356164</v>
      </c>
      <c r="J203" s="1092">
        <v>8.7338849315068481E-2</v>
      </c>
      <c r="K203" s="1092">
        <v>6.8870399999999998E-2</v>
      </c>
      <c r="L203" s="1092">
        <v>5.03067808219178E-2</v>
      </c>
      <c r="M203" s="1092">
        <v>4.5261326027397256E-2</v>
      </c>
      <c r="N203" s="1092">
        <v>4.5549991780821905E-2</v>
      </c>
      <c r="O203" s="1092">
        <v>5.5186136986301371E-2</v>
      </c>
      <c r="P203" s="1092">
        <v>8.0293076712328756E-2</v>
      </c>
      <c r="Q203" s="1092">
        <v>0.10206766575342463</v>
      </c>
      <c r="R203" s="1092">
        <v>0.11717435342465754</v>
      </c>
      <c r="S203" s="1093">
        <v>13825</v>
      </c>
      <c r="T203" s="1095">
        <v>5.0200000000000002E-2</v>
      </c>
      <c r="U203" s="1095">
        <v>0.1004</v>
      </c>
      <c r="V203" s="1095">
        <v>5.0099999999999999E-2</v>
      </c>
      <c r="W203" s="1095">
        <v>5.0099999999999999E-2</v>
      </c>
      <c r="X203" s="1095">
        <v>5.0099999999999999E-2</v>
      </c>
      <c r="Y203" s="289">
        <f t="shared" si="9"/>
        <v>43.33</v>
      </c>
      <c r="Z203" s="365" t="str">
        <f t="shared" si="10"/>
        <v>2</v>
      </c>
    </row>
    <row r="204" spans="1:26" x14ac:dyDescent="0.25">
      <c r="A204" s="136">
        <f t="shared" si="11"/>
        <v>203</v>
      </c>
      <c r="B204" s="1092">
        <v>732000</v>
      </c>
      <c r="C204" s="1093" t="s">
        <v>29</v>
      </c>
      <c r="D204" s="1092">
        <v>0.61099999999999999</v>
      </c>
      <c r="E204" s="1094">
        <v>43738</v>
      </c>
      <c r="F204" s="1093" t="s">
        <v>10109</v>
      </c>
      <c r="G204" s="1092">
        <v>0.10145170410958898</v>
      </c>
      <c r="H204" s="1092">
        <v>9.0871506849315067E-2</v>
      </c>
      <c r="I204" s="1092">
        <v>9.4294156164383552E-2</v>
      </c>
      <c r="J204" s="1092">
        <v>8.5270917808219146E-2</v>
      </c>
      <c r="K204" s="1092">
        <v>7.9471745205479435E-2</v>
      </c>
      <c r="L204" s="1092">
        <v>6.9443427397260241E-2</v>
      </c>
      <c r="M204" s="1092">
        <v>6.9094602739726008E-2</v>
      </c>
      <c r="N204" s="1092">
        <v>6.8935652054794516E-2</v>
      </c>
      <c r="O204" s="1092">
        <v>7.1792438356164362E-2</v>
      </c>
      <c r="P204" s="1092">
        <v>8.4173326027397258E-2</v>
      </c>
      <c r="Q204" s="1092">
        <v>9.0706619178082176E-2</v>
      </c>
      <c r="R204" s="1092">
        <v>9.4493904109589022E-2</v>
      </c>
      <c r="S204" s="1093">
        <v>13824</v>
      </c>
      <c r="T204" s="1095">
        <v>3.5400000000000001E-2</v>
      </c>
      <c r="U204" s="1095">
        <v>7.0699999999999999E-2</v>
      </c>
      <c r="V204" s="1095">
        <v>7.0699999999999999E-2</v>
      </c>
      <c r="W204" s="1095">
        <v>7.0699999999999999E-2</v>
      </c>
      <c r="X204" s="1095">
        <v>7.0699999999999999E-2</v>
      </c>
      <c r="Y204" s="289">
        <f t="shared" si="9"/>
        <v>43.33</v>
      </c>
      <c r="Z204" s="365" t="str">
        <f t="shared" si="10"/>
        <v>1</v>
      </c>
    </row>
    <row r="205" spans="1:26" x14ac:dyDescent="0.25">
      <c r="A205" s="136">
        <f t="shared" si="11"/>
        <v>204</v>
      </c>
      <c r="B205" s="1092">
        <v>732000</v>
      </c>
      <c r="C205" s="1093" t="s">
        <v>29</v>
      </c>
      <c r="D205" s="1092">
        <v>0.36899999999999999</v>
      </c>
      <c r="E205" s="1094">
        <v>43738</v>
      </c>
      <c r="F205" s="1093" t="s">
        <v>10105</v>
      </c>
      <c r="G205" s="1092">
        <v>0.13763701917808219</v>
      </c>
      <c r="H205" s="1092">
        <v>0.12003684383561644</v>
      </c>
      <c r="I205" s="1092">
        <v>0.11518044657534249</v>
      </c>
      <c r="J205" s="1092">
        <v>8.8104920547945206E-2</v>
      </c>
      <c r="K205" s="1092">
        <v>6.4355638356164382E-2</v>
      </c>
      <c r="L205" s="1092">
        <v>4.2362191780821901E-2</v>
      </c>
      <c r="M205" s="1092">
        <v>3.6047841095890418E-2</v>
      </c>
      <c r="N205" s="1092">
        <v>3.7130509589041093E-2</v>
      </c>
      <c r="O205" s="1092">
        <v>4.8486901369863014E-2</v>
      </c>
      <c r="P205" s="1092">
        <v>7.941786849315069E-2</v>
      </c>
      <c r="Q205" s="1092">
        <v>0.10721059452054793</v>
      </c>
      <c r="R205" s="1092">
        <v>0.12402922465753423</v>
      </c>
      <c r="S205" s="1093">
        <v>13828</v>
      </c>
      <c r="T205" s="1095">
        <v>5.3699999999999998E-2</v>
      </c>
      <c r="U205" s="1095">
        <v>0.10730000000000001</v>
      </c>
      <c r="V205" s="1095">
        <v>0.1678</v>
      </c>
      <c r="W205" s="1095">
        <v>0.1678</v>
      </c>
      <c r="X205" s="1095">
        <v>0.1678</v>
      </c>
      <c r="Y205" s="289">
        <f t="shared" si="9"/>
        <v>43.33</v>
      </c>
      <c r="Z205" s="365" t="str">
        <f t="shared" si="10"/>
        <v>B</v>
      </c>
    </row>
    <row r="206" spans="1:26" x14ac:dyDescent="0.25">
      <c r="A206" s="136">
        <f t="shared" si="11"/>
        <v>205</v>
      </c>
      <c r="B206" s="1092">
        <v>732000</v>
      </c>
      <c r="C206" s="1093" t="s">
        <v>28</v>
      </c>
      <c r="D206" s="1092">
        <v>0.24199999999999999</v>
      </c>
      <c r="E206" s="1094">
        <v>43738</v>
      </c>
      <c r="F206" s="1093" t="s">
        <v>10107</v>
      </c>
      <c r="G206" s="1092">
        <v>0.17795950958904114</v>
      </c>
      <c r="H206" s="1092">
        <v>0.15188327671232876</v>
      </c>
      <c r="I206" s="1092">
        <v>0.1361807041095891</v>
      </c>
      <c r="J206" s="1092">
        <v>8.6139216438356189E-2</v>
      </c>
      <c r="K206" s="1092">
        <v>3.9784323287671237E-2</v>
      </c>
      <c r="L206" s="1092">
        <v>1.3699087671232882E-2</v>
      </c>
      <c r="M206" s="1092">
        <v>1.2952498630136989E-2</v>
      </c>
      <c r="N206" s="1092">
        <v>1.3223876712328771E-2</v>
      </c>
      <c r="O206" s="1092">
        <v>1.9260887671232879E-2</v>
      </c>
      <c r="P206" s="1092">
        <v>6.967270684931505E-2</v>
      </c>
      <c r="Q206" s="1092">
        <v>0.12347852876712334</v>
      </c>
      <c r="R206" s="1092">
        <v>0.15576538356164385</v>
      </c>
      <c r="S206" s="1093">
        <v>13794</v>
      </c>
      <c r="T206" s="1095">
        <v>8.3900000000000002E-2</v>
      </c>
      <c r="U206" s="1095">
        <v>0.1678</v>
      </c>
      <c r="V206" s="1095">
        <v>0.10730000000000001</v>
      </c>
      <c r="W206" s="1095">
        <v>0.10730000000000001</v>
      </c>
      <c r="X206" s="1095">
        <v>0.10730000000000001</v>
      </c>
      <c r="Y206" s="289">
        <f t="shared" si="9"/>
        <v>43.33</v>
      </c>
      <c r="Z206" s="365" t="str">
        <f t="shared" si="10"/>
        <v>4</v>
      </c>
    </row>
    <row r="207" spans="1:26" x14ac:dyDescent="0.25">
      <c r="A207" s="136">
        <f t="shared" si="11"/>
        <v>206</v>
      </c>
      <c r="B207" s="1092">
        <v>732000</v>
      </c>
      <c r="C207" s="1093" t="s">
        <v>28</v>
      </c>
      <c r="D207" s="1092">
        <v>0.307</v>
      </c>
      <c r="E207" s="1094">
        <v>43738</v>
      </c>
      <c r="F207" s="1093" t="s">
        <v>10108</v>
      </c>
      <c r="G207" s="1092">
        <v>0.15248202191780821</v>
      </c>
      <c r="H207" s="1092">
        <v>0.13208893150684936</v>
      </c>
      <c r="I207" s="1092">
        <v>0.12333129315068495</v>
      </c>
      <c r="J207" s="1092">
        <v>9.0113838356164377E-2</v>
      </c>
      <c r="K207" s="1092">
        <v>5.8560550684931489E-2</v>
      </c>
      <c r="L207" s="1092">
        <v>3.1344893150684922E-2</v>
      </c>
      <c r="M207" s="1092">
        <v>2.1991027397260266E-2</v>
      </c>
      <c r="N207" s="1092">
        <v>2.3648717808219182E-2</v>
      </c>
      <c r="O207" s="1092">
        <v>3.9047726027397263E-2</v>
      </c>
      <c r="P207" s="1092">
        <v>7.7856695890410985E-2</v>
      </c>
      <c r="Q207" s="1092">
        <v>0.11429172876712333</v>
      </c>
      <c r="R207" s="1092">
        <v>0.13524257534246573</v>
      </c>
      <c r="S207" s="1093">
        <v>13793</v>
      </c>
      <c r="T207" s="1095">
        <v>6.83E-2</v>
      </c>
      <c r="U207" s="1095">
        <v>0.13650000000000001</v>
      </c>
      <c r="V207" s="1095">
        <v>0.13650000000000001</v>
      </c>
      <c r="W207" s="1095">
        <v>0.13650000000000001</v>
      </c>
      <c r="X207" s="1095">
        <v>0.13650000000000001</v>
      </c>
      <c r="Y207" s="289">
        <f t="shared" si="9"/>
        <v>43.33</v>
      </c>
      <c r="Z207" s="365" t="str">
        <f t="shared" si="10"/>
        <v>3</v>
      </c>
    </row>
    <row r="208" spans="1:26" x14ac:dyDescent="0.25">
      <c r="A208" s="136">
        <f t="shared" si="11"/>
        <v>207</v>
      </c>
      <c r="B208" s="1092">
        <v>732000</v>
      </c>
      <c r="C208" s="1093" t="s">
        <v>28</v>
      </c>
      <c r="D208" s="1092">
        <v>0.435</v>
      </c>
      <c r="E208" s="1094">
        <v>43738</v>
      </c>
      <c r="F208" s="1093" t="s">
        <v>10106</v>
      </c>
      <c r="G208" s="1092">
        <v>0.12698599999999999</v>
      </c>
      <c r="H208" s="1092">
        <v>0.11139945479452054</v>
      </c>
      <c r="I208" s="1092">
        <v>0.10956596438356164</v>
      </c>
      <c r="J208" s="1092">
        <v>8.7338849315068481E-2</v>
      </c>
      <c r="K208" s="1092">
        <v>6.8870399999999998E-2</v>
      </c>
      <c r="L208" s="1092">
        <v>5.03067808219178E-2</v>
      </c>
      <c r="M208" s="1092">
        <v>4.5261326027397256E-2</v>
      </c>
      <c r="N208" s="1092">
        <v>4.5549991780821905E-2</v>
      </c>
      <c r="O208" s="1092">
        <v>5.5186136986301371E-2</v>
      </c>
      <c r="P208" s="1092">
        <v>8.0293076712328756E-2</v>
      </c>
      <c r="Q208" s="1092">
        <v>0.10206766575342463</v>
      </c>
      <c r="R208" s="1092">
        <v>0.11717435342465754</v>
      </c>
      <c r="S208" s="1093">
        <v>13792</v>
      </c>
      <c r="T208" s="1095">
        <v>5.0200000000000002E-2</v>
      </c>
      <c r="U208" s="1095">
        <v>0.1004</v>
      </c>
      <c r="V208" s="1095">
        <v>0.1678</v>
      </c>
      <c r="W208" s="1095">
        <v>0.1678</v>
      </c>
      <c r="X208" s="1095">
        <v>0.1678</v>
      </c>
      <c r="Y208" s="289">
        <f t="shared" si="9"/>
        <v>43.33</v>
      </c>
      <c r="Z208" s="365" t="str">
        <f t="shared" si="10"/>
        <v>2</v>
      </c>
    </row>
    <row r="209" spans="1:26" x14ac:dyDescent="0.25">
      <c r="A209" s="136">
        <f t="shared" si="11"/>
        <v>208</v>
      </c>
      <c r="B209" s="1092">
        <v>732000</v>
      </c>
      <c r="C209" s="1093" t="s">
        <v>28</v>
      </c>
      <c r="D209" s="1092">
        <v>0.61099999999999999</v>
      </c>
      <c r="E209" s="1094">
        <v>43738</v>
      </c>
      <c r="F209" s="1093" t="s">
        <v>10109</v>
      </c>
      <c r="G209" s="1092">
        <v>0.10145170410958898</v>
      </c>
      <c r="H209" s="1092">
        <v>9.0871506849315067E-2</v>
      </c>
      <c r="I209" s="1092">
        <v>9.4294156164383552E-2</v>
      </c>
      <c r="J209" s="1092">
        <v>8.5270917808219146E-2</v>
      </c>
      <c r="K209" s="1092">
        <v>7.9471745205479435E-2</v>
      </c>
      <c r="L209" s="1092">
        <v>6.9443427397260241E-2</v>
      </c>
      <c r="M209" s="1092">
        <v>6.9094602739726008E-2</v>
      </c>
      <c r="N209" s="1092">
        <v>6.8935652054794516E-2</v>
      </c>
      <c r="O209" s="1092">
        <v>7.1792438356164362E-2</v>
      </c>
      <c r="P209" s="1092">
        <v>8.4173326027397258E-2</v>
      </c>
      <c r="Q209" s="1092">
        <v>9.0706619178082176E-2</v>
      </c>
      <c r="R209" s="1092">
        <v>9.4493904109589022E-2</v>
      </c>
      <c r="S209" s="1093">
        <v>13791</v>
      </c>
      <c r="T209" s="1095">
        <v>3.5400000000000001E-2</v>
      </c>
      <c r="U209" s="1095">
        <v>7.0699999999999999E-2</v>
      </c>
      <c r="V209" s="1095">
        <v>7.0699999999999999E-2</v>
      </c>
      <c r="W209" s="1095">
        <v>7.0699999999999999E-2</v>
      </c>
      <c r="X209" s="1095">
        <v>7.0699999999999999E-2</v>
      </c>
      <c r="Y209" s="289">
        <f t="shared" si="9"/>
        <v>43.33</v>
      </c>
      <c r="Z209" s="365" t="str">
        <f t="shared" si="10"/>
        <v>1</v>
      </c>
    </row>
    <row r="210" spans="1:26" x14ac:dyDescent="0.25">
      <c r="A210" s="136">
        <f t="shared" si="11"/>
        <v>209</v>
      </c>
      <c r="B210" s="1092">
        <v>732000</v>
      </c>
      <c r="C210" s="1093" t="s">
        <v>28</v>
      </c>
      <c r="D210" s="1092">
        <v>0.36899999999999999</v>
      </c>
      <c r="E210" s="1094">
        <v>43738</v>
      </c>
      <c r="F210" s="1093" t="s">
        <v>10105</v>
      </c>
      <c r="G210" s="1092">
        <v>0.13763701917808219</v>
      </c>
      <c r="H210" s="1092">
        <v>0.12003684383561644</v>
      </c>
      <c r="I210" s="1092">
        <v>0.11518044657534249</v>
      </c>
      <c r="J210" s="1092">
        <v>8.8104920547945206E-2</v>
      </c>
      <c r="K210" s="1092">
        <v>6.4355638356164382E-2</v>
      </c>
      <c r="L210" s="1092">
        <v>4.2362191780821901E-2</v>
      </c>
      <c r="M210" s="1092">
        <v>3.6047841095890418E-2</v>
      </c>
      <c r="N210" s="1092">
        <v>3.7130509589041093E-2</v>
      </c>
      <c r="O210" s="1092">
        <v>4.8486901369863014E-2</v>
      </c>
      <c r="P210" s="1092">
        <v>7.941786849315069E-2</v>
      </c>
      <c r="Q210" s="1092">
        <v>0.10721059452054793</v>
      </c>
      <c r="R210" s="1092">
        <v>0.12402922465753423</v>
      </c>
      <c r="S210" s="1093">
        <v>13795</v>
      </c>
      <c r="T210" s="1095">
        <v>5.3699999999999998E-2</v>
      </c>
      <c r="U210" s="1095">
        <v>0.10730000000000001</v>
      </c>
      <c r="V210" s="1095">
        <v>0.1004</v>
      </c>
      <c r="W210" s="1095">
        <v>0.1004</v>
      </c>
      <c r="X210" s="1095">
        <v>0.1004</v>
      </c>
      <c r="Y210" s="289">
        <f t="shared" si="9"/>
        <v>43.33</v>
      </c>
      <c r="Z210" s="365" t="str">
        <f t="shared" si="10"/>
        <v>B</v>
      </c>
    </row>
    <row r="211" spans="1:26" x14ac:dyDescent="0.25">
      <c r="A211" s="136">
        <f t="shared" si="11"/>
        <v>210</v>
      </c>
      <c r="B211" s="1092">
        <v>732000</v>
      </c>
      <c r="C211" s="1093" t="s">
        <v>1</v>
      </c>
      <c r="D211" s="1092">
        <v>0.312</v>
      </c>
      <c r="E211" s="1094">
        <v>43738</v>
      </c>
      <c r="F211" s="1093" t="s">
        <v>10108</v>
      </c>
      <c r="G211" s="1092">
        <v>0.15440024383561649</v>
      </c>
      <c r="H211" s="1092">
        <v>0.13502003013698632</v>
      </c>
      <c r="I211" s="1092">
        <v>0.12437730958904111</v>
      </c>
      <c r="J211" s="1092">
        <v>8.9650041095890462E-2</v>
      </c>
      <c r="K211" s="1092">
        <v>5.5433509589041134E-2</v>
      </c>
      <c r="L211" s="1092">
        <v>2.9829142465753425E-2</v>
      </c>
      <c r="M211" s="1092">
        <v>2.3884969863013701E-2</v>
      </c>
      <c r="N211" s="1092">
        <v>2.3362104109589048E-2</v>
      </c>
      <c r="O211" s="1092">
        <v>3.3629947945205491E-2</v>
      </c>
      <c r="P211" s="1092">
        <v>7.6110375342465758E-2</v>
      </c>
      <c r="Q211" s="1092">
        <v>0.11671703835616443</v>
      </c>
      <c r="R211" s="1092">
        <v>0.1375852876712329</v>
      </c>
      <c r="S211" s="1093">
        <v>13661</v>
      </c>
      <c r="T211" s="1095">
        <v>5.7000000000000002E-2</v>
      </c>
      <c r="U211" s="1095">
        <v>0.114</v>
      </c>
      <c r="V211" s="1095">
        <v>0.10730000000000001</v>
      </c>
      <c r="W211" s="1095">
        <v>0.10730000000000001</v>
      </c>
      <c r="X211" s="1095">
        <v>0.10730000000000001</v>
      </c>
      <c r="Y211" s="289">
        <f t="shared" si="9"/>
        <v>43.33</v>
      </c>
      <c r="Z211" s="365" t="str">
        <f t="shared" si="10"/>
        <v>3</v>
      </c>
    </row>
    <row r="212" spans="1:26" x14ac:dyDescent="0.25">
      <c r="A212" s="136">
        <f t="shared" si="11"/>
        <v>211</v>
      </c>
      <c r="B212" s="1092">
        <v>732000</v>
      </c>
      <c r="C212" s="1093" t="s">
        <v>1</v>
      </c>
      <c r="D212" s="1092">
        <v>0.55800000000000005</v>
      </c>
      <c r="E212" s="1094">
        <v>43738</v>
      </c>
      <c r="F212" s="1093" t="s">
        <v>10109</v>
      </c>
      <c r="G212" s="1092">
        <v>0.10323391780821919</v>
      </c>
      <c r="H212" s="1092">
        <v>9.2826726027397277E-2</v>
      </c>
      <c r="I212" s="1092">
        <v>9.480147945205479E-2</v>
      </c>
      <c r="J212" s="1092">
        <v>8.4912991780821914E-2</v>
      </c>
      <c r="K212" s="1092">
        <v>7.8301610958904103E-2</v>
      </c>
      <c r="L212" s="1092">
        <v>6.9774704109589053E-2</v>
      </c>
      <c r="M212" s="1092">
        <v>6.9876789041095899E-2</v>
      </c>
      <c r="N212" s="1092">
        <v>6.7970178082191787E-2</v>
      </c>
      <c r="O212" s="1092">
        <v>7.1918309589041093E-2</v>
      </c>
      <c r="P212" s="1092">
        <v>8.5396953424657529E-2</v>
      </c>
      <c r="Q212" s="1092">
        <v>9.2859698630136989E-2</v>
      </c>
      <c r="R212" s="1092">
        <v>8.8126641095890412E-2</v>
      </c>
      <c r="S212" s="1093">
        <v>13659</v>
      </c>
      <c r="T212" s="1095">
        <v>3.2099999999999997E-2</v>
      </c>
      <c r="U212" s="1095">
        <v>6.4199999999999993E-2</v>
      </c>
      <c r="V212" s="1095">
        <v>0.13650000000000001</v>
      </c>
      <c r="W212" s="1095">
        <v>0.13650000000000001</v>
      </c>
      <c r="X212" s="1095">
        <v>0.13650000000000001</v>
      </c>
      <c r="Y212" s="289">
        <f t="shared" si="9"/>
        <v>43.33</v>
      </c>
      <c r="Z212" s="365" t="str">
        <f t="shared" si="10"/>
        <v>1</v>
      </c>
    </row>
    <row r="213" spans="1:26" x14ac:dyDescent="0.25">
      <c r="A213" s="136">
        <f t="shared" si="11"/>
        <v>212</v>
      </c>
      <c r="B213" s="1092">
        <v>732000</v>
      </c>
      <c r="C213" s="1093" t="s">
        <v>0</v>
      </c>
      <c r="D213" s="1092">
        <v>0.57899999999999996</v>
      </c>
      <c r="E213" s="1094">
        <v>43738</v>
      </c>
      <c r="F213" s="1093" t="s">
        <v>10109</v>
      </c>
      <c r="G213" s="1092">
        <v>0.10239204931506848</v>
      </c>
      <c r="H213" s="1092">
        <v>9.2113843835616424E-2</v>
      </c>
      <c r="I213" s="1092">
        <v>9.4497742465753404E-2</v>
      </c>
      <c r="J213" s="1092">
        <v>8.4676117808219153E-2</v>
      </c>
      <c r="K213" s="1092">
        <v>7.8344158904109576E-2</v>
      </c>
      <c r="L213" s="1092">
        <v>7.008517260273972E-2</v>
      </c>
      <c r="M213" s="1092">
        <v>7.0847646575342454E-2</v>
      </c>
      <c r="N213" s="1092">
        <v>6.7969868493150676E-2</v>
      </c>
      <c r="O213" s="1092">
        <v>7.1177945205479431E-2</v>
      </c>
      <c r="P213" s="1092">
        <v>8.3713441095890365E-2</v>
      </c>
      <c r="Q213" s="1092">
        <v>9.1372567123287632E-2</v>
      </c>
      <c r="R213" s="1092">
        <v>9.2809446575342458E-2</v>
      </c>
      <c r="S213" s="1093">
        <v>13626</v>
      </c>
      <c r="T213" s="1095">
        <v>3.0499999999999999E-2</v>
      </c>
      <c r="U213" s="1095">
        <v>6.0999999999999999E-2</v>
      </c>
      <c r="V213" s="1095">
        <v>0.1678</v>
      </c>
      <c r="W213" s="1095">
        <v>0.1678</v>
      </c>
      <c r="X213" s="1095">
        <v>0.1678</v>
      </c>
      <c r="Y213" s="289">
        <f t="shared" si="9"/>
        <v>43.33</v>
      </c>
      <c r="Z213" s="365" t="str">
        <f t="shared" si="10"/>
        <v>1</v>
      </c>
    </row>
    <row r="214" spans="1:26" x14ac:dyDescent="0.25">
      <c r="A214" s="136">
        <f t="shared" si="11"/>
        <v>213</v>
      </c>
      <c r="B214" s="1092">
        <v>732000</v>
      </c>
      <c r="C214" s="1093" t="s">
        <v>0</v>
      </c>
      <c r="D214" s="1092">
        <v>0.434</v>
      </c>
      <c r="E214" s="1094">
        <v>43738</v>
      </c>
      <c r="F214" s="1093" t="s">
        <v>10106</v>
      </c>
      <c r="G214" s="1092">
        <v>0.12713094794520544</v>
      </c>
      <c r="H214" s="1092">
        <v>0.11333910410958901</v>
      </c>
      <c r="I214" s="1092">
        <v>0.11076011232876709</v>
      </c>
      <c r="J214" s="1092">
        <v>8.8896027397260255E-2</v>
      </c>
      <c r="K214" s="1092">
        <v>7.0978750684931494E-2</v>
      </c>
      <c r="L214" s="1092">
        <v>4.7848391780821918E-2</v>
      </c>
      <c r="M214" s="1092">
        <v>4.5181917808219174E-2</v>
      </c>
      <c r="N214" s="1092">
        <v>4.3686509589041092E-2</v>
      </c>
      <c r="O214" s="1092">
        <v>4.8717953424657533E-2</v>
      </c>
      <c r="P214" s="1092">
        <v>8.1409545205479425E-2</v>
      </c>
      <c r="Q214" s="1092">
        <v>0.10383159178082192</v>
      </c>
      <c r="R214" s="1092">
        <v>0.11821914794520548</v>
      </c>
      <c r="S214" s="1093">
        <v>13627</v>
      </c>
      <c r="T214" s="1095">
        <v>3.9600000000000003E-2</v>
      </c>
      <c r="U214" s="1095">
        <v>7.9100000000000004E-2</v>
      </c>
      <c r="V214" s="1095">
        <v>7.0699999999999999E-2</v>
      </c>
      <c r="W214" s="1095">
        <v>7.0699999999999999E-2</v>
      </c>
      <c r="X214" s="1095">
        <v>7.0699999999999999E-2</v>
      </c>
      <c r="Y214" s="289">
        <f t="shared" si="9"/>
        <v>43.33</v>
      </c>
      <c r="Z214" s="365" t="str">
        <f t="shared" si="10"/>
        <v>2</v>
      </c>
    </row>
    <row r="215" spans="1:26" x14ac:dyDescent="0.25">
      <c r="A215" s="136">
        <f t="shared" si="11"/>
        <v>214</v>
      </c>
      <c r="B215" s="1092">
        <v>732000</v>
      </c>
      <c r="C215" s="1093" t="s">
        <v>1</v>
      </c>
      <c r="D215" s="1092">
        <v>0.35499999999999998</v>
      </c>
      <c r="E215" s="1094">
        <v>43738</v>
      </c>
      <c r="F215" s="1093" t="s">
        <v>10105</v>
      </c>
      <c r="G215" s="1092">
        <v>0.14025721095890409</v>
      </c>
      <c r="H215" s="1092">
        <v>0.12317682739726023</v>
      </c>
      <c r="I215" s="1092">
        <v>0.11579717808219175</v>
      </c>
      <c r="J215" s="1092">
        <v>8.74046438356164E-2</v>
      </c>
      <c r="K215" s="1092">
        <v>6.1011660273972583E-2</v>
      </c>
      <c r="L215" s="1092">
        <v>4.2034139726027382E-2</v>
      </c>
      <c r="M215" s="1092">
        <v>3.7306104109589032E-2</v>
      </c>
      <c r="N215" s="1092">
        <v>3.6501317808219184E-2</v>
      </c>
      <c r="O215" s="1092">
        <v>4.5526054794520522E-2</v>
      </c>
      <c r="P215" s="1092">
        <v>7.7657104109589023E-2</v>
      </c>
      <c r="Q215" s="1092">
        <v>0.10961786849315069</v>
      </c>
      <c r="R215" s="1092">
        <v>0.12370989041095889</v>
      </c>
      <c r="S215" s="1093">
        <v>13663</v>
      </c>
      <c r="T215" s="1095">
        <v>5.1400000000000001E-2</v>
      </c>
      <c r="U215" s="1095">
        <v>0.1027</v>
      </c>
      <c r="V215" s="1095">
        <v>0.1004</v>
      </c>
      <c r="W215" s="1095">
        <v>0.1004</v>
      </c>
      <c r="X215" s="1095">
        <v>0.1004</v>
      </c>
      <c r="Y215" s="289">
        <f t="shared" si="9"/>
        <v>43.33</v>
      </c>
      <c r="Z215" s="365" t="str">
        <f t="shared" si="10"/>
        <v>B</v>
      </c>
    </row>
    <row r="216" spans="1:26" x14ac:dyDescent="0.25">
      <c r="A216" s="136">
        <f t="shared" si="11"/>
        <v>215</v>
      </c>
      <c r="B216" s="1092">
        <v>732000</v>
      </c>
      <c r="C216" s="1093" t="s">
        <v>0</v>
      </c>
      <c r="D216" s="1092">
        <v>0.314</v>
      </c>
      <c r="E216" s="1094">
        <v>43738</v>
      </c>
      <c r="F216" s="1093" t="s">
        <v>10108</v>
      </c>
      <c r="G216" s="1092">
        <v>0.15236659178082199</v>
      </c>
      <c r="H216" s="1092">
        <v>0.13486618082191779</v>
      </c>
      <c r="I216" s="1092">
        <v>0.12497572054794523</v>
      </c>
      <c r="J216" s="1092">
        <v>9.1000227397260283E-2</v>
      </c>
      <c r="K216" s="1092">
        <v>5.9449912328767118E-2</v>
      </c>
      <c r="L216" s="1092">
        <v>2.9100372602739726E-2</v>
      </c>
      <c r="M216" s="1092">
        <v>2.445414246575342E-2</v>
      </c>
      <c r="N216" s="1092">
        <v>2.3271465753424661E-2</v>
      </c>
      <c r="O216" s="1092">
        <v>3.0460153424657539E-2</v>
      </c>
      <c r="P216" s="1092">
        <v>7.758441917808219E-2</v>
      </c>
      <c r="Q216" s="1092">
        <v>0.11601418356164384</v>
      </c>
      <c r="R216" s="1092">
        <v>0.13645663013698631</v>
      </c>
      <c r="S216" s="1093">
        <v>13628</v>
      </c>
      <c r="T216" s="1095">
        <v>5.3800000000000001E-2</v>
      </c>
      <c r="U216" s="1095">
        <v>0.1076</v>
      </c>
      <c r="V216" s="1095">
        <v>4.4400000000000002E-2</v>
      </c>
      <c r="W216" s="1095">
        <v>4.4400000000000002E-2</v>
      </c>
      <c r="X216" s="1095">
        <v>4.4400000000000002E-2</v>
      </c>
      <c r="Y216" s="289">
        <f t="shared" si="9"/>
        <v>43.33</v>
      </c>
      <c r="Z216" s="365" t="str">
        <f t="shared" si="10"/>
        <v>3</v>
      </c>
    </row>
    <row r="217" spans="1:26" x14ac:dyDescent="0.25">
      <c r="A217" s="136">
        <f t="shared" si="11"/>
        <v>216</v>
      </c>
      <c r="B217" s="1092">
        <v>732000</v>
      </c>
      <c r="C217" s="1093" t="s">
        <v>0</v>
      </c>
      <c r="D217" s="1092">
        <v>0.22700000000000001</v>
      </c>
      <c r="E217" s="1094">
        <v>43738</v>
      </c>
      <c r="F217" s="1093" t="s">
        <v>10107</v>
      </c>
      <c r="G217" s="1092">
        <v>0.18171726027397264</v>
      </c>
      <c r="H217" s="1092">
        <v>0.15886581917808215</v>
      </c>
      <c r="I217" s="1092">
        <v>0.13818334794520545</v>
      </c>
      <c r="J217" s="1092">
        <v>8.4786802739725983E-2</v>
      </c>
      <c r="K217" s="1092">
        <v>3.820447671232876E-2</v>
      </c>
      <c r="L217" s="1092">
        <v>1.3383720547945203E-2</v>
      </c>
      <c r="M217" s="1092">
        <v>1.175614794520548E-2</v>
      </c>
      <c r="N217" s="1092">
        <v>1.1404800000000003E-2</v>
      </c>
      <c r="O217" s="1092">
        <v>1.5133928767123286E-2</v>
      </c>
      <c r="P217" s="1092">
        <v>6.5125178082191773E-2</v>
      </c>
      <c r="Q217" s="1092">
        <v>0.1263590849315068</v>
      </c>
      <c r="R217" s="1092">
        <v>0.1550794328767123</v>
      </c>
      <c r="S217" s="1093">
        <v>13629</v>
      </c>
      <c r="T217" s="1095">
        <v>7.0599999999999996E-2</v>
      </c>
      <c r="U217" s="1095">
        <v>0.14119999999999999</v>
      </c>
      <c r="V217" s="1095">
        <v>0.1004</v>
      </c>
      <c r="W217" s="1095">
        <v>0.1004</v>
      </c>
      <c r="X217" s="1095">
        <v>0.1004</v>
      </c>
      <c r="Y217" s="289">
        <f t="shared" si="9"/>
        <v>43.33</v>
      </c>
      <c r="Z217" s="365" t="str">
        <f t="shared" si="10"/>
        <v>4</v>
      </c>
    </row>
    <row r="218" spans="1:26" x14ac:dyDescent="0.25">
      <c r="A218" s="136"/>
    </row>
    <row r="219" spans="1:26" x14ac:dyDescent="0.25">
      <c r="A219" s="136"/>
    </row>
    <row r="220" spans="1:26" x14ac:dyDescent="0.25">
      <c r="A220" s="136"/>
    </row>
    <row r="221" spans="1:26" x14ac:dyDescent="0.25">
      <c r="A221" s="136"/>
    </row>
    <row r="222" spans="1:26" x14ac:dyDescent="0.25">
      <c r="A222" s="136"/>
    </row>
    <row r="223" spans="1:26" x14ac:dyDescent="0.25">
      <c r="A223" s="136"/>
    </row>
    <row r="224" spans="1:26" x14ac:dyDescent="0.25">
      <c r="A224" s="136"/>
    </row>
    <row r="225" spans="1:1" x14ac:dyDescent="0.25">
      <c r="A225" s="136"/>
    </row>
    <row r="226" spans="1:1" x14ac:dyDescent="0.25">
      <c r="A226" s="136"/>
    </row>
    <row r="227" spans="1:1" x14ac:dyDescent="0.25">
      <c r="A227" s="136"/>
    </row>
    <row r="228" spans="1:1" x14ac:dyDescent="0.25">
      <c r="A228" s="136"/>
    </row>
    <row r="229" spans="1:1" x14ac:dyDescent="0.25">
      <c r="A229" s="136"/>
    </row>
    <row r="230" spans="1:1" x14ac:dyDescent="0.25">
      <c r="A230" s="136"/>
    </row>
    <row r="231" spans="1:1" x14ac:dyDescent="0.25">
      <c r="A231" s="136"/>
    </row>
    <row r="232" spans="1:1" x14ac:dyDescent="0.25">
      <c r="A232" s="136"/>
    </row>
    <row r="233" spans="1:1" x14ac:dyDescent="0.25">
      <c r="A233" s="136"/>
    </row>
    <row r="234" spans="1:1" x14ac:dyDescent="0.25">
      <c r="A234" s="136"/>
    </row>
    <row r="235" spans="1:1" x14ac:dyDescent="0.25">
      <c r="A235" s="136"/>
    </row>
    <row r="236" spans="1:1" x14ac:dyDescent="0.25">
      <c r="A236" s="136"/>
    </row>
    <row r="237" spans="1:1" x14ac:dyDescent="0.25">
      <c r="A237" s="136"/>
    </row>
    <row r="238" spans="1:1" x14ac:dyDescent="0.25">
      <c r="A238" s="136"/>
    </row>
    <row r="239" spans="1:1" x14ac:dyDescent="0.25">
      <c r="A239" s="136"/>
    </row>
    <row r="240" spans="1:1" x14ac:dyDescent="0.25">
      <c r="A240" s="136"/>
    </row>
    <row r="241" spans="1:1" x14ac:dyDescent="0.25">
      <c r="A241" s="136"/>
    </row>
    <row r="242" spans="1:1" x14ac:dyDescent="0.25">
      <c r="A242" s="136"/>
    </row>
    <row r="243" spans="1:1" x14ac:dyDescent="0.25">
      <c r="A243" s="136"/>
    </row>
    <row r="244" spans="1:1" x14ac:dyDescent="0.25">
      <c r="A244" s="136"/>
    </row>
    <row r="245" spans="1:1" x14ac:dyDescent="0.25">
      <c r="A245" s="136"/>
    </row>
    <row r="246" spans="1:1" x14ac:dyDescent="0.25">
      <c r="A246" s="136"/>
    </row>
    <row r="247" spans="1:1" x14ac:dyDescent="0.25">
      <c r="A247" s="136"/>
    </row>
    <row r="248" spans="1:1" x14ac:dyDescent="0.25">
      <c r="A248" s="136"/>
    </row>
    <row r="249" spans="1:1" x14ac:dyDescent="0.25">
      <c r="A249" s="136"/>
    </row>
    <row r="250" spans="1:1" x14ac:dyDescent="0.25">
      <c r="A250" s="136"/>
    </row>
    <row r="251" spans="1:1" x14ac:dyDescent="0.25">
      <c r="A251" s="136"/>
    </row>
    <row r="252" spans="1:1" x14ac:dyDescent="0.25">
      <c r="A252" s="136"/>
    </row>
    <row r="253" spans="1:1" x14ac:dyDescent="0.25">
      <c r="A253" s="136"/>
    </row>
    <row r="254" spans="1:1" x14ac:dyDescent="0.25">
      <c r="A254" s="136"/>
    </row>
    <row r="255" spans="1:1" x14ac:dyDescent="0.25">
      <c r="A255" s="136"/>
    </row>
    <row r="256" spans="1:1" x14ac:dyDescent="0.25">
      <c r="A256" s="136"/>
    </row>
    <row r="257" spans="1:1" x14ac:dyDescent="0.25">
      <c r="A257" s="136"/>
    </row>
    <row r="258" spans="1:1" x14ac:dyDescent="0.25">
      <c r="A258" s="136"/>
    </row>
    <row r="259" spans="1:1" x14ac:dyDescent="0.25">
      <c r="A259" s="136"/>
    </row>
    <row r="260" spans="1:1" x14ac:dyDescent="0.25">
      <c r="A260" s="136"/>
    </row>
    <row r="261" spans="1:1" x14ac:dyDescent="0.25">
      <c r="A261" s="136"/>
    </row>
    <row r="262" spans="1:1" x14ac:dyDescent="0.25">
      <c r="A262" s="136"/>
    </row>
    <row r="263" spans="1:1" x14ac:dyDescent="0.25">
      <c r="A263" s="136"/>
    </row>
    <row r="264" spans="1:1" x14ac:dyDescent="0.25">
      <c r="A264" s="136"/>
    </row>
    <row r="265" spans="1:1" x14ac:dyDescent="0.25">
      <c r="A265" s="136"/>
    </row>
    <row r="266" spans="1:1" x14ac:dyDescent="0.25">
      <c r="A266" s="136"/>
    </row>
    <row r="267" spans="1:1" x14ac:dyDescent="0.25">
      <c r="A267" s="136"/>
    </row>
    <row r="268" spans="1:1" x14ac:dyDescent="0.25">
      <c r="A268" s="136"/>
    </row>
    <row r="269" spans="1:1" x14ac:dyDescent="0.25">
      <c r="A269" s="136"/>
    </row>
    <row r="270" spans="1:1" x14ac:dyDescent="0.25">
      <c r="A270" s="136"/>
    </row>
    <row r="271" spans="1:1" x14ac:dyDescent="0.25">
      <c r="A271" s="136"/>
    </row>
    <row r="272" spans="1:1" x14ac:dyDescent="0.25">
      <c r="A272" s="136"/>
    </row>
    <row r="273" spans="1:1" x14ac:dyDescent="0.25">
      <c r="A273" s="136"/>
    </row>
    <row r="274" spans="1:1" x14ac:dyDescent="0.25">
      <c r="A274" s="136"/>
    </row>
    <row r="275" spans="1:1" x14ac:dyDescent="0.25">
      <c r="A275" s="136"/>
    </row>
    <row r="276" spans="1:1" x14ac:dyDescent="0.25">
      <c r="A276" s="136"/>
    </row>
    <row r="277" spans="1:1" x14ac:dyDescent="0.25">
      <c r="A277" s="136"/>
    </row>
    <row r="278" spans="1:1" x14ac:dyDescent="0.25">
      <c r="A278" s="136"/>
    </row>
    <row r="279" spans="1:1" x14ac:dyDescent="0.25">
      <c r="A279" s="136"/>
    </row>
    <row r="280" spans="1:1" x14ac:dyDescent="0.25">
      <c r="A280" s="136"/>
    </row>
    <row r="281" spans="1:1" x14ac:dyDescent="0.25">
      <c r="A281" s="136"/>
    </row>
    <row r="282" spans="1:1" x14ac:dyDescent="0.25">
      <c r="A282" s="136"/>
    </row>
    <row r="283" spans="1:1" x14ac:dyDescent="0.25">
      <c r="A283" s="136"/>
    </row>
    <row r="284" spans="1:1" x14ac:dyDescent="0.25">
      <c r="A284" s="136"/>
    </row>
    <row r="285" spans="1:1" x14ac:dyDescent="0.25">
      <c r="A285" s="136"/>
    </row>
    <row r="286" spans="1:1" x14ac:dyDescent="0.25">
      <c r="A286" s="136"/>
    </row>
    <row r="287" spans="1:1" x14ac:dyDescent="0.25">
      <c r="A287" s="136"/>
    </row>
    <row r="288" spans="1:1" x14ac:dyDescent="0.25">
      <c r="A288" s="136"/>
    </row>
    <row r="289" spans="1:1" x14ac:dyDescent="0.25">
      <c r="A289" s="136"/>
    </row>
    <row r="290" spans="1:1" x14ac:dyDescent="0.25">
      <c r="A290" s="136"/>
    </row>
    <row r="291" spans="1:1" x14ac:dyDescent="0.25">
      <c r="A291" s="136"/>
    </row>
    <row r="292" spans="1:1" x14ac:dyDescent="0.25">
      <c r="A292" s="136"/>
    </row>
    <row r="293" spans="1:1" x14ac:dyDescent="0.25">
      <c r="A293" s="136"/>
    </row>
    <row r="294" spans="1:1" x14ac:dyDescent="0.25">
      <c r="A294" s="136"/>
    </row>
    <row r="295" spans="1:1" x14ac:dyDescent="0.25">
      <c r="A295" s="136"/>
    </row>
    <row r="296" spans="1:1" x14ac:dyDescent="0.25">
      <c r="A296" s="136"/>
    </row>
    <row r="297" spans="1:1" x14ac:dyDescent="0.25">
      <c r="A297" s="136"/>
    </row>
    <row r="298" spans="1:1" x14ac:dyDescent="0.25">
      <c r="A298" s="136"/>
    </row>
    <row r="299" spans="1:1" x14ac:dyDescent="0.25">
      <c r="A299" s="136"/>
    </row>
    <row r="300" spans="1:1" x14ac:dyDescent="0.25">
      <c r="A300" s="136"/>
    </row>
    <row r="301" spans="1:1" x14ac:dyDescent="0.25">
      <c r="A301" s="136"/>
    </row>
    <row r="302" spans="1:1" x14ac:dyDescent="0.25">
      <c r="A302" s="136"/>
    </row>
    <row r="303" spans="1:1" x14ac:dyDescent="0.25">
      <c r="A303" s="136"/>
    </row>
    <row r="304" spans="1:1" x14ac:dyDescent="0.25">
      <c r="A304" s="136"/>
    </row>
    <row r="305" spans="1:1" x14ac:dyDescent="0.25">
      <c r="A305" s="136"/>
    </row>
    <row r="306" spans="1:1" x14ac:dyDescent="0.25">
      <c r="A306" s="136"/>
    </row>
    <row r="307" spans="1:1" x14ac:dyDescent="0.25">
      <c r="A307" s="136"/>
    </row>
    <row r="308" spans="1:1" x14ac:dyDescent="0.25">
      <c r="A308" s="136"/>
    </row>
    <row r="309" spans="1:1" x14ac:dyDescent="0.25">
      <c r="A309" s="136"/>
    </row>
    <row r="310" spans="1:1" x14ac:dyDescent="0.25">
      <c r="A310" s="136"/>
    </row>
    <row r="311" spans="1:1" x14ac:dyDescent="0.25">
      <c r="A311" s="136"/>
    </row>
    <row r="312" spans="1:1" x14ac:dyDescent="0.25">
      <c r="A312" s="136"/>
    </row>
    <row r="313" spans="1:1" x14ac:dyDescent="0.25">
      <c r="A313" s="136"/>
    </row>
    <row r="314" spans="1:1" x14ac:dyDescent="0.25">
      <c r="A314" s="136"/>
    </row>
    <row r="315" spans="1:1" x14ac:dyDescent="0.25">
      <c r="A315" s="136"/>
    </row>
    <row r="316" spans="1:1" x14ac:dyDescent="0.25">
      <c r="A316" s="136"/>
    </row>
    <row r="317" spans="1:1" x14ac:dyDescent="0.25">
      <c r="A317" s="136"/>
    </row>
    <row r="318" spans="1:1" x14ac:dyDescent="0.25">
      <c r="A318" s="136"/>
    </row>
    <row r="319" spans="1:1" x14ac:dyDescent="0.25">
      <c r="A319" s="136"/>
    </row>
    <row r="320" spans="1:1" x14ac:dyDescent="0.25">
      <c r="A320" s="136"/>
    </row>
    <row r="321" spans="1:1" x14ac:dyDescent="0.25">
      <c r="A321" s="136"/>
    </row>
    <row r="322" spans="1:1" x14ac:dyDescent="0.25">
      <c r="A322" s="136"/>
    </row>
    <row r="323" spans="1:1" x14ac:dyDescent="0.25">
      <c r="A323" s="136"/>
    </row>
    <row r="324" spans="1:1" x14ac:dyDescent="0.25">
      <c r="A324" s="136"/>
    </row>
    <row r="325" spans="1:1" x14ac:dyDescent="0.25">
      <c r="A325" s="136"/>
    </row>
    <row r="326" spans="1:1" x14ac:dyDescent="0.25">
      <c r="A326" s="136"/>
    </row>
    <row r="327" spans="1:1" x14ac:dyDescent="0.25">
      <c r="A327" s="136"/>
    </row>
    <row r="328" spans="1:1" x14ac:dyDescent="0.25">
      <c r="A328" s="136"/>
    </row>
    <row r="329" spans="1:1" x14ac:dyDescent="0.25">
      <c r="A329" s="136"/>
    </row>
    <row r="330" spans="1:1" x14ac:dyDescent="0.25">
      <c r="A330" s="136"/>
    </row>
    <row r="331" spans="1:1" x14ac:dyDescent="0.25">
      <c r="A331" s="136"/>
    </row>
    <row r="332" spans="1:1" x14ac:dyDescent="0.25">
      <c r="A332" s="136"/>
    </row>
    <row r="333" spans="1:1" x14ac:dyDescent="0.25">
      <c r="A333" s="136"/>
    </row>
    <row r="334" spans="1:1" x14ac:dyDescent="0.25">
      <c r="A334" s="136"/>
    </row>
    <row r="335" spans="1:1" x14ac:dyDescent="0.25">
      <c r="A335" s="136"/>
    </row>
    <row r="336" spans="1:1" x14ac:dyDescent="0.25">
      <c r="A336" s="136"/>
    </row>
    <row r="337" spans="1:1" x14ac:dyDescent="0.25">
      <c r="A337" s="136"/>
    </row>
    <row r="338" spans="1:1" x14ac:dyDescent="0.25">
      <c r="A338" s="136"/>
    </row>
    <row r="339" spans="1:1" x14ac:dyDescent="0.25">
      <c r="A339" s="136"/>
    </row>
    <row r="340" spans="1:1" x14ac:dyDescent="0.25">
      <c r="A340" s="136"/>
    </row>
    <row r="341" spans="1:1" x14ac:dyDescent="0.25">
      <c r="A341" s="136"/>
    </row>
    <row r="342" spans="1:1" x14ac:dyDescent="0.25">
      <c r="A342" s="136"/>
    </row>
    <row r="343" spans="1:1" x14ac:dyDescent="0.25">
      <c r="A343" s="136"/>
    </row>
    <row r="344" spans="1:1" x14ac:dyDescent="0.25">
      <c r="A344" s="136"/>
    </row>
    <row r="345" spans="1:1" x14ac:dyDescent="0.25">
      <c r="A345" s="136"/>
    </row>
    <row r="346" spans="1:1" x14ac:dyDescent="0.25">
      <c r="A346" s="136"/>
    </row>
    <row r="347" spans="1:1" x14ac:dyDescent="0.25">
      <c r="A347" s="136"/>
    </row>
    <row r="348" spans="1:1" x14ac:dyDescent="0.25">
      <c r="A348" s="136"/>
    </row>
    <row r="349" spans="1:1" x14ac:dyDescent="0.25">
      <c r="A349" s="136"/>
    </row>
    <row r="350" spans="1:1" x14ac:dyDescent="0.25">
      <c r="A350" s="136"/>
    </row>
    <row r="351" spans="1:1" x14ac:dyDescent="0.25">
      <c r="A351" s="136"/>
    </row>
    <row r="352" spans="1:1" x14ac:dyDescent="0.25">
      <c r="A352" s="136"/>
    </row>
    <row r="353" spans="1:1" x14ac:dyDescent="0.25">
      <c r="A353" s="136"/>
    </row>
    <row r="354" spans="1:1" x14ac:dyDescent="0.25">
      <c r="A354" s="136"/>
    </row>
    <row r="355" spans="1:1" x14ac:dyDescent="0.25">
      <c r="A355" s="136"/>
    </row>
    <row r="356" spans="1:1" x14ac:dyDescent="0.25">
      <c r="A356" s="136"/>
    </row>
    <row r="357" spans="1:1" x14ac:dyDescent="0.25">
      <c r="A357" s="136"/>
    </row>
    <row r="358" spans="1:1" x14ac:dyDescent="0.25">
      <c r="A358" s="136"/>
    </row>
    <row r="359" spans="1:1" x14ac:dyDescent="0.25">
      <c r="A359" s="136"/>
    </row>
    <row r="360" spans="1:1" x14ac:dyDescent="0.25">
      <c r="A360" s="136"/>
    </row>
    <row r="361" spans="1:1" x14ac:dyDescent="0.25">
      <c r="A361" s="136"/>
    </row>
    <row r="362" spans="1:1" x14ac:dyDescent="0.25">
      <c r="A362" s="136"/>
    </row>
    <row r="363" spans="1:1" x14ac:dyDescent="0.25">
      <c r="A363" s="136"/>
    </row>
    <row r="364" spans="1:1" x14ac:dyDescent="0.25">
      <c r="A364" s="136"/>
    </row>
    <row r="365" spans="1:1" x14ac:dyDescent="0.25">
      <c r="A365" s="136"/>
    </row>
    <row r="366" spans="1:1" x14ac:dyDescent="0.25">
      <c r="A366" s="136"/>
    </row>
    <row r="367" spans="1:1" x14ac:dyDescent="0.25">
      <c r="A367" s="136"/>
    </row>
    <row r="368" spans="1:1" x14ac:dyDescent="0.25">
      <c r="A368" s="136"/>
    </row>
    <row r="369" spans="1:1" x14ac:dyDescent="0.25">
      <c r="A369" s="136"/>
    </row>
    <row r="370" spans="1:1" x14ac:dyDescent="0.25">
      <c r="A370" s="136"/>
    </row>
    <row r="371" spans="1:1" x14ac:dyDescent="0.25">
      <c r="A371" s="136"/>
    </row>
    <row r="372" spans="1:1" x14ac:dyDescent="0.25">
      <c r="A372" s="136"/>
    </row>
    <row r="373" spans="1:1" x14ac:dyDescent="0.25">
      <c r="A373" s="136"/>
    </row>
    <row r="374" spans="1:1" x14ac:dyDescent="0.25">
      <c r="A374" s="136"/>
    </row>
    <row r="375" spans="1:1" x14ac:dyDescent="0.25">
      <c r="A375" s="136"/>
    </row>
    <row r="376" spans="1:1" x14ac:dyDescent="0.25">
      <c r="A376" s="136"/>
    </row>
    <row r="377" spans="1:1" x14ac:dyDescent="0.25">
      <c r="A377" s="136"/>
    </row>
    <row r="378" spans="1:1" x14ac:dyDescent="0.25">
      <c r="A378" s="136"/>
    </row>
    <row r="379" spans="1:1" x14ac:dyDescent="0.25">
      <c r="A379" s="136"/>
    </row>
    <row r="380" spans="1:1" x14ac:dyDescent="0.25">
      <c r="A380" s="136"/>
    </row>
    <row r="381" spans="1:1" x14ac:dyDescent="0.25">
      <c r="A381" s="136"/>
    </row>
    <row r="382" spans="1:1" x14ac:dyDescent="0.25">
      <c r="A382" s="136"/>
    </row>
    <row r="383" spans="1:1" x14ac:dyDescent="0.25">
      <c r="A383" s="136"/>
    </row>
    <row r="384" spans="1:1" x14ac:dyDescent="0.25">
      <c r="A384" s="136"/>
    </row>
    <row r="385" spans="1:1" x14ac:dyDescent="0.25">
      <c r="A385" s="136"/>
    </row>
    <row r="386" spans="1:1" x14ac:dyDescent="0.25">
      <c r="A386" s="136"/>
    </row>
    <row r="387" spans="1:1" x14ac:dyDescent="0.25">
      <c r="A387" s="136"/>
    </row>
    <row r="388" spans="1:1" x14ac:dyDescent="0.25">
      <c r="A388" s="136"/>
    </row>
    <row r="389" spans="1:1" x14ac:dyDescent="0.25">
      <c r="A389" s="136"/>
    </row>
    <row r="390" spans="1:1" x14ac:dyDescent="0.25">
      <c r="A390" s="136"/>
    </row>
    <row r="391" spans="1:1" x14ac:dyDescent="0.25">
      <c r="A391" s="136"/>
    </row>
    <row r="392" spans="1:1" x14ac:dyDescent="0.25">
      <c r="A392" s="136"/>
    </row>
    <row r="393" spans="1:1" x14ac:dyDescent="0.25">
      <c r="A393" s="136"/>
    </row>
    <row r="394" spans="1:1" x14ac:dyDescent="0.25">
      <c r="A394" s="136"/>
    </row>
    <row r="395" spans="1:1" x14ac:dyDescent="0.25">
      <c r="A395" s="136"/>
    </row>
    <row r="396" spans="1:1" x14ac:dyDescent="0.25">
      <c r="A396" s="136"/>
    </row>
    <row r="397" spans="1:1" x14ac:dyDescent="0.25">
      <c r="A397" s="136"/>
    </row>
    <row r="398" spans="1:1" x14ac:dyDescent="0.25">
      <c r="A398" s="136"/>
    </row>
    <row r="399" spans="1:1" x14ac:dyDescent="0.25">
      <c r="A399" s="136"/>
    </row>
    <row r="400" spans="1:1" x14ac:dyDescent="0.25">
      <c r="A400" s="136"/>
    </row>
    <row r="401" spans="1:1" x14ac:dyDescent="0.25">
      <c r="A401" s="136"/>
    </row>
    <row r="402" spans="1:1" x14ac:dyDescent="0.25">
      <c r="A402" s="136"/>
    </row>
    <row r="403" spans="1:1" x14ac:dyDescent="0.25">
      <c r="A403" s="136"/>
    </row>
    <row r="404" spans="1:1" x14ac:dyDescent="0.25">
      <c r="A404" s="136"/>
    </row>
    <row r="405" spans="1:1" x14ac:dyDescent="0.25">
      <c r="A405" s="136"/>
    </row>
    <row r="406" spans="1:1" x14ac:dyDescent="0.25">
      <c r="A406" s="136"/>
    </row>
    <row r="407" spans="1:1" x14ac:dyDescent="0.25">
      <c r="A407" s="136"/>
    </row>
    <row r="408" spans="1:1" x14ac:dyDescent="0.25">
      <c r="A408" s="136"/>
    </row>
    <row r="409" spans="1:1" x14ac:dyDescent="0.25">
      <c r="A409" s="136"/>
    </row>
    <row r="410" spans="1:1" x14ac:dyDescent="0.25">
      <c r="A410" s="136"/>
    </row>
    <row r="411" spans="1:1" x14ac:dyDescent="0.25">
      <c r="A411" s="136"/>
    </row>
    <row r="412" spans="1:1" x14ac:dyDescent="0.25">
      <c r="A412" s="136"/>
    </row>
    <row r="413" spans="1:1" x14ac:dyDescent="0.25">
      <c r="A413" s="136"/>
    </row>
    <row r="414" spans="1:1" x14ac:dyDescent="0.25">
      <c r="A414" s="136"/>
    </row>
    <row r="415" spans="1:1" x14ac:dyDescent="0.25">
      <c r="A415" s="136"/>
    </row>
    <row r="416" spans="1:1" x14ac:dyDescent="0.25">
      <c r="A416" s="136"/>
    </row>
    <row r="417" spans="1:1" x14ac:dyDescent="0.25">
      <c r="A417" s="136"/>
    </row>
    <row r="418" spans="1:1" x14ac:dyDescent="0.25">
      <c r="A418" s="136"/>
    </row>
    <row r="419" spans="1:1" x14ac:dyDescent="0.25">
      <c r="A419" s="136"/>
    </row>
    <row r="420" spans="1:1" x14ac:dyDescent="0.25">
      <c r="A420" s="136"/>
    </row>
    <row r="421" spans="1:1" x14ac:dyDescent="0.25">
      <c r="A421" s="136"/>
    </row>
    <row r="422" spans="1:1" x14ac:dyDescent="0.25">
      <c r="A422" s="136"/>
    </row>
    <row r="423" spans="1:1" x14ac:dyDescent="0.25">
      <c r="A423" s="136"/>
    </row>
    <row r="424" spans="1:1" x14ac:dyDescent="0.25">
      <c r="A424" s="136"/>
    </row>
    <row r="425" spans="1:1" x14ac:dyDescent="0.25">
      <c r="A425" s="136"/>
    </row>
    <row r="426" spans="1:1" x14ac:dyDescent="0.25">
      <c r="A426" s="136"/>
    </row>
    <row r="427" spans="1:1" x14ac:dyDescent="0.25">
      <c r="A427" s="136"/>
    </row>
    <row r="428" spans="1:1" x14ac:dyDescent="0.25">
      <c r="A428" s="136"/>
    </row>
    <row r="429" spans="1:1" x14ac:dyDescent="0.25">
      <c r="A429" s="136"/>
    </row>
    <row r="430" spans="1:1" x14ac:dyDescent="0.25">
      <c r="A430" s="136"/>
    </row>
    <row r="431" spans="1:1" x14ac:dyDescent="0.25">
      <c r="A431" s="136"/>
    </row>
    <row r="432" spans="1:1" x14ac:dyDescent="0.25">
      <c r="A432" s="136"/>
    </row>
    <row r="433" spans="1:1" x14ac:dyDescent="0.25">
      <c r="A433" s="136"/>
    </row>
    <row r="434" spans="1:1" x14ac:dyDescent="0.25">
      <c r="A434" s="136"/>
    </row>
    <row r="435" spans="1:1" x14ac:dyDescent="0.25">
      <c r="A435" s="136"/>
    </row>
    <row r="436" spans="1:1" x14ac:dyDescent="0.25">
      <c r="A436" s="136"/>
    </row>
    <row r="437" spans="1:1" x14ac:dyDescent="0.25">
      <c r="A437" s="136"/>
    </row>
    <row r="438" spans="1:1" x14ac:dyDescent="0.25">
      <c r="A438" s="136"/>
    </row>
    <row r="439" spans="1:1" x14ac:dyDescent="0.25">
      <c r="A439" s="136"/>
    </row>
    <row r="440" spans="1:1" x14ac:dyDescent="0.25">
      <c r="A440" s="136"/>
    </row>
    <row r="441" spans="1:1" x14ac:dyDescent="0.25">
      <c r="A441" s="136"/>
    </row>
    <row r="442" spans="1:1" x14ac:dyDescent="0.25">
      <c r="A442" s="136"/>
    </row>
    <row r="443" spans="1:1" x14ac:dyDescent="0.25">
      <c r="A443" s="136"/>
    </row>
    <row r="444" spans="1:1" x14ac:dyDescent="0.25">
      <c r="A444" s="136"/>
    </row>
    <row r="445" spans="1:1" x14ac:dyDescent="0.25">
      <c r="A445" s="136"/>
    </row>
    <row r="446" spans="1:1" x14ac:dyDescent="0.25">
      <c r="A446" s="136"/>
    </row>
    <row r="447" spans="1:1" x14ac:dyDescent="0.25">
      <c r="A447" s="136"/>
    </row>
    <row r="448" spans="1:1" x14ac:dyDescent="0.25">
      <c r="A448" s="136"/>
    </row>
    <row r="449" spans="1:1" x14ac:dyDescent="0.25">
      <c r="A449" s="136"/>
    </row>
    <row r="450" spans="1:1" x14ac:dyDescent="0.25">
      <c r="A450" s="136"/>
    </row>
    <row r="451" spans="1:1" x14ac:dyDescent="0.25">
      <c r="A451" s="136"/>
    </row>
    <row r="452" spans="1:1" x14ac:dyDescent="0.25">
      <c r="A452" s="136"/>
    </row>
    <row r="453" spans="1:1" x14ac:dyDescent="0.25">
      <c r="A453" s="136"/>
    </row>
    <row r="454" spans="1:1" x14ac:dyDescent="0.25">
      <c r="A454" s="136"/>
    </row>
    <row r="455" spans="1:1" x14ac:dyDescent="0.25">
      <c r="A455" s="136"/>
    </row>
    <row r="456" spans="1:1" x14ac:dyDescent="0.25">
      <c r="A456" s="136"/>
    </row>
    <row r="457" spans="1:1" x14ac:dyDescent="0.25">
      <c r="A457" s="136"/>
    </row>
    <row r="458" spans="1:1" x14ac:dyDescent="0.25">
      <c r="A458" s="136"/>
    </row>
    <row r="459" spans="1:1" x14ac:dyDescent="0.25">
      <c r="A459" s="136"/>
    </row>
    <row r="460" spans="1:1" x14ac:dyDescent="0.25">
      <c r="A460" s="136"/>
    </row>
    <row r="461" spans="1:1" x14ac:dyDescent="0.25">
      <c r="A461" s="136"/>
    </row>
    <row r="462" spans="1:1" x14ac:dyDescent="0.25">
      <c r="A462" s="136"/>
    </row>
    <row r="463" spans="1:1" x14ac:dyDescent="0.25">
      <c r="A463" s="136"/>
    </row>
    <row r="464" spans="1:1" x14ac:dyDescent="0.25">
      <c r="A464" s="136"/>
    </row>
    <row r="465" spans="1:1" x14ac:dyDescent="0.25">
      <c r="A465" s="136"/>
    </row>
    <row r="466" spans="1:1" x14ac:dyDescent="0.25">
      <c r="A466" s="136"/>
    </row>
    <row r="467" spans="1:1" x14ac:dyDescent="0.25">
      <c r="A467" s="136"/>
    </row>
    <row r="468" spans="1:1" x14ac:dyDescent="0.25">
      <c r="A468" s="136"/>
    </row>
    <row r="469" spans="1:1" x14ac:dyDescent="0.25">
      <c r="A469" s="136"/>
    </row>
    <row r="470" spans="1:1" x14ac:dyDescent="0.25">
      <c r="A470" s="136"/>
    </row>
    <row r="471" spans="1:1" x14ac:dyDescent="0.25">
      <c r="A471" s="136"/>
    </row>
    <row r="472" spans="1:1" x14ac:dyDescent="0.25">
      <c r="A472" s="136"/>
    </row>
    <row r="473" spans="1:1" x14ac:dyDescent="0.25">
      <c r="A473" s="136"/>
    </row>
    <row r="474" spans="1:1" x14ac:dyDescent="0.25">
      <c r="A474" s="136"/>
    </row>
    <row r="475" spans="1:1" x14ac:dyDescent="0.25">
      <c r="A475" s="136"/>
    </row>
    <row r="476" spans="1:1" x14ac:dyDescent="0.25">
      <c r="A476" s="136"/>
    </row>
    <row r="477" spans="1:1" x14ac:dyDescent="0.25">
      <c r="A477" s="136"/>
    </row>
    <row r="478" spans="1:1" x14ac:dyDescent="0.25">
      <c r="A478" s="136"/>
    </row>
    <row r="479" spans="1:1" x14ac:dyDescent="0.25">
      <c r="A479" s="136"/>
    </row>
    <row r="480" spans="1:1" x14ac:dyDescent="0.25">
      <c r="A480" s="136"/>
    </row>
    <row r="481" spans="1:1" x14ac:dyDescent="0.25">
      <c r="A481" s="136"/>
    </row>
    <row r="482" spans="1:1" x14ac:dyDescent="0.25">
      <c r="A482" s="136"/>
    </row>
    <row r="483" spans="1:1" x14ac:dyDescent="0.25">
      <c r="A483" s="136"/>
    </row>
    <row r="484" spans="1:1" x14ac:dyDescent="0.25">
      <c r="A484" s="136"/>
    </row>
    <row r="485" spans="1:1" x14ac:dyDescent="0.25">
      <c r="A485" s="136"/>
    </row>
    <row r="486" spans="1:1" x14ac:dyDescent="0.25">
      <c r="A486" s="136"/>
    </row>
    <row r="487" spans="1:1" x14ac:dyDescent="0.25">
      <c r="A487" s="136"/>
    </row>
    <row r="488" spans="1:1" x14ac:dyDescent="0.25">
      <c r="A488" s="136"/>
    </row>
    <row r="489" spans="1:1" x14ac:dyDescent="0.25">
      <c r="A489" s="136"/>
    </row>
    <row r="490" spans="1:1" x14ac:dyDescent="0.25">
      <c r="A490" s="136"/>
    </row>
    <row r="491" spans="1:1" x14ac:dyDescent="0.25">
      <c r="A491" s="136"/>
    </row>
    <row r="492" spans="1:1" x14ac:dyDescent="0.25">
      <c r="A492" s="136"/>
    </row>
    <row r="493" spans="1:1" x14ac:dyDescent="0.25">
      <c r="A493" s="136"/>
    </row>
    <row r="494" spans="1:1" x14ac:dyDescent="0.25">
      <c r="A494" s="136"/>
    </row>
    <row r="495" spans="1:1" x14ac:dyDescent="0.25">
      <c r="A495" s="136"/>
    </row>
    <row r="496" spans="1:1" x14ac:dyDescent="0.25">
      <c r="A496" s="136"/>
    </row>
    <row r="497" spans="1:1" x14ac:dyDescent="0.25">
      <c r="A497" s="136"/>
    </row>
    <row r="498" spans="1:1" x14ac:dyDescent="0.25">
      <c r="A498" s="136"/>
    </row>
    <row r="499" spans="1:1" x14ac:dyDescent="0.25">
      <c r="A499" s="136"/>
    </row>
    <row r="500" spans="1:1" x14ac:dyDescent="0.25">
      <c r="A500" s="136"/>
    </row>
    <row r="501" spans="1:1" x14ac:dyDescent="0.25">
      <c r="A501" s="136"/>
    </row>
    <row r="502" spans="1:1" x14ac:dyDescent="0.25">
      <c r="A502" s="136"/>
    </row>
    <row r="503" spans="1:1" x14ac:dyDescent="0.25">
      <c r="A503" s="136"/>
    </row>
    <row r="504" spans="1:1" x14ac:dyDescent="0.25">
      <c r="A504" s="136"/>
    </row>
    <row r="505" spans="1:1" x14ac:dyDescent="0.25">
      <c r="A505" s="136"/>
    </row>
    <row r="506" spans="1:1" x14ac:dyDescent="0.25">
      <c r="A506" s="136"/>
    </row>
    <row r="507" spans="1:1" x14ac:dyDescent="0.25">
      <c r="A507" s="136"/>
    </row>
    <row r="508" spans="1:1" x14ac:dyDescent="0.25">
      <c r="A508" s="136"/>
    </row>
    <row r="509" spans="1:1" x14ac:dyDescent="0.25">
      <c r="A509" s="136"/>
    </row>
    <row r="510" spans="1:1" x14ac:dyDescent="0.25">
      <c r="A510" s="136"/>
    </row>
    <row r="511" spans="1:1" x14ac:dyDescent="0.25">
      <c r="A511" s="136"/>
    </row>
    <row r="512" spans="1:1" x14ac:dyDescent="0.25">
      <c r="A512" s="136"/>
    </row>
    <row r="513" spans="1:1" x14ac:dyDescent="0.25">
      <c r="A513" s="136"/>
    </row>
    <row r="514" spans="1:1" x14ac:dyDescent="0.25">
      <c r="A514" s="136"/>
    </row>
    <row r="515" spans="1:1" x14ac:dyDescent="0.25">
      <c r="A515" s="136"/>
    </row>
    <row r="516" spans="1:1" x14ac:dyDescent="0.25">
      <c r="A516" s="136"/>
    </row>
    <row r="517" spans="1:1" x14ac:dyDescent="0.25">
      <c r="A517" s="136"/>
    </row>
    <row r="518" spans="1:1" x14ac:dyDescent="0.25">
      <c r="A518" s="136"/>
    </row>
    <row r="519" spans="1:1" x14ac:dyDescent="0.25">
      <c r="A519" s="136"/>
    </row>
    <row r="520" spans="1:1" x14ac:dyDescent="0.25">
      <c r="A520" s="136"/>
    </row>
    <row r="521" spans="1:1" x14ac:dyDescent="0.25">
      <c r="A521" s="136"/>
    </row>
    <row r="522" spans="1:1" x14ac:dyDescent="0.25">
      <c r="A522" s="136"/>
    </row>
    <row r="523" spans="1:1" x14ac:dyDescent="0.25">
      <c r="A523" s="136"/>
    </row>
    <row r="524" spans="1:1" x14ac:dyDescent="0.25">
      <c r="A524" s="136"/>
    </row>
    <row r="525" spans="1:1" x14ac:dyDescent="0.25">
      <c r="A525" s="136"/>
    </row>
    <row r="526" spans="1:1" x14ac:dyDescent="0.25">
      <c r="A526" s="136"/>
    </row>
    <row r="527" spans="1:1" x14ac:dyDescent="0.25">
      <c r="A527" s="136"/>
    </row>
    <row r="528" spans="1:1" x14ac:dyDescent="0.25">
      <c r="A528" s="136"/>
    </row>
    <row r="529" spans="1:1" x14ac:dyDescent="0.25">
      <c r="A529" s="136"/>
    </row>
    <row r="530" spans="1:1" x14ac:dyDescent="0.25">
      <c r="A530" s="136"/>
    </row>
    <row r="531" spans="1:1" x14ac:dyDescent="0.25">
      <c r="A531" s="136"/>
    </row>
    <row r="532" spans="1:1" x14ac:dyDescent="0.25">
      <c r="A532" s="136"/>
    </row>
    <row r="533" spans="1:1" x14ac:dyDescent="0.25">
      <c r="A533" s="136"/>
    </row>
    <row r="534" spans="1:1" x14ac:dyDescent="0.25">
      <c r="A534" s="136"/>
    </row>
    <row r="535" spans="1:1" x14ac:dyDescent="0.25">
      <c r="A535" s="136"/>
    </row>
    <row r="536" spans="1:1" x14ac:dyDescent="0.25">
      <c r="A536" s="136"/>
    </row>
    <row r="537" spans="1:1" x14ac:dyDescent="0.25">
      <c r="A537" s="136"/>
    </row>
    <row r="538" spans="1:1" x14ac:dyDescent="0.25">
      <c r="A538" s="136"/>
    </row>
    <row r="539" spans="1:1" x14ac:dyDescent="0.25">
      <c r="A539" s="136"/>
    </row>
    <row r="540" spans="1:1" x14ac:dyDescent="0.25">
      <c r="A540" s="136"/>
    </row>
    <row r="541" spans="1:1" x14ac:dyDescent="0.25">
      <c r="A541" s="136"/>
    </row>
    <row r="542" spans="1:1" x14ac:dyDescent="0.25">
      <c r="A542" s="136"/>
    </row>
    <row r="543" spans="1:1" x14ac:dyDescent="0.25">
      <c r="A543" s="136"/>
    </row>
    <row r="544" spans="1:1" x14ac:dyDescent="0.25">
      <c r="A544" s="136"/>
    </row>
    <row r="545" spans="1:1" x14ac:dyDescent="0.25">
      <c r="A545" s="136"/>
    </row>
    <row r="546" spans="1:1" x14ac:dyDescent="0.25">
      <c r="A546" s="136"/>
    </row>
    <row r="547" spans="1:1" x14ac:dyDescent="0.25">
      <c r="A547" s="136"/>
    </row>
    <row r="548" spans="1:1" x14ac:dyDescent="0.25">
      <c r="A548" s="136"/>
    </row>
    <row r="549" spans="1:1" x14ac:dyDescent="0.25">
      <c r="A549" s="136"/>
    </row>
    <row r="550" spans="1:1" x14ac:dyDescent="0.25">
      <c r="A550" s="136"/>
    </row>
    <row r="551" spans="1:1" x14ac:dyDescent="0.25">
      <c r="A551" s="136"/>
    </row>
    <row r="552" spans="1:1" x14ac:dyDescent="0.25">
      <c r="A552" s="136"/>
    </row>
    <row r="553" spans="1:1" x14ac:dyDescent="0.25">
      <c r="A553" s="136"/>
    </row>
    <row r="554" spans="1:1" x14ac:dyDescent="0.25">
      <c r="A554" s="136"/>
    </row>
    <row r="555" spans="1:1" x14ac:dyDescent="0.25">
      <c r="A555" s="136"/>
    </row>
    <row r="556" spans="1:1" x14ac:dyDescent="0.25">
      <c r="A556" s="136"/>
    </row>
    <row r="557" spans="1:1" x14ac:dyDescent="0.25">
      <c r="A557" s="136"/>
    </row>
    <row r="558" spans="1:1" x14ac:dyDescent="0.25">
      <c r="A558" s="136"/>
    </row>
    <row r="559" spans="1:1" x14ac:dyDescent="0.25">
      <c r="A559" s="136"/>
    </row>
    <row r="560" spans="1:1" x14ac:dyDescent="0.25">
      <c r="A560" s="136"/>
    </row>
    <row r="561" spans="1:1" x14ac:dyDescent="0.25">
      <c r="A561" s="136"/>
    </row>
    <row r="562" spans="1:1" x14ac:dyDescent="0.25">
      <c r="A562" s="136"/>
    </row>
    <row r="563" spans="1:1" x14ac:dyDescent="0.25">
      <c r="A563" s="136"/>
    </row>
    <row r="564" spans="1:1" x14ac:dyDescent="0.25">
      <c r="A564" s="136"/>
    </row>
    <row r="565" spans="1:1" x14ac:dyDescent="0.25">
      <c r="A565" s="136"/>
    </row>
    <row r="566" spans="1:1" x14ac:dyDescent="0.25">
      <c r="A566" s="136"/>
    </row>
    <row r="567" spans="1:1" x14ac:dyDescent="0.25">
      <c r="A567" s="136"/>
    </row>
    <row r="568" spans="1:1" x14ac:dyDescent="0.25">
      <c r="A568" s="136"/>
    </row>
    <row r="569" spans="1:1" x14ac:dyDescent="0.25">
      <c r="A569" s="136"/>
    </row>
    <row r="570" spans="1:1" x14ac:dyDescent="0.25">
      <c r="A570" s="136"/>
    </row>
    <row r="571" spans="1:1" x14ac:dyDescent="0.25">
      <c r="A571" s="136"/>
    </row>
    <row r="572" spans="1:1" x14ac:dyDescent="0.25">
      <c r="A572" s="136"/>
    </row>
    <row r="573" spans="1:1" x14ac:dyDescent="0.25">
      <c r="A573" s="136"/>
    </row>
    <row r="574" spans="1:1" x14ac:dyDescent="0.25">
      <c r="A574" s="136"/>
    </row>
    <row r="575" spans="1:1" x14ac:dyDescent="0.25">
      <c r="A575" s="136"/>
    </row>
    <row r="576" spans="1:1" x14ac:dyDescent="0.25">
      <c r="A576" s="136"/>
    </row>
    <row r="577" spans="1:1" x14ac:dyDescent="0.25">
      <c r="A577" s="136"/>
    </row>
    <row r="578" spans="1:1" x14ac:dyDescent="0.25">
      <c r="A578" s="136"/>
    </row>
    <row r="579" spans="1:1" x14ac:dyDescent="0.25">
      <c r="A579" s="136"/>
    </row>
    <row r="580" spans="1:1" x14ac:dyDescent="0.25">
      <c r="A580" s="136"/>
    </row>
    <row r="581" spans="1:1" x14ac:dyDescent="0.25">
      <c r="A581" s="136"/>
    </row>
    <row r="582" spans="1:1" x14ac:dyDescent="0.25">
      <c r="A582" s="136"/>
    </row>
    <row r="583" spans="1:1" x14ac:dyDescent="0.25">
      <c r="A583" s="136"/>
    </row>
    <row r="584" spans="1:1" x14ac:dyDescent="0.25">
      <c r="A584" s="136"/>
    </row>
    <row r="585" spans="1:1" x14ac:dyDescent="0.25">
      <c r="A585" s="136"/>
    </row>
    <row r="586" spans="1:1" x14ac:dyDescent="0.25">
      <c r="A586" s="136"/>
    </row>
    <row r="587" spans="1:1" x14ac:dyDescent="0.25">
      <c r="A587" s="136"/>
    </row>
    <row r="588" spans="1:1" x14ac:dyDescent="0.25">
      <c r="A588" s="136"/>
    </row>
    <row r="589" spans="1:1" x14ac:dyDescent="0.25">
      <c r="A589" s="136"/>
    </row>
    <row r="590" spans="1:1" x14ac:dyDescent="0.25">
      <c r="A590" s="136"/>
    </row>
    <row r="591" spans="1:1" x14ac:dyDescent="0.25">
      <c r="A591" s="136"/>
    </row>
    <row r="592" spans="1:1" x14ac:dyDescent="0.25">
      <c r="A592" s="136"/>
    </row>
    <row r="593" spans="1:1" x14ac:dyDescent="0.25">
      <c r="A593" s="136"/>
    </row>
    <row r="594" spans="1:1" x14ac:dyDescent="0.25">
      <c r="A594" s="136"/>
    </row>
    <row r="595" spans="1:1" x14ac:dyDescent="0.25">
      <c r="A595" s="136"/>
    </row>
    <row r="596" spans="1:1" x14ac:dyDescent="0.25">
      <c r="A596" s="136"/>
    </row>
    <row r="597" spans="1:1" x14ac:dyDescent="0.25">
      <c r="A597" s="136"/>
    </row>
    <row r="598" spans="1:1" x14ac:dyDescent="0.25">
      <c r="A598" s="136"/>
    </row>
    <row r="599" spans="1:1" x14ac:dyDescent="0.25">
      <c r="A599" s="136"/>
    </row>
    <row r="600" spans="1:1" x14ac:dyDescent="0.25">
      <c r="A600" s="136"/>
    </row>
    <row r="601" spans="1:1" x14ac:dyDescent="0.25">
      <c r="A601" s="136"/>
    </row>
    <row r="602" spans="1:1" x14ac:dyDescent="0.25">
      <c r="A602" s="136"/>
    </row>
    <row r="603" spans="1:1" x14ac:dyDescent="0.25">
      <c r="A603" s="136"/>
    </row>
    <row r="604" spans="1:1" x14ac:dyDescent="0.25">
      <c r="A604" s="136"/>
    </row>
    <row r="605" spans="1:1" x14ac:dyDescent="0.25">
      <c r="A605" s="136"/>
    </row>
    <row r="606" spans="1:1" x14ac:dyDescent="0.25">
      <c r="A606" s="136"/>
    </row>
    <row r="607" spans="1:1" x14ac:dyDescent="0.25">
      <c r="A607" s="136"/>
    </row>
    <row r="608" spans="1:1" x14ac:dyDescent="0.25">
      <c r="A608" s="136"/>
    </row>
    <row r="609" spans="1:1" x14ac:dyDescent="0.25">
      <c r="A609" s="136"/>
    </row>
    <row r="610" spans="1:1" x14ac:dyDescent="0.25">
      <c r="A610" s="136"/>
    </row>
    <row r="611" spans="1:1" x14ac:dyDescent="0.25">
      <c r="A611" s="136"/>
    </row>
    <row r="612" spans="1:1" x14ac:dyDescent="0.25">
      <c r="A612" s="136"/>
    </row>
    <row r="613" spans="1:1" x14ac:dyDescent="0.25">
      <c r="A613" s="136"/>
    </row>
    <row r="614" spans="1:1" x14ac:dyDescent="0.25">
      <c r="A614" s="136"/>
    </row>
    <row r="615" spans="1:1" x14ac:dyDescent="0.25">
      <c r="A615" s="136"/>
    </row>
    <row r="616" spans="1:1" x14ac:dyDescent="0.25">
      <c r="A616" s="136"/>
    </row>
    <row r="617" spans="1:1" x14ac:dyDescent="0.25">
      <c r="A617" s="136"/>
    </row>
    <row r="618" spans="1:1" x14ac:dyDescent="0.25">
      <c r="A618" s="136"/>
    </row>
    <row r="619" spans="1:1" x14ac:dyDescent="0.25">
      <c r="A619" s="136"/>
    </row>
    <row r="620" spans="1:1" x14ac:dyDescent="0.25">
      <c r="A620" s="136"/>
    </row>
    <row r="621" spans="1:1" x14ac:dyDescent="0.25">
      <c r="A621" s="136"/>
    </row>
    <row r="622" spans="1:1" x14ac:dyDescent="0.25">
      <c r="A622" s="136"/>
    </row>
    <row r="623" spans="1:1" x14ac:dyDescent="0.25">
      <c r="A623" s="136"/>
    </row>
    <row r="624" spans="1:1" x14ac:dyDescent="0.25">
      <c r="A624" s="136"/>
    </row>
    <row r="625" spans="1:1" x14ac:dyDescent="0.25">
      <c r="A625" s="136"/>
    </row>
    <row r="626" spans="1:1" x14ac:dyDescent="0.25">
      <c r="A626" s="136"/>
    </row>
    <row r="627" spans="1:1" x14ac:dyDescent="0.25">
      <c r="A627" s="136"/>
    </row>
    <row r="628" spans="1:1" x14ac:dyDescent="0.25">
      <c r="A628" s="136"/>
    </row>
    <row r="629" spans="1:1" x14ac:dyDescent="0.25">
      <c r="A629" s="136"/>
    </row>
    <row r="630" spans="1:1" x14ac:dyDescent="0.25">
      <c r="A630" s="136"/>
    </row>
    <row r="631" spans="1:1" x14ac:dyDescent="0.25">
      <c r="A631" s="136"/>
    </row>
    <row r="632" spans="1:1" x14ac:dyDescent="0.25">
      <c r="A632" s="136"/>
    </row>
    <row r="633" spans="1:1" x14ac:dyDescent="0.25">
      <c r="A633" s="136"/>
    </row>
    <row r="634" spans="1:1" x14ac:dyDescent="0.25">
      <c r="A634" s="136"/>
    </row>
    <row r="635" spans="1:1" x14ac:dyDescent="0.25">
      <c r="A635" s="136"/>
    </row>
    <row r="636" spans="1:1" x14ac:dyDescent="0.25">
      <c r="A636" s="136"/>
    </row>
    <row r="637" spans="1:1" x14ac:dyDescent="0.25">
      <c r="A637" s="136"/>
    </row>
    <row r="638" spans="1:1" x14ac:dyDescent="0.25">
      <c r="A638" s="136"/>
    </row>
    <row r="639" spans="1:1" x14ac:dyDescent="0.25">
      <c r="A639" s="136"/>
    </row>
    <row r="640" spans="1:1" x14ac:dyDescent="0.25">
      <c r="A640" s="136"/>
    </row>
    <row r="641" spans="1:1" x14ac:dyDescent="0.25">
      <c r="A641" s="136"/>
    </row>
    <row r="642" spans="1:1" x14ac:dyDescent="0.25">
      <c r="A642" s="136"/>
    </row>
    <row r="643" spans="1:1" x14ac:dyDescent="0.25">
      <c r="A643" s="136"/>
    </row>
    <row r="644" spans="1:1" x14ac:dyDescent="0.25">
      <c r="A644" s="136"/>
    </row>
    <row r="645" spans="1:1" x14ac:dyDescent="0.25">
      <c r="A645" s="136"/>
    </row>
    <row r="646" spans="1:1" x14ac:dyDescent="0.25">
      <c r="A646" s="136"/>
    </row>
    <row r="647" spans="1:1" x14ac:dyDescent="0.25">
      <c r="A647" s="136"/>
    </row>
    <row r="648" spans="1:1" x14ac:dyDescent="0.25">
      <c r="A648" s="136"/>
    </row>
    <row r="649" spans="1:1" x14ac:dyDescent="0.25">
      <c r="A649" s="136"/>
    </row>
    <row r="650" spans="1:1" x14ac:dyDescent="0.25">
      <c r="A650" s="136"/>
    </row>
    <row r="651" spans="1:1" x14ac:dyDescent="0.25">
      <c r="A651" s="136"/>
    </row>
    <row r="652" spans="1:1" x14ac:dyDescent="0.25">
      <c r="A652" s="136"/>
    </row>
    <row r="653" spans="1:1" x14ac:dyDescent="0.25">
      <c r="A653" s="136"/>
    </row>
    <row r="654" spans="1:1" x14ac:dyDescent="0.25">
      <c r="A654" s="136"/>
    </row>
    <row r="655" spans="1:1" x14ac:dyDescent="0.25">
      <c r="A655" s="136"/>
    </row>
    <row r="656" spans="1:1" x14ac:dyDescent="0.25">
      <c r="A656" s="136"/>
    </row>
    <row r="657" spans="1:1" x14ac:dyDescent="0.25">
      <c r="A657" s="136"/>
    </row>
    <row r="658" spans="1:1" x14ac:dyDescent="0.25">
      <c r="A658" s="136"/>
    </row>
    <row r="659" spans="1:1" x14ac:dyDescent="0.25">
      <c r="A659" s="136"/>
    </row>
    <row r="660" spans="1:1" x14ac:dyDescent="0.25">
      <c r="A660" s="136"/>
    </row>
    <row r="661" spans="1:1" x14ac:dyDescent="0.25">
      <c r="A661" s="136"/>
    </row>
    <row r="662" spans="1:1" x14ac:dyDescent="0.25">
      <c r="A662" s="136"/>
    </row>
    <row r="663" spans="1:1" x14ac:dyDescent="0.25">
      <c r="A663" s="136"/>
    </row>
    <row r="664" spans="1:1" x14ac:dyDescent="0.25">
      <c r="A664" s="136"/>
    </row>
    <row r="665" spans="1:1" x14ac:dyDescent="0.25">
      <c r="A665" s="136"/>
    </row>
    <row r="666" spans="1:1" x14ac:dyDescent="0.25">
      <c r="A666" s="136"/>
    </row>
    <row r="667" spans="1:1" x14ac:dyDescent="0.25">
      <c r="A667" s="136"/>
    </row>
    <row r="668" spans="1:1" x14ac:dyDescent="0.25">
      <c r="A668" s="136"/>
    </row>
    <row r="669" spans="1:1" x14ac:dyDescent="0.25">
      <c r="A669" s="136"/>
    </row>
    <row r="670" spans="1:1" x14ac:dyDescent="0.25">
      <c r="A670" s="136"/>
    </row>
    <row r="671" spans="1:1" x14ac:dyDescent="0.25">
      <c r="A671" s="136"/>
    </row>
    <row r="672" spans="1:1" x14ac:dyDescent="0.25">
      <c r="A672" s="136"/>
    </row>
    <row r="673" spans="1:1" x14ac:dyDescent="0.25">
      <c r="A673" s="136"/>
    </row>
    <row r="674" spans="1:1" x14ac:dyDescent="0.25">
      <c r="A674" s="136"/>
    </row>
    <row r="675" spans="1:1" x14ac:dyDescent="0.25">
      <c r="A675" s="136"/>
    </row>
    <row r="676" spans="1:1" x14ac:dyDescent="0.25">
      <c r="A676" s="136"/>
    </row>
    <row r="677" spans="1:1" x14ac:dyDescent="0.25">
      <c r="A677" s="136"/>
    </row>
    <row r="678" spans="1:1" x14ac:dyDescent="0.25">
      <c r="A678" s="136"/>
    </row>
    <row r="679" spans="1:1" x14ac:dyDescent="0.25">
      <c r="A679" s="136"/>
    </row>
    <row r="680" spans="1:1" x14ac:dyDescent="0.25">
      <c r="A680" s="136"/>
    </row>
    <row r="681" spans="1:1" x14ac:dyDescent="0.25">
      <c r="A681" s="136"/>
    </row>
    <row r="682" spans="1:1" x14ac:dyDescent="0.25">
      <c r="A682" s="136"/>
    </row>
    <row r="683" spans="1:1" x14ac:dyDescent="0.25">
      <c r="A683" s="136"/>
    </row>
    <row r="684" spans="1:1" x14ac:dyDescent="0.25">
      <c r="A684" s="136"/>
    </row>
    <row r="685" spans="1:1" x14ac:dyDescent="0.25">
      <c r="A685" s="136"/>
    </row>
    <row r="686" spans="1:1" x14ac:dyDescent="0.25">
      <c r="A686" s="136"/>
    </row>
    <row r="687" spans="1:1" x14ac:dyDescent="0.25">
      <c r="A687" s="136"/>
    </row>
    <row r="688" spans="1:1" x14ac:dyDescent="0.25">
      <c r="A688" s="136"/>
    </row>
    <row r="689" spans="1:1" x14ac:dyDescent="0.25">
      <c r="A689" s="136"/>
    </row>
    <row r="690" spans="1:1" x14ac:dyDescent="0.25">
      <c r="A690" s="136"/>
    </row>
    <row r="691" spans="1:1" x14ac:dyDescent="0.25">
      <c r="A691" s="136"/>
    </row>
    <row r="692" spans="1:1" x14ac:dyDescent="0.25">
      <c r="A692" s="136"/>
    </row>
    <row r="693" spans="1:1" x14ac:dyDescent="0.25">
      <c r="A693" s="136"/>
    </row>
    <row r="694" spans="1:1" x14ac:dyDescent="0.25">
      <c r="A694" s="136"/>
    </row>
    <row r="695" spans="1:1" x14ac:dyDescent="0.25">
      <c r="A695" s="136"/>
    </row>
    <row r="696" spans="1:1" x14ac:dyDescent="0.25">
      <c r="A696" s="136"/>
    </row>
    <row r="697" spans="1:1" x14ac:dyDescent="0.25">
      <c r="A697" s="136"/>
    </row>
    <row r="698" spans="1:1" x14ac:dyDescent="0.25">
      <c r="A698" s="136"/>
    </row>
    <row r="699" spans="1:1" x14ac:dyDescent="0.25">
      <c r="A699" s="136"/>
    </row>
    <row r="700" spans="1:1" x14ac:dyDescent="0.25">
      <c r="A700" s="136"/>
    </row>
    <row r="701" spans="1:1" x14ac:dyDescent="0.25">
      <c r="A701" s="136"/>
    </row>
    <row r="702" spans="1:1" x14ac:dyDescent="0.25">
      <c r="A702" s="136"/>
    </row>
    <row r="703" spans="1:1" x14ac:dyDescent="0.25">
      <c r="A703" s="136"/>
    </row>
    <row r="704" spans="1:1" x14ac:dyDescent="0.25">
      <c r="A704" s="136"/>
    </row>
    <row r="705" spans="1:1" x14ac:dyDescent="0.25">
      <c r="A705" s="136"/>
    </row>
    <row r="706" spans="1:1" x14ac:dyDescent="0.25">
      <c r="A706" s="136"/>
    </row>
    <row r="707" spans="1:1" x14ac:dyDescent="0.25">
      <c r="A707" s="136"/>
    </row>
    <row r="708" spans="1:1" x14ac:dyDescent="0.25">
      <c r="A708" s="136"/>
    </row>
    <row r="709" spans="1:1" x14ac:dyDescent="0.25">
      <c r="A709" s="136"/>
    </row>
    <row r="710" spans="1:1" x14ac:dyDescent="0.25">
      <c r="A710" s="136"/>
    </row>
    <row r="711" spans="1:1" x14ac:dyDescent="0.25">
      <c r="A711" s="136"/>
    </row>
    <row r="712" spans="1:1" x14ac:dyDescent="0.25">
      <c r="A712" s="136"/>
    </row>
    <row r="713" spans="1:1" x14ac:dyDescent="0.25">
      <c r="A713" s="136"/>
    </row>
    <row r="714" spans="1:1" x14ac:dyDescent="0.25">
      <c r="A714" s="136"/>
    </row>
    <row r="715" spans="1:1" x14ac:dyDescent="0.25">
      <c r="A715" s="136"/>
    </row>
    <row r="716" spans="1:1" x14ac:dyDescent="0.25">
      <c r="A716" s="136"/>
    </row>
    <row r="717" spans="1:1" x14ac:dyDescent="0.25">
      <c r="A717" s="136"/>
    </row>
    <row r="718" spans="1:1" x14ac:dyDescent="0.25">
      <c r="A718" s="136"/>
    </row>
    <row r="719" spans="1:1" x14ac:dyDescent="0.25">
      <c r="A719" s="136"/>
    </row>
    <row r="720" spans="1:1" x14ac:dyDescent="0.25">
      <c r="A720" s="136"/>
    </row>
    <row r="721" spans="1:1" x14ac:dyDescent="0.25">
      <c r="A721" s="136"/>
    </row>
    <row r="722" spans="1:1" x14ac:dyDescent="0.25">
      <c r="A722" s="136"/>
    </row>
    <row r="723" spans="1:1" x14ac:dyDescent="0.25">
      <c r="A723" s="136"/>
    </row>
    <row r="724" spans="1:1" x14ac:dyDescent="0.25">
      <c r="A724" s="136"/>
    </row>
    <row r="725" spans="1:1" x14ac:dyDescent="0.25">
      <c r="A725" s="136"/>
    </row>
    <row r="726" spans="1:1" x14ac:dyDescent="0.25">
      <c r="A726" s="136"/>
    </row>
    <row r="727" spans="1:1" x14ac:dyDescent="0.25">
      <c r="A727" s="136"/>
    </row>
    <row r="728" spans="1:1" x14ac:dyDescent="0.25">
      <c r="A728" s="136"/>
    </row>
    <row r="729" spans="1:1" x14ac:dyDescent="0.25">
      <c r="A729" s="136"/>
    </row>
    <row r="730" spans="1:1" x14ac:dyDescent="0.25">
      <c r="A730" s="136"/>
    </row>
    <row r="731" spans="1:1" x14ac:dyDescent="0.25">
      <c r="A731" s="136"/>
    </row>
    <row r="732" spans="1:1" x14ac:dyDescent="0.25">
      <c r="A732" s="136"/>
    </row>
    <row r="733" spans="1:1" x14ac:dyDescent="0.25">
      <c r="A733" s="136"/>
    </row>
    <row r="734" spans="1:1" x14ac:dyDescent="0.25">
      <c r="A734" s="136"/>
    </row>
    <row r="735" spans="1:1" x14ac:dyDescent="0.25">
      <c r="A735" s="136"/>
    </row>
    <row r="736" spans="1:1" x14ac:dyDescent="0.25">
      <c r="A736" s="136"/>
    </row>
    <row r="737" spans="1:1" x14ac:dyDescent="0.25">
      <c r="A737" s="136"/>
    </row>
    <row r="738" spans="1:1" x14ac:dyDescent="0.25">
      <c r="A738" s="136"/>
    </row>
    <row r="739" spans="1:1" x14ac:dyDescent="0.25">
      <c r="A739" s="136"/>
    </row>
    <row r="740" spans="1:1" x14ac:dyDescent="0.25">
      <c r="A740" s="136"/>
    </row>
    <row r="741" spans="1:1" x14ac:dyDescent="0.25">
      <c r="A741" s="136"/>
    </row>
    <row r="742" spans="1:1" x14ac:dyDescent="0.25">
      <c r="A742" s="136"/>
    </row>
    <row r="743" spans="1:1" x14ac:dyDescent="0.25">
      <c r="A743" s="136"/>
    </row>
    <row r="744" spans="1:1" x14ac:dyDescent="0.25">
      <c r="A744" s="136"/>
    </row>
    <row r="745" spans="1:1" x14ac:dyDescent="0.25">
      <c r="A745" s="136"/>
    </row>
    <row r="746" spans="1:1" x14ac:dyDescent="0.25">
      <c r="A746" s="136"/>
    </row>
    <row r="747" spans="1:1" x14ac:dyDescent="0.25">
      <c r="A747" s="136"/>
    </row>
    <row r="748" spans="1:1" x14ac:dyDescent="0.25">
      <c r="A748" s="136"/>
    </row>
    <row r="749" spans="1:1" x14ac:dyDescent="0.25">
      <c r="A749" s="136"/>
    </row>
    <row r="750" spans="1:1" x14ac:dyDescent="0.25">
      <c r="A750" s="136"/>
    </row>
    <row r="751" spans="1:1" x14ac:dyDescent="0.25">
      <c r="A751" s="136"/>
    </row>
    <row r="752" spans="1:1" x14ac:dyDescent="0.25">
      <c r="A752" s="136"/>
    </row>
    <row r="753" spans="1:1" x14ac:dyDescent="0.25">
      <c r="A753" s="136"/>
    </row>
    <row r="754" spans="1:1" x14ac:dyDescent="0.25">
      <c r="A754" s="136"/>
    </row>
    <row r="755" spans="1:1" x14ac:dyDescent="0.25">
      <c r="A755" s="136"/>
    </row>
    <row r="756" spans="1:1" x14ac:dyDescent="0.25">
      <c r="A756" s="136"/>
    </row>
    <row r="757" spans="1:1" x14ac:dyDescent="0.25">
      <c r="A757" s="136"/>
    </row>
    <row r="758" spans="1:1" x14ac:dyDescent="0.25">
      <c r="A758" s="136"/>
    </row>
    <row r="759" spans="1:1" x14ac:dyDescent="0.25">
      <c r="A759" s="136"/>
    </row>
    <row r="760" spans="1:1" x14ac:dyDescent="0.25">
      <c r="A760" s="136"/>
    </row>
    <row r="761" spans="1:1" x14ac:dyDescent="0.25">
      <c r="A761" s="136"/>
    </row>
    <row r="762" spans="1:1" x14ac:dyDescent="0.25">
      <c r="A762" s="136"/>
    </row>
    <row r="763" spans="1:1" x14ac:dyDescent="0.25">
      <c r="A763" s="136"/>
    </row>
    <row r="764" spans="1:1" x14ac:dyDescent="0.25">
      <c r="A764" s="136"/>
    </row>
    <row r="765" spans="1:1" x14ac:dyDescent="0.25">
      <c r="A765" s="136"/>
    </row>
    <row r="766" spans="1:1" x14ac:dyDescent="0.25">
      <c r="A766" s="136"/>
    </row>
    <row r="767" spans="1:1" x14ac:dyDescent="0.25">
      <c r="A767" s="136"/>
    </row>
    <row r="768" spans="1:1" x14ac:dyDescent="0.25">
      <c r="A768" s="136"/>
    </row>
    <row r="769" spans="1:1" x14ac:dyDescent="0.25">
      <c r="A769" s="136"/>
    </row>
    <row r="770" spans="1:1" x14ac:dyDescent="0.25">
      <c r="A770" s="136"/>
    </row>
    <row r="771" spans="1:1" x14ac:dyDescent="0.25">
      <c r="A771" s="136"/>
    </row>
    <row r="772" spans="1:1" x14ac:dyDescent="0.25">
      <c r="A772" s="136"/>
    </row>
    <row r="773" spans="1:1" x14ac:dyDescent="0.25">
      <c r="A773" s="136"/>
    </row>
    <row r="774" spans="1:1" x14ac:dyDescent="0.25">
      <c r="A774" s="136"/>
    </row>
    <row r="775" spans="1:1" x14ac:dyDescent="0.25">
      <c r="A775" s="136"/>
    </row>
    <row r="776" spans="1:1" x14ac:dyDescent="0.25">
      <c r="A776" s="136"/>
    </row>
    <row r="777" spans="1:1" x14ac:dyDescent="0.25">
      <c r="A777" s="136"/>
    </row>
    <row r="778" spans="1:1" x14ac:dyDescent="0.25">
      <c r="A778" s="136"/>
    </row>
    <row r="779" spans="1:1" x14ac:dyDescent="0.25">
      <c r="A779" s="136"/>
    </row>
    <row r="780" spans="1:1" x14ac:dyDescent="0.25">
      <c r="A780" s="136"/>
    </row>
    <row r="781" spans="1:1" x14ac:dyDescent="0.25">
      <c r="A781" s="136"/>
    </row>
    <row r="782" spans="1:1" x14ac:dyDescent="0.25">
      <c r="A782" s="136"/>
    </row>
    <row r="783" spans="1:1" x14ac:dyDescent="0.25">
      <c r="A783" s="136"/>
    </row>
    <row r="784" spans="1:1" x14ac:dyDescent="0.25">
      <c r="A784" s="136"/>
    </row>
    <row r="785" spans="1:1" x14ac:dyDescent="0.25">
      <c r="A785" s="136"/>
    </row>
    <row r="786" spans="1:1" x14ac:dyDescent="0.25">
      <c r="A786" s="136"/>
    </row>
    <row r="787" spans="1:1" x14ac:dyDescent="0.25">
      <c r="A787" s="136"/>
    </row>
    <row r="788" spans="1:1" x14ac:dyDescent="0.25">
      <c r="A788" s="136"/>
    </row>
    <row r="789" spans="1:1" x14ac:dyDescent="0.25">
      <c r="A789" s="136"/>
    </row>
    <row r="790" spans="1:1" x14ac:dyDescent="0.25">
      <c r="A790" s="136"/>
    </row>
    <row r="791" spans="1:1" x14ac:dyDescent="0.25">
      <c r="A791" s="136"/>
    </row>
    <row r="792" spans="1:1" x14ac:dyDescent="0.25">
      <c r="A792" s="136"/>
    </row>
    <row r="793" spans="1:1" x14ac:dyDescent="0.25">
      <c r="A793" s="136"/>
    </row>
    <row r="794" spans="1:1" x14ac:dyDescent="0.25">
      <c r="A794" s="136"/>
    </row>
    <row r="795" spans="1:1" x14ac:dyDescent="0.25">
      <c r="A795" s="136"/>
    </row>
    <row r="796" spans="1:1" x14ac:dyDescent="0.25">
      <c r="A796" s="136"/>
    </row>
    <row r="797" spans="1:1" x14ac:dyDescent="0.25">
      <c r="A797" s="136"/>
    </row>
    <row r="798" spans="1:1" x14ac:dyDescent="0.25">
      <c r="A798" s="136"/>
    </row>
    <row r="799" spans="1:1" x14ac:dyDescent="0.25">
      <c r="A799" s="136"/>
    </row>
    <row r="800" spans="1:1" x14ac:dyDescent="0.25">
      <c r="A800" s="136"/>
    </row>
    <row r="801" spans="1:1" x14ac:dyDescent="0.25">
      <c r="A801" s="136"/>
    </row>
    <row r="802" spans="1:1" x14ac:dyDescent="0.25">
      <c r="A802" s="136"/>
    </row>
    <row r="803" spans="1:1" x14ac:dyDescent="0.25">
      <c r="A803" s="136"/>
    </row>
    <row r="804" spans="1:1" x14ac:dyDescent="0.25">
      <c r="A804" s="136"/>
    </row>
    <row r="805" spans="1:1" x14ac:dyDescent="0.25">
      <c r="A805" s="136"/>
    </row>
    <row r="806" spans="1:1" x14ac:dyDescent="0.25">
      <c r="A806" s="136"/>
    </row>
    <row r="807" spans="1:1" x14ac:dyDescent="0.25">
      <c r="A807" s="136"/>
    </row>
    <row r="808" spans="1:1" x14ac:dyDescent="0.25">
      <c r="A808" s="136"/>
    </row>
    <row r="809" spans="1:1" x14ac:dyDescent="0.25">
      <c r="A809" s="136"/>
    </row>
    <row r="810" spans="1:1" x14ac:dyDescent="0.25">
      <c r="A810" s="136"/>
    </row>
    <row r="811" spans="1:1" x14ac:dyDescent="0.25">
      <c r="A811" s="136"/>
    </row>
    <row r="812" spans="1:1" x14ac:dyDescent="0.25">
      <c r="A812" s="136"/>
    </row>
    <row r="813" spans="1:1" x14ac:dyDescent="0.25">
      <c r="A813" s="136"/>
    </row>
    <row r="814" spans="1:1" x14ac:dyDescent="0.25">
      <c r="A814" s="136"/>
    </row>
    <row r="815" spans="1:1" x14ac:dyDescent="0.25">
      <c r="A815" s="136"/>
    </row>
    <row r="816" spans="1:1" x14ac:dyDescent="0.25">
      <c r="A816" s="136"/>
    </row>
    <row r="817" spans="1:1" x14ac:dyDescent="0.25">
      <c r="A817" s="136"/>
    </row>
    <row r="818" spans="1:1" x14ac:dyDescent="0.25">
      <c r="A818" s="136"/>
    </row>
    <row r="819" spans="1:1" x14ac:dyDescent="0.25">
      <c r="A819" s="136"/>
    </row>
    <row r="820" spans="1:1" x14ac:dyDescent="0.25">
      <c r="A820" s="136"/>
    </row>
    <row r="821" spans="1:1" x14ac:dyDescent="0.25">
      <c r="A821" s="136"/>
    </row>
    <row r="822" spans="1:1" x14ac:dyDescent="0.25">
      <c r="A822" s="136"/>
    </row>
    <row r="823" spans="1:1" x14ac:dyDescent="0.25">
      <c r="A823" s="136"/>
    </row>
    <row r="824" spans="1:1" x14ac:dyDescent="0.25">
      <c r="A824" s="136"/>
    </row>
    <row r="825" spans="1:1" x14ac:dyDescent="0.25">
      <c r="A825" s="136"/>
    </row>
    <row r="826" spans="1:1" x14ac:dyDescent="0.25">
      <c r="A826" s="136"/>
    </row>
    <row r="827" spans="1:1" x14ac:dyDescent="0.25">
      <c r="A827" s="136"/>
    </row>
    <row r="828" spans="1:1" x14ac:dyDescent="0.25">
      <c r="A828" s="136"/>
    </row>
    <row r="829" spans="1:1" x14ac:dyDescent="0.25">
      <c r="A829" s="136"/>
    </row>
    <row r="830" spans="1:1" x14ac:dyDescent="0.25">
      <c r="A830" s="136"/>
    </row>
    <row r="831" spans="1:1" x14ac:dyDescent="0.25">
      <c r="A831" s="136"/>
    </row>
    <row r="832" spans="1:1" x14ac:dyDescent="0.25">
      <c r="A832" s="136"/>
    </row>
    <row r="833" spans="1:1" x14ac:dyDescent="0.25">
      <c r="A833" s="136"/>
    </row>
    <row r="834" spans="1:1" x14ac:dyDescent="0.25">
      <c r="A834" s="136"/>
    </row>
    <row r="835" spans="1:1" x14ac:dyDescent="0.25">
      <c r="A835" s="136"/>
    </row>
    <row r="836" spans="1:1" x14ac:dyDescent="0.25">
      <c r="A836" s="136"/>
    </row>
    <row r="837" spans="1:1" x14ac:dyDescent="0.25">
      <c r="A837" s="136"/>
    </row>
    <row r="838" spans="1:1" x14ac:dyDescent="0.25">
      <c r="A838" s="136"/>
    </row>
    <row r="839" spans="1:1" x14ac:dyDescent="0.25">
      <c r="A839" s="136"/>
    </row>
    <row r="840" spans="1:1" x14ac:dyDescent="0.25">
      <c r="A840" s="136"/>
    </row>
    <row r="841" spans="1:1" x14ac:dyDescent="0.25">
      <c r="A841" s="136"/>
    </row>
    <row r="842" spans="1:1" x14ac:dyDescent="0.25">
      <c r="A842" s="136"/>
    </row>
    <row r="843" spans="1:1" x14ac:dyDescent="0.25">
      <c r="A843" s="136"/>
    </row>
    <row r="844" spans="1:1" x14ac:dyDescent="0.25">
      <c r="A844" s="136"/>
    </row>
    <row r="845" spans="1:1" x14ac:dyDescent="0.25">
      <c r="A845" s="136"/>
    </row>
    <row r="846" spans="1:1" x14ac:dyDescent="0.25">
      <c r="A846" s="136"/>
    </row>
    <row r="847" spans="1:1" x14ac:dyDescent="0.25">
      <c r="A847" s="136"/>
    </row>
    <row r="848" spans="1:1" x14ac:dyDescent="0.25">
      <c r="A848" s="136"/>
    </row>
    <row r="849" spans="1:1" x14ac:dyDescent="0.25">
      <c r="A849" s="136"/>
    </row>
    <row r="850" spans="1:1" x14ac:dyDescent="0.25">
      <c r="A850" s="136"/>
    </row>
    <row r="851" spans="1:1" x14ac:dyDescent="0.25">
      <c r="A851" s="136"/>
    </row>
    <row r="852" spans="1:1" x14ac:dyDescent="0.25">
      <c r="A852" s="136"/>
    </row>
    <row r="853" spans="1:1" x14ac:dyDescent="0.25">
      <c r="A853" s="136"/>
    </row>
    <row r="854" spans="1:1" x14ac:dyDescent="0.25">
      <c r="A854" s="136"/>
    </row>
    <row r="855" spans="1:1" x14ac:dyDescent="0.25">
      <c r="A855" s="136"/>
    </row>
    <row r="856" spans="1:1" x14ac:dyDescent="0.25">
      <c r="A856" s="136"/>
    </row>
    <row r="857" spans="1:1" x14ac:dyDescent="0.25">
      <c r="A857" s="136"/>
    </row>
    <row r="858" spans="1:1" x14ac:dyDescent="0.25">
      <c r="A858" s="136"/>
    </row>
    <row r="859" spans="1:1" x14ac:dyDescent="0.25">
      <c r="A859" s="136"/>
    </row>
    <row r="860" spans="1:1" x14ac:dyDescent="0.25">
      <c r="A860" s="136"/>
    </row>
    <row r="861" spans="1:1" x14ac:dyDescent="0.25">
      <c r="A861" s="136"/>
    </row>
    <row r="862" spans="1:1" x14ac:dyDescent="0.25">
      <c r="A862" s="136"/>
    </row>
    <row r="863" spans="1:1" x14ac:dyDescent="0.25">
      <c r="A863" s="136"/>
    </row>
    <row r="864" spans="1:1" x14ac:dyDescent="0.25">
      <c r="A864" s="136"/>
    </row>
    <row r="865" spans="1:1" x14ac:dyDescent="0.25">
      <c r="A865" s="136"/>
    </row>
    <row r="866" spans="1:1" x14ac:dyDescent="0.25">
      <c r="A866" s="136"/>
    </row>
    <row r="867" spans="1:1" x14ac:dyDescent="0.25">
      <c r="A867" s="136"/>
    </row>
    <row r="868" spans="1:1" x14ac:dyDescent="0.25">
      <c r="A868" s="136"/>
    </row>
    <row r="869" spans="1:1" x14ac:dyDescent="0.25">
      <c r="A869" s="136"/>
    </row>
    <row r="870" spans="1:1" x14ac:dyDescent="0.25">
      <c r="A870" s="136"/>
    </row>
    <row r="871" spans="1:1" x14ac:dyDescent="0.25">
      <c r="A871" s="136"/>
    </row>
    <row r="872" spans="1:1" x14ac:dyDescent="0.25">
      <c r="A872" s="136"/>
    </row>
    <row r="873" spans="1:1" x14ac:dyDescent="0.25">
      <c r="A873" s="136"/>
    </row>
    <row r="874" spans="1:1" x14ac:dyDescent="0.25">
      <c r="A874" s="136"/>
    </row>
    <row r="875" spans="1:1" x14ac:dyDescent="0.25">
      <c r="A875" s="136"/>
    </row>
    <row r="876" spans="1:1" x14ac:dyDescent="0.25">
      <c r="A876" s="136"/>
    </row>
    <row r="877" spans="1:1" x14ac:dyDescent="0.25">
      <c r="A877" s="136"/>
    </row>
    <row r="878" spans="1:1" x14ac:dyDescent="0.25">
      <c r="A878" s="136"/>
    </row>
    <row r="879" spans="1:1" x14ac:dyDescent="0.25">
      <c r="A879" s="136"/>
    </row>
    <row r="880" spans="1:1" x14ac:dyDescent="0.25">
      <c r="A880" s="136"/>
    </row>
    <row r="881" spans="1:1" x14ac:dyDescent="0.25">
      <c r="A881" s="136"/>
    </row>
    <row r="882" spans="1:1" x14ac:dyDescent="0.25">
      <c r="A882" s="136"/>
    </row>
    <row r="883" spans="1:1" x14ac:dyDescent="0.25">
      <c r="A883" s="136"/>
    </row>
    <row r="884" spans="1:1" x14ac:dyDescent="0.25">
      <c r="A884" s="136"/>
    </row>
    <row r="885" spans="1:1" x14ac:dyDescent="0.25">
      <c r="A885" s="136"/>
    </row>
    <row r="886" spans="1:1" x14ac:dyDescent="0.25">
      <c r="A886" s="136"/>
    </row>
    <row r="887" spans="1:1" x14ac:dyDescent="0.25">
      <c r="A887" s="136"/>
    </row>
    <row r="888" spans="1:1" x14ac:dyDescent="0.25">
      <c r="A888" s="136"/>
    </row>
    <row r="889" spans="1:1" x14ac:dyDescent="0.25">
      <c r="A889" s="136"/>
    </row>
    <row r="890" spans="1:1" x14ac:dyDescent="0.25">
      <c r="A890" s="136"/>
    </row>
    <row r="891" spans="1:1" x14ac:dyDescent="0.25">
      <c r="A891" s="136"/>
    </row>
    <row r="892" spans="1:1" x14ac:dyDescent="0.25">
      <c r="A892" s="136"/>
    </row>
    <row r="893" spans="1:1" x14ac:dyDescent="0.25">
      <c r="A893" s="136"/>
    </row>
    <row r="894" spans="1:1" x14ac:dyDescent="0.25">
      <c r="A894" s="136"/>
    </row>
    <row r="895" spans="1:1" x14ac:dyDescent="0.25">
      <c r="A895" s="136"/>
    </row>
    <row r="896" spans="1:1" x14ac:dyDescent="0.25">
      <c r="A896" s="136"/>
    </row>
    <row r="897" spans="1:1" x14ac:dyDescent="0.25">
      <c r="A897" s="136"/>
    </row>
    <row r="898" spans="1:1" x14ac:dyDescent="0.25">
      <c r="A898" s="136"/>
    </row>
    <row r="899" spans="1:1" x14ac:dyDescent="0.25">
      <c r="A899" s="136"/>
    </row>
    <row r="900" spans="1:1" x14ac:dyDescent="0.25">
      <c r="A900" s="136"/>
    </row>
    <row r="901" spans="1:1" x14ac:dyDescent="0.25">
      <c r="A901" s="136"/>
    </row>
    <row r="902" spans="1:1" x14ac:dyDescent="0.25">
      <c r="A902" s="136"/>
    </row>
    <row r="903" spans="1:1" x14ac:dyDescent="0.25">
      <c r="A903" s="136"/>
    </row>
    <row r="904" spans="1:1" x14ac:dyDescent="0.25">
      <c r="A904" s="136"/>
    </row>
    <row r="905" spans="1:1" x14ac:dyDescent="0.25">
      <c r="A905" s="136"/>
    </row>
    <row r="906" spans="1:1" x14ac:dyDescent="0.25">
      <c r="A906" s="136"/>
    </row>
    <row r="907" spans="1:1" x14ac:dyDescent="0.25">
      <c r="A907" s="136"/>
    </row>
    <row r="908" spans="1:1" x14ac:dyDescent="0.25">
      <c r="A908" s="136"/>
    </row>
    <row r="909" spans="1:1" x14ac:dyDescent="0.25">
      <c r="A909" s="136"/>
    </row>
    <row r="910" spans="1:1" x14ac:dyDescent="0.25">
      <c r="A910" s="136"/>
    </row>
    <row r="911" spans="1:1" x14ac:dyDescent="0.25">
      <c r="A911" s="136"/>
    </row>
    <row r="912" spans="1:1" x14ac:dyDescent="0.25">
      <c r="A912" s="136"/>
    </row>
    <row r="913" spans="1:1" x14ac:dyDescent="0.25">
      <c r="A913" s="136"/>
    </row>
    <row r="914" spans="1:1" x14ac:dyDescent="0.25">
      <c r="A914" s="136"/>
    </row>
    <row r="915" spans="1:1" x14ac:dyDescent="0.25">
      <c r="A915" s="136"/>
    </row>
    <row r="916" spans="1:1" x14ac:dyDescent="0.25">
      <c r="A916" s="136"/>
    </row>
    <row r="917" spans="1:1" x14ac:dyDescent="0.25">
      <c r="A917" s="136"/>
    </row>
    <row r="918" spans="1:1" x14ac:dyDescent="0.25">
      <c r="A918" s="136"/>
    </row>
    <row r="919" spans="1:1" x14ac:dyDescent="0.25">
      <c r="A919" s="136"/>
    </row>
    <row r="920" spans="1:1" x14ac:dyDescent="0.25">
      <c r="A920" s="136"/>
    </row>
    <row r="921" spans="1:1" x14ac:dyDescent="0.25">
      <c r="A921" s="136"/>
    </row>
    <row r="922" spans="1:1" x14ac:dyDescent="0.25">
      <c r="A922" s="136"/>
    </row>
    <row r="923" spans="1:1" x14ac:dyDescent="0.25">
      <c r="A923" s="136"/>
    </row>
    <row r="924" spans="1:1" x14ac:dyDescent="0.25">
      <c r="A924" s="136"/>
    </row>
    <row r="925" spans="1:1" x14ac:dyDescent="0.25">
      <c r="A925" s="136"/>
    </row>
    <row r="926" spans="1:1" x14ac:dyDescent="0.25">
      <c r="A926" s="136"/>
    </row>
    <row r="927" spans="1:1" x14ac:dyDescent="0.25">
      <c r="A927" s="136"/>
    </row>
    <row r="928" spans="1:1" x14ac:dyDescent="0.25">
      <c r="A928" s="136"/>
    </row>
    <row r="929" spans="1:1" x14ac:dyDescent="0.25">
      <c r="A929" s="136"/>
    </row>
    <row r="930" spans="1:1" x14ac:dyDescent="0.25">
      <c r="A930" s="136"/>
    </row>
    <row r="931" spans="1:1" x14ac:dyDescent="0.25">
      <c r="A931" s="136"/>
    </row>
    <row r="932" spans="1:1" x14ac:dyDescent="0.25">
      <c r="A932" s="136"/>
    </row>
    <row r="933" spans="1:1" x14ac:dyDescent="0.25">
      <c r="A933" s="136"/>
    </row>
    <row r="934" spans="1:1" x14ac:dyDescent="0.25">
      <c r="A934" s="136"/>
    </row>
    <row r="935" spans="1:1" x14ac:dyDescent="0.25">
      <c r="A935" s="136"/>
    </row>
    <row r="936" spans="1:1" x14ac:dyDescent="0.25">
      <c r="A936" s="136"/>
    </row>
    <row r="937" spans="1:1" x14ac:dyDescent="0.25">
      <c r="A937" s="136"/>
    </row>
    <row r="938" spans="1:1" x14ac:dyDescent="0.25">
      <c r="A938" s="136"/>
    </row>
    <row r="939" spans="1:1" x14ac:dyDescent="0.25">
      <c r="A939" s="136"/>
    </row>
    <row r="940" spans="1:1" x14ac:dyDescent="0.25">
      <c r="A940" s="136"/>
    </row>
    <row r="941" spans="1:1" x14ac:dyDescent="0.25">
      <c r="A941" s="136"/>
    </row>
    <row r="942" spans="1:1" x14ac:dyDescent="0.25">
      <c r="A942" s="136"/>
    </row>
    <row r="943" spans="1:1" x14ac:dyDescent="0.25">
      <c r="A943" s="136"/>
    </row>
    <row r="944" spans="1:1" x14ac:dyDescent="0.25">
      <c r="A944" s="136"/>
    </row>
    <row r="945" spans="1:1" x14ac:dyDescent="0.25">
      <c r="A945" s="136"/>
    </row>
    <row r="946" spans="1:1" x14ac:dyDescent="0.25">
      <c r="A946" s="136"/>
    </row>
    <row r="947" spans="1:1" x14ac:dyDescent="0.25">
      <c r="A947" s="136"/>
    </row>
    <row r="948" spans="1:1" x14ac:dyDescent="0.25">
      <c r="A948" s="136"/>
    </row>
    <row r="949" spans="1:1" x14ac:dyDescent="0.25">
      <c r="A949" s="136"/>
    </row>
    <row r="950" spans="1:1" x14ac:dyDescent="0.25">
      <c r="A950" s="136"/>
    </row>
    <row r="951" spans="1:1" x14ac:dyDescent="0.25">
      <c r="A951" s="136"/>
    </row>
    <row r="952" spans="1:1" x14ac:dyDescent="0.25">
      <c r="A952" s="136"/>
    </row>
    <row r="953" spans="1:1" x14ac:dyDescent="0.25">
      <c r="A953" s="136"/>
    </row>
    <row r="954" spans="1:1" x14ac:dyDescent="0.25">
      <c r="A954" s="136"/>
    </row>
    <row r="955" spans="1:1" x14ac:dyDescent="0.25">
      <c r="A955" s="136"/>
    </row>
    <row r="956" spans="1:1" x14ac:dyDescent="0.25">
      <c r="A956" s="136"/>
    </row>
    <row r="957" spans="1:1" x14ac:dyDescent="0.25">
      <c r="A957" s="136"/>
    </row>
    <row r="958" spans="1:1" x14ac:dyDescent="0.25">
      <c r="A958" s="136"/>
    </row>
    <row r="959" spans="1:1" x14ac:dyDescent="0.25">
      <c r="A959" s="136"/>
    </row>
    <row r="960" spans="1:1" x14ac:dyDescent="0.25">
      <c r="A960" s="136"/>
    </row>
    <row r="961" spans="1:1" x14ac:dyDescent="0.25">
      <c r="A961" s="136"/>
    </row>
    <row r="962" spans="1:1" x14ac:dyDescent="0.25">
      <c r="A962" s="136"/>
    </row>
    <row r="963" spans="1:1" x14ac:dyDescent="0.25">
      <c r="A963" s="136"/>
    </row>
    <row r="964" spans="1:1" x14ac:dyDescent="0.25">
      <c r="A964" s="136"/>
    </row>
    <row r="965" spans="1:1" x14ac:dyDescent="0.25">
      <c r="A965" s="136"/>
    </row>
    <row r="966" spans="1:1" x14ac:dyDescent="0.25">
      <c r="A966" s="136"/>
    </row>
    <row r="967" spans="1:1" x14ac:dyDescent="0.25">
      <c r="A967" s="136"/>
    </row>
    <row r="968" spans="1:1" x14ac:dyDescent="0.25">
      <c r="A968" s="136"/>
    </row>
    <row r="969" spans="1:1" x14ac:dyDescent="0.25">
      <c r="A969" s="136"/>
    </row>
    <row r="970" spans="1:1" x14ac:dyDescent="0.25">
      <c r="A970" s="136"/>
    </row>
    <row r="971" spans="1:1" x14ac:dyDescent="0.25">
      <c r="A971" s="136"/>
    </row>
    <row r="972" spans="1:1" x14ac:dyDescent="0.25">
      <c r="A972" s="136"/>
    </row>
    <row r="973" spans="1:1" x14ac:dyDescent="0.25">
      <c r="A973" s="136"/>
    </row>
    <row r="974" spans="1:1" x14ac:dyDescent="0.25">
      <c r="A974" s="136"/>
    </row>
    <row r="975" spans="1:1" x14ac:dyDescent="0.25">
      <c r="A975" s="136"/>
    </row>
    <row r="976" spans="1:1" x14ac:dyDescent="0.25">
      <c r="A976" s="136"/>
    </row>
    <row r="977" spans="1:1" x14ac:dyDescent="0.25">
      <c r="A977" s="136"/>
    </row>
    <row r="978" spans="1:1" x14ac:dyDescent="0.25">
      <c r="A978" s="136"/>
    </row>
    <row r="979" spans="1:1" x14ac:dyDescent="0.25">
      <c r="A979" s="136"/>
    </row>
    <row r="980" spans="1:1" x14ac:dyDescent="0.25">
      <c r="A980" s="136"/>
    </row>
    <row r="981" spans="1:1" x14ac:dyDescent="0.25">
      <c r="A981" s="136"/>
    </row>
    <row r="982" spans="1:1" x14ac:dyDescent="0.25">
      <c r="A982" s="136"/>
    </row>
    <row r="983" spans="1:1" x14ac:dyDescent="0.25">
      <c r="A983" s="136"/>
    </row>
    <row r="984" spans="1:1" x14ac:dyDescent="0.25">
      <c r="A984" s="136"/>
    </row>
    <row r="985" spans="1:1" x14ac:dyDescent="0.25">
      <c r="A985" s="136"/>
    </row>
    <row r="986" spans="1:1" x14ac:dyDescent="0.25">
      <c r="A986" s="136"/>
    </row>
    <row r="987" spans="1:1" x14ac:dyDescent="0.25">
      <c r="A987" s="136"/>
    </row>
    <row r="988" spans="1:1" x14ac:dyDescent="0.25">
      <c r="A988" s="136"/>
    </row>
    <row r="989" spans="1:1" x14ac:dyDescent="0.25">
      <c r="A989" s="136"/>
    </row>
    <row r="990" spans="1:1" x14ac:dyDescent="0.25">
      <c r="A990" s="136"/>
    </row>
    <row r="991" spans="1:1" x14ac:dyDescent="0.25">
      <c r="A991" s="136"/>
    </row>
    <row r="992" spans="1:1" x14ac:dyDescent="0.25">
      <c r="A992" s="136"/>
    </row>
    <row r="993" spans="1:1" x14ac:dyDescent="0.25">
      <c r="A993" s="136"/>
    </row>
    <row r="994" spans="1:1" x14ac:dyDescent="0.25">
      <c r="A994" s="136"/>
    </row>
    <row r="995" spans="1:1" x14ac:dyDescent="0.25">
      <c r="A995" s="136"/>
    </row>
    <row r="996" spans="1:1" x14ac:dyDescent="0.25">
      <c r="A996" s="136"/>
    </row>
    <row r="997" spans="1:1" x14ac:dyDescent="0.25">
      <c r="A997" s="136"/>
    </row>
    <row r="998" spans="1:1" x14ac:dyDescent="0.25">
      <c r="A998" s="136"/>
    </row>
    <row r="999" spans="1:1" x14ac:dyDescent="0.25">
      <c r="A999" s="136"/>
    </row>
    <row r="1000" spans="1:1" x14ac:dyDescent="0.25">
      <c r="A1000" s="136"/>
    </row>
    <row r="1001" spans="1:1" x14ac:dyDescent="0.25">
      <c r="A1001" s="136"/>
    </row>
    <row r="1002" spans="1:1" x14ac:dyDescent="0.25">
      <c r="A1002" s="136"/>
    </row>
    <row r="1003" spans="1:1" x14ac:dyDescent="0.25">
      <c r="A1003" s="136"/>
    </row>
    <row r="1004" spans="1:1" x14ac:dyDescent="0.25">
      <c r="A1004" s="136"/>
    </row>
    <row r="1005" spans="1:1" x14ac:dyDescent="0.25">
      <c r="A1005" s="136"/>
    </row>
    <row r="1006" spans="1:1" x14ac:dyDescent="0.25">
      <c r="A1006" s="136"/>
    </row>
    <row r="1007" spans="1:1" x14ac:dyDescent="0.25">
      <c r="A1007" s="136"/>
    </row>
    <row r="1008" spans="1:1" x14ac:dyDescent="0.25">
      <c r="A1008" s="136"/>
    </row>
    <row r="1009" spans="1:1" x14ac:dyDescent="0.25">
      <c r="A1009" s="136"/>
    </row>
    <row r="1010" spans="1:1" x14ac:dyDescent="0.25">
      <c r="A1010" s="136"/>
    </row>
    <row r="1011" spans="1:1" x14ac:dyDescent="0.25">
      <c r="A1011" s="136"/>
    </row>
    <row r="1012" spans="1:1" x14ac:dyDescent="0.25">
      <c r="A1012" s="136"/>
    </row>
    <row r="1013" spans="1:1" x14ac:dyDescent="0.25">
      <c r="A1013" s="136"/>
    </row>
    <row r="1014" spans="1:1" x14ac:dyDescent="0.25">
      <c r="A1014" s="136"/>
    </row>
    <row r="1015" spans="1:1" x14ac:dyDescent="0.25">
      <c r="A1015" s="136"/>
    </row>
    <row r="1016" spans="1:1" x14ac:dyDescent="0.25">
      <c r="A1016" s="136"/>
    </row>
    <row r="1017" spans="1:1" x14ac:dyDescent="0.25">
      <c r="A1017" s="136"/>
    </row>
    <row r="1018" spans="1:1" x14ac:dyDescent="0.25">
      <c r="A1018" s="136"/>
    </row>
    <row r="1019" spans="1:1" x14ac:dyDescent="0.25">
      <c r="A1019" s="136"/>
    </row>
    <row r="1020" spans="1:1" x14ac:dyDescent="0.25">
      <c r="A1020" s="136"/>
    </row>
    <row r="1021" spans="1:1" x14ac:dyDescent="0.25">
      <c r="A1021" s="136"/>
    </row>
    <row r="1022" spans="1:1" x14ac:dyDescent="0.25">
      <c r="A1022" s="136"/>
    </row>
    <row r="1023" spans="1:1" x14ac:dyDescent="0.25">
      <c r="A1023" s="136"/>
    </row>
    <row r="1024" spans="1:1" x14ac:dyDescent="0.25">
      <c r="A1024" s="136"/>
    </row>
    <row r="1025" spans="1:1" x14ac:dyDescent="0.25">
      <c r="A1025" s="136"/>
    </row>
    <row r="1026" spans="1:1" x14ac:dyDescent="0.25">
      <c r="A1026" s="136"/>
    </row>
    <row r="1027" spans="1:1" x14ac:dyDescent="0.25">
      <c r="A1027" s="136"/>
    </row>
    <row r="1028" spans="1:1" x14ac:dyDescent="0.25">
      <c r="A1028" s="136"/>
    </row>
    <row r="1029" spans="1:1" x14ac:dyDescent="0.25">
      <c r="A1029" s="136"/>
    </row>
    <row r="1030" spans="1:1" x14ac:dyDescent="0.25">
      <c r="A1030" s="136"/>
    </row>
    <row r="1031" spans="1:1" x14ac:dyDescent="0.25">
      <c r="A1031" s="136"/>
    </row>
    <row r="1032" spans="1:1" x14ac:dyDescent="0.25">
      <c r="A1032" s="136"/>
    </row>
    <row r="1033" spans="1:1" x14ac:dyDescent="0.25">
      <c r="A1033" s="136"/>
    </row>
    <row r="1034" spans="1:1" x14ac:dyDescent="0.25">
      <c r="A1034" s="136"/>
    </row>
    <row r="1035" spans="1:1" x14ac:dyDescent="0.25">
      <c r="A1035" s="136"/>
    </row>
    <row r="1036" spans="1:1" x14ac:dyDescent="0.25">
      <c r="A1036" s="136"/>
    </row>
    <row r="1037" spans="1:1" x14ac:dyDescent="0.25">
      <c r="A1037" s="136"/>
    </row>
    <row r="1038" spans="1:1" x14ac:dyDescent="0.25">
      <c r="A1038" s="136"/>
    </row>
    <row r="1039" spans="1:1" x14ac:dyDescent="0.25">
      <c r="A1039" s="136"/>
    </row>
    <row r="1040" spans="1:1" x14ac:dyDescent="0.25">
      <c r="A1040" s="136"/>
    </row>
    <row r="1041" spans="1:1" x14ac:dyDescent="0.25">
      <c r="A1041" s="136"/>
    </row>
    <row r="1042" spans="1:1" x14ac:dyDescent="0.25">
      <c r="A1042" s="136"/>
    </row>
    <row r="1043" spans="1:1" x14ac:dyDescent="0.25">
      <c r="A1043" s="136"/>
    </row>
    <row r="1044" spans="1:1" x14ac:dyDescent="0.25">
      <c r="A1044" s="136"/>
    </row>
    <row r="1045" spans="1:1" x14ac:dyDescent="0.25">
      <c r="A1045" s="136"/>
    </row>
    <row r="1046" spans="1:1" x14ac:dyDescent="0.25">
      <c r="A1046" s="136"/>
    </row>
    <row r="1047" spans="1:1" x14ac:dyDescent="0.25">
      <c r="A1047" s="136"/>
    </row>
    <row r="1048" spans="1:1" x14ac:dyDescent="0.25">
      <c r="A1048" s="136"/>
    </row>
    <row r="1049" spans="1:1" x14ac:dyDescent="0.25">
      <c r="A1049" s="136"/>
    </row>
    <row r="1050" spans="1:1" x14ac:dyDescent="0.25">
      <c r="A1050" s="136"/>
    </row>
    <row r="1051" spans="1:1" x14ac:dyDescent="0.25">
      <c r="A1051" s="136"/>
    </row>
    <row r="1052" spans="1:1" x14ac:dyDescent="0.25">
      <c r="A1052" s="136"/>
    </row>
    <row r="1053" spans="1:1" x14ac:dyDescent="0.25">
      <c r="A1053" s="136"/>
    </row>
    <row r="1054" spans="1:1" x14ac:dyDescent="0.25">
      <c r="A1054" s="136"/>
    </row>
    <row r="1055" spans="1:1" x14ac:dyDescent="0.25">
      <c r="A1055" s="136"/>
    </row>
    <row r="1056" spans="1:1" x14ac:dyDescent="0.25">
      <c r="A1056" s="136"/>
    </row>
    <row r="1057" spans="1:1" x14ac:dyDescent="0.25">
      <c r="A1057" s="136"/>
    </row>
    <row r="1058" spans="1:1" x14ac:dyDescent="0.25">
      <c r="A1058" s="136"/>
    </row>
    <row r="1059" spans="1:1" x14ac:dyDescent="0.25">
      <c r="A1059" s="136"/>
    </row>
    <row r="1060" spans="1:1" x14ac:dyDescent="0.25">
      <c r="A1060" s="136"/>
    </row>
    <row r="1061" spans="1:1" x14ac:dyDescent="0.25">
      <c r="A1061" s="136"/>
    </row>
    <row r="1062" spans="1:1" x14ac:dyDescent="0.25">
      <c r="A1062" s="136"/>
    </row>
    <row r="1063" spans="1:1" x14ac:dyDescent="0.25">
      <c r="A1063" s="136"/>
    </row>
    <row r="1064" spans="1:1" x14ac:dyDescent="0.25">
      <c r="A1064" s="136"/>
    </row>
    <row r="1065" spans="1:1" x14ac:dyDescent="0.25">
      <c r="A1065" s="136"/>
    </row>
    <row r="1066" spans="1:1" x14ac:dyDescent="0.25">
      <c r="A1066" s="136"/>
    </row>
    <row r="1067" spans="1:1" x14ac:dyDescent="0.25">
      <c r="A1067" s="136"/>
    </row>
    <row r="1068" spans="1:1" x14ac:dyDescent="0.25">
      <c r="A1068" s="136"/>
    </row>
    <row r="1069" spans="1:1" x14ac:dyDescent="0.25">
      <c r="A1069" s="136"/>
    </row>
    <row r="1070" spans="1:1" x14ac:dyDescent="0.25">
      <c r="A1070" s="136"/>
    </row>
    <row r="1071" spans="1:1" x14ac:dyDescent="0.25">
      <c r="A1071" s="136"/>
    </row>
    <row r="1072" spans="1:1" x14ac:dyDescent="0.25">
      <c r="A1072" s="136"/>
    </row>
    <row r="1073" spans="1:1" x14ac:dyDescent="0.25">
      <c r="A1073" s="136"/>
    </row>
    <row r="1074" spans="1:1" x14ac:dyDescent="0.25">
      <c r="A1074" s="136"/>
    </row>
    <row r="1075" spans="1:1" x14ac:dyDescent="0.25">
      <c r="A1075" s="136"/>
    </row>
    <row r="1076" spans="1:1" x14ac:dyDescent="0.25">
      <c r="A1076" s="136"/>
    </row>
    <row r="1077" spans="1:1" x14ac:dyDescent="0.25">
      <c r="A1077" s="136"/>
    </row>
    <row r="1078" spans="1:1" x14ac:dyDescent="0.25">
      <c r="A1078" s="136"/>
    </row>
    <row r="1079" spans="1:1" x14ac:dyDescent="0.25">
      <c r="A1079" s="136"/>
    </row>
    <row r="1080" spans="1:1" x14ac:dyDescent="0.25">
      <c r="A1080" s="136"/>
    </row>
    <row r="1081" spans="1:1" x14ac:dyDescent="0.25">
      <c r="A1081" s="136"/>
    </row>
    <row r="1082" spans="1:1" x14ac:dyDescent="0.25">
      <c r="A1082" s="136"/>
    </row>
    <row r="1083" spans="1:1" x14ac:dyDescent="0.25">
      <c r="A1083" s="136"/>
    </row>
    <row r="1084" spans="1:1" x14ac:dyDescent="0.25">
      <c r="A1084" s="136"/>
    </row>
    <row r="1085" spans="1:1" x14ac:dyDescent="0.25">
      <c r="A1085" s="136"/>
    </row>
    <row r="1086" spans="1:1" x14ac:dyDescent="0.25">
      <c r="A1086" s="136"/>
    </row>
    <row r="1087" spans="1:1" x14ac:dyDescent="0.25">
      <c r="A1087" s="136"/>
    </row>
    <row r="1088" spans="1:1" x14ac:dyDescent="0.25">
      <c r="A1088" s="136"/>
    </row>
    <row r="1089" spans="1:1" x14ac:dyDescent="0.25">
      <c r="A1089" s="136"/>
    </row>
    <row r="1090" spans="1:1" x14ac:dyDescent="0.25">
      <c r="A1090" s="136"/>
    </row>
    <row r="1091" spans="1:1" x14ac:dyDescent="0.25">
      <c r="A1091" s="136"/>
    </row>
    <row r="1092" spans="1:1" x14ac:dyDescent="0.25">
      <c r="A1092" s="136"/>
    </row>
    <row r="1093" spans="1:1" x14ac:dyDescent="0.25">
      <c r="A1093" s="136"/>
    </row>
    <row r="1094" spans="1:1" x14ac:dyDescent="0.25">
      <c r="A1094" s="136"/>
    </row>
    <row r="1095" spans="1:1" x14ac:dyDescent="0.25">
      <c r="A1095" s="136"/>
    </row>
    <row r="1096" spans="1:1" x14ac:dyDescent="0.25">
      <c r="A1096" s="136"/>
    </row>
    <row r="1097" spans="1:1" x14ac:dyDescent="0.25">
      <c r="A1097" s="136"/>
    </row>
    <row r="1098" spans="1:1" x14ac:dyDescent="0.25">
      <c r="A1098" s="136"/>
    </row>
    <row r="1099" spans="1:1" x14ac:dyDescent="0.25">
      <c r="A1099" s="136"/>
    </row>
    <row r="1100" spans="1:1" x14ac:dyDescent="0.25">
      <c r="A1100" s="136"/>
    </row>
    <row r="1101" spans="1:1" x14ac:dyDescent="0.25">
      <c r="A1101" s="136"/>
    </row>
    <row r="1102" spans="1:1" x14ac:dyDescent="0.25">
      <c r="A1102" s="136"/>
    </row>
    <row r="1103" spans="1:1" x14ac:dyDescent="0.25">
      <c r="A1103" s="136"/>
    </row>
    <row r="1104" spans="1:1" x14ac:dyDescent="0.25">
      <c r="A1104" s="136"/>
    </row>
    <row r="1105" spans="1:1" x14ac:dyDescent="0.25">
      <c r="A1105" s="136"/>
    </row>
    <row r="1106" spans="1:1" x14ac:dyDescent="0.25">
      <c r="A1106" s="136"/>
    </row>
    <row r="1107" spans="1:1" x14ac:dyDescent="0.25">
      <c r="A1107" s="136"/>
    </row>
    <row r="1108" spans="1:1" x14ac:dyDescent="0.25">
      <c r="A1108" s="136"/>
    </row>
    <row r="1109" spans="1:1" x14ac:dyDescent="0.25">
      <c r="A1109" s="136"/>
    </row>
    <row r="1110" spans="1:1" x14ac:dyDescent="0.25">
      <c r="A1110" s="136"/>
    </row>
    <row r="1111" spans="1:1" x14ac:dyDescent="0.25">
      <c r="A1111" s="136"/>
    </row>
    <row r="1112" spans="1:1" x14ac:dyDescent="0.25">
      <c r="A1112" s="136"/>
    </row>
    <row r="1113" spans="1:1" x14ac:dyDescent="0.25">
      <c r="A1113" s="136"/>
    </row>
    <row r="1114" spans="1:1" x14ac:dyDescent="0.25">
      <c r="A1114" s="136"/>
    </row>
    <row r="1115" spans="1:1" x14ac:dyDescent="0.25">
      <c r="A1115" s="136"/>
    </row>
    <row r="1116" spans="1:1" x14ac:dyDescent="0.25">
      <c r="A1116" s="136"/>
    </row>
    <row r="1117" spans="1:1" x14ac:dyDescent="0.25">
      <c r="A1117" s="136"/>
    </row>
    <row r="1118" spans="1:1" x14ac:dyDescent="0.25">
      <c r="A1118" s="136"/>
    </row>
    <row r="1119" spans="1:1" x14ac:dyDescent="0.25">
      <c r="A1119" s="136"/>
    </row>
    <row r="1120" spans="1:1" x14ac:dyDescent="0.25">
      <c r="A1120" s="136"/>
    </row>
    <row r="1121" spans="1:1" x14ac:dyDescent="0.25">
      <c r="A1121" s="136"/>
    </row>
    <row r="1122" spans="1:1" x14ac:dyDescent="0.25">
      <c r="A1122" s="136"/>
    </row>
    <row r="1123" spans="1:1" x14ac:dyDescent="0.25">
      <c r="A1123" s="136"/>
    </row>
    <row r="1124" spans="1:1" x14ac:dyDescent="0.25">
      <c r="A1124" s="136"/>
    </row>
    <row r="1125" spans="1:1" x14ac:dyDescent="0.25">
      <c r="A1125" s="136"/>
    </row>
    <row r="1126" spans="1:1" x14ac:dyDescent="0.25">
      <c r="A1126" s="136"/>
    </row>
    <row r="1127" spans="1:1" x14ac:dyDescent="0.25">
      <c r="A1127" s="136"/>
    </row>
    <row r="1128" spans="1:1" x14ac:dyDescent="0.25">
      <c r="A1128" s="136"/>
    </row>
    <row r="1129" spans="1:1" x14ac:dyDescent="0.25">
      <c r="A1129" s="136"/>
    </row>
    <row r="1130" spans="1:1" x14ac:dyDescent="0.25">
      <c r="A1130" s="136"/>
    </row>
    <row r="1131" spans="1:1" x14ac:dyDescent="0.25">
      <c r="A1131" s="136"/>
    </row>
    <row r="1132" spans="1:1" x14ac:dyDescent="0.25">
      <c r="A1132" s="136"/>
    </row>
    <row r="1133" spans="1:1" x14ac:dyDescent="0.25">
      <c r="A1133" s="136"/>
    </row>
    <row r="1134" spans="1:1" x14ac:dyDescent="0.25">
      <c r="A1134" s="136"/>
    </row>
    <row r="1135" spans="1:1" x14ac:dyDescent="0.25">
      <c r="A1135" s="136"/>
    </row>
    <row r="1136" spans="1:1" x14ac:dyDescent="0.25">
      <c r="A1136" s="136"/>
    </row>
    <row r="1137" spans="1:1" x14ac:dyDescent="0.25">
      <c r="A1137" s="136"/>
    </row>
    <row r="1138" spans="1:1" x14ac:dyDescent="0.25">
      <c r="A1138" s="136"/>
    </row>
    <row r="1139" spans="1:1" x14ac:dyDescent="0.25">
      <c r="A1139" s="136"/>
    </row>
    <row r="1140" spans="1:1" x14ac:dyDescent="0.25">
      <c r="A1140" s="136"/>
    </row>
    <row r="1141" spans="1:1" x14ac:dyDescent="0.25">
      <c r="A1141" s="136"/>
    </row>
    <row r="1142" spans="1:1" x14ac:dyDescent="0.25">
      <c r="A1142" s="136"/>
    </row>
    <row r="1143" spans="1:1" x14ac:dyDescent="0.25">
      <c r="A1143" s="136"/>
    </row>
    <row r="1144" spans="1:1" x14ac:dyDescent="0.25">
      <c r="A1144" s="136"/>
    </row>
    <row r="1145" spans="1:1" x14ac:dyDescent="0.25">
      <c r="A1145" s="136"/>
    </row>
    <row r="1146" spans="1:1" x14ac:dyDescent="0.25">
      <c r="A1146" s="136"/>
    </row>
    <row r="1147" spans="1:1" x14ac:dyDescent="0.25">
      <c r="A1147" s="136"/>
    </row>
    <row r="1148" spans="1:1" x14ac:dyDescent="0.25">
      <c r="A1148" s="136"/>
    </row>
    <row r="1149" spans="1:1" x14ac:dyDescent="0.25">
      <c r="A1149" s="136"/>
    </row>
    <row r="1150" spans="1:1" x14ac:dyDescent="0.25">
      <c r="A1150" s="136"/>
    </row>
    <row r="1151" spans="1:1" x14ac:dyDescent="0.25">
      <c r="A1151" s="136"/>
    </row>
    <row r="1152" spans="1:1" x14ac:dyDescent="0.25">
      <c r="A1152" s="136"/>
    </row>
    <row r="1153" spans="1:1" x14ac:dyDescent="0.25">
      <c r="A1153" s="136"/>
    </row>
    <row r="1154" spans="1:1" x14ac:dyDescent="0.25">
      <c r="A1154" s="136"/>
    </row>
    <row r="1155" spans="1:1" x14ac:dyDescent="0.25">
      <c r="A1155" s="136"/>
    </row>
    <row r="1156" spans="1:1" x14ac:dyDescent="0.25">
      <c r="A1156" s="136"/>
    </row>
    <row r="1157" spans="1:1" x14ac:dyDescent="0.25">
      <c r="A1157" s="136"/>
    </row>
    <row r="1158" spans="1:1" x14ac:dyDescent="0.25">
      <c r="A1158" s="136"/>
    </row>
    <row r="1159" spans="1:1" x14ac:dyDescent="0.25">
      <c r="A1159" s="136"/>
    </row>
    <row r="1160" spans="1:1" x14ac:dyDescent="0.25">
      <c r="A1160" s="136"/>
    </row>
    <row r="1161" spans="1:1" x14ac:dyDescent="0.25">
      <c r="A1161" s="136"/>
    </row>
    <row r="1162" spans="1:1" x14ac:dyDescent="0.25">
      <c r="A1162" s="136"/>
    </row>
    <row r="1163" spans="1:1" x14ac:dyDescent="0.25">
      <c r="A1163" s="136"/>
    </row>
    <row r="1164" spans="1:1" x14ac:dyDescent="0.25">
      <c r="A1164" s="136"/>
    </row>
    <row r="1165" spans="1:1" x14ac:dyDescent="0.25">
      <c r="A1165" s="136"/>
    </row>
    <row r="1166" spans="1:1" x14ac:dyDescent="0.25">
      <c r="A1166" s="136"/>
    </row>
    <row r="1167" spans="1:1" x14ac:dyDescent="0.25">
      <c r="A1167" s="136"/>
    </row>
    <row r="1168" spans="1:1" x14ac:dyDescent="0.25">
      <c r="A1168" s="136"/>
    </row>
    <row r="1169" spans="1:1" x14ac:dyDescent="0.25">
      <c r="A1169" s="136"/>
    </row>
    <row r="1170" spans="1:1" x14ac:dyDescent="0.25">
      <c r="A1170" s="136"/>
    </row>
    <row r="1171" spans="1:1" x14ac:dyDescent="0.25">
      <c r="A1171" s="136"/>
    </row>
    <row r="1172" spans="1:1" x14ac:dyDescent="0.25">
      <c r="A1172" s="136"/>
    </row>
    <row r="1173" spans="1:1" x14ac:dyDescent="0.25">
      <c r="A1173" s="136"/>
    </row>
    <row r="1174" spans="1:1" x14ac:dyDescent="0.25">
      <c r="A1174" s="136"/>
    </row>
    <row r="1175" spans="1:1" x14ac:dyDescent="0.25">
      <c r="A1175" s="136"/>
    </row>
    <row r="1176" spans="1:1" x14ac:dyDescent="0.25">
      <c r="A1176" s="136"/>
    </row>
    <row r="1177" spans="1:1" x14ac:dyDescent="0.25">
      <c r="A1177" s="136"/>
    </row>
    <row r="1178" spans="1:1" x14ac:dyDescent="0.25">
      <c r="A1178" s="136"/>
    </row>
    <row r="1179" spans="1:1" x14ac:dyDescent="0.25">
      <c r="A1179" s="136"/>
    </row>
    <row r="1180" spans="1:1" x14ac:dyDescent="0.25">
      <c r="A1180" s="136"/>
    </row>
    <row r="1181" spans="1:1" x14ac:dyDescent="0.25">
      <c r="A1181" s="136"/>
    </row>
    <row r="1182" spans="1:1" x14ac:dyDescent="0.25">
      <c r="A1182" s="136"/>
    </row>
    <row r="1183" spans="1:1" x14ac:dyDescent="0.25">
      <c r="A1183" s="136"/>
    </row>
    <row r="1184" spans="1:1" x14ac:dyDescent="0.25">
      <c r="A1184" s="136"/>
    </row>
    <row r="1185" spans="1:1" x14ac:dyDescent="0.25">
      <c r="A1185" s="136"/>
    </row>
    <row r="1186" spans="1:1" x14ac:dyDescent="0.25">
      <c r="A1186" s="136"/>
    </row>
    <row r="1187" spans="1:1" x14ac:dyDescent="0.25">
      <c r="A1187" s="136"/>
    </row>
    <row r="1188" spans="1:1" x14ac:dyDescent="0.25">
      <c r="A1188" s="136"/>
    </row>
    <row r="1189" spans="1:1" x14ac:dyDescent="0.25">
      <c r="A1189" s="136"/>
    </row>
    <row r="1190" spans="1:1" x14ac:dyDescent="0.25">
      <c r="A1190" s="136"/>
    </row>
    <row r="1191" spans="1:1" x14ac:dyDescent="0.25">
      <c r="A1191" s="136"/>
    </row>
    <row r="1192" spans="1:1" x14ac:dyDescent="0.25">
      <c r="A1192" s="136"/>
    </row>
    <row r="1193" spans="1:1" x14ac:dyDescent="0.25">
      <c r="A1193" s="136"/>
    </row>
    <row r="1194" spans="1:1" x14ac:dyDescent="0.25">
      <c r="A1194" s="136"/>
    </row>
    <row r="1195" spans="1:1" x14ac:dyDescent="0.25">
      <c r="A1195" s="136"/>
    </row>
    <row r="1196" spans="1:1" x14ac:dyDescent="0.25">
      <c r="A1196" s="136"/>
    </row>
    <row r="1197" spans="1:1" x14ac:dyDescent="0.25">
      <c r="A1197" s="136"/>
    </row>
    <row r="1198" spans="1:1" x14ac:dyDescent="0.25">
      <c r="A1198" s="136"/>
    </row>
    <row r="1199" spans="1:1" x14ac:dyDescent="0.25">
      <c r="A1199" s="136"/>
    </row>
    <row r="1200" spans="1:1" x14ac:dyDescent="0.25">
      <c r="A1200" s="136"/>
    </row>
    <row r="1201" spans="1:1" x14ac:dyDescent="0.25">
      <c r="A1201" s="136"/>
    </row>
    <row r="1202" spans="1:1" x14ac:dyDescent="0.25">
      <c r="A1202" s="136"/>
    </row>
    <row r="1203" spans="1:1" x14ac:dyDescent="0.25">
      <c r="A1203" s="136"/>
    </row>
    <row r="1204" spans="1:1" x14ac:dyDescent="0.25">
      <c r="A1204" s="136"/>
    </row>
    <row r="1205" spans="1:1" x14ac:dyDescent="0.25">
      <c r="A1205" s="136"/>
    </row>
    <row r="1206" spans="1:1" x14ac:dyDescent="0.25">
      <c r="A1206" s="136"/>
    </row>
    <row r="1207" spans="1:1" x14ac:dyDescent="0.25">
      <c r="A1207" s="136"/>
    </row>
    <row r="1208" spans="1:1" x14ac:dyDescent="0.25">
      <c r="A1208" s="136"/>
    </row>
    <row r="1209" spans="1:1" x14ac:dyDescent="0.25">
      <c r="A1209" s="136"/>
    </row>
    <row r="1210" spans="1:1" x14ac:dyDescent="0.25">
      <c r="A1210" s="136"/>
    </row>
    <row r="1211" spans="1:1" x14ac:dyDescent="0.25">
      <c r="A1211" s="136"/>
    </row>
    <row r="1212" spans="1:1" x14ac:dyDescent="0.25">
      <c r="A1212" s="136"/>
    </row>
  </sheetData>
  <autoFilter ref="A1:Z121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sheetPr>
  <dimension ref="A1:X1059"/>
  <sheetViews>
    <sheetView zoomScale="85" zoomScaleNormal="85" workbookViewId="0">
      <selection activeCell="R14" sqref="R14"/>
    </sheetView>
  </sheetViews>
  <sheetFormatPr defaultRowHeight="15" x14ac:dyDescent="0.25"/>
  <cols>
    <col min="1" max="1" width="4.140625" style="169" bestFit="1" customWidth="1"/>
    <col min="2" max="2" width="12.85546875" style="169" customWidth="1"/>
    <col min="3" max="3" width="5" style="314" bestFit="1" customWidth="1"/>
    <col min="4" max="4" width="11.7109375" style="169" bestFit="1" customWidth="1"/>
    <col min="5" max="5" width="14.42578125" style="169" bestFit="1" customWidth="1"/>
    <col min="6" max="6" width="7.42578125" style="169" bestFit="1" customWidth="1"/>
    <col min="7" max="7" width="16.42578125" style="169" bestFit="1" customWidth="1"/>
    <col min="8" max="8" width="10.5703125" style="315" bestFit="1" customWidth="1"/>
    <col min="9" max="9" width="10.28515625" style="169" bestFit="1" customWidth="1"/>
    <col min="10" max="10" width="7.28515625" style="169" bestFit="1" customWidth="1"/>
    <col min="11" max="11" width="10.28515625" style="169" bestFit="1" customWidth="1"/>
    <col min="12" max="12" width="11.7109375" style="169" bestFit="1" customWidth="1"/>
    <col min="13" max="13" width="7.28515625" style="169" bestFit="1" customWidth="1"/>
    <col min="14" max="14" width="11" style="169" bestFit="1" customWidth="1"/>
    <col min="15" max="15" width="12.140625" style="169" bestFit="1" customWidth="1"/>
    <col min="16" max="16" width="8.140625" style="169" bestFit="1" customWidth="1"/>
    <col min="17" max="18" width="9.140625" style="169"/>
    <col min="19" max="19" width="12.140625" style="169" bestFit="1" customWidth="1"/>
    <col min="20" max="16384" width="9.140625" style="169"/>
  </cols>
  <sheetData>
    <row r="1" spans="1:24" x14ac:dyDescent="0.25">
      <c r="A1" s="136" t="s">
        <v>1958</v>
      </c>
      <c r="B1" s="136" t="s">
        <v>2003</v>
      </c>
      <c r="C1" s="1051" t="s">
        <v>13</v>
      </c>
      <c r="D1" s="1052" t="s">
        <v>1959</v>
      </c>
      <c r="E1" s="1052" t="s">
        <v>1960</v>
      </c>
      <c r="F1" s="1052" t="s">
        <v>11</v>
      </c>
      <c r="G1" s="1053" t="s">
        <v>12</v>
      </c>
      <c r="H1" s="1054" t="s">
        <v>1961</v>
      </c>
      <c r="I1" s="1052" t="s">
        <v>1962</v>
      </c>
      <c r="J1" s="1052" t="s">
        <v>1963</v>
      </c>
      <c r="K1" s="1052" t="s">
        <v>1964</v>
      </c>
      <c r="L1" s="1052" t="s">
        <v>1965</v>
      </c>
      <c r="M1" s="1052" t="s">
        <v>1966</v>
      </c>
      <c r="N1" s="1052" t="s">
        <v>1967</v>
      </c>
      <c r="O1" s="1052" t="s">
        <v>1968</v>
      </c>
      <c r="P1" s="1052" t="s">
        <v>7919</v>
      </c>
      <c r="S1" s="1055">
        <v>43191</v>
      </c>
    </row>
    <row r="2" spans="1:24" x14ac:dyDescent="0.25">
      <c r="A2" s="136">
        <v>1</v>
      </c>
      <c r="B2" s="136" t="str">
        <f t="shared" ref="B2:B65" si="0">D2&amp;F2</f>
        <v>EA10</v>
      </c>
      <c r="C2" t="s">
        <v>0</v>
      </c>
      <c r="D2" s="1056" t="s">
        <v>1969</v>
      </c>
      <c r="E2" s="1056" t="s">
        <v>1939</v>
      </c>
      <c r="F2" s="1057">
        <v>0</v>
      </c>
      <c r="G2" s="1058">
        <v>73199</v>
      </c>
      <c r="H2" s="1091">
        <v>4.4000000000000003E-3</v>
      </c>
      <c r="I2" s="275">
        <v>0.1784</v>
      </c>
      <c r="J2">
        <v>1</v>
      </c>
      <c r="K2">
        <v>0</v>
      </c>
      <c r="L2">
        <v>0.1</v>
      </c>
      <c r="M2">
        <v>1</v>
      </c>
      <c r="N2">
        <v>3.0300000000000001E-2</v>
      </c>
      <c r="O2" s="1091">
        <v>2.9700000000000001E-2</v>
      </c>
      <c r="P2">
        <v>1</v>
      </c>
      <c r="Q2" s="833"/>
      <c r="R2" s="170"/>
      <c r="S2" s="170"/>
      <c r="T2" s="170"/>
      <c r="V2" s="171"/>
      <c r="X2" s="171"/>
    </row>
    <row r="3" spans="1:24" ht="15" customHeight="1" x14ac:dyDescent="0.25">
      <c r="A3" s="136">
        <f t="shared" ref="A3:A66" si="1">IF(C3="","",A2+1)</f>
        <v>2</v>
      </c>
      <c r="B3" s="136" t="str">
        <f t="shared" si="0"/>
        <v>EA173200</v>
      </c>
      <c r="C3" t="s">
        <v>0</v>
      </c>
      <c r="D3" s="1056" t="s">
        <v>1969</v>
      </c>
      <c r="E3" s="1056" t="s">
        <v>1939</v>
      </c>
      <c r="F3" s="1057">
        <v>73200</v>
      </c>
      <c r="G3" s="1058">
        <v>731999</v>
      </c>
      <c r="H3" s="1091">
        <v>4.4000000000000003E-3</v>
      </c>
      <c r="I3" s="275">
        <v>0.14249999999999999</v>
      </c>
      <c r="J3">
        <v>1</v>
      </c>
      <c r="K3">
        <v>28.521899999999999</v>
      </c>
      <c r="L3">
        <v>3.3E-3</v>
      </c>
      <c r="M3">
        <v>1</v>
      </c>
      <c r="N3">
        <v>3.0300000000000001E-2</v>
      </c>
      <c r="O3" s="1091">
        <v>2.3599999999999999E-2</v>
      </c>
      <c r="P3">
        <v>1</v>
      </c>
      <c r="Q3" s="833"/>
    </row>
    <row r="4" spans="1:24" ht="15" customHeight="1" x14ac:dyDescent="0.25">
      <c r="A4" s="136">
        <f t="shared" si="1"/>
        <v>3</v>
      </c>
      <c r="B4" s="136" t="str">
        <f t="shared" si="0"/>
        <v>EA1732000</v>
      </c>
      <c r="C4" t="s">
        <v>0</v>
      </c>
      <c r="D4" s="1056" t="s">
        <v>1969</v>
      </c>
      <c r="E4" s="1056" t="s">
        <v>1939</v>
      </c>
      <c r="F4" s="1057">
        <v>732000</v>
      </c>
      <c r="G4" s="1058">
        <v>999999999999</v>
      </c>
      <c r="H4" s="1091">
        <v>4.4000000000000003E-3</v>
      </c>
      <c r="I4" s="275">
        <v>0.91020000000000001</v>
      </c>
      <c r="J4">
        <v>-0.2155</v>
      </c>
      <c r="K4">
        <v>0</v>
      </c>
      <c r="L4">
        <v>7.0800000000000002E-2</v>
      </c>
      <c r="M4">
        <v>-0.21</v>
      </c>
      <c r="N4">
        <v>3.0300000000000001E-2</v>
      </c>
      <c r="O4" s="1091">
        <v>0.18149999999999999</v>
      </c>
      <c r="P4">
        <v>-0.23760000000000001</v>
      </c>
      <c r="Q4" s="833"/>
    </row>
    <row r="5" spans="1:24" x14ac:dyDescent="0.25">
      <c r="A5" s="136">
        <f t="shared" si="1"/>
        <v>4</v>
      </c>
      <c r="B5" s="136" t="str">
        <f t="shared" si="0"/>
        <v>EA20</v>
      </c>
      <c r="C5" t="s">
        <v>0</v>
      </c>
      <c r="D5" s="1056" t="s">
        <v>1970</v>
      </c>
      <c r="E5" s="1056" t="s">
        <v>1939</v>
      </c>
      <c r="F5" s="1057">
        <v>0</v>
      </c>
      <c r="G5" s="1058">
        <v>73199</v>
      </c>
      <c r="H5" s="1091">
        <v>4.1000000000000003E-3</v>
      </c>
      <c r="I5" s="275">
        <v>0.1784</v>
      </c>
      <c r="J5">
        <v>1</v>
      </c>
      <c r="K5">
        <v>0</v>
      </c>
      <c r="L5">
        <v>0.1</v>
      </c>
      <c r="M5">
        <v>1</v>
      </c>
      <c r="N5">
        <v>3.0300000000000001E-2</v>
      </c>
      <c r="O5" s="1091">
        <v>2.9700000000000001E-2</v>
      </c>
      <c r="P5">
        <v>1</v>
      </c>
      <c r="Q5" s="833"/>
      <c r="V5" s="171"/>
      <c r="X5" s="171"/>
    </row>
    <row r="6" spans="1:24" ht="15" customHeight="1" x14ac:dyDescent="0.25">
      <c r="A6" s="136">
        <f t="shared" si="1"/>
        <v>5</v>
      </c>
      <c r="B6" s="136" t="str">
        <f t="shared" si="0"/>
        <v>EA273200</v>
      </c>
      <c r="C6" t="s">
        <v>0</v>
      </c>
      <c r="D6" s="1056" t="s">
        <v>1970</v>
      </c>
      <c r="E6" s="1056" t="s">
        <v>1939</v>
      </c>
      <c r="F6" s="1057">
        <v>73200</v>
      </c>
      <c r="G6" s="1058">
        <v>731999</v>
      </c>
      <c r="H6" s="1091">
        <v>4.1000000000000003E-3</v>
      </c>
      <c r="I6" s="275">
        <v>0.14249999999999999</v>
      </c>
      <c r="J6">
        <v>1</v>
      </c>
      <c r="K6">
        <v>28.521899999999999</v>
      </c>
      <c r="L6">
        <v>3.3E-3</v>
      </c>
      <c r="M6">
        <v>1</v>
      </c>
      <c r="N6">
        <v>3.0300000000000001E-2</v>
      </c>
      <c r="O6" s="1091">
        <v>2.3599999999999999E-2</v>
      </c>
      <c r="P6">
        <v>1</v>
      </c>
      <c r="Q6" s="833"/>
    </row>
    <row r="7" spans="1:24" ht="15" customHeight="1" x14ac:dyDescent="0.25">
      <c r="A7" s="136">
        <f t="shared" si="1"/>
        <v>6</v>
      </c>
      <c r="B7" s="136" t="str">
        <f t="shared" si="0"/>
        <v>EA2732000</v>
      </c>
      <c r="C7" t="s">
        <v>0</v>
      </c>
      <c r="D7" s="1056" t="s">
        <v>1970</v>
      </c>
      <c r="E7" s="1056" t="s">
        <v>1939</v>
      </c>
      <c r="F7" s="1057">
        <v>732000</v>
      </c>
      <c r="G7" s="1058">
        <v>999999999999</v>
      </c>
      <c r="H7" s="1091">
        <v>4.1000000000000003E-3</v>
      </c>
      <c r="I7" s="275">
        <v>0.91020000000000001</v>
      </c>
      <c r="J7">
        <v>-0.2155</v>
      </c>
      <c r="K7">
        <v>0</v>
      </c>
      <c r="L7">
        <v>7.0800000000000002E-2</v>
      </c>
      <c r="M7">
        <v>-0.21</v>
      </c>
      <c r="N7">
        <v>3.0300000000000001E-2</v>
      </c>
      <c r="O7" s="1091">
        <v>0.18149999999999999</v>
      </c>
      <c r="P7">
        <v>-0.23760000000000001</v>
      </c>
      <c r="Q7" s="833"/>
    </row>
    <row r="8" spans="1:24" x14ac:dyDescent="0.25">
      <c r="A8" s="136">
        <f t="shared" si="1"/>
        <v>7</v>
      </c>
      <c r="B8" s="136" t="str">
        <f t="shared" si="0"/>
        <v>EA30</v>
      </c>
      <c r="C8" t="s">
        <v>0</v>
      </c>
      <c r="D8" s="1056" t="s">
        <v>1971</v>
      </c>
      <c r="E8" s="1056" t="s">
        <v>1939</v>
      </c>
      <c r="F8" s="1057">
        <v>0</v>
      </c>
      <c r="G8" s="1058">
        <v>73199</v>
      </c>
      <c r="H8" s="1091">
        <v>1E-4</v>
      </c>
      <c r="I8" s="275">
        <v>0.1784</v>
      </c>
      <c r="J8">
        <v>1</v>
      </c>
      <c r="K8">
        <v>0</v>
      </c>
      <c r="L8">
        <v>0.1</v>
      </c>
      <c r="M8">
        <v>1</v>
      </c>
      <c r="N8">
        <v>3.0300000000000001E-2</v>
      </c>
      <c r="O8" s="1091">
        <v>2.9700000000000001E-2</v>
      </c>
      <c r="P8">
        <v>1</v>
      </c>
      <c r="Q8" s="833"/>
    </row>
    <row r="9" spans="1:24" ht="15" customHeight="1" x14ac:dyDescent="0.25">
      <c r="A9" s="136">
        <f t="shared" si="1"/>
        <v>8</v>
      </c>
      <c r="B9" s="136" t="str">
        <f t="shared" si="0"/>
        <v>EA373200</v>
      </c>
      <c r="C9" t="s">
        <v>0</v>
      </c>
      <c r="D9" s="1056" t="s">
        <v>1971</v>
      </c>
      <c r="E9" s="1056" t="s">
        <v>1939</v>
      </c>
      <c r="F9" s="1057">
        <v>73200</v>
      </c>
      <c r="G9" s="1058">
        <v>731999</v>
      </c>
      <c r="H9" s="1091">
        <v>1E-4</v>
      </c>
      <c r="I9" s="275">
        <v>0.14249999999999999</v>
      </c>
      <c r="J9">
        <v>1</v>
      </c>
      <c r="K9">
        <v>28.521899999999999</v>
      </c>
      <c r="L9">
        <v>3.3E-3</v>
      </c>
      <c r="M9">
        <v>1</v>
      </c>
      <c r="N9">
        <v>3.0300000000000001E-2</v>
      </c>
      <c r="O9" s="1091">
        <v>2.3599999999999999E-2</v>
      </c>
      <c r="P9">
        <v>1</v>
      </c>
      <c r="Q9" s="833"/>
    </row>
    <row r="10" spans="1:24" ht="15" customHeight="1" x14ac:dyDescent="0.25">
      <c r="A10" s="136">
        <f t="shared" si="1"/>
        <v>9</v>
      </c>
      <c r="B10" s="136" t="str">
        <f t="shared" si="0"/>
        <v>EA3732000</v>
      </c>
      <c r="C10" t="s">
        <v>0</v>
      </c>
      <c r="D10" s="1056" t="s">
        <v>1971</v>
      </c>
      <c r="E10" s="1056" t="s">
        <v>1939</v>
      </c>
      <c r="F10" s="1057">
        <v>732000</v>
      </c>
      <c r="G10" s="1058">
        <v>999999999999</v>
      </c>
      <c r="H10" s="1091">
        <v>1E-4</v>
      </c>
      <c r="I10" s="275">
        <v>0.91020000000000001</v>
      </c>
      <c r="J10">
        <v>-0.2155</v>
      </c>
      <c r="K10">
        <v>0</v>
      </c>
      <c r="L10">
        <v>7.0800000000000002E-2</v>
      </c>
      <c r="M10">
        <v>-0.21</v>
      </c>
      <c r="N10">
        <v>3.0300000000000001E-2</v>
      </c>
      <c r="O10" s="1091">
        <v>0.18149999999999999</v>
      </c>
      <c r="P10">
        <v>-0.23760000000000001</v>
      </c>
      <c r="Q10" s="833"/>
      <c r="V10" s="171"/>
      <c r="X10" s="171"/>
    </row>
    <row r="11" spans="1:24" x14ac:dyDescent="0.25">
      <c r="A11" s="136">
        <f t="shared" si="1"/>
        <v>10</v>
      </c>
      <c r="B11" s="136" t="str">
        <f t="shared" si="0"/>
        <v>EA40</v>
      </c>
      <c r="C11" t="s">
        <v>0</v>
      </c>
      <c r="D11" s="1056" t="s">
        <v>1972</v>
      </c>
      <c r="E11" s="1056" t="s">
        <v>1939</v>
      </c>
      <c r="F11" s="1057">
        <v>0</v>
      </c>
      <c r="G11" s="1058">
        <v>73199</v>
      </c>
      <c r="H11" s="1091">
        <v>1.1900000000000001E-2</v>
      </c>
      <c r="I11" s="275">
        <v>0.1784</v>
      </c>
      <c r="J11">
        <v>1</v>
      </c>
      <c r="K11">
        <v>0</v>
      </c>
      <c r="L11">
        <v>0.1</v>
      </c>
      <c r="M11">
        <v>1</v>
      </c>
      <c r="N11">
        <v>3.0300000000000001E-2</v>
      </c>
      <c r="O11" s="1091">
        <v>2.9700000000000001E-2</v>
      </c>
      <c r="P11">
        <v>1</v>
      </c>
      <c r="Q11" s="833"/>
    </row>
    <row r="12" spans="1:24" ht="15" customHeight="1" x14ac:dyDescent="0.25">
      <c r="A12" s="136">
        <f t="shared" si="1"/>
        <v>11</v>
      </c>
      <c r="B12" s="136" t="str">
        <f t="shared" si="0"/>
        <v>EA473200</v>
      </c>
      <c r="C12" t="s">
        <v>0</v>
      </c>
      <c r="D12" s="1056" t="s">
        <v>1972</v>
      </c>
      <c r="E12" s="1056" t="s">
        <v>1939</v>
      </c>
      <c r="F12" s="1057">
        <v>73200</v>
      </c>
      <c r="G12" s="1058">
        <v>731999</v>
      </c>
      <c r="H12" s="1091">
        <v>1.1900000000000001E-2</v>
      </c>
      <c r="I12" s="275">
        <v>0.14249999999999999</v>
      </c>
      <c r="J12">
        <v>1</v>
      </c>
      <c r="K12">
        <v>28.521899999999999</v>
      </c>
      <c r="L12">
        <v>3.3E-3</v>
      </c>
      <c r="M12">
        <v>1</v>
      </c>
      <c r="N12">
        <v>3.0300000000000001E-2</v>
      </c>
      <c r="O12" s="1091">
        <v>2.3599999999999999E-2</v>
      </c>
      <c r="P12">
        <v>1</v>
      </c>
      <c r="Q12" s="833"/>
    </row>
    <row r="13" spans="1:24" ht="15" customHeight="1" x14ac:dyDescent="0.25">
      <c r="A13" s="136">
        <f t="shared" si="1"/>
        <v>12</v>
      </c>
      <c r="B13" s="136" t="str">
        <f t="shared" si="0"/>
        <v>EA4732000</v>
      </c>
      <c r="C13" t="s">
        <v>0</v>
      </c>
      <c r="D13" s="1056" t="s">
        <v>1972</v>
      </c>
      <c r="E13" s="1056" t="s">
        <v>1939</v>
      </c>
      <c r="F13" s="1057">
        <v>732000</v>
      </c>
      <c r="G13" s="1058">
        <v>999999999999</v>
      </c>
      <c r="H13" s="1091">
        <v>1.1900000000000001E-2</v>
      </c>
      <c r="I13" s="275">
        <v>0.91020000000000001</v>
      </c>
      <c r="J13">
        <v>-0.2155</v>
      </c>
      <c r="K13">
        <v>0</v>
      </c>
      <c r="L13">
        <v>7.0800000000000002E-2</v>
      </c>
      <c r="M13">
        <v>-0.21</v>
      </c>
      <c r="N13">
        <v>3.0300000000000001E-2</v>
      </c>
      <c r="O13" s="1091">
        <v>0.18149999999999999</v>
      </c>
      <c r="P13">
        <v>-0.23760000000000001</v>
      </c>
      <c r="Q13" s="833"/>
      <c r="T13" s="171"/>
      <c r="U13" s="171"/>
      <c r="X13" s="171"/>
    </row>
    <row r="14" spans="1:24" x14ac:dyDescent="0.25">
      <c r="A14" s="136">
        <f t="shared" si="1"/>
        <v>13</v>
      </c>
      <c r="B14" s="136" t="str">
        <f t="shared" si="0"/>
        <v>EM10</v>
      </c>
      <c r="C14" t="s">
        <v>1</v>
      </c>
      <c r="D14" s="1056" t="s">
        <v>1973</v>
      </c>
      <c r="E14" s="1056" t="s">
        <v>1939</v>
      </c>
      <c r="F14" s="1057">
        <v>0</v>
      </c>
      <c r="G14" s="1058">
        <v>73199</v>
      </c>
      <c r="H14" s="1091">
        <v>1E-4</v>
      </c>
      <c r="I14" s="275">
        <v>0.1784</v>
      </c>
      <c r="J14">
        <v>1</v>
      </c>
      <c r="K14">
        <v>0</v>
      </c>
      <c r="L14">
        <v>0.1</v>
      </c>
      <c r="M14">
        <v>1</v>
      </c>
      <c r="N14">
        <v>3.0300000000000001E-2</v>
      </c>
      <c r="O14" s="1091">
        <v>2.9700000000000001E-2</v>
      </c>
      <c r="P14">
        <v>1</v>
      </c>
      <c r="Q14" s="833"/>
      <c r="T14" s="171"/>
    </row>
    <row r="15" spans="1:24" ht="15" customHeight="1" x14ac:dyDescent="0.25">
      <c r="A15" s="136">
        <f t="shared" si="1"/>
        <v>14</v>
      </c>
      <c r="B15" s="136" t="str">
        <f t="shared" si="0"/>
        <v>EM173200</v>
      </c>
      <c r="C15" t="s">
        <v>1</v>
      </c>
      <c r="D15" s="1056" t="s">
        <v>1973</v>
      </c>
      <c r="E15" s="1056" t="s">
        <v>1939</v>
      </c>
      <c r="F15" s="1057">
        <v>73200</v>
      </c>
      <c r="G15" s="1058">
        <v>731999</v>
      </c>
      <c r="H15" s="1091">
        <v>1E-4</v>
      </c>
      <c r="I15" s="275">
        <v>0.14249999999999999</v>
      </c>
      <c r="J15">
        <v>1</v>
      </c>
      <c r="K15">
        <v>28.521899999999999</v>
      </c>
      <c r="L15">
        <v>3.3E-3</v>
      </c>
      <c r="M15">
        <v>1</v>
      </c>
      <c r="N15">
        <v>3.0300000000000001E-2</v>
      </c>
      <c r="O15" s="1091">
        <v>2.3599999999999999E-2</v>
      </c>
      <c r="P15">
        <v>1</v>
      </c>
      <c r="Q15" s="833"/>
    </row>
    <row r="16" spans="1:24" ht="15" customHeight="1" x14ac:dyDescent="0.25">
      <c r="A16" s="136">
        <f t="shared" si="1"/>
        <v>15</v>
      </c>
      <c r="B16" s="136" t="str">
        <f t="shared" si="0"/>
        <v>EM1732000</v>
      </c>
      <c r="C16" t="s">
        <v>1</v>
      </c>
      <c r="D16" s="1056" t="s">
        <v>1973</v>
      </c>
      <c r="E16" s="1056" t="s">
        <v>1939</v>
      </c>
      <c r="F16" s="1057">
        <v>732000</v>
      </c>
      <c r="G16" s="1058">
        <v>999999999999</v>
      </c>
      <c r="H16" s="1091">
        <v>1E-4</v>
      </c>
      <c r="I16" s="275">
        <v>0.91020000000000001</v>
      </c>
      <c r="J16">
        <v>-0.2155</v>
      </c>
      <c r="K16">
        <v>0</v>
      </c>
      <c r="L16">
        <v>7.0800000000000002E-2</v>
      </c>
      <c r="M16">
        <v>-0.21</v>
      </c>
      <c r="N16">
        <v>3.0300000000000001E-2</v>
      </c>
      <c r="O16" s="1091">
        <v>0.18149999999999999</v>
      </c>
      <c r="P16">
        <v>-0.23760000000000001</v>
      </c>
      <c r="Q16" s="833"/>
      <c r="U16" s="171"/>
      <c r="X16" s="171"/>
    </row>
    <row r="17" spans="1:24" x14ac:dyDescent="0.25">
      <c r="A17" s="136">
        <f t="shared" si="1"/>
        <v>16</v>
      </c>
      <c r="B17" s="136" t="str">
        <f t="shared" si="0"/>
        <v>EM20</v>
      </c>
      <c r="C17" t="s">
        <v>1</v>
      </c>
      <c r="D17" s="1056" t="s">
        <v>1974</v>
      </c>
      <c r="E17" s="1056" t="s">
        <v>1939</v>
      </c>
      <c r="F17" s="1057">
        <v>0</v>
      </c>
      <c r="G17" s="1058">
        <v>73199</v>
      </c>
      <c r="H17" s="1091">
        <v>2.3999999999999998E-3</v>
      </c>
      <c r="I17" s="275">
        <v>0.1784</v>
      </c>
      <c r="J17">
        <v>1</v>
      </c>
      <c r="K17">
        <v>0</v>
      </c>
      <c r="L17">
        <v>0.1</v>
      </c>
      <c r="M17">
        <v>1</v>
      </c>
      <c r="N17">
        <v>3.0300000000000001E-2</v>
      </c>
      <c r="O17" s="1091">
        <v>2.9700000000000001E-2</v>
      </c>
      <c r="P17">
        <v>1</v>
      </c>
      <c r="Q17" s="833"/>
    </row>
    <row r="18" spans="1:24" ht="15" customHeight="1" x14ac:dyDescent="0.25">
      <c r="A18" s="136">
        <f t="shared" si="1"/>
        <v>17</v>
      </c>
      <c r="B18" s="136" t="str">
        <f t="shared" si="0"/>
        <v>EM273200</v>
      </c>
      <c r="C18" t="s">
        <v>1</v>
      </c>
      <c r="D18" s="1056" t="s">
        <v>1974</v>
      </c>
      <c r="E18" s="1056" t="s">
        <v>1939</v>
      </c>
      <c r="F18" s="1057">
        <v>73200</v>
      </c>
      <c r="G18" s="1058">
        <v>731999</v>
      </c>
      <c r="H18" s="1091">
        <v>2.3999999999999998E-3</v>
      </c>
      <c r="I18" s="275">
        <v>0.14249999999999999</v>
      </c>
      <c r="J18">
        <v>1</v>
      </c>
      <c r="K18">
        <v>28.521899999999999</v>
      </c>
      <c r="L18">
        <v>3.3E-3</v>
      </c>
      <c r="M18">
        <v>1</v>
      </c>
      <c r="N18">
        <v>3.0300000000000001E-2</v>
      </c>
      <c r="O18" s="1091">
        <v>2.3599999999999999E-2</v>
      </c>
      <c r="P18">
        <v>1</v>
      </c>
      <c r="Q18" s="833"/>
    </row>
    <row r="19" spans="1:24" ht="15" customHeight="1" x14ac:dyDescent="0.25">
      <c r="A19" s="136">
        <f t="shared" si="1"/>
        <v>18</v>
      </c>
      <c r="B19" s="136" t="str">
        <f t="shared" si="0"/>
        <v>EM2732000</v>
      </c>
      <c r="C19" t="s">
        <v>1</v>
      </c>
      <c r="D19" s="1056" t="s">
        <v>1974</v>
      </c>
      <c r="E19" s="1056" t="s">
        <v>1939</v>
      </c>
      <c r="F19" s="1057">
        <v>732000</v>
      </c>
      <c r="G19" s="1058">
        <v>999999999999</v>
      </c>
      <c r="H19" s="1091">
        <v>2.3999999999999998E-3</v>
      </c>
      <c r="I19" s="275">
        <v>0.91020000000000001</v>
      </c>
      <c r="J19">
        <v>-0.2155</v>
      </c>
      <c r="K19">
        <v>0</v>
      </c>
      <c r="L19">
        <v>7.0800000000000002E-2</v>
      </c>
      <c r="M19">
        <v>-0.21</v>
      </c>
      <c r="N19">
        <v>3.0300000000000001E-2</v>
      </c>
      <c r="O19" s="1091">
        <v>0.18149999999999999</v>
      </c>
      <c r="P19">
        <v>-0.23760000000000001</v>
      </c>
      <c r="Q19" s="833"/>
      <c r="V19" s="171"/>
      <c r="X19" s="171"/>
    </row>
    <row r="20" spans="1:24" x14ac:dyDescent="0.25">
      <c r="A20" s="136">
        <f t="shared" si="1"/>
        <v>19</v>
      </c>
      <c r="B20" s="136" t="str">
        <f t="shared" si="0"/>
        <v>EM30</v>
      </c>
      <c r="C20" t="s">
        <v>1</v>
      </c>
      <c r="D20" s="1056" t="s">
        <v>1975</v>
      </c>
      <c r="E20" s="1056" t="s">
        <v>1939</v>
      </c>
      <c r="F20" s="1057">
        <v>0</v>
      </c>
      <c r="G20" s="1058">
        <v>73199</v>
      </c>
      <c r="H20" s="1091">
        <v>1.6299999999999999E-2</v>
      </c>
      <c r="I20" s="275">
        <v>0.1784</v>
      </c>
      <c r="J20">
        <v>1</v>
      </c>
      <c r="K20">
        <v>0</v>
      </c>
      <c r="L20">
        <v>0.1</v>
      </c>
      <c r="M20">
        <v>1</v>
      </c>
      <c r="N20">
        <v>3.0300000000000001E-2</v>
      </c>
      <c r="O20" s="1091">
        <v>2.9700000000000001E-2</v>
      </c>
      <c r="P20">
        <v>1</v>
      </c>
      <c r="Q20" s="833"/>
    </row>
    <row r="21" spans="1:24" ht="15" customHeight="1" x14ac:dyDescent="0.25">
      <c r="A21" s="136">
        <f t="shared" si="1"/>
        <v>20</v>
      </c>
      <c r="B21" s="136" t="str">
        <f t="shared" si="0"/>
        <v>EM373200</v>
      </c>
      <c r="C21" t="s">
        <v>1</v>
      </c>
      <c r="D21" s="1056" t="s">
        <v>1975</v>
      </c>
      <c r="E21" s="1056" t="s">
        <v>1939</v>
      </c>
      <c r="F21" s="1057">
        <v>73200</v>
      </c>
      <c r="G21" s="1058">
        <v>731999</v>
      </c>
      <c r="H21" s="1091">
        <v>1.6299999999999999E-2</v>
      </c>
      <c r="I21" s="275">
        <v>0.14249999999999999</v>
      </c>
      <c r="J21">
        <v>1</v>
      </c>
      <c r="K21">
        <v>28.521899999999999</v>
      </c>
      <c r="L21">
        <v>3.3E-3</v>
      </c>
      <c r="M21">
        <v>1</v>
      </c>
      <c r="N21">
        <v>3.0300000000000001E-2</v>
      </c>
      <c r="O21" s="1091">
        <v>2.3599999999999999E-2</v>
      </c>
      <c r="P21">
        <v>1</v>
      </c>
      <c r="Q21" s="833"/>
    </row>
    <row r="22" spans="1:24" ht="15" customHeight="1" x14ac:dyDescent="0.25">
      <c r="A22" s="136">
        <f t="shared" si="1"/>
        <v>21</v>
      </c>
      <c r="B22" s="136" t="str">
        <f t="shared" si="0"/>
        <v>EM3732000</v>
      </c>
      <c r="C22" t="s">
        <v>1</v>
      </c>
      <c r="D22" s="1056" t="s">
        <v>1975</v>
      </c>
      <c r="E22" s="1056" t="s">
        <v>1939</v>
      </c>
      <c r="F22" s="1057">
        <v>732000</v>
      </c>
      <c r="G22" s="1058">
        <v>999999999999</v>
      </c>
      <c r="H22" s="1091">
        <v>1.6299999999999999E-2</v>
      </c>
      <c r="I22" s="275">
        <v>0.91020000000000001</v>
      </c>
      <c r="J22">
        <v>-0.2155</v>
      </c>
      <c r="K22">
        <v>0</v>
      </c>
      <c r="L22">
        <v>7.0800000000000002E-2</v>
      </c>
      <c r="M22">
        <v>-0.21</v>
      </c>
      <c r="N22">
        <v>3.0300000000000001E-2</v>
      </c>
      <c r="O22" s="1091">
        <v>0.18149999999999999</v>
      </c>
      <c r="P22">
        <v>-0.23760000000000001</v>
      </c>
      <c r="Q22" s="833"/>
      <c r="V22" s="171"/>
      <c r="X22" s="171"/>
    </row>
    <row r="23" spans="1:24" x14ac:dyDescent="0.25">
      <c r="A23" s="136">
        <f t="shared" si="1"/>
        <v>22</v>
      </c>
      <c r="B23" s="136" t="str">
        <f t="shared" si="0"/>
        <v>EM40</v>
      </c>
      <c r="C23" t="s">
        <v>1</v>
      </c>
      <c r="D23" s="1056" t="s">
        <v>1976</v>
      </c>
      <c r="E23" s="1056" t="s">
        <v>1939</v>
      </c>
      <c r="F23" s="1057">
        <v>0</v>
      </c>
      <c r="G23" s="1058">
        <v>73199</v>
      </c>
      <c r="H23" s="1091">
        <v>1.0800000000000001E-2</v>
      </c>
      <c r="I23" s="275">
        <v>0.1784</v>
      </c>
      <c r="J23">
        <v>1</v>
      </c>
      <c r="K23">
        <v>0</v>
      </c>
      <c r="L23">
        <v>0.1</v>
      </c>
      <c r="M23">
        <v>1</v>
      </c>
      <c r="N23">
        <v>3.0300000000000001E-2</v>
      </c>
      <c r="O23" s="1091">
        <v>2.9700000000000001E-2</v>
      </c>
      <c r="P23">
        <v>1</v>
      </c>
      <c r="Q23" s="833"/>
    </row>
    <row r="24" spans="1:24" ht="15" customHeight="1" x14ac:dyDescent="0.25">
      <c r="A24" s="136">
        <f t="shared" si="1"/>
        <v>23</v>
      </c>
      <c r="B24" s="136" t="str">
        <f t="shared" si="0"/>
        <v>EM473200</v>
      </c>
      <c r="C24" t="s">
        <v>1</v>
      </c>
      <c r="D24" s="1056" t="s">
        <v>1976</v>
      </c>
      <c r="E24" s="1056" t="s">
        <v>1939</v>
      </c>
      <c r="F24" s="1057">
        <v>73200</v>
      </c>
      <c r="G24" s="1058">
        <v>731999</v>
      </c>
      <c r="H24" s="1091">
        <v>1.0800000000000001E-2</v>
      </c>
      <c r="I24" s="275">
        <v>0.14249999999999999</v>
      </c>
      <c r="J24">
        <v>1</v>
      </c>
      <c r="K24">
        <v>28.521899999999999</v>
      </c>
      <c r="L24">
        <v>3.3E-3</v>
      </c>
      <c r="M24">
        <v>1</v>
      </c>
      <c r="N24">
        <v>3.0300000000000001E-2</v>
      </c>
      <c r="O24" s="1091">
        <v>2.3599999999999999E-2</v>
      </c>
      <c r="P24">
        <v>1</v>
      </c>
      <c r="Q24" s="833"/>
    </row>
    <row r="25" spans="1:24" ht="15" customHeight="1" x14ac:dyDescent="0.25">
      <c r="A25" s="136">
        <f t="shared" si="1"/>
        <v>24</v>
      </c>
      <c r="B25" s="136" t="str">
        <f t="shared" si="0"/>
        <v>EM4732000</v>
      </c>
      <c r="C25" t="s">
        <v>1</v>
      </c>
      <c r="D25" s="1056" t="s">
        <v>1976</v>
      </c>
      <c r="E25" s="1056" t="s">
        <v>1939</v>
      </c>
      <c r="F25" s="1057">
        <v>732000</v>
      </c>
      <c r="G25" s="1058">
        <v>999999999999</v>
      </c>
      <c r="H25" s="1091">
        <v>1.0800000000000001E-2</v>
      </c>
      <c r="I25" s="275">
        <v>0.91020000000000001</v>
      </c>
      <c r="J25">
        <v>-0.2155</v>
      </c>
      <c r="K25">
        <v>0</v>
      </c>
      <c r="L25">
        <v>7.0800000000000002E-2</v>
      </c>
      <c r="M25">
        <v>-0.21</v>
      </c>
      <c r="N25">
        <v>3.0300000000000001E-2</v>
      </c>
      <c r="O25" s="1091">
        <v>0.18149999999999999</v>
      </c>
      <c r="P25">
        <v>-0.23760000000000001</v>
      </c>
      <c r="Q25" s="833"/>
      <c r="V25" s="171"/>
      <c r="X25" s="171"/>
    </row>
    <row r="26" spans="1:24" x14ac:dyDescent="0.25">
      <c r="A26" s="136">
        <f t="shared" si="1"/>
        <v>25</v>
      </c>
      <c r="B26" s="136" t="str">
        <f t="shared" si="0"/>
        <v>NE10</v>
      </c>
      <c r="C26" t="s">
        <v>2</v>
      </c>
      <c r="D26" s="1056" t="s">
        <v>1075</v>
      </c>
      <c r="E26" s="1056" t="s">
        <v>1942</v>
      </c>
      <c r="F26" s="1057">
        <v>0</v>
      </c>
      <c r="G26" s="1058">
        <v>73199</v>
      </c>
      <c r="H26" s="1091">
        <v>5.7999999999999996E-3</v>
      </c>
      <c r="I26" s="275">
        <v>0.19620000000000001</v>
      </c>
      <c r="J26">
        <v>1</v>
      </c>
      <c r="K26">
        <v>0</v>
      </c>
      <c r="L26">
        <v>0.1047</v>
      </c>
      <c r="M26">
        <v>1</v>
      </c>
      <c r="N26">
        <v>3.0300000000000001E-2</v>
      </c>
      <c r="O26" s="1091">
        <v>3.09E-2</v>
      </c>
      <c r="P26">
        <v>1</v>
      </c>
      <c r="Q26" s="833"/>
    </row>
    <row r="27" spans="1:24" ht="15" customHeight="1" x14ac:dyDescent="0.25">
      <c r="A27" s="136">
        <f t="shared" si="1"/>
        <v>26</v>
      </c>
      <c r="B27" s="136" t="str">
        <f t="shared" si="0"/>
        <v>NE173200</v>
      </c>
      <c r="C27" t="s">
        <v>2</v>
      </c>
      <c r="D27" s="1056" t="s">
        <v>1075</v>
      </c>
      <c r="E27" s="1056" t="s">
        <v>1942</v>
      </c>
      <c r="F27" s="1057">
        <v>73200</v>
      </c>
      <c r="G27" s="1058">
        <v>731999</v>
      </c>
      <c r="H27" s="1091">
        <v>5.7999999999999996E-3</v>
      </c>
      <c r="I27" s="275">
        <v>0.1686</v>
      </c>
      <c r="J27">
        <v>1</v>
      </c>
      <c r="K27">
        <v>32.899500000000003</v>
      </c>
      <c r="L27">
        <v>3.8E-3</v>
      </c>
      <c r="M27">
        <v>1</v>
      </c>
      <c r="N27">
        <v>3.0300000000000001E-2</v>
      </c>
      <c r="O27" s="1091">
        <v>2.6499999999999999E-2</v>
      </c>
      <c r="P27">
        <v>1</v>
      </c>
      <c r="Q27" s="833"/>
    </row>
    <row r="28" spans="1:24" ht="15" customHeight="1" x14ac:dyDescent="0.25">
      <c r="A28" s="136">
        <f t="shared" si="1"/>
        <v>27</v>
      </c>
      <c r="B28" s="136" t="str">
        <f t="shared" si="0"/>
        <v>NE1732000</v>
      </c>
      <c r="C28" t="s">
        <v>2</v>
      </c>
      <c r="D28" s="1056" t="s">
        <v>1075</v>
      </c>
      <c r="E28" s="1056" t="s">
        <v>1942</v>
      </c>
      <c r="F28" s="1057">
        <v>732000</v>
      </c>
      <c r="G28" s="1058">
        <v>999999999999</v>
      </c>
      <c r="H28" s="1091">
        <v>5.7999999999999996E-3</v>
      </c>
      <c r="I28" s="275">
        <v>1.9777</v>
      </c>
      <c r="J28">
        <v>-0.28339999999999999</v>
      </c>
      <c r="K28">
        <v>0</v>
      </c>
      <c r="L28">
        <v>7.9899999999999999E-2</v>
      </c>
      <c r="M28">
        <v>-0.21</v>
      </c>
      <c r="N28">
        <v>3.0300000000000001E-2</v>
      </c>
      <c r="O28" s="1091">
        <v>0.34010000000000001</v>
      </c>
      <c r="P28">
        <v>-0.29399999999999998</v>
      </c>
      <c r="Q28" s="833"/>
      <c r="V28" s="171"/>
      <c r="X28" s="171"/>
    </row>
    <row r="29" spans="1:24" x14ac:dyDescent="0.25">
      <c r="A29" s="136">
        <f t="shared" si="1"/>
        <v>28</v>
      </c>
      <c r="B29" s="136" t="str">
        <f t="shared" si="0"/>
        <v>NE20</v>
      </c>
      <c r="C29" t="s">
        <v>2</v>
      </c>
      <c r="D29" s="1056" t="s">
        <v>1083</v>
      </c>
      <c r="E29" s="1056" t="s">
        <v>1942</v>
      </c>
      <c r="F29" s="1057">
        <v>0</v>
      </c>
      <c r="G29" s="1058">
        <v>73199</v>
      </c>
      <c r="H29" s="1091">
        <v>5.0000000000000001E-4</v>
      </c>
      <c r="I29" s="275">
        <v>0.19620000000000001</v>
      </c>
      <c r="J29">
        <v>1</v>
      </c>
      <c r="K29">
        <v>0</v>
      </c>
      <c r="L29">
        <v>0.1047</v>
      </c>
      <c r="M29">
        <v>1</v>
      </c>
      <c r="N29">
        <v>3.0300000000000001E-2</v>
      </c>
      <c r="O29" s="1091">
        <v>3.09E-2</v>
      </c>
      <c r="P29">
        <v>1</v>
      </c>
      <c r="Q29" s="833"/>
    </row>
    <row r="30" spans="1:24" ht="15" customHeight="1" x14ac:dyDescent="0.25">
      <c r="A30" s="136">
        <f t="shared" si="1"/>
        <v>29</v>
      </c>
      <c r="B30" s="136" t="str">
        <f t="shared" si="0"/>
        <v>NE273200</v>
      </c>
      <c r="C30" t="s">
        <v>2</v>
      </c>
      <c r="D30" s="1056" t="s">
        <v>1083</v>
      </c>
      <c r="E30" s="1056" t="s">
        <v>1942</v>
      </c>
      <c r="F30" s="1057">
        <v>73200</v>
      </c>
      <c r="G30" s="1058">
        <v>731999</v>
      </c>
      <c r="H30" s="1091">
        <v>5.0000000000000001E-4</v>
      </c>
      <c r="I30" s="275">
        <v>0.1686</v>
      </c>
      <c r="J30">
        <v>1</v>
      </c>
      <c r="K30">
        <v>32.899500000000003</v>
      </c>
      <c r="L30">
        <v>3.8E-3</v>
      </c>
      <c r="M30">
        <v>1</v>
      </c>
      <c r="N30">
        <v>3.0300000000000001E-2</v>
      </c>
      <c r="O30" s="1091">
        <v>2.6499999999999999E-2</v>
      </c>
      <c r="P30">
        <v>1</v>
      </c>
      <c r="Q30" s="833"/>
    </row>
    <row r="31" spans="1:24" ht="15" customHeight="1" x14ac:dyDescent="0.25">
      <c r="A31" s="136">
        <f t="shared" si="1"/>
        <v>30</v>
      </c>
      <c r="B31" s="136" t="str">
        <f t="shared" si="0"/>
        <v>NE2732000</v>
      </c>
      <c r="C31" t="s">
        <v>2</v>
      </c>
      <c r="D31" s="1056" t="s">
        <v>1083</v>
      </c>
      <c r="E31" s="1056" t="s">
        <v>1942</v>
      </c>
      <c r="F31" s="1057">
        <v>732000</v>
      </c>
      <c r="G31" s="1058">
        <v>999999999999</v>
      </c>
      <c r="H31" s="1091">
        <v>5.0000000000000001E-4</v>
      </c>
      <c r="I31" s="275">
        <v>1.9777</v>
      </c>
      <c r="J31">
        <v>-0.28339999999999999</v>
      </c>
      <c r="K31">
        <v>0</v>
      </c>
      <c r="L31">
        <v>7.9899999999999999E-2</v>
      </c>
      <c r="M31">
        <v>-0.21</v>
      </c>
      <c r="N31">
        <v>3.0300000000000001E-2</v>
      </c>
      <c r="O31" s="1091">
        <v>0.34010000000000001</v>
      </c>
      <c r="P31">
        <v>-0.29399999999999998</v>
      </c>
      <c r="Q31" s="833"/>
      <c r="V31" s="171"/>
      <c r="X31" s="171"/>
    </row>
    <row r="32" spans="1:24" x14ac:dyDescent="0.25">
      <c r="A32" s="136">
        <f t="shared" si="1"/>
        <v>31</v>
      </c>
      <c r="B32" s="136" t="str">
        <f t="shared" si="0"/>
        <v>NE30</v>
      </c>
      <c r="C32" t="s">
        <v>2</v>
      </c>
      <c r="D32" s="1056" t="s">
        <v>1094</v>
      </c>
      <c r="E32" s="1056" t="s">
        <v>1942</v>
      </c>
      <c r="F32" s="1057">
        <v>0</v>
      </c>
      <c r="G32" s="1058">
        <v>73199</v>
      </c>
      <c r="H32" s="1091">
        <v>5.0000000000000001E-4</v>
      </c>
      <c r="I32" s="275">
        <v>0.19620000000000001</v>
      </c>
      <c r="J32">
        <v>1</v>
      </c>
      <c r="K32">
        <v>0</v>
      </c>
      <c r="L32">
        <v>0.1047</v>
      </c>
      <c r="M32">
        <v>1</v>
      </c>
      <c r="N32">
        <v>3.0300000000000001E-2</v>
      </c>
      <c r="O32" s="1091">
        <v>3.09E-2</v>
      </c>
      <c r="P32">
        <v>1</v>
      </c>
      <c r="Q32" s="833"/>
    </row>
    <row r="33" spans="1:24" ht="15" customHeight="1" x14ac:dyDescent="0.25">
      <c r="A33" s="136">
        <f t="shared" si="1"/>
        <v>32</v>
      </c>
      <c r="B33" s="136" t="str">
        <f t="shared" si="0"/>
        <v>NE373200</v>
      </c>
      <c r="C33" t="s">
        <v>2</v>
      </c>
      <c r="D33" s="1056" t="s">
        <v>1094</v>
      </c>
      <c r="E33" s="1056" t="s">
        <v>1942</v>
      </c>
      <c r="F33" s="1057">
        <v>73200</v>
      </c>
      <c r="G33" s="1058">
        <v>731999</v>
      </c>
      <c r="H33" s="1091">
        <v>5.0000000000000001E-4</v>
      </c>
      <c r="I33" s="275">
        <v>0.1686</v>
      </c>
      <c r="J33">
        <v>1</v>
      </c>
      <c r="K33">
        <v>32.899500000000003</v>
      </c>
      <c r="L33">
        <v>3.8E-3</v>
      </c>
      <c r="M33">
        <v>1</v>
      </c>
      <c r="N33">
        <v>3.0300000000000001E-2</v>
      </c>
      <c r="O33" s="1091">
        <v>2.6499999999999999E-2</v>
      </c>
      <c r="P33">
        <v>1</v>
      </c>
      <c r="Q33" s="833"/>
    </row>
    <row r="34" spans="1:24" ht="15" customHeight="1" x14ac:dyDescent="0.25">
      <c r="A34" s="136">
        <f t="shared" si="1"/>
        <v>33</v>
      </c>
      <c r="B34" s="136" t="str">
        <f t="shared" si="0"/>
        <v>NE3732000</v>
      </c>
      <c r="C34" t="s">
        <v>2</v>
      </c>
      <c r="D34" s="1056" t="s">
        <v>1094</v>
      </c>
      <c r="E34" s="1056" t="s">
        <v>1942</v>
      </c>
      <c r="F34" s="1057">
        <v>732000</v>
      </c>
      <c r="G34" s="1058">
        <v>999999999999</v>
      </c>
      <c r="H34" s="1091">
        <v>5.0000000000000001E-4</v>
      </c>
      <c r="I34" s="275">
        <v>1.9777</v>
      </c>
      <c r="J34">
        <v>-0.28339999999999999</v>
      </c>
      <c r="K34">
        <v>0</v>
      </c>
      <c r="L34">
        <v>7.9899999999999999E-2</v>
      </c>
      <c r="M34">
        <v>-0.21</v>
      </c>
      <c r="N34">
        <v>3.0300000000000001E-2</v>
      </c>
      <c r="O34" s="1091">
        <v>0.34010000000000001</v>
      </c>
      <c r="P34">
        <v>-0.29399999999999998</v>
      </c>
      <c r="Q34" s="833"/>
      <c r="V34" s="171"/>
      <c r="X34" s="171"/>
    </row>
    <row r="35" spans="1:24" x14ac:dyDescent="0.25">
      <c r="A35" s="136">
        <f t="shared" si="1"/>
        <v>34</v>
      </c>
      <c r="B35" s="136" t="str">
        <f t="shared" si="0"/>
        <v>NO10</v>
      </c>
      <c r="C35" t="s">
        <v>3</v>
      </c>
      <c r="D35" s="1056" t="s">
        <v>1977</v>
      </c>
      <c r="E35" s="1056" t="s">
        <v>1942</v>
      </c>
      <c r="F35" s="1057">
        <v>0</v>
      </c>
      <c r="G35" s="1058">
        <v>73199</v>
      </c>
      <c r="H35" s="1091">
        <v>2.7000000000000001E-3</v>
      </c>
      <c r="I35" s="275">
        <v>0.19620000000000001</v>
      </c>
      <c r="J35">
        <v>1</v>
      </c>
      <c r="K35">
        <v>0</v>
      </c>
      <c r="L35">
        <v>0.1047</v>
      </c>
      <c r="M35">
        <v>1</v>
      </c>
      <c r="N35">
        <v>3.0300000000000001E-2</v>
      </c>
      <c r="O35" s="1091">
        <v>3.09E-2</v>
      </c>
      <c r="P35">
        <v>1</v>
      </c>
      <c r="Q35" s="833"/>
    </row>
    <row r="36" spans="1:24" ht="15" customHeight="1" x14ac:dyDescent="0.25">
      <c r="A36" s="136">
        <f t="shared" si="1"/>
        <v>35</v>
      </c>
      <c r="B36" s="136" t="str">
        <f t="shared" si="0"/>
        <v>NO173200</v>
      </c>
      <c r="C36" t="s">
        <v>3</v>
      </c>
      <c r="D36" s="1056" t="s">
        <v>1977</v>
      </c>
      <c r="E36" s="1056" t="s">
        <v>1942</v>
      </c>
      <c r="F36" s="1057">
        <v>73200</v>
      </c>
      <c r="G36" s="1058">
        <v>731999</v>
      </c>
      <c r="H36" s="1091">
        <v>2.7000000000000001E-3</v>
      </c>
      <c r="I36" s="275">
        <v>0.1686</v>
      </c>
      <c r="J36">
        <v>1</v>
      </c>
      <c r="K36">
        <v>32.899500000000003</v>
      </c>
      <c r="L36">
        <v>3.8E-3</v>
      </c>
      <c r="M36">
        <v>1</v>
      </c>
      <c r="N36">
        <v>3.0300000000000001E-2</v>
      </c>
      <c r="O36" s="1091">
        <v>2.6499999999999999E-2</v>
      </c>
      <c r="P36">
        <v>1</v>
      </c>
      <c r="Q36" s="833"/>
    </row>
    <row r="37" spans="1:24" ht="15" customHeight="1" x14ac:dyDescent="0.25">
      <c r="A37" s="136">
        <f t="shared" si="1"/>
        <v>36</v>
      </c>
      <c r="B37" s="136" t="str">
        <f t="shared" si="0"/>
        <v>NO1732000</v>
      </c>
      <c r="C37" t="s">
        <v>3</v>
      </c>
      <c r="D37" s="1056" t="s">
        <v>1977</v>
      </c>
      <c r="E37" s="1056" t="s">
        <v>1942</v>
      </c>
      <c r="F37" s="1057">
        <v>732000</v>
      </c>
      <c r="G37" s="1058">
        <v>999999999999</v>
      </c>
      <c r="H37" s="1091">
        <v>2.7000000000000001E-3</v>
      </c>
      <c r="I37" s="275">
        <v>1.9777</v>
      </c>
      <c r="J37">
        <v>-0.28339999999999999</v>
      </c>
      <c r="K37">
        <v>0</v>
      </c>
      <c r="L37">
        <v>7.9899999999999999E-2</v>
      </c>
      <c r="M37">
        <v>-0.21</v>
      </c>
      <c r="N37">
        <v>3.0300000000000001E-2</v>
      </c>
      <c r="O37" s="1091">
        <v>0.34010000000000001</v>
      </c>
      <c r="P37">
        <v>-0.29399999999999998</v>
      </c>
      <c r="Q37" s="833"/>
      <c r="V37" s="171"/>
      <c r="X37" s="171"/>
    </row>
    <row r="38" spans="1:24" x14ac:dyDescent="0.25">
      <c r="A38" s="136">
        <f t="shared" si="1"/>
        <v>37</v>
      </c>
      <c r="B38" s="136" t="str">
        <f t="shared" si="0"/>
        <v>NO20</v>
      </c>
      <c r="C38" t="s">
        <v>3</v>
      </c>
      <c r="D38" s="1056" t="s">
        <v>1978</v>
      </c>
      <c r="E38" s="1056" t="s">
        <v>1942</v>
      </c>
      <c r="F38" s="1057">
        <v>0</v>
      </c>
      <c r="G38" s="1058">
        <v>73199</v>
      </c>
      <c r="H38" s="1091">
        <v>6.1000000000000004E-3</v>
      </c>
      <c r="I38" s="275">
        <v>0.19620000000000001</v>
      </c>
      <c r="J38">
        <v>1</v>
      </c>
      <c r="K38">
        <v>0</v>
      </c>
      <c r="L38">
        <v>0.1047</v>
      </c>
      <c r="M38">
        <v>1</v>
      </c>
      <c r="N38">
        <v>3.0300000000000001E-2</v>
      </c>
      <c r="O38" s="1091">
        <v>3.09E-2</v>
      </c>
      <c r="P38">
        <v>1</v>
      </c>
      <c r="Q38" s="833"/>
    </row>
    <row r="39" spans="1:24" ht="15" customHeight="1" x14ac:dyDescent="0.25">
      <c r="A39" s="136">
        <f t="shared" si="1"/>
        <v>38</v>
      </c>
      <c r="B39" s="136" t="str">
        <f t="shared" si="0"/>
        <v>NO273200</v>
      </c>
      <c r="C39" t="s">
        <v>3</v>
      </c>
      <c r="D39" s="1056" t="s">
        <v>1978</v>
      </c>
      <c r="E39" s="1056" t="s">
        <v>1942</v>
      </c>
      <c r="F39" s="1057">
        <v>73200</v>
      </c>
      <c r="G39" s="1058">
        <v>731999</v>
      </c>
      <c r="H39" s="1091">
        <v>6.1000000000000004E-3</v>
      </c>
      <c r="I39" s="275">
        <v>0.1686</v>
      </c>
      <c r="J39">
        <v>1</v>
      </c>
      <c r="K39">
        <v>32.899500000000003</v>
      </c>
      <c r="L39">
        <v>3.8E-3</v>
      </c>
      <c r="M39">
        <v>1</v>
      </c>
      <c r="N39">
        <v>3.0300000000000001E-2</v>
      </c>
      <c r="O39" s="1091">
        <v>2.6499999999999999E-2</v>
      </c>
      <c r="P39">
        <v>1</v>
      </c>
      <c r="Q39" s="833"/>
    </row>
    <row r="40" spans="1:24" ht="15" customHeight="1" x14ac:dyDescent="0.25">
      <c r="A40" s="136">
        <f t="shared" si="1"/>
        <v>39</v>
      </c>
      <c r="B40" s="136" t="str">
        <f t="shared" si="0"/>
        <v>NO2732000</v>
      </c>
      <c r="C40" t="s">
        <v>3</v>
      </c>
      <c r="D40" s="1056" t="s">
        <v>1978</v>
      </c>
      <c r="E40" s="1056" t="s">
        <v>1942</v>
      </c>
      <c r="F40" s="1057">
        <v>732000</v>
      </c>
      <c r="G40" s="1058">
        <v>999999999999</v>
      </c>
      <c r="H40" s="1091">
        <v>6.1000000000000004E-3</v>
      </c>
      <c r="I40" s="275">
        <v>1.9777</v>
      </c>
      <c r="J40">
        <v>-0.28339999999999999</v>
      </c>
      <c r="K40">
        <v>0</v>
      </c>
      <c r="L40">
        <v>7.9899999999999999E-2</v>
      </c>
      <c r="M40">
        <v>-0.21</v>
      </c>
      <c r="N40">
        <v>3.0300000000000001E-2</v>
      </c>
      <c r="O40" s="1091">
        <v>0.34010000000000001</v>
      </c>
      <c r="P40">
        <v>-0.29399999999999998</v>
      </c>
      <c r="Q40" s="833"/>
      <c r="V40" s="171"/>
      <c r="X40" s="171"/>
    </row>
    <row r="41" spans="1:24" x14ac:dyDescent="0.25">
      <c r="A41" s="136">
        <f t="shared" si="1"/>
        <v>40</v>
      </c>
      <c r="B41" s="136" t="str">
        <f t="shared" si="0"/>
        <v>NT10</v>
      </c>
      <c r="C41" t="s">
        <v>4</v>
      </c>
      <c r="D41" s="1056" t="s">
        <v>1979</v>
      </c>
      <c r="E41" s="1056" t="s">
        <v>1940</v>
      </c>
      <c r="F41" s="1057">
        <v>0</v>
      </c>
      <c r="G41" s="1058">
        <v>73199</v>
      </c>
      <c r="H41" s="1091">
        <v>2.29E-2</v>
      </c>
      <c r="I41" s="275">
        <v>0.1852</v>
      </c>
      <c r="J41">
        <v>1</v>
      </c>
      <c r="K41">
        <v>0</v>
      </c>
      <c r="L41">
        <v>0.1168</v>
      </c>
      <c r="M41">
        <v>1</v>
      </c>
      <c r="N41">
        <v>3.0300000000000001E-2</v>
      </c>
      <c r="O41" s="1091">
        <v>3.1600000000000003E-2</v>
      </c>
      <c r="P41">
        <v>1</v>
      </c>
      <c r="Q41" s="833"/>
    </row>
    <row r="42" spans="1:24" ht="15" customHeight="1" x14ac:dyDescent="0.25">
      <c r="A42" s="136">
        <f t="shared" si="1"/>
        <v>41</v>
      </c>
      <c r="B42" s="136" t="str">
        <f t="shared" si="0"/>
        <v>NT173200</v>
      </c>
      <c r="C42" t="s">
        <v>4</v>
      </c>
      <c r="D42" s="1056" t="s">
        <v>1979</v>
      </c>
      <c r="E42" s="1056" t="s">
        <v>1940</v>
      </c>
      <c r="F42" s="1057">
        <v>73200</v>
      </c>
      <c r="G42" s="1058">
        <v>731999</v>
      </c>
      <c r="H42" s="1091">
        <v>2.29E-2</v>
      </c>
      <c r="I42" s="275">
        <v>0.1651</v>
      </c>
      <c r="J42">
        <v>1</v>
      </c>
      <c r="K42">
        <v>36.852200000000003</v>
      </c>
      <c r="L42">
        <v>4.1000000000000003E-3</v>
      </c>
      <c r="M42">
        <v>1</v>
      </c>
      <c r="N42">
        <v>3.0300000000000001E-2</v>
      </c>
      <c r="O42" s="1091">
        <v>2.8000000000000001E-2</v>
      </c>
      <c r="P42">
        <v>1</v>
      </c>
      <c r="Q42" s="833"/>
    </row>
    <row r="43" spans="1:24" ht="15" customHeight="1" x14ac:dyDescent="0.25">
      <c r="A43" s="136">
        <f t="shared" si="1"/>
        <v>42</v>
      </c>
      <c r="B43" s="136" t="str">
        <f t="shared" si="0"/>
        <v>NT1732000</v>
      </c>
      <c r="C43" t="s">
        <v>4</v>
      </c>
      <c r="D43" s="1056" t="s">
        <v>1979</v>
      </c>
      <c r="E43" s="1056" t="s">
        <v>1940</v>
      </c>
      <c r="F43" s="1057">
        <v>732000</v>
      </c>
      <c r="G43" s="1058">
        <v>999999999999</v>
      </c>
      <c r="H43" s="1091">
        <v>2.29E-2</v>
      </c>
      <c r="I43" s="275">
        <v>1.0552999999999999</v>
      </c>
      <c r="J43">
        <v>-0.21329999999999999</v>
      </c>
      <c r="K43">
        <v>0</v>
      </c>
      <c r="L43">
        <v>8.9800000000000005E-2</v>
      </c>
      <c r="M43">
        <v>-0.21</v>
      </c>
      <c r="N43">
        <v>3.0300000000000001E-2</v>
      </c>
      <c r="O43" s="1091">
        <v>0.182</v>
      </c>
      <c r="P43">
        <v>-0.2147</v>
      </c>
      <c r="Q43" s="833"/>
      <c r="V43" s="171"/>
      <c r="X43" s="171"/>
    </row>
    <row r="44" spans="1:24" x14ac:dyDescent="0.25">
      <c r="A44" s="136">
        <f t="shared" si="1"/>
        <v>43</v>
      </c>
      <c r="B44" s="136" t="str">
        <f t="shared" si="0"/>
        <v>NT20</v>
      </c>
      <c r="C44" t="s">
        <v>4</v>
      </c>
      <c r="D44" s="1056" t="s">
        <v>1980</v>
      </c>
      <c r="E44" s="1056" t="s">
        <v>1940</v>
      </c>
      <c r="F44" s="1057">
        <v>0</v>
      </c>
      <c r="G44" s="1058">
        <v>73199</v>
      </c>
      <c r="H44" s="1091">
        <v>1.2E-2</v>
      </c>
      <c r="I44" s="275">
        <v>0.1852</v>
      </c>
      <c r="J44">
        <v>1</v>
      </c>
      <c r="K44">
        <v>0</v>
      </c>
      <c r="L44">
        <v>0.1168</v>
      </c>
      <c r="M44">
        <v>1</v>
      </c>
      <c r="N44">
        <v>3.0300000000000001E-2</v>
      </c>
      <c r="O44" s="1091">
        <v>3.1600000000000003E-2</v>
      </c>
      <c r="P44">
        <v>1</v>
      </c>
      <c r="Q44" s="833"/>
    </row>
    <row r="45" spans="1:24" ht="15" customHeight="1" x14ac:dyDescent="0.25">
      <c r="A45" s="136">
        <f t="shared" si="1"/>
        <v>44</v>
      </c>
      <c r="B45" s="136" t="str">
        <f t="shared" si="0"/>
        <v>NT273200</v>
      </c>
      <c r="C45" t="s">
        <v>4</v>
      </c>
      <c r="D45" s="1056" t="s">
        <v>1980</v>
      </c>
      <c r="E45" s="1056" t="s">
        <v>1940</v>
      </c>
      <c r="F45" s="1057">
        <v>73200</v>
      </c>
      <c r="G45" s="1058">
        <v>731999</v>
      </c>
      <c r="H45" s="1091">
        <v>1.2E-2</v>
      </c>
      <c r="I45" s="275">
        <v>0.1651</v>
      </c>
      <c r="J45">
        <v>1</v>
      </c>
      <c r="K45">
        <v>36.852200000000003</v>
      </c>
      <c r="L45">
        <v>4.1000000000000003E-3</v>
      </c>
      <c r="M45">
        <v>1</v>
      </c>
      <c r="N45">
        <v>3.0300000000000001E-2</v>
      </c>
      <c r="O45" s="1091">
        <v>2.8000000000000001E-2</v>
      </c>
      <c r="P45">
        <v>1</v>
      </c>
      <c r="Q45" s="833"/>
    </row>
    <row r="46" spans="1:24" ht="15" customHeight="1" x14ac:dyDescent="0.25">
      <c r="A46" s="136">
        <f t="shared" si="1"/>
        <v>45</v>
      </c>
      <c r="B46" s="136" t="str">
        <f t="shared" si="0"/>
        <v>NT2732000</v>
      </c>
      <c r="C46" t="s">
        <v>4</v>
      </c>
      <c r="D46" s="1056" t="s">
        <v>1980</v>
      </c>
      <c r="E46" s="1056" t="s">
        <v>1940</v>
      </c>
      <c r="F46" s="1057">
        <v>732000</v>
      </c>
      <c r="G46" s="1058">
        <v>999999999999</v>
      </c>
      <c r="H46" s="1091">
        <v>1.2E-2</v>
      </c>
      <c r="I46" s="275">
        <v>1.0552999999999999</v>
      </c>
      <c r="J46">
        <v>-0.21329999999999999</v>
      </c>
      <c r="K46">
        <v>0</v>
      </c>
      <c r="L46">
        <v>8.9800000000000005E-2</v>
      </c>
      <c r="M46">
        <v>-0.21</v>
      </c>
      <c r="N46">
        <v>3.0300000000000001E-2</v>
      </c>
      <c r="O46" s="1091">
        <v>0.182</v>
      </c>
      <c r="P46">
        <v>-0.2147</v>
      </c>
      <c r="Q46" s="833"/>
      <c r="V46" s="171"/>
      <c r="X46" s="171"/>
    </row>
    <row r="47" spans="1:24" x14ac:dyDescent="0.25">
      <c r="A47" s="136">
        <f t="shared" si="1"/>
        <v>46</v>
      </c>
      <c r="B47" s="136" t="str">
        <f t="shared" si="0"/>
        <v>NT30</v>
      </c>
      <c r="C47" t="s">
        <v>4</v>
      </c>
      <c r="D47" s="1056" t="s">
        <v>1981</v>
      </c>
      <c r="E47" s="1056" t="s">
        <v>1940</v>
      </c>
      <c r="F47" s="1057">
        <v>0</v>
      </c>
      <c r="G47" s="1058">
        <v>73199</v>
      </c>
      <c r="H47" s="1091">
        <v>1.15E-2</v>
      </c>
      <c r="I47" s="275">
        <v>0.1852</v>
      </c>
      <c r="J47">
        <v>1</v>
      </c>
      <c r="K47">
        <v>0</v>
      </c>
      <c r="L47">
        <v>0.1168</v>
      </c>
      <c r="M47">
        <v>1</v>
      </c>
      <c r="N47">
        <v>3.0300000000000001E-2</v>
      </c>
      <c r="O47" s="1091">
        <v>3.1600000000000003E-2</v>
      </c>
      <c r="P47">
        <v>1</v>
      </c>
      <c r="Q47" s="833"/>
    </row>
    <row r="48" spans="1:24" ht="15" customHeight="1" x14ac:dyDescent="0.25">
      <c r="A48" s="136">
        <f t="shared" si="1"/>
        <v>47</v>
      </c>
      <c r="B48" s="136" t="str">
        <f t="shared" si="0"/>
        <v>NT373200</v>
      </c>
      <c r="C48" t="s">
        <v>4</v>
      </c>
      <c r="D48" s="1056" t="s">
        <v>1981</v>
      </c>
      <c r="E48" s="1056" t="s">
        <v>1940</v>
      </c>
      <c r="F48" s="1057">
        <v>73200</v>
      </c>
      <c r="G48" s="1058">
        <v>731999</v>
      </c>
      <c r="H48" s="1091">
        <v>1.15E-2</v>
      </c>
      <c r="I48" s="275">
        <v>0.1651</v>
      </c>
      <c r="J48">
        <v>1</v>
      </c>
      <c r="K48">
        <v>36.852200000000003</v>
      </c>
      <c r="L48">
        <v>4.1000000000000003E-3</v>
      </c>
      <c r="M48">
        <v>1</v>
      </c>
      <c r="N48">
        <v>3.0300000000000001E-2</v>
      </c>
      <c r="O48" s="1091">
        <v>2.8000000000000001E-2</v>
      </c>
      <c r="P48">
        <v>1</v>
      </c>
      <c r="Q48" s="833"/>
    </row>
    <row r="49" spans="1:24" ht="15" customHeight="1" x14ac:dyDescent="0.25">
      <c r="A49" s="136">
        <f t="shared" si="1"/>
        <v>48</v>
      </c>
      <c r="B49" s="136" t="str">
        <f t="shared" si="0"/>
        <v>NT3732000</v>
      </c>
      <c r="C49" t="s">
        <v>4</v>
      </c>
      <c r="D49" s="1056" t="s">
        <v>1981</v>
      </c>
      <c r="E49" s="1056" t="s">
        <v>1940</v>
      </c>
      <c r="F49" s="1057">
        <v>732000</v>
      </c>
      <c r="G49" s="1058">
        <v>999999999999</v>
      </c>
      <c r="H49" s="1091">
        <v>1.15E-2</v>
      </c>
      <c r="I49" s="275">
        <v>1.0552999999999999</v>
      </c>
      <c r="J49">
        <v>-0.21329999999999999</v>
      </c>
      <c r="K49">
        <v>0</v>
      </c>
      <c r="L49">
        <v>8.9800000000000005E-2</v>
      </c>
      <c r="M49">
        <v>-0.21</v>
      </c>
      <c r="N49">
        <v>3.0300000000000001E-2</v>
      </c>
      <c r="O49" s="1091">
        <v>0.182</v>
      </c>
      <c r="P49">
        <v>-0.2147</v>
      </c>
      <c r="Q49" s="833"/>
      <c r="V49" s="171"/>
      <c r="X49" s="171"/>
    </row>
    <row r="50" spans="1:24" x14ac:dyDescent="0.25">
      <c r="A50" s="136">
        <f t="shared" si="1"/>
        <v>49</v>
      </c>
      <c r="B50" s="136" t="str">
        <f t="shared" si="0"/>
        <v>NW10</v>
      </c>
      <c r="C50" t="s">
        <v>5</v>
      </c>
      <c r="D50" s="1056" t="s">
        <v>1256</v>
      </c>
      <c r="E50" s="1056" t="s">
        <v>1982</v>
      </c>
      <c r="F50" s="1057">
        <v>0</v>
      </c>
      <c r="G50" s="1058">
        <v>73199</v>
      </c>
      <c r="H50" s="1091">
        <v>1.9099999999999999E-2</v>
      </c>
      <c r="I50" s="275">
        <v>0.19470000000000001</v>
      </c>
      <c r="J50">
        <v>1</v>
      </c>
      <c r="K50">
        <v>0</v>
      </c>
      <c r="L50">
        <v>9.1200000000000003E-2</v>
      </c>
      <c r="M50">
        <v>1</v>
      </c>
      <c r="N50">
        <v>3.0300000000000001E-2</v>
      </c>
      <c r="O50" s="1091">
        <v>3.1699999999999999E-2</v>
      </c>
      <c r="P50">
        <v>1</v>
      </c>
      <c r="Q50" s="833"/>
    </row>
    <row r="51" spans="1:24" ht="15" customHeight="1" x14ac:dyDescent="0.25">
      <c r="A51" s="136">
        <f t="shared" si="1"/>
        <v>50</v>
      </c>
      <c r="B51" s="136" t="str">
        <f t="shared" si="0"/>
        <v>NW173200</v>
      </c>
      <c r="C51" t="s">
        <v>5</v>
      </c>
      <c r="D51" s="1056" t="s">
        <v>1256</v>
      </c>
      <c r="E51" s="1056" t="s">
        <v>1982</v>
      </c>
      <c r="F51" s="1057">
        <v>73200</v>
      </c>
      <c r="G51" s="1058">
        <v>731999</v>
      </c>
      <c r="H51" s="1091">
        <v>1.9099999999999999E-2</v>
      </c>
      <c r="I51" s="275">
        <v>0.16220000000000001</v>
      </c>
      <c r="J51">
        <v>1</v>
      </c>
      <c r="K51">
        <v>25.893799999999999</v>
      </c>
      <c r="L51">
        <v>2.8E-3</v>
      </c>
      <c r="M51">
        <v>1</v>
      </c>
      <c r="N51">
        <v>3.0300000000000001E-2</v>
      </c>
      <c r="O51" s="1091">
        <v>2.6599999999999999E-2</v>
      </c>
      <c r="P51">
        <v>1</v>
      </c>
      <c r="Q51" s="833"/>
    </row>
    <row r="52" spans="1:24" ht="15" customHeight="1" x14ac:dyDescent="0.25">
      <c r="A52" s="136">
        <f t="shared" si="1"/>
        <v>51</v>
      </c>
      <c r="B52" s="136" t="str">
        <f t="shared" si="0"/>
        <v>NW1732000</v>
      </c>
      <c r="C52" t="s">
        <v>5</v>
      </c>
      <c r="D52" s="1056" t="s">
        <v>1256</v>
      </c>
      <c r="E52" s="1056" t="s">
        <v>1982</v>
      </c>
      <c r="F52" s="1057">
        <v>732000</v>
      </c>
      <c r="G52" s="1058">
        <v>999999999999</v>
      </c>
      <c r="H52" s="1091">
        <v>1.9099999999999999E-2</v>
      </c>
      <c r="I52" s="275">
        <v>1.2799</v>
      </c>
      <c r="J52">
        <v>-0.24829999999999999</v>
      </c>
      <c r="K52">
        <v>0</v>
      </c>
      <c r="L52">
        <v>6.2899999999999998E-2</v>
      </c>
      <c r="M52">
        <v>-0.21</v>
      </c>
      <c r="N52">
        <v>3.0300000000000001E-2</v>
      </c>
      <c r="O52" s="1091">
        <v>0.23069999999999999</v>
      </c>
      <c r="P52">
        <v>-0.2586</v>
      </c>
      <c r="Q52" s="833"/>
      <c r="V52" s="171"/>
      <c r="X52" s="171"/>
    </row>
    <row r="53" spans="1:24" x14ac:dyDescent="0.25">
      <c r="A53" s="136">
        <f t="shared" si="1"/>
        <v>52</v>
      </c>
      <c r="B53" s="136" t="str">
        <f t="shared" si="0"/>
        <v>NW20</v>
      </c>
      <c r="C53" t="s">
        <v>5</v>
      </c>
      <c r="D53" s="1056" t="s">
        <v>1983</v>
      </c>
      <c r="E53" s="1056" t="s">
        <v>1982</v>
      </c>
      <c r="F53" s="1057">
        <v>0</v>
      </c>
      <c r="G53" s="1058">
        <v>73199</v>
      </c>
      <c r="H53" s="1091">
        <v>2.5600000000000001E-2</v>
      </c>
      <c r="I53" s="275">
        <v>0.19470000000000001</v>
      </c>
      <c r="J53">
        <v>1</v>
      </c>
      <c r="K53">
        <v>0</v>
      </c>
      <c r="L53">
        <v>9.1200000000000003E-2</v>
      </c>
      <c r="M53">
        <v>1</v>
      </c>
      <c r="N53">
        <v>3.0300000000000001E-2</v>
      </c>
      <c r="O53" s="1091">
        <v>3.1699999999999999E-2</v>
      </c>
      <c r="P53">
        <v>1</v>
      </c>
      <c r="Q53" s="833"/>
    </row>
    <row r="54" spans="1:24" ht="15" customHeight="1" x14ac:dyDescent="0.25">
      <c r="A54" s="136">
        <f t="shared" si="1"/>
        <v>53</v>
      </c>
      <c r="B54" s="136" t="str">
        <f t="shared" si="0"/>
        <v>NW273200</v>
      </c>
      <c r="C54" t="s">
        <v>5</v>
      </c>
      <c r="D54" s="1056" t="s">
        <v>1983</v>
      </c>
      <c r="E54" s="1056" t="s">
        <v>1982</v>
      </c>
      <c r="F54" s="1057">
        <v>73200</v>
      </c>
      <c r="G54" s="1058">
        <v>731999</v>
      </c>
      <c r="H54" s="1091">
        <v>2.5600000000000001E-2</v>
      </c>
      <c r="I54" s="275">
        <v>0.16220000000000001</v>
      </c>
      <c r="J54">
        <v>1</v>
      </c>
      <c r="K54">
        <v>25.893799999999999</v>
      </c>
      <c r="L54">
        <v>2.8E-3</v>
      </c>
      <c r="M54">
        <v>1</v>
      </c>
      <c r="N54">
        <v>3.0300000000000001E-2</v>
      </c>
      <c r="O54" s="1091">
        <v>2.6599999999999999E-2</v>
      </c>
      <c r="P54">
        <v>1</v>
      </c>
      <c r="Q54" s="833"/>
    </row>
    <row r="55" spans="1:24" ht="15" customHeight="1" x14ac:dyDescent="0.25">
      <c r="A55" s="136">
        <f t="shared" si="1"/>
        <v>54</v>
      </c>
      <c r="B55" s="136" t="str">
        <f t="shared" si="0"/>
        <v>NW2732000</v>
      </c>
      <c r="C55" t="s">
        <v>5</v>
      </c>
      <c r="D55" s="1056" t="s">
        <v>1983</v>
      </c>
      <c r="E55" s="1056" t="s">
        <v>1982</v>
      </c>
      <c r="F55" s="1057">
        <v>732000</v>
      </c>
      <c r="G55" s="1058">
        <v>999999999999</v>
      </c>
      <c r="H55" s="1091">
        <v>2.5600000000000001E-2</v>
      </c>
      <c r="I55" s="275">
        <v>1.2799</v>
      </c>
      <c r="J55">
        <v>-0.24829999999999999</v>
      </c>
      <c r="K55">
        <v>0</v>
      </c>
      <c r="L55">
        <v>6.2899999999999998E-2</v>
      </c>
      <c r="M55">
        <v>-0.21</v>
      </c>
      <c r="N55">
        <v>3.0300000000000001E-2</v>
      </c>
      <c r="O55" s="1091">
        <v>0.23069999999999999</v>
      </c>
      <c r="P55">
        <v>-0.2586</v>
      </c>
      <c r="Q55" s="833"/>
      <c r="V55" s="171"/>
      <c r="X55" s="171"/>
    </row>
    <row r="56" spans="1:24" ht="17.25" customHeight="1" x14ac:dyDescent="0.25">
      <c r="A56" s="136">
        <f t="shared" si="1"/>
        <v>55</v>
      </c>
      <c r="B56" s="136" t="str">
        <f t="shared" si="0"/>
        <v>SC10</v>
      </c>
      <c r="C56" t="s">
        <v>6</v>
      </c>
      <c r="D56" s="1056" t="s">
        <v>1984</v>
      </c>
      <c r="E56" s="1056" t="s">
        <v>1943</v>
      </c>
      <c r="F56" s="1057">
        <v>0</v>
      </c>
      <c r="G56" s="1058">
        <v>73199</v>
      </c>
      <c r="H56" s="1091">
        <v>2.0000000000000001E-4</v>
      </c>
      <c r="I56" s="275">
        <v>0.2044</v>
      </c>
      <c r="J56">
        <v>1</v>
      </c>
      <c r="K56">
        <v>0</v>
      </c>
      <c r="L56">
        <v>0.1158</v>
      </c>
      <c r="M56">
        <v>1</v>
      </c>
      <c r="N56">
        <v>3.0300000000000001E-2</v>
      </c>
      <c r="O56" s="1091">
        <v>3.0300000000000001E-2</v>
      </c>
      <c r="P56">
        <v>1</v>
      </c>
      <c r="Q56" s="833"/>
    </row>
    <row r="57" spans="1:24" ht="15" customHeight="1" x14ac:dyDescent="0.25">
      <c r="A57" s="136">
        <f t="shared" si="1"/>
        <v>56</v>
      </c>
      <c r="B57" s="136" t="str">
        <f t="shared" si="0"/>
        <v>SC173200</v>
      </c>
      <c r="C57" t="s">
        <v>6</v>
      </c>
      <c r="D57" s="1056" t="s">
        <v>1984</v>
      </c>
      <c r="E57" s="1056" t="s">
        <v>1943</v>
      </c>
      <c r="F57" s="1057">
        <v>73200</v>
      </c>
      <c r="G57" s="1058">
        <v>731999</v>
      </c>
      <c r="H57" s="1091">
        <v>2.0000000000000001E-4</v>
      </c>
      <c r="I57" s="275">
        <v>0.184</v>
      </c>
      <c r="J57">
        <v>1</v>
      </c>
      <c r="K57">
        <v>32.0002</v>
      </c>
      <c r="L57">
        <v>3.8E-3</v>
      </c>
      <c r="M57">
        <v>1</v>
      </c>
      <c r="N57">
        <v>3.0300000000000001E-2</v>
      </c>
      <c r="O57" s="1091">
        <v>2.7099999999999999E-2</v>
      </c>
      <c r="P57">
        <v>1</v>
      </c>
      <c r="Q57" s="833"/>
    </row>
    <row r="58" spans="1:24" ht="15" customHeight="1" x14ac:dyDescent="0.25">
      <c r="A58" s="136">
        <f t="shared" si="1"/>
        <v>57</v>
      </c>
      <c r="B58" s="136" t="str">
        <f t="shared" si="0"/>
        <v>SC1732000</v>
      </c>
      <c r="C58" t="s">
        <v>6</v>
      </c>
      <c r="D58" s="1056" t="s">
        <v>1984</v>
      </c>
      <c r="E58" s="1056" t="s">
        <v>1943</v>
      </c>
      <c r="F58" s="1057">
        <v>732000</v>
      </c>
      <c r="G58" s="1058">
        <v>999999999999</v>
      </c>
      <c r="H58" s="1091">
        <v>2.0000000000000001E-4</v>
      </c>
      <c r="I58" s="275">
        <v>1.1879</v>
      </c>
      <c r="J58">
        <v>-0.23380000000000001</v>
      </c>
      <c r="K58">
        <v>0</v>
      </c>
      <c r="L58">
        <v>7.8E-2</v>
      </c>
      <c r="M58">
        <v>-0.21</v>
      </c>
      <c r="N58">
        <v>3.0300000000000001E-2</v>
      </c>
      <c r="O58" s="1091">
        <v>0.22159999999999999</v>
      </c>
      <c r="P58">
        <v>-0.25969999999999999</v>
      </c>
      <c r="Q58" s="833"/>
      <c r="V58" s="171"/>
      <c r="X58" s="171"/>
    </row>
    <row r="59" spans="1:24" x14ac:dyDescent="0.25">
      <c r="A59" s="136">
        <f t="shared" si="1"/>
        <v>58</v>
      </c>
      <c r="B59" s="136" t="str">
        <f t="shared" si="0"/>
        <v>SC20</v>
      </c>
      <c r="C59" t="s">
        <v>6</v>
      </c>
      <c r="D59" s="1056" t="s">
        <v>1985</v>
      </c>
      <c r="E59" s="1056" t="s">
        <v>1943</v>
      </c>
      <c r="F59" s="1057">
        <v>0</v>
      </c>
      <c r="G59" s="1058">
        <v>73199</v>
      </c>
      <c r="H59" s="1091">
        <v>2.0000000000000001E-4</v>
      </c>
      <c r="I59" s="275">
        <v>0.2044</v>
      </c>
      <c r="J59">
        <v>1</v>
      </c>
      <c r="K59">
        <v>0</v>
      </c>
      <c r="L59">
        <v>0.1158</v>
      </c>
      <c r="M59">
        <v>1</v>
      </c>
      <c r="N59">
        <v>3.0300000000000001E-2</v>
      </c>
      <c r="O59" s="1091">
        <v>3.0300000000000001E-2</v>
      </c>
      <c r="P59">
        <v>1</v>
      </c>
      <c r="Q59" s="833"/>
    </row>
    <row r="60" spans="1:24" ht="15" customHeight="1" x14ac:dyDescent="0.25">
      <c r="A60" s="136">
        <f t="shared" si="1"/>
        <v>59</v>
      </c>
      <c r="B60" s="136" t="str">
        <f t="shared" si="0"/>
        <v>SC273200</v>
      </c>
      <c r="C60" t="s">
        <v>6</v>
      </c>
      <c r="D60" s="1056" t="s">
        <v>1985</v>
      </c>
      <c r="E60" s="1056" t="s">
        <v>1943</v>
      </c>
      <c r="F60" s="1057">
        <v>73200</v>
      </c>
      <c r="G60" s="1058">
        <v>731999</v>
      </c>
      <c r="H60" s="1091">
        <v>2.0000000000000001E-4</v>
      </c>
      <c r="I60" s="275">
        <v>0.184</v>
      </c>
      <c r="J60">
        <v>1</v>
      </c>
      <c r="K60">
        <v>32.0002</v>
      </c>
      <c r="L60">
        <v>3.8E-3</v>
      </c>
      <c r="M60">
        <v>1</v>
      </c>
      <c r="N60">
        <v>3.0300000000000001E-2</v>
      </c>
      <c r="O60" s="1091">
        <v>2.7099999999999999E-2</v>
      </c>
      <c r="P60">
        <v>1</v>
      </c>
      <c r="Q60" s="833"/>
    </row>
    <row r="61" spans="1:24" ht="15" customHeight="1" x14ac:dyDescent="0.25">
      <c r="A61" s="136">
        <f t="shared" si="1"/>
        <v>60</v>
      </c>
      <c r="B61" s="136" t="str">
        <f t="shared" si="0"/>
        <v>SC2732000</v>
      </c>
      <c r="C61" t="s">
        <v>6</v>
      </c>
      <c r="D61" s="1056" t="s">
        <v>1985</v>
      </c>
      <c r="E61" s="1056" t="s">
        <v>1943</v>
      </c>
      <c r="F61" s="1057">
        <v>732000</v>
      </c>
      <c r="G61" s="1058">
        <v>999999999999</v>
      </c>
      <c r="H61" s="1091">
        <v>2.0000000000000001E-4</v>
      </c>
      <c r="I61" s="275">
        <v>1.1879</v>
      </c>
      <c r="J61">
        <v>-0.23380000000000001</v>
      </c>
      <c r="K61">
        <v>0</v>
      </c>
      <c r="L61">
        <v>7.8E-2</v>
      </c>
      <c r="M61">
        <v>-0.21</v>
      </c>
      <c r="N61">
        <v>3.0300000000000001E-2</v>
      </c>
      <c r="O61" s="1091">
        <v>0.22159999999999999</v>
      </c>
      <c r="P61">
        <v>-0.25969999999999999</v>
      </c>
      <c r="Q61" s="833"/>
      <c r="V61" s="171"/>
      <c r="X61" s="171"/>
    </row>
    <row r="62" spans="1:24" x14ac:dyDescent="0.25">
      <c r="A62" s="136">
        <f t="shared" si="1"/>
        <v>61</v>
      </c>
      <c r="B62" s="136" t="str">
        <f t="shared" si="0"/>
        <v>SC40</v>
      </c>
      <c r="C62" t="s">
        <v>6</v>
      </c>
      <c r="D62" s="1056" t="s">
        <v>1986</v>
      </c>
      <c r="E62" s="1056" t="s">
        <v>1943</v>
      </c>
      <c r="F62" s="1057">
        <v>0</v>
      </c>
      <c r="G62" s="1058">
        <v>73199</v>
      </c>
      <c r="H62" s="1091">
        <v>2.0000000000000001E-4</v>
      </c>
      <c r="I62" s="275">
        <v>0.2044</v>
      </c>
      <c r="J62">
        <v>1</v>
      </c>
      <c r="K62">
        <v>0</v>
      </c>
      <c r="L62">
        <v>0.1158</v>
      </c>
      <c r="M62">
        <v>1</v>
      </c>
      <c r="N62">
        <v>3.0300000000000001E-2</v>
      </c>
      <c r="O62" s="1091">
        <v>3.0300000000000001E-2</v>
      </c>
      <c r="P62">
        <v>1</v>
      </c>
      <c r="Q62" s="833"/>
    </row>
    <row r="63" spans="1:24" ht="15" customHeight="1" x14ac:dyDescent="0.25">
      <c r="A63" s="136">
        <f t="shared" si="1"/>
        <v>62</v>
      </c>
      <c r="B63" s="136" t="str">
        <f t="shared" si="0"/>
        <v>SC473200</v>
      </c>
      <c r="C63" t="s">
        <v>6</v>
      </c>
      <c r="D63" s="1056" t="s">
        <v>1986</v>
      </c>
      <c r="E63" s="1056" t="s">
        <v>1943</v>
      </c>
      <c r="F63" s="1057">
        <v>73200</v>
      </c>
      <c r="G63" s="1058">
        <v>731999</v>
      </c>
      <c r="H63" s="1091">
        <v>2.0000000000000001E-4</v>
      </c>
      <c r="I63" s="275">
        <v>0.184</v>
      </c>
      <c r="J63">
        <v>1</v>
      </c>
      <c r="K63">
        <v>32.0002</v>
      </c>
      <c r="L63">
        <v>3.8E-3</v>
      </c>
      <c r="M63">
        <v>1</v>
      </c>
      <c r="N63">
        <v>3.0300000000000001E-2</v>
      </c>
      <c r="O63" s="1091">
        <v>2.7099999999999999E-2</v>
      </c>
      <c r="P63">
        <v>1</v>
      </c>
      <c r="Q63" s="833"/>
    </row>
    <row r="64" spans="1:24" ht="15" customHeight="1" x14ac:dyDescent="0.25">
      <c r="A64" s="136">
        <f t="shared" si="1"/>
        <v>63</v>
      </c>
      <c r="B64" s="136" t="str">
        <f t="shared" si="0"/>
        <v>SC4732000</v>
      </c>
      <c r="C64" t="s">
        <v>6</v>
      </c>
      <c r="D64" s="1056" t="s">
        <v>1986</v>
      </c>
      <c r="E64" s="1056" t="s">
        <v>1943</v>
      </c>
      <c r="F64" s="1057">
        <v>732000</v>
      </c>
      <c r="G64" s="1058">
        <v>999999999999</v>
      </c>
      <c r="H64" s="1091">
        <v>2.0000000000000001E-4</v>
      </c>
      <c r="I64" s="275">
        <v>1.1879</v>
      </c>
      <c r="J64">
        <v>-0.23380000000000001</v>
      </c>
      <c r="K64">
        <v>0</v>
      </c>
      <c r="L64">
        <v>7.8E-2</v>
      </c>
      <c r="M64">
        <v>-0.21</v>
      </c>
      <c r="N64">
        <v>3.0300000000000001E-2</v>
      </c>
      <c r="O64" s="1091">
        <v>0.22159999999999999</v>
      </c>
      <c r="P64">
        <v>-0.25969999999999999</v>
      </c>
      <c r="Q64" s="833"/>
      <c r="V64" s="171"/>
      <c r="X64" s="171"/>
    </row>
    <row r="65" spans="1:24" x14ac:dyDescent="0.25">
      <c r="A65" s="136">
        <f t="shared" si="1"/>
        <v>64</v>
      </c>
      <c r="B65" s="136" t="str">
        <f t="shared" si="0"/>
        <v>SE10</v>
      </c>
      <c r="C65" t="s">
        <v>7</v>
      </c>
      <c r="D65" s="1056" t="s">
        <v>1987</v>
      </c>
      <c r="E65" s="1056" t="s">
        <v>1944</v>
      </c>
      <c r="F65" s="1057">
        <v>0</v>
      </c>
      <c r="G65" s="1058">
        <v>73199</v>
      </c>
      <c r="H65" s="1091">
        <v>1.6899999999999998E-2</v>
      </c>
      <c r="I65" s="275">
        <v>0.2009</v>
      </c>
      <c r="J65">
        <v>1</v>
      </c>
      <c r="K65">
        <v>0</v>
      </c>
      <c r="L65">
        <v>9.3299999999999994E-2</v>
      </c>
      <c r="M65">
        <v>1</v>
      </c>
      <c r="N65">
        <v>3.0300000000000001E-2</v>
      </c>
      <c r="O65" s="1091">
        <v>3.5499999999999997E-2</v>
      </c>
      <c r="P65">
        <v>1</v>
      </c>
      <c r="Q65" s="833"/>
    </row>
    <row r="66" spans="1:24" ht="15" customHeight="1" x14ac:dyDescent="0.25">
      <c r="A66" s="136">
        <f t="shared" si="1"/>
        <v>65</v>
      </c>
      <c r="B66" s="136" t="str">
        <f t="shared" ref="B66:B129" si="2">D66&amp;F66</f>
        <v>SE173200</v>
      </c>
      <c r="C66" t="s">
        <v>7</v>
      </c>
      <c r="D66" s="1056" t="s">
        <v>1987</v>
      </c>
      <c r="E66" s="1056" t="s">
        <v>1944</v>
      </c>
      <c r="F66" s="1057">
        <v>73200</v>
      </c>
      <c r="G66" s="1058">
        <v>731999</v>
      </c>
      <c r="H66" s="1091">
        <v>1.6899999999999998E-2</v>
      </c>
      <c r="I66" s="275">
        <v>0.15939999999999999</v>
      </c>
      <c r="J66">
        <v>1</v>
      </c>
      <c r="K66">
        <v>32.152099999999997</v>
      </c>
      <c r="L66">
        <v>3.5999999999999999E-3</v>
      </c>
      <c r="M66">
        <v>1</v>
      </c>
      <c r="N66">
        <v>3.0300000000000001E-2</v>
      </c>
      <c r="O66" s="1091">
        <v>2.7900000000000001E-2</v>
      </c>
      <c r="P66">
        <v>1</v>
      </c>
      <c r="Q66" s="833"/>
    </row>
    <row r="67" spans="1:24" ht="15" customHeight="1" x14ac:dyDescent="0.25">
      <c r="A67" s="136">
        <f t="shared" ref="A67:A130" si="3">IF(C67="","",A66+1)</f>
        <v>66</v>
      </c>
      <c r="B67" s="136" t="str">
        <f t="shared" si="2"/>
        <v>SE1732000</v>
      </c>
      <c r="C67" t="s">
        <v>7</v>
      </c>
      <c r="D67" s="1056" t="s">
        <v>1987</v>
      </c>
      <c r="E67" s="1056" t="s">
        <v>1944</v>
      </c>
      <c r="F67" s="1057">
        <v>732000</v>
      </c>
      <c r="G67" s="1058">
        <v>999999999999</v>
      </c>
      <c r="H67" s="1091">
        <v>1.6899999999999998E-2</v>
      </c>
      <c r="I67" s="275">
        <v>2.0928</v>
      </c>
      <c r="J67">
        <v>-0.29699999999999999</v>
      </c>
      <c r="K67">
        <v>0</v>
      </c>
      <c r="L67">
        <v>7.8100000000000003E-2</v>
      </c>
      <c r="M67">
        <v>-0.21</v>
      </c>
      <c r="N67">
        <v>3.0300000000000001E-2</v>
      </c>
      <c r="O67" s="1091">
        <v>0.42230000000000001</v>
      </c>
      <c r="P67">
        <v>-0.31290000000000001</v>
      </c>
      <c r="Q67" s="833"/>
      <c r="V67" s="171"/>
      <c r="X67" s="171"/>
    </row>
    <row r="68" spans="1:24" x14ac:dyDescent="0.25">
      <c r="A68" s="136">
        <f t="shared" si="3"/>
        <v>67</v>
      </c>
      <c r="B68" s="136" t="str">
        <f t="shared" si="2"/>
        <v>SE20</v>
      </c>
      <c r="C68" t="s">
        <v>7</v>
      </c>
      <c r="D68" s="1056" t="s">
        <v>1868</v>
      </c>
      <c r="E68" s="1056" t="s">
        <v>1944</v>
      </c>
      <c r="F68" s="1057">
        <v>0</v>
      </c>
      <c r="G68" s="1058">
        <v>73199</v>
      </c>
      <c r="H68" s="1091">
        <v>1.6899999999999998E-2</v>
      </c>
      <c r="I68" s="275">
        <v>0.2009</v>
      </c>
      <c r="J68">
        <v>1</v>
      </c>
      <c r="K68">
        <v>0</v>
      </c>
      <c r="L68">
        <v>9.3299999999999994E-2</v>
      </c>
      <c r="M68">
        <v>1</v>
      </c>
      <c r="N68">
        <v>3.0300000000000001E-2</v>
      </c>
      <c r="O68" s="1091">
        <v>3.5499999999999997E-2</v>
      </c>
      <c r="P68">
        <v>1</v>
      </c>
      <c r="Q68" s="833"/>
    </row>
    <row r="69" spans="1:24" ht="15" customHeight="1" x14ac:dyDescent="0.25">
      <c r="A69" s="136">
        <f t="shared" si="3"/>
        <v>68</v>
      </c>
      <c r="B69" s="136" t="str">
        <f t="shared" si="2"/>
        <v>SE273200</v>
      </c>
      <c r="C69" t="s">
        <v>7</v>
      </c>
      <c r="D69" s="1056" t="s">
        <v>1868</v>
      </c>
      <c r="E69" s="1056" t="s">
        <v>1944</v>
      </c>
      <c r="F69" s="1057">
        <v>73200</v>
      </c>
      <c r="G69" s="1058">
        <v>731999</v>
      </c>
      <c r="H69" s="1091">
        <v>1.6899999999999998E-2</v>
      </c>
      <c r="I69" s="275">
        <v>0.15939999999999999</v>
      </c>
      <c r="J69">
        <v>1</v>
      </c>
      <c r="K69">
        <v>32.152099999999997</v>
      </c>
      <c r="L69">
        <v>3.5999999999999999E-3</v>
      </c>
      <c r="M69">
        <v>1</v>
      </c>
      <c r="N69">
        <v>3.0300000000000001E-2</v>
      </c>
      <c r="O69" s="1091">
        <v>2.7900000000000001E-2</v>
      </c>
      <c r="P69">
        <v>1</v>
      </c>
      <c r="Q69" s="833"/>
    </row>
    <row r="70" spans="1:24" ht="15" customHeight="1" x14ac:dyDescent="0.25">
      <c r="A70" s="136">
        <f t="shared" si="3"/>
        <v>69</v>
      </c>
      <c r="B70" s="136" t="str">
        <f t="shared" si="2"/>
        <v>SE2732000</v>
      </c>
      <c r="C70" t="s">
        <v>7</v>
      </c>
      <c r="D70" s="1056" t="s">
        <v>1868</v>
      </c>
      <c r="E70" s="1056" t="s">
        <v>1944</v>
      </c>
      <c r="F70" s="1057">
        <v>732000</v>
      </c>
      <c r="G70" s="1058">
        <v>999999999999</v>
      </c>
      <c r="H70" s="1091">
        <v>1.6899999999999998E-2</v>
      </c>
      <c r="I70" s="275">
        <v>2.0928</v>
      </c>
      <c r="J70">
        <v>-0.29699999999999999</v>
      </c>
      <c r="K70">
        <v>0</v>
      </c>
      <c r="L70">
        <v>7.8100000000000003E-2</v>
      </c>
      <c r="M70">
        <v>-0.21</v>
      </c>
      <c r="N70">
        <v>3.0300000000000001E-2</v>
      </c>
      <c r="O70" s="1091">
        <v>0.42230000000000001</v>
      </c>
      <c r="P70">
        <v>-0.31290000000000001</v>
      </c>
      <c r="Q70" s="833"/>
      <c r="V70" s="171"/>
      <c r="X70" s="171"/>
    </row>
    <row r="71" spans="1:24" x14ac:dyDescent="0.25">
      <c r="A71" s="136">
        <f t="shared" si="3"/>
        <v>70</v>
      </c>
      <c r="B71" s="136" t="str">
        <f t="shared" si="2"/>
        <v>SO10</v>
      </c>
      <c r="C71" t="s">
        <v>8</v>
      </c>
      <c r="D71" s="1056" t="s">
        <v>321</v>
      </c>
      <c r="E71" s="1056" t="s">
        <v>1944</v>
      </c>
      <c r="F71" s="1057">
        <v>0</v>
      </c>
      <c r="G71" s="1058">
        <v>73199</v>
      </c>
      <c r="H71" s="1091">
        <v>1.4800000000000001E-2</v>
      </c>
      <c r="I71" s="275">
        <v>0.2009</v>
      </c>
      <c r="J71">
        <v>1</v>
      </c>
      <c r="K71">
        <v>0</v>
      </c>
      <c r="L71">
        <v>9.3299999999999994E-2</v>
      </c>
      <c r="M71">
        <v>1</v>
      </c>
      <c r="N71">
        <v>3.0300000000000001E-2</v>
      </c>
      <c r="O71" s="1091">
        <v>3.5499999999999997E-2</v>
      </c>
      <c r="P71">
        <v>1</v>
      </c>
      <c r="Q71" s="833"/>
    </row>
    <row r="72" spans="1:24" ht="15" customHeight="1" x14ac:dyDescent="0.25">
      <c r="A72" s="136">
        <f t="shared" si="3"/>
        <v>71</v>
      </c>
      <c r="B72" s="136" t="str">
        <f t="shared" si="2"/>
        <v>SO173200</v>
      </c>
      <c r="C72" t="s">
        <v>8</v>
      </c>
      <c r="D72" s="1056" t="s">
        <v>321</v>
      </c>
      <c r="E72" s="1056" t="s">
        <v>1944</v>
      </c>
      <c r="F72" s="1057">
        <v>73200</v>
      </c>
      <c r="G72" s="1058">
        <v>731999</v>
      </c>
      <c r="H72" s="1091">
        <v>1.4800000000000001E-2</v>
      </c>
      <c r="I72" s="275">
        <v>0.15939999999999999</v>
      </c>
      <c r="J72">
        <v>1</v>
      </c>
      <c r="K72">
        <v>32.152099999999997</v>
      </c>
      <c r="L72">
        <v>3.5999999999999999E-3</v>
      </c>
      <c r="M72">
        <v>1</v>
      </c>
      <c r="N72">
        <v>3.0300000000000001E-2</v>
      </c>
      <c r="O72" s="1091">
        <v>2.7900000000000001E-2</v>
      </c>
      <c r="P72">
        <v>1</v>
      </c>
      <c r="Q72" s="833"/>
    </row>
    <row r="73" spans="1:24" ht="15" customHeight="1" x14ac:dyDescent="0.25">
      <c r="A73" s="136">
        <f t="shared" si="3"/>
        <v>72</v>
      </c>
      <c r="B73" s="136" t="str">
        <f t="shared" si="2"/>
        <v>SO1732000</v>
      </c>
      <c r="C73" t="s">
        <v>8</v>
      </c>
      <c r="D73" s="1056" t="s">
        <v>321</v>
      </c>
      <c r="E73" s="1056" t="s">
        <v>1944</v>
      </c>
      <c r="F73" s="1057">
        <v>732000</v>
      </c>
      <c r="G73" s="1058">
        <v>999999999999</v>
      </c>
      <c r="H73" s="1091">
        <v>1.4800000000000001E-2</v>
      </c>
      <c r="I73" s="275">
        <v>2.0928</v>
      </c>
      <c r="J73">
        <v>-0.29699999999999999</v>
      </c>
      <c r="K73">
        <v>0</v>
      </c>
      <c r="L73">
        <v>7.8100000000000003E-2</v>
      </c>
      <c r="M73">
        <v>-0.21</v>
      </c>
      <c r="N73">
        <v>3.0300000000000001E-2</v>
      </c>
      <c r="O73" s="1091">
        <v>0.42230000000000001</v>
      </c>
      <c r="P73">
        <v>-0.31290000000000001</v>
      </c>
      <c r="Q73" s="833"/>
      <c r="V73" s="171"/>
      <c r="X73" s="171"/>
    </row>
    <row r="74" spans="1:24" x14ac:dyDescent="0.25">
      <c r="A74" s="136">
        <f t="shared" si="3"/>
        <v>73</v>
      </c>
      <c r="B74" s="136" t="str">
        <f t="shared" si="2"/>
        <v>SO20</v>
      </c>
      <c r="C74" t="s">
        <v>8</v>
      </c>
      <c r="D74" s="1056" t="s">
        <v>328</v>
      </c>
      <c r="E74" s="1056" t="s">
        <v>1944</v>
      </c>
      <c r="F74" s="1057">
        <v>0</v>
      </c>
      <c r="G74" s="1058">
        <v>73199</v>
      </c>
      <c r="H74" s="1091">
        <v>3.3099999999999997E-2</v>
      </c>
      <c r="I74" s="275">
        <v>0.2009</v>
      </c>
      <c r="J74">
        <v>1</v>
      </c>
      <c r="K74">
        <v>0</v>
      </c>
      <c r="L74">
        <v>9.3299999999999994E-2</v>
      </c>
      <c r="M74">
        <v>1</v>
      </c>
      <c r="N74">
        <v>3.0300000000000001E-2</v>
      </c>
      <c r="O74" s="1091">
        <v>3.5499999999999997E-2</v>
      </c>
      <c r="P74">
        <v>1</v>
      </c>
      <c r="Q74" s="833"/>
    </row>
    <row r="75" spans="1:24" ht="15" customHeight="1" x14ac:dyDescent="0.25">
      <c r="A75" s="136">
        <f t="shared" si="3"/>
        <v>74</v>
      </c>
      <c r="B75" s="136" t="str">
        <f t="shared" si="2"/>
        <v>SO273200</v>
      </c>
      <c r="C75" t="s">
        <v>8</v>
      </c>
      <c r="D75" s="1056" t="s">
        <v>328</v>
      </c>
      <c r="E75" s="1056" t="s">
        <v>1944</v>
      </c>
      <c r="F75" s="1057">
        <v>73200</v>
      </c>
      <c r="G75" s="1058">
        <v>731999</v>
      </c>
      <c r="H75" s="1091">
        <v>3.3099999999999997E-2</v>
      </c>
      <c r="I75" s="275">
        <v>0.15939999999999999</v>
      </c>
      <c r="J75">
        <v>1</v>
      </c>
      <c r="K75">
        <v>32.152099999999997</v>
      </c>
      <c r="L75">
        <v>3.5999999999999999E-3</v>
      </c>
      <c r="M75">
        <v>1</v>
      </c>
      <c r="N75">
        <v>3.0300000000000001E-2</v>
      </c>
      <c r="O75" s="1091">
        <v>2.7900000000000001E-2</v>
      </c>
      <c r="P75">
        <v>1</v>
      </c>
      <c r="Q75" s="833"/>
    </row>
    <row r="76" spans="1:24" ht="15" customHeight="1" x14ac:dyDescent="0.25">
      <c r="A76" s="136">
        <f t="shared" si="3"/>
        <v>75</v>
      </c>
      <c r="B76" s="136" t="str">
        <f t="shared" si="2"/>
        <v>SO2732000</v>
      </c>
      <c r="C76" t="s">
        <v>8</v>
      </c>
      <c r="D76" s="1056" t="s">
        <v>328</v>
      </c>
      <c r="E76" s="1056" t="s">
        <v>1944</v>
      </c>
      <c r="F76" s="1057">
        <v>732000</v>
      </c>
      <c r="G76" s="1058">
        <v>999999999999</v>
      </c>
      <c r="H76" s="1091">
        <v>3.3099999999999997E-2</v>
      </c>
      <c r="I76" s="275">
        <v>2.0928</v>
      </c>
      <c r="J76">
        <v>-0.29699999999999999</v>
      </c>
      <c r="K76">
        <v>0</v>
      </c>
      <c r="L76">
        <v>7.8100000000000003E-2</v>
      </c>
      <c r="M76">
        <v>-0.21</v>
      </c>
      <c r="N76">
        <v>3.0300000000000001E-2</v>
      </c>
      <c r="O76" s="1091">
        <v>0.42230000000000001</v>
      </c>
      <c r="P76">
        <v>-0.31290000000000001</v>
      </c>
      <c r="Q76" s="833"/>
      <c r="V76" s="171"/>
      <c r="X76" s="171"/>
    </row>
    <row r="77" spans="1:24" x14ac:dyDescent="0.25">
      <c r="A77" s="136">
        <f t="shared" si="3"/>
        <v>76</v>
      </c>
      <c r="B77" s="136" t="str">
        <f t="shared" si="2"/>
        <v>SW10</v>
      </c>
      <c r="C77" t="s">
        <v>9</v>
      </c>
      <c r="D77" s="1056" t="s">
        <v>1326</v>
      </c>
      <c r="E77" s="1056" t="s">
        <v>1945</v>
      </c>
      <c r="F77" s="1057">
        <v>0</v>
      </c>
      <c r="G77" s="1058">
        <v>73199</v>
      </c>
      <c r="H77" s="1091">
        <v>2.1299999999999999E-2</v>
      </c>
      <c r="I77" s="275">
        <v>0.18629999999999999</v>
      </c>
      <c r="J77">
        <v>1</v>
      </c>
      <c r="K77">
        <v>0</v>
      </c>
      <c r="L77">
        <v>9.9400000000000002E-2</v>
      </c>
      <c r="M77">
        <v>1</v>
      </c>
      <c r="N77">
        <v>3.0300000000000001E-2</v>
      </c>
      <c r="O77" s="1091">
        <v>3.1600000000000003E-2</v>
      </c>
      <c r="P77">
        <v>1</v>
      </c>
      <c r="Q77" s="833"/>
    </row>
    <row r="78" spans="1:24" ht="15" customHeight="1" x14ac:dyDescent="0.25">
      <c r="A78" s="136">
        <f t="shared" si="3"/>
        <v>77</v>
      </c>
      <c r="B78" s="136" t="str">
        <f t="shared" si="2"/>
        <v>SW173200</v>
      </c>
      <c r="C78" t="s">
        <v>9</v>
      </c>
      <c r="D78" s="1056" t="s">
        <v>1326</v>
      </c>
      <c r="E78" s="1056" t="s">
        <v>1945</v>
      </c>
      <c r="F78" s="1057">
        <v>73200</v>
      </c>
      <c r="G78" s="1058">
        <v>731999</v>
      </c>
      <c r="H78" s="1091">
        <v>2.1299999999999999E-2</v>
      </c>
      <c r="I78" s="275">
        <v>0.16159999999999999</v>
      </c>
      <c r="J78">
        <v>1</v>
      </c>
      <c r="K78">
        <v>30.893999999999998</v>
      </c>
      <c r="L78">
        <v>3.8999999999999998E-3</v>
      </c>
      <c r="M78">
        <v>1</v>
      </c>
      <c r="N78">
        <v>3.0300000000000001E-2</v>
      </c>
      <c r="O78" s="1091">
        <v>2.76E-2</v>
      </c>
      <c r="P78">
        <v>1</v>
      </c>
      <c r="Q78" s="833"/>
    </row>
    <row r="79" spans="1:24" ht="15" customHeight="1" x14ac:dyDescent="0.25">
      <c r="A79" s="136">
        <f t="shared" si="3"/>
        <v>78</v>
      </c>
      <c r="B79" s="136" t="str">
        <f t="shared" si="2"/>
        <v>SW1732000</v>
      </c>
      <c r="C79" s="128" t="s">
        <v>9</v>
      </c>
      <c r="D79" s="1056" t="s">
        <v>1326</v>
      </c>
      <c r="E79" s="1056" t="s">
        <v>1945</v>
      </c>
      <c r="F79" s="1057">
        <v>732000</v>
      </c>
      <c r="G79" s="1058">
        <v>999999999999</v>
      </c>
      <c r="H79" s="1091">
        <v>2.1299999999999999E-2</v>
      </c>
      <c r="I79" s="275">
        <v>1.4472</v>
      </c>
      <c r="J79">
        <v>-0.25130000000000002</v>
      </c>
      <c r="K79">
        <v>0</v>
      </c>
      <c r="L79">
        <v>7.85E-2</v>
      </c>
      <c r="M79">
        <v>-0.21</v>
      </c>
      <c r="N79">
        <v>3.0300000000000001E-2</v>
      </c>
      <c r="O79" s="1091">
        <v>0.3201</v>
      </c>
      <c r="P79">
        <v>-0.27750000000000002</v>
      </c>
      <c r="Q79" s="833"/>
      <c r="V79" s="171"/>
      <c r="X79" s="171"/>
    </row>
    <row r="80" spans="1:24" x14ac:dyDescent="0.25">
      <c r="A80" s="136">
        <f t="shared" si="3"/>
        <v>79</v>
      </c>
      <c r="B80" s="136" t="str">
        <f t="shared" si="2"/>
        <v>SW20</v>
      </c>
      <c r="C80" t="s">
        <v>9</v>
      </c>
      <c r="D80" s="1056" t="s">
        <v>1896</v>
      </c>
      <c r="E80" s="1056" t="s">
        <v>1945</v>
      </c>
      <c r="F80" s="1057">
        <v>0</v>
      </c>
      <c r="G80" s="1058">
        <v>73199</v>
      </c>
      <c r="H80" s="1091">
        <v>3.4099999999999998E-2</v>
      </c>
      <c r="I80" s="275">
        <v>0.18629999999999999</v>
      </c>
      <c r="J80">
        <v>1</v>
      </c>
      <c r="K80">
        <v>0</v>
      </c>
      <c r="L80">
        <v>9.9400000000000002E-2</v>
      </c>
      <c r="M80">
        <v>1</v>
      </c>
      <c r="N80">
        <v>3.0300000000000001E-2</v>
      </c>
      <c r="O80" s="1091">
        <v>3.1600000000000003E-2</v>
      </c>
      <c r="P80">
        <v>1</v>
      </c>
      <c r="Q80" s="833"/>
    </row>
    <row r="81" spans="1:24" ht="15" customHeight="1" x14ac:dyDescent="0.25">
      <c r="A81" s="136">
        <f t="shared" si="3"/>
        <v>80</v>
      </c>
      <c r="B81" s="136" t="str">
        <f t="shared" si="2"/>
        <v>SW273200</v>
      </c>
      <c r="C81" t="s">
        <v>9</v>
      </c>
      <c r="D81" s="1056" t="s">
        <v>1896</v>
      </c>
      <c r="E81" s="1056" t="s">
        <v>1945</v>
      </c>
      <c r="F81" s="1057">
        <v>73200</v>
      </c>
      <c r="G81" s="1058">
        <v>731999</v>
      </c>
      <c r="H81" s="1091">
        <v>3.4099999999999998E-2</v>
      </c>
      <c r="I81" s="275">
        <v>0.16159999999999999</v>
      </c>
      <c r="J81">
        <v>1</v>
      </c>
      <c r="K81">
        <v>30.893999999999998</v>
      </c>
      <c r="L81">
        <v>3.8999999999999998E-3</v>
      </c>
      <c r="M81">
        <v>1</v>
      </c>
      <c r="N81">
        <v>3.0300000000000001E-2</v>
      </c>
      <c r="O81" s="1091">
        <v>2.76E-2</v>
      </c>
      <c r="P81">
        <v>1</v>
      </c>
      <c r="Q81" s="833"/>
    </row>
    <row r="82" spans="1:24" ht="15" customHeight="1" x14ac:dyDescent="0.25">
      <c r="A82" s="136">
        <f t="shared" si="3"/>
        <v>81</v>
      </c>
      <c r="B82" s="136" t="str">
        <f t="shared" si="2"/>
        <v>SW2732000</v>
      </c>
      <c r="C82" s="128" t="s">
        <v>9</v>
      </c>
      <c r="D82" s="1056" t="s">
        <v>1896</v>
      </c>
      <c r="E82" s="1056" t="s">
        <v>1945</v>
      </c>
      <c r="F82" s="1057">
        <v>732000</v>
      </c>
      <c r="G82" s="1058">
        <v>999999999999</v>
      </c>
      <c r="H82" s="1091">
        <v>3.4099999999999998E-2</v>
      </c>
      <c r="I82" s="275">
        <v>1.4472</v>
      </c>
      <c r="J82">
        <v>-0.25130000000000002</v>
      </c>
      <c r="K82">
        <v>0</v>
      </c>
      <c r="L82">
        <v>7.85E-2</v>
      </c>
      <c r="M82">
        <v>-0.21</v>
      </c>
      <c r="N82">
        <v>3.0300000000000001E-2</v>
      </c>
      <c r="O82" s="1091">
        <v>0.3201</v>
      </c>
      <c r="P82">
        <v>-0.27750000000000002</v>
      </c>
      <c r="Q82" s="833"/>
      <c r="V82" s="171"/>
      <c r="X82" s="171"/>
    </row>
    <row r="83" spans="1:24" x14ac:dyDescent="0.25">
      <c r="A83" s="136">
        <f t="shared" si="3"/>
        <v>82</v>
      </c>
      <c r="B83" s="136" t="str">
        <f t="shared" si="2"/>
        <v>SW30</v>
      </c>
      <c r="C83" t="s">
        <v>9</v>
      </c>
      <c r="D83" s="1056" t="s">
        <v>1338</v>
      </c>
      <c r="E83" s="1056" t="s">
        <v>1945</v>
      </c>
      <c r="F83" s="1057">
        <v>0</v>
      </c>
      <c r="G83" s="1058">
        <v>73199</v>
      </c>
      <c r="H83" s="1091">
        <v>5.1200000000000002E-2</v>
      </c>
      <c r="I83" s="275">
        <v>0.18629999999999999</v>
      </c>
      <c r="J83">
        <v>1</v>
      </c>
      <c r="K83">
        <v>0</v>
      </c>
      <c r="L83">
        <v>9.9400000000000002E-2</v>
      </c>
      <c r="M83">
        <v>1</v>
      </c>
      <c r="N83">
        <v>3.0300000000000001E-2</v>
      </c>
      <c r="O83" s="1091">
        <v>3.1600000000000003E-2</v>
      </c>
      <c r="P83">
        <v>1</v>
      </c>
      <c r="Q83" s="833"/>
    </row>
    <row r="84" spans="1:24" ht="15" customHeight="1" x14ac:dyDescent="0.25">
      <c r="A84" s="136">
        <f t="shared" si="3"/>
        <v>83</v>
      </c>
      <c r="B84" s="136" t="str">
        <f t="shared" si="2"/>
        <v>SW373200</v>
      </c>
      <c r="C84" t="s">
        <v>9</v>
      </c>
      <c r="D84" s="1056" t="s">
        <v>1338</v>
      </c>
      <c r="E84" s="1056" t="s">
        <v>1945</v>
      </c>
      <c r="F84" s="1057">
        <v>73200</v>
      </c>
      <c r="G84" s="1058">
        <v>731999</v>
      </c>
      <c r="H84" s="1091">
        <v>5.1200000000000002E-2</v>
      </c>
      <c r="I84" s="275">
        <v>0.16159999999999999</v>
      </c>
      <c r="J84">
        <v>1</v>
      </c>
      <c r="K84">
        <v>30.893999999999998</v>
      </c>
      <c r="L84">
        <v>3.8999999999999998E-3</v>
      </c>
      <c r="M84">
        <v>1</v>
      </c>
      <c r="N84">
        <v>3.0300000000000001E-2</v>
      </c>
      <c r="O84" s="1091">
        <v>2.76E-2</v>
      </c>
      <c r="P84">
        <v>1</v>
      </c>
      <c r="Q84" s="833"/>
    </row>
    <row r="85" spans="1:24" ht="15" customHeight="1" x14ac:dyDescent="0.25">
      <c r="A85" s="136">
        <f t="shared" si="3"/>
        <v>84</v>
      </c>
      <c r="B85" s="136" t="str">
        <f t="shared" si="2"/>
        <v>SW3732000</v>
      </c>
      <c r="C85" s="128" t="s">
        <v>9</v>
      </c>
      <c r="D85" s="1056" t="s">
        <v>1338</v>
      </c>
      <c r="E85" s="1056" t="s">
        <v>1945</v>
      </c>
      <c r="F85" s="1057">
        <v>732000</v>
      </c>
      <c r="G85" s="1058">
        <v>999999999999</v>
      </c>
      <c r="H85" s="1091">
        <v>5.1200000000000002E-2</v>
      </c>
      <c r="I85" s="275">
        <v>1.4472</v>
      </c>
      <c r="J85">
        <v>-0.25130000000000002</v>
      </c>
      <c r="K85">
        <v>0</v>
      </c>
      <c r="L85">
        <v>7.85E-2</v>
      </c>
      <c r="M85">
        <v>-0.21</v>
      </c>
      <c r="N85">
        <v>3.0300000000000001E-2</v>
      </c>
      <c r="O85" s="1091">
        <v>0.3201</v>
      </c>
      <c r="P85">
        <v>-0.27750000000000002</v>
      </c>
      <c r="Q85" s="833"/>
      <c r="V85" s="171"/>
      <c r="X85" s="171"/>
    </row>
    <row r="86" spans="1:24" x14ac:dyDescent="0.25">
      <c r="A86" s="136">
        <f t="shared" si="3"/>
        <v>85</v>
      </c>
      <c r="B86" s="136" t="str">
        <f t="shared" si="2"/>
        <v>WA10</v>
      </c>
      <c r="C86" t="s">
        <v>9112</v>
      </c>
      <c r="D86" s="1056" t="s">
        <v>1438</v>
      </c>
      <c r="E86" s="1056" t="s">
        <v>1945</v>
      </c>
      <c r="F86" s="1057">
        <v>0</v>
      </c>
      <c r="G86" s="1058">
        <v>73199</v>
      </c>
      <c r="H86" s="1091">
        <v>3.3300000000000003E-2</v>
      </c>
      <c r="I86" s="275">
        <v>0.18629999999999999</v>
      </c>
      <c r="J86">
        <v>1</v>
      </c>
      <c r="K86">
        <v>0</v>
      </c>
      <c r="L86">
        <v>9.9400000000000002E-2</v>
      </c>
      <c r="M86">
        <v>1</v>
      </c>
      <c r="N86">
        <v>3.0300000000000001E-2</v>
      </c>
      <c r="O86" s="1091">
        <v>3.1600000000000003E-2</v>
      </c>
      <c r="P86">
        <v>1</v>
      </c>
      <c r="Q86" s="833"/>
    </row>
    <row r="87" spans="1:24" ht="15" customHeight="1" x14ac:dyDescent="0.25">
      <c r="A87" s="136">
        <f t="shared" si="3"/>
        <v>86</v>
      </c>
      <c r="B87" s="136" t="str">
        <f t="shared" si="2"/>
        <v>WA173200</v>
      </c>
      <c r="C87" t="s">
        <v>9112</v>
      </c>
      <c r="D87" s="1056" t="s">
        <v>1438</v>
      </c>
      <c r="E87" s="1056" t="s">
        <v>1945</v>
      </c>
      <c r="F87" s="1057">
        <v>73200</v>
      </c>
      <c r="G87" s="1058">
        <v>731999</v>
      </c>
      <c r="H87" s="1091">
        <v>3.3300000000000003E-2</v>
      </c>
      <c r="I87" s="275">
        <v>0.16159999999999999</v>
      </c>
      <c r="J87">
        <v>1</v>
      </c>
      <c r="K87">
        <v>30.893999999999998</v>
      </c>
      <c r="L87">
        <v>3.8999999999999998E-3</v>
      </c>
      <c r="M87">
        <v>1</v>
      </c>
      <c r="N87">
        <v>3.0300000000000001E-2</v>
      </c>
      <c r="O87" s="1091">
        <v>2.76E-2</v>
      </c>
      <c r="P87">
        <v>1</v>
      </c>
      <c r="Q87" s="833"/>
    </row>
    <row r="88" spans="1:24" ht="15" customHeight="1" x14ac:dyDescent="0.25">
      <c r="A88" s="136">
        <f t="shared" si="3"/>
        <v>87</v>
      </c>
      <c r="B88" s="136" t="str">
        <f t="shared" si="2"/>
        <v>WA1732000</v>
      </c>
      <c r="C88" t="s">
        <v>9112</v>
      </c>
      <c r="D88" s="1056" t="s">
        <v>1438</v>
      </c>
      <c r="E88" s="1056" t="s">
        <v>1945</v>
      </c>
      <c r="F88" s="1057">
        <v>732000</v>
      </c>
      <c r="G88" s="1058">
        <v>999999999999</v>
      </c>
      <c r="H88" s="1091">
        <v>3.3300000000000003E-2</v>
      </c>
      <c r="I88" s="275">
        <v>1.4472</v>
      </c>
      <c r="J88">
        <v>-0.25130000000000002</v>
      </c>
      <c r="K88">
        <v>0</v>
      </c>
      <c r="L88">
        <v>7.85E-2</v>
      </c>
      <c r="M88">
        <v>-0.21</v>
      </c>
      <c r="N88">
        <v>3.0300000000000001E-2</v>
      </c>
      <c r="O88" s="1091">
        <v>0.3201</v>
      </c>
      <c r="P88">
        <v>-0.27750000000000002</v>
      </c>
      <c r="Q88" s="833"/>
      <c r="V88" s="171"/>
      <c r="X88" s="171"/>
    </row>
    <row r="89" spans="1:24" x14ac:dyDescent="0.25">
      <c r="A89" s="136">
        <f t="shared" si="3"/>
        <v>88</v>
      </c>
      <c r="B89" s="136" t="str">
        <f t="shared" si="2"/>
        <v>WA20</v>
      </c>
      <c r="C89" t="s">
        <v>10030</v>
      </c>
      <c r="D89" s="1056" t="s">
        <v>1439</v>
      </c>
      <c r="E89" s="1056" t="s">
        <v>1945</v>
      </c>
      <c r="F89" s="1057">
        <v>0</v>
      </c>
      <c r="G89" s="1058">
        <v>73199</v>
      </c>
      <c r="H89" s="1091">
        <v>0.01</v>
      </c>
      <c r="I89" s="275">
        <v>0.18629999999999999</v>
      </c>
      <c r="J89">
        <v>1</v>
      </c>
      <c r="K89">
        <v>0</v>
      </c>
      <c r="L89">
        <v>9.9400000000000002E-2</v>
      </c>
      <c r="M89">
        <v>1</v>
      </c>
      <c r="N89">
        <v>3.0300000000000001E-2</v>
      </c>
      <c r="O89" s="1091">
        <v>3.1600000000000003E-2</v>
      </c>
      <c r="P89">
        <v>1</v>
      </c>
      <c r="Q89" s="833"/>
    </row>
    <row r="90" spans="1:24" ht="15" customHeight="1" x14ac:dyDescent="0.25">
      <c r="A90" s="136">
        <f t="shared" si="3"/>
        <v>89</v>
      </c>
      <c r="B90" s="136" t="str">
        <f t="shared" si="2"/>
        <v>WA273200</v>
      </c>
      <c r="C90" t="s">
        <v>10030</v>
      </c>
      <c r="D90" s="1056" t="s">
        <v>1439</v>
      </c>
      <c r="E90" s="1056" t="s">
        <v>1945</v>
      </c>
      <c r="F90" s="1057">
        <v>73200</v>
      </c>
      <c r="G90" s="1058">
        <v>731999</v>
      </c>
      <c r="H90" s="1091">
        <v>0.01</v>
      </c>
      <c r="I90" s="275">
        <v>0.16159999999999999</v>
      </c>
      <c r="J90">
        <v>1</v>
      </c>
      <c r="K90">
        <v>30.893999999999998</v>
      </c>
      <c r="L90">
        <v>3.8999999999999998E-3</v>
      </c>
      <c r="M90">
        <v>1</v>
      </c>
      <c r="N90">
        <v>3.0300000000000001E-2</v>
      </c>
      <c r="O90" s="1091">
        <v>2.76E-2</v>
      </c>
      <c r="P90">
        <v>1</v>
      </c>
      <c r="Q90" s="833"/>
    </row>
    <row r="91" spans="1:24" ht="15" customHeight="1" x14ac:dyDescent="0.25">
      <c r="A91" s="136">
        <f t="shared" si="3"/>
        <v>90</v>
      </c>
      <c r="B91" s="136" t="str">
        <f t="shared" si="2"/>
        <v>WA2732000</v>
      </c>
      <c r="C91" t="s">
        <v>10030</v>
      </c>
      <c r="D91" s="1056" t="s">
        <v>1439</v>
      </c>
      <c r="E91" s="1056" t="s">
        <v>1945</v>
      </c>
      <c r="F91" s="1057">
        <v>732000</v>
      </c>
      <c r="G91" s="1058">
        <v>999999999999</v>
      </c>
      <c r="H91" s="1091">
        <v>0.01</v>
      </c>
      <c r="I91" s="275">
        <v>1.4472</v>
      </c>
      <c r="J91">
        <v>-0.25130000000000002</v>
      </c>
      <c r="K91">
        <v>0</v>
      </c>
      <c r="L91">
        <v>7.85E-2</v>
      </c>
      <c r="M91">
        <v>-0.21</v>
      </c>
      <c r="N91">
        <v>3.0300000000000001E-2</v>
      </c>
      <c r="O91" s="1091">
        <v>0.3201</v>
      </c>
      <c r="P91">
        <v>-0.27750000000000002</v>
      </c>
      <c r="Q91" s="833"/>
      <c r="V91" s="171"/>
      <c r="X91" s="171"/>
    </row>
    <row r="92" spans="1:24" x14ac:dyDescent="0.25">
      <c r="A92" s="136">
        <f t="shared" si="3"/>
        <v>91</v>
      </c>
      <c r="B92" s="136" t="str">
        <f t="shared" si="2"/>
        <v>WM10</v>
      </c>
      <c r="C92" t="s">
        <v>10</v>
      </c>
      <c r="D92" s="1056" t="s">
        <v>1988</v>
      </c>
      <c r="E92" s="1056" t="s">
        <v>1941</v>
      </c>
      <c r="F92" s="1057">
        <v>0</v>
      </c>
      <c r="G92" s="1058">
        <v>73199</v>
      </c>
      <c r="H92" s="1091">
        <v>1.8499999999999999E-2</v>
      </c>
      <c r="I92" s="275">
        <v>0.1883</v>
      </c>
      <c r="J92">
        <v>1</v>
      </c>
      <c r="K92">
        <v>0</v>
      </c>
      <c r="L92">
        <v>9.01E-2</v>
      </c>
      <c r="M92">
        <v>1</v>
      </c>
      <c r="N92">
        <v>3.0300000000000001E-2</v>
      </c>
      <c r="O92" s="1091">
        <v>3.2300000000000002E-2</v>
      </c>
      <c r="P92">
        <v>1</v>
      </c>
      <c r="Q92" s="833"/>
    </row>
    <row r="93" spans="1:24" ht="15" customHeight="1" x14ac:dyDescent="0.25">
      <c r="A93" s="136">
        <f t="shared" si="3"/>
        <v>92</v>
      </c>
      <c r="B93" s="136" t="str">
        <f t="shared" si="2"/>
        <v>WM173200</v>
      </c>
      <c r="C93" t="s">
        <v>10</v>
      </c>
      <c r="D93" s="1056" t="s">
        <v>1988</v>
      </c>
      <c r="E93" s="1056" t="s">
        <v>1941</v>
      </c>
      <c r="F93" s="1057">
        <v>73200</v>
      </c>
      <c r="G93" s="1058">
        <v>731999</v>
      </c>
      <c r="H93" s="1091">
        <v>1.8499999999999999E-2</v>
      </c>
      <c r="I93" s="275">
        <v>0.16969999999999999</v>
      </c>
      <c r="J93">
        <v>1</v>
      </c>
      <c r="K93">
        <v>28.5413</v>
      </c>
      <c r="L93">
        <v>3.0000000000000001E-3</v>
      </c>
      <c r="M93">
        <v>1</v>
      </c>
      <c r="N93">
        <v>3.0300000000000001E-2</v>
      </c>
      <c r="O93" s="1091">
        <v>2.8899999999999999E-2</v>
      </c>
      <c r="P93">
        <v>1</v>
      </c>
      <c r="Q93" s="833"/>
    </row>
    <row r="94" spans="1:24" ht="15" customHeight="1" x14ac:dyDescent="0.25">
      <c r="A94" s="136">
        <f t="shared" si="3"/>
        <v>93</v>
      </c>
      <c r="B94" s="136" t="str">
        <f t="shared" si="2"/>
        <v>WM1732000</v>
      </c>
      <c r="C94" s="128" t="s">
        <v>10</v>
      </c>
      <c r="D94" s="1056" t="s">
        <v>1988</v>
      </c>
      <c r="E94" s="1056" t="s">
        <v>1941</v>
      </c>
      <c r="F94" s="1057">
        <v>732000</v>
      </c>
      <c r="G94" s="1058">
        <v>999999999999</v>
      </c>
      <c r="H94" s="1091">
        <v>1.8499999999999999E-2</v>
      </c>
      <c r="I94" s="275">
        <v>2.0796000000000001</v>
      </c>
      <c r="J94">
        <v>-0.28170000000000001</v>
      </c>
      <c r="K94">
        <v>0</v>
      </c>
      <c r="L94">
        <v>6.9000000000000006E-2</v>
      </c>
      <c r="M94">
        <v>-0.21</v>
      </c>
      <c r="N94">
        <v>3.0300000000000001E-2</v>
      </c>
      <c r="O94" s="1091">
        <v>0.38840000000000002</v>
      </c>
      <c r="P94">
        <v>-0.29110000000000003</v>
      </c>
      <c r="Q94" s="833"/>
      <c r="V94" s="171"/>
      <c r="X94" s="171"/>
    </row>
    <row r="95" spans="1:24" x14ac:dyDescent="0.25">
      <c r="A95" s="136">
        <f t="shared" si="3"/>
        <v>94</v>
      </c>
      <c r="B95" s="136" t="str">
        <f t="shared" si="2"/>
        <v>WM20</v>
      </c>
      <c r="C95" t="s">
        <v>10</v>
      </c>
      <c r="D95" s="1056" t="s">
        <v>1989</v>
      </c>
      <c r="E95" s="1056" t="s">
        <v>1941</v>
      </c>
      <c r="F95" s="1057">
        <v>0</v>
      </c>
      <c r="G95" s="1058">
        <v>73199</v>
      </c>
      <c r="H95" s="1091">
        <v>1.55E-2</v>
      </c>
      <c r="I95" s="275">
        <v>0.1883</v>
      </c>
      <c r="J95">
        <v>1</v>
      </c>
      <c r="K95">
        <v>0</v>
      </c>
      <c r="L95">
        <v>9.01E-2</v>
      </c>
      <c r="M95">
        <v>1</v>
      </c>
      <c r="N95">
        <v>3.0300000000000001E-2</v>
      </c>
      <c r="O95" s="1091">
        <v>3.2300000000000002E-2</v>
      </c>
      <c r="P95">
        <v>1</v>
      </c>
      <c r="Q95" s="833"/>
    </row>
    <row r="96" spans="1:24" ht="15" customHeight="1" x14ac:dyDescent="0.25">
      <c r="A96" s="136">
        <f t="shared" si="3"/>
        <v>95</v>
      </c>
      <c r="B96" s="136" t="str">
        <f t="shared" si="2"/>
        <v>WM273200</v>
      </c>
      <c r="C96" t="s">
        <v>10</v>
      </c>
      <c r="D96" s="1056" t="s">
        <v>1989</v>
      </c>
      <c r="E96" s="1056" t="s">
        <v>1941</v>
      </c>
      <c r="F96" s="1057">
        <v>73200</v>
      </c>
      <c r="G96" s="1058">
        <v>731999</v>
      </c>
      <c r="H96" s="1091">
        <v>1.55E-2</v>
      </c>
      <c r="I96" s="275">
        <v>0.16969999999999999</v>
      </c>
      <c r="J96">
        <v>1</v>
      </c>
      <c r="K96">
        <v>28.5413</v>
      </c>
      <c r="L96">
        <v>3.0000000000000001E-3</v>
      </c>
      <c r="M96">
        <v>1</v>
      </c>
      <c r="N96">
        <v>3.0300000000000001E-2</v>
      </c>
      <c r="O96" s="1091">
        <v>2.8899999999999999E-2</v>
      </c>
      <c r="P96">
        <v>1</v>
      </c>
      <c r="Q96" s="833"/>
    </row>
    <row r="97" spans="1:24" ht="15" customHeight="1" x14ac:dyDescent="0.25">
      <c r="A97" s="136">
        <f t="shared" si="3"/>
        <v>96</v>
      </c>
      <c r="B97" s="136" t="str">
        <f t="shared" si="2"/>
        <v>WM2732000</v>
      </c>
      <c r="C97" s="128" t="s">
        <v>10</v>
      </c>
      <c r="D97" s="1056" t="s">
        <v>1989</v>
      </c>
      <c r="E97" s="1056" t="s">
        <v>1941</v>
      </c>
      <c r="F97" s="1057">
        <v>732000</v>
      </c>
      <c r="G97" s="1058">
        <v>999999999999</v>
      </c>
      <c r="H97" s="1091">
        <v>1.55E-2</v>
      </c>
      <c r="I97" s="275">
        <v>2.0796000000000001</v>
      </c>
      <c r="J97">
        <v>-0.28170000000000001</v>
      </c>
      <c r="K97">
        <v>0</v>
      </c>
      <c r="L97">
        <v>6.9000000000000006E-2</v>
      </c>
      <c r="M97">
        <v>-0.21</v>
      </c>
      <c r="N97">
        <v>3.0300000000000001E-2</v>
      </c>
      <c r="O97" s="1091">
        <v>0.38840000000000002</v>
      </c>
      <c r="P97">
        <v>-0.29110000000000003</v>
      </c>
      <c r="Q97" s="833"/>
      <c r="V97" s="171"/>
      <c r="X97" s="171"/>
    </row>
    <row r="98" spans="1:24" x14ac:dyDescent="0.25">
      <c r="A98" s="136">
        <f t="shared" si="3"/>
        <v>97</v>
      </c>
      <c r="B98" s="136" t="str">
        <f t="shared" si="2"/>
        <v>WM30</v>
      </c>
      <c r="C98" t="s">
        <v>10</v>
      </c>
      <c r="D98" s="1056" t="s">
        <v>1990</v>
      </c>
      <c r="E98" s="1056" t="s">
        <v>1941</v>
      </c>
      <c r="F98" s="1057">
        <v>0</v>
      </c>
      <c r="G98" s="1058">
        <v>73199</v>
      </c>
      <c r="H98" s="1091">
        <v>1.3299999999999999E-2</v>
      </c>
      <c r="I98" s="275">
        <v>0.1883</v>
      </c>
      <c r="J98">
        <v>1</v>
      </c>
      <c r="K98">
        <v>0</v>
      </c>
      <c r="L98">
        <v>9.01E-2</v>
      </c>
      <c r="M98">
        <v>1</v>
      </c>
      <c r="N98">
        <v>3.0300000000000001E-2</v>
      </c>
      <c r="O98" s="1091">
        <v>3.2300000000000002E-2</v>
      </c>
      <c r="P98">
        <v>1</v>
      </c>
      <c r="Q98" s="833"/>
    </row>
    <row r="99" spans="1:24" ht="15" customHeight="1" x14ac:dyDescent="0.25">
      <c r="A99" s="136">
        <f t="shared" si="3"/>
        <v>98</v>
      </c>
      <c r="B99" s="136" t="str">
        <f t="shared" si="2"/>
        <v>WM373200</v>
      </c>
      <c r="C99" t="s">
        <v>10</v>
      </c>
      <c r="D99" s="1056" t="s">
        <v>1990</v>
      </c>
      <c r="E99" s="1056" t="s">
        <v>1941</v>
      </c>
      <c r="F99" s="1057">
        <v>73200</v>
      </c>
      <c r="G99" s="1058">
        <v>731999</v>
      </c>
      <c r="H99" s="1091">
        <v>1.3299999999999999E-2</v>
      </c>
      <c r="I99" s="275">
        <v>0.16969999999999999</v>
      </c>
      <c r="J99">
        <v>1</v>
      </c>
      <c r="K99">
        <v>28.5413</v>
      </c>
      <c r="L99">
        <v>3.0000000000000001E-3</v>
      </c>
      <c r="M99">
        <v>1</v>
      </c>
      <c r="N99">
        <v>3.0300000000000001E-2</v>
      </c>
      <c r="O99" s="1091">
        <v>2.8899999999999999E-2</v>
      </c>
      <c r="P99">
        <v>1</v>
      </c>
      <c r="Q99" s="833"/>
    </row>
    <row r="100" spans="1:24" ht="15" customHeight="1" x14ac:dyDescent="0.25">
      <c r="A100" s="136">
        <f t="shared" si="3"/>
        <v>99</v>
      </c>
      <c r="B100" s="136" t="str">
        <f t="shared" si="2"/>
        <v>WM3732000</v>
      </c>
      <c r="C100" s="128" t="s">
        <v>10</v>
      </c>
      <c r="D100" s="1056" t="s">
        <v>1990</v>
      </c>
      <c r="E100" s="1056" t="s">
        <v>1941</v>
      </c>
      <c r="F100" s="1057">
        <v>732000</v>
      </c>
      <c r="G100" s="1058">
        <v>999999999999</v>
      </c>
      <c r="H100" s="1091">
        <v>1.3299999999999999E-2</v>
      </c>
      <c r="I100" s="275">
        <v>2.0796000000000001</v>
      </c>
      <c r="J100">
        <v>-0.28170000000000001</v>
      </c>
      <c r="K100">
        <v>0</v>
      </c>
      <c r="L100">
        <v>6.9000000000000006E-2</v>
      </c>
      <c r="M100">
        <v>-0.21</v>
      </c>
      <c r="N100">
        <v>3.0300000000000001E-2</v>
      </c>
      <c r="O100" s="1091">
        <v>0.38840000000000002</v>
      </c>
      <c r="P100">
        <v>-0.29110000000000003</v>
      </c>
      <c r="Q100" s="833"/>
    </row>
    <row r="101" spans="1:24" x14ac:dyDescent="0.25">
      <c r="A101" s="136" t="str">
        <f t="shared" si="3"/>
        <v/>
      </c>
      <c r="B101" s="136" t="str">
        <f t="shared" si="2"/>
        <v/>
      </c>
      <c r="C101" s="1059"/>
      <c r="D101" s="1060"/>
      <c r="E101" s="1060"/>
      <c r="F101" s="1061"/>
      <c r="G101" s="1062"/>
      <c r="H101" s="834"/>
      <c r="I101" s="835"/>
      <c r="J101" s="836"/>
      <c r="K101" s="836"/>
      <c r="L101" s="836"/>
      <c r="M101" s="836"/>
      <c r="N101" s="836"/>
      <c r="O101" s="834"/>
      <c r="P101" s="836"/>
      <c r="Q101" s="837"/>
    </row>
    <row r="102" spans="1:24" x14ac:dyDescent="0.25">
      <c r="A102" s="136" t="str">
        <f t="shared" si="3"/>
        <v/>
      </c>
      <c r="B102" s="136" t="str">
        <f t="shared" si="2"/>
        <v/>
      </c>
      <c r="C102" s="1059"/>
      <c r="D102" s="1060"/>
      <c r="E102" s="1060"/>
      <c r="F102" s="1061"/>
      <c r="G102" s="1062"/>
      <c r="H102" s="834"/>
      <c r="I102" s="835"/>
      <c r="J102" s="836"/>
      <c r="K102" s="836"/>
      <c r="L102" s="836"/>
      <c r="M102" s="836"/>
      <c r="N102" s="836"/>
      <c r="O102" s="834"/>
      <c r="P102" s="836"/>
      <c r="Q102" s="837"/>
    </row>
    <row r="103" spans="1:24" x14ac:dyDescent="0.25">
      <c r="A103" s="136" t="str">
        <f t="shared" si="3"/>
        <v/>
      </c>
      <c r="B103" s="136" t="str">
        <f t="shared" si="2"/>
        <v/>
      </c>
      <c r="C103" s="1059"/>
      <c r="D103" s="1060"/>
      <c r="E103" s="1060"/>
      <c r="F103" s="1061"/>
      <c r="G103" s="1062"/>
      <c r="H103" s="834"/>
      <c r="I103" s="835"/>
      <c r="J103" s="836"/>
      <c r="K103" s="836"/>
      <c r="L103" s="836"/>
      <c r="M103" s="836"/>
      <c r="N103" s="836"/>
      <c r="O103" s="834"/>
      <c r="P103" s="836"/>
      <c r="Q103" s="837"/>
    </row>
    <row r="104" spans="1:24" x14ac:dyDescent="0.25">
      <c r="A104" s="136" t="str">
        <f t="shared" si="3"/>
        <v/>
      </c>
      <c r="B104" s="136" t="str">
        <f t="shared" si="2"/>
        <v/>
      </c>
      <c r="C104" s="1059"/>
      <c r="D104" s="1060"/>
      <c r="E104" s="1060"/>
      <c r="F104" s="1061"/>
      <c r="G104" s="1062"/>
      <c r="H104" s="834"/>
      <c r="I104" s="835"/>
      <c r="J104" s="836"/>
      <c r="K104" s="836"/>
      <c r="L104" s="836"/>
      <c r="M104" s="836"/>
      <c r="N104" s="836"/>
      <c r="O104" s="834"/>
      <c r="P104" s="836"/>
      <c r="Q104" s="837"/>
    </row>
    <row r="105" spans="1:24" x14ac:dyDescent="0.25">
      <c r="A105" s="136" t="str">
        <f t="shared" si="3"/>
        <v/>
      </c>
      <c r="B105" s="136" t="str">
        <f t="shared" si="2"/>
        <v/>
      </c>
      <c r="C105" s="1059"/>
      <c r="D105" s="1060"/>
      <c r="E105" s="1060"/>
      <c r="F105" s="1061"/>
      <c r="G105" s="1062"/>
      <c r="H105" s="834"/>
      <c r="I105" s="835"/>
      <c r="J105" s="836"/>
      <c r="K105" s="836"/>
      <c r="L105" s="836"/>
      <c r="M105" s="836"/>
      <c r="N105" s="836"/>
      <c r="O105" s="834"/>
      <c r="P105" s="836"/>
      <c r="Q105" s="837"/>
    </row>
    <row r="106" spans="1:24" x14ac:dyDescent="0.25">
      <c r="A106" s="136" t="str">
        <f t="shared" si="3"/>
        <v/>
      </c>
      <c r="B106" s="136" t="str">
        <f t="shared" si="2"/>
        <v/>
      </c>
      <c r="C106" s="1059"/>
      <c r="D106" s="1060"/>
      <c r="E106" s="1060"/>
      <c r="F106" s="1061"/>
      <c r="G106" s="1062"/>
      <c r="H106" s="834"/>
      <c r="I106" s="835"/>
      <c r="J106" s="836"/>
      <c r="K106" s="836"/>
      <c r="L106" s="836"/>
      <c r="M106" s="836"/>
      <c r="N106" s="836"/>
      <c r="O106" s="834"/>
      <c r="P106" s="836"/>
      <c r="Q106" s="837"/>
    </row>
    <row r="107" spans="1:24" x14ac:dyDescent="0.25">
      <c r="A107" s="136" t="str">
        <f t="shared" si="3"/>
        <v/>
      </c>
      <c r="B107" s="136" t="str">
        <f t="shared" si="2"/>
        <v/>
      </c>
      <c r="C107" s="1059"/>
      <c r="D107" s="1060"/>
      <c r="E107" s="1060"/>
      <c r="F107" s="1061"/>
      <c r="G107" s="1062"/>
      <c r="H107" s="834"/>
      <c r="I107" s="835"/>
      <c r="J107" s="836"/>
      <c r="K107" s="836"/>
      <c r="L107" s="836"/>
      <c r="M107" s="836"/>
      <c r="N107" s="836"/>
      <c r="O107" s="834"/>
      <c r="P107" s="836"/>
      <c r="Q107" s="837"/>
    </row>
    <row r="108" spans="1:24" x14ac:dyDescent="0.25">
      <c r="A108" s="136" t="str">
        <f t="shared" si="3"/>
        <v/>
      </c>
      <c r="B108" s="136" t="str">
        <f t="shared" si="2"/>
        <v/>
      </c>
      <c r="C108" s="1059"/>
      <c r="D108" s="1060"/>
      <c r="E108" s="1060"/>
      <c r="F108" s="1061"/>
      <c r="G108" s="1062"/>
      <c r="H108" s="834"/>
      <c r="I108" s="835"/>
      <c r="J108" s="836"/>
      <c r="K108" s="836"/>
      <c r="L108" s="836"/>
      <c r="M108" s="836"/>
      <c r="N108" s="836"/>
      <c r="O108" s="834"/>
      <c r="P108" s="836"/>
      <c r="Q108" s="837"/>
    </row>
    <row r="109" spans="1:24" x14ac:dyDescent="0.25">
      <c r="A109" s="136" t="str">
        <f t="shared" si="3"/>
        <v/>
      </c>
      <c r="B109" s="136" t="str">
        <f t="shared" si="2"/>
        <v/>
      </c>
      <c r="C109" s="1059"/>
      <c r="D109" s="1060"/>
      <c r="E109" s="1060"/>
      <c r="F109" s="1061"/>
      <c r="G109" s="1062"/>
      <c r="H109" s="834"/>
      <c r="I109" s="835"/>
      <c r="J109" s="836"/>
      <c r="K109" s="836"/>
      <c r="L109" s="836"/>
      <c r="M109" s="836"/>
      <c r="N109" s="836"/>
      <c r="O109" s="834"/>
      <c r="P109" s="836"/>
      <c r="Q109" s="837"/>
    </row>
    <row r="110" spans="1:24" x14ac:dyDescent="0.25">
      <c r="A110" s="136" t="str">
        <f t="shared" si="3"/>
        <v/>
      </c>
      <c r="B110" s="136" t="str">
        <f t="shared" si="2"/>
        <v/>
      </c>
      <c r="C110" s="1059"/>
      <c r="D110" s="1060"/>
      <c r="E110" s="1060"/>
      <c r="F110" s="1061"/>
      <c r="G110" s="1062"/>
      <c r="H110" s="834"/>
      <c r="I110" s="835"/>
      <c r="J110" s="836"/>
      <c r="K110" s="836"/>
      <c r="L110" s="836"/>
      <c r="M110" s="836"/>
      <c r="N110" s="836"/>
      <c r="O110" s="834"/>
      <c r="P110" s="836"/>
      <c r="Q110" s="837"/>
    </row>
    <row r="111" spans="1:24" x14ac:dyDescent="0.25">
      <c r="A111" s="136" t="str">
        <f t="shared" si="3"/>
        <v/>
      </c>
      <c r="B111" s="136" t="str">
        <f t="shared" si="2"/>
        <v/>
      </c>
      <c r="C111" s="1059"/>
      <c r="D111" s="1060"/>
      <c r="E111" s="1060"/>
      <c r="F111" s="1061"/>
      <c r="G111" s="1062"/>
      <c r="H111" s="834"/>
      <c r="I111" s="835"/>
      <c r="J111" s="836"/>
      <c r="K111" s="836"/>
      <c r="L111" s="836"/>
      <c r="M111" s="836"/>
      <c r="N111" s="836"/>
      <c r="O111" s="834"/>
      <c r="P111" s="836"/>
      <c r="Q111" s="837"/>
    </row>
    <row r="112" spans="1:24" x14ac:dyDescent="0.25">
      <c r="A112" s="136" t="str">
        <f t="shared" si="3"/>
        <v/>
      </c>
      <c r="B112" s="136" t="str">
        <f t="shared" si="2"/>
        <v/>
      </c>
      <c r="C112" s="1059"/>
      <c r="D112" s="1060"/>
      <c r="E112" s="1060"/>
      <c r="F112" s="1061"/>
      <c r="G112" s="1062"/>
      <c r="H112" s="834"/>
      <c r="I112" s="835"/>
      <c r="J112" s="836"/>
      <c r="K112" s="836"/>
      <c r="L112" s="836"/>
      <c r="M112" s="836"/>
      <c r="N112" s="836"/>
      <c r="O112" s="834"/>
      <c r="P112" s="836"/>
      <c r="Q112" s="837"/>
    </row>
    <row r="113" spans="1:16" x14ac:dyDescent="0.25">
      <c r="A113" s="136" t="str">
        <f t="shared" si="3"/>
        <v/>
      </c>
      <c r="B113" s="136" t="str">
        <f t="shared" si="2"/>
        <v/>
      </c>
      <c r="C113" s="89"/>
      <c r="D113"/>
      <c r="E113"/>
      <c r="F113"/>
      <c r="G113"/>
      <c r="H113" s="110"/>
      <c r="I113"/>
      <c r="J113"/>
      <c r="K113"/>
      <c r="L113"/>
      <c r="M113"/>
      <c r="N113"/>
      <c r="O113"/>
      <c r="P113"/>
    </row>
    <row r="114" spans="1:16" x14ac:dyDescent="0.25">
      <c r="A114" s="136" t="str">
        <f t="shared" si="3"/>
        <v/>
      </c>
      <c r="B114" s="136" t="str">
        <f t="shared" si="2"/>
        <v/>
      </c>
      <c r="C114" s="89"/>
      <c r="D114"/>
      <c r="E114"/>
      <c r="F114"/>
      <c r="G114"/>
      <c r="H114" s="110"/>
      <c r="I114"/>
      <c r="J114"/>
      <c r="K114"/>
      <c r="L114"/>
      <c r="M114"/>
      <c r="N114"/>
      <c r="O114"/>
      <c r="P114"/>
    </row>
    <row r="115" spans="1:16" x14ac:dyDescent="0.25">
      <c r="A115" s="136" t="str">
        <f t="shared" si="3"/>
        <v/>
      </c>
      <c r="B115" s="136" t="str">
        <f t="shared" si="2"/>
        <v/>
      </c>
      <c r="C115" s="89"/>
      <c r="D115"/>
      <c r="E115"/>
      <c r="F115"/>
      <c r="G115"/>
      <c r="H115" s="110"/>
      <c r="I115"/>
      <c r="J115"/>
      <c r="K115"/>
      <c r="L115"/>
      <c r="M115"/>
      <c r="N115"/>
      <c r="O115"/>
      <c r="P115"/>
    </row>
    <row r="116" spans="1:16" x14ac:dyDescent="0.25">
      <c r="A116" s="136" t="str">
        <f t="shared" si="3"/>
        <v/>
      </c>
      <c r="B116" s="136" t="str">
        <f t="shared" si="2"/>
        <v/>
      </c>
      <c r="C116" s="89"/>
      <c r="D116"/>
      <c r="E116"/>
      <c r="F116"/>
      <c r="G116"/>
      <c r="H116" s="110"/>
      <c r="I116"/>
      <c r="J116"/>
      <c r="K116"/>
      <c r="L116"/>
      <c r="M116"/>
      <c r="N116"/>
      <c r="O116"/>
      <c r="P116"/>
    </row>
    <row r="117" spans="1:16" x14ac:dyDescent="0.25">
      <c r="A117" s="136" t="str">
        <f t="shared" si="3"/>
        <v/>
      </c>
      <c r="B117" s="136" t="str">
        <f t="shared" si="2"/>
        <v/>
      </c>
      <c r="C117" s="89"/>
      <c r="D117"/>
      <c r="E117"/>
      <c r="F117"/>
      <c r="G117"/>
      <c r="H117" s="110"/>
      <c r="I117"/>
      <c r="J117"/>
      <c r="K117"/>
      <c r="L117"/>
      <c r="M117"/>
      <c r="N117"/>
      <c r="O117"/>
      <c r="P117"/>
    </row>
    <row r="118" spans="1:16" x14ac:dyDescent="0.25">
      <c r="A118" s="136" t="str">
        <f t="shared" si="3"/>
        <v/>
      </c>
      <c r="B118" s="136" t="str">
        <f t="shared" si="2"/>
        <v/>
      </c>
      <c r="C118" s="89"/>
      <c r="D118"/>
      <c r="E118"/>
      <c r="F118"/>
      <c r="G118"/>
      <c r="H118" s="110"/>
      <c r="I118"/>
      <c r="J118"/>
      <c r="K118"/>
      <c r="L118"/>
      <c r="M118"/>
      <c r="N118"/>
      <c r="O118"/>
      <c r="P118"/>
    </row>
    <row r="119" spans="1:16" x14ac:dyDescent="0.25">
      <c r="A119" s="136" t="str">
        <f t="shared" si="3"/>
        <v/>
      </c>
      <c r="B119" s="136" t="str">
        <f t="shared" si="2"/>
        <v/>
      </c>
      <c r="C119" s="89"/>
      <c r="D119"/>
      <c r="E119"/>
      <c r="F119"/>
      <c r="G119"/>
      <c r="H119" s="110"/>
      <c r="I119"/>
      <c r="J119"/>
      <c r="K119"/>
      <c r="L119"/>
      <c r="M119"/>
      <c r="N119"/>
      <c r="O119"/>
      <c r="P119"/>
    </row>
    <row r="120" spans="1:16" x14ac:dyDescent="0.25">
      <c r="A120" s="136" t="str">
        <f t="shared" si="3"/>
        <v/>
      </c>
      <c r="B120" s="136" t="str">
        <f t="shared" si="2"/>
        <v/>
      </c>
      <c r="C120" s="89"/>
      <c r="D120"/>
      <c r="E120"/>
      <c r="F120"/>
      <c r="G120"/>
      <c r="H120" s="110"/>
      <c r="I120"/>
      <c r="J120"/>
      <c r="K120"/>
      <c r="L120"/>
      <c r="M120"/>
      <c r="N120"/>
      <c r="O120"/>
      <c r="P120"/>
    </row>
    <row r="121" spans="1:16" x14ac:dyDescent="0.25">
      <c r="A121" s="136" t="str">
        <f t="shared" si="3"/>
        <v/>
      </c>
      <c r="B121" s="136" t="str">
        <f t="shared" si="2"/>
        <v/>
      </c>
      <c r="C121" s="89"/>
      <c r="D121"/>
      <c r="E121"/>
      <c r="F121"/>
      <c r="G121"/>
      <c r="H121" s="110"/>
      <c r="I121"/>
      <c r="J121"/>
      <c r="K121"/>
      <c r="L121"/>
      <c r="M121"/>
      <c r="N121"/>
      <c r="O121"/>
      <c r="P121"/>
    </row>
    <row r="122" spans="1:16" x14ac:dyDescent="0.25">
      <c r="A122" s="136" t="str">
        <f t="shared" si="3"/>
        <v/>
      </c>
      <c r="B122" s="136" t="str">
        <f t="shared" si="2"/>
        <v/>
      </c>
      <c r="C122" s="89"/>
      <c r="D122"/>
      <c r="E122"/>
      <c r="F122"/>
      <c r="G122"/>
      <c r="H122" s="110"/>
      <c r="I122"/>
      <c r="J122"/>
      <c r="K122"/>
      <c r="L122"/>
      <c r="M122"/>
      <c r="N122"/>
      <c r="O122"/>
      <c r="P122"/>
    </row>
    <row r="123" spans="1:16" x14ac:dyDescent="0.25">
      <c r="A123" s="136" t="str">
        <f t="shared" si="3"/>
        <v/>
      </c>
      <c r="B123" s="136" t="str">
        <f t="shared" si="2"/>
        <v/>
      </c>
      <c r="C123" s="89"/>
      <c r="D123"/>
      <c r="E123"/>
      <c r="F123"/>
      <c r="G123"/>
      <c r="H123" s="110"/>
      <c r="I123"/>
      <c r="J123"/>
      <c r="K123"/>
      <c r="L123"/>
      <c r="M123"/>
      <c r="N123"/>
      <c r="O123"/>
      <c r="P123"/>
    </row>
    <row r="124" spans="1:16" x14ac:dyDescent="0.25">
      <c r="A124" s="136" t="str">
        <f t="shared" si="3"/>
        <v/>
      </c>
      <c r="B124" s="136" t="str">
        <f t="shared" si="2"/>
        <v/>
      </c>
      <c r="C124" s="89"/>
      <c r="D124"/>
      <c r="E124"/>
      <c r="F124"/>
      <c r="G124"/>
      <c r="H124" s="110"/>
      <c r="I124"/>
      <c r="J124"/>
      <c r="K124"/>
      <c r="L124"/>
      <c r="M124"/>
      <c r="N124"/>
      <c r="O124"/>
      <c r="P124"/>
    </row>
    <row r="125" spans="1:16" x14ac:dyDescent="0.25">
      <c r="A125" s="136" t="str">
        <f t="shared" si="3"/>
        <v/>
      </c>
      <c r="B125" s="136" t="str">
        <f t="shared" si="2"/>
        <v/>
      </c>
      <c r="C125" s="89"/>
      <c r="D125"/>
      <c r="E125"/>
      <c r="F125"/>
      <c r="G125"/>
      <c r="H125" s="110"/>
      <c r="I125"/>
      <c r="J125"/>
      <c r="K125"/>
      <c r="L125"/>
      <c r="M125"/>
      <c r="N125"/>
      <c r="O125"/>
      <c r="P125"/>
    </row>
    <row r="126" spans="1:16" x14ac:dyDescent="0.25">
      <c r="A126" s="136" t="str">
        <f t="shared" si="3"/>
        <v/>
      </c>
      <c r="B126" s="136" t="str">
        <f t="shared" si="2"/>
        <v/>
      </c>
      <c r="C126" s="89"/>
      <c r="D126"/>
      <c r="E126"/>
      <c r="F126"/>
      <c r="G126"/>
      <c r="H126" s="110"/>
      <c r="I126"/>
      <c r="J126"/>
      <c r="K126"/>
      <c r="L126"/>
      <c r="M126"/>
      <c r="N126"/>
      <c r="O126"/>
      <c r="P126"/>
    </row>
    <row r="127" spans="1:16" x14ac:dyDescent="0.25">
      <c r="A127" s="136" t="str">
        <f t="shared" si="3"/>
        <v/>
      </c>
      <c r="B127" s="136" t="str">
        <f t="shared" si="2"/>
        <v/>
      </c>
      <c r="C127" s="89"/>
      <c r="D127"/>
      <c r="E127"/>
      <c r="F127"/>
      <c r="G127"/>
      <c r="H127" s="110"/>
      <c r="I127"/>
      <c r="J127"/>
      <c r="K127"/>
      <c r="L127"/>
      <c r="M127"/>
      <c r="N127"/>
      <c r="O127"/>
      <c r="P127"/>
    </row>
    <row r="128" spans="1:16" x14ac:dyDescent="0.25">
      <c r="A128" s="136" t="str">
        <f t="shared" si="3"/>
        <v/>
      </c>
      <c r="B128" s="136" t="str">
        <f t="shared" si="2"/>
        <v/>
      </c>
      <c r="C128" s="89"/>
      <c r="D128"/>
      <c r="E128"/>
      <c r="F128"/>
      <c r="G128"/>
      <c r="H128" s="110"/>
      <c r="I128"/>
      <c r="J128"/>
      <c r="K128"/>
      <c r="L128"/>
      <c r="M128"/>
      <c r="N128"/>
      <c r="O128"/>
      <c r="P128"/>
    </row>
    <row r="129" spans="1:16" x14ac:dyDescent="0.25">
      <c r="A129" s="136" t="str">
        <f t="shared" si="3"/>
        <v/>
      </c>
      <c r="B129" s="136" t="str">
        <f t="shared" si="2"/>
        <v/>
      </c>
      <c r="C129" s="89"/>
      <c r="D129"/>
      <c r="E129"/>
      <c r="F129"/>
      <c r="G129"/>
      <c r="H129" s="110"/>
      <c r="I129"/>
      <c r="J129"/>
      <c r="K129"/>
      <c r="L129"/>
      <c r="M129"/>
      <c r="N129"/>
      <c r="O129"/>
      <c r="P129"/>
    </row>
    <row r="130" spans="1:16" x14ac:dyDescent="0.25">
      <c r="A130" s="136" t="str">
        <f t="shared" si="3"/>
        <v/>
      </c>
      <c r="B130" s="136" t="str">
        <f t="shared" ref="B130:B193" si="4">D130&amp;F130</f>
        <v/>
      </c>
      <c r="C130" s="89"/>
      <c r="D130"/>
      <c r="E130"/>
      <c r="F130"/>
      <c r="G130"/>
      <c r="H130" s="110"/>
      <c r="I130"/>
      <c r="J130"/>
      <c r="K130"/>
      <c r="L130"/>
      <c r="M130"/>
      <c r="N130"/>
      <c r="O130"/>
      <c r="P130"/>
    </row>
    <row r="131" spans="1:16" x14ac:dyDescent="0.25">
      <c r="A131" s="136" t="str">
        <f t="shared" ref="A131:A194" si="5">IF(C131="","",A130+1)</f>
        <v/>
      </c>
      <c r="B131" s="136" t="str">
        <f t="shared" si="4"/>
        <v/>
      </c>
      <c r="C131" s="89"/>
      <c r="D131"/>
      <c r="E131"/>
      <c r="F131"/>
      <c r="G131"/>
      <c r="H131" s="110"/>
      <c r="I131"/>
      <c r="J131"/>
      <c r="K131"/>
      <c r="L131"/>
      <c r="M131"/>
      <c r="N131"/>
      <c r="O131"/>
      <c r="P131"/>
    </row>
    <row r="132" spans="1:16" x14ac:dyDescent="0.25">
      <c r="A132" s="136" t="str">
        <f t="shared" si="5"/>
        <v/>
      </c>
      <c r="B132" s="136" t="str">
        <f t="shared" si="4"/>
        <v/>
      </c>
      <c r="C132" s="89"/>
      <c r="D132"/>
      <c r="E132"/>
      <c r="F132"/>
      <c r="G132"/>
      <c r="H132" s="110"/>
      <c r="I132"/>
      <c r="J132"/>
      <c r="K132"/>
      <c r="L132"/>
      <c r="M132"/>
      <c r="N132"/>
      <c r="O132"/>
      <c r="P132"/>
    </row>
    <row r="133" spans="1:16" x14ac:dyDescent="0.25">
      <c r="A133" s="136" t="str">
        <f t="shared" si="5"/>
        <v/>
      </c>
      <c r="B133" s="136" t="str">
        <f t="shared" si="4"/>
        <v/>
      </c>
      <c r="C133" s="89"/>
      <c r="D133"/>
      <c r="E133"/>
      <c r="F133"/>
      <c r="G133"/>
      <c r="H133" s="110"/>
      <c r="I133"/>
      <c r="J133"/>
      <c r="K133"/>
      <c r="L133"/>
      <c r="M133"/>
      <c r="N133"/>
      <c r="O133"/>
      <c r="P133"/>
    </row>
    <row r="134" spans="1:16" x14ac:dyDescent="0.25">
      <c r="A134" s="136" t="str">
        <f t="shared" si="5"/>
        <v/>
      </c>
      <c r="B134" s="136" t="str">
        <f t="shared" si="4"/>
        <v/>
      </c>
      <c r="C134" s="89"/>
      <c r="D134"/>
      <c r="E134"/>
      <c r="F134"/>
      <c r="G134"/>
      <c r="H134" s="110"/>
      <c r="I134"/>
      <c r="J134"/>
      <c r="K134"/>
      <c r="L134"/>
      <c r="M134"/>
      <c r="N134"/>
      <c r="O134"/>
      <c r="P134"/>
    </row>
    <row r="135" spans="1:16" x14ac:dyDescent="0.25">
      <c r="A135" s="136" t="str">
        <f t="shared" si="5"/>
        <v/>
      </c>
      <c r="B135" s="136" t="str">
        <f t="shared" si="4"/>
        <v/>
      </c>
      <c r="C135" s="89"/>
      <c r="D135"/>
      <c r="E135"/>
      <c r="F135"/>
      <c r="G135"/>
      <c r="H135" s="110"/>
      <c r="I135"/>
      <c r="J135"/>
      <c r="K135"/>
      <c r="L135"/>
      <c r="M135"/>
      <c r="N135"/>
      <c r="O135"/>
      <c r="P135"/>
    </row>
    <row r="136" spans="1:16" x14ac:dyDescent="0.25">
      <c r="A136" s="136" t="str">
        <f t="shared" si="5"/>
        <v/>
      </c>
      <c r="B136" s="136" t="str">
        <f t="shared" si="4"/>
        <v/>
      </c>
      <c r="C136" s="89"/>
      <c r="D136"/>
      <c r="E136"/>
      <c r="F136"/>
      <c r="G136"/>
      <c r="H136" s="110"/>
      <c r="I136"/>
      <c r="J136"/>
      <c r="K136"/>
      <c r="L136"/>
      <c r="M136"/>
      <c r="N136"/>
      <c r="O136"/>
      <c r="P136"/>
    </row>
    <row r="137" spans="1:16" x14ac:dyDescent="0.25">
      <c r="A137" s="136" t="str">
        <f t="shared" si="5"/>
        <v/>
      </c>
      <c r="B137" s="136" t="str">
        <f t="shared" si="4"/>
        <v/>
      </c>
      <c r="C137" s="89"/>
      <c r="D137"/>
      <c r="E137"/>
      <c r="F137"/>
      <c r="G137"/>
      <c r="H137" s="110"/>
      <c r="I137"/>
      <c r="J137"/>
      <c r="K137"/>
      <c r="L137"/>
      <c r="M137"/>
      <c r="N137"/>
      <c r="O137"/>
      <c r="P137"/>
    </row>
    <row r="138" spans="1:16" x14ac:dyDescent="0.25">
      <c r="A138" s="136" t="str">
        <f t="shared" si="5"/>
        <v/>
      </c>
      <c r="B138" s="136" t="str">
        <f t="shared" si="4"/>
        <v/>
      </c>
      <c r="C138" s="89"/>
      <c r="D138"/>
      <c r="E138"/>
      <c r="F138"/>
      <c r="G138"/>
      <c r="H138" s="110"/>
      <c r="I138"/>
      <c r="J138"/>
      <c r="K138"/>
      <c r="L138"/>
      <c r="M138"/>
      <c r="N138"/>
      <c r="O138"/>
      <c r="P138"/>
    </row>
    <row r="139" spans="1:16" x14ac:dyDescent="0.25">
      <c r="A139" s="136" t="str">
        <f t="shared" si="5"/>
        <v/>
      </c>
      <c r="B139" s="136" t="str">
        <f t="shared" si="4"/>
        <v/>
      </c>
      <c r="C139" s="89"/>
      <c r="D139"/>
      <c r="E139"/>
      <c r="F139"/>
      <c r="G139"/>
      <c r="H139" s="110"/>
      <c r="I139"/>
      <c r="J139"/>
      <c r="K139"/>
      <c r="L139"/>
      <c r="M139"/>
      <c r="N139"/>
      <c r="O139"/>
      <c r="P139"/>
    </row>
    <row r="140" spans="1:16" x14ac:dyDescent="0.25">
      <c r="A140" s="136" t="str">
        <f t="shared" si="5"/>
        <v/>
      </c>
      <c r="B140" s="136" t="str">
        <f t="shared" si="4"/>
        <v/>
      </c>
      <c r="C140" s="89"/>
      <c r="D140"/>
      <c r="E140"/>
      <c r="F140"/>
      <c r="G140"/>
      <c r="H140" s="110"/>
      <c r="I140"/>
      <c r="J140"/>
      <c r="K140"/>
      <c r="L140"/>
      <c r="M140"/>
      <c r="N140"/>
      <c r="O140"/>
      <c r="P140"/>
    </row>
    <row r="141" spans="1:16" x14ac:dyDescent="0.25">
      <c r="A141" s="136" t="str">
        <f t="shared" si="5"/>
        <v/>
      </c>
      <c r="B141" s="136" t="str">
        <f t="shared" si="4"/>
        <v/>
      </c>
      <c r="C141" s="89"/>
      <c r="D141"/>
      <c r="E141"/>
      <c r="F141"/>
      <c r="G141"/>
      <c r="H141" s="110"/>
      <c r="I141"/>
      <c r="J141"/>
      <c r="K141"/>
      <c r="L141"/>
      <c r="M141"/>
      <c r="N141"/>
      <c r="O141"/>
      <c r="P141"/>
    </row>
    <row r="142" spans="1:16" x14ac:dyDescent="0.25">
      <c r="A142" s="136" t="str">
        <f t="shared" si="5"/>
        <v/>
      </c>
      <c r="B142" s="136" t="str">
        <f t="shared" si="4"/>
        <v/>
      </c>
      <c r="C142" s="89"/>
      <c r="D142"/>
      <c r="E142"/>
      <c r="F142"/>
      <c r="G142"/>
      <c r="H142" s="110"/>
      <c r="I142"/>
      <c r="J142"/>
      <c r="K142"/>
      <c r="L142"/>
      <c r="M142"/>
      <c r="N142"/>
      <c r="O142"/>
      <c r="P142"/>
    </row>
    <row r="143" spans="1:16" x14ac:dyDescent="0.25">
      <c r="A143" s="136" t="str">
        <f t="shared" si="5"/>
        <v/>
      </c>
      <c r="B143" s="136" t="str">
        <f t="shared" si="4"/>
        <v/>
      </c>
      <c r="C143" s="89"/>
      <c r="D143"/>
      <c r="E143"/>
      <c r="F143"/>
      <c r="G143"/>
      <c r="H143" s="110"/>
      <c r="I143"/>
      <c r="J143"/>
      <c r="K143"/>
      <c r="L143"/>
      <c r="M143"/>
      <c r="N143"/>
      <c r="O143"/>
      <c r="P143"/>
    </row>
    <row r="144" spans="1:16" x14ac:dyDescent="0.25">
      <c r="A144" s="136" t="str">
        <f t="shared" si="5"/>
        <v/>
      </c>
      <c r="B144" s="136" t="str">
        <f t="shared" si="4"/>
        <v/>
      </c>
      <c r="C144" s="89"/>
      <c r="D144"/>
      <c r="E144"/>
      <c r="F144"/>
      <c r="G144"/>
      <c r="H144" s="110"/>
      <c r="I144"/>
      <c r="J144"/>
      <c r="K144"/>
      <c r="L144"/>
      <c r="M144"/>
      <c r="N144"/>
      <c r="O144"/>
      <c r="P144"/>
    </row>
    <row r="145" spans="1:16" x14ac:dyDescent="0.25">
      <c r="A145" s="136" t="str">
        <f t="shared" si="5"/>
        <v/>
      </c>
      <c r="B145" s="136" t="str">
        <f t="shared" si="4"/>
        <v/>
      </c>
      <c r="C145" s="89"/>
      <c r="D145"/>
      <c r="E145"/>
      <c r="F145"/>
      <c r="G145"/>
      <c r="H145" s="110"/>
      <c r="I145"/>
      <c r="J145"/>
      <c r="K145"/>
      <c r="L145"/>
      <c r="M145"/>
      <c r="N145"/>
      <c r="O145"/>
      <c r="P145"/>
    </row>
    <row r="146" spans="1:16" x14ac:dyDescent="0.25">
      <c r="A146" s="136" t="str">
        <f t="shared" si="5"/>
        <v/>
      </c>
      <c r="B146" s="136" t="str">
        <f t="shared" si="4"/>
        <v/>
      </c>
      <c r="C146" s="89"/>
      <c r="D146"/>
      <c r="E146"/>
      <c r="F146"/>
      <c r="G146"/>
      <c r="H146" s="110"/>
      <c r="I146"/>
      <c r="J146"/>
      <c r="K146"/>
      <c r="L146"/>
      <c r="M146"/>
      <c r="N146"/>
      <c r="O146"/>
      <c r="P146"/>
    </row>
    <row r="147" spans="1:16" x14ac:dyDescent="0.25">
      <c r="A147" s="136" t="str">
        <f t="shared" si="5"/>
        <v/>
      </c>
      <c r="B147" s="136" t="str">
        <f t="shared" si="4"/>
        <v/>
      </c>
      <c r="C147" s="89"/>
      <c r="D147"/>
      <c r="E147"/>
      <c r="F147"/>
      <c r="G147"/>
      <c r="H147" s="110"/>
      <c r="I147"/>
      <c r="J147"/>
      <c r="K147"/>
      <c r="L147"/>
      <c r="M147"/>
      <c r="N147"/>
      <c r="O147"/>
      <c r="P147"/>
    </row>
    <row r="148" spans="1:16" x14ac:dyDescent="0.25">
      <c r="A148" s="136" t="str">
        <f t="shared" si="5"/>
        <v/>
      </c>
      <c r="B148" s="136" t="str">
        <f t="shared" si="4"/>
        <v/>
      </c>
      <c r="C148" s="89"/>
      <c r="D148"/>
      <c r="E148"/>
      <c r="F148"/>
      <c r="G148"/>
      <c r="H148" s="110"/>
      <c r="I148"/>
      <c r="J148"/>
      <c r="K148"/>
      <c r="L148"/>
      <c r="M148"/>
      <c r="N148"/>
      <c r="O148"/>
      <c r="P148"/>
    </row>
    <row r="149" spans="1:16" x14ac:dyDescent="0.25">
      <c r="A149" s="136" t="str">
        <f t="shared" si="5"/>
        <v/>
      </c>
      <c r="B149" s="136" t="str">
        <f t="shared" si="4"/>
        <v/>
      </c>
      <c r="C149" s="89"/>
      <c r="D149"/>
      <c r="E149"/>
      <c r="F149"/>
      <c r="G149"/>
      <c r="H149" s="110"/>
      <c r="I149"/>
      <c r="J149"/>
      <c r="K149"/>
      <c r="L149"/>
      <c r="M149"/>
      <c r="N149"/>
      <c r="O149"/>
      <c r="P149"/>
    </row>
    <row r="150" spans="1:16" x14ac:dyDescent="0.25">
      <c r="A150" s="136" t="str">
        <f t="shared" si="5"/>
        <v/>
      </c>
      <c r="B150" s="136" t="str">
        <f t="shared" si="4"/>
        <v/>
      </c>
      <c r="C150" s="89"/>
      <c r="D150"/>
      <c r="E150"/>
      <c r="F150"/>
      <c r="G150"/>
      <c r="H150" s="110"/>
      <c r="I150"/>
      <c r="J150"/>
      <c r="K150"/>
      <c r="L150"/>
      <c r="M150"/>
      <c r="N150"/>
      <c r="O150"/>
      <c r="P150"/>
    </row>
    <row r="151" spans="1:16" x14ac:dyDescent="0.25">
      <c r="A151" s="136" t="str">
        <f t="shared" si="5"/>
        <v/>
      </c>
      <c r="B151" s="136" t="str">
        <f t="shared" si="4"/>
        <v/>
      </c>
      <c r="C151" s="89"/>
      <c r="D151"/>
      <c r="E151"/>
      <c r="F151"/>
      <c r="G151"/>
      <c r="H151" s="110"/>
      <c r="I151"/>
      <c r="J151"/>
      <c r="K151"/>
      <c r="L151"/>
      <c r="M151"/>
      <c r="N151"/>
      <c r="O151"/>
      <c r="P151"/>
    </row>
    <row r="152" spans="1:16" x14ac:dyDescent="0.25">
      <c r="A152" s="136" t="str">
        <f t="shared" si="5"/>
        <v/>
      </c>
      <c r="B152" s="136" t="str">
        <f t="shared" si="4"/>
        <v/>
      </c>
      <c r="C152" s="89"/>
      <c r="D152"/>
      <c r="E152"/>
      <c r="F152"/>
      <c r="G152"/>
      <c r="H152" s="110"/>
      <c r="I152"/>
      <c r="J152"/>
      <c r="K152"/>
      <c r="L152"/>
      <c r="M152"/>
      <c r="N152"/>
      <c r="O152"/>
      <c r="P152"/>
    </row>
    <row r="153" spans="1:16" x14ac:dyDescent="0.25">
      <c r="A153" s="136" t="str">
        <f t="shared" si="5"/>
        <v/>
      </c>
      <c r="B153" s="136" t="str">
        <f t="shared" si="4"/>
        <v/>
      </c>
      <c r="C153" s="89"/>
      <c r="D153"/>
      <c r="E153"/>
      <c r="F153"/>
      <c r="G153"/>
      <c r="H153" s="110"/>
      <c r="I153"/>
      <c r="J153"/>
      <c r="K153"/>
      <c r="L153"/>
      <c r="M153"/>
      <c r="N153"/>
      <c r="O153"/>
      <c r="P153"/>
    </row>
    <row r="154" spans="1:16" x14ac:dyDescent="0.25">
      <c r="A154" s="136" t="str">
        <f t="shared" si="5"/>
        <v/>
      </c>
      <c r="B154" s="136" t="str">
        <f t="shared" si="4"/>
        <v/>
      </c>
      <c r="C154" s="89"/>
      <c r="D154"/>
      <c r="E154"/>
      <c r="F154"/>
      <c r="G154"/>
      <c r="H154" s="110"/>
      <c r="I154"/>
      <c r="J154"/>
      <c r="K154"/>
      <c r="L154"/>
      <c r="M154"/>
      <c r="N154"/>
      <c r="O154"/>
      <c r="P154"/>
    </row>
    <row r="155" spans="1:16" x14ac:dyDescent="0.25">
      <c r="A155" s="136" t="str">
        <f t="shared" si="5"/>
        <v/>
      </c>
      <c r="B155" s="136" t="str">
        <f t="shared" si="4"/>
        <v/>
      </c>
      <c r="C155" s="89"/>
      <c r="D155"/>
      <c r="E155"/>
      <c r="F155"/>
      <c r="G155"/>
      <c r="H155" s="110"/>
      <c r="I155"/>
      <c r="J155"/>
      <c r="K155"/>
      <c r="L155"/>
      <c r="M155"/>
      <c r="N155"/>
      <c r="O155"/>
      <c r="P155"/>
    </row>
    <row r="156" spans="1:16" x14ac:dyDescent="0.25">
      <c r="A156" s="136" t="str">
        <f t="shared" si="5"/>
        <v/>
      </c>
      <c r="B156" s="136" t="str">
        <f t="shared" si="4"/>
        <v/>
      </c>
      <c r="C156" s="89"/>
      <c r="D156"/>
      <c r="E156"/>
      <c r="F156"/>
      <c r="G156"/>
      <c r="H156" s="110"/>
      <c r="I156"/>
      <c r="J156"/>
      <c r="K156"/>
      <c r="L156"/>
      <c r="M156"/>
      <c r="N156"/>
      <c r="O156"/>
      <c r="P156"/>
    </row>
    <row r="157" spans="1:16" x14ac:dyDescent="0.25">
      <c r="A157" s="136" t="str">
        <f t="shared" si="5"/>
        <v/>
      </c>
      <c r="B157" s="136" t="str">
        <f t="shared" si="4"/>
        <v/>
      </c>
      <c r="C157" s="89"/>
      <c r="D157"/>
      <c r="E157"/>
      <c r="F157"/>
      <c r="G157"/>
      <c r="H157" s="110"/>
      <c r="I157"/>
      <c r="J157"/>
      <c r="K157"/>
      <c r="L157"/>
      <c r="M157"/>
      <c r="N157"/>
      <c r="O157"/>
      <c r="P157"/>
    </row>
    <row r="158" spans="1:16" x14ac:dyDescent="0.25">
      <c r="A158" s="136" t="str">
        <f t="shared" si="5"/>
        <v/>
      </c>
      <c r="B158" s="136" t="str">
        <f t="shared" si="4"/>
        <v/>
      </c>
      <c r="C158" s="89"/>
      <c r="D158"/>
      <c r="E158"/>
      <c r="F158"/>
      <c r="G158"/>
      <c r="H158" s="110"/>
      <c r="I158"/>
      <c r="J158"/>
      <c r="K158"/>
      <c r="L158"/>
      <c r="M158"/>
      <c r="N158"/>
      <c r="O158"/>
      <c r="P158"/>
    </row>
    <row r="159" spans="1:16" x14ac:dyDescent="0.25">
      <c r="A159" s="136" t="str">
        <f t="shared" si="5"/>
        <v/>
      </c>
      <c r="B159" s="136" t="str">
        <f t="shared" si="4"/>
        <v/>
      </c>
      <c r="C159" s="89"/>
      <c r="D159"/>
      <c r="E159"/>
      <c r="F159"/>
      <c r="G159"/>
      <c r="H159" s="110"/>
      <c r="I159"/>
      <c r="J159"/>
      <c r="K159"/>
      <c r="L159"/>
      <c r="M159"/>
      <c r="N159"/>
      <c r="O159"/>
      <c r="P159"/>
    </row>
    <row r="160" spans="1:16" x14ac:dyDescent="0.25">
      <c r="A160" s="136" t="str">
        <f t="shared" si="5"/>
        <v/>
      </c>
      <c r="B160" s="136" t="str">
        <f t="shared" si="4"/>
        <v/>
      </c>
      <c r="C160" s="89"/>
      <c r="D160"/>
      <c r="E160"/>
      <c r="F160"/>
      <c r="G160"/>
      <c r="H160" s="110"/>
      <c r="I160"/>
      <c r="J160"/>
      <c r="K160"/>
      <c r="L160"/>
      <c r="M160"/>
      <c r="N160"/>
      <c r="O160"/>
      <c r="P160"/>
    </row>
    <row r="161" spans="1:16" x14ac:dyDescent="0.25">
      <c r="A161" s="136" t="str">
        <f t="shared" si="5"/>
        <v/>
      </c>
      <c r="B161" s="136" t="str">
        <f t="shared" si="4"/>
        <v/>
      </c>
      <c r="C161" s="89"/>
      <c r="D161"/>
      <c r="E161"/>
      <c r="F161"/>
      <c r="G161"/>
      <c r="H161" s="110"/>
      <c r="I161"/>
      <c r="J161"/>
      <c r="K161"/>
      <c r="L161"/>
      <c r="M161"/>
      <c r="N161"/>
      <c r="O161"/>
      <c r="P161"/>
    </row>
    <row r="162" spans="1:16" x14ac:dyDescent="0.25">
      <c r="A162" s="136" t="str">
        <f t="shared" si="5"/>
        <v/>
      </c>
      <c r="B162" s="136" t="str">
        <f t="shared" si="4"/>
        <v/>
      </c>
      <c r="C162" s="89"/>
      <c r="D162"/>
      <c r="E162"/>
      <c r="F162"/>
      <c r="G162"/>
      <c r="H162" s="110"/>
      <c r="I162"/>
      <c r="J162"/>
      <c r="K162"/>
      <c r="L162"/>
      <c r="M162"/>
      <c r="N162"/>
      <c r="O162"/>
      <c r="P162"/>
    </row>
    <row r="163" spans="1:16" x14ac:dyDescent="0.25">
      <c r="A163" s="136" t="str">
        <f t="shared" si="5"/>
        <v/>
      </c>
      <c r="B163" s="136" t="str">
        <f t="shared" si="4"/>
        <v/>
      </c>
      <c r="C163" s="89"/>
      <c r="D163"/>
      <c r="E163"/>
      <c r="F163"/>
      <c r="G163"/>
      <c r="H163" s="110"/>
      <c r="I163"/>
      <c r="J163"/>
      <c r="K163"/>
      <c r="L163"/>
      <c r="M163"/>
      <c r="N163"/>
      <c r="O163"/>
      <c r="P163"/>
    </row>
    <row r="164" spans="1:16" x14ac:dyDescent="0.25">
      <c r="A164" s="136" t="str">
        <f t="shared" si="5"/>
        <v/>
      </c>
      <c r="B164" s="136" t="str">
        <f t="shared" si="4"/>
        <v/>
      </c>
      <c r="C164" s="89"/>
      <c r="D164"/>
      <c r="E164"/>
      <c r="F164"/>
      <c r="G164"/>
      <c r="H164" s="110"/>
      <c r="I164"/>
      <c r="J164"/>
      <c r="K164"/>
      <c r="L164"/>
      <c r="M164"/>
      <c r="N164"/>
      <c r="O164"/>
      <c r="P164"/>
    </row>
    <row r="165" spans="1:16" x14ac:dyDescent="0.25">
      <c r="A165" s="136" t="str">
        <f t="shared" si="5"/>
        <v/>
      </c>
      <c r="B165" s="136" t="str">
        <f t="shared" si="4"/>
        <v/>
      </c>
      <c r="C165" s="89"/>
      <c r="D165"/>
      <c r="E165"/>
      <c r="F165"/>
      <c r="G165"/>
      <c r="H165" s="110"/>
      <c r="I165"/>
      <c r="J165"/>
      <c r="K165"/>
      <c r="L165"/>
      <c r="M165"/>
      <c r="N165"/>
      <c r="O165"/>
      <c r="P165"/>
    </row>
    <row r="166" spans="1:16" x14ac:dyDescent="0.25">
      <c r="A166" s="136" t="str">
        <f t="shared" si="5"/>
        <v/>
      </c>
      <c r="B166" s="136" t="str">
        <f t="shared" si="4"/>
        <v/>
      </c>
      <c r="C166" s="89"/>
      <c r="D166"/>
      <c r="E166"/>
      <c r="F166"/>
      <c r="G166"/>
      <c r="H166" s="110"/>
      <c r="I166"/>
      <c r="J166"/>
      <c r="K166"/>
      <c r="L166"/>
      <c r="M166"/>
      <c r="N166"/>
      <c r="O166"/>
      <c r="P166"/>
    </row>
    <row r="167" spans="1:16" x14ac:dyDescent="0.25">
      <c r="A167" s="136" t="str">
        <f t="shared" si="5"/>
        <v/>
      </c>
      <c r="B167" s="136" t="str">
        <f t="shared" si="4"/>
        <v/>
      </c>
      <c r="C167" s="89"/>
      <c r="D167"/>
      <c r="E167"/>
      <c r="F167"/>
      <c r="G167"/>
      <c r="H167" s="110"/>
      <c r="I167"/>
      <c r="J167"/>
      <c r="K167"/>
      <c r="L167"/>
      <c r="M167"/>
      <c r="N167"/>
      <c r="O167"/>
      <c r="P167"/>
    </row>
    <row r="168" spans="1:16" x14ac:dyDescent="0.25">
      <c r="A168" s="136" t="str">
        <f t="shared" si="5"/>
        <v/>
      </c>
      <c r="B168" s="136" t="str">
        <f t="shared" si="4"/>
        <v/>
      </c>
      <c r="C168" s="89"/>
      <c r="D168"/>
      <c r="E168"/>
      <c r="F168"/>
      <c r="G168"/>
      <c r="H168" s="110"/>
      <c r="I168"/>
      <c r="J168"/>
      <c r="K168"/>
      <c r="L168"/>
      <c r="M168"/>
      <c r="N168"/>
      <c r="O168"/>
      <c r="P168"/>
    </row>
    <row r="169" spans="1:16" x14ac:dyDescent="0.25">
      <c r="A169" s="136" t="str">
        <f t="shared" si="5"/>
        <v/>
      </c>
      <c r="B169" s="136" t="str">
        <f t="shared" si="4"/>
        <v/>
      </c>
      <c r="C169" s="89"/>
      <c r="D169"/>
      <c r="E169"/>
      <c r="F169"/>
      <c r="G169"/>
      <c r="H169" s="110"/>
      <c r="I169"/>
      <c r="J169"/>
      <c r="K169"/>
      <c r="L169"/>
      <c r="M169"/>
      <c r="N169"/>
      <c r="O169"/>
      <c r="P169"/>
    </row>
    <row r="170" spans="1:16" x14ac:dyDescent="0.25">
      <c r="A170" s="136" t="str">
        <f t="shared" si="5"/>
        <v/>
      </c>
      <c r="B170" s="136" t="str">
        <f t="shared" si="4"/>
        <v/>
      </c>
      <c r="C170" s="89"/>
      <c r="D170"/>
      <c r="E170"/>
      <c r="F170"/>
      <c r="G170"/>
      <c r="H170" s="110"/>
      <c r="I170"/>
      <c r="J170"/>
      <c r="K170"/>
      <c r="L170"/>
      <c r="M170"/>
      <c r="N170"/>
      <c r="O170"/>
      <c r="P170"/>
    </row>
    <row r="171" spans="1:16" x14ac:dyDescent="0.25">
      <c r="A171" s="136" t="str">
        <f t="shared" si="5"/>
        <v/>
      </c>
      <c r="B171" s="136" t="str">
        <f t="shared" si="4"/>
        <v/>
      </c>
      <c r="C171" s="89"/>
      <c r="D171"/>
      <c r="E171"/>
      <c r="F171"/>
      <c r="G171"/>
      <c r="H171" s="110"/>
      <c r="I171"/>
      <c r="J171"/>
      <c r="K171"/>
      <c r="L171"/>
      <c r="M171"/>
      <c r="N171"/>
      <c r="O171"/>
      <c r="P171"/>
    </row>
    <row r="172" spans="1:16" x14ac:dyDescent="0.25">
      <c r="A172" s="136" t="str">
        <f t="shared" si="5"/>
        <v/>
      </c>
      <c r="B172" s="136" t="str">
        <f t="shared" si="4"/>
        <v/>
      </c>
      <c r="C172" s="89"/>
      <c r="D172"/>
      <c r="E172"/>
      <c r="F172"/>
      <c r="G172"/>
      <c r="H172" s="110"/>
      <c r="I172"/>
      <c r="J172"/>
      <c r="K172"/>
      <c r="L172"/>
      <c r="M172"/>
      <c r="N172"/>
      <c r="O172"/>
      <c r="P172"/>
    </row>
    <row r="173" spans="1:16" x14ac:dyDescent="0.25">
      <c r="A173" s="136" t="str">
        <f t="shared" si="5"/>
        <v/>
      </c>
      <c r="B173" s="136" t="str">
        <f t="shared" si="4"/>
        <v/>
      </c>
      <c r="C173" s="89"/>
      <c r="D173"/>
      <c r="E173"/>
      <c r="F173"/>
      <c r="G173"/>
      <c r="H173" s="110"/>
      <c r="I173"/>
      <c r="J173"/>
      <c r="K173"/>
      <c r="L173"/>
      <c r="M173"/>
      <c r="N173"/>
      <c r="O173"/>
      <c r="P173"/>
    </row>
    <row r="174" spans="1:16" x14ac:dyDescent="0.25">
      <c r="A174" s="136" t="str">
        <f t="shared" si="5"/>
        <v/>
      </c>
      <c r="B174" s="136" t="str">
        <f t="shared" si="4"/>
        <v/>
      </c>
      <c r="C174" s="89"/>
      <c r="D174"/>
      <c r="E174"/>
      <c r="F174"/>
      <c r="G174"/>
      <c r="H174" s="110"/>
      <c r="I174"/>
      <c r="J174"/>
      <c r="K174"/>
      <c r="L174"/>
      <c r="M174"/>
      <c r="N174"/>
      <c r="O174"/>
      <c r="P174"/>
    </row>
    <row r="175" spans="1:16" x14ac:dyDescent="0.25">
      <c r="A175" s="136" t="str">
        <f t="shared" si="5"/>
        <v/>
      </c>
      <c r="B175" s="136" t="str">
        <f t="shared" si="4"/>
        <v/>
      </c>
      <c r="C175" s="89"/>
      <c r="D175"/>
      <c r="E175"/>
      <c r="F175"/>
      <c r="G175"/>
      <c r="H175" s="110"/>
      <c r="I175"/>
      <c r="J175"/>
      <c r="K175"/>
      <c r="L175"/>
      <c r="M175"/>
      <c r="N175"/>
      <c r="O175"/>
      <c r="P175"/>
    </row>
    <row r="176" spans="1:16" x14ac:dyDescent="0.25">
      <c r="A176" s="136" t="str">
        <f t="shared" si="5"/>
        <v/>
      </c>
      <c r="B176" s="136" t="str">
        <f t="shared" si="4"/>
        <v/>
      </c>
      <c r="C176" s="89"/>
      <c r="D176"/>
      <c r="E176"/>
      <c r="F176"/>
      <c r="G176"/>
      <c r="H176" s="110"/>
      <c r="I176"/>
      <c r="J176"/>
      <c r="K176"/>
      <c r="L176"/>
      <c r="M176"/>
      <c r="N176"/>
      <c r="O176"/>
      <c r="P176"/>
    </row>
    <row r="177" spans="1:16" x14ac:dyDescent="0.25">
      <c r="A177" s="136" t="str">
        <f t="shared" si="5"/>
        <v/>
      </c>
      <c r="B177" s="136" t="str">
        <f t="shared" si="4"/>
        <v/>
      </c>
      <c r="C177" s="89"/>
      <c r="D177"/>
      <c r="E177"/>
      <c r="F177"/>
      <c r="G177"/>
      <c r="H177" s="110"/>
      <c r="I177"/>
      <c r="J177"/>
      <c r="K177"/>
      <c r="L177"/>
      <c r="M177"/>
      <c r="N177"/>
      <c r="O177"/>
      <c r="P177"/>
    </row>
    <row r="178" spans="1:16" x14ac:dyDescent="0.25">
      <c r="A178" s="136" t="str">
        <f t="shared" si="5"/>
        <v/>
      </c>
      <c r="B178" s="136" t="str">
        <f t="shared" si="4"/>
        <v/>
      </c>
      <c r="C178" s="89"/>
      <c r="D178"/>
      <c r="E178"/>
      <c r="F178"/>
      <c r="G178"/>
      <c r="H178" s="110"/>
      <c r="I178"/>
      <c r="J178"/>
      <c r="K178"/>
      <c r="L178"/>
      <c r="M178"/>
      <c r="N178"/>
      <c r="O178"/>
      <c r="P178"/>
    </row>
    <row r="179" spans="1:16" x14ac:dyDescent="0.25">
      <c r="A179" s="136" t="str">
        <f t="shared" si="5"/>
        <v/>
      </c>
      <c r="B179" s="136" t="str">
        <f t="shared" si="4"/>
        <v/>
      </c>
      <c r="C179" s="89"/>
      <c r="D179"/>
      <c r="E179"/>
      <c r="F179"/>
      <c r="G179"/>
      <c r="H179" s="110"/>
      <c r="I179"/>
      <c r="J179"/>
      <c r="K179"/>
      <c r="L179"/>
      <c r="M179"/>
      <c r="N179"/>
      <c r="O179"/>
      <c r="P179"/>
    </row>
    <row r="180" spans="1:16" x14ac:dyDescent="0.25">
      <c r="A180" s="136" t="str">
        <f t="shared" si="5"/>
        <v/>
      </c>
      <c r="B180" s="136" t="str">
        <f t="shared" si="4"/>
        <v/>
      </c>
      <c r="C180" s="89"/>
      <c r="D180"/>
      <c r="E180"/>
      <c r="F180"/>
      <c r="G180"/>
      <c r="H180" s="110"/>
      <c r="I180"/>
      <c r="J180"/>
      <c r="K180"/>
      <c r="L180"/>
      <c r="M180"/>
      <c r="N180"/>
      <c r="O180"/>
      <c r="P180"/>
    </row>
    <row r="181" spans="1:16" x14ac:dyDescent="0.25">
      <c r="A181" s="136" t="str">
        <f t="shared" si="5"/>
        <v/>
      </c>
      <c r="B181" s="136" t="str">
        <f t="shared" si="4"/>
        <v/>
      </c>
      <c r="C181" s="89"/>
      <c r="D181"/>
      <c r="E181"/>
      <c r="F181"/>
      <c r="G181"/>
      <c r="H181" s="110"/>
      <c r="I181"/>
      <c r="J181"/>
      <c r="K181"/>
      <c r="L181"/>
      <c r="M181"/>
      <c r="N181"/>
      <c r="O181"/>
      <c r="P181"/>
    </row>
    <row r="182" spans="1:16" x14ac:dyDescent="0.25">
      <c r="A182" s="136" t="str">
        <f t="shared" si="5"/>
        <v/>
      </c>
      <c r="B182" s="136" t="str">
        <f t="shared" si="4"/>
        <v/>
      </c>
      <c r="C182" s="89"/>
      <c r="D182"/>
      <c r="E182"/>
      <c r="F182"/>
      <c r="G182"/>
      <c r="H182" s="110"/>
      <c r="I182"/>
      <c r="J182"/>
      <c r="K182"/>
      <c r="L182"/>
      <c r="M182"/>
      <c r="N182"/>
      <c r="O182"/>
      <c r="P182"/>
    </row>
    <row r="183" spans="1:16" x14ac:dyDescent="0.25">
      <c r="A183" s="136" t="str">
        <f t="shared" si="5"/>
        <v/>
      </c>
      <c r="B183" s="136" t="str">
        <f t="shared" si="4"/>
        <v/>
      </c>
      <c r="C183" s="89"/>
      <c r="D183"/>
      <c r="E183"/>
      <c r="F183"/>
      <c r="G183"/>
      <c r="H183" s="110"/>
      <c r="I183"/>
      <c r="J183"/>
      <c r="K183"/>
      <c r="L183"/>
      <c r="M183"/>
      <c r="N183"/>
      <c r="O183"/>
      <c r="P183"/>
    </row>
    <row r="184" spans="1:16" x14ac:dyDescent="0.25">
      <c r="A184" s="136" t="str">
        <f t="shared" si="5"/>
        <v/>
      </c>
      <c r="B184" s="136" t="str">
        <f t="shared" si="4"/>
        <v/>
      </c>
      <c r="C184" s="89"/>
      <c r="D184"/>
      <c r="E184"/>
      <c r="F184"/>
      <c r="G184"/>
      <c r="H184" s="110"/>
      <c r="I184"/>
      <c r="J184"/>
      <c r="K184"/>
      <c r="L184"/>
      <c r="M184"/>
      <c r="N184"/>
      <c r="O184"/>
      <c r="P184"/>
    </row>
    <row r="185" spans="1:16" x14ac:dyDescent="0.25">
      <c r="A185" s="136" t="str">
        <f t="shared" si="5"/>
        <v/>
      </c>
      <c r="B185" s="136" t="str">
        <f t="shared" si="4"/>
        <v/>
      </c>
      <c r="C185" s="89"/>
      <c r="D185"/>
      <c r="E185"/>
      <c r="F185"/>
      <c r="G185"/>
      <c r="H185" s="110"/>
      <c r="I185"/>
      <c r="J185"/>
      <c r="K185"/>
      <c r="L185"/>
      <c r="M185"/>
      <c r="N185"/>
      <c r="O185"/>
      <c r="P185"/>
    </row>
    <row r="186" spans="1:16" x14ac:dyDescent="0.25">
      <c r="A186" s="136" t="str">
        <f t="shared" si="5"/>
        <v/>
      </c>
      <c r="B186" s="136" t="str">
        <f t="shared" si="4"/>
        <v/>
      </c>
      <c r="C186" s="89"/>
      <c r="D186"/>
      <c r="E186"/>
      <c r="F186"/>
      <c r="G186"/>
      <c r="H186" s="110"/>
      <c r="I186"/>
      <c r="J186"/>
      <c r="K186"/>
      <c r="L186"/>
      <c r="M186"/>
      <c r="N186"/>
      <c r="O186"/>
      <c r="P186"/>
    </row>
    <row r="187" spans="1:16" x14ac:dyDescent="0.25">
      <c r="A187" s="136" t="str">
        <f t="shared" si="5"/>
        <v/>
      </c>
      <c r="B187" s="136" t="str">
        <f t="shared" si="4"/>
        <v/>
      </c>
      <c r="C187" s="89"/>
      <c r="D187"/>
      <c r="E187"/>
      <c r="F187"/>
      <c r="G187"/>
      <c r="H187" s="110"/>
      <c r="I187"/>
      <c r="J187"/>
      <c r="K187"/>
      <c r="L187"/>
      <c r="M187"/>
      <c r="N187"/>
      <c r="O187"/>
      <c r="P187"/>
    </row>
    <row r="188" spans="1:16" x14ac:dyDescent="0.25">
      <c r="A188" s="136" t="str">
        <f t="shared" si="5"/>
        <v/>
      </c>
      <c r="B188" s="136" t="str">
        <f t="shared" si="4"/>
        <v/>
      </c>
      <c r="C188" s="89"/>
      <c r="D188"/>
      <c r="E188"/>
      <c r="F188"/>
      <c r="G188"/>
      <c r="H188" s="110"/>
      <c r="I188"/>
      <c r="J188"/>
      <c r="K188"/>
      <c r="L188"/>
      <c r="M188"/>
      <c r="N188"/>
      <c r="O188"/>
      <c r="P188"/>
    </row>
    <row r="189" spans="1:16" x14ac:dyDescent="0.25">
      <c r="A189" s="136" t="str">
        <f t="shared" si="5"/>
        <v/>
      </c>
      <c r="B189" s="136" t="str">
        <f t="shared" si="4"/>
        <v/>
      </c>
      <c r="C189" s="89"/>
      <c r="D189"/>
      <c r="E189"/>
      <c r="F189"/>
      <c r="G189"/>
      <c r="H189" s="110"/>
      <c r="I189"/>
      <c r="J189"/>
      <c r="K189"/>
      <c r="L189"/>
      <c r="M189"/>
      <c r="N189"/>
      <c r="O189"/>
      <c r="P189"/>
    </row>
    <row r="190" spans="1:16" x14ac:dyDescent="0.25">
      <c r="A190" s="136" t="str">
        <f t="shared" si="5"/>
        <v/>
      </c>
      <c r="B190" s="136" t="str">
        <f t="shared" si="4"/>
        <v/>
      </c>
      <c r="C190" s="89"/>
      <c r="D190"/>
      <c r="E190"/>
      <c r="F190"/>
      <c r="G190"/>
      <c r="H190" s="110"/>
      <c r="I190"/>
      <c r="J190"/>
      <c r="K190"/>
      <c r="L190"/>
      <c r="M190"/>
      <c r="N190"/>
      <c r="O190"/>
      <c r="P190"/>
    </row>
    <row r="191" spans="1:16" x14ac:dyDescent="0.25">
      <c r="A191" s="136" t="str">
        <f t="shared" si="5"/>
        <v/>
      </c>
      <c r="B191" s="136" t="str">
        <f t="shared" si="4"/>
        <v/>
      </c>
      <c r="C191" s="89"/>
      <c r="D191"/>
      <c r="E191"/>
      <c r="F191"/>
      <c r="G191"/>
      <c r="H191" s="110"/>
      <c r="I191"/>
      <c r="J191"/>
      <c r="K191"/>
      <c r="L191"/>
      <c r="M191"/>
      <c r="N191"/>
      <c r="O191"/>
      <c r="P191"/>
    </row>
    <row r="192" spans="1:16" x14ac:dyDescent="0.25">
      <c r="A192" s="136" t="str">
        <f t="shared" si="5"/>
        <v/>
      </c>
      <c r="B192" s="136" t="str">
        <f t="shared" si="4"/>
        <v/>
      </c>
      <c r="C192" s="89"/>
      <c r="D192"/>
      <c r="E192"/>
      <c r="F192"/>
      <c r="G192"/>
      <c r="H192" s="110"/>
      <c r="I192"/>
      <c r="J192"/>
      <c r="K192"/>
      <c r="L192"/>
      <c r="M192"/>
      <c r="N192"/>
      <c r="O192"/>
      <c r="P192"/>
    </row>
    <row r="193" spans="1:16" x14ac:dyDescent="0.25">
      <c r="A193" s="136" t="str">
        <f t="shared" si="5"/>
        <v/>
      </c>
      <c r="B193" s="136" t="str">
        <f t="shared" si="4"/>
        <v/>
      </c>
      <c r="C193" s="89"/>
      <c r="D193"/>
      <c r="E193"/>
      <c r="F193"/>
      <c r="G193"/>
      <c r="H193" s="110"/>
      <c r="I193"/>
      <c r="J193"/>
      <c r="K193"/>
      <c r="L193"/>
      <c r="M193"/>
      <c r="N193"/>
      <c r="O193"/>
      <c r="P193"/>
    </row>
    <row r="194" spans="1:16" x14ac:dyDescent="0.25">
      <c r="A194" s="136" t="str">
        <f t="shared" si="5"/>
        <v/>
      </c>
      <c r="B194" s="136" t="str">
        <f t="shared" ref="B194:B257" si="6">D194&amp;F194</f>
        <v/>
      </c>
      <c r="C194" s="89"/>
      <c r="D194"/>
      <c r="E194"/>
      <c r="F194"/>
      <c r="G194"/>
      <c r="H194" s="110"/>
      <c r="I194"/>
      <c r="J194"/>
      <c r="K194"/>
      <c r="L194"/>
      <c r="M194"/>
      <c r="N194"/>
      <c r="O194"/>
      <c r="P194"/>
    </row>
    <row r="195" spans="1:16" x14ac:dyDescent="0.25">
      <c r="A195" s="136" t="str">
        <f t="shared" ref="A195:A258" si="7">IF(C195="","",A194+1)</f>
        <v/>
      </c>
      <c r="B195" s="136" t="str">
        <f t="shared" si="6"/>
        <v/>
      </c>
      <c r="C195" s="89"/>
      <c r="D195"/>
      <c r="E195"/>
      <c r="F195"/>
      <c r="G195"/>
      <c r="H195" s="110"/>
      <c r="I195"/>
      <c r="J195"/>
      <c r="K195"/>
      <c r="L195"/>
      <c r="M195"/>
      <c r="N195"/>
      <c r="O195"/>
      <c r="P195"/>
    </row>
    <row r="196" spans="1:16" x14ac:dyDescent="0.25">
      <c r="A196" s="136" t="str">
        <f t="shared" si="7"/>
        <v/>
      </c>
      <c r="B196" s="136" t="str">
        <f t="shared" si="6"/>
        <v/>
      </c>
      <c r="C196" s="89"/>
      <c r="D196"/>
      <c r="E196"/>
      <c r="F196"/>
      <c r="G196"/>
      <c r="H196" s="110"/>
      <c r="I196"/>
      <c r="J196"/>
      <c r="K196"/>
      <c r="L196"/>
      <c r="M196"/>
      <c r="N196"/>
      <c r="O196"/>
      <c r="P196"/>
    </row>
    <row r="197" spans="1:16" x14ac:dyDescent="0.25">
      <c r="A197" s="136" t="str">
        <f t="shared" si="7"/>
        <v/>
      </c>
      <c r="B197" s="136" t="str">
        <f t="shared" si="6"/>
        <v/>
      </c>
      <c r="C197" s="89"/>
      <c r="D197"/>
      <c r="E197"/>
      <c r="F197"/>
      <c r="G197"/>
      <c r="H197" s="110"/>
      <c r="I197"/>
      <c r="J197"/>
      <c r="K197"/>
      <c r="L197"/>
      <c r="M197"/>
      <c r="N197"/>
      <c r="O197"/>
      <c r="P197"/>
    </row>
    <row r="198" spans="1:16" x14ac:dyDescent="0.25">
      <c r="A198" s="136" t="str">
        <f t="shared" si="7"/>
        <v/>
      </c>
      <c r="B198" s="136" t="str">
        <f t="shared" si="6"/>
        <v/>
      </c>
      <c r="C198" s="89"/>
      <c r="D198"/>
      <c r="E198"/>
      <c r="F198"/>
      <c r="G198"/>
      <c r="H198" s="110"/>
      <c r="I198"/>
      <c r="J198"/>
      <c r="K198"/>
      <c r="L198"/>
      <c r="M198"/>
      <c r="N198"/>
      <c r="O198"/>
      <c r="P198"/>
    </row>
    <row r="199" spans="1:16" x14ac:dyDescent="0.25">
      <c r="A199" s="136" t="str">
        <f t="shared" si="7"/>
        <v/>
      </c>
      <c r="B199" s="136" t="str">
        <f t="shared" si="6"/>
        <v/>
      </c>
      <c r="C199" s="89"/>
      <c r="D199"/>
      <c r="E199"/>
      <c r="F199"/>
      <c r="G199"/>
      <c r="H199" s="110"/>
      <c r="I199"/>
      <c r="J199"/>
      <c r="K199"/>
      <c r="L199"/>
      <c r="M199"/>
      <c r="N199"/>
      <c r="O199"/>
      <c r="P199"/>
    </row>
    <row r="200" spans="1:16" x14ac:dyDescent="0.25">
      <c r="A200" s="136" t="str">
        <f t="shared" si="7"/>
        <v/>
      </c>
      <c r="B200" s="136" t="str">
        <f t="shared" si="6"/>
        <v/>
      </c>
      <c r="C200" s="89"/>
      <c r="D200"/>
      <c r="E200"/>
      <c r="F200"/>
      <c r="G200"/>
      <c r="H200" s="110"/>
      <c r="I200"/>
      <c r="J200"/>
      <c r="K200"/>
      <c r="L200"/>
      <c r="M200"/>
      <c r="N200"/>
      <c r="O200"/>
      <c r="P200"/>
    </row>
    <row r="201" spans="1:16" x14ac:dyDescent="0.25">
      <c r="A201" s="136" t="str">
        <f t="shared" si="7"/>
        <v/>
      </c>
      <c r="B201" s="136" t="str">
        <f t="shared" si="6"/>
        <v/>
      </c>
      <c r="C201" s="89"/>
      <c r="D201"/>
      <c r="E201"/>
      <c r="F201"/>
      <c r="G201"/>
      <c r="H201" s="110"/>
      <c r="I201"/>
      <c r="J201"/>
      <c r="K201"/>
      <c r="L201"/>
      <c r="M201"/>
      <c r="N201"/>
      <c r="O201"/>
      <c r="P201"/>
    </row>
    <row r="202" spans="1:16" x14ac:dyDescent="0.25">
      <c r="A202" s="136" t="str">
        <f t="shared" si="7"/>
        <v/>
      </c>
      <c r="B202" s="136" t="str">
        <f t="shared" si="6"/>
        <v/>
      </c>
      <c r="C202" s="89"/>
      <c r="D202"/>
      <c r="E202"/>
      <c r="F202"/>
      <c r="G202"/>
      <c r="H202" s="110"/>
      <c r="I202"/>
      <c r="J202"/>
      <c r="K202"/>
      <c r="L202"/>
      <c r="M202"/>
      <c r="N202"/>
      <c r="O202"/>
      <c r="P202"/>
    </row>
    <row r="203" spans="1:16" x14ac:dyDescent="0.25">
      <c r="A203" s="136" t="str">
        <f t="shared" si="7"/>
        <v/>
      </c>
      <c r="B203" s="136" t="str">
        <f t="shared" si="6"/>
        <v/>
      </c>
      <c r="C203" s="89"/>
      <c r="D203"/>
      <c r="E203"/>
      <c r="F203"/>
      <c r="G203"/>
      <c r="H203" s="110"/>
      <c r="I203"/>
      <c r="J203"/>
      <c r="K203"/>
      <c r="L203"/>
      <c r="M203"/>
      <c r="N203"/>
      <c r="O203"/>
      <c r="P203"/>
    </row>
    <row r="204" spans="1:16" x14ac:dyDescent="0.25">
      <c r="A204" s="136" t="str">
        <f t="shared" si="7"/>
        <v/>
      </c>
      <c r="B204" s="136" t="str">
        <f t="shared" si="6"/>
        <v/>
      </c>
      <c r="C204" s="89"/>
      <c r="D204"/>
      <c r="E204"/>
      <c r="F204"/>
      <c r="G204"/>
      <c r="H204" s="110"/>
      <c r="I204"/>
      <c r="J204"/>
      <c r="K204"/>
      <c r="L204"/>
      <c r="M204"/>
      <c r="N204"/>
      <c r="O204"/>
      <c r="P204"/>
    </row>
    <row r="205" spans="1:16" x14ac:dyDescent="0.25">
      <c r="A205" s="136" t="str">
        <f t="shared" si="7"/>
        <v/>
      </c>
      <c r="B205" s="136" t="str">
        <f t="shared" si="6"/>
        <v/>
      </c>
      <c r="C205" s="89"/>
      <c r="D205"/>
      <c r="E205"/>
      <c r="F205"/>
      <c r="G205"/>
      <c r="H205" s="110"/>
      <c r="I205"/>
      <c r="J205"/>
      <c r="K205"/>
      <c r="L205"/>
      <c r="M205"/>
      <c r="N205"/>
      <c r="O205"/>
      <c r="P205"/>
    </row>
    <row r="206" spans="1:16" x14ac:dyDescent="0.25">
      <c r="A206" s="136" t="str">
        <f t="shared" si="7"/>
        <v/>
      </c>
      <c r="B206" s="136" t="str">
        <f t="shared" si="6"/>
        <v/>
      </c>
      <c r="C206" s="89"/>
      <c r="D206"/>
      <c r="E206"/>
      <c r="F206"/>
      <c r="G206"/>
      <c r="H206" s="110"/>
      <c r="I206"/>
      <c r="J206"/>
      <c r="K206"/>
      <c r="L206"/>
      <c r="M206"/>
      <c r="N206"/>
      <c r="O206"/>
      <c r="P206"/>
    </row>
    <row r="207" spans="1:16" x14ac:dyDescent="0.25">
      <c r="A207" s="136" t="str">
        <f t="shared" si="7"/>
        <v/>
      </c>
      <c r="B207" s="136" t="str">
        <f t="shared" si="6"/>
        <v/>
      </c>
      <c r="C207" s="89"/>
      <c r="D207"/>
      <c r="E207"/>
      <c r="F207"/>
      <c r="G207"/>
      <c r="H207" s="110"/>
      <c r="I207"/>
      <c r="J207"/>
      <c r="K207"/>
      <c r="L207"/>
      <c r="M207"/>
      <c r="N207"/>
      <c r="O207"/>
      <c r="P207"/>
    </row>
    <row r="208" spans="1:16" x14ac:dyDescent="0.25">
      <c r="A208" s="136" t="str">
        <f t="shared" si="7"/>
        <v/>
      </c>
      <c r="B208" s="136" t="str">
        <f t="shared" si="6"/>
        <v/>
      </c>
      <c r="C208" s="89"/>
      <c r="D208"/>
      <c r="E208"/>
      <c r="F208"/>
      <c r="G208"/>
      <c r="H208" s="110"/>
      <c r="I208"/>
      <c r="J208"/>
      <c r="K208"/>
      <c r="L208"/>
      <c r="M208"/>
      <c r="N208"/>
      <c r="O208"/>
      <c r="P208"/>
    </row>
    <row r="209" spans="1:16" x14ac:dyDescent="0.25">
      <c r="A209" s="136" t="str">
        <f t="shared" si="7"/>
        <v/>
      </c>
      <c r="B209" s="136" t="str">
        <f t="shared" si="6"/>
        <v/>
      </c>
      <c r="C209" s="89"/>
      <c r="D209"/>
      <c r="E209"/>
      <c r="F209"/>
      <c r="G209"/>
      <c r="H209" s="110"/>
      <c r="I209"/>
      <c r="J209"/>
      <c r="K209"/>
      <c r="L209"/>
      <c r="M209"/>
      <c r="N209"/>
      <c r="O209"/>
      <c r="P209"/>
    </row>
    <row r="210" spans="1:16" x14ac:dyDescent="0.25">
      <c r="A210" s="136" t="str">
        <f t="shared" si="7"/>
        <v/>
      </c>
      <c r="B210" s="136" t="str">
        <f t="shared" si="6"/>
        <v/>
      </c>
      <c r="C210" s="89"/>
      <c r="D210"/>
      <c r="E210"/>
      <c r="F210"/>
      <c r="G210"/>
      <c r="H210" s="110"/>
      <c r="I210"/>
      <c r="J210"/>
      <c r="K210"/>
      <c r="L210"/>
      <c r="M210"/>
      <c r="N210"/>
      <c r="O210"/>
      <c r="P210"/>
    </row>
    <row r="211" spans="1:16" x14ac:dyDescent="0.25">
      <c r="A211" s="136" t="str">
        <f t="shared" si="7"/>
        <v/>
      </c>
      <c r="B211" s="136" t="str">
        <f t="shared" si="6"/>
        <v/>
      </c>
      <c r="C211" s="89"/>
      <c r="D211"/>
      <c r="E211"/>
      <c r="F211"/>
      <c r="G211"/>
      <c r="H211" s="110"/>
      <c r="I211"/>
      <c r="J211"/>
      <c r="K211"/>
      <c r="L211"/>
      <c r="M211"/>
      <c r="N211"/>
      <c r="O211"/>
      <c r="P211"/>
    </row>
    <row r="212" spans="1:16" x14ac:dyDescent="0.25">
      <c r="A212" s="136" t="str">
        <f t="shared" si="7"/>
        <v/>
      </c>
      <c r="B212" s="136" t="str">
        <f t="shared" si="6"/>
        <v/>
      </c>
      <c r="C212" s="89"/>
      <c r="D212"/>
      <c r="E212"/>
      <c r="F212"/>
      <c r="G212"/>
      <c r="H212" s="110"/>
      <c r="I212"/>
      <c r="J212"/>
      <c r="K212"/>
      <c r="L212"/>
      <c r="M212"/>
      <c r="N212"/>
      <c r="O212"/>
      <c r="P212"/>
    </row>
    <row r="213" spans="1:16" x14ac:dyDescent="0.25">
      <c r="A213" s="136" t="str">
        <f t="shared" si="7"/>
        <v/>
      </c>
      <c r="B213" s="136" t="str">
        <f t="shared" si="6"/>
        <v/>
      </c>
      <c r="C213" s="89"/>
      <c r="D213"/>
      <c r="E213"/>
      <c r="F213"/>
      <c r="G213"/>
      <c r="H213" s="110"/>
      <c r="I213"/>
      <c r="J213"/>
      <c r="K213"/>
      <c r="L213"/>
      <c r="M213"/>
      <c r="N213"/>
      <c r="O213"/>
      <c r="P213"/>
    </row>
    <row r="214" spans="1:16" x14ac:dyDescent="0.25">
      <c r="A214" s="136" t="str">
        <f t="shared" si="7"/>
        <v/>
      </c>
      <c r="B214" s="136" t="str">
        <f t="shared" si="6"/>
        <v/>
      </c>
      <c r="C214" s="89"/>
      <c r="D214"/>
      <c r="E214"/>
      <c r="F214"/>
      <c r="G214"/>
      <c r="H214" s="110"/>
      <c r="I214"/>
      <c r="J214"/>
      <c r="K214"/>
      <c r="L214"/>
      <c r="M214"/>
      <c r="N214"/>
      <c r="O214"/>
      <c r="P214"/>
    </row>
    <row r="215" spans="1:16" x14ac:dyDescent="0.25">
      <c r="A215" s="136" t="str">
        <f t="shared" si="7"/>
        <v/>
      </c>
      <c r="B215" s="136" t="str">
        <f t="shared" si="6"/>
        <v/>
      </c>
      <c r="C215" s="89"/>
      <c r="D215"/>
      <c r="E215"/>
      <c r="F215"/>
      <c r="G215"/>
      <c r="H215" s="110"/>
      <c r="I215"/>
      <c r="J215"/>
      <c r="K215"/>
      <c r="L215"/>
      <c r="M215"/>
      <c r="N215"/>
      <c r="O215"/>
      <c r="P215"/>
    </row>
    <row r="216" spans="1:16" x14ac:dyDescent="0.25">
      <c r="A216" s="136" t="str">
        <f t="shared" si="7"/>
        <v/>
      </c>
      <c r="B216" s="136" t="str">
        <f t="shared" si="6"/>
        <v/>
      </c>
      <c r="C216" s="89"/>
      <c r="D216"/>
      <c r="E216"/>
      <c r="F216"/>
      <c r="G216"/>
      <c r="H216" s="110"/>
      <c r="I216"/>
      <c r="J216"/>
      <c r="K216"/>
      <c r="L216"/>
      <c r="M216"/>
      <c r="N216"/>
      <c r="O216"/>
      <c r="P216"/>
    </row>
    <row r="217" spans="1:16" x14ac:dyDescent="0.25">
      <c r="A217" s="136" t="str">
        <f t="shared" si="7"/>
        <v/>
      </c>
      <c r="B217" s="136" t="str">
        <f t="shared" si="6"/>
        <v/>
      </c>
      <c r="C217" s="89"/>
      <c r="D217"/>
      <c r="E217"/>
      <c r="F217"/>
      <c r="G217"/>
      <c r="H217" s="110"/>
      <c r="I217"/>
      <c r="J217"/>
      <c r="K217"/>
      <c r="L217"/>
      <c r="M217"/>
      <c r="N217"/>
      <c r="O217"/>
      <c r="P217"/>
    </row>
    <row r="218" spans="1:16" x14ac:dyDescent="0.25">
      <c r="A218" s="136" t="str">
        <f t="shared" si="7"/>
        <v/>
      </c>
      <c r="B218" s="136" t="str">
        <f t="shared" si="6"/>
        <v/>
      </c>
      <c r="C218" s="89"/>
      <c r="D218"/>
      <c r="E218"/>
      <c r="F218"/>
      <c r="G218"/>
      <c r="H218" s="110"/>
      <c r="I218"/>
      <c r="J218"/>
      <c r="K218"/>
      <c r="L218"/>
      <c r="M218"/>
      <c r="N218"/>
      <c r="O218"/>
      <c r="P218"/>
    </row>
    <row r="219" spans="1:16" x14ac:dyDescent="0.25">
      <c r="A219" s="136" t="str">
        <f t="shared" si="7"/>
        <v/>
      </c>
      <c r="B219" s="136" t="str">
        <f t="shared" si="6"/>
        <v/>
      </c>
      <c r="C219" s="89"/>
      <c r="D219"/>
      <c r="E219"/>
      <c r="F219"/>
      <c r="G219"/>
      <c r="H219" s="110"/>
      <c r="I219"/>
      <c r="J219"/>
      <c r="K219"/>
      <c r="L219"/>
      <c r="M219"/>
      <c r="N219"/>
      <c r="O219"/>
      <c r="P219"/>
    </row>
    <row r="220" spans="1:16" x14ac:dyDescent="0.25">
      <c r="A220" s="136" t="str">
        <f t="shared" si="7"/>
        <v/>
      </c>
      <c r="B220" s="136" t="str">
        <f t="shared" si="6"/>
        <v/>
      </c>
      <c r="C220" s="89"/>
      <c r="D220"/>
      <c r="E220"/>
      <c r="F220"/>
      <c r="G220"/>
      <c r="H220" s="110"/>
      <c r="I220"/>
      <c r="J220"/>
      <c r="K220"/>
      <c r="L220"/>
      <c r="M220"/>
      <c r="N220"/>
      <c r="O220"/>
      <c r="P220"/>
    </row>
    <row r="221" spans="1:16" x14ac:dyDescent="0.25">
      <c r="A221" s="136" t="str">
        <f t="shared" si="7"/>
        <v/>
      </c>
      <c r="B221" s="136" t="str">
        <f t="shared" si="6"/>
        <v/>
      </c>
      <c r="C221" s="89"/>
      <c r="D221"/>
      <c r="E221"/>
      <c r="F221"/>
      <c r="G221"/>
      <c r="H221" s="110"/>
      <c r="I221"/>
      <c r="J221"/>
      <c r="K221"/>
      <c r="L221"/>
      <c r="M221"/>
      <c r="N221"/>
      <c r="O221"/>
      <c r="P221"/>
    </row>
    <row r="222" spans="1:16" x14ac:dyDescent="0.25">
      <c r="A222" s="136" t="str">
        <f t="shared" si="7"/>
        <v/>
      </c>
      <c r="B222" s="136" t="str">
        <f t="shared" si="6"/>
        <v/>
      </c>
      <c r="C222" s="89"/>
      <c r="D222"/>
      <c r="E222"/>
      <c r="F222"/>
      <c r="G222"/>
      <c r="H222" s="110"/>
      <c r="I222"/>
      <c r="J222"/>
      <c r="K222"/>
      <c r="L222"/>
      <c r="M222"/>
      <c r="N222"/>
      <c r="O222"/>
      <c r="P222"/>
    </row>
    <row r="223" spans="1:16" x14ac:dyDescent="0.25">
      <c r="A223" s="136" t="str">
        <f t="shared" si="7"/>
        <v/>
      </c>
      <c r="B223" s="136" t="str">
        <f t="shared" si="6"/>
        <v/>
      </c>
      <c r="C223" s="89"/>
      <c r="D223"/>
      <c r="E223"/>
      <c r="F223"/>
      <c r="G223"/>
      <c r="H223" s="110"/>
      <c r="I223"/>
      <c r="J223"/>
      <c r="K223"/>
      <c r="L223"/>
      <c r="M223"/>
      <c r="N223"/>
      <c r="O223"/>
      <c r="P223"/>
    </row>
    <row r="224" spans="1:16" x14ac:dyDescent="0.25">
      <c r="A224" s="136" t="str">
        <f t="shared" si="7"/>
        <v/>
      </c>
      <c r="B224" s="136" t="str">
        <f t="shared" si="6"/>
        <v/>
      </c>
      <c r="C224" s="89"/>
      <c r="D224"/>
      <c r="E224"/>
      <c r="F224"/>
      <c r="G224"/>
      <c r="H224" s="110"/>
      <c r="I224"/>
      <c r="J224"/>
      <c r="K224"/>
      <c r="L224"/>
      <c r="M224"/>
      <c r="N224"/>
      <c r="O224"/>
      <c r="P224"/>
    </row>
    <row r="225" spans="1:16" x14ac:dyDescent="0.25">
      <c r="A225" s="136" t="str">
        <f t="shared" si="7"/>
        <v/>
      </c>
      <c r="B225" s="136" t="str">
        <f t="shared" si="6"/>
        <v/>
      </c>
      <c r="C225" s="89"/>
      <c r="D225"/>
      <c r="E225"/>
      <c r="F225"/>
      <c r="G225"/>
      <c r="H225" s="110"/>
      <c r="I225"/>
      <c r="J225"/>
      <c r="K225"/>
      <c r="L225"/>
      <c r="M225"/>
      <c r="N225"/>
      <c r="O225"/>
      <c r="P225"/>
    </row>
    <row r="226" spans="1:16" x14ac:dyDescent="0.25">
      <c r="A226" s="136" t="str">
        <f t="shared" si="7"/>
        <v/>
      </c>
      <c r="B226" s="136" t="str">
        <f t="shared" si="6"/>
        <v/>
      </c>
      <c r="C226" s="89"/>
      <c r="D226"/>
      <c r="E226"/>
      <c r="F226"/>
      <c r="G226"/>
      <c r="H226" s="110"/>
      <c r="I226"/>
      <c r="J226"/>
      <c r="K226"/>
      <c r="L226"/>
      <c r="M226"/>
      <c r="N226"/>
      <c r="O226"/>
      <c r="P226"/>
    </row>
    <row r="227" spans="1:16" x14ac:dyDescent="0.25">
      <c r="A227" s="136" t="str">
        <f t="shared" si="7"/>
        <v/>
      </c>
      <c r="B227" s="136" t="str">
        <f t="shared" si="6"/>
        <v/>
      </c>
      <c r="C227" s="89"/>
      <c r="D227"/>
      <c r="E227"/>
      <c r="F227"/>
      <c r="G227"/>
      <c r="H227" s="110"/>
      <c r="I227"/>
      <c r="J227"/>
      <c r="K227"/>
      <c r="L227"/>
      <c r="M227"/>
      <c r="N227"/>
      <c r="O227"/>
      <c r="P227"/>
    </row>
    <row r="228" spans="1:16" x14ac:dyDescent="0.25">
      <c r="A228" s="136" t="str">
        <f t="shared" si="7"/>
        <v/>
      </c>
      <c r="B228" s="136" t="str">
        <f t="shared" si="6"/>
        <v/>
      </c>
      <c r="C228" s="89"/>
      <c r="D228"/>
      <c r="E228"/>
      <c r="F228"/>
      <c r="G228"/>
      <c r="H228" s="110"/>
      <c r="I228"/>
      <c r="J228"/>
      <c r="K228"/>
      <c r="L228"/>
      <c r="M228"/>
      <c r="N228"/>
      <c r="O228"/>
      <c r="P228"/>
    </row>
    <row r="229" spans="1:16" x14ac:dyDescent="0.25">
      <c r="A229" s="136" t="str">
        <f t="shared" si="7"/>
        <v/>
      </c>
      <c r="B229" s="136" t="str">
        <f t="shared" si="6"/>
        <v/>
      </c>
      <c r="C229" s="89"/>
      <c r="D229"/>
      <c r="E229"/>
      <c r="F229"/>
      <c r="G229"/>
      <c r="H229" s="110"/>
      <c r="I229"/>
      <c r="J229"/>
      <c r="K229"/>
      <c r="L229"/>
      <c r="M229"/>
      <c r="N229"/>
      <c r="O229"/>
      <c r="P229"/>
    </row>
    <row r="230" spans="1:16" x14ac:dyDescent="0.25">
      <c r="A230" s="136" t="str">
        <f t="shared" si="7"/>
        <v/>
      </c>
      <c r="B230" s="136" t="str">
        <f t="shared" si="6"/>
        <v/>
      </c>
      <c r="C230" s="89"/>
      <c r="D230"/>
      <c r="E230"/>
      <c r="F230"/>
      <c r="G230"/>
      <c r="H230" s="110"/>
      <c r="I230"/>
      <c r="J230"/>
      <c r="K230"/>
      <c r="L230"/>
      <c r="M230"/>
      <c r="N230"/>
      <c r="O230"/>
      <c r="P230"/>
    </row>
    <row r="231" spans="1:16" x14ac:dyDescent="0.25">
      <c r="A231" s="136" t="str">
        <f t="shared" si="7"/>
        <v/>
      </c>
      <c r="B231" s="136" t="str">
        <f t="shared" si="6"/>
        <v/>
      </c>
      <c r="C231" s="89"/>
      <c r="D231"/>
      <c r="E231"/>
      <c r="F231"/>
      <c r="G231"/>
      <c r="H231" s="110"/>
      <c r="I231"/>
      <c r="J231"/>
      <c r="K231"/>
      <c r="L231"/>
      <c r="M231"/>
      <c r="N231"/>
      <c r="O231"/>
      <c r="P231"/>
    </row>
    <row r="232" spans="1:16" x14ac:dyDescent="0.25">
      <c r="A232" s="136" t="str">
        <f t="shared" si="7"/>
        <v/>
      </c>
      <c r="B232" s="136" t="str">
        <f t="shared" si="6"/>
        <v/>
      </c>
      <c r="C232" s="89"/>
      <c r="D232"/>
      <c r="E232"/>
      <c r="F232"/>
      <c r="G232"/>
      <c r="H232" s="110"/>
      <c r="I232"/>
      <c r="J232"/>
      <c r="K232"/>
      <c r="L232"/>
      <c r="M232"/>
      <c r="N232"/>
      <c r="O232"/>
      <c r="P232"/>
    </row>
    <row r="233" spans="1:16" x14ac:dyDescent="0.25">
      <c r="A233" s="136" t="str">
        <f t="shared" si="7"/>
        <v/>
      </c>
      <c r="B233" s="136" t="str">
        <f t="shared" si="6"/>
        <v/>
      </c>
      <c r="C233" s="89"/>
      <c r="D233"/>
      <c r="E233"/>
      <c r="F233"/>
      <c r="G233"/>
      <c r="H233" s="110"/>
      <c r="I233"/>
      <c r="J233"/>
      <c r="K233"/>
      <c r="L233"/>
      <c r="M233"/>
      <c r="N233"/>
      <c r="O233"/>
      <c r="P233"/>
    </row>
    <row r="234" spans="1:16" x14ac:dyDescent="0.25">
      <c r="A234" s="136" t="str">
        <f t="shared" si="7"/>
        <v/>
      </c>
      <c r="B234" s="136" t="str">
        <f t="shared" si="6"/>
        <v/>
      </c>
      <c r="C234" s="89"/>
      <c r="D234"/>
      <c r="E234"/>
      <c r="F234"/>
      <c r="G234"/>
      <c r="H234" s="110"/>
      <c r="I234"/>
      <c r="J234"/>
      <c r="K234"/>
      <c r="L234"/>
      <c r="M234"/>
      <c r="N234"/>
      <c r="O234"/>
      <c r="P234"/>
    </row>
    <row r="235" spans="1:16" x14ac:dyDescent="0.25">
      <c r="A235" s="136" t="str">
        <f t="shared" si="7"/>
        <v/>
      </c>
      <c r="B235" s="136" t="str">
        <f t="shared" si="6"/>
        <v/>
      </c>
      <c r="C235" s="89"/>
      <c r="D235"/>
      <c r="E235"/>
      <c r="F235"/>
      <c r="G235"/>
      <c r="H235" s="110"/>
      <c r="I235"/>
      <c r="J235"/>
      <c r="K235"/>
      <c r="L235"/>
      <c r="M235"/>
      <c r="N235"/>
      <c r="O235"/>
      <c r="P235"/>
    </row>
    <row r="236" spans="1:16" x14ac:dyDescent="0.25">
      <c r="A236" s="136" t="str">
        <f t="shared" si="7"/>
        <v/>
      </c>
      <c r="B236" s="136" t="str">
        <f t="shared" si="6"/>
        <v/>
      </c>
      <c r="C236" s="89"/>
      <c r="D236"/>
      <c r="E236"/>
      <c r="F236"/>
      <c r="G236"/>
      <c r="H236" s="110"/>
      <c r="I236"/>
      <c r="J236"/>
      <c r="K236"/>
      <c r="L236"/>
      <c r="M236"/>
      <c r="N236"/>
      <c r="O236"/>
      <c r="P236"/>
    </row>
    <row r="237" spans="1:16" x14ac:dyDescent="0.25">
      <c r="A237" s="136" t="str">
        <f t="shared" si="7"/>
        <v/>
      </c>
      <c r="B237" s="136" t="str">
        <f t="shared" si="6"/>
        <v/>
      </c>
      <c r="C237" s="89"/>
      <c r="D237"/>
      <c r="E237"/>
      <c r="F237"/>
      <c r="G237"/>
      <c r="H237" s="110"/>
      <c r="I237"/>
      <c r="J237"/>
      <c r="K237"/>
      <c r="L237"/>
      <c r="M237"/>
      <c r="N237"/>
      <c r="O237"/>
      <c r="P237"/>
    </row>
    <row r="238" spans="1:16" x14ac:dyDescent="0.25">
      <c r="A238" s="136" t="str">
        <f t="shared" si="7"/>
        <v/>
      </c>
      <c r="B238" s="136" t="str">
        <f t="shared" si="6"/>
        <v/>
      </c>
      <c r="C238" s="89"/>
      <c r="D238"/>
      <c r="E238"/>
      <c r="F238"/>
      <c r="G238"/>
      <c r="H238" s="110"/>
      <c r="I238"/>
      <c r="J238"/>
      <c r="K238"/>
      <c r="L238"/>
      <c r="M238"/>
      <c r="N238"/>
      <c r="O238"/>
      <c r="P238"/>
    </row>
    <row r="239" spans="1:16" x14ac:dyDescent="0.25">
      <c r="A239" s="136" t="str">
        <f t="shared" si="7"/>
        <v/>
      </c>
      <c r="B239" s="136" t="str">
        <f t="shared" si="6"/>
        <v/>
      </c>
      <c r="C239" s="89"/>
      <c r="D239"/>
      <c r="E239"/>
      <c r="F239"/>
      <c r="G239"/>
      <c r="H239" s="110"/>
      <c r="I239"/>
      <c r="J239"/>
      <c r="K239"/>
      <c r="L239"/>
      <c r="M239"/>
      <c r="N239"/>
      <c r="O239"/>
      <c r="P239"/>
    </row>
    <row r="240" spans="1:16" x14ac:dyDescent="0.25">
      <c r="A240" s="136" t="str">
        <f t="shared" si="7"/>
        <v/>
      </c>
      <c r="B240" s="136" t="str">
        <f t="shared" si="6"/>
        <v/>
      </c>
      <c r="C240" s="89"/>
      <c r="D240"/>
      <c r="E240"/>
      <c r="F240"/>
      <c r="G240"/>
      <c r="H240" s="110"/>
      <c r="I240"/>
      <c r="J240"/>
      <c r="K240"/>
      <c r="L240"/>
      <c r="M240"/>
      <c r="N240"/>
      <c r="O240"/>
      <c r="P240"/>
    </row>
    <row r="241" spans="1:16" x14ac:dyDescent="0.25">
      <c r="A241" s="136" t="str">
        <f t="shared" si="7"/>
        <v/>
      </c>
      <c r="B241" s="136" t="str">
        <f t="shared" si="6"/>
        <v/>
      </c>
      <c r="C241" s="89"/>
      <c r="D241"/>
      <c r="E241"/>
      <c r="F241"/>
      <c r="G241"/>
      <c r="H241" s="110"/>
      <c r="I241"/>
      <c r="J241"/>
      <c r="K241"/>
      <c r="L241"/>
      <c r="M241"/>
      <c r="N241"/>
      <c r="O241"/>
      <c r="P241"/>
    </row>
    <row r="242" spans="1:16" x14ac:dyDescent="0.25">
      <c r="A242" s="136" t="str">
        <f t="shared" si="7"/>
        <v/>
      </c>
      <c r="B242" s="136" t="str">
        <f t="shared" si="6"/>
        <v/>
      </c>
      <c r="C242" s="89"/>
      <c r="D242"/>
      <c r="E242"/>
      <c r="F242"/>
      <c r="G242"/>
      <c r="H242" s="110"/>
      <c r="I242"/>
      <c r="J242"/>
      <c r="K242"/>
      <c r="L242"/>
      <c r="M242"/>
      <c r="N242"/>
      <c r="O242"/>
      <c r="P242"/>
    </row>
    <row r="243" spans="1:16" x14ac:dyDescent="0.25">
      <c r="A243" s="136" t="str">
        <f t="shared" si="7"/>
        <v/>
      </c>
      <c r="B243" s="136" t="str">
        <f t="shared" si="6"/>
        <v/>
      </c>
      <c r="C243" s="89"/>
      <c r="D243"/>
      <c r="E243"/>
      <c r="F243"/>
      <c r="G243"/>
      <c r="H243" s="110"/>
      <c r="I243"/>
      <c r="J243"/>
      <c r="K243"/>
      <c r="L243"/>
      <c r="M243"/>
      <c r="N243"/>
      <c r="O243"/>
      <c r="P243"/>
    </row>
    <row r="244" spans="1:16" x14ac:dyDescent="0.25">
      <c r="A244" s="136" t="str">
        <f t="shared" si="7"/>
        <v/>
      </c>
      <c r="B244" s="136" t="str">
        <f t="shared" si="6"/>
        <v/>
      </c>
      <c r="C244" s="89"/>
      <c r="D244"/>
      <c r="E244"/>
      <c r="F244"/>
      <c r="G244"/>
      <c r="H244" s="110"/>
      <c r="I244"/>
      <c r="J244"/>
      <c r="K244"/>
      <c r="L244"/>
      <c r="M244"/>
      <c r="N244"/>
      <c r="O244"/>
      <c r="P244"/>
    </row>
    <row r="245" spans="1:16" x14ac:dyDescent="0.25">
      <c r="A245" s="136" t="str">
        <f t="shared" si="7"/>
        <v/>
      </c>
      <c r="B245" s="136" t="str">
        <f t="shared" si="6"/>
        <v/>
      </c>
      <c r="C245" s="89"/>
      <c r="D245"/>
      <c r="E245"/>
      <c r="F245"/>
      <c r="G245"/>
      <c r="H245" s="110"/>
      <c r="I245"/>
      <c r="J245"/>
      <c r="K245"/>
      <c r="L245"/>
      <c r="M245"/>
      <c r="N245"/>
      <c r="O245"/>
      <c r="P245"/>
    </row>
    <row r="246" spans="1:16" x14ac:dyDescent="0.25">
      <c r="A246" s="136" t="str">
        <f t="shared" si="7"/>
        <v/>
      </c>
      <c r="B246" s="136" t="str">
        <f t="shared" si="6"/>
        <v/>
      </c>
      <c r="C246" s="89"/>
      <c r="D246"/>
      <c r="E246"/>
      <c r="F246"/>
      <c r="G246"/>
      <c r="H246" s="110"/>
      <c r="I246"/>
      <c r="J246"/>
      <c r="K246"/>
      <c r="L246"/>
      <c r="M246"/>
      <c r="N246"/>
      <c r="O246"/>
      <c r="P246"/>
    </row>
    <row r="247" spans="1:16" x14ac:dyDescent="0.25">
      <c r="A247" s="136" t="str">
        <f t="shared" si="7"/>
        <v/>
      </c>
      <c r="B247" s="136" t="str">
        <f t="shared" si="6"/>
        <v/>
      </c>
      <c r="C247" s="89"/>
      <c r="D247"/>
      <c r="E247"/>
      <c r="F247"/>
      <c r="G247"/>
      <c r="H247" s="110"/>
      <c r="I247"/>
      <c r="J247"/>
      <c r="K247"/>
      <c r="L247"/>
      <c r="M247"/>
      <c r="N247"/>
      <c r="O247"/>
      <c r="P247"/>
    </row>
    <row r="248" spans="1:16" x14ac:dyDescent="0.25">
      <c r="A248" s="136" t="str">
        <f t="shared" si="7"/>
        <v/>
      </c>
      <c r="B248" s="136" t="str">
        <f t="shared" si="6"/>
        <v/>
      </c>
      <c r="C248" s="89"/>
      <c r="D248"/>
      <c r="E248"/>
      <c r="F248"/>
      <c r="G248"/>
      <c r="H248" s="110"/>
      <c r="I248"/>
      <c r="J248"/>
      <c r="K248"/>
      <c r="L248"/>
      <c r="M248"/>
      <c r="N248"/>
      <c r="O248"/>
      <c r="P248"/>
    </row>
    <row r="249" spans="1:16" x14ac:dyDescent="0.25">
      <c r="A249" s="136" t="str">
        <f t="shared" si="7"/>
        <v/>
      </c>
      <c r="B249" s="136" t="str">
        <f t="shared" si="6"/>
        <v/>
      </c>
      <c r="C249" s="89"/>
      <c r="D249"/>
      <c r="E249"/>
      <c r="F249"/>
      <c r="G249"/>
      <c r="H249" s="110"/>
      <c r="I249"/>
      <c r="J249"/>
      <c r="K249"/>
      <c r="L249"/>
      <c r="M249"/>
      <c r="N249"/>
      <c r="O249"/>
      <c r="P249"/>
    </row>
    <row r="250" spans="1:16" x14ac:dyDescent="0.25">
      <c r="A250" s="136" t="str">
        <f t="shared" si="7"/>
        <v/>
      </c>
      <c r="B250" s="136" t="str">
        <f t="shared" si="6"/>
        <v/>
      </c>
      <c r="C250" s="89"/>
      <c r="D250"/>
      <c r="E250"/>
      <c r="F250"/>
      <c r="G250"/>
      <c r="H250" s="110"/>
      <c r="I250"/>
      <c r="J250"/>
      <c r="K250"/>
      <c r="L250"/>
      <c r="M250"/>
      <c r="N250"/>
      <c r="O250"/>
      <c r="P250"/>
    </row>
    <row r="251" spans="1:16" x14ac:dyDescent="0.25">
      <c r="A251" s="136" t="str">
        <f t="shared" si="7"/>
        <v/>
      </c>
      <c r="B251" s="136" t="str">
        <f t="shared" si="6"/>
        <v/>
      </c>
      <c r="C251" s="89"/>
      <c r="D251"/>
      <c r="E251"/>
      <c r="F251"/>
      <c r="G251"/>
      <c r="H251" s="110"/>
      <c r="I251"/>
      <c r="J251"/>
      <c r="K251"/>
      <c r="L251"/>
      <c r="M251"/>
      <c r="N251"/>
      <c r="O251"/>
      <c r="P251"/>
    </row>
    <row r="252" spans="1:16" x14ac:dyDescent="0.25">
      <c r="A252" s="136" t="str">
        <f t="shared" si="7"/>
        <v/>
      </c>
      <c r="B252" s="136" t="str">
        <f t="shared" si="6"/>
        <v/>
      </c>
      <c r="C252" s="89"/>
      <c r="D252"/>
      <c r="E252"/>
      <c r="F252"/>
      <c r="G252"/>
      <c r="H252" s="110"/>
      <c r="I252"/>
      <c r="J252"/>
      <c r="K252"/>
      <c r="L252"/>
      <c r="M252"/>
      <c r="N252"/>
      <c r="O252"/>
      <c r="P252"/>
    </row>
    <row r="253" spans="1:16" x14ac:dyDescent="0.25">
      <c r="A253" s="136" t="str">
        <f t="shared" si="7"/>
        <v/>
      </c>
      <c r="B253" s="136" t="str">
        <f t="shared" si="6"/>
        <v/>
      </c>
      <c r="C253" s="89"/>
      <c r="D253"/>
      <c r="E253"/>
      <c r="F253"/>
      <c r="G253"/>
      <c r="H253" s="110"/>
      <c r="I253"/>
      <c r="J253"/>
      <c r="K253"/>
      <c r="L253"/>
      <c r="M253"/>
      <c r="N253"/>
      <c r="O253"/>
      <c r="P253"/>
    </row>
    <row r="254" spans="1:16" x14ac:dyDescent="0.25">
      <c r="A254" s="136" t="str">
        <f t="shared" si="7"/>
        <v/>
      </c>
      <c r="B254" s="136" t="str">
        <f t="shared" si="6"/>
        <v/>
      </c>
      <c r="C254" s="89"/>
      <c r="D254"/>
      <c r="E254"/>
      <c r="F254"/>
      <c r="G254"/>
      <c r="H254" s="110"/>
      <c r="I254"/>
      <c r="J254"/>
      <c r="K254"/>
      <c r="L254"/>
      <c r="M254"/>
      <c r="N254"/>
      <c r="O254"/>
      <c r="P254"/>
    </row>
    <row r="255" spans="1:16" x14ac:dyDescent="0.25">
      <c r="A255" s="136" t="str">
        <f t="shared" si="7"/>
        <v/>
      </c>
      <c r="B255" s="136" t="str">
        <f t="shared" si="6"/>
        <v/>
      </c>
      <c r="C255" s="89"/>
      <c r="D255"/>
      <c r="E255"/>
      <c r="F255"/>
      <c r="G255"/>
      <c r="H255" s="110"/>
      <c r="I255"/>
      <c r="J255"/>
      <c r="K255"/>
      <c r="L255"/>
      <c r="M255"/>
      <c r="N255"/>
      <c r="O255"/>
      <c r="P255"/>
    </row>
    <row r="256" spans="1:16" x14ac:dyDescent="0.25">
      <c r="A256" s="136" t="str">
        <f t="shared" si="7"/>
        <v/>
      </c>
      <c r="B256" s="136" t="str">
        <f t="shared" si="6"/>
        <v/>
      </c>
      <c r="C256" s="89"/>
      <c r="D256"/>
      <c r="E256"/>
      <c r="F256"/>
      <c r="G256"/>
      <c r="H256" s="110"/>
      <c r="I256"/>
      <c r="J256"/>
      <c r="K256"/>
      <c r="L256"/>
      <c r="M256"/>
      <c r="N256"/>
      <c r="O256"/>
      <c r="P256"/>
    </row>
    <row r="257" spans="1:16" x14ac:dyDescent="0.25">
      <c r="A257" s="136" t="str">
        <f t="shared" si="7"/>
        <v/>
      </c>
      <c r="B257" s="136" t="str">
        <f t="shared" si="6"/>
        <v/>
      </c>
      <c r="C257" s="89"/>
      <c r="D257"/>
      <c r="E257"/>
      <c r="F257"/>
      <c r="G257"/>
      <c r="H257" s="110"/>
      <c r="I257"/>
      <c r="J257"/>
      <c r="K257"/>
      <c r="L257"/>
      <c r="M257"/>
      <c r="N257"/>
      <c r="O257"/>
      <c r="P257"/>
    </row>
    <row r="258" spans="1:16" x14ac:dyDescent="0.25">
      <c r="A258" s="136" t="str">
        <f t="shared" si="7"/>
        <v/>
      </c>
      <c r="B258" s="136" t="str">
        <f t="shared" ref="B258:B321" si="8">D258&amp;F258</f>
        <v/>
      </c>
      <c r="C258" s="89"/>
      <c r="D258"/>
      <c r="E258"/>
      <c r="F258"/>
      <c r="G258"/>
      <c r="H258" s="110"/>
      <c r="I258"/>
      <c r="J258"/>
      <c r="K258"/>
      <c r="L258"/>
      <c r="M258"/>
      <c r="N258"/>
      <c r="O258"/>
      <c r="P258"/>
    </row>
    <row r="259" spans="1:16" x14ac:dyDescent="0.25">
      <c r="A259" s="136" t="str">
        <f t="shared" ref="A259:A322" si="9">IF(C259="","",A258+1)</f>
        <v/>
      </c>
      <c r="B259" s="136" t="str">
        <f t="shared" si="8"/>
        <v/>
      </c>
      <c r="C259" s="89"/>
      <c r="D259"/>
      <c r="E259"/>
      <c r="F259"/>
      <c r="G259"/>
      <c r="H259" s="110"/>
      <c r="I259"/>
      <c r="J259"/>
      <c r="K259"/>
      <c r="L259"/>
      <c r="M259"/>
      <c r="N259"/>
      <c r="O259"/>
      <c r="P259"/>
    </row>
    <row r="260" spans="1:16" x14ac:dyDescent="0.25">
      <c r="A260" s="136" t="str">
        <f t="shared" si="9"/>
        <v/>
      </c>
      <c r="B260" s="136" t="str">
        <f t="shared" si="8"/>
        <v/>
      </c>
      <c r="C260" s="89"/>
      <c r="D260"/>
      <c r="E260"/>
      <c r="F260"/>
      <c r="G260"/>
      <c r="H260" s="110"/>
      <c r="I260"/>
      <c r="J260"/>
      <c r="K260"/>
      <c r="L260"/>
      <c r="M260"/>
      <c r="N260"/>
      <c r="O260"/>
      <c r="P260"/>
    </row>
    <row r="261" spans="1:16" x14ac:dyDescent="0.25">
      <c r="A261" s="136" t="str">
        <f t="shared" si="9"/>
        <v/>
      </c>
      <c r="B261" s="136" t="str">
        <f t="shared" si="8"/>
        <v/>
      </c>
      <c r="C261" s="89"/>
      <c r="D261"/>
      <c r="E261"/>
      <c r="F261"/>
      <c r="G261"/>
      <c r="H261" s="110"/>
      <c r="I261"/>
      <c r="J261"/>
      <c r="K261"/>
      <c r="L261"/>
      <c r="M261"/>
      <c r="N261"/>
      <c r="O261"/>
      <c r="P261"/>
    </row>
    <row r="262" spans="1:16" x14ac:dyDescent="0.25">
      <c r="A262" s="136" t="str">
        <f t="shared" si="9"/>
        <v/>
      </c>
      <c r="B262" s="136" t="str">
        <f t="shared" si="8"/>
        <v/>
      </c>
      <c r="C262" s="89"/>
      <c r="D262"/>
      <c r="E262"/>
      <c r="F262"/>
      <c r="G262"/>
      <c r="H262" s="110"/>
      <c r="I262"/>
      <c r="J262"/>
      <c r="K262"/>
      <c r="L262"/>
      <c r="M262"/>
      <c r="N262"/>
      <c r="O262"/>
      <c r="P262"/>
    </row>
    <row r="263" spans="1:16" x14ac:dyDescent="0.25">
      <c r="A263" s="136" t="str">
        <f t="shared" si="9"/>
        <v/>
      </c>
      <c r="B263" s="136" t="str">
        <f t="shared" si="8"/>
        <v/>
      </c>
      <c r="C263" s="89"/>
      <c r="D263"/>
      <c r="E263"/>
      <c r="F263"/>
      <c r="G263"/>
      <c r="H263" s="110"/>
      <c r="I263"/>
      <c r="J263"/>
      <c r="K263"/>
      <c r="L263"/>
      <c r="M263"/>
      <c r="N263"/>
      <c r="O263"/>
      <c r="P263"/>
    </row>
    <row r="264" spans="1:16" x14ac:dyDescent="0.25">
      <c r="A264" s="136" t="str">
        <f t="shared" si="9"/>
        <v/>
      </c>
      <c r="B264" s="136" t="str">
        <f t="shared" si="8"/>
        <v/>
      </c>
      <c r="C264" s="89"/>
      <c r="D264"/>
      <c r="E264"/>
      <c r="F264"/>
      <c r="G264"/>
      <c r="H264" s="110"/>
      <c r="I264"/>
      <c r="J264"/>
      <c r="K264"/>
      <c r="L264"/>
      <c r="M264"/>
      <c r="N264"/>
      <c r="O264"/>
      <c r="P264"/>
    </row>
    <row r="265" spans="1:16" x14ac:dyDescent="0.25">
      <c r="A265" s="136" t="str">
        <f t="shared" si="9"/>
        <v/>
      </c>
      <c r="B265" s="136" t="str">
        <f t="shared" si="8"/>
        <v/>
      </c>
      <c r="C265" s="89"/>
      <c r="D265"/>
      <c r="E265"/>
      <c r="F265"/>
      <c r="G265"/>
      <c r="H265" s="110"/>
      <c r="I265"/>
      <c r="J265"/>
      <c r="K265"/>
      <c r="L265"/>
      <c r="M265"/>
      <c r="N265"/>
      <c r="O265"/>
      <c r="P265"/>
    </row>
    <row r="266" spans="1:16" x14ac:dyDescent="0.25">
      <c r="A266" s="136" t="str">
        <f t="shared" si="9"/>
        <v/>
      </c>
      <c r="B266" s="136" t="str">
        <f t="shared" si="8"/>
        <v/>
      </c>
      <c r="C266" s="89"/>
      <c r="D266"/>
      <c r="E266"/>
      <c r="F266"/>
      <c r="G266"/>
      <c r="H266" s="110"/>
      <c r="I266"/>
      <c r="J266"/>
      <c r="K266"/>
      <c r="L266"/>
      <c r="M266"/>
      <c r="N266"/>
      <c r="O266"/>
      <c r="P266"/>
    </row>
    <row r="267" spans="1:16" x14ac:dyDescent="0.25">
      <c r="A267" s="136" t="str">
        <f t="shared" si="9"/>
        <v/>
      </c>
      <c r="B267" s="136" t="str">
        <f t="shared" si="8"/>
        <v/>
      </c>
      <c r="C267" s="89"/>
      <c r="D267"/>
      <c r="E267"/>
      <c r="F267"/>
      <c r="G267"/>
      <c r="H267" s="110"/>
      <c r="I267"/>
      <c r="J267"/>
      <c r="K267"/>
      <c r="L267"/>
      <c r="M267"/>
      <c r="N267"/>
      <c r="O267"/>
      <c r="P267"/>
    </row>
    <row r="268" spans="1:16" x14ac:dyDescent="0.25">
      <c r="A268" s="136" t="str">
        <f t="shared" si="9"/>
        <v/>
      </c>
      <c r="B268" s="136" t="str">
        <f t="shared" si="8"/>
        <v/>
      </c>
      <c r="C268" s="89"/>
      <c r="D268"/>
      <c r="E268"/>
      <c r="F268"/>
      <c r="G268"/>
      <c r="H268" s="110"/>
      <c r="I268"/>
      <c r="J268"/>
      <c r="K268"/>
      <c r="L268"/>
      <c r="M268"/>
      <c r="N268"/>
      <c r="O268"/>
      <c r="P268"/>
    </row>
    <row r="269" spans="1:16" x14ac:dyDescent="0.25">
      <c r="A269" s="136" t="str">
        <f t="shared" si="9"/>
        <v/>
      </c>
      <c r="B269" s="136" t="str">
        <f t="shared" si="8"/>
        <v/>
      </c>
      <c r="C269" s="89"/>
      <c r="D269"/>
      <c r="E269"/>
      <c r="F269"/>
      <c r="G269"/>
      <c r="H269" s="110"/>
      <c r="I269"/>
      <c r="J269"/>
      <c r="K269"/>
      <c r="L269"/>
      <c r="M269"/>
      <c r="N269"/>
      <c r="O269"/>
      <c r="P269"/>
    </row>
    <row r="270" spans="1:16" x14ac:dyDescent="0.25">
      <c r="A270" s="136" t="str">
        <f t="shared" si="9"/>
        <v/>
      </c>
      <c r="B270" s="136" t="str">
        <f t="shared" si="8"/>
        <v/>
      </c>
      <c r="C270" s="89"/>
      <c r="D270"/>
      <c r="E270"/>
      <c r="F270"/>
      <c r="G270"/>
      <c r="H270" s="110"/>
      <c r="I270"/>
      <c r="J270"/>
      <c r="K270"/>
      <c r="L270"/>
      <c r="M270"/>
      <c r="N270"/>
      <c r="O270"/>
      <c r="P270"/>
    </row>
    <row r="271" spans="1:16" x14ac:dyDescent="0.25">
      <c r="A271" s="136" t="str">
        <f t="shared" si="9"/>
        <v/>
      </c>
      <c r="B271" s="136" t="str">
        <f t="shared" si="8"/>
        <v/>
      </c>
      <c r="C271" s="89"/>
      <c r="D271"/>
      <c r="E271"/>
      <c r="F271"/>
      <c r="G271"/>
      <c r="H271" s="110"/>
      <c r="I271"/>
      <c r="J271"/>
      <c r="K271"/>
      <c r="L271"/>
      <c r="M271"/>
      <c r="N271"/>
      <c r="O271"/>
      <c r="P271"/>
    </row>
    <row r="272" spans="1:16" x14ac:dyDescent="0.25">
      <c r="A272" s="136" t="str">
        <f t="shared" si="9"/>
        <v/>
      </c>
      <c r="B272" s="136" t="str">
        <f t="shared" si="8"/>
        <v/>
      </c>
      <c r="C272" s="89"/>
      <c r="D272"/>
      <c r="E272"/>
      <c r="F272"/>
      <c r="G272"/>
      <c r="H272" s="110"/>
      <c r="I272"/>
      <c r="J272"/>
      <c r="K272"/>
      <c r="L272"/>
      <c r="M272"/>
      <c r="N272"/>
      <c r="O272"/>
      <c r="P272"/>
    </row>
    <row r="273" spans="1:16" x14ac:dyDescent="0.25">
      <c r="A273" s="136" t="str">
        <f t="shared" si="9"/>
        <v/>
      </c>
      <c r="B273" s="136" t="str">
        <f t="shared" si="8"/>
        <v/>
      </c>
      <c r="C273" s="89"/>
      <c r="D273"/>
      <c r="E273"/>
      <c r="F273"/>
      <c r="G273"/>
      <c r="H273" s="110"/>
      <c r="I273"/>
      <c r="J273"/>
      <c r="K273"/>
      <c r="L273"/>
      <c r="M273"/>
      <c r="N273"/>
      <c r="O273"/>
      <c r="P273"/>
    </row>
    <row r="274" spans="1:16" x14ac:dyDescent="0.25">
      <c r="A274" s="136" t="str">
        <f t="shared" si="9"/>
        <v/>
      </c>
      <c r="B274" s="136" t="str">
        <f t="shared" si="8"/>
        <v/>
      </c>
      <c r="C274" s="89"/>
      <c r="D274"/>
      <c r="E274"/>
      <c r="F274"/>
      <c r="G274"/>
      <c r="H274" s="110"/>
      <c r="I274"/>
      <c r="J274"/>
      <c r="K274"/>
      <c r="L274"/>
      <c r="M274"/>
      <c r="N274"/>
      <c r="O274"/>
      <c r="P274"/>
    </row>
    <row r="275" spans="1:16" x14ac:dyDescent="0.25">
      <c r="A275" s="136" t="str">
        <f t="shared" si="9"/>
        <v/>
      </c>
      <c r="B275" s="136" t="str">
        <f t="shared" si="8"/>
        <v/>
      </c>
      <c r="C275" s="89"/>
      <c r="D275"/>
      <c r="E275"/>
      <c r="F275"/>
      <c r="G275"/>
      <c r="H275" s="110"/>
      <c r="I275"/>
      <c r="J275"/>
      <c r="K275"/>
      <c r="L275"/>
      <c r="M275"/>
      <c r="N275"/>
      <c r="O275"/>
      <c r="P275"/>
    </row>
    <row r="276" spans="1:16" x14ac:dyDescent="0.25">
      <c r="A276" s="136" t="str">
        <f t="shared" si="9"/>
        <v/>
      </c>
      <c r="B276" s="136" t="str">
        <f t="shared" si="8"/>
        <v/>
      </c>
      <c r="C276" s="89"/>
      <c r="D276"/>
      <c r="E276"/>
      <c r="F276"/>
      <c r="G276"/>
      <c r="H276" s="110"/>
      <c r="I276"/>
      <c r="J276"/>
      <c r="K276"/>
      <c r="L276"/>
      <c r="M276"/>
      <c r="N276"/>
      <c r="O276"/>
      <c r="P276"/>
    </row>
    <row r="277" spans="1:16" x14ac:dyDescent="0.25">
      <c r="A277" s="136" t="str">
        <f t="shared" si="9"/>
        <v/>
      </c>
      <c r="B277" s="136" t="str">
        <f t="shared" si="8"/>
        <v/>
      </c>
      <c r="C277" s="89"/>
      <c r="D277"/>
      <c r="E277"/>
      <c r="F277"/>
      <c r="G277"/>
      <c r="H277" s="110"/>
      <c r="I277"/>
      <c r="J277"/>
      <c r="K277"/>
      <c r="L277"/>
      <c r="M277"/>
      <c r="N277"/>
      <c r="O277"/>
      <c r="P277"/>
    </row>
    <row r="278" spans="1:16" x14ac:dyDescent="0.25">
      <c r="A278" s="136" t="str">
        <f t="shared" si="9"/>
        <v/>
      </c>
      <c r="B278" s="136" t="str">
        <f t="shared" si="8"/>
        <v/>
      </c>
      <c r="C278" s="89"/>
      <c r="D278"/>
      <c r="E278"/>
      <c r="F278"/>
      <c r="G278"/>
      <c r="H278" s="110"/>
      <c r="I278"/>
      <c r="J278"/>
      <c r="K278"/>
      <c r="L278"/>
      <c r="M278"/>
      <c r="N278"/>
      <c r="O278"/>
      <c r="P278"/>
    </row>
    <row r="279" spans="1:16" x14ac:dyDescent="0.25">
      <c r="A279" s="136" t="str">
        <f t="shared" si="9"/>
        <v/>
      </c>
      <c r="B279" s="136" t="str">
        <f t="shared" si="8"/>
        <v/>
      </c>
      <c r="C279" s="89"/>
      <c r="D279"/>
      <c r="E279"/>
      <c r="F279"/>
      <c r="G279"/>
      <c r="H279" s="110"/>
      <c r="I279"/>
      <c r="J279"/>
      <c r="K279"/>
      <c r="L279"/>
      <c r="M279"/>
      <c r="N279"/>
      <c r="O279"/>
      <c r="P279"/>
    </row>
    <row r="280" spans="1:16" x14ac:dyDescent="0.25">
      <c r="A280" s="136" t="str">
        <f t="shared" si="9"/>
        <v/>
      </c>
      <c r="B280" s="136" t="str">
        <f t="shared" si="8"/>
        <v/>
      </c>
      <c r="C280" s="89"/>
      <c r="D280"/>
      <c r="E280"/>
      <c r="F280"/>
      <c r="G280"/>
      <c r="H280" s="110"/>
      <c r="I280"/>
      <c r="J280"/>
      <c r="K280"/>
      <c r="L280"/>
      <c r="M280"/>
      <c r="N280"/>
      <c r="O280"/>
      <c r="P280"/>
    </row>
    <row r="281" spans="1:16" x14ac:dyDescent="0.25">
      <c r="A281" s="136" t="str">
        <f t="shared" si="9"/>
        <v/>
      </c>
      <c r="B281" s="136" t="str">
        <f t="shared" si="8"/>
        <v/>
      </c>
      <c r="C281" s="89"/>
      <c r="D281"/>
      <c r="E281"/>
      <c r="F281"/>
      <c r="G281"/>
      <c r="H281" s="110"/>
      <c r="I281"/>
      <c r="J281"/>
      <c r="K281"/>
      <c r="L281"/>
      <c r="M281"/>
      <c r="N281"/>
      <c r="O281"/>
      <c r="P281"/>
    </row>
    <row r="282" spans="1:16" x14ac:dyDescent="0.25">
      <c r="A282" s="136" t="str">
        <f t="shared" si="9"/>
        <v/>
      </c>
      <c r="B282" s="136" t="str">
        <f t="shared" si="8"/>
        <v/>
      </c>
      <c r="C282" s="89"/>
      <c r="D282"/>
      <c r="E282"/>
      <c r="F282"/>
      <c r="G282"/>
      <c r="H282" s="110"/>
      <c r="I282"/>
      <c r="J282"/>
      <c r="K282"/>
      <c r="L282"/>
      <c r="M282"/>
      <c r="N282"/>
      <c r="O282"/>
      <c r="P282"/>
    </row>
    <row r="283" spans="1:16" x14ac:dyDescent="0.25">
      <c r="A283" s="136" t="str">
        <f t="shared" si="9"/>
        <v/>
      </c>
      <c r="B283" s="136" t="str">
        <f t="shared" si="8"/>
        <v/>
      </c>
      <c r="C283" s="89"/>
      <c r="D283"/>
      <c r="E283"/>
      <c r="F283"/>
      <c r="G283"/>
      <c r="H283" s="110"/>
      <c r="I283"/>
      <c r="J283"/>
      <c r="K283"/>
      <c r="L283"/>
      <c r="M283"/>
      <c r="N283"/>
      <c r="O283"/>
      <c r="P283"/>
    </row>
    <row r="284" spans="1:16" x14ac:dyDescent="0.25">
      <c r="A284" s="136" t="str">
        <f t="shared" si="9"/>
        <v/>
      </c>
      <c r="B284" s="136" t="str">
        <f t="shared" si="8"/>
        <v/>
      </c>
      <c r="C284" s="89"/>
      <c r="D284"/>
      <c r="E284"/>
      <c r="F284"/>
      <c r="G284"/>
      <c r="H284" s="110"/>
      <c r="I284"/>
      <c r="J284"/>
      <c r="K284"/>
      <c r="L284"/>
      <c r="M284"/>
      <c r="N284"/>
      <c r="O284"/>
      <c r="P284"/>
    </row>
    <row r="285" spans="1:16" x14ac:dyDescent="0.25">
      <c r="A285" s="136" t="str">
        <f t="shared" si="9"/>
        <v/>
      </c>
      <c r="B285" s="136" t="str">
        <f t="shared" si="8"/>
        <v/>
      </c>
      <c r="C285" s="89"/>
      <c r="D285"/>
      <c r="E285"/>
      <c r="F285"/>
      <c r="G285"/>
      <c r="H285" s="110"/>
      <c r="I285"/>
      <c r="J285"/>
      <c r="K285"/>
      <c r="L285"/>
      <c r="M285"/>
      <c r="N285"/>
      <c r="O285"/>
      <c r="P285"/>
    </row>
    <row r="286" spans="1:16" x14ac:dyDescent="0.25">
      <c r="A286" s="136" t="str">
        <f t="shared" si="9"/>
        <v/>
      </c>
      <c r="B286" s="136" t="str">
        <f t="shared" si="8"/>
        <v/>
      </c>
      <c r="C286" s="89"/>
      <c r="D286"/>
      <c r="E286"/>
      <c r="F286"/>
      <c r="G286"/>
      <c r="H286" s="110"/>
      <c r="I286"/>
      <c r="J286"/>
      <c r="K286"/>
      <c r="L286"/>
      <c r="M286"/>
      <c r="N286"/>
      <c r="O286"/>
      <c r="P286"/>
    </row>
    <row r="287" spans="1:16" x14ac:dyDescent="0.25">
      <c r="A287" s="136" t="str">
        <f t="shared" si="9"/>
        <v/>
      </c>
      <c r="B287" s="136" t="str">
        <f t="shared" si="8"/>
        <v/>
      </c>
      <c r="C287" s="89"/>
      <c r="D287"/>
      <c r="E287"/>
      <c r="F287"/>
      <c r="G287"/>
      <c r="H287" s="110"/>
      <c r="I287"/>
      <c r="J287"/>
      <c r="K287"/>
      <c r="L287"/>
      <c r="M287"/>
      <c r="N287"/>
      <c r="O287"/>
      <c r="P287"/>
    </row>
    <row r="288" spans="1:16" x14ac:dyDescent="0.25">
      <c r="A288" s="136" t="str">
        <f t="shared" si="9"/>
        <v/>
      </c>
      <c r="B288" s="136" t="str">
        <f t="shared" si="8"/>
        <v/>
      </c>
      <c r="C288" s="89"/>
      <c r="D288"/>
      <c r="E288"/>
      <c r="F288"/>
      <c r="G288"/>
      <c r="H288" s="110"/>
      <c r="I288"/>
      <c r="J288"/>
      <c r="K288"/>
      <c r="L288"/>
      <c r="M288"/>
      <c r="N288"/>
      <c r="O288"/>
      <c r="P288"/>
    </row>
    <row r="289" spans="1:16" x14ac:dyDescent="0.25">
      <c r="A289" s="136" t="str">
        <f t="shared" si="9"/>
        <v/>
      </c>
      <c r="B289" s="136" t="str">
        <f t="shared" si="8"/>
        <v/>
      </c>
      <c r="C289" s="89"/>
      <c r="D289"/>
      <c r="E289"/>
      <c r="F289"/>
      <c r="G289"/>
      <c r="H289" s="110"/>
      <c r="I289"/>
      <c r="J289"/>
      <c r="K289"/>
      <c r="L289"/>
      <c r="M289"/>
      <c r="N289"/>
      <c r="O289"/>
      <c r="P289"/>
    </row>
    <row r="290" spans="1:16" x14ac:dyDescent="0.25">
      <c r="A290" s="136" t="str">
        <f t="shared" si="9"/>
        <v/>
      </c>
      <c r="B290" s="136" t="str">
        <f t="shared" si="8"/>
        <v/>
      </c>
      <c r="C290" s="89"/>
      <c r="D290"/>
      <c r="E290"/>
      <c r="F290"/>
      <c r="G290"/>
      <c r="H290" s="110"/>
      <c r="I290"/>
      <c r="J290"/>
      <c r="K290"/>
      <c r="L290"/>
      <c r="M290"/>
      <c r="N290"/>
      <c r="O290"/>
      <c r="P290"/>
    </row>
    <row r="291" spans="1:16" x14ac:dyDescent="0.25">
      <c r="A291" s="136" t="str">
        <f t="shared" si="9"/>
        <v/>
      </c>
      <c r="B291" s="136" t="str">
        <f t="shared" si="8"/>
        <v/>
      </c>
      <c r="C291" s="89"/>
      <c r="D291"/>
      <c r="E291"/>
      <c r="F291"/>
      <c r="G291"/>
      <c r="H291" s="110"/>
      <c r="I291"/>
      <c r="J291"/>
      <c r="K291"/>
      <c r="L291"/>
      <c r="M291"/>
      <c r="N291"/>
      <c r="O291"/>
      <c r="P291"/>
    </row>
    <row r="292" spans="1:16" x14ac:dyDescent="0.25">
      <c r="A292" s="136" t="str">
        <f t="shared" si="9"/>
        <v/>
      </c>
      <c r="B292" s="136" t="str">
        <f t="shared" si="8"/>
        <v/>
      </c>
      <c r="C292" s="89"/>
      <c r="D292"/>
      <c r="E292"/>
      <c r="F292"/>
      <c r="G292"/>
      <c r="H292" s="110"/>
      <c r="I292"/>
      <c r="J292"/>
      <c r="K292"/>
      <c r="L292"/>
      <c r="M292"/>
      <c r="N292"/>
      <c r="O292"/>
      <c r="P292"/>
    </row>
    <row r="293" spans="1:16" x14ac:dyDescent="0.25">
      <c r="A293" s="136" t="str">
        <f t="shared" si="9"/>
        <v/>
      </c>
      <c r="B293" s="136" t="str">
        <f t="shared" si="8"/>
        <v/>
      </c>
      <c r="C293" s="89"/>
      <c r="D293"/>
      <c r="E293"/>
      <c r="F293"/>
      <c r="G293"/>
      <c r="H293" s="110"/>
      <c r="I293"/>
      <c r="J293"/>
      <c r="K293"/>
      <c r="L293"/>
      <c r="M293"/>
      <c r="N293"/>
      <c r="O293"/>
      <c r="P293"/>
    </row>
    <row r="294" spans="1:16" x14ac:dyDescent="0.25">
      <c r="A294" s="136" t="str">
        <f t="shared" si="9"/>
        <v/>
      </c>
      <c r="B294" s="136" t="str">
        <f t="shared" si="8"/>
        <v/>
      </c>
      <c r="C294" s="89"/>
      <c r="D294"/>
      <c r="E294"/>
      <c r="F294"/>
      <c r="G294"/>
      <c r="H294" s="110"/>
      <c r="I294"/>
      <c r="J294"/>
      <c r="K294"/>
      <c r="L294"/>
      <c r="M294"/>
      <c r="N294"/>
      <c r="O294"/>
      <c r="P294"/>
    </row>
    <row r="295" spans="1:16" x14ac:dyDescent="0.25">
      <c r="A295" s="136" t="str">
        <f t="shared" si="9"/>
        <v/>
      </c>
      <c r="B295" s="136" t="str">
        <f t="shared" si="8"/>
        <v/>
      </c>
      <c r="C295" s="89"/>
      <c r="D295"/>
      <c r="E295"/>
      <c r="F295"/>
      <c r="G295"/>
      <c r="H295" s="110"/>
      <c r="I295"/>
      <c r="J295"/>
      <c r="K295"/>
      <c r="L295"/>
      <c r="M295"/>
      <c r="N295"/>
      <c r="O295"/>
      <c r="P295"/>
    </row>
    <row r="296" spans="1:16" x14ac:dyDescent="0.25">
      <c r="A296" s="136" t="str">
        <f t="shared" si="9"/>
        <v/>
      </c>
      <c r="B296" s="136" t="str">
        <f t="shared" si="8"/>
        <v/>
      </c>
      <c r="C296" s="89"/>
      <c r="D296"/>
      <c r="E296"/>
      <c r="F296"/>
      <c r="G296"/>
      <c r="H296" s="110"/>
      <c r="I296"/>
      <c r="J296"/>
      <c r="K296"/>
      <c r="L296"/>
      <c r="M296"/>
      <c r="N296"/>
      <c r="O296"/>
      <c r="P296"/>
    </row>
    <row r="297" spans="1:16" x14ac:dyDescent="0.25">
      <c r="A297" s="136" t="str">
        <f t="shared" si="9"/>
        <v/>
      </c>
      <c r="B297" s="136" t="str">
        <f t="shared" si="8"/>
        <v/>
      </c>
      <c r="C297" s="89"/>
      <c r="D297"/>
      <c r="E297"/>
      <c r="F297"/>
      <c r="G297"/>
      <c r="H297" s="110"/>
      <c r="I297"/>
      <c r="J297"/>
      <c r="K297"/>
      <c r="L297"/>
      <c r="M297"/>
      <c r="N297"/>
      <c r="O297"/>
      <c r="P297"/>
    </row>
    <row r="298" spans="1:16" x14ac:dyDescent="0.25">
      <c r="A298" s="136" t="str">
        <f t="shared" si="9"/>
        <v/>
      </c>
      <c r="B298" s="136" t="str">
        <f t="shared" si="8"/>
        <v/>
      </c>
      <c r="C298" s="89"/>
      <c r="D298"/>
      <c r="E298"/>
      <c r="F298"/>
      <c r="G298"/>
      <c r="H298" s="110"/>
      <c r="I298"/>
      <c r="J298"/>
      <c r="K298"/>
      <c r="L298"/>
      <c r="M298"/>
      <c r="N298"/>
      <c r="O298"/>
      <c r="P298"/>
    </row>
    <row r="299" spans="1:16" x14ac:dyDescent="0.25">
      <c r="A299" s="136" t="str">
        <f t="shared" si="9"/>
        <v/>
      </c>
      <c r="B299" s="136" t="str">
        <f t="shared" si="8"/>
        <v/>
      </c>
      <c r="C299" s="89"/>
      <c r="D299"/>
      <c r="E299"/>
      <c r="F299"/>
      <c r="G299"/>
      <c r="H299" s="110"/>
      <c r="I299"/>
      <c r="J299"/>
      <c r="K299"/>
      <c r="L299"/>
      <c r="M299"/>
      <c r="N299"/>
      <c r="O299"/>
      <c r="P299"/>
    </row>
    <row r="300" spans="1:16" x14ac:dyDescent="0.25">
      <c r="A300" s="136" t="str">
        <f t="shared" si="9"/>
        <v/>
      </c>
      <c r="B300" s="136" t="str">
        <f t="shared" si="8"/>
        <v/>
      </c>
      <c r="C300" s="89"/>
      <c r="D300"/>
      <c r="E300"/>
      <c r="F300"/>
      <c r="G300"/>
      <c r="H300" s="110"/>
      <c r="I300"/>
      <c r="J300"/>
      <c r="K300"/>
      <c r="L300"/>
      <c r="M300"/>
      <c r="N300"/>
      <c r="O300"/>
      <c r="P300"/>
    </row>
    <row r="301" spans="1:16" x14ac:dyDescent="0.25">
      <c r="A301" s="136" t="str">
        <f t="shared" si="9"/>
        <v/>
      </c>
      <c r="B301" s="136" t="str">
        <f t="shared" si="8"/>
        <v/>
      </c>
      <c r="C301" s="89"/>
      <c r="D301"/>
      <c r="E301"/>
      <c r="F301"/>
      <c r="G301"/>
      <c r="H301" s="110"/>
      <c r="I301"/>
      <c r="J301"/>
      <c r="K301"/>
      <c r="L301"/>
      <c r="M301"/>
      <c r="N301"/>
      <c r="O301"/>
      <c r="P301"/>
    </row>
    <row r="302" spans="1:16" x14ac:dyDescent="0.25">
      <c r="A302" s="136" t="str">
        <f t="shared" si="9"/>
        <v/>
      </c>
      <c r="B302" s="136" t="str">
        <f t="shared" si="8"/>
        <v/>
      </c>
      <c r="C302" s="89"/>
      <c r="D302"/>
      <c r="E302"/>
      <c r="F302"/>
      <c r="G302"/>
      <c r="H302" s="110"/>
      <c r="I302"/>
      <c r="J302"/>
      <c r="K302"/>
      <c r="L302"/>
      <c r="M302"/>
      <c r="N302"/>
      <c r="O302"/>
      <c r="P302"/>
    </row>
    <row r="303" spans="1:16" x14ac:dyDescent="0.25">
      <c r="A303" s="136" t="str">
        <f t="shared" si="9"/>
        <v/>
      </c>
      <c r="B303" s="136" t="str">
        <f t="shared" si="8"/>
        <v/>
      </c>
      <c r="C303" s="89"/>
      <c r="D303"/>
      <c r="E303"/>
      <c r="F303"/>
      <c r="G303"/>
      <c r="H303" s="110"/>
      <c r="I303"/>
      <c r="J303"/>
      <c r="K303"/>
      <c r="L303"/>
      <c r="M303"/>
      <c r="N303"/>
      <c r="O303"/>
      <c r="P303"/>
    </row>
    <row r="304" spans="1:16" x14ac:dyDescent="0.25">
      <c r="A304" s="136" t="str">
        <f t="shared" si="9"/>
        <v/>
      </c>
      <c r="B304" s="136" t="str">
        <f t="shared" si="8"/>
        <v/>
      </c>
      <c r="C304" s="89"/>
      <c r="D304"/>
      <c r="E304"/>
      <c r="F304"/>
      <c r="G304"/>
      <c r="H304" s="110"/>
      <c r="I304"/>
      <c r="J304"/>
      <c r="K304"/>
      <c r="L304"/>
      <c r="M304"/>
      <c r="N304"/>
      <c r="O304"/>
      <c r="P304"/>
    </row>
    <row r="305" spans="1:16" x14ac:dyDescent="0.25">
      <c r="A305" s="136" t="str">
        <f t="shared" si="9"/>
        <v/>
      </c>
      <c r="B305" s="136" t="str">
        <f t="shared" si="8"/>
        <v/>
      </c>
      <c r="C305" s="89"/>
      <c r="D305"/>
      <c r="E305"/>
      <c r="F305"/>
      <c r="G305"/>
      <c r="H305" s="110"/>
      <c r="I305"/>
      <c r="J305"/>
      <c r="K305"/>
      <c r="L305"/>
      <c r="M305"/>
      <c r="N305"/>
      <c r="O305"/>
      <c r="P305"/>
    </row>
    <row r="306" spans="1:16" x14ac:dyDescent="0.25">
      <c r="A306" s="136" t="str">
        <f t="shared" si="9"/>
        <v/>
      </c>
      <c r="B306" s="136" t="str">
        <f t="shared" si="8"/>
        <v/>
      </c>
      <c r="C306" s="89"/>
      <c r="D306"/>
      <c r="E306"/>
      <c r="F306"/>
      <c r="G306"/>
      <c r="H306" s="110"/>
      <c r="I306"/>
      <c r="J306"/>
      <c r="K306"/>
      <c r="L306"/>
      <c r="M306"/>
      <c r="N306"/>
      <c r="O306"/>
      <c r="P306"/>
    </row>
    <row r="307" spans="1:16" x14ac:dyDescent="0.25">
      <c r="A307" s="136" t="str">
        <f t="shared" si="9"/>
        <v/>
      </c>
      <c r="B307" s="136" t="str">
        <f t="shared" si="8"/>
        <v/>
      </c>
      <c r="C307" s="89"/>
      <c r="D307"/>
      <c r="E307"/>
      <c r="F307"/>
      <c r="G307"/>
      <c r="H307" s="110"/>
      <c r="I307"/>
      <c r="J307"/>
      <c r="K307"/>
      <c r="L307"/>
      <c r="M307"/>
      <c r="N307"/>
      <c r="O307"/>
      <c r="P307"/>
    </row>
    <row r="308" spans="1:16" x14ac:dyDescent="0.25">
      <c r="A308" s="136" t="str">
        <f t="shared" si="9"/>
        <v/>
      </c>
      <c r="B308" s="136" t="str">
        <f t="shared" si="8"/>
        <v/>
      </c>
      <c r="C308" s="89"/>
      <c r="D308"/>
      <c r="E308"/>
      <c r="F308"/>
      <c r="G308"/>
      <c r="H308" s="110"/>
      <c r="I308"/>
      <c r="J308"/>
      <c r="K308"/>
      <c r="L308"/>
      <c r="M308"/>
      <c r="N308"/>
      <c r="O308"/>
      <c r="P308"/>
    </row>
    <row r="309" spans="1:16" x14ac:dyDescent="0.25">
      <c r="A309" s="136" t="str">
        <f t="shared" si="9"/>
        <v/>
      </c>
      <c r="B309" s="136" t="str">
        <f t="shared" si="8"/>
        <v/>
      </c>
      <c r="C309" s="89"/>
      <c r="D309"/>
      <c r="E309"/>
      <c r="F309"/>
      <c r="G309"/>
      <c r="H309" s="110"/>
      <c r="I309"/>
      <c r="J309"/>
      <c r="K309"/>
      <c r="L309"/>
      <c r="M309"/>
      <c r="N309"/>
      <c r="O309"/>
      <c r="P309"/>
    </row>
    <row r="310" spans="1:16" x14ac:dyDescent="0.25">
      <c r="A310" s="136" t="str">
        <f t="shared" si="9"/>
        <v/>
      </c>
      <c r="B310" s="136" t="str">
        <f t="shared" si="8"/>
        <v/>
      </c>
      <c r="C310" s="89"/>
      <c r="D310"/>
      <c r="E310"/>
      <c r="F310"/>
      <c r="G310"/>
      <c r="H310" s="110"/>
      <c r="I310"/>
      <c r="J310"/>
      <c r="K310"/>
      <c r="L310"/>
      <c r="M310"/>
      <c r="N310"/>
      <c r="O310"/>
      <c r="P310"/>
    </row>
    <row r="311" spans="1:16" x14ac:dyDescent="0.25">
      <c r="A311" s="136" t="str">
        <f t="shared" si="9"/>
        <v/>
      </c>
      <c r="B311" s="136" t="str">
        <f t="shared" si="8"/>
        <v/>
      </c>
      <c r="C311" s="89"/>
      <c r="D311"/>
      <c r="E311"/>
      <c r="F311"/>
      <c r="G311"/>
      <c r="H311" s="110"/>
      <c r="I311"/>
      <c r="J311"/>
      <c r="K311"/>
      <c r="L311"/>
      <c r="M311"/>
      <c r="N311"/>
      <c r="O311"/>
      <c r="P311"/>
    </row>
    <row r="312" spans="1:16" x14ac:dyDescent="0.25">
      <c r="A312" s="136" t="str">
        <f t="shared" si="9"/>
        <v/>
      </c>
      <c r="B312" s="136" t="str">
        <f t="shared" si="8"/>
        <v/>
      </c>
      <c r="C312" s="89"/>
      <c r="D312"/>
      <c r="E312"/>
      <c r="F312"/>
      <c r="G312"/>
      <c r="H312" s="110"/>
      <c r="I312"/>
      <c r="J312"/>
      <c r="K312"/>
      <c r="L312"/>
      <c r="M312"/>
      <c r="N312"/>
      <c r="O312"/>
      <c r="P312"/>
    </row>
    <row r="313" spans="1:16" x14ac:dyDescent="0.25">
      <c r="A313" s="136" t="str">
        <f t="shared" si="9"/>
        <v/>
      </c>
      <c r="B313" s="136" t="str">
        <f t="shared" si="8"/>
        <v/>
      </c>
      <c r="C313" s="89"/>
      <c r="D313"/>
      <c r="E313"/>
      <c r="F313"/>
      <c r="G313"/>
      <c r="H313" s="110"/>
      <c r="I313"/>
      <c r="J313"/>
      <c r="K313"/>
      <c r="L313"/>
      <c r="M313"/>
      <c r="N313"/>
      <c r="O313"/>
      <c r="P313"/>
    </row>
    <row r="314" spans="1:16" x14ac:dyDescent="0.25">
      <c r="A314" s="136" t="str">
        <f t="shared" si="9"/>
        <v/>
      </c>
      <c r="B314" s="136" t="str">
        <f t="shared" si="8"/>
        <v/>
      </c>
      <c r="C314" s="89"/>
      <c r="D314"/>
      <c r="E314"/>
      <c r="F314"/>
      <c r="G314"/>
      <c r="H314" s="110"/>
      <c r="I314"/>
      <c r="J314"/>
      <c r="K314"/>
      <c r="L314"/>
      <c r="M314"/>
      <c r="N314"/>
      <c r="O314"/>
      <c r="P314"/>
    </row>
    <row r="315" spans="1:16" x14ac:dyDescent="0.25">
      <c r="A315" s="136" t="str">
        <f t="shared" si="9"/>
        <v/>
      </c>
      <c r="B315" s="136" t="str">
        <f t="shared" si="8"/>
        <v/>
      </c>
      <c r="C315" s="89"/>
      <c r="D315"/>
      <c r="E315"/>
      <c r="F315"/>
      <c r="G315"/>
      <c r="H315" s="110"/>
      <c r="I315"/>
      <c r="J315"/>
      <c r="K315"/>
      <c r="L315"/>
      <c r="M315"/>
      <c r="N315"/>
      <c r="O315"/>
      <c r="P315"/>
    </row>
    <row r="316" spans="1:16" x14ac:dyDescent="0.25">
      <c r="A316" s="136" t="str">
        <f t="shared" si="9"/>
        <v/>
      </c>
      <c r="B316" s="136" t="str">
        <f t="shared" si="8"/>
        <v/>
      </c>
      <c r="C316" s="89"/>
      <c r="D316"/>
      <c r="E316"/>
      <c r="F316"/>
      <c r="G316"/>
      <c r="H316" s="110"/>
      <c r="I316"/>
      <c r="J316"/>
      <c r="K316"/>
      <c r="L316"/>
      <c r="M316"/>
      <c r="N316"/>
      <c r="O316"/>
      <c r="P316"/>
    </row>
    <row r="317" spans="1:16" x14ac:dyDescent="0.25">
      <c r="A317" s="136" t="str">
        <f t="shared" si="9"/>
        <v/>
      </c>
      <c r="B317" s="136" t="str">
        <f t="shared" si="8"/>
        <v/>
      </c>
      <c r="C317" s="89"/>
      <c r="D317"/>
      <c r="E317"/>
      <c r="F317"/>
      <c r="G317"/>
      <c r="H317" s="110"/>
      <c r="I317"/>
      <c r="J317"/>
      <c r="K317"/>
      <c r="L317"/>
      <c r="M317"/>
      <c r="N317"/>
      <c r="O317"/>
      <c r="P317"/>
    </row>
    <row r="318" spans="1:16" x14ac:dyDescent="0.25">
      <c r="A318" s="136" t="str">
        <f t="shared" si="9"/>
        <v/>
      </c>
      <c r="B318" s="136" t="str">
        <f t="shared" si="8"/>
        <v/>
      </c>
      <c r="C318" s="89"/>
      <c r="D318"/>
      <c r="E318"/>
      <c r="F318"/>
      <c r="G318"/>
      <c r="H318" s="110"/>
      <c r="I318"/>
      <c r="J318"/>
      <c r="K318"/>
      <c r="L318"/>
      <c r="M318"/>
      <c r="N318"/>
      <c r="O318"/>
      <c r="P318"/>
    </row>
    <row r="319" spans="1:16" x14ac:dyDescent="0.25">
      <c r="A319" s="136" t="str">
        <f t="shared" si="9"/>
        <v/>
      </c>
      <c r="B319" s="136" t="str">
        <f t="shared" si="8"/>
        <v/>
      </c>
      <c r="C319" s="89"/>
      <c r="D319"/>
      <c r="E319"/>
      <c r="F319"/>
      <c r="G319"/>
      <c r="H319" s="110"/>
      <c r="I319"/>
      <c r="J319"/>
      <c r="K319"/>
      <c r="L319"/>
      <c r="M319"/>
      <c r="N319"/>
      <c r="O319"/>
      <c r="P319"/>
    </row>
    <row r="320" spans="1:16" x14ac:dyDescent="0.25">
      <c r="A320" s="136" t="str">
        <f t="shared" si="9"/>
        <v/>
      </c>
      <c r="B320" s="136" t="str">
        <f t="shared" si="8"/>
        <v/>
      </c>
      <c r="C320" s="89"/>
      <c r="D320"/>
      <c r="E320"/>
      <c r="F320"/>
      <c r="G320"/>
      <c r="H320" s="110"/>
      <c r="I320"/>
      <c r="J320"/>
      <c r="K320"/>
      <c r="L320"/>
      <c r="M320"/>
      <c r="N320"/>
      <c r="O320"/>
      <c r="P320"/>
    </row>
    <row r="321" spans="1:16" x14ac:dyDescent="0.25">
      <c r="A321" s="136" t="str">
        <f t="shared" si="9"/>
        <v/>
      </c>
      <c r="B321" s="136" t="str">
        <f t="shared" si="8"/>
        <v/>
      </c>
      <c r="C321" s="89"/>
      <c r="D321"/>
      <c r="E321"/>
      <c r="F321"/>
      <c r="G321"/>
      <c r="H321" s="110"/>
      <c r="I321"/>
      <c r="J321"/>
      <c r="K321"/>
      <c r="L321"/>
      <c r="M321"/>
      <c r="N321"/>
      <c r="O321"/>
      <c r="P321"/>
    </row>
    <row r="322" spans="1:16" x14ac:dyDescent="0.25">
      <c r="A322" s="136" t="str">
        <f t="shared" si="9"/>
        <v/>
      </c>
      <c r="B322" s="136" t="str">
        <f t="shared" ref="B322:B385" si="10">D322&amp;F322</f>
        <v/>
      </c>
      <c r="C322" s="89"/>
      <c r="D322"/>
      <c r="E322"/>
      <c r="F322"/>
      <c r="G322"/>
      <c r="H322" s="110"/>
      <c r="I322"/>
      <c r="J322"/>
      <c r="K322"/>
      <c r="L322"/>
      <c r="M322"/>
      <c r="N322"/>
      <c r="O322"/>
      <c r="P322"/>
    </row>
    <row r="323" spans="1:16" x14ac:dyDescent="0.25">
      <c r="A323" s="136" t="str">
        <f t="shared" ref="A323:A386" si="11">IF(C323="","",A322+1)</f>
        <v/>
      </c>
      <c r="B323" s="136" t="str">
        <f t="shared" si="10"/>
        <v/>
      </c>
      <c r="C323" s="89"/>
      <c r="D323"/>
      <c r="E323"/>
      <c r="F323"/>
      <c r="G323"/>
      <c r="H323" s="110"/>
      <c r="I323"/>
      <c r="J323"/>
      <c r="K323"/>
      <c r="L323"/>
      <c r="M323"/>
      <c r="N323"/>
      <c r="O323"/>
      <c r="P323"/>
    </row>
    <row r="324" spans="1:16" x14ac:dyDescent="0.25">
      <c r="A324" s="136" t="str">
        <f t="shared" si="11"/>
        <v/>
      </c>
      <c r="B324" s="136" t="str">
        <f t="shared" si="10"/>
        <v/>
      </c>
      <c r="C324" s="89"/>
      <c r="D324"/>
      <c r="E324"/>
      <c r="F324"/>
      <c r="G324"/>
      <c r="H324" s="110"/>
      <c r="I324"/>
      <c r="J324"/>
      <c r="K324"/>
      <c r="L324"/>
      <c r="M324"/>
      <c r="N324"/>
      <c r="O324"/>
      <c r="P324"/>
    </row>
    <row r="325" spans="1:16" x14ac:dyDescent="0.25">
      <c r="A325" s="136" t="str">
        <f t="shared" si="11"/>
        <v/>
      </c>
      <c r="B325" s="136" t="str">
        <f t="shared" si="10"/>
        <v/>
      </c>
      <c r="C325" s="89"/>
      <c r="D325"/>
      <c r="E325"/>
      <c r="F325"/>
      <c r="G325"/>
      <c r="H325" s="110"/>
      <c r="I325"/>
      <c r="J325"/>
      <c r="K325"/>
      <c r="L325"/>
      <c r="M325"/>
      <c r="N325"/>
      <c r="O325"/>
      <c r="P325"/>
    </row>
    <row r="326" spans="1:16" x14ac:dyDescent="0.25">
      <c r="A326" s="136" t="str">
        <f t="shared" si="11"/>
        <v/>
      </c>
      <c r="B326" s="136" t="str">
        <f t="shared" si="10"/>
        <v/>
      </c>
      <c r="C326" s="89"/>
      <c r="D326"/>
      <c r="E326"/>
      <c r="F326"/>
      <c r="G326"/>
      <c r="H326" s="110"/>
      <c r="I326"/>
      <c r="J326"/>
      <c r="K326"/>
      <c r="L326"/>
      <c r="M326"/>
      <c r="N326"/>
      <c r="O326"/>
      <c r="P326"/>
    </row>
    <row r="327" spans="1:16" x14ac:dyDescent="0.25">
      <c r="A327" s="136" t="str">
        <f t="shared" si="11"/>
        <v/>
      </c>
      <c r="B327" s="136" t="str">
        <f t="shared" si="10"/>
        <v/>
      </c>
      <c r="C327" s="89"/>
      <c r="D327"/>
      <c r="E327"/>
      <c r="F327"/>
      <c r="G327"/>
      <c r="H327" s="110"/>
      <c r="I327"/>
      <c r="J327"/>
      <c r="K327"/>
      <c r="L327"/>
      <c r="M327"/>
      <c r="N327"/>
      <c r="O327"/>
      <c r="P327"/>
    </row>
    <row r="328" spans="1:16" x14ac:dyDescent="0.25">
      <c r="A328" s="136" t="str">
        <f t="shared" si="11"/>
        <v/>
      </c>
      <c r="B328" s="136" t="str">
        <f t="shared" si="10"/>
        <v/>
      </c>
      <c r="C328" s="89"/>
      <c r="D328"/>
      <c r="E328"/>
      <c r="F328"/>
      <c r="G328"/>
      <c r="H328" s="110"/>
      <c r="I328"/>
      <c r="J328"/>
      <c r="K328"/>
      <c r="L328"/>
      <c r="M328"/>
      <c r="N328"/>
      <c r="O328"/>
      <c r="P328"/>
    </row>
    <row r="329" spans="1:16" x14ac:dyDescent="0.25">
      <c r="A329" s="136" t="str">
        <f t="shared" si="11"/>
        <v/>
      </c>
      <c r="B329" s="136" t="str">
        <f t="shared" si="10"/>
        <v/>
      </c>
      <c r="C329" s="89"/>
      <c r="D329"/>
      <c r="E329"/>
      <c r="F329"/>
      <c r="G329"/>
      <c r="H329" s="110"/>
      <c r="I329"/>
      <c r="J329"/>
      <c r="K329"/>
      <c r="L329"/>
      <c r="M329"/>
      <c r="N329"/>
      <c r="O329"/>
      <c r="P329"/>
    </row>
    <row r="330" spans="1:16" x14ac:dyDescent="0.25">
      <c r="A330" s="136" t="str">
        <f t="shared" si="11"/>
        <v/>
      </c>
      <c r="B330" s="136" t="str">
        <f t="shared" si="10"/>
        <v/>
      </c>
      <c r="C330" s="89"/>
      <c r="D330"/>
      <c r="E330"/>
      <c r="F330"/>
      <c r="G330"/>
      <c r="H330" s="110"/>
      <c r="I330"/>
      <c r="J330"/>
      <c r="K330"/>
      <c r="L330"/>
      <c r="M330"/>
      <c r="N330"/>
      <c r="O330"/>
      <c r="P330"/>
    </row>
    <row r="331" spans="1:16" x14ac:dyDescent="0.25">
      <c r="A331" s="136" t="str">
        <f t="shared" si="11"/>
        <v/>
      </c>
      <c r="B331" s="136" t="str">
        <f t="shared" si="10"/>
        <v/>
      </c>
      <c r="C331" s="89"/>
      <c r="D331"/>
      <c r="E331"/>
      <c r="F331"/>
      <c r="G331"/>
      <c r="H331" s="110"/>
      <c r="I331"/>
      <c r="J331"/>
      <c r="K331"/>
      <c r="L331"/>
      <c r="M331"/>
      <c r="N331"/>
      <c r="O331"/>
      <c r="P331"/>
    </row>
    <row r="332" spans="1:16" x14ac:dyDescent="0.25">
      <c r="A332" s="136" t="str">
        <f t="shared" si="11"/>
        <v/>
      </c>
      <c r="B332" s="136" t="str">
        <f t="shared" si="10"/>
        <v/>
      </c>
      <c r="C332" s="89"/>
      <c r="D332"/>
      <c r="E332"/>
      <c r="F332"/>
      <c r="G332"/>
      <c r="H332" s="110"/>
      <c r="I332"/>
      <c r="J332"/>
      <c r="K332"/>
      <c r="L332"/>
      <c r="M332"/>
      <c r="N332"/>
      <c r="O332"/>
      <c r="P332"/>
    </row>
    <row r="333" spans="1:16" x14ac:dyDescent="0.25">
      <c r="A333" s="136" t="str">
        <f t="shared" si="11"/>
        <v/>
      </c>
      <c r="B333" s="136" t="str">
        <f t="shared" si="10"/>
        <v/>
      </c>
      <c r="C333" s="89"/>
      <c r="D333"/>
      <c r="E333"/>
      <c r="F333"/>
      <c r="G333"/>
      <c r="H333" s="110"/>
      <c r="I333"/>
      <c r="J333"/>
      <c r="K333"/>
      <c r="L333"/>
      <c r="M333"/>
      <c r="N333"/>
      <c r="O333"/>
      <c r="P333"/>
    </row>
    <row r="334" spans="1:16" x14ac:dyDescent="0.25">
      <c r="A334" s="136" t="str">
        <f t="shared" si="11"/>
        <v/>
      </c>
      <c r="B334" s="136" t="str">
        <f t="shared" si="10"/>
        <v/>
      </c>
      <c r="C334" s="89"/>
      <c r="D334"/>
      <c r="E334"/>
      <c r="F334"/>
      <c r="G334"/>
      <c r="H334" s="110"/>
      <c r="I334"/>
      <c r="J334"/>
      <c r="K334"/>
      <c r="L334"/>
      <c r="M334"/>
      <c r="N334"/>
      <c r="O334"/>
      <c r="P334"/>
    </row>
    <row r="335" spans="1:16" x14ac:dyDescent="0.25">
      <c r="A335" s="136" t="str">
        <f t="shared" si="11"/>
        <v/>
      </c>
      <c r="B335" s="136" t="str">
        <f t="shared" si="10"/>
        <v/>
      </c>
      <c r="C335" s="89"/>
      <c r="D335"/>
      <c r="E335"/>
      <c r="F335"/>
      <c r="G335"/>
      <c r="H335" s="110"/>
      <c r="I335"/>
      <c r="J335"/>
      <c r="K335"/>
      <c r="L335"/>
      <c r="M335"/>
      <c r="N335"/>
      <c r="O335"/>
      <c r="P335"/>
    </row>
    <row r="336" spans="1:16" x14ac:dyDescent="0.25">
      <c r="A336" s="136" t="str">
        <f t="shared" si="11"/>
        <v/>
      </c>
      <c r="B336" s="136" t="str">
        <f t="shared" si="10"/>
        <v/>
      </c>
      <c r="C336" s="89"/>
      <c r="D336"/>
      <c r="E336"/>
      <c r="F336"/>
      <c r="G336"/>
      <c r="H336" s="110"/>
      <c r="I336"/>
      <c r="J336"/>
      <c r="K336"/>
      <c r="L336"/>
      <c r="M336"/>
      <c r="N336"/>
      <c r="O336"/>
      <c r="P336"/>
    </row>
    <row r="337" spans="1:16" x14ac:dyDescent="0.25">
      <c r="A337" s="136" t="str">
        <f t="shared" si="11"/>
        <v/>
      </c>
      <c r="B337" s="136" t="str">
        <f t="shared" si="10"/>
        <v/>
      </c>
      <c r="C337" s="89"/>
      <c r="D337"/>
      <c r="E337"/>
      <c r="F337"/>
      <c r="G337"/>
      <c r="H337" s="110"/>
      <c r="I337"/>
      <c r="J337"/>
      <c r="K337"/>
      <c r="L337"/>
      <c r="M337"/>
      <c r="N337"/>
      <c r="O337"/>
      <c r="P337"/>
    </row>
    <row r="338" spans="1:16" x14ac:dyDescent="0.25">
      <c r="A338" s="136" t="str">
        <f t="shared" si="11"/>
        <v/>
      </c>
      <c r="B338" s="136" t="str">
        <f t="shared" si="10"/>
        <v/>
      </c>
      <c r="C338" s="89"/>
      <c r="D338"/>
      <c r="E338"/>
      <c r="F338"/>
      <c r="G338"/>
      <c r="H338" s="110"/>
      <c r="I338"/>
      <c r="J338"/>
      <c r="K338"/>
      <c r="L338"/>
      <c r="M338"/>
      <c r="N338"/>
      <c r="O338"/>
      <c r="P338"/>
    </row>
    <row r="339" spans="1:16" x14ac:dyDescent="0.25">
      <c r="A339" s="136" t="str">
        <f t="shared" si="11"/>
        <v/>
      </c>
      <c r="B339" s="136" t="str">
        <f t="shared" si="10"/>
        <v/>
      </c>
      <c r="C339" s="89"/>
      <c r="D339"/>
      <c r="E339"/>
      <c r="F339"/>
      <c r="G339"/>
      <c r="H339" s="110"/>
      <c r="I339"/>
      <c r="J339"/>
      <c r="K339"/>
      <c r="L339"/>
      <c r="M339"/>
      <c r="N339"/>
      <c r="O339"/>
      <c r="P339"/>
    </row>
    <row r="340" spans="1:16" x14ac:dyDescent="0.25">
      <c r="A340" s="136" t="str">
        <f t="shared" si="11"/>
        <v/>
      </c>
      <c r="B340" s="136" t="str">
        <f t="shared" si="10"/>
        <v/>
      </c>
      <c r="C340" s="89"/>
      <c r="D340"/>
      <c r="E340"/>
      <c r="F340"/>
      <c r="G340"/>
      <c r="H340" s="110"/>
      <c r="I340"/>
      <c r="J340"/>
      <c r="K340"/>
      <c r="L340"/>
      <c r="M340"/>
      <c r="N340"/>
      <c r="O340"/>
      <c r="P340"/>
    </row>
    <row r="341" spans="1:16" x14ac:dyDescent="0.25">
      <c r="A341" s="136" t="str">
        <f t="shared" si="11"/>
        <v/>
      </c>
      <c r="B341" s="136" t="str">
        <f t="shared" si="10"/>
        <v/>
      </c>
      <c r="C341" s="89"/>
      <c r="D341"/>
      <c r="E341"/>
      <c r="F341"/>
      <c r="G341"/>
      <c r="H341" s="110"/>
      <c r="I341"/>
      <c r="J341"/>
      <c r="K341"/>
      <c r="L341"/>
      <c r="M341"/>
      <c r="N341"/>
      <c r="O341"/>
      <c r="P341"/>
    </row>
    <row r="342" spans="1:16" x14ac:dyDescent="0.25">
      <c r="A342" s="136" t="str">
        <f t="shared" si="11"/>
        <v/>
      </c>
      <c r="B342" s="136" t="str">
        <f t="shared" si="10"/>
        <v/>
      </c>
      <c r="C342" s="89"/>
      <c r="D342"/>
      <c r="E342"/>
      <c r="F342"/>
      <c r="G342"/>
      <c r="H342" s="110"/>
      <c r="I342"/>
      <c r="J342"/>
      <c r="K342"/>
      <c r="L342"/>
      <c r="M342"/>
      <c r="N342"/>
      <c r="O342"/>
      <c r="P342"/>
    </row>
    <row r="343" spans="1:16" x14ac:dyDescent="0.25">
      <c r="A343" s="136" t="str">
        <f t="shared" si="11"/>
        <v/>
      </c>
      <c r="B343" s="136" t="str">
        <f t="shared" si="10"/>
        <v/>
      </c>
      <c r="C343" s="89"/>
      <c r="D343"/>
      <c r="E343"/>
      <c r="F343"/>
      <c r="G343"/>
      <c r="H343" s="110"/>
      <c r="I343"/>
      <c r="J343"/>
      <c r="K343"/>
      <c r="L343"/>
      <c r="M343"/>
      <c r="N343"/>
      <c r="O343"/>
      <c r="P343"/>
    </row>
    <row r="344" spans="1:16" x14ac:dyDescent="0.25">
      <c r="A344" s="136" t="str">
        <f t="shared" si="11"/>
        <v/>
      </c>
      <c r="B344" s="136" t="str">
        <f t="shared" si="10"/>
        <v/>
      </c>
      <c r="C344" s="89"/>
      <c r="D344"/>
      <c r="E344"/>
      <c r="F344"/>
      <c r="G344"/>
      <c r="H344" s="110"/>
      <c r="I344"/>
      <c r="J344"/>
      <c r="K344"/>
      <c r="L344"/>
      <c r="M344"/>
      <c r="N344"/>
      <c r="O344"/>
      <c r="P344"/>
    </row>
    <row r="345" spans="1:16" x14ac:dyDescent="0.25">
      <c r="A345" s="136" t="str">
        <f t="shared" si="11"/>
        <v/>
      </c>
      <c r="B345" s="136" t="str">
        <f t="shared" si="10"/>
        <v/>
      </c>
      <c r="C345" s="89"/>
      <c r="D345"/>
      <c r="E345"/>
      <c r="F345"/>
      <c r="G345"/>
      <c r="H345" s="110"/>
      <c r="I345"/>
      <c r="J345"/>
      <c r="K345"/>
      <c r="L345"/>
      <c r="M345"/>
      <c r="N345"/>
      <c r="O345"/>
      <c r="P345"/>
    </row>
    <row r="346" spans="1:16" x14ac:dyDescent="0.25">
      <c r="A346" s="136" t="str">
        <f t="shared" si="11"/>
        <v/>
      </c>
      <c r="B346" s="136" t="str">
        <f t="shared" si="10"/>
        <v/>
      </c>
      <c r="C346" s="89"/>
      <c r="D346"/>
      <c r="E346"/>
      <c r="F346"/>
      <c r="G346"/>
      <c r="H346" s="110"/>
      <c r="I346"/>
      <c r="J346"/>
      <c r="K346"/>
      <c r="L346"/>
      <c r="M346"/>
      <c r="N346"/>
      <c r="O346"/>
      <c r="P346"/>
    </row>
    <row r="347" spans="1:16" x14ac:dyDescent="0.25">
      <c r="A347" s="136" t="str">
        <f t="shared" si="11"/>
        <v/>
      </c>
      <c r="B347" s="136" t="str">
        <f t="shared" si="10"/>
        <v/>
      </c>
      <c r="C347" s="89"/>
      <c r="D347"/>
      <c r="E347"/>
      <c r="F347"/>
      <c r="G347"/>
      <c r="H347" s="110"/>
      <c r="I347"/>
      <c r="J347"/>
      <c r="K347"/>
      <c r="L347"/>
      <c r="M347"/>
      <c r="N347"/>
      <c r="O347"/>
      <c r="P347"/>
    </row>
    <row r="348" spans="1:16" x14ac:dyDescent="0.25">
      <c r="A348" s="136" t="str">
        <f t="shared" si="11"/>
        <v/>
      </c>
      <c r="B348" s="136" t="str">
        <f t="shared" si="10"/>
        <v/>
      </c>
      <c r="C348" s="89"/>
      <c r="D348"/>
      <c r="E348"/>
      <c r="F348"/>
      <c r="G348"/>
      <c r="H348" s="110"/>
      <c r="I348"/>
      <c r="J348"/>
      <c r="K348"/>
      <c r="L348"/>
      <c r="M348"/>
      <c r="N348"/>
      <c r="O348"/>
      <c r="P348"/>
    </row>
    <row r="349" spans="1:16" x14ac:dyDescent="0.25">
      <c r="A349" s="136" t="str">
        <f t="shared" si="11"/>
        <v/>
      </c>
      <c r="B349" s="136" t="str">
        <f t="shared" si="10"/>
        <v/>
      </c>
      <c r="C349" s="89"/>
      <c r="D349"/>
      <c r="E349"/>
      <c r="F349"/>
      <c r="G349"/>
      <c r="H349" s="110"/>
      <c r="I349"/>
      <c r="J349"/>
      <c r="K349"/>
      <c r="L349"/>
      <c r="M349"/>
      <c r="N349"/>
      <c r="O349"/>
      <c r="P349"/>
    </row>
    <row r="350" spans="1:16" x14ac:dyDescent="0.25">
      <c r="A350" s="136" t="str">
        <f t="shared" si="11"/>
        <v/>
      </c>
      <c r="B350" s="136" t="str">
        <f t="shared" si="10"/>
        <v/>
      </c>
      <c r="C350" s="89"/>
      <c r="D350"/>
      <c r="E350"/>
      <c r="F350"/>
      <c r="G350"/>
      <c r="H350" s="110"/>
      <c r="I350"/>
      <c r="J350"/>
      <c r="K350"/>
      <c r="L350"/>
      <c r="M350"/>
      <c r="N350"/>
      <c r="O350"/>
      <c r="P350"/>
    </row>
    <row r="351" spans="1:16" x14ac:dyDescent="0.25">
      <c r="A351" s="136" t="str">
        <f t="shared" si="11"/>
        <v/>
      </c>
      <c r="B351" s="136" t="str">
        <f t="shared" si="10"/>
        <v/>
      </c>
      <c r="C351" s="89"/>
      <c r="D351"/>
      <c r="E351"/>
      <c r="F351"/>
      <c r="G351"/>
      <c r="H351" s="110"/>
      <c r="I351"/>
      <c r="J351"/>
      <c r="K351"/>
      <c r="L351"/>
      <c r="M351"/>
      <c r="N351"/>
      <c r="O351"/>
      <c r="P351"/>
    </row>
    <row r="352" spans="1:16" x14ac:dyDescent="0.25">
      <c r="A352" s="136" t="str">
        <f t="shared" si="11"/>
        <v/>
      </c>
      <c r="B352" s="136" t="str">
        <f t="shared" si="10"/>
        <v/>
      </c>
      <c r="C352" s="89"/>
      <c r="D352"/>
      <c r="E352"/>
      <c r="F352"/>
      <c r="G352"/>
      <c r="H352" s="110"/>
      <c r="I352"/>
      <c r="J352"/>
      <c r="K352"/>
      <c r="L352"/>
      <c r="M352"/>
      <c r="N352"/>
      <c r="O352"/>
      <c r="P352"/>
    </row>
    <row r="353" spans="1:16" x14ac:dyDescent="0.25">
      <c r="A353" s="136" t="str">
        <f t="shared" si="11"/>
        <v/>
      </c>
      <c r="B353" s="136" t="str">
        <f t="shared" si="10"/>
        <v/>
      </c>
      <c r="C353" s="89"/>
      <c r="D353"/>
      <c r="E353"/>
      <c r="F353"/>
      <c r="G353"/>
      <c r="H353" s="110"/>
      <c r="I353"/>
      <c r="J353"/>
      <c r="K353"/>
      <c r="L353"/>
      <c r="M353"/>
      <c r="N353"/>
      <c r="O353"/>
      <c r="P353"/>
    </row>
    <row r="354" spans="1:16" x14ac:dyDescent="0.25">
      <c r="A354" s="136" t="str">
        <f t="shared" si="11"/>
        <v/>
      </c>
      <c r="B354" s="136" t="str">
        <f t="shared" si="10"/>
        <v/>
      </c>
      <c r="C354" s="89"/>
      <c r="D354"/>
      <c r="E354"/>
      <c r="F354"/>
      <c r="G354"/>
      <c r="H354" s="110"/>
      <c r="I354"/>
      <c r="J354"/>
      <c r="K354"/>
      <c r="L354"/>
      <c r="M354"/>
      <c r="N354"/>
      <c r="O354"/>
      <c r="P354"/>
    </row>
    <row r="355" spans="1:16" x14ac:dyDescent="0.25">
      <c r="A355" s="136" t="str">
        <f t="shared" si="11"/>
        <v/>
      </c>
      <c r="B355" s="136" t="str">
        <f t="shared" si="10"/>
        <v/>
      </c>
      <c r="C355" s="89"/>
      <c r="D355"/>
      <c r="E355"/>
      <c r="F355"/>
      <c r="G355"/>
      <c r="H355" s="110"/>
      <c r="I355"/>
      <c r="J355"/>
      <c r="K355"/>
      <c r="L355"/>
      <c r="M355"/>
      <c r="N355"/>
      <c r="O355"/>
      <c r="P355"/>
    </row>
    <row r="356" spans="1:16" x14ac:dyDescent="0.25">
      <c r="A356" s="136" t="str">
        <f t="shared" si="11"/>
        <v/>
      </c>
      <c r="B356" s="136" t="str">
        <f t="shared" si="10"/>
        <v/>
      </c>
      <c r="C356" s="89"/>
      <c r="D356"/>
      <c r="E356"/>
      <c r="F356"/>
      <c r="G356"/>
      <c r="H356" s="110"/>
      <c r="I356"/>
      <c r="J356"/>
      <c r="K356"/>
      <c r="L356"/>
      <c r="M356"/>
      <c r="N356"/>
      <c r="O356"/>
      <c r="P356"/>
    </row>
    <row r="357" spans="1:16" x14ac:dyDescent="0.25">
      <c r="A357" s="136" t="str">
        <f t="shared" si="11"/>
        <v/>
      </c>
      <c r="B357" s="136" t="str">
        <f t="shared" si="10"/>
        <v/>
      </c>
      <c r="C357" s="89"/>
      <c r="D357"/>
      <c r="E357"/>
      <c r="F357"/>
      <c r="G357"/>
      <c r="H357" s="110"/>
      <c r="I357"/>
      <c r="J357"/>
      <c r="K357"/>
      <c r="L357"/>
      <c r="M357"/>
      <c r="N357"/>
      <c r="O357"/>
      <c r="P357"/>
    </row>
    <row r="358" spans="1:16" x14ac:dyDescent="0.25">
      <c r="A358" s="136" t="str">
        <f t="shared" si="11"/>
        <v/>
      </c>
      <c r="B358" s="136" t="str">
        <f t="shared" si="10"/>
        <v/>
      </c>
      <c r="C358" s="89"/>
      <c r="D358"/>
      <c r="E358"/>
      <c r="F358"/>
      <c r="G358"/>
      <c r="H358" s="110"/>
      <c r="I358"/>
      <c r="J358"/>
      <c r="K358"/>
      <c r="L358"/>
      <c r="M358"/>
      <c r="N358"/>
      <c r="O358"/>
      <c r="P358"/>
    </row>
    <row r="359" spans="1:16" x14ac:dyDescent="0.25">
      <c r="A359" s="136" t="str">
        <f t="shared" si="11"/>
        <v/>
      </c>
      <c r="B359" s="136" t="str">
        <f t="shared" si="10"/>
        <v/>
      </c>
      <c r="C359" s="89"/>
      <c r="D359"/>
      <c r="E359"/>
      <c r="F359"/>
      <c r="G359"/>
      <c r="H359" s="110"/>
      <c r="I359"/>
      <c r="J359"/>
      <c r="K359"/>
      <c r="L359"/>
      <c r="M359"/>
      <c r="N359"/>
      <c r="O359"/>
      <c r="P359"/>
    </row>
    <row r="360" spans="1:16" x14ac:dyDescent="0.25">
      <c r="A360" s="136" t="str">
        <f t="shared" si="11"/>
        <v/>
      </c>
      <c r="B360" s="136" t="str">
        <f t="shared" si="10"/>
        <v/>
      </c>
      <c r="C360" s="89"/>
      <c r="D360"/>
      <c r="E360"/>
      <c r="F360"/>
      <c r="G360"/>
      <c r="H360" s="110"/>
      <c r="I360"/>
      <c r="J360"/>
      <c r="K360"/>
      <c r="L360"/>
      <c r="M360"/>
      <c r="N360"/>
      <c r="O360"/>
      <c r="P360"/>
    </row>
    <row r="361" spans="1:16" x14ac:dyDescent="0.25">
      <c r="A361" s="136" t="str">
        <f t="shared" si="11"/>
        <v/>
      </c>
      <c r="B361" s="136" t="str">
        <f t="shared" si="10"/>
        <v/>
      </c>
      <c r="C361" s="89"/>
      <c r="D361"/>
      <c r="E361"/>
      <c r="F361"/>
      <c r="G361"/>
      <c r="H361" s="110"/>
      <c r="I361"/>
      <c r="J361"/>
      <c r="K361"/>
      <c r="L361"/>
      <c r="M361"/>
      <c r="N361"/>
      <c r="O361"/>
      <c r="P361"/>
    </row>
    <row r="362" spans="1:16" x14ac:dyDescent="0.25">
      <c r="A362" s="136" t="str">
        <f t="shared" si="11"/>
        <v/>
      </c>
      <c r="B362" s="136" t="str">
        <f t="shared" si="10"/>
        <v/>
      </c>
      <c r="C362" s="89"/>
      <c r="D362"/>
      <c r="E362"/>
      <c r="F362"/>
      <c r="G362"/>
      <c r="H362" s="110"/>
      <c r="I362"/>
      <c r="J362"/>
      <c r="K362"/>
      <c r="L362"/>
      <c r="M362"/>
      <c r="N362"/>
      <c r="O362"/>
      <c r="P362"/>
    </row>
    <row r="363" spans="1:16" x14ac:dyDescent="0.25">
      <c r="A363" s="136" t="str">
        <f t="shared" si="11"/>
        <v/>
      </c>
      <c r="B363" s="136" t="str">
        <f t="shared" si="10"/>
        <v/>
      </c>
      <c r="C363" s="89"/>
      <c r="D363"/>
      <c r="E363"/>
      <c r="F363"/>
      <c r="G363"/>
      <c r="H363" s="110"/>
      <c r="I363"/>
      <c r="J363"/>
      <c r="K363"/>
      <c r="L363"/>
      <c r="M363"/>
      <c r="N363"/>
      <c r="O363"/>
      <c r="P363"/>
    </row>
    <row r="364" spans="1:16" x14ac:dyDescent="0.25">
      <c r="A364" s="136" t="str">
        <f t="shared" si="11"/>
        <v/>
      </c>
      <c r="B364" s="136" t="str">
        <f t="shared" si="10"/>
        <v/>
      </c>
      <c r="C364" s="89"/>
      <c r="D364"/>
      <c r="E364"/>
      <c r="F364"/>
      <c r="G364"/>
      <c r="H364" s="110"/>
      <c r="I364"/>
      <c r="J364"/>
      <c r="K364"/>
      <c r="L364"/>
      <c r="M364"/>
      <c r="N364"/>
      <c r="O364"/>
      <c r="P364"/>
    </row>
    <row r="365" spans="1:16" x14ac:dyDescent="0.25">
      <c r="A365" s="136" t="str">
        <f t="shared" si="11"/>
        <v/>
      </c>
      <c r="B365" s="136" t="str">
        <f t="shared" si="10"/>
        <v/>
      </c>
      <c r="C365" s="89"/>
      <c r="D365"/>
      <c r="E365"/>
      <c r="F365"/>
      <c r="G365"/>
      <c r="H365" s="110"/>
      <c r="I365"/>
      <c r="J365"/>
      <c r="K365"/>
      <c r="L365"/>
      <c r="M365"/>
      <c r="N365"/>
      <c r="O365"/>
      <c r="P365"/>
    </row>
    <row r="366" spans="1:16" x14ac:dyDescent="0.25">
      <c r="A366" s="136" t="str">
        <f t="shared" si="11"/>
        <v/>
      </c>
      <c r="B366" s="136" t="str">
        <f t="shared" si="10"/>
        <v/>
      </c>
      <c r="C366" s="89"/>
      <c r="D366"/>
      <c r="E366"/>
      <c r="F366"/>
      <c r="G366"/>
      <c r="H366" s="110"/>
      <c r="I366"/>
      <c r="J366"/>
      <c r="K366"/>
      <c r="L366"/>
      <c r="M366"/>
      <c r="N366"/>
      <c r="O366"/>
      <c r="P366"/>
    </row>
    <row r="367" spans="1:16" x14ac:dyDescent="0.25">
      <c r="A367" s="136" t="str">
        <f t="shared" si="11"/>
        <v/>
      </c>
      <c r="B367" s="136" t="str">
        <f t="shared" si="10"/>
        <v/>
      </c>
      <c r="C367" s="89"/>
      <c r="D367"/>
      <c r="E367"/>
      <c r="F367"/>
      <c r="G367"/>
      <c r="H367" s="110"/>
      <c r="I367"/>
      <c r="J367"/>
      <c r="K367"/>
      <c r="L367"/>
      <c r="M367"/>
      <c r="N367"/>
      <c r="O367"/>
      <c r="P367"/>
    </row>
    <row r="368" spans="1:16" x14ac:dyDescent="0.25">
      <c r="A368" s="136" t="str">
        <f t="shared" si="11"/>
        <v/>
      </c>
      <c r="B368" s="136" t="str">
        <f t="shared" si="10"/>
        <v/>
      </c>
      <c r="C368" s="89"/>
      <c r="D368"/>
      <c r="E368"/>
      <c r="F368"/>
      <c r="G368"/>
      <c r="H368" s="110"/>
      <c r="I368"/>
      <c r="J368"/>
      <c r="K368"/>
      <c r="L368"/>
      <c r="M368"/>
      <c r="N368"/>
      <c r="O368"/>
      <c r="P368"/>
    </row>
    <row r="369" spans="1:16" x14ac:dyDescent="0.25">
      <c r="A369" s="136" t="str">
        <f t="shared" si="11"/>
        <v/>
      </c>
      <c r="B369" s="136" t="str">
        <f t="shared" si="10"/>
        <v/>
      </c>
      <c r="C369" s="89"/>
      <c r="D369"/>
      <c r="E369"/>
      <c r="F369"/>
      <c r="G369"/>
      <c r="H369" s="110"/>
      <c r="I369"/>
      <c r="J369"/>
      <c r="K369"/>
      <c r="L369"/>
      <c r="M369"/>
      <c r="N369"/>
      <c r="O369"/>
      <c r="P369"/>
    </row>
    <row r="370" spans="1:16" x14ac:dyDescent="0.25">
      <c r="A370" s="136" t="str">
        <f t="shared" si="11"/>
        <v/>
      </c>
      <c r="B370" s="136" t="str">
        <f t="shared" si="10"/>
        <v/>
      </c>
      <c r="C370" s="89"/>
      <c r="D370"/>
      <c r="E370"/>
      <c r="F370"/>
      <c r="G370"/>
      <c r="H370" s="110"/>
      <c r="I370"/>
      <c r="J370"/>
      <c r="K370"/>
      <c r="L370"/>
      <c r="M370"/>
      <c r="N370"/>
      <c r="O370"/>
      <c r="P370"/>
    </row>
    <row r="371" spans="1:16" x14ac:dyDescent="0.25">
      <c r="A371" s="136" t="str">
        <f t="shared" si="11"/>
        <v/>
      </c>
      <c r="B371" s="136" t="str">
        <f t="shared" si="10"/>
        <v/>
      </c>
      <c r="C371" s="89"/>
      <c r="D371"/>
      <c r="E371"/>
      <c r="F371"/>
      <c r="G371"/>
      <c r="H371" s="110"/>
      <c r="I371"/>
      <c r="J371"/>
      <c r="K371"/>
      <c r="L371"/>
      <c r="M371"/>
      <c r="N371"/>
      <c r="O371"/>
      <c r="P371"/>
    </row>
    <row r="372" spans="1:16" x14ac:dyDescent="0.25">
      <c r="A372" s="136" t="str">
        <f t="shared" si="11"/>
        <v/>
      </c>
      <c r="B372" s="136" t="str">
        <f t="shared" si="10"/>
        <v/>
      </c>
      <c r="C372" s="89"/>
      <c r="D372"/>
      <c r="E372"/>
      <c r="F372"/>
      <c r="G372"/>
      <c r="H372" s="110"/>
      <c r="I372"/>
      <c r="J372"/>
      <c r="K372"/>
      <c r="L372"/>
      <c r="M372"/>
      <c r="N372"/>
      <c r="O372"/>
      <c r="P372"/>
    </row>
    <row r="373" spans="1:16" x14ac:dyDescent="0.25">
      <c r="A373" s="136" t="str">
        <f t="shared" si="11"/>
        <v/>
      </c>
      <c r="B373" s="136" t="str">
        <f t="shared" si="10"/>
        <v/>
      </c>
      <c r="C373" s="89"/>
      <c r="D373"/>
      <c r="E373"/>
      <c r="F373"/>
      <c r="G373"/>
      <c r="H373" s="110"/>
      <c r="I373"/>
      <c r="J373"/>
      <c r="K373"/>
      <c r="L373"/>
      <c r="M373"/>
      <c r="N373"/>
      <c r="O373"/>
      <c r="P373"/>
    </row>
    <row r="374" spans="1:16" x14ac:dyDescent="0.25">
      <c r="A374" s="136" t="str">
        <f t="shared" si="11"/>
        <v/>
      </c>
      <c r="B374" s="136" t="str">
        <f t="shared" si="10"/>
        <v/>
      </c>
      <c r="C374" s="89"/>
      <c r="D374"/>
      <c r="E374"/>
      <c r="F374"/>
      <c r="G374"/>
      <c r="H374" s="110"/>
      <c r="I374"/>
      <c r="J374"/>
      <c r="K374"/>
      <c r="L374"/>
      <c r="M374"/>
      <c r="N374"/>
      <c r="O374"/>
      <c r="P374"/>
    </row>
    <row r="375" spans="1:16" x14ac:dyDescent="0.25">
      <c r="A375" s="136" t="str">
        <f t="shared" si="11"/>
        <v/>
      </c>
      <c r="B375" s="136" t="str">
        <f t="shared" si="10"/>
        <v/>
      </c>
      <c r="C375" s="89"/>
      <c r="D375"/>
      <c r="E375"/>
      <c r="F375"/>
      <c r="G375"/>
      <c r="H375" s="110"/>
      <c r="I375"/>
      <c r="J375"/>
      <c r="K375"/>
      <c r="L375"/>
      <c r="M375"/>
      <c r="N375"/>
      <c r="O375"/>
      <c r="P375"/>
    </row>
    <row r="376" spans="1:16" x14ac:dyDescent="0.25">
      <c r="A376" s="136" t="str">
        <f t="shared" si="11"/>
        <v/>
      </c>
      <c r="B376" s="136" t="str">
        <f t="shared" si="10"/>
        <v/>
      </c>
      <c r="C376" s="89"/>
      <c r="D376"/>
      <c r="E376"/>
      <c r="F376"/>
      <c r="G376"/>
      <c r="H376" s="110"/>
      <c r="I376"/>
      <c r="J376"/>
      <c r="K376"/>
      <c r="L376"/>
      <c r="M376"/>
      <c r="N376"/>
      <c r="O376"/>
      <c r="P376"/>
    </row>
    <row r="377" spans="1:16" x14ac:dyDescent="0.25">
      <c r="A377" s="136" t="str">
        <f t="shared" si="11"/>
        <v/>
      </c>
      <c r="B377" s="136" t="str">
        <f t="shared" si="10"/>
        <v/>
      </c>
      <c r="C377" s="89"/>
      <c r="D377"/>
      <c r="E377"/>
      <c r="F377"/>
      <c r="G377"/>
      <c r="H377" s="110"/>
      <c r="I377"/>
      <c r="J377"/>
      <c r="K377"/>
      <c r="L377"/>
      <c r="M377"/>
      <c r="N377"/>
      <c r="O377"/>
      <c r="P377"/>
    </row>
    <row r="378" spans="1:16" x14ac:dyDescent="0.25">
      <c r="A378" s="136" t="str">
        <f t="shared" si="11"/>
        <v/>
      </c>
      <c r="B378" s="136" t="str">
        <f t="shared" si="10"/>
        <v/>
      </c>
      <c r="C378" s="89"/>
      <c r="D378"/>
      <c r="E378"/>
      <c r="F378"/>
      <c r="G378"/>
      <c r="H378" s="110"/>
      <c r="I378"/>
      <c r="J378"/>
      <c r="K378"/>
      <c r="L378"/>
      <c r="M378"/>
      <c r="N378"/>
      <c r="O378"/>
      <c r="P378"/>
    </row>
    <row r="379" spans="1:16" x14ac:dyDescent="0.25">
      <c r="A379" s="136" t="str">
        <f t="shared" si="11"/>
        <v/>
      </c>
      <c r="B379" s="136" t="str">
        <f t="shared" si="10"/>
        <v/>
      </c>
      <c r="C379" s="89"/>
      <c r="D379"/>
      <c r="E379"/>
      <c r="F379"/>
      <c r="G379"/>
      <c r="H379" s="110"/>
      <c r="I379"/>
      <c r="J379"/>
      <c r="K379"/>
      <c r="L379"/>
      <c r="M379"/>
      <c r="N379"/>
      <c r="O379"/>
      <c r="P379"/>
    </row>
    <row r="380" spans="1:16" x14ac:dyDescent="0.25">
      <c r="A380" s="136" t="str">
        <f t="shared" si="11"/>
        <v/>
      </c>
      <c r="B380" s="136" t="str">
        <f t="shared" si="10"/>
        <v/>
      </c>
      <c r="C380" s="89"/>
      <c r="D380"/>
      <c r="E380"/>
      <c r="F380"/>
      <c r="G380"/>
      <c r="H380" s="110"/>
      <c r="I380"/>
      <c r="J380"/>
      <c r="K380"/>
      <c r="L380"/>
      <c r="M380"/>
      <c r="N380"/>
      <c r="O380"/>
      <c r="P380"/>
    </row>
    <row r="381" spans="1:16" x14ac:dyDescent="0.25">
      <c r="A381" s="136" t="str">
        <f t="shared" si="11"/>
        <v/>
      </c>
      <c r="B381" s="136" t="str">
        <f t="shared" si="10"/>
        <v/>
      </c>
      <c r="C381" s="89"/>
      <c r="D381"/>
      <c r="E381"/>
      <c r="F381"/>
      <c r="G381"/>
      <c r="H381" s="110"/>
      <c r="I381"/>
      <c r="J381"/>
      <c r="K381"/>
      <c r="L381"/>
      <c r="M381"/>
      <c r="N381"/>
      <c r="O381"/>
      <c r="P381"/>
    </row>
    <row r="382" spans="1:16" x14ac:dyDescent="0.25">
      <c r="A382" s="136" t="str">
        <f t="shared" si="11"/>
        <v/>
      </c>
      <c r="B382" s="136" t="str">
        <f t="shared" si="10"/>
        <v/>
      </c>
      <c r="C382" s="89"/>
      <c r="D382"/>
      <c r="E382"/>
      <c r="F382"/>
      <c r="G382"/>
      <c r="H382" s="110"/>
      <c r="I382"/>
      <c r="J382"/>
      <c r="K382"/>
      <c r="L382"/>
      <c r="M382"/>
      <c r="N382"/>
      <c r="O382"/>
      <c r="P382"/>
    </row>
    <row r="383" spans="1:16" x14ac:dyDescent="0.25">
      <c r="A383" s="136" t="str">
        <f t="shared" si="11"/>
        <v/>
      </c>
      <c r="B383" s="136" t="str">
        <f t="shared" si="10"/>
        <v/>
      </c>
      <c r="C383" s="89"/>
      <c r="D383"/>
      <c r="E383"/>
      <c r="F383"/>
      <c r="G383"/>
      <c r="H383" s="110"/>
      <c r="I383"/>
      <c r="J383"/>
      <c r="K383"/>
      <c r="L383"/>
      <c r="M383"/>
      <c r="N383"/>
      <c r="O383"/>
      <c r="P383"/>
    </row>
    <row r="384" spans="1:16" x14ac:dyDescent="0.25">
      <c r="A384" s="136" t="str">
        <f t="shared" si="11"/>
        <v/>
      </c>
      <c r="B384" s="136" t="str">
        <f t="shared" si="10"/>
        <v/>
      </c>
      <c r="C384" s="89"/>
      <c r="D384"/>
      <c r="E384"/>
      <c r="F384"/>
      <c r="G384"/>
      <c r="H384" s="110"/>
      <c r="I384"/>
      <c r="J384"/>
      <c r="K384"/>
      <c r="L384"/>
      <c r="M384"/>
      <c r="N384"/>
      <c r="O384"/>
      <c r="P384"/>
    </row>
    <row r="385" spans="1:16" x14ac:dyDescent="0.25">
      <c r="A385" s="136" t="str">
        <f t="shared" si="11"/>
        <v/>
      </c>
      <c r="B385" s="136" t="str">
        <f t="shared" si="10"/>
        <v/>
      </c>
      <c r="C385" s="89"/>
      <c r="D385"/>
      <c r="E385"/>
      <c r="F385"/>
      <c r="G385"/>
      <c r="H385" s="110"/>
      <c r="I385"/>
      <c r="J385"/>
      <c r="K385"/>
      <c r="L385"/>
      <c r="M385"/>
      <c r="N385"/>
      <c r="O385"/>
      <c r="P385"/>
    </row>
    <row r="386" spans="1:16" x14ac:dyDescent="0.25">
      <c r="A386" s="136" t="str">
        <f t="shared" si="11"/>
        <v/>
      </c>
      <c r="B386" s="136" t="str">
        <f t="shared" ref="B386:B449" si="12">D386&amp;F386</f>
        <v/>
      </c>
      <c r="C386" s="89"/>
      <c r="D386"/>
      <c r="E386"/>
      <c r="F386"/>
      <c r="G386"/>
      <c r="H386" s="110"/>
      <c r="I386"/>
      <c r="J386"/>
      <c r="K386"/>
      <c r="L386"/>
      <c r="M386"/>
      <c r="N386"/>
      <c r="O386"/>
      <c r="P386"/>
    </row>
    <row r="387" spans="1:16" x14ac:dyDescent="0.25">
      <c r="A387" s="136" t="str">
        <f t="shared" ref="A387:A450" si="13">IF(C387="","",A386+1)</f>
        <v/>
      </c>
      <c r="B387" s="136" t="str">
        <f t="shared" si="12"/>
        <v/>
      </c>
      <c r="C387" s="89"/>
      <c r="D387"/>
      <c r="E387"/>
      <c r="F387"/>
      <c r="G387"/>
      <c r="H387" s="110"/>
      <c r="I387"/>
      <c r="J387"/>
      <c r="K387"/>
      <c r="L387"/>
      <c r="M387"/>
      <c r="N387"/>
      <c r="O387"/>
      <c r="P387"/>
    </row>
    <row r="388" spans="1:16" x14ac:dyDescent="0.25">
      <c r="A388" s="136" t="str">
        <f t="shared" si="13"/>
        <v/>
      </c>
      <c r="B388" s="136" t="str">
        <f t="shared" si="12"/>
        <v/>
      </c>
      <c r="C388" s="89"/>
      <c r="D388"/>
      <c r="E388"/>
      <c r="F388"/>
      <c r="G388"/>
      <c r="H388" s="110"/>
      <c r="I388"/>
      <c r="J388"/>
      <c r="K388"/>
      <c r="L388"/>
      <c r="M388"/>
      <c r="N388"/>
      <c r="O388"/>
      <c r="P388"/>
    </row>
    <row r="389" spans="1:16" x14ac:dyDescent="0.25">
      <c r="A389" s="136" t="str">
        <f t="shared" si="13"/>
        <v/>
      </c>
      <c r="B389" s="136" t="str">
        <f t="shared" si="12"/>
        <v/>
      </c>
      <c r="C389" s="89"/>
      <c r="D389"/>
      <c r="E389"/>
      <c r="F389"/>
      <c r="G389"/>
      <c r="H389" s="110"/>
      <c r="I389"/>
      <c r="J389"/>
      <c r="K389"/>
      <c r="L389"/>
      <c r="M389"/>
      <c r="N389"/>
      <c r="O389"/>
      <c r="P389"/>
    </row>
    <row r="390" spans="1:16" x14ac:dyDescent="0.25">
      <c r="A390" s="136" t="str">
        <f t="shared" si="13"/>
        <v/>
      </c>
      <c r="B390" s="136" t="str">
        <f t="shared" si="12"/>
        <v/>
      </c>
      <c r="C390" s="89"/>
      <c r="D390"/>
      <c r="E390"/>
      <c r="F390"/>
      <c r="G390"/>
      <c r="H390" s="110"/>
      <c r="I390"/>
      <c r="J390"/>
      <c r="K390"/>
      <c r="L390"/>
      <c r="M390"/>
      <c r="N390"/>
      <c r="O390"/>
      <c r="P390"/>
    </row>
    <row r="391" spans="1:16" x14ac:dyDescent="0.25">
      <c r="A391" s="136" t="str">
        <f t="shared" si="13"/>
        <v/>
      </c>
      <c r="B391" s="136" t="str">
        <f t="shared" si="12"/>
        <v/>
      </c>
      <c r="C391" s="89"/>
      <c r="D391"/>
      <c r="E391"/>
      <c r="F391"/>
      <c r="G391"/>
      <c r="H391" s="110"/>
      <c r="I391"/>
      <c r="J391"/>
      <c r="K391"/>
      <c r="L391"/>
      <c r="M391"/>
      <c r="N391"/>
      <c r="O391"/>
      <c r="P391"/>
    </row>
    <row r="392" spans="1:16" x14ac:dyDescent="0.25">
      <c r="A392" s="136" t="str">
        <f t="shared" si="13"/>
        <v/>
      </c>
      <c r="B392" s="136" t="str">
        <f t="shared" si="12"/>
        <v/>
      </c>
      <c r="C392" s="89"/>
      <c r="D392"/>
      <c r="E392"/>
      <c r="F392"/>
      <c r="G392"/>
      <c r="H392" s="110"/>
      <c r="I392"/>
      <c r="J392"/>
      <c r="K392"/>
      <c r="L392"/>
      <c r="M392"/>
      <c r="N392"/>
      <c r="O392"/>
      <c r="P392"/>
    </row>
    <row r="393" spans="1:16" x14ac:dyDescent="0.25">
      <c r="A393" s="136" t="str">
        <f t="shared" si="13"/>
        <v/>
      </c>
      <c r="B393" s="136" t="str">
        <f t="shared" si="12"/>
        <v/>
      </c>
      <c r="C393" s="89"/>
      <c r="D393"/>
      <c r="E393"/>
      <c r="F393"/>
      <c r="G393"/>
      <c r="H393" s="110"/>
      <c r="I393"/>
      <c r="J393"/>
      <c r="K393"/>
      <c r="L393"/>
      <c r="M393"/>
      <c r="N393"/>
      <c r="O393"/>
      <c r="P393"/>
    </row>
    <row r="394" spans="1:16" x14ac:dyDescent="0.25">
      <c r="A394" s="136" t="str">
        <f t="shared" si="13"/>
        <v/>
      </c>
      <c r="B394" s="136" t="str">
        <f t="shared" si="12"/>
        <v/>
      </c>
      <c r="C394" s="89"/>
      <c r="D394"/>
      <c r="E394"/>
      <c r="F394"/>
      <c r="G394"/>
      <c r="H394" s="110"/>
      <c r="I394"/>
      <c r="J394"/>
      <c r="K394"/>
      <c r="L394"/>
      <c r="M394"/>
      <c r="N394"/>
      <c r="O394"/>
      <c r="P394"/>
    </row>
    <row r="395" spans="1:16" x14ac:dyDescent="0.25">
      <c r="A395" s="136" t="str">
        <f t="shared" si="13"/>
        <v/>
      </c>
      <c r="B395" s="136" t="str">
        <f t="shared" si="12"/>
        <v/>
      </c>
      <c r="C395" s="89"/>
      <c r="D395"/>
      <c r="E395"/>
      <c r="F395"/>
      <c r="G395"/>
      <c r="H395" s="110"/>
      <c r="I395"/>
      <c r="J395"/>
      <c r="K395"/>
      <c r="L395"/>
      <c r="M395"/>
      <c r="N395"/>
      <c r="O395"/>
      <c r="P395"/>
    </row>
    <row r="396" spans="1:16" x14ac:dyDescent="0.25">
      <c r="A396" s="136" t="str">
        <f t="shared" si="13"/>
        <v/>
      </c>
      <c r="B396" s="136" t="str">
        <f t="shared" si="12"/>
        <v/>
      </c>
      <c r="C396" s="89"/>
      <c r="D396"/>
      <c r="E396"/>
      <c r="F396"/>
      <c r="G396"/>
      <c r="H396" s="110"/>
      <c r="I396"/>
      <c r="J396"/>
      <c r="K396"/>
      <c r="L396"/>
      <c r="M396"/>
      <c r="N396"/>
      <c r="O396"/>
      <c r="P396"/>
    </row>
    <row r="397" spans="1:16" x14ac:dyDescent="0.25">
      <c r="A397" s="136" t="str">
        <f t="shared" si="13"/>
        <v/>
      </c>
      <c r="B397" s="136" t="str">
        <f t="shared" si="12"/>
        <v/>
      </c>
      <c r="C397" s="89"/>
      <c r="D397"/>
      <c r="E397"/>
      <c r="F397"/>
      <c r="G397"/>
      <c r="H397" s="110"/>
      <c r="I397"/>
      <c r="J397"/>
      <c r="K397"/>
      <c r="L397"/>
      <c r="M397"/>
      <c r="N397"/>
      <c r="O397"/>
      <c r="P397"/>
    </row>
    <row r="398" spans="1:16" x14ac:dyDescent="0.25">
      <c r="A398" s="136" t="str">
        <f t="shared" si="13"/>
        <v/>
      </c>
      <c r="B398" s="136" t="str">
        <f t="shared" si="12"/>
        <v/>
      </c>
      <c r="C398" s="89"/>
      <c r="D398"/>
      <c r="E398"/>
      <c r="F398"/>
      <c r="G398"/>
      <c r="H398" s="110"/>
      <c r="I398"/>
      <c r="J398"/>
      <c r="K398"/>
      <c r="L398"/>
      <c r="M398"/>
      <c r="N398"/>
      <c r="O398"/>
      <c r="P398"/>
    </row>
    <row r="399" spans="1:16" x14ac:dyDescent="0.25">
      <c r="A399" s="136" t="str">
        <f t="shared" si="13"/>
        <v/>
      </c>
      <c r="B399" s="136" t="str">
        <f t="shared" si="12"/>
        <v/>
      </c>
      <c r="C399" s="89"/>
      <c r="D399"/>
      <c r="E399"/>
      <c r="F399"/>
      <c r="G399"/>
      <c r="H399" s="110"/>
      <c r="I399"/>
      <c r="J399"/>
      <c r="K399"/>
      <c r="L399"/>
      <c r="M399"/>
      <c r="N399"/>
      <c r="O399"/>
      <c r="P399"/>
    </row>
    <row r="400" spans="1:16" x14ac:dyDescent="0.25">
      <c r="A400" s="136" t="str">
        <f t="shared" si="13"/>
        <v/>
      </c>
      <c r="B400" s="136" t="str">
        <f t="shared" si="12"/>
        <v/>
      </c>
      <c r="C400" s="89"/>
      <c r="D400"/>
      <c r="E400"/>
      <c r="F400"/>
      <c r="G400"/>
      <c r="H400" s="110"/>
      <c r="I400"/>
      <c r="J400"/>
      <c r="K400"/>
      <c r="L400"/>
      <c r="M400"/>
      <c r="N400"/>
      <c r="O400"/>
      <c r="P400"/>
    </row>
    <row r="401" spans="1:16" x14ac:dyDescent="0.25">
      <c r="A401" s="136" t="str">
        <f t="shared" si="13"/>
        <v/>
      </c>
      <c r="B401" s="136" t="str">
        <f t="shared" si="12"/>
        <v/>
      </c>
      <c r="C401" s="89"/>
      <c r="D401"/>
      <c r="E401"/>
      <c r="F401"/>
      <c r="G401"/>
      <c r="H401" s="110"/>
      <c r="I401"/>
      <c r="J401"/>
      <c r="K401"/>
      <c r="L401"/>
      <c r="M401"/>
      <c r="N401"/>
      <c r="O401"/>
      <c r="P401"/>
    </row>
    <row r="402" spans="1:16" x14ac:dyDescent="0.25">
      <c r="A402" s="136" t="str">
        <f t="shared" si="13"/>
        <v/>
      </c>
      <c r="B402" s="136" t="str">
        <f t="shared" si="12"/>
        <v/>
      </c>
      <c r="C402" s="89"/>
      <c r="D402"/>
      <c r="E402"/>
      <c r="F402"/>
      <c r="G402"/>
      <c r="H402" s="110"/>
      <c r="I402"/>
      <c r="J402"/>
      <c r="K402"/>
      <c r="L402"/>
      <c r="M402"/>
      <c r="N402"/>
      <c r="O402"/>
      <c r="P402"/>
    </row>
    <row r="403" spans="1:16" x14ac:dyDescent="0.25">
      <c r="A403" s="136" t="str">
        <f t="shared" si="13"/>
        <v/>
      </c>
      <c r="B403" s="136" t="str">
        <f t="shared" si="12"/>
        <v/>
      </c>
      <c r="C403" s="89"/>
      <c r="D403"/>
      <c r="E403"/>
      <c r="F403"/>
      <c r="G403"/>
      <c r="H403" s="110"/>
      <c r="I403"/>
      <c r="J403"/>
      <c r="K403"/>
      <c r="L403"/>
      <c r="M403"/>
      <c r="N403"/>
      <c r="O403"/>
      <c r="P403"/>
    </row>
    <row r="404" spans="1:16" x14ac:dyDescent="0.25">
      <c r="A404" s="136" t="str">
        <f t="shared" si="13"/>
        <v/>
      </c>
      <c r="B404" s="136" t="str">
        <f t="shared" si="12"/>
        <v/>
      </c>
      <c r="C404" s="89"/>
      <c r="D404"/>
      <c r="E404"/>
      <c r="F404"/>
      <c r="G404"/>
      <c r="H404" s="110"/>
      <c r="I404"/>
      <c r="J404"/>
      <c r="K404"/>
      <c r="L404"/>
      <c r="M404"/>
      <c r="N404"/>
      <c r="O404"/>
      <c r="P404"/>
    </row>
    <row r="405" spans="1:16" x14ac:dyDescent="0.25">
      <c r="A405" s="136" t="str">
        <f t="shared" si="13"/>
        <v/>
      </c>
      <c r="B405" s="136" t="str">
        <f t="shared" si="12"/>
        <v/>
      </c>
      <c r="C405" s="89"/>
      <c r="D405"/>
      <c r="E405"/>
      <c r="F405"/>
      <c r="G405"/>
      <c r="H405" s="110"/>
      <c r="I405"/>
      <c r="J405"/>
      <c r="K405"/>
      <c r="L405"/>
      <c r="M405"/>
      <c r="N405"/>
      <c r="O405"/>
      <c r="P405"/>
    </row>
    <row r="406" spans="1:16" x14ac:dyDescent="0.25">
      <c r="A406" s="136" t="str">
        <f t="shared" si="13"/>
        <v/>
      </c>
      <c r="B406" s="136" t="str">
        <f t="shared" si="12"/>
        <v/>
      </c>
      <c r="C406" s="89"/>
      <c r="D406"/>
      <c r="E406"/>
      <c r="F406"/>
      <c r="G406"/>
      <c r="H406" s="110"/>
      <c r="I406"/>
      <c r="J406"/>
      <c r="K406"/>
      <c r="L406"/>
      <c r="M406"/>
      <c r="N406"/>
      <c r="O406"/>
      <c r="P406"/>
    </row>
    <row r="407" spans="1:16" x14ac:dyDescent="0.25">
      <c r="A407" s="136" t="str">
        <f t="shared" si="13"/>
        <v/>
      </c>
      <c r="B407" s="136" t="str">
        <f t="shared" si="12"/>
        <v/>
      </c>
      <c r="C407" s="89"/>
      <c r="D407"/>
      <c r="E407"/>
      <c r="F407"/>
      <c r="G407"/>
      <c r="H407" s="110"/>
      <c r="I407"/>
      <c r="J407"/>
      <c r="K407"/>
      <c r="L407"/>
      <c r="M407"/>
      <c r="N407"/>
      <c r="O407"/>
      <c r="P407"/>
    </row>
    <row r="408" spans="1:16" x14ac:dyDescent="0.25">
      <c r="A408" s="136" t="str">
        <f t="shared" si="13"/>
        <v/>
      </c>
      <c r="B408" s="136" t="str">
        <f t="shared" si="12"/>
        <v/>
      </c>
      <c r="C408" s="89"/>
      <c r="D408"/>
      <c r="E408"/>
      <c r="F408"/>
      <c r="G408"/>
      <c r="H408" s="110"/>
      <c r="I408"/>
      <c r="J408"/>
      <c r="K408"/>
      <c r="L408"/>
      <c r="M408"/>
      <c r="N408"/>
      <c r="O408"/>
      <c r="P408"/>
    </row>
    <row r="409" spans="1:16" x14ac:dyDescent="0.25">
      <c r="A409" s="136" t="str">
        <f t="shared" si="13"/>
        <v/>
      </c>
      <c r="B409" s="136" t="str">
        <f t="shared" si="12"/>
        <v/>
      </c>
      <c r="C409" s="89"/>
      <c r="D409"/>
      <c r="E409"/>
      <c r="F409"/>
      <c r="G409"/>
      <c r="H409" s="110"/>
      <c r="I409"/>
      <c r="J409"/>
      <c r="K409"/>
      <c r="L409"/>
      <c r="M409"/>
      <c r="N409"/>
      <c r="O409"/>
      <c r="P409"/>
    </row>
    <row r="410" spans="1:16" x14ac:dyDescent="0.25">
      <c r="A410" s="136" t="str">
        <f t="shared" si="13"/>
        <v/>
      </c>
      <c r="B410" s="136" t="str">
        <f t="shared" si="12"/>
        <v/>
      </c>
      <c r="C410" s="89"/>
      <c r="D410"/>
      <c r="E410"/>
      <c r="F410"/>
      <c r="G410"/>
      <c r="H410" s="110"/>
      <c r="I410"/>
      <c r="J410"/>
      <c r="K410"/>
      <c r="L410"/>
      <c r="M410"/>
      <c r="N410"/>
      <c r="O410"/>
      <c r="P410"/>
    </row>
    <row r="411" spans="1:16" x14ac:dyDescent="0.25">
      <c r="A411" s="136" t="str">
        <f t="shared" si="13"/>
        <v/>
      </c>
      <c r="B411" s="136" t="str">
        <f t="shared" si="12"/>
        <v/>
      </c>
      <c r="C411" s="89"/>
      <c r="D411"/>
      <c r="E411"/>
      <c r="F411"/>
      <c r="G411"/>
      <c r="H411" s="110"/>
      <c r="I411"/>
      <c r="J411"/>
      <c r="K411"/>
      <c r="L411"/>
      <c r="M411"/>
      <c r="N411"/>
      <c r="O411"/>
      <c r="P411"/>
    </row>
    <row r="412" spans="1:16" x14ac:dyDescent="0.25">
      <c r="A412" s="136" t="str">
        <f t="shared" si="13"/>
        <v/>
      </c>
      <c r="B412" s="136" t="str">
        <f t="shared" si="12"/>
        <v/>
      </c>
      <c r="C412" s="89"/>
      <c r="D412"/>
      <c r="E412"/>
      <c r="F412"/>
      <c r="G412"/>
      <c r="H412" s="110"/>
      <c r="I412"/>
      <c r="J412"/>
      <c r="K412"/>
      <c r="L412"/>
      <c r="M412"/>
      <c r="N412"/>
      <c r="O412"/>
      <c r="P412"/>
    </row>
    <row r="413" spans="1:16" x14ac:dyDescent="0.25">
      <c r="A413" s="136" t="str">
        <f t="shared" si="13"/>
        <v/>
      </c>
      <c r="B413" s="136" t="str">
        <f t="shared" si="12"/>
        <v/>
      </c>
      <c r="C413" s="89"/>
      <c r="D413"/>
      <c r="E413"/>
      <c r="F413"/>
      <c r="G413"/>
      <c r="H413" s="110"/>
      <c r="I413"/>
      <c r="J413"/>
      <c r="K413"/>
      <c r="L413"/>
      <c r="M413"/>
      <c r="N413"/>
      <c r="O413"/>
      <c r="P413"/>
    </row>
    <row r="414" spans="1:16" x14ac:dyDescent="0.25">
      <c r="A414" s="136" t="str">
        <f t="shared" si="13"/>
        <v/>
      </c>
      <c r="B414" s="136" t="str">
        <f t="shared" si="12"/>
        <v/>
      </c>
      <c r="C414" s="89"/>
      <c r="D414"/>
      <c r="E414"/>
      <c r="F414"/>
      <c r="G414"/>
      <c r="H414" s="110"/>
      <c r="I414"/>
      <c r="J414"/>
      <c r="K414"/>
      <c r="L414"/>
      <c r="M414"/>
      <c r="N414"/>
      <c r="O414"/>
      <c r="P414"/>
    </row>
    <row r="415" spans="1:16" x14ac:dyDescent="0.25">
      <c r="A415" s="136" t="str">
        <f t="shared" si="13"/>
        <v/>
      </c>
      <c r="B415" s="136" t="str">
        <f t="shared" si="12"/>
        <v/>
      </c>
      <c r="C415" s="89"/>
      <c r="D415"/>
      <c r="E415"/>
      <c r="F415"/>
      <c r="G415"/>
      <c r="H415" s="110"/>
      <c r="I415"/>
      <c r="J415"/>
      <c r="K415"/>
      <c r="L415"/>
      <c r="M415"/>
      <c r="N415"/>
      <c r="O415"/>
      <c r="P415"/>
    </row>
    <row r="416" spans="1:16" x14ac:dyDescent="0.25">
      <c r="A416" s="136" t="str">
        <f t="shared" si="13"/>
        <v/>
      </c>
      <c r="B416" s="136" t="str">
        <f t="shared" si="12"/>
        <v/>
      </c>
      <c r="C416" s="89"/>
      <c r="D416"/>
      <c r="E416"/>
      <c r="F416"/>
      <c r="G416"/>
      <c r="H416" s="110"/>
      <c r="I416"/>
      <c r="J416"/>
      <c r="K416"/>
      <c r="L416"/>
      <c r="M416"/>
      <c r="N416"/>
      <c r="O416"/>
      <c r="P416"/>
    </row>
    <row r="417" spans="1:16" x14ac:dyDescent="0.25">
      <c r="A417" s="136" t="str">
        <f t="shared" si="13"/>
        <v/>
      </c>
      <c r="B417" s="136" t="str">
        <f t="shared" si="12"/>
        <v/>
      </c>
      <c r="C417" s="89"/>
      <c r="D417"/>
      <c r="E417"/>
      <c r="F417"/>
      <c r="G417"/>
      <c r="H417" s="110"/>
      <c r="I417"/>
      <c r="J417"/>
      <c r="K417"/>
      <c r="L417"/>
      <c r="M417"/>
      <c r="N417"/>
      <c r="O417"/>
      <c r="P417"/>
    </row>
    <row r="418" spans="1:16" x14ac:dyDescent="0.25">
      <c r="A418" s="136" t="str">
        <f t="shared" si="13"/>
        <v/>
      </c>
      <c r="B418" s="136" t="str">
        <f t="shared" si="12"/>
        <v/>
      </c>
      <c r="C418" s="89"/>
      <c r="D418"/>
      <c r="E418"/>
      <c r="F418"/>
      <c r="G418"/>
      <c r="H418" s="110"/>
      <c r="I418"/>
      <c r="J418"/>
      <c r="K418"/>
      <c r="L418"/>
      <c r="M418"/>
      <c r="N418"/>
      <c r="O418"/>
      <c r="P418"/>
    </row>
    <row r="419" spans="1:16" x14ac:dyDescent="0.25">
      <c r="A419" s="136" t="str">
        <f t="shared" si="13"/>
        <v/>
      </c>
      <c r="B419" s="136" t="str">
        <f t="shared" si="12"/>
        <v/>
      </c>
      <c r="C419" s="89"/>
      <c r="D419"/>
      <c r="E419"/>
      <c r="F419"/>
      <c r="G419"/>
      <c r="H419" s="110"/>
      <c r="I419"/>
      <c r="J419"/>
      <c r="K419"/>
      <c r="L419"/>
      <c r="M419"/>
      <c r="N419"/>
      <c r="O419"/>
      <c r="P419"/>
    </row>
    <row r="420" spans="1:16" x14ac:dyDescent="0.25">
      <c r="A420" s="136" t="str">
        <f t="shared" si="13"/>
        <v/>
      </c>
      <c r="B420" s="136" t="str">
        <f t="shared" si="12"/>
        <v/>
      </c>
      <c r="C420" s="89"/>
      <c r="D420"/>
      <c r="E420"/>
      <c r="F420"/>
      <c r="G420"/>
      <c r="H420" s="110"/>
      <c r="I420"/>
      <c r="J420"/>
      <c r="K420"/>
      <c r="L420"/>
      <c r="M420"/>
      <c r="N420"/>
      <c r="O420"/>
      <c r="P420"/>
    </row>
    <row r="421" spans="1:16" x14ac:dyDescent="0.25">
      <c r="A421" s="136" t="str">
        <f t="shared" si="13"/>
        <v/>
      </c>
      <c r="B421" s="136" t="str">
        <f t="shared" si="12"/>
        <v/>
      </c>
      <c r="C421" s="89"/>
      <c r="D421"/>
      <c r="E421"/>
      <c r="F421"/>
      <c r="G421"/>
      <c r="H421" s="110"/>
      <c r="I421"/>
      <c r="J421"/>
      <c r="K421"/>
      <c r="L421"/>
      <c r="M421"/>
      <c r="N421"/>
      <c r="O421"/>
      <c r="P421"/>
    </row>
    <row r="422" spans="1:16" x14ac:dyDescent="0.25">
      <c r="A422" s="136" t="str">
        <f t="shared" si="13"/>
        <v/>
      </c>
      <c r="B422" s="136" t="str">
        <f t="shared" si="12"/>
        <v/>
      </c>
      <c r="C422" s="89"/>
      <c r="D422"/>
      <c r="E422"/>
      <c r="F422"/>
      <c r="G422"/>
      <c r="H422" s="110"/>
      <c r="I422"/>
      <c r="J422"/>
      <c r="K422"/>
      <c r="L422"/>
      <c r="M422"/>
      <c r="N422"/>
      <c r="O422"/>
      <c r="P422"/>
    </row>
    <row r="423" spans="1:16" x14ac:dyDescent="0.25">
      <c r="A423" s="136" t="str">
        <f t="shared" si="13"/>
        <v/>
      </c>
      <c r="B423" s="136" t="str">
        <f t="shared" si="12"/>
        <v/>
      </c>
      <c r="C423" s="89"/>
      <c r="D423"/>
      <c r="E423"/>
      <c r="F423"/>
      <c r="G423"/>
      <c r="H423" s="110"/>
      <c r="I423"/>
      <c r="J423"/>
      <c r="K423"/>
      <c r="L423"/>
      <c r="M423"/>
      <c r="N423"/>
      <c r="O423"/>
      <c r="P423"/>
    </row>
    <row r="424" spans="1:16" x14ac:dyDescent="0.25">
      <c r="A424" s="136" t="str">
        <f t="shared" si="13"/>
        <v/>
      </c>
      <c r="B424" s="136" t="str">
        <f t="shared" si="12"/>
        <v/>
      </c>
      <c r="C424" s="89"/>
      <c r="D424"/>
      <c r="E424"/>
      <c r="F424"/>
      <c r="G424"/>
      <c r="H424" s="110"/>
      <c r="I424"/>
      <c r="J424"/>
      <c r="K424"/>
      <c r="L424"/>
      <c r="M424"/>
      <c r="N424"/>
      <c r="O424"/>
      <c r="P424"/>
    </row>
    <row r="425" spans="1:16" x14ac:dyDescent="0.25">
      <c r="A425" s="136" t="str">
        <f t="shared" si="13"/>
        <v/>
      </c>
      <c r="B425" s="136" t="str">
        <f t="shared" si="12"/>
        <v/>
      </c>
      <c r="C425" s="89"/>
      <c r="D425"/>
      <c r="E425"/>
      <c r="F425"/>
      <c r="G425"/>
      <c r="H425" s="110"/>
      <c r="I425"/>
      <c r="J425"/>
      <c r="K425"/>
      <c r="L425"/>
      <c r="M425"/>
      <c r="N425"/>
      <c r="O425"/>
      <c r="P425"/>
    </row>
    <row r="426" spans="1:16" x14ac:dyDescent="0.25">
      <c r="A426" s="136" t="str">
        <f t="shared" si="13"/>
        <v/>
      </c>
      <c r="B426" s="136" t="str">
        <f t="shared" si="12"/>
        <v/>
      </c>
      <c r="C426" s="89"/>
      <c r="D426"/>
      <c r="E426"/>
      <c r="F426"/>
      <c r="G426"/>
      <c r="H426" s="110"/>
      <c r="I426"/>
      <c r="J426"/>
      <c r="K426"/>
      <c r="L426"/>
      <c r="M426"/>
      <c r="N426"/>
      <c r="O426"/>
      <c r="P426"/>
    </row>
    <row r="427" spans="1:16" x14ac:dyDescent="0.25">
      <c r="A427" s="136" t="str">
        <f t="shared" si="13"/>
        <v/>
      </c>
      <c r="B427" s="136" t="str">
        <f t="shared" si="12"/>
        <v/>
      </c>
      <c r="C427" s="89"/>
      <c r="D427"/>
      <c r="E427"/>
      <c r="F427"/>
      <c r="G427"/>
      <c r="H427" s="110"/>
      <c r="I427"/>
      <c r="J427"/>
      <c r="K427"/>
      <c r="L427"/>
      <c r="M427"/>
      <c r="N427"/>
      <c r="O427"/>
      <c r="P427"/>
    </row>
    <row r="428" spans="1:16" x14ac:dyDescent="0.25">
      <c r="A428" s="136" t="str">
        <f t="shared" si="13"/>
        <v/>
      </c>
      <c r="B428" s="136" t="str">
        <f t="shared" si="12"/>
        <v/>
      </c>
      <c r="C428" s="89"/>
      <c r="D428"/>
      <c r="E428"/>
      <c r="F428"/>
      <c r="G428"/>
      <c r="H428" s="110"/>
      <c r="I428"/>
      <c r="J428"/>
      <c r="K428"/>
      <c r="L428"/>
      <c r="M428"/>
      <c r="N428"/>
      <c r="O428"/>
      <c r="P428"/>
    </row>
    <row r="429" spans="1:16" x14ac:dyDescent="0.25">
      <c r="A429" s="136" t="str">
        <f t="shared" si="13"/>
        <v/>
      </c>
      <c r="B429" s="136" t="str">
        <f t="shared" si="12"/>
        <v/>
      </c>
      <c r="C429" s="89"/>
      <c r="D429"/>
      <c r="E429"/>
      <c r="F429"/>
      <c r="G429"/>
      <c r="H429" s="110"/>
      <c r="I429"/>
      <c r="J429"/>
      <c r="K429"/>
      <c r="L429"/>
      <c r="M429"/>
      <c r="N429"/>
      <c r="O429"/>
      <c r="P429"/>
    </row>
    <row r="430" spans="1:16" x14ac:dyDescent="0.25">
      <c r="A430" s="136" t="str">
        <f t="shared" si="13"/>
        <v/>
      </c>
      <c r="B430" s="136" t="str">
        <f t="shared" si="12"/>
        <v/>
      </c>
      <c r="C430" s="89"/>
      <c r="D430"/>
      <c r="E430"/>
      <c r="F430"/>
      <c r="G430"/>
      <c r="H430" s="110"/>
      <c r="I430"/>
      <c r="J430"/>
      <c r="K430"/>
      <c r="L430"/>
      <c r="M430"/>
      <c r="N430"/>
      <c r="O430"/>
      <c r="P430"/>
    </row>
    <row r="431" spans="1:16" x14ac:dyDescent="0.25">
      <c r="A431" s="136" t="str">
        <f t="shared" si="13"/>
        <v/>
      </c>
      <c r="B431" s="136" t="str">
        <f t="shared" si="12"/>
        <v/>
      </c>
      <c r="C431" s="89"/>
      <c r="D431"/>
      <c r="E431"/>
      <c r="F431"/>
      <c r="G431"/>
      <c r="H431" s="110"/>
      <c r="I431"/>
      <c r="J431"/>
      <c r="K431"/>
      <c r="L431"/>
      <c r="M431"/>
      <c r="N431"/>
      <c r="O431"/>
      <c r="P431"/>
    </row>
    <row r="432" spans="1:16" x14ac:dyDescent="0.25">
      <c r="A432" s="136" t="str">
        <f t="shared" si="13"/>
        <v/>
      </c>
      <c r="B432" s="136" t="str">
        <f t="shared" si="12"/>
        <v/>
      </c>
      <c r="C432" s="89"/>
      <c r="D432"/>
      <c r="E432"/>
      <c r="F432"/>
      <c r="G432"/>
      <c r="H432" s="110"/>
      <c r="I432"/>
      <c r="J432"/>
      <c r="K432"/>
      <c r="L432"/>
      <c r="M432"/>
      <c r="N432"/>
      <c r="O432"/>
      <c r="P432"/>
    </row>
    <row r="433" spans="1:16" x14ac:dyDescent="0.25">
      <c r="A433" s="136" t="str">
        <f t="shared" si="13"/>
        <v/>
      </c>
      <c r="B433" s="136" t="str">
        <f t="shared" si="12"/>
        <v/>
      </c>
      <c r="C433" s="89"/>
      <c r="D433"/>
      <c r="E433"/>
      <c r="F433"/>
      <c r="G433"/>
      <c r="H433" s="110"/>
      <c r="I433"/>
      <c r="J433"/>
      <c r="K433"/>
      <c r="L433"/>
      <c r="M433"/>
      <c r="N433"/>
      <c r="O433"/>
      <c r="P433"/>
    </row>
    <row r="434" spans="1:16" x14ac:dyDescent="0.25">
      <c r="A434" s="136" t="str">
        <f t="shared" si="13"/>
        <v/>
      </c>
      <c r="B434" s="136" t="str">
        <f t="shared" si="12"/>
        <v/>
      </c>
      <c r="C434" s="89"/>
      <c r="D434"/>
      <c r="E434"/>
      <c r="F434"/>
      <c r="G434"/>
      <c r="H434" s="110"/>
      <c r="I434"/>
      <c r="J434"/>
      <c r="K434"/>
      <c r="L434"/>
      <c r="M434"/>
      <c r="N434"/>
      <c r="O434"/>
      <c r="P434"/>
    </row>
    <row r="435" spans="1:16" x14ac:dyDescent="0.25">
      <c r="A435" s="136" t="str">
        <f t="shared" si="13"/>
        <v/>
      </c>
      <c r="B435" s="136" t="str">
        <f t="shared" si="12"/>
        <v/>
      </c>
      <c r="C435" s="89"/>
      <c r="D435"/>
      <c r="E435"/>
      <c r="F435"/>
      <c r="G435"/>
      <c r="H435" s="110"/>
      <c r="I435"/>
      <c r="J435"/>
      <c r="K435"/>
      <c r="L435"/>
      <c r="M435"/>
      <c r="N435"/>
      <c r="O435"/>
      <c r="P435"/>
    </row>
    <row r="436" spans="1:16" x14ac:dyDescent="0.25">
      <c r="A436" s="136" t="str">
        <f t="shared" si="13"/>
        <v/>
      </c>
      <c r="B436" s="136" t="str">
        <f t="shared" si="12"/>
        <v/>
      </c>
      <c r="C436" s="89"/>
      <c r="D436"/>
      <c r="E436"/>
      <c r="F436"/>
      <c r="G436"/>
      <c r="H436" s="110"/>
      <c r="I436"/>
      <c r="J436"/>
      <c r="K436"/>
      <c r="L436"/>
      <c r="M436"/>
      <c r="N436"/>
      <c r="O436"/>
      <c r="P436"/>
    </row>
    <row r="437" spans="1:16" x14ac:dyDescent="0.25">
      <c r="A437" s="136" t="str">
        <f t="shared" si="13"/>
        <v/>
      </c>
      <c r="B437" s="136" t="str">
        <f t="shared" si="12"/>
        <v/>
      </c>
      <c r="C437" s="89"/>
      <c r="D437"/>
      <c r="E437"/>
      <c r="F437"/>
      <c r="G437"/>
      <c r="H437" s="110"/>
      <c r="I437"/>
      <c r="J437"/>
      <c r="K437"/>
      <c r="L437"/>
      <c r="M437"/>
      <c r="N437"/>
      <c r="O437"/>
      <c r="P437"/>
    </row>
    <row r="438" spans="1:16" x14ac:dyDescent="0.25">
      <c r="A438" s="136" t="str">
        <f t="shared" si="13"/>
        <v/>
      </c>
      <c r="B438" s="136" t="str">
        <f t="shared" si="12"/>
        <v/>
      </c>
      <c r="C438" s="89"/>
      <c r="D438"/>
      <c r="E438"/>
      <c r="F438"/>
      <c r="G438"/>
      <c r="H438" s="110"/>
      <c r="I438"/>
      <c r="J438"/>
      <c r="K438"/>
      <c r="L438"/>
      <c r="M438"/>
      <c r="N438"/>
      <c r="O438"/>
      <c r="P438"/>
    </row>
    <row r="439" spans="1:16" x14ac:dyDescent="0.25">
      <c r="A439" s="136" t="str">
        <f t="shared" si="13"/>
        <v/>
      </c>
      <c r="B439" s="136" t="str">
        <f t="shared" si="12"/>
        <v/>
      </c>
      <c r="C439" s="89"/>
      <c r="D439"/>
      <c r="E439"/>
      <c r="F439"/>
      <c r="G439"/>
      <c r="H439" s="110"/>
      <c r="I439"/>
      <c r="J439"/>
      <c r="K439"/>
      <c r="L439"/>
      <c r="M439"/>
      <c r="N439"/>
      <c r="O439"/>
      <c r="P439"/>
    </row>
    <row r="440" spans="1:16" x14ac:dyDescent="0.25">
      <c r="A440" s="136" t="str">
        <f t="shared" si="13"/>
        <v/>
      </c>
      <c r="B440" s="136" t="str">
        <f t="shared" si="12"/>
        <v/>
      </c>
      <c r="C440" s="89"/>
      <c r="D440"/>
      <c r="E440"/>
      <c r="F440"/>
      <c r="G440"/>
      <c r="H440" s="110"/>
      <c r="I440"/>
      <c r="J440"/>
      <c r="K440"/>
      <c r="L440"/>
      <c r="M440"/>
      <c r="N440"/>
      <c r="O440"/>
      <c r="P440"/>
    </row>
    <row r="441" spans="1:16" x14ac:dyDescent="0.25">
      <c r="A441" s="136" t="str">
        <f t="shared" si="13"/>
        <v/>
      </c>
      <c r="B441" s="136" t="str">
        <f t="shared" si="12"/>
        <v/>
      </c>
      <c r="C441" s="89"/>
      <c r="D441"/>
      <c r="E441"/>
      <c r="F441"/>
      <c r="G441"/>
      <c r="H441" s="110"/>
      <c r="I441"/>
      <c r="J441"/>
      <c r="K441"/>
      <c r="L441"/>
      <c r="M441"/>
      <c r="N441"/>
      <c r="O441"/>
      <c r="P441"/>
    </row>
    <row r="442" spans="1:16" x14ac:dyDescent="0.25">
      <c r="A442" s="136" t="str">
        <f t="shared" si="13"/>
        <v/>
      </c>
      <c r="B442" s="136" t="str">
        <f t="shared" si="12"/>
        <v/>
      </c>
      <c r="C442" s="89"/>
      <c r="D442"/>
      <c r="E442"/>
      <c r="F442"/>
      <c r="G442"/>
      <c r="H442" s="110"/>
      <c r="I442"/>
      <c r="J442"/>
      <c r="K442"/>
      <c r="L442"/>
      <c r="M442"/>
      <c r="N442"/>
      <c r="O442"/>
      <c r="P442"/>
    </row>
    <row r="443" spans="1:16" x14ac:dyDescent="0.25">
      <c r="A443" s="136" t="str">
        <f t="shared" si="13"/>
        <v/>
      </c>
      <c r="B443" s="136" t="str">
        <f t="shared" si="12"/>
        <v/>
      </c>
      <c r="C443" s="89"/>
      <c r="D443"/>
      <c r="E443"/>
      <c r="F443"/>
      <c r="G443"/>
      <c r="H443" s="110"/>
      <c r="I443"/>
      <c r="J443"/>
      <c r="K443"/>
      <c r="L443"/>
      <c r="M443"/>
      <c r="N443"/>
      <c r="O443"/>
      <c r="P443"/>
    </row>
    <row r="444" spans="1:16" x14ac:dyDescent="0.25">
      <c r="A444" s="136" t="str">
        <f t="shared" si="13"/>
        <v/>
      </c>
      <c r="B444" s="136" t="str">
        <f t="shared" si="12"/>
        <v/>
      </c>
      <c r="C444" s="89"/>
      <c r="D444"/>
      <c r="E444"/>
      <c r="F444"/>
      <c r="G444"/>
      <c r="H444" s="110"/>
      <c r="I444"/>
      <c r="J444"/>
      <c r="K444"/>
      <c r="L444"/>
      <c r="M444"/>
      <c r="N444"/>
      <c r="O444"/>
      <c r="P444"/>
    </row>
    <row r="445" spans="1:16" x14ac:dyDescent="0.25">
      <c r="A445" s="136" t="str">
        <f t="shared" si="13"/>
        <v/>
      </c>
      <c r="B445" s="136" t="str">
        <f t="shared" si="12"/>
        <v/>
      </c>
      <c r="C445" s="89"/>
      <c r="D445"/>
      <c r="E445"/>
      <c r="F445"/>
      <c r="G445"/>
      <c r="H445" s="110"/>
      <c r="I445"/>
      <c r="J445"/>
      <c r="K445"/>
      <c r="L445"/>
      <c r="M445"/>
      <c r="N445"/>
      <c r="O445"/>
      <c r="P445"/>
    </row>
    <row r="446" spans="1:16" x14ac:dyDescent="0.25">
      <c r="A446" s="136" t="str">
        <f t="shared" si="13"/>
        <v/>
      </c>
      <c r="B446" s="136" t="str">
        <f t="shared" si="12"/>
        <v/>
      </c>
      <c r="C446" s="89"/>
      <c r="D446"/>
      <c r="E446"/>
      <c r="F446"/>
      <c r="G446"/>
      <c r="H446" s="110"/>
      <c r="I446"/>
      <c r="J446"/>
      <c r="K446"/>
      <c r="L446"/>
      <c r="M446"/>
      <c r="N446"/>
      <c r="O446"/>
      <c r="P446"/>
    </row>
    <row r="447" spans="1:16" x14ac:dyDescent="0.25">
      <c r="A447" s="136" t="str">
        <f t="shared" si="13"/>
        <v/>
      </c>
      <c r="B447" s="136" t="str">
        <f t="shared" si="12"/>
        <v/>
      </c>
      <c r="C447" s="89"/>
      <c r="D447"/>
      <c r="E447"/>
      <c r="F447"/>
      <c r="G447"/>
      <c r="H447" s="110"/>
      <c r="I447"/>
      <c r="J447"/>
      <c r="K447"/>
      <c r="L447"/>
      <c r="M447"/>
      <c r="N447"/>
      <c r="O447"/>
      <c r="P447"/>
    </row>
    <row r="448" spans="1:16" x14ac:dyDescent="0.25">
      <c r="A448" s="136" t="str">
        <f t="shared" si="13"/>
        <v/>
      </c>
      <c r="B448" s="136" t="str">
        <f t="shared" si="12"/>
        <v/>
      </c>
      <c r="C448" s="89"/>
      <c r="D448"/>
      <c r="E448"/>
      <c r="F448"/>
      <c r="G448"/>
      <c r="H448" s="110"/>
      <c r="I448"/>
      <c r="J448"/>
      <c r="K448"/>
      <c r="L448"/>
      <c r="M448"/>
      <c r="N448"/>
      <c r="O448"/>
      <c r="P448"/>
    </row>
    <row r="449" spans="1:16" x14ac:dyDescent="0.25">
      <c r="A449" s="136" t="str">
        <f t="shared" si="13"/>
        <v/>
      </c>
      <c r="B449" s="136" t="str">
        <f t="shared" si="12"/>
        <v/>
      </c>
      <c r="C449" s="89"/>
      <c r="D449"/>
      <c r="E449"/>
      <c r="F449"/>
      <c r="G449"/>
      <c r="H449" s="110"/>
      <c r="I449"/>
      <c r="J449"/>
      <c r="K449"/>
      <c r="L449"/>
      <c r="M449"/>
      <c r="N449"/>
      <c r="O449"/>
      <c r="P449"/>
    </row>
    <row r="450" spans="1:16" x14ac:dyDescent="0.25">
      <c r="A450" s="136" t="str">
        <f t="shared" si="13"/>
        <v/>
      </c>
      <c r="B450" s="136" t="str">
        <f t="shared" ref="B450:B513" si="14">D450&amp;F450</f>
        <v/>
      </c>
      <c r="C450" s="89"/>
      <c r="D450"/>
      <c r="E450"/>
      <c r="F450"/>
      <c r="G450"/>
      <c r="H450" s="110"/>
      <c r="I450"/>
      <c r="J450"/>
      <c r="K450"/>
      <c r="L450"/>
      <c r="M450"/>
      <c r="N450"/>
      <c r="O450"/>
      <c r="P450"/>
    </row>
    <row r="451" spans="1:16" x14ac:dyDescent="0.25">
      <c r="A451" s="136" t="str">
        <f t="shared" ref="A451:A514" si="15">IF(C451="","",A450+1)</f>
        <v/>
      </c>
      <c r="B451" s="136" t="str">
        <f t="shared" si="14"/>
        <v/>
      </c>
      <c r="C451" s="89"/>
      <c r="D451"/>
      <c r="E451"/>
      <c r="F451"/>
      <c r="G451"/>
      <c r="H451" s="110"/>
      <c r="I451"/>
      <c r="J451"/>
      <c r="K451"/>
      <c r="L451"/>
      <c r="M451"/>
      <c r="N451"/>
      <c r="O451"/>
      <c r="P451"/>
    </row>
    <row r="452" spans="1:16" x14ac:dyDescent="0.25">
      <c r="A452" s="136" t="str">
        <f t="shared" si="15"/>
        <v/>
      </c>
      <c r="B452" s="136" t="str">
        <f t="shared" si="14"/>
        <v/>
      </c>
      <c r="C452" s="89"/>
      <c r="D452"/>
      <c r="E452"/>
      <c r="F452"/>
      <c r="G452"/>
      <c r="H452" s="110"/>
      <c r="I452"/>
      <c r="J452"/>
      <c r="K452"/>
      <c r="L452"/>
      <c r="M452"/>
      <c r="N452"/>
      <c r="O452"/>
      <c r="P452"/>
    </row>
    <row r="453" spans="1:16" x14ac:dyDescent="0.25">
      <c r="A453" s="136" t="str">
        <f t="shared" si="15"/>
        <v/>
      </c>
      <c r="B453" s="136" t="str">
        <f t="shared" si="14"/>
        <v/>
      </c>
      <c r="C453" s="89"/>
      <c r="D453"/>
      <c r="E453"/>
      <c r="F453"/>
      <c r="G453"/>
      <c r="H453" s="110"/>
      <c r="I453"/>
      <c r="J453"/>
      <c r="K453"/>
      <c r="L453"/>
      <c r="M453"/>
      <c r="N453"/>
      <c r="O453"/>
      <c r="P453"/>
    </row>
    <row r="454" spans="1:16" x14ac:dyDescent="0.25">
      <c r="A454" s="136" t="str">
        <f t="shared" si="15"/>
        <v/>
      </c>
      <c r="B454" s="136" t="str">
        <f t="shared" si="14"/>
        <v/>
      </c>
      <c r="C454" s="89"/>
      <c r="D454"/>
      <c r="E454"/>
      <c r="F454"/>
      <c r="G454"/>
      <c r="H454" s="110"/>
      <c r="I454"/>
      <c r="J454"/>
      <c r="K454"/>
      <c r="L454"/>
      <c r="M454"/>
      <c r="N454"/>
      <c r="O454"/>
      <c r="P454"/>
    </row>
    <row r="455" spans="1:16" x14ac:dyDescent="0.25">
      <c r="A455" s="136" t="str">
        <f t="shared" si="15"/>
        <v/>
      </c>
      <c r="B455" s="136" t="str">
        <f t="shared" si="14"/>
        <v/>
      </c>
      <c r="C455" s="89"/>
      <c r="D455"/>
      <c r="E455"/>
      <c r="F455"/>
      <c r="G455"/>
      <c r="H455" s="110"/>
      <c r="I455"/>
      <c r="J455"/>
      <c r="K455"/>
      <c r="L455"/>
      <c r="M455"/>
      <c r="N455"/>
      <c r="O455"/>
      <c r="P455"/>
    </row>
    <row r="456" spans="1:16" x14ac:dyDescent="0.25">
      <c r="A456" s="136" t="str">
        <f t="shared" si="15"/>
        <v/>
      </c>
      <c r="B456" s="136" t="str">
        <f t="shared" si="14"/>
        <v/>
      </c>
      <c r="C456" s="89"/>
      <c r="D456"/>
      <c r="E456"/>
      <c r="F456"/>
      <c r="G456"/>
      <c r="H456" s="110"/>
      <c r="I456"/>
      <c r="J456"/>
      <c r="K456"/>
      <c r="L456"/>
      <c r="M456"/>
      <c r="N456"/>
      <c r="O456"/>
      <c r="P456"/>
    </row>
    <row r="457" spans="1:16" x14ac:dyDescent="0.25">
      <c r="A457" s="136" t="str">
        <f t="shared" si="15"/>
        <v/>
      </c>
      <c r="B457" s="136" t="str">
        <f t="shared" si="14"/>
        <v/>
      </c>
      <c r="C457" s="89"/>
      <c r="D457"/>
      <c r="E457"/>
      <c r="F457"/>
      <c r="G457"/>
      <c r="H457" s="110"/>
      <c r="I457"/>
      <c r="J457"/>
      <c r="K457"/>
      <c r="L457"/>
      <c r="M457"/>
      <c r="N457"/>
      <c r="O457"/>
      <c r="P457"/>
    </row>
    <row r="458" spans="1:16" x14ac:dyDescent="0.25">
      <c r="A458" s="136" t="str">
        <f t="shared" si="15"/>
        <v/>
      </c>
      <c r="B458" s="136" t="str">
        <f t="shared" si="14"/>
        <v/>
      </c>
      <c r="C458" s="89"/>
      <c r="D458"/>
      <c r="E458"/>
      <c r="F458"/>
      <c r="G458"/>
      <c r="H458" s="110"/>
      <c r="I458"/>
      <c r="J458"/>
      <c r="K458"/>
      <c r="L458"/>
      <c r="M458"/>
      <c r="N458"/>
      <c r="O458"/>
      <c r="P458"/>
    </row>
    <row r="459" spans="1:16" x14ac:dyDescent="0.25">
      <c r="A459" s="136" t="str">
        <f t="shared" si="15"/>
        <v/>
      </c>
      <c r="B459" s="136" t="str">
        <f t="shared" si="14"/>
        <v/>
      </c>
      <c r="C459" s="89"/>
      <c r="D459"/>
      <c r="E459"/>
      <c r="F459"/>
      <c r="G459"/>
      <c r="H459" s="110"/>
      <c r="I459"/>
      <c r="J459"/>
      <c r="K459"/>
      <c r="L459"/>
      <c r="M459"/>
      <c r="N459"/>
      <c r="O459"/>
      <c r="P459"/>
    </row>
    <row r="460" spans="1:16" x14ac:dyDescent="0.25">
      <c r="A460" s="136" t="str">
        <f t="shared" si="15"/>
        <v/>
      </c>
      <c r="B460" s="136" t="str">
        <f t="shared" si="14"/>
        <v/>
      </c>
      <c r="C460" s="89"/>
      <c r="D460"/>
      <c r="E460"/>
      <c r="F460"/>
      <c r="G460"/>
      <c r="H460" s="110"/>
      <c r="I460"/>
      <c r="J460"/>
      <c r="K460"/>
      <c r="L460"/>
      <c r="M460"/>
      <c r="N460"/>
      <c r="O460"/>
      <c r="P460"/>
    </row>
    <row r="461" spans="1:16" x14ac:dyDescent="0.25">
      <c r="A461" s="136" t="str">
        <f t="shared" si="15"/>
        <v/>
      </c>
      <c r="B461" s="136" t="str">
        <f t="shared" si="14"/>
        <v/>
      </c>
      <c r="C461" s="89"/>
      <c r="D461"/>
      <c r="E461"/>
      <c r="F461"/>
      <c r="G461"/>
      <c r="H461" s="110"/>
      <c r="I461"/>
      <c r="J461"/>
      <c r="K461"/>
      <c r="L461"/>
      <c r="M461"/>
      <c r="N461"/>
      <c r="O461"/>
      <c r="P461"/>
    </row>
    <row r="462" spans="1:16" x14ac:dyDescent="0.25">
      <c r="A462" s="136" t="str">
        <f t="shared" si="15"/>
        <v/>
      </c>
      <c r="B462" s="136" t="str">
        <f t="shared" si="14"/>
        <v/>
      </c>
      <c r="C462" s="89"/>
      <c r="D462"/>
      <c r="E462"/>
      <c r="F462"/>
      <c r="G462"/>
      <c r="H462" s="110"/>
      <c r="I462"/>
      <c r="J462"/>
      <c r="K462"/>
      <c r="L462"/>
      <c r="M462"/>
      <c r="N462"/>
      <c r="O462"/>
      <c r="P462"/>
    </row>
    <row r="463" spans="1:16" x14ac:dyDescent="0.25">
      <c r="A463" s="136" t="str">
        <f t="shared" si="15"/>
        <v/>
      </c>
      <c r="B463" s="136" t="str">
        <f t="shared" si="14"/>
        <v/>
      </c>
      <c r="C463" s="89"/>
      <c r="D463"/>
      <c r="E463"/>
      <c r="F463"/>
      <c r="G463"/>
      <c r="H463" s="110"/>
      <c r="I463"/>
      <c r="J463"/>
      <c r="K463"/>
      <c r="L463"/>
      <c r="M463"/>
      <c r="N463"/>
      <c r="O463"/>
      <c r="P463"/>
    </row>
    <row r="464" spans="1:16" x14ac:dyDescent="0.25">
      <c r="A464" s="136" t="str">
        <f t="shared" si="15"/>
        <v/>
      </c>
      <c r="B464" s="136" t="str">
        <f t="shared" si="14"/>
        <v/>
      </c>
      <c r="C464" s="89"/>
      <c r="D464"/>
      <c r="E464"/>
      <c r="F464"/>
      <c r="G464"/>
      <c r="H464" s="110"/>
      <c r="I464"/>
      <c r="J464"/>
      <c r="K464"/>
      <c r="L464"/>
      <c r="M464"/>
      <c r="N464"/>
      <c r="O464"/>
      <c r="P464"/>
    </row>
    <row r="465" spans="1:16" x14ac:dyDescent="0.25">
      <c r="A465" s="136" t="str">
        <f t="shared" si="15"/>
        <v/>
      </c>
      <c r="B465" s="136" t="str">
        <f t="shared" si="14"/>
        <v/>
      </c>
      <c r="C465" s="89"/>
      <c r="D465"/>
      <c r="E465"/>
      <c r="F465"/>
      <c r="G465"/>
      <c r="H465" s="110"/>
      <c r="I465"/>
      <c r="J465"/>
      <c r="K465"/>
      <c r="L465"/>
      <c r="M465"/>
      <c r="N465"/>
      <c r="O465"/>
      <c r="P465"/>
    </row>
    <row r="466" spans="1:16" x14ac:dyDescent="0.25">
      <c r="A466" s="136" t="str">
        <f t="shared" si="15"/>
        <v/>
      </c>
      <c r="B466" s="136" t="str">
        <f t="shared" si="14"/>
        <v/>
      </c>
      <c r="C466" s="89"/>
      <c r="D466"/>
      <c r="E466"/>
      <c r="F466"/>
      <c r="G466"/>
      <c r="H466" s="110"/>
      <c r="I466"/>
      <c r="J466"/>
      <c r="K466"/>
      <c r="L466"/>
      <c r="M466"/>
      <c r="N466"/>
      <c r="O466"/>
      <c r="P466"/>
    </row>
    <row r="467" spans="1:16" x14ac:dyDescent="0.25">
      <c r="A467" s="136" t="str">
        <f t="shared" si="15"/>
        <v/>
      </c>
      <c r="B467" s="136" t="str">
        <f t="shared" si="14"/>
        <v/>
      </c>
      <c r="C467" s="89"/>
      <c r="D467"/>
      <c r="E467"/>
      <c r="F467"/>
      <c r="G467"/>
      <c r="H467" s="110"/>
      <c r="I467"/>
      <c r="J467"/>
      <c r="K467"/>
      <c r="L467"/>
      <c r="M467"/>
      <c r="N467"/>
      <c r="O467"/>
      <c r="P467"/>
    </row>
    <row r="468" spans="1:16" x14ac:dyDescent="0.25">
      <c r="A468" s="136" t="str">
        <f t="shared" si="15"/>
        <v/>
      </c>
      <c r="B468" s="136" t="str">
        <f t="shared" si="14"/>
        <v/>
      </c>
      <c r="C468" s="89"/>
      <c r="D468"/>
      <c r="E468"/>
      <c r="F468"/>
      <c r="G468"/>
      <c r="H468" s="110"/>
      <c r="I468"/>
      <c r="J468"/>
      <c r="K468"/>
      <c r="L468"/>
      <c r="M468"/>
      <c r="N468"/>
      <c r="O468"/>
      <c r="P468"/>
    </row>
    <row r="469" spans="1:16" x14ac:dyDescent="0.25">
      <c r="A469" s="136" t="str">
        <f t="shared" si="15"/>
        <v/>
      </c>
      <c r="B469" s="136" t="str">
        <f t="shared" si="14"/>
        <v/>
      </c>
      <c r="C469" s="89"/>
      <c r="D469"/>
      <c r="E469"/>
      <c r="F469"/>
      <c r="G469"/>
      <c r="H469" s="110"/>
      <c r="I469"/>
      <c r="J469"/>
      <c r="K469"/>
      <c r="L469"/>
      <c r="M469"/>
      <c r="N469"/>
      <c r="O469"/>
      <c r="P469"/>
    </row>
    <row r="470" spans="1:16" x14ac:dyDescent="0.25">
      <c r="A470" s="136" t="str">
        <f t="shared" si="15"/>
        <v/>
      </c>
      <c r="B470" s="136" t="str">
        <f t="shared" si="14"/>
        <v/>
      </c>
      <c r="C470" s="89"/>
      <c r="D470"/>
      <c r="E470"/>
      <c r="F470"/>
      <c r="G470"/>
      <c r="H470" s="110"/>
      <c r="I470"/>
      <c r="J470"/>
      <c r="K470"/>
      <c r="L470"/>
      <c r="M470"/>
      <c r="N470"/>
      <c r="O470"/>
      <c r="P470"/>
    </row>
    <row r="471" spans="1:16" x14ac:dyDescent="0.25">
      <c r="A471" s="136" t="str">
        <f t="shared" si="15"/>
        <v/>
      </c>
      <c r="B471" s="136" t="str">
        <f t="shared" si="14"/>
        <v/>
      </c>
      <c r="C471" s="89"/>
      <c r="D471"/>
      <c r="E471"/>
      <c r="F471"/>
      <c r="G471"/>
      <c r="H471" s="110"/>
      <c r="I471"/>
      <c r="J471"/>
      <c r="K471"/>
      <c r="L471"/>
      <c r="M471"/>
      <c r="N471"/>
      <c r="O471"/>
      <c r="P471"/>
    </row>
    <row r="472" spans="1:16" x14ac:dyDescent="0.25">
      <c r="A472" s="136" t="str">
        <f t="shared" si="15"/>
        <v/>
      </c>
      <c r="B472" s="136" t="str">
        <f t="shared" si="14"/>
        <v/>
      </c>
      <c r="C472" s="89"/>
      <c r="D472"/>
      <c r="E472"/>
      <c r="F472"/>
      <c r="G472"/>
      <c r="H472" s="110"/>
      <c r="I472"/>
      <c r="J472"/>
      <c r="K472"/>
      <c r="L472"/>
      <c r="M472"/>
      <c r="N472"/>
      <c r="O472"/>
      <c r="P472"/>
    </row>
    <row r="473" spans="1:16" x14ac:dyDescent="0.25">
      <c r="A473" s="136" t="str">
        <f t="shared" si="15"/>
        <v/>
      </c>
      <c r="B473" s="136" t="str">
        <f t="shared" si="14"/>
        <v/>
      </c>
      <c r="C473" s="89"/>
      <c r="D473"/>
      <c r="E473"/>
      <c r="F473"/>
      <c r="G473"/>
      <c r="H473" s="110"/>
      <c r="I473"/>
      <c r="J473"/>
      <c r="K473"/>
      <c r="L473"/>
      <c r="M473"/>
      <c r="N473"/>
      <c r="O473"/>
      <c r="P473"/>
    </row>
    <row r="474" spans="1:16" x14ac:dyDescent="0.25">
      <c r="A474" s="136" t="str">
        <f t="shared" si="15"/>
        <v/>
      </c>
      <c r="B474" s="136" t="str">
        <f t="shared" si="14"/>
        <v/>
      </c>
      <c r="C474" s="89"/>
      <c r="D474"/>
      <c r="E474"/>
      <c r="F474"/>
      <c r="G474"/>
      <c r="H474" s="110"/>
      <c r="I474"/>
      <c r="J474"/>
      <c r="K474"/>
      <c r="L474"/>
      <c r="M474"/>
      <c r="N474"/>
      <c r="O474"/>
      <c r="P474"/>
    </row>
    <row r="475" spans="1:16" x14ac:dyDescent="0.25">
      <c r="A475" s="136" t="str">
        <f t="shared" si="15"/>
        <v/>
      </c>
      <c r="B475" s="136" t="str">
        <f t="shared" si="14"/>
        <v/>
      </c>
      <c r="C475" s="89"/>
      <c r="D475"/>
      <c r="E475"/>
      <c r="F475"/>
      <c r="G475"/>
      <c r="H475" s="110"/>
      <c r="I475"/>
      <c r="J475"/>
      <c r="K475"/>
      <c r="L475"/>
      <c r="M475"/>
      <c r="N475"/>
      <c r="O475"/>
      <c r="P475"/>
    </row>
    <row r="476" spans="1:16" x14ac:dyDescent="0.25">
      <c r="A476" s="136" t="str">
        <f t="shared" si="15"/>
        <v/>
      </c>
      <c r="B476" s="136" t="str">
        <f t="shared" si="14"/>
        <v/>
      </c>
      <c r="C476" s="89"/>
      <c r="D476"/>
      <c r="E476"/>
      <c r="F476"/>
      <c r="G476"/>
      <c r="H476" s="110"/>
      <c r="I476"/>
      <c r="J476"/>
      <c r="K476"/>
      <c r="L476"/>
      <c r="M476"/>
      <c r="N476"/>
      <c r="O476"/>
      <c r="P476"/>
    </row>
    <row r="477" spans="1:16" x14ac:dyDescent="0.25">
      <c r="A477" s="136" t="str">
        <f t="shared" si="15"/>
        <v/>
      </c>
      <c r="B477" s="136" t="str">
        <f t="shared" si="14"/>
        <v/>
      </c>
      <c r="C477" s="89"/>
      <c r="D477"/>
      <c r="E477"/>
      <c r="F477"/>
      <c r="G477"/>
      <c r="H477" s="110"/>
      <c r="I477"/>
      <c r="J477"/>
      <c r="K477"/>
      <c r="L477"/>
      <c r="M477"/>
      <c r="N477"/>
      <c r="O477"/>
      <c r="P477"/>
    </row>
    <row r="478" spans="1:16" x14ac:dyDescent="0.25">
      <c r="A478" s="136" t="str">
        <f t="shared" si="15"/>
        <v/>
      </c>
      <c r="B478" s="136" t="str">
        <f t="shared" si="14"/>
        <v/>
      </c>
      <c r="C478" s="89"/>
      <c r="D478"/>
      <c r="E478"/>
      <c r="F478"/>
      <c r="G478"/>
      <c r="H478" s="110"/>
      <c r="I478"/>
      <c r="J478"/>
      <c r="K478"/>
      <c r="L478"/>
      <c r="M478"/>
      <c r="N478"/>
      <c r="O478"/>
      <c r="P478"/>
    </row>
    <row r="479" spans="1:16" x14ac:dyDescent="0.25">
      <c r="A479" s="136" t="str">
        <f t="shared" si="15"/>
        <v/>
      </c>
      <c r="B479" s="136" t="str">
        <f t="shared" si="14"/>
        <v/>
      </c>
      <c r="C479" s="89"/>
      <c r="D479"/>
      <c r="E479"/>
      <c r="F479"/>
      <c r="G479"/>
      <c r="H479" s="110"/>
      <c r="I479"/>
      <c r="J479"/>
      <c r="K479"/>
      <c r="L479"/>
      <c r="M479"/>
      <c r="N479"/>
      <c r="O479"/>
      <c r="P479"/>
    </row>
    <row r="480" spans="1:16" x14ac:dyDescent="0.25">
      <c r="A480" s="136" t="str">
        <f t="shared" si="15"/>
        <v/>
      </c>
      <c r="B480" s="136" t="str">
        <f t="shared" si="14"/>
        <v/>
      </c>
      <c r="C480" s="89"/>
      <c r="D480"/>
      <c r="E480"/>
      <c r="F480"/>
      <c r="G480"/>
      <c r="H480" s="110"/>
      <c r="I480"/>
      <c r="J480"/>
      <c r="K480"/>
      <c r="L480"/>
      <c r="M480"/>
      <c r="N480"/>
      <c r="O480"/>
      <c r="P480"/>
    </row>
    <row r="481" spans="1:16" x14ac:dyDescent="0.25">
      <c r="A481" s="136" t="str">
        <f t="shared" si="15"/>
        <v/>
      </c>
      <c r="B481" s="136" t="str">
        <f t="shared" si="14"/>
        <v/>
      </c>
      <c r="C481" s="89"/>
      <c r="D481"/>
      <c r="E481"/>
      <c r="F481"/>
      <c r="G481"/>
      <c r="H481" s="110"/>
      <c r="I481"/>
      <c r="J481"/>
      <c r="K481"/>
      <c r="L481"/>
      <c r="M481"/>
      <c r="N481"/>
      <c r="O481"/>
      <c r="P481"/>
    </row>
    <row r="482" spans="1:16" x14ac:dyDescent="0.25">
      <c r="A482" s="136" t="str">
        <f t="shared" si="15"/>
        <v/>
      </c>
      <c r="B482" s="136" t="str">
        <f t="shared" si="14"/>
        <v/>
      </c>
      <c r="C482" s="89"/>
      <c r="D482"/>
      <c r="E482"/>
      <c r="F482"/>
      <c r="G482"/>
      <c r="H482" s="110"/>
      <c r="I482"/>
      <c r="J482"/>
      <c r="K482"/>
      <c r="L482"/>
      <c r="M482"/>
      <c r="N482"/>
      <c r="O482"/>
      <c r="P482"/>
    </row>
    <row r="483" spans="1:16" x14ac:dyDescent="0.25">
      <c r="A483" s="136" t="str">
        <f t="shared" si="15"/>
        <v/>
      </c>
      <c r="B483" s="136" t="str">
        <f t="shared" si="14"/>
        <v/>
      </c>
      <c r="C483" s="89"/>
      <c r="D483"/>
      <c r="E483"/>
      <c r="F483"/>
      <c r="G483"/>
      <c r="H483" s="110"/>
      <c r="I483"/>
      <c r="J483"/>
      <c r="K483"/>
      <c r="L483"/>
      <c r="M483"/>
      <c r="N483"/>
      <c r="O483"/>
      <c r="P483"/>
    </row>
    <row r="484" spans="1:16" x14ac:dyDescent="0.25">
      <c r="A484" s="136" t="str">
        <f t="shared" si="15"/>
        <v/>
      </c>
      <c r="B484" s="136" t="str">
        <f t="shared" si="14"/>
        <v/>
      </c>
      <c r="C484" s="89"/>
      <c r="D484"/>
      <c r="E484"/>
      <c r="F484"/>
      <c r="G484"/>
      <c r="H484" s="110"/>
      <c r="I484"/>
      <c r="J484"/>
      <c r="K484"/>
      <c r="L484"/>
      <c r="M484"/>
      <c r="N484"/>
      <c r="O484"/>
      <c r="P484"/>
    </row>
    <row r="485" spans="1:16" x14ac:dyDescent="0.25">
      <c r="A485" s="136" t="str">
        <f t="shared" si="15"/>
        <v/>
      </c>
      <c r="B485" s="136" t="str">
        <f t="shared" si="14"/>
        <v/>
      </c>
      <c r="C485" s="89"/>
      <c r="D485"/>
      <c r="E485"/>
      <c r="F485"/>
      <c r="G485"/>
      <c r="H485" s="110"/>
      <c r="I485"/>
      <c r="J485"/>
      <c r="K485"/>
      <c r="L485"/>
      <c r="M485"/>
      <c r="N485"/>
      <c r="O485"/>
      <c r="P485"/>
    </row>
    <row r="486" spans="1:16" x14ac:dyDescent="0.25">
      <c r="A486" s="136" t="str">
        <f t="shared" si="15"/>
        <v/>
      </c>
      <c r="B486" s="136" t="str">
        <f t="shared" si="14"/>
        <v/>
      </c>
      <c r="C486" s="89"/>
      <c r="D486"/>
      <c r="E486"/>
      <c r="F486"/>
      <c r="G486"/>
      <c r="H486" s="110"/>
      <c r="I486"/>
      <c r="J486"/>
      <c r="K486"/>
      <c r="L486"/>
      <c r="M486"/>
      <c r="N486"/>
      <c r="O486"/>
      <c r="P486"/>
    </row>
    <row r="487" spans="1:16" x14ac:dyDescent="0.25">
      <c r="A487" s="136" t="str">
        <f t="shared" si="15"/>
        <v/>
      </c>
      <c r="B487" s="136" t="str">
        <f t="shared" si="14"/>
        <v/>
      </c>
      <c r="C487" s="89"/>
      <c r="D487"/>
      <c r="E487"/>
      <c r="F487"/>
      <c r="G487"/>
      <c r="H487" s="110"/>
      <c r="I487"/>
      <c r="J487"/>
      <c r="K487"/>
      <c r="L487"/>
      <c r="M487"/>
      <c r="N487"/>
      <c r="O487"/>
      <c r="P487"/>
    </row>
    <row r="488" spans="1:16" x14ac:dyDescent="0.25">
      <c r="A488" s="136" t="str">
        <f t="shared" si="15"/>
        <v/>
      </c>
      <c r="B488" s="136" t="str">
        <f t="shared" si="14"/>
        <v/>
      </c>
      <c r="C488" s="89"/>
      <c r="D488"/>
      <c r="E488"/>
      <c r="F488"/>
      <c r="G488"/>
      <c r="H488" s="110"/>
      <c r="I488"/>
      <c r="J488"/>
      <c r="K488"/>
      <c r="L488"/>
      <c r="M488"/>
      <c r="N488"/>
      <c r="O488"/>
      <c r="P488"/>
    </row>
    <row r="489" spans="1:16" x14ac:dyDescent="0.25">
      <c r="A489" s="136" t="str">
        <f t="shared" si="15"/>
        <v/>
      </c>
      <c r="B489" s="136" t="str">
        <f t="shared" si="14"/>
        <v/>
      </c>
      <c r="C489" s="89"/>
      <c r="D489"/>
      <c r="E489"/>
      <c r="F489"/>
      <c r="G489"/>
      <c r="H489" s="110"/>
      <c r="I489"/>
      <c r="J489"/>
      <c r="K489"/>
      <c r="L489"/>
      <c r="M489"/>
      <c r="N489"/>
      <c r="O489"/>
      <c r="P489"/>
    </row>
    <row r="490" spans="1:16" x14ac:dyDescent="0.25">
      <c r="A490" s="136" t="str">
        <f t="shared" si="15"/>
        <v/>
      </c>
      <c r="B490" s="136" t="str">
        <f t="shared" si="14"/>
        <v/>
      </c>
      <c r="C490" s="89"/>
      <c r="D490"/>
      <c r="E490"/>
      <c r="F490"/>
      <c r="G490"/>
      <c r="H490" s="110"/>
      <c r="I490"/>
      <c r="J490"/>
      <c r="K490"/>
      <c r="L490"/>
      <c r="M490"/>
      <c r="N490"/>
      <c r="O490"/>
      <c r="P490"/>
    </row>
    <row r="491" spans="1:16" x14ac:dyDescent="0.25">
      <c r="A491" s="136" t="str">
        <f t="shared" si="15"/>
        <v/>
      </c>
      <c r="B491" s="136" t="str">
        <f t="shared" si="14"/>
        <v/>
      </c>
      <c r="C491" s="89"/>
      <c r="D491"/>
      <c r="E491"/>
      <c r="F491"/>
      <c r="G491"/>
      <c r="H491" s="110"/>
      <c r="I491"/>
      <c r="J491"/>
      <c r="K491"/>
      <c r="L491"/>
      <c r="M491"/>
      <c r="N491"/>
      <c r="O491"/>
      <c r="P491"/>
    </row>
    <row r="492" spans="1:16" x14ac:dyDescent="0.25">
      <c r="A492" s="136" t="str">
        <f t="shared" si="15"/>
        <v/>
      </c>
      <c r="B492" s="136" t="str">
        <f t="shared" si="14"/>
        <v/>
      </c>
      <c r="C492" s="89"/>
      <c r="D492"/>
      <c r="E492"/>
      <c r="F492"/>
      <c r="G492"/>
      <c r="H492" s="110"/>
      <c r="I492"/>
      <c r="J492"/>
      <c r="K492"/>
      <c r="L492"/>
      <c r="M492"/>
      <c r="N492"/>
      <c r="O492"/>
      <c r="P492"/>
    </row>
    <row r="493" spans="1:16" x14ac:dyDescent="0.25">
      <c r="A493" s="136" t="str">
        <f t="shared" si="15"/>
        <v/>
      </c>
      <c r="B493" s="136" t="str">
        <f t="shared" si="14"/>
        <v/>
      </c>
      <c r="C493" s="89"/>
      <c r="D493"/>
      <c r="E493"/>
      <c r="F493"/>
      <c r="G493"/>
      <c r="H493" s="110"/>
      <c r="I493"/>
      <c r="J493"/>
      <c r="K493"/>
      <c r="L493"/>
      <c r="M493"/>
      <c r="N493"/>
      <c r="O493"/>
      <c r="P493"/>
    </row>
    <row r="494" spans="1:16" x14ac:dyDescent="0.25">
      <c r="A494" s="136" t="str">
        <f t="shared" si="15"/>
        <v/>
      </c>
      <c r="B494" s="136" t="str">
        <f t="shared" si="14"/>
        <v/>
      </c>
      <c r="C494" s="89"/>
      <c r="D494"/>
      <c r="E494"/>
      <c r="F494"/>
      <c r="G494"/>
      <c r="H494" s="110"/>
      <c r="I494"/>
      <c r="J494"/>
      <c r="K494"/>
      <c r="L494"/>
      <c r="M494"/>
      <c r="N494"/>
      <c r="O494"/>
      <c r="P494"/>
    </row>
    <row r="495" spans="1:16" x14ac:dyDescent="0.25">
      <c r="A495" s="136" t="str">
        <f t="shared" si="15"/>
        <v/>
      </c>
      <c r="B495" s="136" t="str">
        <f t="shared" si="14"/>
        <v/>
      </c>
      <c r="C495" s="89"/>
      <c r="D495"/>
      <c r="E495"/>
      <c r="F495"/>
      <c r="G495"/>
      <c r="H495" s="110"/>
      <c r="I495"/>
      <c r="J495"/>
      <c r="K495"/>
      <c r="L495"/>
      <c r="M495"/>
      <c r="N495"/>
      <c r="O495"/>
      <c r="P495"/>
    </row>
    <row r="496" spans="1:16" x14ac:dyDescent="0.25">
      <c r="A496" s="136" t="str">
        <f t="shared" si="15"/>
        <v/>
      </c>
      <c r="B496" s="136" t="str">
        <f t="shared" si="14"/>
        <v/>
      </c>
      <c r="C496" s="89"/>
      <c r="D496"/>
      <c r="E496"/>
      <c r="F496"/>
      <c r="G496"/>
      <c r="H496" s="110"/>
      <c r="I496"/>
      <c r="J496"/>
      <c r="K496"/>
      <c r="L496"/>
      <c r="M496"/>
      <c r="N496"/>
      <c r="O496"/>
      <c r="P496"/>
    </row>
    <row r="497" spans="1:16" x14ac:dyDescent="0.25">
      <c r="A497" s="136" t="str">
        <f t="shared" si="15"/>
        <v/>
      </c>
      <c r="B497" s="136" t="str">
        <f t="shared" si="14"/>
        <v/>
      </c>
      <c r="C497" s="89"/>
      <c r="D497"/>
      <c r="E497"/>
      <c r="F497"/>
      <c r="G497"/>
      <c r="H497" s="110"/>
      <c r="I497"/>
      <c r="J497"/>
      <c r="K497"/>
      <c r="L497"/>
      <c r="M497"/>
      <c r="N497"/>
      <c r="O497"/>
      <c r="P497"/>
    </row>
    <row r="498" spans="1:16" x14ac:dyDescent="0.25">
      <c r="A498" s="136" t="str">
        <f t="shared" si="15"/>
        <v/>
      </c>
      <c r="B498" s="136" t="str">
        <f t="shared" si="14"/>
        <v/>
      </c>
      <c r="C498" s="89"/>
      <c r="D498"/>
      <c r="E498"/>
      <c r="F498"/>
      <c r="G498"/>
      <c r="H498" s="110"/>
      <c r="I498"/>
      <c r="J498"/>
      <c r="K498"/>
      <c r="L498"/>
      <c r="M498"/>
      <c r="N498"/>
      <c r="O498"/>
      <c r="P498"/>
    </row>
    <row r="499" spans="1:16" x14ac:dyDescent="0.25">
      <c r="A499" s="136" t="str">
        <f t="shared" si="15"/>
        <v/>
      </c>
      <c r="B499" s="136" t="str">
        <f t="shared" si="14"/>
        <v/>
      </c>
      <c r="C499" s="89"/>
      <c r="D499"/>
      <c r="E499"/>
      <c r="F499"/>
      <c r="G499"/>
      <c r="H499" s="110"/>
      <c r="I499"/>
      <c r="J499"/>
      <c r="K499"/>
      <c r="L499"/>
      <c r="M499"/>
      <c r="N499"/>
      <c r="O499"/>
      <c r="P499"/>
    </row>
    <row r="500" spans="1:16" x14ac:dyDescent="0.25">
      <c r="A500" s="136" t="str">
        <f t="shared" si="15"/>
        <v/>
      </c>
      <c r="B500" s="136" t="str">
        <f t="shared" si="14"/>
        <v/>
      </c>
      <c r="C500" s="89"/>
      <c r="D500"/>
      <c r="E500"/>
      <c r="F500"/>
      <c r="G500"/>
      <c r="H500" s="110"/>
      <c r="I500"/>
      <c r="J500"/>
      <c r="K500"/>
      <c r="L500"/>
      <c r="M500"/>
      <c r="N500"/>
      <c r="O500"/>
      <c r="P500"/>
    </row>
    <row r="501" spans="1:16" x14ac:dyDescent="0.25">
      <c r="A501" s="136" t="str">
        <f t="shared" si="15"/>
        <v/>
      </c>
      <c r="B501" s="136" t="str">
        <f t="shared" si="14"/>
        <v/>
      </c>
      <c r="C501" s="89"/>
      <c r="D501"/>
      <c r="E501"/>
      <c r="F501"/>
      <c r="G501"/>
      <c r="H501" s="110"/>
      <c r="I501"/>
      <c r="J501"/>
      <c r="K501"/>
      <c r="L501"/>
      <c r="M501"/>
      <c r="N501"/>
      <c r="O501"/>
      <c r="P501"/>
    </row>
    <row r="502" spans="1:16" x14ac:dyDescent="0.25">
      <c r="A502" s="136" t="str">
        <f t="shared" si="15"/>
        <v/>
      </c>
      <c r="B502" s="136" t="str">
        <f t="shared" si="14"/>
        <v/>
      </c>
      <c r="C502" s="89"/>
      <c r="D502"/>
      <c r="E502"/>
      <c r="F502"/>
      <c r="G502"/>
      <c r="H502" s="110"/>
      <c r="I502"/>
      <c r="J502"/>
      <c r="K502"/>
      <c r="L502"/>
      <c r="M502"/>
      <c r="N502"/>
      <c r="O502"/>
      <c r="P502"/>
    </row>
    <row r="503" spans="1:16" x14ac:dyDescent="0.25">
      <c r="A503" s="136" t="str">
        <f t="shared" si="15"/>
        <v/>
      </c>
      <c r="B503" s="136" t="str">
        <f t="shared" si="14"/>
        <v/>
      </c>
      <c r="C503" s="89"/>
      <c r="D503"/>
      <c r="E503"/>
      <c r="F503"/>
      <c r="G503"/>
      <c r="H503" s="110"/>
      <c r="I503"/>
      <c r="J503"/>
      <c r="K503"/>
      <c r="L503"/>
      <c r="M503"/>
      <c r="N503"/>
      <c r="O503"/>
      <c r="P503"/>
    </row>
    <row r="504" spans="1:16" x14ac:dyDescent="0.25">
      <c r="A504" s="136" t="str">
        <f t="shared" si="15"/>
        <v/>
      </c>
      <c r="B504" s="136" t="str">
        <f t="shared" si="14"/>
        <v/>
      </c>
      <c r="C504" s="89"/>
      <c r="D504"/>
      <c r="E504"/>
      <c r="F504"/>
      <c r="G504"/>
      <c r="H504" s="110"/>
      <c r="I504"/>
      <c r="J504"/>
      <c r="K504"/>
      <c r="L504"/>
      <c r="M504"/>
      <c r="N504"/>
      <c r="O504"/>
      <c r="P504"/>
    </row>
    <row r="505" spans="1:16" x14ac:dyDescent="0.25">
      <c r="A505" s="136" t="str">
        <f t="shared" si="15"/>
        <v/>
      </c>
      <c r="B505" s="136" t="str">
        <f t="shared" si="14"/>
        <v/>
      </c>
      <c r="C505" s="89"/>
      <c r="D505"/>
      <c r="E505"/>
      <c r="F505"/>
      <c r="G505"/>
      <c r="H505" s="110"/>
      <c r="I505"/>
      <c r="J505"/>
      <c r="K505"/>
      <c r="L505"/>
      <c r="M505"/>
      <c r="N505"/>
      <c r="O505"/>
      <c r="P505"/>
    </row>
    <row r="506" spans="1:16" x14ac:dyDescent="0.25">
      <c r="A506" s="136" t="str">
        <f t="shared" si="15"/>
        <v/>
      </c>
      <c r="B506" s="136" t="str">
        <f t="shared" si="14"/>
        <v/>
      </c>
      <c r="C506" s="89"/>
      <c r="D506"/>
      <c r="E506"/>
      <c r="F506"/>
      <c r="G506"/>
      <c r="H506" s="110"/>
      <c r="I506"/>
      <c r="J506"/>
      <c r="K506"/>
      <c r="L506"/>
      <c r="M506"/>
      <c r="N506"/>
      <c r="O506"/>
      <c r="P506"/>
    </row>
    <row r="507" spans="1:16" x14ac:dyDescent="0.25">
      <c r="A507" s="136" t="str">
        <f t="shared" si="15"/>
        <v/>
      </c>
      <c r="B507" s="136" t="str">
        <f t="shared" si="14"/>
        <v/>
      </c>
      <c r="C507" s="89"/>
      <c r="D507"/>
      <c r="E507"/>
      <c r="F507"/>
      <c r="G507"/>
      <c r="H507" s="110"/>
      <c r="I507"/>
      <c r="J507"/>
      <c r="K507"/>
      <c r="L507"/>
      <c r="M507"/>
      <c r="N507"/>
      <c r="O507"/>
      <c r="P507"/>
    </row>
    <row r="508" spans="1:16" x14ac:dyDescent="0.25">
      <c r="A508" s="136" t="str">
        <f t="shared" si="15"/>
        <v/>
      </c>
      <c r="B508" s="136" t="str">
        <f t="shared" si="14"/>
        <v/>
      </c>
      <c r="C508" s="89"/>
      <c r="D508"/>
      <c r="E508"/>
      <c r="F508"/>
      <c r="G508"/>
      <c r="H508" s="110"/>
      <c r="I508"/>
      <c r="J508"/>
      <c r="K508"/>
      <c r="L508"/>
      <c r="M508"/>
      <c r="N508"/>
      <c r="O508"/>
      <c r="P508"/>
    </row>
    <row r="509" spans="1:16" x14ac:dyDescent="0.25">
      <c r="A509" s="136" t="str">
        <f t="shared" si="15"/>
        <v/>
      </c>
      <c r="B509" s="136" t="str">
        <f t="shared" si="14"/>
        <v/>
      </c>
      <c r="C509" s="89"/>
      <c r="D509"/>
      <c r="E509"/>
      <c r="F509"/>
      <c r="G509"/>
      <c r="H509" s="110"/>
      <c r="I509"/>
      <c r="J509"/>
      <c r="K509"/>
      <c r="L509"/>
      <c r="M509"/>
      <c r="N509"/>
      <c r="O509"/>
      <c r="P509"/>
    </row>
    <row r="510" spans="1:16" x14ac:dyDescent="0.25">
      <c r="A510" s="136" t="str">
        <f t="shared" si="15"/>
        <v/>
      </c>
      <c r="B510" s="136" t="str">
        <f t="shared" si="14"/>
        <v/>
      </c>
      <c r="C510" s="89"/>
      <c r="D510"/>
      <c r="E510"/>
      <c r="F510"/>
      <c r="G510"/>
      <c r="H510" s="110"/>
      <c r="I510"/>
      <c r="J510"/>
      <c r="K510"/>
      <c r="L510"/>
      <c r="M510"/>
      <c r="N510"/>
      <c r="O510"/>
      <c r="P510"/>
    </row>
    <row r="511" spans="1:16" x14ac:dyDescent="0.25">
      <c r="A511" s="136" t="str">
        <f t="shared" si="15"/>
        <v/>
      </c>
      <c r="B511" s="136" t="str">
        <f t="shared" si="14"/>
        <v/>
      </c>
      <c r="C511" s="89"/>
      <c r="D511"/>
      <c r="E511"/>
      <c r="F511"/>
      <c r="G511"/>
      <c r="H511" s="110"/>
      <c r="I511"/>
      <c r="J511"/>
      <c r="K511"/>
      <c r="L511"/>
      <c r="M511"/>
      <c r="N511"/>
      <c r="O511"/>
      <c r="P511"/>
    </row>
    <row r="512" spans="1:16" x14ac:dyDescent="0.25">
      <c r="A512" s="136" t="str">
        <f t="shared" si="15"/>
        <v/>
      </c>
      <c r="B512" s="136" t="str">
        <f t="shared" si="14"/>
        <v/>
      </c>
      <c r="C512" s="89"/>
      <c r="D512"/>
      <c r="E512"/>
      <c r="F512"/>
      <c r="G512"/>
      <c r="H512" s="110"/>
      <c r="I512"/>
      <c r="J512"/>
      <c r="K512"/>
      <c r="L512"/>
      <c r="M512"/>
      <c r="N512"/>
      <c r="O512"/>
      <c r="P512"/>
    </row>
    <row r="513" spans="1:16" x14ac:dyDescent="0.25">
      <c r="A513" s="136" t="str">
        <f t="shared" si="15"/>
        <v/>
      </c>
      <c r="B513" s="136" t="str">
        <f t="shared" si="14"/>
        <v/>
      </c>
      <c r="C513" s="89"/>
      <c r="D513"/>
      <c r="E513"/>
      <c r="F513"/>
      <c r="G513"/>
      <c r="H513" s="110"/>
      <c r="I513"/>
      <c r="J513"/>
      <c r="K513"/>
      <c r="L513"/>
      <c r="M513"/>
      <c r="N513"/>
      <c r="O513"/>
      <c r="P513"/>
    </row>
    <row r="514" spans="1:16" x14ac:dyDescent="0.25">
      <c r="A514" s="136" t="str">
        <f t="shared" si="15"/>
        <v/>
      </c>
      <c r="B514" s="136" t="str">
        <f t="shared" ref="B514:B577" si="16">D514&amp;F514</f>
        <v/>
      </c>
      <c r="C514" s="89"/>
      <c r="D514"/>
      <c r="E514"/>
      <c r="F514"/>
      <c r="G514"/>
      <c r="H514" s="110"/>
      <c r="I514"/>
      <c r="J514"/>
      <c r="K514"/>
      <c r="L514"/>
      <c r="M514"/>
      <c r="N514"/>
      <c r="O514"/>
      <c r="P514"/>
    </row>
    <row r="515" spans="1:16" x14ac:dyDescent="0.25">
      <c r="A515" s="136" t="str">
        <f t="shared" ref="A515:A578" si="17">IF(C515="","",A514+1)</f>
        <v/>
      </c>
      <c r="B515" s="136" t="str">
        <f t="shared" si="16"/>
        <v/>
      </c>
      <c r="C515" s="89"/>
      <c r="D515"/>
      <c r="E515"/>
      <c r="F515"/>
      <c r="G515"/>
      <c r="H515" s="110"/>
      <c r="I515"/>
      <c r="J515"/>
      <c r="K515"/>
      <c r="L515"/>
      <c r="M515"/>
      <c r="N515"/>
      <c r="O515"/>
      <c r="P515"/>
    </row>
    <row r="516" spans="1:16" x14ac:dyDescent="0.25">
      <c r="A516" s="136" t="str">
        <f t="shared" si="17"/>
        <v/>
      </c>
      <c r="B516" s="136" t="str">
        <f t="shared" si="16"/>
        <v/>
      </c>
      <c r="C516" s="89"/>
      <c r="D516"/>
      <c r="E516"/>
      <c r="F516"/>
      <c r="G516"/>
      <c r="H516" s="110"/>
      <c r="I516"/>
      <c r="J516"/>
      <c r="K516"/>
      <c r="L516"/>
      <c r="M516"/>
      <c r="N516"/>
      <c r="O516"/>
      <c r="P516"/>
    </row>
    <row r="517" spans="1:16" x14ac:dyDescent="0.25">
      <c r="A517" s="136" t="str">
        <f t="shared" si="17"/>
        <v/>
      </c>
      <c r="B517" s="136" t="str">
        <f t="shared" si="16"/>
        <v/>
      </c>
      <c r="C517" s="89"/>
      <c r="D517"/>
      <c r="E517"/>
      <c r="F517"/>
      <c r="G517"/>
      <c r="H517" s="110"/>
      <c r="I517"/>
      <c r="J517"/>
      <c r="K517"/>
      <c r="L517"/>
      <c r="M517"/>
      <c r="N517"/>
      <c r="O517"/>
      <c r="P517"/>
    </row>
    <row r="518" spans="1:16" x14ac:dyDescent="0.25">
      <c r="A518" s="136" t="str">
        <f t="shared" si="17"/>
        <v/>
      </c>
      <c r="B518" s="136" t="str">
        <f t="shared" si="16"/>
        <v/>
      </c>
      <c r="C518" s="89"/>
      <c r="D518"/>
      <c r="E518"/>
      <c r="F518"/>
      <c r="G518"/>
      <c r="H518" s="110"/>
      <c r="I518"/>
      <c r="J518"/>
      <c r="K518"/>
      <c r="L518"/>
      <c r="M518"/>
      <c r="N518"/>
      <c r="O518"/>
      <c r="P518"/>
    </row>
    <row r="519" spans="1:16" x14ac:dyDescent="0.25">
      <c r="A519" s="136" t="str">
        <f t="shared" si="17"/>
        <v/>
      </c>
      <c r="B519" s="136" t="str">
        <f t="shared" si="16"/>
        <v/>
      </c>
      <c r="C519" s="89"/>
      <c r="D519"/>
      <c r="E519"/>
      <c r="F519"/>
      <c r="G519"/>
      <c r="H519" s="110"/>
      <c r="I519"/>
      <c r="J519"/>
      <c r="K519"/>
      <c r="L519"/>
      <c r="M519"/>
      <c r="N519"/>
      <c r="O519"/>
      <c r="P519"/>
    </row>
    <row r="520" spans="1:16" x14ac:dyDescent="0.25">
      <c r="A520" s="136" t="str">
        <f t="shared" si="17"/>
        <v/>
      </c>
      <c r="B520" s="136" t="str">
        <f t="shared" si="16"/>
        <v/>
      </c>
      <c r="C520" s="89"/>
      <c r="D520"/>
      <c r="E520"/>
      <c r="F520"/>
      <c r="G520"/>
      <c r="H520" s="110"/>
      <c r="I520"/>
      <c r="J520"/>
      <c r="K520"/>
      <c r="L520"/>
      <c r="M520"/>
      <c r="N520"/>
      <c r="O520"/>
      <c r="P520"/>
    </row>
    <row r="521" spans="1:16" x14ac:dyDescent="0.25">
      <c r="A521" s="136" t="str">
        <f t="shared" si="17"/>
        <v/>
      </c>
      <c r="B521" s="136" t="str">
        <f t="shared" si="16"/>
        <v/>
      </c>
      <c r="C521" s="89"/>
      <c r="D521"/>
      <c r="E521"/>
      <c r="F521"/>
      <c r="G521"/>
      <c r="H521" s="110"/>
      <c r="I521"/>
      <c r="J521"/>
      <c r="K521"/>
      <c r="L521"/>
      <c r="M521"/>
      <c r="N521"/>
      <c r="O521"/>
      <c r="P521"/>
    </row>
    <row r="522" spans="1:16" x14ac:dyDescent="0.25">
      <c r="A522" s="136" t="str">
        <f t="shared" si="17"/>
        <v/>
      </c>
      <c r="B522" s="136" t="str">
        <f t="shared" si="16"/>
        <v/>
      </c>
      <c r="C522" s="89"/>
      <c r="D522"/>
      <c r="E522"/>
      <c r="F522"/>
      <c r="G522"/>
      <c r="H522" s="110"/>
      <c r="I522"/>
      <c r="J522"/>
      <c r="K522"/>
      <c r="L522"/>
      <c r="M522"/>
      <c r="N522"/>
      <c r="O522"/>
      <c r="P522"/>
    </row>
    <row r="523" spans="1:16" x14ac:dyDescent="0.25">
      <c r="A523" s="136" t="str">
        <f t="shared" si="17"/>
        <v/>
      </c>
      <c r="B523" s="136" t="str">
        <f t="shared" si="16"/>
        <v/>
      </c>
      <c r="C523" s="89"/>
      <c r="D523"/>
      <c r="E523"/>
      <c r="F523"/>
      <c r="G523"/>
      <c r="H523" s="110"/>
      <c r="I523"/>
      <c r="J523"/>
      <c r="K523"/>
      <c r="L523"/>
      <c r="M523"/>
      <c r="N523"/>
      <c r="O523"/>
      <c r="P523"/>
    </row>
    <row r="524" spans="1:16" x14ac:dyDescent="0.25">
      <c r="A524" s="136" t="str">
        <f t="shared" si="17"/>
        <v/>
      </c>
      <c r="B524" s="136" t="str">
        <f t="shared" si="16"/>
        <v/>
      </c>
      <c r="C524" s="89"/>
      <c r="D524"/>
      <c r="E524"/>
      <c r="F524"/>
      <c r="G524"/>
      <c r="H524" s="110"/>
      <c r="I524"/>
      <c r="J524"/>
      <c r="K524"/>
      <c r="L524"/>
      <c r="M524"/>
      <c r="N524"/>
      <c r="O524"/>
      <c r="P524"/>
    </row>
    <row r="525" spans="1:16" x14ac:dyDescent="0.25">
      <c r="A525" s="136" t="str">
        <f t="shared" si="17"/>
        <v/>
      </c>
      <c r="B525" s="136" t="str">
        <f t="shared" si="16"/>
        <v/>
      </c>
      <c r="C525" s="89"/>
      <c r="D525"/>
      <c r="E525"/>
      <c r="F525"/>
      <c r="G525"/>
      <c r="H525" s="110"/>
      <c r="I525"/>
      <c r="J525"/>
      <c r="K525"/>
      <c r="L525"/>
      <c r="M525"/>
      <c r="N525"/>
      <c r="O525"/>
      <c r="P525"/>
    </row>
    <row r="526" spans="1:16" x14ac:dyDescent="0.25">
      <c r="A526" s="136" t="str">
        <f t="shared" si="17"/>
        <v/>
      </c>
      <c r="B526" s="136" t="str">
        <f t="shared" si="16"/>
        <v/>
      </c>
      <c r="C526" s="89"/>
      <c r="D526"/>
      <c r="E526"/>
      <c r="F526"/>
      <c r="G526"/>
      <c r="H526" s="110"/>
      <c r="I526"/>
      <c r="J526"/>
      <c r="K526"/>
      <c r="L526"/>
      <c r="M526"/>
      <c r="N526"/>
      <c r="O526"/>
      <c r="P526"/>
    </row>
    <row r="527" spans="1:16" x14ac:dyDescent="0.25">
      <c r="A527" s="136" t="str">
        <f t="shared" si="17"/>
        <v/>
      </c>
      <c r="B527" s="136" t="str">
        <f t="shared" si="16"/>
        <v/>
      </c>
      <c r="C527" s="89"/>
      <c r="D527"/>
      <c r="E527"/>
      <c r="F527"/>
      <c r="G527"/>
      <c r="H527" s="110"/>
      <c r="I527"/>
      <c r="J527"/>
      <c r="K527"/>
      <c r="L527"/>
      <c r="M527"/>
      <c r="N527"/>
      <c r="O527"/>
      <c r="P527"/>
    </row>
    <row r="528" spans="1:16" x14ac:dyDescent="0.25">
      <c r="A528" s="136" t="str">
        <f t="shared" si="17"/>
        <v/>
      </c>
      <c r="B528" s="136" t="str">
        <f t="shared" si="16"/>
        <v/>
      </c>
      <c r="C528" s="89"/>
      <c r="D528"/>
      <c r="E528"/>
      <c r="F528"/>
      <c r="G528"/>
      <c r="H528" s="110"/>
      <c r="I528"/>
      <c r="J528"/>
      <c r="K528"/>
      <c r="L528"/>
      <c r="M528"/>
      <c r="N528"/>
      <c r="O528"/>
      <c r="P528"/>
    </row>
    <row r="529" spans="1:16" x14ac:dyDescent="0.25">
      <c r="A529" s="136" t="str">
        <f t="shared" si="17"/>
        <v/>
      </c>
      <c r="B529" s="136" t="str">
        <f t="shared" si="16"/>
        <v/>
      </c>
      <c r="C529" s="89"/>
      <c r="D529"/>
      <c r="E529"/>
      <c r="F529"/>
      <c r="G529"/>
      <c r="H529" s="110"/>
      <c r="I529"/>
      <c r="J529"/>
      <c r="K529"/>
      <c r="L529"/>
      <c r="M529"/>
      <c r="N529"/>
      <c r="O529"/>
      <c r="P529"/>
    </row>
    <row r="530" spans="1:16" x14ac:dyDescent="0.25">
      <c r="A530" s="136" t="str">
        <f t="shared" si="17"/>
        <v/>
      </c>
      <c r="B530" s="136" t="str">
        <f t="shared" si="16"/>
        <v/>
      </c>
      <c r="C530" s="89"/>
      <c r="D530"/>
      <c r="E530"/>
      <c r="F530"/>
      <c r="G530"/>
      <c r="H530" s="110"/>
      <c r="I530"/>
      <c r="J530"/>
      <c r="K530"/>
      <c r="L530"/>
      <c r="M530"/>
      <c r="N530"/>
      <c r="O530"/>
      <c r="P530"/>
    </row>
    <row r="531" spans="1:16" x14ac:dyDescent="0.25">
      <c r="A531" s="136" t="str">
        <f t="shared" si="17"/>
        <v/>
      </c>
      <c r="B531" s="136" t="str">
        <f t="shared" si="16"/>
        <v/>
      </c>
      <c r="C531" s="89"/>
      <c r="D531"/>
      <c r="E531"/>
      <c r="F531"/>
      <c r="G531"/>
      <c r="H531" s="110"/>
      <c r="I531"/>
      <c r="J531"/>
      <c r="K531"/>
      <c r="L531"/>
      <c r="M531"/>
      <c r="N531"/>
      <c r="O531"/>
      <c r="P531"/>
    </row>
    <row r="532" spans="1:16" x14ac:dyDescent="0.25">
      <c r="A532" s="136" t="str">
        <f t="shared" si="17"/>
        <v/>
      </c>
      <c r="B532" s="136" t="str">
        <f t="shared" si="16"/>
        <v/>
      </c>
      <c r="C532" s="89"/>
      <c r="D532"/>
      <c r="E532"/>
      <c r="F532"/>
      <c r="G532"/>
      <c r="H532" s="110"/>
      <c r="I532"/>
      <c r="J532"/>
      <c r="K532"/>
      <c r="L532"/>
      <c r="M532"/>
      <c r="N532"/>
      <c r="O532"/>
      <c r="P532"/>
    </row>
    <row r="533" spans="1:16" x14ac:dyDescent="0.25">
      <c r="A533" s="136" t="str">
        <f t="shared" si="17"/>
        <v/>
      </c>
      <c r="B533" s="136" t="str">
        <f t="shared" si="16"/>
        <v/>
      </c>
      <c r="C533" s="89"/>
      <c r="D533"/>
      <c r="E533"/>
      <c r="F533"/>
      <c r="G533"/>
      <c r="H533" s="110"/>
      <c r="I533"/>
      <c r="J533"/>
      <c r="K533"/>
      <c r="L533"/>
      <c r="M533"/>
      <c r="N533"/>
      <c r="O533"/>
      <c r="P533"/>
    </row>
    <row r="534" spans="1:16" x14ac:dyDescent="0.25">
      <c r="A534" s="136" t="str">
        <f t="shared" si="17"/>
        <v/>
      </c>
      <c r="B534" s="136" t="str">
        <f t="shared" si="16"/>
        <v/>
      </c>
      <c r="C534" s="89"/>
      <c r="D534"/>
      <c r="E534"/>
      <c r="F534"/>
      <c r="G534"/>
      <c r="H534" s="110"/>
      <c r="I534"/>
      <c r="J534"/>
      <c r="K534"/>
      <c r="L534"/>
      <c r="M534"/>
      <c r="N534"/>
      <c r="O534"/>
      <c r="P534"/>
    </row>
    <row r="535" spans="1:16" x14ac:dyDescent="0.25">
      <c r="A535" s="136" t="str">
        <f t="shared" si="17"/>
        <v/>
      </c>
      <c r="B535" s="136" t="str">
        <f t="shared" si="16"/>
        <v/>
      </c>
      <c r="C535" s="89"/>
      <c r="D535"/>
      <c r="E535"/>
      <c r="F535"/>
      <c r="G535"/>
      <c r="H535" s="110"/>
      <c r="I535"/>
      <c r="J535"/>
      <c r="K535"/>
      <c r="L535"/>
      <c r="M535"/>
      <c r="N535"/>
      <c r="O535"/>
      <c r="P535"/>
    </row>
    <row r="536" spans="1:16" x14ac:dyDescent="0.25">
      <c r="A536" s="136" t="str">
        <f t="shared" si="17"/>
        <v/>
      </c>
      <c r="B536" s="136" t="str">
        <f t="shared" si="16"/>
        <v/>
      </c>
      <c r="C536" s="89"/>
      <c r="D536"/>
      <c r="E536"/>
      <c r="F536"/>
      <c r="G536"/>
      <c r="H536" s="110"/>
      <c r="I536"/>
      <c r="J536"/>
      <c r="K536"/>
      <c r="L536"/>
      <c r="M536"/>
      <c r="N536"/>
      <c r="O536"/>
      <c r="P536"/>
    </row>
    <row r="537" spans="1:16" x14ac:dyDescent="0.25">
      <c r="A537" s="136" t="str">
        <f t="shared" si="17"/>
        <v/>
      </c>
      <c r="B537" s="136" t="str">
        <f t="shared" si="16"/>
        <v/>
      </c>
      <c r="C537" s="89"/>
      <c r="D537"/>
      <c r="E537"/>
      <c r="F537"/>
      <c r="G537"/>
      <c r="H537" s="110"/>
      <c r="I537"/>
      <c r="J537"/>
      <c r="K537"/>
      <c r="L537"/>
      <c r="M537"/>
      <c r="N537"/>
      <c r="O537"/>
      <c r="P537"/>
    </row>
    <row r="538" spans="1:16" x14ac:dyDescent="0.25">
      <c r="A538" s="136" t="str">
        <f t="shared" si="17"/>
        <v/>
      </c>
      <c r="B538" s="136" t="str">
        <f t="shared" si="16"/>
        <v/>
      </c>
      <c r="C538" s="89"/>
      <c r="D538"/>
      <c r="E538"/>
      <c r="F538"/>
      <c r="G538"/>
      <c r="H538" s="110"/>
      <c r="I538"/>
      <c r="J538"/>
      <c r="K538"/>
      <c r="L538"/>
      <c r="M538"/>
      <c r="N538"/>
      <c r="O538"/>
      <c r="P538"/>
    </row>
    <row r="539" spans="1:16" x14ac:dyDescent="0.25">
      <c r="A539" s="136" t="str">
        <f t="shared" si="17"/>
        <v/>
      </c>
      <c r="B539" s="136" t="str">
        <f t="shared" si="16"/>
        <v/>
      </c>
      <c r="C539" s="89"/>
      <c r="D539"/>
      <c r="E539"/>
      <c r="F539"/>
      <c r="G539"/>
      <c r="H539" s="110"/>
      <c r="I539"/>
      <c r="J539"/>
      <c r="K539"/>
      <c r="L539"/>
      <c r="M539"/>
      <c r="N539"/>
      <c r="O539"/>
      <c r="P539"/>
    </row>
    <row r="540" spans="1:16" x14ac:dyDescent="0.25">
      <c r="A540" s="136" t="str">
        <f t="shared" si="17"/>
        <v/>
      </c>
      <c r="B540" s="136" t="str">
        <f t="shared" si="16"/>
        <v/>
      </c>
      <c r="C540" s="89"/>
      <c r="D540"/>
      <c r="E540"/>
      <c r="F540"/>
      <c r="G540"/>
      <c r="H540" s="110"/>
      <c r="I540"/>
      <c r="J540"/>
      <c r="K540"/>
      <c r="L540"/>
      <c r="M540"/>
      <c r="N540"/>
      <c r="O540"/>
      <c r="P540"/>
    </row>
    <row r="541" spans="1:16" x14ac:dyDescent="0.25">
      <c r="A541" s="136" t="str">
        <f t="shared" si="17"/>
        <v/>
      </c>
      <c r="B541" s="136" t="str">
        <f t="shared" si="16"/>
        <v/>
      </c>
      <c r="C541" s="89"/>
      <c r="D541"/>
      <c r="E541"/>
      <c r="F541"/>
      <c r="G541"/>
      <c r="H541" s="110"/>
      <c r="I541"/>
      <c r="J541"/>
      <c r="K541"/>
      <c r="L541"/>
      <c r="M541"/>
      <c r="N541"/>
      <c r="O541"/>
      <c r="P541"/>
    </row>
    <row r="542" spans="1:16" x14ac:dyDescent="0.25">
      <c r="A542" s="136" t="str">
        <f t="shared" si="17"/>
        <v/>
      </c>
      <c r="B542" s="136" t="str">
        <f t="shared" si="16"/>
        <v/>
      </c>
      <c r="C542" s="89"/>
      <c r="D542"/>
      <c r="E542"/>
      <c r="F542"/>
      <c r="G542"/>
      <c r="H542" s="110"/>
      <c r="I542"/>
      <c r="J542"/>
      <c r="K542"/>
      <c r="L542"/>
      <c r="M542"/>
      <c r="N542"/>
      <c r="O542"/>
      <c r="P542"/>
    </row>
    <row r="543" spans="1:16" x14ac:dyDescent="0.25">
      <c r="A543" s="136" t="str">
        <f t="shared" si="17"/>
        <v/>
      </c>
      <c r="B543" s="136" t="str">
        <f t="shared" si="16"/>
        <v/>
      </c>
      <c r="C543" s="89"/>
      <c r="D543"/>
      <c r="E543"/>
      <c r="F543"/>
      <c r="G543"/>
      <c r="H543" s="110"/>
      <c r="I543"/>
      <c r="J543"/>
      <c r="K543"/>
      <c r="L543"/>
      <c r="M543"/>
      <c r="N543"/>
      <c r="O543"/>
      <c r="P543"/>
    </row>
    <row r="544" spans="1:16" x14ac:dyDescent="0.25">
      <c r="A544" s="136" t="str">
        <f t="shared" si="17"/>
        <v/>
      </c>
      <c r="B544" s="136" t="str">
        <f t="shared" si="16"/>
        <v/>
      </c>
      <c r="C544" s="89"/>
      <c r="D544"/>
      <c r="E544"/>
      <c r="F544"/>
      <c r="G544"/>
      <c r="H544" s="110"/>
      <c r="I544"/>
      <c r="J544"/>
      <c r="K544"/>
      <c r="L544"/>
      <c r="M544"/>
      <c r="N544"/>
      <c r="O544"/>
      <c r="P544"/>
    </row>
    <row r="545" spans="1:16" x14ac:dyDescent="0.25">
      <c r="A545" s="136" t="str">
        <f t="shared" si="17"/>
        <v/>
      </c>
      <c r="B545" s="136" t="str">
        <f t="shared" si="16"/>
        <v/>
      </c>
      <c r="C545" s="89"/>
      <c r="D545"/>
      <c r="E545"/>
      <c r="F545"/>
      <c r="G545"/>
      <c r="H545" s="110"/>
      <c r="I545"/>
      <c r="J545"/>
      <c r="K545"/>
      <c r="L545"/>
      <c r="M545"/>
      <c r="N545"/>
      <c r="O545"/>
      <c r="P545"/>
    </row>
    <row r="546" spans="1:16" x14ac:dyDescent="0.25">
      <c r="A546" s="136" t="str">
        <f t="shared" si="17"/>
        <v/>
      </c>
      <c r="B546" s="136" t="str">
        <f t="shared" si="16"/>
        <v/>
      </c>
      <c r="C546" s="89"/>
      <c r="D546"/>
      <c r="E546"/>
      <c r="F546"/>
      <c r="G546"/>
      <c r="H546" s="110"/>
      <c r="I546"/>
      <c r="J546"/>
      <c r="K546"/>
      <c r="L546"/>
      <c r="M546"/>
      <c r="N546"/>
      <c r="O546"/>
      <c r="P546"/>
    </row>
    <row r="547" spans="1:16" x14ac:dyDescent="0.25">
      <c r="A547" s="136" t="str">
        <f t="shared" si="17"/>
        <v/>
      </c>
      <c r="B547" s="136" t="str">
        <f t="shared" si="16"/>
        <v/>
      </c>
      <c r="C547" s="89"/>
      <c r="D547"/>
      <c r="E547"/>
      <c r="F547"/>
      <c r="G547"/>
      <c r="H547" s="110"/>
      <c r="I547"/>
      <c r="J547"/>
      <c r="K547"/>
      <c r="L547"/>
      <c r="M547"/>
      <c r="N547"/>
      <c r="O547"/>
      <c r="P547"/>
    </row>
    <row r="548" spans="1:16" x14ac:dyDescent="0.25">
      <c r="A548" s="136" t="str">
        <f t="shared" si="17"/>
        <v/>
      </c>
      <c r="B548" s="136" t="str">
        <f t="shared" si="16"/>
        <v/>
      </c>
      <c r="C548" s="89"/>
      <c r="D548"/>
      <c r="E548"/>
      <c r="F548"/>
      <c r="G548"/>
      <c r="H548" s="110"/>
      <c r="I548"/>
      <c r="J548"/>
      <c r="K548"/>
      <c r="L548"/>
      <c r="M548"/>
      <c r="N548"/>
      <c r="O548"/>
      <c r="P548"/>
    </row>
    <row r="549" spans="1:16" x14ac:dyDescent="0.25">
      <c r="A549" s="136" t="str">
        <f t="shared" si="17"/>
        <v/>
      </c>
      <c r="B549" s="136" t="str">
        <f t="shared" si="16"/>
        <v/>
      </c>
      <c r="C549" s="89"/>
      <c r="D549"/>
      <c r="E549"/>
      <c r="F549"/>
      <c r="G549"/>
      <c r="H549" s="110"/>
      <c r="I549"/>
      <c r="J549"/>
      <c r="K549"/>
      <c r="L549"/>
      <c r="M549"/>
      <c r="N549"/>
      <c r="O549"/>
      <c r="P549"/>
    </row>
    <row r="550" spans="1:16" x14ac:dyDescent="0.25">
      <c r="A550" s="136" t="str">
        <f t="shared" si="17"/>
        <v/>
      </c>
      <c r="B550" s="136" t="str">
        <f t="shared" si="16"/>
        <v/>
      </c>
      <c r="C550" s="89"/>
      <c r="D550"/>
      <c r="E550"/>
      <c r="F550"/>
      <c r="G550"/>
      <c r="H550" s="110"/>
      <c r="I550"/>
      <c r="J550"/>
      <c r="K550"/>
      <c r="L550"/>
      <c r="M550"/>
      <c r="N550"/>
      <c r="O550"/>
      <c r="P550"/>
    </row>
    <row r="551" spans="1:16" x14ac:dyDescent="0.25">
      <c r="A551" s="136" t="str">
        <f t="shared" si="17"/>
        <v/>
      </c>
      <c r="B551" s="136" t="str">
        <f t="shared" si="16"/>
        <v/>
      </c>
      <c r="C551" s="89"/>
      <c r="D551"/>
      <c r="E551"/>
      <c r="F551"/>
      <c r="G551"/>
      <c r="H551" s="110"/>
      <c r="I551"/>
      <c r="J551"/>
      <c r="K551"/>
      <c r="L551"/>
      <c r="M551"/>
      <c r="N551"/>
      <c r="O551"/>
      <c r="P551"/>
    </row>
    <row r="552" spans="1:16" x14ac:dyDescent="0.25">
      <c r="A552" s="136" t="str">
        <f t="shared" si="17"/>
        <v/>
      </c>
      <c r="B552" s="136" t="str">
        <f t="shared" si="16"/>
        <v/>
      </c>
      <c r="C552" s="89"/>
      <c r="D552"/>
      <c r="E552"/>
      <c r="F552"/>
      <c r="G552"/>
      <c r="H552" s="110"/>
      <c r="I552"/>
      <c r="J552"/>
      <c r="K552"/>
      <c r="L552"/>
      <c r="M552"/>
      <c r="N552"/>
      <c r="O552"/>
      <c r="P552"/>
    </row>
    <row r="553" spans="1:16" x14ac:dyDescent="0.25">
      <c r="A553" s="136" t="str">
        <f t="shared" si="17"/>
        <v/>
      </c>
      <c r="B553" s="136" t="str">
        <f t="shared" si="16"/>
        <v/>
      </c>
      <c r="C553" s="89"/>
      <c r="D553"/>
      <c r="E553"/>
      <c r="F553"/>
      <c r="G553"/>
      <c r="H553" s="110"/>
      <c r="I553"/>
      <c r="J553"/>
      <c r="K553"/>
      <c r="L553"/>
      <c r="M553"/>
      <c r="N553"/>
      <c r="O553"/>
      <c r="P553"/>
    </row>
    <row r="554" spans="1:16" x14ac:dyDescent="0.25">
      <c r="A554" s="136" t="str">
        <f t="shared" si="17"/>
        <v/>
      </c>
      <c r="B554" s="136" t="str">
        <f t="shared" si="16"/>
        <v/>
      </c>
      <c r="C554" s="89"/>
      <c r="D554"/>
      <c r="E554"/>
      <c r="F554"/>
      <c r="G554"/>
      <c r="H554" s="110"/>
      <c r="I554"/>
      <c r="J554"/>
      <c r="K554"/>
      <c r="L554"/>
      <c r="M554"/>
      <c r="N554"/>
      <c r="O554"/>
      <c r="P554"/>
    </row>
    <row r="555" spans="1:16" x14ac:dyDescent="0.25">
      <c r="A555" s="136" t="str">
        <f t="shared" si="17"/>
        <v/>
      </c>
      <c r="B555" s="136" t="str">
        <f t="shared" si="16"/>
        <v/>
      </c>
      <c r="C555" s="89"/>
      <c r="D555"/>
      <c r="E555"/>
      <c r="F555"/>
      <c r="G555"/>
      <c r="H555" s="110"/>
      <c r="I555"/>
      <c r="J555"/>
      <c r="K555"/>
      <c r="L555"/>
      <c r="M555"/>
      <c r="N555"/>
      <c r="O555"/>
      <c r="P555"/>
    </row>
    <row r="556" spans="1:16" x14ac:dyDescent="0.25">
      <c r="A556" s="136" t="str">
        <f t="shared" si="17"/>
        <v/>
      </c>
      <c r="B556" s="136" t="str">
        <f t="shared" si="16"/>
        <v/>
      </c>
      <c r="C556" s="89"/>
      <c r="D556"/>
      <c r="E556"/>
      <c r="F556"/>
      <c r="G556"/>
      <c r="H556" s="110"/>
      <c r="I556"/>
      <c r="J556"/>
      <c r="K556"/>
      <c r="L556"/>
      <c r="M556"/>
      <c r="N556"/>
      <c r="O556"/>
      <c r="P556"/>
    </row>
    <row r="557" spans="1:16" x14ac:dyDescent="0.25">
      <c r="A557" s="136" t="str">
        <f t="shared" si="17"/>
        <v/>
      </c>
      <c r="B557" s="136" t="str">
        <f t="shared" si="16"/>
        <v/>
      </c>
      <c r="C557" s="89"/>
      <c r="D557"/>
      <c r="E557"/>
      <c r="F557"/>
      <c r="G557"/>
      <c r="H557" s="110"/>
      <c r="I557"/>
      <c r="J557"/>
      <c r="K557"/>
      <c r="L557"/>
      <c r="M557"/>
      <c r="N557"/>
      <c r="O557"/>
      <c r="P557"/>
    </row>
    <row r="558" spans="1:16" x14ac:dyDescent="0.25">
      <c r="A558" s="136" t="str">
        <f t="shared" si="17"/>
        <v/>
      </c>
      <c r="B558" s="136" t="str">
        <f t="shared" si="16"/>
        <v/>
      </c>
      <c r="C558" s="89"/>
      <c r="D558"/>
      <c r="E558"/>
      <c r="F558"/>
      <c r="G558"/>
      <c r="H558" s="110"/>
      <c r="I558"/>
      <c r="J558"/>
      <c r="K558"/>
      <c r="L558"/>
      <c r="M558"/>
      <c r="N558"/>
      <c r="O558"/>
      <c r="P558"/>
    </row>
    <row r="559" spans="1:16" x14ac:dyDescent="0.25">
      <c r="A559" s="136" t="str">
        <f t="shared" si="17"/>
        <v/>
      </c>
      <c r="B559" s="136" t="str">
        <f t="shared" si="16"/>
        <v/>
      </c>
      <c r="C559" s="89"/>
      <c r="D559"/>
      <c r="E559"/>
      <c r="F559"/>
      <c r="G559"/>
      <c r="H559" s="110"/>
      <c r="I559"/>
      <c r="J559"/>
      <c r="K559"/>
      <c r="L559"/>
      <c r="M559"/>
      <c r="N559"/>
      <c r="O559"/>
      <c r="P559"/>
    </row>
    <row r="560" spans="1:16" x14ac:dyDescent="0.25">
      <c r="A560" s="136" t="str">
        <f t="shared" si="17"/>
        <v/>
      </c>
      <c r="B560" s="136" t="str">
        <f t="shared" si="16"/>
        <v/>
      </c>
      <c r="C560" s="89"/>
      <c r="D560"/>
      <c r="E560"/>
      <c r="F560"/>
      <c r="G560"/>
      <c r="H560" s="110"/>
      <c r="I560"/>
      <c r="J560"/>
      <c r="K560"/>
      <c r="L560"/>
      <c r="M560"/>
      <c r="N560"/>
      <c r="O560"/>
      <c r="P560"/>
    </row>
    <row r="561" spans="1:16" x14ac:dyDescent="0.25">
      <c r="A561" s="136" t="str">
        <f t="shared" si="17"/>
        <v/>
      </c>
      <c r="B561" s="136" t="str">
        <f t="shared" si="16"/>
        <v/>
      </c>
      <c r="C561" s="89"/>
      <c r="D561"/>
      <c r="E561"/>
      <c r="F561"/>
      <c r="G561"/>
      <c r="H561" s="110"/>
      <c r="I561"/>
      <c r="J561"/>
      <c r="K561"/>
      <c r="L561"/>
      <c r="M561"/>
      <c r="N561"/>
      <c r="O561"/>
      <c r="P561"/>
    </row>
    <row r="562" spans="1:16" x14ac:dyDescent="0.25">
      <c r="A562" s="136" t="str">
        <f t="shared" si="17"/>
        <v/>
      </c>
      <c r="B562" s="136" t="str">
        <f t="shared" si="16"/>
        <v/>
      </c>
      <c r="C562" s="89"/>
      <c r="D562"/>
      <c r="E562"/>
      <c r="F562"/>
      <c r="G562"/>
      <c r="H562" s="110"/>
      <c r="I562"/>
      <c r="J562"/>
      <c r="K562"/>
      <c r="L562"/>
      <c r="M562"/>
      <c r="N562"/>
      <c r="O562"/>
      <c r="P562"/>
    </row>
    <row r="563" spans="1:16" x14ac:dyDescent="0.25">
      <c r="A563" s="136" t="str">
        <f t="shared" si="17"/>
        <v/>
      </c>
      <c r="B563" s="136" t="str">
        <f t="shared" si="16"/>
        <v/>
      </c>
      <c r="C563" s="89"/>
      <c r="D563"/>
      <c r="E563"/>
      <c r="F563"/>
      <c r="G563"/>
      <c r="H563" s="110"/>
      <c r="I563"/>
      <c r="J563"/>
      <c r="K563"/>
      <c r="L563"/>
      <c r="M563"/>
      <c r="N563"/>
      <c r="O563"/>
      <c r="P563"/>
    </row>
    <row r="564" spans="1:16" x14ac:dyDescent="0.25">
      <c r="A564" s="136" t="str">
        <f t="shared" si="17"/>
        <v/>
      </c>
      <c r="B564" s="136" t="str">
        <f t="shared" si="16"/>
        <v/>
      </c>
      <c r="C564" s="89"/>
      <c r="D564"/>
      <c r="E564"/>
      <c r="F564"/>
      <c r="G564"/>
      <c r="H564" s="110"/>
      <c r="I564"/>
      <c r="J564"/>
      <c r="K564"/>
      <c r="L564"/>
      <c r="M564"/>
      <c r="N564"/>
      <c r="O564"/>
      <c r="P564"/>
    </row>
    <row r="565" spans="1:16" x14ac:dyDescent="0.25">
      <c r="A565" s="136" t="str">
        <f t="shared" si="17"/>
        <v/>
      </c>
      <c r="B565" s="136" t="str">
        <f t="shared" si="16"/>
        <v/>
      </c>
      <c r="C565" s="89"/>
      <c r="D565"/>
      <c r="E565"/>
      <c r="F565"/>
      <c r="G565"/>
      <c r="H565" s="110"/>
      <c r="I565"/>
      <c r="J565"/>
      <c r="K565"/>
      <c r="L565"/>
      <c r="M565"/>
      <c r="N565"/>
      <c r="O565"/>
      <c r="P565"/>
    </row>
    <row r="566" spans="1:16" x14ac:dyDescent="0.25">
      <c r="A566" s="136" t="str">
        <f t="shared" si="17"/>
        <v/>
      </c>
      <c r="B566" s="136" t="str">
        <f t="shared" si="16"/>
        <v/>
      </c>
      <c r="C566" s="89"/>
      <c r="D566"/>
      <c r="E566"/>
      <c r="F566"/>
      <c r="G566"/>
      <c r="H566" s="110"/>
      <c r="I566"/>
      <c r="J566"/>
      <c r="K566"/>
      <c r="L566"/>
      <c r="M566"/>
      <c r="N566"/>
      <c r="O566"/>
      <c r="P566"/>
    </row>
    <row r="567" spans="1:16" x14ac:dyDescent="0.25">
      <c r="A567" s="136" t="str">
        <f t="shared" si="17"/>
        <v/>
      </c>
      <c r="B567" s="136" t="str">
        <f t="shared" si="16"/>
        <v/>
      </c>
      <c r="C567" s="89"/>
      <c r="D567"/>
      <c r="E567"/>
      <c r="F567"/>
      <c r="G567"/>
      <c r="H567" s="110"/>
      <c r="I567"/>
      <c r="J567"/>
      <c r="K567"/>
      <c r="L567"/>
      <c r="M567"/>
      <c r="N567"/>
      <c r="O567"/>
      <c r="P567"/>
    </row>
    <row r="568" spans="1:16" x14ac:dyDescent="0.25">
      <c r="A568" s="136" t="str">
        <f t="shared" si="17"/>
        <v/>
      </c>
      <c r="B568" s="136" t="str">
        <f t="shared" si="16"/>
        <v/>
      </c>
      <c r="C568" s="89"/>
      <c r="D568"/>
      <c r="E568"/>
      <c r="F568"/>
      <c r="G568"/>
      <c r="H568" s="110"/>
      <c r="I568"/>
      <c r="J568"/>
      <c r="K568"/>
      <c r="L568"/>
      <c r="M568"/>
      <c r="N568"/>
      <c r="O568"/>
      <c r="P568"/>
    </row>
    <row r="569" spans="1:16" x14ac:dyDescent="0.25">
      <c r="A569" s="136" t="str">
        <f t="shared" si="17"/>
        <v/>
      </c>
      <c r="B569" s="136" t="str">
        <f t="shared" si="16"/>
        <v/>
      </c>
      <c r="C569" s="89"/>
      <c r="D569"/>
      <c r="E569"/>
      <c r="F569"/>
      <c r="G569"/>
      <c r="H569" s="110"/>
      <c r="I569"/>
      <c r="J569"/>
      <c r="K569"/>
      <c r="L569"/>
      <c r="M569"/>
      <c r="N569"/>
      <c r="O569"/>
      <c r="P569"/>
    </row>
    <row r="570" spans="1:16" x14ac:dyDescent="0.25">
      <c r="A570" s="136" t="str">
        <f t="shared" si="17"/>
        <v/>
      </c>
      <c r="B570" s="136" t="str">
        <f t="shared" si="16"/>
        <v/>
      </c>
      <c r="C570" s="89"/>
      <c r="D570"/>
      <c r="E570"/>
      <c r="F570"/>
      <c r="G570"/>
      <c r="H570" s="110"/>
      <c r="I570"/>
      <c r="J570"/>
      <c r="K570"/>
      <c r="L570"/>
      <c r="M570"/>
      <c r="N570"/>
      <c r="O570"/>
      <c r="P570"/>
    </row>
    <row r="571" spans="1:16" x14ac:dyDescent="0.25">
      <c r="A571" s="136" t="str">
        <f t="shared" si="17"/>
        <v/>
      </c>
      <c r="B571" s="136" t="str">
        <f t="shared" si="16"/>
        <v/>
      </c>
      <c r="C571" s="89"/>
      <c r="D571"/>
      <c r="E571"/>
      <c r="F571"/>
      <c r="G571"/>
      <c r="H571" s="110"/>
      <c r="I571"/>
      <c r="J571"/>
      <c r="K571"/>
      <c r="L571"/>
      <c r="M571"/>
      <c r="N571"/>
      <c r="O571"/>
      <c r="P571"/>
    </row>
    <row r="572" spans="1:16" x14ac:dyDescent="0.25">
      <c r="A572" s="136" t="str">
        <f t="shared" si="17"/>
        <v/>
      </c>
      <c r="B572" s="136" t="str">
        <f t="shared" si="16"/>
        <v/>
      </c>
      <c r="C572" s="89"/>
      <c r="D572"/>
      <c r="E572"/>
      <c r="F572"/>
      <c r="G572"/>
      <c r="H572" s="110"/>
      <c r="I572"/>
      <c r="J572"/>
      <c r="K572"/>
      <c r="L572"/>
      <c r="M572"/>
      <c r="N572"/>
      <c r="O572"/>
      <c r="P572"/>
    </row>
    <row r="573" spans="1:16" x14ac:dyDescent="0.25">
      <c r="A573" s="136" t="str">
        <f t="shared" si="17"/>
        <v/>
      </c>
      <c r="B573" s="136" t="str">
        <f t="shared" si="16"/>
        <v/>
      </c>
      <c r="C573" s="89"/>
      <c r="D573"/>
      <c r="E573"/>
      <c r="F573"/>
      <c r="G573"/>
      <c r="H573" s="110"/>
      <c r="I573"/>
      <c r="J573"/>
      <c r="K573"/>
      <c r="L573"/>
      <c r="M573"/>
      <c r="N573"/>
      <c r="O573"/>
      <c r="P573"/>
    </row>
    <row r="574" spans="1:16" x14ac:dyDescent="0.25">
      <c r="A574" s="136" t="str">
        <f t="shared" si="17"/>
        <v/>
      </c>
      <c r="B574" s="136" t="str">
        <f t="shared" si="16"/>
        <v/>
      </c>
      <c r="C574" s="89"/>
      <c r="D574"/>
      <c r="E574"/>
      <c r="F574"/>
      <c r="G574"/>
      <c r="H574" s="110"/>
      <c r="I574"/>
      <c r="J574"/>
      <c r="K574"/>
      <c r="L574"/>
      <c r="M574"/>
      <c r="N574"/>
      <c r="O574"/>
      <c r="P574"/>
    </row>
    <row r="575" spans="1:16" x14ac:dyDescent="0.25">
      <c r="A575" s="136" t="str">
        <f t="shared" si="17"/>
        <v/>
      </c>
      <c r="B575" s="136" t="str">
        <f t="shared" si="16"/>
        <v/>
      </c>
      <c r="C575" s="89"/>
      <c r="D575"/>
      <c r="E575"/>
      <c r="F575"/>
      <c r="G575"/>
      <c r="H575" s="110"/>
      <c r="I575"/>
      <c r="J575"/>
      <c r="K575"/>
      <c r="L575"/>
      <c r="M575"/>
      <c r="N575"/>
      <c r="O575"/>
      <c r="P575"/>
    </row>
    <row r="576" spans="1:16" x14ac:dyDescent="0.25">
      <c r="A576" s="136" t="str">
        <f t="shared" si="17"/>
        <v/>
      </c>
      <c r="B576" s="136" t="str">
        <f t="shared" si="16"/>
        <v/>
      </c>
      <c r="C576" s="89"/>
      <c r="D576"/>
      <c r="E576"/>
      <c r="F576"/>
      <c r="G576"/>
      <c r="H576" s="110"/>
      <c r="I576"/>
      <c r="J576"/>
      <c r="K576"/>
      <c r="L576"/>
      <c r="M576"/>
      <c r="N576"/>
      <c r="O576"/>
      <c r="P576"/>
    </row>
    <row r="577" spans="1:16" x14ac:dyDescent="0.25">
      <c r="A577" s="136" t="str">
        <f t="shared" si="17"/>
        <v/>
      </c>
      <c r="B577" s="136" t="str">
        <f t="shared" si="16"/>
        <v/>
      </c>
      <c r="C577" s="89"/>
      <c r="D577"/>
      <c r="E577"/>
      <c r="F577"/>
      <c r="G577"/>
      <c r="H577" s="110"/>
      <c r="I577"/>
      <c r="J577"/>
      <c r="K577"/>
      <c r="L577"/>
      <c r="M577"/>
      <c r="N577"/>
      <c r="O577"/>
      <c r="P577"/>
    </row>
    <row r="578" spans="1:16" x14ac:dyDescent="0.25">
      <c r="A578" s="136" t="str">
        <f t="shared" si="17"/>
        <v/>
      </c>
      <c r="B578" s="136" t="str">
        <f t="shared" ref="B578:B641" si="18">D578&amp;F578</f>
        <v/>
      </c>
      <c r="C578" s="89"/>
      <c r="D578"/>
      <c r="E578"/>
      <c r="F578"/>
      <c r="G578"/>
      <c r="H578" s="110"/>
      <c r="I578"/>
      <c r="J578"/>
      <c r="K578"/>
      <c r="L578"/>
      <c r="M578"/>
      <c r="N578"/>
      <c r="O578"/>
      <c r="P578"/>
    </row>
    <row r="579" spans="1:16" x14ac:dyDescent="0.25">
      <c r="A579" s="136" t="str">
        <f t="shared" ref="A579:A642" si="19">IF(C579="","",A578+1)</f>
        <v/>
      </c>
      <c r="B579" s="136" t="str">
        <f t="shared" si="18"/>
        <v/>
      </c>
      <c r="C579" s="89"/>
      <c r="D579"/>
      <c r="E579"/>
      <c r="F579"/>
      <c r="G579"/>
      <c r="H579" s="110"/>
      <c r="I579"/>
      <c r="J579"/>
      <c r="K579"/>
      <c r="L579"/>
      <c r="M579"/>
      <c r="N579"/>
      <c r="O579"/>
      <c r="P579"/>
    </row>
    <row r="580" spans="1:16" x14ac:dyDescent="0.25">
      <c r="A580" s="136" t="str">
        <f t="shared" si="19"/>
        <v/>
      </c>
      <c r="B580" s="136" t="str">
        <f t="shared" si="18"/>
        <v/>
      </c>
      <c r="C580" s="89"/>
      <c r="D580"/>
      <c r="E580"/>
      <c r="F580"/>
      <c r="G580"/>
      <c r="H580" s="110"/>
      <c r="I580"/>
      <c r="J580"/>
      <c r="K580"/>
      <c r="L580"/>
      <c r="M580"/>
      <c r="N580"/>
      <c r="O580"/>
      <c r="P580"/>
    </row>
    <row r="581" spans="1:16" x14ac:dyDescent="0.25">
      <c r="A581" s="136" t="str">
        <f t="shared" si="19"/>
        <v/>
      </c>
      <c r="B581" s="136" t="str">
        <f t="shared" si="18"/>
        <v/>
      </c>
      <c r="C581" s="89"/>
      <c r="D581"/>
      <c r="E581"/>
      <c r="F581"/>
      <c r="G581"/>
      <c r="H581" s="110"/>
      <c r="I581"/>
      <c r="J581"/>
      <c r="K581"/>
      <c r="L581"/>
      <c r="M581"/>
      <c r="N581"/>
      <c r="O581"/>
      <c r="P581"/>
    </row>
    <row r="582" spans="1:16" x14ac:dyDescent="0.25">
      <c r="A582" s="136" t="str">
        <f t="shared" si="19"/>
        <v/>
      </c>
      <c r="B582" s="136" t="str">
        <f t="shared" si="18"/>
        <v/>
      </c>
      <c r="C582" s="89"/>
      <c r="D582"/>
      <c r="E582"/>
      <c r="F582"/>
      <c r="G582"/>
      <c r="H582" s="110"/>
      <c r="I582"/>
      <c r="J582"/>
      <c r="K582"/>
      <c r="L582"/>
      <c r="M582"/>
      <c r="N582"/>
      <c r="O582"/>
      <c r="P582"/>
    </row>
    <row r="583" spans="1:16" x14ac:dyDescent="0.25">
      <c r="A583" s="136" t="str">
        <f t="shared" si="19"/>
        <v/>
      </c>
      <c r="B583" s="136" t="str">
        <f t="shared" si="18"/>
        <v/>
      </c>
      <c r="C583" s="89"/>
      <c r="D583"/>
      <c r="E583"/>
      <c r="F583"/>
      <c r="G583"/>
      <c r="H583" s="110"/>
      <c r="I583"/>
      <c r="J583"/>
      <c r="K583"/>
      <c r="L583"/>
      <c r="M583"/>
      <c r="N583"/>
      <c r="O583"/>
      <c r="P583"/>
    </row>
    <row r="584" spans="1:16" x14ac:dyDescent="0.25">
      <c r="A584" s="136" t="str">
        <f t="shared" si="19"/>
        <v/>
      </c>
      <c r="B584" s="136" t="str">
        <f t="shared" si="18"/>
        <v/>
      </c>
      <c r="C584" s="89"/>
      <c r="D584"/>
      <c r="E584"/>
      <c r="F584"/>
      <c r="G584"/>
      <c r="H584" s="110"/>
      <c r="I584"/>
      <c r="J584"/>
      <c r="K584"/>
      <c r="L584"/>
      <c r="M584"/>
      <c r="N584"/>
      <c r="O584"/>
      <c r="P584"/>
    </row>
    <row r="585" spans="1:16" x14ac:dyDescent="0.25">
      <c r="A585" s="136" t="str">
        <f t="shared" si="19"/>
        <v/>
      </c>
      <c r="B585" s="136" t="str">
        <f t="shared" si="18"/>
        <v/>
      </c>
      <c r="C585" s="89"/>
      <c r="D585"/>
      <c r="E585"/>
      <c r="F585"/>
      <c r="G585"/>
      <c r="H585" s="110"/>
      <c r="I585"/>
      <c r="J585"/>
      <c r="K585"/>
      <c r="L585"/>
      <c r="M585"/>
      <c r="N585"/>
      <c r="O585"/>
      <c r="P585"/>
    </row>
    <row r="586" spans="1:16" x14ac:dyDescent="0.25">
      <c r="A586" s="136" t="str">
        <f t="shared" si="19"/>
        <v/>
      </c>
      <c r="B586" s="136" t="str">
        <f t="shared" si="18"/>
        <v/>
      </c>
      <c r="C586" s="89"/>
      <c r="D586"/>
      <c r="E586"/>
      <c r="F586"/>
      <c r="G586"/>
      <c r="H586" s="110"/>
      <c r="I586"/>
      <c r="J586"/>
      <c r="K586"/>
      <c r="L586"/>
      <c r="M586"/>
      <c r="N586"/>
      <c r="O586"/>
      <c r="P586"/>
    </row>
    <row r="587" spans="1:16" x14ac:dyDescent="0.25">
      <c r="A587" s="136" t="str">
        <f t="shared" si="19"/>
        <v/>
      </c>
      <c r="B587" s="136" t="str">
        <f t="shared" si="18"/>
        <v/>
      </c>
      <c r="C587" s="89"/>
      <c r="D587"/>
      <c r="E587"/>
      <c r="F587"/>
      <c r="G587"/>
      <c r="H587" s="110"/>
      <c r="I587"/>
      <c r="J587"/>
      <c r="K587"/>
      <c r="L587"/>
      <c r="M587"/>
      <c r="N587"/>
      <c r="O587"/>
      <c r="P587"/>
    </row>
    <row r="588" spans="1:16" x14ac:dyDescent="0.25">
      <c r="A588" s="136" t="str">
        <f t="shared" si="19"/>
        <v/>
      </c>
      <c r="B588" s="136" t="str">
        <f t="shared" si="18"/>
        <v/>
      </c>
      <c r="C588" s="89"/>
      <c r="D588"/>
      <c r="E588"/>
      <c r="F588"/>
      <c r="G588"/>
      <c r="H588" s="110"/>
      <c r="I588"/>
      <c r="J588"/>
      <c r="K588"/>
      <c r="L588"/>
      <c r="M588"/>
      <c r="N588"/>
      <c r="O588"/>
      <c r="P588"/>
    </row>
    <row r="589" spans="1:16" x14ac:dyDescent="0.25">
      <c r="A589" s="136" t="str">
        <f t="shared" si="19"/>
        <v/>
      </c>
      <c r="B589" s="136" t="str">
        <f t="shared" si="18"/>
        <v/>
      </c>
      <c r="C589" s="89"/>
      <c r="D589"/>
      <c r="E589"/>
      <c r="F589"/>
      <c r="G589"/>
      <c r="H589" s="110"/>
      <c r="I589"/>
      <c r="J589"/>
      <c r="K589"/>
      <c r="L589"/>
      <c r="M589"/>
      <c r="N589"/>
      <c r="O589"/>
      <c r="P589"/>
    </row>
    <row r="590" spans="1:16" x14ac:dyDescent="0.25">
      <c r="A590" s="136" t="str">
        <f t="shared" si="19"/>
        <v/>
      </c>
      <c r="B590" s="136" t="str">
        <f t="shared" si="18"/>
        <v/>
      </c>
      <c r="C590" s="89"/>
      <c r="D590"/>
      <c r="E590"/>
      <c r="F590"/>
      <c r="G590"/>
      <c r="H590" s="110"/>
      <c r="I590"/>
      <c r="J590"/>
      <c r="K590"/>
      <c r="L590"/>
      <c r="M590"/>
      <c r="N590"/>
      <c r="O590"/>
      <c r="P590"/>
    </row>
    <row r="591" spans="1:16" x14ac:dyDescent="0.25">
      <c r="A591" s="136" t="str">
        <f t="shared" si="19"/>
        <v/>
      </c>
      <c r="B591" s="136" t="str">
        <f t="shared" si="18"/>
        <v/>
      </c>
      <c r="C591" s="89"/>
      <c r="D591"/>
      <c r="E591"/>
      <c r="F591"/>
      <c r="G591"/>
      <c r="H591" s="110"/>
      <c r="I591"/>
      <c r="J591"/>
      <c r="K591"/>
      <c r="L591"/>
      <c r="M591"/>
      <c r="N591"/>
      <c r="O591"/>
      <c r="P591"/>
    </row>
    <row r="592" spans="1:16" x14ac:dyDescent="0.25">
      <c r="A592" s="136" t="str">
        <f t="shared" si="19"/>
        <v/>
      </c>
      <c r="B592" s="136" t="str">
        <f t="shared" si="18"/>
        <v/>
      </c>
      <c r="C592" s="89"/>
      <c r="D592"/>
      <c r="E592"/>
      <c r="F592"/>
      <c r="G592"/>
      <c r="H592" s="110"/>
      <c r="I592"/>
      <c r="J592"/>
      <c r="K592"/>
      <c r="L592"/>
      <c r="M592"/>
      <c r="N592"/>
      <c r="O592"/>
      <c r="P592"/>
    </row>
    <row r="593" spans="1:16" x14ac:dyDescent="0.25">
      <c r="A593" s="136" t="str">
        <f t="shared" si="19"/>
        <v/>
      </c>
      <c r="B593" s="136" t="str">
        <f t="shared" si="18"/>
        <v/>
      </c>
      <c r="C593" s="89"/>
      <c r="D593"/>
      <c r="E593"/>
      <c r="F593"/>
      <c r="G593"/>
      <c r="H593" s="110"/>
      <c r="I593"/>
      <c r="J593"/>
      <c r="K593"/>
      <c r="L593"/>
      <c r="M593"/>
      <c r="N593"/>
      <c r="O593"/>
      <c r="P593"/>
    </row>
    <row r="594" spans="1:16" x14ac:dyDescent="0.25">
      <c r="A594" s="136" t="str">
        <f t="shared" si="19"/>
        <v/>
      </c>
      <c r="B594" s="136" t="str">
        <f t="shared" si="18"/>
        <v/>
      </c>
      <c r="C594" s="89"/>
      <c r="D594"/>
      <c r="E594"/>
      <c r="F594"/>
      <c r="G594"/>
      <c r="H594" s="110"/>
      <c r="I594"/>
      <c r="J594"/>
      <c r="K594"/>
      <c r="L594"/>
      <c r="M594"/>
      <c r="N594"/>
      <c r="O594"/>
      <c r="P594"/>
    </row>
    <row r="595" spans="1:16" x14ac:dyDescent="0.25">
      <c r="A595" s="136" t="str">
        <f t="shared" si="19"/>
        <v/>
      </c>
      <c r="B595" s="136" t="str">
        <f t="shared" si="18"/>
        <v/>
      </c>
      <c r="C595" s="89"/>
      <c r="D595"/>
      <c r="E595"/>
      <c r="F595"/>
      <c r="G595"/>
      <c r="H595" s="110"/>
      <c r="I595"/>
      <c r="J595"/>
      <c r="K595"/>
      <c r="L595"/>
      <c r="M595"/>
      <c r="N595"/>
      <c r="O595"/>
      <c r="P595"/>
    </row>
    <row r="596" spans="1:16" x14ac:dyDescent="0.25">
      <c r="A596" s="136" t="str">
        <f t="shared" si="19"/>
        <v/>
      </c>
      <c r="B596" s="136" t="str">
        <f t="shared" si="18"/>
        <v/>
      </c>
      <c r="C596" s="89"/>
      <c r="D596"/>
      <c r="E596"/>
      <c r="F596"/>
      <c r="G596"/>
      <c r="H596" s="110"/>
      <c r="I596"/>
      <c r="J596"/>
      <c r="K596"/>
      <c r="L596"/>
      <c r="M596"/>
      <c r="N596"/>
      <c r="O596"/>
      <c r="P596"/>
    </row>
    <row r="597" spans="1:16" x14ac:dyDescent="0.25">
      <c r="A597" s="136" t="str">
        <f t="shared" si="19"/>
        <v/>
      </c>
      <c r="B597" s="136" t="str">
        <f t="shared" si="18"/>
        <v/>
      </c>
      <c r="C597" s="89"/>
      <c r="D597"/>
      <c r="E597"/>
      <c r="F597"/>
      <c r="G597"/>
      <c r="H597" s="110"/>
      <c r="I597"/>
      <c r="J597"/>
      <c r="K597"/>
      <c r="L597"/>
      <c r="M597"/>
      <c r="N597"/>
      <c r="O597"/>
      <c r="P597"/>
    </row>
    <row r="598" spans="1:16" x14ac:dyDescent="0.25">
      <c r="A598" s="136" t="str">
        <f t="shared" si="19"/>
        <v/>
      </c>
      <c r="B598" s="136" t="str">
        <f t="shared" si="18"/>
        <v/>
      </c>
      <c r="C598" s="89"/>
      <c r="D598"/>
      <c r="E598"/>
      <c r="F598"/>
      <c r="G598"/>
      <c r="H598" s="110"/>
      <c r="I598"/>
      <c r="J598"/>
      <c r="K598"/>
      <c r="L598"/>
      <c r="M598"/>
      <c r="N598"/>
      <c r="O598"/>
      <c r="P598"/>
    </row>
    <row r="599" spans="1:16" x14ac:dyDescent="0.25">
      <c r="A599" s="136" t="str">
        <f t="shared" si="19"/>
        <v/>
      </c>
      <c r="B599" s="136" t="str">
        <f t="shared" si="18"/>
        <v/>
      </c>
      <c r="C599" s="89"/>
      <c r="D599"/>
      <c r="E599"/>
      <c r="F599"/>
      <c r="G599"/>
      <c r="H599" s="110"/>
      <c r="I599"/>
      <c r="J599"/>
      <c r="K599"/>
      <c r="L599"/>
      <c r="M599"/>
      <c r="N599"/>
      <c r="O599"/>
      <c r="P599"/>
    </row>
    <row r="600" spans="1:16" x14ac:dyDescent="0.25">
      <c r="A600" s="136" t="str">
        <f t="shared" si="19"/>
        <v/>
      </c>
      <c r="B600" s="136" t="str">
        <f t="shared" si="18"/>
        <v/>
      </c>
      <c r="C600" s="89"/>
      <c r="D600"/>
      <c r="E600"/>
      <c r="F600"/>
      <c r="G600"/>
      <c r="H600" s="110"/>
      <c r="I600"/>
      <c r="J600"/>
      <c r="K600"/>
      <c r="L600"/>
      <c r="M600"/>
      <c r="N600"/>
      <c r="O600"/>
      <c r="P600"/>
    </row>
    <row r="601" spans="1:16" x14ac:dyDescent="0.25">
      <c r="A601" s="136" t="str">
        <f t="shared" si="19"/>
        <v/>
      </c>
      <c r="B601" s="136" t="str">
        <f t="shared" si="18"/>
        <v/>
      </c>
      <c r="C601" s="89"/>
      <c r="D601"/>
      <c r="E601"/>
      <c r="F601"/>
      <c r="G601"/>
      <c r="H601" s="110"/>
      <c r="I601"/>
      <c r="J601"/>
      <c r="K601"/>
      <c r="L601"/>
      <c r="M601"/>
      <c r="N601"/>
      <c r="O601"/>
      <c r="P601"/>
    </row>
    <row r="602" spans="1:16" x14ac:dyDescent="0.25">
      <c r="A602" s="136" t="str">
        <f t="shared" si="19"/>
        <v/>
      </c>
      <c r="B602" s="136" t="str">
        <f t="shared" si="18"/>
        <v/>
      </c>
      <c r="C602" s="89"/>
      <c r="D602"/>
      <c r="E602"/>
      <c r="F602"/>
      <c r="G602"/>
      <c r="H602" s="110"/>
      <c r="I602"/>
      <c r="J602"/>
      <c r="K602"/>
      <c r="L602"/>
      <c r="M602"/>
      <c r="N602"/>
      <c r="O602"/>
      <c r="P602"/>
    </row>
    <row r="603" spans="1:16" x14ac:dyDescent="0.25">
      <c r="A603" s="136" t="str">
        <f t="shared" si="19"/>
        <v/>
      </c>
      <c r="B603" s="136" t="str">
        <f t="shared" si="18"/>
        <v/>
      </c>
      <c r="C603" s="89"/>
      <c r="D603"/>
      <c r="E603"/>
      <c r="F603"/>
      <c r="G603"/>
      <c r="H603" s="110"/>
      <c r="I603"/>
      <c r="J603"/>
      <c r="K603"/>
      <c r="L603"/>
      <c r="M603"/>
      <c r="N603"/>
      <c r="O603"/>
      <c r="P603"/>
    </row>
    <row r="604" spans="1:16" x14ac:dyDescent="0.25">
      <c r="A604" s="136" t="str">
        <f t="shared" si="19"/>
        <v/>
      </c>
      <c r="B604" s="136" t="str">
        <f t="shared" si="18"/>
        <v/>
      </c>
      <c r="C604" s="89"/>
      <c r="D604"/>
      <c r="E604"/>
      <c r="F604"/>
      <c r="G604"/>
      <c r="H604" s="110"/>
      <c r="I604"/>
      <c r="J604"/>
      <c r="K604"/>
      <c r="L604"/>
      <c r="M604"/>
      <c r="N604"/>
      <c r="O604"/>
      <c r="P604"/>
    </row>
    <row r="605" spans="1:16" x14ac:dyDescent="0.25">
      <c r="A605" s="136" t="str">
        <f t="shared" si="19"/>
        <v/>
      </c>
      <c r="B605" s="136" t="str">
        <f t="shared" si="18"/>
        <v/>
      </c>
      <c r="C605" s="89"/>
      <c r="D605"/>
      <c r="E605"/>
      <c r="F605"/>
      <c r="G605"/>
      <c r="H605" s="110"/>
      <c r="I605"/>
      <c r="J605"/>
      <c r="K605"/>
      <c r="L605"/>
      <c r="M605"/>
      <c r="N605"/>
      <c r="O605"/>
      <c r="P605"/>
    </row>
    <row r="606" spans="1:16" x14ac:dyDescent="0.25">
      <c r="A606" s="136" t="str">
        <f t="shared" si="19"/>
        <v/>
      </c>
      <c r="B606" s="136" t="str">
        <f t="shared" si="18"/>
        <v/>
      </c>
      <c r="C606" s="89"/>
      <c r="D606"/>
      <c r="E606"/>
      <c r="F606"/>
      <c r="G606"/>
      <c r="H606" s="110"/>
      <c r="I606"/>
      <c r="J606"/>
      <c r="K606"/>
      <c r="L606"/>
      <c r="M606"/>
      <c r="N606"/>
      <c r="O606"/>
      <c r="P606"/>
    </row>
    <row r="607" spans="1:16" x14ac:dyDescent="0.25">
      <c r="A607" s="136" t="str">
        <f t="shared" si="19"/>
        <v/>
      </c>
      <c r="B607" s="136" t="str">
        <f t="shared" si="18"/>
        <v/>
      </c>
      <c r="C607" s="89"/>
      <c r="D607"/>
      <c r="E607"/>
      <c r="F607"/>
      <c r="G607"/>
      <c r="H607" s="110"/>
      <c r="I607"/>
      <c r="J607"/>
      <c r="K607"/>
      <c r="L607"/>
      <c r="M607"/>
      <c r="N607"/>
      <c r="O607"/>
      <c r="P607"/>
    </row>
    <row r="608" spans="1:16" x14ac:dyDescent="0.25">
      <c r="A608" s="136" t="str">
        <f t="shared" si="19"/>
        <v/>
      </c>
      <c r="B608" s="136" t="str">
        <f t="shared" si="18"/>
        <v/>
      </c>
      <c r="C608" s="89"/>
      <c r="D608"/>
      <c r="E608"/>
      <c r="F608"/>
      <c r="G608"/>
      <c r="H608" s="110"/>
      <c r="I608"/>
      <c r="J608"/>
      <c r="K608"/>
      <c r="L608"/>
      <c r="M608"/>
      <c r="N608"/>
      <c r="O608"/>
      <c r="P608"/>
    </row>
    <row r="609" spans="1:16" x14ac:dyDescent="0.25">
      <c r="A609" s="136" t="str">
        <f t="shared" si="19"/>
        <v/>
      </c>
      <c r="B609" s="136" t="str">
        <f t="shared" si="18"/>
        <v/>
      </c>
      <c r="C609" s="89"/>
      <c r="D609"/>
      <c r="E609"/>
      <c r="F609"/>
      <c r="G609"/>
      <c r="H609" s="110"/>
      <c r="I609"/>
      <c r="J609"/>
      <c r="K609"/>
      <c r="L609"/>
      <c r="M609"/>
      <c r="N609"/>
      <c r="O609"/>
      <c r="P609"/>
    </row>
    <row r="610" spans="1:16" x14ac:dyDescent="0.25">
      <c r="A610" s="136" t="str">
        <f t="shared" si="19"/>
        <v/>
      </c>
      <c r="B610" s="136" t="str">
        <f t="shared" si="18"/>
        <v/>
      </c>
      <c r="C610" s="89"/>
      <c r="D610"/>
      <c r="E610"/>
      <c r="F610"/>
      <c r="G610"/>
      <c r="H610" s="110"/>
      <c r="I610"/>
      <c r="J610"/>
      <c r="K610"/>
      <c r="L610"/>
      <c r="M610"/>
      <c r="N610"/>
      <c r="O610"/>
      <c r="P610"/>
    </row>
    <row r="611" spans="1:16" x14ac:dyDescent="0.25">
      <c r="A611" s="136" t="str">
        <f t="shared" si="19"/>
        <v/>
      </c>
      <c r="B611" s="136" t="str">
        <f t="shared" si="18"/>
        <v/>
      </c>
      <c r="C611" s="89"/>
      <c r="D611"/>
      <c r="E611"/>
      <c r="F611"/>
      <c r="G611"/>
      <c r="H611" s="110"/>
      <c r="I611"/>
      <c r="J611"/>
      <c r="K611"/>
      <c r="L611"/>
      <c r="M611"/>
      <c r="N611"/>
      <c r="O611"/>
      <c r="P611"/>
    </row>
    <row r="612" spans="1:16" x14ac:dyDescent="0.25">
      <c r="A612" s="136" t="str">
        <f t="shared" si="19"/>
        <v/>
      </c>
      <c r="B612" s="136" t="str">
        <f t="shared" si="18"/>
        <v/>
      </c>
      <c r="C612" s="89"/>
      <c r="D612"/>
      <c r="E612"/>
      <c r="F612"/>
      <c r="G612"/>
      <c r="H612" s="110"/>
      <c r="I612"/>
      <c r="J612"/>
      <c r="K612"/>
      <c r="L612"/>
      <c r="M612"/>
      <c r="N612"/>
      <c r="O612"/>
      <c r="P612"/>
    </row>
    <row r="613" spans="1:16" x14ac:dyDescent="0.25">
      <c r="A613" s="136" t="str">
        <f t="shared" si="19"/>
        <v/>
      </c>
      <c r="B613" s="136" t="str">
        <f t="shared" si="18"/>
        <v/>
      </c>
      <c r="C613" s="89"/>
      <c r="D613"/>
      <c r="E613"/>
      <c r="F613"/>
      <c r="G613"/>
      <c r="H613" s="110"/>
      <c r="I613"/>
      <c r="J613"/>
      <c r="K613"/>
      <c r="L613"/>
      <c r="M613"/>
      <c r="N613"/>
      <c r="O613"/>
      <c r="P613"/>
    </row>
    <row r="614" spans="1:16" x14ac:dyDescent="0.25">
      <c r="A614" s="136" t="str">
        <f t="shared" si="19"/>
        <v/>
      </c>
      <c r="B614" s="136" t="str">
        <f t="shared" si="18"/>
        <v/>
      </c>
      <c r="C614" s="89"/>
      <c r="D614"/>
      <c r="E614"/>
      <c r="F614"/>
      <c r="G614"/>
      <c r="H614" s="110"/>
      <c r="I614"/>
      <c r="J614"/>
      <c r="K614"/>
      <c r="L614"/>
      <c r="M614"/>
      <c r="N614"/>
      <c r="O614"/>
      <c r="P614"/>
    </row>
    <row r="615" spans="1:16" x14ac:dyDescent="0.25">
      <c r="A615" s="136" t="str">
        <f t="shared" si="19"/>
        <v/>
      </c>
      <c r="B615" s="136" t="str">
        <f t="shared" si="18"/>
        <v/>
      </c>
      <c r="C615" s="89"/>
      <c r="D615"/>
      <c r="E615"/>
      <c r="F615"/>
      <c r="G615"/>
      <c r="H615" s="110"/>
      <c r="I615"/>
      <c r="J615"/>
      <c r="K615"/>
      <c r="L615"/>
      <c r="M615"/>
      <c r="N615"/>
      <c r="O615"/>
      <c r="P615"/>
    </row>
    <row r="616" spans="1:16" x14ac:dyDescent="0.25">
      <c r="A616" s="136" t="str">
        <f t="shared" si="19"/>
        <v/>
      </c>
      <c r="B616" s="136" t="str">
        <f t="shared" si="18"/>
        <v/>
      </c>
      <c r="C616" s="89"/>
      <c r="D616"/>
      <c r="E616"/>
      <c r="F616"/>
      <c r="G616"/>
      <c r="H616" s="110"/>
      <c r="I616"/>
      <c r="J616"/>
      <c r="K616"/>
      <c r="L616"/>
      <c r="M616"/>
      <c r="N616"/>
      <c r="O616"/>
      <c r="P616"/>
    </row>
    <row r="617" spans="1:16" x14ac:dyDescent="0.25">
      <c r="A617" s="136" t="str">
        <f t="shared" si="19"/>
        <v/>
      </c>
      <c r="B617" s="136" t="str">
        <f t="shared" si="18"/>
        <v/>
      </c>
      <c r="C617" s="89"/>
      <c r="D617"/>
      <c r="E617"/>
      <c r="F617"/>
      <c r="G617"/>
      <c r="H617" s="110"/>
      <c r="I617"/>
      <c r="J617"/>
      <c r="K617"/>
      <c r="L617"/>
      <c r="M617"/>
      <c r="N617"/>
      <c r="O617"/>
      <c r="P617"/>
    </row>
    <row r="618" spans="1:16" x14ac:dyDescent="0.25">
      <c r="A618" s="136" t="str">
        <f t="shared" si="19"/>
        <v/>
      </c>
      <c r="B618" s="136" t="str">
        <f t="shared" si="18"/>
        <v/>
      </c>
      <c r="C618" s="89"/>
      <c r="D618"/>
      <c r="E618"/>
      <c r="F618"/>
      <c r="G618"/>
      <c r="H618" s="110"/>
      <c r="I618"/>
      <c r="J618"/>
      <c r="K618"/>
      <c r="L618"/>
      <c r="M618"/>
      <c r="N618"/>
      <c r="O618"/>
      <c r="P618"/>
    </row>
    <row r="619" spans="1:16" x14ac:dyDescent="0.25">
      <c r="A619" s="136" t="str">
        <f t="shared" si="19"/>
        <v/>
      </c>
      <c r="B619" s="136" t="str">
        <f t="shared" si="18"/>
        <v/>
      </c>
      <c r="C619" s="89"/>
      <c r="D619"/>
      <c r="E619"/>
      <c r="F619"/>
      <c r="G619"/>
      <c r="H619" s="110"/>
      <c r="I619"/>
      <c r="J619"/>
      <c r="K619"/>
      <c r="L619"/>
      <c r="M619"/>
      <c r="N619"/>
      <c r="O619"/>
      <c r="P619"/>
    </row>
    <row r="620" spans="1:16" x14ac:dyDescent="0.25">
      <c r="A620" s="136" t="str">
        <f t="shared" si="19"/>
        <v/>
      </c>
      <c r="B620" s="136" t="str">
        <f t="shared" si="18"/>
        <v/>
      </c>
      <c r="C620" s="89"/>
      <c r="D620"/>
      <c r="E620"/>
      <c r="F620"/>
      <c r="G620"/>
      <c r="H620" s="110"/>
      <c r="I620"/>
      <c r="J620"/>
      <c r="K620"/>
      <c r="L620"/>
      <c r="M620"/>
      <c r="N620"/>
      <c r="O620"/>
      <c r="P620"/>
    </row>
    <row r="621" spans="1:16" x14ac:dyDescent="0.25">
      <c r="A621" s="136" t="str">
        <f t="shared" si="19"/>
        <v/>
      </c>
      <c r="B621" s="136" t="str">
        <f t="shared" si="18"/>
        <v/>
      </c>
      <c r="C621" s="89"/>
      <c r="D621"/>
      <c r="E621"/>
      <c r="F621"/>
      <c r="G621"/>
      <c r="H621" s="110"/>
      <c r="I621"/>
      <c r="J621"/>
      <c r="K621"/>
      <c r="L621"/>
      <c r="M621"/>
      <c r="N621"/>
      <c r="O621"/>
      <c r="P621"/>
    </row>
    <row r="622" spans="1:16" x14ac:dyDescent="0.25">
      <c r="A622" s="136" t="str">
        <f t="shared" si="19"/>
        <v/>
      </c>
      <c r="B622" s="136" t="str">
        <f t="shared" si="18"/>
        <v/>
      </c>
      <c r="C622" s="89"/>
      <c r="D622"/>
      <c r="E622"/>
      <c r="F622"/>
      <c r="G622"/>
      <c r="H622" s="110"/>
      <c r="I622"/>
      <c r="J622"/>
      <c r="K622"/>
      <c r="L622"/>
      <c r="M622"/>
      <c r="N622"/>
      <c r="O622"/>
      <c r="P622"/>
    </row>
    <row r="623" spans="1:16" x14ac:dyDescent="0.25">
      <c r="A623" s="136" t="str">
        <f t="shared" si="19"/>
        <v/>
      </c>
      <c r="B623" s="136" t="str">
        <f t="shared" si="18"/>
        <v/>
      </c>
      <c r="C623" s="89"/>
      <c r="D623"/>
      <c r="E623"/>
      <c r="F623"/>
      <c r="G623"/>
      <c r="H623" s="110"/>
      <c r="I623"/>
      <c r="J623"/>
      <c r="K623"/>
      <c r="L623"/>
      <c r="M623"/>
      <c r="N623"/>
      <c r="O623"/>
      <c r="P623"/>
    </row>
    <row r="624" spans="1:16" x14ac:dyDescent="0.25">
      <c r="A624" s="136" t="str">
        <f t="shared" si="19"/>
        <v/>
      </c>
      <c r="B624" s="136" t="str">
        <f t="shared" si="18"/>
        <v/>
      </c>
      <c r="C624" s="89"/>
      <c r="D624"/>
      <c r="E624"/>
      <c r="F624"/>
      <c r="G624"/>
      <c r="H624" s="110"/>
      <c r="I624"/>
      <c r="J624"/>
      <c r="K624"/>
      <c r="L624"/>
      <c r="M624"/>
      <c r="N624"/>
      <c r="O624"/>
      <c r="P624"/>
    </row>
    <row r="625" spans="1:16" x14ac:dyDescent="0.25">
      <c r="A625" s="136" t="str">
        <f t="shared" si="19"/>
        <v/>
      </c>
      <c r="B625" s="136" t="str">
        <f t="shared" si="18"/>
        <v/>
      </c>
      <c r="C625" s="89"/>
      <c r="D625"/>
      <c r="E625"/>
      <c r="F625"/>
      <c r="G625"/>
      <c r="H625" s="110"/>
      <c r="I625"/>
      <c r="J625"/>
      <c r="K625"/>
      <c r="L625"/>
      <c r="M625"/>
      <c r="N625"/>
      <c r="O625"/>
      <c r="P625"/>
    </row>
    <row r="626" spans="1:16" x14ac:dyDescent="0.25">
      <c r="A626" s="136" t="str">
        <f t="shared" si="19"/>
        <v/>
      </c>
      <c r="B626" s="136" t="str">
        <f t="shared" si="18"/>
        <v/>
      </c>
      <c r="C626" s="89"/>
      <c r="D626"/>
      <c r="E626"/>
      <c r="F626"/>
      <c r="G626"/>
      <c r="H626" s="110"/>
      <c r="I626"/>
      <c r="J626"/>
      <c r="K626"/>
      <c r="L626"/>
      <c r="M626"/>
      <c r="N626"/>
      <c r="O626"/>
      <c r="P626"/>
    </row>
    <row r="627" spans="1:16" x14ac:dyDescent="0.25">
      <c r="A627" s="136" t="str">
        <f t="shared" si="19"/>
        <v/>
      </c>
      <c r="B627" s="136" t="str">
        <f t="shared" si="18"/>
        <v/>
      </c>
      <c r="C627" s="89"/>
      <c r="D627"/>
      <c r="E627"/>
      <c r="F627"/>
      <c r="G627"/>
      <c r="H627" s="110"/>
      <c r="I627"/>
      <c r="J627"/>
      <c r="K627"/>
      <c r="L627"/>
      <c r="M627"/>
      <c r="N627"/>
      <c r="O627"/>
      <c r="P627"/>
    </row>
    <row r="628" spans="1:16" x14ac:dyDescent="0.25">
      <c r="A628" s="136" t="str">
        <f t="shared" si="19"/>
        <v/>
      </c>
      <c r="B628" s="136" t="str">
        <f t="shared" si="18"/>
        <v/>
      </c>
      <c r="C628" s="89"/>
      <c r="D628"/>
      <c r="E628"/>
      <c r="F628"/>
      <c r="G628"/>
      <c r="H628" s="110"/>
      <c r="I628"/>
      <c r="J628"/>
      <c r="K628"/>
      <c r="L628"/>
      <c r="M628"/>
      <c r="N628"/>
      <c r="O628"/>
      <c r="P628"/>
    </row>
    <row r="629" spans="1:16" x14ac:dyDescent="0.25">
      <c r="A629" s="136" t="str">
        <f t="shared" si="19"/>
        <v/>
      </c>
      <c r="B629" s="136" t="str">
        <f t="shared" si="18"/>
        <v/>
      </c>
      <c r="C629" s="89"/>
      <c r="D629"/>
      <c r="E629"/>
      <c r="F629"/>
      <c r="G629"/>
      <c r="H629" s="110"/>
      <c r="I629"/>
      <c r="J629"/>
      <c r="K629"/>
      <c r="L629"/>
      <c r="M629"/>
      <c r="N629"/>
      <c r="O629"/>
      <c r="P629"/>
    </row>
    <row r="630" spans="1:16" x14ac:dyDescent="0.25">
      <c r="A630" s="136" t="str">
        <f t="shared" si="19"/>
        <v/>
      </c>
      <c r="B630" s="136" t="str">
        <f t="shared" si="18"/>
        <v/>
      </c>
      <c r="C630" s="89"/>
      <c r="D630"/>
      <c r="E630"/>
      <c r="F630"/>
      <c r="G630"/>
      <c r="H630" s="110"/>
      <c r="I630"/>
      <c r="J630"/>
      <c r="K630"/>
      <c r="L630"/>
      <c r="M630"/>
      <c r="N630"/>
      <c r="O630"/>
      <c r="P630"/>
    </row>
    <row r="631" spans="1:16" x14ac:dyDescent="0.25">
      <c r="A631" s="136" t="str">
        <f t="shared" si="19"/>
        <v/>
      </c>
      <c r="B631" s="136" t="str">
        <f t="shared" si="18"/>
        <v/>
      </c>
      <c r="C631" s="89"/>
      <c r="D631"/>
      <c r="E631"/>
      <c r="F631"/>
      <c r="G631"/>
      <c r="H631" s="110"/>
      <c r="I631"/>
      <c r="J631"/>
      <c r="K631"/>
      <c r="L631"/>
      <c r="M631"/>
      <c r="N631"/>
      <c r="O631"/>
      <c r="P631"/>
    </row>
    <row r="632" spans="1:16" x14ac:dyDescent="0.25">
      <c r="A632" s="136" t="str">
        <f t="shared" si="19"/>
        <v/>
      </c>
      <c r="B632" s="136" t="str">
        <f t="shared" si="18"/>
        <v/>
      </c>
      <c r="C632" s="89"/>
      <c r="D632"/>
      <c r="E632"/>
      <c r="F632"/>
      <c r="G632"/>
      <c r="H632" s="110"/>
      <c r="I632"/>
      <c r="J632"/>
      <c r="K632"/>
      <c r="L632"/>
      <c r="M632"/>
      <c r="N632"/>
      <c r="O632"/>
      <c r="P632"/>
    </row>
    <row r="633" spans="1:16" x14ac:dyDescent="0.25">
      <c r="A633" s="136" t="str">
        <f t="shared" si="19"/>
        <v/>
      </c>
      <c r="B633" s="136" t="str">
        <f t="shared" si="18"/>
        <v/>
      </c>
      <c r="C633" s="89"/>
      <c r="D633"/>
      <c r="E633"/>
      <c r="F633"/>
      <c r="G633"/>
      <c r="H633" s="110"/>
      <c r="I633"/>
      <c r="J633"/>
      <c r="K633"/>
      <c r="L633"/>
      <c r="M633"/>
      <c r="N633"/>
      <c r="O633"/>
      <c r="P633"/>
    </row>
    <row r="634" spans="1:16" x14ac:dyDescent="0.25">
      <c r="A634" s="136" t="str">
        <f t="shared" si="19"/>
        <v/>
      </c>
      <c r="B634" s="136" t="str">
        <f t="shared" si="18"/>
        <v/>
      </c>
      <c r="C634" s="89"/>
      <c r="D634"/>
      <c r="E634"/>
      <c r="F634"/>
      <c r="G634"/>
      <c r="H634" s="110"/>
      <c r="I634"/>
      <c r="J634"/>
      <c r="K634"/>
      <c r="L634"/>
      <c r="M634"/>
      <c r="N634"/>
      <c r="O634"/>
      <c r="P634"/>
    </row>
    <row r="635" spans="1:16" x14ac:dyDescent="0.25">
      <c r="A635" s="136" t="str">
        <f t="shared" si="19"/>
        <v/>
      </c>
      <c r="B635" s="136" t="str">
        <f t="shared" si="18"/>
        <v/>
      </c>
      <c r="C635" s="89"/>
      <c r="D635"/>
      <c r="E635"/>
      <c r="F635"/>
      <c r="G635"/>
      <c r="H635" s="110"/>
      <c r="I635"/>
      <c r="J635"/>
      <c r="K635"/>
      <c r="L635"/>
      <c r="M635"/>
      <c r="N635"/>
      <c r="O635"/>
      <c r="P635"/>
    </row>
    <row r="636" spans="1:16" x14ac:dyDescent="0.25">
      <c r="A636" s="136" t="str">
        <f t="shared" si="19"/>
        <v/>
      </c>
      <c r="B636" s="136" t="str">
        <f t="shared" si="18"/>
        <v/>
      </c>
      <c r="C636" s="89"/>
      <c r="D636"/>
      <c r="E636"/>
      <c r="F636"/>
      <c r="G636"/>
      <c r="H636" s="110"/>
      <c r="I636"/>
      <c r="J636"/>
      <c r="K636"/>
      <c r="L636"/>
      <c r="M636"/>
      <c r="N636"/>
      <c r="O636"/>
      <c r="P636"/>
    </row>
    <row r="637" spans="1:16" x14ac:dyDescent="0.25">
      <c r="A637" s="136" t="str">
        <f t="shared" si="19"/>
        <v/>
      </c>
      <c r="B637" s="136" t="str">
        <f t="shared" si="18"/>
        <v/>
      </c>
      <c r="C637" s="89"/>
      <c r="D637"/>
      <c r="E637"/>
      <c r="F637"/>
      <c r="G637"/>
      <c r="H637" s="110"/>
      <c r="I637"/>
      <c r="J637"/>
      <c r="K637"/>
      <c r="L637"/>
      <c r="M637"/>
      <c r="N637"/>
      <c r="O637"/>
      <c r="P637"/>
    </row>
    <row r="638" spans="1:16" x14ac:dyDescent="0.25">
      <c r="A638" s="136" t="str">
        <f t="shared" si="19"/>
        <v/>
      </c>
      <c r="B638" s="136" t="str">
        <f t="shared" si="18"/>
        <v/>
      </c>
      <c r="C638" s="89"/>
      <c r="D638"/>
      <c r="E638"/>
      <c r="F638"/>
      <c r="G638"/>
      <c r="H638" s="110"/>
      <c r="I638"/>
      <c r="J638"/>
      <c r="K638"/>
      <c r="L638"/>
      <c r="M638"/>
      <c r="N638"/>
      <c r="O638"/>
      <c r="P638"/>
    </row>
    <row r="639" spans="1:16" x14ac:dyDescent="0.25">
      <c r="A639" s="136" t="str">
        <f t="shared" si="19"/>
        <v/>
      </c>
      <c r="B639" s="136" t="str">
        <f t="shared" si="18"/>
        <v/>
      </c>
      <c r="C639" s="89"/>
      <c r="D639"/>
      <c r="E639"/>
      <c r="F639"/>
      <c r="G639"/>
      <c r="H639" s="110"/>
      <c r="I639"/>
      <c r="J639"/>
      <c r="K639"/>
      <c r="L639"/>
      <c r="M639"/>
      <c r="N639"/>
      <c r="O639"/>
      <c r="P639"/>
    </row>
    <row r="640" spans="1:16" x14ac:dyDescent="0.25">
      <c r="A640" s="136" t="str">
        <f t="shared" si="19"/>
        <v/>
      </c>
      <c r="B640" s="136" t="str">
        <f t="shared" si="18"/>
        <v/>
      </c>
      <c r="C640" s="89"/>
      <c r="D640"/>
      <c r="E640"/>
      <c r="F640"/>
      <c r="G640"/>
      <c r="H640" s="110"/>
      <c r="I640"/>
      <c r="J640"/>
      <c r="K640"/>
      <c r="L640"/>
      <c r="M640"/>
      <c r="N640"/>
      <c r="O640"/>
      <c r="P640"/>
    </row>
    <row r="641" spans="1:16" x14ac:dyDescent="0.25">
      <c r="A641" s="136" t="str">
        <f t="shared" si="19"/>
        <v/>
      </c>
      <c r="B641" s="136" t="str">
        <f t="shared" si="18"/>
        <v/>
      </c>
      <c r="C641" s="89"/>
      <c r="D641"/>
      <c r="E641"/>
      <c r="F641"/>
      <c r="G641"/>
      <c r="H641" s="110"/>
      <c r="I641"/>
      <c r="J641"/>
      <c r="K641"/>
      <c r="L641"/>
      <c r="M641"/>
      <c r="N641"/>
      <c r="O641"/>
      <c r="P641"/>
    </row>
    <row r="642" spans="1:16" x14ac:dyDescent="0.25">
      <c r="A642" s="136" t="str">
        <f t="shared" si="19"/>
        <v/>
      </c>
      <c r="B642" s="136" t="str">
        <f t="shared" ref="B642:B705" si="20">D642&amp;F642</f>
        <v/>
      </c>
      <c r="C642" s="89"/>
      <c r="D642"/>
      <c r="E642"/>
      <c r="F642"/>
      <c r="G642"/>
      <c r="H642" s="110"/>
      <c r="I642"/>
      <c r="J642"/>
      <c r="K642"/>
      <c r="L642"/>
      <c r="M642"/>
      <c r="N642"/>
      <c r="O642"/>
      <c r="P642"/>
    </row>
    <row r="643" spans="1:16" x14ac:dyDescent="0.25">
      <c r="A643" s="136" t="str">
        <f t="shared" ref="A643:A706" si="21">IF(C643="","",A642+1)</f>
        <v/>
      </c>
      <c r="B643" s="136" t="str">
        <f t="shared" si="20"/>
        <v/>
      </c>
      <c r="C643" s="89"/>
      <c r="D643"/>
      <c r="E643"/>
      <c r="F643"/>
      <c r="G643"/>
      <c r="H643" s="110"/>
      <c r="I643"/>
      <c r="J643"/>
      <c r="K643"/>
      <c r="L643"/>
      <c r="M643"/>
      <c r="N643"/>
      <c r="O643"/>
      <c r="P643"/>
    </row>
    <row r="644" spans="1:16" x14ac:dyDescent="0.25">
      <c r="A644" s="136" t="str">
        <f t="shared" si="21"/>
        <v/>
      </c>
      <c r="B644" s="136" t="str">
        <f t="shared" si="20"/>
        <v/>
      </c>
      <c r="C644" s="89"/>
      <c r="D644"/>
      <c r="E644"/>
      <c r="F644"/>
      <c r="G644"/>
      <c r="H644" s="110"/>
      <c r="I644"/>
      <c r="J644"/>
      <c r="K644"/>
      <c r="L644"/>
      <c r="M644"/>
      <c r="N644"/>
      <c r="O644"/>
      <c r="P644"/>
    </row>
    <row r="645" spans="1:16" x14ac:dyDescent="0.25">
      <c r="A645" s="136" t="str">
        <f t="shared" si="21"/>
        <v/>
      </c>
      <c r="B645" s="136" t="str">
        <f t="shared" si="20"/>
        <v/>
      </c>
      <c r="C645" s="89"/>
      <c r="D645"/>
      <c r="E645"/>
      <c r="F645"/>
      <c r="G645"/>
      <c r="H645" s="110"/>
      <c r="I645"/>
      <c r="J645"/>
      <c r="K645"/>
      <c r="L645"/>
      <c r="M645"/>
      <c r="N645"/>
      <c r="O645"/>
      <c r="P645"/>
    </row>
    <row r="646" spans="1:16" x14ac:dyDescent="0.25">
      <c r="A646" s="136" t="str">
        <f t="shared" si="21"/>
        <v/>
      </c>
      <c r="B646" s="136" t="str">
        <f t="shared" si="20"/>
        <v/>
      </c>
      <c r="C646" s="89"/>
      <c r="D646"/>
      <c r="E646"/>
      <c r="F646"/>
      <c r="G646"/>
      <c r="H646" s="110"/>
      <c r="I646"/>
      <c r="J646"/>
      <c r="K646"/>
      <c r="L646"/>
      <c r="M646"/>
      <c r="N646"/>
      <c r="O646"/>
      <c r="P646"/>
    </row>
    <row r="647" spans="1:16" x14ac:dyDescent="0.25">
      <c r="A647" s="136" t="str">
        <f t="shared" si="21"/>
        <v/>
      </c>
      <c r="B647" s="136" t="str">
        <f t="shared" si="20"/>
        <v/>
      </c>
      <c r="C647" s="89"/>
      <c r="D647"/>
      <c r="E647"/>
      <c r="F647"/>
      <c r="G647"/>
      <c r="H647" s="110"/>
      <c r="I647"/>
      <c r="J647"/>
      <c r="K647"/>
      <c r="L647"/>
      <c r="M647"/>
      <c r="N647"/>
      <c r="O647"/>
      <c r="P647"/>
    </row>
    <row r="648" spans="1:16" x14ac:dyDescent="0.25">
      <c r="A648" s="136" t="str">
        <f t="shared" si="21"/>
        <v/>
      </c>
      <c r="B648" s="136" t="str">
        <f t="shared" si="20"/>
        <v/>
      </c>
      <c r="C648" s="89"/>
      <c r="D648"/>
      <c r="E648"/>
      <c r="F648"/>
      <c r="G648"/>
      <c r="H648" s="110"/>
      <c r="I648"/>
      <c r="J648"/>
      <c r="K648"/>
      <c r="L648"/>
      <c r="M648"/>
      <c r="N648"/>
      <c r="O648"/>
      <c r="P648"/>
    </row>
    <row r="649" spans="1:16" x14ac:dyDescent="0.25">
      <c r="A649" s="136" t="str">
        <f t="shared" si="21"/>
        <v/>
      </c>
      <c r="B649" s="136" t="str">
        <f t="shared" si="20"/>
        <v/>
      </c>
      <c r="C649" s="89"/>
      <c r="D649"/>
      <c r="E649"/>
      <c r="F649"/>
      <c r="G649"/>
      <c r="H649" s="110"/>
      <c r="I649"/>
      <c r="J649"/>
      <c r="K649"/>
      <c r="L649"/>
      <c r="M649"/>
      <c r="N649"/>
      <c r="O649"/>
      <c r="P649"/>
    </row>
    <row r="650" spans="1:16" x14ac:dyDescent="0.25">
      <c r="A650" s="136" t="str">
        <f t="shared" si="21"/>
        <v/>
      </c>
      <c r="B650" s="136" t="str">
        <f t="shared" si="20"/>
        <v/>
      </c>
      <c r="C650" s="89"/>
      <c r="D650"/>
      <c r="E650"/>
      <c r="F650"/>
      <c r="G650"/>
      <c r="H650" s="110"/>
      <c r="I650"/>
      <c r="J650"/>
      <c r="K650"/>
      <c r="L650"/>
      <c r="M650"/>
      <c r="N650"/>
      <c r="O650"/>
      <c r="P650"/>
    </row>
    <row r="651" spans="1:16" x14ac:dyDescent="0.25">
      <c r="A651" s="136" t="str">
        <f t="shared" si="21"/>
        <v/>
      </c>
      <c r="B651" s="136" t="str">
        <f t="shared" si="20"/>
        <v/>
      </c>
      <c r="C651" s="89"/>
      <c r="D651"/>
      <c r="E651"/>
      <c r="F651"/>
      <c r="G651"/>
      <c r="H651" s="110"/>
      <c r="I651"/>
      <c r="J651"/>
      <c r="K651"/>
      <c r="L651"/>
      <c r="M651"/>
      <c r="N651"/>
      <c r="O651"/>
      <c r="P651"/>
    </row>
    <row r="652" spans="1:16" x14ac:dyDescent="0.25">
      <c r="A652" s="136" t="str">
        <f t="shared" si="21"/>
        <v/>
      </c>
      <c r="B652" s="136" t="str">
        <f t="shared" si="20"/>
        <v/>
      </c>
      <c r="C652" s="89"/>
      <c r="D652"/>
      <c r="E652"/>
      <c r="F652"/>
      <c r="G652"/>
      <c r="H652" s="110"/>
      <c r="I652"/>
      <c r="J652"/>
      <c r="K652"/>
      <c r="L652"/>
      <c r="M652"/>
      <c r="N652"/>
      <c r="O652"/>
      <c r="P652"/>
    </row>
    <row r="653" spans="1:16" x14ac:dyDescent="0.25">
      <c r="A653" s="136" t="str">
        <f t="shared" si="21"/>
        <v/>
      </c>
      <c r="B653" s="136" t="str">
        <f t="shared" si="20"/>
        <v/>
      </c>
      <c r="C653" s="89"/>
      <c r="D653"/>
      <c r="E653"/>
      <c r="F653"/>
      <c r="G653"/>
      <c r="H653" s="110"/>
      <c r="I653"/>
      <c r="J653"/>
      <c r="K653"/>
      <c r="L653"/>
      <c r="M653"/>
      <c r="N653"/>
      <c r="O653"/>
      <c r="P653"/>
    </row>
    <row r="654" spans="1:16" x14ac:dyDescent="0.25">
      <c r="A654" s="136" t="str">
        <f t="shared" si="21"/>
        <v/>
      </c>
      <c r="B654" s="136" t="str">
        <f t="shared" si="20"/>
        <v/>
      </c>
      <c r="C654" s="89"/>
      <c r="D654"/>
      <c r="E654"/>
      <c r="F654"/>
      <c r="G654"/>
      <c r="H654" s="110"/>
      <c r="I654"/>
      <c r="J654"/>
      <c r="K654"/>
      <c r="L654"/>
      <c r="M654"/>
      <c r="N654"/>
      <c r="O654"/>
      <c r="P654"/>
    </row>
    <row r="655" spans="1:16" x14ac:dyDescent="0.25">
      <c r="A655" s="136" t="str">
        <f t="shared" si="21"/>
        <v/>
      </c>
      <c r="B655" s="136" t="str">
        <f t="shared" si="20"/>
        <v/>
      </c>
      <c r="C655" s="89"/>
      <c r="D655"/>
      <c r="E655"/>
      <c r="F655"/>
      <c r="G655"/>
      <c r="H655" s="110"/>
      <c r="I655"/>
      <c r="J655"/>
      <c r="K655"/>
      <c r="L655"/>
      <c r="M655"/>
      <c r="N655"/>
      <c r="O655"/>
      <c r="P655"/>
    </row>
    <row r="656" spans="1:16" x14ac:dyDescent="0.25">
      <c r="A656" s="136" t="str">
        <f t="shared" si="21"/>
        <v/>
      </c>
      <c r="B656" s="136" t="str">
        <f t="shared" si="20"/>
        <v/>
      </c>
      <c r="C656" s="89"/>
      <c r="D656"/>
      <c r="E656"/>
      <c r="F656"/>
      <c r="G656"/>
      <c r="H656" s="110"/>
      <c r="I656"/>
      <c r="J656"/>
      <c r="K656"/>
      <c r="L656"/>
      <c r="M656"/>
      <c r="N656"/>
      <c r="O656"/>
      <c r="P656"/>
    </row>
    <row r="657" spans="1:16" x14ac:dyDescent="0.25">
      <c r="A657" s="136" t="str">
        <f t="shared" si="21"/>
        <v/>
      </c>
      <c r="B657" s="136" t="str">
        <f t="shared" si="20"/>
        <v/>
      </c>
      <c r="C657" s="89"/>
      <c r="D657"/>
      <c r="E657"/>
      <c r="F657"/>
      <c r="G657"/>
      <c r="H657" s="110"/>
      <c r="I657"/>
      <c r="J657"/>
      <c r="K657"/>
      <c r="L657"/>
      <c r="M657"/>
      <c r="N657"/>
      <c r="O657"/>
      <c r="P657"/>
    </row>
    <row r="658" spans="1:16" x14ac:dyDescent="0.25">
      <c r="A658" s="136" t="str">
        <f t="shared" si="21"/>
        <v/>
      </c>
      <c r="B658" s="136" t="str">
        <f t="shared" si="20"/>
        <v/>
      </c>
      <c r="C658" s="89"/>
      <c r="D658"/>
      <c r="E658"/>
      <c r="F658"/>
      <c r="G658"/>
      <c r="H658" s="110"/>
      <c r="I658"/>
      <c r="J658"/>
      <c r="K658"/>
      <c r="L658"/>
      <c r="M658"/>
      <c r="N658"/>
      <c r="O658"/>
      <c r="P658"/>
    </row>
    <row r="659" spans="1:16" x14ac:dyDescent="0.25">
      <c r="A659" s="136" t="str">
        <f t="shared" si="21"/>
        <v/>
      </c>
      <c r="B659" s="136" t="str">
        <f t="shared" si="20"/>
        <v/>
      </c>
      <c r="C659" s="89"/>
      <c r="D659"/>
      <c r="E659"/>
      <c r="F659"/>
      <c r="G659"/>
      <c r="H659" s="110"/>
      <c r="I659"/>
      <c r="J659"/>
      <c r="K659"/>
      <c r="L659"/>
      <c r="M659"/>
      <c r="N659"/>
      <c r="O659"/>
      <c r="P659"/>
    </row>
    <row r="660" spans="1:16" x14ac:dyDescent="0.25">
      <c r="A660" s="136" t="str">
        <f t="shared" si="21"/>
        <v/>
      </c>
      <c r="B660" s="136" t="str">
        <f t="shared" si="20"/>
        <v/>
      </c>
      <c r="C660" s="89"/>
      <c r="D660"/>
      <c r="E660"/>
      <c r="F660"/>
      <c r="G660"/>
      <c r="H660" s="110"/>
      <c r="I660"/>
      <c r="J660"/>
      <c r="K660"/>
      <c r="L660"/>
      <c r="M660"/>
      <c r="N660"/>
      <c r="O660"/>
      <c r="P660"/>
    </row>
    <row r="661" spans="1:16" x14ac:dyDescent="0.25">
      <c r="A661" s="136" t="str">
        <f t="shared" si="21"/>
        <v/>
      </c>
      <c r="B661" s="136" t="str">
        <f t="shared" si="20"/>
        <v/>
      </c>
      <c r="C661" s="89"/>
      <c r="D661"/>
      <c r="E661"/>
      <c r="F661"/>
      <c r="G661"/>
      <c r="H661" s="110"/>
      <c r="I661"/>
      <c r="J661"/>
      <c r="K661"/>
      <c r="L661"/>
      <c r="M661"/>
      <c r="N661"/>
      <c r="O661"/>
      <c r="P661"/>
    </row>
    <row r="662" spans="1:16" x14ac:dyDescent="0.25">
      <c r="A662" s="136" t="str">
        <f t="shared" si="21"/>
        <v/>
      </c>
      <c r="B662" s="136" t="str">
        <f t="shared" si="20"/>
        <v/>
      </c>
      <c r="C662" s="89"/>
      <c r="D662"/>
      <c r="E662"/>
      <c r="F662"/>
      <c r="G662"/>
      <c r="H662" s="110"/>
      <c r="I662"/>
      <c r="J662"/>
      <c r="K662"/>
      <c r="L662"/>
      <c r="M662"/>
      <c r="N662"/>
      <c r="O662"/>
      <c r="P662"/>
    </row>
    <row r="663" spans="1:16" x14ac:dyDescent="0.25">
      <c r="A663" s="136" t="str">
        <f t="shared" si="21"/>
        <v/>
      </c>
      <c r="B663" s="136" t="str">
        <f t="shared" si="20"/>
        <v/>
      </c>
      <c r="C663" s="89"/>
      <c r="D663"/>
      <c r="E663"/>
      <c r="F663"/>
      <c r="G663"/>
      <c r="H663" s="110"/>
      <c r="I663"/>
      <c r="J663"/>
      <c r="K663"/>
      <c r="L663"/>
      <c r="M663"/>
      <c r="N663"/>
      <c r="O663"/>
      <c r="P663"/>
    </row>
    <row r="664" spans="1:16" x14ac:dyDescent="0.25">
      <c r="A664" s="136" t="str">
        <f t="shared" si="21"/>
        <v/>
      </c>
      <c r="B664" s="136" t="str">
        <f t="shared" si="20"/>
        <v/>
      </c>
      <c r="C664" s="89"/>
      <c r="D664"/>
      <c r="E664"/>
      <c r="F664"/>
      <c r="G664"/>
      <c r="H664" s="110"/>
      <c r="I664"/>
      <c r="J664"/>
      <c r="K664"/>
      <c r="L664"/>
      <c r="M664"/>
      <c r="N664"/>
      <c r="O664"/>
      <c r="P664"/>
    </row>
    <row r="665" spans="1:16" x14ac:dyDescent="0.25">
      <c r="A665" s="136" t="str">
        <f t="shared" si="21"/>
        <v/>
      </c>
      <c r="B665" s="136" t="str">
        <f t="shared" si="20"/>
        <v/>
      </c>
      <c r="C665" s="89"/>
      <c r="D665"/>
      <c r="E665"/>
      <c r="F665"/>
      <c r="G665"/>
      <c r="H665" s="110"/>
      <c r="I665"/>
      <c r="J665"/>
      <c r="K665"/>
      <c r="L665"/>
      <c r="M665"/>
      <c r="N665"/>
      <c r="O665"/>
      <c r="P665"/>
    </row>
    <row r="666" spans="1:16" x14ac:dyDescent="0.25">
      <c r="A666" s="136" t="str">
        <f t="shared" si="21"/>
        <v/>
      </c>
      <c r="B666" s="136" t="str">
        <f t="shared" si="20"/>
        <v/>
      </c>
      <c r="C666" s="89"/>
      <c r="D666"/>
      <c r="E666"/>
      <c r="F666"/>
      <c r="G666"/>
      <c r="H666" s="110"/>
      <c r="I666"/>
      <c r="J666"/>
      <c r="K666"/>
      <c r="L666"/>
      <c r="M666"/>
      <c r="N666"/>
      <c r="O666"/>
      <c r="P666"/>
    </row>
    <row r="667" spans="1:16" x14ac:dyDescent="0.25">
      <c r="A667" s="136" t="str">
        <f t="shared" si="21"/>
        <v/>
      </c>
      <c r="B667" s="136" t="str">
        <f t="shared" si="20"/>
        <v/>
      </c>
      <c r="C667" s="89"/>
      <c r="D667"/>
      <c r="E667"/>
      <c r="F667"/>
      <c r="G667"/>
      <c r="H667" s="110"/>
      <c r="I667"/>
      <c r="J667"/>
      <c r="K667"/>
      <c r="L667"/>
      <c r="M667"/>
      <c r="N667"/>
      <c r="O667"/>
      <c r="P667"/>
    </row>
    <row r="668" spans="1:16" x14ac:dyDescent="0.25">
      <c r="A668" s="136" t="str">
        <f t="shared" si="21"/>
        <v/>
      </c>
      <c r="B668" s="136" t="str">
        <f t="shared" si="20"/>
        <v/>
      </c>
      <c r="C668" s="89"/>
      <c r="D668"/>
      <c r="E668"/>
      <c r="F668"/>
      <c r="G668"/>
      <c r="H668" s="110"/>
      <c r="I668"/>
      <c r="J668"/>
      <c r="K668"/>
      <c r="L668"/>
      <c r="M668"/>
      <c r="N668"/>
      <c r="O668"/>
      <c r="P668"/>
    </row>
    <row r="669" spans="1:16" x14ac:dyDescent="0.25">
      <c r="A669" s="136" t="str">
        <f t="shared" si="21"/>
        <v/>
      </c>
      <c r="B669" s="136" t="str">
        <f t="shared" si="20"/>
        <v/>
      </c>
      <c r="C669" s="89"/>
      <c r="D669"/>
      <c r="E669"/>
      <c r="F669"/>
      <c r="G669"/>
      <c r="H669" s="110"/>
      <c r="I669"/>
      <c r="J669"/>
      <c r="K669"/>
      <c r="L669"/>
      <c r="M669"/>
      <c r="N669"/>
      <c r="O669"/>
      <c r="P669"/>
    </row>
    <row r="670" spans="1:16" x14ac:dyDescent="0.25">
      <c r="A670" s="136" t="str">
        <f t="shared" si="21"/>
        <v/>
      </c>
      <c r="B670" s="136" t="str">
        <f t="shared" si="20"/>
        <v/>
      </c>
      <c r="C670" s="89"/>
      <c r="D670"/>
      <c r="E670"/>
      <c r="F670"/>
      <c r="G670"/>
      <c r="H670" s="110"/>
      <c r="I670"/>
      <c r="J670"/>
      <c r="K670"/>
      <c r="L670"/>
      <c r="M670"/>
      <c r="N670"/>
      <c r="O670"/>
      <c r="P670"/>
    </row>
    <row r="671" spans="1:16" x14ac:dyDescent="0.25">
      <c r="A671" s="136" t="str">
        <f t="shared" si="21"/>
        <v/>
      </c>
      <c r="B671" s="136" t="str">
        <f t="shared" si="20"/>
        <v/>
      </c>
      <c r="C671" s="89"/>
      <c r="D671"/>
      <c r="E671"/>
      <c r="F671"/>
      <c r="G671"/>
      <c r="H671" s="110"/>
      <c r="I671"/>
      <c r="J671"/>
      <c r="K671"/>
      <c r="L671"/>
      <c r="M671"/>
      <c r="N671"/>
      <c r="O671"/>
      <c r="P671"/>
    </row>
    <row r="672" spans="1:16" x14ac:dyDescent="0.25">
      <c r="A672" s="136" t="str">
        <f t="shared" si="21"/>
        <v/>
      </c>
      <c r="B672" s="136" t="str">
        <f t="shared" si="20"/>
        <v/>
      </c>
      <c r="C672" s="89"/>
      <c r="D672"/>
      <c r="E672"/>
      <c r="F672"/>
      <c r="G672"/>
      <c r="H672" s="110"/>
      <c r="I672"/>
      <c r="J672"/>
      <c r="K672"/>
      <c r="L672"/>
      <c r="M672"/>
      <c r="N672"/>
      <c r="O672"/>
      <c r="P672"/>
    </row>
    <row r="673" spans="1:16" x14ac:dyDescent="0.25">
      <c r="A673" s="136" t="str">
        <f t="shared" si="21"/>
        <v/>
      </c>
      <c r="B673" s="136" t="str">
        <f t="shared" si="20"/>
        <v/>
      </c>
      <c r="C673" s="89"/>
      <c r="D673"/>
      <c r="E673"/>
      <c r="F673"/>
      <c r="G673"/>
      <c r="H673" s="110"/>
      <c r="I673"/>
      <c r="J673"/>
      <c r="K673"/>
      <c r="L673"/>
      <c r="M673"/>
      <c r="N673"/>
      <c r="O673"/>
      <c r="P673"/>
    </row>
    <row r="674" spans="1:16" x14ac:dyDescent="0.25">
      <c r="A674" s="136" t="str">
        <f t="shared" si="21"/>
        <v/>
      </c>
      <c r="B674" s="136" t="str">
        <f t="shared" si="20"/>
        <v/>
      </c>
      <c r="C674" s="89"/>
      <c r="D674"/>
      <c r="E674"/>
      <c r="F674"/>
      <c r="G674"/>
      <c r="H674" s="110"/>
      <c r="I674"/>
      <c r="J674"/>
      <c r="K674"/>
      <c r="L674"/>
      <c r="M674"/>
      <c r="N674"/>
      <c r="O674"/>
      <c r="P674"/>
    </row>
    <row r="675" spans="1:16" x14ac:dyDescent="0.25">
      <c r="A675" s="136" t="str">
        <f t="shared" si="21"/>
        <v/>
      </c>
      <c r="B675" s="136" t="str">
        <f t="shared" si="20"/>
        <v/>
      </c>
      <c r="C675" s="89"/>
      <c r="D675"/>
      <c r="E675"/>
      <c r="F675"/>
      <c r="G675"/>
      <c r="H675" s="110"/>
      <c r="I675"/>
      <c r="J675"/>
      <c r="K675"/>
      <c r="L675"/>
      <c r="M675"/>
      <c r="N675"/>
      <c r="O675"/>
      <c r="P675"/>
    </row>
    <row r="676" spans="1:16" x14ac:dyDescent="0.25">
      <c r="A676" s="136" t="str">
        <f t="shared" si="21"/>
        <v/>
      </c>
      <c r="B676" s="136" t="str">
        <f t="shared" si="20"/>
        <v/>
      </c>
      <c r="C676" s="89"/>
      <c r="D676"/>
      <c r="E676"/>
      <c r="F676"/>
      <c r="G676"/>
      <c r="H676" s="110"/>
      <c r="I676"/>
      <c r="J676"/>
      <c r="K676"/>
      <c r="L676"/>
      <c r="M676"/>
      <c r="N676"/>
      <c r="O676"/>
      <c r="P676"/>
    </row>
    <row r="677" spans="1:16" x14ac:dyDescent="0.25">
      <c r="A677" s="136" t="str">
        <f t="shared" si="21"/>
        <v/>
      </c>
      <c r="B677" s="136" t="str">
        <f t="shared" si="20"/>
        <v/>
      </c>
      <c r="C677" s="89"/>
      <c r="D677"/>
      <c r="E677"/>
      <c r="F677"/>
      <c r="G677"/>
      <c r="H677" s="110"/>
      <c r="I677"/>
      <c r="J677"/>
      <c r="K677"/>
      <c r="L677"/>
      <c r="M677"/>
      <c r="N677"/>
      <c r="O677"/>
      <c r="P677"/>
    </row>
    <row r="678" spans="1:16" x14ac:dyDescent="0.25">
      <c r="A678" s="136" t="str">
        <f t="shared" si="21"/>
        <v/>
      </c>
      <c r="B678" s="136" t="str">
        <f t="shared" si="20"/>
        <v/>
      </c>
      <c r="C678" s="89"/>
      <c r="D678"/>
      <c r="E678"/>
      <c r="F678"/>
      <c r="G678"/>
      <c r="H678" s="110"/>
      <c r="I678"/>
      <c r="J678"/>
      <c r="K678"/>
      <c r="L678"/>
      <c r="M678"/>
      <c r="N678"/>
      <c r="O678"/>
      <c r="P678"/>
    </row>
    <row r="679" spans="1:16" x14ac:dyDescent="0.25">
      <c r="A679" s="136" t="str">
        <f t="shared" si="21"/>
        <v/>
      </c>
      <c r="B679" s="136" t="str">
        <f t="shared" si="20"/>
        <v/>
      </c>
      <c r="C679" s="89"/>
      <c r="D679"/>
      <c r="E679"/>
      <c r="F679"/>
      <c r="G679"/>
      <c r="H679" s="110"/>
      <c r="I679"/>
      <c r="J679"/>
      <c r="K679"/>
      <c r="L679"/>
      <c r="M679"/>
      <c r="N679"/>
      <c r="O679"/>
      <c r="P679"/>
    </row>
    <row r="680" spans="1:16" x14ac:dyDescent="0.25">
      <c r="A680" s="136" t="str">
        <f t="shared" si="21"/>
        <v/>
      </c>
      <c r="B680" s="136" t="str">
        <f t="shared" si="20"/>
        <v/>
      </c>
      <c r="C680" s="89"/>
      <c r="D680"/>
      <c r="E680"/>
      <c r="F680"/>
      <c r="G680"/>
      <c r="H680" s="110"/>
      <c r="I680"/>
      <c r="J680"/>
      <c r="K680"/>
      <c r="L680"/>
      <c r="M680"/>
      <c r="N680"/>
      <c r="O680"/>
      <c r="P680"/>
    </row>
    <row r="681" spans="1:16" x14ac:dyDescent="0.25">
      <c r="A681" s="136" t="str">
        <f t="shared" si="21"/>
        <v/>
      </c>
      <c r="B681" s="136" t="str">
        <f t="shared" si="20"/>
        <v/>
      </c>
      <c r="C681" s="89"/>
      <c r="D681"/>
      <c r="E681"/>
      <c r="F681"/>
      <c r="G681"/>
      <c r="H681" s="110"/>
      <c r="I681"/>
      <c r="J681"/>
      <c r="K681"/>
      <c r="L681"/>
      <c r="M681"/>
      <c r="N681"/>
      <c r="O681"/>
      <c r="P681"/>
    </row>
    <row r="682" spans="1:16" x14ac:dyDescent="0.25">
      <c r="A682" s="136" t="str">
        <f t="shared" si="21"/>
        <v/>
      </c>
      <c r="B682" s="136" t="str">
        <f t="shared" si="20"/>
        <v/>
      </c>
      <c r="C682" s="89"/>
      <c r="D682"/>
      <c r="E682"/>
      <c r="F682"/>
      <c r="G682"/>
      <c r="H682" s="110"/>
      <c r="I682"/>
      <c r="J682"/>
      <c r="K682"/>
      <c r="L682"/>
      <c r="M682"/>
      <c r="N682"/>
      <c r="O682"/>
      <c r="P682"/>
    </row>
    <row r="683" spans="1:16" x14ac:dyDescent="0.25">
      <c r="A683" s="136" t="str">
        <f t="shared" si="21"/>
        <v/>
      </c>
      <c r="B683" s="136" t="str">
        <f t="shared" si="20"/>
        <v/>
      </c>
      <c r="C683" s="89"/>
      <c r="D683"/>
      <c r="E683"/>
      <c r="F683"/>
      <c r="G683"/>
      <c r="H683" s="110"/>
      <c r="I683"/>
      <c r="J683"/>
      <c r="K683"/>
      <c r="L683"/>
      <c r="M683"/>
      <c r="N683"/>
      <c r="O683"/>
      <c r="P683"/>
    </row>
    <row r="684" spans="1:16" x14ac:dyDescent="0.25">
      <c r="A684" s="136" t="str">
        <f t="shared" si="21"/>
        <v/>
      </c>
      <c r="B684" s="136" t="str">
        <f t="shared" si="20"/>
        <v/>
      </c>
      <c r="C684" s="89"/>
      <c r="D684"/>
      <c r="E684"/>
      <c r="F684"/>
      <c r="G684"/>
      <c r="H684" s="110"/>
      <c r="I684"/>
      <c r="J684"/>
      <c r="K684"/>
      <c r="L684"/>
      <c r="M684"/>
      <c r="N684"/>
      <c r="O684"/>
      <c r="P684"/>
    </row>
    <row r="685" spans="1:16" x14ac:dyDescent="0.25">
      <c r="A685" s="136" t="str">
        <f t="shared" si="21"/>
        <v/>
      </c>
      <c r="B685" s="136" t="str">
        <f t="shared" si="20"/>
        <v/>
      </c>
      <c r="C685" s="89"/>
      <c r="D685"/>
      <c r="E685"/>
      <c r="F685"/>
      <c r="G685"/>
      <c r="H685" s="110"/>
      <c r="I685"/>
      <c r="J685"/>
      <c r="K685"/>
      <c r="L685"/>
      <c r="M685"/>
      <c r="N685"/>
      <c r="O685"/>
      <c r="P685"/>
    </row>
    <row r="686" spans="1:16" x14ac:dyDescent="0.25">
      <c r="A686" s="136" t="str">
        <f t="shared" si="21"/>
        <v/>
      </c>
      <c r="B686" s="136" t="str">
        <f t="shared" si="20"/>
        <v/>
      </c>
      <c r="C686" s="89"/>
      <c r="D686"/>
      <c r="E686"/>
      <c r="F686"/>
      <c r="G686"/>
      <c r="H686" s="110"/>
      <c r="I686"/>
      <c r="J686"/>
      <c r="K686"/>
      <c r="L686"/>
      <c r="M686"/>
      <c r="N686"/>
      <c r="O686"/>
      <c r="P686"/>
    </row>
    <row r="687" spans="1:16" x14ac:dyDescent="0.25">
      <c r="A687" s="136" t="str">
        <f t="shared" si="21"/>
        <v/>
      </c>
      <c r="B687" s="136" t="str">
        <f t="shared" si="20"/>
        <v/>
      </c>
      <c r="C687" s="89"/>
      <c r="D687"/>
      <c r="E687"/>
      <c r="F687"/>
      <c r="G687"/>
      <c r="H687" s="110"/>
      <c r="I687"/>
      <c r="J687"/>
      <c r="K687"/>
      <c r="L687"/>
      <c r="M687"/>
      <c r="N687"/>
      <c r="O687"/>
      <c r="P687"/>
    </row>
    <row r="688" spans="1:16" x14ac:dyDescent="0.25">
      <c r="A688" s="136" t="str">
        <f t="shared" si="21"/>
        <v/>
      </c>
      <c r="B688" s="136" t="str">
        <f t="shared" si="20"/>
        <v/>
      </c>
      <c r="C688" s="89"/>
      <c r="D688"/>
      <c r="E688"/>
      <c r="F688"/>
      <c r="G688"/>
      <c r="H688" s="110"/>
      <c r="I688"/>
      <c r="J688"/>
      <c r="K688"/>
      <c r="L688"/>
      <c r="M688"/>
      <c r="N688"/>
      <c r="O688"/>
      <c r="P688"/>
    </row>
    <row r="689" spans="1:16" x14ac:dyDescent="0.25">
      <c r="A689" s="136" t="str">
        <f t="shared" si="21"/>
        <v/>
      </c>
      <c r="B689" s="136" t="str">
        <f t="shared" si="20"/>
        <v/>
      </c>
      <c r="C689" s="89"/>
      <c r="D689"/>
      <c r="E689"/>
      <c r="F689"/>
      <c r="G689"/>
      <c r="H689" s="110"/>
      <c r="I689"/>
      <c r="J689"/>
      <c r="K689"/>
      <c r="L689"/>
      <c r="M689"/>
      <c r="N689"/>
      <c r="O689"/>
      <c r="P689"/>
    </row>
    <row r="690" spans="1:16" x14ac:dyDescent="0.25">
      <c r="A690" s="136" t="str">
        <f t="shared" si="21"/>
        <v/>
      </c>
      <c r="B690" s="136" t="str">
        <f t="shared" si="20"/>
        <v/>
      </c>
      <c r="C690" s="89"/>
      <c r="D690"/>
      <c r="E690"/>
      <c r="F690"/>
      <c r="G690"/>
      <c r="H690" s="110"/>
      <c r="I690"/>
      <c r="J690"/>
      <c r="K690"/>
      <c r="L690"/>
      <c r="M690"/>
      <c r="N690"/>
      <c r="O690"/>
      <c r="P690"/>
    </row>
    <row r="691" spans="1:16" x14ac:dyDescent="0.25">
      <c r="A691" s="136" t="str">
        <f t="shared" si="21"/>
        <v/>
      </c>
      <c r="B691" s="136" t="str">
        <f t="shared" si="20"/>
        <v/>
      </c>
      <c r="C691" s="89"/>
      <c r="D691"/>
      <c r="E691"/>
      <c r="F691"/>
      <c r="G691"/>
      <c r="H691" s="110"/>
      <c r="I691"/>
      <c r="J691"/>
      <c r="K691"/>
      <c r="L691"/>
      <c r="M691"/>
      <c r="N691"/>
      <c r="O691"/>
      <c r="P691"/>
    </row>
    <row r="692" spans="1:16" x14ac:dyDescent="0.25">
      <c r="A692" s="136" t="str">
        <f t="shared" si="21"/>
        <v/>
      </c>
      <c r="B692" s="136" t="str">
        <f t="shared" si="20"/>
        <v/>
      </c>
      <c r="C692" s="89"/>
      <c r="D692"/>
      <c r="E692"/>
      <c r="F692"/>
      <c r="G692"/>
      <c r="H692" s="110"/>
      <c r="I692"/>
      <c r="J692"/>
      <c r="K692"/>
      <c r="L692"/>
      <c r="M692"/>
      <c r="N692"/>
      <c r="O692"/>
      <c r="P692"/>
    </row>
    <row r="693" spans="1:16" x14ac:dyDescent="0.25">
      <c r="A693" s="136" t="str">
        <f t="shared" si="21"/>
        <v/>
      </c>
      <c r="B693" s="136" t="str">
        <f t="shared" si="20"/>
        <v/>
      </c>
      <c r="C693" s="89"/>
      <c r="D693"/>
      <c r="E693"/>
      <c r="F693"/>
      <c r="G693"/>
      <c r="H693" s="110"/>
      <c r="I693"/>
      <c r="J693"/>
      <c r="K693"/>
      <c r="L693"/>
      <c r="M693"/>
      <c r="N693"/>
      <c r="O693"/>
      <c r="P693"/>
    </row>
    <row r="694" spans="1:16" x14ac:dyDescent="0.25">
      <c r="A694" s="136" t="str">
        <f t="shared" si="21"/>
        <v/>
      </c>
      <c r="B694" s="136" t="str">
        <f t="shared" si="20"/>
        <v/>
      </c>
      <c r="C694" s="89"/>
      <c r="D694"/>
      <c r="E694"/>
      <c r="F694"/>
      <c r="G694"/>
      <c r="H694" s="110"/>
      <c r="I694"/>
      <c r="J694"/>
      <c r="K694"/>
      <c r="L694"/>
      <c r="M694"/>
      <c r="N694"/>
      <c r="O694"/>
      <c r="P694"/>
    </row>
    <row r="695" spans="1:16" x14ac:dyDescent="0.25">
      <c r="A695" s="136" t="str">
        <f t="shared" si="21"/>
        <v/>
      </c>
      <c r="B695" s="136" t="str">
        <f t="shared" si="20"/>
        <v/>
      </c>
      <c r="C695" s="89"/>
      <c r="D695"/>
      <c r="E695"/>
      <c r="F695"/>
      <c r="G695"/>
      <c r="H695" s="110"/>
      <c r="I695"/>
      <c r="J695"/>
      <c r="K695"/>
      <c r="L695"/>
      <c r="M695"/>
      <c r="N695"/>
      <c r="O695"/>
      <c r="P695"/>
    </row>
    <row r="696" spans="1:16" x14ac:dyDescent="0.25">
      <c r="A696" s="136" t="str">
        <f t="shared" si="21"/>
        <v/>
      </c>
      <c r="B696" s="136" t="str">
        <f t="shared" si="20"/>
        <v/>
      </c>
      <c r="C696" s="89"/>
      <c r="D696"/>
      <c r="E696"/>
      <c r="F696"/>
      <c r="G696"/>
      <c r="H696" s="110"/>
      <c r="I696"/>
      <c r="J696"/>
      <c r="K696"/>
      <c r="L696"/>
      <c r="M696"/>
      <c r="N696"/>
      <c r="O696"/>
      <c r="P696"/>
    </row>
    <row r="697" spans="1:16" x14ac:dyDescent="0.25">
      <c r="A697" s="136" t="str">
        <f t="shared" si="21"/>
        <v/>
      </c>
      <c r="B697" s="136" t="str">
        <f t="shared" si="20"/>
        <v/>
      </c>
      <c r="C697" s="89"/>
      <c r="D697"/>
      <c r="E697"/>
      <c r="F697"/>
      <c r="G697"/>
      <c r="H697" s="110"/>
      <c r="I697"/>
      <c r="J697"/>
      <c r="K697"/>
      <c r="L697"/>
      <c r="M697"/>
      <c r="N697"/>
      <c r="O697"/>
      <c r="P697"/>
    </row>
    <row r="698" spans="1:16" x14ac:dyDescent="0.25">
      <c r="A698" s="136" t="str">
        <f t="shared" si="21"/>
        <v/>
      </c>
      <c r="B698" s="136" t="str">
        <f t="shared" si="20"/>
        <v/>
      </c>
      <c r="C698" s="89"/>
      <c r="D698"/>
      <c r="E698"/>
      <c r="F698"/>
      <c r="G698"/>
      <c r="H698" s="110"/>
      <c r="I698"/>
      <c r="J698"/>
      <c r="K698"/>
      <c r="L698"/>
      <c r="M698"/>
      <c r="N698"/>
      <c r="O698"/>
      <c r="P698"/>
    </row>
    <row r="699" spans="1:16" x14ac:dyDescent="0.25">
      <c r="A699" s="136" t="str">
        <f t="shared" si="21"/>
        <v/>
      </c>
      <c r="B699" s="136" t="str">
        <f t="shared" si="20"/>
        <v/>
      </c>
      <c r="C699" s="89"/>
      <c r="D699"/>
      <c r="E699"/>
      <c r="F699"/>
      <c r="G699"/>
      <c r="H699" s="110"/>
      <c r="I699"/>
      <c r="J699"/>
      <c r="K699"/>
      <c r="L699"/>
      <c r="M699"/>
      <c r="N699"/>
      <c r="O699"/>
      <c r="P699"/>
    </row>
    <row r="700" spans="1:16" x14ac:dyDescent="0.25">
      <c r="A700" s="136" t="str">
        <f t="shared" si="21"/>
        <v/>
      </c>
      <c r="B700" s="136" t="str">
        <f t="shared" si="20"/>
        <v/>
      </c>
      <c r="C700" s="89"/>
      <c r="D700"/>
      <c r="E700"/>
      <c r="F700"/>
      <c r="G700"/>
      <c r="H700" s="110"/>
      <c r="I700"/>
      <c r="J700"/>
      <c r="K700"/>
      <c r="L700"/>
      <c r="M700"/>
      <c r="N700"/>
      <c r="O700"/>
      <c r="P700"/>
    </row>
    <row r="701" spans="1:16" x14ac:dyDescent="0.25">
      <c r="A701" s="136" t="str">
        <f t="shared" si="21"/>
        <v/>
      </c>
      <c r="B701" s="136" t="str">
        <f t="shared" si="20"/>
        <v/>
      </c>
      <c r="C701" s="89"/>
      <c r="D701"/>
      <c r="E701"/>
      <c r="F701"/>
      <c r="G701"/>
      <c r="H701" s="110"/>
      <c r="I701"/>
      <c r="J701"/>
      <c r="K701"/>
      <c r="L701"/>
      <c r="M701"/>
      <c r="N701"/>
      <c r="O701"/>
      <c r="P701"/>
    </row>
    <row r="702" spans="1:16" x14ac:dyDescent="0.25">
      <c r="A702" s="136" t="str">
        <f t="shared" si="21"/>
        <v/>
      </c>
      <c r="B702" s="136" t="str">
        <f t="shared" si="20"/>
        <v/>
      </c>
      <c r="C702" s="89"/>
      <c r="D702"/>
      <c r="E702"/>
      <c r="F702"/>
      <c r="G702"/>
      <c r="H702" s="110"/>
      <c r="I702"/>
      <c r="J702"/>
      <c r="K702"/>
      <c r="L702"/>
      <c r="M702"/>
      <c r="N702"/>
      <c r="O702"/>
      <c r="P702"/>
    </row>
    <row r="703" spans="1:16" x14ac:dyDescent="0.25">
      <c r="A703" s="136" t="str">
        <f t="shared" si="21"/>
        <v/>
      </c>
      <c r="B703" s="136" t="str">
        <f t="shared" si="20"/>
        <v/>
      </c>
      <c r="C703" s="89"/>
      <c r="D703"/>
      <c r="E703"/>
      <c r="F703"/>
      <c r="G703"/>
      <c r="H703" s="110"/>
      <c r="I703"/>
      <c r="J703"/>
      <c r="K703"/>
      <c r="L703"/>
      <c r="M703"/>
      <c r="N703"/>
      <c r="O703"/>
      <c r="P703"/>
    </row>
    <row r="704" spans="1:16" x14ac:dyDescent="0.25">
      <c r="A704" s="136" t="str">
        <f t="shared" si="21"/>
        <v/>
      </c>
      <c r="B704" s="136" t="str">
        <f t="shared" si="20"/>
        <v/>
      </c>
      <c r="C704" s="89"/>
      <c r="D704"/>
      <c r="E704"/>
      <c r="F704"/>
      <c r="G704"/>
      <c r="H704" s="110"/>
      <c r="I704"/>
      <c r="J704"/>
      <c r="K704"/>
      <c r="L704"/>
      <c r="M704"/>
      <c r="N704"/>
      <c r="O704"/>
      <c r="P704"/>
    </row>
    <row r="705" spans="1:16" x14ac:dyDescent="0.25">
      <c r="A705" s="136" t="str">
        <f t="shared" si="21"/>
        <v/>
      </c>
      <c r="B705" s="136" t="str">
        <f t="shared" si="20"/>
        <v/>
      </c>
      <c r="C705" s="89"/>
      <c r="D705"/>
      <c r="E705"/>
      <c r="F705"/>
      <c r="G705"/>
      <c r="H705" s="110"/>
      <c r="I705"/>
      <c r="J705"/>
      <c r="K705"/>
      <c r="L705"/>
      <c r="M705"/>
      <c r="N705"/>
      <c r="O705"/>
      <c r="P705"/>
    </row>
    <row r="706" spans="1:16" x14ac:dyDescent="0.25">
      <c r="A706" s="136" t="str">
        <f t="shared" si="21"/>
        <v/>
      </c>
      <c r="B706" s="136" t="str">
        <f t="shared" ref="B706:B769" si="22">D706&amp;F706</f>
        <v/>
      </c>
      <c r="C706" s="89"/>
      <c r="D706"/>
      <c r="E706"/>
      <c r="F706"/>
      <c r="G706"/>
      <c r="H706" s="110"/>
      <c r="I706"/>
      <c r="J706"/>
      <c r="K706"/>
      <c r="L706"/>
      <c r="M706"/>
      <c r="N706"/>
      <c r="O706"/>
      <c r="P706"/>
    </row>
    <row r="707" spans="1:16" x14ac:dyDescent="0.25">
      <c r="A707" s="136" t="str">
        <f t="shared" ref="A707:A770" si="23">IF(C707="","",A706+1)</f>
        <v/>
      </c>
      <c r="B707" s="136" t="str">
        <f t="shared" si="22"/>
        <v/>
      </c>
      <c r="C707" s="89"/>
      <c r="D707"/>
      <c r="E707"/>
      <c r="F707"/>
      <c r="G707"/>
      <c r="H707" s="110"/>
      <c r="I707"/>
      <c r="J707"/>
      <c r="K707"/>
      <c r="L707"/>
      <c r="M707"/>
      <c r="N707"/>
      <c r="O707"/>
      <c r="P707"/>
    </row>
    <row r="708" spans="1:16" x14ac:dyDescent="0.25">
      <c r="A708" s="136" t="str">
        <f t="shared" si="23"/>
        <v/>
      </c>
      <c r="B708" s="136" t="str">
        <f t="shared" si="22"/>
        <v/>
      </c>
      <c r="C708" s="89"/>
      <c r="D708"/>
      <c r="E708"/>
      <c r="F708"/>
      <c r="G708"/>
      <c r="H708" s="110"/>
      <c r="I708"/>
      <c r="J708"/>
      <c r="K708"/>
      <c r="L708"/>
      <c r="M708"/>
      <c r="N708"/>
      <c r="O708"/>
      <c r="P708"/>
    </row>
    <row r="709" spans="1:16" x14ac:dyDescent="0.25">
      <c r="A709" s="136" t="str">
        <f t="shared" si="23"/>
        <v/>
      </c>
      <c r="B709" s="136" t="str">
        <f t="shared" si="22"/>
        <v/>
      </c>
      <c r="C709" s="89"/>
      <c r="D709"/>
      <c r="E709"/>
      <c r="F709"/>
      <c r="G709"/>
      <c r="H709" s="110"/>
      <c r="I709"/>
      <c r="J709"/>
      <c r="K709"/>
      <c r="L709"/>
      <c r="M709"/>
      <c r="N709"/>
      <c r="O709"/>
      <c r="P709"/>
    </row>
    <row r="710" spans="1:16" x14ac:dyDescent="0.25">
      <c r="A710" s="136" t="str">
        <f t="shared" si="23"/>
        <v/>
      </c>
      <c r="B710" s="136" t="str">
        <f t="shared" si="22"/>
        <v/>
      </c>
      <c r="C710" s="89"/>
      <c r="D710"/>
      <c r="E710"/>
      <c r="F710"/>
      <c r="G710"/>
      <c r="H710" s="110"/>
      <c r="I710"/>
      <c r="J710"/>
      <c r="K710"/>
      <c r="L710"/>
      <c r="M710"/>
      <c r="N710"/>
      <c r="O710"/>
      <c r="P710"/>
    </row>
    <row r="711" spans="1:16" x14ac:dyDescent="0.25">
      <c r="A711" s="136" t="str">
        <f t="shared" si="23"/>
        <v/>
      </c>
      <c r="B711" s="136" t="str">
        <f t="shared" si="22"/>
        <v/>
      </c>
      <c r="C711" s="89"/>
      <c r="D711"/>
      <c r="E711"/>
      <c r="F711"/>
      <c r="G711"/>
      <c r="H711" s="110"/>
      <c r="I711"/>
      <c r="J711"/>
      <c r="K711"/>
      <c r="L711"/>
      <c r="M711"/>
      <c r="N711"/>
      <c r="O711"/>
      <c r="P711"/>
    </row>
    <row r="712" spans="1:16" x14ac:dyDescent="0.25">
      <c r="A712" s="136" t="str">
        <f t="shared" si="23"/>
        <v/>
      </c>
      <c r="B712" s="136" t="str">
        <f t="shared" si="22"/>
        <v/>
      </c>
      <c r="C712" s="89"/>
      <c r="D712"/>
      <c r="E712"/>
      <c r="F712"/>
      <c r="G712"/>
      <c r="H712" s="110"/>
      <c r="I712"/>
      <c r="J712"/>
      <c r="K712"/>
      <c r="L712"/>
      <c r="M712"/>
      <c r="N712"/>
      <c r="O712"/>
      <c r="P712"/>
    </row>
    <row r="713" spans="1:16" x14ac:dyDescent="0.25">
      <c r="A713" s="136" t="str">
        <f t="shared" si="23"/>
        <v/>
      </c>
      <c r="B713" s="136" t="str">
        <f t="shared" si="22"/>
        <v/>
      </c>
      <c r="C713" s="89"/>
      <c r="D713"/>
      <c r="E713"/>
      <c r="F713"/>
      <c r="G713"/>
      <c r="H713" s="110"/>
      <c r="I713"/>
      <c r="J713"/>
      <c r="K713"/>
      <c r="L713"/>
      <c r="M713"/>
      <c r="N713"/>
      <c r="O713"/>
      <c r="P713"/>
    </row>
    <row r="714" spans="1:16" x14ac:dyDescent="0.25">
      <c r="A714" s="136" t="str">
        <f t="shared" si="23"/>
        <v/>
      </c>
      <c r="B714" s="136" t="str">
        <f t="shared" si="22"/>
        <v/>
      </c>
      <c r="C714" s="89"/>
      <c r="D714"/>
      <c r="E714"/>
      <c r="F714"/>
      <c r="G714"/>
      <c r="H714" s="110"/>
      <c r="I714"/>
      <c r="J714"/>
      <c r="K714"/>
      <c r="L714"/>
      <c r="M714"/>
      <c r="N714"/>
      <c r="O714"/>
      <c r="P714"/>
    </row>
    <row r="715" spans="1:16" x14ac:dyDescent="0.25">
      <c r="A715" s="136" t="str">
        <f t="shared" si="23"/>
        <v/>
      </c>
      <c r="B715" s="136" t="str">
        <f t="shared" si="22"/>
        <v/>
      </c>
      <c r="C715" s="89"/>
      <c r="D715"/>
      <c r="E715"/>
      <c r="F715"/>
      <c r="G715"/>
      <c r="H715" s="110"/>
      <c r="I715"/>
      <c r="J715"/>
      <c r="K715"/>
      <c r="L715"/>
      <c r="M715"/>
      <c r="N715"/>
      <c r="O715"/>
      <c r="P715"/>
    </row>
    <row r="716" spans="1:16" x14ac:dyDescent="0.25">
      <c r="A716" s="136" t="str">
        <f t="shared" si="23"/>
        <v/>
      </c>
      <c r="B716" s="136" t="str">
        <f t="shared" si="22"/>
        <v/>
      </c>
      <c r="C716" s="89"/>
      <c r="D716"/>
      <c r="E716"/>
      <c r="F716"/>
      <c r="G716"/>
      <c r="H716" s="110"/>
      <c r="I716"/>
      <c r="J716"/>
      <c r="K716"/>
      <c r="L716"/>
      <c r="M716"/>
      <c r="N716"/>
      <c r="O716"/>
      <c r="P716"/>
    </row>
    <row r="717" spans="1:16" x14ac:dyDescent="0.25">
      <c r="A717" s="136" t="str">
        <f t="shared" si="23"/>
        <v/>
      </c>
      <c r="B717" s="136" t="str">
        <f t="shared" si="22"/>
        <v/>
      </c>
      <c r="C717" s="89"/>
      <c r="D717"/>
      <c r="E717"/>
      <c r="F717"/>
      <c r="G717"/>
      <c r="H717" s="110"/>
      <c r="I717"/>
      <c r="J717"/>
      <c r="K717"/>
      <c r="L717"/>
      <c r="M717"/>
      <c r="N717"/>
      <c r="O717"/>
      <c r="P717"/>
    </row>
    <row r="718" spans="1:16" x14ac:dyDescent="0.25">
      <c r="A718" s="136" t="str">
        <f t="shared" si="23"/>
        <v/>
      </c>
      <c r="B718" s="136" t="str">
        <f t="shared" si="22"/>
        <v/>
      </c>
      <c r="C718" s="89"/>
      <c r="D718"/>
      <c r="E718"/>
      <c r="F718"/>
      <c r="G718"/>
      <c r="H718" s="110"/>
      <c r="I718"/>
      <c r="J718"/>
      <c r="K718"/>
      <c r="L718"/>
      <c r="M718"/>
      <c r="N718"/>
      <c r="O718"/>
      <c r="P718"/>
    </row>
    <row r="719" spans="1:16" x14ac:dyDescent="0.25">
      <c r="A719" s="136" t="str">
        <f t="shared" si="23"/>
        <v/>
      </c>
      <c r="B719" s="136" t="str">
        <f t="shared" si="22"/>
        <v/>
      </c>
      <c r="C719" s="89"/>
      <c r="D719"/>
      <c r="E719"/>
      <c r="F719"/>
      <c r="G719"/>
      <c r="H719" s="110"/>
      <c r="I719"/>
      <c r="J719"/>
      <c r="K719"/>
      <c r="L719"/>
      <c r="M719"/>
      <c r="N719"/>
      <c r="O719"/>
      <c r="P719"/>
    </row>
    <row r="720" spans="1:16" x14ac:dyDescent="0.25">
      <c r="A720" s="136" t="str">
        <f t="shared" si="23"/>
        <v/>
      </c>
      <c r="B720" s="136" t="str">
        <f t="shared" si="22"/>
        <v/>
      </c>
      <c r="C720" s="89"/>
      <c r="D720"/>
      <c r="E720"/>
      <c r="F720"/>
      <c r="G720"/>
      <c r="H720" s="110"/>
      <c r="I720"/>
      <c r="J720"/>
      <c r="K720"/>
      <c r="L720"/>
      <c r="M720"/>
      <c r="N720"/>
      <c r="O720"/>
      <c r="P720"/>
    </row>
    <row r="721" spans="1:16" x14ac:dyDescent="0.25">
      <c r="A721" s="136" t="str">
        <f t="shared" si="23"/>
        <v/>
      </c>
      <c r="B721" s="136" t="str">
        <f t="shared" si="22"/>
        <v/>
      </c>
      <c r="C721" s="89"/>
      <c r="D721"/>
      <c r="E721"/>
      <c r="F721"/>
      <c r="G721"/>
      <c r="H721" s="110"/>
      <c r="I721"/>
      <c r="J721"/>
      <c r="K721"/>
      <c r="L721"/>
      <c r="M721"/>
      <c r="N721"/>
      <c r="O721"/>
      <c r="P721"/>
    </row>
    <row r="722" spans="1:16" x14ac:dyDescent="0.25">
      <c r="A722" s="136" t="str">
        <f t="shared" si="23"/>
        <v/>
      </c>
      <c r="B722" s="136" t="str">
        <f t="shared" si="22"/>
        <v/>
      </c>
      <c r="C722" s="89"/>
      <c r="D722"/>
      <c r="E722"/>
      <c r="F722"/>
      <c r="G722"/>
      <c r="H722" s="110"/>
      <c r="I722"/>
      <c r="J722"/>
      <c r="K722"/>
      <c r="L722"/>
      <c r="M722"/>
      <c r="N722"/>
      <c r="O722"/>
      <c r="P722"/>
    </row>
    <row r="723" spans="1:16" x14ac:dyDescent="0.25">
      <c r="A723" s="136" t="str">
        <f t="shared" si="23"/>
        <v/>
      </c>
      <c r="B723" s="136" t="str">
        <f t="shared" si="22"/>
        <v/>
      </c>
      <c r="C723" s="89"/>
      <c r="D723"/>
      <c r="E723"/>
      <c r="F723"/>
      <c r="G723"/>
      <c r="H723" s="110"/>
      <c r="I723"/>
      <c r="J723"/>
      <c r="K723"/>
      <c r="L723"/>
      <c r="M723"/>
      <c r="N723"/>
      <c r="O723"/>
      <c r="P723"/>
    </row>
    <row r="724" spans="1:16" x14ac:dyDescent="0.25">
      <c r="A724" s="136" t="str">
        <f t="shared" si="23"/>
        <v/>
      </c>
      <c r="B724" s="136" t="str">
        <f t="shared" si="22"/>
        <v/>
      </c>
      <c r="C724" s="89"/>
      <c r="D724"/>
      <c r="E724"/>
      <c r="F724"/>
      <c r="G724"/>
      <c r="H724" s="110"/>
      <c r="I724"/>
      <c r="J724"/>
      <c r="K724"/>
      <c r="L724"/>
      <c r="M724"/>
      <c r="N724"/>
      <c r="O724"/>
      <c r="P724"/>
    </row>
    <row r="725" spans="1:16" x14ac:dyDescent="0.25">
      <c r="A725" s="136" t="str">
        <f t="shared" si="23"/>
        <v/>
      </c>
      <c r="B725" s="136" t="str">
        <f t="shared" si="22"/>
        <v/>
      </c>
      <c r="C725" s="89"/>
      <c r="D725"/>
      <c r="E725"/>
      <c r="F725"/>
      <c r="G725"/>
      <c r="H725" s="110"/>
      <c r="I725"/>
      <c r="J725"/>
      <c r="K725"/>
      <c r="L725"/>
      <c r="M725"/>
      <c r="N725"/>
      <c r="O725"/>
      <c r="P725"/>
    </row>
    <row r="726" spans="1:16" x14ac:dyDescent="0.25">
      <c r="A726" s="136" t="str">
        <f t="shared" si="23"/>
        <v/>
      </c>
      <c r="B726" s="136" t="str">
        <f t="shared" si="22"/>
        <v/>
      </c>
      <c r="C726" s="89"/>
      <c r="D726"/>
      <c r="E726"/>
      <c r="F726"/>
      <c r="G726"/>
      <c r="H726" s="110"/>
      <c r="I726"/>
      <c r="J726"/>
      <c r="K726"/>
      <c r="L726"/>
      <c r="M726"/>
      <c r="N726"/>
      <c r="O726"/>
      <c r="P726"/>
    </row>
    <row r="727" spans="1:16" x14ac:dyDescent="0.25">
      <c r="A727" s="136" t="str">
        <f t="shared" si="23"/>
        <v/>
      </c>
      <c r="B727" s="136" t="str">
        <f t="shared" si="22"/>
        <v/>
      </c>
      <c r="C727" s="89"/>
      <c r="D727"/>
      <c r="E727"/>
      <c r="F727"/>
      <c r="G727"/>
      <c r="H727" s="110"/>
      <c r="I727"/>
      <c r="J727"/>
      <c r="K727"/>
      <c r="L727"/>
      <c r="M727"/>
      <c r="N727"/>
      <c r="O727"/>
      <c r="P727"/>
    </row>
    <row r="728" spans="1:16" x14ac:dyDescent="0.25">
      <c r="A728" s="136" t="str">
        <f t="shared" si="23"/>
        <v/>
      </c>
      <c r="B728" s="136" t="str">
        <f t="shared" si="22"/>
        <v/>
      </c>
      <c r="C728" s="89"/>
      <c r="D728"/>
      <c r="E728"/>
      <c r="F728"/>
      <c r="G728"/>
      <c r="H728" s="110"/>
      <c r="I728"/>
      <c r="J728"/>
      <c r="K728"/>
      <c r="L728"/>
      <c r="M728"/>
      <c r="N728"/>
      <c r="O728"/>
      <c r="P728"/>
    </row>
    <row r="729" spans="1:16" x14ac:dyDescent="0.25">
      <c r="A729" s="136" t="str">
        <f t="shared" si="23"/>
        <v/>
      </c>
      <c r="B729" s="136" t="str">
        <f t="shared" si="22"/>
        <v/>
      </c>
      <c r="C729" s="89"/>
      <c r="D729"/>
      <c r="E729"/>
      <c r="F729"/>
      <c r="G729"/>
      <c r="H729" s="110"/>
      <c r="I729"/>
      <c r="J729"/>
      <c r="K729"/>
      <c r="L729"/>
      <c r="M729"/>
      <c r="N729"/>
      <c r="O729"/>
      <c r="P729"/>
    </row>
    <row r="730" spans="1:16" x14ac:dyDescent="0.25">
      <c r="A730" s="136" t="str">
        <f t="shared" si="23"/>
        <v/>
      </c>
      <c r="B730" s="136" t="str">
        <f t="shared" si="22"/>
        <v/>
      </c>
      <c r="C730" s="89"/>
      <c r="D730"/>
      <c r="E730"/>
      <c r="F730"/>
      <c r="G730"/>
      <c r="H730" s="110"/>
      <c r="I730"/>
      <c r="J730"/>
      <c r="K730"/>
      <c r="L730"/>
      <c r="M730"/>
      <c r="N730"/>
      <c r="O730"/>
      <c r="P730"/>
    </row>
    <row r="731" spans="1:16" x14ac:dyDescent="0.25">
      <c r="A731" s="136" t="str">
        <f t="shared" si="23"/>
        <v/>
      </c>
      <c r="B731" s="136" t="str">
        <f t="shared" si="22"/>
        <v/>
      </c>
      <c r="C731" s="89"/>
      <c r="D731"/>
      <c r="E731"/>
      <c r="F731"/>
      <c r="G731"/>
      <c r="H731" s="110"/>
      <c r="I731"/>
      <c r="J731"/>
      <c r="K731"/>
      <c r="L731"/>
      <c r="M731"/>
      <c r="N731"/>
      <c r="O731"/>
      <c r="P731"/>
    </row>
    <row r="732" spans="1:16" x14ac:dyDescent="0.25">
      <c r="A732" s="136" t="str">
        <f t="shared" si="23"/>
        <v/>
      </c>
      <c r="B732" s="136" t="str">
        <f t="shared" si="22"/>
        <v/>
      </c>
      <c r="C732" s="89"/>
      <c r="D732"/>
      <c r="E732"/>
      <c r="F732"/>
      <c r="G732"/>
      <c r="H732" s="110"/>
      <c r="I732"/>
      <c r="J732"/>
      <c r="K732"/>
      <c r="L732"/>
      <c r="M732"/>
      <c r="N732"/>
      <c r="O732"/>
      <c r="P732"/>
    </row>
    <row r="733" spans="1:16" x14ac:dyDescent="0.25">
      <c r="A733" s="136" t="str">
        <f t="shared" si="23"/>
        <v/>
      </c>
      <c r="B733" s="136" t="str">
        <f t="shared" si="22"/>
        <v/>
      </c>
      <c r="C733" s="89"/>
      <c r="D733"/>
      <c r="E733"/>
      <c r="F733"/>
      <c r="G733"/>
      <c r="H733" s="110"/>
      <c r="I733"/>
      <c r="J733"/>
      <c r="K733"/>
      <c r="L733"/>
      <c r="M733"/>
      <c r="N733"/>
      <c r="O733"/>
      <c r="P733"/>
    </row>
    <row r="734" spans="1:16" x14ac:dyDescent="0.25">
      <c r="A734" s="136" t="str">
        <f t="shared" si="23"/>
        <v/>
      </c>
      <c r="B734" s="136" t="str">
        <f t="shared" si="22"/>
        <v/>
      </c>
      <c r="C734" s="89"/>
      <c r="D734"/>
      <c r="E734"/>
      <c r="F734"/>
      <c r="G734"/>
      <c r="H734" s="110"/>
      <c r="I734"/>
      <c r="J734"/>
      <c r="K734"/>
      <c r="L734"/>
      <c r="M734"/>
      <c r="N734"/>
      <c r="O734"/>
      <c r="P734"/>
    </row>
    <row r="735" spans="1:16" x14ac:dyDescent="0.25">
      <c r="A735" s="136" t="str">
        <f t="shared" si="23"/>
        <v/>
      </c>
      <c r="B735" s="136" t="str">
        <f t="shared" si="22"/>
        <v/>
      </c>
      <c r="C735" s="89"/>
      <c r="D735"/>
      <c r="E735"/>
      <c r="F735"/>
      <c r="G735"/>
      <c r="H735" s="110"/>
      <c r="I735"/>
      <c r="J735"/>
      <c r="K735"/>
      <c r="L735"/>
      <c r="M735"/>
      <c r="N735"/>
      <c r="O735"/>
      <c r="P735"/>
    </row>
    <row r="736" spans="1:16" x14ac:dyDescent="0.25">
      <c r="A736" s="136" t="str">
        <f t="shared" si="23"/>
        <v/>
      </c>
      <c r="B736" s="136" t="str">
        <f t="shared" si="22"/>
        <v/>
      </c>
      <c r="C736" s="89"/>
      <c r="D736"/>
      <c r="E736"/>
      <c r="F736"/>
      <c r="G736"/>
      <c r="H736" s="110"/>
      <c r="I736"/>
      <c r="J736"/>
      <c r="K736"/>
      <c r="L736"/>
      <c r="M736"/>
      <c r="N736"/>
      <c r="O736"/>
      <c r="P736"/>
    </row>
    <row r="737" spans="1:16" x14ac:dyDescent="0.25">
      <c r="A737" s="136" t="str">
        <f t="shared" si="23"/>
        <v/>
      </c>
      <c r="B737" s="136" t="str">
        <f t="shared" si="22"/>
        <v/>
      </c>
      <c r="C737" s="89"/>
      <c r="D737"/>
      <c r="E737"/>
      <c r="F737"/>
      <c r="G737"/>
      <c r="H737" s="110"/>
      <c r="I737"/>
      <c r="J737"/>
      <c r="K737"/>
      <c r="L737"/>
      <c r="M737"/>
      <c r="N737"/>
      <c r="O737"/>
      <c r="P737"/>
    </row>
    <row r="738" spans="1:16" x14ac:dyDescent="0.25">
      <c r="A738" s="136" t="str">
        <f t="shared" si="23"/>
        <v/>
      </c>
      <c r="B738" s="136" t="str">
        <f t="shared" si="22"/>
        <v/>
      </c>
      <c r="C738" s="89"/>
      <c r="D738"/>
      <c r="E738"/>
      <c r="F738"/>
      <c r="G738"/>
      <c r="H738" s="110"/>
      <c r="I738"/>
      <c r="J738"/>
      <c r="K738"/>
      <c r="L738"/>
      <c r="M738"/>
      <c r="N738"/>
      <c r="O738"/>
      <c r="P738"/>
    </row>
    <row r="739" spans="1:16" x14ac:dyDescent="0.25">
      <c r="A739" s="136" t="str">
        <f t="shared" si="23"/>
        <v/>
      </c>
      <c r="B739" s="136" t="str">
        <f t="shared" si="22"/>
        <v/>
      </c>
      <c r="C739" s="89"/>
      <c r="D739"/>
      <c r="E739"/>
      <c r="F739"/>
      <c r="G739"/>
      <c r="H739" s="110"/>
      <c r="I739"/>
      <c r="J739"/>
      <c r="K739"/>
      <c r="L739"/>
      <c r="M739"/>
      <c r="N739"/>
      <c r="O739"/>
      <c r="P739"/>
    </row>
    <row r="740" spans="1:16" x14ac:dyDescent="0.25">
      <c r="A740" s="136" t="str">
        <f t="shared" si="23"/>
        <v/>
      </c>
      <c r="B740" s="136" t="str">
        <f t="shared" si="22"/>
        <v/>
      </c>
      <c r="C740" s="89"/>
      <c r="D740"/>
      <c r="E740"/>
      <c r="F740"/>
      <c r="G740"/>
      <c r="H740" s="110"/>
      <c r="I740"/>
      <c r="J740"/>
      <c r="K740"/>
      <c r="L740"/>
      <c r="M740"/>
      <c r="N740"/>
      <c r="O740"/>
      <c r="P740"/>
    </row>
    <row r="741" spans="1:16" x14ac:dyDescent="0.25">
      <c r="A741" s="136" t="str">
        <f t="shared" si="23"/>
        <v/>
      </c>
      <c r="B741" s="136" t="str">
        <f t="shared" si="22"/>
        <v/>
      </c>
      <c r="C741" s="89"/>
      <c r="D741"/>
      <c r="E741"/>
      <c r="F741"/>
      <c r="G741"/>
      <c r="H741" s="110"/>
      <c r="I741"/>
      <c r="J741"/>
      <c r="K741"/>
      <c r="L741"/>
      <c r="M741"/>
      <c r="N741"/>
      <c r="O741"/>
      <c r="P741"/>
    </row>
    <row r="742" spans="1:16" x14ac:dyDescent="0.25">
      <c r="A742" s="136" t="str">
        <f t="shared" si="23"/>
        <v/>
      </c>
      <c r="B742" s="136" t="str">
        <f t="shared" si="22"/>
        <v/>
      </c>
      <c r="C742" s="89"/>
      <c r="D742"/>
      <c r="E742"/>
      <c r="F742"/>
      <c r="G742"/>
      <c r="H742" s="110"/>
      <c r="I742"/>
      <c r="J742"/>
      <c r="K742"/>
      <c r="L742"/>
      <c r="M742"/>
      <c r="N742"/>
      <c r="O742"/>
      <c r="P742"/>
    </row>
    <row r="743" spans="1:16" x14ac:dyDescent="0.25">
      <c r="A743" s="136" t="str">
        <f t="shared" si="23"/>
        <v/>
      </c>
      <c r="B743" s="136" t="str">
        <f t="shared" si="22"/>
        <v/>
      </c>
      <c r="C743" s="89"/>
      <c r="D743"/>
      <c r="E743"/>
      <c r="F743"/>
      <c r="G743"/>
      <c r="H743" s="110"/>
      <c r="I743"/>
      <c r="J743"/>
      <c r="K743"/>
      <c r="L743"/>
      <c r="M743"/>
      <c r="N743"/>
      <c r="O743"/>
      <c r="P743"/>
    </row>
    <row r="744" spans="1:16" x14ac:dyDescent="0.25">
      <c r="A744" s="136" t="str">
        <f t="shared" si="23"/>
        <v/>
      </c>
      <c r="B744" s="136" t="str">
        <f t="shared" si="22"/>
        <v/>
      </c>
      <c r="C744" s="89"/>
      <c r="D744"/>
      <c r="E744"/>
      <c r="F744"/>
      <c r="G744"/>
      <c r="H744" s="110"/>
      <c r="I744"/>
      <c r="J744"/>
      <c r="K744"/>
      <c r="L744"/>
      <c r="M744"/>
      <c r="N744"/>
      <c r="O744"/>
      <c r="P744"/>
    </row>
    <row r="745" spans="1:16" x14ac:dyDescent="0.25">
      <c r="A745" s="136" t="str">
        <f t="shared" si="23"/>
        <v/>
      </c>
      <c r="B745" s="136" t="str">
        <f t="shared" si="22"/>
        <v/>
      </c>
      <c r="C745" s="89"/>
      <c r="D745"/>
      <c r="E745"/>
      <c r="F745"/>
      <c r="G745"/>
      <c r="H745" s="110"/>
      <c r="I745"/>
      <c r="J745"/>
      <c r="K745"/>
      <c r="L745"/>
      <c r="M745"/>
      <c r="N745"/>
      <c r="O745"/>
      <c r="P745"/>
    </row>
    <row r="746" spans="1:16" x14ac:dyDescent="0.25">
      <c r="A746" s="136" t="str">
        <f t="shared" si="23"/>
        <v/>
      </c>
      <c r="B746" s="136" t="str">
        <f t="shared" si="22"/>
        <v/>
      </c>
      <c r="C746" s="89"/>
      <c r="D746"/>
      <c r="E746"/>
      <c r="F746"/>
      <c r="G746"/>
      <c r="H746" s="110"/>
      <c r="I746"/>
      <c r="J746"/>
      <c r="K746"/>
      <c r="L746"/>
      <c r="M746"/>
      <c r="N746"/>
      <c r="O746"/>
      <c r="P746"/>
    </row>
    <row r="747" spans="1:16" x14ac:dyDescent="0.25">
      <c r="A747" s="136" t="str">
        <f t="shared" si="23"/>
        <v/>
      </c>
      <c r="B747" s="136" t="str">
        <f t="shared" si="22"/>
        <v/>
      </c>
      <c r="C747" s="89"/>
      <c r="D747"/>
      <c r="E747"/>
      <c r="F747"/>
      <c r="G747"/>
      <c r="H747" s="110"/>
      <c r="I747"/>
      <c r="J747"/>
      <c r="K747"/>
      <c r="L747"/>
      <c r="M747"/>
      <c r="N747"/>
      <c r="O747"/>
      <c r="P747"/>
    </row>
    <row r="748" spans="1:16" x14ac:dyDescent="0.25">
      <c r="A748" s="136" t="str">
        <f t="shared" si="23"/>
        <v/>
      </c>
      <c r="B748" s="136" t="str">
        <f t="shared" si="22"/>
        <v/>
      </c>
      <c r="C748" s="89"/>
      <c r="D748"/>
      <c r="E748"/>
      <c r="F748"/>
      <c r="G748"/>
      <c r="H748" s="110"/>
      <c r="I748"/>
      <c r="J748"/>
      <c r="K748"/>
      <c r="L748"/>
      <c r="M748"/>
      <c r="N748"/>
      <c r="O748"/>
      <c r="P748"/>
    </row>
    <row r="749" spans="1:16" x14ac:dyDescent="0.25">
      <c r="A749" s="136" t="str">
        <f t="shared" si="23"/>
        <v/>
      </c>
      <c r="B749" s="136" t="str">
        <f t="shared" si="22"/>
        <v/>
      </c>
      <c r="C749" s="89"/>
      <c r="D749"/>
      <c r="E749"/>
      <c r="F749"/>
      <c r="G749"/>
      <c r="H749" s="110"/>
      <c r="I749"/>
      <c r="J749"/>
      <c r="K749"/>
      <c r="L749"/>
      <c r="M749"/>
      <c r="N749"/>
      <c r="O749"/>
      <c r="P749"/>
    </row>
    <row r="750" spans="1:16" x14ac:dyDescent="0.25">
      <c r="A750" s="136" t="str">
        <f t="shared" si="23"/>
        <v/>
      </c>
      <c r="B750" s="136" t="str">
        <f t="shared" si="22"/>
        <v/>
      </c>
      <c r="C750" s="89"/>
      <c r="D750"/>
      <c r="E750"/>
      <c r="F750"/>
      <c r="G750"/>
      <c r="H750" s="110"/>
      <c r="I750"/>
      <c r="J750"/>
      <c r="K750"/>
      <c r="L750"/>
      <c r="M750"/>
      <c r="N750"/>
      <c r="O750"/>
      <c r="P750"/>
    </row>
    <row r="751" spans="1:16" x14ac:dyDescent="0.25">
      <c r="A751" s="136" t="str">
        <f t="shared" si="23"/>
        <v/>
      </c>
      <c r="B751" s="136" t="str">
        <f t="shared" si="22"/>
        <v/>
      </c>
      <c r="C751" s="89"/>
      <c r="D751"/>
      <c r="E751"/>
      <c r="F751"/>
      <c r="G751"/>
      <c r="H751" s="110"/>
      <c r="I751"/>
      <c r="J751"/>
      <c r="K751"/>
      <c r="L751"/>
      <c r="M751"/>
      <c r="N751"/>
      <c r="O751"/>
      <c r="P751"/>
    </row>
    <row r="752" spans="1:16" x14ac:dyDescent="0.25">
      <c r="A752" s="136" t="str">
        <f t="shared" si="23"/>
        <v/>
      </c>
      <c r="B752" s="136" t="str">
        <f t="shared" si="22"/>
        <v/>
      </c>
      <c r="C752" s="89"/>
      <c r="D752"/>
      <c r="E752"/>
      <c r="F752"/>
      <c r="G752"/>
      <c r="H752" s="110"/>
      <c r="I752"/>
      <c r="J752"/>
      <c r="K752"/>
      <c r="L752"/>
      <c r="M752"/>
      <c r="N752"/>
      <c r="O752"/>
      <c r="P752"/>
    </row>
    <row r="753" spans="1:16" x14ac:dyDescent="0.25">
      <c r="A753" s="136" t="str">
        <f t="shared" si="23"/>
        <v/>
      </c>
      <c r="B753" s="136" t="str">
        <f t="shared" si="22"/>
        <v/>
      </c>
      <c r="C753" s="89"/>
      <c r="D753"/>
      <c r="E753"/>
      <c r="F753"/>
      <c r="G753"/>
      <c r="H753" s="110"/>
      <c r="I753"/>
      <c r="J753"/>
      <c r="K753"/>
      <c r="L753"/>
      <c r="M753"/>
      <c r="N753"/>
      <c r="O753"/>
      <c r="P753"/>
    </row>
    <row r="754" spans="1:16" x14ac:dyDescent="0.25">
      <c r="A754" s="136" t="str">
        <f t="shared" si="23"/>
        <v/>
      </c>
      <c r="B754" s="136" t="str">
        <f t="shared" si="22"/>
        <v/>
      </c>
      <c r="C754" s="89"/>
      <c r="D754"/>
      <c r="E754"/>
      <c r="F754"/>
      <c r="G754"/>
      <c r="H754" s="110"/>
      <c r="I754"/>
      <c r="J754"/>
      <c r="K754"/>
      <c r="L754"/>
      <c r="M754"/>
      <c r="N754"/>
      <c r="O754"/>
      <c r="P754"/>
    </row>
    <row r="755" spans="1:16" x14ac:dyDescent="0.25">
      <c r="A755" s="136" t="str">
        <f t="shared" si="23"/>
        <v/>
      </c>
      <c r="B755" s="136" t="str">
        <f t="shared" si="22"/>
        <v/>
      </c>
      <c r="C755" s="89"/>
      <c r="D755"/>
      <c r="E755"/>
      <c r="F755"/>
      <c r="G755"/>
      <c r="H755" s="110"/>
      <c r="I755"/>
      <c r="J755"/>
      <c r="K755"/>
      <c r="L755"/>
      <c r="M755"/>
      <c r="N755"/>
      <c r="O755"/>
      <c r="P755"/>
    </row>
    <row r="756" spans="1:16" x14ac:dyDescent="0.25">
      <c r="A756" s="136" t="str">
        <f t="shared" si="23"/>
        <v/>
      </c>
      <c r="B756" s="136" t="str">
        <f t="shared" si="22"/>
        <v/>
      </c>
      <c r="C756" s="89"/>
      <c r="D756"/>
      <c r="E756"/>
      <c r="F756"/>
      <c r="G756"/>
      <c r="H756" s="110"/>
      <c r="I756"/>
      <c r="J756"/>
      <c r="K756"/>
      <c r="L756"/>
      <c r="M756"/>
      <c r="N756"/>
      <c r="O756"/>
      <c r="P756"/>
    </row>
    <row r="757" spans="1:16" x14ac:dyDescent="0.25">
      <c r="A757" s="136" t="str">
        <f t="shared" si="23"/>
        <v/>
      </c>
      <c r="B757" s="136" t="str">
        <f t="shared" si="22"/>
        <v/>
      </c>
      <c r="C757" s="89"/>
      <c r="D757"/>
      <c r="E757"/>
      <c r="F757"/>
      <c r="G757"/>
      <c r="H757" s="110"/>
      <c r="I757"/>
      <c r="J757"/>
      <c r="K757"/>
      <c r="L757"/>
      <c r="M757"/>
      <c r="N757"/>
      <c r="O757"/>
      <c r="P757"/>
    </row>
    <row r="758" spans="1:16" x14ac:dyDescent="0.25">
      <c r="A758" s="136" t="str">
        <f t="shared" si="23"/>
        <v/>
      </c>
      <c r="B758" s="136" t="str">
        <f t="shared" si="22"/>
        <v/>
      </c>
      <c r="C758" s="89"/>
      <c r="D758"/>
      <c r="E758"/>
      <c r="F758"/>
      <c r="G758"/>
      <c r="H758" s="110"/>
      <c r="I758"/>
      <c r="J758"/>
      <c r="K758"/>
      <c r="L758"/>
      <c r="M758"/>
      <c r="N758"/>
      <c r="O758"/>
      <c r="P758"/>
    </row>
    <row r="759" spans="1:16" x14ac:dyDescent="0.25">
      <c r="A759" s="136" t="str">
        <f t="shared" si="23"/>
        <v/>
      </c>
      <c r="B759" s="136" t="str">
        <f t="shared" si="22"/>
        <v/>
      </c>
      <c r="C759" s="89"/>
      <c r="D759"/>
      <c r="E759"/>
      <c r="F759"/>
      <c r="G759"/>
      <c r="H759" s="110"/>
      <c r="I759"/>
      <c r="J759"/>
      <c r="K759"/>
      <c r="L759"/>
      <c r="M759"/>
      <c r="N759"/>
      <c r="O759"/>
      <c r="P759"/>
    </row>
    <row r="760" spans="1:16" x14ac:dyDescent="0.25">
      <c r="A760" s="136" t="str">
        <f t="shared" si="23"/>
        <v/>
      </c>
      <c r="B760" s="136" t="str">
        <f t="shared" si="22"/>
        <v/>
      </c>
      <c r="C760" s="89"/>
      <c r="D760"/>
      <c r="E760"/>
      <c r="F760"/>
      <c r="G760"/>
      <c r="H760" s="110"/>
      <c r="I760"/>
      <c r="J760"/>
      <c r="K760"/>
      <c r="L760"/>
      <c r="M760"/>
      <c r="N760"/>
      <c r="O760"/>
      <c r="P760"/>
    </row>
    <row r="761" spans="1:16" x14ac:dyDescent="0.25">
      <c r="A761" s="136" t="str">
        <f t="shared" si="23"/>
        <v/>
      </c>
      <c r="B761" s="136" t="str">
        <f t="shared" si="22"/>
        <v/>
      </c>
      <c r="C761" s="89"/>
      <c r="D761"/>
      <c r="E761"/>
      <c r="F761"/>
      <c r="G761"/>
      <c r="H761" s="110"/>
      <c r="I761"/>
      <c r="J761"/>
      <c r="K761"/>
      <c r="L761"/>
      <c r="M761"/>
      <c r="N761"/>
      <c r="O761"/>
      <c r="P761"/>
    </row>
    <row r="762" spans="1:16" x14ac:dyDescent="0.25">
      <c r="A762" s="136" t="str">
        <f t="shared" si="23"/>
        <v/>
      </c>
      <c r="B762" s="136" t="str">
        <f t="shared" si="22"/>
        <v/>
      </c>
      <c r="C762" s="89"/>
      <c r="D762"/>
      <c r="E762"/>
      <c r="F762"/>
      <c r="G762"/>
      <c r="H762" s="110"/>
      <c r="I762"/>
      <c r="J762"/>
      <c r="K762"/>
      <c r="L762"/>
      <c r="M762"/>
      <c r="N762"/>
      <c r="O762"/>
      <c r="P762"/>
    </row>
    <row r="763" spans="1:16" x14ac:dyDescent="0.25">
      <c r="A763" s="136" t="str">
        <f t="shared" si="23"/>
        <v/>
      </c>
      <c r="B763" s="136" t="str">
        <f t="shared" si="22"/>
        <v/>
      </c>
      <c r="C763" s="89"/>
      <c r="D763"/>
      <c r="E763"/>
      <c r="F763"/>
      <c r="G763"/>
      <c r="H763" s="110"/>
      <c r="I763"/>
      <c r="J763"/>
      <c r="K763"/>
      <c r="L763"/>
      <c r="M763"/>
      <c r="N763"/>
      <c r="O763"/>
      <c r="P763"/>
    </row>
    <row r="764" spans="1:16" x14ac:dyDescent="0.25">
      <c r="A764" s="136" t="str">
        <f t="shared" si="23"/>
        <v/>
      </c>
      <c r="B764" s="136" t="str">
        <f t="shared" si="22"/>
        <v/>
      </c>
      <c r="C764" s="89"/>
      <c r="D764"/>
      <c r="E764"/>
      <c r="F764"/>
      <c r="G764"/>
      <c r="H764" s="110"/>
      <c r="I764"/>
      <c r="J764"/>
      <c r="K764"/>
      <c r="L764"/>
      <c r="M764"/>
      <c r="N764"/>
      <c r="O764"/>
      <c r="P764"/>
    </row>
    <row r="765" spans="1:16" x14ac:dyDescent="0.25">
      <c r="A765" s="136" t="str">
        <f t="shared" si="23"/>
        <v/>
      </c>
      <c r="B765" s="136" t="str">
        <f t="shared" si="22"/>
        <v/>
      </c>
      <c r="C765" s="89"/>
      <c r="D765"/>
      <c r="E765"/>
      <c r="F765"/>
      <c r="G765"/>
      <c r="H765" s="110"/>
      <c r="I765"/>
      <c r="J765"/>
      <c r="K765"/>
      <c r="L765"/>
      <c r="M765"/>
      <c r="N765"/>
      <c r="O765"/>
      <c r="P765"/>
    </row>
    <row r="766" spans="1:16" x14ac:dyDescent="0.25">
      <c r="A766" s="136" t="str">
        <f t="shared" si="23"/>
        <v/>
      </c>
      <c r="B766" s="136" t="str">
        <f t="shared" si="22"/>
        <v/>
      </c>
      <c r="C766" s="89"/>
      <c r="D766"/>
      <c r="E766"/>
      <c r="F766"/>
      <c r="G766"/>
      <c r="H766" s="110"/>
      <c r="I766"/>
      <c r="J766"/>
      <c r="K766"/>
      <c r="L766"/>
      <c r="M766"/>
      <c r="N766"/>
      <c r="O766"/>
      <c r="P766"/>
    </row>
    <row r="767" spans="1:16" x14ac:dyDescent="0.25">
      <c r="A767" s="136" t="str">
        <f t="shared" si="23"/>
        <v/>
      </c>
      <c r="B767" s="136" t="str">
        <f t="shared" si="22"/>
        <v/>
      </c>
      <c r="C767" s="89"/>
      <c r="D767"/>
      <c r="E767"/>
      <c r="F767"/>
      <c r="G767"/>
      <c r="H767" s="110"/>
      <c r="I767"/>
      <c r="J767"/>
      <c r="K767"/>
      <c r="L767"/>
      <c r="M767"/>
      <c r="N767"/>
      <c r="O767"/>
      <c r="P767"/>
    </row>
    <row r="768" spans="1:16" x14ac:dyDescent="0.25">
      <c r="A768" s="136" t="str">
        <f t="shared" si="23"/>
        <v/>
      </c>
      <c r="B768" s="136" t="str">
        <f t="shared" si="22"/>
        <v/>
      </c>
      <c r="C768" s="89"/>
      <c r="D768"/>
      <c r="E768"/>
      <c r="F768"/>
      <c r="G768"/>
      <c r="H768" s="110"/>
      <c r="I768"/>
      <c r="J768"/>
      <c r="K768"/>
      <c r="L768"/>
      <c r="M768"/>
      <c r="N768"/>
      <c r="O768"/>
      <c r="P768"/>
    </row>
    <row r="769" spans="1:16" x14ac:dyDescent="0.25">
      <c r="A769" s="136" t="str">
        <f t="shared" si="23"/>
        <v/>
      </c>
      <c r="B769" s="136" t="str">
        <f t="shared" si="22"/>
        <v/>
      </c>
      <c r="C769" s="89"/>
      <c r="D769"/>
      <c r="E769"/>
      <c r="F769"/>
      <c r="G769"/>
      <c r="H769" s="110"/>
      <c r="I769"/>
      <c r="J769"/>
      <c r="K769"/>
      <c r="L769"/>
      <c r="M769"/>
      <c r="N769"/>
      <c r="O769"/>
      <c r="P769"/>
    </row>
    <row r="770" spans="1:16" x14ac:dyDescent="0.25">
      <c r="A770" s="136" t="str">
        <f t="shared" si="23"/>
        <v/>
      </c>
      <c r="B770" s="136" t="str">
        <f t="shared" ref="B770:B833" si="24">D770&amp;F770</f>
        <v/>
      </c>
      <c r="C770" s="89"/>
      <c r="D770"/>
      <c r="E770"/>
      <c r="F770"/>
      <c r="G770"/>
      <c r="H770" s="110"/>
      <c r="I770"/>
      <c r="J770"/>
      <c r="K770"/>
      <c r="L770"/>
      <c r="M770"/>
      <c r="N770"/>
      <c r="O770"/>
      <c r="P770"/>
    </row>
    <row r="771" spans="1:16" x14ac:dyDescent="0.25">
      <c r="A771" s="136" t="str">
        <f t="shared" ref="A771:A834" si="25">IF(C771="","",A770+1)</f>
        <v/>
      </c>
      <c r="B771" s="136" t="str">
        <f t="shared" si="24"/>
        <v/>
      </c>
      <c r="C771" s="89"/>
      <c r="D771"/>
      <c r="E771"/>
      <c r="F771"/>
      <c r="G771"/>
      <c r="H771" s="110"/>
      <c r="I771"/>
      <c r="J771"/>
      <c r="K771"/>
      <c r="L771"/>
      <c r="M771"/>
      <c r="N771"/>
      <c r="O771"/>
      <c r="P771"/>
    </row>
    <row r="772" spans="1:16" x14ac:dyDescent="0.25">
      <c r="A772" s="136" t="str">
        <f t="shared" si="25"/>
        <v/>
      </c>
      <c r="B772" s="136" t="str">
        <f t="shared" si="24"/>
        <v/>
      </c>
      <c r="C772" s="89"/>
      <c r="D772"/>
      <c r="E772"/>
      <c r="F772"/>
      <c r="G772"/>
      <c r="H772" s="110"/>
      <c r="I772"/>
      <c r="J772"/>
      <c r="K772"/>
      <c r="L772"/>
      <c r="M772"/>
      <c r="N772"/>
      <c r="O772"/>
      <c r="P772"/>
    </row>
    <row r="773" spans="1:16" x14ac:dyDescent="0.25">
      <c r="A773" s="136" t="str">
        <f t="shared" si="25"/>
        <v/>
      </c>
      <c r="B773" s="136" t="str">
        <f t="shared" si="24"/>
        <v/>
      </c>
      <c r="C773" s="89"/>
      <c r="D773"/>
      <c r="E773"/>
      <c r="F773"/>
      <c r="G773"/>
      <c r="H773" s="110"/>
      <c r="I773"/>
      <c r="J773"/>
      <c r="K773"/>
      <c r="L773"/>
      <c r="M773"/>
      <c r="N773"/>
      <c r="O773"/>
      <c r="P773"/>
    </row>
    <row r="774" spans="1:16" x14ac:dyDescent="0.25">
      <c r="A774" s="136" t="str">
        <f t="shared" si="25"/>
        <v/>
      </c>
      <c r="B774" s="136" t="str">
        <f t="shared" si="24"/>
        <v/>
      </c>
      <c r="C774" s="89"/>
      <c r="D774"/>
      <c r="E774"/>
      <c r="F774"/>
      <c r="G774"/>
      <c r="H774" s="110"/>
      <c r="I774"/>
      <c r="J774"/>
      <c r="K774"/>
      <c r="L774"/>
      <c r="M774"/>
      <c r="N774"/>
      <c r="O774"/>
      <c r="P774"/>
    </row>
    <row r="775" spans="1:16" x14ac:dyDescent="0.25">
      <c r="A775" s="136" t="str">
        <f t="shared" si="25"/>
        <v/>
      </c>
      <c r="B775" s="136" t="str">
        <f t="shared" si="24"/>
        <v/>
      </c>
      <c r="C775" s="89"/>
      <c r="D775"/>
      <c r="E775"/>
      <c r="F775"/>
      <c r="G775"/>
      <c r="H775" s="110"/>
      <c r="I775"/>
      <c r="J775"/>
      <c r="K775"/>
      <c r="L775"/>
      <c r="M775"/>
      <c r="N775"/>
      <c r="O775"/>
      <c r="P775"/>
    </row>
    <row r="776" spans="1:16" x14ac:dyDescent="0.25">
      <c r="A776" s="136" t="str">
        <f t="shared" si="25"/>
        <v/>
      </c>
      <c r="B776" s="136" t="str">
        <f t="shared" si="24"/>
        <v/>
      </c>
      <c r="C776" s="89"/>
      <c r="D776"/>
      <c r="E776"/>
      <c r="F776"/>
      <c r="G776"/>
      <c r="H776" s="110"/>
      <c r="I776"/>
      <c r="J776"/>
      <c r="K776"/>
      <c r="L776"/>
      <c r="M776"/>
      <c r="N776"/>
      <c r="O776"/>
      <c r="P776"/>
    </row>
    <row r="777" spans="1:16" x14ac:dyDescent="0.25">
      <c r="A777" s="136" t="str">
        <f t="shared" si="25"/>
        <v/>
      </c>
      <c r="B777" s="136" t="str">
        <f t="shared" si="24"/>
        <v/>
      </c>
      <c r="C777" s="89"/>
      <c r="D777"/>
      <c r="E777"/>
      <c r="F777"/>
      <c r="G777"/>
      <c r="H777" s="110"/>
      <c r="I777"/>
      <c r="J777"/>
      <c r="K777"/>
      <c r="L777"/>
      <c r="M777"/>
      <c r="N777"/>
      <c r="O777"/>
      <c r="P777"/>
    </row>
    <row r="778" spans="1:16" x14ac:dyDescent="0.25">
      <c r="A778" s="136" t="str">
        <f t="shared" si="25"/>
        <v/>
      </c>
      <c r="B778" s="136" t="str">
        <f t="shared" si="24"/>
        <v/>
      </c>
      <c r="C778" s="89"/>
      <c r="D778"/>
      <c r="E778"/>
      <c r="F778"/>
      <c r="G778"/>
      <c r="H778" s="110"/>
      <c r="I778"/>
      <c r="J778"/>
      <c r="K778"/>
      <c r="L778"/>
      <c r="M778"/>
      <c r="N778"/>
      <c r="O778"/>
      <c r="P778"/>
    </row>
    <row r="779" spans="1:16" x14ac:dyDescent="0.25">
      <c r="A779" s="136" t="str">
        <f t="shared" si="25"/>
        <v/>
      </c>
      <c r="B779" s="136" t="str">
        <f t="shared" si="24"/>
        <v/>
      </c>
      <c r="C779" s="89"/>
      <c r="D779"/>
      <c r="E779"/>
      <c r="F779"/>
      <c r="G779"/>
      <c r="H779" s="110"/>
      <c r="I779"/>
      <c r="J779"/>
      <c r="K779"/>
      <c r="L779"/>
      <c r="M779"/>
      <c r="N779"/>
      <c r="O779"/>
      <c r="P779"/>
    </row>
    <row r="780" spans="1:16" x14ac:dyDescent="0.25">
      <c r="A780" s="136" t="str">
        <f t="shared" si="25"/>
        <v/>
      </c>
      <c r="B780" s="136" t="str">
        <f t="shared" si="24"/>
        <v/>
      </c>
      <c r="C780" s="89"/>
      <c r="D780"/>
      <c r="E780"/>
      <c r="F780"/>
      <c r="G780"/>
      <c r="H780" s="110"/>
      <c r="I780"/>
      <c r="J780"/>
      <c r="K780"/>
      <c r="L780"/>
      <c r="M780"/>
      <c r="N780"/>
      <c r="O780"/>
      <c r="P780"/>
    </row>
    <row r="781" spans="1:16" x14ac:dyDescent="0.25">
      <c r="A781" s="136" t="str">
        <f t="shared" si="25"/>
        <v/>
      </c>
      <c r="B781" s="136" t="str">
        <f t="shared" si="24"/>
        <v/>
      </c>
      <c r="C781" s="89"/>
      <c r="D781"/>
      <c r="E781"/>
      <c r="F781"/>
      <c r="G781"/>
      <c r="H781" s="110"/>
      <c r="I781"/>
      <c r="J781"/>
      <c r="K781"/>
      <c r="L781"/>
      <c r="M781"/>
      <c r="N781"/>
      <c r="O781"/>
      <c r="P781"/>
    </row>
    <row r="782" spans="1:16" x14ac:dyDescent="0.25">
      <c r="A782" s="136" t="str">
        <f t="shared" si="25"/>
        <v/>
      </c>
      <c r="B782" s="136" t="str">
        <f t="shared" si="24"/>
        <v/>
      </c>
      <c r="C782" s="89"/>
      <c r="D782"/>
      <c r="E782"/>
      <c r="F782"/>
      <c r="G782"/>
      <c r="H782" s="110"/>
      <c r="I782"/>
      <c r="J782"/>
      <c r="K782"/>
      <c r="L782"/>
      <c r="M782"/>
      <c r="N782"/>
      <c r="O782"/>
      <c r="P782"/>
    </row>
    <row r="783" spans="1:16" x14ac:dyDescent="0.25">
      <c r="A783" s="136" t="str">
        <f t="shared" si="25"/>
        <v/>
      </c>
      <c r="B783" s="136" t="str">
        <f t="shared" si="24"/>
        <v/>
      </c>
      <c r="C783" s="89"/>
      <c r="D783"/>
      <c r="E783"/>
      <c r="F783"/>
      <c r="G783"/>
      <c r="H783" s="110"/>
      <c r="I783"/>
      <c r="J783"/>
      <c r="K783"/>
      <c r="L783"/>
      <c r="M783"/>
      <c r="N783"/>
      <c r="O783"/>
      <c r="P783"/>
    </row>
    <row r="784" spans="1:16" x14ac:dyDescent="0.25">
      <c r="A784" s="136" t="str">
        <f t="shared" si="25"/>
        <v/>
      </c>
      <c r="B784" s="136" t="str">
        <f t="shared" si="24"/>
        <v/>
      </c>
      <c r="C784" s="89"/>
      <c r="D784"/>
      <c r="E784"/>
      <c r="F784"/>
      <c r="G784"/>
      <c r="H784" s="110"/>
      <c r="I784"/>
      <c r="J784"/>
      <c r="K784"/>
      <c r="L784"/>
      <c r="M784"/>
      <c r="N784"/>
      <c r="O784"/>
      <c r="P784"/>
    </row>
    <row r="785" spans="1:16" x14ac:dyDescent="0.25">
      <c r="A785" s="136" t="str">
        <f t="shared" si="25"/>
        <v/>
      </c>
      <c r="B785" s="136" t="str">
        <f t="shared" si="24"/>
        <v/>
      </c>
      <c r="C785" s="89"/>
      <c r="D785"/>
      <c r="E785"/>
      <c r="F785"/>
      <c r="G785"/>
      <c r="H785" s="110"/>
      <c r="I785"/>
      <c r="J785"/>
      <c r="K785"/>
      <c r="L785"/>
      <c r="M785"/>
      <c r="N785"/>
      <c r="O785"/>
      <c r="P785"/>
    </row>
    <row r="786" spans="1:16" x14ac:dyDescent="0.25">
      <c r="A786" s="136" t="str">
        <f t="shared" si="25"/>
        <v/>
      </c>
      <c r="B786" s="136" t="str">
        <f t="shared" si="24"/>
        <v/>
      </c>
      <c r="C786" s="89"/>
      <c r="D786"/>
      <c r="E786"/>
      <c r="F786"/>
      <c r="G786"/>
      <c r="H786" s="110"/>
      <c r="I786"/>
      <c r="J786"/>
      <c r="K786"/>
      <c r="L786"/>
      <c r="M786"/>
      <c r="N786"/>
      <c r="O786"/>
      <c r="P786"/>
    </row>
    <row r="787" spans="1:16" x14ac:dyDescent="0.25">
      <c r="A787" s="136" t="str">
        <f t="shared" si="25"/>
        <v/>
      </c>
      <c r="B787" s="136" t="str">
        <f t="shared" si="24"/>
        <v/>
      </c>
      <c r="C787" s="89"/>
      <c r="D787"/>
      <c r="E787"/>
      <c r="F787"/>
      <c r="G787"/>
      <c r="H787" s="110"/>
      <c r="I787"/>
      <c r="J787"/>
      <c r="K787"/>
      <c r="L787"/>
      <c r="M787"/>
      <c r="N787"/>
      <c r="O787"/>
      <c r="P787"/>
    </row>
    <row r="788" spans="1:16" x14ac:dyDescent="0.25">
      <c r="A788" s="136" t="str">
        <f t="shared" si="25"/>
        <v/>
      </c>
      <c r="B788" s="136" t="str">
        <f t="shared" si="24"/>
        <v/>
      </c>
      <c r="C788" s="89"/>
      <c r="D788"/>
      <c r="E788"/>
      <c r="F788"/>
      <c r="G788"/>
      <c r="H788" s="110"/>
      <c r="I788"/>
      <c r="J788"/>
      <c r="K788"/>
      <c r="L788"/>
      <c r="M788"/>
      <c r="N788"/>
      <c r="O788"/>
      <c r="P788"/>
    </row>
    <row r="789" spans="1:16" x14ac:dyDescent="0.25">
      <c r="A789" s="136" t="str">
        <f t="shared" si="25"/>
        <v/>
      </c>
      <c r="B789" s="136" t="str">
        <f t="shared" si="24"/>
        <v/>
      </c>
      <c r="C789" s="89"/>
      <c r="D789"/>
      <c r="E789"/>
      <c r="F789"/>
      <c r="G789"/>
      <c r="H789" s="110"/>
      <c r="I789"/>
      <c r="J789"/>
      <c r="K789"/>
      <c r="L789"/>
      <c r="M789"/>
      <c r="N789"/>
      <c r="O789"/>
      <c r="P789"/>
    </row>
    <row r="790" spans="1:16" x14ac:dyDescent="0.25">
      <c r="A790" s="136" t="str">
        <f t="shared" si="25"/>
        <v/>
      </c>
      <c r="B790" s="136" t="str">
        <f t="shared" si="24"/>
        <v/>
      </c>
      <c r="C790" s="89"/>
      <c r="D790"/>
      <c r="E790"/>
      <c r="F790"/>
      <c r="G790"/>
      <c r="H790" s="110"/>
      <c r="I790"/>
      <c r="J790"/>
      <c r="K790"/>
      <c r="L790"/>
      <c r="M790"/>
      <c r="N790"/>
      <c r="O790"/>
      <c r="P790"/>
    </row>
    <row r="791" spans="1:16" x14ac:dyDescent="0.25">
      <c r="A791" s="136" t="str">
        <f t="shared" si="25"/>
        <v/>
      </c>
      <c r="B791" s="136" t="str">
        <f t="shared" si="24"/>
        <v/>
      </c>
      <c r="C791" s="89"/>
      <c r="D791"/>
      <c r="E791"/>
      <c r="F791"/>
      <c r="G791"/>
      <c r="H791" s="110"/>
      <c r="I791"/>
      <c r="J791"/>
      <c r="K791"/>
      <c r="L791"/>
      <c r="M791"/>
      <c r="N791"/>
      <c r="O791"/>
      <c r="P791"/>
    </row>
    <row r="792" spans="1:16" x14ac:dyDescent="0.25">
      <c r="A792" s="136" t="str">
        <f t="shared" si="25"/>
        <v/>
      </c>
      <c r="B792" s="136" t="str">
        <f t="shared" si="24"/>
        <v/>
      </c>
      <c r="C792" s="89"/>
      <c r="D792"/>
      <c r="E792"/>
      <c r="F792"/>
      <c r="G792"/>
      <c r="H792" s="110"/>
      <c r="I792"/>
      <c r="J792"/>
      <c r="K792"/>
      <c r="L792"/>
      <c r="M792"/>
      <c r="N792"/>
      <c r="O792"/>
      <c r="P792"/>
    </row>
    <row r="793" spans="1:16" x14ac:dyDescent="0.25">
      <c r="A793" s="136" t="str">
        <f t="shared" si="25"/>
        <v/>
      </c>
      <c r="B793" s="136" t="str">
        <f t="shared" si="24"/>
        <v/>
      </c>
      <c r="C793" s="89"/>
      <c r="D793"/>
      <c r="E793"/>
      <c r="F793"/>
      <c r="G793"/>
      <c r="H793" s="110"/>
      <c r="I793"/>
      <c r="J793"/>
      <c r="K793"/>
      <c r="L793"/>
      <c r="M793"/>
      <c r="N793"/>
      <c r="O793"/>
      <c r="P793"/>
    </row>
    <row r="794" spans="1:16" x14ac:dyDescent="0.25">
      <c r="A794" s="136" t="str">
        <f t="shared" si="25"/>
        <v/>
      </c>
      <c r="B794" s="136" t="str">
        <f t="shared" si="24"/>
        <v/>
      </c>
      <c r="C794" s="89"/>
      <c r="D794"/>
      <c r="E794"/>
      <c r="F794"/>
      <c r="G794"/>
      <c r="H794" s="110"/>
      <c r="I794"/>
      <c r="J794"/>
      <c r="K794"/>
      <c r="L794"/>
      <c r="M794"/>
      <c r="N794"/>
      <c r="O794"/>
      <c r="P794"/>
    </row>
    <row r="795" spans="1:16" x14ac:dyDescent="0.25">
      <c r="A795" s="136" t="str">
        <f t="shared" si="25"/>
        <v/>
      </c>
      <c r="B795" s="136" t="str">
        <f t="shared" si="24"/>
        <v/>
      </c>
      <c r="C795" s="89"/>
      <c r="D795"/>
      <c r="E795"/>
      <c r="F795"/>
      <c r="G795"/>
      <c r="H795" s="110"/>
      <c r="I795"/>
      <c r="J795"/>
      <c r="K795"/>
      <c r="L795"/>
      <c r="M795"/>
      <c r="N795"/>
      <c r="O795"/>
      <c r="P795"/>
    </row>
    <row r="796" spans="1:16" x14ac:dyDescent="0.25">
      <c r="A796" s="136" t="str">
        <f t="shared" si="25"/>
        <v/>
      </c>
      <c r="B796" s="136" t="str">
        <f t="shared" si="24"/>
        <v/>
      </c>
      <c r="C796" s="89"/>
      <c r="D796"/>
      <c r="E796"/>
      <c r="F796"/>
      <c r="G796"/>
      <c r="H796" s="110"/>
      <c r="I796"/>
      <c r="J796"/>
      <c r="K796"/>
      <c r="L796"/>
      <c r="M796"/>
      <c r="N796"/>
      <c r="O796"/>
      <c r="P796"/>
    </row>
    <row r="797" spans="1:16" x14ac:dyDescent="0.25">
      <c r="A797" s="136" t="str">
        <f t="shared" si="25"/>
        <v/>
      </c>
      <c r="B797" s="136" t="str">
        <f t="shared" si="24"/>
        <v/>
      </c>
      <c r="C797" s="89"/>
      <c r="D797"/>
      <c r="E797"/>
      <c r="F797"/>
      <c r="G797"/>
      <c r="H797" s="110"/>
      <c r="I797"/>
      <c r="J797"/>
      <c r="K797"/>
      <c r="L797"/>
      <c r="M797"/>
      <c r="N797"/>
      <c r="O797"/>
      <c r="P797"/>
    </row>
    <row r="798" spans="1:16" x14ac:dyDescent="0.25">
      <c r="A798" s="136" t="str">
        <f t="shared" si="25"/>
        <v/>
      </c>
      <c r="B798" s="136" t="str">
        <f t="shared" si="24"/>
        <v/>
      </c>
      <c r="C798" s="89"/>
      <c r="D798"/>
      <c r="E798"/>
      <c r="F798"/>
      <c r="G798"/>
      <c r="H798" s="110"/>
      <c r="I798"/>
      <c r="J798"/>
      <c r="K798"/>
      <c r="L798"/>
      <c r="M798"/>
      <c r="N798"/>
      <c r="O798"/>
      <c r="P798"/>
    </row>
    <row r="799" spans="1:16" x14ac:dyDescent="0.25">
      <c r="A799" s="136" t="str">
        <f t="shared" si="25"/>
        <v/>
      </c>
      <c r="B799" s="136" t="str">
        <f t="shared" si="24"/>
        <v/>
      </c>
      <c r="C799" s="89"/>
      <c r="D799"/>
      <c r="E799"/>
      <c r="F799"/>
      <c r="G799"/>
      <c r="H799" s="110"/>
      <c r="I799"/>
      <c r="J799"/>
      <c r="K799"/>
      <c r="L799"/>
      <c r="M799"/>
      <c r="N799"/>
      <c r="O799"/>
      <c r="P799"/>
    </row>
    <row r="800" spans="1:16" x14ac:dyDescent="0.25">
      <c r="A800" s="136" t="str">
        <f t="shared" si="25"/>
        <v/>
      </c>
      <c r="B800" s="136" t="str">
        <f t="shared" si="24"/>
        <v/>
      </c>
      <c r="C800" s="89"/>
      <c r="D800"/>
      <c r="E800"/>
      <c r="F800"/>
      <c r="G800"/>
      <c r="H800" s="110"/>
      <c r="I800"/>
      <c r="J800"/>
      <c r="K800"/>
      <c r="L800"/>
      <c r="M800"/>
      <c r="N800"/>
      <c r="O800"/>
      <c r="P800"/>
    </row>
    <row r="801" spans="1:16" x14ac:dyDescent="0.25">
      <c r="A801" s="136" t="str">
        <f t="shared" si="25"/>
        <v/>
      </c>
      <c r="B801" s="136" t="str">
        <f t="shared" si="24"/>
        <v/>
      </c>
      <c r="C801" s="89"/>
      <c r="D801"/>
      <c r="E801"/>
      <c r="F801"/>
      <c r="G801"/>
      <c r="H801" s="110"/>
      <c r="I801"/>
      <c r="J801"/>
      <c r="K801"/>
      <c r="L801"/>
      <c r="M801"/>
      <c r="N801"/>
      <c r="O801"/>
      <c r="P801"/>
    </row>
    <row r="802" spans="1:16" x14ac:dyDescent="0.25">
      <c r="A802" s="136" t="str">
        <f t="shared" si="25"/>
        <v/>
      </c>
      <c r="B802" s="136" t="str">
        <f t="shared" si="24"/>
        <v/>
      </c>
      <c r="C802" s="89"/>
      <c r="D802"/>
      <c r="E802"/>
      <c r="F802"/>
      <c r="G802"/>
      <c r="H802" s="110"/>
      <c r="I802"/>
      <c r="J802"/>
      <c r="K802"/>
      <c r="L802"/>
      <c r="M802"/>
      <c r="N802"/>
      <c r="O802"/>
      <c r="P802"/>
    </row>
    <row r="803" spans="1:16" x14ac:dyDescent="0.25">
      <c r="A803" s="136" t="str">
        <f t="shared" si="25"/>
        <v/>
      </c>
      <c r="B803" s="136" t="str">
        <f t="shared" si="24"/>
        <v/>
      </c>
      <c r="C803" s="89"/>
      <c r="D803"/>
      <c r="E803"/>
      <c r="F803"/>
      <c r="G803"/>
      <c r="H803" s="110"/>
      <c r="I803"/>
      <c r="J803"/>
      <c r="K803"/>
      <c r="L803"/>
      <c r="M803"/>
      <c r="N803"/>
      <c r="O803"/>
      <c r="P803"/>
    </row>
    <row r="804" spans="1:16" x14ac:dyDescent="0.25">
      <c r="A804" s="136" t="str">
        <f t="shared" si="25"/>
        <v/>
      </c>
      <c r="B804" s="136" t="str">
        <f t="shared" si="24"/>
        <v/>
      </c>
      <c r="C804" s="89"/>
      <c r="D804"/>
      <c r="E804"/>
      <c r="F804"/>
      <c r="G804"/>
      <c r="H804" s="110"/>
      <c r="I804"/>
      <c r="J804"/>
      <c r="K804"/>
      <c r="L804"/>
      <c r="M804"/>
      <c r="N804"/>
      <c r="O804"/>
      <c r="P804"/>
    </row>
    <row r="805" spans="1:16" x14ac:dyDescent="0.25">
      <c r="A805" s="136" t="str">
        <f t="shared" si="25"/>
        <v/>
      </c>
      <c r="B805" s="136" t="str">
        <f t="shared" si="24"/>
        <v/>
      </c>
      <c r="C805" s="89"/>
      <c r="D805"/>
      <c r="E805"/>
      <c r="F805"/>
      <c r="G805"/>
      <c r="H805" s="110"/>
      <c r="I805"/>
      <c r="J805"/>
      <c r="K805"/>
      <c r="L805"/>
      <c r="M805"/>
      <c r="N805"/>
      <c r="O805"/>
      <c r="P805"/>
    </row>
    <row r="806" spans="1:16" x14ac:dyDescent="0.25">
      <c r="A806" s="136" t="str">
        <f t="shared" si="25"/>
        <v/>
      </c>
      <c r="B806" s="136" t="str">
        <f t="shared" si="24"/>
        <v/>
      </c>
      <c r="C806" s="89"/>
      <c r="D806"/>
      <c r="E806"/>
      <c r="F806"/>
      <c r="G806"/>
      <c r="H806" s="110"/>
      <c r="I806"/>
      <c r="J806"/>
      <c r="K806"/>
      <c r="L806"/>
      <c r="M806"/>
      <c r="N806"/>
      <c r="O806"/>
      <c r="P806"/>
    </row>
    <row r="807" spans="1:16" x14ac:dyDescent="0.25">
      <c r="A807" s="136" t="str">
        <f t="shared" si="25"/>
        <v/>
      </c>
      <c r="B807" s="136" t="str">
        <f t="shared" si="24"/>
        <v/>
      </c>
      <c r="C807" s="89"/>
      <c r="D807"/>
      <c r="E807"/>
      <c r="F807"/>
      <c r="G807"/>
      <c r="H807" s="110"/>
      <c r="I807"/>
      <c r="J807"/>
      <c r="K807"/>
      <c r="L807"/>
      <c r="M807"/>
      <c r="N807"/>
      <c r="O807"/>
      <c r="P807"/>
    </row>
    <row r="808" spans="1:16" x14ac:dyDescent="0.25">
      <c r="A808" s="136" t="str">
        <f t="shared" si="25"/>
        <v/>
      </c>
      <c r="B808" s="136" t="str">
        <f t="shared" si="24"/>
        <v/>
      </c>
      <c r="C808" s="89"/>
      <c r="D808"/>
      <c r="E808"/>
      <c r="F808"/>
      <c r="G808"/>
      <c r="H808" s="110"/>
      <c r="I808"/>
      <c r="J808"/>
      <c r="K808"/>
      <c r="L808"/>
      <c r="M808"/>
      <c r="N808"/>
      <c r="O808"/>
      <c r="P808"/>
    </row>
    <row r="809" spans="1:16" x14ac:dyDescent="0.25">
      <c r="A809" s="136" t="str">
        <f t="shared" si="25"/>
        <v/>
      </c>
      <c r="B809" s="136" t="str">
        <f t="shared" si="24"/>
        <v/>
      </c>
      <c r="C809" s="89"/>
      <c r="D809"/>
      <c r="E809"/>
      <c r="F809"/>
      <c r="G809"/>
      <c r="H809" s="110"/>
      <c r="I809"/>
      <c r="J809"/>
      <c r="K809"/>
      <c r="L809"/>
      <c r="M809"/>
      <c r="N809"/>
      <c r="O809"/>
      <c r="P809"/>
    </row>
    <row r="810" spans="1:16" x14ac:dyDescent="0.25">
      <c r="A810" s="136" t="str">
        <f t="shared" si="25"/>
        <v/>
      </c>
      <c r="B810" s="136" t="str">
        <f t="shared" si="24"/>
        <v/>
      </c>
      <c r="C810" s="89"/>
      <c r="D810"/>
      <c r="E810"/>
      <c r="F810"/>
      <c r="G810"/>
      <c r="H810" s="110"/>
      <c r="I810"/>
      <c r="J810"/>
      <c r="K810"/>
      <c r="L810"/>
      <c r="M810"/>
      <c r="N810"/>
      <c r="O810"/>
      <c r="P810"/>
    </row>
    <row r="811" spans="1:16" x14ac:dyDescent="0.25">
      <c r="A811" s="136" t="str">
        <f t="shared" si="25"/>
        <v/>
      </c>
      <c r="B811" s="136" t="str">
        <f t="shared" si="24"/>
        <v/>
      </c>
      <c r="C811" s="89"/>
      <c r="D811"/>
      <c r="E811"/>
      <c r="F811"/>
      <c r="G811"/>
      <c r="H811" s="110"/>
      <c r="I811"/>
      <c r="J811"/>
      <c r="K811"/>
      <c r="L811"/>
      <c r="M811"/>
      <c r="N811"/>
      <c r="O811"/>
      <c r="P811"/>
    </row>
    <row r="812" spans="1:16" x14ac:dyDescent="0.25">
      <c r="A812" s="136" t="str">
        <f t="shared" si="25"/>
        <v/>
      </c>
      <c r="B812" s="136" t="str">
        <f t="shared" si="24"/>
        <v/>
      </c>
      <c r="C812" s="89"/>
      <c r="D812"/>
      <c r="E812"/>
      <c r="F812"/>
      <c r="G812"/>
      <c r="H812" s="110"/>
      <c r="I812"/>
      <c r="J812"/>
      <c r="K812"/>
      <c r="L812"/>
      <c r="M812"/>
      <c r="N812"/>
      <c r="O812"/>
      <c r="P812"/>
    </row>
    <row r="813" spans="1:16" x14ac:dyDescent="0.25">
      <c r="A813" s="136" t="str">
        <f t="shared" si="25"/>
        <v/>
      </c>
      <c r="B813" s="136" t="str">
        <f t="shared" si="24"/>
        <v/>
      </c>
      <c r="C813" s="89"/>
      <c r="D813"/>
      <c r="E813"/>
      <c r="F813"/>
      <c r="G813"/>
      <c r="H813" s="110"/>
      <c r="I813"/>
      <c r="J813"/>
      <c r="K813"/>
      <c r="L813"/>
      <c r="M813"/>
      <c r="N813"/>
      <c r="O813"/>
      <c r="P813"/>
    </row>
    <row r="814" spans="1:16" x14ac:dyDescent="0.25">
      <c r="A814" s="136" t="str">
        <f t="shared" si="25"/>
        <v/>
      </c>
      <c r="B814" s="136" t="str">
        <f t="shared" si="24"/>
        <v/>
      </c>
      <c r="C814" s="89"/>
      <c r="D814"/>
      <c r="E814"/>
      <c r="F814"/>
      <c r="G814"/>
      <c r="H814" s="110"/>
      <c r="I814"/>
      <c r="J814"/>
      <c r="K814"/>
      <c r="L814"/>
      <c r="M814"/>
      <c r="N814"/>
      <c r="O814"/>
      <c r="P814"/>
    </row>
    <row r="815" spans="1:16" x14ac:dyDescent="0.25">
      <c r="A815" s="136" t="str">
        <f t="shared" si="25"/>
        <v/>
      </c>
      <c r="B815" s="136" t="str">
        <f t="shared" si="24"/>
        <v/>
      </c>
      <c r="C815" s="89"/>
      <c r="D815"/>
      <c r="E815"/>
      <c r="F815"/>
      <c r="G815"/>
      <c r="H815" s="110"/>
      <c r="I815"/>
      <c r="J815"/>
      <c r="K815"/>
      <c r="L815"/>
      <c r="M815"/>
      <c r="N815"/>
      <c r="O815"/>
      <c r="P815"/>
    </row>
    <row r="816" spans="1:16" x14ac:dyDescent="0.25">
      <c r="A816" s="136" t="str">
        <f t="shared" si="25"/>
        <v/>
      </c>
      <c r="B816" s="136" t="str">
        <f t="shared" si="24"/>
        <v/>
      </c>
      <c r="C816" s="89"/>
      <c r="D816"/>
      <c r="E816"/>
      <c r="F816"/>
      <c r="G816"/>
      <c r="H816" s="110"/>
      <c r="I816"/>
      <c r="J816"/>
      <c r="K816"/>
      <c r="L816"/>
      <c r="M816"/>
      <c r="N816"/>
      <c r="O816"/>
      <c r="P816"/>
    </row>
    <row r="817" spans="1:16" x14ac:dyDescent="0.25">
      <c r="A817" s="136" t="str">
        <f t="shared" si="25"/>
        <v/>
      </c>
      <c r="B817" s="136" t="str">
        <f t="shared" si="24"/>
        <v/>
      </c>
      <c r="C817" s="89"/>
      <c r="D817"/>
      <c r="E817"/>
      <c r="F817"/>
      <c r="G817"/>
      <c r="H817" s="110"/>
      <c r="I817"/>
      <c r="J817"/>
      <c r="K817"/>
      <c r="L817"/>
      <c r="M817"/>
      <c r="N817"/>
      <c r="O817"/>
      <c r="P817"/>
    </row>
    <row r="818" spans="1:16" x14ac:dyDescent="0.25">
      <c r="A818" s="136" t="str">
        <f t="shared" si="25"/>
        <v/>
      </c>
      <c r="B818" s="136" t="str">
        <f t="shared" si="24"/>
        <v/>
      </c>
      <c r="C818" s="89"/>
      <c r="D818"/>
      <c r="E818"/>
      <c r="F818"/>
      <c r="G818"/>
      <c r="H818" s="110"/>
      <c r="I818"/>
      <c r="J818"/>
      <c r="K818"/>
      <c r="L818"/>
      <c r="M818"/>
      <c r="N818"/>
      <c r="O818"/>
      <c r="P818"/>
    </row>
    <row r="819" spans="1:16" x14ac:dyDescent="0.25">
      <c r="A819" s="136" t="str">
        <f t="shared" si="25"/>
        <v/>
      </c>
      <c r="B819" s="136" t="str">
        <f t="shared" si="24"/>
        <v/>
      </c>
      <c r="C819" s="89"/>
      <c r="D819"/>
      <c r="E819"/>
      <c r="F819"/>
      <c r="G819"/>
      <c r="H819" s="110"/>
      <c r="I819"/>
      <c r="J819"/>
      <c r="K819"/>
      <c r="L819"/>
      <c r="M819"/>
      <c r="N819"/>
      <c r="O819"/>
      <c r="P819"/>
    </row>
    <row r="820" spans="1:16" x14ac:dyDescent="0.25">
      <c r="A820" s="136" t="str">
        <f t="shared" si="25"/>
        <v/>
      </c>
      <c r="B820" s="136" t="str">
        <f t="shared" si="24"/>
        <v/>
      </c>
      <c r="C820" s="89"/>
      <c r="D820"/>
      <c r="E820"/>
      <c r="F820"/>
      <c r="G820"/>
      <c r="H820" s="110"/>
      <c r="I820"/>
      <c r="J820"/>
      <c r="K820"/>
      <c r="L820"/>
      <c r="M820"/>
      <c r="N820"/>
      <c r="O820"/>
      <c r="P820"/>
    </row>
    <row r="821" spans="1:16" x14ac:dyDescent="0.25">
      <c r="A821" s="136" t="str">
        <f t="shared" si="25"/>
        <v/>
      </c>
      <c r="B821" s="136" t="str">
        <f t="shared" si="24"/>
        <v/>
      </c>
      <c r="C821" s="89"/>
      <c r="D821"/>
      <c r="E821"/>
      <c r="F821"/>
      <c r="G821"/>
      <c r="H821" s="110"/>
      <c r="I821"/>
      <c r="J821"/>
      <c r="K821"/>
      <c r="L821"/>
      <c r="M821"/>
      <c r="N821"/>
      <c r="O821"/>
      <c r="P821"/>
    </row>
    <row r="822" spans="1:16" x14ac:dyDescent="0.25">
      <c r="A822" s="136" t="str">
        <f t="shared" si="25"/>
        <v/>
      </c>
      <c r="B822" s="136" t="str">
        <f t="shared" si="24"/>
        <v/>
      </c>
      <c r="C822" s="89"/>
      <c r="D822"/>
      <c r="E822"/>
      <c r="F822"/>
      <c r="G822"/>
      <c r="H822" s="110"/>
      <c r="I822"/>
      <c r="J822"/>
      <c r="K822"/>
      <c r="L822"/>
      <c r="M822"/>
      <c r="N822"/>
      <c r="O822"/>
      <c r="P822"/>
    </row>
    <row r="823" spans="1:16" x14ac:dyDescent="0.25">
      <c r="A823" s="136" t="str">
        <f t="shared" si="25"/>
        <v/>
      </c>
      <c r="B823" s="136" t="str">
        <f t="shared" si="24"/>
        <v/>
      </c>
      <c r="C823" s="89"/>
      <c r="D823"/>
      <c r="E823"/>
      <c r="F823"/>
      <c r="G823"/>
      <c r="H823" s="110"/>
      <c r="I823"/>
      <c r="J823"/>
      <c r="K823"/>
      <c r="L823"/>
      <c r="M823"/>
      <c r="N823"/>
      <c r="O823"/>
      <c r="P823"/>
    </row>
    <row r="824" spans="1:16" x14ac:dyDescent="0.25">
      <c r="A824" s="136" t="str">
        <f t="shared" si="25"/>
        <v/>
      </c>
      <c r="B824" s="136" t="str">
        <f t="shared" si="24"/>
        <v/>
      </c>
      <c r="C824" s="89"/>
      <c r="D824"/>
      <c r="E824"/>
      <c r="F824"/>
      <c r="G824"/>
      <c r="H824" s="110"/>
      <c r="I824"/>
      <c r="J824"/>
      <c r="K824"/>
      <c r="L824"/>
      <c r="M824"/>
      <c r="N824"/>
      <c r="O824"/>
      <c r="P824"/>
    </row>
    <row r="825" spans="1:16" x14ac:dyDescent="0.25">
      <c r="A825" s="136" t="str">
        <f t="shared" si="25"/>
        <v/>
      </c>
      <c r="B825" s="136" t="str">
        <f t="shared" si="24"/>
        <v/>
      </c>
      <c r="C825" s="89"/>
      <c r="D825"/>
      <c r="E825"/>
      <c r="F825"/>
      <c r="G825"/>
      <c r="H825" s="110"/>
      <c r="I825"/>
      <c r="J825"/>
      <c r="K825"/>
      <c r="L825"/>
      <c r="M825"/>
      <c r="N825"/>
      <c r="O825"/>
      <c r="P825"/>
    </row>
    <row r="826" spans="1:16" x14ac:dyDescent="0.25">
      <c r="A826" s="136" t="str">
        <f t="shared" si="25"/>
        <v/>
      </c>
      <c r="B826" s="136" t="str">
        <f t="shared" si="24"/>
        <v/>
      </c>
      <c r="C826" s="89"/>
      <c r="D826"/>
      <c r="E826"/>
      <c r="F826"/>
      <c r="G826"/>
      <c r="H826" s="110"/>
      <c r="I826"/>
      <c r="J826"/>
      <c r="K826"/>
      <c r="L826"/>
      <c r="M826"/>
      <c r="N826"/>
      <c r="O826"/>
      <c r="P826"/>
    </row>
    <row r="827" spans="1:16" x14ac:dyDescent="0.25">
      <c r="A827" s="136" t="str">
        <f t="shared" si="25"/>
        <v/>
      </c>
      <c r="B827" s="136" t="str">
        <f t="shared" si="24"/>
        <v/>
      </c>
      <c r="C827" s="89"/>
      <c r="D827"/>
      <c r="E827"/>
      <c r="F827"/>
      <c r="G827"/>
      <c r="H827" s="110"/>
      <c r="I827"/>
      <c r="J827"/>
      <c r="K827"/>
      <c r="L827"/>
      <c r="M827"/>
      <c r="N827"/>
      <c r="O827"/>
      <c r="P827"/>
    </row>
    <row r="828" spans="1:16" x14ac:dyDescent="0.25">
      <c r="A828" s="136" t="str">
        <f t="shared" si="25"/>
        <v/>
      </c>
      <c r="B828" s="136" t="str">
        <f t="shared" si="24"/>
        <v/>
      </c>
      <c r="C828" s="89"/>
      <c r="D828"/>
      <c r="E828"/>
      <c r="F828"/>
      <c r="G828"/>
      <c r="H828" s="110"/>
      <c r="I828"/>
      <c r="J828"/>
      <c r="K828"/>
      <c r="L828"/>
      <c r="M828"/>
      <c r="N828"/>
      <c r="O828"/>
      <c r="P828"/>
    </row>
    <row r="829" spans="1:16" x14ac:dyDescent="0.25">
      <c r="A829" s="136" t="str">
        <f t="shared" si="25"/>
        <v/>
      </c>
      <c r="B829" s="136" t="str">
        <f t="shared" si="24"/>
        <v/>
      </c>
      <c r="C829" s="89"/>
      <c r="D829"/>
      <c r="E829"/>
      <c r="F829"/>
      <c r="G829"/>
      <c r="H829" s="110"/>
      <c r="I829"/>
      <c r="J829"/>
      <c r="K829"/>
      <c r="L829"/>
      <c r="M829"/>
      <c r="N829"/>
      <c r="O829"/>
      <c r="P829"/>
    </row>
    <row r="830" spans="1:16" x14ac:dyDescent="0.25">
      <c r="A830" s="136" t="str">
        <f t="shared" si="25"/>
        <v/>
      </c>
      <c r="B830" s="136" t="str">
        <f t="shared" si="24"/>
        <v/>
      </c>
      <c r="C830" s="89"/>
      <c r="D830"/>
      <c r="E830"/>
      <c r="F830"/>
      <c r="G830"/>
      <c r="H830" s="110"/>
      <c r="I830"/>
      <c r="J830"/>
      <c r="K830"/>
      <c r="L830"/>
      <c r="M830"/>
      <c r="N830"/>
      <c r="O830"/>
      <c r="P830"/>
    </row>
    <row r="831" spans="1:16" x14ac:dyDescent="0.25">
      <c r="A831" s="136" t="str">
        <f t="shared" si="25"/>
        <v/>
      </c>
      <c r="B831" s="136" t="str">
        <f t="shared" si="24"/>
        <v/>
      </c>
      <c r="C831" s="89"/>
      <c r="D831"/>
      <c r="E831"/>
      <c r="F831"/>
      <c r="G831"/>
      <c r="H831" s="110"/>
      <c r="I831"/>
      <c r="J831"/>
      <c r="K831"/>
      <c r="L831"/>
      <c r="M831"/>
      <c r="N831"/>
      <c r="O831"/>
      <c r="P831"/>
    </row>
    <row r="832" spans="1:16" x14ac:dyDescent="0.25">
      <c r="A832" s="136" t="str">
        <f t="shared" si="25"/>
        <v/>
      </c>
      <c r="B832" s="136" t="str">
        <f t="shared" si="24"/>
        <v/>
      </c>
      <c r="C832" s="89"/>
      <c r="D832"/>
      <c r="E832"/>
      <c r="F832"/>
      <c r="G832"/>
      <c r="H832" s="110"/>
      <c r="I832"/>
      <c r="J832"/>
      <c r="K832"/>
      <c r="L832"/>
      <c r="M832"/>
      <c r="N832"/>
      <c r="O832"/>
      <c r="P832"/>
    </row>
    <row r="833" spans="1:16" x14ac:dyDescent="0.25">
      <c r="A833" s="136" t="str">
        <f t="shared" si="25"/>
        <v/>
      </c>
      <c r="B833" s="136" t="str">
        <f t="shared" si="24"/>
        <v/>
      </c>
      <c r="C833" s="89"/>
      <c r="D833"/>
      <c r="E833"/>
      <c r="F833"/>
      <c r="G833"/>
      <c r="H833" s="110"/>
      <c r="I833"/>
      <c r="J833"/>
      <c r="K833"/>
      <c r="L833"/>
      <c r="M833"/>
      <c r="N833"/>
      <c r="O833"/>
      <c r="P833"/>
    </row>
    <row r="834" spans="1:16" x14ac:dyDescent="0.25">
      <c r="A834" s="136" t="str">
        <f t="shared" si="25"/>
        <v/>
      </c>
      <c r="B834" s="136" t="str">
        <f t="shared" ref="B834:B897" si="26">D834&amp;F834</f>
        <v/>
      </c>
      <c r="C834" s="89"/>
      <c r="D834"/>
      <c r="E834"/>
      <c r="F834"/>
      <c r="G834"/>
      <c r="H834" s="110"/>
      <c r="I834"/>
      <c r="J834"/>
      <c r="K834"/>
      <c r="L834"/>
      <c r="M834"/>
      <c r="N834"/>
      <c r="O834"/>
      <c r="P834"/>
    </row>
    <row r="835" spans="1:16" x14ac:dyDescent="0.25">
      <c r="A835" s="136" t="str">
        <f t="shared" ref="A835:A898" si="27">IF(C835="","",A834+1)</f>
        <v/>
      </c>
      <c r="B835" s="136" t="str">
        <f t="shared" si="26"/>
        <v/>
      </c>
      <c r="C835" s="89"/>
      <c r="D835"/>
      <c r="E835"/>
      <c r="F835"/>
      <c r="G835"/>
      <c r="H835" s="110"/>
      <c r="I835"/>
      <c r="J835"/>
      <c r="K835"/>
      <c r="L835"/>
      <c r="M835"/>
      <c r="N835"/>
      <c r="O835"/>
      <c r="P835"/>
    </row>
    <row r="836" spans="1:16" x14ac:dyDescent="0.25">
      <c r="A836" s="136" t="str">
        <f t="shared" si="27"/>
        <v/>
      </c>
      <c r="B836" s="136" t="str">
        <f t="shared" si="26"/>
        <v/>
      </c>
      <c r="C836" s="89"/>
      <c r="D836"/>
      <c r="E836"/>
      <c r="F836"/>
      <c r="G836"/>
      <c r="H836" s="110"/>
      <c r="I836"/>
      <c r="J836"/>
      <c r="K836"/>
      <c r="L836"/>
      <c r="M836"/>
      <c r="N836"/>
      <c r="O836"/>
      <c r="P836"/>
    </row>
    <row r="837" spans="1:16" x14ac:dyDescent="0.25">
      <c r="A837" s="136" t="str">
        <f t="shared" si="27"/>
        <v/>
      </c>
      <c r="B837" s="136" t="str">
        <f t="shared" si="26"/>
        <v/>
      </c>
      <c r="C837" s="89"/>
      <c r="D837"/>
      <c r="E837"/>
      <c r="F837"/>
      <c r="G837"/>
      <c r="H837" s="110"/>
      <c r="I837"/>
      <c r="J837"/>
      <c r="K837"/>
      <c r="L837"/>
      <c r="M837"/>
      <c r="N837"/>
      <c r="O837"/>
      <c r="P837"/>
    </row>
    <row r="838" spans="1:16" x14ac:dyDescent="0.25">
      <c r="A838" s="136" t="str">
        <f t="shared" si="27"/>
        <v/>
      </c>
      <c r="B838" s="136" t="str">
        <f t="shared" si="26"/>
        <v/>
      </c>
      <c r="C838" s="89"/>
      <c r="D838"/>
      <c r="E838"/>
      <c r="F838"/>
      <c r="G838"/>
      <c r="H838" s="110"/>
      <c r="I838"/>
      <c r="J838"/>
      <c r="K838"/>
      <c r="L838"/>
      <c r="M838"/>
      <c r="N838"/>
      <c r="O838"/>
      <c r="P838"/>
    </row>
    <row r="839" spans="1:16" x14ac:dyDescent="0.25">
      <c r="A839" s="136" t="str">
        <f t="shared" si="27"/>
        <v/>
      </c>
      <c r="B839" s="136" t="str">
        <f t="shared" si="26"/>
        <v/>
      </c>
      <c r="C839" s="89"/>
      <c r="D839"/>
      <c r="E839"/>
      <c r="F839"/>
      <c r="G839"/>
      <c r="H839" s="110"/>
      <c r="I839"/>
      <c r="J839"/>
      <c r="K839"/>
      <c r="L839"/>
      <c r="M839"/>
      <c r="N839"/>
      <c r="O839"/>
      <c r="P839"/>
    </row>
    <row r="840" spans="1:16" x14ac:dyDescent="0.25">
      <c r="A840" s="136" t="str">
        <f t="shared" si="27"/>
        <v/>
      </c>
      <c r="B840" s="136" t="str">
        <f t="shared" si="26"/>
        <v/>
      </c>
      <c r="C840" s="89"/>
      <c r="D840"/>
      <c r="E840"/>
      <c r="F840"/>
      <c r="G840"/>
      <c r="H840" s="110"/>
      <c r="I840"/>
      <c r="J840"/>
      <c r="K840"/>
      <c r="L840"/>
      <c r="M840"/>
      <c r="N840"/>
      <c r="O840"/>
      <c r="P840"/>
    </row>
    <row r="841" spans="1:16" x14ac:dyDescent="0.25">
      <c r="A841" s="136" t="str">
        <f t="shared" si="27"/>
        <v/>
      </c>
      <c r="B841" s="136" t="str">
        <f t="shared" si="26"/>
        <v/>
      </c>
      <c r="C841" s="89"/>
      <c r="D841"/>
      <c r="E841"/>
      <c r="F841"/>
      <c r="G841"/>
      <c r="H841" s="110"/>
      <c r="I841"/>
      <c r="J841"/>
      <c r="K841"/>
      <c r="L841"/>
      <c r="M841"/>
      <c r="N841"/>
      <c r="O841"/>
      <c r="P841"/>
    </row>
    <row r="842" spans="1:16" x14ac:dyDescent="0.25">
      <c r="A842" s="136" t="str">
        <f t="shared" si="27"/>
        <v/>
      </c>
      <c r="B842" s="136" t="str">
        <f t="shared" si="26"/>
        <v/>
      </c>
      <c r="C842" s="89"/>
      <c r="D842"/>
      <c r="E842"/>
      <c r="F842"/>
      <c r="G842"/>
      <c r="H842" s="110"/>
      <c r="I842"/>
      <c r="J842"/>
      <c r="K842"/>
      <c r="L842"/>
      <c r="M842"/>
      <c r="N842"/>
      <c r="O842"/>
      <c r="P842"/>
    </row>
    <row r="843" spans="1:16" x14ac:dyDescent="0.25">
      <c r="A843" s="136" t="str">
        <f t="shared" si="27"/>
        <v/>
      </c>
      <c r="B843" s="136" t="str">
        <f t="shared" si="26"/>
        <v/>
      </c>
      <c r="C843" s="89"/>
      <c r="D843"/>
      <c r="E843"/>
      <c r="F843"/>
      <c r="G843"/>
      <c r="H843" s="110"/>
      <c r="I843"/>
      <c r="J843"/>
      <c r="K843"/>
      <c r="L843"/>
      <c r="M843"/>
      <c r="N843"/>
      <c r="O843"/>
      <c r="P843"/>
    </row>
    <row r="844" spans="1:16" x14ac:dyDescent="0.25">
      <c r="A844" s="136" t="str">
        <f t="shared" si="27"/>
        <v/>
      </c>
      <c r="B844" s="136" t="str">
        <f t="shared" si="26"/>
        <v/>
      </c>
      <c r="C844" s="89"/>
      <c r="D844"/>
      <c r="E844"/>
      <c r="F844"/>
      <c r="G844"/>
      <c r="H844" s="110"/>
      <c r="I844"/>
      <c r="J844"/>
      <c r="K844"/>
      <c r="L844"/>
      <c r="M844"/>
      <c r="N844"/>
      <c r="O844"/>
      <c r="P844"/>
    </row>
    <row r="845" spans="1:16" x14ac:dyDescent="0.25">
      <c r="A845" s="136" t="str">
        <f t="shared" si="27"/>
        <v/>
      </c>
      <c r="B845" s="136" t="str">
        <f t="shared" si="26"/>
        <v/>
      </c>
      <c r="C845" s="89"/>
      <c r="D845"/>
      <c r="E845"/>
      <c r="F845"/>
      <c r="G845"/>
      <c r="H845" s="110"/>
      <c r="I845"/>
      <c r="J845"/>
      <c r="K845"/>
      <c r="L845"/>
      <c r="M845"/>
      <c r="N845"/>
      <c r="O845"/>
      <c r="P845"/>
    </row>
    <row r="846" spans="1:16" x14ac:dyDescent="0.25">
      <c r="A846" s="136" t="str">
        <f t="shared" si="27"/>
        <v/>
      </c>
      <c r="B846" s="136" t="str">
        <f t="shared" si="26"/>
        <v/>
      </c>
      <c r="C846" s="89"/>
      <c r="D846"/>
      <c r="E846"/>
      <c r="F846"/>
      <c r="G846"/>
      <c r="H846" s="110"/>
      <c r="I846"/>
      <c r="J846"/>
      <c r="K846"/>
      <c r="L846"/>
      <c r="M846"/>
      <c r="N846"/>
      <c r="O846"/>
      <c r="P846"/>
    </row>
    <row r="847" spans="1:16" x14ac:dyDescent="0.25">
      <c r="A847" s="136" t="str">
        <f t="shared" si="27"/>
        <v/>
      </c>
      <c r="B847" s="136" t="str">
        <f t="shared" si="26"/>
        <v/>
      </c>
      <c r="C847" s="89"/>
      <c r="D847"/>
      <c r="E847"/>
      <c r="F847"/>
      <c r="G847"/>
      <c r="H847" s="110"/>
      <c r="I847"/>
      <c r="J847"/>
      <c r="K847"/>
      <c r="L847"/>
      <c r="M847"/>
      <c r="N847"/>
      <c r="O847"/>
      <c r="P847"/>
    </row>
    <row r="848" spans="1:16" x14ac:dyDescent="0.25">
      <c r="A848" s="136" t="str">
        <f t="shared" si="27"/>
        <v/>
      </c>
      <c r="B848" s="136" t="str">
        <f t="shared" si="26"/>
        <v/>
      </c>
      <c r="C848" s="89"/>
      <c r="D848"/>
      <c r="E848"/>
      <c r="F848"/>
      <c r="G848"/>
      <c r="H848" s="110"/>
      <c r="I848"/>
      <c r="J848"/>
      <c r="K848"/>
      <c r="L848"/>
      <c r="M848"/>
      <c r="N848"/>
      <c r="O848"/>
      <c r="P848"/>
    </row>
    <row r="849" spans="1:16" x14ac:dyDescent="0.25">
      <c r="A849" s="136" t="str">
        <f t="shared" si="27"/>
        <v/>
      </c>
      <c r="B849" s="136" t="str">
        <f t="shared" si="26"/>
        <v/>
      </c>
      <c r="C849" s="89"/>
      <c r="D849"/>
      <c r="E849"/>
      <c r="F849"/>
      <c r="G849"/>
      <c r="H849" s="110"/>
      <c r="I849"/>
      <c r="J849"/>
      <c r="K849"/>
      <c r="L849"/>
      <c r="M849"/>
      <c r="N849"/>
      <c r="O849"/>
      <c r="P849"/>
    </row>
    <row r="850" spans="1:16" x14ac:dyDescent="0.25">
      <c r="A850" s="136" t="str">
        <f t="shared" si="27"/>
        <v/>
      </c>
      <c r="B850" s="136" t="str">
        <f t="shared" si="26"/>
        <v/>
      </c>
      <c r="C850" s="89"/>
      <c r="D850"/>
      <c r="E850"/>
      <c r="F850"/>
      <c r="G850"/>
      <c r="H850" s="110"/>
      <c r="I850"/>
      <c r="J850"/>
      <c r="K850"/>
      <c r="L850"/>
      <c r="M850"/>
      <c r="N850"/>
      <c r="O850"/>
      <c r="P850"/>
    </row>
    <row r="851" spans="1:16" x14ac:dyDescent="0.25">
      <c r="A851" s="136" t="str">
        <f t="shared" si="27"/>
        <v/>
      </c>
      <c r="B851" s="136" t="str">
        <f t="shared" si="26"/>
        <v/>
      </c>
      <c r="C851" s="89"/>
      <c r="D851"/>
      <c r="E851"/>
      <c r="F851"/>
      <c r="G851"/>
      <c r="H851" s="110"/>
      <c r="I851"/>
      <c r="J851"/>
      <c r="K851"/>
      <c r="L851"/>
      <c r="M851"/>
      <c r="N851"/>
      <c r="O851"/>
      <c r="P851"/>
    </row>
    <row r="852" spans="1:16" x14ac:dyDescent="0.25">
      <c r="A852" s="136" t="str">
        <f t="shared" si="27"/>
        <v/>
      </c>
      <c r="B852" s="136" t="str">
        <f t="shared" si="26"/>
        <v/>
      </c>
      <c r="C852" s="89"/>
      <c r="D852"/>
      <c r="E852"/>
      <c r="F852"/>
      <c r="G852"/>
      <c r="H852" s="110"/>
      <c r="I852"/>
      <c r="J852"/>
      <c r="K852"/>
      <c r="L852"/>
      <c r="M852"/>
      <c r="N852"/>
      <c r="O852"/>
      <c r="P852"/>
    </row>
    <row r="853" spans="1:16" x14ac:dyDescent="0.25">
      <c r="A853" s="136" t="str">
        <f t="shared" si="27"/>
        <v/>
      </c>
      <c r="B853" s="136" t="str">
        <f t="shared" si="26"/>
        <v/>
      </c>
      <c r="C853" s="89"/>
      <c r="D853"/>
      <c r="E853"/>
      <c r="F853"/>
      <c r="G853"/>
      <c r="H853" s="110"/>
      <c r="I853"/>
      <c r="J853"/>
      <c r="K853"/>
      <c r="L853"/>
      <c r="M853"/>
      <c r="N853"/>
      <c r="O853"/>
      <c r="P853"/>
    </row>
    <row r="854" spans="1:16" x14ac:dyDescent="0.25">
      <c r="A854" s="136" t="str">
        <f t="shared" si="27"/>
        <v/>
      </c>
      <c r="B854" s="136" t="str">
        <f t="shared" si="26"/>
        <v/>
      </c>
      <c r="C854" s="89"/>
      <c r="D854"/>
      <c r="E854"/>
      <c r="F854"/>
      <c r="G854"/>
      <c r="H854" s="110"/>
      <c r="I854"/>
      <c r="J854"/>
      <c r="K854"/>
      <c r="L854"/>
      <c r="M854"/>
      <c r="N854"/>
      <c r="O854"/>
      <c r="P854"/>
    </row>
    <row r="855" spans="1:16" x14ac:dyDescent="0.25">
      <c r="A855" s="136" t="str">
        <f t="shared" si="27"/>
        <v/>
      </c>
      <c r="B855" s="136" t="str">
        <f t="shared" si="26"/>
        <v/>
      </c>
      <c r="C855" s="89"/>
      <c r="D855"/>
      <c r="E855"/>
      <c r="F855"/>
      <c r="G855"/>
      <c r="H855" s="110"/>
      <c r="I855"/>
      <c r="J855"/>
      <c r="K855"/>
      <c r="L855"/>
      <c r="M855"/>
      <c r="N855"/>
      <c r="O855"/>
      <c r="P855"/>
    </row>
    <row r="856" spans="1:16" x14ac:dyDescent="0.25">
      <c r="A856" s="136" t="str">
        <f t="shared" si="27"/>
        <v/>
      </c>
      <c r="B856" s="136" t="str">
        <f t="shared" si="26"/>
        <v/>
      </c>
      <c r="C856" s="89"/>
      <c r="D856"/>
      <c r="E856"/>
      <c r="F856"/>
      <c r="G856"/>
      <c r="H856" s="110"/>
      <c r="I856"/>
      <c r="J856"/>
      <c r="K856"/>
      <c r="L856"/>
      <c r="M856"/>
      <c r="N856"/>
      <c r="O856"/>
      <c r="P856"/>
    </row>
    <row r="857" spans="1:16" x14ac:dyDescent="0.25">
      <c r="A857" s="136" t="str">
        <f t="shared" si="27"/>
        <v/>
      </c>
      <c r="B857" s="136" t="str">
        <f t="shared" si="26"/>
        <v/>
      </c>
      <c r="C857" s="89"/>
      <c r="D857"/>
      <c r="E857"/>
      <c r="F857"/>
      <c r="G857"/>
      <c r="H857" s="110"/>
      <c r="I857"/>
      <c r="J857"/>
      <c r="K857"/>
      <c r="L857"/>
      <c r="M857"/>
      <c r="N857"/>
      <c r="O857"/>
      <c r="P857"/>
    </row>
    <row r="858" spans="1:16" x14ac:dyDescent="0.25">
      <c r="A858" s="136" t="str">
        <f t="shared" si="27"/>
        <v/>
      </c>
      <c r="B858" s="136" t="str">
        <f t="shared" si="26"/>
        <v/>
      </c>
      <c r="C858" s="89"/>
      <c r="D858"/>
      <c r="E858"/>
      <c r="F858"/>
      <c r="G858"/>
      <c r="H858" s="110"/>
      <c r="I858"/>
      <c r="J858"/>
      <c r="K858"/>
      <c r="L858"/>
      <c r="M858"/>
      <c r="N858"/>
      <c r="O858"/>
      <c r="P858"/>
    </row>
    <row r="859" spans="1:16" x14ac:dyDescent="0.25">
      <c r="A859" s="136" t="str">
        <f t="shared" si="27"/>
        <v/>
      </c>
      <c r="B859" s="136" t="str">
        <f t="shared" si="26"/>
        <v/>
      </c>
      <c r="C859" s="89"/>
      <c r="D859"/>
      <c r="E859"/>
      <c r="F859"/>
      <c r="G859"/>
      <c r="H859" s="110"/>
      <c r="I859"/>
      <c r="J859"/>
      <c r="K859"/>
      <c r="L859"/>
      <c r="M859"/>
      <c r="N859"/>
      <c r="O859"/>
      <c r="P859"/>
    </row>
    <row r="860" spans="1:16" x14ac:dyDescent="0.25">
      <c r="A860" s="136" t="str">
        <f t="shared" si="27"/>
        <v/>
      </c>
      <c r="B860" s="136" t="str">
        <f t="shared" si="26"/>
        <v/>
      </c>
      <c r="C860" s="89"/>
      <c r="D860"/>
      <c r="E860"/>
      <c r="F860"/>
      <c r="G860"/>
      <c r="H860" s="110"/>
      <c r="I860"/>
      <c r="J860"/>
      <c r="K860"/>
      <c r="L860"/>
      <c r="M860"/>
      <c r="N860"/>
      <c r="O860"/>
      <c r="P860"/>
    </row>
    <row r="861" spans="1:16" x14ac:dyDescent="0.25">
      <c r="A861" s="136" t="str">
        <f t="shared" si="27"/>
        <v/>
      </c>
      <c r="B861" s="136" t="str">
        <f t="shared" si="26"/>
        <v/>
      </c>
      <c r="C861" s="89"/>
      <c r="D861"/>
      <c r="E861"/>
      <c r="F861"/>
      <c r="G861"/>
      <c r="H861" s="110"/>
      <c r="I861"/>
      <c r="J861"/>
      <c r="K861"/>
      <c r="L861"/>
      <c r="M861"/>
      <c r="N861"/>
      <c r="O861"/>
      <c r="P861"/>
    </row>
    <row r="862" spans="1:16" x14ac:dyDescent="0.25">
      <c r="A862" s="136" t="str">
        <f t="shared" si="27"/>
        <v/>
      </c>
      <c r="B862" s="136" t="str">
        <f t="shared" si="26"/>
        <v/>
      </c>
      <c r="C862" s="89"/>
      <c r="D862"/>
      <c r="E862"/>
      <c r="F862"/>
      <c r="G862"/>
      <c r="H862" s="110"/>
      <c r="I862"/>
      <c r="J862"/>
      <c r="K862"/>
      <c r="L862"/>
      <c r="M862"/>
      <c r="N862"/>
      <c r="O862"/>
      <c r="P862"/>
    </row>
    <row r="863" spans="1:16" x14ac:dyDescent="0.25">
      <c r="A863" s="136" t="str">
        <f t="shared" si="27"/>
        <v/>
      </c>
      <c r="B863" s="136" t="str">
        <f t="shared" si="26"/>
        <v/>
      </c>
      <c r="C863" s="89"/>
      <c r="D863"/>
      <c r="E863"/>
      <c r="F863"/>
      <c r="G863"/>
      <c r="H863" s="110"/>
      <c r="I863"/>
      <c r="J863"/>
      <c r="K863"/>
      <c r="L863"/>
      <c r="M863"/>
      <c r="N863"/>
      <c r="O863"/>
      <c r="P863"/>
    </row>
    <row r="864" spans="1:16" x14ac:dyDescent="0.25">
      <c r="A864" s="136" t="str">
        <f t="shared" si="27"/>
        <v/>
      </c>
      <c r="B864" s="136" t="str">
        <f t="shared" si="26"/>
        <v/>
      </c>
      <c r="C864" s="89"/>
      <c r="D864"/>
      <c r="E864"/>
      <c r="F864"/>
      <c r="G864"/>
      <c r="H864" s="110"/>
      <c r="I864"/>
      <c r="J864"/>
      <c r="K864"/>
      <c r="L864"/>
      <c r="M864"/>
      <c r="N864"/>
      <c r="O864"/>
      <c r="P864"/>
    </row>
    <row r="865" spans="1:16" x14ac:dyDescent="0.25">
      <c r="A865" s="136" t="str">
        <f t="shared" si="27"/>
        <v/>
      </c>
      <c r="B865" s="136" t="str">
        <f t="shared" si="26"/>
        <v/>
      </c>
      <c r="C865" s="89"/>
      <c r="D865"/>
      <c r="E865"/>
      <c r="F865"/>
      <c r="G865"/>
      <c r="H865" s="110"/>
      <c r="I865"/>
      <c r="J865"/>
      <c r="K865"/>
      <c r="L865"/>
      <c r="M865"/>
      <c r="N865"/>
      <c r="O865"/>
      <c r="P865"/>
    </row>
    <row r="866" spans="1:16" x14ac:dyDescent="0.25">
      <c r="A866" s="136" t="str">
        <f t="shared" si="27"/>
        <v/>
      </c>
      <c r="B866" s="136" t="str">
        <f t="shared" si="26"/>
        <v/>
      </c>
      <c r="C866" s="89"/>
      <c r="D866"/>
      <c r="E866"/>
      <c r="F866"/>
      <c r="G866"/>
      <c r="H866" s="110"/>
      <c r="I866"/>
      <c r="J866"/>
      <c r="K866"/>
      <c r="L866"/>
      <c r="M866"/>
      <c r="N866"/>
      <c r="O866"/>
      <c r="P866"/>
    </row>
    <row r="867" spans="1:16" x14ac:dyDescent="0.25">
      <c r="A867" s="136" t="str">
        <f t="shared" si="27"/>
        <v/>
      </c>
      <c r="B867" s="136" t="str">
        <f t="shared" si="26"/>
        <v/>
      </c>
      <c r="C867" s="89"/>
      <c r="D867"/>
      <c r="E867"/>
      <c r="F867"/>
      <c r="G867"/>
      <c r="H867" s="110"/>
      <c r="I867"/>
      <c r="J867"/>
      <c r="K867"/>
      <c r="L867"/>
      <c r="M867"/>
      <c r="N867"/>
      <c r="O867"/>
      <c r="P867"/>
    </row>
    <row r="868" spans="1:16" x14ac:dyDescent="0.25">
      <c r="A868" s="136" t="str">
        <f t="shared" si="27"/>
        <v/>
      </c>
      <c r="B868" s="136" t="str">
        <f t="shared" si="26"/>
        <v/>
      </c>
      <c r="C868" s="89"/>
      <c r="D868"/>
      <c r="E868"/>
      <c r="F868"/>
      <c r="G868"/>
      <c r="H868" s="110"/>
      <c r="I868"/>
      <c r="J868"/>
      <c r="K868"/>
      <c r="L868"/>
      <c r="M868"/>
      <c r="N868"/>
      <c r="O868"/>
      <c r="P868"/>
    </row>
    <row r="869" spans="1:16" x14ac:dyDescent="0.25">
      <c r="A869" s="136" t="str">
        <f t="shared" si="27"/>
        <v/>
      </c>
      <c r="B869" s="136" t="str">
        <f t="shared" si="26"/>
        <v/>
      </c>
      <c r="C869" s="89"/>
      <c r="D869"/>
      <c r="E869"/>
      <c r="F869"/>
      <c r="G869"/>
      <c r="H869" s="110"/>
      <c r="I869"/>
      <c r="J869"/>
      <c r="K869"/>
      <c r="L869"/>
      <c r="M869"/>
      <c r="N869"/>
      <c r="O869"/>
      <c r="P869"/>
    </row>
    <row r="870" spans="1:16" x14ac:dyDescent="0.25">
      <c r="A870" s="136" t="str">
        <f t="shared" si="27"/>
        <v/>
      </c>
      <c r="B870" s="136" t="str">
        <f t="shared" si="26"/>
        <v/>
      </c>
      <c r="C870" s="89"/>
      <c r="D870"/>
      <c r="E870"/>
      <c r="F870"/>
      <c r="G870"/>
      <c r="H870" s="110"/>
      <c r="I870"/>
      <c r="J870"/>
      <c r="K870"/>
      <c r="L870"/>
      <c r="M870"/>
      <c r="N870"/>
      <c r="O870"/>
      <c r="P870"/>
    </row>
    <row r="871" spans="1:16" x14ac:dyDescent="0.25">
      <c r="A871" s="136" t="str">
        <f t="shared" si="27"/>
        <v/>
      </c>
      <c r="B871" s="136" t="str">
        <f t="shared" si="26"/>
        <v/>
      </c>
      <c r="C871" s="89"/>
      <c r="D871"/>
      <c r="E871"/>
      <c r="F871"/>
      <c r="G871"/>
      <c r="H871" s="110"/>
      <c r="I871"/>
      <c r="J871"/>
      <c r="K871"/>
      <c r="L871"/>
      <c r="M871"/>
      <c r="N871"/>
      <c r="O871"/>
      <c r="P871"/>
    </row>
    <row r="872" spans="1:16" x14ac:dyDescent="0.25">
      <c r="A872" s="136" t="str">
        <f t="shared" si="27"/>
        <v/>
      </c>
      <c r="B872" s="136" t="str">
        <f t="shared" si="26"/>
        <v/>
      </c>
      <c r="C872" s="89"/>
      <c r="D872"/>
      <c r="E872"/>
      <c r="F872"/>
      <c r="G872"/>
      <c r="H872" s="110"/>
      <c r="I872"/>
      <c r="J872"/>
      <c r="K872"/>
      <c r="L872"/>
      <c r="M872"/>
      <c r="N872"/>
      <c r="O872"/>
      <c r="P872"/>
    </row>
    <row r="873" spans="1:16" x14ac:dyDescent="0.25">
      <c r="A873" s="136" t="str">
        <f t="shared" si="27"/>
        <v/>
      </c>
      <c r="B873" s="136" t="str">
        <f t="shared" si="26"/>
        <v/>
      </c>
      <c r="C873" s="89"/>
      <c r="D873"/>
      <c r="E873"/>
      <c r="F873"/>
      <c r="G873"/>
      <c r="H873" s="110"/>
      <c r="I873"/>
      <c r="J873"/>
      <c r="K873"/>
      <c r="L873"/>
      <c r="M873"/>
      <c r="N873"/>
      <c r="O873"/>
      <c r="P873"/>
    </row>
    <row r="874" spans="1:16" x14ac:dyDescent="0.25">
      <c r="A874" s="136" t="str">
        <f t="shared" si="27"/>
        <v/>
      </c>
      <c r="B874" s="136" t="str">
        <f t="shared" si="26"/>
        <v/>
      </c>
      <c r="C874" s="89"/>
      <c r="D874"/>
      <c r="E874"/>
      <c r="F874"/>
      <c r="G874"/>
      <c r="H874" s="110"/>
      <c r="I874"/>
      <c r="J874"/>
      <c r="K874"/>
      <c r="L874"/>
      <c r="M874"/>
      <c r="N874"/>
      <c r="O874"/>
      <c r="P874"/>
    </row>
    <row r="875" spans="1:16" x14ac:dyDescent="0.25">
      <c r="A875" s="136" t="str">
        <f t="shared" si="27"/>
        <v/>
      </c>
      <c r="B875" s="136" t="str">
        <f t="shared" si="26"/>
        <v/>
      </c>
      <c r="C875" s="89"/>
      <c r="D875"/>
      <c r="E875"/>
      <c r="F875"/>
      <c r="G875"/>
      <c r="H875" s="110"/>
      <c r="I875"/>
      <c r="J875"/>
      <c r="K875"/>
      <c r="L875"/>
      <c r="M875"/>
      <c r="N875"/>
      <c r="O875"/>
      <c r="P875"/>
    </row>
    <row r="876" spans="1:16" x14ac:dyDescent="0.25">
      <c r="A876" s="136" t="str">
        <f t="shared" si="27"/>
        <v/>
      </c>
      <c r="B876" s="136" t="str">
        <f t="shared" si="26"/>
        <v/>
      </c>
      <c r="C876" s="89"/>
      <c r="D876"/>
      <c r="E876"/>
      <c r="F876"/>
      <c r="G876"/>
      <c r="H876" s="110"/>
      <c r="I876"/>
      <c r="J876"/>
      <c r="K876"/>
      <c r="L876"/>
      <c r="M876"/>
      <c r="N876"/>
      <c r="O876"/>
      <c r="P876"/>
    </row>
    <row r="877" spans="1:16" x14ac:dyDescent="0.25">
      <c r="A877" s="136" t="str">
        <f t="shared" si="27"/>
        <v/>
      </c>
      <c r="B877" s="136" t="str">
        <f t="shared" si="26"/>
        <v/>
      </c>
      <c r="C877" s="89"/>
      <c r="D877"/>
      <c r="E877"/>
      <c r="F877"/>
      <c r="G877"/>
      <c r="H877" s="110"/>
      <c r="I877"/>
      <c r="J877"/>
      <c r="K877"/>
      <c r="L877"/>
      <c r="M877"/>
      <c r="N877"/>
      <c r="O877"/>
      <c r="P877"/>
    </row>
    <row r="878" spans="1:16" x14ac:dyDescent="0.25">
      <c r="A878" s="136" t="str">
        <f t="shared" si="27"/>
        <v/>
      </c>
      <c r="B878" s="136" t="str">
        <f t="shared" si="26"/>
        <v/>
      </c>
      <c r="C878" s="89"/>
      <c r="D878"/>
      <c r="E878"/>
      <c r="F878"/>
      <c r="G878"/>
      <c r="H878" s="110"/>
      <c r="I878"/>
      <c r="J878"/>
      <c r="K878"/>
      <c r="L878"/>
      <c r="M878"/>
      <c r="N878"/>
      <c r="O878"/>
      <c r="P878"/>
    </row>
    <row r="879" spans="1:16" x14ac:dyDescent="0.25">
      <c r="A879" s="136" t="str">
        <f t="shared" si="27"/>
        <v/>
      </c>
      <c r="B879" s="136" t="str">
        <f t="shared" si="26"/>
        <v/>
      </c>
      <c r="C879" s="89"/>
      <c r="D879"/>
      <c r="E879"/>
      <c r="F879"/>
      <c r="G879"/>
      <c r="H879" s="110"/>
      <c r="I879"/>
      <c r="J879"/>
      <c r="K879"/>
      <c r="L879"/>
      <c r="M879"/>
      <c r="N879"/>
      <c r="O879"/>
      <c r="P879"/>
    </row>
    <row r="880" spans="1:16" x14ac:dyDescent="0.25">
      <c r="A880" s="136" t="str">
        <f t="shared" si="27"/>
        <v/>
      </c>
      <c r="B880" s="136" t="str">
        <f t="shared" si="26"/>
        <v/>
      </c>
      <c r="C880" s="89"/>
      <c r="D880"/>
      <c r="E880"/>
      <c r="F880"/>
      <c r="G880"/>
      <c r="H880" s="110"/>
      <c r="I880"/>
      <c r="J880"/>
      <c r="K880"/>
      <c r="L880"/>
      <c r="M880"/>
      <c r="N880"/>
      <c r="O880"/>
      <c r="P880"/>
    </row>
    <row r="881" spans="1:16" x14ac:dyDescent="0.25">
      <c r="A881" s="136" t="str">
        <f t="shared" si="27"/>
        <v/>
      </c>
      <c r="B881" s="136" t="str">
        <f t="shared" si="26"/>
        <v/>
      </c>
      <c r="C881" s="89"/>
      <c r="D881"/>
      <c r="E881"/>
      <c r="F881"/>
      <c r="G881"/>
      <c r="H881" s="110"/>
      <c r="I881"/>
      <c r="J881"/>
      <c r="K881"/>
      <c r="L881"/>
      <c r="M881"/>
      <c r="N881"/>
      <c r="O881"/>
      <c r="P881"/>
    </row>
    <row r="882" spans="1:16" x14ac:dyDescent="0.25">
      <c r="A882" s="136" t="str">
        <f t="shared" si="27"/>
        <v/>
      </c>
      <c r="B882" s="136" t="str">
        <f t="shared" si="26"/>
        <v/>
      </c>
      <c r="C882" s="89"/>
      <c r="D882"/>
      <c r="E882"/>
      <c r="F882"/>
      <c r="G882"/>
      <c r="H882" s="110"/>
      <c r="I882"/>
      <c r="J882"/>
      <c r="K882"/>
      <c r="L882"/>
      <c r="M882"/>
      <c r="N882"/>
      <c r="O882"/>
      <c r="P882"/>
    </row>
    <row r="883" spans="1:16" x14ac:dyDescent="0.25">
      <c r="A883" s="136" t="str">
        <f t="shared" si="27"/>
        <v/>
      </c>
      <c r="B883" s="136" t="str">
        <f t="shared" si="26"/>
        <v/>
      </c>
      <c r="C883" s="89"/>
      <c r="D883"/>
      <c r="E883"/>
      <c r="F883"/>
      <c r="G883"/>
      <c r="H883" s="110"/>
      <c r="I883"/>
      <c r="J883"/>
      <c r="K883"/>
      <c r="L883"/>
      <c r="M883"/>
      <c r="N883"/>
      <c r="O883"/>
      <c r="P883"/>
    </row>
    <row r="884" spans="1:16" x14ac:dyDescent="0.25">
      <c r="A884" s="136" t="str">
        <f t="shared" si="27"/>
        <v/>
      </c>
      <c r="B884" s="136" t="str">
        <f t="shared" si="26"/>
        <v/>
      </c>
      <c r="C884" s="89"/>
      <c r="D884"/>
      <c r="E884"/>
      <c r="F884"/>
      <c r="G884"/>
      <c r="H884" s="110"/>
      <c r="I884"/>
      <c r="J884"/>
      <c r="K884"/>
      <c r="L884"/>
      <c r="M884"/>
      <c r="N884"/>
      <c r="O884"/>
      <c r="P884"/>
    </row>
    <row r="885" spans="1:16" x14ac:dyDescent="0.25">
      <c r="A885" s="136" t="str">
        <f t="shared" si="27"/>
        <v/>
      </c>
      <c r="B885" s="136" t="str">
        <f t="shared" si="26"/>
        <v/>
      </c>
      <c r="C885" s="89"/>
      <c r="D885"/>
      <c r="E885"/>
      <c r="F885"/>
      <c r="G885"/>
      <c r="H885" s="110"/>
      <c r="I885"/>
      <c r="J885"/>
      <c r="K885"/>
      <c r="L885"/>
      <c r="M885"/>
      <c r="N885"/>
      <c r="O885"/>
      <c r="P885"/>
    </row>
    <row r="886" spans="1:16" x14ac:dyDescent="0.25">
      <c r="A886" s="136" t="str">
        <f t="shared" si="27"/>
        <v/>
      </c>
      <c r="B886" s="136" t="str">
        <f t="shared" si="26"/>
        <v/>
      </c>
      <c r="C886" s="89"/>
      <c r="D886"/>
      <c r="E886"/>
      <c r="F886"/>
      <c r="G886"/>
      <c r="H886" s="110"/>
      <c r="I886"/>
      <c r="J886"/>
      <c r="K886"/>
      <c r="L886"/>
      <c r="M886"/>
      <c r="N886"/>
      <c r="O886"/>
      <c r="P886"/>
    </row>
    <row r="887" spans="1:16" x14ac:dyDescent="0.25">
      <c r="A887" s="136" t="str">
        <f t="shared" si="27"/>
        <v/>
      </c>
      <c r="B887" s="136" t="str">
        <f t="shared" si="26"/>
        <v/>
      </c>
      <c r="C887" s="89"/>
      <c r="D887"/>
      <c r="E887"/>
      <c r="F887"/>
      <c r="G887"/>
      <c r="H887" s="110"/>
      <c r="I887"/>
      <c r="J887"/>
      <c r="K887"/>
      <c r="L887"/>
      <c r="M887"/>
      <c r="N887"/>
      <c r="O887"/>
      <c r="P887"/>
    </row>
    <row r="888" spans="1:16" x14ac:dyDescent="0.25">
      <c r="A888" s="136" t="str">
        <f t="shared" si="27"/>
        <v/>
      </c>
      <c r="B888" s="136" t="str">
        <f t="shared" si="26"/>
        <v/>
      </c>
      <c r="C888" s="89"/>
      <c r="D888"/>
      <c r="E888"/>
      <c r="F888"/>
      <c r="G888"/>
      <c r="H888" s="110"/>
      <c r="I888"/>
      <c r="J888"/>
      <c r="K888"/>
      <c r="L888"/>
      <c r="M888"/>
      <c r="N888"/>
      <c r="O888"/>
      <c r="P888"/>
    </row>
    <row r="889" spans="1:16" x14ac:dyDescent="0.25">
      <c r="A889" s="136" t="str">
        <f t="shared" si="27"/>
        <v/>
      </c>
      <c r="B889" s="136" t="str">
        <f t="shared" si="26"/>
        <v/>
      </c>
      <c r="C889" s="89"/>
      <c r="D889"/>
      <c r="E889"/>
      <c r="F889"/>
      <c r="G889"/>
      <c r="H889" s="110"/>
      <c r="I889"/>
      <c r="J889"/>
      <c r="K889"/>
      <c r="L889"/>
      <c r="M889"/>
      <c r="N889"/>
      <c r="O889"/>
      <c r="P889"/>
    </row>
    <row r="890" spans="1:16" x14ac:dyDescent="0.25">
      <c r="A890" s="136" t="str">
        <f t="shared" si="27"/>
        <v/>
      </c>
      <c r="B890" s="136" t="str">
        <f t="shared" si="26"/>
        <v/>
      </c>
      <c r="C890" s="89"/>
      <c r="D890"/>
      <c r="E890"/>
      <c r="F890"/>
      <c r="G890"/>
      <c r="H890" s="110"/>
      <c r="I890"/>
      <c r="J890"/>
      <c r="K890"/>
      <c r="L890"/>
      <c r="M890"/>
      <c r="N890"/>
      <c r="O890"/>
      <c r="P890"/>
    </row>
    <row r="891" spans="1:16" x14ac:dyDescent="0.25">
      <c r="A891" s="136" t="str">
        <f t="shared" si="27"/>
        <v/>
      </c>
      <c r="B891" s="136" t="str">
        <f t="shared" si="26"/>
        <v/>
      </c>
      <c r="C891" s="89"/>
      <c r="D891"/>
      <c r="E891"/>
      <c r="F891"/>
      <c r="G891"/>
      <c r="H891" s="110"/>
      <c r="I891"/>
      <c r="J891"/>
      <c r="K891"/>
      <c r="L891"/>
      <c r="M891"/>
      <c r="N891"/>
      <c r="O891"/>
      <c r="P891"/>
    </row>
    <row r="892" spans="1:16" x14ac:dyDescent="0.25">
      <c r="A892" s="136" t="str">
        <f t="shared" si="27"/>
        <v/>
      </c>
      <c r="B892" s="136" t="str">
        <f t="shared" si="26"/>
        <v/>
      </c>
      <c r="C892" s="89"/>
      <c r="D892"/>
      <c r="E892"/>
      <c r="F892"/>
      <c r="G892"/>
      <c r="H892" s="110"/>
      <c r="I892"/>
      <c r="J892"/>
      <c r="K892"/>
      <c r="L892"/>
      <c r="M892"/>
      <c r="N892"/>
      <c r="O892"/>
      <c r="P892"/>
    </row>
    <row r="893" spans="1:16" x14ac:dyDescent="0.25">
      <c r="A893" s="136" t="str">
        <f t="shared" si="27"/>
        <v/>
      </c>
      <c r="B893" s="136" t="str">
        <f t="shared" si="26"/>
        <v/>
      </c>
      <c r="C893" s="89"/>
      <c r="D893"/>
      <c r="E893"/>
      <c r="F893"/>
      <c r="G893"/>
      <c r="H893" s="110"/>
      <c r="I893"/>
      <c r="J893"/>
      <c r="K893"/>
      <c r="L893"/>
      <c r="M893"/>
      <c r="N893"/>
      <c r="O893"/>
      <c r="P893"/>
    </row>
    <row r="894" spans="1:16" x14ac:dyDescent="0.25">
      <c r="A894" s="136" t="str">
        <f t="shared" si="27"/>
        <v/>
      </c>
      <c r="B894" s="136" t="str">
        <f t="shared" si="26"/>
        <v/>
      </c>
      <c r="C894" s="89"/>
      <c r="D894"/>
      <c r="E894"/>
      <c r="F894"/>
      <c r="G894"/>
      <c r="H894" s="110"/>
      <c r="I894"/>
      <c r="J894"/>
      <c r="K894"/>
      <c r="L894"/>
      <c r="M894"/>
      <c r="N894"/>
      <c r="O894"/>
      <c r="P894"/>
    </row>
    <row r="895" spans="1:16" x14ac:dyDescent="0.25">
      <c r="A895" s="136" t="str">
        <f t="shared" si="27"/>
        <v/>
      </c>
      <c r="B895" s="136" t="str">
        <f t="shared" si="26"/>
        <v/>
      </c>
      <c r="C895" s="89"/>
      <c r="D895"/>
      <c r="E895"/>
      <c r="F895"/>
      <c r="G895"/>
      <c r="H895" s="110"/>
      <c r="I895"/>
      <c r="J895"/>
      <c r="K895"/>
      <c r="L895"/>
      <c r="M895"/>
      <c r="N895"/>
      <c r="O895"/>
      <c r="P895"/>
    </row>
    <row r="896" spans="1:16" x14ac:dyDescent="0.25">
      <c r="A896" s="136" t="str">
        <f t="shared" si="27"/>
        <v/>
      </c>
      <c r="B896" s="136" t="str">
        <f t="shared" si="26"/>
        <v/>
      </c>
      <c r="C896" s="89"/>
      <c r="D896"/>
      <c r="E896"/>
      <c r="F896"/>
      <c r="G896"/>
      <c r="H896" s="110"/>
      <c r="I896"/>
      <c r="J896"/>
      <c r="K896"/>
      <c r="L896"/>
      <c r="M896"/>
      <c r="N896"/>
      <c r="O896"/>
      <c r="P896"/>
    </row>
    <row r="897" spans="1:16" x14ac:dyDescent="0.25">
      <c r="A897" s="136" t="str">
        <f t="shared" si="27"/>
        <v/>
      </c>
      <c r="B897" s="136" t="str">
        <f t="shared" si="26"/>
        <v/>
      </c>
      <c r="C897" s="89"/>
      <c r="D897"/>
      <c r="E897"/>
      <c r="F897"/>
      <c r="G897"/>
      <c r="H897" s="110"/>
      <c r="I897"/>
      <c r="J897"/>
      <c r="K897"/>
      <c r="L897"/>
      <c r="M897"/>
      <c r="N897"/>
      <c r="O897"/>
      <c r="P897"/>
    </row>
    <row r="898" spans="1:16" x14ac:dyDescent="0.25">
      <c r="A898" s="136" t="str">
        <f t="shared" si="27"/>
        <v/>
      </c>
      <c r="B898" s="136" t="str">
        <f t="shared" ref="B898:B961" si="28">D898&amp;F898</f>
        <v/>
      </c>
      <c r="C898" s="89"/>
      <c r="D898"/>
      <c r="E898"/>
      <c r="F898"/>
      <c r="G898"/>
      <c r="H898" s="110"/>
      <c r="I898"/>
      <c r="J898"/>
      <c r="K898"/>
      <c r="L898"/>
      <c r="M898"/>
      <c r="N898"/>
      <c r="O898"/>
      <c r="P898"/>
    </row>
    <row r="899" spans="1:16" x14ac:dyDescent="0.25">
      <c r="A899" s="136" t="str">
        <f t="shared" ref="A899:A962" si="29">IF(C899="","",A898+1)</f>
        <v/>
      </c>
      <c r="B899" s="136" t="str">
        <f t="shared" si="28"/>
        <v/>
      </c>
      <c r="C899" s="89"/>
      <c r="D899"/>
      <c r="E899"/>
      <c r="F899"/>
      <c r="G899"/>
      <c r="H899" s="110"/>
      <c r="I899"/>
      <c r="J899"/>
      <c r="K899"/>
      <c r="L899"/>
      <c r="M899"/>
      <c r="N899"/>
      <c r="O899"/>
      <c r="P899"/>
    </row>
    <row r="900" spans="1:16" x14ac:dyDescent="0.25">
      <c r="A900" s="136" t="str">
        <f t="shared" si="29"/>
        <v/>
      </c>
      <c r="B900" s="136" t="str">
        <f t="shared" si="28"/>
        <v/>
      </c>
      <c r="C900" s="89"/>
      <c r="D900"/>
      <c r="E900"/>
      <c r="F900"/>
      <c r="G900"/>
      <c r="H900" s="110"/>
      <c r="I900"/>
      <c r="J900"/>
      <c r="K900"/>
      <c r="L900"/>
      <c r="M900"/>
      <c r="N900"/>
      <c r="O900"/>
      <c r="P900"/>
    </row>
    <row r="901" spans="1:16" x14ac:dyDescent="0.25">
      <c r="A901" s="136" t="str">
        <f t="shared" si="29"/>
        <v/>
      </c>
      <c r="B901" s="136" t="str">
        <f t="shared" si="28"/>
        <v/>
      </c>
      <c r="C901" s="89"/>
      <c r="D901"/>
      <c r="E901"/>
      <c r="F901"/>
      <c r="G901"/>
      <c r="H901" s="110"/>
      <c r="I901"/>
      <c r="J901"/>
      <c r="K901"/>
      <c r="L901"/>
      <c r="M901"/>
      <c r="N901"/>
      <c r="O901"/>
      <c r="P901"/>
    </row>
    <row r="902" spans="1:16" x14ac:dyDescent="0.25">
      <c r="A902" s="136" t="str">
        <f t="shared" si="29"/>
        <v/>
      </c>
      <c r="B902" s="136" t="str">
        <f t="shared" si="28"/>
        <v/>
      </c>
      <c r="C902" s="89"/>
      <c r="D902"/>
      <c r="E902"/>
      <c r="F902"/>
      <c r="G902"/>
      <c r="H902" s="110"/>
      <c r="I902"/>
      <c r="J902"/>
      <c r="K902"/>
      <c r="L902"/>
      <c r="M902"/>
      <c r="N902"/>
      <c r="O902"/>
      <c r="P902"/>
    </row>
    <row r="903" spans="1:16" x14ac:dyDescent="0.25">
      <c r="A903" s="136" t="str">
        <f t="shared" si="29"/>
        <v/>
      </c>
      <c r="B903" s="136" t="str">
        <f t="shared" si="28"/>
        <v/>
      </c>
      <c r="C903" s="89"/>
      <c r="D903"/>
      <c r="E903"/>
      <c r="F903"/>
      <c r="G903"/>
      <c r="H903" s="110"/>
      <c r="I903"/>
      <c r="J903"/>
      <c r="K903"/>
      <c r="L903"/>
      <c r="M903"/>
      <c r="N903"/>
      <c r="O903"/>
      <c r="P903"/>
    </row>
    <row r="904" spans="1:16" x14ac:dyDescent="0.25">
      <c r="A904" s="136" t="str">
        <f t="shared" si="29"/>
        <v/>
      </c>
      <c r="B904" s="136" t="str">
        <f t="shared" si="28"/>
        <v/>
      </c>
      <c r="C904" s="89"/>
      <c r="D904"/>
      <c r="E904"/>
      <c r="F904"/>
      <c r="G904"/>
      <c r="H904" s="110"/>
      <c r="I904"/>
      <c r="J904"/>
      <c r="K904"/>
      <c r="L904"/>
      <c r="M904"/>
      <c r="N904"/>
      <c r="O904"/>
      <c r="P904"/>
    </row>
    <row r="905" spans="1:16" x14ac:dyDescent="0.25">
      <c r="A905" s="136" t="str">
        <f t="shared" si="29"/>
        <v/>
      </c>
      <c r="B905" s="136" t="str">
        <f t="shared" si="28"/>
        <v/>
      </c>
      <c r="C905" s="89"/>
      <c r="D905"/>
      <c r="E905"/>
      <c r="F905"/>
      <c r="G905"/>
      <c r="H905" s="110"/>
      <c r="I905"/>
      <c r="J905"/>
      <c r="K905"/>
      <c r="L905"/>
      <c r="M905"/>
      <c r="N905"/>
      <c r="O905"/>
      <c r="P905"/>
    </row>
    <row r="906" spans="1:16" x14ac:dyDescent="0.25">
      <c r="A906" s="136" t="str">
        <f t="shared" si="29"/>
        <v/>
      </c>
      <c r="B906" s="136" t="str">
        <f t="shared" si="28"/>
        <v/>
      </c>
      <c r="C906" s="89"/>
      <c r="D906"/>
      <c r="E906"/>
      <c r="F906"/>
      <c r="G906"/>
      <c r="H906" s="110"/>
      <c r="I906"/>
      <c r="J906"/>
      <c r="K906"/>
      <c r="L906"/>
      <c r="M906"/>
      <c r="N906"/>
      <c r="O906"/>
      <c r="P906"/>
    </row>
    <row r="907" spans="1:16" x14ac:dyDescent="0.25">
      <c r="A907" s="136" t="str">
        <f t="shared" si="29"/>
        <v/>
      </c>
      <c r="B907" s="136" t="str">
        <f t="shared" si="28"/>
        <v/>
      </c>
      <c r="C907" s="89"/>
      <c r="D907"/>
      <c r="E907"/>
      <c r="F907"/>
      <c r="G907"/>
      <c r="H907" s="110"/>
      <c r="I907"/>
      <c r="J907"/>
      <c r="K907"/>
      <c r="L907"/>
      <c r="M907"/>
      <c r="N907"/>
      <c r="O907"/>
      <c r="P907"/>
    </row>
    <row r="908" spans="1:16" x14ac:dyDescent="0.25">
      <c r="A908" s="136" t="str">
        <f t="shared" si="29"/>
        <v/>
      </c>
      <c r="B908" s="136" t="str">
        <f t="shared" si="28"/>
        <v/>
      </c>
      <c r="C908" s="89"/>
      <c r="D908"/>
      <c r="E908"/>
      <c r="F908"/>
      <c r="G908"/>
      <c r="H908" s="110"/>
      <c r="I908"/>
      <c r="J908"/>
      <c r="K908"/>
      <c r="L908"/>
      <c r="M908"/>
      <c r="N908"/>
      <c r="O908"/>
      <c r="P908"/>
    </row>
    <row r="909" spans="1:16" x14ac:dyDescent="0.25">
      <c r="A909" s="136" t="str">
        <f t="shared" si="29"/>
        <v/>
      </c>
      <c r="B909" s="136" t="str">
        <f t="shared" si="28"/>
        <v/>
      </c>
      <c r="C909" s="89"/>
      <c r="D909"/>
      <c r="E909"/>
      <c r="F909"/>
      <c r="G909"/>
      <c r="H909" s="110"/>
      <c r="I909"/>
      <c r="J909"/>
      <c r="K909"/>
      <c r="L909"/>
      <c r="M909"/>
      <c r="N909"/>
      <c r="O909"/>
      <c r="P909"/>
    </row>
    <row r="910" spans="1:16" x14ac:dyDescent="0.25">
      <c r="A910" s="136" t="str">
        <f t="shared" si="29"/>
        <v/>
      </c>
      <c r="B910" s="136" t="str">
        <f t="shared" si="28"/>
        <v/>
      </c>
      <c r="C910" s="89"/>
      <c r="D910"/>
      <c r="E910"/>
      <c r="F910"/>
      <c r="G910"/>
      <c r="H910" s="110"/>
      <c r="I910"/>
      <c r="J910"/>
      <c r="K910"/>
      <c r="L910"/>
      <c r="M910"/>
      <c r="N910"/>
      <c r="O910"/>
      <c r="P910"/>
    </row>
    <row r="911" spans="1:16" x14ac:dyDescent="0.25">
      <c r="A911" s="136" t="str">
        <f t="shared" si="29"/>
        <v/>
      </c>
      <c r="B911" s="136" t="str">
        <f t="shared" si="28"/>
        <v/>
      </c>
      <c r="C911" s="89"/>
      <c r="D911"/>
      <c r="E911"/>
      <c r="F911"/>
      <c r="G911"/>
      <c r="H911" s="110"/>
      <c r="I911"/>
      <c r="J911"/>
      <c r="K911"/>
      <c r="L911"/>
      <c r="M911"/>
      <c r="N911"/>
      <c r="O911"/>
      <c r="P911"/>
    </row>
    <row r="912" spans="1:16" x14ac:dyDescent="0.25">
      <c r="A912" s="136" t="str">
        <f t="shared" si="29"/>
        <v/>
      </c>
      <c r="B912" s="136" t="str">
        <f t="shared" si="28"/>
        <v/>
      </c>
      <c r="C912" s="89"/>
      <c r="D912"/>
      <c r="E912"/>
      <c r="F912"/>
      <c r="G912"/>
      <c r="H912" s="110"/>
      <c r="I912"/>
      <c r="J912"/>
      <c r="K912"/>
      <c r="L912"/>
      <c r="M912"/>
      <c r="N912"/>
      <c r="O912"/>
      <c r="P912"/>
    </row>
    <row r="913" spans="1:16" x14ac:dyDescent="0.25">
      <c r="A913" s="136" t="str">
        <f t="shared" si="29"/>
        <v/>
      </c>
      <c r="B913" s="136" t="str">
        <f t="shared" si="28"/>
        <v/>
      </c>
      <c r="C913" s="89"/>
      <c r="D913"/>
      <c r="E913"/>
      <c r="F913"/>
      <c r="G913"/>
      <c r="H913" s="110"/>
      <c r="I913"/>
      <c r="J913"/>
      <c r="K913"/>
      <c r="L913"/>
      <c r="M913"/>
      <c r="N913"/>
      <c r="O913"/>
      <c r="P913"/>
    </row>
    <row r="914" spans="1:16" x14ac:dyDescent="0.25">
      <c r="A914" s="136" t="str">
        <f t="shared" si="29"/>
        <v/>
      </c>
      <c r="B914" s="136" t="str">
        <f t="shared" si="28"/>
        <v/>
      </c>
      <c r="C914" s="89"/>
      <c r="D914"/>
      <c r="E914"/>
      <c r="F914"/>
      <c r="G914"/>
      <c r="H914" s="110"/>
      <c r="I914"/>
      <c r="J914"/>
      <c r="K914"/>
      <c r="L914"/>
      <c r="M914"/>
      <c r="N914"/>
      <c r="O914"/>
      <c r="P914"/>
    </row>
    <row r="915" spans="1:16" x14ac:dyDescent="0.25">
      <c r="A915" s="136" t="str">
        <f t="shared" si="29"/>
        <v/>
      </c>
      <c r="B915" s="136" t="str">
        <f t="shared" si="28"/>
        <v/>
      </c>
      <c r="C915" s="89"/>
      <c r="D915"/>
      <c r="E915"/>
      <c r="F915"/>
      <c r="G915"/>
      <c r="H915" s="110"/>
      <c r="I915"/>
      <c r="J915"/>
      <c r="K915"/>
      <c r="L915"/>
      <c r="M915"/>
      <c r="N915"/>
      <c r="O915"/>
      <c r="P915"/>
    </row>
    <row r="916" spans="1:16" x14ac:dyDescent="0.25">
      <c r="A916" s="136" t="str">
        <f t="shared" si="29"/>
        <v/>
      </c>
      <c r="B916" s="136" t="str">
        <f t="shared" si="28"/>
        <v/>
      </c>
      <c r="C916" s="89"/>
      <c r="D916"/>
      <c r="E916"/>
      <c r="F916"/>
      <c r="G916"/>
      <c r="H916" s="110"/>
      <c r="I916"/>
      <c r="J916"/>
      <c r="K916"/>
      <c r="L916"/>
      <c r="M916"/>
      <c r="N916"/>
      <c r="O916"/>
      <c r="P916"/>
    </row>
    <row r="917" spans="1:16" x14ac:dyDescent="0.25">
      <c r="A917" s="136" t="str">
        <f t="shared" si="29"/>
        <v/>
      </c>
      <c r="B917" s="136" t="str">
        <f t="shared" si="28"/>
        <v/>
      </c>
      <c r="C917" s="89"/>
      <c r="D917"/>
      <c r="E917"/>
      <c r="F917"/>
      <c r="G917"/>
      <c r="H917" s="110"/>
      <c r="I917"/>
      <c r="J917"/>
      <c r="K917"/>
      <c r="L917"/>
      <c r="M917"/>
      <c r="N917"/>
      <c r="O917"/>
      <c r="P917"/>
    </row>
    <row r="918" spans="1:16" x14ac:dyDescent="0.25">
      <c r="A918" s="136" t="str">
        <f t="shared" si="29"/>
        <v/>
      </c>
      <c r="B918" s="136" t="str">
        <f t="shared" si="28"/>
        <v/>
      </c>
      <c r="C918" s="89"/>
      <c r="D918"/>
      <c r="E918"/>
      <c r="F918"/>
      <c r="G918"/>
      <c r="H918" s="110"/>
      <c r="I918"/>
      <c r="J918"/>
      <c r="K918"/>
      <c r="L918"/>
      <c r="M918"/>
      <c r="N918"/>
      <c r="O918"/>
      <c r="P918"/>
    </row>
    <row r="919" spans="1:16" x14ac:dyDescent="0.25">
      <c r="A919" s="136" t="str">
        <f t="shared" si="29"/>
        <v/>
      </c>
      <c r="B919" s="136" t="str">
        <f t="shared" si="28"/>
        <v/>
      </c>
      <c r="C919" s="89"/>
      <c r="D919"/>
      <c r="E919"/>
      <c r="F919"/>
      <c r="G919"/>
      <c r="H919" s="110"/>
      <c r="I919"/>
      <c r="J919"/>
      <c r="K919"/>
      <c r="L919"/>
      <c r="M919"/>
      <c r="N919"/>
      <c r="O919"/>
      <c r="P919"/>
    </row>
    <row r="920" spans="1:16" x14ac:dyDescent="0.25">
      <c r="A920" s="136" t="str">
        <f t="shared" si="29"/>
        <v/>
      </c>
      <c r="B920" s="136" t="str">
        <f t="shared" si="28"/>
        <v/>
      </c>
      <c r="C920" s="89"/>
      <c r="D920"/>
      <c r="E920"/>
      <c r="F920"/>
      <c r="G920"/>
      <c r="H920" s="110"/>
      <c r="I920"/>
      <c r="J920"/>
      <c r="K920"/>
      <c r="L920"/>
      <c r="M920"/>
      <c r="N920"/>
      <c r="O920"/>
      <c r="P920"/>
    </row>
    <row r="921" spans="1:16" x14ac:dyDescent="0.25">
      <c r="A921" s="136" t="str">
        <f t="shared" si="29"/>
        <v/>
      </c>
      <c r="B921" s="136" t="str">
        <f t="shared" si="28"/>
        <v/>
      </c>
      <c r="C921" s="89"/>
      <c r="D921"/>
      <c r="E921"/>
      <c r="F921"/>
      <c r="G921"/>
      <c r="H921" s="110"/>
      <c r="I921"/>
      <c r="J921"/>
      <c r="K921"/>
      <c r="L921"/>
      <c r="M921"/>
      <c r="N921"/>
      <c r="O921"/>
      <c r="P921"/>
    </row>
    <row r="922" spans="1:16" x14ac:dyDescent="0.25">
      <c r="A922" s="136" t="str">
        <f t="shared" si="29"/>
        <v/>
      </c>
      <c r="B922" s="136" t="str">
        <f t="shared" si="28"/>
        <v/>
      </c>
      <c r="C922" s="89"/>
      <c r="D922"/>
      <c r="E922"/>
      <c r="F922"/>
      <c r="G922"/>
      <c r="H922" s="110"/>
      <c r="I922"/>
      <c r="J922"/>
      <c r="K922"/>
      <c r="L922"/>
      <c r="M922"/>
      <c r="N922"/>
      <c r="O922"/>
      <c r="P922"/>
    </row>
    <row r="923" spans="1:16" x14ac:dyDescent="0.25">
      <c r="A923" s="136" t="str">
        <f t="shared" si="29"/>
        <v/>
      </c>
      <c r="B923" s="136" t="str">
        <f t="shared" si="28"/>
        <v/>
      </c>
      <c r="C923" s="89"/>
      <c r="D923"/>
      <c r="E923"/>
      <c r="F923"/>
      <c r="G923"/>
      <c r="H923" s="110"/>
      <c r="I923"/>
      <c r="J923"/>
      <c r="K923"/>
      <c r="L923"/>
      <c r="M923"/>
      <c r="N923"/>
      <c r="O923"/>
      <c r="P923"/>
    </row>
    <row r="924" spans="1:16" x14ac:dyDescent="0.25">
      <c r="A924" s="136" t="str">
        <f t="shared" si="29"/>
        <v/>
      </c>
      <c r="B924" s="136" t="str">
        <f t="shared" si="28"/>
        <v/>
      </c>
      <c r="C924" s="89"/>
      <c r="D924"/>
      <c r="E924"/>
      <c r="F924"/>
      <c r="G924"/>
      <c r="H924" s="110"/>
      <c r="I924"/>
      <c r="J924"/>
      <c r="K924"/>
      <c r="L924"/>
      <c r="M924"/>
      <c r="N924"/>
      <c r="O924"/>
      <c r="P924"/>
    </row>
    <row r="925" spans="1:16" x14ac:dyDescent="0.25">
      <c r="A925" s="136" t="str">
        <f t="shared" si="29"/>
        <v/>
      </c>
      <c r="B925" s="136" t="str">
        <f t="shared" si="28"/>
        <v/>
      </c>
      <c r="C925" s="89"/>
      <c r="D925"/>
      <c r="E925"/>
      <c r="F925"/>
      <c r="G925"/>
      <c r="H925" s="110"/>
      <c r="I925"/>
      <c r="J925"/>
      <c r="K925"/>
      <c r="L925"/>
      <c r="M925"/>
      <c r="N925"/>
      <c r="O925"/>
      <c r="P925"/>
    </row>
    <row r="926" spans="1:16" x14ac:dyDescent="0.25">
      <c r="A926" s="136" t="str">
        <f t="shared" si="29"/>
        <v/>
      </c>
      <c r="B926" s="136" t="str">
        <f t="shared" si="28"/>
        <v/>
      </c>
      <c r="C926" s="89"/>
      <c r="D926"/>
      <c r="E926"/>
      <c r="F926"/>
      <c r="G926"/>
      <c r="H926" s="110"/>
      <c r="I926"/>
      <c r="J926"/>
      <c r="K926"/>
      <c r="L926"/>
      <c r="M926"/>
      <c r="N926"/>
      <c r="O926"/>
      <c r="P926"/>
    </row>
    <row r="927" spans="1:16" x14ac:dyDescent="0.25">
      <c r="A927" s="136" t="str">
        <f t="shared" si="29"/>
        <v/>
      </c>
      <c r="B927" s="136" t="str">
        <f t="shared" si="28"/>
        <v/>
      </c>
      <c r="C927" s="89"/>
      <c r="D927"/>
      <c r="E927"/>
      <c r="F927"/>
      <c r="G927"/>
      <c r="H927" s="110"/>
      <c r="I927"/>
      <c r="J927"/>
      <c r="K927"/>
      <c r="L927"/>
      <c r="M927"/>
      <c r="N927"/>
      <c r="O927"/>
      <c r="P927"/>
    </row>
    <row r="928" spans="1:16" x14ac:dyDescent="0.25">
      <c r="A928" s="136" t="str">
        <f t="shared" si="29"/>
        <v/>
      </c>
      <c r="B928" s="136" t="str">
        <f t="shared" si="28"/>
        <v/>
      </c>
      <c r="C928" s="89"/>
      <c r="D928"/>
      <c r="E928"/>
      <c r="F928"/>
      <c r="G928"/>
      <c r="H928" s="110"/>
      <c r="I928"/>
      <c r="J928"/>
      <c r="K928"/>
      <c r="L928"/>
      <c r="M928"/>
      <c r="N928"/>
      <c r="O928"/>
      <c r="P928"/>
    </row>
    <row r="929" spans="1:16" x14ac:dyDescent="0.25">
      <c r="A929" s="136" t="str">
        <f t="shared" si="29"/>
        <v/>
      </c>
      <c r="B929" s="136" t="str">
        <f t="shared" si="28"/>
        <v/>
      </c>
      <c r="C929" s="89"/>
      <c r="D929"/>
      <c r="E929"/>
      <c r="F929"/>
      <c r="G929"/>
      <c r="H929" s="110"/>
      <c r="I929"/>
      <c r="J929"/>
      <c r="K929"/>
      <c r="L929"/>
      <c r="M929"/>
      <c r="N929"/>
      <c r="O929"/>
      <c r="P929"/>
    </row>
    <row r="930" spans="1:16" x14ac:dyDescent="0.25">
      <c r="A930" s="136" t="str">
        <f t="shared" si="29"/>
        <v/>
      </c>
      <c r="B930" s="136" t="str">
        <f t="shared" si="28"/>
        <v/>
      </c>
      <c r="C930" s="89"/>
      <c r="D930"/>
      <c r="E930"/>
      <c r="F930"/>
      <c r="G930"/>
      <c r="H930" s="110"/>
      <c r="I930"/>
      <c r="J930"/>
      <c r="K930"/>
      <c r="L930"/>
      <c r="M930"/>
      <c r="N930"/>
      <c r="O930"/>
      <c r="P930"/>
    </row>
    <row r="931" spans="1:16" x14ac:dyDescent="0.25">
      <c r="A931" s="136" t="str">
        <f t="shared" si="29"/>
        <v/>
      </c>
      <c r="B931" s="136" t="str">
        <f t="shared" si="28"/>
        <v/>
      </c>
      <c r="C931" s="89"/>
      <c r="D931"/>
      <c r="E931"/>
      <c r="F931"/>
      <c r="G931"/>
      <c r="H931" s="110"/>
      <c r="I931"/>
      <c r="J931"/>
      <c r="K931"/>
      <c r="L931"/>
      <c r="M931"/>
      <c r="N931"/>
      <c r="O931"/>
      <c r="P931"/>
    </row>
    <row r="932" spans="1:16" x14ac:dyDescent="0.25">
      <c r="A932" s="136" t="str">
        <f t="shared" si="29"/>
        <v/>
      </c>
      <c r="B932" s="136" t="str">
        <f t="shared" si="28"/>
        <v/>
      </c>
      <c r="C932" s="89"/>
      <c r="D932"/>
      <c r="E932"/>
      <c r="F932"/>
      <c r="G932"/>
      <c r="H932" s="110"/>
      <c r="I932"/>
      <c r="J932"/>
      <c r="K932"/>
      <c r="L932"/>
      <c r="M932"/>
      <c r="N932"/>
      <c r="O932"/>
      <c r="P932"/>
    </row>
    <row r="933" spans="1:16" x14ac:dyDescent="0.25">
      <c r="A933" s="136" t="str">
        <f t="shared" si="29"/>
        <v/>
      </c>
      <c r="B933" s="136" t="str">
        <f t="shared" si="28"/>
        <v/>
      </c>
      <c r="C933" s="89"/>
      <c r="D933"/>
      <c r="E933"/>
      <c r="F933"/>
      <c r="G933"/>
      <c r="H933" s="110"/>
      <c r="I933"/>
      <c r="J933"/>
      <c r="K933"/>
      <c r="L933"/>
      <c r="M933"/>
      <c r="N933"/>
      <c r="O933"/>
      <c r="P933"/>
    </row>
    <row r="934" spans="1:16" x14ac:dyDescent="0.25">
      <c r="A934" s="136" t="str">
        <f t="shared" si="29"/>
        <v/>
      </c>
      <c r="B934" s="136" t="str">
        <f t="shared" si="28"/>
        <v/>
      </c>
      <c r="C934" s="89"/>
      <c r="D934"/>
      <c r="E934"/>
      <c r="F934"/>
      <c r="G934"/>
      <c r="H934" s="110"/>
      <c r="I934"/>
      <c r="J934"/>
      <c r="K934"/>
      <c r="L934"/>
      <c r="M934"/>
      <c r="N934"/>
      <c r="O934"/>
      <c r="P934"/>
    </row>
    <row r="935" spans="1:16" x14ac:dyDescent="0.25">
      <c r="A935" s="136" t="str">
        <f t="shared" si="29"/>
        <v/>
      </c>
      <c r="B935" s="136" t="str">
        <f t="shared" si="28"/>
        <v/>
      </c>
      <c r="C935" s="89"/>
      <c r="D935"/>
      <c r="E935"/>
      <c r="F935"/>
      <c r="G935"/>
      <c r="H935" s="110"/>
      <c r="I935"/>
      <c r="J935"/>
      <c r="K935"/>
      <c r="L935"/>
      <c r="M935"/>
      <c r="N935"/>
      <c r="O935"/>
      <c r="P935"/>
    </row>
    <row r="936" spans="1:16" x14ac:dyDescent="0.25">
      <c r="A936" s="136" t="str">
        <f t="shared" si="29"/>
        <v/>
      </c>
      <c r="B936" s="136" t="str">
        <f t="shared" si="28"/>
        <v/>
      </c>
      <c r="C936" s="89"/>
      <c r="D936"/>
      <c r="E936"/>
      <c r="F936"/>
      <c r="G936"/>
      <c r="H936" s="110"/>
      <c r="I936"/>
      <c r="J936"/>
      <c r="K936"/>
      <c r="L936"/>
      <c r="M936"/>
      <c r="N936"/>
      <c r="O936"/>
      <c r="P936"/>
    </row>
    <row r="937" spans="1:16" x14ac:dyDescent="0.25">
      <c r="A937" s="136" t="str">
        <f t="shared" si="29"/>
        <v/>
      </c>
      <c r="B937" s="136" t="str">
        <f t="shared" si="28"/>
        <v/>
      </c>
      <c r="C937" s="89"/>
      <c r="D937"/>
      <c r="E937"/>
      <c r="F937"/>
      <c r="G937"/>
      <c r="H937" s="110"/>
      <c r="I937"/>
      <c r="J937"/>
      <c r="K937"/>
      <c r="L937"/>
      <c r="M937"/>
      <c r="N937"/>
      <c r="O937"/>
      <c r="P937"/>
    </row>
    <row r="938" spans="1:16" x14ac:dyDescent="0.25">
      <c r="A938" s="136" t="str">
        <f t="shared" si="29"/>
        <v/>
      </c>
      <c r="B938" s="136" t="str">
        <f t="shared" si="28"/>
        <v/>
      </c>
      <c r="C938" s="89"/>
      <c r="D938"/>
      <c r="E938"/>
      <c r="F938"/>
      <c r="G938"/>
      <c r="H938" s="110"/>
      <c r="I938"/>
      <c r="J938"/>
      <c r="K938"/>
      <c r="L938"/>
      <c r="M938"/>
      <c r="N938"/>
      <c r="O938"/>
      <c r="P938"/>
    </row>
    <row r="939" spans="1:16" x14ac:dyDescent="0.25">
      <c r="A939" s="136" t="str">
        <f t="shared" si="29"/>
        <v/>
      </c>
      <c r="B939" s="136" t="str">
        <f t="shared" si="28"/>
        <v/>
      </c>
      <c r="C939" s="89"/>
      <c r="D939"/>
      <c r="E939"/>
      <c r="F939"/>
      <c r="G939"/>
      <c r="H939" s="110"/>
      <c r="I939"/>
      <c r="J939"/>
      <c r="K939"/>
      <c r="L939"/>
      <c r="M939"/>
      <c r="N939"/>
      <c r="O939"/>
      <c r="P939"/>
    </row>
    <row r="940" spans="1:16" x14ac:dyDescent="0.25">
      <c r="A940" s="136" t="str">
        <f t="shared" si="29"/>
        <v/>
      </c>
      <c r="B940" s="136" t="str">
        <f t="shared" si="28"/>
        <v/>
      </c>
      <c r="C940" s="89"/>
      <c r="D940"/>
      <c r="E940"/>
      <c r="F940"/>
      <c r="G940"/>
      <c r="H940" s="110"/>
      <c r="I940"/>
      <c r="J940"/>
      <c r="K940"/>
      <c r="L940"/>
      <c r="M940"/>
      <c r="N940"/>
      <c r="O940"/>
      <c r="P940"/>
    </row>
    <row r="941" spans="1:16" x14ac:dyDescent="0.25">
      <c r="A941" s="136" t="str">
        <f t="shared" si="29"/>
        <v/>
      </c>
      <c r="B941" s="136" t="str">
        <f t="shared" si="28"/>
        <v/>
      </c>
      <c r="C941" s="89"/>
      <c r="D941"/>
      <c r="E941"/>
      <c r="F941"/>
      <c r="G941"/>
      <c r="H941" s="110"/>
      <c r="I941"/>
      <c r="J941"/>
      <c r="K941"/>
      <c r="L941"/>
      <c r="M941"/>
      <c r="N941"/>
      <c r="O941"/>
      <c r="P941"/>
    </row>
    <row r="942" spans="1:16" x14ac:dyDescent="0.25">
      <c r="A942" s="136" t="str">
        <f t="shared" si="29"/>
        <v/>
      </c>
      <c r="B942" s="136" t="str">
        <f t="shared" si="28"/>
        <v/>
      </c>
      <c r="C942" s="89"/>
      <c r="D942"/>
      <c r="E942"/>
      <c r="F942"/>
      <c r="G942"/>
      <c r="H942" s="110"/>
      <c r="I942"/>
      <c r="J942"/>
      <c r="K942"/>
      <c r="L942"/>
      <c r="M942"/>
      <c r="N942"/>
      <c r="O942"/>
      <c r="P942"/>
    </row>
    <row r="943" spans="1:16" x14ac:dyDescent="0.25">
      <c r="A943" s="136" t="str">
        <f t="shared" si="29"/>
        <v/>
      </c>
      <c r="B943" s="136" t="str">
        <f t="shared" si="28"/>
        <v/>
      </c>
      <c r="C943" s="89"/>
      <c r="D943"/>
      <c r="E943"/>
      <c r="F943"/>
      <c r="G943"/>
      <c r="H943" s="110"/>
      <c r="I943"/>
      <c r="J943"/>
      <c r="K943"/>
      <c r="L943"/>
      <c r="M943"/>
      <c r="N943"/>
      <c r="O943"/>
      <c r="P943"/>
    </row>
    <row r="944" spans="1:16" x14ac:dyDescent="0.25">
      <c r="A944" s="136" t="str">
        <f t="shared" si="29"/>
        <v/>
      </c>
      <c r="B944" s="136" t="str">
        <f t="shared" si="28"/>
        <v/>
      </c>
      <c r="C944" s="89"/>
      <c r="D944"/>
      <c r="E944"/>
      <c r="F944"/>
      <c r="G944"/>
      <c r="H944" s="110"/>
      <c r="I944"/>
      <c r="J944"/>
      <c r="K944"/>
      <c r="L944"/>
      <c r="M944"/>
      <c r="N944"/>
      <c r="O944"/>
      <c r="P944"/>
    </row>
    <row r="945" spans="1:16" x14ac:dyDescent="0.25">
      <c r="A945" s="136" t="str">
        <f t="shared" si="29"/>
        <v/>
      </c>
      <c r="B945" s="136" t="str">
        <f t="shared" si="28"/>
        <v/>
      </c>
      <c r="C945" s="89"/>
      <c r="D945"/>
      <c r="E945"/>
      <c r="F945"/>
      <c r="G945"/>
      <c r="H945" s="110"/>
      <c r="I945"/>
      <c r="J945"/>
      <c r="K945"/>
      <c r="L945"/>
      <c r="M945"/>
      <c r="N945"/>
      <c r="O945"/>
      <c r="P945"/>
    </row>
    <row r="946" spans="1:16" x14ac:dyDescent="0.25">
      <c r="A946" s="136" t="str">
        <f t="shared" si="29"/>
        <v/>
      </c>
      <c r="B946" s="136" t="str">
        <f t="shared" si="28"/>
        <v/>
      </c>
      <c r="C946" s="89"/>
      <c r="D946"/>
      <c r="E946"/>
      <c r="F946"/>
      <c r="G946"/>
      <c r="H946" s="110"/>
      <c r="I946"/>
      <c r="J946"/>
      <c r="K946"/>
      <c r="L946"/>
      <c r="M946"/>
      <c r="N946"/>
      <c r="O946"/>
      <c r="P946"/>
    </row>
    <row r="947" spans="1:16" x14ac:dyDescent="0.25">
      <c r="A947" s="136" t="str">
        <f t="shared" si="29"/>
        <v/>
      </c>
      <c r="B947" s="136" t="str">
        <f t="shared" si="28"/>
        <v/>
      </c>
      <c r="C947" s="89"/>
      <c r="D947"/>
      <c r="E947"/>
      <c r="F947"/>
      <c r="G947"/>
      <c r="H947" s="110"/>
      <c r="I947"/>
      <c r="J947"/>
      <c r="K947"/>
      <c r="L947"/>
      <c r="M947"/>
      <c r="N947"/>
      <c r="O947"/>
      <c r="P947"/>
    </row>
    <row r="948" spans="1:16" x14ac:dyDescent="0.25">
      <c r="A948" s="136" t="str">
        <f t="shared" si="29"/>
        <v/>
      </c>
      <c r="B948" s="136" t="str">
        <f t="shared" si="28"/>
        <v/>
      </c>
      <c r="C948" s="89"/>
      <c r="D948"/>
      <c r="E948"/>
      <c r="F948"/>
      <c r="G948"/>
      <c r="H948" s="110"/>
      <c r="I948"/>
      <c r="J948"/>
      <c r="K948"/>
      <c r="L948"/>
      <c r="M948"/>
      <c r="N948"/>
      <c r="O948"/>
      <c r="P948"/>
    </row>
    <row r="949" spans="1:16" x14ac:dyDescent="0.25">
      <c r="A949" s="136" t="str">
        <f t="shared" si="29"/>
        <v/>
      </c>
      <c r="B949" s="136" t="str">
        <f t="shared" si="28"/>
        <v/>
      </c>
      <c r="C949" s="89"/>
      <c r="D949"/>
      <c r="E949"/>
      <c r="F949"/>
      <c r="G949"/>
      <c r="H949" s="110"/>
      <c r="I949"/>
      <c r="J949"/>
      <c r="K949"/>
      <c r="L949"/>
      <c r="M949"/>
      <c r="N949"/>
      <c r="O949"/>
      <c r="P949"/>
    </row>
    <row r="950" spans="1:16" x14ac:dyDescent="0.25">
      <c r="A950" s="136" t="str">
        <f t="shared" si="29"/>
        <v/>
      </c>
      <c r="B950" s="136" t="str">
        <f t="shared" si="28"/>
        <v/>
      </c>
      <c r="C950" s="89"/>
      <c r="D950"/>
      <c r="E950"/>
      <c r="F950"/>
      <c r="G950"/>
      <c r="H950" s="110"/>
      <c r="I950"/>
      <c r="J950"/>
      <c r="K950"/>
      <c r="L950"/>
      <c r="M950"/>
      <c r="N950"/>
      <c r="O950"/>
      <c r="P950"/>
    </row>
    <row r="951" spans="1:16" x14ac:dyDescent="0.25">
      <c r="A951" s="136" t="str">
        <f t="shared" si="29"/>
        <v/>
      </c>
      <c r="B951" s="136" t="str">
        <f t="shared" si="28"/>
        <v/>
      </c>
      <c r="C951" s="89"/>
      <c r="D951"/>
      <c r="E951"/>
      <c r="F951"/>
      <c r="G951"/>
      <c r="H951" s="110"/>
      <c r="I951"/>
      <c r="J951"/>
      <c r="K951"/>
      <c r="L951"/>
      <c r="M951"/>
      <c r="N951"/>
      <c r="O951"/>
      <c r="P951"/>
    </row>
    <row r="952" spans="1:16" x14ac:dyDescent="0.25">
      <c r="A952" s="136" t="str">
        <f t="shared" si="29"/>
        <v/>
      </c>
      <c r="B952" s="136" t="str">
        <f t="shared" si="28"/>
        <v/>
      </c>
      <c r="C952" s="89"/>
      <c r="D952"/>
      <c r="E952"/>
      <c r="F952"/>
      <c r="G952"/>
      <c r="H952" s="110"/>
      <c r="I952"/>
      <c r="J952"/>
      <c r="K952"/>
      <c r="L952"/>
      <c r="M952"/>
      <c r="N952"/>
      <c r="O952"/>
      <c r="P952"/>
    </row>
    <row r="953" spans="1:16" x14ac:dyDescent="0.25">
      <c r="A953" s="136" t="str">
        <f t="shared" si="29"/>
        <v/>
      </c>
      <c r="B953" s="136" t="str">
        <f t="shared" si="28"/>
        <v/>
      </c>
      <c r="C953" s="89"/>
      <c r="D953"/>
      <c r="E953"/>
      <c r="F953"/>
      <c r="G953"/>
      <c r="H953" s="110"/>
      <c r="I953"/>
      <c r="J953"/>
      <c r="K953"/>
      <c r="L953"/>
      <c r="M953"/>
      <c r="N953"/>
      <c r="O953"/>
      <c r="P953"/>
    </row>
    <row r="954" spans="1:16" x14ac:dyDescent="0.25">
      <c r="A954" s="136" t="str">
        <f t="shared" si="29"/>
        <v/>
      </c>
      <c r="B954" s="136" t="str">
        <f t="shared" si="28"/>
        <v/>
      </c>
      <c r="C954" s="89"/>
      <c r="D954"/>
      <c r="E954"/>
      <c r="F954"/>
      <c r="G954"/>
      <c r="H954" s="110"/>
      <c r="I954"/>
      <c r="J954"/>
      <c r="K954"/>
      <c r="L954"/>
      <c r="M954"/>
      <c r="N954"/>
      <c r="O954"/>
      <c r="P954"/>
    </row>
    <row r="955" spans="1:16" x14ac:dyDescent="0.25">
      <c r="A955" s="136" t="str">
        <f t="shared" si="29"/>
        <v/>
      </c>
      <c r="B955" s="136" t="str">
        <f t="shared" si="28"/>
        <v/>
      </c>
      <c r="C955" s="89"/>
      <c r="D955"/>
      <c r="E955"/>
      <c r="F955"/>
      <c r="G955"/>
      <c r="H955" s="110"/>
      <c r="I955"/>
      <c r="J955"/>
      <c r="K955"/>
      <c r="L955"/>
      <c r="M955"/>
      <c r="N955"/>
      <c r="O955"/>
      <c r="P955"/>
    </row>
    <row r="956" spans="1:16" x14ac:dyDescent="0.25">
      <c r="A956" s="136" t="str">
        <f t="shared" si="29"/>
        <v/>
      </c>
      <c r="B956" s="136" t="str">
        <f t="shared" si="28"/>
        <v/>
      </c>
      <c r="C956" s="89"/>
      <c r="D956"/>
      <c r="E956"/>
      <c r="F956"/>
      <c r="G956"/>
      <c r="H956" s="110"/>
      <c r="I956"/>
      <c r="J956"/>
      <c r="K956"/>
      <c r="L956"/>
      <c r="M956"/>
      <c r="N956"/>
      <c r="O956"/>
      <c r="P956"/>
    </row>
    <row r="957" spans="1:16" x14ac:dyDescent="0.25">
      <c r="A957" s="136" t="str">
        <f t="shared" si="29"/>
        <v/>
      </c>
      <c r="B957" s="136" t="str">
        <f t="shared" si="28"/>
        <v/>
      </c>
      <c r="C957" s="89"/>
      <c r="D957"/>
      <c r="E957"/>
      <c r="F957"/>
      <c r="G957"/>
      <c r="H957" s="110"/>
      <c r="I957"/>
      <c r="J957"/>
      <c r="K957"/>
      <c r="L957"/>
      <c r="M957"/>
      <c r="N957"/>
      <c r="O957"/>
      <c r="P957"/>
    </row>
    <row r="958" spans="1:16" x14ac:dyDescent="0.25">
      <c r="A958" s="136" t="str">
        <f t="shared" si="29"/>
        <v/>
      </c>
      <c r="B958" s="136" t="str">
        <f t="shared" si="28"/>
        <v/>
      </c>
      <c r="C958" s="89"/>
      <c r="D958"/>
      <c r="E958"/>
      <c r="F958"/>
      <c r="G958"/>
      <c r="H958" s="110"/>
      <c r="I958"/>
      <c r="J958"/>
      <c r="K958"/>
      <c r="L958"/>
      <c r="M958"/>
      <c r="N958"/>
      <c r="O958"/>
      <c r="P958"/>
    </row>
    <row r="959" spans="1:16" x14ac:dyDescent="0.25">
      <c r="A959" s="136" t="str">
        <f t="shared" si="29"/>
        <v/>
      </c>
      <c r="B959" s="136" t="str">
        <f t="shared" si="28"/>
        <v/>
      </c>
      <c r="C959" s="89"/>
      <c r="D959"/>
      <c r="E959"/>
      <c r="F959"/>
      <c r="G959"/>
      <c r="H959" s="110"/>
      <c r="I959"/>
      <c r="J959"/>
      <c r="K959"/>
      <c r="L959"/>
      <c r="M959"/>
      <c r="N959"/>
      <c r="O959"/>
      <c r="P959"/>
    </row>
    <row r="960" spans="1:16" x14ac:dyDescent="0.25">
      <c r="A960" s="136" t="str">
        <f t="shared" si="29"/>
        <v/>
      </c>
      <c r="B960" s="136" t="str">
        <f t="shared" si="28"/>
        <v/>
      </c>
      <c r="C960" s="89"/>
      <c r="D960"/>
      <c r="E960"/>
      <c r="F960"/>
      <c r="G960"/>
      <c r="H960" s="110"/>
      <c r="I960"/>
      <c r="J960"/>
      <c r="K960"/>
      <c r="L960"/>
      <c r="M960"/>
      <c r="N960"/>
      <c r="O960"/>
      <c r="P960"/>
    </row>
    <row r="961" spans="1:16" x14ac:dyDescent="0.25">
      <c r="A961" s="136" t="str">
        <f t="shared" si="29"/>
        <v/>
      </c>
      <c r="B961" s="136" t="str">
        <f t="shared" si="28"/>
        <v/>
      </c>
      <c r="C961" s="89"/>
      <c r="D961"/>
      <c r="E961"/>
      <c r="F961"/>
      <c r="G961"/>
      <c r="H961" s="110"/>
      <c r="I961"/>
      <c r="J961"/>
      <c r="K961"/>
      <c r="L961"/>
      <c r="M961"/>
      <c r="N961"/>
      <c r="O961"/>
      <c r="P961"/>
    </row>
    <row r="962" spans="1:16" x14ac:dyDescent="0.25">
      <c r="A962" s="136" t="str">
        <f t="shared" si="29"/>
        <v/>
      </c>
      <c r="B962" s="136" t="str">
        <f t="shared" ref="B962:B1025" si="30">D962&amp;F962</f>
        <v/>
      </c>
      <c r="C962" s="89"/>
      <c r="D962"/>
      <c r="E962"/>
      <c r="F962"/>
      <c r="G962"/>
      <c r="H962" s="110"/>
      <c r="I962"/>
      <c r="J962"/>
      <c r="K962"/>
      <c r="L962"/>
      <c r="M962"/>
      <c r="N962"/>
      <c r="O962"/>
      <c r="P962"/>
    </row>
    <row r="963" spans="1:16" x14ac:dyDescent="0.25">
      <c r="A963" s="136" t="str">
        <f t="shared" ref="A963:A1026" si="31">IF(C963="","",A962+1)</f>
        <v/>
      </c>
      <c r="B963" s="136" t="str">
        <f t="shared" si="30"/>
        <v/>
      </c>
      <c r="C963" s="89"/>
      <c r="D963"/>
      <c r="E963"/>
      <c r="F963"/>
      <c r="G963"/>
      <c r="H963" s="110"/>
      <c r="I963"/>
      <c r="J963"/>
      <c r="K963"/>
      <c r="L963"/>
      <c r="M963"/>
      <c r="N963"/>
      <c r="O963"/>
      <c r="P963"/>
    </row>
    <row r="964" spans="1:16" x14ac:dyDescent="0.25">
      <c r="A964" s="136" t="str">
        <f t="shared" si="31"/>
        <v/>
      </c>
      <c r="B964" s="136" t="str">
        <f t="shared" si="30"/>
        <v/>
      </c>
      <c r="C964" s="89"/>
      <c r="D964"/>
      <c r="E964"/>
      <c r="F964"/>
      <c r="G964"/>
      <c r="H964" s="110"/>
      <c r="I964"/>
      <c r="J964"/>
      <c r="K964"/>
      <c r="L964"/>
      <c r="M964"/>
      <c r="N964"/>
      <c r="O964"/>
      <c r="P964"/>
    </row>
    <row r="965" spans="1:16" x14ac:dyDescent="0.25">
      <c r="A965" s="136" t="str">
        <f t="shared" si="31"/>
        <v/>
      </c>
      <c r="B965" s="136" t="str">
        <f t="shared" si="30"/>
        <v/>
      </c>
      <c r="C965" s="89"/>
      <c r="D965"/>
      <c r="E965"/>
      <c r="F965"/>
      <c r="G965"/>
      <c r="H965" s="110"/>
      <c r="I965"/>
      <c r="J965"/>
      <c r="K965"/>
      <c r="L965"/>
      <c r="M965"/>
      <c r="N965"/>
      <c r="O965"/>
      <c r="P965"/>
    </row>
    <row r="966" spans="1:16" x14ac:dyDescent="0.25">
      <c r="A966" s="136" t="str">
        <f t="shared" si="31"/>
        <v/>
      </c>
      <c r="B966" s="136" t="str">
        <f t="shared" si="30"/>
        <v/>
      </c>
      <c r="C966" s="89"/>
      <c r="D966"/>
      <c r="E966"/>
      <c r="F966"/>
      <c r="G966"/>
      <c r="H966" s="110"/>
      <c r="I966"/>
      <c r="J966"/>
      <c r="K966"/>
      <c r="L966"/>
      <c r="M966"/>
      <c r="N966"/>
      <c r="O966"/>
      <c r="P966"/>
    </row>
    <row r="967" spans="1:16" x14ac:dyDescent="0.25">
      <c r="A967" s="136" t="str">
        <f t="shared" si="31"/>
        <v/>
      </c>
      <c r="B967" s="136" t="str">
        <f t="shared" si="30"/>
        <v/>
      </c>
      <c r="C967" s="89"/>
      <c r="D967"/>
      <c r="E967"/>
      <c r="F967"/>
      <c r="G967"/>
      <c r="H967" s="110"/>
      <c r="I967"/>
      <c r="J967"/>
      <c r="K967"/>
      <c r="L967"/>
      <c r="M967"/>
      <c r="N967"/>
      <c r="O967"/>
      <c r="P967"/>
    </row>
    <row r="968" spans="1:16" x14ac:dyDescent="0.25">
      <c r="A968" s="136" t="str">
        <f t="shared" si="31"/>
        <v/>
      </c>
      <c r="B968" s="136" t="str">
        <f t="shared" si="30"/>
        <v/>
      </c>
      <c r="C968" s="89"/>
      <c r="D968"/>
      <c r="E968"/>
      <c r="F968"/>
      <c r="G968"/>
      <c r="H968" s="110"/>
      <c r="I968"/>
      <c r="J968"/>
      <c r="K968"/>
      <c r="L968"/>
      <c r="M968"/>
      <c r="N968"/>
      <c r="O968"/>
      <c r="P968"/>
    </row>
    <row r="969" spans="1:16" x14ac:dyDescent="0.25">
      <c r="A969" s="136" t="str">
        <f t="shared" si="31"/>
        <v/>
      </c>
      <c r="B969" s="136" t="str">
        <f t="shared" si="30"/>
        <v/>
      </c>
      <c r="C969" s="89"/>
      <c r="D969"/>
      <c r="E969"/>
      <c r="F969"/>
      <c r="G969"/>
      <c r="H969" s="110"/>
      <c r="I969"/>
      <c r="J969"/>
      <c r="K969"/>
      <c r="L969"/>
      <c r="M969"/>
      <c r="N969"/>
      <c r="O969"/>
      <c r="P969"/>
    </row>
    <row r="970" spans="1:16" x14ac:dyDescent="0.25">
      <c r="A970" s="136" t="str">
        <f t="shared" si="31"/>
        <v/>
      </c>
      <c r="B970" s="136" t="str">
        <f t="shared" si="30"/>
        <v/>
      </c>
      <c r="C970" s="89"/>
      <c r="D970"/>
      <c r="E970"/>
      <c r="F970"/>
      <c r="G970"/>
      <c r="H970" s="110"/>
      <c r="I970"/>
      <c r="J970"/>
      <c r="K970"/>
      <c r="L970"/>
      <c r="M970"/>
      <c r="N970"/>
      <c r="O970"/>
      <c r="P970"/>
    </row>
    <row r="971" spans="1:16" x14ac:dyDescent="0.25">
      <c r="A971" s="136" t="str">
        <f t="shared" si="31"/>
        <v/>
      </c>
      <c r="B971" s="136" t="str">
        <f t="shared" si="30"/>
        <v/>
      </c>
      <c r="C971" s="89"/>
      <c r="D971"/>
      <c r="E971"/>
      <c r="F971"/>
      <c r="G971"/>
      <c r="H971" s="110"/>
      <c r="I971"/>
      <c r="J971"/>
      <c r="K971"/>
      <c r="L971"/>
      <c r="M971"/>
      <c r="N971"/>
      <c r="O971"/>
      <c r="P971"/>
    </row>
    <row r="972" spans="1:16" x14ac:dyDescent="0.25">
      <c r="A972" s="136" t="str">
        <f t="shared" si="31"/>
        <v/>
      </c>
      <c r="B972" s="136" t="str">
        <f t="shared" si="30"/>
        <v/>
      </c>
      <c r="C972" s="89"/>
      <c r="D972"/>
      <c r="E972"/>
      <c r="F972"/>
      <c r="G972"/>
      <c r="H972" s="110"/>
      <c r="I972"/>
      <c r="J972"/>
      <c r="K972"/>
      <c r="L972"/>
      <c r="M972"/>
      <c r="N972"/>
      <c r="O972"/>
      <c r="P972"/>
    </row>
    <row r="973" spans="1:16" x14ac:dyDescent="0.25">
      <c r="A973" s="136" t="str">
        <f t="shared" si="31"/>
        <v/>
      </c>
      <c r="B973" s="136" t="str">
        <f t="shared" si="30"/>
        <v/>
      </c>
      <c r="C973" s="89"/>
      <c r="D973"/>
      <c r="E973"/>
      <c r="F973"/>
      <c r="G973"/>
      <c r="H973" s="110"/>
      <c r="I973"/>
      <c r="J973"/>
      <c r="K973"/>
      <c r="L973"/>
      <c r="M973"/>
      <c r="N973"/>
      <c r="O973"/>
      <c r="P973"/>
    </row>
    <row r="974" spans="1:16" x14ac:dyDescent="0.25">
      <c r="A974" s="136" t="str">
        <f t="shared" si="31"/>
        <v/>
      </c>
      <c r="B974" s="136" t="str">
        <f t="shared" si="30"/>
        <v/>
      </c>
      <c r="C974" s="89"/>
      <c r="D974"/>
      <c r="E974"/>
      <c r="F974"/>
      <c r="G974"/>
      <c r="H974" s="110"/>
      <c r="I974"/>
      <c r="J974"/>
      <c r="K974"/>
      <c r="L974"/>
      <c r="M974"/>
      <c r="N974"/>
      <c r="O974"/>
      <c r="P974"/>
    </row>
    <row r="975" spans="1:16" x14ac:dyDescent="0.25">
      <c r="A975" s="136" t="str">
        <f t="shared" si="31"/>
        <v/>
      </c>
      <c r="B975" s="136" t="str">
        <f t="shared" si="30"/>
        <v/>
      </c>
      <c r="C975" s="89"/>
      <c r="D975"/>
      <c r="E975"/>
      <c r="F975"/>
      <c r="G975"/>
      <c r="H975" s="110"/>
      <c r="I975"/>
      <c r="J975"/>
      <c r="K975"/>
      <c r="L975"/>
      <c r="M975"/>
      <c r="N975"/>
      <c r="O975"/>
      <c r="P975"/>
    </row>
    <row r="976" spans="1:16" x14ac:dyDescent="0.25">
      <c r="A976" s="136" t="str">
        <f t="shared" si="31"/>
        <v/>
      </c>
      <c r="B976" s="136" t="str">
        <f t="shared" si="30"/>
        <v/>
      </c>
      <c r="C976" s="89"/>
      <c r="D976"/>
      <c r="E976"/>
      <c r="F976"/>
      <c r="G976"/>
      <c r="H976" s="110"/>
      <c r="I976"/>
      <c r="J976"/>
      <c r="K976"/>
      <c r="L976"/>
      <c r="M976"/>
      <c r="N976"/>
      <c r="O976"/>
      <c r="P976"/>
    </row>
    <row r="977" spans="1:16" x14ac:dyDescent="0.25">
      <c r="A977" s="136" t="str">
        <f t="shared" si="31"/>
        <v/>
      </c>
      <c r="B977" s="136" t="str">
        <f t="shared" si="30"/>
        <v/>
      </c>
      <c r="C977" s="89"/>
      <c r="D977"/>
      <c r="E977"/>
      <c r="F977"/>
      <c r="G977"/>
      <c r="H977" s="110"/>
      <c r="I977"/>
      <c r="J977"/>
      <c r="K977"/>
      <c r="L977"/>
      <c r="M977"/>
      <c r="N977"/>
      <c r="O977"/>
      <c r="P977"/>
    </row>
    <row r="978" spans="1:16" x14ac:dyDescent="0.25">
      <c r="A978" s="136" t="str">
        <f t="shared" si="31"/>
        <v/>
      </c>
      <c r="B978" s="136" t="str">
        <f t="shared" si="30"/>
        <v/>
      </c>
      <c r="C978" s="89"/>
      <c r="D978"/>
      <c r="E978"/>
      <c r="F978"/>
      <c r="G978"/>
      <c r="H978" s="110"/>
      <c r="I978"/>
      <c r="J978"/>
      <c r="K978"/>
      <c r="L978"/>
      <c r="M978"/>
      <c r="N978"/>
      <c r="O978"/>
      <c r="P978"/>
    </row>
    <row r="979" spans="1:16" x14ac:dyDescent="0.25">
      <c r="A979" s="136" t="str">
        <f t="shared" si="31"/>
        <v/>
      </c>
      <c r="B979" s="136" t="str">
        <f t="shared" si="30"/>
        <v/>
      </c>
      <c r="C979" s="89"/>
      <c r="D979"/>
      <c r="E979"/>
      <c r="F979"/>
      <c r="G979"/>
      <c r="H979" s="110"/>
      <c r="I979"/>
      <c r="J979"/>
      <c r="K979"/>
      <c r="L979"/>
      <c r="M979"/>
      <c r="N979"/>
      <c r="O979"/>
      <c r="P979"/>
    </row>
    <row r="980" spans="1:16" x14ac:dyDescent="0.25">
      <c r="A980" s="136" t="str">
        <f t="shared" si="31"/>
        <v/>
      </c>
      <c r="B980" s="136" t="str">
        <f t="shared" si="30"/>
        <v/>
      </c>
      <c r="C980" s="89"/>
      <c r="D980"/>
      <c r="E980"/>
      <c r="F980"/>
      <c r="G980"/>
      <c r="H980" s="110"/>
      <c r="I980"/>
      <c r="J980"/>
      <c r="K980"/>
      <c r="L980"/>
      <c r="M980"/>
      <c r="N980"/>
      <c r="O980"/>
      <c r="P980"/>
    </row>
    <row r="981" spans="1:16" x14ac:dyDescent="0.25">
      <c r="A981" s="136" t="str">
        <f t="shared" si="31"/>
        <v/>
      </c>
      <c r="B981" s="136" t="str">
        <f t="shared" si="30"/>
        <v/>
      </c>
      <c r="C981" s="89"/>
      <c r="D981"/>
      <c r="E981"/>
      <c r="F981"/>
      <c r="G981"/>
      <c r="H981" s="110"/>
      <c r="I981"/>
      <c r="J981"/>
      <c r="K981"/>
      <c r="L981"/>
      <c r="M981"/>
      <c r="N981"/>
      <c r="O981"/>
      <c r="P981"/>
    </row>
    <row r="982" spans="1:16" x14ac:dyDescent="0.25">
      <c r="A982" s="136" t="str">
        <f t="shared" si="31"/>
        <v/>
      </c>
      <c r="B982" s="136" t="str">
        <f t="shared" si="30"/>
        <v/>
      </c>
      <c r="C982" s="89"/>
      <c r="D982"/>
      <c r="E982"/>
      <c r="F982"/>
      <c r="G982"/>
      <c r="H982" s="110"/>
      <c r="I982"/>
      <c r="J982"/>
      <c r="K982"/>
      <c r="L982"/>
      <c r="M982"/>
      <c r="N982"/>
      <c r="O982"/>
      <c r="P982"/>
    </row>
    <row r="983" spans="1:16" x14ac:dyDescent="0.25">
      <c r="A983" s="136" t="str">
        <f t="shared" si="31"/>
        <v/>
      </c>
      <c r="B983" s="136" t="str">
        <f t="shared" si="30"/>
        <v/>
      </c>
      <c r="C983" s="89"/>
      <c r="D983"/>
      <c r="E983"/>
      <c r="F983"/>
      <c r="G983"/>
      <c r="H983" s="110"/>
      <c r="I983"/>
      <c r="J983"/>
      <c r="K983"/>
      <c r="L983"/>
      <c r="M983"/>
      <c r="N983"/>
      <c r="O983"/>
      <c r="P983"/>
    </row>
    <row r="984" spans="1:16" x14ac:dyDescent="0.25">
      <c r="A984" s="136" t="str">
        <f t="shared" si="31"/>
        <v/>
      </c>
      <c r="B984" s="136" t="str">
        <f t="shared" si="30"/>
        <v/>
      </c>
      <c r="C984" s="89"/>
      <c r="D984"/>
      <c r="E984"/>
      <c r="F984"/>
      <c r="G984"/>
      <c r="H984" s="110"/>
      <c r="I984"/>
      <c r="J984"/>
      <c r="K984"/>
      <c r="L984"/>
      <c r="M984"/>
      <c r="N984"/>
      <c r="O984"/>
      <c r="P984"/>
    </row>
    <row r="985" spans="1:16" x14ac:dyDescent="0.25">
      <c r="A985" s="136" t="str">
        <f t="shared" si="31"/>
        <v/>
      </c>
      <c r="B985" s="136" t="str">
        <f t="shared" si="30"/>
        <v/>
      </c>
      <c r="C985" s="89"/>
      <c r="D985"/>
      <c r="E985"/>
      <c r="F985"/>
      <c r="G985"/>
      <c r="H985" s="110"/>
      <c r="I985"/>
      <c r="J985"/>
      <c r="K985"/>
      <c r="L985"/>
      <c r="M985"/>
      <c r="N985"/>
      <c r="O985"/>
      <c r="P985"/>
    </row>
    <row r="986" spans="1:16" x14ac:dyDescent="0.25">
      <c r="A986" s="136" t="str">
        <f t="shared" si="31"/>
        <v/>
      </c>
      <c r="B986" s="136" t="str">
        <f t="shared" si="30"/>
        <v/>
      </c>
      <c r="C986" s="89"/>
      <c r="D986"/>
      <c r="E986"/>
      <c r="F986"/>
      <c r="G986"/>
      <c r="H986" s="110"/>
      <c r="I986"/>
      <c r="J986"/>
      <c r="K986"/>
      <c r="L986"/>
      <c r="M986"/>
      <c r="N986"/>
      <c r="O986"/>
      <c r="P986"/>
    </row>
    <row r="987" spans="1:16" x14ac:dyDescent="0.25">
      <c r="A987" s="136" t="str">
        <f t="shared" si="31"/>
        <v/>
      </c>
      <c r="B987" s="136" t="str">
        <f t="shared" si="30"/>
        <v/>
      </c>
      <c r="C987" s="89"/>
      <c r="D987"/>
      <c r="E987"/>
      <c r="F987"/>
      <c r="G987"/>
      <c r="H987" s="110"/>
      <c r="I987"/>
      <c r="J987"/>
      <c r="K987"/>
      <c r="L987"/>
      <c r="M987"/>
      <c r="N987"/>
      <c r="O987"/>
      <c r="P987"/>
    </row>
    <row r="988" spans="1:16" x14ac:dyDescent="0.25">
      <c r="A988" s="136" t="str">
        <f t="shared" si="31"/>
        <v/>
      </c>
      <c r="B988" s="136" t="str">
        <f t="shared" si="30"/>
        <v/>
      </c>
      <c r="C988" s="89"/>
      <c r="D988"/>
      <c r="E988"/>
      <c r="F988"/>
      <c r="G988"/>
      <c r="H988" s="110"/>
      <c r="I988"/>
      <c r="J988"/>
      <c r="K988"/>
      <c r="L988"/>
      <c r="M988"/>
      <c r="N988"/>
      <c r="O988"/>
      <c r="P988"/>
    </row>
    <row r="989" spans="1:16" x14ac:dyDescent="0.25">
      <c r="A989" s="136" t="str">
        <f t="shared" si="31"/>
        <v/>
      </c>
      <c r="B989" s="136" t="str">
        <f t="shared" si="30"/>
        <v/>
      </c>
      <c r="C989" s="89"/>
      <c r="D989"/>
      <c r="E989"/>
      <c r="F989"/>
      <c r="G989"/>
      <c r="H989" s="110"/>
      <c r="I989"/>
      <c r="J989"/>
      <c r="K989"/>
      <c r="L989"/>
      <c r="M989"/>
      <c r="N989"/>
      <c r="O989"/>
      <c r="P989"/>
    </row>
    <row r="990" spans="1:16" x14ac:dyDescent="0.25">
      <c r="A990" s="136" t="str">
        <f t="shared" si="31"/>
        <v/>
      </c>
      <c r="B990" s="136" t="str">
        <f t="shared" si="30"/>
        <v/>
      </c>
      <c r="C990" s="89"/>
      <c r="D990"/>
      <c r="E990"/>
      <c r="F990"/>
      <c r="G990"/>
      <c r="H990" s="110"/>
      <c r="I990"/>
      <c r="J990"/>
      <c r="K990"/>
      <c r="L990"/>
      <c r="M990"/>
      <c r="N990"/>
      <c r="O990"/>
      <c r="P990"/>
    </row>
    <row r="991" spans="1:16" x14ac:dyDescent="0.25">
      <c r="A991" s="136" t="str">
        <f t="shared" si="31"/>
        <v/>
      </c>
      <c r="B991" s="136" t="str">
        <f t="shared" si="30"/>
        <v/>
      </c>
      <c r="C991" s="89"/>
      <c r="D991"/>
      <c r="E991"/>
      <c r="F991"/>
      <c r="G991"/>
      <c r="H991" s="110"/>
      <c r="I991"/>
      <c r="J991"/>
      <c r="K991"/>
      <c r="L991"/>
      <c r="M991"/>
      <c r="N991"/>
      <c r="O991"/>
      <c r="P991"/>
    </row>
    <row r="992" spans="1:16" x14ac:dyDescent="0.25">
      <c r="A992" s="136" t="str">
        <f t="shared" si="31"/>
        <v/>
      </c>
      <c r="B992" s="136" t="str">
        <f t="shared" si="30"/>
        <v/>
      </c>
      <c r="C992" s="89"/>
      <c r="D992"/>
      <c r="E992"/>
      <c r="F992"/>
      <c r="G992"/>
      <c r="H992" s="110"/>
      <c r="I992"/>
      <c r="J992"/>
      <c r="K992"/>
      <c r="L992"/>
      <c r="M992"/>
      <c r="N992"/>
      <c r="O992"/>
      <c r="P992"/>
    </row>
    <row r="993" spans="1:16" x14ac:dyDescent="0.25">
      <c r="A993" s="136" t="str">
        <f t="shared" si="31"/>
        <v/>
      </c>
      <c r="B993" s="136" t="str">
        <f t="shared" si="30"/>
        <v/>
      </c>
      <c r="C993" s="89"/>
      <c r="D993"/>
      <c r="E993"/>
      <c r="F993"/>
      <c r="G993"/>
      <c r="H993" s="110"/>
      <c r="I993"/>
      <c r="J993"/>
      <c r="K993"/>
      <c r="L993"/>
      <c r="M993"/>
      <c r="N993"/>
      <c r="O993"/>
      <c r="P993"/>
    </row>
    <row r="994" spans="1:16" x14ac:dyDescent="0.25">
      <c r="A994" s="136" t="str">
        <f t="shared" si="31"/>
        <v/>
      </c>
      <c r="B994" s="136" t="str">
        <f t="shared" si="30"/>
        <v/>
      </c>
      <c r="C994" s="89"/>
      <c r="D994"/>
      <c r="E994"/>
      <c r="F994"/>
      <c r="G994"/>
      <c r="H994" s="110"/>
      <c r="I994"/>
      <c r="J994"/>
      <c r="K994"/>
      <c r="L994"/>
      <c r="M994"/>
      <c r="N994"/>
      <c r="O994"/>
      <c r="P994"/>
    </row>
    <row r="995" spans="1:16" x14ac:dyDescent="0.25">
      <c r="A995" s="136" t="str">
        <f t="shared" si="31"/>
        <v/>
      </c>
      <c r="B995" s="136" t="str">
        <f t="shared" si="30"/>
        <v/>
      </c>
      <c r="C995" s="89"/>
      <c r="D995"/>
      <c r="E995"/>
      <c r="F995"/>
      <c r="G995"/>
      <c r="H995" s="110"/>
      <c r="I995"/>
      <c r="J995"/>
      <c r="K995"/>
      <c r="L995"/>
      <c r="M995"/>
      <c r="N995"/>
      <c r="O995"/>
      <c r="P995"/>
    </row>
    <row r="996" spans="1:16" x14ac:dyDescent="0.25">
      <c r="A996" s="136" t="str">
        <f t="shared" si="31"/>
        <v/>
      </c>
      <c r="B996" s="136" t="str">
        <f t="shared" si="30"/>
        <v/>
      </c>
      <c r="C996" s="89"/>
      <c r="D996"/>
      <c r="E996"/>
      <c r="F996"/>
      <c r="G996"/>
      <c r="H996" s="110"/>
      <c r="I996"/>
      <c r="J996"/>
      <c r="K996"/>
      <c r="L996"/>
      <c r="M996"/>
      <c r="N996"/>
      <c r="O996"/>
      <c r="P996"/>
    </row>
    <row r="997" spans="1:16" x14ac:dyDescent="0.25">
      <c r="A997" s="136" t="str">
        <f t="shared" si="31"/>
        <v/>
      </c>
      <c r="B997" s="136" t="str">
        <f t="shared" si="30"/>
        <v/>
      </c>
      <c r="C997" s="89"/>
      <c r="D997"/>
      <c r="E997"/>
      <c r="F997"/>
      <c r="G997"/>
      <c r="H997" s="110"/>
      <c r="I997"/>
      <c r="J997"/>
      <c r="K997"/>
      <c r="L997"/>
      <c r="M997"/>
      <c r="N997"/>
      <c r="O997"/>
      <c r="P997"/>
    </row>
    <row r="998" spans="1:16" x14ac:dyDescent="0.25">
      <c r="A998" s="136" t="str">
        <f t="shared" si="31"/>
        <v/>
      </c>
      <c r="B998" s="136" t="str">
        <f t="shared" si="30"/>
        <v/>
      </c>
      <c r="C998" s="89"/>
      <c r="D998"/>
      <c r="E998"/>
      <c r="F998"/>
      <c r="G998"/>
      <c r="H998" s="110"/>
      <c r="I998"/>
      <c r="J998"/>
      <c r="K998"/>
      <c r="L998"/>
      <c r="M998"/>
      <c r="N998"/>
      <c r="O998"/>
      <c r="P998"/>
    </row>
    <row r="999" spans="1:16" x14ac:dyDescent="0.25">
      <c r="A999" s="136" t="str">
        <f t="shared" si="31"/>
        <v/>
      </c>
      <c r="B999" s="136" t="str">
        <f t="shared" si="30"/>
        <v/>
      </c>
      <c r="C999" s="89"/>
      <c r="D999"/>
      <c r="E999"/>
      <c r="F999"/>
      <c r="G999"/>
      <c r="H999" s="110"/>
      <c r="I999"/>
      <c r="J999"/>
      <c r="K999"/>
      <c r="L999"/>
      <c r="M999"/>
      <c r="N999"/>
      <c r="O999"/>
      <c r="P999"/>
    </row>
    <row r="1000" spans="1:16" x14ac:dyDescent="0.25">
      <c r="A1000" s="136" t="str">
        <f t="shared" si="31"/>
        <v/>
      </c>
      <c r="B1000" s="136" t="str">
        <f t="shared" si="30"/>
        <v/>
      </c>
      <c r="C1000" s="89"/>
      <c r="D1000"/>
      <c r="E1000"/>
      <c r="F1000"/>
      <c r="G1000"/>
      <c r="H1000" s="110"/>
      <c r="I1000"/>
      <c r="J1000"/>
      <c r="K1000"/>
      <c r="L1000"/>
      <c r="M1000"/>
      <c r="N1000"/>
      <c r="O1000"/>
      <c r="P1000"/>
    </row>
    <row r="1001" spans="1:16" x14ac:dyDescent="0.25">
      <c r="A1001" s="136" t="str">
        <f t="shared" si="31"/>
        <v/>
      </c>
      <c r="B1001" s="136" t="str">
        <f t="shared" si="30"/>
        <v/>
      </c>
      <c r="C1001" s="89"/>
      <c r="D1001"/>
      <c r="E1001"/>
      <c r="F1001"/>
      <c r="G1001"/>
      <c r="H1001" s="110"/>
      <c r="I1001"/>
      <c r="J1001"/>
      <c r="K1001"/>
      <c r="L1001"/>
      <c r="M1001"/>
      <c r="N1001"/>
      <c r="O1001"/>
      <c r="P1001"/>
    </row>
    <row r="1002" spans="1:16" x14ac:dyDescent="0.25">
      <c r="A1002" s="136" t="str">
        <f t="shared" si="31"/>
        <v/>
      </c>
      <c r="B1002" s="136" t="str">
        <f t="shared" si="30"/>
        <v/>
      </c>
      <c r="C1002" s="89"/>
      <c r="D1002"/>
      <c r="E1002"/>
      <c r="F1002"/>
      <c r="G1002"/>
      <c r="H1002" s="110"/>
      <c r="I1002"/>
      <c r="J1002"/>
      <c r="K1002"/>
      <c r="L1002"/>
      <c r="M1002"/>
      <c r="N1002"/>
      <c r="O1002"/>
      <c r="P1002"/>
    </row>
    <row r="1003" spans="1:16" x14ac:dyDescent="0.25">
      <c r="A1003" s="136" t="str">
        <f t="shared" si="31"/>
        <v/>
      </c>
      <c r="B1003" s="136" t="str">
        <f t="shared" si="30"/>
        <v/>
      </c>
      <c r="C1003" s="89"/>
      <c r="D1003"/>
      <c r="E1003"/>
      <c r="F1003"/>
      <c r="G1003"/>
      <c r="H1003" s="110"/>
      <c r="I1003"/>
      <c r="J1003"/>
      <c r="K1003"/>
      <c r="L1003"/>
      <c r="M1003"/>
      <c r="N1003"/>
      <c r="O1003"/>
      <c r="P1003"/>
    </row>
    <row r="1004" spans="1:16" x14ac:dyDescent="0.25">
      <c r="A1004" s="136" t="str">
        <f t="shared" si="31"/>
        <v/>
      </c>
      <c r="B1004" s="136" t="str">
        <f t="shared" si="30"/>
        <v/>
      </c>
      <c r="C1004" s="89"/>
      <c r="D1004"/>
      <c r="E1004"/>
      <c r="F1004"/>
      <c r="G1004"/>
      <c r="H1004" s="110"/>
      <c r="I1004"/>
      <c r="J1004"/>
      <c r="K1004"/>
      <c r="L1004"/>
      <c r="M1004"/>
      <c r="N1004"/>
      <c r="O1004"/>
      <c r="P1004"/>
    </row>
    <row r="1005" spans="1:16" x14ac:dyDescent="0.25">
      <c r="A1005" s="136" t="str">
        <f t="shared" si="31"/>
        <v/>
      </c>
      <c r="B1005" s="136" t="str">
        <f t="shared" si="30"/>
        <v/>
      </c>
      <c r="C1005" s="89"/>
      <c r="D1005"/>
      <c r="E1005"/>
      <c r="F1005"/>
      <c r="G1005"/>
      <c r="H1005" s="110"/>
      <c r="I1005"/>
      <c r="J1005"/>
      <c r="K1005"/>
      <c r="L1005"/>
      <c r="M1005"/>
      <c r="N1005"/>
      <c r="O1005"/>
      <c r="P1005"/>
    </row>
    <row r="1006" spans="1:16" x14ac:dyDescent="0.25">
      <c r="A1006" s="136" t="str">
        <f t="shared" si="31"/>
        <v/>
      </c>
      <c r="B1006" s="136" t="str">
        <f t="shared" si="30"/>
        <v/>
      </c>
      <c r="C1006" s="89"/>
      <c r="D1006"/>
      <c r="E1006"/>
      <c r="F1006"/>
      <c r="G1006"/>
      <c r="H1006" s="110"/>
      <c r="I1006"/>
      <c r="J1006"/>
      <c r="K1006"/>
      <c r="L1006"/>
      <c r="M1006"/>
      <c r="N1006"/>
      <c r="O1006"/>
      <c r="P1006"/>
    </row>
    <row r="1007" spans="1:16" x14ac:dyDescent="0.25">
      <c r="A1007" s="136" t="str">
        <f t="shared" si="31"/>
        <v/>
      </c>
      <c r="B1007" s="136" t="str">
        <f t="shared" si="30"/>
        <v/>
      </c>
      <c r="C1007" s="89"/>
      <c r="D1007"/>
      <c r="E1007"/>
      <c r="F1007"/>
      <c r="G1007"/>
      <c r="H1007" s="110"/>
      <c r="I1007"/>
      <c r="J1007"/>
      <c r="K1007"/>
      <c r="L1007"/>
      <c r="M1007"/>
      <c r="N1007"/>
      <c r="O1007"/>
      <c r="P1007"/>
    </row>
    <row r="1008" spans="1:16" x14ac:dyDescent="0.25">
      <c r="A1008" s="136" t="str">
        <f t="shared" si="31"/>
        <v/>
      </c>
      <c r="B1008" s="136" t="str">
        <f t="shared" si="30"/>
        <v/>
      </c>
      <c r="C1008" s="89"/>
      <c r="D1008"/>
      <c r="E1008"/>
      <c r="F1008"/>
      <c r="G1008"/>
      <c r="H1008" s="110"/>
      <c r="I1008"/>
      <c r="J1008"/>
      <c r="K1008"/>
      <c r="L1008"/>
      <c r="M1008"/>
      <c r="N1008"/>
      <c r="O1008"/>
      <c r="P1008"/>
    </row>
    <row r="1009" spans="1:16" x14ac:dyDescent="0.25">
      <c r="A1009" s="136" t="str">
        <f t="shared" si="31"/>
        <v/>
      </c>
      <c r="B1009" s="136" t="str">
        <f t="shared" si="30"/>
        <v/>
      </c>
      <c r="C1009" s="89"/>
      <c r="D1009"/>
      <c r="E1009"/>
      <c r="F1009"/>
      <c r="G1009"/>
      <c r="H1009" s="110"/>
      <c r="I1009"/>
      <c r="J1009"/>
      <c r="K1009"/>
      <c r="L1009"/>
      <c r="M1009"/>
      <c r="N1009"/>
      <c r="O1009"/>
      <c r="P1009"/>
    </row>
    <row r="1010" spans="1:16" x14ac:dyDescent="0.25">
      <c r="A1010" s="136" t="str">
        <f t="shared" si="31"/>
        <v/>
      </c>
      <c r="B1010" s="136" t="str">
        <f t="shared" si="30"/>
        <v/>
      </c>
      <c r="C1010" s="89"/>
      <c r="D1010"/>
      <c r="E1010"/>
      <c r="F1010"/>
      <c r="G1010"/>
      <c r="H1010" s="110"/>
      <c r="I1010"/>
      <c r="J1010"/>
      <c r="K1010"/>
      <c r="L1010"/>
      <c r="M1010"/>
      <c r="N1010"/>
      <c r="O1010"/>
      <c r="P1010"/>
    </row>
    <row r="1011" spans="1:16" x14ac:dyDescent="0.25">
      <c r="A1011" s="136" t="str">
        <f t="shared" si="31"/>
        <v/>
      </c>
      <c r="B1011" s="136" t="str">
        <f t="shared" si="30"/>
        <v/>
      </c>
      <c r="C1011" s="89"/>
      <c r="D1011"/>
      <c r="E1011"/>
      <c r="F1011"/>
      <c r="G1011"/>
      <c r="H1011" s="110"/>
      <c r="I1011"/>
      <c r="J1011"/>
      <c r="K1011"/>
      <c r="L1011"/>
      <c r="M1011"/>
      <c r="N1011"/>
      <c r="O1011"/>
      <c r="P1011"/>
    </row>
    <row r="1012" spans="1:16" x14ac:dyDescent="0.25">
      <c r="A1012" s="136" t="str">
        <f t="shared" si="31"/>
        <v/>
      </c>
      <c r="B1012" s="136" t="str">
        <f t="shared" si="30"/>
        <v/>
      </c>
      <c r="C1012" s="89"/>
      <c r="D1012"/>
      <c r="E1012"/>
      <c r="F1012"/>
      <c r="G1012"/>
      <c r="H1012" s="110"/>
      <c r="I1012"/>
      <c r="J1012"/>
      <c r="K1012"/>
      <c r="L1012"/>
      <c r="M1012"/>
      <c r="N1012"/>
      <c r="O1012"/>
      <c r="P1012"/>
    </row>
    <row r="1013" spans="1:16" x14ac:dyDescent="0.25">
      <c r="A1013" s="136" t="str">
        <f t="shared" si="31"/>
        <v/>
      </c>
      <c r="B1013" s="136" t="str">
        <f t="shared" si="30"/>
        <v/>
      </c>
      <c r="C1013" s="89"/>
      <c r="D1013"/>
      <c r="E1013"/>
      <c r="F1013"/>
      <c r="G1013"/>
      <c r="H1013" s="110"/>
      <c r="I1013"/>
      <c r="J1013"/>
      <c r="K1013"/>
      <c r="L1013"/>
      <c r="M1013"/>
      <c r="N1013"/>
      <c r="O1013"/>
      <c r="P1013"/>
    </row>
    <row r="1014" spans="1:16" x14ac:dyDescent="0.25">
      <c r="A1014" s="136" t="str">
        <f t="shared" si="31"/>
        <v/>
      </c>
      <c r="B1014" s="136" t="str">
        <f t="shared" si="30"/>
        <v/>
      </c>
      <c r="C1014" s="89"/>
      <c r="D1014"/>
      <c r="E1014"/>
      <c r="F1014"/>
      <c r="G1014"/>
      <c r="H1014" s="110"/>
      <c r="I1014"/>
      <c r="J1014"/>
      <c r="K1014"/>
      <c r="L1014"/>
      <c r="M1014"/>
      <c r="N1014"/>
      <c r="O1014"/>
      <c r="P1014"/>
    </row>
    <row r="1015" spans="1:16" x14ac:dyDescent="0.25">
      <c r="A1015" s="136" t="str">
        <f t="shared" si="31"/>
        <v/>
      </c>
      <c r="B1015" s="136" t="str">
        <f t="shared" si="30"/>
        <v/>
      </c>
      <c r="C1015" s="89"/>
      <c r="D1015"/>
      <c r="E1015"/>
      <c r="F1015"/>
      <c r="G1015"/>
      <c r="H1015" s="110"/>
      <c r="I1015"/>
      <c r="J1015"/>
      <c r="K1015"/>
      <c r="L1015"/>
      <c r="M1015"/>
      <c r="N1015"/>
      <c r="O1015"/>
      <c r="P1015"/>
    </row>
    <row r="1016" spans="1:16" x14ac:dyDescent="0.25">
      <c r="A1016" s="136" t="str">
        <f t="shared" si="31"/>
        <v/>
      </c>
      <c r="B1016" s="136" t="str">
        <f t="shared" si="30"/>
        <v/>
      </c>
      <c r="C1016" s="89"/>
      <c r="D1016"/>
      <c r="E1016"/>
      <c r="F1016"/>
      <c r="G1016"/>
      <c r="H1016" s="110"/>
      <c r="I1016"/>
      <c r="J1016"/>
      <c r="K1016"/>
      <c r="L1016"/>
      <c r="M1016"/>
      <c r="N1016"/>
      <c r="O1016"/>
      <c r="P1016"/>
    </row>
    <row r="1017" spans="1:16" x14ac:dyDescent="0.25">
      <c r="A1017" s="136" t="str">
        <f t="shared" si="31"/>
        <v/>
      </c>
      <c r="B1017" s="136" t="str">
        <f t="shared" si="30"/>
        <v/>
      </c>
      <c r="C1017" s="89"/>
      <c r="D1017"/>
      <c r="E1017"/>
      <c r="F1017"/>
      <c r="G1017"/>
      <c r="H1017" s="110"/>
      <c r="I1017"/>
      <c r="J1017"/>
      <c r="K1017"/>
      <c r="L1017"/>
      <c r="M1017"/>
      <c r="N1017"/>
      <c r="O1017"/>
      <c r="P1017"/>
    </row>
    <row r="1018" spans="1:16" x14ac:dyDescent="0.25">
      <c r="A1018" s="136" t="str">
        <f t="shared" si="31"/>
        <v/>
      </c>
      <c r="B1018" s="136" t="str">
        <f t="shared" si="30"/>
        <v/>
      </c>
      <c r="C1018" s="89"/>
      <c r="D1018"/>
      <c r="E1018"/>
      <c r="F1018"/>
      <c r="G1018"/>
      <c r="H1018" s="110"/>
      <c r="I1018"/>
      <c r="J1018"/>
      <c r="K1018"/>
      <c r="L1018"/>
      <c r="M1018"/>
      <c r="N1018"/>
      <c r="O1018"/>
      <c r="P1018"/>
    </row>
    <row r="1019" spans="1:16" x14ac:dyDescent="0.25">
      <c r="A1019" s="136" t="str">
        <f t="shared" si="31"/>
        <v/>
      </c>
      <c r="B1019" s="136" t="str">
        <f t="shared" si="30"/>
        <v/>
      </c>
      <c r="C1019" s="89"/>
      <c r="D1019"/>
      <c r="E1019"/>
      <c r="F1019"/>
      <c r="G1019"/>
      <c r="H1019" s="110"/>
      <c r="I1019"/>
      <c r="J1019"/>
      <c r="K1019"/>
      <c r="L1019"/>
      <c r="M1019"/>
      <c r="N1019"/>
      <c r="O1019"/>
      <c r="P1019"/>
    </row>
    <row r="1020" spans="1:16" x14ac:dyDescent="0.25">
      <c r="A1020" s="136" t="str">
        <f t="shared" si="31"/>
        <v/>
      </c>
      <c r="B1020" s="136" t="str">
        <f t="shared" si="30"/>
        <v/>
      </c>
      <c r="C1020" s="89"/>
      <c r="D1020"/>
      <c r="E1020"/>
      <c r="F1020"/>
      <c r="G1020"/>
      <c r="H1020" s="110"/>
      <c r="I1020"/>
      <c r="J1020"/>
      <c r="K1020"/>
      <c r="L1020"/>
      <c r="M1020"/>
      <c r="N1020"/>
      <c r="O1020"/>
      <c r="P1020"/>
    </row>
    <row r="1021" spans="1:16" x14ac:dyDescent="0.25">
      <c r="A1021" s="136" t="str">
        <f t="shared" si="31"/>
        <v/>
      </c>
      <c r="B1021" s="136" t="str">
        <f t="shared" si="30"/>
        <v/>
      </c>
      <c r="C1021" s="89"/>
      <c r="D1021"/>
      <c r="E1021"/>
      <c r="F1021"/>
      <c r="G1021"/>
      <c r="H1021" s="110"/>
      <c r="I1021"/>
      <c r="J1021"/>
      <c r="K1021"/>
      <c r="L1021"/>
      <c r="M1021"/>
      <c r="N1021"/>
      <c r="O1021"/>
      <c r="P1021"/>
    </row>
    <row r="1022" spans="1:16" x14ac:dyDescent="0.25">
      <c r="A1022" s="136" t="str">
        <f t="shared" si="31"/>
        <v/>
      </c>
      <c r="B1022" s="136" t="str">
        <f t="shared" si="30"/>
        <v/>
      </c>
      <c r="C1022" s="89"/>
      <c r="D1022"/>
      <c r="E1022"/>
      <c r="F1022"/>
      <c r="G1022"/>
      <c r="H1022" s="110"/>
      <c r="I1022"/>
      <c r="J1022"/>
      <c r="K1022"/>
      <c r="L1022"/>
      <c r="M1022"/>
      <c r="N1022"/>
      <c r="O1022"/>
      <c r="P1022"/>
    </row>
    <row r="1023" spans="1:16" x14ac:dyDescent="0.25">
      <c r="A1023" s="136" t="str">
        <f t="shared" si="31"/>
        <v/>
      </c>
      <c r="B1023" s="136" t="str">
        <f t="shared" si="30"/>
        <v/>
      </c>
      <c r="C1023" s="89"/>
      <c r="D1023"/>
      <c r="E1023"/>
      <c r="F1023"/>
      <c r="G1023"/>
      <c r="H1023" s="110"/>
      <c r="I1023"/>
      <c r="J1023"/>
      <c r="K1023"/>
      <c r="L1023"/>
      <c r="M1023"/>
      <c r="N1023"/>
      <c r="O1023"/>
      <c r="P1023"/>
    </row>
    <row r="1024" spans="1:16" x14ac:dyDescent="0.25">
      <c r="A1024" s="136" t="str">
        <f t="shared" si="31"/>
        <v/>
      </c>
      <c r="B1024" s="136" t="str">
        <f t="shared" si="30"/>
        <v/>
      </c>
      <c r="C1024" s="89"/>
      <c r="D1024"/>
      <c r="E1024"/>
      <c r="F1024"/>
      <c r="G1024"/>
      <c r="H1024" s="110"/>
      <c r="I1024"/>
      <c r="J1024"/>
      <c r="K1024"/>
      <c r="L1024"/>
      <c r="M1024"/>
      <c r="N1024"/>
      <c r="O1024"/>
      <c r="P1024"/>
    </row>
    <row r="1025" spans="1:16" x14ac:dyDescent="0.25">
      <c r="A1025" s="136" t="str">
        <f t="shared" si="31"/>
        <v/>
      </c>
      <c r="B1025" s="136" t="str">
        <f t="shared" si="30"/>
        <v/>
      </c>
      <c r="C1025" s="89"/>
      <c r="D1025"/>
      <c r="E1025"/>
      <c r="F1025"/>
      <c r="G1025"/>
      <c r="H1025" s="110"/>
      <c r="I1025"/>
      <c r="J1025"/>
      <c r="K1025"/>
      <c r="L1025"/>
      <c r="M1025"/>
      <c r="N1025"/>
      <c r="O1025"/>
      <c r="P1025"/>
    </row>
    <row r="1026" spans="1:16" x14ac:dyDescent="0.25">
      <c r="A1026" s="136" t="str">
        <f t="shared" si="31"/>
        <v/>
      </c>
      <c r="B1026" s="136" t="str">
        <f t="shared" ref="B1026:B1059" si="32">D1026&amp;F1026</f>
        <v/>
      </c>
      <c r="C1026" s="89"/>
      <c r="D1026"/>
      <c r="E1026"/>
      <c r="F1026"/>
      <c r="G1026"/>
      <c r="H1026" s="110"/>
      <c r="I1026"/>
      <c r="J1026"/>
      <c r="K1026"/>
      <c r="L1026"/>
      <c r="M1026"/>
      <c r="N1026"/>
      <c r="O1026"/>
      <c r="P1026"/>
    </row>
    <row r="1027" spans="1:16" x14ac:dyDescent="0.25">
      <c r="A1027" s="136" t="str">
        <f t="shared" ref="A1027:A1059" si="33">IF(C1027="","",A1026+1)</f>
        <v/>
      </c>
      <c r="B1027" s="136" t="str">
        <f t="shared" si="32"/>
        <v/>
      </c>
      <c r="C1027" s="89"/>
      <c r="D1027"/>
      <c r="E1027"/>
      <c r="F1027"/>
      <c r="G1027"/>
      <c r="H1027" s="110"/>
      <c r="I1027"/>
      <c r="J1027"/>
      <c r="K1027"/>
      <c r="L1027"/>
      <c r="M1027"/>
      <c r="N1027"/>
      <c r="O1027"/>
      <c r="P1027"/>
    </row>
    <row r="1028" spans="1:16" x14ac:dyDescent="0.25">
      <c r="A1028" s="136" t="str">
        <f t="shared" si="33"/>
        <v/>
      </c>
      <c r="B1028" s="136" t="str">
        <f t="shared" si="32"/>
        <v/>
      </c>
      <c r="C1028" s="89"/>
      <c r="D1028"/>
      <c r="E1028"/>
      <c r="F1028"/>
      <c r="G1028"/>
      <c r="H1028" s="110"/>
      <c r="I1028"/>
      <c r="J1028"/>
      <c r="K1028"/>
      <c r="L1028"/>
      <c r="M1028"/>
      <c r="N1028"/>
      <c r="O1028"/>
      <c r="P1028"/>
    </row>
    <row r="1029" spans="1:16" x14ac:dyDescent="0.25">
      <c r="A1029" s="136" t="str">
        <f t="shared" si="33"/>
        <v/>
      </c>
      <c r="B1029" s="136" t="str">
        <f t="shared" si="32"/>
        <v/>
      </c>
      <c r="C1029" s="89"/>
      <c r="D1029"/>
      <c r="E1029"/>
      <c r="F1029"/>
      <c r="G1029"/>
      <c r="H1029" s="110"/>
      <c r="I1029"/>
      <c r="J1029"/>
      <c r="K1029"/>
      <c r="L1029"/>
      <c r="M1029"/>
      <c r="N1029"/>
      <c r="O1029"/>
      <c r="P1029"/>
    </row>
    <row r="1030" spans="1:16" x14ac:dyDescent="0.25">
      <c r="A1030" s="136" t="str">
        <f t="shared" si="33"/>
        <v/>
      </c>
      <c r="B1030" s="136" t="str">
        <f t="shared" si="32"/>
        <v/>
      </c>
      <c r="C1030" s="89"/>
      <c r="D1030"/>
      <c r="E1030"/>
      <c r="F1030"/>
      <c r="G1030"/>
      <c r="H1030" s="110"/>
      <c r="I1030"/>
      <c r="J1030"/>
      <c r="K1030"/>
      <c r="L1030"/>
      <c r="M1030"/>
      <c r="N1030"/>
      <c r="O1030"/>
      <c r="P1030"/>
    </row>
    <row r="1031" spans="1:16" x14ac:dyDescent="0.25">
      <c r="A1031" s="136" t="str">
        <f t="shared" si="33"/>
        <v/>
      </c>
      <c r="B1031" s="136" t="str">
        <f t="shared" si="32"/>
        <v/>
      </c>
      <c r="C1031" s="89"/>
      <c r="D1031"/>
      <c r="E1031"/>
      <c r="F1031"/>
      <c r="G1031"/>
      <c r="H1031" s="110"/>
      <c r="I1031"/>
      <c r="J1031"/>
      <c r="K1031"/>
      <c r="L1031"/>
      <c r="M1031"/>
      <c r="N1031"/>
      <c r="O1031"/>
      <c r="P1031"/>
    </row>
    <row r="1032" spans="1:16" x14ac:dyDescent="0.25">
      <c r="A1032" s="136" t="str">
        <f t="shared" si="33"/>
        <v/>
      </c>
      <c r="B1032" s="136" t="str">
        <f t="shared" si="32"/>
        <v/>
      </c>
      <c r="C1032" s="89"/>
      <c r="D1032"/>
      <c r="E1032"/>
      <c r="F1032"/>
      <c r="G1032"/>
      <c r="H1032" s="110"/>
      <c r="I1032"/>
      <c r="J1032"/>
      <c r="K1032"/>
      <c r="L1032"/>
      <c r="M1032"/>
      <c r="N1032"/>
      <c r="O1032"/>
      <c r="P1032"/>
    </row>
    <row r="1033" spans="1:16" x14ac:dyDescent="0.25">
      <c r="A1033" s="136" t="str">
        <f t="shared" si="33"/>
        <v/>
      </c>
      <c r="B1033" s="136" t="str">
        <f t="shared" si="32"/>
        <v/>
      </c>
      <c r="C1033" s="89"/>
      <c r="D1033"/>
      <c r="E1033"/>
      <c r="F1033"/>
      <c r="G1033"/>
      <c r="H1033" s="110"/>
      <c r="I1033"/>
      <c r="J1033"/>
      <c r="K1033"/>
      <c r="L1033"/>
      <c r="M1033"/>
      <c r="N1033"/>
      <c r="O1033"/>
      <c r="P1033"/>
    </row>
    <row r="1034" spans="1:16" x14ac:dyDescent="0.25">
      <c r="A1034" s="136" t="str">
        <f t="shared" si="33"/>
        <v/>
      </c>
      <c r="B1034" s="136" t="str">
        <f t="shared" si="32"/>
        <v/>
      </c>
      <c r="C1034" s="89"/>
      <c r="D1034"/>
      <c r="E1034"/>
      <c r="F1034"/>
      <c r="G1034"/>
      <c r="H1034" s="110"/>
      <c r="I1034"/>
      <c r="J1034"/>
      <c r="K1034"/>
      <c r="L1034"/>
      <c r="M1034"/>
      <c r="N1034"/>
      <c r="O1034"/>
      <c r="P1034"/>
    </row>
    <row r="1035" spans="1:16" x14ac:dyDescent="0.25">
      <c r="A1035" s="136" t="str">
        <f t="shared" si="33"/>
        <v/>
      </c>
      <c r="B1035" s="136" t="str">
        <f t="shared" si="32"/>
        <v/>
      </c>
      <c r="C1035" s="89"/>
      <c r="D1035"/>
      <c r="E1035"/>
      <c r="F1035"/>
      <c r="G1035"/>
      <c r="H1035" s="110"/>
      <c r="I1035"/>
      <c r="J1035"/>
      <c r="K1035"/>
      <c r="L1035"/>
      <c r="M1035"/>
      <c r="N1035"/>
      <c r="O1035"/>
      <c r="P1035"/>
    </row>
    <row r="1036" spans="1:16" x14ac:dyDescent="0.25">
      <c r="A1036" s="136" t="str">
        <f t="shared" si="33"/>
        <v/>
      </c>
      <c r="B1036" s="136" t="str">
        <f t="shared" si="32"/>
        <v/>
      </c>
      <c r="C1036" s="89"/>
      <c r="D1036"/>
      <c r="E1036"/>
      <c r="F1036"/>
      <c r="G1036"/>
      <c r="H1036" s="110"/>
      <c r="I1036"/>
      <c r="J1036"/>
      <c r="K1036"/>
      <c r="L1036"/>
      <c r="M1036"/>
      <c r="N1036"/>
      <c r="O1036"/>
      <c r="P1036"/>
    </row>
    <row r="1037" spans="1:16" x14ac:dyDescent="0.25">
      <c r="A1037" s="136" t="str">
        <f t="shared" si="33"/>
        <v/>
      </c>
      <c r="B1037" s="136" t="str">
        <f t="shared" si="32"/>
        <v/>
      </c>
      <c r="C1037" s="89"/>
      <c r="D1037"/>
      <c r="E1037"/>
      <c r="F1037"/>
      <c r="G1037"/>
      <c r="H1037" s="110"/>
      <c r="I1037"/>
      <c r="J1037"/>
      <c r="K1037"/>
      <c r="L1037"/>
      <c r="M1037"/>
      <c r="N1037"/>
      <c r="O1037"/>
      <c r="P1037"/>
    </row>
    <row r="1038" spans="1:16" x14ac:dyDescent="0.25">
      <c r="A1038" s="136" t="str">
        <f t="shared" si="33"/>
        <v/>
      </c>
      <c r="B1038" s="136" t="str">
        <f t="shared" si="32"/>
        <v/>
      </c>
      <c r="C1038" s="89"/>
      <c r="D1038"/>
      <c r="E1038"/>
      <c r="F1038"/>
      <c r="G1038"/>
      <c r="H1038" s="110"/>
      <c r="I1038"/>
      <c r="J1038"/>
      <c r="K1038"/>
      <c r="L1038"/>
      <c r="M1038"/>
      <c r="N1038"/>
      <c r="O1038"/>
      <c r="P1038"/>
    </row>
    <row r="1039" spans="1:16" x14ac:dyDescent="0.25">
      <c r="A1039" s="136" t="str">
        <f t="shared" si="33"/>
        <v/>
      </c>
      <c r="B1039" s="136" t="str">
        <f t="shared" si="32"/>
        <v/>
      </c>
      <c r="C1039" s="89"/>
      <c r="D1039"/>
      <c r="E1039"/>
      <c r="F1039"/>
      <c r="G1039"/>
      <c r="H1039" s="110"/>
      <c r="I1039"/>
      <c r="J1039"/>
      <c r="K1039"/>
      <c r="L1039"/>
      <c r="M1039"/>
      <c r="N1039"/>
      <c r="O1039"/>
      <c r="P1039"/>
    </row>
    <row r="1040" spans="1:16" x14ac:dyDescent="0.25">
      <c r="A1040" s="136" t="str">
        <f t="shared" si="33"/>
        <v/>
      </c>
      <c r="B1040" s="136" t="str">
        <f t="shared" si="32"/>
        <v/>
      </c>
      <c r="C1040" s="89"/>
      <c r="D1040"/>
      <c r="E1040"/>
      <c r="F1040"/>
      <c r="G1040"/>
      <c r="H1040" s="110"/>
      <c r="I1040"/>
      <c r="J1040"/>
      <c r="K1040"/>
      <c r="L1040"/>
      <c r="M1040"/>
      <c r="N1040"/>
      <c r="O1040"/>
      <c r="P1040"/>
    </row>
    <row r="1041" spans="1:16" x14ac:dyDescent="0.25">
      <c r="A1041" s="136" t="str">
        <f t="shared" si="33"/>
        <v/>
      </c>
      <c r="B1041" s="136" t="str">
        <f t="shared" si="32"/>
        <v/>
      </c>
      <c r="C1041" s="89"/>
      <c r="D1041"/>
      <c r="E1041"/>
      <c r="F1041"/>
      <c r="G1041"/>
      <c r="H1041" s="110"/>
      <c r="I1041"/>
      <c r="J1041"/>
      <c r="K1041"/>
      <c r="L1041"/>
      <c r="M1041"/>
      <c r="N1041"/>
      <c r="O1041"/>
      <c r="P1041"/>
    </row>
    <row r="1042" spans="1:16" x14ac:dyDescent="0.25">
      <c r="A1042" s="136" t="str">
        <f t="shared" si="33"/>
        <v/>
      </c>
      <c r="B1042" s="136" t="str">
        <f t="shared" si="32"/>
        <v/>
      </c>
      <c r="C1042" s="89"/>
      <c r="D1042"/>
      <c r="E1042"/>
      <c r="F1042"/>
      <c r="G1042"/>
      <c r="H1042" s="110"/>
      <c r="I1042"/>
      <c r="J1042"/>
      <c r="K1042"/>
      <c r="L1042"/>
      <c r="M1042"/>
      <c r="N1042"/>
      <c r="O1042"/>
      <c r="P1042"/>
    </row>
    <row r="1043" spans="1:16" x14ac:dyDescent="0.25">
      <c r="A1043" s="136" t="str">
        <f t="shared" si="33"/>
        <v/>
      </c>
      <c r="B1043" s="136" t="str">
        <f t="shared" si="32"/>
        <v/>
      </c>
      <c r="C1043" s="89"/>
      <c r="D1043"/>
      <c r="E1043"/>
      <c r="F1043"/>
      <c r="G1043"/>
      <c r="H1043" s="110"/>
      <c r="I1043"/>
      <c r="J1043"/>
      <c r="K1043"/>
      <c r="L1043"/>
      <c r="M1043"/>
      <c r="N1043"/>
      <c r="O1043"/>
      <c r="P1043"/>
    </row>
    <row r="1044" spans="1:16" x14ac:dyDescent="0.25">
      <c r="A1044" s="136" t="str">
        <f t="shared" si="33"/>
        <v/>
      </c>
      <c r="B1044" s="136" t="str">
        <f t="shared" si="32"/>
        <v/>
      </c>
      <c r="C1044" s="89"/>
      <c r="D1044"/>
      <c r="E1044"/>
      <c r="F1044"/>
      <c r="G1044"/>
      <c r="H1044" s="110"/>
      <c r="I1044"/>
      <c r="J1044"/>
      <c r="K1044"/>
      <c r="L1044"/>
      <c r="M1044"/>
      <c r="N1044"/>
      <c r="O1044"/>
      <c r="P1044"/>
    </row>
    <row r="1045" spans="1:16" x14ac:dyDescent="0.25">
      <c r="A1045" s="136" t="str">
        <f t="shared" si="33"/>
        <v/>
      </c>
      <c r="B1045" s="136" t="str">
        <f t="shared" si="32"/>
        <v/>
      </c>
      <c r="C1045" s="89"/>
      <c r="D1045"/>
      <c r="E1045"/>
      <c r="F1045"/>
      <c r="G1045"/>
      <c r="H1045" s="110"/>
      <c r="I1045"/>
      <c r="J1045"/>
      <c r="K1045"/>
      <c r="L1045"/>
      <c r="M1045"/>
      <c r="N1045"/>
      <c r="O1045"/>
      <c r="P1045"/>
    </row>
    <row r="1046" spans="1:16" x14ac:dyDescent="0.25">
      <c r="A1046" s="136" t="str">
        <f t="shared" si="33"/>
        <v/>
      </c>
      <c r="B1046" s="136" t="str">
        <f t="shared" si="32"/>
        <v/>
      </c>
      <c r="C1046" s="89"/>
      <c r="D1046"/>
      <c r="E1046"/>
      <c r="F1046"/>
      <c r="G1046"/>
      <c r="H1046" s="110"/>
      <c r="I1046"/>
      <c r="J1046"/>
      <c r="K1046"/>
      <c r="L1046"/>
      <c r="M1046"/>
      <c r="N1046"/>
      <c r="O1046"/>
      <c r="P1046"/>
    </row>
    <row r="1047" spans="1:16" x14ac:dyDescent="0.25">
      <c r="A1047" s="136" t="str">
        <f t="shared" si="33"/>
        <v/>
      </c>
      <c r="B1047" s="136" t="str">
        <f t="shared" si="32"/>
        <v/>
      </c>
      <c r="C1047" s="89"/>
      <c r="D1047"/>
      <c r="E1047"/>
      <c r="F1047"/>
      <c r="G1047"/>
      <c r="H1047" s="110"/>
      <c r="I1047"/>
      <c r="J1047"/>
      <c r="K1047"/>
      <c r="L1047"/>
      <c r="M1047"/>
      <c r="N1047"/>
      <c r="O1047"/>
      <c r="P1047"/>
    </row>
    <row r="1048" spans="1:16" x14ac:dyDescent="0.25">
      <c r="A1048" s="136" t="str">
        <f t="shared" si="33"/>
        <v/>
      </c>
      <c r="B1048" s="136" t="str">
        <f t="shared" si="32"/>
        <v/>
      </c>
      <c r="C1048" s="89"/>
      <c r="D1048"/>
      <c r="E1048"/>
      <c r="F1048"/>
      <c r="G1048"/>
      <c r="H1048" s="110"/>
      <c r="I1048"/>
      <c r="J1048"/>
      <c r="K1048"/>
      <c r="L1048"/>
      <c r="M1048"/>
      <c r="N1048"/>
      <c r="O1048"/>
      <c r="P1048"/>
    </row>
    <row r="1049" spans="1:16" x14ac:dyDescent="0.25">
      <c r="A1049" s="136" t="str">
        <f t="shared" si="33"/>
        <v/>
      </c>
      <c r="B1049" s="136" t="str">
        <f t="shared" si="32"/>
        <v/>
      </c>
      <c r="C1049" s="89"/>
      <c r="D1049"/>
      <c r="E1049"/>
      <c r="F1049"/>
      <c r="G1049"/>
      <c r="H1049" s="110"/>
      <c r="I1049"/>
      <c r="J1049"/>
      <c r="K1049"/>
      <c r="L1049"/>
      <c r="M1049"/>
      <c r="N1049"/>
      <c r="O1049"/>
      <c r="P1049"/>
    </row>
    <row r="1050" spans="1:16" x14ac:dyDescent="0.25">
      <c r="A1050" s="136" t="str">
        <f t="shared" si="33"/>
        <v/>
      </c>
      <c r="B1050" s="136" t="str">
        <f t="shared" si="32"/>
        <v/>
      </c>
      <c r="C1050" s="89"/>
      <c r="D1050"/>
      <c r="E1050"/>
      <c r="F1050"/>
      <c r="G1050"/>
      <c r="H1050" s="110"/>
      <c r="I1050"/>
      <c r="J1050"/>
      <c r="K1050"/>
      <c r="L1050"/>
      <c r="M1050"/>
      <c r="N1050"/>
      <c r="O1050"/>
      <c r="P1050"/>
    </row>
    <row r="1051" spans="1:16" x14ac:dyDescent="0.25">
      <c r="A1051" s="136" t="str">
        <f t="shared" si="33"/>
        <v/>
      </c>
      <c r="B1051" s="136" t="str">
        <f t="shared" si="32"/>
        <v/>
      </c>
      <c r="C1051" s="89"/>
      <c r="D1051"/>
      <c r="E1051"/>
      <c r="F1051"/>
      <c r="G1051"/>
      <c r="H1051" s="110"/>
      <c r="I1051"/>
      <c r="J1051"/>
      <c r="K1051"/>
      <c r="L1051"/>
      <c r="M1051"/>
      <c r="N1051"/>
      <c r="O1051"/>
      <c r="P1051"/>
    </row>
    <row r="1052" spans="1:16" x14ac:dyDescent="0.25">
      <c r="A1052" s="136" t="str">
        <f t="shared" si="33"/>
        <v/>
      </c>
      <c r="B1052" s="136" t="str">
        <f t="shared" si="32"/>
        <v/>
      </c>
      <c r="C1052" s="89"/>
      <c r="D1052"/>
      <c r="E1052"/>
      <c r="F1052"/>
      <c r="G1052"/>
      <c r="H1052" s="110"/>
      <c r="I1052"/>
      <c r="J1052"/>
      <c r="K1052"/>
      <c r="L1052"/>
      <c r="M1052"/>
      <c r="N1052"/>
      <c r="O1052"/>
      <c r="P1052"/>
    </row>
    <row r="1053" spans="1:16" x14ac:dyDescent="0.25">
      <c r="A1053" s="136" t="str">
        <f t="shared" si="33"/>
        <v/>
      </c>
      <c r="B1053" s="136" t="str">
        <f t="shared" si="32"/>
        <v/>
      </c>
      <c r="C1053" s="89"/>
      <c r="D1053"/>
      <c r="E1053"/>
      <c r="F1053"/>
      <c r="G1053"/>
      <c r="H1053" s="110"/>
      <c r="I1053"/>
      <c r="J1053"/>
      <c r="K1053"/>
      <c r="L1053"/>
      <c r="M1053"/>
      <c r="N1053"/>
      <c r="O1053"/>
      <c r="P1053"/>
    </row>
    <row r="1054" spans="1:16" x14ac:dyDescent="0.25">
      <c r="A1054" s="136" t="str">
        <f t="shared" si="33"/>
        <v/>
      </c>
      <c r="B1054" s="136" t="str">
        <f t="shared" si="32"/>
        <v/>
      </c>
      <c r="C1054" s="89"/>
      <c r="D1054"/>
      <c r="E1054"/>
      <c r="F1054"/>
      <c r="G1054"/>
      <c r="H1054" s="110"/>
      <c r="I1054"/>
      <c r="J1054"/>
      <c r="K1054"/>
      <c r="L1054"/>
      <c r="M1054"/>
      <c r="N1054"/>
      <c r="O1054"/>
      <c r="P1054"/>
    </row>
    <row r="1055" spans="1:16" x14ac:dyDescent="0.25">
      <c r="A1055" s="136" t="str">
        <f t="shared" si="33"/>
        <v/>
      </c>
      <c r="B1055" s="136" t="str">
        <f t="shared" si="32"/>
        <v/>
      </c>
      <c r="C1055" s="89"/>
      <c r="D1055"/>
      <c r="E1055"/>
      <c r="F1055"/>
      <c r="G1055"/>
      <c r="H1055" s="110"/>
      <c r="I1055"/>
      <c r="J1055"/>
      <c r="K1055"/>
      <c r="L1055"/>
      <c r="M1055"/>
      <c r="N1055"/>
      <c r="O1055"/>
      <c r="P1055"/>
    </row>
    <row r="1056" spans="1:16" x14ac:dyDescent="0.25">
      <c r="A1056" s="136" t="str">
        <f t="shared" si="33"/>
        <v/>
      </c>
      <c r="B1056" s="136" t="str">
        <f t="shared" si="32"/>
        <v/>
      </c>
      <c r="C1056" s="89"/>
      <c r="D1056"/>
      <c r="E1056"/>
      <c r="F1056"/>
      <c r="G1056"/>
      <c r="H1056" s="110"/>
      <c r="I1056"/>
      <c r="J1056"/>
      <c r="K1056"/>
      <c r="L1056"/>
      <c r="M1056"/>
      <c r="N1056"/>
      <c r="O1056"/>
      <c r="P1056"/>
    </row>
    <row r="1057" spans="1:16" x14ac:dyDescent="0.25">
      <c r="A1057" s="136" t="str">
        <f t="shared" si="33"/>
        <v/>
      </c>
      <c r="B1057" s="136" t="str">
        <f t="shared" si="32"/>
        <v/>
      </c>
      <c r="C1057" s="89"/>
      <c r="D1057"/>
      <c r="E1057"/>
      <c r="F1057"/>
      <c r="G1057"/>
      <c r="H1057" s="110"/>
      <c r="I1057"/>
      <c r="J1057"/>
      <c r="K1057"/>
      <c r="L1057"/>
      <c r="M1057"/>
      <c r="N1057"/>
      <c r="O1057"/>
      <c r="P1057"/>
    </row>
    <row r="1058" spans="1:16" x14ac:dyDescent="0.25">
      <c r="A1058" s="136" t="str">
        <f t="shared" si="33"/>
        <v/>
      </c>
      <c r="B1058" s="136" t="str">
        <f t="shared" si="32"/>
        <v/>
      </c>
      <c r="C1058" s="89"/>
      <c r="D1058"/>
      <c r="E1058"/>
      <c r="F1058"/>
      <c r="G1058"/>
      <c r="H1058" s="110"/>
      <c r="I1058"/>
      <c r="J1058"/>
      <c r="K1058"/>
      <c r="L1058"/>
      <c r="M1058"/>
      <c r="N1058"/>
      <c r="O1058"/>
      <c r="P1058"/>
    </row>
    <row r="1059" spans="1:16" x14ac:dyDescent="0.25">
      <c r="A1059" s="136" t="str">
        <f t="shared" si="33"/>
        <v/>
      </c>
      <c r="B1059" s="136" t="str">
        <f t="shared" si="32"/>
        <v/>
      </c>
      <c r="C1059" s="89"/>
      <c r="D1059"/>
      <c r="E1059"/>
      <c r="F1059"/>
      <c r="G1059"/>
      <c r="H1059" s="110"/>
      <c r="I1059"/>
      <c r="J1059"/>
      <c r="K1059"/>
      <c r="L1059"/>
      <c r="M1059"/>
      <c r="N1059"/>
      <c r="O1059"/>
      <c r="P105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sheetPr>
  <dimension ref="A3:Q136"/>
  <sheetViews>
    <sheetView topLeftCell="A99" workbookViewId="0">
      <selection activeCell="D127" sqref="D127"/>
    </sheetView>
  </sheetViews>
  <sheetFormatPr defaultRowHeight="12" x14ac:dyDescent="0.2"/>
  <cols>
    <col min="1" max="1" width="2.28515625" style="258" customWidth="1"/>
    <col min="2" max="2" width="24.85546875" style="258" bestFit="1" customWidth="1"/>
    <col min="3" max="3" width="13.5703125" style="258" bestFit="1" customWidth="1"/>
    <col min="4" max="4" width="9.140625" style="258"/>
    <col min="5" max="5" width="5" style="258" bestFit="1" customWidth="1"/>
    <col min="6" max="6" width="10" style="258" bestFit="1" customWidth="1"/>
    <col min="7" max="7" width="13.5703125" style="258" bestFit="1" customWidth="1"/>
    <col min="8" max="8" width="14.85546875" style="258" bestFit="1" customWidth="1"/>
    <col min="9" max="9" width="12.140625" style="258" bestFit="1" customWidth="1"/>
    <col min="10" max="11" width="12.140625" style="258" hidden="1" customWidth="1"/>
    <col min="12" max="12" width="13.28515625" style="259" bestFit="1" customWidth="1"/>
    <col min="13" max="13" width="14.42578125" style="258" customWidth="1"/>
    <col min="14" max="14" width="15.140625" style="258" bestFit="1" customWidth="1"/>
    <col min="15" max="15" width="9.85546875" style="263" bestFit="1" customWidth="1"/>
    <col min="16" max="16" width="9.140625" style="258"/>
    <col min="17" max="17" width="11" style="258" bestFit="1" customWidth="1"/>
    <col min="18" max="16384" width="9.140625" style="258"/>
  </cols>
  <sheetData>
    <row r="3" spans="1:17" x14ac:dyDescent="0.2">
      <c r="A3" s="260">
        <v>40909</v>
      </c>
      <c r="B3" s="258" t="s">
        <v>2598</v>
      </c>
      <c r="C3" s="261">
        <v>4148039490.0509086</v>
      </c>
      <c r="D3" s="261"/>
      <c r="E3" s="262"/>
      <c r="I3" s="261"/>
      <c r="J3" s="261"/>
      <c r="K3" s="261"/>
    </row>
    <row r="4" spans="1:17" x14ac:dyDescent="0.2">
      <c r="B4" s="258" t="s">
        <v>2599</v>
      </c>
      <c r="C4" s="261">
        <v>33711967</v>
      </c>
      <c r="D4" s="261"/>
      <c r="I4" s="261"/>
      <c r="J4" s="261"/>
      <c r="K4" s="261"/>
    </row>
    <row r="5" spans="1:17" ht="15" x14ac:dyDescent="0.25">
      <c r="L5" s="963" t="s">
        <v>7922</v>
      </c>
      <c r="M5" s="963"/>
      <c r="N5" s="963"/>
    </row>
    <row r="6" spans="1:17" ht="15" x14ac:dyDescent="0.25">
      <c r="B6" s="253"/>
      <c r="C6" s="253"/>
      <c r="D6" s="253"/>
      <c r="E6" s="253"/>
      <c r="F6" s="253"/>
      <c r="G6" s="253"/>
      <c r="H6" s="1177" t="s">
        <v>2600</v>
      </c>
      <c r="I6" s="1177"/>
      <c r="L6" s="1178" t="s">
        <v>2601</v>
      </c>
      <c r="M6" s="1178"/>
      <c r="N6" s="1178"/>
    </row>
    <row r="7" spans="1:17" ht="70.5" customHeight="1" x14ac:dyDescent="0.2">
      <c r="B7" s="249" t="s">
        <v>1905</v>
      </c>
      <c r="C7" s="250" t="s">
        <v>7923</v>
      </c>
      <c r="D7" s="249"/>
      <c r="E7" s="250" t="s">
        <v>1904</v>
      </c>
      <c r="F7" s="250" t="s">
        <v>2594</v>
      </c>
      <c r="G7" s="250" t="s">
        <v>2595</v>
      </c>
      <c r="H7" s="250" t="s">
        <v>2596</v>
      </c>
      <c r="I7" s="250" t="s">
        <v>2597</v>
      </c>
      <c r="J7" s="251"/>
      <c r="K7" s="251"/>
      <c r="L7" s="250" t="s">
        <v>7924</v>
      </c>
      <c r="M7" s="250" t="s">
        <v>2596</v>
      </c>
      <c r="N7" s="250" t="s">
        <v>2597</v>
      </c>
    </row>
    <row r="8" spans="1:17" x14ac:dyDescent="0.2">
      <c r="B8" s="915">
        <v>41640</v>
      </c>
      <c r="C8" s="916"/>
      <c r="D8" s="916"/>
      <c r="E8" s="917">
        <v>31</v>
      </c>
      <c r="F8" s="918">
        <v>2809330.5833333335</v>
      </c>
      <c r="G8" s="918">
        <v>0</v>
      </c>
      <c r="H8" s="919">
        <v>1.6041398443615445E-3</v>
      </c>
      <c r="I8" s="919">
        <v>5.4735536588797413E-5</v>
      </c>
      <c r="J8" s="254"/>
      <c r="K8" s="254"/>
      <c r="L8" s="920">
        <v>0</v>
      </c>
      <c r="M8" s="919">
        <v>1.6041398443615445E-3</v>
      </c>
      <c r="N8" s="919">
        <v>5.4700000000000001E-5</v>
      </c>
      <c r="O8" s="263">
        <v>41365</v>
      </c>
      <c r="P8" s="258" t="s">
        <v>2437</v>
      </c>
      <c r="Q8" s="258">
        <v>8.7609999999999996E-5</v>
      </c>
    </row>
    <row r="9" spans="1:17" x14ac:dyDescent="0.2">
      <c r="A9" s="258" t="s">
        <v>7922</v>
      </c>
      <c r="B9" s="915">
        <v>41671</v>
      </c>
      <c r="C9" s="916">
        <v>66.95</v>
      </c>
      <c r="D9" s="916"/>
      <c r="E9" s="917">
        <v>28</v>
      </c>
      <c r="F9" s="918">
        <v>2809330.5833333335</v>
      </c>
      <c r="G9" s="918">
        <v>6717310.0912202382</v>
      </c>
      <c r="H9" s="919">
        <v>1.6193939588404918E-3</v>
      </c>
      <c r="I9" s="919">
        <f>H9/29.3071</f>
        <v>5.5256028704323932E-5</v>
      </c>
      <c r="J9" s="254"/>
      <c r="K9" s="254"/>
      <c r="L9" s="920">
        <v>0</v>
      </c>
      <c r="M9" s="919">
        <v>1.6193939588404918E-3</v>
      </c>
      <c r="N9" s="919">
        <v>5.5300000000000002E-5</v>
      </c>
      <c r="O9" s="263">
        <v>41395</v>
      </c>
      <c r="P9" s="258" t="s">
        <v>2437</v>
      </c>
      <c r="Q9" s="258">
        <v>8.1840000000000002E-5</v>
      </c>
    </row>
    <row r="10" spans="1:17" x14ac:dyDescent="0.2">
      <c r="A10" s="258" t="s">
        <v>7922</v>
      </c>
      <c r="B10" s="915">
        <v>41699</v>
      </c>
      <c r="C10" s="916">
        <v>61.475000000000001</v>
      </c>
      <c r="D10" s="916"/>
      <c r="E10" s="917">
        <v>31</v>
      </c>
      <c r="F10" s="918">
        <v>2809330.5833333335</v>
      </c>
      <c r="G10" s="918">
        <v>5571083.7938844087</v>
      </c>
      <c r="H10" s="919">
        <v>1.3430643095965397E-3</v>
      </c>
      <c r="I10" s="919">
        <f t="shared" ref="I10:I73" si="0">H10/29.3071</f>
        <v>4.5827267440195031E-5</v>
      </c>
      <c r="J10" s="254"/>
      <c r="K10" s="254"/>
      <c r="L10" s="920">
        <v>0</v>
      </c>
      <c r="M10" s="919">
        <v>1.3430643095965397E-3</v>
      </c>
      <c r="N10" s="919">
        <v>4.5800000000000002E-5</v>
      </c>
      <c r="O10" s="263">
        <v>41426</v>
      </c>
      <c r="P10" s="258" t="s">
        <v>2437</v>
      </c>
      <c r="Q10" s="258">
        <v>8.2200000000000006E-5</v>
      </c>
    </row>
    <row r="11" spans="1:17" x14ac:dyDescent="0.2">
      <c r="A11" s="258" t="s">
        <v>7922</v>
      </c>
      <c r="B11" s="921">
        <v>41730</v>
      </c>
      <c r="C11" s="922">
        <v>61.04</v>
      </c>
      <c r="D11" s="922"/>
      <c r="E11" s="923">
        <v>30</v>
      </c>
      <c r="F11" s="924">
        <v>3707845.75</v>
      </c>
      <c r="G11" s="924">
        <v>7544230.1526666665</v>
      </c>
      <c r="H11" s="925">
        <v>1.8187459812669417E-3</v>
      </c>
      <c r="I11" s="925">
        <f t="shared" si="0"/>
        <v>6.2058203686715573E-5</v>
      </c>
      <c r="J11" s="255"/>
      <c r="K11" s="255"/>
      <c r="L11" s="926">
        <v>0</v>
      </c>
      <c r="M11" s="925">
        <v>1.8187459812669417E-3</v>
      </c>
      <c r="N11" s="925">
        <v>6.2100000000000005E-5</v>
      </c>
      <c r="O11" s="263">
        <v>41456</v>
      </c>
      <c r="P11" s="258" t="s">
        <v>2437</v>
      </c>
      <c r="Q11" s="258">
        <v>8.0820000000000002E-5</v>
      </c>
    </row>
    <row r="12" spans="1:17" x14ac:dyDescent="0.2">
      <c r="A12" s="258" t="s">
        <v>7922</v>
      </c>
      <c r="B12" s="921">
        <v>41760</v>
      </c>
      <c r="C12" s="922">
        <v>60.620000000000005</v>
      </c>
      <c r="D12" s="922"/>
      <c r="E12" s="923">
        <v>31</v>
      </c>
      <c r="F12" s="924">
        <v>3707845.75</v>
      </c>
      <c r="G12" s="924">
        <v>7250632.5601612907</v>
      </c>
      <c r="H12" s="925">
        <v>1.7479661361836027E-3</v>
      </c>
      <c r="I12" s="925">
        <f t="shared" si="0"/>
        <v>5.9643094546495651E-5</v>
      </c>
      <c r="J12" s="255"/>
      <c r="K12" s="255"/>
      <c r="L12" s="926">
        <v>0</v>
      </c>
      <c r="M12" s="925">
        <v>1.7479661361836027E-3</v>
      </c>
      <c r="N12" s="925">
        <v>5.9599999999999999E-5</v>
      </c>
      <c r="O12" s="263">
        <v>41487</v>
      </c>
      <c r="P12" s="258" t="s">
        <v>2437</v>
      </c>
      <c r="Q12" s="258">
        <v>8.2100000000000003E-5</v>
      </c>
    </row>
    <row r="13" spans="1:17" x14ac:dyDescent="0.2">
      <c r="A13" s="258" t="s">
        <v>7922</v>
      </c>
      <c r="B13" s="921">
        <v>41791</v>
      </c>
      <c r="C13" s="922">
        <v>59.44</v>
      </c>
      <c r="D13" s="922"/>
      <c r="E13" s="923">
        <v>30</v>
      </c>
      <c r="F13" s="924">
        <v>3707845.75</v>
      </c>
      <c r="G13" s="924">
        <v>7346478.3793333331</v>
      </c>
      <c r="H13" s="925">
        <v>1.771072429988647E-3</v>
      </c>
      <c r="I13" s="925">
        <f t="shared" si="0"/>
        <v>6.0431514206067711E-5</v>
      </c>
      <c r="J13" s="255"/>
      <c r="K13" s="255"/>
      <c r="L13" s="926">
        <v>0</v>
      </c>
      <c r="M13" s="925">
        <v>1.771072429988647E-3</v>
      </c>
      <c r="N13" s="925">
        <v>6.0399999999999998E-5</v>
      </c>
      <c r="O13" s="263">
        <v>41518</v>
      </c>
      <c r="P13" s="258" t="s">
        <v>2437</v>
      </c>
      <c r="Q13" s="258">
        <v>8.5229999999999995E-5</v>
      </c>
    </row>
    <row r="14" spans="1:17" x14ac:dyDescent="0.2">
      <c r="A14" s="258" t="s">
        <v>7922</v>
      </c>
      <c r="B14" s="921">
        <v>41821</v>
      </c>
      <c r="C14" s="922">
        <v>59.89</v>
      </c>
      <c r="D14" s="922"/>
      <c r="E14" s="923">
        <v>31</v>
      </c>
      <c r="F14" s="924">
        <v>3707845.75</v>
      </c>
      <c r="G14" s="924">
        <v>7163318.7731451616</v>
      </c>
      <c r="H14" s="925">
        <v>1.7269167254377426E-3</v>
      </c>
      <c r="I14" s="925">
        <f t="shared" si="0"/>
        <v>5.8924858666935407E-5</v>
      </c>
      <c r="J14" s="255"/>
      <c r="K14" s="255"/>
      <c r="L14" s="926">
        <v>0</v>
      </c>
      <c r="M14" s="925">
        <v>1.7269167254377426E-3</v>
      </c>
      <c r="N14" s="925">
        <v>5.8900000000000002E-5</v>
      </c>
      <c r="O14" s="263">
        <v>41548</v>
      </c>
      <c r="P14" s="258" t="s">
        <v>2437</v>
      </c>
      <c r="Q14" s="258">
        <v>8.5350000000000001E-5</v>
      </c>
    </row>
    <row r="15" spans="1:17" x14ac:dyDescent="0.2">
      <c r="A15" s="258" t="s">
        <v>7922</v>
      </c>
      <c r="B15" s="921">
        <v>41852</v>
      </c>
      <c r="C15" s="922">
        <v>60.54</v>
      </c>
      <c r="D15" s="922"/>
      <c r="E15" s="923">
        <v>31</v>
      </c>
      <c r="F15" s="924">
        <v>3707845.75</v>
      </c>
      <c r="G15" s="924">
        <v>7241063.9259677418</v>
      </c>
      <c r="H15" s="925">
        <v>1.7456593514443301E-3</v>
      </c>
      <c r="I15" s="925">
        <f t="shared" si="0"/>
        <v>5.9564383765173978E-5</v>
      </c>
      <c r="J15" s="255"/>
      <c r="K15" s="255"/>
      <c r="L15" s="926">
        <v>0</v>
      </c>
      <c r="M15" s="925">
        <v>1.7456593514443301E-3</v>
      </c>
      <c r="N15" s="925">
        <v>5.9599999999999999E-5</v>
      </c>
      <c r="O15" s="263">
        <v>41579</v>
      </c>
      <c r="P15" s="258" t="s">
        <v>2437</v>
      </c>
      <c r="Q15" s="258">
        <v>9.6119999999999995E-5</v>
      </c>
    </row>
    <row r="16" spans="1:17" x14ac:dyDescent="0.2">
      <c r="A16" s="258" t="s">
        <v>7922</v>
      </c>
      <c r="B16" s="921">
        <v>41883</v>
      </c>
      <c r="C16" s="922">
        <v>60.870535213307029</v>
      </c>
      <c r="D16" s="922"/>
      <c r="E16" s="923">
        <v>30</v>
      </c>
      <c r="F16" s="924">
        <v>3707845.75</v>
      </c>
      <c r="G16" s="924">
        <v>7523285.17636286</v>
      </c>
      <c r="H16" s="925">
        <v>1.8136966136430212E-3</v>
      </c>
      <c r="I16" s="925">
        <f t="shared" si="0"/>
        <v>6.1885912070557014E-5</v>
      </c>
      <c r="J16" s="255"/>
      <c r="K16" s="255"/>
      <c r="L16" s="926">
        <v>0</v>
      </c>
      <c r="M16" s="925">
        <v>1.8136966136430212E-3</v>
      </c>
      <c r="N16" s="925">
        <v>6.19E-5</v>
      </c>
      <c r="O16" s="263">
        <v>41609</v>
      </c>
      <c r="P16" s="258" t="s">
        <v>2437</v>
      </c>
      <c r="Q16" s="258">
        <v>9.8380000000000003E-5</v>
      </c>
    </row>
    <row r="17" spans="1:17" x14ac:dyDescent="0.2">
      <c r="A17" s="258" t="s">
        <v>7922</v>
      </c>
      <c r="B17" s="921">
        <v>41913</v>
      </c>
      <c r="C17" s="922">
        <v>63.167283875478979</v>
      </c>
      <c r="D17" s="922"/>
      <c r="E17" s="923">
        <v>31</v>
      </c>
      <c r="F17" s="924">
        <v>3707845.75</v>
      </c>
      <c r="G17" s="924">
        <v>7555307.9050560724</v>
      </c>
      <c r="H17" s="925">
        <v>1.8214165808154695E-3</v>
      </c>
      <c r="I17" s="925">
        <f t="shared" si="0"/>
        <v>6.2149328347583678E-5</v>
      </c>
      <c r="J17" s="255"/>
      <c r="K17" s="255"/>
      <c r="L17" s="926">
        <v>0</v>
      </c>
      <c r="M17" s="925">
        <v>1.8214165808154695E-3</v>
      </c>
      <c r="N17" s="925">
        <v>5.1650000000000002E-5</v>
      </c>
      <c r="O17" s="263">
        <v>41640</v>
      </c>
      <c r="P17" s="258" t="s">
        <v>2437</v>
      </c>
      <c r="Q17" s="258">
        <v>1.0098E-4</v>
      </c>
    </row>
    <row r="18" spans="1:17" x14ac:dyDescent="0.2">
      <c r="A18" s="258" t="s">
        <v>7922</v>
      </c>
      <c r="B18" s="921">
        <v>41944</v>
      </c>
      <c r="C18" s="922">
        <v>66.721383368376962</v>
      </c>
      <c r="D18" s="922"/>
      <c r="E18" s="923">
        <v>30</v>
      </c>
      <c r="F18" s="924">
        <v>3707845.75</v>
      </c>
      <c r="G18" s="924">
        <v>8246419.9252185728</v>
      </c>
      <c r="H18" s="925">
        <v>1.9880283071069225E-3</v>
      </c>
      <c r="I18" s="925">
        <f t="shared" si="0"/>
        <v>6.7834357787257098E-5</v>
      </c>
      <c r="J18" s="255"/>
      <c r="K18" s="255"/>
      <c r="L18" s="926">
        <v>0</v>
      </c>
      <c r="M18" s="925">
        <v>1.9880283071069225E-3</v>
      </c>
      <c r="N18" s="925">
        <v>5.91E-5</v>
      </c>
      <c r="O18" s="263">
        <v>41671</v>
      </c>
      <c r="P18" s="258" t="s">
        <v>2437</v>
      </c>
      <c r="Q18" s="258">
        <v>1.1081E-4</v>
      </c>
    </row>
    <row r="19" spans="1:17" x14ac:dyDescent="0.2">
      <c r="A19" s="258" t="s">
        <v>7922</v>
      </c>
      <c r="B19" s="921">
        <v>41974</v>
      </c>
      <c r="C19" s="922">
        <v>68.373288766484492</v>
      </c>
      <c r="D19" s="922"/>
      <c r="E19" s="923">
        <v>31</v>
      </c>
      <c r="F19" s="924">
        <v>3707845.75</v>
      </c>
      <c r="G19" s="924">
        <v>8177987.3602042673</v>
      </c>
      <c r="H19" s="925">
        <v>1.9715307387548273E-3</v>
      </c>
      <c r="I19" s="925">
        <f t="shared" si="0"/>
        <v>6.7271437254277206E-5</v>
      </c>
      <c r="J19" s="255"/>
      <c r="K19" s="255"/>
      <c r="L19" s="926">
        <v>0</v>
      </c>
      <c r="M19" s="925">
        <v>1.9715307387548273E-3</v>
      </c>
      <c r="N19" s="925">
        <v>6.0460000000000001E-5</v>
      </c>
      <c r="O19" s="263">
        <v>41699</v>
      </c>
      <c r="P19" s="258" t="s">
        <v>2437</v>
      </c>
      <c r="Q19" s="258">
        <v>9.7839999999999998E-5</v>
      </c>
    </row>
    <row r="20" spans="1:17" x14ac:dyDescent="0.2">
      <c r="A20" s="258" t="s">
        <v>7922</v>
      </c>
      <c r="B20" s="921">
        <v>42005</v>
      </c>
      <c r="C20" s="922">
        <v>70.400627209616445</v>
      </c>
      <c r="D20" s="922"/>
      <c r="E20" s="923">
        <v>31</v>
      </c>
      <c r="F20" s="924">
        <v>3707845.75</v>
      </c>
      <c r="G20" s="924">
        <v>8420473.1095648613</v>
      </c>
      <c r="H20" s="925">
        <v>2.0299886560292881E-3</v>
      </c>
      <c r="I20" s="925">
        <f t="shared" si="0"/>
        <v>6.9266104665056865E-5</v>
      </c>
      <c r="J20" s="255"/>
      <c r="K20" s="255"/>
      <c r="L20" s="926">
        <v>0</v>
      </c>
      <c r="M20" s="925">
        <v>2.0299886560292881E-3</v>
      </c>
      <c r="N20" s="925">
        <v>6.1890000000000005E-5</v>
      </c>
      <c r="O20" s="263">
        <v>41730</v>
      </c>
      <c r="P20" s="258" t="s">
        <v>2437</v>
      </c>
      <c r="Q20" s="258">
        <v>9.1689999999999998E-5</v>
      </c>
    </row>
    <row r="21" spans="1:17" x14ac:dyDescent="0.2">
      <c r="A21" s="258" t="s">
        <v>7922</v>
      </c>
      <c r="B21" s="921">
        <v>42036</v>
      </c>
      <c r="C21" s="922">
        <v>70.400627209616445</v>
      </c>
      <c r="D21" s="922"/>
      <c r="E21" s="923">
        <v>28</v>
      </c>
      <c r="F21" s="924">
        <v>3707845.75</v>
      </c>
      <c r="G21" s="924">
        <v>9322666.6570182387</v>
      </c>
      <c r="H21" s="925">
        <v>2.2474874406038549E-3</v>
      </c>
      <c r="I21" s="925">
        <f t="shared" si="0"/>
        <v>7.6687473022027261E-5</v>
      </c>
      <c r="J21" s="255"/>
      <c r="K21" s="255"/>
      <c r="L21" s="926">
        <v>0</v>
      </c>
      <c r="M21" s="925">
        <v>2.2474874406038549E-3</v>
      </c>
      <c r="N21" s="925">
        <v>6.8730000000000001E-5</v>
      </c>
      <c r="O21" s="263">
        <v>41760</v>
      </c>
      <c r="P21" s="258" t="s">
        <v>2437</v>
      </c>
      <c r="Q21" s="258">
        <v>8.5690000000000001E-5</v>
      </c>
    </row>
    <row r="22" spans="1:17" x14ac:dyDescent="0.2">
      <c r="A22" s="258" t="s">
        <v>7922</v>
      </c>
      <c r="B22" s="921">
        <v>42064</v>
      </c>
      <c r="C22" s="922">
        <v>68.523346505821067</v>
      </c>
      <c r="D22" s="922"/>
      <c r="E22" s="923">
        <v>31</v>
      </c>
      <c r="F22" s="924">
        <v>3707845.75</v>
      </c>
      <c r="G22" s="924">
        <v>8195935.4553995477</v>
      </c>
      <c r="H22" s="925">
        <v>1.9758576250437183E-3</v>
      </c>
      <c r="I22" s="925">
        <f t="shared" si="0"/>
        <v>6.7419076778109003E-5</v>
      </c>
      <c r="J22" s="255"/>
      <c r="K22" s="255"/>
      <c r="L22" s="926">
        <v>0</v>
      </c>
      <c r="M22" s="925">
        <v>1.9758576250437183E-3</v>
      </c>
      <c r="N22" s="925">
        <v>5.787E-5</v>
      </c>
      <c r="O22" s="263">
        <v>41791</v>
      </c>
      <c r="P22" s="258" t="s">
        <v>2437</v>
      </c>
      <c r="Q22" s="258">
        <v>8.6080000000000003E-5</v>
      </c>
    </row>
    <row r="23" spans="1:17" x14ac:dyDescent="0.2">
      <c r="A23" s="258" t="s">
        <v>7922</v>
      </c>
      <c r="B23" s="927">
        <v>42095</v>
      </c>
      <c r="C23" s="928">
        <v>61.855993722790316</v>
      </c>
      <c r="D23" s="928"/>
      <c r="E23" s="929">
        <v>30</v>
      </c>
      <c r="F23" s="930">
        <v>3707845.75</v>
      </c>
      <c r="G23" s="930">
        <v>7645082.7812358253</v>
      </c>
      <c r="H23" s="931">
        <v>1.8430593053833234E-3</v>
      </c>
      <c r="I23" s="931">
        <f t="shared" si="0"/>
        <v>6.2887808939926623E-5</v>
      </c>
      <c r="J23" s="256"/>
      <c r="K23" s="256"/>
      <c r="L23" s="932">
        <v>0.17154811715481166</v>
      </c>
      <c r="M23" s="931">
        <v>2.1592326590264875E-3</v>
      </c>
      <c r="N23" s="931">
        <v>5.8350000000000002E-5</v>
      </c>
      <c r="O23" s="263">
        <v>41821</v>
      </c>
      <c r="P23" s="258" t="s">
        <v>2437</v>
      </c>
      <c r="Q23" s="258">
        <v>8.4629999999999994E-5</v>
      </c>
    </row>
    <row r="24" spans="1:17" x14ac:dyDescent="0.2">
      <c r="A24" s="258" t="s">
        <v>7922</v>
      </c>
      <c r="B24" s="927">
        <v>42125</v>
      </c>
      <c r="C24" s="928">
        <v>61.655892477472918</v>
      </c>
      <c r="D24" s="928"/>
      <c r="E24" s="929">
        <v>31</v>
      </c>
      <c r="F24" s="930">
        <v>3707845.75</v>
      </c>
      <c r="G24" s="930">
        <v>7374533.5124211265</v>
      </c>
      <c r="H24" s="931">
        <v>1.7778358981656215E-3</v>
      </c>
      <c r="I24" s="931">
        <f t="shared" si="0"/>
        <v>6.0662293374834818E-5</v>
      </c>
      <c r="J24" s="256"/>
      <c r="K24" s="256"/>
      <c r="L24" s="932">
        <v>0.17154811715481166</v>
      </c>
      <c r="M24" s="931">
        <v>2.0828202991061673E-3</v>
      </c>
      <c r="N24" s="931">
        <v>5.4939999999999999E-5</v>
      </c>
      <c r="O24" s="263">
        <v>41852</v>
      </c>
      <c r="P24" s="258" t="s">
        <v>2437</v>
      </c>
      <c r="Q24" s="258">
        <v>8.5950000000000002E-5</v>
      </c>
    </row>
    <row r="25" spans="1:17" x14ac:dyDescent="0.2">
      <c r="A25" s="258" t="s">
        <v>7922</v>
      </c>
      <c r="B25" s="927">
        <v>42156</v>
      </c>
      <c r="C25" s="928">
        <v>60.905512807532652</v>
      </c>
      <c r="D25" s="928"/>
      <c r="E25" s="929">
        <v>30</v>
      </c>
      <c r="F25" s="930">
        <v>3707845.75</v>
      </c>
      <c r="G25" s="930">
        <v>7527608.2271660166</v>
      </c>
      <c r="H25" s="931">
        <v>1.8147388049754628E-3</v>
      </c>
      <c r="I25" s="931">
        <f t="shared" si="0"/>
        <v>6.1921473123422756E-5</v>
      </c>
      <c r="J25" s="256"/>
      <c r="K25" s="256"/>
      <c r="L25" s="932">
        <v>0.17154811715481166</v>
      </c>
      <c r="M25" s="931">
        <v>2.1260538300967762E-3</v>
      </c>
      <c r="N25" s="931">
        <v>5.5359999999999999E-5</v>
      </c>
      <c r="O25" s="263">
        <v>41883</v>
      </c>
      <c r="P25" s="258" t="s">
        <v>2437</v>
      </c>
      <c r="Q25" s="258">
        <v>8.9640000000000002E-5</v>
      </c>
    </row>
    <row r="26" spans="1:17" x14ac:dyDescent="0.2">
      <c r="A26" s="258" t="s">
        <v>7922</v>
      </c>
      <c r="B26" s="927">
        <v>42186</v>
      </c>
      <c r="C26" s="928">
        <v>60.930525463197327</v>
      </c>
      <c r="D26" s="928"/>
      <c r="E26" s="929">
        <v>31</v>
      </c>
      <c r="F26" s="930">
        <v>3707845.75</v>
      </c>
      <c r="G26" s="930">
        <v>7287773.8672252577</v>
      </c>
      <c r="H26" s="931">
        <v>1.7569200786793407E-3</v>
      </c>
      <c r="I26" s="931">
        <f t="shared" si="0"/>
        <v>5.9948615819352336E-5</v>
      </c>
      <c r="J26" s="256"/>
      <c r="K26" s="256"/>
      <c r="L26" s="932">
        <v>0.17154811715481166</v>
      </c>
      <c r="M26" s="931">
        <v>2.0583164101682654E-3</v>
      </c>
      <c r="N26" s="931">
        <v>5.418E-5</v>
      </c>
      <c r="O26" s="263">
        <v>41913</v>
      </c>
      <c r="P26" s="258" t="s">
        <v>2437</v>
      </c>
      <c r="Q26" s="258">
        <v>8.8499999999999996E-5</v>
      </c>
    </row>
    <row r="27" spans="1:17" x14ac:dyDescent="0.2">
      <c r="A27" s="258" t="s">
        <v>7922</v>
      </c>
      <c r="B27" s="927">
        <v>42217</v>
      </c>
      <c r="C27" s="928">
        <v>61.180652019844075</v>
      </c>
      <c r="D27" s="928"/>
      <c r="E27" s="929">
        <v>31</v>
      </c>
      <c r="F27" s="930">
        <v>3707845.75</v>
      </c>
      <c r="G27" s="930">
        <v>7317690.9862583159</v>
      </c>
      <c r="H27" s="931">
        <v>1.7641324302263342E-3</v>
      </c>
      <c r="I27" s="931">
        <f t="shared" si="0"/>
        <v>6.0194711528139407E-5</v>
      </c>
      <c r="J27" s="256"/>
      <c r="K27" s="256"/>
      <c r="L27" s="932">
        <v>0.17154811715481166</v>
      </c>
      <c r="M27" s="931">
        <v>2.0667660270434042E-3</v>
      </c>
      <c r="N27" s="931">
        <v>7.3880000000000004E-5</v>
      </c>
      <c r="O27" s="263">
        <v>41944</v>
      </c>
      <c r="P27" s="258" t="s">
        <v>2437</v>
      </c>
      <c r="Q27" s="258">
        <v>9.9149999999999998E-5</v>
      </c>
    </row>
    <row r="28" spans="1:17" x14ac:dyDescent="0.2">
      <c r="A28" s="258" t="s">
        <v>7922</v>
      </c>
      <c r="B28" s="927">
        <v>42248</v>
      </c>
      <c r="C28" s="928">
        <v>61.580854510478886</v>
      </c>
      <c r="D28" s="928"/>
      <c r="E28" s="929">
        <v>30</v>
      </c>
      <c r="F28" s="930">
        <v>3707845.75</v>
      </c>
      <c r="G28" s="930">
        <v>7611076.9892682489</v>
      </c>
      <c r="H28" s="931">
        <v>1.8348612657915742E-3</v>
      </c>
      <c r="I28" s="931">
        <f t="shared" si="0"/>
        <v>6.2608080150938655E-5</v>
      </c>
      <c r="J28" s="256"/>
      <c r="K28" s="256"/>
      <c r="L28" s="932">
        <v>0.17154811715481166</v>
      </c>
      <c r="M28" s="931">
        <v>2.1496282611784133E-3</v>
      </c>
      <c r="N28" s="931">
        <v>5.0739999999999999E-5</v>
      </c>
      <c r="O28" s="263">
        <v>41974</v>
      </c>
      <c r="P28" s="258" t="s">
        <v>2437</v>
      </c>
      <c r="Q28" s="258">
        <v>1.0192E-4</v>
      </c>
    </row>
    <row r="29" spans="1:17" x14ac:dyDescent="0.2">
      <c r="A29" s="258" t="s">
        <v>7922</v>
      </c>
      <c r="B29" s="927">
        <v>42278</v>
      </c>
      <c r="C29" s="928">
        <v>63.031640155002343</v>
      </c>
      <c r="D29" s="928"/>
      <c r="E29" s="929">
        <v>31</v>
      </c>
      <c r="F29" s="930">
        <v>3707845.75</v>
      </c>
      <c r="G29" s="930">
        <v>7539083.8407824123</v>
      </c>
      <c r="H29" s="931">
        <v>1.8175053200107994E-3</v>
      </c>
      <c r="I29" s="931">
        <f t="shared" si="0"/>
        <v>6.2015870557332502E-5</v>
      </c>
      <c r="J29" s="256"/>
      <c r="K29" s="256"/>
      <c r="L29" s="932">
        <v>0.17154811715481166</v>
      </c>
      <c r="M29" s="931">
        <v>2.1292949355775056E-3</v>
      </c>
      <c r="N29" s="931">
        <v>5.0540000000000001E-5</v>
      </c>
      <c r="O29" s="263">
        <v>42005</v>
      </c>
      <c r="P29" s="258" t="s">
        <v>2437</v>
      </c>
      <c r="Q29" s="258">
        <v>1.0396E-4</v>
      </c>
    </row>
    <row r="30" spans="1:17" x14ac:dyDescent="0.2">
      <c r="A30" s="258" t="s">
        <v>7922</v>
      </c>
      <c r="B30" s="927">
        <v>42309</v>
      </c>
      <c r="C30" s="928">
        <v>66.58942685618635</v>
      </c>
      <c r="D30" s="928"/>
      <c r="E30" s="929">
        <v>30</v>
      </c>
      <c r="F30" s="930">
        <v>3707845.75</v>
      </c>
      <c r="G30" s="930">
        <v>8230110.7787882136</v>
      </c>
      <c r="H30" s="931">
        <v>1.9840965348879077E-3</v>
      </c>
      <c r="I30" s="931">
        <f t="shared" si="0"/>
        <v>6.7700200118329953E-5</v>
      </c>
      <c r="J30" s="256"/>
      <c r="K30" s="256"/>
      <c r="L30" s="932">
        <v>0.17154811715481166</v>
      </c>
      <c r="M30" s="931">
        <v>2.3244645597013144E-3</v>
      </c>
      <c r="N30" s="931">
        <v>5.5670000000000001E-5</v>
      </c>
      <c r="O30" s="263">
        <v>42036</v>
      </c>
      <c r="P30" s="258" t="s">
        <v>2437</v>
      </c>
      <c r="Q30" s="258">
        <v>1.1408000000000001E-4</v>
      </c>
    </row>
    <row r="31" spans="1:17" x14ac:dyDescent="0.2">
      <c r="A31" s="258" t="s">
        <v>7922</v>
      </c>
      <c r="B31" s="927">
        <v>42339</v>
      </c>
      <c r="C31" s="928">
        <v>68.243046027159195</v>
      </c>
      <c r="D31" s="928"/>
      <c r="E31" s="929">
        <v>31</v>
      </c>
      <c r="F31" s="930">
        <v>3707845.75</v>
      </c>
      <c r="G31" s="930">
        <v>8162409.2960921489</v>
      </c>
      <c r="H31" s="931">
        <v>1.9677752142113693E-3</v>
      </c>
      <c r="I31" s="931">
        <f t="shared" si="0"/>
        <v>6.714329340710508E-5</v>
      </c>
      <c r="J31" s="256"/>
      <c r="K31" s="256"/>
      <c r="L31" s="932">
        <v>0.17154811715481166</v>
      </c>
      <c r="M31" s="931">
        <v>2.305343347193236E-3</v>
      </c>
      <c r="N31" s="931">
        <v>5.5840000000000001E-5</v>
      </c>
      <c r="O31" s="263">
        <v>42064</v>
      </c>
      <c r="P31" s="258" t="s">
        <v>2437</v>
      </c>
      <c r="Q31" s="258">
        <v>1.0073000000000001E-4</v>
      </c>
    </row>
    <row r="32" spans="1:17" x14ac:dyDescent="0.2">
      <c r="A32" s="258" t="s">
        <v>7922</v>
      </c>
      <c r="B32" s="927">
        <v>42370</v>
      </c>
      <c r="C32" s="928">
        <v>70.472926424380148</v>
      </c>
      <c r="D32" s="928"/>
      <c r="E32" s="929">
        <v>31</v>
      </c>
      <c r="F32" s="930">
        <v>3707845.75</v>
      </c>
      <c r="G32" s="930">
        <v>8429120.6687967945</v>
      </c>
      <c r="H32" s="931">
        <v>2.032073390095267E-3</v>
      </c>
      <c r="I32" s="931">
        <f t="shared" si="0"/>
        <v>6.9337238761094314E-5</v>
      </c>
      <c r="J32" s="256"/>
      <c r="K32" s="256"/>
      <c r="L32" s="932">
        <v>0.17154811715481166</v>
      </c>
      <c r="M32" s="931">
        <v>2.380671754086505E-3</v>
      </c>
      <c r="N32" s="931">
        <v>5.6480000000000001E-5</v>
      </c>
      <c r="O32" s="263">
        <v>42095</v>
      </c>
      <c r="P32" s="258" t="s">
        <v>2437</v>
      </c>
      <c r="Q32" s="258">
        <v>9.6680000000000003E-5</v>
      </c>
    </row>
    <row r="33" spans="1:17" x14ac:dyDescent="0.2">
      <c r="A33" s="258" t="s">
        <v>7922</v>
      </c>
      <c r="B33" s="927">
        <v>42401</v>
      </c>
      <c r="C33" s="928">
        <v>70.392750949423899</v>
      </c>
      <c r="D33" s="928"/>
      <c r="E33" s="929">
        <v>29</v>
      </c>
      <c r="F33" s="930">
        <v>3707845.75</v>
      </c>
      <c r="G33" s="930">
        <v>9000188.3599527534</v>
      </c>
      <c r="H33" s="931">
        <v>2.1697451004359389E-3</v>
      </c>
      <c r="I33" s="931">
        <f t="shared" si="0"/>
        <v>7.4034793631438768E-5</v>
      </c>
      <c r="J33" s="256"/>
      <c r="K33" s="256"/>
      <c r="L33" s="932">
        <v>0.17154811715481166</v>
      </c>
      <c r="M33" s="931">
        <v>2.5419607871216021E-3</v>
      </c>
      <c r="N33" s="931">
        <v>4.3099999999999997E-5</v>
      </c>
      <c r="O33" s="263">
        <v>42125</v>
      </c>
      <c r="P33" s="258" t="s">
        <v>2437</v>
      </c>
      <c r="Q33" s="258">
        <v>9.0439999999999995E-5</v>
      </c>
    </row>
    <row r="34" spans="1:17" x14ac:dyDescent="0.2">
      <c r="A34" s="258" t="s">
        <v>7922</v>
      </c>
      <c r="B34" s="927">
        <v>42430</v>
      </c>
      <c r="C34" s="928">
        <v>68.593594386397513</v>
      </c>
      <c r="D34" s="928"/>
      <c r="E34" s="929">
        <v>31</v>
      </c>
      <c r="F34" s="930">
        <v>3707845.75</v>
      </c>
      <c r="G34" s="930">
        <v>8204337.6588008991</v>
      </c>
      <c r="H34" s="931">
        <v>1.9778832092797183E-3</v>
      </c>
      <c r="I34" s="931">
        <f t="shared" si="0"/>
        <v>6.7488192597688559E-5</v>
      </c>
      <c r="J34" s="256"/>
      <c r="K34" s="256"/>
      <c r="L34" s="932">
        <v>0.17154811715481166</v>
      </c>
      <c r="M34" s="931">
        <v>2.3171853497837703E-3</v>
      </c>
      <c r="N34" s="931">
        <v>3.9499999999999998E-5</v>
      </c>
      <c r="O34" s="263">
        <v>42156</v>
      </c>
      <c r="P34" s="258" t="s">
        <v>2437</v>
      </c>
      <c r="Q34" s="258">
        <v>9.0929999999999998E-5</v>
      </c>
    </row>
    <row r="35" spans="1:17" x14ac:dyDescent="0.2">
      <c r="A35" s="258" t="s">
        <v>7922</v>
      </c>
      <c r="B35" s="933">
        <v>42461</v>
      </c>
      <c r="C35" s="934">
        <v>60.776337716241287</v>
      </c>
      <c r="D35" s="934"/>
      <c r="E35" s="935">
        <v>30</v>
      </c>
      <c r="F35" s="936">
        <v>3707845.75</v>
      </c>
      <c r="G35" s="936">
        <v>7511642.8500576653</v>
      </c>
      <c r="H35" s="937">
        <v>1.8108899078888646E-3</v>
      </c>
      <c r="I35" s="937">
        <f t="shared" si="0"/>
        <v>6.1790143272069382E-5</v>
      </c>
      <c r="J35" s="257"/>
      <c r="K35" s="257"/>
      <c r="L35" s="938">
        <v>0.17154811715481166</v>
      </c>
      <c r="M35" s="937">
        <v>2.1215446619618494E-3</v>
      </c>
      <c r="N35" s="937">
        <v>3.96E-5</v>
      </c>
      <c r="O35" s="263">
        <v>42186</v>
      </c>
      <c r="P35" s="258" t="s">
        <v>2437</v>
      </c>
      <c r="Q35" s="258">
        <v>8.9350000000000003E-5</v>
      </c>
    </row>
    <row r="36" spans="1:17" x14ac:dyDescent="0.2">
      <c r="A36" s="258" t="s">
        <v>7922</v>
      </c>
      <c r="B36" s="933">
        <v>42491</v>
      </c>
      <c r="C36" s="934">
        <v>60.577319422367381</v>
      </c>
      <c r="D36" s="934"/>
      <c r="E36" s="935">
        <v>31</v>
      </c>
      <c r="F36" s="936">
        <v>3707845.75</v>
      </c>
      <c r="G36" s="936">
        <v>7245527.6247295924</v>
      </c>
      <c r="H36" s="937">
        <v>1.7467354498692746E-3</v>
      </c>
      <c r="I36" s="937">
        <f t="shared" si="0"/>
        <v>5.9601101776336606E-5</v>
      </c>
      <c r="J36" s="257"/>
      <c r="K36" s="257"/>
      <c r="L36" s="938">
        <v>0.17154811715481166</v>
      </c>
      <c r="M36" s="937">
        <v>2.0463846274619115E-3</v>
      </c>
      <c r="N36" s="937">
        <v>3.3699999999999999E-5</v>
      </c>
      <c r="O36" s="263">
        <v>42217</v>
      </c>
      <c r="P36" s="258" t="s">
        <v>2437</v>
      </c>
      <c r="Q36" s="258">
        <v>9.0710000000000004E-5</v>
      </c>
    </row>
    <row r="37" spans="1:17" x14ac:dyDescent="0.2">
      <c r="A37" s="258" t="s">
        <v>7922</v>
      </c>
      <c r="B37" s="933">
        <v>42522</v>
      </c>
      <c r="C37" s="934">
        <v>59.828291360354299</v>
      </c>
      <c r="D37" s="934"/>
      <c r="E37" s="935">
        <v>30</v>
      </c>
      <c r="F37" s="936">
        <v>3707845.75</v>
      </c>
      <c r="G37" s="936">
        <v>7394469.1950083803</v>
      </c>
      <c r="H37" s="937">
        <v>1.782641947537878E-3</v>
      </c>
      <c r="I37" s="937">
        <f t="shared" si="0"/>
        <v>6.0826282625639455E-5</v>
      </c>
      <c r="J37" s="257"/>
      <c r="K37" s="257"/>
      <c r="L37" s="938">
        <v>0.17154811715481166</v>
      </c>
      <c r="M37" s="937">
        <v>2.0884508171991876E-3</v>
      </c>
      <c r="N37" s="937">
        <v>4.4790000000000003E-5</v>
      </c>
      <c r="O37" s="263">
        <v>42248</v>
      </c>
      <c r="P37" s="258" t="s">
        <v>2437</v>
      </c>
      <c r="Q37" s="258">
        <v>9.4149999999999998E-5</v>
      </c>
    </row>
    <row r="38" spans="1:17" x14ac:dyDescent="0.2">
      <c r="A38" s="258" t="s">
        <v>7922</v>
      </c>
      <c r="B38" s="933">
        <v>42552</v>
      </c>
      <c r="C38" s="934">
        <v>59.854253627396666</v>
      </c>
      <c r="D38" s="934"/>
      <c r="E38" s="935">
        <v>31</v>
      </c>
      <c r="F38" s="936">
        <v>3707845.75</v>
      </c>
      <c r="G38" s="936">
        <v>7159043.2236053161</v>
      </c>
      <c r="H38" s="937">
        <v>1.7258859856026712E-3</v>
      </c>
      <c r="I38" s="937">
        <f t="shared" si="0"/>
        <v>5.888968835547261E-5</v>
      </c>
      <c r="J38" s="257"/>
      <c r="K38" s="257"/>
      <c r="L38" s="938">
        <v>0.17154811715481166</v>
      </c>
      <c r="M38" s="937">
        <v>2.021958476856686E-3</v>
      </c>
      <c r="N38" s="937">
        <v>3.9990000000000002E-5</v>
      </c>
      <c r="O38" s="263">
        <v>42278</v>
      </c>
      <c r="P38" s="258" t="s">
        <v>2437</v>
      </c>
      <c r="Q38" s="258">
        <v>9.2919999999999998E-5</v>
      </c>
    </row>
    <row r="39" spans="1:17" x14ac:dyDescent="0.2">
      <c r="A39" s="258" t="s">
        <v>7922</v>
      </c>
      <c r="B39" s="933">
        <v>42583</v>
      </c>
      <c r="C39" s="934">
        <v>60.105206319721987</v>
      </c>
      <c r="D39" s="934"/>
      <c r="E39" s="935">
        <v>31</v>
      </c>
      <c r="F39" s="936">
        <v>3707845.75</v>
      </c>
      <c r="G39" s="936">
        <v>7189059.1550146556</v>
      </c>
      <c r="H39" s="937">
        <v>1.7331221586143633E-3</v>
      </c>
      <c r="I39" s="937">
        <f t="shared" si="0"/>
        <v>5.9136596886568903E-5</v>
      </c>
      <c r="J39" s="257"/>
      <c r="K39" s="257"/>
      <c r="L39" s="938">
        <v>0.17154811715481166</v>
      </c>
      <c r="M39" s="937">
        <v>2.03043600172394E-3</v>
      </c>
      <c r="N39" s="937">
        <v>4.6900000000000002E-5</v>
      </c>
      <c r="O39" s="263">
        <v>42309</v>
      </c>
      <c r="P39" s="258" t="s">
        <v>2437</v>
      </c>
      <c r="Q39" s="258">
        <v>1.0387000000000001E-4</v>
      </c>
    </row>
    <row r="40" spans="1:17" x14ac:dyDescent="0.2">
      <c r="A40" s="258" t="s">
        <v>7922</v>
      </c>
      <c r="B40" s="933">
        <v>42614</v>
      </c>
      <c r="C40" s="934">
        <v>60.506149532600276</v>
      </c>
      <c r="D40" s="934"/>
      <c r="E40" s="935">
        <v>30</v>
      </c>
      <c r="F40" s="936">
        <v>3707845.75</v>
      </c>
      <c r="G40" s="936">
        <v>7478248.9797772141</v>
      </c>
      <c r="H40" s="937">
        <v>1.8028393889966152E-3</v>
      </c>
      <c r="I40" s="937">
        <f t="shared" si="0"/>
        <v>6.1515448099491767E-5</v>
      </c>
      <c r="J40" s="257"/>
      <c r="K40" s="257"/>
      <c r="L40" s="938">
        <v>0.17154811715481166</v>
      </c>
      <c r="M40" s="937">
        <v>2.1121130917115157E-3</v>
      </c>
      <c r="N40" s="937">
        <v>4.2089999999999999E-5</v>
      </c>
      <c r="O40" s="263">
        <v>42339</v>
      </c>
      <c r="P40" s="258" t="s">
        <v>2437</v>
      </c>
      <c r="Q40" s="258">
        <v>1.066E-4</v>
      </c>
    </row>
    <row r="41" spans="1:17" x14ac:dyDescent="0.2">
      <c r="A41" s="258" t="s">
        <v>7922</v>
      </c>
      <c r="B41" s="933">
        <v>42644</v>
      </c>
      <c r="C41" s="934">
        <v>61.702083360353626</v>
      </c>
      <c r="D41" s="934"/>
      <c r="E41" s="935">
        <v>31</v>
      </c>
      <c r="F41" s="936">
        <v>3707845.75</v>
      </c>
      <c r="G41" s="936">
        <v>7380058.308188159</v>
      </c>
      <c r="H41" s="937">
        <v>1.7791678034621559E-3</v>
      </c>
      <c r="I41" s="937">
        <f t="shared" si="0"/>
        <v>6.0707739880853307E-5</v>
      </c>
      <c r="J41" s="257"/>
      <c r="K41" s="257"/>
      <c r="L41" s="938">
        <v>0.17154811715481166</v>
      </c>
      <c r="M41" s="937">
        <v>2.0843806902485509E-3</v>
      </c>
      <c r="N41" s="1110">
        <v>8.7600999999999998E-4</v>
      </c>
      <c r="O41" s="263">
        <v>42370</v>
      </c>
      <c r="P41" s="258" t="s">
        <v>2437</v>
      </c>
      <c r="Q41" s="258">
        <v>1.0869E-4</v>
      </c>
    </row>
    <row r="42" spans="1:17" x14ac:dyDescent="0.2">
      <c r="A42" s="258" t="s">
        <v>7922</v>
      </c>
      <c r="B42" s="933">
        <v>42675</v>
      </c>
      <c r="C42" s="934">
        <v>65.253007896365574</v>
      </c>
      <c r="D42" s="934"/>
      <c r="E42" s="935">
        <v>30</v>
      </c>
      <c r="F42" s="936">
        <v>3707845.75</v>
      </c>
      <c r="G42" s="936">
        <v>8064936.2667751852</v>
      </c>
      <c r="H42" s="937">
        <v>1.9442766362564698E-3</v>
      </c>
      <c r="I42" s="937">
        <f t="shared" si="0"/>
        <v>6.6341488453530709E-5</v>
      </c>
      <c r="J42" s="257"/>
      <c r="K42" s="257"/>
      <c r="L42" s="938">
        <v>0.17154811715481166</v>
      </c>
      <c r="M42" s="937">
        <v>2.277813632434358E-3</v>
      </c>
      <c r="N42" s="1110">
        <v>9.4981000000000004E-4</v>
      </c>
      <c r="O42" s="263">
        <v>42401</v>
      </c>
      <c r="P42" s="258" t="s">
        <v>2437</v>
      </c>
      <c r="Q42" s="258">
        <v>1.1518000000000001E-4</v>
      </c>
    </row>
    <row r="43" spans="1:17" x14ac:dyDescent="0.2">
      <c r="A43" s="258" t="s">
        <v>7922</v>
      </c>
      <c r="B43" s="933">
        <v>42705</v>
      </c>
      <c r="C43" s="934">
        <v>66.903923233090509</v>
      </c>
      <c r="D43" s="934"/>
      <c r="E43" s="935">
        <v>31</v>
      </c>
      <c r="F43" s="936">
        <v>3707845.75</v>
      </c>
      <c r="G43" s="936">
        <v>8002239.5941335782</v>
      </c>
      <c r="H43" s="937">
        <v>1.9291618638942526E-3</v>
      </c>
      <c r="I43" s="937">
        <f t="shared" si="0"/>
        <v>6.5825750889520038E-5</v>
      </c>
      <c r="J43" s="257"/>
      <c r="K43" s="257"/>
      <c r="L43" s="938">
        <v>0.17154811715481166</v>
      </c>
      <c r="M43" s="937">
        <v>2.2601059493321785E-3</v>
      </c>
      <c r="N43" s="1110">
        <v>9.6535000000000002E-4</v>
      </c>
      <c r="O43" s="263">
        <v>42430</v>
      </c>
      <c r="P43" s="258" t="s">
        <v>2437</v>
      </c>
      <c r="Q43" s="258">
        <v>1.054E-4</v>
      </c>
    </row>
    <row r="44" spans="1:17" x14ac:dyDescent="0.2">
      <c r="A44" s="258" t="s">
        <v>7922</v>
      </c>
      <c r="B44" s="933">
        <v>42736</v>
      </c>
      <c r="C44" s="934">
        <v>69.129829462062816</v>
      </c>
      <c r="D44" s="934"/>
      <c r="E44" s="935">
        <v>31</v>
      </c>
      <c r="F44" s="936">
        <v>3707845.75</v>
      </c>
      <c r="G44" s="936">
        <v>8268475.6248107869</v>
      </c>
      <c r="H44" s="937">
        <v>1.9933454453948088E-3</v>
      </c>
      <c r="I44" s="937">
        <f t="shared" si="0"/>
        <v>6.8015786119909815E-5</v>
      </c>
      <c r="J44" s="257"/>
      <c r="K44" s="257"/>
      <c r="L44" s="938">
        <v>0.17154811715481166</v>
      </c>
      <c r="M44" s="937">
        <v>2.3353001033914076E-3</v>
      </c>
      <c r="N44" s="1110">
        <v>1.27636E-3</v>
      </c>
      <c r="O44" s="263">
        <v>42461</v>
      </c>
      <c r="P44" s="258" t="s">
        <v>2437</v>
      </c>
      <c r="Q44" s="258">
        <v>9.959E-5</v>
      </c>
    </row>
    <row r="45" spans="1:17" x14ac:dyDescent="0.2">
      <c r="A45" s="258" t="s">
        <v>7922</v>
      </c>
      <c r="B45" s="933">
        <v>42767</v>
      </c>
      <c r="C45" s="934">
        <v>69.130726673906224</v>
      </c>
      <c r="D45" s="934"/>
      <c r="E45" s="935">
        <v>28</v>
      </c>
      <c r="F45" s="936">
        <v>3707845.75</v>
      </c>
      <c r="G45" s="936">
        <v>9154502.5390090998</v>
      </c>
      <c r="H45" s="937">
        <v>2.2069468145050723E-3</v>
      </c>
      <c r="I45" s="937">
        <f t="shared" si="0"/>
        <v>7.5304169109365044E-5</v>
      </c>
      <c r="J45" s="257"/>
      <c r="K45" s="257"/>
      <c r="L45" s="938">
        <v>0.17154811715481166</v>
      </c>
      <c r="M45" s="937">
        <v>2.5855443851942267E-3</v>
      </c>
      <c r="N45" s="1110">
        <v>1.32138E-3</v>
      </c>
      <c r="O45" s="263">
        <v>42491</v>
      </c>
      <c r="P45" s="258" t="s">
        <v>2437</v>
      </c>
      <c r="Q45" s="258">
        <v>9.3159999999999996E-5</v>
      </c>
    </row>
    <row r="46" spans="1:17" x14ac:dyDescent="0.2">
      <c r="A46" s="258" t="s">
        <v>7922</v>
      </c>
      <c r="B46" s="933">
        <v>42795</v>
      </c>
      <c r="C46" s="934">
        <v>67.456614958342627</v>
      </c>
      <c r="D46" s="934"/>
      <c r="E46" s="935">
        <v>31</v>
      </c>
      <c r="F46" s="936">
        <v>3707845.75</v>
      </c>
      <c r="G46" s="936">
        <v>8068345.9058928108</v>
      </c>
      <c r="H46" s="937">
        <v>1.9450986243609233E-3</v>
      </c>
      <c r="I46" s="937">
        <f t="shared" si="0"/>
        <v>6.6369535858577726E-5</v>
      </c>
      <c r="J46" s="257"/>
      <c r="K46" s="257"/>
      <c r="L46" s="938">
        <v>0.17154811715481166</v>
      </c>
      <c r="M46" s="937">
        <v>2.2787766310504538E-3</v>
      </c>
      <c r="N46" s="1110">
        <v>1.17136E-3</v>
      </c>
      <c r="O46" s="263">
        <v>42522</v>
      </c>
      <c r="P46" s="258" t="s">
        <v>2437</v>
      </c>
      <c r="Q46" s="258">
        <v>9.3659999999999994E-5</v>
      </c>
    </row>
    <row r="47" spans="1:17" x14ac:dyDescent="0.2">
      <c r="A47" s="258" t="s">
        <v>7922</v>
      </c>
      <c r="B47" s="939">
        <v>42826</v>
      </c>
      <c r="C47" s="940">
        <v>59.68749440420121</v>
      </c>
      <c r="D47" s="940"/>
      <c r="E47" s="941">
        <v>30</v>
      </c>
      <c r="F47" s="942">
        <v>3707845.75</v>
      </c>
      <c r="G47" s="942">
        <v>7377067.4151588744</v>
      </c>
      <c r="H47" s="943">
        <v>1.7784467657197577E-3</v>
      </c>
      <c r="I47" s="943">
        <f t="shared" si="0"/>
        <v>6.0683137045963534E-5</v>
      </c>
      <c r="L47" s="944">
        <v>0.2552301255230125</v>
      </c>
      <c r="M47" s="943">
        <v>2.2323599569704072E-3</v>
      </c>
      <c r="N47" s="1111">
        <v>2.6122E-4</v>
      </c>
      <c r="O47" s="263">
        <v>42552</v>
      </c>
      <c r="P47" s="258" t="s">
        <v>2437</v>
      </c>
      <c r="Q47" s="258">
        <v>9.2040000000000006E-5</v>
      </c>
    </row>
    <row r="48" spans="1:17" x14ac:dyDescent="0.2">
      <c r="A48" s="258" t="s">
        <v>7922</v>
      </c>
      <c r="B48" s="939">
        <v>42856</v>
      </c>
      <c r="C48" s="940">
        <v>59.488365099427291</v>
      </c>
      <c r="D48" s="940"/>
      <c r="E48" s="941">
        <v>31</v>
      </c>
      <c r="F48" s="942">
        <v>3707845.75</v>
      </c>
      <c r="G48" s="942">
        <v>7115280.0551083805</v>
      </c>
      <c r="H48" s="943">
        <v>1.7153356596952391E-3</v>
      </c>
      <c r="I48" s="943">
        <f t="shared" si="0"/>
        <v>5.8529696206558795E-5</v>
      </c>
      <c r="L48" s="944">
        <v>0.2552301255230125</v>
      </c>
      <c r="M48" s="943">
        <v>2.1531409954333542E-3</v>
      </c>
      <c r="N48" s="1111">
        <v>2.4802E-4</v>
      </c>
      <c r="O48" s="263">
        <v>42583</v>
      </c>
      <c r="P48" s="258" t="s">
        <v>2437</v>
      </c>
      <c r="Q48" s="258">
        <v>9.344E-5</v>
      </c>
    </row>
    <row r="49" spans="1:17" x14ac:dyDescent="0.2">
      <c r="A49" s="258" t="s">
        <v>7922</v>
      </c>
      <c r="B49" s="939">
        <v>42887</v>
      </c>
      <c r="C49" s="940">
        <v>58.739227131091113</v>
      </c>
      <c r="D49" s="940"/>
      <c r="E49" s="941">
        <v>30</v>
      </c>
      <c r="F49" s="942">
        <v>3707845.75</v>
      </c>
      <c r="G49" s="942">
        <v>7259866.4558766959</v>
      </c>
      <c r="H49" s="943">
        <v>1.7501922229259186E-3</v>
      </c>
      <c r="I49" s="943">
        <f t="shared" si="0"/>
        <v>5.9719051797206778E-5</v>
      </c>
      <c r="L49" s="944">
        <v>0.2552301255230125</v>
      </c>
      <c r="M49" s="943">
        <v>2.196894003672701E-3</v>
      </c>
      <c r="N49" s="1111">
        <v>2.5714999999999999E-4</v>
      </c>
      <c r="O49" s="263">
        <v>42614</v>
      </c>
      <c r="P49" s="258" t="s">
        <v>2437</v>
      </c>
      <c r="Q49" s="258">
        <v>9.6990000000000005E-5</v>
      </c>
    </row>
    <row r="50" spans="1:17" x14ac:dyDescent="0.2">
      <c r="A50" s="258" t="s">
        <v>7922</v>
      </c>
      <c r="B50" s="939">
        <v>42917</v>
      </c>
      <c r="C50" s="940">
        <v>58.765080585396568</v>
      </c>
      <c r="D50" s="940"/>
      <c r="E50" s="941">
        <v>31</v>
      </c>
      <c r="F50" s="942">
        <v>3707845.75</v>
      </c>
      <c r="G50" s="942">
        <v>7028769.4934506509</v>
      </c>
      <c r="H50" s="943">
        <v>1.6944798887062633E-3</v>
      </c>
      <c r="I50" s="943">
        <f t="shared" si="0"/>
        <v>5.7818067591343514E-5</v>
      </c>
      <c r="L50" s="944">
        <v>0.2552301255230125</v>
      </c>
      <c r="M50" s="943">
        <v>2.1269622033969833E-3</v>
      </c>
      <c r="N50" s="1111">
        <v>2.2536999999999999E-4</v>
      </c>
      <c r="O50" s="263">
        <v>42644</v>
      </c>
      <c r="P50" s="258" t="s">
        <v>2437</v>
      </c>
      <c r="Q50" s="258">
        <v>9.569E-5</v>
      </c>
    </row>
    <row r="51" spans="1:17" x14ac:dyDescent="0.2">
      <c r="A51" s="258" t="s">
        <v>7922</v>
      </c>
      <c r="B51" s="939">
        <v>42948</v>
      </c>
      <c r="C51" s="940">
        <v>59.015925547689797</v>
      </c>
      <c r="D51" s="940"/>
      <c r="E51" s="941">
        <v>31</v>
      </c>
      <c r="F51" s="942">
        <v>3707845.75</v>
      </c>
      <c r="G51" s="942">
        <v>7058772.5394941298</v>
      </c>
      <c r="H51" s="943">
        <v>1.7017129553430301E-3</v>
      </c>
      <c r="I51" s="943">
        <f t="shared" si="0"/>
        <v>5.8064870128502316E-5</v>
      </c>
      <c r="L51" s="944">
        <v>0.2552301255230125</v>
      </c>
      <c r="M51" s="943">
        <v>2.1360413665393683E-3</v>
      </c>
      <c r="N51" s="1111">
        <v>2.2625999999999999E-4</v>
      </c>
      <c r="O51" s="263">
        <v>42675</v>
      </c>
      <c r="P51" s="258" t="s">
        <v>2437</v>
      </c>
      <c r="Q51" s="258">
        <v>1.0697E-4</v>
      </c>
    </row>
    <row r="52" spans="1:17" x14ac:dyDescent="0.2">
      <c r="A52" s="258" t="s">
        <v>7922</v>
      </c>
      <c r="B52" s="939">
        <v>42979</v>
      </c>
      <c r="C52" s="940">
        <v>59.416762102467729</v>
      </c>
      <c r="D52" s="940"/>
      <c r="E52" s="941">
        <v>30</v>
      </c>
      <c r="F52" s="942">
        <v>3707845.75</v>
      </c>
      <c r="G52" s="942">
        <v>7343606.294679868</v>
      </c>
      <c r="H52" s="943">
        <v>1.7703800343013942E-3</v>
      </c>
      <c r="I52" s="943">
        <f t="shared" si="0"/>
        <v>6.0407888678900141E-5</v>
      </c>
      <c r="L52" s="944">
        <v>0.2552301255230125</v>
      </c>
      <c r="M52" s="943">
        <v>2.2222343526795744E-3</v>
      </c>
      <c r="N52" s="1111">
        <v>3.1289000000000002E-4</v>
      </c>
      <c r="O52" s="263">
        <v>42705</v>
      </c>
      <c r="P52" s="258" t="s">
        <v>2437</v>
      </c>
      <c r="Q52" s="258">
        <v>1.0978E-4</v>
      </c>
    </row>
    <row r="53" spans="1:17" x14ac:dyDescent="0.2">
      <c r="A53" s="258" t="s">
        <v>7922</v>
      </c>
      <c r="B53" s="939">
        <v>43009</v>
      </c>
      <c r="C53" s="940">
        <v>59.462590333386544</v>
      </c>
      <c r="D53" s="940"/>
      <c r="E53" s="941">
        <v>31</v>
      </c>
      <c r="F53" s="942">
        <v>3707845.75</v>
      </c>
      <c r="G53" s="942">
        <v>7112197.1887625279</v>
      </c>
      <c r="H53" s="943">
        <v>1.7145924492332251E-3</v>
      </c>
      <c r="I53" s="943">
        <f t="shared" si="0"/>
        <v>5.850433680689066E-5</v>
      </c>
      <c r="L53" s="944">
        <v>0.2552301255230125</v>
      </c>
      <c r="M53" s="943">
        <v>2.1522080952718304E-3</v>
      </c>
      <c r="N53" s="1111">
        <v>3.0166999999999998E-4</v>
      </c>
      <c r="O53" s="263">
        <v>42736</v>
      </c>
      <c r="P53" s="258" t="s">
        <v>2437</v>
      </c>
      <c r="Q53" s="258">
        <v>1.1399E-4</v>
      </c>
    </row>
    <row r="54" spans="1:17" x14ac:dyDescent="0.2">
      <c r="A54" s="258" t="s">
        <v>7922</v>
      </c>
      <c r="B54" s="939">
        <v>43040</v>
      </c>
      <c r="C54" s="940">
        <v>63.013410323270023</v>
      </c>
      <c r="D54" s="940"/>
      <c r="E54" s="941">
        <v>30</v>
      </c>
      <c r="F54" s="942">
        <v>3707845.75</v>
      </c>
      <c r="G54" s="942">
        <v>7788133.5220047627</v>
      </c>
      <c r="H54" s="943">
        <v>1.8775456551666477E-3</v>
      </c>
      <c r="I54" s="943">
        <f t="shared" si="0"/>
        <v>6.4064532320381339E-5</v>
      </c>
      <c r="L54" s="944">
        <v>0.2552301255230125</v>
      </c>
      <c r="M54" s="943">
        <v>2.3567518684100178E-3</v>
      </c>
      <c r="N54" s="1111">
        <v>3.1174000000000002E-4</v>
      </c>
      <c r="O54" s="263">
        <v>42767</v>
      </c>
      <c r="P54" s="258" t="s">
        <v>2437</v>
      </c>
      <c r="Q54" s="258">
        <v>1.2512999999999999E-4</v>
      </c>
    </row>
    <row r="55" spans="1:17" x14ac:dyDescent="0.2">
      <c r="A55" s="258" t="s">
        <v>7922</v>
      </c>
      <c r="B55" s="939">
        <v>43070</v>
      </c>
      <c r="C55" s="940">
        <v>64.664222154117851</v>
      </c>
      <c r="D55" s="940"/>
      <c r="E55" s="941">
        <v>31</v>
      </c>
      <c r="F55" s="942">
        <v>3707845.75</v>
      </c>
      <c r="G55" s="942">
        <v>7734353.5900387652</v>
      </c>
      <c r="H55" s="943">
        <v>1.8645805105254288E-3</v>
      </c>
      <c r="I55" s="943">
        <f t="shared" si="0"/>
        <v>6.3622143116358454E-5</v>
      </c>
      <c r="L55" s="944">
        <v>0.2552301255230125</v>
      </c>
      <c r="M55" s="943">
        <v>2.3404776282745969E-3</v>
      </c>
      <c r="N55" s="1111">
        <v>3.8381E-4</v>
      </c>
      <c r="O55" s="263">
        <v>42795</v>
      </c>
      <c r="P55" s="258" t="s">
        <v>2437</v>
      </c>
      <c r="Q55" s="258">
        <v>1.106E-4</v>
      </c>
    </row>
    <row r="56" spans="1:17" x14ac:dyDescent="0.2">
      <c r="A56" s="258" t="s">
        <v>7922</v>
      </c>
      <c r="B56" s="939">
        <v>43101</v>
      </c>
      <c r="C56" s="940">
        <v>66.890025907113738</v>
      </c>
      <c r="D56" s="940"/>
      <c r="E56" s="941">
        <v>31</v>
      </c>
      <c r="F56" s="942">
        <v>3707845.75</v>
      </c>
      <c r="G56" s="942">
        <v>8000577.3637768254</v>
      </c>
      <c r="H56" s="943">
        <v>1.9287611371507536E-3</v>
      </c>
      <c r="I56" s="943">
        <f t="shared" si="0"/>
        <v>6.5812077522196114E-5</v>
      </c>
      <c r="L56" s="944">
        <v>0.2552301255230125</v>
      </c>
      <c r="M56" s="943">
        <v>2.4210390842896489E-3</v>
      </c>
      <c r="N56" s="1111">
        <v>3.5415000000000002E-4</v>
      </c>
      <c r="O56" s="263">
        <v>42826</v>
      </c>
      <c r="P56" s="258" t="s">
        <v>2437</v>
      </c>
      <c r="Q56" s="258">
        <v>1.047E-4</v>
      </c>
    </row>
    <row r="57" spans="1:17" x14ac:dyDescent="0.2">
      <c r="A57" s="258" t="s">
        <v>7922</v>
      </c>
      <c r="B57" s="939">
        <v>43132</v>
      </c>
      <c r="C57" s="940">
        <v>66.890821662633712</v>
      </c>
      <c r="D57" s="940"/>
      <c r="E57" s="941">
        <v>28</v>
      </c>
      <c r="F57" s="942">
        <v>3707845.75</v>
      </c>
      <c r="G57" s="942">
        <v>8857887.4577072971</v>
      </c>
      <c r="H57" s="943">
        <v>2.1354395200318069E-3</v>
      </c>
      <c r="I57" s="943">
        <f t="shared" si="0"/>
        <v>7.2864238359708299E-5</v>
      </c>
      <c r="L57" s="944">
        <v>0.2552301255230125</v>
      </c>
      <c r="M57" s="943">
        <v>2.6804680167763265E-3</v>
      </c>
      <c r="N57" s="1111">
        <v>3.9592000000000002E-4</v>
      </c>
      <c r="O57" s="263">
        <v>42856</v>
      </c>
      <c r="P57" s="258" t="s">
        <v>2437</v>
      </c>
      <c r="Q57" s="258">
        <v>9.8010000000000005E-5</v>
      </c>
    </row>
    <row r="58" spans="1:17" x14ac:dyDescent="0.2">
      <c r="A58" s="258" t="s">
        <v>7922</v>
      </c>
      <c r="B58" s="939">
        <v>43160</v>
      </c>
      <c r="C58" s="940">
        <v>64.916609500253969</v>
      </c>
      <c r="D58" s="940"/>
      <c r="E58" s="941">
        <v>31</v>
      </c>
      <c r="F58" s="942">
        <v>3707845.75</v>
      </c>
      <c r="G58" s="942">
        <v>7764541.1174169779</v>
      </c>
      <c r="H58" s="943">
        <v>1.8718580515060819E-3</v>
      </c>
      <c r="I58" s="943">
        <f t="shared" si="0"/>
        <v>6.3870463181484415E-5</v>
      </c>
      <c r="L58" s="944">
        <v>0.2552301255230125</v>
      </c>
      <c r="M58" s="943">
        <v>2.3496126169532407E-3</v>
      </c>
      <c r="N58" s="1111">
        <v>3.703E-4</v>
      </c>
      <c r="O58" s="263">
        <v>42887</v>
      </c>
      <c r="P58" s="258" t="s">
        <v>2437</v>
      </c>
      <c r="Q58" s="258">
        <v>9.8599999999999998E-5</v>
      </c>
    </row>
    <row r="59" spans="1:17" x14ac:dyDescent="0.2">
      <c r="A59" s="258" t="s">
        <v>7922</v>
      </c>
      <c r="B59" s="945">
        <v>43191</v>
      </c>
      <c r="C59" s="946">
        <v>58.997389498758942</v>
      </c>
      <c r="D59" s="946"/>
      <c r="E59" s="947">
        <v>30</v>
      </c>
      <c r="F59" s="948">
        <v>3707845.75</v>
      </c>
      <c r="G59" s="948">
        <v>7291773.9971355991</v>
      </c>
      <c r="H59" s="949">
        <v>1.7578844209716299E-3</v>
      </c>
      <c r="I59" s="949">
        <f t="shared" si="0"/>
        <v>5.9981520552072022E-5</v>
      </c>
      <c r="L59" s="950">
        <v>0.2552301255230125</v>
      </c>
      <c r="M59" s="949">
        <v>2.2065494823911673E-3</v>
      </c>
      <c r="N59" s="1112">
        <v>1.9335000000000001E-4</v>
      </c>
      <c r="O59" s="263">
        <v>42917</v>
      </c>
      <c r="P59" s="258" t="s">
        <v>2437</v>
      </c>
      <c r="Q59" s="258">
        <v>9.6860000000000004E-5</v>
      </c>
    </row>
    <row r="60" spans="1:17" ht="15" x14ac:dyDescent="0.25">
      <c r="A60" s="258" t="s">
        <v>7922</v>
      </c>
      <c r="B60" s="945">
        <v>43221</v>
      </c>
      <c r="C60" s="946">
        <v>58.798161736149105</v>
      </c>
      <c r="D60" s="946"/>
      <c r="E60" s="947">
        <v>31</v>
      </c>
      <c r="F60" s="948">
        <v>3707845.75</v>
      </c>
      <c r="G60" s="948">
        <v>7032726.261328809</v>
      </c>
      <c r="H60" s="949">
        <v>1.6954337773776823E-3</v>
      </c>
      <c r="I60" s="949">
        <f t="shared" si="0"/>
        <v>5.7850615631627914E-5</v>
      </c>
      <c r="L60" s="950">
        <v>0.2552301255230125</v>
      </c>
      <c r="M60" s="949">
        <v>2.1281595531937435E-3</v>
      </c>
      <c r="N60" s="814">
        <v>2.3154E-4</v>
      </c>
      <c r="O60" s="263">
        <v>42948</v>
      </c>
      <c r="P60" s="258" t="s">
        <v>2437</v>
      </c>
      <c r="Q60" s="258">
        <v>9.8300000000000004E-5</v>
      </c>
    </row>
    <row r="61" spans="1:17" ht="15" x14ac:dyDescent="0.25">
      <c r="A61" s="258" t="s">
        <v>7922</v>
      </c>
      <c r="B61" s="945">
        <v>43252</v>
      </c>
      <c r="C61" s="946">
        <v>58.048926289648847</v>
      </c>
      <c r="D61" s="946"/>
      <c r="E61" s="947">
        <v>30</v>
      </c>
      <c r="F61" s="948">
        <v>3707845.75</v>
      </c>
      <c r="G61" s="948">
        <v>7174548.8211712576</v>
      </c>
      <c r="H61" s="949">
        <v>1.7296240400747011E-3</v>
      </c>
      <c r="I61" s="949">
        <f t="shared" si="0"/>
        <v>5.9017236098921461E-5</v>
      </c>
      <c r="L61" s="950">
        <v>0.2552301255230125</v>
      </c>
      <c r="M61" s="949">
        <v>2.1710762009305869E-3</v>
      </c>
      <c r="N61" s="814">
        <v>2.1576000000000001E-4</v>
      </c>
      <c r="O61" s="263">
        <v>42979</v>
      </c>
      <c r="P61" s="258" t="s">
        <v>2437</v>
      </c>
      <c r="Q61" s="258">
        <v>1.0202E-4</v>
      </c>
    </row>
    <row r="62" spans="1:17" ht="15" x14ac:dyDescent="0.25">
      <c r="A62" s="258" t="s">
        <v>7922</v>
      </c>
      <c r="B62" s="945">
        <v>43282</v>
      </c>
      <c r="C62" s="946">
        <v>58.074683235714154</v>
      </c>
      <c r="D62" s="946"/>
      <c r="E62" s="947">
        <v>31</v>
      </c>
      <c r="F62" s="948">
        <v>3707845.75</v>
      </c>
      <c r="G62" s="948">
        <v>6946192.4973593224</v>
      </c>
      <c r="H62" s="949">
        <v>1.6745724128277453E-3</v>
      </c>
      <c r="I62" s="949">
        <f t="shared" si="0"/>
        <v>5.71387961561446E-5</v>
      </c>
      <c r="L62" s="950">
        <v>0.2552301255230125</v>
      </c>
      <c r="M62" s="949">
        <v>2.1019737399511447E-3</v>
      </c>
      <c r="N62" s="814">
        <v>2.1460000000000001E-4</v>
      </c>
      <c r="O62" s="263">
        <v>43009</v>
      </c>
      <c r="P62" s="258" t="s">
        <v>2437</v>
      </c>
      <c r="Q62" s="258">
        <v>1.0060000000000001E-4</v>
      </c>
    </row>
    <row r="63" spans="1:17" ht="15" x14ac:dyDescent="0.25">
      <c r="A63" s="258" t="s">
        <v>7922</v>
      </c>
      <c r="B63" s="945">
        <v>43313</v>
      </c>
      <c r="C63" s="946">
        <v>58.325432650040277</v>
      </c>
      <c r="D63" s="946"/>
      <c r="E63" s="947">
        <v>31</v>
      </c>
      <c r="F63" s="948">
        <v>3707845.75</v>
      </c>
      <c r="G63" s="948">
        <v>6976184.1151084863</v>
      </c>
      <c r="H63" s="949">
        <v>1.6818027243571073E-3</v>
      </c>
      <c r="I63" s="949">
        <f t="shared" si="0"/>
        <v>5.7385504685114101E-5</v>
      </c>
      <c r="L63" s="950">
        <v>0.2552301255230125</v>
      </c>
      <c r="M63" s="949">
        <v>2.1110494447997164E-3</v>
      </c>
      <c r="N63" s="814">
        <v>2.7312000000000001E-4</v>
      </c>
      <c r="O63" s="263">
        <v>43040</v>
      </c>
      <c r="P63" s="258" t="s">
        <v>2437</v>
      </c>
      <c r="Q63" s="258">
        <v>1.1226999999999999E-4</v>
      </c>
    </row>
    <row r="64" spans="1:17" ht="15" x14ac:dyDescent="0.25">
      <c r="A64" s="258" t="s">
        <v>7922</v>
      </c>
      <c r="B64" s="945">
        <v>43344</v>
      </c>
      <c r="C64" s="946">
        <v>60.226174607569256</v>
      </c>
      <c r="D64" s="946"/>
      <c r="E64" s="947">
        <v>30</v>
      </c>
      <c r="F64" s="948">
        <v>3707845.75</v>
      </c>
      <c r="G64" s="948">
        <v>7443645.5185811194</v>
      </c>
      <c r="H64" s="949">
        <v>1.7944972646559258E-3</v>
      </c>
      <c r="I64" s="949">
        <f t="shared" si="0"/>
        <v>6.1230802933621062E-5</v>
      </c>
      <c r="L64" s="950">
        <v>0.2552301255230125</v>
      </c>
      <c r="M64" s="949">
        <v>2.2525070267647605E-3</v>
      </c>
      <c r="N64" s="814">
        <v>2.5856000000000002E-4</v>
      </c>
      <c r="O64" s="263">
        <v>43070</v>
      </c>
      <c r="P64" s="258" t="s">
        <v>2437</v>
      </c>
      <c r="Q64" s="258">
        <v>1.1510000000000001E-4</v>
      </c>
    </row>
    <row r="65" spans="1:15" ht="15" x14ac:dyDescent="0.25">
      <c r="A65" s="258" t="s">
        <v>7922</v>
      </c>
      <c r="B65" s="945">
        <v>43374</v>
      </c>
      <c r="C65" s="946">
        <v>60.321909182497478</v>
      </c>
      <c r="D65" s="946"/>
      <c r="E65" s="947">
        <v>31</v>
      </c>
      <c r="F65" s="948">
        <v>3707845.75</v>
      </c>
      <c r="G65" s="948">
        <v>7214978.5352970725</v>
      </c>
      <c r="H65" s="949">
        <v>1.7393707443244522E-3</v>
      </c>
      <c r="I65" s="949">
        <f t="shared" si="0"/>
        <v>5.9349807532115162E-5</v>
      </c>
      <c r="L65" s="950">
        <v>0.2552301255230125</v>
      </c>
      <c r="M65" s="949">
        <v>2.1833105577294377E-3</v>
      </c>
      <c r="N65" s="814">
        <v>2.7165000000000002E-4</v>
      </c>
      <c r="O65" s="263">
        <v>43101</v>
      </c>
    </row>
    <row r="66" spans="1:15" ht="15" x14ac:dyDescent="0.25">
      <c r="A66" s="258" t="s">
        <v>7922</v>
      </c>
      <c r="B66" s="945">
        <v>43405</v>
      </c>
      <c r="C66" s="946">
        <v>62.372636448283039</v>
      </c>
      <c r="D66" s="946"/>
      <c r="E66" s="947">
        <v>30</v>
      </c>
      <c r="F66" s="948">
        <v>3707845.75</v>
      </c>
      <c r="G66" s="948">
        <v>7708937.165702045</v>
      </c>
      <c r="H66" s="949">
        <v>1.8584531762997829E-3</v>
      </c>
      <c r="I66" s="949">
        <f t="shared" si="0"/>
        <v>6.3413069744184275E-5</v>
      </c>
      <c r="L66" s="950">
        <v>0.2552301255230125</v>
      </c>
      <c r="M66" s="949">
        <v>2.3327864137654176E-3</v>
      </c>
      <c r="N66" s="814">
        <v>2.9477000000000003E-4</v>
      </c>
      <c r="O66" s="263">
        <v>43132</v>
      </c>
    </row>
    <row r="67" spans="1:15" ht="15" x14ac:dyDescent="0.25">
      <c r="A67" s="258" t="s">
        <v>7922</v>
      </c>
      <c r="B67" s="945">
        <v>43435</v>
      </c>
      <c r="C67" s="946">
        <v>64.023356477653124</v>
      </c>
      <c r="D67" s="946"/>
      <c r="E67" s="947">
        <v>31</v>
      </c>
      <c r="F67" s="948">
        <v>3707845.75</v>
      </c>
      <c r="G67" s="948">
        <v>7657700.9747226164</v>
      </c>
      <c r="H67" s="949">
        <v>1.8461012709955254E-3</v>
      </c>
      <c r="I67" s="949">
        <f t="shared" si="0"/>
        <v>6.2991605139898715E-5</v>
      </c>
      <c r="L67" s="950">
        <v>0.2552301255230125</v>
      </c>
      <c r="M67" s="949">
        <v>2.3172819301199065E-3</v>
      </c>
      <c r="N67" s="814">
        <v>2.9513E-4</v>
      </c>
      <c r="O67" s="263">
        <v>43160</v>
      </c>
    </row>
    <row r="68" spans="1:15" ht="15" x14ac:dyDescent="0.25">
      <c r="A68" s="258" t="s">
        <v>7922</v>
      </c>
      <c r="B68" s="945">
        <v>43466</v>
      </c>
      <c r="C68" s="946">
        <v>66.24906934261125</v>
      </c>
      <c r="D68" s="946"/>
      <c r="E68" s="947">
        <v>31</v>
      </c>
      <c r="F68" s="948">
        <v>3707845.75</v>
      </c>
      <c r="G68" s="948">
        <v>7923913.8775308523</v>
      </c>
      <c r="H68" s="949">
        <v>1.9102792768816192E-3</v>
      </c>
      <c r="I68" s="949">
        <f t="shared" si="0"/>
        <v>6.5181450122380556E-5</v>
      </c>
      <c r="L68" s="950">
        <v>0.2552301255230125</v>
      </c>
      <c r="M68" s="949">
        <v>2.3978400965041242E-3</v>
      </c>
      <c r="N68" s="814">
        <v>2.966E-4</v>
      </c>
      <c r="O68" s="263">
        <v>43191</v>
      </c>
    </row>
    <row r="69" spans="1:15" ht="15" x14ac:dyDescent="0.25">
      <c r="A69" s="258" t="s">
        <v>7922</v>
      </c>
      <c r="B69" s="945">
        <v>43497</v>
      </c>
      <c r="C69" s="946">
        <v>66.24977511444456</v>
      </c>
      <c r="D69" s="946"/>
      <c r="E69" s="947">
        <v>28</v>
      </c>
      <c r="F69" s="948">
        <v>3707845.75</v>
      </c>
      <c r="G69" s="948">
        <v>8772998.1105910372</v>
      </c>
      <c r="H69" s="949">
        <v>2.1149745877861361E-3</v>
      </c>
      <c r="I69" s="949">
        <f t="shared" si="0"/>
        <v>7.2165945719164856E-5</v>
      </c>
      <c r="L69" s="950">
        <v>0.2552301255230125</v>
      </c>
      <c r="M69" s="949">
        <v>2.6547798173047732E-3</v>
      </c>
      <c r="N69" s="814">
        <v>3.2947E-4</v>
      </c>
      <c r="O69" s="263">
        <v>43221</v>
      </c>
    </row>
    <row r="70" spans="1:15" ht="15" x14ac:dyDescent="0.25">
      <c r="A70" s="258" t="s">
        <v>7922</v>
      </c>
      <c r="B70" s="945">
        <v>43525</v>
      </c>
      <c r="C70" s="946">
        <v>64.275473863730781</v>
      </c>
      <c r="D70" s="946"/>
      <c r="E70" s="947">
        <v>31</v>
      </c>
      <c r="F70" s="948">
        <v>3707845.75</v>
      </c>
      <c r="G70" s="948">
        <v>7687856.2127377503</v>
      </c>
      <c r="H70" s="949">
        <v>1.8533710277293901E-3</v>
      </c>
      <c r="I70" s="949">
        <f t="shared" si="0"/>
        <v>6.3239659595435585E-5</v>
      </c>
      <c r="L70" s="950">
        <v>0.2552301255230125</v>
      </c>
      <c r="M70" s="949">
        <v>2.3264071477774768E-3</v>
      </c>
      <c r="N70" s="814">
        <v>2.8252000000000003E-4</v>
      </c>
      <c r="O70" s="263">
        <v>43252</v>
      </c>
    </row>
    <row r="71" spans="1:15" ht="15" x14ac:dyDescent="0.25">
      <c r="A71" s="258" t="s">
        <v>7922</v>
      </c>
      <c r="B71" s="945">
        <v>43556</v>
      </c>
      <c r="C71" s="946">
        <v>60.10616566034544</v>
      </c>
      <c r="D71" s="946"/>
      <c r="E71" s="947">
        <v>30</v>
      </c>
      <c r="F71" s="948">
        <v>3707845.75</v>
      </c>
      <c r="G71" s="948">
        <v>7428813.0297502596</v>
      </c>
      <c r="H71" s="949">
        <v>1.7909214817188454E-3</v>
      </c>
      <c r="I71" s="949">
        <f t="shared" si="0"/>
        <v>6.1108792126100687E-5</v>
      </c>
      <c r="L71" s="950">
        <v>0.2552301255230125</v>
      </c>
      <c r="M71" s="949">
        <v>2.2480185962998056E-3</v>
      </c>
      <c r="N71" s="814">
        <v>2.6611000000000001E-4</v>
      </c>
      <c r="O71" s="263">
        <v>43282</v>
      </c>
    </row>
    <row r="72" spans="1:15" ht="15" x14ac:dyDescent="0.25">
      <c r="A72" s="258" t="s">
        <v>7922</v>
      </c>
      <c r="B72" s="945">
        <v>43586</v>
      </c>
      <c r="C72" s="946">
        <v>59.906850573468773</v>
      </c>
      <c r="D72" s="946"/>
      <c r="E72" s="947">
        <v>31</v>
      </c>
      <c r="F72" s="948">
        <v>3707845.75</v>
      </c>
      <c r="G72" s="948">
        <v>7165334.2353135888</v>
      </c>
      <c r="H72" s="964">
        <v>1.7274026085093146E-3</v>
      </c>
      <c r="I72" s="949">
        <f t="shared" si="0"/>
        <v>5.8941437689478476E-5</v>
      </c>
      <c r="L72" s="950">
        <v>0.2552301255230125</v>
      </c>
      <c r="M72" s="949">
        <v>2.1682877931079262E-3</v>
      </c>
      <c r="N72" s="814">
        <v>2.3598E-4</v>
      </c>
      <c r="O72" s="263">
        <v>43313</v>
      </c>
    </row>
    <row r="73" spans="1:15" ht="15" x14ac:dyDescent="0.25">
      <c r="A73" s="258" t="s">
        <v>7922</v>
      </c>
      <c r="B73" s="945">
        <v>43617</v>
      </c>
      <c r="C73" s="946">
        <v>59.157528671592658</v>
      </c>
      <c r="D73" s="946"/>
      <c r="E73" s="947">
        <v>30</v>
      </c>
      <c r="F73" s="948">
        <v>3707845.75</v>
      </c>
      <c r="G73" s="948">
        <v>7311566.3755155988</v>
      </c>
      <c r="H73" s="949">
        <v>1.7626559228889748E-3</v>
      </c>
      <c r="I73" s="949">
        <f t="shared" si="0"/>
        <v>6.0144330994502185E-5</v>
      </c>
      <c r="L73" s="950">
        <v>0.2552301255230125</v>
      </c>
      <c r="M73" s="949">
        <v>2.2125388153418093E-3</v>
      </c>
      <c r="N73" s="814">
        <v>2.3049999999999999E-4</v>
      </c>
      <c r="O73" s="263">
        <v>43344</v>
      </c>
    </row>
    <row r="74" spans="1:15" ht="15" x14ac:dyDescent="0.25">
      <c r="A74" s="258" t="s">
        <v>7922</v>
      </c>
      <c r="B74" s="945">
        <v>43647</v>
      </c>
      <c r="C74" s="946">
        <v>59.18320002252748</v>
      </c>
      <c r="D74" s="946"/>
      <c r="E74" s="947">
        <v>31</v>
      </c>
      <c r="F74" s="948">
        <v>3707845.75</v>
      </c>
      <c r="G74" s="948">
        <v>7078779.8927396266</v>
      </c>
      <c r="H74" s="949">
        <v>1.7065362829158473E-3</v>
      </c>
      <c r="I74" s="949">
        <f t="shared" ref="I74:I84" si="1">H74/29.3071</f>
        <v>5.8229448936122897E-5</v>
      </c>
      <c r="L74" s="950">
        <v>0.2552301255230125</v>
      </c>
      <c r="M74" s="949">
        <v>2.1420957526140341E-3</v>
      </c>
      <c r="N74" s="814">
        <v>2.2201999999999999E-4</v>
      </c>
      <c r="O74" s="263">
        <v>43374</v>
      </c>
    </row>
    <row r="75" spans="1:15" ht="15" x14ac:dyDescent="0.25">
      <c r="A75" s="258" t="s">
        <v>7922</v>
      </c>
      <c r="B75" s="945">
        <v>43678</v>
      </c>
      <c r="C75" s="946">
        <v>59.433864693408879</v>
      </c>
      <c r="D75" s="946"/>
      <c r="E75" s="947">
        <v>31</v>
      </c>
      <c r="F75" s="948">
        <v>3707845.75</v>
      </c>
      <c r="G75" s="948">
        <v>7108761.3745010057</v>
      </c>
      <c r="H75" s="949">
        <v>1.7137641508841465E-3</v>
      </c>
      <c r="I75" s="949">
        <f t="shared" si="1"/>
        <v>5.847607408730808E-5</v>
      </c>
      <c r="L75" s="950">
        <v>0.2552301255230125</v>
      </c>
      <c r="M75" s="949">
        <v>2.1511683902311462E-3</v>
      </c>
      <c r="N75" s="814">
        <v>2.2636999999999999E-4</v>
      </c>
      <c r="O75" s="263">
        <v>43405</v>
      </c>
    </row>
    <row r="76" spans="1:15" ht="15" x14ac:dyDescent="0.25">
      <c r="A76" s="258" t="s">
        <v>7922</v>
      </c>
      <c r="B76" s="945">
        <v>43709</v>
      </c>
      <c r="C76" s="946">
        <v>59.834522750704508</v>
      </c>
      <c r="D76" s="946"/>
      <c r="E76" s="947">
        <v>30</v>
      </c>
      <c r="F76" s="948">
        <v>3707845.75</v>
      </c>
      <c r="G76" s="948">
        <v>7395239.3628159342</v>
      </c>
      <c r="H76" s="949">
        <v>1.7828276178550003E-3</v>
      </c>
      <c r="I76" s="949">
        <f t="shared" si="1"/>
        <v>6.0832617961347264E-5</v>
      </c>
      <c r="L76" s="950">
        <v>0.2552301255230125</v>
      </c>
      <c r="M76" s="949">
        <v>2.2378589345460253E-3</v>
      </c>
      <c r="N76" s="814">
        <v>2.3952000000000001E-4</v>
      </c>
      <c r="O76" s="263">
        <v>43435</v>
      </c>
    </row>
    <row r="77" spans="1:15" ht="15" x14ac:dyDescent="0.25">
      <c r="A77" s="258" t="s">
        <v>7922</v>
      </c>
      <c r="B77" s="945">
        <v>43739</v>
      </c>
      <c r="C77" s="946">
        <v>59.530174260220655</v>
      </c>
      <c r="D77" s="946"/>
      <c r="E77" s="947">
        <v>31</v>
      </c>
      <c r="F77" s="948">
        <v>3707845.75</v>
      </c>
      <c r="G77" s="948">
        <v>7120280.7621780168</v>
      </c>
      <c r="H77" s="949">
        <v>1.7165412188712378E-3</v>
      </c>
      <c r="I77" s="949">
        <f t="shared" si="1"/>
        <v>5.8570831602964398E-5</v>
      </c>
      <c r="L77" s="950">
        <v>0.2552301255230125</v>
      </c>
      <c r="M77" s="949">
        <v>2.1546542496291687E-3</v>
      </c>
      <c r="N77" s="814">
        <v>2.3586000000000001E-4</v>
      </c>
      <c r="O77" s="263">
        <v>43466</v>
      </c>
    </row>
    <row r="78" spans="1:15" ht="15" x14ac:dyDescent="0.25">
      <c r="A78" s="258" t="s">
        <v>7922</v>
      </c>
      <c r="B78" s="945">
        <v>43770</v>
      </c>
      <c r="C78" s="946">
        <v>61.580819287108788</v>
      </c>
      <c r="D78" s="946"/>
      <c r="E78" s="947">
        <v>30</v>
      </c>
      <c r="F78" s="948">
        <v>3707845.75</v>
      </c>
      <c r="G78" s="948">
        <v>7611072.6358408118</v>
      </c>
      <c r="H78" s="949">
        <v>1.8348602162771115E-3</v>
      </c>
      <c r="I78" s="949">
        <f t="shared" si="1"/>
        <v>6.260804434001016E-5</v>
      </c>
      <c r="L78" s="950">
        <v>0.2552301255230125</v>
      </c>
      <c r="M78" s="949">
        <v>2.3031718195947004E-3</v>
      </c>
      <c r="N78" s="814">
        <v>2.6354999999999998E-4</v>
      </c>
      <c r="O78" s="263">
        <v>43497</v>
      </c>
    </row>
    <row r="79" spans="1:15" ht="15" x14ac:dyDescent="0.25">
      <c r="A79" s="258" t="s">
        <v>7922</v>
      </c>
      <c r="B79" s="945">
        <v>43800</v>
      </c>
      <c r="C79" s="946">
        <v>63.231457895872161</v>
      </c>
      <c r="D79" s="946"/>
      <c r="E79" s="947">
        <v>31</v>
      </c>
      <c r="F79" s="948">
        <v>3707845.75</v>
      </c>
      <c r="G79" s="948">
        <v>7562983.626629469</v>
      </c>
      <c r="H79" s="949">
        <v>1.823267026451729E-3</v>
      </c>
      <c r="I79" s="949">
        <f t="shared" si="1"/>
        <v>6.2212468188654939E-5</v>
      </c>
      <c r="L79" s="950">
        <v>0.2552301255230125</v>
      </c>
      <c r="M79" s="949">
        <v>2.2886196984749736E-3</v>
      </c>
      <c r="N79" s="814">
        <v>2.6678999999999999E-4</v>
      </c>
      <c r="O79" s="263">
        <v>43525</v>
      </c>
    </row>
    <row r="80" spans="1:15" ht="15" x14ac:dyDescent="0.25">
      <c r="A80" s="258" t="s">
        <v>7922</v>
      </c>
      <c r="B80" s="945">
        <v>43831</v>
      </c>
      <c r="C80" s="946">
        <v>65.457090150372139</v>
      </c>
      <c r="D80" s="946"/>
      <c r="E80" s="947">
        <v>31</v>
      </c>
      <c r="F80" s="948">
        <v>3707845.75</v>
      </c>
      <c r="G80" s="948">
        <v>7829186.8877878776</v>
      </c>
      <c r="H80" s="949">
        <v>1.8874427079506391E-3</v>
      </c>
      <c r="I80" s="949">
        <f t="shared" si="1"/>
        <v>6.4402233859734987E-5</v>
      </c>
      <c r="L80" s="950">
        <v>0.2552301255230125</v>
      </c>
      <c r="M80" s="949">
        <v>2.3691749472183753E-3</v>
      </c>
      <c r="N80" s="814">
        <v>2.7381999999999998E-4</v>
      </c>
      <c r="O80" s="263">
        <v>43556</v>
      </c>
    </row>
    <row r="81" spans="1:15" ht="15" x14ac:dyDescent="0.25">
      <c r="A81" s="258" t="s">
        <v>7922</v>
      </c>
      <c r="B81" s="945">
        <v>43862</v>
      </c>
      <c r="C81" s="946">
        <v>65.377716113834751</v>
      </c>
      <c r="D81" s="946"/>
      <c r="E81" s="947">
        <v>29</v>
      </c>
      <c r="F81" s="948">
        <v>3707845.75</v>
      </c>
      <c r="G81" s="948">
        <v>8358982.3047375409</v>
      </c>
      <c r="H81" s="949">
        <v>2.0151645915586374E-3</v>
      </c>
      <c r="I81" s="949">
        <f t="shared" si="1"/>
        <v>6.8760286468420192E-5</v>
      </c>
      <c r="L81" s="950">
        <v>0.2552301255230125</v>
      </c>
      <c r="M81" s="949">
        <v>2.5294953032116785E-3</v>
      </c>
      <c r="N81" s="814">
        <v>2.9387E-4</v>
      </c>
      <c r="O81" s="263">
        <v>43586</v>
      </c>
    </row>
    <row r="82" spans="1:15" ht="15" x14ac:dyDescent="0.25">
      <c r="A82" s="258" t="s">
        <v>7922</v>
      </c>
      <c r="B82" s="945">
        <v>43891</v>
      </c>
      <c r="C82" s="946">
        <v>66.52</v>
      </c>
      <c r="D82" s="946"/>
      <c r="E82" s="947">
        <v>31</v>
      </c>
      <c r="F82" s="948">
        <v>3707845.75</v>
      </c>
      <c r="G82" s="948">
        <v>7956319.331935484</v>
      </c>
      <c r="H82" s="949">
        <v>1.9180915107049365E-3</v>
      </c>
      <c r="I82" s="949">
        <f t="shared" si="1"/>
        <v>6.544801466896884E-5</v>
      </c>
      <c r="L82" s="950">
        <v>0.2552301255230125</v>
      </c>
      <c r="M82" s="949">
        <v>2.4076462477467821E-3</v>
      </c>
      <c r="N82" s="814">
        <v>2.6224000000000001E-4</v>
      </c>
      <c r="O82" s="263">
        <v>43617</v>
      </c>
    </row>
    <row r="83" spans="1:15" ht="15" x14ac:dyDescent="0.25">
      <c r="A83" s="258" t="s">
        <v>7922</v>
      </c>
      <c r="B83" s="945">
        <v>43922</v>
      </c>
      <c r="C83" s="946">
        <v>62.63</v>
      </c>
      <c r="D83" s="946"/>
      <c r="E83" s="947">
        <v>30</v>
      </c>
      <c r="F83" s="948">
        <v>3707845.75</v>
      </c>
      <c r="G83" s="948">
        <v>7740745.9774166672</v>
      </c>
      <c r="H83" s="949">
        <v>1.8661215728497471E-3</v>
      </c>
      <c r="I83" s="949">
        <f t="shared" si="1"/>
        <v>6.3674726358109375E-5</v>
      </c>
      <c r="L83" s="950">
        <v>0.2552301255230125</v>
      </c>
      <c r="M83" s="949">
        <v>2.3424120161293898E-3</v>
      </c>
      <c r="N83" s="814">
        <v>2.2607000000000001E-4</v>
      </c>
      <c r="O83" s="263">
        <v>43647</v>
      </c>
    </row>
    <row r="84" spans="1:15" ht="15" x14ac:dyDescent="0.25">
      <c r="A84" s="258" t="s">
        <v>7922</v>
      </c>
      <c r="B84" s="945">
        <v>43952</v>
      </c>
      <c r="C84" s="946">
        <v>62.55</v>
      </c>
      <c r="D84" s="946"/>
      <c r="E84" s="947">
        <v>31</v>
      </c>
      <c r="F84" s="948">
        <v>3707845.75</v>
      </c>
      <c r="G84" s="948">
        <v>7481475.8600806454</v>
      </c>
      <c r="H84" s="949">
        <v>1.8036173180185475E-3</v>
      </c>
      <c r="I84" s="949">
        <f t="shared" si="1"/>
        <v>6.1541992145880953E-5</v>
      </c>
      <c r="L84" s="950">
        <v>0.2552301255230125</v>
      </c>
      <c r="M84" s="949">
        <v>2.2639547924919005E-3</v>
      </c>
      <c r="N84" s="814">
        <v>2.0221E-4</v>
      </c>
      <c r="O84" s="263">
        <v>43678</v>
      </c>
    </row>
    <row r="85" spans="1:15" ht="15" x14ac:dyDescent="0.25">
      <c r="B85" s="252">
        <v>43983</v>
      </c>
      <c r="N85" s="814">
        <v>2.0104000000000001E-4</v>
      </c>
      <c r="O85" s="263">
        <v>43709</v>
      </c>
    </row>
    <row r="86" spans="1:15" ht="15" x14ac:dyDescent="0.25">
      <c r="B86" s="252">
        <v>44013</v>
      </c>
      <c r="N86" s="814">
        <v>1.9566000000000001E-4</v>
      </c>
      <c r="O86" s="263">
        <v>43739</v>
      </c>
    </row>
    <row r="87" spans="1:15" ht="15" x14ac:dyDescent="0.25">
      <c r="B87" s="252">
        <v>44044</v>
      </c>
      <c r="N87" s="814">
        <v>1.9672E-4</v>
      </c>
      <c r="O87" s="263">
        <v>43770</v>
      </c>
    </row>
    <row r="88" spans="1:15" ht="15" x14ac:dyDescent="0.25">
      <c r="B88" s="252">
        <v>44075</v>
      </c>
      <c r="N88" s="814">
        <v>2.0604E-4</v>
      </c>
      <c r="O88" s="263">
        <v>43800</v>
      </c>
    </row>
    <row r="89" spans="1:15" ht="15" x14ac:dyDescent="0.25">
      <c r="B89" s="252">
        <v>44105</v>
      </c>
      <c r="N89" s="814">
        <v>2.1247E-4</v>
      </c>
    </row>
    <row r="90" spans="1:15" ht="15" x14ac:dyDescent="0.25">
      <c r="B90" s="252">
        <v>44136</v>
      </c>
      <c r="N90" s="814">
        <v>2.3792999999999999E-4</v>
      </c>
    </row>
    <row r="91" spans="1:15" ht="15" x14ac:dyDescent="0.25">
      <c r="B91" s="252">
        <v>44166</v>
      </c>
      <c r="N91" s="814">
        <v>2.4190999999999999E-4</v>
      </c>
    </row>
    <row r="92" spans="1:15" ht="15" x14ac:dyDescent="0.25">
      <c r="B92" s="252">
        <v>44197</v>
      </c>
      <c r="N92" s="814">
        <v>2.4836999999999998E-4</v>
      </c>
    </row>
    <row r="93" spans="1:15" ht="15" x14ac:dyDescent="0.25">
      <c r="B93" s="252">
        <v>44228</v>
      </c>
      <c r="N93" s="814">
        <v>2.7671E-4</v>
      </c>
    </row>
    <row r="94" spans="1:15" ht="15" x14ac:dyDescent="0.25">
      <c r="B94" s="252">
        <v>44256</v>
      </c>
      <c r="N94" s="814">
        <v>2.3646999999999999E-4</v>
      </c>
    </row>
    <row r="95" spans="1:15" ht="15" x14ac:dyDescent="0.25">
      <c r="B95" s="252">
        <v>44287</v>
      </c>
      <c r="N95" s="814">
        <v>2.1492000000000001E-4</v>
      </c>
    </row>
    <row r="96" spans="1:15" ht="15" x14ac:dyDescent="0.25">
      <c r="B96" s="252">
        <v>44317</v>
      </c>
      <c r="N96" s="814">
        <v>1.9542999999999999E-4</v>
      </c>
    </row>
    <row r="97" spans="2:14" ht="15" x14ac:dyDescent="0.25">
      <c r="B97" s="252">
        <v>44348</v>
      </c>
      <c r="N97" s="814">
        <v>1.9471000000000001E-4</v>
      </c>
    </row>
    <row r="98" spans="2:14" ht="15" x14ac:dyDescent="0.25">
      <c r="B98" s="252">
        <v>44378</v>
      </c>
      <c r="N98" s="814">
        <v>1.8966999999999999E-4</v>
      </c>
    </row>
    <row r="99" spans="2:14" ht="15" x14ac:dyDescent="0.25">
      <c r="B99" s="252">
        <v>44409</v>
      </c>
      <c r="N99" s="814">
        <v>1.9068000000000001E-4</v>
      </c>
    </row>
    <row r="100" spans="2:14" ht="15" x14ac:dyDescent="0.25">
      <c r="B100" s="252">
        <v>44440</v>
      </c>
      <c r="N100" s="814">
        <v>2.0064E-4</v>
      </c>
    </row>
    <row r="101" spans="2:14" ht="15" x14ac:dyDescent="0.25">
      <c r="B101" s="252">
        <v>44470</v>
      </c>
      <c r="N101" s="814">
        <v>2.0536999999999999E-4</v>
      </c>
    </row>
    <row r="102" spans="2:14" ht="15" x14ac:dyDescent="0.25">
      <c r="B102" s="252">
        <v>44501</v>
      </c>
      <c r="N102" s="814">
        <v>2.2738000000000001E-4</v>
      </c>
    </row>
    <row r="103" spans="2:14" ht="15" x14ac:dyDescent="0.25">
      <c r="B103" s="252">
        <v>44531</v>
      </c>
      <c r="N103" s="814">
        <v>2.3000000000000001E-4</v>
      </c>
    </row>
    <row r="104" spans="2:14" ht="15" x14ac:dyDescent="0.25">
      <c r="B104" s="252">
        <v>44562</v>
      </c>
      <c r="N104" s="814">
        <v>2.3809999999999999E-4</v>
      </c>
    </row>
    <row r="105" spans="2:14" ht="15" x14ac:dyDescent="0.25">
      <c r="B105" s="252">
        <v>44593</v>
      </c>
      <c r="N105" s="814">
        <v>2.6404999999999999E-4</v>
      </c>
    </row>
    <row r="106" spans="2:14" ht="15" x14ac:dyDescent="0.25">
      <c r="B106" s="252">
        <v>44621</v>
      </c>
      <c r="N106" s="814">
        <v>2.2751999999999999E-4</v>
      </c>
    </row>
    <row r="107" spans="2:14" ht="15" x14ac:dyDescent="0.25">
      <c r="B107" s="252">
        <v>44652</v>
      </c>
      <c r="N107" s="814">
        <v>2.0808E-4</v>
      </c>
    </row>
    <row r="108" spans="2:14" ht="15" x14ac:dyDescent="0.25">
      <c r="B108" s="252">
        <v>44682</v>
      </c>
      <c r="N108" s="814">
        <v>1.8927000000000001E-4</v>
      </c>
    </row>
    <row r="109" spans="2:14" ht="15" x14ac:dyDescent="0.25">
      <c r="B109" s="252">
        <v>44713</v>
      </c>
      <c r="N109" s="814">
        <v>1.8781000000000001E-4</v>
      </c>
    </row>
    <row r="110" spans="2:14" ht="15" x14ac:dyDescent="0.25">
      <c r="B110" s="252">
        <v>44743</v>
      </c>
      <c r="N110" s="814">
        <v>1.8342E-4</v>
      </c>
    </row>
    <row r="111" spans="2:14" ht="15" x14ac:dyDescent="0.25">
      <c r="B111" s="252">
        <v>44774</v>
      </c>
      <c r="N111" s="814">
        <v>1.8377000000000001E-4</v>
      </c>
    </row>
    <row r="112" spans="2:14" ht="15" x14ac:dyDescent="0.25">
      <c r="B112" s="252">
        <v>44805</v>
      </c>
      <c r="N112" s="814">
        <v>1.9485999999999999E-4</v>
      </c>
    </row>
    <row r="113" spans="2:14" ht="15" x14ac:dyDescent="0.25">
      <c r="B113" s="252">
        <v>44835</v>
      </c>
      <c r="N113" s="814">
        <v>2.0566000000000001E-4</v>
      </c>
    </row>
    <row r="114" spans="2:14" ht="15" x14ac:dyDescent="0.25">
      <c r="B114" s="252">
        <v>44866</v>
      </c>
      <c r="N114" s="814">
        <v>2.2727000000000001E-4</v>
      </c>
    </row>
    <row r="115" spans="2:14" ht="15" x14ac:dyDescent="0.25">
      <c r="B115" s="252">
        <v>44896</v>
      </c>
      <c r="N115" s="814">
        <v>2.2961999999999999E-4</v>
      </c>
    </row>
    <row r="116" spans="2:14" ht="15" x14ac:dyDescent="0.25">
      <c r="B116" s="252">
        <v>44927</v>
      </c>
      <c r="N116" s="814">
        <v>2.3942000000000001E-4</v>
      </c>
    </row>
    <row r="117" spans="2:14" ht="15" x14ac:dyDescent="0.25">
      <c r="B117" s="252">
        <v>44958</v>
      </c>
      <c r="N117" s="814">
        <v>2.655E-4</v>
      </c>
    </row>
    <row r="118" spans="2:14" ht="15" x14ac:dyDescent="0.25">
      <c r="B118" s="252">
        <v>44986</v>
      </c>
      <c r="N118" s="814">
        <v>2.2903999999999999E-4</v>
      </c>
    </row>
    <row r="119" spans="2:14" ht="15" x14ac:dyDescent="0.25">
      <c r="B119" s="252">
        <v>45017</v>
      </c>
      <c r="N119" s="814">
        <v>2.0359999999999999E-4</v>
      </c>
    </row>
    <row r="120" spans="2:14" ht="15" x14ac:dyDescent="0.25">
      <c r="B120" s="252">
        <v>45047</v>
      </c>
      <c r="N120" s="814">
        <v>1.9171999999999999E-4</v>
      </c>
    </row>
    <row r="121" spans="2:14" ht="15" x14ac:dyDescent="0.25">
      <c r="B121" s="252">
        <v>45078</v>
      </c>
      <c r="N121" s="814">
        <v>1.9047000000000001E-4</v>
      </c>
    </row>
    <row r="122" spans="2:14" ht="15" x14ac:dyDescent="0.25">
      <c r="B122" s="1107">
        <v>45108</v>
      </c>
      <c r="N122" s="814">
        <v>1.9217E-4</v>
      </c>
    </row>
    <row r="123" spans="2:14" ht="15" x14ac:dyDescent="0.25">
      <c r="B123" s="1107">
        <v>45139</v>
      </c>
      <c r="N123" s="814">
        <v>1.863E-4</v>
      </c>
    </row>
    <row r="124" spans="2:14" ht="15" x14ac:dyDescent="0.25">
      <c r="B124" s="1107">
        <v>45170</v>
      </c>
      <c r="N124" s="814">
        <v>1.9552999999999999E-4</v>
      </c>
    </row>
    <row r="125" spans="2:14" ht="15" x14ac:dyDescent="0.25">
      <c r="B125" s="1107">
        <v>45200</v>
      </c>
      <c r="N125" s="814">
        <v>2.076E-4</v>
      </c>
    </row>
    <row r="126" spans="2:14" ht="15" x14ac:dyDescent="0.25">
      <c r="B126" s="1107">
        <v>45231</v>
      </c>
      <c r="N126" s="814">
        <v>2.2912E-4</v>
      </c>
    </row>
    <row r="127" spans="2:14" ht="15" x14ac:dyDescent="0.25">
      <c r="B127" s="1107">
        <v>45261</v>
      </c>
      <c r="N127" s="814">
        <v>2.3131000000000001E-4</v>
      </c>
    </row>
    <row r="128" spans="2:14" ht="15" x14ac:dyDescent="0.25">
      <c r="B128" s="1107">
        <v>45292</v>
      </c>
      <c r="N128" s="814">
        <v>2.4101999999999999E-4</v>
      </c>
    </row>
    <row r="129" spans="2:14" ht="15" x14ac:dyDescent="0.25">
      <c r="B129" s="1107">
        <v>45323</v>
      </c>
      <c r="N129" s="814">
        <v>2.5804000000000002E-4</v>
      </c>
    </row>
    <row r="130" spans="2:14" ht="15" x14ac:dyDescent="0.25">
      <c r="B130" s="1107">
        <v>45352</v>
      </c>
      <c r="N130" s="814">
        <v>2.3073000000000001E-4</v>
      </c>
    </row>
    <row r="131" spans="2:14" ht="15" x14ac:dyDescent="0.25">
      <c r="B131" s="1107">
        <v>45383</v>
      </c>
      <c r="N131" s="814">
        <v>2.031E-4</v>
      </c>
    </row>
    <row r="132" spans="2:14" ht="15" x14ac:dyDescent="0.25">
      <c r="B132" s="1107">
        <v>45413</v>
      </c>
      <c r="N132" s="814">
        <v>1.9148E-4</v>
      </c>
    </row>
    <row r="133" spans="2:14" ht="15" x14ac:dyDescent="0.25">
      <c r="B133" s="1107">
        <v>45444</v>
      </c>
      <c r="N133" s="814">
        <v>1.9039999999999999E-4</v>
      </c>
    </row>
    <row r="134" spans="2:14" ht="15" x14ac:dyDescent="0.25">
      <c r="B134" s="1107">
        <v>45474</v>
      </c>
      <c r="N134" s="814">
        <v>1.918E-4</v>
      </c>
    </row>
    <row r="135" spans="2:14" ht="15" x14ac:dyDescent="0.25">
      <c r="B135" s="1107">
        <v>45505</v>
      </c>
      <c r="N135" s="814">
        <v>1.9213999999999999E-4</v>
      </c>
    </row>
    <row r="136" spans="2:14" x14ac:dyDescent="0.2">
      <c r="B136" s="1107">
        <v>45536</v>
      </c>
      <c r="N136" s="258">
        <v>1.9213999999999999E-4</v>
      </c>
    </row>
  </sheetData>
  <mergeCells count="2">
    <mergeCell ref="H6:I6"/>
    <mergeCell ref="L6:N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tint="-0.499984740745262"/>
  </sheetPr>
  <dimension ref="A1:AJU3901"/>
  <sheetViews>
    <sheetView zoomScale="85" zoomScaleNormal="85" workbookViewId="0">
      <pane xSplit="3" ySplit="4" topLeftCell="AIZ5" activePane="bottomRight" state="frozen"/>
      <selection activeCell="B10" sqref="B10"/>
      <selection pane="topRight" activeCell="B10" sqref="B10"/>
      <selection pane="bottomLeft" activeCell="B10" sqref="B10"/>
      <selection pane="bottomRight" activeCell="AJT3" sqref="AJT3:AJU77"/>
    </sheetView>
  </sheetViews>
  <sheetFormatPr defaultRowHeight="15" x14ac:dyDescent="0.25"/>
  <cols>
    <col min="1" max="1" width="2.140625" style="292" customWidth="1"/>
    <col min="2" max="2" width="8.42578125" style="187" bestFit="1" customWidth="1"/>
    <col min="3" max="3" width="9.140625" style="296"/>
    <col min="4" max="4" width="2.140625" style="292" customWidth="1"/>
    <col min="5" max="5" width="9.140625" style="292" customWidth="1"/>
    <col min="6" max="6" width="7.5703125" style="292" customWidth="1"/>
    <col min="7" max="7" width="1.85546875" style="298" customWidth="1"/>
    <col min="8" max="8" width="9.140625" style="292" customWidth="1"/>
    <col min="9" max="9" width="7.5703125" style="292" customWidth="1"/>
    <col min="10" max="10" width="2.140625" style="292" customWidth="1"/>
    <col min="11" max="11" width="9.140625" style="292" customWidth="1"/>
    <col min="12" max="12" width="7.5703125" style="292" customWidth="1"/>
    <col min="13" max="13" width="2.140625" style="292" customWidth="1"/>
    <col min="14" max="14" width="9.140625" style="292" customWidth="1"/>
    <col min="15" max="15" width="7.5703125" style="292" customWidth="1"/>
    <col min="16" max="16" width="1.85546875" style="298" customWidth="1"/>
    <col min="17" max="17" width="9.140625" style="292" customWidth="1"/>
    <col min="18" max="18" width="7.5703125" style="292" customWidth="1"/>
    <col min="19" max="19" width="2.140625" style="292" customWidth="1"/>
    <col min="20" max="20" width="9.140625" style="292" customWidth="1"/>
    <col min="21" max="21" width="7.5703125" style="292" customWidth="1"/>
    <col min="22" max="22" width="2.140625" style="292" customWidth="1"/>
    <col min="23" max="23" width="9.140625" style="292" customWidth="1"/>
    <col min="24" max="24" width="7.5703125" style="292" customWidth="1"/>
    <col min="25" max="25" width="1.85546875" style="298" customWidth="1"/>
    <col min="26" max="26" width="9.140625" style="292" customWidth="1"/>
    <col min="27" max="27" width="7.5703125" style="292" customWidth="1"/>
    <col min="28" max="28" width="2.140625" style="292" customWidth="1"/>
    <col min="29" max="29" width="9.140625" style="292" customWidth="1"/>
    <col min="30" max="30" width="7.5703125" style="292" customWidth="1"/>
    <col min="31" max="31" width="2.140625" style="292" customWidth="1"/>
    <col min="32" max="32" width="9.140625" style="292" customWidth="1"/>
    <col min="33" max="33" width="7.5703125" style="292" customWidth="1"/>
    <col min="34" max="34" width="1.85546875" style="298" customWidth="1"/>
    <col min="35" max="35" width="9.140625" style="292" customWidth="1"/>
    <col min="36" max="36" width="7.5703125" style="292" customWidth="1"/>
    <col min="37" max="37" width="2.140625" style="292" customWidth="1"/>
    <col min="38" max="38" width="9.140625" style="292" customWidth="1"/>
    <col min="39" max="39" width="7.5703125" style="292" customWidth="1"/>
    <col min="40" max="40" width="2.140625" style="292" customWidth="1"/>
    <col min="41" max="41" width="9.140625" style="292" customWidth="1"/>
    <col min="42" max="42" width="7.5703125" style="292" customWidth="1"/>
    <col min="43" max="43" width="1.85546875" style="298" customWidth="1"/>
    <col min="44" max="44" width="9.140625" style="292" customWidth="1"/>
    <col min="45" max="45" width="7.5703125" style="292" customWidth="1"/>
    <col min="46" max="46" width="2.140625" style="292" customWidth="1"/>
    <col min="47" max="47" width="9.140625" style="292" customWidth="1"/>
    <col min="48" max="48" width="7.5703125" style="292" customWidth="1"/>
    <col min="49" max="49" width="2.140625" style="292" customWidth="1"/>
    <col min="50" max="50" width="9.140625" style="292" customWidth="1"/>
    <col min="51" max="51" width="7.5703125" style="292" customWidth="1"/>
    <col min="52" max="52" width="1.85546875" style="298" customWidth="1"/>
    <col min="53" max="53" width="9.140625" style="292" customWidth="1"/>
    <col min="54" max="54" width="7.5703125" style="292" customWidth="1"/>
    <col min="55" max="55" width="2.140625" style="292" customWidth="1"/>
    <col min="56" max="56" width="9.140625" style="292" customWidth="1"/>
    <col min="57" max="57" width="7.5703125" style="292" customWidth="1"/>
    <col min="58" max="58" width="2.140625" style="292" customWidth="1"/>
    <col min="59" max="59" width="9.140625" style="292" customWidth="1"/>
    <col min="60" max="60" width="7.5703125" style="292" customWidth="1"/>
    <col min="61" max="61" width="1.85546875" style="298" customWidth="1"/>
    <col min="62" max="62" width="9.140625" style="292" customWidth="1"/>
    <col min="63" max="63" width="7.5703125" style="292" customWidth="1"/>
    <col min="64" max="64" width="2.140625" style="292" customWidth="1"/>
    <col min="65" max="65" width="9.140625" style="292" customWidth="1"/>
    <col min="66" max="66" width="7.5703125" style="292" customWidth="1"/>
    <col min="67" max="67" width="2.140625" style="292" customWidth="1"/>
    <col min="68" max="68" width="9.140625" style="292" customWidth="1"/>
    <col min="69" max="69" width="7.5703125" style="292" customWidth="1"/>
    <col min="70" max="70" width="1.85546875" style="298" customWidth="1"/>
    <col min="71" max="71" width="9.140625" style="292" customWidth="1"/>
    <col min="72" max="72" width="7.5703125" style="292" customWidth="1"/>
    <col min="73" max="73" width="2.140625" style="292" customWidth="1"/>
    <col min="74" max="74" width="9.140625" style="292" customWidth="1"/>
    <col min="75" max="75" width="7.5703125" style="292" customWidth="1"/>
    <col min="76" max="76" width="2.140625" style="292" customWidth="1"/>
    <col min="77" max="77" width="9.140625" style="292" customWidth="1"/>
    <col min="78" max="78" width="7.5703125" style="292" customWidth="1"/>
    <col min="79" max="79" width="1.85546875" style="298" customWidth="1"/>
    <col min="80" max="80" width="9.140625" style="292" customWidth="1"/>
    <col min="81" max="81" width="7.5703125" style="292" customWidth="1"/>
    <col min="82" max="82" width="2.140625" style="292" customWidth="1"/>
    <col min="83" max="83" width="9.140625" style="292" customWidth="1"/>
    <col min="84" max="84" width="7.5703125" style="292" customWidth="1"/>
    <col min="85" max="85" width="2.140625" style="292" customWidth="1"/>
    <col min="86" max="86" width="9.140625" style="292" customWidth="1"/>
    <col min="87" max="87" width="7.5703125" style="292" customWidth="1"/>
    <col min="88" max="88" width="1.85546875" style="298" customWidth="1"/>
    <col min="89" max="89" width="9.140625" style="292" customWidth="1"/>
    <col min="90" max="90" width="7.5703125" style="292" customWidth="1"/>
    <col min="91" max="91" width="2.140625" style="292" customWidth="1"/>
    <col min="92" max="92" width="9.140625" style="292" customWidth="1"/>
    <col min="93" max="93" width="7.5703125" style="292" customWidth="1"/>
    <col min="94" max="94" width="2.140625" style="292" customWidth="1"/>
    <col min="95" max="95" width="9.140625" style="292" customWidth="1"/>
    <col min="96" max="96" width="7.5703125" style="292" customWidth="1"/>
    <col min="97" max="97" width="1.85546875" style="298" customWidth="1"/>
    <col min="98" max="98" width="9.140625" style="292" customWidth="1"/>
    <col min="99" max="99" width="7.5703125" style="292" customWidth="1"/>
    <col min="100" max="100" width="2.140625" style="292" customWidth="1"/>
    <col min="101" max="101" width="9.140625" style="292" customWidth="1"/>
    <col min="102" max="102" width="7.5703125" style="292" customWidth="1"/>
    <col min="103" max="103" width="2.140625" style="292" customWidth="1"/>
    <col min="104" max="104" width="9.140625" style="292" customWidth="1"/>
    <col min="105" max="105" width="7.5703125" style="292" customWidth="1"/>
    <col min="106" max="106" width="1.85546875" style="187" customWidth="1"/>
    <col min="107" max="107" width="9.140625" style="292" customWidth="1"/>
    <col min="108" max="108" width="7.5703125" style="292" customWidth="1"/>
    <col min="109" max="109" width="2.140625" style="303" customWidth="1"/>
    <col min="110" max="110" width="9.140625" style="303" customWidth="1"/>
    <col min="111" max="111" width="7.5703125" style="303" customWidth="1"/>
    <col min="112" max="112" width="2.140625" style="303" customWidth="1"/>
    <col min="113" max="113" width="9.140625" style="303" customWidth="1"/>
    <col min="114" max="114" width="7.5703125" style="303" customWidth="1"/>
    <col min="115" max="115" width="1.85546875" style="187" customWidth="1"/>
    <col min="116" max="116" width="9.140625" style="303" customWidth="1"/>
    <col min="117" max="117" width="7.5703125" style="303" customWidth="1"/>
    <col min="118" max="118" width="2.140625" style="303" customWidth="1"/>
    <col min="119" max="119" width="9.140625" style="303" customWidth="1"/>
    <col min="120" max="120" width="7.5703125" style="303" customWidth="1"/>
    <col min="121" max="121" width="2.140625" style="303" customWidth="1"/>
    <col min="122" max="122" width="9.140625" style="303" customWidth="1"/>
    <col min="123" max="123" width="7.5703125" style="303" customWidth="1"/>
    <col min="124" max="124" width="1.85546875" style="187" customWidth="1"/>
    <col min="125" max="125" width="9.140625" style="303" customWidth="1"/>
    <col min="126" max="126" width="7.5703125" style="303" customWidth="1"/>
    <col min="127" max="127" width="2.140625" style="303" customWidth="1"/>
    <col min="128" max="128" width="9.140625" style="303" customWidth="1"/>
    <col min="129" max="129" width="7.5703125" style="303" customWidth="1"/>
    <col min="130" max="130" width="2.140625" style="303" customWidth="1"/>
    <col min="131" max="131" width="9.140625" style="303" customWidth="1"/>
    <col min="132" max="132" width="7.5703125" style="303" customWidth="1"/>
    <col min="133" max="133" width="1.85546875" style="187" customWidth="1"/>
    <col min="134" max="134" width="9.140625" style="303" customWidth="1"/>
    <col min="135" max="135" width="7.5703125" style="303" customWidth="1"/>
    <col min="136" max="136" width="2.140625" style="303" customWidth="1"/>
    <col min="137" max="137" width="9.140625" style="303" customWidth="1"/>
    <col min="138" max="138" width="7.5703125" style="303" customWidth="1"/>
    <col min="139" max="139" width="2.140625" style="303" customWidth="1"/>
    <col min="140" max="140" width="9.140625" style="303" customWidth="1"/>
    <col min="141" max="141" width="7.5703125" style="303" customWidth="1"/>
    <col min="142" max="142" width="1.85546875" style="187" customWidth="1"/>
    <col min="143" max="143" width="9.140625" style="303" customWidth="1"/>
    <col min="144" max="144" width="7.5703125" style="303" customWidth="1"/>
    <col min="145" max="145" width="2.140625" style="303" customWidth="1"/>
    <col min="146" max="146" width="9.140625" style="303" customWidth="1"/>
    <col min="147" max="147" width="7.5703125" style="303" customWidth="1"/>
    <col min="148" max="148" width="2.140625" style="303" customWidth="1"/>
    <col min="149" max="149" width="9.140625" style="303" customWidth="1"/>
    <col min="150" max="150" width="9.140625" style="169"/>
    <col min="151" max="151" width="2.28515625" style="169" customWidth="1"/>
    <col min="152" max="153" width="9.140625" style="169"/>
    <col min="154" max="154" width="2.42578125" style="169" customWidth="1"/>
    <col min="155" max="156" width="9.140625" style="169"/>
    <col min="157" max="157" width="2.42578125" style="169" customWidth="1"/>
    <col min="158" max="159" width="9.140625" style="169"/>
    <col min="160" max="160" width="2.42578125" style="169" customWidth="1"/>
    <col min="161" max="162" width="9.140625" style="169"/>
    <col min="163" max="163" width="2.42578125" style="169" customWidth="1"/>
    <col min="164" max="165" width="9.140625" style="169"/>
    <col min="166" max="166" width="2.42578125" style="169" customWidth="1"/>
    <col min="167" max="167" width="9.140625" style="169"/>
    <col min="168" max="168" width="9.140625" style="169" customWidth="1"/>
    <col min="169" max="169" width="2.42578125" style="169" customWidth="1"/>
    <col min="170" max="171" width="9.140625" style="169"/>
    <col min="172" max="172" width="2.42578125" style="169" customWidth="1"/>
    <col min="173" max="174" width="9.140625" style="169"/>
    <col min="175" max="175" width="2.42578125" style="169" customWidth="1"/>
    <col min="176" max="177" width="9.140625" style="169"/>
    <col min="178" max="178" width="2.42578125" style="169" customWidth="1"/>
    <col min="179" max="180" width="9.140625" style="169"/>
    <col min="181" max="181" width="2.42578125" style="169" customWidth="1"/>
    <col min="182" max="183" width="9.140625" style="169"/>
    <col min="184" max="184" width="2.42578125" style="169" customWidth="1"/>
    <col min="185" max="186" width="9.140625" style="169"/>
    <col min="187" max="187" width="2.42578125" style="169" customWidth="1"/>
    <col min="188" max="189" width="9.140625" style="169"/>
    <col min="190" max="190" width="2.28515625" style="169" customWidth="1"/>
    <col min="191" max="192" width="9.140625" style="169"/>
    <col min="193" max="193" width="2.28515625" style="169" customWidth="1"/>
    <col min="194" max="195" width="9.140625" style="169"/>
    <col min="196" max="196" width="2.28515625" style="169" customWidth="1"/>
    <col min="197" max="198" width="9.140625" style="169"/>
    <col min="199" max="199" width="2.28515625" style="169" customWidth="1"/>
    <col min="200" max="201" width="9.140625" style="169"/>
    <col min="202" max="202" width="2.28515625" style="169" customWidth="1"/>
    <col min="203" max="204" width="9.140625" style="169"/>
    <col min="205" max="205" width="2.28515625" style="169" customWidth="1"/>
    <col min="206" max="207" width="9.140625" style="169"/>
    <col min="208" max="208" width="2.28515625" style="169" customWidth="1"/>
    <col min="209" max="210" width="9.140625" style="169"/>
    <col min="211" max="211" width="2.42578125" style="169" customWidth="1"/>
    <col min="212" max="213" width="9.140625" style="169"/>
    <col min="214" max="214" width="2.28515625" style="169" customWidth="1"/>
    <col min="215" max="216" width="9.140625" style="169"/>
    <col min="217" max="217" width="2.28515625" style="169" customWidth="1"/>
    <col min="218" max="219" width="9.140625" style="169"/>
    <col min="220" max="220" width="2.28515625" style="169" customWidth="1"/>
    <col min="221" max="222" width="9.140625" style="169"/>
    <col min="223" max="223" width="2.28515625" style="169" customWidth="1"/>
    <col min="224" max="225" width="9.140625" style="169"/>
    <col min="226" max="226" width="2.28515625" style="169" customWidth="1"/>
    <col min="227" max="228" width="9.140625" style="169"/>
    <col min="229" max="229" width="2.7109375" style="169" customWidth="1"/>
    <col min="230" max="231" width="9.140625" style="169"/>
    <col min="232" max="232" width="2.42578125" style="169" customWidth="1"/>
    <col min="233" max="234" width="9.140625" style="169"/>
    <col min="235" max="235" width="2.140625" style="169" customWidth="1"/>
    <col min="236" max="237" width="9.140625" style="169"/>
    <col min="238" max="238" width="2.140625" style="169" customWidth="1"/>
    <col min="239" max="240" width="9.140625" style="169"/>
    <col min="241" max="241" width="2.85546875" style="169" customWidth="1"/>
    <col min="242" max="243" width="9.140625" style="169"/>
    <col min="244" max="244" width="3.140625" style="169" customWidth="1"/>
    <col min="245" max="246" width="9.140625" style="169"/>
    <col min="247" max="247" width="3.85546875" style="169" customWidth="1"/>
    <col min="248" max="249" width="9.140625" style="169"/>
    <col min="250" max="250" width="3.85546875" style="169" customWidth="1"/>
    <col min="251" max="252" width="9.140625" style="169"/>
    <col min="253" max="253" width="2.85546875" style="169" customWidth="1"/>
    <col min="254" max="255" width="9.140625" style="169"/>
    <col min="256" max="256" width="2.85546875" style="169" customWidth="1"/>
    <col min="257" max="258" width="9.140625" style="169"/>
    <col min="259" max="259" width="2.85546875" style="169" customWidth="1"/>
    <col min="260" max="261" width="9.140625" style="169"/>
    <col min="262" max="262" width="2.85546875" style="169" customWidth="1"/>
    <col min="263" max="264" width="9.140625" style="169"/>
    <col min="265" max="265" width="2.85546875" style="169" customWidth="1"/>
    <col min="266" max="267" width="9.140625" style="169"/>
    <col min="268" max="268" width="2.85546875" style="169" customWidth="1"/>
    <col min="269" max="270" width="9.140625" style="169"/>
    <col min="271" max="271" width="2.7109375" style="169" customWidth="1"/>
    <col min="272" max="273" width="9.140625" style="169"/>
    <col min="274" max="274" width="2.85546875" style="169" customWidth="1"/>
    <col min="275" max="276" width="9.140625" style="169"/>
    <col min="277" max="277" width="2.42578125" style="169" customWidth="1"/>
    <col min="278" max="279" width="9.140625" style="169"/>
    <col min="280" max="280" width="2.28515625" style="169" customWidth="1"/>
    <col min="281" max="282" width="9.140625" style="169"/>
    <col min="283" max="283" width="3.140625" style="169" customWidth="1"/>
    <col min="284" max="285" width="9.140625" style="169"/>
    <col min="286" max="286" width="2.7109375" style="169" customWidth="1"/>
    <col min="287" max="288" width="9.140625" style="169"/>
    <col min="289" max="289" width="3.5703125" style="169" customWidth="1"/>
    <col min="290" max="291" width="9.140625" style="169"/>
    <col min="292" max="292" width="2.85546875" style="169" customWidth="1"/>
    <col min="293" max="294" width="9.140625" style="169"/>
    <col min="295" max="295" width="4" style="169" customWidth="1"/>
    <col min="296" max="297" width="9.140625" style="169"/>
    <col min="298" max="298" width="3.140625" style="169" customWidth="1"/>
    <col min="299" max="300" width="9.140625" style="169"/>
    <col min="301" max="301" width="3.42578125" style="169" customWidth="1"/>
    <col min="302" max="303" width="9.140625" style="169"/>
    <col min="304" max="304" width="4.42578125" style="169" customWidth="1"/>
    <col min="305" max="306" width="9.140625" style="169"/>
    <col min="307" max="307" width="4.42578125" style="169" customWidth="1"/>
    <col min="308" max="309" width="9.140625" style="169"/>
    <col min="310" max="310" width="4.42578125" style="169" customWidth="1"/>
    <col min="311" max="312" width="9.140625" style="169"/>
    <col min="313" max="313" width="4.140625" style="169" customWidth="1"/>
    <col min="314" max="315" width="9.140625" style="169"/>
    <col min="316" max="316" width="4" style="169" customWidth="1"/>
    <col min="317" max="318" width="9.140625" style="169"/>
    <col min="319" max="319" width="4.42578125" style="169" customWidth="1"/>
    <col min="320" max="321" width="9.140625" style="169"/>
    <col min="322" max="322" width="4.42578125" style="169" customWidth="1"/>
    <col min="323" max="324" width="9.140625" style="169"/>
    <col min="325" max="325" width="4.42578125" style="169" customWidth="1"/>
    <col min="326" max="327" width="9.140625" style="169"/>
    <col min="328" max="328" width="4.42578125" style="169" customWidth="1"/>
    <col min="329" max="330" width="9.140625" style="169"/>
    <col min="331" max="331" width="4.42578125" style="169" customWidth="1"/>
    <col min="332" max="333" width="9.140625" style="169"/>
    <col min="334" max="334" width="2.85546875" style="169" customWidth="1"/>
    <col min="335" max="336" width="9.140625" style="169"/>
    <col min="337" max="337" width="3.140625" style="169" customWidth="1"/>
    <col min="338" max="339" width="9.140625" style="169"/>
    <col min="340" max="340" width="4.42578125" style="169" customWidth="1"/>
    <col min="341" max="342" width="9.140625" style="169"/>
    <col min="343" max="343" width="4.42578125" style="169" customWidth="1"/>
    <col min="344" max="345" width="9.140625" style="169"/>
    <col min="346" max="346" width="4.42578125" style="169" customWidth="1"/>
    <col min="347" max="348" width="9.140625" style="169"/>
    <col min="349" max="349" width="4.42578125" style="169" customWidth="1"/>
    <col min="350" max="351" width="9.140625" style="169"/>
    <col min="352" max="352" width="4.42578125" style="169" customWidth="1"/>
    <col min="353" max="354" width="9.140625" style="169"/>
    <col min="355" max="355" width="4.42578125" style="169" customWidth="1"/>
    <col min="356" max="357" width="9.140625" style="169"/>
    <col min="358" max="358" width="4.28515625" style="169" customWidth="1"/>
    <col min="359" max="360" width="9.140625" style="169"/>
    <col min="361" max="361" width="4.42578125" style="169" customWidth="1"/>
    <col min="362" max="363" width="9.140625" style="169"/>
    <col min="364" max="364" width="4.42578125" style="169" customWidth="1"/>
    <col min="365" max="366" width="9.140625" style="169"/>
    <col min="367" max="367" width="4.42578125" style="169" customWidth="1"/>
    <col min="368" max="369" width="9.140625" style="169"/>
    <col min="370" max="370" width="4.42578125" style="169" customWidth="1"/>
    <col min="371" max="372" width="9.140625" style="169"/>
    <col min="373" max="373" width="4.42578125" style="169" customWidth="1"/>
    <col min="374" max="375" width="9.140625" style="169"/>
    <col min="376" max="376" width="4.42578125" style="169" customWidth="1"/>
    <col min="377" max="378" width="9.140625" style="169"/>
    <col min="379" max="379" width="4.42578125" style="169" customWidth="1"/>
    <col min="380" max="381" width="9.140625" style="169"/>
    <col min="382" max="382" width="4.42578125" style="169" customWidth="1"/>
    <col min="383" max="384" width="9.140625" style="169"/>
    <col min="385" max="385" width="4.42578125" style="169" customWidth="1"/>
    <col min="386" max="387" width="9.140625" style="169"/>
    <col min="388" max="388" width="4.42578125" style="169" customWidth="1"/>
    <col min="389" max="390" width="9.140625" style="169"/>
    <col min="391" max="391" width="4.42578125" style="169" customWidth="1"/>
    <col min="392" max="393" width="9.140625" style="169"/>
    <col min="394" max="394" width="4.42578125" style="169" customWidth="1"/>
    <col min="395" max="396" width="9.140625" style="169"/>
    <col min="397" max="397" width="4.42578125" style="169" customWidth="1"/>
    <col min="398" max="16384" width="9.140625" style="169"/>
  </cols>
  <sheetData>
    <row r="1" spans="1:957" customFormat="1" x14ac:dyDescent="0.25">
      <c r="A1" s="26"/>
      <c r="B1" s="158"/>
      <c r="C1" s="15"/>
      <c r="D1" s="26"/>
      <c r="E1" s="26"/>
      <c r="F1" s="26"/>
      <c r="G1" s="210"/>
      <c r="H1" s="26"/>
      <c r="I1" s="26"/>
      <c r="J1" s="26"/>
      <c r="K1" s="26"/>
      <c r="L1" s="26"/>
      <c r="M1" s="26"/>
      <c r="N1" s="26"/>
      <c r="O1" s="26"/>
      <c r="P1" s="210"/>
      <c r="Q1" s="26"/>
      <c r="R1" s="26"/>
      <c r="S1" s="26"/>
      <c r="T1" s="26"/>
      <c r="U1" s="26"/>
      <c r="V1" s="26"/>
      <c r="W1" s="26"/>
      <c r="X1" s="26"/>
      <c r="Y1" s="210"/>
      <c r="Z1" s="26"/>
      <c r="AA1" s="26"/>
      <c r="AB1" s="26"/>
      <c r="AC1" s="26"/>
      <c r="AD1" s="26"/>
      <c r="AE1" s="26"/>
      <c r="AF1" s="26"/>
      <c r="AG1" s="26"/>
      <c r="AH1" s="210"/>
      <c r="AI1" s="26"/>
      <c r="AJ1" s="26"/>
      <c r="AK1" s="26"/>
      <c r="AL1" s="26"/>
      <c r="AM1" s="26"/>
      <c r="AN1" s="26"/>
      <c r="AO1" s="26"/>
      <c r="AP1" s="26"/>
      <c r="AQ1" s="210"/>
      <c r="AR1" s="26"/>
      <c r="AS1" s="26"/>
      <c r="AT1" s="26"/>
      <c r="AU1" s="26"/>
      <c r="AV1" s="26"/>
      <c r="AW1" s="26"/>
      <c r="AX1" s="26"/>
      <c r="AY1" s="26"/>
      <c r="AZ1" s="210"/>
      <c r="BA1" s="26"/>
      <c r="BB1" s="26"/>
      <c r="BC1" s="26"/>
      <c r="BD1" s="26"/>
      <c r="BE1" s="26"/>
      <c r="BF1" s="26"/>
      <c r="BG1" s="26"/>
      <c r="BH1" s="26"/>
      <c r="BI1" s="210"/>
      <c r="BJ1" s="26"/>
      <c r="BK1" s="26"/>
      <c r="BL1" s="26"/>
      <c r="BM1" s="26"/>
      <c r="BN1" s="26"/>
      <c r="BO1" s="26"/>
      <c r="BP1" s="26"/>
      <c r="BQ1" s="26"/>
      <c r="BR1" s="210"/>
      <c r="BS1" s="26"/>
      <c r="BT1" s="26"/>
      <c r="BU1" s="26"/>
      <c r="BV1" s="26"/>
      <c r="BW1" s="26"/>
      <c r="BX1" s="26"/>
      <c r="BY1" s="26"/>
      <c r="BZ1" s="26"/>
      <c r="CA1" s="210"/>
      <c r="CB1" s="26"/>
      <c r="CC1" s="26"/>
      <c r="CD1" s="26"/>
      <c r="CE1" s="26"/>
      <c r="CF1" s="26"/>
      <c r="CG1" s="26"/>
      <c r="CH1" s="26"/>
      <c r="CI1" s="26"/>
      <c r="CJ1" s="210"/>
      <c r="CK1" s="26"/>
      <c r="CL1" s="26"/>
      <c r="CM1" s="26"/>
      <c r="CN1" s="26"/>
      <c r="CO1" s="26"/>
      <c r="CP1" s="26"/>
      <c r="CQ1" s="26"/>
      <c r="CR1" s="26"/>
      <c r="CS1" s="210"/>
      <c r="CT1" s="26"/>
      <c r="CU1" s="26"/>
      <c r="CV1" s="26"/>
      <c r="CW1" s="26"/>
      <c r="CX1" s="26"/>
      <c r="CY1" s="292"/>
      <c r="CZ1" s="26"/>
      <c r="DA1" s="26"/>
      <c r="DB1" s="187"/>
      <c r="DC1" s="26"/>
      <c r="DD1" s="26"/>
      <c r="DE1" s="303"/>
      <c r="DF1" s="303"/>
      <c r="DG1" s="303"/>
      <c r="DH1" s="303"/>
      <c r="DI1" s="303"/>
      <c r="DJ1" s="303"/>
      <c r="DK1" s="187"/>
      <c r="DL1" s="303"/>
      <c r="DM1" s="303"/>
      <c r="DN1" s="303"/>
      <c r="DO1" s="303"/>
      <c r="DP1" s="303"/>
      <c r="DQ1" s="303"/>
      <c r="DR1" s="303"/>
      <c r="DS1" s="303"/>
      <c r="DT1" s="187"/>
      <c r="DU1" s="303"/>
      <c r="DV1" s="303"/>
      <c r="DW1" s="303"/>
      <c r="DX1" s="303"/>
      <c r="DY1" s="303"/>
      <c r="DZ1" s="303"/>
      <c r="EA1" s="303"/>
      <c r="EB1" s="303"/>
      <c r="EC1" s="187"/>
      <c r="ED1" s="303"/>
      <c r="EE1" s="303"/>
      <c r="EF1" s="303"/>
      <c r="EG1" s="303"/>
      <c r="EH1" s="303"/>
      <c r="EI1" s="303"/>
      <c r="EJ1" s="303"/>
      <c r="EK1" s="303"/>
      <c r="EL1" s="187"/>
      <c r="EM1" s="303"/>
      <c r="EN1" s="303"/>
      <c r="EO1" s="303"/>
      <c r="EP1" s="303"/>
      <c r="EQ1" s="303"/>
      <c r="ER1" s="303"/>
      <c r="ES1" s="303"/>
    </row>
    <row r="2" spans="1:957" customFormat="1" x14ac:dyDescent="0.25">
      <c r="A2" s="26"/>
      <c r="B2" s="158"/>
      <c r="C2" s="15"/>
      <c r="D2" s="26"/>
      <c r="E2" s="26"/>
      <c r="F2" s="26"/>
      <c r="G2" s="210"/>
      <c r="H2" s="26"/>
      <c r="I2" s="26"/>
      <c r="J2" s="26"/>
      <c r="K2" s="26"/>
      <c r="L2" s="26"/>
      <c r="M2" s="26"/>
      <c r="N2" s="26"/>
      <c r="O2" s="26"/>
      <c r="P2" s="210"/>
      <c r="Q2" s="26"/>
      <c r="R2" s="26"/>
      <c r="S2" s="26"/>
      <c r="T2" s="26"/>
      <c r="U2" s="26"/>
      <c r="V2" s="26"/>
      <c r="W2" s="26"/>
      <c r="X2" s="26"/>
      <c r="Y2" s="210"/>
      <c r="Z2" s="26"/>
      <c r="AA2" s="26"/>
      <c r="AB2" s="26"/>
      <c r="AC2" s="26"/>
      <c r="AD2" s="26"/>
      <c r="AE2" s="26"/>
      <c r="AF2" s="26"/>
      <c r="AG2" s="26"/>
      <c r="AH2" s="210"/>
      <c r="AI2" s="26"/>
      <c r="AJ2" s="26"/>
      <c r="AK2" s="26"/>
      <c r="AL2" s="26"/>
      <c r="AM2" s="26"/>
      <c r="AN2" s="26"/>
      <c r="AO2" s="26"/>
      <c r="AP2" s="26"/>
      <c r="AQ2" s="210"/>
      <c r="AR2" s="26"/>
      <c r="AS2" s="26"/>
      <c r="AT2" s="26"/>
      <c r="AU2" s="26"/>
      <c r="AV2" s="26"/>
      <c r="AW2" s="26"/>
      <c r="AX2" s="26"/>
      <c r="AY2" s="26"/>
      <c r="AZ2" s="210"/>
      <c r="BA2" s="26"/>
      <c r="BB2" s="26"/>
      <c r="BC2" s="26"/>
      <c r="BD2" s="26"/>
      <c r="BE2" s="26"/>
      <c r="BF2" s="26"/>
      <c r="BG2" s="26"/>
      <c r="BH2" s="26"/>
      <c r="BI2" s="210"/>
      <c r="BJ2" s="26"/>
      <c r="BK2" s="26"/>
      <c r="BL2" s="26"/>
      <c r="BM2" s="26"/>
      <c r="BN2" s="26"/>
      <c r="BO2" s="26"/>
      <c r="BP2" s="26"/>
      <c r="BQ2" s="26"/>
      <c r="BR2" s="210"/>
      <c r="BS2" s="26"/>
      <c r="BT2" s="26"/>
      <c r="BU2" s="26"/>
      <c r="BV2" s="26"/>
      <c r="BW2" s="26"/>
      <c r="BX2" s="26"/>
      <c r="BY2" s="26"/>
      <c r="BZ2" s="26"/>
      <c r="CA2" s="210"/>
      <c r="CB2" s="26"/>
      <c r="CC2" s="26"/>
      <c r="CD2" s="26"/>
      <c r="CE2" s="26"/>
      <c r="CF2" s="26"/>
      <c r="CG2" s="26"/>
      <c r="CH2" s="26"/>
      <c r="CI2" s="26"/>
      <c r="CJ2" s="210"/>
      <c r="CK2" s="26"/>
      <c r="CL2" s="26"/>
      <c r="CM2" s="26"/>
      <c r="CN2" s="26"/>
      <c r="CO2" s="26"/>
      <c r="CP2" s="26"/>
      <c r="CQ2" s="26"/>
      <c r="CR2" s="26"/>
      <c r="CS2" s="210"/>
      <c r="CT2" s="26"/>
      <c r="CU2" s="26"/>
      <c r="CV2" s="26"/>
      <c r="CW2" s="26"/>
      <c r="CX2" s="26"/>
      <c r="CY2" s="292"/>
      <c r="CZ2" s="26"/>
      <c r="DA2" s="26"/>
      <c r="DB2" s="187"/>
      <c r="DC2" s="26"/>
      <c r="DD2" s="26"/>
      <c r="DE2" s="303"/>
      <c r="DF2" s="303"/>
      <c r="DG2" s="303"/>
      <c r="DH2" s="303"/>
      <c r="DI2" s="303"/>
      <c r="DJ2" s="303"/>
      <c r="DK2" s="187"/>
      <c r="DL2" s="303"/>
      <c r="DM2" s="303"/>
      <c r="DN2" s="303"/>
      <c r="DO2" s="303"/>
      <c r="DP2" s="303"/>
      <c r="DQ2" s="303"/>
      <c r="DR2" s="303"/>
      <c r="DS2" s="303"/>
      <c r="DT2" s="187"/>
      <c r="DU2" s="303"/>
      <c r="DV2" s="303"/>
      <c r="DW2" s="303"/>
      <c r="DX2" s="303"/>
      <c r="DY2" s="303"/>
      <c r="DZ2" s="303"/>
      <c r="EA2" s="303"/>
      <c r="EB2" s="303"/>
      <c r="EC2" s="187"/>
      <c r="ED2" s="303"/>
      <c r="EE2" s="303"/>
      <c r="EF2" s="303"/>
      <c r="EG2" s="303"/>
      <c r="EH2" s="303"/>
      <c r="EI2" s="303"/>
      <c r="EJ2" s="303"/>
      <c r="EK2" s="303"/>
      <c r="EL2" s="187"/>
      <c r="EM2" s="303"/>
      <c r="EN2" s="303"/>
      <c r="EO2" s="303"/>
      <c r="EP2" s="303"/>
      <c r="EQ2" s="303"/>
      <c r="ER2" s="303"/>
      <c r="ES2" s="303"/>
    </row>
    <row r="3" spans="1:957" s="142" customFormat="1" ht="21" x14ac:dyDescent="0.35">
      <c r="A3" s="7"/>
      <c r="B3" s="1216" t="str">
        <f ca="1">OFFSET(D3,0,(MATCH(B4,D4:XDF4))-1)</f>
        <v>S6</v>
      </c>
      <c r="C3" s="1217"/>
      <c r="D3" s="143"/>
      <c r="E3" s="1211" t="s">
        <v>901</v>
      </c>
      <c r="F3" s="1212"/>
      <c r="G3" s="140"/>
      <c r="H3" s="1211" t="s">
        <v>899</v>
      </c>
      <c r="I3" s="1212"/>
      <c r="J3" s="143"/>
      <c r="K3" s="1211" t="s">
        <v>901</v>
      </c>
      <c r="L3" s="1212"/>
      <c r="M3" s="143"/>
      <c r="N3" s="1211" t="s">
        <v>900</v>
      </c>
      <c r="O3" s="1212"/>
      <c r="P3" s="140"/>
      <c r="Q3" s="1211" t="s">
        <v>901</v>
      </c>
      <c r="R3" s="1212"/>
      <c r="S3" s="143"/>
      <c r="T3" s="1211" t="s">
        <v>899</v>
      </c>
      <c r="U3" s="1212"/>
      <c r="V3" s="143"/>
      <c r="W3" s="1211" t="s">
        <v>900</v>
      </c>
      <c r="X3" s="1212"/>
      <c r="Y3" s="140"/>
      <c r="Z3" s="1211" t="s">
        <v>899</v>
      </c>
      <c r="AA3" s="1212"/>
      <c r="AB3" s="143"/>
      <c r="AC3" s="1211" t="s">
        <v>901</v>
      </c>
      <c r="AD3" s="1212"/>
      <c r="AE3" s="143"/>
      <c r="AF3" s="1211" t="s">
        <v>900</v>
      </c>
      <c r="AG3" s="1212"/>
      <c r="AH3" s="140"/>
      <c r="AI3" s="1211" t="s">
        <v>899</v>
      </c>
      <c r="AJ3" s="1212"/>
      <c r="AK3" s="143"/>
      <c r="AL3" s="1211" t="s">
        <v>900</v>
      </c>
      <c r="AM3" s="1212"/>
      <c r="AN3" s="143"/>
      <c r="AO3" s="1211" t="s">
        <v>901</v>
      </c>
      <c r="AP3" s="1212"/>
      <c r="AQ3" s="140"/>
      <c r="AR3" s="1211" t="s">
        <v>900</v>
      </c>
      <c r="AS3" s="1212"/>
      <c r="AT3" s="143"/>
      <c r="AU3" s="1211" t="s">
        <v>900</v>
      </c>
      <c r="AV3" s="1212"/>
      <c r="AW3" s="143"/>
      <c r="AX3" s="1216" t="s">
        <v>899</v>
      </c>
      <c r="AY3" s="1217"/>
      <c r="AZ3" s="140"/>
      <c r="BA3" s="1211" t="s">
        <v>898</v>
      </c>
      <c r="BB3" s="1212"/>
      <c r="BC3" s="143"/>
      <c r="BD3" s="1211" t="s">
        <v>900</v>
      </c>
      <c r="BE3" s="1212"/>
      <c r="BF3" s="143"/>
      <c r="BG3" s="1211" t="s">
        <v>7870</v>
      </c>
      <c r="BH3" s="1212"/>
      <c r="BI3" s="140"/>
      <c r="BJ3" s="1216" t="s">
        <v>898</v>
      </c>
      <c r="BK3" s="1217"/>
      <c r="BL3" s="143"/>
      <c r="BM3" s="1211" t="s">
        <v>900</v>
      </c>
      <c r="BN3" s="1212"/>
      <c r="BO3" s="143"/>
      <c r="BP3" s="1218" t="s">
        <v>899</v>
      </c>
      <c r="BQ3" s="1219"/>
      <c r="BR3" s="140"/>
      <c r="BS3" s="1211" t="s">
        <v>898</v>
      </c>
      <c r="BT3" s="1212"/>
      <c r="BU3" s="143"/>
      <c r="BV3" s="1211" t="s">
        <v>899</v>
      </c>
      <c r="BW3" s="1212"/>
      <c r="BX3" s="143"/>
      <c r="BY3" s="1211" t="s">
        <v>898</v>
      </c>
      <c r="BZ3" s="1212"/>
      <c r="CA3" s="140"/>
      <c r="CB3" s="1211" t="s">
        <v>900</v>
      </c>
      <c r="CC3" s="1212"/>
      <c r="CD3" s="143"/>
      <c r="CE3" s="1211" t="s">
        <v>899</v>
      </c>
      <c r="CF3" s="1212"/>
      <c r="CG3" s="143"/>
      <c r="CH3" s="1211" t="s">
        <v>898</v>
      </c>
      <c r="CI3" s="1212"/>
      <c r="CJ3" s="140"/>
      <c r="CK3" s="1220" t="s">
        <v>900</v>
      </c>
      <c r="CL3" s="1221"/>
      <c r="CM3" s="143"/>
      <c r="CN3" s="1211" t="s">
        <v>899</v>
      </c>
      <c r="CO3" s="1212"/>
      <c r="CP3" s="143"/>
      <c r="CQ3" s="1211" t="s">
        <v>898</v>
      </c>
      <c r="CR3" s="1212"/>
      <c r="CS3" s="140"/>
      <c r="CT3" s="1211" t="s">
        <v>900</v>
      </c>
      <c r="CU3" s="1212"/>
      <c r="CV3" s="143"/>
      <c r="CW3" s="1211" t="s">
        <v>898</v>
      </c>
      <c r="CX3" s="1212"/>
      <c r="CY3" s="299"/>
      <c r="CZ3" s="1211" t="s">
        <v>899</v>
      </c>
      <c r="DA3" s="1212"/>
      <c r="DB3" s="304"/>
      <c r="DC3" s="1211" t="s">
        <v>898</v>
      </c>
      <c r="DD3" s="1212"/>
      <c r="DE3" s="305"/>
      <c r="DF3" s="1211" t="s">
        <v>900</v>
      </c>
      <c r="DG3" s="1212"/>
      <c r="DH3" s="305"/>
      <c r="DI3" s="1211" t="s">
        <v>898</v>
      </c>
      <c r="DJ3" s="1212"/>
      <c r="DK3" s="304"/>
      <c r="DL3" s="1211" t="s">
        <v>900</v>
      </c>
      <c r="DM3" s="1212"/>
      <c r="DN3" s="305"/>
      <c r="DO3" s="1211" t="s">
        <v>899</v>
      </c>
      <c r="DP3" s="1212"/>
      <c r="DQ3" s="305"/>
      <c r="DR3" s="1211" t="s">
        <v>900</v>
      </c>
      <c r="DS3" s="1212"/>
      <c r="DT3" s="304"/>
      <c r="DU3" s="1211" t="s">
        <v>899</v>
      </c>
      <c r="DV3" s="1212"/>
      <c r="DW3" s="305"/>
      <c r="DX3" s="1211" t="s">
        <v>900</v>
      </c>
      <c r="DY3" s="1212"/>
      <c r="DZ3" s="305"/>
      <c r="EA3" s="1211" t="s">
        <v>899</v>
      </c>
      <c r="EB3" s="1212"/>
      <c r="EC3" s="304"/>
      <c r="ED3" s="1211" t="s">
        <v>900</v>
      </c>
      <c r="EE3" s="1212"/>
      <c r="EF3" s="305"/>
      <c r="EG3" s="1211" t="s">
        <v>899</v>
      </c>
      <c r="EH3" s="1212"/>
      <c r="EI3" s="305"/>
      <c r="EJ3" s="1211" t="s">
        <v>900</v>
      </c>
      <c r="EK3" s="1212"/>
      <c r="EL3" s="304"/>
      <c r="EM3" s="1211" t="s">
        <v>899</v>
      </c>
      <c r="EN3" s="1212"/>
      <c r="EO3" s="305"/>
      <c r="EP3" s="1211" t="s">
        <v>900</v>
      </c>
      <c r="EQ3" s="1212"/>
      <c r="ER3" s="305"/>
      <c r="ES3" s="1211" t="s">
        <v>899</v>
      </c>
      <c r="ET3" s="1212"/>
      <c r="EV3" s="1211" t="s">
        <v>900</v>
      </c>
      <c r="EW3" s="1212"/>
      <c r="EY3" s="1211" t="s">
        <v>899</v>
      </c>
      <c r="EZ3" s="1212"/>
      <c r="FB3" s="1211" t="s">
        <v>900</v>
      </c>
      <c r="FC3" s="1212"/>
      <c r="FE3" s="1211" t="s">
        <v>899</v>
      </c>
      <c r="FF3" s="1212"/>
      <c r="FH3" s="1211" t="s">
        <v>900</v>
      </c>
      <c r="FI3" s="1212"/>
      <c r="FK3" s="1211" t="s">
        <v>899</v>
      </c>
      <c r="FL3" s="1212"/>
      <c r="FN3" s="1211" t="s">
        <v>898</v>
      </c>
      <c r="FO3" s="1212"/>
      <c r="FQ3" s="1211" t="s">
        <v>900</v>
      </c>
      <c r="FR3" s="1212"/>
      <c r="FT3" s="1211" t="s">
        <v>898</v>
      </c>
      <c r="FU3" s="1212"/>
      <c r="FW3" s="1211" t="s">
        <v>899</v>
      </c>
      <c r="FX3" s="1212"/>
      <c r="FZ3" s="1211" t="s">
        <v>900</v>
      </c>
      <c r="GA3" s="1212"/>
      <c r="GC3" s="1211" t="s">
        <v>899</v>
      </c>
      <c r="GD3" s="1212"/>
      <c r="GF3" s="1211" t="s">
        <v>898</v>
      </c>
      <c r="GG3" s="1212"/>
      <c r="GI3" s="1211" t="s">
        <v>900</v>
      </c>
      <c r="GJ3" s="1212"/>
      <c r="GL3" s="1211" t="s">
        <v>899</v>
      </c>
      <c r="GM3" s="1212"/>
      <c r="GO3" s="1211" t="s">
        <v>898</v>
      </c>
      <c r="GP3" s="1212"/>
      <c r="GR3" s="1211" t="s">
        <v>900</v>
      </c>
      <c r="GS3" s="1212"/>
      <c r="GU3" s="1211" t="s">
        <v>899</v>
      </c>
      <c r="GV3" s="1212"/>
      <c r="GX3" s="1211" t="s">
        <v>898</v>
      </c>
      <c r="GY3" s="1212"/>
      <c r="HA3" s="1209" t="s">
        <v>900</v>
      </c>
      <c r="HB3" s="1210"/>
      <c r="HD3" s="1209" t="s">
        <v>899</v>
      </c>
      <c r="HE3" s="1210"/>
      <c r="HG3" s="1209" t="s">
        <v>898</v>
      </c>
      <c r="HH3" s="1210"/>
      <c r="HJ3" s="1203" t="s">
        <v>900</v>
      </c>
      <c r="HK3" s="1204"/>
      <c r="HM3" s="1201" t="s">
        <v>899</v>
      </c>
      <c r="HN3" s="1202"/>
      <c r="HP3" s="1191" t="s">
        <v>898</v>
      </c>
      <c r="HQ3" s="1192"/>
      <c r="HS3" s="1191" t="s">
        <v>900</v>
      </c>
      <c r="HT3" s="1192"/>
      <c r="HV3" s="1189" t="s">
        <v>899</v>
      </c>
      <c r="HW3" s="1190"/>
      <c r="HY3" s="1189" t="s">
        <v>900</v>
      </c>
      <c r="HZ3" s="1190"/>
      <c r="IB3" s="1213" t="s">
        <v>900</v>
      </c>
      <c r="IC3" s="1214"/>
      <c r="IE3" s="1213" t="s">
        <v>898</v>
      </c>
      <c r="IF3" s="1214"/>
      <c r="IH3" s="1187" t="s">
        <v>900</v>
      </c>
      <c r="II3" s="1188"/>
      <c r="IK3" s="1187" t="s">
        <v>898</v>
      </c>
      <c r="IL3" s="1188"/>
      <c r="IN3" s="1187" t="s">
        <v>899</v>
      </c>
      <c r="IO3" s="1188"/>
      <c r="IQ3" s="1187" t="s">
        <v>898</v>
      </c>
      <c r="IR3" s="1188"/>
      <c r="IT3" s="1199" t="s">
        <v>899</v>
      </c>
      <c r="IU3" s="1200"/>
      <c r="IW3" s="1199" t="s">
        <v>898</v>
      </c>
      <c r="IX3" s="1200"/>
      <c r="IZ3" s="1205" t="s">
        <v>900</v>
      </c>
      <c r="JA3" s="1206"/>
      <c r="JC3" s="1205" t="s">
        <v>899</v>
      </c>
      <c r="JD3" s="1206"/>
      <c r="JF3" s="1205" t="s">
        <v>898</v>
      </c>
      <c r="JG3" s="1206"/>
      <c r="JI3" s="1205" t="s">
        <v>900</v>
      </c>
      <c r="JJ3" s="1206"/>
      <c r="JL3" s="1207" t="s">
        <v>899</v>
      </c>
      <c r="JM3" s="1208"/>
      <c r="JO3" s="1193" t="s">
        <v>898</v>
      </c>
      <c r="JP3" s="1194"/>
      <c r="JR3" s="1193" t="s">
        <v>900</v>
      </c>
      <c r="JS3" s="1194"/>
      <c r="JU3" s="1193" t="s">
        <v>900</v>
      </c>
      <c r="JV3" s="1194"/>
      <c r="JX3" s="1193" t="s">
        <v>900</v>
      </c>
      <c r="JY3" s="1194"/>
      <c r="KA3" s="1193" t="s">
        <v>900</v>
      </c>
      <c r="KB3" s="1194"/>
      <c r="KD3" s="1193" t="s">
        <v>898</v>
      </c>
      <c r="KE3" s="1194"/>
      <c r="KG3" s="1193" t="s">
        <v>899</v>
      </c>
      <c r="KH3" s="1194"/>
      <c r="KJ3" s="1193" t="s">
        <v>900</v>
      </c>
      <c r="KK3" s="1194"/>
      <c r="KM3" s="1193" t="s">
        <v>898</v>
      </c>
      <c r="KN3" s="1194"/>
      <c r="KP3" s="1193" t="s">
        <v>899</v>
      </c>
      <c r="KQ3" s="1194"/>
      <c r="KS3" s="1193" t="s">
        <v>900</v>
      </c>
      <c r="KT3" s="1194"/>
      <c r="KV3" s="1193" t="s">
        <v>898</v>
      </c>
      <c r="KW3" s="1194"/>
      <c r="KY3" s="1193" t="s">
        <v>899</v>
      </c>
      <c r="KZ3" s="1194"/>
      <c r="LB3" s="1195" t="s">
        <v>900</v>
      </c>
      <c r="LC3" s="1196"/>
      <c r="LE3" s="1195" t="s">
        <v>898</v>
      </c>
      <c r="LF3" s="1196"/>
      <c r="LH3" s="1195" t="s">
        <v>899</v>
      </c>
      <c r="LI3" s="1196"/>
      <c r="LK3" s="1195" t="s">
        <v>900</v>
      </c>
      <c r="LL3" s="1196"/>
      <c r="LN3" s="1195" t="s">
        <v>898</v>
      </c>
      <c r="LO3" s="1196"/>
      <c r="LQ3" s="1197" t="s">
        <v>899</v>
      </c>
      <c r="LR3" s="1198"/>
      <c r="LT3" s="1197" t="s">
        <v>900</v>
      </c>
      <c r="LU3" s="1198"/>
      <c r="LW3" s="1197" t="s">
        <v>898</v>
      </c>
      <c r="LX3" s="1198"/>
      <c r="LZ3" s="1195" t="s">
        <v>899</v>
      </c>
      <c r="MA3" s="1196"/>
      <c r="MC3" s="1195" t="s">
        <v>900</v>
      </c>
      <c r="MD3" s="1196"/>
      <c r="MF3" s="1195" t="s">
        <v>898</v>
      </c>
      <c r="MG3" s="1196"/>
      <c r="MI3" s="1197" t="s">
        <v>899</v>
      </c>
      <c r="MJ3" s="1198"/>
      <c r="ML3" s="1197" t="s">
        <v>900</v>
      </c>
      <c r="MM3" s="1198"/>
      <c r="MO3" s="1197" t="s">
        <v>898</v>
      </c>
      <c r="MP3" s="1198"/>
      <c r="MR3" s="1197" t="s">
        <v>899</v>
      </c>
      <c r="MS3" s="1198"/>
      <c r="MU3" s="1197" t="s">
        <v>900</v>
      </c>
      <c r="MV3" s="1198"/>
      <c r="MX3" s="1197" t="s">
        <v>898</v>
      </c>
      <c r="MY3" s="1198"/>
      <c r="NA3" s="1197" t="s">
        <v>899</v>
      </c>
      <c r="NB3" s="1198"/>
      <c r="ND3" s="1197" t="s">
        <v>900</v>
      </c>
      <c r="NE3" s="1198"/>
      <c r="NG3" s="1197" t="s">
        <v>898</v>
      </c>
      <c r="NH3" s="1198"/>
      <c r="NJ3" s="1197" t="s">
        <v>899</v>
      </c>
      <c r="NK3" s="1198"/>
      <c r="NM3" s="1197" t="s">
        <v>900</v>
      </c>
      <c r="NN3" s="1198"/>
      <c r="NP3" s="1197" t="s">
        <v>898</v>
      </c>
      <c r="NQ3" s="1198"/>
      <c r="NS3" s="1197" t="s">
        <v>899</v>
      </c>
      <c r="NT3" s="1198"/>
      <c r="NV3" s="1197" t="s">
        <v>900</v>
      </c>
      <c r="NW3" s="1198"/>
      <c r="NY3" s="1197" t="s">
        <v>898</v>
      </c>
      <c r="NZ3" s="1198"/>
      <c r="OB3" s="1197" t="s">
        <v>899</v>
      </c>
      <c r="OC3" s="1198"/>
      <c r="OE3" s="1197" t="s">
        <v>900</v>
      </c>
      <c r="OF3" s="1198"/>
      <c r="OH3" s="1197" t="s">
        <v>898</v>
      </c>
      <c r="OI3" s="1198"/>
      <c r="OK3" s="1197" t="s">
        <v>898</v>
      </c>
      <c r="OL3" s="1198"/>
      <c r="ON3" s="1197" t="s">
        <v>899</v>
      </c>
      <c r="OO3" s="1198"/>
      <c r="OQ3" s="1197" t="s">
        <v>900</v>
      </c>
      <c r="OR3" s="1198"/>
      <c r="OT3" s="1197" t="s">
        <v>898</v>
      </c>
      <c r="OU3" s="1198"/>
      <c r="OW3" s="1197" t="s">
        <v>899</v>
      </c>
      <c r="OX3" s="1198"/>
      <c r="OZ3" s="1197" t="s">
        <v>900</v>
      </c>
      <c r="PA3" s="1198"/>
      <c r="PC3" s="1197" t="s">
        <v>898</v>
      </c>
      <c r="PD3" s="1198"/>
      <c r="PF3" s="1197" t="s">
        <v>899</v>
      </c>
      <c r="PG3" s="1198"/>
      <c r="PI3" s="1197" t="s">
        <v>900</v>
      </c>
      <c r="PJ3" s="1198"/>
      <c r="PL3" s="1197" t="s">
        <v>898</v>
      </c>
      <c r="PM3" s="1198"/>
      <c r="PO3" s="1197" t="s">
        <v>899</v>
      </c>
      <c r="PP3" s="1198"/>
      <c r="PR3" s="1197" t="s">
        <v>900</v>
      </c>
      <c r="PS3" s="1198"/>
      <c r="PU3" s="1197" t="s">
        <v>898</v>
      </c>
      <c r="PV3" s="1198"/>
      <c r="PX3" s="1197" t="s">
        <v>899</v>
      </c>
      <c r="PY3" s="1198"/>
      <c r="QA3" s="1197" t="s">
        <v>900</v>
      </c>
      <c r="QB3" s="1198"/>
      <c r="QD3" s="1186" t="s">
        <v>898</v>
      </c>
      <c r="QE3" s="1183"/>
      <c r="QG3" s="1186" t="s">
        <v>899</v>
      </c>
      <c r="QH3" s="1183"/>
      <c r="QJ3" s="1186" t="s">
        <v>900</v>
      </c>
      <c r="QK3" s="1183"/>
      <c r="QM3" s="1186" t="s">
        <v>898</v>
      </c>
      <c r="QN3" s="1183"/>
      <c r="QP3" s="1186" t="s">
        <v>899</v>
      </c>
      <c r="QQ3" s="1183"/>
      <c r="QS3" s="1186" t="s">
        <v>900</v>
      </c>
      <c r="QT3" s="1183"/>
      <c r="QV3" s="1186" t="s">
        <v>898</v>
      </c>
      <c r="QW3" s="1183"/>
      <c r="QY3" s="1186" t="s">
        <v>899</v>
      </c>
      <c r="QZ3" s="1183"/>
      <c r="RB3" s="1186" t="s">
        <v>900</v>
      </c>
      <c r="RC3" s="1183"/>
      <c r="RE3" s="1186" t="s">
        <v>898</v>
      </c>
      <c r="RF3" s="1183"/>
      <c r="RH3" s="1186" t="s">
        <v>899</v>
      </c>
      <c r="RI3" s="1183"/>
      <c r="RK3" s="1186" t="s">
        <v>900</v>
      </c>
      <c r="RL3" s="1183"/>
      <c r="RN3" s="1186" t="s">
        <v>898</v>
      </c>
      <c r="RO3" s="1183"/>
      <c r="RQ3" s="1186" t="s">
        <v>899</v>
      </c>
      <c r="RR3" s="1183"/>
      <c r="RT3" s="1186" t="s">
        <v>900</v>
      </c>
      <c r="RU3" s="1183"/>
      <c r="RW3" s="1186" t="s">
        <v>898</v>
      </c>
      <c r="RX3" s="1183"/>
      <c r="RZ3" s="1186" t="s">
        <v>899</v>
      </c>
      <c r="SA3" s="1183"/>
      <c r="SC3" s="1186" t="s">
        <v>900</v>
      </c>
      <c r="SD3" s="1183"/>
      <c r="SF3" s="1186" t="s">
        <v>898</v>
      </c>
      <c r="SG3" s="1183"/>
      <c r="SI3" s="1186" t="s">
        <v>899</v>
      </c>
      <c r="SJ3" s="1183"/>
      <c r="SL3" s="1186" t="s">
        <v>900</v>
      </c>
      <c r="SM3" s="1183"/>
      <c r="SO3" s="1186" t="s">
        <v>898</v>
      </c>
      <c r="SP3" s="1183"/>
      <c r="SR3" s="1186" t="s">
        <v>899</v>
      </c>
      <c r="SS3" s="1183"/>
      <c r="SU3" s="1186" t="s">
        <v>900</v>
      </c>
      <c r="SV3" s="1183"/>
      <c r="SX3" s="1186" t="s">
        <v>898</v>
      </c>
      <c r="SY3" s="1183"/>
      <c r="TA3" s="1186" t="s">
        <v>899</v>
      </c>
      <c r="TB3" s="1183"/>
      <c r="TD3" s="1186" t="s">
        <v>900</v>
      </c>
      <c r="TE3" s="1183"/>
      <c r="TG3" s="1186" t="s">
        <v>898</v>
      </c>
      <c r="TH3" s="1183"/>
      <c r="TJ3" s="1186" t="s">
        <v>899</v>
      </c>
      <c r="TK3" s="1183"/>
      <c r="TM3" s="1186" t="s">
        <v>900</v>
      </c>
      <c r="TN3" s="1183"/>
      <c r="TP3" s="1186" t="s">
        <v>898</v>
      </c>
      <c r="TQ3" s="1183"/>
      <c r="TS3" s="1186" t="s">
        <v>900</v>
      </c>
      <c r="TT3" s="1183"/>
      <c r="TV3" s="1186" t="s">
        <v>898</v>
      </c>
      <c r="TW3" s="1183"/>
      <c r="TY3" s="1186" t="s">
        <v>899</v>
      </c>
      <c r="TZ3" s="1183"/>
      <c r="UB3" s="1186" t="s">
        <v>900</v>
      </c>
      <c r="UC3" s="1183"/>
      <c r="UE3" s="1186" t="s">
        <v>898</v>
      </c>
      <c r="UF3" s="1183"/>
      <c r="UH3" s="1186" t="s">
        <v>899</v>
      </c>
      <c r="UI3" s="1183"/>
      <c r="UK3" s="1186" t="s">
        <v>900</v>
      </c>
      <c r="UL3" s="1183"/>
      <c r="UN3" s="1186" t="s">
        <v>898</v>
      </c>
      <c r="UO3" s="1183"/>
      <c r="UQ3" s="1184" t="s">
        <v>899</v>
      </c>
      <c r="UR3" s="1185"/>
      <c r="UT3" s="1184" t="s">
        <v>900</v>
      </c>
      <c r="UU3" s="1185"/>
      <c r="UW3" s="1184" t="s">
        <v>898</v>
      </c>
      <c r="UX3" s="1185"/>
      <c r="UZ3" s="1184" t="s">
        <v>899</v>
      </c>
      <c r="VA3" s="1185"/>
      <c r="VC3" s="1184" t="s">
        <v>900</v>
      </c>
      <c r="VD3" s="1185"/>
      <c r="VF3" s="1184" t="s">
        <v>898</v>
      </c>
      <c r="VG3" s="1185"/>
      <c r="VI3" s="1184" t="s">
        <v>899</v>
      </c>
      <c r="VJ3" s="1185"/>
      <c r="VL3" s="1184" t="s">
        <v>900</v>
      </c>
      <c r="VM3" s="1185"/>
      <c r="VO3" s="1184" t="s">
        <v>899</v>
      </c>
      <c r="VP3" s="1185"/>
      <c r="VR3" s="1184" t="s">
        <v>900</v>
      </c>
      <c r="VS3" s="1185"/>
      <c r="VU3" s="1184" t="s">
        <v>899</v>
      </c>
      <c r="VV3" s="1185"/>
      <c r="VX3" s="1184" t="s">
        <v>900</v>
      </c>
      <c r="VY3" s="1185"/>
      <c r="WA3" s="1184" t="s">
        <v>899</v>
      </c>
      <c r="WB3" s="1185"/>
      <c r="WD3" s="1184" t="s">
        <v>900</v>
      </c>
      <c r="WE3" s="1185"/>
      <c r="WG3" s="1184" t="s">
        <v>899</v>
      </c>
      <c r="WH3" s="1185"/>
      <c r="WJ3" s="1184" t="s">
        <v>900</v>
      </c>
      <c r="WK3" s="1185"/>
      <c r="WM3" s="1184" t="s">
        <v>899</v>
      </c>
      <c r="WN3" s="1185"/>
      <c r="WP3" s="1184" t="s">
        <v>900</v>
      </c>
      <c r="WQ3" s="1185"/>
      <c r="WS3" s="1184" t="s">
        <v>899</v>
      </c>
      <c r="WT3" s="1185"/>
      <c r="WV3" s="1184" t="s">
        <v>898</v>
      </c>
      <c r="WW3" s="1185"/>
      <c r="WY3" s="1184" t="s">
        <v>899</v>
      </c>
      <c r="WZ3" s="1185"/>
      <c r="XB3" s="1184" t="s">
        <v>900</v>
      </c>
      <c r="XC3" s="1185"/>
      <c r="XE3" s="1184" t="s">
        <v>899</v>
      </c>
      <c r="XF3" s="1185"/>
      <c r="XH3" s="1184" t="s">
        <v>900</v>
      </c>
      <c r="XI3" s="1185"/>
      <c r="XK3" s="1184" t="s">
        <v>899</v>
      </c>
      <c r="XL3" s="1185"/>
      <c r="XN3" s="1184" t="s">
        <v>900</v>
      </c>
      <c r="XO3" s="1185"/>
      <c r="XQ3" s="1184" t="s">
        <v>899</v>
      </c>
      <c r="XR3" s="1185"/>
      <c r="XT3" s="1184" t="s">
        <v>900</v>
      </c>
      <c r="XU3" s="1185"/>
      <c r="XW3" s="1184" t="s">
        <v>899</v>
      </c>
      <c r="XX3" s="1185"/>
      <c r="XZ3" s="1184" t="s">
        <v>900</v>
      </c>
      <c r="YA3" s="1185"/>
      <c r="YC3" s="1184" t="s">
        <v>899</v>
      </c>
      <c r="YD3" s="1185"/>
      <c r="YF3" s="1184" t="s">
        <v>900</v>
      </c>
      <c r="YG3" s="1185"/>
      <c r="YI3" s="1184" t="s">
        <v>899</v>
      </c>
      <c r="YJ3" s="1185"/>
      <c r="YL3" s="1184" t="s">
        <v>900</v>
      </c>
      <c r="YM3" s="1185"/>
      <c r="YO3" s="1184" t="s">
        <v>899</v>
      </c>
      <c r="YP3" s="1185"/>
      <c r="YR3" s="1184" t="s">
        <v>900</v>
      </c>
      <c r="YS3" s="1185"/>
      <c r="YU3" s="1184" t="s">
        <v>899</v>
      </c>
      <c r="YV3" s="1185"/>
      <c r="YX3" s="1184" t="s">
        <v>900</v>
      </c>
      <c r="YY3" s="1185"/>
      <c r="ZA3" s="1184" t="s">
        <v>899</v>
      </c>
      <c r="ZB3" s="1185"/>
      <c r="ZD3" s="1184" t="s">
        <v>900</v>
      </c>
      <c r="ZE3" s="1185"/>
      <c r="ZG3" s="1184" t="s">
        <v>900</v>
      </c>
      <c r="ZH3" s="1185"/>
      <c r="ZJ3" s="1184" t="s">
        <v>900</v>
      </c>
      <c r="ZK3" s="1185"/>
      <c r="ZM3" s="1184" t="s">
        <v>899</v>
      </c>
      <c r="ZN3" s="1185"/>
      <c r="ZP3" s="1184" t="s">
        <v>900</v>
      </c>
      <c r="ZQ3" s="1185"/>
      <c r="ZS3" s="1184" t="s">
        <v>899</v>
      </c>
      <c r="ZT3" s="1185"/>
      <c r="ZV3" s="1184" t="s">
        <v>900</v>
      </c>
      <c r="ZW3" s="1185"/>
      <c r="ZY3" s="1184" t="s">
        <v>899</v>
      </c>
      <c r="ZZ3" s="1185"/>
      <c r="AAB3" s="1184" t="s">
        <v>900</v>
      </c>
      <c r="AAC3" s="1185"/>
      <c r="AAE3" s="1184" t="s">
        <v>899</v>
      </c>
      <c r="AAF3" s="1185"/>
      <c r="AAH3" s="1184" t="s">
        <v>900</v>
      </c>
      <c r="AAI3" s="1185"/>
      <c r="AAK3" s="1184" t="s">
        <v>899</v>
      </c>
      <c r="AAL3" s="1185"/>
      <c r="AAN3" s="1184" t="s">
        <v>900</v>
      </c>
      <c r="AAO3" s="1185"/>
      <c r="AAQ3" s="1184" t="s">
        <v>899</v>
      </c>
      <c r="AAR3" s="1185"/>
      <c r="AAT3" s="1184" t="s">
        <v>900</v>
      </c>
      <c r="AAU3" s="1185"/>
      <c r="AAW3" s="1184" t="s">
        <v>899</v>
      </c>
      <c r="AAX3" s="1185"/>
      <c r="AAZ3" s="1184" t="s">
        <v>900</v>
      </c>
      <c r="ABA3" s="1185"/>
      <c r="ABC3" s="1184" t="s">
        <v>899</v>
      </c>
      <c r="ABD3" s="1185"/>
      <c r="ABF3" s="1184" t="s">
        <v>900</v>
      </c>
      <c r="ABG3" s="1185"/>
      <c r="ABI3" s="1184" t="s">
        <v>899</v>
      </c>
      <c r="ABJ3" s="1185"/>
      <c r="ABL3" s="1184" t="s">
        <v>900</v>
      </c>
      <c r="ABM3" s="1185"/>
      <c r="ABO3" s="1184" t="s">
        <v>899</v>
      </c>
      <c r="ABP3" s="1185"/>
      <c r="ABR3" s="1179" t="s">
        <v>900</v>
      </c>
      <c r="ABS3" s="1180"/>
      <c r="ABU3" s="1179" t="s">
        <v>899</v>
      </c>
      <c r="ABV3" s="1180"/>
      <c r="ABX3" s="1179" t="s">
        <v>900</v>
      </c>
      <c r="ABY3" s="1180"/>
      <c r="ACA3" s="1179" t="s">
        <v>899</v>
      </c>
      <c r="ACB3" s="1180"/>
      <c r="ACD3" s="1179" t="s">
        <v>900</v>
      </c>
      <c r="ACE3" s="1180"/>
      <c r="ACG3" s="1179" t="s">
        <v>899</v>
      </c>
      <c r="ACH3" s="1180"/>
      <c r="ACJ3" s="1179" t="s">
        <v>900</v>
      </c>
      <c r="ACK3" s="1180"/>
      <c r="ACM3" s="1179" t="s">
        <v>899</v>
      </c>
      <c r="ACN3" s="1180"/>
      <c r="ACP3" s="1179" t="s">
        <v>900</v>
      </c>
      <c r="ACQ3" s="1180"/>
      <c r="ACS3" s="1179" t="s">
        <v>899</v>
      </c>
      <c r="ACT3" s="1180"/>
      <c r="ACV3" s="1179" t="s">
        <v>900</v>
      </c>
      <c r="ACW3" s="1180"/>
      <c r="ACY3" s="1179" t="s">
        <v>899</v>
      </c>
      <c r="ACZ3" s="1180"/>
      <c r="ADB3" s="1179" t="s">
        <v>900</v>
      </c>
      <c r="ADC3" s="1180"/>
      <c r="ADE3" s="1179" t="s">
        <v>899</v>
      </c>
      <c r="ADF3" s="1180"/>
      <c r="ADH3" s="1179" t="s">
        <v>900</v>
      </c>
      <c r="ADI3" s="1180"/>
      <c r="ADK3" s="1179" t="s">
        <v>899</v>
      </c>
      <c r="ADL3" s="1180"/>
      <c r="ADN3" s="1179" t="s">
        <v>900</v>
      </c>
      <c r="ADO3" s="1180"/>
      <c r="ADQ3" s="1179" t="s">
        <v>899</v>
      </c>
      <c r="ADR3" s="1180"/>
      <c r="ADT3" s="1179" t="s">
        <v>900</v>
      </c>
      <c r="ADU3" s="1180"/>
      <c r="ADW3" s="1179" t="s">
        <v>899</v>
      </c>
      <c r="ADX3" s="1180"/>
      <c r="ADZ3" s="1179" t="s">
        <v>900</v>
      </c>
      <c r="AEA3" s="1180"/>
      <c r="AEC3" s="1179" t="s">
        <v>899</v>
      </c>
      <c r="AED3" s="1180"/>
      <c r="AEF3" s="1179" t="s">
        <v>900</v>
      </c>
      <c r="AEG3" s="1180"/>
      <c r="AEI3" s="1179" t="s">
        <v>899</v>
      </c>
      <c r="AEJ3" s="1180"/>
      <c r="AEL3" s="1179" t="s">
        <v>900</v>
      </c>
      <c r="AEM3" s="1180"/>
      <c r="AEO3" s="1179" t="s">
        <v>899</v>
      </c>
      <c r="AEP3" s="1180"/>
      <c r="AER3" s="1179" t="s">
        <v>900</v>
      </c>
      <c r="AES3" s="1180"/>
      <c r="AEU3" s="1179" t="s">
        <v>899</v>
      </c>
      <c r="AEV3" s="1180"/>
      <c r="AEX3" s="1179" t="s">
        <v>900</v>
      </c>
      <c r="AEY3" s="1180"/>
      <c r="AFA3" s="1179" t="s">
        <v>899</v>
      </c>
      <c r="AFB3" s="1180"/>
      <c r="AFD3" s="1179" t="s">
        <v>900</v>
      </c>
      <c r="AFE3" s="1180"/>
      <c r="AFG3" s="1179" t="s">
        <v>899</v>
      </c>
      <c r="AFH3" s="1180"/>
      <c r="AFJ3" s="1179" t="s">
        <v>900</v>
      </c>
      <c r="AFK3" s="1180"/>
      <c r="AFM3" s="1179" t="s">
        <v>899</v>
      </c>
      <c r="AFN3" s="1180"/>
      <c r="AFP3" s="1179" t="s">
        <v>900</v>
      </c>
      <c r="AFQ3" s="1180"/>
      <c r="AFS3" s="1179" t="s">
        <v>899</v>
      </c>
      <c r="AFT3" s="1180"/>
      <c r="AFV3" s="1179" t="s">
        <v>900</v>
      </c>
      <c r="AFW3" s="1180"/>
      <c r="AFY3" s="1179" t="s">
        <v>899</v>
      </c>
      <c r="AFZ3" s="1180"/>
      <c r="AGB3" s="1179" t="s">
        <v>900</v>
      </c>
      <c r="AGC3" s="1180"/>
      <c r="AGE3" s="1179" t="s">
        <v>899</v>
      </c>
      <c r="AGF3" s="1180"/>
      <c r="AGH3" s="1179" t="s">
        <v>900</v>
      </c>
      <c r="AGI3" s="1180"/>
      <c r="AGK3" s="1179" t="s">
        <v>899</v>
      </c>
      <c r="AGL3" s="1183"/>
      <c r="AGN3" s="1179" t="s">
        <v>899</v>
      </c>
      <c r="AGO3" s="1183"/>
      <c r="AGQ3" s="1179" t="s">
        <v>900</v>
      </c>
      <c r="AGR3" s="1183"/>
      <c r="AGT3" s="1179" t="s">
        <v>899</v>
      </c>
      <c r="AGU3" s="1183"/>
      <c r="AGW3" s="1179" t="s">
        <v>900</v>
      </c>
      <c r="AGX3" s="1183"/>
      <c r="AGZ3" s="1179" t="s">
        <v>899</v>
      </c>
      <c r="AHA3" s="1183"/>
      <c r="AHC3" s="1179" t="s">
        <v>900</v>
      </c>
      <c r="AHD3" s="1183"/>
      <c r="AHF3" s="1179" t="s">
        <v>899</v>
      </c>
      <c r="AHG3" s="1183"/>
      <c r="AHI3" s="1179" t="s">
        <v>900</v>
      </c>
      <c r="AHJ3" s="1183"/>
      <c r="AHL3" s="1179" t="s">
        <v>899</v>
      </c>
      <c r="AHM3" s="1183"/>
      <c r="AHO3" s="1179" t="s">
        <v>900</v>
      </c>
      <c r="AHP3" s="1183"/>
      <c r="AHR3" s="1179" t="s">
        <v>899</v>
      </c>
      <c r="AHS3" s="1183"/>
      <c r="AHU3" s="1179" t="s">
        <v>900</v>
      </c>
      <c r="AHV3" s="1180"/>
      <c r="AHX3" s="1179" t="s">
        <v>899</v>
      </c>
      <c r="AHY3" s="1183"/>
      <c r="AIA3" s="1179" t="s">
        <v>900</v>
      </c>
      <c r="AIB3" s="1183"/>
      <c r="AID3" s="1179" t="s">
        <v>899</v>
      </c>
      <c r="AIE3" s="1180"/>
      <c r="AIG3" s="1179" t="s">
        <v>900</v>
      </c>
      <c r="AIH3" s="1180"/>
      <c r="AIJ3" s="1179" t="s">
        <v>899</v>
      </c>
      <c r="AIK3" s="1180"/>
      <c r="AIM3" s="1179" t="s">
        <v>900</v>
      </c>
      <c r="AIN3" s="1180"/>
      <c r="AIP3" s="1179" t="s">
        <v>899</v>
      </c>
      <c r="AIQ3" s="1180"/>
      <c r="AIS3" s="1179" t="s">
        <v>900</v>
      </c>
      <c r="AIT3" s="1180"/>
      <c r="AIV3" s="1179" t="s">
        <v>899</v>
      </c>
      <c r="AIW3" s="1180"/>
      <c r="AIY3" s="1179" t="s">
        <v>900</v>
      </c>
      <c r="AIZ3" s="1180"/>
      <c r="AJB3" s="1179" t="s">
        <v>899</v>
      </c>
      <c r="AJC3" s="1180"/>
      <c r="AJE3" s="1179" t="s">
        <v>900</v>
      </c>
      <c r="AJF3" s="1180"/>
      <c r="AJH3" s="1179" t="s">
        <v>899</v>
      </c>
      <c r="AJI3" s="1180"/>
      <c r="AJJ3"/>
      <c r="AJK3" s="1179" t="s">
        <v>900</v>
      </c>
      <c r="AJL3" s="1180"/>
      <c r="AJN3" s="1179" t="s">
        <v>899</v>
      </c>
      <c r="AJO3" s="1180"/>
      <c r="AJQ3" s="1179" t="s">
        <v>900</v>
      </c>
      <c r="AJR3" s="1180"/>
      <c r="AJT3" s="1179" t="s">
        <v>899</v>
      </c>
      <c r="AJU3" s="1180"/>
    </row>
    <row r="4" spans="1:957" s="35" customFormat="1" ht="21" customHeight="1" thickBot="1" x14ac:dyDescent="0.3">
      <c r="A4" s="199"/>
      <c r="B4" s="1181">
        <f>MAX(D4:XFD4)</f>
        <v>43375</v>
      </c>
      <c r="C4" s="1215"/>
      <c r="D4" s="198"/>
      <c r="E4" s="1181">
        <v>41004</v>
      </c>
      <c r="F4" s="1182"/>
      <c r="G4" s="73"/>
      <c r="H4" s="1181">
        <v>41010</v>
      </c>
      <c r="I4" s="1182"/>
      <c r="J4" s="198"/>
      <c r="K4" s="1181">
        <v>41016</v>
      </c>
      <c r="L4" s="1182"/>
      <c r="M4" s="198"/>
      <c r="N4" s="1181">
        <v>41023</v>
      </c>
      <c r="O4" s="1182"/>
      <c r="P4" s="73"/>
      <c r="Q4" s="1181">
        <v>41038</v>
      </c>
      <c r="R4" s="1182"/>
      <c r="S4" s="198"/>
      <c r="T4" s="1181">
        <v>41051</v>
      </c>
      <c r="U4" s="1215"/>
      <c r="V4" s="198"/>
      <c r="W4" s="1181">
        <v>41060</v>
      </c>
      <c r="X4" s="1215"/>
      <c r="Y4" s="73"/>
      <c r="Z4" s="1181">
        <v>41072</v>
      </c>
      <c r="AA4" s="1215"/>
      <c r="AB4" s="198"/>
      <c r="AC4" s="1181">
        <v>41079</v>
      </c>
      <c r="AD4" s="1215"/>
      <c r="AE4" s="198"/>
      <c r="AF4" s="1181">
        <v>41086</v>
      </c>
      <c r="AG4" s="1215"/>
      <c r="AH4" s="73"/>
      <c r="AI4" s="1181">
        <v>41093</v>
      </c>
      <c r="AJ4" s="1215"/>
      <c r="AK4" s="198"/>
      <c r="AL4" s="1181">
        <v>41110</v>
      </c>
      <c r="AM4" s="1182"/>
      <c r="AN4" s="198"/>
      <c r="AO4" s="1181">
        <v>41114</v>
      </c>
      <c r="AP4" s="1182"/>
      <c r="AQ4" s="73"/>
      <c r="AR4" s="1181">
        <v>41163</v>
      </c>
      <c r="AS4" s="1182"/>
      <c r="AT4" s="198"/>
      <c r="AU4" s="1181">
        <v>41170</v>
      </c>
      <c r="AV4" s="1182"/>
      <c r="AW4" s="198"/>
      <c r="AX4" s="1181">
        <v>41177</v>
      </c>
      <c r="AY4" s="1182"/>
      <c r="AZ4" s="73"/>
      <c r="BA4" s="1181">
        <v>41184</v>
      </c>
      <c r="BB4" s="1182"/>
      <c r="BC4" s="198"/>
      <c r="BD4" s="1181">
        <v>41192</v>
      </c>
      <c r="BE4" s="1182"/>
      <c r="BF4" s="198"/>
      <c r="BG4" s="1181">
        <v>41198</v>
      </c>
      <c r="BH4" s="1182"/>
      <c r="BI4" s="73"/>
      <c r="BJ4" s="1181">
        <v>41205</v>
      </c>
      <c r="BK4" s="1182"/>
      <c r="BL4" s="198"/>
      <c r="BM4" s="1181">
        <v>41212</v>
      </c>
      <c r="BN4" s="1182"/>
      <c r="BO4" s="198"/>
      <c r="BP4" s="1181">
        <v>41219</v>
      </c>
      <c r="BQ4" s="1182"/>
      <c r="BR4" s="73"/>
      <c r="BS4" s="1181">
        <v>41226</v>
      </c>
      <c r="BT4" s="1182"/>
      <c r="BU4" s="198"/>
      <c r="BV4" s="1181">
        <v>41240</v>
      </c>
      <c r="BW4" s="1182"/>
      <c r="BX4" s="198"/>
      <c r="BY4" s="1181">
        <v>41247</v>
      </c>
      <c r="BZ4" s="1215"/>
      <c r="CA4" s="73"/>
      <c r="CB4" s="1181">
        <v>41254</v>
      </c>
      <c r="CC4" s="1182"/>
      <c r="CD4" s="198"/>
      <c r="CE4" s="1181">
        <v>41261</v>
      </c>
      <c r="CF4" s="1182"/>
      <c r="CG4" s="198"/>
      <c r="CH4" s="1181">
        <v>41276</v>
      </c>
      <c r="CI4" s="1182"/>
      <c r="CJ4" s="73"/>
      <c r="CK4" s="1181">
        <v>41282</v>
      </c>
      <c r="CL4" s="1182"/>
      <c r="CM4" s="198"/>
      <c r="CN4" s="1181">
        <v>41289</v>
      </c>
      <c r="CO4" s="1182"/>
      <c r="CP4" s="198"/>
      <c r="CQ4" s="1181">
        <v>41296</v>
      </c>
      <c r="CR4" s="1182"/>
      <c r="CS4" s="73"/>
      <c r="CT4" s="1181">
        <v>41303</v>
      </c>
      <c r="CU4" s="1182"/>
      <c r="CV4" s="198"/>
      <c r="CW4" s="1181">
        <v>41311</v>
      </c>
      <c r="CX4" s="1182"/>
      <c r="CY4" s="300"/>
      <c r="CZ4" s="1181">
        <v>41317</v>
      </c>
      <c r="DA4" s="1182"/>
      <c r="DB4" s="306"/>
      <c r="DC4" s="1181">
        <v>41324</v>
      </c>
      <c r="DD4" s="1182"/>
      <c r="DE4" s="307"/>
      <c r="DF4" s="1181">
        <v>41331</v>
      </c>
      <c r="DG4" s="1182"/>
      <c r="DH4" s="307"/>
      <c r="DI4" s="1181">
        <v>41338</v>
      </c>
      <c r="DJ4" s="1182"/>
      <c r="DK4" s="306"/>
      <c r="DL4" s="1181">
        <v>41345</v>
      </c>
      <c r="DM4" s="1182"/>
      <c r="DN4" s="307"/>
      <c r="DO4" s="1181">
        <v>41352</v>
      </c>
      <c r="DP4" s="1182"/>
      <c r="DQ4" s="307"/>
      <c r="DR4" s="1181">
        <v>41359</v>
      </c>
      <c r="DS4" s="1182"/>
      <c r="DT4" s="306"/>
      <c r="DU4" s="1181">
        <v>41366</v>
      </c>
      <c r="DV4" s="1182"/>
      <c r="DW4" s="307"/>
      <c r="DX4" s="1181">
        <v>41374</v>
      </c>
      <c r="DY4" s="1182"/>
      <c r="DZ4" s="307"/>
      <c r="EA4" s="1181">
        <v>41380</v>
      </c>
      <c r="EB4" s="1182"/>
      <c r="EC4" s="306"/>
      <c r="ED4" s="1181">
        <v>41387</v>
      </c>
      <c r="EE4" s="1182"/>
      <c r="EF4" s="307"/>
      <c r="EG4" s="1181">
        <v>41394</v>
      </c>
      <c r="EH4" s="1182"/>
      <c r="EI4" s="307"/>
      <c r="EJ4" s="1181">
        <v>41401</v>
      </c>
      <c r="EK4" s="1182"/>
      <c r="EL4" s="306"/>
      <c r="EM4" s="1181">
        <v>41408</v>
      </c>
      <c r="EN4" s="1182"/>
      <c r="EO4" s="307"/>
      <c r="EP4" s="1181">
        <v>41416</v>
      </c>
      <c r="EQ4" s="1182"/>
      <c r="ER4" s="307"/>
      <c r="ES4" s="1181">
        <v>41423</v>
      </c>
      <c r="ET4" s="1182"/>
      <c r="EV4" s="1181">
        <v>41429</v>
      </c>
      <c r="EW4" s="1182"/>
      <c r="EY4" s="1181">
        <v>41436</v>
      </c>
      <c r="EZ4" s="1182"/>
      <c r="FB4" s="1181">
        <v>41443</v>
      </c>
      <c r="FC4" s="1182"/>
      <c r="FE4" s="1181">
        <v>41450</v>
      </c>
      <c r="FF4" s="1182"/>
      <c r="FH4" s="1181">
        <v>41457</v>
      </c>
      <c r="FI4" s="1182"/>
      <c r="FK4" s="1181">
        <v>41464</v>
      </c>
      <c r="FL4" s="1182"/>
      <c r="FN4" s="1181">
        <v>41471</v>
      </c>
      <c r="FO4" s="1182"/>
      <c r="FQ4" s="1181">
        <v>41478</v>
      </c>
      <c r="FR4" s="1182"/>
      <c r="FT4" s="1181">
        <v>41486</v>
      </c>
      <c r="FU4" s="1182"/>
      <c r="FW4" s="1181">
        <v>41492</v>
      </c>
      <c r="FX4" s="1182"/>
      <c r="FZ4" s="1181">
        <v>41499</v>
      </c>
      <c r="GA4" s="1182"/>
      <c r="GC4" s="1181">
        <v>41507</v>
      </c>
      <c r="GD4" s="1182"/>
      <c r="GF4" s="1181">
        <v>41514</v>
      </c>
      <c r="GG4" s="1182"/>
      <c r="GI4" s="1181">
        <v>41521</v>
      </c>
      <c r="GJ4" s="1182"/>
      <c r="GL4" s="1181">
        <v>41527</v>
      </c>
      <c r="GM4" s="1182"/>
      <c r="GO4" s="1181">
        <v>41534</v>
      </c>
      <c r="GP4" s="1182"/>
      <c r="GR4" s="1181">
        <v>41542</v>
      </c>
      <c r="GS4" s="1182"/>
      <c r="GU4" s="1181">
        <v>41550</v>
      </c>
      <c r="GV4" s="1182"/>
      <c r="GX4" s="1181">
        <v>41555</v>
      </c>
      <c r="GY4" s="1182"/>
      <c r="HA4" s="1181">
        <v>41563</v>
      </c>
      <c r="HB4" s="1182"/>
      <c r="HD4" s="1181">
        <v>41569</v>
      </c>
      <c r="HE4" s="1182"/>
      <c r="HG4" s="1181">
        <v>41576</v>
      </c>
      <c r="HH4" s="1182"/>
      <c r="HJ4" s="1181">
        <v>41583</v>
      </c>
      <c r="HK4" s="1182"/>
      <c r="HM4" s="1181">
        <v>41590</v>
      </c>
      <c r="HN4" s="1182"/>
      <c r="HP4" s="1181">
        <v>41597</v>
      </c>
      <c r="HQ4" s="1182"/>
      <c r="HS4" s="1181">
        <v>41605</v>
      </c>
      <c r="HT4" s="1182"/>
      <c r="HV4" s="1181">
        <v>41611</v>
      </c>
      <c r="HW4" s="1182"/>
      <c r="HY4" s="1181">
        <v>41625</v>
      </c>
      <c r="HZ4" s="1182"/>
      <c r="IB4" s="1181">
        <v>41642</v>
      </c>
      <c r="IC4" s="1182"/>
      <c r="IE4" s="1181">
        <v>41646</v>
      </c>
      <c r="IF4" s="1182"/>
      <c r="IH4" s="1181">
        <v>41661</v>
      </c>
      <c r="II4" s="1182"/>
      <c r="IK4" s="1181">
        <v>41667</v>
      </c>
      <c r="IL4" s="1182"/>
      <c r="IN4" s="1181">
        <v>41675</v>
      </c>
      <c r="IO4" s="1182"/>
      <c r="IQ4" s="1181">
        <v>41681</v>
      </c>
      <c r="IR4" s="1182"/>
      <c r="IT4" s="1181">
        <v>41688</v>
      </c>
      <c r="IU4" s="1182"/>
      <c r="IW4" s="1181">
        <v>41695</v>
      </c>
      <c r="IX4" s="1182"/>
      <c r="IZ4" s="1181">
        <v>41701</v>
      </c>
      <c r="JA4" s="1182"/>
      <c r="JC4" s="1181">
        <v>41709</v>
      </c>
      <c r="JD4" s="1182"/>
      <c r="JF4" s="1181">
        <v>41716</v>
      </c>
      <c r="JG4" s="1182"/>
      <c r="JI4" s="1181">
        <v>41724</v>
      </c>
      <c r="JJ4" s="1182"/>
      <c r="JL4" s="1181">
        <v>41730</v>
      </c>
      <c r="JM4" s="1182"/>
      <c r="JO4" s="1181">
        <v>41737</v>
      </c>
      <c r="JP4" s="1182"/>
      <c r="JR4" s="1181">
        <v>41745</v>
      </c>
      <c r="JS4" s="1182"/>
      <c r="JU4" s="1181">
        <v>41752</v>
      </c>
      <c r="JV4" s="1182"/>
      <c r="JX4" s="1181">
        <v>41759</v>
      </c>
      <c r="JY4" s="1182"/>
      <c r="KA4" s="1181">
        <v>41766</v>
      </c>
      <c r="KB4" s="1182"/>
      <c r="KD4" s="1181">
        <v>41772</v>
      </c>
      <c r="KE4" s="1182"/>
      <c r="KG4" s="1181">
        <v>41780</v>
      </c>
      <c r="KH4" s="1182"/>
      <c r="KJ4" s="1181">
        <v>41788</v>
      </c>
      <c r="KK4" s="1182"/>
      <c r="KM4" s="1181">
        <v>41794</v>
      </c>
      <c r="KN4" s="1182"/>
      <c r="KP4" s="1181">
        <v>41800</v>
      </c>
      <c r="KQ4" s="1182"/>
      <c r="KS4" s="1181">
        <v>41808</v>
      </c>
      <c r="KT4" s="1182"/>
      <c r="KV4" s="1181">
        <v>41814</v>
      </c>
      <c r="KW4" s="1182"/>
      <c r="KY4" s="1181">
        <v>41821</v>
      </c>
      <c r="KZ4" s="1182"/>
      <c r="LB4" s="1181">
        <v>41829</v>
      </c>
      <c r="LC4" s="1182"/>
      <c r="LE4" s="1181">
        <v>41836</v>
      </c>
      <c r="LF4" s="1182"/>
      <c r="LH4" s="1181">
        <v>41843</v>
      </c>
      <c r="LI4" s="1182"/>
      <c r="LK4" s="1181">
        <v>41851</v>
      </c>
      <c r="LL4" s="1182"/>
      <c r="LN4" s="1181">
        <v>41857</v>
      </c>
      <c r="LO4" s="1182"/>
      <c r="LQ4" s="1181">
        <v>41885</v>
      </c>
      <c r="LR4" s="1182"/>
      <c r="LT4" s="1181">
        <v>41892</v>
      </c>
      <c r="LU4" s="1182"/>
      <c r="LW4" s="1181">
        <v>41899</v>
      </c>
      <c r="LX4" s="1182"/>
      <c r="LZ4" s="1181">
        <v>41906</v>
      </c>
      <c r="MA4" s="1182"/>
      <c r="MC4" s="1181">
        <v>41913</v>
      </c>
      <c r="MD4" s="1182"/>
      <c r="MF4" s="1181">
        <v>41919</v>
      </c>
      <c r="MG4" s="1182"/>
      <c r="MI4" s="1181">
        <v>41927</v>
      </c>
      <c r="MJ4" s="1182"/>
      <c r="ML4" s="1181">
        <v>41933</v>
      </c>
      <c r="MM4" s="1182"/>
      <c r="MO4" s="1181">
        <v>41940</v>
      </c>
      <c r="MP4" s="1182"/>
      <c r="MR4" s="1181">
        <v>41947</v>
      </c>
      <c r="MS4" s="1182"/>
      <c r="MU4" s="1181">
        <v>41954</v>
      </c>
      <c r="MV4" s="1182"/>
      <c r="MX4" s="1181">
        <v>41962</v>
      </c>
      <c r="MY4" s="1182"/>
      <c r="NA4" s="1181">
        <v>41968</v>
      </c>
      <c r="NB4" s="1182"/>
      <c r="ND4" s="1181">
        <v>41975</v>
      </c>
      <c r="NE4" s="1182"/>
      <c r="NG4" s="1181">
        <v>41982</v>
      </c>
      <c r="NH4" s="1182"/>
      <c r="NJ4" s="1181">
        <v>41989</v>
      </c>
      <c r="NK4" s="1182"/>
      <c r="NM4" s="1181">
        <v>41996</v>
      </c>
      <c r="NN4" s="1182"/>
      <c r="NP4" s="1181">
        <v>42003</v>
      </c>
      <c r="NQ4" s="1182"/>
      <c r="NS4" s="1181">
        <v>42010</v>
      </c>
      <c r="NT4" s="1182"/>
      <c r="NV4" s="1181">
        <v>42018</v>
      </c>
      <c r="NW4" s="1182"/>
      <c r="NY4" s="1181">
        <v>42024</v>
      </c>
      <c r="NZ4" s="1182"/>
      <c r="OB4" s="1181">
        <v>42031</v>
      </c>
      <c r="OC4" s="1182"/>
      <c r="OE4" s="1181">
        <v>42038</v>
      </c>
      <c r="OF4" s="1182"/>
      <c r="OH4" s="1181">
        <v>42045</v>
      </c>
      <c r="OI4" s="1182"/>
      <c r="OK4" s="1181">
        <v>42048</v>
      </c>
      <c r="OL4" s="1182"/>
      <c r="ON4" s="1181">
        <v>42052</v>
      </c>
      <c r="OO4" s="1182"/>
      <c r="OQ4" s="1181">
        <v>42059</v>
      </c>
      <c r="OR4" s="1182"/>
      <c r="OT4" s="1181">
        <v>42066</v>
      </c>
      <c r="OU4" s="1182"/>
      <c r="OW4" s="1181">
        <v>42073</v>
      </c>
      <c r="OX4" s="1182"/>
      <c r="OZ4" s="1181">
        <v>42080</v>
      </c>
      <c r="PA4" s="1182"/>
      <c r="PC4" s="1181">
        <v>42087</v>
      </c>
      <c r="PD4" s="1182"/>
      <c r="PF4" s="1181">
        <v>42094</v>
      </c>
      <c r="PG4" s="1182"/>
      <c r="PI4" s="1181">
        <v>42101</v>
      </c>
      <c r="PJ4" s="1182"/>
      <c r="PL4" s="1181">
        <v>42109</v>
      </c>
      <c r="PM4" s="1182"/>
      <c r="PO4" s="1181">
        <v>42115</v>
      </c>
      <c r="PP4" s="1182"/>
      <c r="PR4" s="1181">
        <v>42122</v>
      </c>
      <c r="PS4" s="1182"/>
      <c r="PU4" s="1181">
        <v>42129</v>
      </c>
      <c r="PV4" s="1182"/>
      <c r="PX4" s="1181">
        <v>42136</v>
      </c>
      <c r="PY4" s="1182"/>
      <c r="QA4" s="1181">
        <v>42143</v>
      </c>
      <c r="QB4" s="1182"/>
      <c r="QD4" s="1181">
        <v>42150</v>
      </c>
      <c r="QE4" s="1182"/>
      <c r="QG4" s="1181">
        <v>42157</v>
      </c>
      <c r="QH4" s="1182"/>
      <c r="QJ4" s="1181">
        <v>42164</v>
      </c>
      <c r="QK4" s="1182"/>
      <c r="QM4" s="1181">
        <v>42171</v>
      </c>
      <c r="QN4" s="1182"/>
      <c r="QP4" s="1181">
        <v>42178</v>
      </c>
      <c r="QQ4" s="1182"/>
      <c r="QS4" s="1181">
        <v>42185</v>
      </c>
      <c r="QT4" s="1182"/>
      <c r="QV4" s="1181">
        <v>42192</v>
      </c>
      <c r="QW4" s="1182"/>
      <c r="QY4" s="1181">
        <v>42199</v>
      </c>
      <c r="QZ4" s="1182"/>
      <c r="RB4" s="1181">
        <v>42206</v>
      </c>
      <c r="RC4" s="1182"/>
      <c r="RE4" s="1181">
        <v>42214</v>
      </c>
      <c r="RF4" s="1182"/>
      <c r="RH4" s="1181">
        <v>42221</v>
      </c>
      <c r="RI4" s="1182"/>
      <c r="RK4" s="1181">
        <v>42228</v>
      </c>
      <c r="RL4" s="1182"/>
      <c r="RN4" s="1181">
        <v>42235</v>
      </c>
      <c r="RO4" s="1182"/>
      <c r="RQ4" s="1181">
        <v>42242</v>
      </c>
      <c r="RR4" s="1182"/>
      <c r="RT4" s="1181">
        <v>42249</v>
      </c>
      <c r="RU4" s="1182"/>
      <c r="RW4" s="1181">
        <v>42255</v>
      </c>
      <c r="RX4" s="1182"/>
      <c r="RZ4" s="1181">
        <v>42262</v>
      </c>
      <c r="SA4" s="1182"/>
      <c r="SC4" s="1181">
        <v>42270</v>
      </c>
      <c r="SD4" s="1182"/>
      <c r="SF4" s="1181">
        <v>42276</v>
      </c>
      <c r="SG4" s="1182"/>
      <c r="SI4" s="1181">
        <v>42283</v>
      </c>
      <c r="SJ4" s="1182"/>
      <c r="SL4" s="1181">
        <v>42290</v>
      </c>
      <c r="SM4" s="1182"/>
      <c r="SO4" s="1181">
        <v>42297</v>
      </c>
      <c r="SP4" s="1182"/>
      <c r="SR4" s="1181">
        <v>42304</v>
      </c>
      <c r="SS4" s="1182"/>
      <c r="SU4" s="1181">
        <v>42311</v>
      </c>
      <c r="SV4" s="1182"/>
      <c r="SX4" s="1181">
        <v>42318</v>
      </c>
      <c r="SY4" s="1182"/>
      <c r="TA4" s="1181">
        <v>42325</v>
      </c>
      <c r="TB4" s="1182"/>
      <c r="TD4" s="1181">
        <v>42333</v>
      </c>
      <c r="TE4" s="1182"/>
      <c r="TG4" s="1181">
        <v>42339</v>
      </c>
      <c r="TH4" s="1182"/>
      <c r="TJ4" s="1181">
        <v>42347</v>
      </c>
      <c r="TK4" s="1182"/>
      <c r="TM4" s="1181">
        <v>42353</v>
      </c>
      <c r="TN4" s="1182"/>
      <c r="TP4" s="1181">
        <v>42360</v>
      </c>
      <c r="TQ4" s="1182"/>
      <c r="TS4" s="1181">
        <v>42374</v>
      </c>
      <c r="TT4" s="1182"/>
      <c r="TV4" s="1181">
        <v>42381</v>
      </c>
      <c r="TW4" s="1182"/>
      <c r="TY4" s="1181">
        <v>42389</v>
      </c>
      <c r="TZ4" s="1182"/>
      <c r="UB4" s="1181">
        <v>42395</v>
      </c>
      <c r="UC4" s="1182"/>
      <c r="UE4" s="1181">
        <v>42402</v>
      </c>
      <c r="UF4" s="1182"/>
      <c r="UH4" s="1181">
        <v>42409</v>
      </c>
      <c r="UI4" s="1182"/>
      <c r="UK4" s="1181">
        <v>42416</v>
      </c>
      <c r="UL4" s="1182"/>
      <c r="UN4" s="1181">
        <v>42423</v>
      </c>
      <c r="UO4" s="1182"/>
      <c r="UQ4" s="1181">
        <v>42430</v>
      </c>
      <c r="UR4" s="1182"/>
      <c r="UT4" s="1181">
        <v>42437</v>
      </c>
      <c r="UU4" s="1182"/>
      <c r="UW4" s="1181">
        <v>42444</v>
      </c>
      <c r="UX4" s="1182"/>
      <c r="UZ4" s="1181">
        <v>42451</v>
      </c>
      <c r="VA4" s="1182"/>
      <c r="VC4" s="1181">
        <v>42458</v>
      </c>
      <c r="VD4" s="1182"/>
      <c r="VF4" s="1181">
        <v>42465</v>
      </c>
      <c r="VG4" s="1182"/>
      <c r="VI4" s="1181">
        <v>42472</v>
      </c>
      <c r="VJ4" s="1182"/>
      <c r="VL4" s="1181">
        <v>42479</v>
      </c>
      <c r="VM4" s="1182"/>
      <c r="VO4" s="1181">
        <v>42487</v>
      </c>
      <c r="VP4" s="1182"/>
      <c r="VR4" s="1181">
        <v>42493</v>
      </c>
      <c r="VS4" s="1182"/>
      <c r="VU4" s="1181">
        <v>42500</v>
      </c>
      <c r="VV4" s="1182"/>
      <c r="VX4" s="1181">
        <v>42507</v>
      </c>
      <c r="VY4" s="1182"/>
      <c r="WA4" s="1181">
        <v>42514</v>
      </c>
      <c r="WB4" s="1182"/>
      <c r="WD4" s="1181">
        <v>42521</v>
      </c>
      <c r="WE4" s="1182"/>
      <c r="WG4" s="1181">
        <v>42528</v>
      </c>
      <c r="WH4" s="1182"/>
      <c r="WJ4" s="1181">
        <v>42535</v>
      </c>
      <c r="WK4" s="1182"/>
      <c r="WM4" s="1181">
        <v>42542</v>
      </c>
      <c r="WN4" s="1182"/>
      <c r="WP4" s="1181">
        <v>42549</v>
      </c>
      <c r="WQ4" s="1182"/>
      <c r="WS4" s="1181">
        <v>42556</v>
      </c>
      <c r="WT4" s="1182"/>
      <c r="WV4" s="1181">
        <v>42563</v>
      </c>
      <c r="WW4" s="1182"/>
      <c r="WY4" s="1181">
        <v>42570</v>
      </c>
      <c r="WZ4" s="1182"/>
      <c r="XB4" s="1181">
        <v>42577</v>
      </c>
      <c r="XC4" s="1182"/>
      <c r="XE4" s="1181">
        <v>42584</v>
      </c>
      <c r="XF4" s="1182"/>
      <c r="XH4" s="1181">
        <v>42591</v>
      </c>
      <c r="XI4" s="1182"/>
      <c r="XK4" s="1181">
        <v>42598</v>
      </c>
      <c r="XL4" s="1182"/>
      <c r="XN4" s="1181">
        <v>42605</v>
      </c>
      <c r="XO4" s="1182"/>
      <c r="XQ4" s="1181">
        <v>42613</v>
      </c>
      <c r="XR4" s="1182"/>
      <c r="XT4" s="1181">
        <v>42620</v>
      </c>
      <c r="XU4" s="1182"/>
      <c r="XW4" s="1181">
        <v>42626</v>
      </c>
      <c r="XX4" s="1182"/>
      <c r="XZ4" s="1181">
        <v>42633</v>
      </c>
      <c r="YA4" s="1182"/>
      <c r="YC4" s="1181">
        <v>42640</v>
      </c>
      <c r="YD4" s="1182"/>
      <c r="YF4" s="1181">
        <v>42647</v>
      </c>
      <c r="YG4" s="1182"/>
      <c r="YI4" s="1181">
        <v>42649</v>
      </c>
      <c r="YJ4" s="1182"/>
      <c r="YL4" s="1181">
        <v>42654</v>
      </c>
      <c r="YM4" s="1182"/>
      <c r="YO4" s="1181">
        <v>42661</v>
      </c>
      <c r="YP4" s="1182"/>
      <c r="YR4" s="1181">
        <v>42668</v>
      </c>
      <c r="YS4" s="1182"/>
      <c r="YU4" s="1181">
        <v>42675</v>
      </c>
      <c r="YV4" s="1182"/>
      <c r="YX4" s="1181">
        <v>42682</v>
      </c>
      <c r="YY4" s="1182"/>
      <c r="ZA4" s="1181">
        <v>42689</v>
      </c>
      <c r="ZB4" s="1182"/>
      <c r="ZD4" s="1181">
        <v>42696</v>
      </c>
      <c r="ZE4" s="1182"/>
      <c r="ZG4" s="1181">
        <v>42703</v>
      </c>
      <c r="ZH4" s="1182"/>
      <c r="ZJ4" s="1181">
        <v>42710</v>
      </c>
      <c r="ZK4" s="1182"/>
      <c r="ZM4" s="1181">
        <v>42717</v>
      </c>
      <c r="ZN4" s="1182"/>
      <c r="ZP4" s="1181">
        <v>42723</v>
      </c>
      <c r="ZQ4" s="1182"/>
      <c r="ZS4" s="1181">
        <v>42739</v>
      </c>
      <c r="ZT4" s="1182"/>
      <c r="ZV4" s="1181">
        <v>42745</v>
      </c>
      <c r="ZW4" s="1182"/>
      <c r="ZY4" s="1181">
        <v>42752</v>
      </c>
      <c r="ZZ4" s="1182"/>
      <c r="AAB4" s="1181">
        <v>42759</v>
      </c>
      <c r="AAC4" s="1182"/>
      <c r="AAE4" s="1181">
        <v>42766</v>
      </c>
      <c r="AAF4" s="1182"/>
      <c r="AAH4" s="1181">
        <v>42774</v>
      </c>
      <c r="AAI4" s="1182"/>
      <c r="AAK4" s="1181">
        <v>42780</v>
      </c>
      <c r="AAL4" s="1182"/>
      <c r="AAN4" s="1181">
        <v>42788</v>
      </c>
      <c r="AAO4" s="1182"/>
      <c r="AAQ4" s="1181">
        <v>42794</v>
      </c>
      <c r="AAR4" s="1182"/>
      <c r="AAT4" s="1181">
        <v>42801</v>
      </c>
      <c r="AAU4" s="1182"/>
      <c r="AAW4" s="1181">
        <v>42808</v>
      </c>
      <c r="AAX4" s="1182"/>
      <c r="AAZ4" s="1181">
        <v>42815</v>
      </c>
      <c r="ABA4" s="1182"/>
      <c r="ABC4" s="1181">
        <v>42822</v>
      </c>
      <c r="ABD4" s="1182"/>
      <c r="ABF4" s="1181">
        <v>42829</v>
      </c>
      <c r="ABG4" s="1182"/>
      <c r="ABI4" s="1181">
        <v>42836</v>
      </c>
      <c r="ABJ4" s="1182"/>
      <c r="ABL4" s="1181">
        <v>42843</v>
      </c>
      <c r="ABM4" s="1182"/>
      <c r="ABO4" s="1181">
        <v>42850</v>
      </c>
      <c r="ABP4" s="1182"/>
      <c r="ABR4" s="1181">
        <v>42857</v>
      </c>
      <c r="ABS4" s="1182"/>
      <c r="ABU4" s="1181">
        <v>42864</v>
      </c>
      <c r="ABV4" s="1182"/>
      <c r="ABX4" s="1181">
        <v>42871</v>
      </c>
      <c r="ABY4" s="1182"/>
      <c r="ACA4" s="1181">
        <v>42886</v>
      </c>
      <c r="ACB4" s="1182"/>
      <c r="ACD4" s="1181">
        <v>42892</v>
      </c>
      <c r="ACE4" s="1182"/>
      <c r="ACG4" s="1181">
        <v>42898</v>
      </c>
      <c r="ACH4" s="1182"/>
      <c r="ACJ4" s="1181">
        <v>42906</v>
      </c>
      <c r="ACK4" s="1182"/>
      <c r="ACM4" s="1181">
        <v>42913</v>
      </c>
      <c r="ACN4" s="1182"/>
      <c r="ACP4" s="1181">
        <v>42920</v>
      </c>
      <c r="ACQ4" s="1182"/>
      <c r="ACS4" s="1181">
        <v>42927</v>
      </c>
      <c r="ACT4" s="1182"/>
      <c r="ACV4" s="1181">
        <v>42934</v>
      </c>
      <c r="ACW4" s="1182"/>
      <c r="ACY4" s="1181">
        <v>42941</v>
      </c>
      <c r="ACZ4" s="1182"/>
      <c r="ADB4" s="1181">
        <v>42948</v>
      </c>
      <c r="ADC4" s="1182"/>
      <c r="ADE4" s="1181">
        <v>42955</v>
      </c>
      <c r="ADF4" s="1182"/>
      <c r="ADH4" s="1181">
        <v>42962</v>
      </c>
      <c r="ADI4" s="1182"/>
      <c r="ADK4" s="1181">
        <v>42969</v>
      </c>
      <c r="ADL4" s="1182"/>
      <c r="ADN4" s="1181">
        <v>42976</v>
      </c>
      <c r="ADO4" s="1182"/>
      <c r="ADQ4" s="1181">
        <v>42983</v>
      </c>
      <c r="ADR4" s="1182"/>
      <c r="ADT4" s="1181">
        <v>42990</v>
      </c>
      <c r="ADU4" s="1182"/>
      <c r="ADW4" s="1181">
        <v>42997</v>
      </c>
      <c r="ADX4" s="1182"/>
      <c r="ADZ4" s="1181">
        <v>43004</v>
      </c>
      <c r="AEA4" s="1182"/>
      <c r="AEC4" s="1181">
        <v>43010</v>
      </c>
      <c r="AED4" s="1182"/>
      <c r="AEF4" s="1181">
        <v>43018</v>
      </c>
      <c r="AEG4" s="1182"/>
      <c r="AEI4" s="1181">
        <v>43025</v>
      </c>
      <c r="AEJ4" s="1182"/>
      <c r="AEL4" s="1181">
        <v>43032</v>
      </c>
      <c r="AEM4" s="1182"/>
      <c r="AEO4" s="1181">
        <v>43039</v>
      </c>
      <c r="AEP4" s="1182"/>
      <c r="AER4" s="1181">
        <v>43046</v>
      </c>
      <c r="AES4" s="1182"/>
      <c r="AEU4" s="1181">
        <v>43053</v>
      </c>
      <c r="AEV4" s="1182"/>
      <c r="AEX4" s="1181">
        <v>43060</v>
      </c>
      <c r="AEY4" s="1182"/>
      <c r="AFA4" s="1181">
        <v>43067</v>
      </c>
      <c r="AFB4" s="1182"/>
      <c r="AFD4" s="1181">
        <v>43074</v>
      </c>
      <c r="AFE4" s="1182"/>
      <c r="AFG4" s="1181">
        <v>43081</v>
      </c>
      <c r="AFH4" s="1182"/>
      <c r="AFJ4" s="1181">
        <v>43102</v>
      </c>
      <c r="AFK4" s="1182"/>
      <c r="AFM4" s="1181">
        <v>43109</v>
      </c>
      <c r="AFN4" s="1182"/>
      <c r="AFP4" s="1181">
        <v>43116</v>
      </c>
      <c r="AFQ4" s="1182"/>
      <c r="AFS4" s="1181">
        <v>43123</v>
      </c>
      <c r="AFT4" s="1182"/>
      <c r="AFV4" s="1181">
        <v>43130</v>
      </c>
      <c r="AFW4" s="1182"/>
      <c r="AFY4" s="1181">
        <v>43137</v>
      </c>
      <c r="AFZ4" s="1182"/>
      <c r="AGB4" s="1181">
        <v>43144</v>
      </c>
      <c r="AGC4" s="1182"/>
      <c r="AGE4" s="1181">
        <v>43151</v>
      </c>
      <c r="AGF4" s="1182"/>
      <c r="AGH4" s="1181">
        <v>43158</v>
      </c>
      <c r="AGI4" s="1182"/>
      <c r="AGK4" s="1181">
        <v>43165</v>
      </c>
      <c r="AGL4" s="1182"/>
      <c r="AGN4" s="1181">
        <v>43179</v>
      </c>
      <c r="AGO4" s="1182"/>
      <c r="AGQ4" s="1181">
        <v>43186</v>
      </c>
      <c r="AGR4" s="1182"/>
      <c r="AGT4" s="1181">
        <v>43195</v>
      </c>
      <c r="AGU4" s="1182"/>
      <c r="AGW4" s="1181">
        <v>43200</v>
      </c>
      <c r="AGX4" s="1182"/>
      <c r="AGZ4" s="1181">
        <v>43207</v>
      </c>
      <c r="AHA4" s="1182"/>
      <c r="AHC4" s="1181">
        <v>43214</v>
      </c>
      <c r="AHD4" s="1182"/>
      <c r="AHF4" s="1181">
        <v>43221</v>
      </c>
      <c r="AHG4" s="1182"/>
      <c r="AHI4" s="1181">
        <v>43229</v>
      </c>
      <c r="AHJ4" s="1182"/>
      <c r="AHL4" s="1181">
        <v>43235</v>
      </c>
      <c r="AHM4" s="1182"/>
      <c r="AHO4" s="1181">
        <v>43242</v>
      </c>
      <c r="AHP4" s="1182"/>
      <c r="AHR4" s="1181">
        <v>43250</v>
      </c>
      <c r="AHS4" s="1182"/>
      <c r="AHU4" s="1181">
        <v>43256</v>
      </c>
      <c r="AHV4" s="1182"/>
      <c r="AHX4" s="1181">
        <v>43232</v>
      </c>
      <c r="AHY4" s="1182"/>
      <c r="AIA4" s="1181">
        <v>43239</v>
      </c>
      <c r="AIB4" s="1182"/>
      <c r="AID4" s="1181">
        <v>43277</v>
      </c>
      <c r="AIE4" s="1182"/>
      <c r="AIG4" s="1181">
        <v>43284</v>
      </c>
      <c r="AIH4" s="1182"/>
      <c r="AIJ4" s="1181">
        <v>43291</v>
      </c>
      <c r="AIK4" s="1182"/>
      <c r="AIM4" s="1181">
        <v>43298</v>
      </c>
      <c r="AIN4" s="1182"/>
      <c r="AIP4" s="1181">
        <v>43305</v>
      </c>
      <c r="AIQ4" s="1182"/>
      <c r="AIS4" s="1181">
        <v>43312</v>
      </c>
      <c r="AIT4" s="1182"/>
      <c r="AIV4" s="1181">
        <v>43319</v>
      </c>
      <c r="AIW4" s="1182"/>
      <c r="AIY4" s="1181">
        <v>43326</v>
      </c>
      <c r="AIZ4" s="1182"/>
      <c r="AJB4" s="1181">
        <v>43333</v>
      </c>
      <c r="AJC4" s="1182"/>
      <c r="AJE4" s="1181">
        <v>43340</v>
      </c>
      <c r="AJF4" s="1182"/>
      <c r="AJH4" s="1181">
        <v>43347</v>
      </c>
      <c r="AJI4" s="1182"/>
      <c r="AJJ4"/>
      <c r="AJK4" s="1181">
        <v>43354</v>
      </c>
      <c r="AJL4" s="1182"/>
      <c r="AJN4" s="1181">
        <v>43361</v>
      </c>
      <c r="AJO4" s="1182"/>
      <c r="AJQ4" s="1181">
        <v>43368.378456712962</v>
      </c>
      <c r="AJR4" s="1182"/>
      <c r="AJT4" s="1181">
        <v>43375</v>
      </c>
      <c r="AJU4" s="1182"/>
    </row>
    <row r="5" spans="1:957" s="35" customFormat="1" x14ac:dyDescent="0.25">
      <c r="A5" s="58"/>
      <c r="B5" s="144">
        <f ca="1">OFFSET(D5,0,MATCH($B$4,$D$4:$XDF$4)-1)</f>
        <v>43374</v>
      </c>
      <c r="C5" s="152">
        <f ca="1">OFFSET(D5,0,MATCH($B$4,$D$4:$XDF$4))</f>
        <v>60.5</v>
      </c>
      <c r="D5" s="58"/>
      <c r="E5" s="144">
        <v>41030</v>
      </c>
      <c r="F5" s="150">
        <v>60.05</v>
      </c>
      <c r="G5" s="88"/>
      <c r="H5" s="144">
        <v>41000</v>
      </c>
      <c r="I5" s="148">
        <v>62.5</v>
      </c>
      <c r="J5" s="58"/>
      <c r="K5" s="144">
        <v>41030</v>
      </c>
      <c r="L5" s="148">
        <v>58.85</v>
      </c>
      <c r="M5" s="58"/>
      <c r="N5" s="144">
        <v>41030</v>
      </c>
      <c r="O5" s="150">
        <v>57.95</v>
      </c>
      <c r="P5" s="88"/>
      <c r="Q5" s="144">
        <v>41061</v>
      </c>
      <c r="R5" s="145">
        <v>57.69</v>
      </c>
      <c r="S5" s="58"/>
      <c r="T5" s="144">
        <v>41061</v>
      </c>
      <c r="U5" s="148">
        <v>53.15</v>
      </c>
      <c r="V5" s="58"/>
      <c r="W5" s="144">
        <v>41061</v>
      </c>
      <c r="X5" s="150">
        <v>53.85</v>
      </c>
      <c r="Y5" s="88"/>
      <c r="Z5" s="144">
        <v>41091</v>
      </c>
      <c r="AA5" s="145">
        <v>55.6</v>
      </c>
      <c r="AB5" s="58"/>
      <c r="AC5" s="144">
        <v>41091</v>
      </c>
      <c r="AD5" s="148">
        <v>54.199999999999996</v>
      </c>
      <c r="AE5" s="58"/>
      <c r="AF5" s="144">
        <v>41091</v>
      </c>
      <c r="AG5" s="150">
        <v>55.3</v>
      </c>
      <c r="AH5" s="88"/>
      <c r="AI5" s="144">
        <v>41122</v>
      </c>
      <c r="AJ5" s="145">
        <v>56.55</v>
      </c>
      <c r="AK5" s="58"/>
      <c r="AL5" s="144">
        <v>41122</v>
      </c>
      <c r="AM5" s="148">
        <v>54.949999999999996</v>
      </c>
      <c r="AN5" s="58"/>
      <c r="AO5" s="144">
        <v>41122</v>
      </c>
      <c r="AP5" s="150">
        <v>54.04</v>
      </c>
      <c r="AQ5" s="88"/>
      <c r="AR5" s="144">
        <v>41122</v>
      </c>
      <c r="AS5" s="145">
        <v>54.04</v>
      </c>
      <c r="AT5" s="58"/>
      <c r="AU5" s="144">
        <v>41153</v>
      </c>
      <c r="AV5" s="148">
        <v>71</v>
      </c>
      <c r="AW5" s="58"/>
      <c r="AX5" s="144">
        <v>41183</v>
      </c>
      <c r="AY5" s="150">
        <v>60.75</v>
      </c>
      <c r="AZ5" s="88"/>
      <c r="BA5" s="144">
        <v>41183</v>
      </c>
      <c r="BB5" s="145">
        <v>70</v>
      </c>
      <c r="BC5" s="58"/>
      <c r="BD5" s="144">
        <v>41183</v>
      </c>
      <c r="BE5" s="148">
        <v>71</v>
      </c>
      <c r="BF5" s="58"/>
      <c r="BG5" s="144">
        <v>41214</v>
      </c>
      <c r="BH5" s="150">
        <v>65</v>
      </c>
      <c r="BI5" s="88"/>
      <c r="BJ5" s="144">
        <v>41183</v>
      </c>
      <c r="BK5" s="145">
        <v>71</v>
      </c>
      <c r="BL5" s="58"/>
      <c r="BM5" s="144">
        <v>41183</v>
      </c>
      <c r="BN5" s="148">
        <v>71</v>
      </c>
      <c r="BO5" s="58"/>
      <c r="BP5" s="144">
        <v>41214</v>
      </c>
      <c r="BQ5" s="150">
        <v>68.2</v>
      </c>
      <c r="BR5" s="88"/>
      <c r="BS5" s="144">
        <v>41214</v>
      </c>
      <c r="BT5" s="145">
        <v>68.2</v>
      </c>
      <c r="BU5" s="58"/>
      <c r="BV5" s="144">
        <v>41244</v>
      </c>
      <c r="BW5" s="148">
        <v>68.75</v>
      </c>
      <c r="BX5" s="58"/>
      <c r="BY5" s="144">
        <v>41244</v>
      </c>
      <c r="BZ5" s="150">
        <v>71</v>
      </c>
      <c r="CA5" s="88"/>
      <c r="CB5" s="144">
        <v>41244</v>
      </c>
      <c r="CC5" s="145">
        <v>76</v>
      </c>
      <c r="CD5" s="58"/>
      <c r="CE5" s="144">
        <v>41244</v>
      </c>
      <c r="CF5" s="148">
        <v>75</v>
      </c>
      <c r="CG5" s="58"/>
      <c r="CH5" s="144">
        <v>41275</v>
      </c>
      <c r="CI5" s="150">
        <v>71</v>
      </c>
      <c r="CJ5" s="88"/>
      <c r="CK5" s="144">
        <v>41275</v>
      </c>
      <c r="CL5" s="145">
        <v>71</v>
      </c>
      <c r="CM5" s="58"/>
      <c r="CN5" s="144">
        <v>41275</v>
      </c>
      <c r="CO5" s="148">
        <v>71</v>
      </c>
      <c r="CP5" s="58"/>
      <c r="CQ5" s="144">
        <v>41275</v>
      </c>
      <c r="CR5" s="150">
        <v>71</v>
      </c>
      <c r="CS5" s="88"/>
      <c r="CT5" s="144">
        <v>41275</v>
      </c>
      <c r="CU5" s="145">
        <v>71</v>
      </c>
      <c r="CV5" s="58"/>
      <c r="CW5" s="144">
        <v>41306</v>
      </c>
      <c r="CX5" s="148">
        <v>71</v>
      </c>
      <c r="CY5" s="301"/>
      <c r="CZ5" s="144">
        <v>41306</v>
      </c>
      <c r="DA5" s="148">
        <v>71</v>
      </c>
      <c r="DB5" s="295"/>
      <c r="DC5" s="144">
        <v>41306</v>
      </c>
      <c r="DD5" s="148">
        <v>71</v>
      </c>
      <c r="DE5" s="308"/>
      <c r="DF5" s="144">
        <v>41306</v>
      </c>
      <c r="DG5" s="148">
        <v>100</v>
      </c>
      <c r="DH5" s="308"/>
      <c r="DI5" s="144">
        <v>41365</v>
      </c>
      <c r="DJ5" s="148">
        <v>69.900000000000006</v>
      </c>
      <c r="DK5" s="295"/>
      <c r="DL5" s="144">
        <v>41334</v>
      </c>
      <c r="DM5" s="148">
        <v>71</v>
      </c>
      <c r="DN5" s="308"/>
      <c r="DO5" s="144">
        <v>41334</v>
      </c>
      <c r="DP5" s="148">
        <v>71</v>
      </c>
      <c r="DQ5" s="308"/>
      <c r="DR5" s="144">
        <v>41365</v>
      </c>
      <c r="DS5" s="148">
        <v>77.05</v>
      </c>
      <c r="DT5" s="295"/>
      <c r="DU5" s="144">
        <v>41365</v>
      </c>
      <c r="DV5" s="148">
        <v>91</v>
      </c>
      <c r="DW5" s="308"/>
      <c r="DX5" s="144">
        <v>41365</v>
      </c>
      <c r="DY5" s="148">
        <v>91</v>
      </c>
      <c r="DZ5" s="308"/>
      <c r="EA5" s="144">
        <v>41395</v>
      </c>
      <c r="EB5" s="148">
        <v>69.75</v>
      </c>
      <c r="EC5" s="295"/>
      <c r="ED5" s="144">
        <v>41395</v>
      </c>
      <c r="EE5" s="148">
        <v>66.849999999999994</v>
      </c>
      <c r="EF5" s="308"/>
      <c r="EG5" s="144">
        <v>41395</v>
      </c>
      <c r="EH5" s="148">
        <v>66.349999999999994</v>
      </c>
      <c r="EI5" s="308"/>
      <c r="EJ5" s="144">
        <v>41426</v>
      </c>
      <c r="EK5" s="148">
        <v>66</v>
      </c>
      <c r="EL5" s="295"/>
      <c r="EM5" s="144">
        <v>41395</v>
      </c>
      <c r="EN5" s="148">
        <v>71</v>
      </c>
      <c r="EO5" s="308"/>
      <c r="EP5" s="144">
        <v>41426</v>
      </c>
      <c r="EQ5" s="148">
        <v>67.650000000000006</v>
      </c>
      <c r="ER5" s="308"/>
      <c r="ES5" s="144">
        <v>41426</v>
      </c>
      <c r="ET5" s="148">
        <v>67</v>
      </c>
      <c r="EV5" s="144">
        <v>41456</v>
      </c>
      <c r="EW5" s="148">
        <v>64.95</v>
      </c>
      <c r="EY5" s="144">
        <v>41456</v>
      </c>
      <c r="EZ5" s="148">
        <v>64.61</v>
      </c>
      <c r="FB5" s="144">
        <v>41456</v>
      </c>
      <c r="FC5" s="148">
        <v>65.349999999999994</v>
      </c>
      <c r="FE5" s="144">
        <v>41456</v>
      </c>
      <c r="FF5" s="148">
        <v>64.900000000000006</v>
      </c>
      <c r="FH5" s="144">
        <v>41487</v>
      </c>
      <c r="FI5" s="148">
        <v>67.150000000000006</v>
      </c>
      <c r="FK5" s="144">
        <v>41487</v>
      </c>
      <c r="FL5" s="148">
        <v>67</v>
      </c>
      <c r="FN5" s="144">
        <v>41487</v>
      </c>
      <c r="FO5" s="148">
        <v>67</v>
      </c>
      <c r="FQ5" s="144">
        <v>41487</v>
      </c>
      <c r="FR5" s="148">
        <v>67.400000000000006</v>
      </c>
      <c r="FT5" s="144">
        <v>41456</v>
      </c>
      <c r="FU5" s="148">
        <v>71</v>
      </c>
      <c r="FW5" s="144">
        <v>41487</v>
      </c>
      <c r="FX5" s="148">
        <v>70</v>
      </c>
      <c r="FZ5" s="144">
        <v>41487</v>
      </c>
      <c r="GA5" s="148">
        <v>71</v>
      </c>
      <c r="GC5" s="144">
        <v>41518</v>
      </c>
      <c r="GD5" s="148">
        <v>65.39</v>
      </c>
      <c r="GF5" s="144">
        <v>41487</v>
      </c>
      <c r="GG5" s="148">
        <v>71</v>
      </c>
      <c r="GI5" s="144">
        <v>41518</v>
      </c>
      <c r="GJ5" s="148">
        <v>71</v>
      </c>
      <c r="GL5" s="144">
        <v>41518</v>
      </c>
      <c r="GM5" s="148">
        <v>71</v>
      </c>
      <c r="GO5" s="144">
        <v>41518</v>
      </c>
      <c r="GP5" s="148">
        <v>71</v>
      </c>
      <c r="GR5" s="144">
        <v>41518</v>
      </c>
      <c r="GS5" s="148">
        <v>71</v>
      </c>
      <c r="GU5" s="144">
        <v>41548</v>
      </c>
      <c r="GV5" s="148">
        <v>71</v>
      </c>
      <c r="GX5" s="144">
        <v>41548</v>
      </c>
      <c r="GY5" s="148">
        <v>71</v>
      </c>
      <c r="HA5" s="144">
        <v>41548</v>
      </c>
      <c r="HB5" s="148">
        <v>71</v>
      </c>
      <c r="HD5" s="144">
        <v>41548</v>
      </c>
      <c r="HE5" s="148">
        <v>71</v>
      </c>
      <c r="HG5" s="144">
        <v>41548</v>
      </c>
      <c r="HH5" s="148">
        <v>71</v>
      </c>
      <c r="HJ5" s="144">
        <v>41579</v>
      </c>
      <c r="HK5" s="148">
        <v>71</v>
      </c>
      <c r="HM5" s="144">
        <v>41579</v>
      </c>
      <c r="HN5" s="148">
        <v>81</v>
      </c>
      <c r="HP5" s="144">
        <v>41579</v>
      </c>
      <c r="HQ5" s="148">
        <v>81</v>
      </c>
      <c r="HS5" s="144">
        <v>41579</v>
      </c>
      <c r="HT5" s="148">
        <v>81</v>
      </c>
      <c r="HV5" s="144">
        <v>41579</v>
      </c>
      <c r="HW5" s="148">
        <v>81</v>
      </c>
      <c r="HY5" s="144">
        <v>41579</v>
      </c>
      <c r="HZ5" s="148">
        <v>81</v>
      </c>
      <c r="IB5" s="144">
        <v>41640</v>
      </c>
      <c r="IC5" s="148">
        <v>80</v>
      </c>
      <c r="IE5" s="144">
        <v>41640</v>
      </c>
      <c r="IF5" s="148">
        <v>81</v>
      </c>
      <c r="IH5" s="144">
        <v>41640</v>
      </c>
      <c r="II5" s="148">
        <v>81</v>
      </c>
      <c r="IK5" s="144">
        <v>41640</v>
      </c>
      <c r="IL5" s="148">
        <v>81</v>
      </c>
      <c r="IN5" s="144">
        <v>41671</v>
      </c>
      <c r="IO5" s="148">
        <v>81</v>
      </c>
      <c r="IQ5" s="144">
        <v>41671</v>
      </c>
      <c r="IR5" s="148">
        <v>81</v>
      </c>
      <c r="IT5" s="144">
        <v>41671</v>
      </c>
      <c r="IU5" s="148">
        <v>80</v>
      </c>
      <c r="IW5" s="144">
        <v>41671</v>
      </c>
      <c r="IX5" s="148">
        <v>81</v>
      </c>
      <c r="IZ5" s="144">
        <v>41699</v>
      </c>
      <c r="JA5" s="148">
        <v>80</v>
      </c>
      <c r="JC5" s="144">
        <v>41699</v>
      </c>
      <c r="JD5" s="148">
        <v>81</v>
      </c>
      <c r="JF5" s="144">
        <v>41699</v>
      </c>
      <c r="JG5" s="148">
        <v>81</v>
      </c>
      <c r="JI5" s="144">
        <v>41699</v>
      </c>
      <c r="JJ5" s="148">
        <v>81</v>
      </c>
      <c r="JL5" s="144">
        <v>41730</v>
      </c>
      <c r="JM5" s="148">
        <v>81</v>
      </c>
      <c r="JO5" s="144">
        <v>41730</v>
      </c>
      <c r="JP5" s="148">
        <v>81</v>
      </c>
      <c r="JR5" s="144">
        <v>41730</v>
      </c>
      <c r="JS5" s="148">
        <v>81.3</v>
      </c>
      <c r="JU5" s="969">
        <v>41730</v>
      </c>
      <c r="JV5" s="970">
        <v>81.3</v>
      </c>
      <c r="JX5" s="969">
        <v>41730</v>
      </c>
      <c r="JY5" s="970">
        <v>81.3</v>
      </c>
      <c r="KA5" s="969">
        <v>41760</v>
      </c>
      <c r="KB5" s="970">
        <v>80</v>
      </c>
      <c r="KD5" s="969">
        <v>41760</v>
      </c>
      <c r="KE5" s="970">
        <v>81</v>
      </c>
      <c r="KG5" s="969">
        <v>41760</v>
      </c>
      <c r="KH5" s="970">
        <v>81</v>
      </c>
      <c r="KJ5" s="969">
        <v>41760</v>
      </c>
      <c r="KK5" s="970">
        <v>81</v>
      </c>
      <c r="KM5" s="969">
        <v>41791</v>
      </c>
      <c r="KN5" s="970">
        <v>81</v>
      </c>
      <c r="KP5" s="969">
        <v>41791</v>
      </c>
      <c r="KQ5" s="970">
        <v>80</v>
      </c>
      <c r="KS5" s="969">
        <v>41791</v>
      </c>
      <c r="KT5" s="970">
        <v>81</v>
      </c>
      <c r="KV5" s="969">
        <v>41791</v>
      </c>
      <c r="KW5" s="970">
        <v>81</v>
      </c>
      <c r="KY5" s="969">
        <v>41821</v>
      </c>
      <c r="KZ5" s="970">
        <v>81</v>
      </c>
      <c r="LB5" s="969">
        <v>41821</v>
      </c>
      <c r="LC5" s="970">
        <v>81</v>
      </c>
      <c r="LE5" s="969">
        <v>41821</v>
      </c>
      <c r="LF5" s="970">
        <v>81</v>
      </c>
      <c r="LH5" s="969">
        <v>41821</v>
      </c>
      <c r="LI5" s="970">
        <v>81</v>
      </c>
      <c r="LK5" s="969">
        <v>41821</v>
      </c>
      <c r="LL5" s="970">
        <v>81</v>
      </c>
      <c r="LN5" s="969">
        <v>41852</v>
      </c>
      <c r="LO5" s="970">
        <v>81</v>
      </c>
      <c r="LQ5" s="969">
        <v>41883</v>
      </c>
      <c r="LR5" s="970">
        <v>81</v>
      </c>
      <c r="LT5" s="969">
        <v>41883</v>
      </c>
      <c r="LU5" s="970">
        <v>81</v>
      </c>
      <c r="LW5" s="969">
        <v>41883</v>
      </c>
      <c r="LX5" s="970">
        <v>81</v>
      </c>
      <c r="LZ5" s="969">
        <v>41883</v>
      </c>
      <c r="MA5" s="970">
        <v>81</v>
      </c>
      <c r="MC5" s="969">
        <v>41913</v>
      </c>
      <c r="MD5" s="970">
        <v>81</v>
      </c>
      <c r="MF5" s="969">
        <v>41913</v>
      </c>
      <c r="MG5" s="970">
        <v>81</v>
      </c>
      <c r="MI5" s="969">
        <v>41913</v>
      </c>
      <c r="MJ5" s="970">
        <v>81</v>
      </c>
      <c r="ML5" s="969">
        <v>41913</v>
      </c>
      <c r="MM5" s="970">
        <v>81</v>
      </c>
      <c r="MO5" s="969">
        <v>41913</v>
      </c>
      <c r="MP5" s="970">
        <v>81</v>
      </c>
      <c r="MR5" s="969">
        <v>41944</v>
      </c>
      <c r="MS5" s="970">
        <v>81</v>
      </c>
      <c r="MU5" s="969">
        <v>41944</v>
      </c>
      <c r="MV5" s="970">
        <v>81</v>
      </c>
      <c r="MX5" s="969">
        <v>41944</v>
      </c>
      <c r="MY5" s="970">
        <v>80</v>
      </c>
      <c r="NA5" s="969">
        <v>41944</v>
      </c>
      <c r="NB5" s="970">
        <v>81</v>
      </c>
      <c r="ND5" s="969">
        <v>41974</v>
      </c>
      <c r="NE5" s="970">
        <v>80</v>
      </c>
      <c r="NG5" s="969">
        <v>41974</v>
      </c>
      <c r="NH5" s="970">
        <v>80</v>
      </c>
      <c r="NJ5" s="969">
        <v>41974</v>
      </c>
      <c r="NK5" s="970">
        <v>80</v>
      </c>
      <c r="NM5" s="969">
        <v>41974</v>
      </c>
      <c r="NN5" s="970">
        <v>80</v>
      </c>
      <c r="NP5" s="969">
        <v>41974</v>
      </c>
      <c r="NQ5" s="970">
        <v>80</v>
      </c>
      <c r="NS5" s="969">
        <v>42005</v>
      </c>
      <c r="NT5" s="970">
        <v>80</v>
      </c>
      <c r="NV5" s="969">
        <v>42005</v>
      </c>
      <c r="NW5" s="970">
        <v>80</v>
      </c>
      <c r="NY5" s="969">
        <v>42005</v>
      </c>
      <c r="NZ5" s="970">
        <v>81</v>
      </c>
      <c r="OB5" s="969">
        <v>42005</v>
      </c>
      <c r="OC5" s="970">
        <v>81</v>
      </c>
      <c r="OE5" s="969">
        <v>42036</v>
      </c>
      <c r="OF5" s="970">
        <v>80.2</v>
      </c>
      <c r="OH5" s="969">
        <v>42036</v>
      </c>
      <c r="OI5" s="970">
        <v>81</v>
      </c>
      <c r="OK5" s="969">
        <v>42036</v>
      </c>
      <c r="OL5" s="970">
        <v>81</v>
      </c>
      <c r="ON5" s="969">
        <v>42036</v>
      </c>
      <c r="OO5" s="970">
        <v>80</v>
      </c>
      <c r="OQ5" s="969">
        <v>42036</v>
      </c>
      <c r="OR5" s="970">
        <v>80</v>
      </c>
      <c r="OT5" s="969">
        <v>42064</v>
      </c>
      <c r="OU5" s="970">
        <v>81</v>
      </c>
      <c r="OW5" s="969">
        <v>42064</v>
      </c>
      <c r="OX5" s="970">
        <v>60</v>
      </c>
      <c r="OZ5" s="969">
        <v>42064</v>
      </c>
      <c r="PA5" s="970">
        <v>61</v>
      </c>
      <c r="PC5" s="969">
        <v>42064</v>
      </c>
      <c r="PD5" s="970">
        <v>61</v>
      </c>
      <c r="PF5" s="969">
        <v>42064</v>
      </c>
      <c r="PG5" s="970">
        <v>61</v>
      </c>
      <c r="PI5" s="969">
        <v>42095</v>
      </c>
      <c r="PJ5" s="970">
        <v>60</v>
      </c>
      <c r="PL5" s="969">
        <v>42095</v>
      </c>
      <c r="PM5" s="970">
        <v>61</v>
      </c>
      <c r="PO5" s="969">
        <v>42095</v>
      </c>
      <c r="PP5" s="970">
        <v>60</v>
      </c>
      <c r="PR5" s="969">
        <v>42095</v>
      </c>
      <c r="PS5" s="970">
        <v>60</v>
      </c>
      <c r="PU5" s="969">
        <v>42125</v>
      </c>
      <c r="PV5" s="970">
        <v>60</v>
      </c>
      <c r="PX5" s="969">
        <v>42125</v>
      </c>
      <c r="PY5" s="1025">
        <v>60</v>
      </c>
      <c r="QA5" s="1026">
        <v>42125</v>
      </c>
      <c r="QB5" s="1025">
        <v>60</v>
      </c>
      <c r="QD5" s="1028">
        <v>42125</v>
      </c>
      <c r="QE5" s="1027">
        <v>60</v>
      </c>
      <c r="QG5" s="1028">
        <v>42156</v>
      </c>
      <c r="QH5" s="1027">
        <v>60</v>
      </c>
      <c r="QJ5" s="1028">
        <v>42156</v>
      </c>
      <c r="QK5" s="1027">
        <v>61</v>
      </c>
      <c r="QM5" s="1028">
        <v>42156</v>
      </c>
      <c r="QN5" s="1027">
        <v>61</v>
      </c>
      <c r="QP5" s="1028">
        <v>42156</v>
      </c>
      <c r="QQ5" s="1027">
        <v>61</v>
      </c>
      <c r="QS5" s="1028">
        <v>42156</v>
      </c>
      <c r="QT5" s="1027">
        <v>61</v>
      </c>
      <c r="QV5" s="1028">
        <v>42186</v>
      </c>
      <c r="QW5" s="1027">
        <v>61</v>
      </c>
      <c r="QY5" s="1028">
        <v>42186</v>
      </c>
      <c r="QZ5" s="1027">
        <v>61</v>
      </c>
      <c r="RB5" s="1028">
        <v>42186</v>
      </c>
      <c r="RC5" s="1027">
        <v>61</v>
      </c>
      <c r="RE5" s="1028">
        <v>42186</v>
      </c>
      <c r="RF5" s="1027">
        <v>61</v>
      </c>
      <c r="RH5" s="1028">
        <v>42217</v>
      </c>
      <c r="RI5" s="1027">
        <v>61</v>
      </c>
      <c r="RK5" s="1028">
        <v>42217</v>
      </c>
      <c r="RL5" s="1027">
        <v>61</v>
      </c>
      <c r="RN5" s="1028">
        <v>42217</v>
      </c>
      <c r="RO5" s="1027">
        <v>61</v>
      </c>
      <c r="RQ5" s="1028">
        <v>42217</v>
      </c>
      <c r="RR5" s="1027">
        <v>61</v>
      </c>
      <c r="RT5" s="1028">
        <v>42248</v>
      </c>
      <c r="RU5" s="1029">
        <v>60</v>
      </c>
      <c r="RW5" s="1028">
        <v>42248</v>
      </c>
      <c r="RX5" s="1029">
        <v>61</v>
      </c>
      <c r="RZ5" s="1028">
        <v>42248</v>
      </c>
      <c r="SA5" s="1029">
        <v>61</v>
      </c>
      <c r="SC5" s="1028">
        <v>42248</v>
      </c>
      <c r="SD5" s="1029">
        <v>61</v>
      </c>
      <c r="SF5" s="1028">
        <v>42248</v>
      </c>
      <c r="SG5" s="1029">
        <v>61</v>
      </c>
      <c r="SI5" s="1028">
        <v>42278</v>
      </c>
      <c r="SJ5" s="1029">
        <v>61</v>
      </c>
      <c r="SL5" s="1028">
        <v>42278</v>
      </c>
      <c r="SM5" s="1029">
        <v>61</v>
      </c>
      <c r="SO5" s="1028">
        <v>42278</v>
      </c>
      <c r="SP5" s="1029">
        <v>61</v>
      </c>
      <c r="SR5" s="1028">
        <v>42278</v>
      </c>
      <c r="SS5" s="1029">
        <v>61</v>
      </c>
      <c r="SU5" s="1028">
        <v>42309</v>
      </c>
      <c r="SV5" s="1029">
        <v>61</v>
      </c>
      <c r="SX5" s="1028">
        <v>42309</v>
      </c>
      <c r="SY5" s="1029">
        <v>61</v>
      </c>
      <c r="TA5" s="1028">
        <v>42309</v>
      </c>
      <c r="TB5" s="1029">
        <v>60.5</v>
      </c>
      <c r="TD5" s="1028">
        <v>42309</v>
      </c>
      <c r="TE5" s="1029">
        <v>60.5</v>
      </c>
      <c r="TG5" s="1028">
        <v>42339</v>
      </c>
      <c r="TH5" s="1029">
        <v>60.5</v>
      </c>
      <c r="TJ5" s="1028">
        <v>42339</v>
      </c>
      <c r="TK5" s="1029">
        <v>60.5</v>
      </c>
      <c r="TM5" s="1028">
        <v>42339</v>
      </c>
      <c r="TN5" s="1029">
        <v>60.5</v>
      </c>
      <c r="TP5" s="1028">
        <v>42339</v>
      </c>
      <c r="TQ5" s="1029">
        <v>60.5</v>
      </c>
      <c r="TS5" s="1028">
        <v>42370</v>
      </c>
      <c r="TT5" s="1029">
        <v>60.5</v>
      </c>
      <c r="TV5" s="1028">
        <v>42370</v>
      </c>
      <c r="TW5" s="1029">
        <v>60.5</v>
      </c>
      <c r="TY5" s="1028">
        <v>42370</v>
      </c>
      <c r="TZ5" s="1029">
        <v>60.5</v>
      </c>
      <c r="UB5" s="1028">
        <v>42370</v>
      </c>
      <c r="UC5" s="1029">
        <v>60.5</v>
      </c>
      <c r="UE5" s="1028">
        <v>42401</v>
      </c>
      <c r="UF5" s="1029">
        <v>60.5</v>
      </c>
      <c r="UH5" s="1028">
        <v>42401</v>
      </c>
      <c r="UI5" s="1029">
        <v>60.5</v>
      </c>
      <c r="UK5" s="1028">
        <v>42401</v>
      </c>
      <c r="UL5" s="1029">
        <v>60.5</v>
      </c>
      <c r="UN5" s="1028">
        <v>42401</v>
      </c>
      <c r="UO5" s="1029">
        <v>60.5</v>
      </c>
      <c r="UQ5" s="1028">
        <v>42430</v>
      </c>
      <c r="UR5" s="1029">
        <v>60.5</v>
      </c>
      <c r="UT5" s="1028">
        <v>42430</v>
      </c>
      <c r="UU5" s="1029">
        <v>60.5</v>
      </c>
      <c r="UW5" s="1028">
        <v>42430</v>
      </c>
      <c r="UX5" s="1029">
        <v>60.5</v>
      </c>
      <c r="UZ5" s="1028">
        <v>42430</v>
      </c>
      <c r="VA5" s="1029">
        <v>60.5</v>
      </c>
      <c r="VC5" s="1028">
        <v>42430</v>
      </c>
      <c r="VD5" s="1029">
        <v>60.5</v>
      </c>
      <c r="VF5" s="1028">
        <v>42461</v>
      </c>
      <c r="VG5" s="1029">
        <v>60.5</v>
      </c>
      <c r="VI5" s="1028">
        <v>42461</v>
      </c>
      <c r="VJ5" s="1029">
        <v>60.5</v>
      </c>
      <c r="VL5" s="1028">
        <v>42461</v>
      </c>
      <c r="VM5" s="1029">
        <v>60.5</v>
      </c>
      <c r="VO5" s="1028">
        <v>42461</v>
      </c>
      <c r="VP5" s="1029">
        <v>60.5</v>
      </c>
      <c r="VR5" s="1028">
        <v>42491</v>
      </c>
      <c r="VS5" s="1029">
        <v>60.5</v>
      </c>
      <c r="VU5" s="1028">
        <v>42491</v>
      </c>
      <c r="VV5" s="1029">
        <v>60.5</v>
      </c>
      <c r="VX5" s="1028">
        <v>42491</v>
      </c>
      <c r="VY5" s="1029">
        <v>60.5</v>
      </c>
      <c r="WA5" s="1028">
        <v>42491</v>
      </c>
      <c r="WB5" s="1029">
        <v>60.5</v>
      </c>
      <c r="WD5" s="1028">
        <v>42491</v>
      </c>
      <c r="WE5" s="1029">
        <v>60.5</v>
      </c>
      <c r="WG5" s="1028">
        <v>42522</v>
      </c>
      <c r="WH5" s="1029">
        <v>60.5</v>
      </c>
      <c r="WJ5" s="1028">
        <v>42522</v>
      </c>
      <c r="WK5" s="1029">
        <v>60.5</v>
      </c>
      <c r="WM5" s="1028">
        <v>42522</v>
      </c>
      <c r="WN5" s="1029">
        <v>60.5</v>
      </c>
      <c r="WP5" s="1028">
        <v>42522</v>
      </c>
      <c r="WQ5" s="1029">
        <v>60.5</v>
      </c>
      <c r="WS5" s="1028">
        <v>42552</v>
      </c>
      <c r="WT5" s="1029">
        <v>60.5</v>
      </c>
      <c r="WV5" s="1028">
        <v>42552</v>
      </c>
      <c r="WW5" s="1029">
        <v>60.5</v>
      </c>
      <c r="WY5" s="1028">
        <v>42552</v>
      </c>
      <c r="WZ5" s="1029">
        <v>60.5</v>
      </c>
      <c r="XB5" s="1028">
        <v>42552</v>
      </c>
      <c r="XC5" s="1029">
        <v>60.5</v>
      </c>
      <c r="XE5" s="1028">
        <v>42583</v>
      </c>
      <c r="XF5" s="1029">
        <v>60.5</v>
      </c>
      <c r="XH5" s="1028">
        <v>42583</v>
      </c>
      <c r="XI5" s="1029">
        <v>60.5</v>
      </c>
      <c r="XK5" s="1028">
        <v>42583</v>
      </c>
      <c r="XL5" s="1029">
        <v>60.5</v>
      </c>
      <c r="XN5" s="1028">
        <v>42583</v>
      </c>
      <c r="XO5" s="1029">
        <v>60.5</v>
      </c>
      <c r="XQ5" s="1028">
        <v>42583</v>
      </c>
      <c r="XR5" s="1029">
        <v>60.5</v>
      </c>
      <c r="XT5" s="1028">
        <v>42614</v>
      </c>
      <c r="XU5" s="1029">
        <v>60.5</v>
      </c>
      <c r="XW5" s="1028">
        <v>42614</v>
      </c>
      <c r="XX5" s="1029">
        <v>60.5</v>
      </c>
      <c r="XZ5" s="1028">
        <v>42614</v>
      </c>
      <c r="YA5" s="1029">
        <v>60.5</v>
      </c>
      <c r="YC5" s="1028">
        <v>42614</v>
      </c>
      <c r="YD5" s="1029">
        <v>60.5</v>
      </c>
      <c r="YF5" s="1028">
        <v>42644</v>
      </c>
      <c r="YG5" s="1029">
        <v>60.5</v>
      </c>
      <c r="YI5" s="1028">
        <v>42644</v>
      </c>
      <c r="YJ5" s="1029">
        <v>61</v>
      </c>
      <c r="YL5" s="1028">
        <v>42644</v>
      </c>
      <c r="YM5" s="1029">
        <v>60.5</v>
      </c>
      <c r="YO5" s="1028">
        <v>42644</v>
      </c>
      <c r="YP5" s="1029">
        <v>60.5</v>
      </c>
      <c r="YR5" s="1028">
        <v>42644</v>
      </c>
      <c r="YS5" s="1029">
        <v>61</v>
      </c>
      <c r="YU5" s="1028">
        <v>42675</v>
      </c>
      <c r="YV5" s="1029">
        <v>60.5</v>
      </c>
      <c r="YX5" s="1028">
        <v>42675</v>
      </c>
      <c r="YY5" s="1029">
        <v>60.5</v>
      </c>
      <c r="ZA5" s="1028">
        <v>42675</v>
      </c>
      <c r="ZB5" s="1029">
        <v>60.5</v>
      </c>
      <c r="ZD5" s="1028">
        <v>42675</v>
      </c>
      <c r="ZE5" s="1029">
        <v>60.5</v>
      </c>
      <c r="ZG5" s="1028">
        <v>42675</v>
      </c>
      <c r="ZH5" s="1029">
        <v>54.143822562630746</v>
      </c>
      <c r="ZJ5" s="1028">
        <v>42705</v>
      </c>
      <c r="ZK5" s="1029">
        <v>60.5</v>
      </c>
      <c r="ZM5" s="1028">
        <v>42705</v>
      </c>
      <c r="ZN5" s="1029">
        <v>60.5</v>
      </c>
      <c r="ZP5" s="1028">
        <v>42705</v>
      </c>
      <c r="ZQ5" s="1029">
        <v>60.5</v>
      </c>
      <c r="ZS5" s="1028">
        <v>42736</v>
      </c>
      <c r="ZT5" s="1029">
        <v>60.5</v>
      </c>
      <c r="ZV5" s="1028">
        <v>42736</v>
      </c>
      <c r="ZW5" s="1029">
        <v>60.5</v>
      </c>
      <c r="ZY5" s="1028">
        <v>42736</v>
      </c>
      <c r="ZZ5" s="1029">
        <v>60.5</v>
      </c>
      <c r="AAB5" s="1028">
        <v>42736</v>
      </c>
      <c r="AAC5" s="1029">
        <v>60.5</v>
      </c>
      <c r="AAE5" s="1028">
        <v>42736</v>
      </c>
      <c r="AAF5" s="1029">
        <v>60.5</v>
      </c>
      <c r="AAH5" s="1028">
        <v>42736</v>
      </c>
      <c r="AAI5" s="1029">
        <v>60.5</v>
      </c>
      <c r="AAK5" s="1028">
        <v>42767</v>
      </c>
      <c r="AAL5" s="1029">
        <v>60.5</v>
      </c>
      <c r="AAN5" s="1028">
        <v>42736</v>
      </c>
      <c r="AAO5" s="1029">
        <v>60.5</v>
      </c>
      <c r="AAQ5" s="1028">
        <v>42767</v>
      </c>
      <c r="AAR5" s="1029">
        <v>60.5</v>
      </c>
      <c r="AAT5" s="1028">
        <v>42795</v>
      </c>
      <c r="AAU5" s="1029">
        <v>60.5</v>
      </c>
      <c r="AAW5" s="1028">
        <v>42795</v>
      </c>
      <c r="AAX5" s="1029">
        <v>60.5</v>
      </c>
      <c r="AAZ5" s="1028">
        <v>42795</v>
      </c>
      <c r="ABA5" s="1029">
        <v>60.5</v>
      </c>
      <c r="ABC5" s="1028">
        <v>42795</v>
      </c>
      <c r="ABD5" s="1029">
        <v>60.5</v>
      </c>
      <c r="ABF5" s="1028">
        <v>42826</v>
      </c>
      <c r="ABG5" s="1029">
        <v>60.5</v>
      </c>
      <c r="ABI5" s="1028">
        <v>42826</v>
      </c>
      <c r="ABJ5" s="1029">
        <v>60.5</v>
      </c>
      <c r="ABL5" s="1028">
        <v>42826</v>
      </c>
      <c r="ABM5" s="1029">
        <v>60.5</v>
      </c>
      <c r="ABO5" s="1028">
        <v>42826</v>
      </c>
      <c r="ABP5" s="1029">
        <v>60.5</v>
      </c>
      <c r="ABR5" s="1066">
        <v>42856</v>
      </c>
      <c r="ABS5" s="1067">
        <v>60.5</v>
      </c>
      <c r="ABU5" s="1066">
        <v>42856</v>
      </c>
      <c r="ABV5" s="1067">
        <v>60.5</v>
      </c>
      <c r="ABX5" s="1066">
        <v>42856</v>
      </c>
      <c r="ABY5" s="1067">
        <v>60.5</v>
      </c>
      <c r="ACA5" s="1066">
        <v>42856</v>
      </c>
      <c r="ACB5" s="1067">
        <v>60.5</v>
      </c>
      <c r="ACD5" s="1066">
        <v>42887</v>
      </c>
      <c r="ACE5" s="1067">
        <v>60.5</v>
      </c>
      <c r="ACG5" s="1066">
        <v>42887</v>
      </c>
      <c r="ACH5" s="1067">
        <v>60.5</v>
      </c>
      <c r="ACJ5" s="1066">
        <v>42887</v>
      </c>
      <c r="ACK5" s="1067">
        <v>60.5</v>
      </c>
      <c r="ACM5" s="1066">
        <v>42887</v>
      </c>
      <c r="ACN5" s="1067">
        <v>60</v>
      </c>
      <c r="ACP5" s="1066">
        <v>42917</v>
      </c>
      <c r="ACQ5" s="1067">
        <v>60.5</v>
      </c>
      <c r="ACS5" s="1066">
        <v>42917</v>
      </c>
      <c r="ACT5" s="1067">
        <v>60.5</v>
      </c>
      <c r="ACV5" s="1096">
        <v>42917</v>
      </c>
      <c r="ACW5" s="1097">
        <v>60</v>
      </c>
      <c r="ACY5" s="1096">
        <v>42917</v>
      </c>
      <c r="ACZ5" s="1097">
        <v>60.5</v>
      </c>
      <c r="ADB5" s="1098">
        <v>42948</v>
      </c>
      <c r="ADC5" s="1099">
        <v>60</v>
      </c>
      <c r="ADE5" s="1098">
        <v>42948</v>
      </c>
      <c r="ADF5" s="1099">
        <v>60.5</v>
      </c>
      <c r="ADH5" s="1098">
        <v>42948</v>
      </c>
      <c r="ADI5" s="1099">
        <v>60.5</v>
      </c>
      <c r="ADK5" s="1098">
        <v>42948</v>
      </c>
      <c r="ADL5" s="1099">
        <v>60.5</v>
      </c>
      <c r="ADN5" s="1098">
        <v>42948</v>
      </c>
      <c r="ADO5" s="1099">
        <v>60.5</v>
      </c>
      <c r="ADQ5" s="1098">
        <v>42979</v>
      </c>
      <c r="ADR5" s="1099">
        <v>60.5</v>
      </c>
      <c r="ADT5" s="1098">
        <v>42979</v>
      </c>
      <c r="ADU5" s="1099">
        <v>60.5</v>
      </c>
      <c r="ADW5" s="1098">
        <v>42979</v>
      </c>
      <c r="ADX5" s="1099">
        <v>60.5</v>
      </c>
      <c r="ADZ5" s="1098">
        <v>42979</v>
      </c>
      <c r="AEA5" s="1099">
        <v>60.5</v>
      </c>
      <c r="AEC5" s="1098">
        <v>43009</v>
      </c>
      <c r="AED5" s="1099">
        <v>60.5</v>
      </c>
      <c r="AEF5" s="1098">
        <v>43009</v>
      </c>
      <c r="AEG5" s="1099">
        <v>60.5</v>
      </c>
      <c r="AEI5" s="1098">
        <v>43009</v>
      </c>
      <c r="AEJ5" s="1099">
        <v>60.5</v>
      </c>
      <c r="AEL5" s="1098">
        <v>43009</v>
      </c>
      <c r="AEM5" s="1099">
        <v>60.5</v>
      </c>
      <c r="AEO5" s="1098">
        <v>43009</v>
      </c>
      <c r="AEP5" s="1099">
        <v>60.5</v>
      </c>
      <c r="AER5" s="1098">
        <v>43040</v>
      </c>
      <c r="AES5" s="1099">
        <v>60.5</v>
      </c>
      <c r="AEU5" s="1098">
        <v>43040</v>
      </c>
      <c r="AEV5" s="1099">
        <v>60.5</v>
      </c>
      <c r="AEX5" s="1098">
        <v>43040</v>
      </c>
      <c r="AEY5" s="1099">
        <v>60.5</v>
      </c>
      <c r="AFA5" s="1098">
        <v>43040</v>
      </c>
      <c r="AFB5" s="1099">
        <v>60.5</v>
      </c>
      <c r="AFD5" s="1098">
        <v>43070</v>
      </c>
      <c r="AFE5" s="1099">
        <v>60.5</v>
      </c>
      <c r="AFG5" s="1098">
        <v>43070</v>
      </c>
      <c r="AFH5" s="1099">
        <v>60</v>
      </c>
      <c r="AFJ5" s="1098">
        <v>43101</v>
      </c>
      <c r="AFK5" s="1099">
        <v>60.5</v>
      </c>
      <c r="AFM5" s="1098">
        <v>43101</v>
      </c>
      <c r="AFN5" s="1099">
        <v>60.5</v>
      </c>
      <c r="AFP5" s="1098">
        <v>43101</v>
      </c>
      <c r="AFQ5" s="1099">
        <v>60.5</v>
      </c>
      <c r="AFS5" s="1098">
        <v>43101</v>
      </c>
      <c r="AFT5" s="1099">
        <v>60.5</v>
      </c>
      <c r="AFV5" s="1098">
        <v>43101</v>
      </c>
      <c r="AFW5" s="1099">
        <v>60.5</v>
      </c>
      <c r="AFY5" s="1098">
        <v>43132</v>
      </c>
      <c r="AFZ5" s="1099">
        <v>60.5</v>
      </c>
      <c r="AGB5" s="1098">
        <v>43132</v>
      </c>
      <c r="AGC5" s="1099">
        <v>60.5</v>
      </c>
      <c r="AGE5" s="1098">
        <v>43132</v>
      </c>
      <c r="AGF5" s="1099">
        <v>60.5</v>
      </c>
      <c r="AGH5" s="1098">
        <v>43132</v>
      </c>
      <c r="AGI5" s="1099">
        <v>60.5</v>
      </c>
      <c r="AGK5" s="1108">
        <v>43160</v>
      </c>
      <c r="AGL5" s="1109">
        <v>60.5</v>
      </c>
      <c r="AGN5" s="1108">
        <v>43160</v>
      </c>
      <c r="AGO5" s="1109">
        <v>60.5</v>
      </c>
      <c r="AGQ5" s="1108">
        <v>43160</v>
      </c>
      <c r="AGR5" s="1109">
        <v>60.5</v>
      </c>
      <c r="AGT5" s="1108">
        <v>43191</v>
      </c>
      <c r="AGU5" s="1109">
        <v>60.5</v>
      </c>
      <c r="AGW5" s="1108">
        <v>43191</v>
      </c>
      <c r="AGX5" s="1109">
        <v>60.5</v>
      </c>
      <c r="AGZ5" s="1108">
        <v>43191</v>
      </c>
      <c r="AHA5" s="1109">
        <v>60.5</v>
      </c>
      <c r="AHC5" s="1108">
        <v>43191</v>
      </c>
      <c r="AHD5" s="1109">
        <v>60.5</v>
      </c>
      <c r="AHF5" s="1108">
        <v>43221</v>
      </c>
      <c r="AHG5" s="1109">
        <v>60.5</v>
      </c>
      <c r="AHI5" s="1108">
        <v>43221</v>
      </c>
      <c r="AHJ5" s="1109">
        <v>60.5</v>
      </c>
      <c r="AHL5" s="1108">
        <v>43221</v>
      </c>
      <c r="AHM5" s="1109">
        <v>60.5</v>
      </c>
      <c r="AHO5" s="1108">
        <v>43221</v>
      </c>
      <c r="AHP5" s="1109">
        <v>60.5</v>
      </c>
      <c r="AHR5" s="1108">
        <v>43221</v>
      </c>
      <c r="AHS5" s="1109">
        <v>60.5</v>
      </c>
      <c r="AHU5" s="1113">
        <v>43252</v>
      </c>
      <c r="AHV5" s="1099">
        <v>60.5</v>
      </c>
      <c r="AHX5" s="1108">
        <v>43252</v>
      </c>
      <c r="AHY5" s="1109">
        <v>60.5</v>
      </c>
      <c r="AIA5" s="1108">
        <v>43252</v>
      </c>
      <c r="AIB5" s="1109">
        <v>60.5</v>
      </c>
      <c r="AID5" s="1108">
        <v>43252</v>
      </c>
      <c r="AIE5" s="1099">
        <v>60.5</v>
      </c>
      <c r="AIG5" s="1108">
        <v>43282</v>
      </c>
      <c r="AIH5" s="1099">
        <v>60.5</v>
      </c>
      <c r="AIJ5" s="1108">
        <v>43282</v>
      </c>
      <c r="AIK5" s="1099">
        <v>60.5</v>
      </c>
      <c r="AIM5" s="1108">
        <v>43282</v>
      </c>
      <c r="AIN5" s="1099">
        <v>60.5</v>
      </c>
      <c r="AIP5" s="1108">
        <v>43282</v>
      </c>
      <c r="AIQ5" s="1099">
        <v>60.5</v>
      </c>
      <c r="AIS5" s="1108">
        <v>43282</v>
      </c>
      <c r="AIT5" s="1109">
        <v>60.5</v>
      </c>
      <c r="AIV5" s="1108">
        <v>43313</v>
      </c>
      <c r="AIW5" s="1117">
        <v>60.5</v>
      </c>
      <c r="AIY5" s="1108">
        <v>43313</v>
      </c>
      <c r="AIZ5" s="1117">
        <v>60.5</v>
      </c>
      <c r="AJB5" s="1108">
        <v>43313</v>
      </c>
      <c r="AJC5" s="1117">
        <v>60.5</v>
      </c>
      <c r="AJE5" s="1108">
        <v>43313</v>
      </c>
      <c r="AJF5" s="1117">
        <v>60.5</v>
      </c>
      <c r="AJH5" s="1108">
        <v>43344</v>
      </c>
      <c r="AJI5" s="1117">
        <v>60.5</v>
      </c>
      <c r="AJJ5"/>
      <c r="AJK5" s="1108">
        <v>43344</v>
      </c>
      <c r="AJL5" s="1117">
        <v>60.5</v>
      </c>
      <c r="AJN5" s="1108">
        <v>43344</v>
      </c>
      <c r="AJO5" s="1117">
        <v>60.5</v>
      </c>
      <c r="AJQ5" s="1108">
        <v>43344</v>
      </c>
      <c r="AJR5" s="1117">
        <v>60.5</v>
      </c>
      <c r="AJT5" s="1108">
        <v>43374</v>
      </c>
      <c r="AJU5" s="1117">
        <v>60.5</v>
      </c>
    </row>
    <row r="6" spans="1:957" s="5" customFormat="1" x14ac:dyDescent="0.25">
      <c r="A6" s="59"/>
      <c r="B6" s="969">
        <f ca="1">OFFSET(D6,0,MATCH($B$4,$D$4:$XDF$4)-1)</f>
        <v>43405</v>
      </c>
      <c r="C6" s="152">
        <f ca="1">OFFSET(D6,0,MATCH($B$4,$D$4:$XDF$4))</f>
        <v>78.099999999999994</v>
      </c>
      <c r="D6" s="59"/>
      <c r="E6" s="144">
        <v>41061</v>
      </c>
      <c r="F6" s="150">
        <v>58.949999999999996</v>
      </c>
      <c r="G6" s="88"/>
      <c r="H6" s="144">
        <v>41030</v>
      </c>
      <c r="I6" s="148">
        <v>58.99</v>
      </c>
      <c r="J6" s="59"/>
      <c r="K6" s="144">
        <v>41061</v>
      </c>
      <c r="L6" s="148">
        <v>57.53</v>
      </c>
      <c r="M6" s="59"/>
      <c r="N6" s="144">
        <v>41061</v>
      </c>
      <c r="O6" s="150">
        <v>56.1</v>
      </c>
      <c r="P6" s="88"/>
      <c r="Q6" s="144">
        <v>41091</v>
      </c>
      <c r="R6" s="145">
        <v>59.02</v>
      </c>
      <c r="S6" s="59"/>
      <c r="T6" s="144">
        <v>41091</v>
      </c>
      <c r="U6" s="148">
        <v>54.85</v>
      </c>
      <c r="V6" s="59"/>
      <c r="W6" s="144">
        <v>41091</v>
      </c>
      <c r="X6" s="150">
        <v>55.25</v>
      </c>
      <c r="Y6" s="88"/>
      <c r="Z6" s="144">
        <v>41122</v>
      </c>
      <c r="AA6" s="145">
        <v>56.38</v>
      </c>
      <c r="AB6" s="59"/>
      <c r="AC6" s="144">
        <v>41122</v>
      </c>
      <c r="AD6" s="148">
        <v>54.849999999999994</v>
      </c>
      <c r="AE6" s="59"/>
      <c r="AF6" s="144">
        <v>41122</v>
      </c>
      <c r="AG6" s="150">
        <v>55.1</v>
      </c>
      <c r="AH6" s="88"/>
      <c r="AI6" s="144">
        <v>41153</v>
      </c>
      <c r="AJ6" s="145">
        <v>57.55</v>
      </c>
      <c r="AK6" s="59"/>
      <c r="AL6" s="144">
        <v>41153</v>
      </c>
      <c r="AM6" s="148">
        <v>55.55</v>
      </c>
      <c r="AN6" s="59"/>
      <c r="AO6" s="144">
        <v>41153</v>
      </c>
      <c r="AP6" s="150">
        <v>54.75</v>
      </c>
      <c r="AQ6" s="88"/>
      <c r="AR6" s="144">
        <v>41153</v>
      </c>
      <c r="AS6" s="145">
        <v>54.75</v>
      </c>
      <c r="AT6" s="59"/>
      <c r="AU6" s="144">
        <v>41183</v>
      </c>
      <c r="AV6" s="148">
        <v>60.89</v>
      </c>
      <c r="AW6" s="59"/>
      <c r="AX6" s="144">
        <v>41214</v>
      </c>
      <c r="AY6" s="150">
        <v>64.19</v>
      </c>
      <c r="AZ6" s="88"/>
      <c r="BA6" s="144">
        <v>41214</v>
      </c>
      <c r="BB6" s="145">
        <v>63.85</v>
      </c>
      <c r="BC6" s="59"/>
      <c r="BD6" s="144">
        <v>41214</v>
      </c>
      <c r="BE6" s="148">
        <v>65.8</v>
      </c>
      <c r="BF6" s="59"/>
      <c r="BG6" s="144">
        <v>41244</v>
      </c>
      <c r="BH6" s="150">
        <v>66.325000000000003</v>
      </c>
      <c r="BI6" s="88"/>
      <c r="BJ6" s="144">
        <v>41214</v>
      </c>
      <c r="BK6" s="145">
        <v>69.8</v>
      </c>
      <c r="BL6" s="59"/>
      <c r="BM6" s="144">
        <v>41214</v>
      </c>
      <c r="BN6" s="148">
        <v>69.27</v>
      </c>
      <c r="BO6" s="59"/>
      <c r="BP6" s="144">
        <v>41244</v>
      </c>
      <c r="BQ6" s="150">
        <v>66.849999999999994</v>
      </c>
      <c r="BR6" s="88"/>
      <c r="BS6" s="144">
        <v>41244</v>
      </c>
      <c r="BT6" s="145">
        <v>67.55</v>
      </c>
      <c r="BU6" s="59"/>
      <c r="BV6" s="144">
        <v>41275</v>
      </c>
      <c r="BW6" s="148">
        <v>69.75</v>
      </c>
      <c r="BX6" s="59"/>
      <c r="BY6" s="144">
        <v>41275</v>
      </c>
      <c r="BZ6" s="150">
        <v>70.89</v>
      </c>
      <c r="CA6" s="88"/>
      <c r="CB6" s="144">
        <v>41275</v>
      </c>
      <c r="CC6" s="145">
        <v>68.5</v>
      </c>
      <c r="CD6" s="59"/>
      <c r="CE6" s="144">
        <v>41275</v>
      </c>
      <c r="CF6" s="148">
        <v>68.150000000000006</v>
      </c>
      <c r="CG6" s="59"/>
      <c r="CH6" s="144">
        <v>41306</v>
      </c>
      <c r="CI6" s="150">
        <v>66.099999999999994</v>
      </c>
      <c r="CJ6" s="88"/>
      <c r="CK6" s="144">
        <v>41306</v>
      </c>
      <c r="CL6" s="145">
        <v>69.2</v>
      </c>
      <c r="CM6" s="59"/>
      <c r="CN6" s="144">
        <v>41306</v>
      </c>
      <c r="CO6" s="148">
        <v>68.099999999999994</v>
      </c>
      <c r="CP6" s="59"/>
      <c r="CQ6" s="144">
        <v>41306</v>
      </c>
      <c r="CR6" s="150">
        <v>67.900000000000006</v>
      </c>
      <c r="CS6" s="88"/>
      <c r="CT6" s="144">
        <v>41306</v>
      </c>
      <c r="CU6" s="145">
        <v>68.25</v>
      </c>
      <c r="CV6" s="59"/>
      <c r="CW6" s="144">
        <v>41334</v>
      </c>
      <c r="CX6" s="148">
        <v>68.03</v>
      </c>
      <c r="CY6" s="302"/>
      <c r="CZ6" s="144">
        <v>41334</v>
      </c>
      <c r="DA6" s="148">
        <v>67.5</v>
      </c>
      <c r="DB6" s="295"/>
      <c r="DC6" s="144">
        <v>41334</v>
      </c>
      <c r="DD6" s="148">
        <v>67.75</v>
      </c>
      <c r="DE6" s="309"/>
      <c r="DF6" s="144">
        <v>41334</v>
      </c>
      <c r="DG6" s="148">
        <v>69.39</v>
      </c>
      <c r="DH6" s="309"/>
      <c r="DI6" s="144">
        <v>41395</v>
      </c>
      <c r="DJ6" s="148">
        <v>67.56</v>
      </c>
      <c r="DK6" s="295"/>
      <c r="DL6" s="144">
        <v>41365</v>
      </c>
      <c r="DM6" s="148">
        <v>71</v>
      </c>
      <c r="DN6" s="309"/>
      <c r="DO6" s="144">
        <v>41365</v>
      </c>
      <c r="DP6" s="148">
        <v>70.349999999999994</v>
      </c>
      <c r="DQ6" s="309"/>
      <c r="DR6" s="144">
        <v>41395</v>
      </c>
      <c r="DS6" s="148">
        <v>70.150000000000006</v>
      </c>
      <c r="DT6" s="295"/>
      <c r="DU6" s="144">
        <v>41395</v>
      </c>
      <c r="DV6" s="148">
        <v>67.84</v>
      </c>
      <c r="DW6" s="309"/>
      <c r="DX6" s="144">
        <v>41395</v>
      </c>
      <c r="DY6" s="148">
        <v>69.599999999999994</v>
      </c>
      <c r="DZ6" s="309"/>
      <c r="EA6" s="144">
        <v>41426</v>
      </c>
      <c r="EB6" s="148">
        <v>68.650000000000006</v>
      </c>
      <c r="EC6" s="295"/>
      <c r="ED6" s="144">
        <v>41426</v>
      </c>
      <c r="EE6" s="148">
        <v>66.55</v>
      </c>
      <c r="EF6" s="309"/>
      <c r="EG6" s="144">
        <v>41426</v>
      </c>
      <c r="EH6" s="148">
        <v>65.599999999999994</v>
      </c>
      <c r="EI6" s="309"/>
      <c r="EJ6" s="144">
        <v>41456</v>
      </c>
      <c r="EK6" s="148">
        <v>66.400000000000006</v>
      </c>
      <c r="EL6" s="295"/>
      <c r="EM6" s="144">
        <v>41426</v>
      </c>
      <c r="EN6" s="148">
        <v>65.2</v>
      </c>
      <c r="EO6" s="309"/>
      <c r="EP6" s="144">
        <v>41456</v>
      </c>
      <c r="EQ6" s="148">
        <v>67.599999999999994</v>
      </c>
      <c r="ER6" s="309"/>
      <c r="ES6" s="144">
        <v>41456</v>
      </c>
      <c r="ET6" s="148">
        <v>67</v>
      </c>
      <c r="EV6" s="144">
        <v>41487</v>
      </c>
      <c r="EW6" s="148">
        <v>66.3</v>
      </c>
      <c r="EY6" s="144">
        <v>41487</v>
      </c>
      <c r="EZ6" s="148">
        <v>65.900000000000006</v>
      </c>
      <c r="FB6" s="144">
        <v>41487</v>
      </c>
      <c r="FC6" s="148">
        <v>67.05</v>
      </c>
      <c r="FE6" s="144">
        <v>41487</v>
      </c>
      <c r="FF6" s="148">
        <v>66.349999999999994</v>
      </c>
      <c r="FH6" s="144">
        <v>41518</v>
      </c>
      <c r="FI6" s="148">
        <v>66.7</v>
      </c>
      <c r="FK6" s="144">
        <v>41518</v>
      </c>
      <c r="FL6" s="148">
        <v>66.5</v>
      </c>
      <c r="FN6" s="144">
        <v>41518</v>
      </c>
      <c r="FO6" s="148">
        <v>66.45</v>
      </c>
      <c r="FQ6" s="144">
        <v>41518</v>
      </c>
      <c r="FR6" s="148">
        <v>66.8</v>
      </c>
      <c r="FT6" s="144">
        <v>41487</v>
      </c>
      <c r="FU6" s="148">
        <v>67.849999999999994</v>
      </c>
      <c r="FW6" s="144">
        <v>41518</v>
      </c>
      <c r="FX6" s="148">
        <v>66.72</v>
      </c>
      <c r="FZ6" s="144">
        <v>41518</v>
      </c>
      <c r="GA6" s="148">
        <v>65.83</v>
      </c>
      <c r="GC6" s="144">
        <v>41548</v>
      </c>
      <c r="GD6" s="148">
        <v>66.650000000000006</v>
      </c>
      <c r="GF6" s="144">
        <v>41518</v>
      </c>
      <c r="GG6" s="148">
        <v>65.349999999999994</v>
      </c>
      <c r="GI6" s="144">
        <v>41548</v>
      </c>
      <c r="GJ6" s="148">
        <v>67.16</v>
      </c>
      <c r="GL6" s="144">
        <v>41548</v>
      </c>
      <c r="GM6" s="148">
        <v>68.25</v>
      </c>
      <c r="GO6" s="144">
        <v>41548</v>
      </c>
      <c r="GP6" s="148">
        <v>67.45</v>
      </c>
      <c r="GR6" s="144">
        <v>41548</v>
      </c>
      <c r="GS6" s="148">
        <v>66.55</v>
      </c>
      <c r="GU6" s="144">
        <v>41579</v>
      </c>
      <c r="GV6" s="148">
        <v>69.650000000000006</v>
      </c>
      <c r="GX6" s="144">
        <v>41579</v>
      </c>
      <c r="GY6" s="148">
        <v>70.849999999999994</v>
      </c>
      <c r="HA6" s="144">
        <v>41579</v>
      </c>
      <c r="HB6" s="148">
        <v>70.8</v>
      </c>
      <c r="HD6" s="144">
        <v>41579</v>
      </c>
      <c r="HE6" s="148">
        <v>70.25</v>
      </c>
      <c r="HG6" s="144">
        <v>41579</v>
      </c>
      <c r="HH6" s="148">
        <v>70.08</v>
      </c>
      <c r="HJ6" s="144">
        <v>41609</v>
      </c>
      <c r="HK6" s="148">
        <v>72.03</v>
      </c>
      <c r="HM6" s="144">
        <v>41609</v>
      </c>
      <c r="HN6" s="148">
        <v>72.8</v>
      </c>
      <c r="HP6" s="144">
        <v>41609</v>
      </c>
      <c r="HQ6" s="148">
        <v>73.5</v>
      </c>
      <c r="HS6" s="144">
        <v>41609</v>
      </c>
      <c r="HT6" s="148">
        <v>71.94</v>
      </c>
      <c r="HV6" s="144">
        <v>41609</v>
      </c>
      <c r="HW6" s="148">
        <v>74.349999999999994</v>
      </c>
      <c r="HY6" s="144">
        <v>41609</v>
      </c>
      <c r="HZ6" s="148">
        <v>72.099999999999994</v>
      </c>
      <c r="IB6" s="144">
        <v>41671</v>
      </c>
      <c r="IC6" s="148">
        <v>70</v>
      </c>
      <c r="IE6" s="144">
        <v>41671</v>
      </c>
      <c r="IF6" s="148">
        <v>69.8</v>
      </c>
      <c r="IH6" s="144">
        <v>41671</v>
      </c>
      <c r="II6" s="148">
        <v>67.95</v>
      </c>
      <c r="IK6" s="144">
        <v>41671</v>
      </c>
      <c r="IL6" s="148">
        <v>65.05</v>
      </c>
      <c r="IN6" s="144">
        <v>41699</v>
      </c>
      <c r="IO6" s="148">
        <v>62.64</v>
      </c>
      <c r="IQ6" s="144">
        <v>41699</v>
      </c>
      <c r="IR6" s="148">
        <v>62.95</v>
      </c>
      <c r="IT6" s="144">
        <v>41699</v>
      </c>
      <c r="IU6" s="148">
        <v>60.45</v>
      </c>
      <c r="IW6" s="144">
        <v>41699</v>
      </c>
      <c r="IX6" s="148">
        <v>58.6</v>
      </c>
      <c r="IZ6" s="144">
        <v>41730</v>
      </c>
      <c r="JA6" s="148">
        <v>63.35</v>
      </c>
      <c r="JC6" s="144">
        <v>41730</v>
      </c>
      <c r="JD6" s="148">
        <v>59.95</v>
      </c>
      <c r="JF6" s="144">
        <v>41730</v>
      </c>
      <c r="JG6" s="148">
        <v>59.25</v>
      </c>
      <c r="JI6" s="144">
        <v>41730</v>
      </c>
      <c r="JJ6" s="148">
        <v>55.45</v>
      </c>
      <c r="JL6" s="144">
        <v>41760</v>
      </c>
      <c r="JM6" s="148">
        <v>52.9</v>
      </c>
      <c r="JO6" s="144">
        <v>41760</v>
      </c>
      <c r="JP6" s="148">
        <v>54.34</v>
      </c>
      <c r="JR6" s="144">
        <v>41760</v>
      </c>
      <c r="JS6" s="148">
        <v>54.45</v>
      </c>
      <c r="JU6" s="969">
        <v>41760</v>
      </c>
      <c r="JV6" s="970">
        <v>55.45</v>
      </c>
      <c r="JX6" s="969">
        <v>41760</v>
      </c>
      <c r="JY6" s="970">
        <v>49.25</v>
      </c>
      <c r="KA6" s="969">
        <v>41791</v>
      </c>
      <c r="KB6" s="970">
        <v>47.800000000000004</v>
      </c>
      <c r="KD6" s="969">
        <v>41791</v>
      </c>
      <c r="KE6" s="970">
        <v>62.95</v>
      </c>
      <c r="KG6" s="969">
        <v>41791</v>
      </c>
      <c r="KH6" s="970">
        <v>46.29</v>
      </c>
      <c r="KJ6" s="969">
        <v>41791</v>
      </c>
      <c r="KK6" s="970">
        <v>44.54</v>
      </c>
      <c r="KM6" s="969">
        <v>41821</v>
      </c>
      <c r="KN6" s="970">
        <v>43.46</v>
      </c>
      <c r="KP6" s="969">
        <v>41821</v>
      </c>
      <c r="KQ6" s="970">
        <v>42.274999999999999</v>
      </c>
      <c r="KS6" s="969">
        <v>41821</v>
      </c>
      <c r="KT6" s="970">
        <v>42.15</v>
      </c>
      <c r="KV6" s="969">
        <v>41821</v>
      </c>
      <c r="KW6" s="970">
        <v>40.700000000000003</v>
      </c>
      <c r="KY6" s="969">
        <v>41852</v>
      </c>
      <c r="KZ6" s="970">
        <v>40.75</v>
      </c>
      <c r="LB6" s="969">
        <v>41852</v>
      </c>
      <c r="LC6" s="970">
        <v>37.729999999999997</v>
      </c>
      <c r="LE6" s="969">
        <v>41852</v>
      </c>
      <c r="LF6" s="970">
        <v>37.74</v>
      </c>
      <c r="LH6" s="969">
        <v>41852</v>
      </c>
      <c r="LI6" s="970">
        <v>38.69</v>
      </c>
      <c r="LK6" s="969">
        <v>41852</v>
      </c>
      <c r="LL6" s="970">
        <v>40.950000000000003</v>
      </c>
      <c r="LN6" s="969">
        <v>41883</v>
      </c>
      <c r="LO6" s="970">
        <v>41.45</v>
      </c>
      <c r="LQ6" s="969">
        <v>41913</v>
      </c>
      <c r="LR6" s="970">
        <v>54.29</v>
      </c>
      <c r="LT6" s="969">
        <v>41913</v>
      </c>
      <c r="LU6" s="970">
        <v>52</v>
      </c>
      <c r="LW6" s="969">
        <v>41913</v>
      </c>
      <c r="LX6" s="970">
        <v>53.65</v>
      </c>
      <c r="LZ6" s="969">
        <v>41913</v>
      </c>
      <c r="MA6" s="970">
        <v>52.38</v>
      </c>
      <c r="MC6" s="969">
        <v>41944</v>
      </c>
      <c r="MD6" s="970">
        <v>58.29</v>
      </c>
      <c r="MF6" s="969">
        <v>41944</v>
      </c>
      <c r="MG6" s="970">
        <v>56.55</v>
      </c>
      <c r="MI6" s="969">
        <v>41944</v>
      </c>
      <c r="MJ6" s="970">
        <v>56.1</v>
      </c>
      <c r="ML6" s="969">
        <v>41944</v>
      </c>
      <c r="MM6" s="970">
        <v>55.2</v>
      </c>
      <c r="MO6" s="969">
        <v>41944</v>
      </c>
      <c r="MP6" s="970">
        <v>54.95</v>
      </c>
      <c r="MR6" s="969">
        <v>41974</v>
      </c>
      <c r="MS6" s="970">
        <v>55.7</v>
      </c>
      <c r="MU6" s="969">
        <v>41974</v>
      </c>
      <c r="MV6" s="970">
        <v>55.95</v>
      </c>
      <c r="MX6" s="969">
        <v>41974</v>
      </c>
      <c r="MY6" s="970">
        <v>56.33</v>
      </c>
      <c r="NA6" s="969">
        <v>41974</v>
      </c>
      <c r="NB6" s="970">
        <v>59.7</v>
      </c>
      <c r="ND6" s="969">
        <v>42005</v>
      </c>
      <c r="NE6" s="970">
        <v>58.475000000000001</v>
      </c>
      <c r="NG6" s="969">
        <v>42005</v>
      </c>
      <c r="NH6" s="970">
        <v>55.75</v>
      </c>
      <c r="NJ6" s="969">
        <v>42005</v>
      </c>
      <c r="NK6" s="970">
        <v>55.35</v>
      </c>
      <c r="NM6" s="969">
        <v>42005</v>
      </c>
      <c r="NN6" s="970">
        <v>54.75</v>
      </c>
      <c r="NP6" s="969">
        <v>42005</v>
      </c>
      <c r="NQ6" s="970">
        <v>51.95</v>
      </c>
      <c r="NS6" s="969">
        <v>42036</v>
      </c>
      <c r="NT6" s="970">
        <v>49.1</v>
      </c>
      <c r="NV6" s="969">
        <v>42036</v>
      </c>
      <c r="NW6" s="970">
        <v>49.5</v>
      </c>
      <c r="NY6" s="969">
        <v>42036</v>
      </c>
      <c r="NZ6" s="970">
        <v>46.19</v>
      </c>
      <c r="OB6" s="969">
        <v>42036</v>
      </c>
      <c r="OC6" s="970">
        <v>46.95</v>
      </c>
      <c r="OE6" s="969">
        <v>42064</v>
      </c>
      <c r="OF6" s="970">
        <v>47.55</v>
      </c>
      <c r="OH6" s="969">
        <v>42064</v>
      </c>
      <c r="OI6" s="970">
        <v>53.3</v>
      </c>
      <c r="OK6" s="969">
        <v>42064</v>
      </c>
      <c r="OL6" s="970">
        <v>57.2</v>
      </c>
      <c r="ON6" s="969">
        <v>42064</v>
      </c>
      <c r="OO6" s="970">
        <v>52.4</v>
      </c>
      <c r="OQ6" s="969">
        <v>42064</v>
      </c>
      <c r="OR6" s="970">
        <v>51</v>
      </c>
      <c r="OT6" s="969">
        <v>42095</v>
      </c>
      <c r="OU6" s="970">
        <v>49.19</v>
      </c>
      <c r="OW6" s="969">
        <v>42095</v>
      </c>
      <c r="OX6" s="970">
        <v>47.4</v>
      </c>
      <c r="OZ6" s="969">
        <v>42095</v>
      </c>
      <c r="PA6" s="970">
        <v>47.5</v>
      </c>
      <c r="PC6" s="969">
        <v>42095</v>
      </c>
      <c r="PD6" s="970">
        <v>48.3</v>
      </c>
      <c r="PF6" s="969">
        <v>42095</v>
      </c>
      <c r="PG6" s="970">
        <v>49.5</v>
      </c>
      <c r="PI6" s="969">
        <v>42125</v>
      </c>
      <c r="PJ6" s="970">
        <v>47.45</v>
      </c>
      <c r="PL6" s="969">
        <v>42125</v>
      </c>
      <c r="PM6" s="970">
        <v>48.25</v>
      </c>
      <c r="PO6" s="969">
        <v>42125</v>
      </c>
      <c r="PP6" s="970">
        <v>46.3</v>
      </c>
      <c r="PR6" s="969">
        <v>42125</v>
      </c>
      <c r="PS6" s="970">
        <v>45.2</v>
      </c>
      <c r="PU6" s="969">
        <v>42156</v>
      </c>
      <c r="PV6" s="970">
        <v>43.2</v>
      </c>
      <c r="PX6" s="969">
        <v>42156</v>
      </c>
      <c r="PY6" s="1025">
        <v>44.79</v>
      </c>
      <c r="QA6" s="1026">
        <v>42156</v>
      </c>
      <c r="QB6" s="1025">
        <v>43.24</v>
      </c>
      <c r="QD6" s="1028">
        <v>42156</v>
      </c>
      <c r="QE6" s="1027">
        <v>43.15</v>
      </c>
      <c r="QG6" s="1028">
        <v>42186</v>
      </c>
      <c r="QH6" s="1027">
        <v>43.44</v>
      </c>
      <c r="QJ6" s="1028">
        <v>42186</v>
      </c>
      <c r="QK6" s="1027">
        <v>44.95</v>
      </c>
      <c r="QM6" s="1028">
        <v>42186</v>
      </c>
      <c r="QN6" s="1027">
        <v>44.14</v>
      </c>
      <c r="QP6" s="1028">
        <v>42186</v>
      </c>
      <c r="QQ6" s="1027">
        <v>45.29</v>
      </c>
      <c r="QS6" s="1028">
        <v>42186</v>
      </c>
      <c r="QT6" s="1027">
        <v>43.78</v>
      </c>
      <c r="QV6" s="1028">
        <v>42217</v>
      </c>
      <c r="QW6" s="1027">
        <v>44.38</v>
      </c>
      <c r="QY6" s="1028">
        <v>42217</v>
      </c>
      <c r="QZ6" s="1027">
        <v>45.28</v>
      </c>
      <c r="RB6" s="1028">
        <v>42217</v>
      </c>
      <c r="RC6" s="1027">
        <v>44.65</v>
      </c>
      <c r="RE6" s="1028">
        <v>42217</v>
      </c>
      <c r="RF6" s="1027">
        <v>44.05</v>
      </c>
      <c r="RH6" s="1028">
        <v>42248</v>
      </c>
      <c r="RI6" s="1027">
        <v>43.19</v>
      </c>
      <c r="RK6" s="1028">
        <v>42248</v>
      </c>
      <c r="RL6" s="1027">
        <v>42.58</v>
      </c>
      <c r="RN6" s="1028">
        <v>42248</v>
      </c>
      <c r="RO6" s="1027">
        <v>40.72</v>
      </c>
      <c r="RQ6" s="1028">
        <v>42248</v>
      </c>
      <c r="RR6" s="1027">
        <v>39.82</v>
      </c>
      <c r="RT6" s="1028">
        <v>42278</v>
      </c>
      <c r="RU6" s="1029">
        <v>43.22</v>
      </c>
      <c r="RW6" s="1028">
        <v>42278</v>
      </c>
      <c r="RX6" s="1029">
        <v>42.85</v>
      </c>
      <c r="RZ6" s="1028">
        <v>42278</v>
      </c>
      <c r="SA6" s="1029">
        <v>42.75</v>
      </c>
      <c r="SC6" s="1028">
        <v>42278</v>
      </c>
      <c r="SD6" s="1029">
        <v>41.44</v>
      </c>
      <c r="SF6" s="1028">
        <v>42278</v>
      </c>
      <c r="SG6" s="1029">
        <v>41.74</v>
      </c>
      <c r="SI6" s="1028">
        <v>42309</v>
      </c>
      <c r="SJ6" s="1029">
        <v>42.83</v>
      </c>
      <c r="SL6" s="1028">
        <v>42309</v>
      </c>
      <c r="SM6" s="1029">
        <v>42.524999999999999</v>
      </c>
      <c r="SO6" s="1028">
        <v>42309</v>
      </c>
      <c r="SP6" s="1029">
        <v>42.300000000000004</v>
      </c>
      <c r="SR6" s="1028">
        <v>42309</v>
      </c>
      <c r="SS6" s="1029">
        <v>40.924999999999997</v>
      </c>
      <c r="SU6" s="1028">
        <v>42339</v>
      </c>
      <c r="SV6" s="1029">
        <v>40.300000000000004</v>
      </c>
      <c r="SX6" s="1028">
        <v>42339</v>
      </c>
      <c r="SY6" s="1029">
        <v>39.74</v>
      </c>
      <c r="TA6" s="1028">
        <v>42339</v>
      </c>
      <c r="TB6" s="1029">
        <v>37.989999999999995</v>
      </c>
      <c r="TD6" s="1028">
        <v>42339</v>
      </c>
      <c r="TE6" s="1029">
        <v>38.019999999999996</v>
      </c>
      <c r="TG6" s="1028">
        <v>42370</v>
      </c>
      <c r="TH6" s="1029">
        <v>39.299999999999997</v>
      </c>
      <c r="TJ6" s="1028">
        <v>42370</v>
      </c>
      <c r="TK6" s="1029">
        <v>37.799999999999997</v>
      </c>
      <c r="TM6" s="1028">
        <v>42370</v>
      </c>
      <c r="TN6" s="1029">
        <v>36.349999999999994</v>
      </c>
      <c r="TP6" s="1028">
        <v>42370</v>
      </c>
      <c r="TQ6" s="1029">
        <v>34.61</v>
      </c>
      <c r="TS6" s="1028">
        <v>42401</v>
      </c>
      <c r="TT6" s="1029">
        <v>34.65</v>
      </c>
      <c r="TV6" s="1028">
        <v>42401</v>
      </c>
      <c r="TW6" s="1029">
        <v>33.5</v>
      </c>
      <c r="TY6" s="1028">
        <v>42401</v>
      </c>
      <c r="TZ6" s="1029">
        <v>32.64</v>
      </c>
      <c r="UB6" s="1028">
        <v>42401</v>
      </c>
      <c r="UC6" s="1029">
        <v>29.900000000000002</v>
      </c>
      <c r="UE6" s="1028">
        <v>42430</v>
      </c>
      <c r="UF6" s="1029">
        <v>30.18</v>
      </c>
      <c r="UH6" s="1028">
        <v>42430</v>
      </c>
      <c r="UI6" s="1029">
        <v>30.1</v>
      </c>
      <c r="UK6" s="1028">
        <v>42430</v>
      </c>
      <c r="UL6" s="1029">
        <v>29.290000000000003</v>
      </c>
      <c r="UN6" s="1028">
        <v>42430</v>
      </c>
      <c r="UO6" s="1029">
        <v>30.82</v>
      </c>
      <c r="UQ6" s="1028">
        <v>42461</v>
      </c>
      <c r="UR6" s="1029">
        <v>30.150000000000002</v>
      </c>
      <c r="UT6" s="1028">
        <v>42461</v>
      </c>
      <c r="UU6" s="1029">
        <v>28.880000000000003</v>
      </c>
      <c r="UW6" s="1028">
        <v>42461</v>
      </c>
      <c r="UX6" s="1029">
        <v>29.150000000000002</v>
      </c>
      <c r="UZ6" s="1028">
        <v>42461</v>
      </c>
      <c r="VA6" s="1029">
        <v>29.25</v>
      </c>
      <c r="VC6" s="1028">
        <v>42461</v>
      </c>
      <c r="VD6" s="1029">
        <v>29.574999999999999</v>
      </c>
      <c r="VF6" s="1028">
        <v>42491</v>
      </c>
      <c r="VG6" s="1029">
        <v>27.25</v>
      </c>
      <c r="VI6" s="1028">
        <v>42491</v>
      </c>
      <c r="VJ6" s="1029">
        <v>27.6</v>
      </c>
      <c r="VL6" s="1028">
        <v>42491</v>
      </c>
      <c r="VM6" s="1029">
        <v>27.8</v>
      </c>
      <c r="VO6" s="1028">
        <v>42491</v>
      </c>
      <c r="VP6" s="1029">
        <v>33.65</v>
      </c>
      <c r="VR6" s="1028">
        <v>42522</v>
      </c>
      <c r="VS6" s="1029">
        <v>28.150000000000002</v>
      </c>
      <c r="VU6" s="1028">
        <v>42522</v>
      </c>
      <c r="VV6" s="1029">
        <v>29.900000000000002</v>
      </c>
      <c r="VX6" s="1028">
        <v>42522</v>
      </c>
      <c r="VY6" s="1029">
        <v>30.650000000000002</v>
      </c>
      <c r="WA6" s="1028">
        <v>42522</v>
      </c>
      <c r="WB6" s="1029">
        <v>30.02</v>
      </c>
      <c r="WD6" s="1028">
        <v>42522</v>
      </c>
      <c r="WE6" s="1029">
        <v>33.181120752835227</v>
      </c>
      <c r="WG6" s="1028">
        <v>42552</v>
      </c>
      <c r="WH6" s="1029">
        <v>34.549999999999997</v>
      </c>
      <c r="WJ6" s="1028">
        <v>42552</v>
      </c>
      <c r="WK6" s="1029">
        <v>32.979999999999997</v>
      </c>
      <c r="WM6" s="1028">
        <v>42552</v>
      </c>
      <c r="WN6" s="1029">
        <v>35.75</v>
      </c>
      <c r="WP6" s="1028">
        <v>42552</v>
      </c>
      <c r="WQ6" s="1029">
        <v>34.43</v>
      </c>
      <c r="WS6" s="1028">
        <v>42583</v>
      </c>
      <c r="WT6" s="1029">
        <v>35.79</v>
      </c>
      <c r="WV6" s="1028">
        <v>42583</v>
      </c>
      <c r="WW6" s="1029">
        <v>35.6</v>
      </c>
      <c r="WY6" s="1028">
        <v>42583</v>
      </c>
      <c r="WZ6" s="1029">
        <v>34.799999999999997</v>
      </c>
      <c r="XB6" s="1028">
        <v>42583</v>
      </c>
      <c r="XC6" s="1029">
        <v>37.379999999999995</v>
      </c>
      <c r="XE6" s="1028">
        <v>42614</v>
      </c>
      <c r="XF6" s="1029">
        <v>36.599999999999994</v>
      </c>
      <c r="XH6" s="1028">
        <v>42614</v>
      </c>
      <c r="XI6" s="1029">
        <v>34.049999999999997</v>
      </c>
      <c r="XK6" s="1028">
        <v>42614</v>
      </c>
      <c r="XL6" s="1029">
        <v>31.95</v>
      </c>
      <c r="XN6" s="1028">
        <v>42614</v>
      </c>
      <c r="XO6" s="1029">
        <v>30.990000000000002</v>
      </c>
      <c r="XQ6" s="1028">
        <v>42614</v>
      </c>
      <c r="XR6" s="1029">
        <v>30.150000000000002</v>
      </c>
      <c r="XT6" s="1028">
        <v>42644</v>
      </c>
      <c r="XU6" s="1029">
        <v>32.5</v>
      </c>
      <c r="XW6" s="1028">
        <v>42644</v>
      </c>
      <c r="XX6" s="1029">
        <v>31.3</v>
      </c>
      <c r="XZ6" s="1028">
        <v>42644</v>
      </c>
      <c r="YA6" s="1029">
        <v>35.049999999999997</v>
      </c>
      <c r="YC6" s="1028">
        <v>42644</v>
      </c>
      <c r="YD6" s="1029">
        <v>37.19</v>
      </c>
      <c r="YF6" s="1028">
        <v>42675</v>
      </c>
      <c r="YG6" s="1029">
        <v>43.239999999999995</v>
      </c>
      <c r="YI6" s="1028">
        <v>42675</v>
      </c>
      <c r="YJ6" s="1029">
        <v>46.3</v>
      </c>
      <c r="YL6" s="1028">
        <v>42675</v>
      </c>
      <c r="YM6" s="1029">
        <v>44.29</v>
      </c>
      <c r="YO6" s="1028">
        <v>42675</v>
      </c>
      <c r="YP6" s="1029">
        <v>47.1</v>
      </c>
      <c r="YR6" s="1028">
        <v>42675</v>
      </c>
      <c r="YS6" s="1029">
        <v>44.88</v>
      </c>
      <c r="YU6" s="1028">
        <v>42705</v>
      </c>
      <c r="YV6" s="1029">
        <v>53.1</v>
      </c>
      <c r="YX6" s="1028">
        <v>42705</v>
      </c>
      <c r="YY6" s="1029">
        <v>50.66</v>
      </c>
      <c r="ZA6" s="1028">
        <v>42705</v>
      </c>
      <c r="ZB6" s="1029">
        <v>50.199999999999996</v>
      </c>
      <c r="ZD6" s="1028">
        <v>42705</v>
      </c>
      <c r="ZE6" s="1029">
        <v>48.43</v>
      </c>
      <c r="ZG6" s="1028">
        <v>42705</v>
      </c>
      <c r="ZH6" s="1029">
        <v>49.472499999999997</v>
      </c>
      <c r="ZJ6" s="1028">
        <v>42736</v>
      </c>
      <c r="ZK6" s="1029">
        <v>45.43</v>
      </c>
      <c r="ZM6" s="1028">
        <v>42736</v>
      </c>
      <c r="ZN6" s="1029">
        <v>45.41</v>
      </c>
      <c r="ZP6" s="1028">
        <v>42736</v>
      </c>
      <c r="ZQ6" s="1029">
        <v>45.43</v>
      </c>
      <c r="ZS6" s="1028">
        <v>42767</v>
      </c>
      <c r="ZT6" s="1029">
        <v>51.69</v>
      </c>
      <c r="ZV6" s="1028">
        <v>42767</v>
      </c>
      <c r="ZW6" s="1029">
        <v>55.099999999999994</v>
      </c>
      <c r="ZY6" s="1028">
        <v>42767</v>
      </c>
      <c r="ZZ6" s="1029">
        <v>53.95</v>
      </c>
      <c r="AAB6" s="1028">
        <v>42767</v>
      </c>
      <c r="AAC6" s="1029">
        <v>56.3</v>
      </c>
      <c r="AAE6" s="1028">
        <v>42767</v>
      </c>
      <c r="AAF6" s="1029">
        <v>57.1</v>
      </c>
      <c r="AAH6" s="1028">
        <v>42767</v>
      </c>
      <c r="AAI6" s="1029">
        <v>58.17</v>
      </c>
      <c r="AAK6" s="1028">
        <v>42795</v>
      </c>
      <c r="AAL6" s="1029">
        <v>51.099999999999994</v>
      </c>
      <c r="AAN6" s="1028">
        <v>42767</v>
      </c>
      <c r="AAO6" s="1029">
        <v>49.199999999999996</v>
      </c>
      <c r="AAQ6" s="1028">
        <v>42795</v>
      </c>
      <c r="AAR6" s="1029">
        <v>46.349999999999994</v>
      </c>
      <c r="AAT6" s="1028">
        <v>42826</v>
      </c>
      <c r="AAU6" s="1029">
        <v>44.6</v>
      </c>
      <c r="AAW6" s="1028">
        <v>42826</v>
      </c>
      <c r="AAX6" s="1029">
        <v>42.55</v>
      </c>
      <c r="AAZ6" s="1028">
        <v>42826</v>
      </c>
      <c r="ABA6" s="1029">
        <v>42</v>
      </c>
      <c r="ABC6" s="1028">
        <v>42826</v>
      </c>
      <c r="ABD6" s="1029">
        <v>39.16408735375073</v>
      </c>
      <c r="ABF6" s="1028">
        <v>42856</v>
      </c>
      <c r="ABG6" s="1029">
        <v>41.85</v>
      </c>
      <c r="ABI6" s="1028">
        <v>42856</v>
      </c>
      <c r="ABJ6" s="1029">
        <v>39.475000000000001</v>
      </c>
      <c r="ABL6" s="1028">
        <v>42856</v>
      </c>
      <c r="ABM6" s="1029">
        <v>39.79</v>
      </c>
      <c r="ABO6" s="1028">
        <v>42856</v>
      </c>
      <c r="ABP6" s="1029">
        <v>40.340000000000003</v>
      </c>
      <c r="ABR6" s="1066">
        <v>42887</v>
      </c>
      <c r="ABS6" s="1067">
        <v>39.9</v>
      </c>
      <c r="ABU6" s="1066">
        <v>42887</v>
      </c>
      <c r="ABV6" s="1067">
        <v>37.090000000000003</v>
      </c>
      <c r="ABX6" s="1066">
        <v>42887</v>
      </c>
      <c r="ABY6" s="1067">
        <v>37.589999999999996</v>
      </c>
      <c r="ACA6" s="1066">
        <v>42887</v>
      </c>
      <c r="ACB6" s="1067">
        <v>37.5</v>
      </c>
      <c r="ACD6" s="1066">
        <v>42917</v>
      </c>
      <c r="ACE6" s="1067">
        <v>37.419999999999995</v>
      </c>
      <c r="ACG6" s="1066">
        <v>42917</v>
      </c>
      <c r="ACH6" s="1067">
        <v>36.4</v>
      </c>
      <c r="ACJ6" s="1066">
        <v>42917</v>
      </c>
      <c r="ACK6" s="1067">
        <v>36.089999999999996</v>
      </c>
      <c r="ACM6" s="1066">
        <v>42917</v>
      </c>
      <c r="ACN6" s="1067">
        <v>37.869999999999997</v>
      </c>
      <c r="ACP6" s="1066">
        <v>42948</v>
      </c>
      <c r="ACQ6" s="1067">
        <v>38.134999999999998</v>
      </c>
      <c r="ACS6" s="1066">
        <v>42948</v>
      </c>
      <c r="ACT6" s="1067">
        <v>35.589999999999996</v>
      </c>
      <c r="ACV6" s="1096">
        <v>42948</v>
      </c>
      <c r="ACW6" s="1097">
        <v>36.65</v>
      </c>
      <c r="ACY6" s="1096">
        <v>42948</v>
      </c>
      <c r="ACZ6" s="1097">
        <v>36.875</v>
      </c>
      <c r="ADB6" s="1098">
        <v>42979</v>
      </c>
      <c r="ADC6" s="1099">
        <v>39.450000000000003</v>
      </c>
      <c r="ADE6" s="1098">
        <v>42979</v>
      </c>
      <c r="ADF6" s="1099">
        <v>42</v>
      </c>
      <c r="ADH6" s="1098">
        <v>42979</v>
      </c>
      <c r="ADI6" s="1099">
        <v>42.489999999999995</v>
      </c>
      <c r="ADK6" s="1098">
        <v>42979</v>
      </c>
      <c r="ADL6" s="1099">
        <v>44.5</v>
      </c>
      <c r="ADN6" s="1098">
        <v>42979</v>
      </c>
      <c r="ADO6" s="1099">
        <v>45.349999999999994</v>
      </c>
      <c r="ADQ6" s="1098">
        <v>43009</v>
      </c>
      <c r="ADR6" s="1099">
        <v>46.239999999999995</v>
      </c>
      <c r="ADT6" s="1098">
        <v>43009</v>
      </c>
      <c r="ADU6" s="1099">
        <v>47.15</v>
      </c>
      <c r="ADW6" s="1098">
        <v>43009</v>
      </c>
      <c r="ADX6" s="1099">
        <v>45.74499999999999</v>
      </c>
      <c r="ADZ6" s="1098">
        <v>43009</v>
      </c>
      <c r="AEA6" s="1099">
        <v>47.4</v>
      </c>
      <c r="AEC6" s="1098">
        <v>43040</v>
      </c>
      <c r="AED6" s="1099">
        <v>48.879999999999995</v>
      </c>
      <c r="AEF6" s="1098">
        <v>43040</v>
      </c>
      <c r="AEG6" s="1099">
        <v>51.05</v>
      </c>
      <c r="AEI6" s="1098">
        <v>43040</v>
      </c>
      <c r="AEJ6" s="1099">
        <v>50.949999999999996</v>
      </c>
      <c r="AEL6" s="1098">
        <v>43040</v>
      </c>
      <c r="AEM6" s="1099">
        <v>49.07</v>
      </c>
      <c r="AEO6" s="1098">
        <v>43040</v>
      </c>
      <c r="AEP6" s="1099">
        <v>49.05</v>
      </c>
      <c r="AER6" s="1098">
        <v>43070</v>
      </c>
      <c r="AES6" s="1099">
        <v>54.54</v>
      </c>
      <c r="AEU6" s="1098">
        <v>43070</v>
      </c>
      <c r="AEV6" s="1099">
        <v>55.37</v>
      </c>
      <c r="AEX6" s="1098">
        <v>43070</v>
      </c>
      <c r="AEY6" s="1099">
        <v>55.559999999999995</v>
      </c>
      <c r="AFA6" s="1098">
        <v>43070</v>
      </c>
      <c r="AFB6" s="1099">
        <v>57.199999999999996</v>
      </c>
      <c r="AFD6" s="1098">
        <v>43101</v>
      </c>
      <c r="AFE6" s="1099">
        <v>60.849999999999994</v>
      </c>
      <c r="AFG6" s="1098">
        <v>43101</v>
      </c>
      <c r="AFH6" s="1099">
        <v>71.98</v>
      </c>
      <c r="AFJ6" s="1098">
        <v>43132</v>
      </c>
      <c r="AFK6" s="1099">
        <v>56.67</v>
      </c>
      <c r="AFM6" s="1098">
        <v>43132</v>
      </c>
      <c r="AFN6" s="1099">
        <v>55.269999999999996</v>
      </c>
      <c r="AFP6" s="1098">
        <v>43132</v>
      </c>
      <c r="AFQ6" s="1099">
        <v>54.769999999999996</v>
      </c>
      <c r="AFS6" s="1098">
        <v>43132</v>
      </c>
      <c r="AFT6" s="1099">
        <v>52.5</v>
      </c>
      <c r="AFV6" s="1098">
        <v>43132</v>
      </c>
      <c r="AFW6" s="1099">
        <v>49.3</v>
      </c>
      <c r="AFY6" s="1098">
        <v>43160</v>
      </c>
      <c r="AFZ6" s="1099">
        <v>49.29</v>
      </c>
      <c r="AGB6" s="1098">
        <v>43160</v>
      </c>
      <c r="AGC6" s="1099">
        <v>52.65</v>
      </c>
      <c r="AGE6" s="1098">
        <v>43160</v>
      </c>
      <c r="AGF6" s="1099">
        <v>55.55</v>
      </c>
      <c r="AGH6" s="1098">
        <v>43160</v>
      </c>
      <c r="AGI6" s="1099">
        <v>52.5</v>
      </c>
      <c r="AGK6" s="1108">
        <v>43191</v>
      </c>
      <c r="AGL6" s="1109">
        <v>47.94</v>
      </c>
      <c r="AGN6" s="1108">
        <v>43191</v>
      </c>
      <c r="AGO6" s="1109">
        <v>51.5</v>
      </c>
      <c r="AGQ6" s="1108">
        <v>43191</v>
      </c>
      <c r="AGR6" s="1109">
        <v>48.449999999999996</v>
      </c>
      <c r="AGT6" s="1108">
        <v>43221</v>
      </c>
      <c r="AGU6" s="1109">
        <v>47.209999999999994</v>
      </c>
      <c r="AGW6" s="1108">
        <v>43221</v>
      </c>
      <c r="AGX6" s="1109">
        <v>49.36</v>
      </c>
      <c r="AGZ6" s="1108">
        <v>43221</v>
      </c>
      <c r="AHA6" s="1109">
        <v>50.089999999999996</v>
      </c>
      <c r="AHC6" s="1108">
        <v>43221</v>
      </c>
      <c r="AHD6" s="1109">
        <v>52.279999999999994</v>
      </c>
      <c r="AHF6" s="1108">
        <v>43252</v>
      </c>
      <c r="AHG6" s="1109">
        <v>53.66</v>
      </c>
      <c r="AHI6" s="1108">
        <v>43252</v>
      </c>
      <c r="AHJ6" s="1109">
        <v>53.37</v>
      </c>
      <c r="AHL6" s="1108">
        <v>43252</v>
      </c>
      <c r="AHM6" s="1109">
        <v>55.419999999999995</v>
      </c>
      <c r="AHO6" s="1108">
        <v>43252</v>
      </c>
      <c r="AHP6" s="1109">
        <v>58.79</v>
      </c>
      <c r="AHR6" s="1108">
        <v>43252</v>
      </c>
      <c r="AHS6" s="1109">
        <v>56.849999999999994</v>
      </c>
      <c r="AHU6" s="1114">
        <v>43282</v>
      </c>
      <c r="AHV6" s="1099">
        <v>57.3</v>
      </c>
      <c r="AHX6" s="1108">
        <v>43282</v>
      </c>
      <c r="AHY6" s="1109">
        <v>55.29</v>
      </c>
      <c r="AIA6" s="1108">
        <v>43282</v>
      </c>
      <c r="AIB6" s="1109">
        <v>55.5</v>
      </c>
      <c r="AID6" s="1108">
        <v>43282</v>
      </c>
      <c r="AIE6" s="1099">
        <v>53.15</v>
      </c>
      <c r="AIG6" s="1108">
        <v>43313</v>
      </c>
      <c r="AIH6" s="1099">
        <v>58.3</v>
      </c>
      <c r="AIJ6" s="1108">
        <v>43313</v>
      </c>
      <c r="AIK6" s="1099">
        <v>60.5</v>
      </c>
      <c r="AIM6" s="1108">
        <v>43313</v>
      </c>
      <c r="AIN6" s="1099">
        <v>57.79</v>
      </c>
      <c r="AIP6" s="1108">
        <v>43313</v>
      </c>
      <c r="AIQ6" s="1099">
        <v>58.669999999999995</v>
      </c>
      <c r="AIS6" s="1108">
        <v>43313</v>
      </c>
      <c r="AIT6" s="1109">
        <v>59.05</v>
      </c>
      <c r="AIV6" s="1108">
        <v>43344</v>
      </c>
      <c r="AIW6" s="1117">
        <v>60.849999999999994</v>
      </c>
      <c r="AIY6" s="1108">
        <v>43344</v>
      </c>
      <c r="AIZ6" s="1117">
        <v>63.529999999999994</v>
      </c>
      <c r="AJB6" s="1108">
        <v>43344</v>
      </c>
      <c r="AJC6" s="1117">
        <v>65.679999999999993</v>
      </c>
      <c r="AJE6" s="1108">
        <v>43344</v>
      </c>
      <c r="AJF6" s="1117">
        <v>68.7</v>
      </c>
      <c r="AJH6" s="1108">
        <v>43374</v>
      </c>
      <c r="AJI6" s="1117">
        <v>71.8</v>
      </c>
      <c r="AJJ6"/>
      <c r="AJK6" s="1108">
        <v>43374</v>
      </c>
      <c r="AJL6" s="1117">
        <v>76.59</v>
      </c>
      <c r="AJN6" s="1108">
        <v>43374</v>
      </c>
      <c r="AJO6" s="1117">
        <v>71.8</v>
      </c>
      <c r="AJQ6" s="1108">
        <v>43374</v>
      </c>
      <c r="AJR6" s="1117">
        <v>79.27</v>
      </c>
      <c r="AJT6" s="1108">
        <v>43405</v>
      </c>
      <c r="AJU6" s="1117">
        <v>78.099999999999994</v>
      </c>
    </row>
    <row r="7" spans="1:957" customFormat="1" x14ac:dyDescent="0.25">
      <c r="A7" s="26"/>
      <c r="B7" s="969">
        <f t="shared" ref="B7:B69" ca="1" si="0">OFFSET(D7,0,MATCH($B$4,$D$4:$XDF$4)-1)</f>
        <v>43435</v>
      </c>
      <c r="C7" s="152">
        <f t="shared" ref="C7:C69" ca="1" si="1">OFFSET(D7,0,MATCH($B$4,$D$4:$XDF$4))</f>
        <v>80.86999999999999</v>
      </c>
      <c r="D7" s="26"/>
      <c r="E7" s="144">
        <v>41091</v>
      </c>
      <c r="F7" s="150">
        <v>59.9</v>
      </c>
      <c r="G7" s="88"/>
      <c r="H7" s="144">
        <v>41061</v>
      </c>
      <c r="I7" s="148">
        <v>58.08</v>
      </c>
      <c r="J7" s="26"/>
      <c r="K7" s="144">
        <v>41091</v>
      </c>
      <c r="L7" s="148">
        <v>58.78</v>
      </c>
      <c r="M7" s="26"/>
      <c r="N7" s="144">
        <v>41091</v>
      </c>
      <c r="O7" s="150">
        <v>57.300000000000004</v>
      </c>
      <c r="P7" s="88"/>
      <c r="Q7" s="144">
        <v>41122</v>
      </c>
      <c r="R7" s="145">
        <v>59.47</v>
      </c>
      <c r="S7" s="26"/>
      <c r="T7" s="144">
        <v>41122</v>
      </c>
      <c r="U7" s="148">
        <v>55.64</v>
      </c>
      <c r="V7" s="26"/>
      <c r="W7" s="144">
        <v>41122</v>
      </c>
      <c r="X7" s="150">
        <v>56.2</v>
      </c>
      <c r="Y7" s="88"/>
      <c r="Z7" s="144">
        <v>41153</v>
      </c>
      <c r="AA7" s="145">
        <v>57.580000000000005</v>
      </c>
      <c r="AB7" s="26"/>
      <c r="AC7" s="144">
        <v>41153</v>
      </c>
      <c r="AD7" s="148">
        <v>56.05</v>
      </c>
      <c r="AE7" s="26"/>
      <c r="AF7" s="144">
        <v>41153</v>
      </c>
      <c r="AG7" s="150">
        <v>56.15</v>
      </c>
      <c r="AH7" s="88"/>
      <c r="AI7" s="144">
        <v>41183</v>
      </c>
      <c r="AJ7" s="145">
        <v>59.29</v>
      </c>
      <c r="AK7" s="26"/>
      <c r="AL7" s="144">
        <v>41183</v>
      </c>
      <c r="AM7" s="148">
        <v>57.3</v>
      </c>
      <c r="AN7" s="26"/>
      <c r="AO7" s="144">
        <v>41183</v>
      </c>
      <c r="AP7" s="150">
        <v>56.13</v>
      </c>
      <c r="AQ7" s="88"/>
      <c r="AR7" s="144">
        <v>41183</v>
      </c>
      <c r="AS7" s="145">
        <v>56.13</v>
      </c>
      <c r="AT7" s="26"/>
      <c r="AU7" s="144">
        <v>41214</v>
      </c>
      <c r="AV7" s="148">
        <v>65.319999999999993</v>
      </c>
      <c r="AW7" s="26"/>
      <c r="AX7" s="144">
        <v>41244</v>
      </c>
      <c r="AY7" s="150">
        <v>66.75</v>
      </c>
      <c r="AZ7" s="88"/>
      <c r="BA7" s="144">
        <v>41244</v>
      </c>
      <c r="BB7" s="145">
        <v>66.14</v>
      </c>
      <c r="BC7" s="26"/>
      <c r="BD7" s="144">
        <v>41244</v>
      </c>
      <c r="BE7" s="148">
        <v>67.33</v>
      </c>
      <c r="BF7" s="26"/>
      <c r="BG7" s="144">
        <v>41275</v>
      </c>
      <c r="BH7" s="150">
        <v>67.95</v>
      </c>
      <c r="BI7" s="88"/>
      <c r="BJ7" s="144">
        <v>41244</v>
      </c>
      <c r="BK7" s="145">
        <v>70.75</v>
      </c>
      <c r="BL7" s="26"/>
      <c r="BM7" s="144">
        <v>41244</v>
      </c>
      <c r="BN7" s="148">
        <v>69.900000000000006</v>
      </c>
      <c r="BO7" s="26"/>
      <c r="BP7" s="144">
        <v>41275</v>
      </c>
      <c r="BQ7" s="150">
        <v>68.040000000000006</v>
      </c>
      <c r="BR7" s="88"/>
      <c r="BS7" s="144">
        <v>41275</v>
      </c>
      <c r="BT7" s="145">
        <v>68.400000000000006</v>
      </c>
      <c r="BU7" s="26"/>
      <c r="BV7" s="144">
        <v>41306</v>
      </c>
      <c r="BW7" s="148">
        <v>69.849999999999994</v>
      </c>
      <c r="BX7" s="26"/>
      <c r="BY7" s="144">
        <v>41306</v>
      </c>
      <c r="BZ7" s="150">
        <v>71.2</v>
      </c>
      <c r="CA7" s="88"/>
      <c r="CB7" s="144">
        <v>41306</v>
      </c>
      <c r="CC7" s="145">
        <v>68.900000000000006</v>
      </c>
      <c r="CD7" s="26"/>
      <c r="CE7" s="144">
        <v>41306</v>
      </c>
      <c r="CF7" s="148">
        <v>68.790000000000006</v>
      </c>
      <c r="CG7" s="26"/>
      <c r="CH7" s="144">
        <v>41334</v>
      </c>
      <c r="CI7" s="150">
        <v>64.7</v>
      </c>
      <c r="CJ7" s="88"/>
      <c r="CK7" s="144">
        <v>41334</v>
      </c>
      <c r="CL7" s="145">
        <v>66.69</v>
      </c>
      <c r="CM7" s="26"/>
      <c r="CN7" s="144">
        <v>41334</v>
      </c>
      <c r="CO7" s="148">
        <v>65.599999999999994</v>
      </c>
      <c r="CP7" s="26"/>
      <c r="CQ7" s="144">
        <v>41334</v>
      </c>
      <c r="CR7" s="150">
        <v>65.900000000000006</v>
      </c>
      <c r="CS7" s="88"/>
      <c r="CT7" s="144">
        <v>41334</v>
      </c>
      <c r="CU7" s="145">
        <v>67.150000000000006</v>
      </c>
      <c r="CV7" s="26"/>
      <c r="CW7" s="144">
        <v>41365</v>
      </c>
      <c r="CX7" s="148">
        <v>66.73</v>
      </c>
      <c r="CY7" s="292"/>
      <c r="CZ7" s="144">
        <v>41365</v>
      </c>
      <c r="DA7" s="148">
        <v>66.5</v>
      </c>
      <c r="DB7" s="295"/>
      <c r="DC7" s="144">
        <v>41365</v>
      </c>
      <c r="DD7" s="148">
        <v>66.8</v>
      </c>
      <c r="DE7" s="303"/>
      <c r="DF7" s="144">
        <v>41365</v>
      </c>
      <c r="DG7" s="148">
        <v>67.95</v>
      </c>
      <c r="DH7" s="303"/>
      <c r="DI7" s="144">
        <v>41426</v>
      </c>
      <c r="DJ7" s="148">
        <v>67.25</v>
      </c>
      <c r="DK7" s="295"/>
      <c r="DL7" s="144">
        <v>41395</v>
      </c>
      <c r="DM7" s="148">
        <v>68.650000000000006</v>
      </c>
      <c r="DN7" s="303"/>
      <c r="DO7" s="144">
        <v>41395</v>
      </c>
      <c r="DP7" s="148">
        <v>68.099999999999994</v>
      </c>
      <c r="DQ7" s="303"/>
      <c r="DR7" s="144">
        <v>41426</v>
      </c>
      <c r="DS7" s="148">
        <v>68.849999999999994</v>
      </c>
      <c r="DT7" s="295"/>
      <c r="DU7" s="144">
        <v>41426</v>
      </c>
      <c r="DV7" s="148">
        <v>66.5</v>
      </c>
      <c r="DW7" s="303"/>
      <c r="DX7" s="144">
        <v>41426</v>
      </c>
      <c r="DY7" s="148">
        <v>68.599999999999994</v>
      </c>
      <c r="DZ7" s="303"/>
      <c r="EA7" s="144">
        <v>41456</v>
      </c>
      <c r="EB7" s="148">
        <v>68.599999999999994</v>
      </c>
      <c r="EC7" s="295"/>
      <c r="ED7" s="144">
        <v>41456</v>
      </c>
      <c r="EE7" s="148">
        <v>66.400000000000006</v>
      </c>
      <c r="EF7" s="303"/>
      <c r="EG7" s="144">
        <v>41456</v>
      </c>
      <c r="EH7" s="148">
        <v>66.099999999999994</v>
      </c>
      <c r="EI7" s="303"/>
      <c r="EJ7" s="144">
        <v>41487</v>
      </c>
      <c r="EK7" s="148">
        <v>67.150000000000006</v>
      </c>
      <c r="EL7" s="295"/>
      <c r="EM7" s="144">
        <v>41456</v>
      </c>
      <c r="EN7" s="148">
        <v>65.47</v>
      </c>
      <c r="EO7" s="303"/>
      <c r="EP7" s="144">
        <v>41487</v>
      </c>
      <c r="EQ7" s="148">
        <v>68.150000000000006</v>
      </c>
      <c r="ER7" s="303"/>
      <c r="ES7" s="144">
        <v>41487</v>
      </c>
      <c r="ET7" s="148">
        <v>67.5</v>
      </c>
      <c r="EV7" s="144">
        <v>41518</v>
      </c>
      <c r="EW7" s="148">
        <v>66</v>
      </c>
      <c r="EY7" s="144">
        <v>41518</v>
      </c>
      <c r="EZ7" s="148">
        <v>65.599999999999994</v>
      </c>
      <c r="FB7" s="144">
        <v>41518</v>
      </c>
      <c r="FC7" s="148">
        <v>66.78</v>
      </c>
      <c r="FE7" s="144">
        <v>41518</v>
      </c>
      <c r="FF7" s="148">
        <v>65.849999999999994</v>
      </c>
      <c r="FH7" s="144">
        <v>41548</v>
      </c>
      <c r="FI7" s="148">
        <v>69.25</v>
      </c>
      <c r="FK7" s="144">
        <v>41548</v>
      </c>
      <c r="FL7" s="148">
        <v>68.75</v>
      </c>
      <c r="FN7" s="144">
        <v>41548</v>
      </c>
      <c r="FO7" s="148">
        <v>68.400000000000006</v>
      </c>
      <c r="FQ7" s="144">
        <v>41548</v>
      </c>
      <c r="FR7" s="148">
        <v>68.5</v>
      </c>
      <c r="FT7" s="144">
        <v>41518</v>
      </c>
      <c r="FU7" s="148">
        <v>67.349999999999994</v>
      </c>
      <c r="FW7" s="144">
        <v>41548</v>
      </c>
      <c r="FX7" s="148">
        <v>68.45</v>
      </c>
      <c r="FZ7" s="144">
        <v>41548</v>
      </c>
      <c r="GA7" s="148">
        <v>67.28</v>
      </c>
      <c r="GC7" s="144">
        <v>41579</v>
      </c>
      <c r="GD7" s="148">
        <v>70.600000000000009</v>
      </c>
      <c r="GF7" s="144">
        <v>41548</v>
      </c>
      <c r="GG7" s="148">
        <v>66.69</v>
      </c>
      <c r="GI7" s="144">
        <v>41579</v>
      </c>
      <c r="GJ7" s="148">
        <v>70.489999999999995</v>
      </c>
      <c r="GL7" s="144">
        <v>41579</v>
      </c>
      <c r="GM7" s="148">
        <v>70.95</v>
      </c>
      <c r="GO7" s="144">
        <v>41579</v>
      </c>
      <c r="GP7" s="148">
        <v>69.807749999999999</v>
      </c>
      <c r="GR7" s="144">
        <v>41579</v>
      </c>
      <c r="GS7" s="148">
        <v>69.349999999999994</v>
      </c>
      <c r="GU7" s="144">
        <v>41609</v>
      </c>
      <c r="GV7" s="148">
        <v>71.400000000000006</v>
      </c>
      <c r="GX7" s="144">
        <v>41609</v>
      </c>
      <c r="GY7" s="148">
        <v>72.209999999999994</v>
      </c>
      <c r="HA7" s="144">
        <v>41609</v>
      </c>
      <c r="HB7" s="148">
        <v>72.69</v>
      </c>
      <c r="HD7" s="144">
        <v>41609</v>
      </c>
      <c r="HE7" s="148">
        <v>72.48</v>
      </c>
      <c r="HG7" s="144">
        <v>41609</v>
      </c>
      <c r="HH7" s="148">
        <v>73.239999999999995</v>
      </c>
      <c r="HJ7" s="144">
        <v>41640</v>
      </c>
      <c r="HK7" s="148">
        <v>73.599999999999994</v>
      </c>
      <c r="HM7" s="144">
        <v>41640</v>
      </c>
      <c r="HN7" s="148">
        <v>74.05</v>
      </c>
      <c r="HP7" s="144">
        <v>41640</v>
      </c>
      <c r="HQ7" s="148">
        <v>74.650000000000006</v>
      </c>
      <c r="HS7" s="144">
        <v>41640</v>
      </c>
      <c r="HT7" s="148">
        <v>73.03</v>
      </c>
      <c r="HV7" s="144">
        <v>41640</v>
      </c>
      <c r="HW7" s="148">
        <v>74.7</v>
      </c>
      <c r="HY7" s="144">
        <v>41640</v>
      </c>
      <c r="HZ7" s="148">
        <v>72.849999999999994</v>
      </c>
      <c r="IB7" s="144">
        <v>41699</v>
      </c>
      <c r="IC7" s="148">
        <v>68.790000000000006</v>
      </c>
      <c r="IE7" s="144">
        <v>41699</v>
      </c>
      <c r="IF7" s="148">
        <v>68.5</v>
      </c>
      <c r="IH7" s="144">
        <v>41699</v>
      </c>
      <c r="II7" s="148">
        <v>66.94</v>
      </c>
      <c r="IK7" s="144">
        <v>41699</v>
      </c>
      <c r="IL7" s="148">
        <v>64.650000000000006</v>
      </c>
      <c r="IN7" s="144">
        <v>41730</v>
      </c>
      <c r="IO7" s="148">
        <v>62.04</v>
      </c>
      <c r="IQ7" s="144">
        <v>41730</v>
      </c>
      <c r="IR7" s="148">
        <v>62.45</v>
      </c>
      <c r="IT7" s="144">
        <v>41730</v>
      </c>
      <c r="IU7" s="148">
        <v>60.19</v>
      </c>
      <c r="IW7" s="144">
        <v>41730</v>
      </c>
      <c r="IX7" s="148">
        <v>58.55</v>
      </c>
      <c r="IZ7" s="144">
        <v>41760</v>
      </c>
      <c r="JA7" s="148">
        <v>62.75</v>
      </c>
      <c r="JC7" s="144">
        <v>41760</v>
      </c>
      <c r="JD7" s="148">
        <v>59.63</v>
      </c>
      <c r="JF7" s="144">
        <v>41760</v>
      </c>
      <c r="JG7" s="148">
        <v>58.84</v>
      </c>
      <c r="JI7" s="144">
        <v>41760</v>
      </c>
      <c r="JJ7" s="148">
        <v>55.46</v>
      </c>
      <c r="JL7" s="144">
        <v>41791</v>
      </c>
      <c r="JM7" s="148">
        <v>52.61</v>
      </c>
      <c r="JO7" s="144">
        <v>41791</v>
      </c>
      <c r="JP7" s="148">
        <v>54.05</v>
      </c>
      <c r="JR7" s="144">
        <v>41791</v>
      </c>
      <c r="JS7" s="148">
        <v>54.19</v>
      </c>
      <c r="JU7" s="969">
        <v>41791</v>
      </c>
      <c r="JV7" s="970">
        <v>55.19</v>
      </c>
      <c r="JX7" s="969">
        <v>41791</v>
      </c>
      <c r="JY7" s="970">
        <v>49.3</v>
      </c>
      <c r="KA7" s="969">
        <v>41821</v>
      </c>
      <c r="KB7" s="970">
        <v>48.94</v>
      </c>
      <c r="KD7" s="969">
        <v>41821</v>
      </c>
      <c r="KE7" s="970">
        <v>62.45</v>
      </c>
      <c r="KG7" s="969">
        <v>41821</v>
      </c>
      <c r="KH7" s="970">
        <v>48.22</v>
      </c>
      <c r="KJ7" s="969">
        <v>41821</v>
      </c>
      <c r="KK7" s="970">
        <v>46.94</v>
      </c>
      <c r="KM7" s="969">
        <v>41852</v>
      </c>
      <c r="KN7" s="970">
        <v>45.2</v>
      </c>
      <c r="KP7" s="969">
        <v>41852</v>
      </c>
      <c r="KQ7" s="970">
        <v>44.2</v>
      </c>
      <c r="KS7" s="969">
        <v>41852</v>
      </c>
      <c r="KT7" s="970">
        <v>44.1</v>
      </c>
      <c r="KV7" s="969">
        <v>41852</v>
      </c>
      <c r="KW7" s="970">
        <v>42.33</v>
      </c>
      <c r="KY7" s="969">
        <v>41883</v>
      </c>
      <c r="KZ7" s="970">
        <v>42.15</v>
      </c>
      <c r="LB7" s="969">
        <v>41883</v>
      </c>
      <c r="LC7" s="970">
        <v>39</v>
      </c>
      <c r="LE7" s="969">
        <v>41883</v>
      </c>
      <c r="LF7" s="970">
        <v>39.700000000000003</v>
      </c>
      <c r="LH7" s="969">
        <v>41883</v>
      </c>
      <c r="LI7" s="970">
        <v>40.18</v>
      </c>
      <c r="LK7" s="969">
        <v>41883</v>
      </c>
      <c r="LL7" s="970">
        <v>42.49</v>
      </c>
      <c r="LN7" s="969">
        <v>41913</v>
      </c>
      <c r="LO7" s="970">
        <v>49</v>
      </c>
      <c r="LQ7" s="969">
        <v>41944</v>
      </c>
      <c r="LR7" s="970">
        <v>61.4</v>
      </c>
      <c r="LT7" s="969">
        <v>41944</v>
      </c>
      <c r="LU7" s="970">
        <v>60.25</v>
      </c>
      <c r="LW7" s="969">
        <v>41944</v>
      </c>
      <c r="LX7" s="970">
        <v>61.45</v>
      </c>
      <c r="LZ7" s="969">
        <v>41944</v>
      </c>
      <c r="MA7" s="970">
        <v>58.48</v>
      </c>
      <c r="MC7" s="969">
        <v>41974</v>
      </c>
      <c r="MD7" s="970">
        <v>60.94</v>
      </c>
      <c r="MF7" s="969">
        <v>41974</v>
      </c>
      <c r="MG7" s="970">
        <v>59.41</v>
      </c>
      <c r="MI7" s="969">
        <v>41974</v>
      </c>
      <c r="MJ7" s="970">
        <v>58.5</v>
      </c>
      <c r="ML7" s="969">
        <v>41974</v>
      </c>
      <c r="MM7" s="970">
        <v>57.45</v>
      </c>
      <c r="MO7" s="969">
        <v>41974</v>
      </c>
      <c r="MP7" s="970">
        <v>57.25</v>
      </c>
      <c r="MR7" s="969">
        <v>42005</v>
      </c>
      <c r="MS7" s="970">
        <v>57.2</v>
      </c>
      <c r="MU7" s="969">
        <v>42005</v>
      </c>
      <c r="MV7" s="970">
        <v>57.63</v>
      </c>
      <c r="MX7" s="969">
        <v>42005</v>
      </c>
      <c r="MY7" s="970">
        <v>57.5</v>
      </c>
      <c r="NA7" s="969">
        <v>42005</v>
      </c>
      <c r="NB7" s="970">
        <v>60.4</v>
      </c>
      <c r="ND7" s="969">
        <v>42036</v>
      </c>
      <c r="NE7" s="970">
        <v>59.08</v>
      </c>
      <c r="NG7" s="969">
        <v>42036</v>
      </c>
      <c r="NH7" s="970">
        <v>56.15</v>
      </c>
      <c r="NJ7" s="969">
        <v>42036</v>
      </c>
      <c r="NK7" s="970">
        <v>55.55</v>
      </c>
      <c r="NM7" s="969">
        <v>42036</v>
      </c>
      <c r="NN7" s="970">
        <v>55</v>
      </c>
      <c r="NP7" s="969">
        <v>42036</v>
      </c>
      <c r="NQ7" s="970">
        <v>52.3</v>
      </c>
      <c r="NS7" s="969">
        <v>42064</v>
      </c>
      <c r="NT7" s="970">
        <v>48.3</v>
      </c>
      <c r="NV7" s="969">
        <v>42064</v>
      </c>
      <c r="NW7" s="970">
        <v>48.39</v>
      </c>
      <c r="NY7" s="969">
        <v>42064</v>
      </c>
      <c r="NZ7" s="970">
        <v>45.39</v>
      </c>
      <c r="OB7" s="969">
        <v>42064</v>
      </c>
      <c r="OC7" s="970">
        <v>46.17</v>
      </c>
      <c r="OE7" s="969">
        <v>42095</v>
      </c>
      <c r="OF7" s="970">
        <v>46.5</v>
      </c>
      <c r="OH7" s="969">
        <v>42095</v>
      </c>
      <c r="OI7" s="970">
        <v>52.18</v>
      </c>
      <c r="OK7" s="969">
        <v>42095</v>
      </c>
      <c r="OL7" s="970">
        <v>54.35</v>
      </c>
      <c r="ON7" s="969">
        <v>42095</v>
      </c>
      <c r="OO7" s="970">
        <v>50.75</v>
      </c>
      <c r="OQ7" s="969">
        <v>42095</v>
      </c>
      <c r="OR7" s="970">
        <v>49.75</v>
      </c>
      <c r="OT7" s="969">
        <v>42125</v>
      </c>
      <c r="OU7" s="970">
        <v>47.54</v>
      </c>
      <c r="OW7" s="969">
        <v>42125</v>
      </c>
      <c r="OX7" s="970">
        <v>45.5</v>
      </c>
      <c r="OZ7" s="969">
        <v>42125</v>
      </c>
      <c r="PA7" s="970">
        <v>45.6</v>
      </c>
      <c r="PC7" s="969">
        <v>42125</v>
      </c>
      <c r="PD7" s="970">
        <v>46.25</v>
      </c>
      <c r="PF7" s="969">
        <v>42125</v>
      </c>
      <c r="PG7" s="970">
        <v>47.64</v>
      </c>
      <c r="PI7" s="969">
        <v>42156</v>
      </c>
      <c r="PJ7" s="970">
        <v>46</v>
      </c>
      <c r="PL7" s="969">
        <v>42156</v>
      </c>
      <c r="PM7" s="970">
        <v>46.63</v>
      </c>
      <c r="PO7" s="969">
        <v>42156</v>
      </c>
      <c r="PP7" s="970">
        <v>44.6</v>
      </c>
      <c r="PR7" s="969">
        <v>42156</v>
      </c>
      <c r="PS7" s="970">
        <v>43.55</v>
      </c>
      <c r="PU7" s="969">
        <v>42186</v>
      </c>
      <c r="PV7" s="970">
        <v>43.55</v>
      </c>
      <c r="PX7" s="969">
        <v>42186</v>
      </c>
      <c r="PY7" s="1025">
        <v>44.54</v>
      </c>
      <c r="QA7" s="1026">
        <v>42186</v>
      </c>
      <c r="QB7" s="1025">
        <v>43.09</v>
      </c>
      <c r="QD7" s="1028">
        <v>42186</v>
      </c>
      <c r="QE7" s="1027">
        <v>42.85</v>
      </c>
      <c r="QG7" s="1028">
        <v>42217</v>
      </c>
      <c r="QH7" s="1027">
        <v>43.47</v>
      </c>
      <c r="QJ7" s="1028">
        <v>42217</v>
      </c>
      <c r="QK7" s="1027">
        <v>44.82</v>
      </c>
      <c r="QM7" s="1028">
        <v>42217</v>
      </c>
      <c r="QN7" s="1027">
        <v>43.88</v>
      </c>
      <c r="QP7" s="1028">
        <v>42217</v>
      </c>
      <c r="QQ7" s="1027">
        <v>44.88</v>
      </c>
      <c r="QS7" s="1028">
        <v>42217</v>
      </c>
      <c r="QT7" s="1027">
        <v>43.43</v>
      </c>
      <c r="QV7" s="1028">
        <v>42248</v>
      </c>
      <c r="QW7" s="1027">
        <v>44.33</v>
      </c>
      <c r="QY7" s="1028">
        <v>42248</v>
      </c>
      <c r="QZ7" s="1027">
        <v>45.1</v>
      </c>
      <c r="RB7" s="1028">
        <v>42248</v>
      </c>
      <c r="RC7" s="1027">
        <v>44.55</v>
      </c>
      <c r="RE7" s="1028">
        <v>42248</v>
      </c>
      <c r="RF7" s="1027">
        <v>43.88</v>
      </c>
      <c r="RH7" s="1028">
        <v>42278</v>
      </c>
      <c r="RI7" s="1027">
        <v>44.23</v>
      </c>
      <c r="RK7" s="1028">
        <v>42278</v>
      </c>
      <c r="RL7" s="1027">
        <v>43.73</v>
      </c>
      <c r="RN7" s="1028">
        <v>42278</v>
      </c>
      <c r="RO7" s="1027">
        <v>41.88</v>
      </c>
      <c r="RQ7" s="1028">
        <v>42278</v>
      </c>
      <c r="RR7" s="1027">
        <v>41.44</v>
      </c>
      <c r="RT7" s="1028">
        <v>42309</v>
      </c>
      <c r="RU7" s="1029">
        <v>45.85</v>
      </c>
      <c r="RW7" s="1028">
        <v>42309</v>
      </c>
      <c r="RX7" s="1029">
        <v>44.85</v>
      </c>
      <c r="RZ7" s="1028">
        <v>42309</v>
      </c>
      <c r="SA7" s="1029">
        <v>44.65</v>
      </c>
      <c r="SC7" s="1028">
        <v>42309</v>
      </c>
      <c r="SD7" s="1029">
        <v>43.56</v>
      </c>
      <c r="SF7" s="1028">
        <v>42309</v>
      </c>
      <c r="SG7" s="1029">
        <v>43.38</v>
      </c>
      <c r="SI7" s="1028">
        <v>42339</v>
      </c>
      <c r="SJ7" s="1029">
        <v>43.71</v>
      </c>
      <c r="SL7" s="1028">
        <v>42339</v>
      </c>
      <c r="SM7" s="1029">
        <v>43.65</v>
      </c>
      <c r="SO7" s="1028">
        <v>42339</v>
      </c>
      <c r="SP7" s="1029">
        <v>43.04</v>
      </c>
      <c r="SR7" s="1028">
        <v>42339</v>
      </c>
      <c r="SS7" s="1029">
        <v>41.71</v>
      </c>
      <c r="SU7" s="1028">
        <v>42370</v>
      </c>
      <c r="SV7" s="1029">
        <v>40.85</v>
      </c>
      <c r="SX7" s="1028">
        <v>42370</v>
      </c>
      <c r="SY7" s="1029">
        <v>40.28</v>
      </c>
      <c r="TA7" s="1028">
        <v>42370</v>
      </c>
      <c r="TB7" s="1029">
        <v>38.479999999999997</v>
      </c>
      <c r="TD7" s="1028">
        <v>42370</v>
      </c>
      <c r="TE7" s="1029">
        <v>38.449999999999996</v>
      </c>
      <c r="TG7" s="1028">
        <v>42401</v>
      </c>
      <c r="TH7" s="1029">
        <v>39.809999999999995</v>
      </c>
      <c r="TJ7" s="1028">
        <v>42401</v>
      </c>
      <c r="TK7" s="1029">
        <v>38.5</v>
      </c>
      <c r="TM7" s="1028">
        <v>42401</v>
      </c>
      <c r="TN7" s="1029">
        <v>36.93</v>
      </c>
      <c r="TP7" s="1028">
        <v>42401</v>
      </c>
      <c r="TQ7" s="1029">
        <v>35.15</v>
      </c>
      <c r="TS7" s="1028">
        <v>42430</v>
      </c>
      <c r="TT7" s="1029">
        <v>33.93</v>
      </c>
      <c r="TV7" s="1028">
        <v>42430</v>
      </c>
      <c r="TW7" s="1029">
        <v>32.869999999999997</v>
      </c>
      <c r="TY7" s="1028">
        <v>42430</v>
      </c>
      <c r="TZ7" s="1029">
        <v>31.880000000000003</v>
      </c>
      <c r="UB7" s="1028">
        <v>42430</v>
      </c>
      <c r="UC7" s="1029">
        <v>29.650000000000002</v>
      </c>
      <c r="UE7" s="1028">
        <v>42461</v>
      </c>
      <c r="UF7" s="1029">
        <v>29.85</v>
      </c>
      <c r="UH7" s="1028">
        <v>42461</v>
      </c>
      <c r="UI7" s="1029">
        <v>29.73</v>
      </c>
      <c r="UK7" s="1028">
        <v>42461</v>
      </c>
      <c r="UL7" s="1029">
        <v>29.09</v>
      </c>
      <c r="UN7" s="1028">
        <v>42461</v>
      </c>
      <c r="UO7" s="1029">
        <v>30.240000000000002</v>
      </c>
      <c r="UQ7" s="1028">
        <v>42491</v>
      </c>
      <c r="UR7" s="1029">
        <v>29.14</v>
      </c>
      <c r="UT7" s="1028">
        <v>42491</v>
      </c>
      <c r="UU7" s="1029">
        <v>27.98</v>
      </c>
      <c r="UW7" s="1028">
        <v>42491</v>
      </c>
      <c r="UX7" s="1029">
        <v>27.94</v>
      </c>
      <c r="UZ7" s="1028">
        <v>42491</v>
      </c>
      <c r="VA7" s="1029">
        <v>28.25</v>
      </c>
      <c r="VC7" s="1028">
        <v>42491</v>
      </c>
      <c r="VD7" s="1029">
        <v>28.59</v>
      </c>
      <c r="VF7" s="1028">
        <v>42522</v>
      </c>
      <c r="VG7" s="1029">
        <v>26.3</v>
      </c>
      <c r="VI7" s="1028">
        <v>42522</v>
      </c>
      <c r="VJ7" s="1029">
        <v>26.6</v>
      </c>
      <c r="VL7" s="1028">
        <v>42522</v>
      </c>
      <c r="VM7" s="1029">
        <v>26.53</v>
      </c>
      <c r="VO7" s="1028">
        <v>42522</v>
      </c>
      <c r="VP7" s="1029">
        <v>32.729999999999997</v>
      </c>
      <c r="VR7" s="1028">
        <v>42552</v>
      </c>
      <c r="VS7" s="1029">
        <v>28.57</v>
      </c>
      <c r="VU7" s="1028">
        <v>42552</v>
      </c>
      <c r="VV7" s="1029">
        <v>30.39</v>
      </c>
      <c r="VX7" s="1028">
        <v>42552</v>
      </c>
      <c r="VY7" s="1029">
        <v>30.95</v>
      </c>
      <c r="WA7" s="1028">
        <v>42552</v>
      </c>
      <c r="WB7" s="1029">
        <v>30.12</v>
      </c>
      <c r="WD7" s="1028">
        <v>42552</v>
      </c>
      <c r="WE7" s="1029">
        <v>32.6</v>
      </c>
      <c r="WG7" s="1028">
        <v>42583</v>
      </c>
      <c r="WH7" s="1029">
        <v>34.799999999999997</v>
      </c>
      <c r="WJ7" s="1028">
        <v>42583</v>
      </c>
      <c r="WK7" s="1029">
        <v>33.25</v>
      </c>
      <c r="WM7" s="1028">
        <v>42583</v>
      </c>
      <c r="WN7" s="1029">
        <v>36.119999999999997</v>
      </c>
      <c r="WP7" s="1028">
        <v>42583</v>
      </c>
      <c r="WQ7" s="1029">
        <v>35.549999999999997</v>
      </c>
      <c r="WS7" s="1028">
        <v>42614</v>
      </c>
      <c r="WT7" s="1029">
        <v>38.049999999999997</v>
      </c>
      <c r="WV7" s="1028">
        <v>42614</v>
      </c>
      <c r="WW7" s="1029">
        <v>38</v>
      </c>
      <c r="WY7" s="1028">
        <v>42614</v>
      </c>
      <c r="WZ7" s="1029">
        <v>36.449999999999996</v>
      </c>
      <c r="XB7" s="1028">
        <v>42614</v>
      </c>
      <c r="XC7" s="1029">
        <v>38.51</v>
      </c>
      <c r="XE7" s="1028">
        <v>42644</v>
      </c>
      <c r="XF7" s="1029">
        <v>38.049999999999997</v>
      </c>
      <c r="XH7" s="1028">
        <v>42644</v>
      </c>
      <c r="XI7" s="1029">
        <v>36.224999999999994</v>
      </c>
      <c r="XK7" s="1028">
        <v>42644</v>
      </c>
      <c r="XL7" s="1029">
        <v>35.67</v>
      </c>
      <c r="XN7" s="1028">
        <v>42644</v>
      </c>
      <c r="XO7" s="1029">
        <v>35</v>
      </c>
      <c r="XQ7" s="1028">
        <v>42644</v>
      </c>
      <c r="XR7" s="1029">
        <v>33.76</v>
      </c>
      <c r="XT7" s="1028">
        <v>42675</v>
      </c>
      <c r="XU7" s="1029">
        <v>39.17</v>
      </c>
      <c r="XW7" s="1028">
        <v>42675</v>
      </c>
      <c r="XX7" s="1029">
        <v>38.020000000000003</v>
      </c>
      <c r="XZ7" s="1028">
        <v>42675</v>
      </c>
      <c r="YA7" s="1029">
        <v>39.799999999999997</v>
      </c>
      <c r="YC7" s="1028">
        <v>42675</v>
      </c>
      <c r="YD7" s="1029">
        <v>41.85</v>
      </c>
      <c r="YF7" s="1028">
        <v>42705</v>
      </c>
      <c r="YG7" s="1029">
        <v>45.699999999999996</v>
      </c>
      <c r="YI7" s="1028">
        <v>42705</v>
      </c>
      <c r="YJ7" s="1029">
        <v>48.49</v>
      </c>
      <c r="YL7" s="1028">
        <v>42705</v>
      </c>
      <c r="YM7" s="1029">
        <v>46.3</v>
      </c>
      <c r="YO7" s="1028">
        <v>42705</v>
      </c>
      <c r="YP7" s="1029">
        <v>48.71</v>
      </c>
      <c r="YR7" s="1028">
        <v>42705</v>
      </c>
      <c r="YS7" s="1029">
        <v>46.89</v>
      </c>
      <c r="YU7" s="1028">
        <v>42736</v>
      </c>
      <c r="YV7" s="1029">
        <v>53.8</v>
      </c>
      <c r="YX7" s="1028">
        <v>42736</v>
      </c>
      <c r="YY7" s="1029">
        <v>51.54</v>
      </c>
      <c r="ZA7" s="1028">
        <v>42736</v>
      </c>
      <c r="ZB7" s="1029">
        <v>51</v>
      </c>
      <c r="ZD7" s="1028">
        <v>42736</v>
      </c>
      <c r="ZE7" s="1029">
        <v>49.42</v>
      </c>
      <c r="ZG7" s="1028">
        <v>42736</v>
      </c>
      <c r="ZH7" s="1029">
        <v>49.89</v>
      </c>
      <c r="ZJ7" s="1028">
        <v>42767</v>
      </c>
      <c r="ZK7" s="1029">
        <v>45.72</v>
      </c>
      <c r="ZM7" s="1028">
        <v>42767</v>
      </c>
      <c r="ZN7" s="1029">
        <v>45.739999999999995</v>
      </c>
      <c r="ZP7" s="1028">
        <v>42767</v>
      </c>
      <c r="ZQ7" s="1029">
        <v>45.72</v>
      </c>
      <c r="ZS7" s="1028">
        <v>42795</v>
      </c>
      <c r="ZT7" s="1029">
        <v>50.86</v>
      </c>
      <c r="ZV7" s="1028">
        <v>42795</v>
      </c>
      <c r="ZW7" s="1029">
        <v>54.099999999999994</v>
      </c>
      <c r="ZY7" s="1028">
        <v>42795</v>
      </c>
      <c r="ZZ7" s="1029">
        <v>53.06</v>
      </c>
      <c r="AAB7" s="1028">
        <v>42795</v>
      </c>
      <c r="AAC7" s="1029">
        <v>55.32</v>
      </c>
      <c r="AAE7" s="1028">
        <v>42795</v>
      </c>
      <c r="AAF7" s="1029">
        <v>56.05</v>
      </c>
      <c r="AAH7" s="1028">
        <v>42795</v>
      </c>
      <c r="AAI7" s="1029">
        <v>50.79</v>
      </c>
      <c r="AAK7" s="1028">
        <v>42826</v>
      </c>
      <c r="AAL7" s="1029">
        <v>48.58</v>
      </c>
      <c r="AAN7" s="1028">
        <v>42795</v>
      </c>
      <c r="AAO7" s="1029">
        <v>47.739999999999995</v>
      </c>
      <c r="AAQ7" s="1028">
        <v>42826</v>
      </c>
      <c r="AAR7" s="1029">
        <v>46.03</v>
      </c>
      <c r="AAT7" s="1028">
        <v>42856</v>
      </c>
      <c r="AAU7" s="1029">
        <v>43.4</v>
      </c>
      <c r="AAW7" s="1028">
        <v>42856</v>
      </c>
      <c r="AAX7" s="1029">
        <v>42.089999999999996</v>
      </c>
      <c r="AAZ7" s="1028">
        <v>42856</v>
      </c>
      <c r="ABA7" s="1029">
        <v>41.64</v>
      </c>
      <c r="ABC7" s="1028">
        <v>42856</v>
      </c>
      <c r="ABD7" s="1029">
        <v>39.189293718634936</v>
      </c>
      <c r="ABF7" s="1028">
        <v>42887</v>
      </c>
      <c r="ABG7" s="1029">
        <v>40.799999999999997</v>
      </c>
      <c r="ABI7" s="1028">
        <v>42887</v>
      </c>
      <c r="ABJ7" s="1029">
        <v>38.25</v>
      </c>
      <c r="ABL7" s="1028">
        <v>42887</v>
      </c>
      <c r="ABM7" s="1029">
        <v>38.229999999999997</v>
      </c>
      <c r="ABO7" s="1028">
        <v>42887</v>
      </c>
      <c r="ABP7" s="1029">
        <v>38.659999999999997</v>
      </c>
      <c r="ABR7" s="1066">
        <v>42917</v>
      </c>
      <c r="ABS7" s="1067">
        <v>40.57</v>
      </c>
      <c r="ABU7" s="1066">
        <v>42917</v>
      </c>
      <c r="ABV7" s="1067">
        <v>37.739999999999995</v>
      </c>
      <c r="ABX7" s="1066">
        <v>42917</v>
      </c>
      <c r="ABY7" s="1067">
        <v>38.15</v>
      </c>
      <c r="ACA7" s="1066">
        <v>42917</v>
      </c>
      <c r="ACB7" s="1067">
        <v>38.5</v>
      </c>
      <c r="ACD7" s="1066">
        <v>42948</v>
      </c>
      <c r="ACE7" s="1067">
        <v>38.549999999999997</v>
      </c>
      <c r="ACG7" s="1066">
        <v>42948</v>
      </c>
      <c r="ACH7" s="1067">
        <v>37.629999999999995</v>
      </c>
      <c r="ACJ7" s="1066">
        <v>42948</v>
      </c>
      <c r="ACK7" s="1067">
        <v>37.269999999999996</v>
      </c>
      <c r="ACM7" s="1066">
        <v>42948</v>
      </c>
      <c r="ACN7" s="1067">
        <v>38.270000000000003</v>
      </c>
      <c r="ACP7" s="1066">
        <v>42979</v>
      </c>
      <c r="ACQ7" s="1067">
        <v>39.569999999999993</v>
      </c>
      <c r="ACS7" s="1066">
        <v>42979</v>
      </c>
      <c r="ACT7" s="1067">
        <v>37.29</v>
      </c>
      <c r="ACV7" s="1096">
        <v>42979</v>
      </c>
      <c r="ACW7" s="1097">
        <v>38</v>
      </c>
      <c r="ACY7" s="1096">
        <v>42979</v>
      </c>
      <c r="ACZ7" s="1097">
        <v>37.664999999999992</v>
      </c>
      <c r="ADB7" s="1098">
        <v>43009</v>
      </c>
      <c r="ADC7" s="1099">
        <v>40.4</v>
      </c>
      <c r="ADE7" s="1098">
        <v>43009</v>
      </c>
      <c r="ADF7" s="1099">
        <v>42.66</v>
      </c>
      <c r="ADH7" s="1098">
        <v>43009</v>
      </c>
      <c r="ADI7" s="1099">
        <v>43.199999999999996</v>
      </c>
      <c r="ADK7" s="1098">
        <v>43009</v>
      </c>
      <c r="ADL7" s="1099">
        <v>44.75</v>
      </c>
      <c r="ADN7" s="1098">
        <v>43009</v>
      </c>
      <c r="ADO7" s="1099">
        <v>45.4</v>
      </c>
      <c r="ADQ7" s="1098">
        <v>43040</v>
      </c>
      <c r="ADR7" s="1099">
        <v>49.16</v>
      </c>
      <c r="ADT7" s="1098">
        <v>43040</v>
      </c>
      <c r="ADU7" s="1099">
        <v>50.769999999999996</v>
      </c>
      <c r="ADW7" s="1098">
        <v>43040</v>
      </c>
      <c r="ADX7" s="1099">
        <v>48.704999999999998</v>
      </c>
      <c r="ADZ7" s="1098">
        <v>43040</v>
      </c>
      <c r="AEA7" s="1099">
        <v>49.98</v>
      </c>
      <c r="AEC7" s="1098">
        <v>43070</v>
      </c>
      <c r="AED7" s="1099">
        <v>51</v>
      </c>
      <c r="AEF7" s="1098">
        <v>43070</v>
      </c>
      <c r="AEG7" s="1099">
        <v>53.37</v>
      </c>
      <c r="AEI7" s="1098">
        <v>43070</v>
      </c>
      <c r="AEJ7" s="1099">
        <v>53.019999999999996</v>
      </c>
      <c r="AEL7" s="1098">
        <v>43070</v>
      </c>
      <c r="AEM7" s="1099">
        <v>51.36</v>
      </c>
      <c r="AEO7" s="1098">
        <v>43070</v>
      </c>
      <c r="AEP7" s="1099">
        <v>51.129999999999995</v>
      </c>
      <c r="AER7" s="1098">
        <v>43101</v>
      </c>
      <c r="AES7" s="1099">
        <v>55.88</v>
      </c>
      <c r="AEU7" s="1098">
        <v>43101</v>
      </c>
      <c r="AEV7" s="1099">
        <v>56.769999999999996</v>
      </c>
      <c r="AEX7" s="1098">
        <v>43101</v>
      </c>
      <c r="AEY7" s="1099">
        <v>56.739999999999995</v>
      </c>
      <c r="AFA7" s="1098">
        <v>43101</v>
      </c>
      <c r="AFB7" s="1099">
        <v>58.46</v>
      </c>
      <c r="AFD7" s="1098">
        <v>43132</v>
      </c>
      <c r="AFE7" s="1099">
        <v>61.19</v>
      </c>
      <c r="AFG7" s="1098">
        <v>43132</v>
      </c>
      <c r="AFH7" s="1099">
        <v>70.7</v>
      </c>
      <c r="AFJ7" s="1098">
        <v>43160</v>
      </c>
      <c r="AFK7" s="1099">
        <v>54.01</v>
      </c>
      <c r="AFM7" s="1098">
        <v>43160</v>
      </c>
      <c r="AFN7" s="1099">
        <v>53.5</v>
      </c>
      <c r="AFP7" s="1098">
        <v>43160</v>
      </c>
      <c r="AFQ7" s="1099">
        <v>53.26</v>
      </c>
      <c r="AFS7" s="1098">
        <v>43160</v>
      </c>
      <c r="AFT7" s="1099">
        <v>51.32</v>
      </c>
      <c r="AFV7" s="1098">
        <v>43160</v>
      </c>
      <c r="AFW7" s="1099">
        <v>48.15</v>
      </c>
      <c r="AFY7" s="1098">
        <v>43191</v>
      </c>
      <c r="AFZ7" s="1099">
        <v>45.43</v>
      </c>
      <c r="AGB7" s="1098">
        <v>43191</v>
      </c>
      <c r="AGC7" s="1099">
        <v>47.449999999999996</v>
      </c>
      <c r="AGE7" s="1098">
        <v>43191</v>
      </c>
      <c r="AGF7" s="1099">
        <v>49.589999999999996</v>
      </c>
      <c r="AGH7" s="1098">
        <v>43191</v>
      </c>
      <c r="AGI7" s="1099">
        <v>47.5</v>
      </c>
      <c r="AGK7" s="1108">
        <v>43221</v>
      </c>
      <c r="AGL7" s="1109">
        <v>44.5</v>
      </c>
      <c r="AGN7" s="1108">
        <v>43221</v>
      </c>
      <c r="AGO7" s="1109">
        <v>47.919999999999995</v>
      </c>
      <c r="AGQ7" s="1108">
        <v>43221</v>
      </c>
      <c r="AGR7" s="1109">
        <v>47.489999999999995</v>
      </c>
      <c r="AGT7" s="1108">
        <v>43252</v>
      </c>
      <c r="AGU7" s="1109">
        <v>44.66</v>
      </c>
      <c r="AGW7" s="1108">
        <v>43252</v>
      </c>
      <c r="AGX7" s="1109">
        <v>46.48</v>
      </c>
      <c r="AGZ7" s="1108">
        <v>43252</v>
      </c>
      <c r="AHA7" s="1109">
        <v>48.099999999999994</v>
      </c>
      <c r="AHC7" s="1108">
        <v>43252</v>
      </c>
      <c r="AHD7" s="1109">
        <v>51.44</v>
      </c>
      <c r="AHF7" s="1108">
        <v>43282</v>
      </c>
      <c r="AHG7" s="1109">
        <v>53.3</v>
      </c>
      <c r="AHI7" s="1108">
        <v>43282</v>
      </c>
      <c r="AHJ7" s="1109">
        <v>53.58</v>
      </c>
      <c r="AHL7" s="1108">
        <v>43282</v>
      </c>
      <c r="AHM7" s="1109">
        <v>56.099999999999994</v>
      </c>
      <c r="AHO7" s="1108">
        <v>43282</v>
      </c>
      <c r="AHP7" s="1109">
        <v>58.989999999999995</v>
      </c>
      <c r="AHR7" s="1108">
        <v>43282</v>
      </c>
      <c r="AHS7" s="1109">
        <v>57.339999999999996</v>
      </c>
      <c r="AHU7" s="1114">
        <v>43313</v>
      </c>
      <c r="AHV7" s="1099">
        <v>57.769999999999996</v>
      </c>
      <c r="AHX7" s="1108">
        <v>43313</v>
      </c>
      <c r="AHY7" s="1109">
        <v>56.18</v>
      </c>
      <c r="AIA7" s="1108">
        <v>43313</v>
      </c>
      <c r="AIB7" s="1109">
        <v>56.55</v>
      </c>
      <c r="AID7" s="1108">
        <v>43313</v>
      </c>
      <c r="AIE7" s="1099">
        <v>55.099999999999994</v>
      </c>
      <c r="AIG7" s="1108">
        <v>43344</v>
      </c>
      <c r="AIH7" s="1099">
        <v>59.739999999999995</v>
      </c>
      <c r="AIJ7" s="1108">
        <v>43344</v>
      </c>
      <c r="AIK7" s="1099">
        <v>61.3</v>
      </c>
      <c r="AIM7" s="1108">
        <v>43344</v>
      </c>
      <c r="AIN7" s="1099">
        <v>58.629999999999995</v>
      </c>
      <c r="AIP7" s="1108">
        <v>43344</v>
      </c>
      <c r="AIQ7" s="1099">
        <v>59.349999999999994</v>
      </c>
      <c r="AIS7" s="1108">
        <v>43344</v>
      </c>
      <c r="AIT7" s="1109">
        <v>59.55</v>
      </c>
      <c r="AIV7" s="1108">
        <v>43374</v>
      </c>
      <c r="AIW7" s="1117">
        <v>61.07</v>
      </c>
      <c r="AIY7" s="1108">
        <v>43374</v>
      </c>
      <c r="AIZ7" s="1117">
        <v>63.68</v>
      </c>
      <c r="AJB7" s="1108">
        <v>43374</v>
      </c>
      <c r="AJC7" s="1117">
        <v>65.8</v>
      </c>
      <c r="AJE7" s="1108">
        <v>43374</v>
      </c>
      <c r="AJF7" s="1117">
        <v>68.69</v>
      </c>
      <c r="AJH7" s="1108">
        <v>43405</v>
      </c>
      <c r="AJI7" s="1117">
        <v>76.399999999999991</v>
      </c>
      <c r="AJK7" s="1108">
        <v>43405</v>
      </c>
      <c r="AJL7" s="1117">
        <v>81.52</v>
      </c>
      <c r="AJN7" s="1108">
        <v>43405</v>
      </c>
      <c r="AJO7" s="1117">
        <v>76.399999999999991</v>
      </c>
      <c r="AJQ7" s="1108">
        <v>43405</v>
      </c>
      <c r="AJR7" s="1117">
        <v>83.179999999999993</v>
      </c>
      <c r="AJT7" s="1108">
        <v>43435</v>
      </c>
      <c r="AJU7" s="1117">
        <v>80.86999999999999</v>
      </c>
    </row>
    <row r="8" spans="1:957" customFormat="1" x14ac:dyDescent="0.25">
      <c r="A8" s="26"/>
      <c r="B8" s="969">
        <f t="shared" ca="1" si="0"/>
        <v>43466</v>
      </c>
      <c r="C8" s="152">
        <f t="shared" ca="1" si="1"/>
        <v>81.27</v>
      </c>
      <c r="D8" s="26"/>
      <c r="E8" s="144">
        <v>41122</v>
      </c>
      <c r="F8" s="150">
        <v>60.5</v>
      </c>
      <c r="G8" s="88"/>
      <c r="H8" s="144">
        <v>41091</v>
      </c>
      <c r="I8" s="148">
        <v>58.75</v>
      </c>
      <c r="J8" s="26"/>
      <c r="K8" s="144">
        <v>41122</v>
      </c>
      <c r="L8" s="148">
        <v>59.4</v>
      </c>
      <c r="M8" s="26"/>
      <c r="N8" s="144">
        <v>41122</v>
      </c>
      <c r="O8" s="150">
        <v>58.2</v>
      </c>
      <c r="P8" s="88"/>
      <c r="Q8" s="144">
        <v>41153</v>
      </c>
      <c r="R8" s="145">
        <v>60.49</v>
      </c>
      <c r="S8" s="26"/>
      <c r="T8" s="144">
        <v>41153</v>
      </c>
      <c r="U8" s="148">
        <v>56.9</v>
      </c>
      <c r="V8" s="26"/>
      <c r="W8" s="144">
        <v>41153</v>
      </c>
      <c r="X8" s="150">
        <v>57.5</v>
      </c>
      <c r="Y8" s="88"/>
      <c r="Z8" s="144">
        <v>41183</v>
      </c>
      <c r="AA8" s="145">
        <v>59.230000000000004</v>
      </c>
      <c r="AB8" s="26"/>
      <c r="AC8" s="144">
        <v>41183</v>
      </c>
      <c r="AD8" s="148">
        <v>57.649999999999991</v>
      </c>
      <c r="AE8" s="26"/>
      <c r="AF8" s="144">
        <v>41183</v>
      </c>
      <c r="AG8" s="150">
        <v>57.449999999999996</v>
      </c>
      <c r="AH8" s="88"/>
      <c r="AI8" s="144">
        <v>41214</v>
      </c>
      <c r="AJ8" s="145">
        <v>64.289999999999992</v>
      </c>
      <c r="AK8" s="26"/>
      <c r="AL8" s="144">
        <v>41214</v>
      </c>
      <c r="AM8" s="148">
        <v>62.449999999999996</v>
      </c>
      <c r="AN8" s="26"/>
      <c r="AO8" s="144">
        <v>41214</v>
      </c>
      <c r="AP8" s="150">
        <v>61.1</v>
      </c>
      <c r="AQ8" s="88"/>
      <c r="AR8" s="144">
        <v>41214</v>
      </c>
      <c r="AS8" s="145">
        <v>61.1</v>
      </c>
      <c r="AT8" s="26"/>
      <c r="AU8" s="144">
        <v>41244</v>
      </c>
      <c r="AV8" s="148">
        <v>67.95</v>
      </c>
      <c r="AW8" s="26"/>
      <c r="AX8" s="144">
        <v>41275</v>
      </c>
      <c r="AY8" s="150">
        <v>68.44</v>
      </c>
      <c r="AZ8" s="88"/>
      <c r="BA8" s="144">
        <v>41275</v>
      </c>
      <c r="BB8" s="145">
        <v>67.900000000000006</v>
      </c>
      <c r="BC8" s="26"/>
      <c r="BD8" s="144">
        <v>41275</v>
      </c>
      <c r="BE8" s="148">
        <v>68.7</v>
      </c>
      <c r="BF8" s="26"/>
      <c r="BG8" s="144">
        <v>41306</v>
      </c>
      <c r="BH8" s="150">
        <v>68.05</v>
      </c>
      <c r="BI8" s="88"/>
      <c r="BJ8" s="144">
        <v>41275</v>
      </c>
      <c r="BK8" s="145">
        <v>71.599999999999994</v>
      </c>
      <c r="BL8" s="26"/>
      <c r="BM8" s="144">
        <v>41275</v>
      </c>
      <c r="BN8" s="148">
        <v>70.56</v>
      </c>
      <c r="BO8" s="26"/>
      <c r="BP8" s="144">
        <v>41306</v>
      </c>
      <c r="BQ8" s="150">
        <v>68.150000000000006</v>
      </c>
      <c r="BR8" s="88"/>
      <c r="BS8" s="144">
        <v>41306</v>
      </c>
      <c r="BT8" s="145">
        <v>68.739999999999995</v>
      </c>
      <c r="BU8" s="26"/>
      <c r="BV8" s="144">
        <v>41334</v>
      </c>
      <c r="BW8" s="148">
        <v>68.05</v>
      </c>
      <c r="BX8" s="26"/>
      <c r="BY8" s="144">
        <v>41334</v>
      </c>
      <c r="BZ8" s="150">
        <v>69.39</v>
      </c>
      <c r="CA8" s="88"/>
      <c r="CB8" s="144">
        <v>41334</v>
      </c>
      <c r="CC8" s="145">
        <v>67.3</v>
      </c>
      <c r="CD8" s="26"/>
      <c r="CE8" s="144">
        <v>41334</v>
      </c>
      <c r="CF8" s="148">
        <v>67.38</v>
      </c>
      <c r="CG8" s="26"/>
      <c r="CH8" s="144">
        <v>41365</v>
      </c>
      <c r="CI8" s="150">
        <v>63.55</v>
      </c>
      <c r="CJ8" s="88"/>
      <c r="CK8" s="144">
        <v>41365</v>
      </c>
      <c r="CL8" s="145">
        <v>65.099999999999994</v>
      </c>
      <c r="CM8" s="26"/>
      <c r="CN8" s="144">
        <v>41365</v>
      </c>
      <c r="CO8" s="148">
        <v>64.300000000000011</v>
      </c>
      <c r="CP8" s="26"/>
      <c r="CQ8" s="144">
        <v>41365</v>
      </c>
      <c r="CR8" s="150">
        <v>64.5</v>
      </c>
      <c r="CS8" s="88"/>
      <c r="CT8" s="144">
        <v>41365</v>
      </c>
      <c r="CU8" s="145">
        <v>65.7</v>
      </c>
      <c r="CV8" s="26"/>
      <c r="CW8" s="144">
        <v>41395</v>
      </c>
      <c r="CX8" s="148">
        <v>65.5</v>
      </c>
      <c r="CY8" s="292"/>
      <c r="CZ8" s="144">
        <v>41395</v>
      </c>
      <c r="DA8" s="148">
        <v>65.5</v>
      </c>
      <c r="DB8" s="295"/>
      <c r="DC8" s="144">
        <v>41395</v>
      </c>
      <c r="DD8" s="148">
        <v>65.75</v>
      </c>
      <c r="DE8" s="303"/>
      <c r="DF8" s="144">
        <v>41395</v>
      </c>
      <c r="DG8" s="148">
        <v>66.64</v>
      </c>
      <c r="DH8" s="303"/>
      <c r="DI8" s="144">
        <v>41456</v>
      </c>
      <c r="DJ8" s="148">
        <v>66.41</v>
      </c>
      <c r="DK8" s="295"/>
      <c r="DL8" s="144">
        <v>41426</v>
      </c>
      <c r="DM8" s="148">
        <v>67.540000000000006</v>
      </c>
      <c r="DN8" s="303"/>
      <c r="DO8" s="144">
        <v>41426</v>
      </c>
      <c r="DP8" s="148">
        <v>66.5</v>
      </c>
      <c r="DQ8" s="303"/>
      <c r="DR8" s="144">
        <v>41456</v>
      </c>
      <c r="DS8" s="148">
        <v>68.105382923876434</v>
      </c>
      <c r="DT8" s="295"/>
      <c r="DU8" s="144">
        <v>41456</v>
      </c>
      <c r="DV8" s="148">
        <v>66.989999999999995</v>
      </c>
      <c r="DW8" s="303"/>
      <c r="DX8" s="144">
        <v>41456</v>
      </c>
      <c r="DY8" s="148">
        <v>68.849999999999994</v>
      </c>
      <c r="DZ8" s="303"/>
      <c r="EA8" s="144">
        <v>41487</v>
      </c>
      <c r="EB8" s="148">
        <v>69.25</v>
      </c>
      <c r="EC8" s="295"/>
      <c r="ED8" s="144">
        <v>41487</v>
      </c>
      <c r="EE8" s="148">
        <v>67.05</v>
      </c>
      <c r="EF8" s="303"/>
      <c r="EG8" s="144">
        <v>41487</v>
      </c>
      <c r="EH8" s="148">
        <v>66.8</v>
      </c>
      <c r="EI8" s="303"/>
      <c r="EJ8" s="144">
        <v>41518</v>
      </c>
      <c r="EK8" s="148">
        <v>67</v>
      </c>
      <c r="EL8" s="295"/>
      <c r="EM8" s="144">
        <v>41487</v>
      </c>
      <c r="EN8" s="148">
        <v>66.599999999999994</v>
      </c>
      <c r="EO8" s="303"/>
      <c r="EP8" s="144">
        <v>41518</v>
      </c>
      <c r="EQ8" s="148">
        <v>67.8</v>
      </c>
      <c r="ER8" s="303"/>
      <c r="ES8" s="144">
        <v>41518</v>
      </c>
      <c r="ET8" s="148">
        <v>67.099999999999994</v>
      </c>
      <c r="EV8" s="144">
        <v>41548</v>
      </c>
      <c r="EW8" s="148">
        <v>68.55</v>
      </c>
      <c r="EY8" s="144">
        <v>41548</v>
      </c>
      <c r="EZ8" s="148">
        <v>68.2</v>
      </c>
      <c r="FB8" s="144">
        <v>41548</v>
      </c>
      <c r="FC8" s="148">
        <v>70</v>
      </c>
      <c r="FE8" s="144">
        <v>41548</v>
      </c>
      <c r="FF8" s="148">
        <v>68.7</v>
      </c>
      <c r="FH8" s="144">
        <v>41579</v>
      </c>
      <c r="FI8" s="148">
        <v>73.05</v>
      </c>
      <c r="FK8" s="144">
        <v>41579</v>
      </c>
      <c r="FL8" s="148">
        <v>73.099999999999994</v>
      </c>
      <c r="FN8" s="144">
        <v>41579</v>
      </c>
      <c r="FO8" s="148">
        <v>73</v>
      </c>
      <c r="FQ8" s="144">
        <v>41579</v>
      </c>
      <c r="FR8" s="148">
        <v>72.75</v>
      </c>
      <c r="FT8" s="144">
        <v>41548</v>
      </c>
      <c r="FU8" s="148">
        <v>68.92</v>
      </c>
      <c r="FW8" s="144">
        <v>41579</v>
      </c>
      <c r="FX8" s="148">
        <v>72.25</v>
      </c>
      <c r="FZ8" s="144">
        <v>41579</v>
      </c>
      <c r="GA8" s="148">
        <v>71.150000000000006</v>
      </c>
      <c r="GC8" s="144">
        <v>41609</v>
      </c>
      <c r="GD8" s="148">
        <v>73.099999999999994</v>
      </c>
      <c r="GF8" s="144">
        <v>41579</v>
      </c>
      <c r="GG8" s="148">
        <v>70.5</v>
      </c>
      <c r="GI8" s="144">
        <v>41609</v>
      </c>
      <c r="GJ8" s="148">
        <v>73.31</v>
      </c>
      <c r="GL8" s="144">
        <v>41609</v>
      </c>
      <c r="GM8" s="148">
        <v>73.5</v>
      </c>
      <c r="GO8" s="144">
        <v>41609</v>
      </c>
      <c r="GP8" s="148">
        <v>72.2</v>
      </c>
      <c r="GR8" s="144">
        <v>41609</v>
      </c>
      <c r="GS8" s="148">
        <v>71.239999999999995</v>
      </c>
      <c r="GU8" s="144">
        <v>41640</v>
      </c>
      <c r="GV8" s="148">
        <v>72.849999999999994</v>
      </c>
      <c r="GX8" s="144">
        <v>41640</v>
      </c>
      <c r="GY8" s="148">
        <v>73.5</v>
      </c>
      <c r="HA8" s="144">
        <v>41640</v>
      </c>
      <c r="HB8" s="148">
        <v>74.19</v>
      </c>
      <c r="HD8" s="144">
        <v>41640</v>
      </c>
      <c r="HE8" s="148">
        <v>73.900000000000006</v>
      </c>
      <c r="HG8" s="144">
        <v>41640</v>
      </c>
      <c r="HH8" s="148">
        <v>74.430000000000007</v>
      </c>
      <c r="HJ8" s="144">
        <v>41671</v>
      </c>
      <c r="HK8" s="148">
        <v>73.7</v>
      </c>
      <c r="HM8" s="144">
        <v>41671</v>
      </c>
      <c r="HN8" s="148">
        <v>74.2</v>
      </c>
      <c r="HP8" s="144">
        <v>41671</v>
      </c>
      <c r="HQ8" s="148">
        <v>74.75</v>
      </c>
      <c r="HS8" s="144">
        <v>41671</v>
      </c>
      <c r="HT8" s="148">
        <v>73.53</v>
      </c>
      <c r="HV8" s="144">
        <v>41671</v>
      </c>
      <c r="HW8" s="148">
        <v>72.7</v>
      </c>
      <c r="HY8" s="144">
        <v>41671</v>
      </c>
      <c r="HZ8" s="148">
        <v>71.3</v>
      </c>
      <c r="IB8" s="144">
        <v>41730</v>
      </c>
      <c r="IC8" s="148">
        <v>67.25</v>
      </c>
      <c r="IE8" s="144">
        <v>41730</v>
      </c>
      <c r="IF8" s="148">
        <v>66.87</v>
      </c>
      <c r="IH8" s="144">
        <v>41730</v>
      </c>
      <c r="II8" s="148">
        <v>65.86</v>
      </c>
      <c r="IK8" s="144">
        <v>41730</v>
      </c>
      <c r="IL8" s="148">
        <v>64.25</v>
      </c>
      <c r="IN8" s="144">
        <v>41760</v>
      </c>
      <c r="IO8" s="148">
        <v>61.54</v>
      </c>
      <c r="IQ8" s="144">
        <v>41760</v>
      </c>
      <c r="IR8" s="148">
        <v>62.24</v>
      </c>
      <c r="IT8" s="144">
        <v>41760</v>
      </c>
      <c r="IU8" s="148">
        <v>59.95</v>
      </c>
      <c r="IW8" s="144">
        <v>41760</v>
      </c>
      <c r="IX8" s="148">
        <v>58.35</v>
      </c>
      <c r="IZ8" s="144">
        <v>41791</v>
      </c>
      <c r="JA8" s="148">
        <v>62.72</v>
      </c>
      <c r="JC8" s="144">
        <v>41791</v>
      </c>
      <c r="JD8" s="148">
        <v>59.1</v>
      </c>
      <c r="JF8" s="144">
        <v>41791</v>
      </c>
      <c r="JG8" s="148">
        <v>58.3</v>
      </c>
      <c r="JI8" s="144">
        <v>41791</v>
      </c>
      <c r="JJ8" s="148">
        <v>54.99</v>
      </c>
      <c r="JL8" s="144">
        <v>41821</v>
      </c>
      <c r="JM8" s="148">
        <v>53.41</v>
      </c>
      <c r="JO8" s="144">
        <v>41821</v>
      </c>
      <c r="JP8" s="148">
        <v>54.9</v>
      </c>
      <c r="JR8" s="144">
        <v>41821</v>
      </c>
      <c r="JS8" s="148">
        <v>54.93</v>
      </c>
      <c r="JU8" s="969">
        <v>41821</v>
      </c>
      <c r="JV8" s="970">
        <v>55.93</v>
      </c>
      <c r="JX8" s="969">
        <v>41821</v>
      </c>
      <c r="JY8" s="970">
        <v>50.6</v>
      </c>
      <c r="KA8" s="969">
        <v>41852</v>
      </c>
      <c r="KB8" s="970">
        <v>49.95</v>
      </c>
      <c r="KD8" s="969">
        <v>41852</v>
      </c>
      <c r="KE8" s="970">
        <v>62.24</v>
      </c>
      <c r="KG8" s="969">
        <v>41852</v>
      </c>
      <c r="KH8" s="970">
        <v>49.6</v>
      </c>
      <c r="KJ8" s="969">
        <v>41852</v>
      </c>
      <c r="KK8" s="970">
        <v>48.44</v>
      </c>
      <c r="KM8" s="969">
        <v>41883</v>
      </c>
      <c r="KN8" s="970">
        <v>46.21</v>
      </c>
      <c r="KP8" s="969">
        <v>41883</v>
      </c>
      <c r="KQ8" s="970">
        <v>45.3</v>
      </c>
      <c r="KS8" s="969">
        <v>41883</v>
      </c>
      <c r="KT8" s="970">
        <v>45.6</v>
      </c>
      <c r="KV8" s="969">
        <v>41883</v>
      </c>
      <c r="KW8" s="970">
        <v>43.95</v>
      </c>
      <c r="KY8" s="969">
        <v>41913</v>
      </c>
      <c r="KZ8" s="970">
        <v>48.5</v>
      </c>
      <c r="LB8" s="969">
        <v>41913</v>
      </c>
      <c r="LC8" s="970">
        <v>45.75</v>
      </c>
      <c r="LE8" s="969">
        <v>41913</v>
      </c>
      <c r="LF8" s="970">
        <v>46.6</v>
      </c>
      <c r="LH8" s="969">
        <v>41913</v>
      </c>
      <c r="LI8" s="970">
        <v>48.1</v>
      </c>
      <c r="LK8" s="969">
        <v>41913</v>
      </c>
      <c r="LL8" s="970">
        <v>49.34</v>
      </c>
      <c r="LN8" s="969">
        <v>41944</v>
      </c>
      <c r="LO8" s="970">
        <v>58.2</v>
      </c>
      <c r="LQ8" s="969">
        <v>41974</v>
      </c>
      <c r="LR8" s="970">
        <v>64.5</v>
      </c>
      <c r="LT8" s="969">
        <v>41974</v>
      </c>
      <c r="LU8" s="970">
        <v>63.75</v>
      </c>
      <c r="LW8" s="969">
        <v>41974</v>
      </c>
      <c r="LX8" s="970">
        <v>64.75</v>
      </c>
      <c r="LZ8" s="969">
        <v>41974</v>
      </c>
      <c r="MA8" s="970">
        <v>62.08</v>
      </c>
      <c r="MC8" s="969">
        <v>42005</v>
      </c>
      <c r="MD8" s="970">
        <v>62.25</v>
      </c>
      <c r="MF8" s="969">
        <v>42005</v>
      </c>
      <c r="MG8" s="970">
        <v>60.81</v>
      </c>
      <c r="MI8" s="969">
        <v>42005</v>
      </c>
      <c r="MJ8" s="970">
        <v>59.9</v>
      </c>
      <c r="ML8" s="969">
        <v>42005</v>
      </c>
      <c r="MM8" s="970">
        <v>58.85</v>
      </c>
      <c r="MO8" s="969">
        <v>42005</v>
      </c>
      <c r="MP8" s="970">
        <v>58.78</v>
      </c>
      <c r="MR8" s="969">
        <v>42036</v>
      </c>
      <c r="MS8" s="970">
        <v>57.5</v>
      </c>
      <c r="MU8" s="969">
        <v>42036</v>
      </c>
      <c r="MV8" s="970">
        <v>58.03</v>
      </c>
      <c r="MX8" s="969">
        <v>42036</v>
      </c>
      <c r="MY8" s="970">
        <v>58.09</v>
      </c>
      <c r="NA8" s="969">
        <v>42036</v>
      </c>
      <c r="NB8" s="970">
        <v>61.050000000000004</v>
      </c>
      <c r="ND8" s="969">
        <v>42064</v>
      </c>
      <c r="NE8" s="970">
        <v>58</v>
      </c>
      <c r="NG8" s="969">
        <v>42064</v>
      </c>
      <c r="NH8" s="970">
        <v>55.4</v>
      </c>
      <c r="NJ8" s="969">
        <v>42064</v>
      </c>
      <c r="NK8" s="970">
        <v>54.83</v>
      </c>
      <c r="NM8" s="969">
        <v>42064</v>
      </c>
      <c r="NN8" s="970">
        <v>54.3</v>
      </c>
      <c r="NP8" s="969">
        <v>42064</v>
      </c>
      <c r="NQ8" s="970">
        <v>51.5</v>
      </c>
      <c r="NS8" s="969">
        <v>42095</v>
      </c>
      <c r="NT8" s="970">
        <v>47.55</v>
      </c>
      <c r="NV8" s="969">
        <v>42095</v>
      </c>
      <c r="NW8" s="970">
        <v>47.39</v>
      </c>
      <c r="NY8" s="969">
        <v>42095</v>
      </c>
      <c r="NZ8" s="970">
        <v>44.59</v>
      </c>
      <c r="OB8" s="969">
        <v>42095</v>
      </c>
      <c r="OC8" s="970">
        <v>45.35</v>
      </c>
      <c r="OE8" s="969">
        <v>42125</v>
      </c>
      <c r="OF8" s="970">
        <v>45.18</v>
      </c>
      <c r="OH8" s="969">
        <v>42125</v>
      </c>
      <c r="OI8" s="970">
        <v>50.88</v>
      </c>
      <c r="OK8" s="969">
        <v>42125</v>
      </c>
      <c r="OL8" s="970">
        <v>52.2</v>
      </c>
      <c r="ON8" s="969">
        <v>42125</v>
      </c>
      <c r="OO8" s="970">
        <v>48.82</v>
      </c>
      <c r="OQ8" s="969">
        <v>42125</v>
      </c>
      <c r="OR8" s="970">
        <v>47.94</v>
      </c>
      <c r="OT8" s="969">
        <v>42156</v>
      </c>
      <c r="OU8" s="970">
        <v>46.14</v>
      </c>
      <c r="OW8" s="969">
        <v>42156</v>
      </c>
      <c r="OX8" s="970">
        <v>44.15</v>
      </c>
      <c r="OZ8" s="969">
        <v>42156</v>
      </c>
      <c r="PA8" s="970">
        <v>44.2</v>
      </c>
      <c r="PC8" s="969">
        <v>42156</v>
      </c>
      <c r="PD8" s="970">
        <v>45.2</v>
      </c>
      <c r="PF8" s="969">
        <v>42156</v>
      </c>
      <c r="PG8" s="970">
        <v>46.34</v>
      </c>
      <c r="PI8" s="969">
        <v>42186</v>
      </c>
      <c r="PJ8" s="970">
        <v>46.39</v>
      </c>
      <c r="PL8" s="969">
        <v>42186</v>
      </c>
      <c r="PM8" s="970">
        <v>47.03</v>
      </c>
      <c r="PO8" s="969">
        <v>42186</v>
      </c>
      <c r="PP8" s="970">
        <v>44.99</v>
      </c>
      <c r="PR8" s="969">
        <v>42186</v>
      </c>
      <c r="PS8" s="970">
        <v>43.9</v>
      </c>
      <c r="PU8" s="969">
        <v>42217</v>
      </c>
      <c r="PV8" s="970">
        <v>43.85</v>
      </c>
      <c r="PX8" s="969">
        <v>42217</v>
      </c>
      <c r="PY8" s="1025">
        <v>44.93</v>
      </c>
      <c r="QA8" s="1026">
        <v>42217</v>
      </c>
      <c r="QB8" s="1025">
        <v>43.49</v>
      </c>
      <c r="QD8" s="1028">
        <v>42217</v>
      </c>
      <c r="QE8" s="1027">
        <v>43.12</v>
      </c>
      <c r="QG8" s="1028">
        <v>42248</v>
      </c>
      <c r="QH8" s="1027">
        <v>43.79</v>
      </c>
      <c r="QJ8" s="1028">
        <v>42248</v>
      </c>
      <c r="QK8" s="1027">
        <v>45.02</v>
      </c>
      <c r="QM8" s="1028">
        <v>42248</v>
      </c>
      <c r="QN8" s="1027">
        <v>44.03</v>
      </c>
      <c r="QP8" s="1028">
        <v>42248</v>
      </c>
      <c r="QQ8" s="1027">
        <v>44.88</v>
      </c>
      <c r="QS8" s="1028">
        <v>42248</v>
      </c>
      <c r="QT8" s="1027">
        <v>43.5</v>
      </c>
      <c r="QV8" s="1028">
        <v>42278</v>
      </c>
      <c r="QW8" s="1027">
        <v>45.77</v>
      </c>
      <c r="QY8" s="1028">
        <v>42278</v>
      </c>
      <c r="QZ8" s="1027">
        <v>46.25</v>
      </c>
      <c r="RB8" s="1028">
        <v>42278</v>
      </c>
      <c r="RC8" s="1027">
        <v>45.43</v>
      </c>
      <c r="RE8" s="1028">
        <v>42278</v>
      </c>
      <c r="RF8" s="1027">
        <v>45.09</v>
      </c>
      <c r="RH8" s="1028">
        <v>42309</v>
      </c>
      <c r="RI8" s="1027">
        <v>45.8</v>
      </c>
      <c r="RK8" s="1028">
        <v>42309</v>
      </c>
      <c r="RL8" s="1027">
        <v>46.02</v>
      </c>
      <c r="RN8" s="1028">
        <v>42309</v>
      </c>
      <c r="RO8" s="1027">
        <v>44.7</v>
      </c>
      <c r="RQ8" s="1028">
        <v>42309</v>
      </c>
      <c r="RR8" s="1027">
        <v>44.44</v>
      </c>
      <c r="RT8" s="1028">
        <v>42339</v>
      </c>
      <c r="RU8" s="1029">
        <v>47.25</v>
      </c>
      <c r="RW8" s="1028">
        <v>42339</v>
      </c>
      <c r="RX8" s="1029">
        <v>46.21</v>
      </c>
      <c r="RZ8" s="1028">
        <v>42339</v>
      </c>
      <c r="SA8" s="1029">
        <v>45.9</v>
      </c>
      <c r="SC8" s="1028">
        <v>42339</v>
      </c>
      <c r="SD8" s="1029">
        <v>44.78</v>
      </c>
      <c r="SF8" s="1028">
        <v>42339</v>
      </c>
      <c r="SG8" s="1029">
        <v>44.6</v>
      </c>
      <c r="SI8" s="1028">
        <v>42370</v>
      </c>
      <c r="SJ8" s="1029">
        <v>44.1</v>
      </c>
      <c r="SL8" s="1028">
        <v>42370</v>
      </c>
      <c r="SM8" s="1029">
        <v>44.2</v>
      </c>
      <c r="SO8" s="1028">
        <v>42370</v>
      </c>
      <c r="SP8" s="1029">
        <v>43.5</v>
      </c>
      <c r="SR8" s="1028">
        <v>42370</v>
      </c>
      <c r="SS8" s="1029">
        <v>42.28</v>
      </c>
      <c r="SU8" s="1028">
        <v>42401</v>
      </c>
      <c r="SV8" s="1029">
        <v>41.22</v>
      </c>
      <c r="SX8" s="1028">
        <v>42401</v>
      </c>
      <c r="SY8" s="1029">
        <v>40.65</v>
      </c>
      <c r="TA8" s="1028">
        <v>42401</v>
      </c>
      <c r="TB8" s="1029">
        <v>38.979999999999997</v>
      </c>
      <c r="TD8" s="1028">
        <v>42401</v>
      </c>
      <c r="TE8" s="1029">
        <v>38.97</v>
      </c>
      <c r="TG8" s="1028">
        <v>42430</v>
      </c>
      <c r="TH8" s="1029">
        <v>39.059999999999995</v>
      </c>
      <c r="TJ8" s="1028">
        <v>42430</v>
      </c>
      <c r="TK8" s="1029">
        <v>37.699999999999996</v>
      </c>
      <c r="TM8" s="1028">
        <v>42430</v>
      </c>
      <c r="TN8" s="1029">
        <v>36.26</v>
      </c>
      <c r="TP8" s="1028">
        <v>42430</v>
      </c>
      <c r="TQ8" s="1029">
        <v>34.65</v>
      </c>
      <c r="TS8" s="1028">
        <v>42461</v>
      </c>
      <c r="TT8" s="1029">
        <v>33.15</v>
      </c>
      <c r="TV8" s="1028">
        <v>42461</v>
      </c>
      <c r="TW8" s="1029">
        <v>32.1</v>
      </c>
      <c r="TY8" s="1028">
        <v>42461</v>
      </c>
      <c r="TZ8" s="1029">
        <v>31.28</v>
      </c>
      <c r="UB8" s="1028">
        <v>42461</v>
      </c>
      <c r="UC8" s="1029">
        <v>29.25</v>
      </c>
      <c r="UE8" s="1028">
        <v>42491</v>
      </c>
      <c r="UF8" s="1029">
        <v>29.27</v>
      </c>
      <c r="UH8" s="1028">
        <v>42491</v>
      </c>
      <c r="UI8" s="1029">
        <v>28.900000000000002</v>
      </c>
      <c r="UK8" s="1028">
        <v>42491</v>
      </c>
      <c r="UL8" s="1029">
        <v>28.25</v>
      </c>
      <c r="UN8" s="1028">
        <v>42491</v>
      </c>
      <c r="UO8" s="1029">
        <v>29.580000000000002</v>
      </c>
      <c r="UQ8" s="1028">
        <v>42522</v>
      </c>
      <c r="UR8" s="1029">
        <v>28.150000000000002</v>
      </c>
      <c r="UT8" s="1028">
        <v>42522</v>
      </c>
      <c r="UU8" s="1029">
        <v>27.21</v>
      </c>
      <c r="UW8" s="1028">
        <v>42522</v>
      </c>
      <c r="UX8" s="1029">
        <v>27.03</v>
      </c>
      <c r="UZ8" s="1028">
        <v>42522</v>
      </c>
      <c r="VA8" s="1029">
        <v>27.470000000000002</v>
      </c>
      <c r="VC8" s="1028">
        <v>42522</v>
      </c>
      <c r="VD8" s="1029">
        <v>27.78</v>
      </c>
      <c r="VF8" s="1028">
        <v>42552</v>
      </c>
      <c r="VG8" s="1029">
        <v>26.69</v>
      </c>
      <c r="VI8" s="1028">
        <v>42552</v>
      </c>
      <c r="VJ8" s="1029">
        <v>27.03</v>
      </c>
      <c r="VL8" s="1028">
        <v>42552</v>
      </c>
      <c r="VM8" s="1029">
        <v>27.03</v>
      </c>
      <c r="VO8" s="1028">
        <v>42552</v>
      </c>
      <c r="VP8" s="1029">
        <v>33.11</v>
      </c>
      <c r="VR8" s="1028">
        <v>42583</v>
      </c>
      <c r="VS8" s="1029">
        <v>28.95</v>
      </c>
      <c r="VU8" s="1028">
        <v>42583</v>
      </c>
      <c r="VV8" s="1029">
        <v>30.84</v>
      </c>
      <c r="VX8" s="1028">
        <v>42583</v>
      </c>
      <c r="VY8" s="1029">
        <v>31.540000000000003</v>
      </c>
      <c r="WA8" s="1028">
        <v>42583</v>
      </c>
      <c r="WB8" s="1029">
        <v>30.53</v>
      </c>
      <c r="WD8" s="1028">
        <v>42583</v>
      </c>
      <c r="WE8" s="1029">
        <v>32.869999999999997</v>
      </c>
      <c r="WG8" s="1028">
        <v>42614</v>
      </c>
      <c r="WH8" s="1029">
        <v>35.200000000000003</v>
      </c>
      <c r="WJ8" s="1028">
        <v>42614</v>
      </c>
      <c r="WK8" s="1029">
        <v>33.65</v>
      </c>
      <c r="WM8" s="1028">
        <v>42614</v>
      </c>
      <c r="WN8" s="1029">
        <v>36.739999999999995</v>
      </c>
      <c r="WP8" s="1028">
        <v>42614</v>
      </c>
      <c r="WQ8" s="1029">
        <v>37.9</v>
      </c>
      <c r="WS8" s="1028">
        <v>42644</v>
      </c>
      <c r="WT8" s="1029">
        <v>41.224999999999994</v>
      </c>
      <c r="WV8" s="1028">
        <v>42644</v>
      </c>
      <c r="WW8" s="1029">
        <v>40.450000000000003</v>
      </c>
      <c r="WY8" s="1028">
        <v>42644</v>
      </c>
      <c r="WZ8" s="1029">
        <v>39.699999999999996</v>
      </c>
      <c r="XB8" s="1028">
        <v>42644</v>
      </c>
      <c r="XC8" s="1029">
        <v>40.25</v>
      </c>
      <c r="XE8" s="1028">
        <v>42675</v>
      </c>
      <c r="XF8" s="1029">
        <v>43.01</v>
      </c>
      <c r="XH8" s="1028">
        <v>42675</v>
      </c>
      <c r="XI8" s="1029">
        <v>43.04</v>
      </c>
      <c r="XK8" s="1028">
        <v>42675</v>
      </c>
      <c r="XL8" s="1029">
        <v>43.37</v>
      </c>
      <c r="XN8" s="1028">
        <v>42675</v>
      </c>
      <c r="XO8" s="1029">
        <v>41.699999999999996</v>
      </c>
      <c r="XQ8" s="1028">
        <v>42675</v>
      </c>
      <c r="XR8" s="1029">
        <v>40.76</v>
      </c>
      <c r="XT8" s="1028">
        <v>42705</v>
      </c>
      <c r="XU8" s="1029">
        <v>41.54</v>
      </c>
      <c r="XW8" s="1028">
        <v>42705</v>
      </c>
      <c r="XX8" s="1029">
        <v>40.5</v>
      </c>
      <c r="XZ8" s="1028">
        <v>42705</v>
      </c>
      <c r="YA8" s="1029">
        <v>42.199999999999996</v>
      </c>
      <c r="YC8" s="1028">
        <v>42705</v>
      </c>
      <c r="YD8" s="1029">
        <v>44.3</v>
      </c>
      <c r="YF8" s="1028">
        <v>42736</v>
      </c>
      <c r="YG8" s="1029">
        <v>46.85</v>
      </c>
      <c r="YI8" s="1028">
        <v>42736</v>
      </c>
      <c r="YJ8" s="1029">
        <v>49.14</v>
      </c>
      <c r="YL8" s="1028">
        <v>42736</v>
      </c>
      <c r="YM8" s="1029">
        <v>47.04</v>
      </c>
      <c r="YO8" s="1028">
        <v>42736</v>
      </c>
      <c r="YP8" s="1029">
        <v>49.53</v>
      </c>
      <c r="YR8" s="1028">
        <v>42736</v>
      </c>
      <c r="YS8" s="1029">
        <v>47.71</v>
      </c>
      <c r="YU8" s="1028">
        <v>42767</v>
      </c>
      <c r="YV8" s="1029">
        <v>54.05</v>
      </c>
      <c r="YX8" s="1028">
        <v>42767</v>
      </c>
      <c r="YY8" s="1029">
        <v>51.65</v>
      </c>
      <c r="ZA8" s="1028">
        <v>42767</v>
      </c>
      <c r="ZB8" s="1029">
        <v>51.05</v>
      </c>
      <c r="ZD8" s="1028">
        <v>42767</v>
      </c>
      <c r="ZE8" s="1029">
        <v>49.5</v>
      </c>
      <c r="ZG8" s="1028">
        <v>42767</v>
      </c>
      <c r="ZH8" s="1029">
        <v>49.989999999999995</v>
      </c>
      <c r="ZJ8" s="1028">
        <v>42795</v>
      </c>
      <c r="ZK8" s="1029">
        <v>44.93</v>
      </c>
      <c r="ZM8" s="1028">
        <v>42795</v>
      </c>
      <c r="ZN8" s="1029">
        <v>45.129999999999995</v>
      </c>
      <c r="ZP8" s="1028">
        <v>42795</v>
      </c>
      <c r="ZQ8" s="1029">
        <v>44.93</v>
      </c>
      <c r="ZS8" s="1028">
        <v>42826</v>
      </c>
      <c r="ZT8" s="1029">
        <v>48.94</v>
      </c>
      <c r="ZV8" s="1028">
        <v>42826</v>
      </c>
      <c r="ZW8" s="1029">
        <v>51.199999999999996</v>
      </c>
      <c r="ZY8" s="1028">
        <v>42826</v>
      </c>
      <c r="ZZ8" s="1029">
        <v>50.55</v>
      </c>
      <c r="AAB8" s="1028">
        <v>42826</v>
      </c>
      <c r="AAC8" s="1029">
        <v>51.61</v>
      </c>
      <c r="AAE8" s="1028">
        <v>42826</v>
      </c>
      <c r="AAF8" s="1029">
        <v>51.59</v>
      </c>
      <c r="AAH8" s="1028">
        <v>42826</v>
      </c>
      <c r="AAI8" s="1029">
        <v>46.54</v>
      </c>
      <c r="AAK8" s="1028">
        <v>42856</v>
      </c>
      <c r="AAL8" s="1029">
        <v>46.3</v>
      </c>
      <c r="AAN8" s="1028">
        <v>42826</v>
      </c>
      <c r="AAO8" s="1029">
        <v>45.8</v>
      </c>
      <c r="AAQ8" s="1028">
        <v>42856</v>
      </c>
      <c r="AAR8" s="1029">
        <v>44.379999999999995</v>
      </c>
      <c r="AAT8" s="1028">
        <v>42887</v>
      </c>
      <c r="AAU8" s="1029">
        <v>41.94</v>
      </c>
      <c r="AAW8" s="1028">
        <v>42887</v>
      </c>
      <c r="AAX8" s="1029">
        <v>40.79</v>
      </c>
      <c r="AAZ8" s="1028">
        <v>42887</v>
      </c>
      <c r="ABA8" s="1029">
        <v>40.409999999999997</v>
      </c>
      <c r="ABC8" s="1028">
        <v>42887</v>
      </c>
      <c r="ABD8" s="1029">
        <v>38.458309136993158</v>
      </c>
      <c r="ABF8" s="1028">
        <v>42917</v>
      </c>
      <c r="ABG8" s="1029">
        <v>41.72</v>
      </c>
      <c r="ABI8" s="1028">
        <v>42917</v>
      </c>
      <c r="ABJ8" s="1029">
        <v>39.324999999999996</v>
      </c>
      <c r="ABL8" s="1028">
        <v>42917</v>
      </c>
      <c r="ABM8" s="1029">
        <v>39.5</v>
      </c>
      <c r="ABO8" s="1028">
        <v>42917</v>
      </c>
      <c r="ABP8" s="1029">
        <v>39.42</v>
      </c>
      <c r="ABR8" s="1066">
        <v>42948</v>
      </c>
      <c r="ABS8" s="1067">
        <v>41.25</v>
      </c>
      <c r="ABU8" s="1066">
        <v>42948</v>
      </c>
      <c r="ABV8" s="1067">
        <v>38.58</v>
      </c>
      <c r="ABX8" s="1066">
        <v>42948</v>
      </c>
      <c r="ABY8" s="1067">
        <v>39.099999999999994</v>
      </c>
      <c r="ACA8" s="1066">
        <v>42948</v>
      </c>
      <c r="ACB8" s="1067">
        <v>39.5</v>
      </c>
      <c r="ACD8" s="1066">
        <v>42979</v>
      </c>
      <c r="ACE8" s="1067">
        <v>40.049999999999997</v>
      </c>
      <c r="ACG8" s="1066">
        <v>42979</v>
      </c>
      <c r="ACH8" s="1067">
        <v>39.229999999999997</v>
      </c>
      <c r="ACJ8" s="1066">
        <v>42979</v>
      </c>
      <c r="ACK8" s="1067">
        <v>38.949999999999996</v>
      </c>
      <c r="ACM8" s="1066">
        <v>42979</v>
      </c>
      <c r="ACN8" s="1067">
        <v>39.520000000000003</v>
      </c>
      <c r="ACP8" s="1066">
        <v>43009</v>
      </c>
      <c r="ACQ8" s="1067">
        <v>40.849999999999994</v>
      </c>
      <c r="ACS8" s="1066">
        <v>43009</v>
      </c>
      <c r="ACT8" s="1067">
        <v>39.239999999999995</v>
      </c>
      <c r="ACV8" s="1096">
        <v>43009</v>
      </c>
      <c r="ACW8" s="1097">
        <v>40</v>
      </c>
      <c r="ACY8" s="1096">
        <v>43009</v>
      </c>
      <c r="ACZ8" s="1097">
        <v>39.29</v>
      </c>
      <c r="ADB8" s="1098">
        <v>43040</v>
      </c>
      <c r="ADC8" s="1099">
        <v>45.15</v>
      </c>
      <c r="ADE8" s="1098">
        <v>43040</v>
      </c>
      <c r="ADF8" s="1099">
        <v>46.677108843736988</v>
      </c>
      <c r="ADH8" s="1098">
        <v>43040</v>
      </c>
      <c r="ADI8" s="1099">
        <v>47.074999999999996</v>
      </c>
      <c r="ADK8" s="1098">
        <v>43040</v>
      </c>
      <c r="ADL8" s="1099">
        <v>48</v>
      </c>
      <c r="ADN8" s="1098">
        <v>43040</v>
      </c>
      <c r="ADO8" s="1099">
        <v>49</v>
      </c>
      <c r="ADQ8" s="1098">
        <v>43070</v>
      </c>
      <c r="ADR8" s="1099">
        <v>51.44</v>
      </c>
      <c r="ADT8" s="1098">
        <v>43070</v>
      </c>
      <c r="ADU8" s="1099">
        <v>53.12</v>
      </c>
      <c r="ADW8" s="1098">
        <v>43070</v>
      </c>
      <c r="ADX8" s="1099">
        <v>51.084999999999994</v>
      </c>
      <c r="ADZ8" s="1098">
        <v>43070</v>
      </c>
      <c r="AEA8" s="1099">
        <v>52.3</v>
      </c>
      <c r="AEC8" s="1098">
        <v>43101</v>
      </c>
      <c r="AED8" s="1099">
        <v>52</v>
      </c>
      <c r="AEF8" s="1098">
        <v>43101</v>
      </c>
      <c r="AEG8" s="1099">
        <v>54.32</v>
      </c>
      <c r="AEI8" s="1098">
        <v>43101</v>
      </c>
      <c r="AEJ8" s="1099">
        <v>54.22</v>
      </c>
      <c r="AEL8" s="1098">
        <v>43101</v>
      </c>
      <c r="AEM8" s="1099">
        <v>52.301262729124225</v>
      </c>
      <c r="AEO8" s="1098">
        <v>43101</v>
      </c>
      <c r="AEP8" s="1099">
        <v>52.4</v>
      </c>
      <c r="AER8" s="1098">
        <v>43132</v>
      </c>
      <c r="AES8" s="1099">
        <v>56.1</v>
      </c>
      <c r="AEU8" s="1098">
        <v>43132</v>
      </c>
      <c r="AEV8" s="1099">
        <v>56.97</v>
      </c>
      <c r="AEX8" s="1098">
        <v>43132</v>
      </c>
      <c r="AEY8" s="1099">
        <v>57.07</v>
      </c>
      <c r="AFA8" s="1098">
        <v>43132</v>
      </c>
      <c r="AFB8" s="1099">
        <v>58.65</v>
      </c>
      <c r="AFD8" s="1098">
        <v>43160</v>
      </c>
      <c r="AFE8" s="1099">
        <v>58.48</v>
      </c>
      <c r="AFG8" s="1098">
        <v>43160</v>
      </c>
      <c r="AFH8" s="1099">
        <v>67.55964084</v>
      </c>
      <c r="AFJ8" s="1098">
        <v>43191</v>
      </c>
      <c r="AFK8" s="1099">
        <v>50.209999999999994</v>
      </c>
      <c r="AFM8" s="1098">
        <v>43191</v>
      </c>
      <c r="AFN8" s="1099">
        <v>49.83</v>
      </c>
      <c r="AFP8" s="1098">
        <v>43191</v>
      </c>
      <c r="AFQ8" s="1099">
        <v>49.464451875810894</v>
      </c>
      <c r="AFS8" s="1098">
        <v>43191</v>
      </c>
      <c r="AFT8" s="1099">
        <v>47.989999999999995</v>
      </c>
      <c r="AFV8" s="1098">
        <v>43191</v>
      </c>
      <c r="AFW8" s="1099">
        <v>45.239999999999995</v>
      </c>
      <c r="AFY8" s="1098">
        <v>43221</v>
      </c>
      <c r="AFZ8" s="1099">
        <v>42.899134539732493</v>
      </c>
      <c r="AGB8" s="1098">
        <v>43221</v>
      </c>
      <c r="AGC8" s="1099">
        <v>43.75</v>
      </c>
      <c r="AGE8" s="1098">
        <v>43221</v>
      </c>
      <c r="AGF8" s="1099">
        <v>45.233930956280709</v>
      </c>
      <c r="AGH8" s="1098">
        <v>43221</v>
      </c>
      <c r="AGI8" s="1099">
        <v>44.239999999999995</v>
      </c>
      <c r="AGK8" s="1108">
        <v>43252</v>
      </c>
      <c r="AGL8" s="1109">
        <v>41.8</v>
      </c>
      <c r="AGN8" s="1108">
        <v>43252</v>
      </c>
      <c r="AGO8" s="1109">
        <v>43.875698142141673</v>
      </c>
      <c r="AGQ8" s="1108">
        <v>43252</v>
      </c>
      <c r="AGR8" s="1109">
        <v>44.484617332521367</v>
      </c>
      <c r="AGT8" s="1108">
        <v>43282</v>
      </c>
      <c r="AGU8" s="1109">
        <v>45.361366865126733</v>
      </c>
      <c r="AGW8" s="1108">
        <v>43282</v>
      </c>
      <c r="AGX8" s="1109">
        <v>46.959999999999994</v>
      </c>
      <c r="AGZ8" s="1108">
        <v>43282</v>
      </c>
      <c r="AHA8" s="1109">
        <v>48.169999999999995</v>
      </c>
      <c r="AHC8" s="1108">
        <v>43282</v>
      </c>
      <c r="AHD8" s="1109">
        <v>51.39</v>
      </c>
      <c r="AHF8" s="1108">
        <v>43313</v>
      </c>
      <c r="AHG8" s="1109">
        <v>53.79</v>
      </c>
      <c r="AHI8" s="1108">
        <v>43313</v>
      </c>
      <c r="AHJ8" s="1109">
        <v>54</v>
      </c>
      <c r="AHL8" s="1108">
        <v>43313</v>
      </c>
      <c r="AHM8" s="1109">
        <v>56.449999999999996</v>
      </c>
      <c r="AHO8" s="1108">
        <v>43313</v>
      </c>
      <c r="AHP8" s="1109">
        <v>59.41</v>
      </c>
      <c r="AHR8" s="1108">
        <v>43313</v>
      </c>
      <c r="AHS8" s="1109">
        <v>57.83</v>
      </c>
      <c r="AHU8" s="1114">
        <v>43344</v>
      </c>
      <c r="AHV8" s="1099">
        <v>58.239999999999995</v>
      </c>
      <c r="AHX8" s="1108">
        <v>43344</v>
      </c>
      <c r="AHY8" s="1109">
        <v>56.949999999999996</v>
      </c>
      <c r="AIA8" s="1108">
        <v>43344</v>
      </c>
      <c r="AIB8" s="1109">
        <v>57.764541502794437</v>
      </c>
      <c r="AID8" s="1108">
        <v>43344</v>
      </c>
      <c r="AIE8" s="1099">
        <v>56.589999999999996</v>
      </c>
      <c r="AIG8" s="1108">
        <v>43374</v>
      </c>
      <c r="AIH8" s="1099">
        <v>60.102849972826817</v>
      </c>
      <c r="AIJ8" s="1108">
        <v>43374</v>
      </c>
      <c r="AIK8" s="1099">
        <v>61.75</v>
      </c>
      <c r="AIM8" s="1108">
        <v>43374</v>
      </c>
      <c r="AIN8" s="1099">
        <v>59.04896915719295</v>
      </c>
      <c r="AIP8" s="1108">
        <v>43374</v>
      </c>
      <c r="AIQ8" s="1099">
        <v>59.699999999999996</v>
      </c>
      <c r="AIS8" s="1108">
        <v>43374</v>
      </c>
      <c r="AIT8" s="1109">
        <v>59.849999999999994</v>
      </c>
      <c r="AIV8" s="1108">
        <v>43405</v>
      </c>
      <c r="AIW8" s="1117">
        <v>65.61</v>
      </c>
      <c r="AIY8" s="1108">
        <v>43405</v>
      </c>
      <c r="AIZ8" s="1117">
        <v>68.92</v>
      </c>
      <c r="AJB8" s="1108">
        <v>43405</v>
      </c>
      <c r="AJC8" s="1117">
        <v>71.208908850633719</v>
      </c>
      <c r="AJE8" s="1108">
        <v>43405</v>
      </c>
      <c r="AJF8" s="1117">
        <v>74.099999999999994</v>
      </c>
      <c r="AJH8" s="1108">
        <v>43435</v>
      </c>
      <c r="AJI8" s="1117">
        <v>78.25</v>
      </c>
      <c r="AJK8" s="1108">
        <v>43435</v>
      </c>
      <c r="AJL8" s="1117">
        <v>84.22</v>
      </c>
      <c r="AJN8" s="1108">
        <v>43435</v>
      </c>
      <c r="AJO8" s="1117">
        <v>78.25</v>
      </c>
      <c r="AJQ8" s="1108">
        <v>43435</v>
      </c>
      <c r="AJR8" s="1117">
        <v>85.77</v>
      </c>
      <c r="AJT8" s="1108">
        <v>43466</v>
      </c>
      <c r="AJU8" s="1117">
        <v>81.27</v>
      </c>
    </row>
    <row r="9" spans="1:957" customFormat="1" x14ac:dyDescent="0.25">
      <c r="A9" s="26"/>
      <c r="B9" s="969">
        <f t="shared" ca="1" si="0"/>
        <v>43497</v>
      </c>
      <c r="C9" s="152">
        <f t="shared" ca="1" si="1"/>
        <v>81.569999999999993</v>
      </c>
      <c r="D9" s="26"/>
      <c r="E9" s="144">
        <v>41153</v>
      </c>
      <c r="F9" s="150">
        <v>62</v>
      </c>
      <c r="G9" s="88"/>
      <c r="H9" s="144">
        <v>41122</v>
      </c>
      <c r="I9" s="148">
        <v>59.3</v>
      </c>
      <c r="J9" s="26"/>
      <c r="K9" s="144">
        <v>41153</v>
      </c>
      <c r="L9" s="148">
        <v>60.6</v>
      </c>
      <c r="M9" s="26"/>
      <c r="N9" s="144">
        <v>41153</v>
      </c>
      <c r="O9" s="150">
        <v>59.6</v>
      </c>
      <c r="P9" s="88"/>
      <c r="Q9" s="144">
        <v>41183</v>
      </c>
      <c r="R9" s="145">
        <v>62.104176305856576</v>
      </c>
      <c r="S9" s="26"/>
      <c r="T9" s="144">
        <v>41183</v>
      </c>
      <c r="U9" s="148">
        <v>59.36</v>
      </c>
      <c r="V9" s="26"/>
      <c r="W9" s="144">
        <v>41183</v>
      </c>
      <c r="X9" s="150">
        <v>59.5</v>
      </c>
      <c r="Y9" s="88"/>
      <c r="Z9" s="144">
        <v>41214</v>
      </c>
      <c r="AA9" s="145">
        <v>64.5</v>
      </c>
      <c r="AB9" s="26"/>
      <c r="AC9" s="144">
        <v>41214</v>
      </c>
      <c r="AD9" s="148">
        <v>62.849999999999994</v>
      </c>
      <c r="AE9" s="26"/>
      <c r="AF9" s="144">
        <v>41214</v>
      </c>
      <c r="AG9" s="150">
        <v>62.449999999999996</v>
      </c>
      <c r="AH9" s="88"/>
      <c r="AI9" s="144">
        <v>41244</v>
      </c>
      <c r="AJ9" s="145">
        <v>67.150000000000006</v>
      </c>
      <c r="AK9" s="26"/>
      <c r="AL9" s="144">
        <v>41244</v>
      </c>
      <c r="AM9" s="148">
        <v>65.299999999999983</v>
      </c>
      <c r="AN9" s="26"/>
      <c r="AO9" s="144">
        <v>41244</v>
      </c>
      <c r="AP9" s="150">
        <v>63.940000000000005</v>
      </c>
      <c r="AQ9" s="88"/>
      <c r="AR9" s="144">
        <v>41244</v>
      </c>
      <c r="AS9" s="145">
        <v>63.940000000000005</v>
      </c>
      <c r="AT9" s="26"/>
      <c r="AU9" s="144">
        <v>41275</v>
      </c>
      <c r="AV9" s="148">
        <v>69.45</v>
      </c>
      <c r="AW9" s="26"/>
      <c r="AX9" s="144">
        <v>41306</v>
      </c>
      <c r="AY9" s="150">
        <v>68.55</v>
      </c>
      <c r="AZ9" s="88"/>
      <c r="BA9" s="144">
        <v>41306</v>
      </c>
      <c r="BB9" s="145">
        <v>67.960000000000008</v>
      </c>
      <c r="BC9" s="26"/>
      <c r="BD9" s="144">
        <v>41306</v>
      </c>
      <c r="BE9" s="148">
        <v>68.849999999999994</v>
      </c>
      <c r="BF9" s="26"/>
      <c r="BG9" s="144">
        <v>41334</v>
      </c>
      <c r="BH9" s="150">
        <v>66.3</v>
      </c>
      <c r="BI9" s="88"/>
      <c r="BJ9" s="144">
        <v>41306</v>
      </c>
      <c r="BK9" s="145">
        <v>71.55</v>
      </c>
      <c r="BL9" s="26"/>
      <c r="BM9" s="144">
        <v>41306</v>
      </c>
      <c r="BN9" s="148">
        <v>70.61</v>
      </c>
      <c r="BO9" s="26"/>
      <c r="BP9" s="144">
        <v>41334</v>
      </c>
      <c r="BQ9" s="150">
        <v>66.5</v>
      </c>
      <c r="BR9" s="88"/>
      <c r="BS9" s="144">
        <v>41334</v>
      </c>
      <c r="BT9" s="145">
        <v>66.95</v>
      </c>
      <c r="BU9" s="26"/>
      <c r="BV9" s="144">
        <v>41365</v>
      </c>
      <c r="BW9" s="148">
        <v>65.849999999999994</v>
      </c>
      <c r="BX9" s="26"/>
      <c r="BY9" s="144">
        <v>41365</v>
      </c>
      <c r="BZ9" s="150">
        <v>66.39</v>
      </c>
      <c r="CA9" s="88"/>
      <c r="CB9" s="144">
        <v>41365</v>
      </c>
      <c r="CC9" s="145">
        <v>64.900000000000006</v>
      </c>
      <c r="CD9" s="26"/>
      <c r="CE9" s="144">
        <v>41365</v>
      </c>
      <c r="CF9" s="148">
        <v>65.5</v>
      </c>
      <c r="CG9" s="26"/>
      <c r="CH9" s="144">
        <v>41395</v>
      </c>
      <c r="CI9" s="150">
        <v>62.8</v>
      </c>
      <c r="CJ9" s="88"/>
      <c r="CK9" s="144">
        <v>41395</v>
      </c>
      <c r="CL9" s="145">
        <v>64.099999999999994</v>
      </c>
      <c r="CM9" s="26"/>
      <c r="CN9" s="144">
        <v>41395</v>
      </c>
      <c r="CO9" s="148">
        <v>63.7</v>
      </c>
      <c r="CP9" s="26"/>
      <c r="CQ9" s="144">
        <v>41395</v>
      </c>
      <c r="CR9" s="150">
        <v>63.8</v>
      </c>
      <c r="CS9" s="88"/>
      <c r="CT9" s="144">
        <v>41395</v>
      </c>
      <c r="CU9" s="145">
        <v>64.599999999999994</v>
      </c>
      <c r="CV9" s="26"/>
      <c r="CW9" s="144">
        <v>41426</v>
      </c>
      <c r="CX9" s="148">
        <v>64.72999999999999</v>
      </c>
      <c r="CY9" s="292"/>
      <c r="CZ9" s="144">
        <v>41426</v>
      </c>
      <c r="DA9" s="148">
        <v>65</v>
      </c>
      <c r="DB9" s="295"/>
      <c r="DC9" s="144">
        <v>41426</v>
      </c>
      <c r="DD9" s="148">
        <v>64.800000000000011</v>
      </c>
      <c r="DE9" s="303"/>
      <c r="DF9" s="144">
        <v>41426</v>
      </c>
      <c r="DG9" s="148">
        <v>65.45</v>
      </c>
      <c r="DH9" s="303"/>
      <c r="DI9" s="144">
        <v>41487</v>
      </c>
      <c r="DJ9" s="148">
        <v>67.11</v>
      </c>
      <c r="DK9" s="295"/>
      <c r="DL9" s="144">
        <v>41456</v>
      </c>
      <c r="DM9" s="148">
        <v>67.790000000000006</v>
      </c>
      <c r="DN9" s="303"/>
      <c r="DO9" s="144">
        <v>41456</v>
      </c>
      <c r="DP9" s="148">
        <v>66.650000000000006</v>
      </c>
      <c r="DQ9" s="303"/>
      <c r="DR9" s="144">
        <v>41487</v>
      </c>
      <c r="DS9" s="148">
        <v>69.069999999999993</v>
      </c>
      <c r="DT9" s="295"/>
      <c r="DU9" s="144">
        <v>41487</v>
      </c>
      <c r="DV9" s="148">
        <v>68.75</v>
      </c>
      <c r="DW9" s="303"/>
      <c r="DX9" s="144">
        <v>41487</v>
      </c>
      <c r="DY9" s="148">
        <v>69.650000000000006</v>
      </c>
      <c r="DZ9" s="303"/>
      <c r="EA9" s="144">
        <v>41518</v>
      </c>
      <c r="EB9" s="148">
        <v>68.95</v>
      </c>
      <c r="EC9" s="295"/>
      <c r="ED9" s="144">
        <v>41518</v>
      </c>
      <c r="EE9" s="148">
        <v>66.7</v>
      </c>
      <c r="EF9" s="303"/>
      <c r="EG9" s="144">
        <v>41518</v>
      </c>
      <c r="EH9" s="148">
        <v>66.59</v>
      </c>
      <c r="EI9" s="303"/>
      <c r="EJ9" s="144">
        <v>41548</v>
      </c>
      <c r="EK9" s="148">
        <v>68.75</v>
      </c>
      <c r="EL9" s="295"/>
      <c r="EM9" s="144">
        <v>41518</v>
      </c>
      <c r="EN9" s="148">
        <v>66.25</v>
      </c>
      <c r="EO9" s="303"/>
      <c r="EP9" s="144">
        <v>41548</v>
      </c>
      <c r="EQ9" s="148">
        <v>69.900000000000006</v>
      </c>
      <c r="ER9" s="303"/>
      <c r="ES9" s="144">
        <v>41548</v>
      </c>
      <c r="ET9" s="148">
        <v>69.7</v>
      </c>
      <c r="EV9" s="144">
        <v>41579</v>
      </c>
      <c r="EW9" s="148">
        <v>71.850000000000009</v>
      </c>
      <c r="EY9" s="144">
        <v>41579</v>
      </c>
      <c r="EZ9" s="148">
        <v>71.25</v>
      </c>
      <c r="FB9" s="144">
        <v>41579</v>
      </c>
      <c r="FC9" s="148">
        <v>73.5</v>
      </c>
      <c r="FE9" s="144">
        <v>41579</v>
      </c>
      <c r="FF9" s="148">
        <v>72.100000000000009</v>
      </c>
      <c r="FH9" s="144">
        <v>41609</v>
      </c>
      <c r="FI9" s="148">
        <v>75.349999999999994</v>
      </c>
      <c r="FK9" s="144">
        <v>41609</v>
      </c>
      <c r="FL9" s="148">
        <v>75.45</v>
      </c>
      <c r="FN9" s="144">
        <v>41609</v>
      </c>
      <c r="FO9" s="148">
        <v>75.150000000000006</v>
      </c>
      <c r="FQ9" s="144">
        <v>41609</v>
      </c>
      <c r="FR9" s="148">
        <v>75.2</v>
      </c>
      <c r="FT9" s="144">
        <v>41579</v>
      </c>
      <c r="FU9" s="148">
        <v>72.87</v>
      </c>
      <c r="FW9" s="144">
        <v>41609</v>
      </c>
      <c r="FX9" s="148">
        <v>73.95</v>
      </c>
      <c r="FZ9" s="144">
        <v>41609</v>
      </c>
      <c r="GA9" s="148">
        <v>73.3</v>
      </c>
      <c r="GC9" s="144">
        <v>41640</v>
      </c>
      <c r="GD9" s="148">
        <v>73.900000000000006</v>
      </c>
      <c r="GF9" s="144">
        <v>41609</v>
      </c>
      <c r="GG9" s="148">
        <v>73</v>
      </c>
      <c r="GI9" s="144">
        <v>41640</v>
      </c>
      <c r="GJ9" s="148">
        <v>74.53</v>
      </c>
      <c r="GL9" s="144">
        <v>41640</v>
      </c>
      <c r="GM9" s="148">
        <v>74.8</v>
      </c>
      <c r="GO9" s="144">
        <v>41640</v>
      </c>
      <c r="GP9" s="148">
        <v>73.249290000000002</v>
      </c>
      <c r="GR9" s="144">
        <v>41640</v>
      </c>
      <c r="GS9" s="148">
        <v>72.84</v>
      </c>
      <c r="GU9" s="144">
        <v>41671</v>
      </c>
      <c r="GV9" s="148">
        <v>73.099999999999994</v>
      </c>
      <c r="GX9" s="144">
        <v>41671</v>
      </c>
      <c r="GY9" s="148">
        <v>73.599999999999994</v>
      </c>
      <c r="HA9" s="144">
        <v>41671</v>
      </c>
      <c r="HB9" s="148">
        <v>74.39</v>
      </c>
      <c r="HD9" s="144">
        <v>41671</v>
      </c>
      <c r="HE9" s="148">
        <v>74.099999999999994</v>
      </c>
      <c r="HG9" s="144">
        <v>41671</v>
      </c>
      <c r="HH9" s="148">
        <v>74.55</v>
      </c>
      <c r="HJ9" s="144">
        <v>41699</v>
      </c>
      <c r="HK9" s="148">
        <v>71.25</v>
      </c>
      <c r="HM9" s="144">
        <v>41699</v>
      </c>
      <c r="HN9" s="148">
        <v>71.849999999999994</v>
      </c>
      <c r="HP9" s="144">
        <v>41699</v>
      </c>
      <c r="HQ9" s="148">
        <v>72.45</v>
      </c>
      <c r="HS9" s="144">
        <v>41699</v>
      </c>
      <c r="HT9" s="148">
        <v>71.53</v>
      </c>
      <c r="HV9" s="144">
        <v>41699</v>
      </c>
      <c r="HW9" s="148">
        <v>69.55</v>
      </c>
      <c r="HY9" s="144">
        <v>41699</v>
      </c>
      <c r="HZ9" s="148">
        <v>68.8</v>
      </c>
      <c r="IB9" s="144">
        <v>41760</v>
      </c>
      <c r="IC9" s="148">
        <v>66.052583810000002</v>
      </c>
      <c r="IE9" s="144">
        <v>41760</v>
      </c>
      <c r="IF9" s="148">
        <v>65.59</v>
      </c>
      <c r="IH9" s="144">
        <v>41760</v>
      </c>
      <c r="II9" s="148">
        <v>64.86</v>
      </c>
      <c r="IK9" s="144">
        <v>41760</v>
      </c>
      <c r="IL9" s="148">
        <v>63.6</v>
      </c>
      <c r="IN9" s="144">
        <v>41791</v>
      </c>
      <c r="IO9" s="148">
        <v>60.38</v>
      </c>
      <c r="IQ9" s="144">
        <v>41791</v>
      </c>
      <c r="IR9" s="148">
        <v>61.2</v>
      </c>
      <c r="IT9" s="144">
        <v>41791</v>
      </c>
      <c r="IU9" s="148">
        <v>59.19</v>
      </c>
      <c r="IW9" s="144">
        <v>41791</v>
      </c>
      <c r="IX9" s="148">
        <v>57.75</v>
      </c>
      <c r="IZ9" s="144">
        <v>41821</v>
      </c>
      <c r="JA9" s="148">
        <v>62.96</v>
      </c>
      <c r="JC9" s="144">
        <v>41821</v>
      </c>
      <c r="JD9" s="148">
        <v>59.55</v>
      </c>
      <c r="JF9" s="144">
        <v>41821</v>
      </c>
      <c r="JG9" s="148">
        <v>58.8</v>
      </c>
      <c r="JI9" s="144">
        <v>41821</v>
      </c>
      <c r="JJ9" s="148">
        <v>55.58</v>
      </c>
      <c r="JL9" s="144">
        <v>41852</v>
      </c>
      <c r="JM9" s="148">
        <v>54</v>
      </c>
      <c r="JO9" s="144">
        <v>41852</v>
      </c>
      <c r="JP9" s="148">
        <v>55.6</v>
      </c>
      <c r="JR9" s="144">
        <v>41852</v>
      </c>
      <c r="JS9" s="148">
        <v>55.65</v>
      </c>
      <c r="JU9" s="969">
        <v>41852</v>
      </c>
      <c r="JV9" s="970">
        <v>56.65</v>
      </c>
      <c r="JX9" s="969">
        <v>41852</v>
      </c>
      <c r="JY9" s="970">
        <v>51.54</v>
      </c>
      <c r="KA9" s="969">
        <v>41883</v>
      </c>
      <c r="KB9" s="970">
        <v>50.96</v>
      </c>
      <c r="KD9" s="969">
        <v>41883</v>
      </c>
      <c r="KE9" s="970">
        <v>61.2</v>
      </c>
      <c r="KG9" s="969">
        <v>41883</v>
      </c>
      <c r="KH9" s="970">
        <v>50.4</v>
      </c>
      <c r="KJ9" s="969">
        <v>41883</v>
      </c>
      <c r="KK9" s="970">
        <v>49.34</v>
      </c>
      <c r="KM9" s="969">
        <v>41913</v>
      </c>
      <c r="KN9" s="970">
        <v>52.25</v>
      </c>
      <c r="KP9" s="969">
        <v>41913</v>
      </c>
      <c r="KQ9" s="970">
        <v>51.5</v>
      </c>
      <c r="KS9" s="969">
        <v>41913</v>
      </c>
      <c r="KT9" s="970">
        <v>52.1</v>
      </c>
      <c r="KV9" s="969">
        <v>41913</v>
      </c>
      <c r="KW9" s="970">
        <v>50.5</v>
      </c>
      <c r="KY9" s="969">
        <v>41944</v>
      </c>
      <c r="KZ9" s="970">
        <v>57.4</v>
      </c>
      <c r="LB9" s="969">
        <v>41944</v>
      </c>
      <c r="LC9" s="970">
        <v>55.99</v>
      </c>
      <c r="LE9" s="969">
        <v>41944</v>
      </c>
      <c r="LF9" s="970">
        <v>56.17</v>
      </c>
      <c r="LH9" s="969">
        <v>41944</v>
      </c>
      <c r="LI9" s="970">
        <v>57.6</v>
      </c>
      <c r="LK9" s="969">
        <v>41944</v>
      </c>
      <c r="LL9" s="970">
        <v>58</v>
      </c>
      <c r="LN9" s="969">
        <v>41974</v>
      </c>
      <c r="LO9" s="970">
        <v>62.1</v>
      </c>
      <c r="LQ9" s="969">
        <v>42005</v>
      </c>
      <c r="LR9" s="970">
        <v>65.739999999999995</v>
      </c>
      <c r="LT9" s="969">
        <v>42005</v>
      </c>
      <c r="LU9" s="970">
        <v>65</v>
      </c>
      <c r="LW9" s="969">
        <v>42005</v>
      </c>
      <c r="LX9" s="970">
        <v>65.989999999999995</v>
      </c>
      <c r="LZ9" s="969">
        <v>42005</v>
      </c>
      <c r="MA9" s="970">
        <v>63.38</v>
      </c>
      <c r="MC9" s="969">
        <v>42036</v>
      </c>
      <c r="MD9" s="970">
        <v>62.46</v>
      </c>
      <c r="MF9" s="969">
        <v>42036</v>
      </c>
      <c r="MG9" s="970">
        <v>61.04</v>
      </c>
      <c r="MI9" s="969">
        <v>42036</v>
      </c>
      <c r="MJ9" s="970">
        <v>60.08</v>
      </c>
      <c r="ML9" s="969">
        <v>42036</v>
      </c>
      <c r="MM9" s="970">
        <v>59.3</v>
      </c>
      <c r="MO9" s="969">
        <v>42036</v>
      </c>
      <c r="MP9" s="970">
        <v>59.15</v>
      </c>
      <c r="MR9" s="969">
        <v>42064</v>
      </c>
      <c r="MS9" s="970">
        <v>56.25</v>
      </c>
      <c r="MU9" s="969">
        <v>42064</v>
      </c>
      <c r="MV9" s="970">
        <v>56.63</v>
      </c>
      <c r="MX9" s="969">
        <v>42064</v>
      </c>
      <c r="MY9" s="970">
        <v>56.7</v>
      </c>
      <c r="NA9" s="969">
        <v>42064</v>
      </c>
      <c r="NB9" s="970">
        <v>59.75</v>
      </c>
      <c r="ND9" s="969">
        <v>42095</v>
      </c>
      <c r="NE9" s="970">
        <v>55.98</v>
      </c>
      <c r="NG9" s="969">
        <v>42095</v>
      </c>
      <c r="NH9" s="970">
        <v>53.82</v>
      </c>
      <c r="NJ9" s="969">
        <v>42095</v>
      </c>
      <c r="NK9" s="970">
        <v>53.36</v>
      </c>
      <c r="NM9" s="969">
        <v>42095</v>
      </c>
      <c r="NN9" s="970">
        <v>53</v>
      </c>
      <c r="NP9" s="969">
        <v>42095</v>
      </c>
      <c r="NQ9" s="970">
        <v>50.5</v>
      </c>
      <c r="NS9" s="969">
        <v>42125</v>
      </c>
      <c r="NT9" s="970">
        <v>46.25</v>
      </c>
      <c r="NV9" s="969">
        <v>42125</v>
      </c>
      <c r="NW9" s="970">
        <v>46.02</v>
      </c>
      <c r="NY9" s="969">
        <v>42125</v>
      </c>
      <c r="NZ9" s="970">
        <v>43.4</v>
      </c>
      <c r="OB9" s="969">
        <v>42125</v>
      </c>
      <c r="OC9" s="970">
        <v>44.14</v>
      </c>
      <c r="OE9" s="969">
        <v>42156</v>
      </c>
      <c r="OF9" s="970">
        <v>44</v>
      </c>
      <c r="OH9" s="969">
        <v>42156</v>
      </c>
      <c r="OI9" s="970">
        <v>49.65</v>
      </c>
      <c r="OK9" s="969">
        <v>42156</v>
      </c>
      <c r="OL9" s="970">
        <v>50.59</v>
      </c>
      <c r="ON9" s="969">
        <v>42156</v>
      </c>
      <c r="OO9" s="970">
        <v>47.46</v>
      </c>
      <c r="OQ9" s="969">
        <v>42156</v>
      </c>
      <c r="OR9" s="970">
        <v>46.38</v>
      </c>
      <c r="OT9" s="969">
        <v>42186</v>
      </c>
      <c r="OU9" s="970">
        <v>46.34</v>
      </c>
      <c r="OW9" s="969">
        <v>42186</v>
      </c>
      <c r="OX9" s="970">
        <v>44.59</v>
      </c>
      <c r="OZ9" s="969">
        <v>42186</v>
      </c>
      <c r="PA9" s="970">
        <v>44.55</v>
      </c>
      <c r="PC9" s="969">
        <v>42186</v>
      </c>
      <c r="PD9" s="970">
        <v>45.51</v>
      </c>
      <c r="PF9" s="969">
        <v>42186</v>
      </c>
      <c r="PG9" s="970">
        <v>46.74</v>
      </c>
      <c r="PI9" s="969">
        <v>42217</v>
      </c>
      <c r="PJ9" s="970">
        <v>46.65</v>
      </c>
      <c r="PL9" s="969">
        <v>42217</v>
      </c>
      <c r="PM9" s="970">
        <v>47.28</v>
      </c>
      <c r="PO9" s="969">
        <v>42217</v>
      </c>
      <c r="PP9" s="970">
        <v>45.35</v>
      </c>
      <c r="PR9" s="969">
        <v>42217</v>
      </c>
      <c r="PS9" s="970">
        <v>44.25</v>
      </c>
      <c r="PU9" s="969">
        <v>42248</v>
      </c>
      <c r="PV9" s="970">
        <v>44.6</v>
      </c>
      <c r="PX9" s="969">
        <v>42248</v>
      </c>
      <c r="PY9" s="1025">
        <v>45.34</v>
      </c>
      <c r="QA9" s="1026">
        <v>42248</v>
      </c>
      <c r="QB9" s="1025">
        <v>43.95</v>
      </c>
      <c r="QD9" s="1028">
        <v>42248</v>
      </c>
      <c r="QE9" s="1027">
        <v>43.55</v>
      </c>
      <c r="QG9" s="1028">
        <v>42278</v>
      </c>
      <c r="QH9" s="1027">
        <v>45.69</v>
      </c>
      <c r="QJ9" s="1028">
        <v>42278</v>
      </c>
      <c r="QK9" s="1027">
        <v>46.7</v>
      </c>
      <c r="QM9" s="1028">
        <v>42278</v>
      </c>
      <c r="QN9" s="1027">
        <v>45.73</v>
      </c>
      <c r="QP9" s="1028">
        <v>42278</v>
      </c>
      <c r="QQ9" s="1027">
        <v>46.65</v>
      </c>
      <c r="QS9" s="1028">
        <v>42278</v>
      </c>
      <c r="QT9" s="1027">
        <v>45.4</v>
      </c>
      <c r="QV9" s="1028">
        <v>42309</v>
      </c>
      <c r="QW9" s="1027">
        <v>47.9</v>
      </c>
      <c r="QY9" s="1028">
        <v>42309</v>
      </c>
      <c r="QZ9" s="1027">
        <v>48</v>
      </c>
      <c r="RB9" s="1028">
        <v>42309</v>
      </c>
      <c r="RC9" s="1027">
        <v>46.8</v>
      </c>
      <c r="RE9" s="1028">
        <v>42309</v>
      </c>
      <c r="RF9" s="1027">
        <v>46.88</v>
      </c>
      <c r="RH9" s="1028">
        <v>42339</v>
      </c>
      <c r="RI9" s="1027">
        <v>47</v>
      </c>
      <c r="RK9" s="1028">
        <v>42339</v>
      </c>
      <c r="RL9" s="1027">
        <v>47.45</v>
      </c>
      <c r="RN9" s="1028">
        <v>42339</v>
      </c>
      <c r="RO9" s="1027">
        <v>46.25</v>
      </c>
      <c r="RQ9" s="1028">
        <v>42339</v>
      </c>
      <c r="RR9" s="1027">
        <v>45.94</v>
      </c>
      <c r="RT9" s="1028">
        <v>42370</v>
      </c>
      <c r="RU9" s="1029">
        <v>47.71</v>
      </c>
      <c r="RW9" s="1028">
        <v>42370</v>
      </c>
      <c r="RX9" s="1029">
        <v>46.58</v>
      </c>
      <c r="RZ9" s="1028">
        <v>42370</v>
      </c>
      <c r="SA9" s="1029">
        <v>46.39</v>
      </c>
      <c r="SC9" s="1028">
        <v>42370</v>
      </c>
      <c r="SD9" s="1029">
        <v>45.33</v>
      </c>
      <c r="SF9" s="1028">
        <v>42370</v>
      </c>
      <c r="SG9" s="1029">
        <v>45.08</v>
      </c>
      <c r="SI9" s="1028">
        <v>42401</v>
      </c>
      <c r="SJ9" s="1029">
        <v>44.45</v>
      </c>
      <c r="SL9" s="1028">
        <v>42401</v>
      </c>
      <c r="SM9" s="1029">
        <v>44.5</v>
      </c>
      <c r="SO9" s="1028">
        <v>42401</v>
      </c>
      <c r="SP9" s="1029">
        <v>43.78</v>
      </c>
      <c r="SR9" s="1028">
        <v>42401</v>
      </c>
      <c r="SS9" s="1029">
        <v>42.65</v>
      </c>
      <c r="SU9" s="1028">
        <v>42430</v>
      </c>
      <c r="SV9" s="1029">
        <v>40.26</v>
      </c>
      <c r="SX9" s="1028">
        <v>42430</v>
      </c>
      <c r="SY9" s="1029">
        <v>39.65</v>
      </c>
      <c r="TA9" s="1028">
        <v>42430</v>
      </c>
      <c r="TB9" s="1029">
        <v>38.4</v>
      </c>
      <c r="TD9" s="1028">
        <v>42430</v>
      </c>
      <c r="TE9" s="1029">
        <v>38.199999999999996</v>
      </c>
      <c r="TG9" s="1028">
        <v>42461</v>
      </c>
      <c r="TH9" s="1029">
        <v>37.75</v>
      </c>
      <c r="TJ9" s="1028">
        <v>42461</v>
      </c>
      <c r="TK9" s="1029">
        <v>36.449999999999996</v>
      </c>
      <c r="TM9" s="1028">
        <v>42461</v>
      </c>
      <c r="TN9" s="1029">
        <v>35.11</v>
      </c>
      <c r="TP9" s="1028">
        <v>42461</v>
      </c>
      <c r="TQ9" s="1029">
        <v>33.89</v>
      </c>
      <c r="TS9" s="1028">
        <v>42491</v>
      </c>
      <c r="TT9" s="1029">
        <v>31.949999999999996</v>
      </c>
      <c r="TV9" s="1028">
        <v>42491</v>
      </c>
      <c r="TW9" s="1029">
        <v>31.05</v>
      </c>
      <c r="TY9" s="1028">
        <v>42491</v>
      </c>
      <c r="TZ9" s="1029">
        <v>30.1</v>
      </c>
      <c r="UB9" s="1028">
        <v>42491</v>
      </c>
      <c r="UC9" s="1029">
        <v>28.400000000000002</v>
      </c>
      <c r="UE9" s="1028">
        <v>42522</v>
      </c>
      <c r="UF9" s="1029">
        <v>28.450000000000003</v>
      </c>
      <c r="UH9" s="1028">
        <v>42522</v>
      </c>
      <c r="UI9" s="1029">
        <v>28.040000000000003</v>
      </c>
      <c r="UK9" s="1028">
        <v>42522</v>
      </c>
      <c r="UL9" s="1029">
        <v>27.330000000000002</v>
      </c>
      <c r="UN9" s="1028">
        <v>42522</v>
      </c>
      <c r="UO9" s="1029">
        <v>28.69</v>
      </c>
      <c r="UQ9" s="1028">
        <v>42552</v>
      </c>
      <c r="UR9" s="1029">
        <v>28.552397411911446</v>
      </c>
      <c r="UT9" s="1028">
        <v>42552</v>
      </c>
      <c r="UU9" s="1029">
        <v>27.610000000000003</v>
      </c>
      <c r="UW9" s="1028">
        <v>42552</v>
      </c>
      <c r="UX9" s="1029">
        <v>27.43</v>
      </c>
      <c r="UZ9" s="1028">
        <v>42552</v>
      </c>
      <c r="VA9" s="1029">
        <v>27.758335111546085</v>
      </c>
      <c r="VC9" s="1028">
        <v>42552</v>
      </c>
      <c r="VD9" s="1029">
        <v>28.18</v>
      </c>
      <c r="VF9" s="1028">
        <v>42583</v>
      </c>
      <c r="VG9" s="1029">
        <v>27.44</v>
      </c>
      <c r="VI9" s="1028">
        <v>42583</v>
      </c>
      <c r="VJ9" s="1029">
        <v>27.400000000000002</v>
      </c>
      <c r="VL9" s="1028">
        <v>42583</v>
      </c>
      <c r="VM9" s="1029">
        <v>27.55</v>
      </c>
      <c r="VO9" s="1028">
        <v>42583</v>
      </c>
      <c r="VP9" s="1029">
        <v>33.549999999999997</v>
      </c>
      <c r="VR9" s="1028">
        <v>42614</v>
      </c>
      <c r="VS9" s="1029">
        <v>29.3</v>
      </c>
      <c r="VU9" s="1028">
        <v>42614</v>
      </c>
      <c r="VV9" s="1029">
        <v>31.290000000000003</v>
      </c>
      <c r="VX9" s="1028">
        <v>42614</v>
      </c>
      <c r="VY9" s="1029">
        <v>32</v>
      </c>
      <c r="WA9" s="1028">
        <v>42614</v>
      </c>
      <c r="WB9" s="1029">
        <v>30.93</v>
      </c>
      <c r="WD9" s="1028">
        <v>42614</v>
      </c>
      <c r="WE9" s="1029">
        <v>33.25</v>
      </c>
      <c r="WG9" s="1028">
        <v>42644</v>
      </c>
      <c r="WH9" s="1029">
        <v>37.17</v>
      </c>
      <c r="WJ9" s="1028">
        <v>42644</v>
      </c>
      <c r="WK9" s="1029">
        <v>35.9</v>
      </c>
      <c r="WM9" s="1028">
        <v>42644</v>
      </c>
      <c r="WN9" s="1029">
        <v>39.049999999999997</v>
      </c>
      <c r="WP9" s="1028">
        <v>42644</v>
      </c>
      <c r="WQ9" s="1029">
        <v>39.729999999999997</v>
      </c>
      <c r="WS9" s="1028">
        <v>42675</v>
      </c>
      <c r="WT9" s="1029">
        <v>44.649648817748997</v>
      </c>
      <c r="WV9" s="1028">
        <v>42675</v>
      </c>
      <c r="WW9" s="1029">
        <v>44.31</v>
      </c>
      <c r="WY9" s="1028">
        <v>42675</v>
      </c>
      <c r="WZ9" s="1029">
        <v>45.713405652866243</v>
      </c>
      <c r="XB9" s="1028">
        <v>42675</v>
      </c>
      <c r="XC9" s="1029">
        <v>45</v>
      </c>
      <c r="XE9" s="1028">
        <v>42705</v>
      </c>
      <c r="XF9" s="1029">
        <v>46</v>
      </c>
      <c r="XH9" s="1028">
        <v>42705</v>
      </c>
      <c r="XI9" s="1029">
        <v>45.29</v>
      </c>
      <c r="XK9" s="1028">
        <v>42705</v>
      </c>
      <c r="XL9" s="1029">
        <v>45.57</v>
      </c>
      <c r="XN9" s="1028">
        <v>42705</v>
      </c>
      <c r="XO9" s="1029">
        <v>43.5</v>
      </c>
      <c r="XQ9" s="1028">
        <v>42705</v>
      </c>
      <c r="XR9" s="1029">
        <v>42.8</v>
      </c>
      <c r="XT9" s="1028">
        <v>42736</v>
      </c>
      <c r="XU9" s="1029">
        <v>42.49</v>
      </c>
      <c r="XW9" s="1028">
        <v>42736</v>
      </c>
      <c r="XX9" s="1029">
        <v>41.45</v>
      </c>
      <c r="XZ9" s="1028">
        <v>42736</v>
      </c>
      <c r="YA9" s="1029">
        <v>43.1</v>
      </c>
      <c r="YC9" s="1028">
        <v>42736</v>
      </c>
      <c r="YD9" s="1029">
        <v>45.5</v>
      </c>
      <c r="YF9" s="1028">
        <v>42767</v>
      </c>
      <c r="YG9" s="1029">
        <v>47.199999999999996</v>
      </c>
      <c r="YI9" s="1028">
        <v>42767</v>
      </c>
      <c r="YJ9" s="1029">
        <v>49.49</v>
      </c>
      <c r="YL9" s="1028">
        <v>42767</v>
      </c>
      <c r="YM9" s="1029">
        <v>47.419999999999995</v>
      </c>
      <c r="YO9" s="1028">
        <v>42767</v>
      </c>
      <c r="YP9" s="1029">
        <v>49.9</v>
      </c>
      <c r="YR9" s="1028">
        <v>42767</v>
      </c>
      <c r="YS9" s="1029">
        <v>48.05</v>
      </c>
      <c r="YU9" s="1028">
        <v>42795</v>
      </c>
      <c r="YV9" s="1029">
        <v>52.55</v>
      </c>
      <c r="YX9" s="1028">
        <v>42795</v>
      </c>
      <c r="YY9" s="1029">
        <v>49.25</v>
      </c>
      <c r="ZA9" s="1028">
        <v>42795</v>
      </c>
      <c r="ZB9" s="1029">
        <v>48.4</v>
      </c>
      <c r="ZD9" s="1028">
        <v>42795</v>
      </c>
      <c r="ZE9" s="1029">
        <v>47.449999999999996</v>
      </c>
      <c r="ZG9" s="1028">
        <v>42795</v>
      </c>
      <c r="ZH9" s="1029">
        <v>48.424999999999997</v>
      </c>
      <c r="ZJ9" s="1028">
        <v>42826</v>
      </c>
      <c r="ZK9" s="1029">
        <v>43.129999999999995</v>
      </c>
      <c r="ZM9" s="1028">
        <v>42826</v>
      </c>
      <c r="ZN9" s="1029">
        <v>43.51</v>
      </c>
      <c r="ZP9" s="1028">
        <v>42826</v>
      </c>
      <c r="ZQ9" s="1029">
        <v>43.129999999999995</v>
      </c>
      <c r="ZS9" s="1028">
        <v>42856</v>
      </c>
      <c r="ZT9" s="1029">
        <v>46.82362550702436</v>
      </c>
      <c r="ZV9" s="1028">
        <v>42856</v>
      </c>
      <c r="ZW9" s="1029">
        <v>48.69</v>
      </c>
      <c r="ZY9" s="1028">
        <v>42856</v>
      </c>
      <c r="ZZ9" s="1029">
        <v>47.74</v>
      </c>
      <c r="AAB9" s="1028">
        <v>42856</v>
      </c>
      <c r="AAC9" s="1029">
        <v>47.879898074186833</v>
      </c>
      <c r="AAE9" s="1028">
        <v>42856</v>
      </c>
      <c r="AAF9" s="1029">
        <v>47.41</v>
      </c>
      <c r="AAH9" s="1028">
        <v>42856</v>
      </c>
      <c r="AAI9" s="1029">
        <v>45.076862331425644</v>
      </c>
      <c r="AAK9" s="1028">
        <v>42887</v>
      </c>
      <c r="AAL9" s="1029">
        <v>44.900061024337077</v>
      </c>
      <c r="AAN9" s="1028">
        <v>42856</v>
      </c>
      <c r="AAO9" s="1029">
        <v>44.105756693740148</v>
      </c>
      <c r="AAQ9" s="1028">
        <v>42887</v>
      </c>
      <c r="AAR9" s="1029">
        <v>42.9</v>
      </c>
      <c r="AAT9" s="1028">
        <v>42917</v>
      </c>
      <c r="AAU9" s="1029">
        <v>42.7</v>
      </c>
      <c r="AAW9" s="1028">
        <v>42917</v>
      </c>
      <c r="AAX9" s="1029">
        <v>41.43</v>
      </c>
      <c r="AAZ9" s="1028">
        <v>42917</v>
      </c>
      <c r="ABA9" s="1029">
        <v>40.880000000000003</v>
      </c>
      <c r="ABC9" s="1028">
        <v>42917</v>
      </c>
      <c r="ABD9" s="1029">
        <v>39.225007469207135</v>
      </c>
      <c r="ABF9" s="1028">
        <v>42948</v>
      </c>
      <c r="ABG9" s="1029">
        <v>42.239999999999995</v>
      </c>
      <c r="ABI9" s="1028">
        <v>42948</v>
      </c>
      <c r="ABJ9" s="1029">
        <v>39.949999999999996</v>
      </c>
      <c r="ABL9" s="1028">
        <v>42948</v>
      </c>
      <c r="ABM9" s="1029">
        <v>39.92</v>
      </c>
      <c r="ABO9" s="1028">
        <v>42948</v>
      </c>
      <c r="ABP9" s="1029">
        <v>40.1</v>
      </c>
      <c r="ABR9" s="1066">
        <v>42979</v>
      </c>
      <c r="ABS9" s="1067">
        <v>41.55</v>
      </c>
      <c r="ABU9" s="1066">
        <v>42979</v>
      </c>
      <c r="ABV9" s="1067">
        <v>39.10165826777363</v>
      </c>
      <c r="ABX9" s="1066">
        <v>42979</v>
      </c>
      <c r="ABY9" s="1067">
        <v>39.649999999999991</v>
      </c>
      <c r="ACA9" s="1066">
        <v>42979</v>
      </c>
      <c r="ACB9" s="1067">
        <v>40.450000000000003</v>
      </c>
      <c r="ACD9" s="1066">
        <v>43009</v>
      </c>
      <c r="ACE9" s="1067">
        <v>41.8</v>
      </c>
      <c r="ACG9" s="1066">
        <v>43009</v>
      </c>
      <c r="ACH9" s="1067">
        <v>41.05</v>
      </c>
      <c r="ACJ9" s="1066">
        <v>43009</v>
      </c>
      <c r="ACK9" s="1067">
        <v>40.325502958254411</v>
      </c>
      <c r="ACM9" s="1066">
        <v>43009</v>
      </c>
      <c r="ACN9" s="1067">
        <v>40.799999999999997</v>
      </c>
      <c r="ACP9" s="1066">
        <v>43040</v>
      </c>
      <c r="ACQ9" s="1067">
        <v>45.174999999999997</v>
      </c>
      <c r="ACS9" s="1066">
        <v>43040</v>
      </c>
      <c r="ACT9" s="1067">
        <v>44.14</v>
      </c>
      <c r="ACV9" s="1096">
        <v>43040</v>
      </c>
      <c r="ACW9" s="1097">
        <v>45.116527380000001</v>
      </c>
      <c r="ACY9" s="1096">
        <v>43040</v>
      </c>
      <c r="ACZ9" s="1097">
        <v>44.064999999999998</v>
      </c>
      <c r="ADB9" s="1098">
        <v>43070</v>
      </c>
      <c r="ADC9" s="1099">
        <v>46.995147719999999</v>
      </c>
      <c r="ADE9" s="1098">
        <v>43070</v>
      </c>
      <c r="ADF9" s="1099">
        <v>48.726086471834179</v>
      </c>
      <c r="ADH9" s="1098">
        <v>43070</v>
      </c>
      <c r="ADI9" s="1099">
        <v>49.078434951180867</v>
      </c>
      <c r="ADK9" s="1098">
        <v>43070</v>
      </c>
      <c r="ADL9" s="1099">
        <v>49.8</v>
      </c>
      <c r="ADN9" s="1098">
        <v>43070</v>
      </c>
      <c r="ADO9" s="1099">
        <v>51.046345562238848</v>
      </c>
      <c r="ADQ9" s="1098">
        <v>43101</v>
      </c>
      <c r="ADR9" s="1099">
        <v>52.252729312886416</v>
      </c>
      <c r="ADT9" s="1098">
        <v>43101</v>
      </c>
      <c r="ADU9" s="1099">
        <v>54.32</v>
      </c>
      <c r="ADW9" s="1098">
        <v>43101</v>
      </c>
      <c r="ADX9" s="1099">
        <v>52.237618276688139</v>
      </c>
      <c r="ADZ9" s="1098">
        <v>43101</v>
      </c>
      <c r="AEA9" s="1099">
        <v>53.499114987010465</v>
      </c>
      <c r="AEC9" s="1098">
        <v>43132</v>
      </c>
      <c r="AED9" s="1099">
        <v>52.297249966999601</v>
      </c>
      <c r="AEF9" s="1098">
        <v>43132</v>
      </c>
      <c r="AEG9" s="1099">
        <v>54.61</v>
      </c>
      <c r="AEI9" s="1098">
        <v>43132</v>
      </c>
      <c r="AEJ9" s="1099">
        <v>54.57</v>
      </c>
      <c r="AEL9" s="1098">
        <v>43132</v>
      </c>
      <c r="AEM9" s="1099">
        <v>52.599820773930745</v>
      </c>
      <c r="AEO9" s="1098">
        <v>43132</v>
      </c>
      <c r="AEP9" s="1099">
        <v>52.8</v>
      </c>
      <c r="AER9" s="1098">
        <v>43160</v>
      </c>
      <c r="AES9" s="1099">
        <v>53.42</v>
      </c>
      <c r="AEU9" s="1098">
        <v>43160</v>
      </c>
      <c r="AEV9" s="1099">
        <v>54.669999999999995</v>
      </c>
      <c r="AEX9" s="1098">
        <v>43160</v>
      </c>
      <c r="AEY9" s="1099">
        <v>54.94</v>
      </c>
      <c r="AFA9" s="1098">
        <v>43160</v>
      </c>
      <c r="AFB9" s="1099">
        <v>56.61</v>
      </c>
      <c r="AFD9" s="1098">
        <v>43191</v>
      </c>
      <c r="AFE9" s="1099">
        <v>50.952771326546532</v>
      </c>
      <c r="AFG9" s="1098">
        <v>43191</v>
      </c>
      <c r="AFH9" s="1099">
        <v>53.583454619999998</v>
      </c>
      <c r="AFJ9" s="1098">
        <v>43221</v>
      </c>
      <c r="AFK9" s="1099">
        <v>46.951401074713857</v>
      </c>
      <c r="AFM9" s="1098">
        <v>43221</v>
      </c>
      <c r="AFN9" s="1099">
        <v>46.769999999999996</v>
      </c>
      <c r="AFP9" s="1098">
        <v>43221</v>
      </c>
      <c r="AFQ9" s="1099">
        <v>46.598879812875744</v>
      </c>
      <c r="AFS9" s="1098">
        <v>43221</v>
      </c>
      <c r="AFT9" s="1099">
        <v>45.335999303621172</v>
      </c>
      <c r="AFV9" s="1098">
        <v>43221</v>
      </c>
      <c r="AFW9" s="1099">
        <v>43.055296400427672</v>
      </c>
      <c r="AFY9" s="1098">
        <v>43252</v>
      </c>
      <c r="AFZ9" s="1099">
        <v>40.43</v>
      </c>
      <c r="AGB9" s="1098">
        <v>43252</v>
      </c>
      <c r="AGC9" s="1099">
        <v>40.858404705396765</v>
      </c>
      <c r="AGE9" s="1098">
        <v>43252</v>
      </c>
      <c r="AGF9" s="1099">
        <v>41.908942925538618</v>
      </c>
      <c r="AGH9" s="1098">
        <v>43252</v>
      </c>
      <c r="AGI9" s="1099">
        <v>41.5</v>
      </c>
      <c r="AGK9" s="1108">
        <v>43282</v>
      </c>
      <c r="AGL9" s="1109">
        <v>42.503051361425229</v>
      </c>
      <c r="AGN9" s="1108">
        <v>43282</v>
      </c>
      <c r="AGO9" s="1109">
        <v>44.28016479136366</v>
      </c>
      <c r="AGQ9" s="1108">
        <v>43282</v>
      </c>
      <c r="AGR9" s="1109">
        <v>44.88025034900091</v>
      </c>
      <c r="AGT9" s="1108">
        <v>43313</v>
      </c>
      <c r="AGU9" s="1109">
        <v>45.771032142967357</v>
      </c>
      <c r="AGW9" s="1108">
        <v>43313</v>
      </c>
      <c r="AGX9" s="1109">
        <v>47.54</v>
      </c>
      <c r="AGZ9" s="1108">
        <v>43313</v>
      </c>
      <c r="AHA9" s="1109">
        <v>48.62</v>
      </c>
      <c r="AHC9" s="1108">
        <v>43313</v>
      </c>
      <c r="AHD9" s="1109">
        <v>51.779999999999994</v>
      </c>
      <c r="AHF9" s="1108">
        <v>43344</v>
      </c>
      <c r="AHG9" s="1109">
        <v>54.238328010369408</v>
      </c>
      <c r="AHI9" s="1108">
        <v>43344</v>
      </c>
      <c r="AHJ9" s="1109">
        <v>54.449999999999996</v>
      </c>
      <c r="AHL9" s="1108">
        <v>43344</v>
      </c>
      <c r="AHM9" s="1109">
        <v>57.024999999999999</v>
      </c>
      <c r="AHO9" s="1108">
        <v>43344</v>
      </c>
      <c r="AHP9" s="1109">
        <v>59.8</v>
      </c>
      <c r="AHR9" s="1108">
        <v>43344</v>
      </c>
      <c r="AHS9" s="1109">
        <v>58.459999999999994</v>
      </c>
      <c r="AHU9" s="1114">
        <v>43374</v>
      </c>
      <c r="AHV9" s="1099">
        <v>58.72</v>
      </c>
      <c r="AHX9" s="1108">
        <v>43374</v>
      </c>
      <c r="AHY9" s="1109">
        <v>57.349999999999994</v>
      </c>
      <c r="AIA9" s="1108">
        <v>43374</v>
      </c>
      <c r="AIB9" s="1109">
        <v>57.839382300724282</v>
      </c>
      <c r="AID9" s="1108">
        <v>43374</v>
      </c>
      <c r="AIE9" s="1099">
        <v>57.237316507466389</v>
      </c>
      <c r="AIG9" s="1108">
        <v>43405</v>
      </c>
      <c r="AIH9" s="1099">
        <v>65.218116995900886</v>
      </c>
      <c r="AIJ9" s="1108">
        <v>43405</v>
      </c>
      <c r="AIK9" s="1099">
        <v>66.119021075685893</v>
      </c>
      <c r="AIM9" s="1108">
        <v>43405</v>
      </c>
      <c r="AIN9" s="1099">
        <v>63.173680271951</v>
      </c>
      <c r="AIP9" s="1108">
        <v>43405</v>
      </c>
      <c r="AIQ9" s="1099">
        <v>64.419999999999987</v>
      </c>
      <c r="AIS9" s="1108">
        <v>43405</v>
      </c>
      <c r="AIT9" s="1109">
        <v>67.25</v>
      </c>
      <c r="AIV9" s="1108">
        <v>43435</v>
      </c>
      <c r="AIW9" s="1117">
        <v>67.949271436086249</v>
      </c>
      <c r="AIY9" s="1108">
        <v>43435</v>
      </c>
      <c r="AIZ9" s="1117">
        <v>71.2</v>
      </c>
      <c r="AJB9" s="1108">
        <v>43435</v>
      </c>
      <c r="AJC9" s="1117">
        <v>73.675571488148407</v>
      </c>
      <c r="AJE9" s="1108">
        <v>43435</v>
      </c>
      <c r="AJF9" s="1117">
        <v>75.819999999999993</v>
      </c>
      <c r="AJH9" s="1108">
        <v>43466</v>
      </c>
      <c r="AJI9" s="1117">
        <v>78.64</v>
      </c>
      <c r="AJK9" s="1108">
        <v>43466</v>
      </c>
      <c r="AJL9" s="1117">
        <v>84.597236012355069</v>
      </c>
      <c r="AJN9" s="1108">
        <v>43466</v>
      </c>
      <c r="AJO9" s="1117">
        <v>78.64</v>
      </c>
      <c r="AJQ9" s="1108">
        <v>43466</v>
      </c>
      <c r="AJR9" s="1117">
        <v>86.049721192220929</v>
      </c>
      <c r="AJT9" s="1108">
        <v>43497</v>
      </c>
      <c r="AJU9" s="1117">
        <v>81.569999999999993</v>
      </c>
    </row>
    <row r="10" spans="1:957" customFormat="1" x14ac:dyDescent="0.25">
      <c r="A10" s="26"/>
      <c r="B10" s="969">
        <f t="shared" ca="1" si="0"/>
        <v>43525</v>
      </c>
      <c r="C10" s="152">
        <f t="shared" ca="1" si="1"/>
        <v>77.521785326712376</v>
      </c>
      <c r="D10" s="26"/>
      <c r="E10" s="144">
        <v>41183</v>
      </c>
      <c r="F10" s="150">
        <v>65.429999999999993</v>
      </c>
      <c r="G10" s="88"/>
      <c r="H10" s="144">
        <v>41153</v>
      </c>
      <c r="I10" s="148">
        <v>60.8</v>
      </c>
      <c r="J10" s="26"/>
      <c r="K10" s="144">
        <v>41183</v>
      </c>
      <c r="L10" s="148">
        <v>63.517945383615086</v>
      </c>
      <c r="M10" s="26"/>
      <c r="N10" s="144">
        <v>41183</v>
      </c>
      <c r="O10" s="150">
        <v>62.213396840709031</v>
      </c>
      <c r="P10" s="88"/>
      <c r="Q10" s="144">
        <v>41214</v>
      </c>
      <c r="R10" s="145">
        <v>67.796140265432854</v>
      </c>
      <c r="S10" s="26"/>
      <c r="T10" s="144">
        <v>41214</v>
      </c>
      <c r="U10" s="148">
        <v>65.31</v>
      </c>
      <c r="V10" s="26"/>
      <c r="W10" s="144">
        <v>41214</v>
      </c>
      <c r="X10" s="150">
        <v>65.349999999999994</v>
      </c>
      <c r="Y10" s="88"/>
      <c r="Z10" s="144">
        <v>41244</v>
      </c>
      <c r="AA10" s="145">
        <v>67.400000000000006</v>
      </c>
      <c r="AB10" s="26"/>
      <c r="AC10" s="144">
        <v>41244</v>
      </c>
      <c r="AD10" s="148">
        <v>65.55</v>
      </c>
      <c r="AE10" s="26"/>
      <c r="AF10" s="144">
        <v>41244</v>
      </c>
      <c r="AG10" s="150">
        <v>65.3</v>
      </c>
      <c r="AH10" s="88"/>
      <c r="AI10" s="144">
        <v>41275</v>
      </c>
      <c r="AJ10" s="145">
        <v>69.05</v>
      </c>
      <c r="AK10" s="26"/>
      <c r="AL10" s="144">
        <v>41275</v>
      </c>
      <c r="AM10" s="148">
        <v>67.3</v>
      </c>
      <c r="AN10" s="26"/>
      <c r="AO10" s="144">
        <v>41275</v>
      </c>
      <c r="AP10" s="150">
        <v>65.850000000000009</v>
      </c>
      <c r="AQ10" s="88"/>
      <c r="AR10" s="144">
        <v>41275</v>
      </c>
      <c r="AS10" s="145">
        <v>65.850000000000009</v>
      </c>
      <c r="AT10" s="26"/>
      <c r="AU10" s="144">
        <v>41306</v>
      </c>
      <c r="AV10" s="148">
        <v>69.5</v>
      </c>
      <c r="AW10" s="26"/>
      <c r="AX10" s="144">
        <v>41334</v>
      </c>
      <c r="AY10" s="150">
        <v>66.7</v>
      </c>
      <c r="AZ10" s="88"/>
      <c r="BA10" s="144">
        <v>41334</v>
      </c>
      <c r="BB10" s="145">
        <v>66.09</v>
      </c>
      <c r="BC10" s="26"/>
      <c r="BD10" s="144">
        <v>41334</v>
      </c>
      <c r="BE10" s="148">
        <v>66.900000000000006</v>
      </c>
      <c r="BF10" s="26"/>
      <c r="BG10" s="144">
        <v>41365</v>
      </c>
      <c r="BH10" s="150">
        <v>63.778333333333336</v>
      </c>
      <c r="BI10" s="88"/>
      <c r="BJ10" s="144">
        <v>41334</v>
      </c>
      <c r="BK10" s="145">
        <v>69.5</v>
      </c>
      <c r="BL10" s="26"/>
      <c r="BM10" s="144">
        <v>41334</v>
      </c>
      <c r="BN10" s="148">
        <v>68.95</v>
      </c>
      <c r="BO10" s="26"/>
      <c r="BP10" s="144">
        <v>41365</v>
      </c>
      <c r="BQ10" s="150">
        <v>64.3</v>
      </c>
      <c r="BR10" s="88"/>
      <c r="BS10" s="144">
        <v>41365</v>
      </c>
      <c r="BT10" s="145">
        <v>65.050000000000011</v>
      </c>
      <c r="BU10" s="26"/>
      <c r="BV10" s="144">
        <v>41395</v>
      </c>
      <c r="BW10" s="148">
        <v>64.45</v>
      </c>
      <c r="BX10" s="26"/>
      <c r="BY10" s="144">
        <v>41395</v>
      </c>
      <c r="BZ10" s="150">
        <v>65.099999999999994</v>
      </c>
      <c r="CA10" s="88"/>
      <c r="CB10" s="144">
        <v>41395</v>
      </c>
      <c r="CC10" s="145">
        <v>63.35</v>
      </c>
      <c r="CD10" s="26"/>
      <c r="CE10" s="144">
        <v>41395</v>
      </c>
      <c r="CF10" s="148">
        <v>64.05</v>
      </c>
      <c r="CG10" s="26"/>
      <c r="CH10" s="144">
        <v>41426</v>
      </c>
      <c r="CI10" s="150">
        <v>61.8</v>
      </c>
      <c r="CJ10" s="88"/>
      <c r="CK10" s="144">
        <v>41426</v>
      </c>
      <c r="CL10" s="145">
        <v>63.050000000000004</v>
      </c>
      <c r="CM10" s="26"/>
      <c r="CN10" s="144">
        <v>41426</v>
      </c>
      <c r="CO10" s="148">
        <v>62.5</v>
      </c>
      <c r="CP10" s="26"/>
      <c r="CQ10" s="144">
        <v>41426</v>
      </c>
      <c r="CR10" s="150">
        <v>62.75</v>
      </c>
      <c r="CS10" s="88"/>
      <c r="CT10" s="144">
        <v>41426</v>
      </c>
      <c r="CU10" s="145">
        <v>63.6</v>
      </c>
      <c r="CV10" s="26"/>
      <c r="CW10" s="144">
        <v>41456</v>
      </c>
      <c r="CX10" s="148">
        <v>65.180000000000007</v>
      </c>
      <c r="CY10" s="292"/>
      <c r="CZ10" s="144">
        <v>41456</v>
      </c>
      <c r="DA10" s="148">
        <v>65.25</v>
      </c>
      <c r="DB10" s="295"/>
      <c r="DC10" s="144">
        <v>41456</v>
      </c>
      <c r="DD10" s="148">
        <v>65.099999999999994</v>
      </c>
      <c r="DE10" s="303"/>
      <c r="DF10" s="144">
        <v>41456</v>
      </c>
      <c r="DG10" s="148">
        <v>65.900000000000006</v>
      </c>
      <c r="DH10" s="303"/>
      <c r="DI10" s="144">
        <v>41518</v>
      </c>
      <c r="DJ10" s="148">
        <v>67.498360660000003</v>
      </c>
      <c r="DK10" s="295"/>
      <c r="DL10" s="144">
        <v>41487</v>
      </c>
      <c r="DM10" s="148">
        <v>68.37</v>
      </c>
      <c r="DN10" s="303"/>
      <c r="DO10" s="144">
        <v>41487</v>
      </c>
      <c r="DP10" s="148">
        <v>67.5</v>
      </c>
      <c r="DQ10" s="303"/>
      <c r="DR10" s="144">
        <v>41518</v>
      </c>
      <c r="DS10" s="148">
        <v>68.72</v>
      </c>
      <c r="DT10" s="295"/>
      <c r="DU10" s="144">
        <v>41518</v>
      </c>
      <c r="DV10" s="148">
        <v>68.95</v>
      </c>
      <c r="DW10" s="303"/>
      <c r="DX10" s="144">
        <v>41518</v>
      </c>
      <c r="DY10" s="148">
        <v>69.5</v>
      </c>
      <c r="DZ10" s="303"/>
      <c r="EA10" s="144">
        <v>41548</v>
      </c>
      <c r="EB10" s="148">
        <v>70.699725274725282</v>
      </c>
      <c r="EC10" s="295"/>
      <c r="ED10" s="144">
        <v>41548</v>
      </c>
      <c r="EE10" s="148">
        <v>68.8</v>
      </c>
      <c r="EF10" s="303"/>
      <c r="EG10" s="144">
        <v>41548</v>
      </c>
      <c r="EH10" s="148">
        <v>68.351236263736268</v>
      </c>
      <c r="EI10" s="303"/>
      <c r="EJ10" s="144">
        <v>41579</v>
      </c>
      <c r="EK10" s="148">
        <v>72.051510989999997</v>
      </c>
      <c r="EL10" s="295"/>
      <c r="EM10" s="144">
        <v>41548</v>
      </c>
      <c r="EN10" s="148">
        <v>68.3</v>
      </c>
      <c r="EO10" s="303"/>
      <c r="EP10" s="144">
        <v>41579</v>
      </c>
      <c r="EQ10" s="148">
        <v>72.452335164835162</v>
      </c>
      <c r="ER10" s="303"/>
      <c r="ES10" s="144">
        <v>41579</v>
      </c>
      <c r="ET10" s="148">
        <v>72.2</v>
      </c>
      <c r="EV10" s="144">
        <v>41609</v>
      </c>
      <c r="EW10" s="148">
        <v>73.594395604395586</v>
      </c>
      <c r="EY10" s="144">
        <v>41609</v>
      </c>
      <c r="EZ10" s="148">
        <v>73.023846149999997</v>
      </c>
      <c r="FB10" s="144">
        <v>41609</v>
      </c>
      <c r="FC10" s="148">
        <v>75.266208791208811</v>
      </c>
      <c r="FE10" s="144">
        <v>41609</v>
      </c>
      <c r="FF10" s="148">
        <v>74.4651098901099</v>
      </c>
      <c r="FH10" s="144">
        <v>41640</v>
      </c>
      <c r="FI10" s="148">
        <v>76.504532967032972</v>
      </c>
      <c r="FK10" s="144">
        <v>41640</v>
      </c>
      <c r="FL10" s="148">
        <v>76.92</v>
      </c>
      <c r="FN10" s="144">
        <v>41640</v>
      </c>
      <c r="FO10" s="148">
        <v>76.650000000000006</v>
      </c>
      <c r="FQ10" s="144">
        <v>41640</v>
      </c>
      <c r="FR10" s="148">
        <v>76.284395599999996</v>
      </c>
      <c r="FT10" s="144">
        <v>41609</v>
      </c>
      <c r="FU10" s="148">
        <v>74.819999999999993</v>
      </c>
      <c r="FW10" s="144">
        <v>41640</v>
      </c>
      <c r="FX10" s="148">
        <v>75.7</v>
      </c>
      <c r="FZ10" s="144">
        <v>41640</v>
      </c>
      <c r="GA10" s="148">
        <v>74.400000000000006</v>
      </c>
      <c r="GC10" s="144">
        <v>41671</v>
      </c>
      <c r="GD10" s="148">
        <v>74.099999999999994</v>
      </c>
      <c r="GF10" s="144">
        <v>41640</v>
      </c>
      <c r="GG10" s="148">
        <v>74.45</v>
      </c>
      <c r="GI10" s="144">
        <v>41671</v>
      </c>
      <c r="GJ10" s="148">
        <v>74.67</v>
      </c>
      <c r="GL10" s="144">
        <v>41671</v>
      </c>
      <c r="GM10" s="148">
        <v>74.650000000000006</v>
      </c>
      <c r="GO10" s="144">
        <v>41671</v>
      </c>
      <c r="GP10" s="148">
        <v>73.447900000000004</v>
      </c>
      <c r="GR10" s="144">
        <v>41671</v>
      </c>
      <c r="GS10" s="148">
        <v>73.06</v>
      </c>
      <c r="GU10" s="144">
        <v>41699</v>
      </c>
      <c r="GV10" s="148">
        <v>70.7</v>
      </c>
      <c r="GX10" s="144">
        <v>41699</v>
      </c>
      <c r="GY10" s="148">
        <v>71.349999999999994</v>
      </c>
      <c r="HA10" s="144">
        <v>41699</v>
      </c>
      <c r="HB10" s="148">
        <v>71.89</v>
      </c>
      <c r="HD10" s="144">
        <v>41699</v>
      </c>
      <c r="HE10" s="148">
        <v>71.55</v>
      </c>
      <c r="HG10" s="144">
        <v>41699</v>
      </c>
      <c r="HH10" s="148">
        <v>72.05</v>
      </c>
      <c r="HJ10" s="144">
        <v>41730</v>
      </c>
      <c r="HK10" s="148">
        <v>68.010000000000005</v>
      </c>
      <c r="HM10" s="144">
        <v>41730</v>
      </c>
      <c r="HN10" s="148">
        <v>68.75</v>
      </c>
      <c r="HP10" s="144">
        <v>41730</v>
      </c>
      <c r="HQ10" s="148">
        <v>69.099999999999994</v>
      </c>
      <c r="HS10" s="144">
        <v>41730</v>
      </c>
      <c r="HT10" s="148">
        <v>68.75</v>
      </c>
      <c r="HV10" s="144">
        <v>41730</v>
      </c>
      <c r="HW10" s="148">
        <v>66.62</v>
      </c>
      <c r="HY10" s="144">
        <v>41730</v>
      </c>
      <c r="HZ10" s="148">
        <v>67.11</v>
      </c>
      <c r="IB10" s="144">
        <v>41791</v>
      </c>
      <c r="IC10" s="148">
        <v>64.807356499999997</v>
      </c>
      <c r="IE10" s="144">
        <v>41791</v>
      </c>
      <c r="IF10" s="148">
        <v>64.290000000000006</v>
      </c>
      <c r="IH10" s="144">
        <v>41791</v>
      </c>
      <c r="II10" s="148">
        <v>63.55</v>
      </c>
      <c r="IK10" s="144">
        <v>41791</v>
      </c>
      <c r="IL10" s="148">
        <v>62.27</v>
      </c>
      <c r="IN10" s="144">
        <v>41821</v>
      </c>
      <c r="IO10" s="148">
        <v>60.88</v>
      </c>
      <c r="IQ10" s="144">
        <v>41821</v>
      </c>
      <c r="IR10" s="148">
        <v>61.75</v>
      </c>
      <c r="IT10" s="144">
        <v>41821</v>
      </c>
      <c r="IU10" s="148">
        <v>59.7</v>
      </c>
      <c r="IW10" s="144">
        <v>41821</v>
      </c>
      <c r="IX10" s="148">
        <v>58.3</v>
      </c>
      <c r="IZ10" s="144">
        <v>41852</v>
      </c>
      <c r="JA10" s="148">
        <v>63.45</v>
      </c>
      <c r="JC10" s="144">
        <v>41852</v>
      </c>
      <c r="JD10" s="148">
        <v>60.05</v>
      </c>
      <c r="JF10" s="144">
        <v>41852</v>
      </c>
      <c r="JG10" s="148">
        <v>59.35</v>
      </c>
      <c r="JI10" s="144">
        <v>41852</v>
      </c>
      <c r="JJ10" s="148">
        <v>56.34</v>
      </c>
      <c r="JL10" s="144">
        <v>41883</v>
      </c>
      <c r="JM10" s="148">
        <v>54.35</v>
      </c>
      <c r="JO10" s="144">
        <v>41883</v>
      </c>
      <c r="JP10" s="148">
        <v>56</v>
      </c>
      <c r="JR10" s="144">
        <v>41883</v>
      </c>
      <c r="JS10" s="148">
        <v>56.33</v>
      </c>
      <c r="JU10" s="969">
        <v>41883</v>
      </c>
      <c r="JV10" s="970">
        <v>57.33</v>
      </c>
      <c r="JX10" s="969">
        <v>41883</v>
      </c>
      <c r="JY10" s="970">
        <v>52.42</v>
      </c>
      <c r="KA10" s="969">
        <v>41913</v>
      </c>
      <c r="KB10" s="970">
        <v>56.384730037149431</v>
      </c>
      <c r="KD10" s="969">
        <v>41913</v>
      </c>
      <c r="KE10" s="970">
        <v>61.75</v>
      </c>
      <c r="KG10" s="969">
        <v>41913</v>
      </c>
      <c r="KH10" s="970">
        <v>54.75</v>
      </c>
      <c r="KJ10" s="969">
        <v>41913</v>
      </c>
      <c r="KK10" s="970">
        <v>53.7</v>
      </c>
      <c r="KM10" s="969">
        <v>41944</v>
      </c>
      <c r="KN10" s="970">
        <v>59.5</v>
      </c>
      <c r="KP10" s="969">
        <v>41944</v>
      </c>
      <c r="KQ10" s="970">
        <v>59.34</v>
      </c>
      <c r="KS10" s="969">
        <v>41944</v>
      </c>
      <c r="KT10" s="970">
        <v>60.55</v>
      </c>
      <c r="KV10" s="969">
        <v>41944</v>
      </c>
      <c r="KW10" s="970">
        <v>59.25</v>
      </c>
      <c r="KY10" s="969">
        <v>41974</v>
      </c>
      <c r="KZ10" s="970">
        <v>61.45</v>
      </c>
      <c r="LB10" s="969">
        <v>41974</v>
      </c>
      <c r="LC10" s="970">
        <v>60.23</v>
      </c>
      <c r="LE10" s="969">
        <v>41974</v>
      </c>
      <c r="LF10" s="970">
        <v>60.25</v>
      </c>
      <c r="LH10" s="969">
        <v>41974</v>
      </c>
      <c r="LI10" s="970">
        <v>61.7</v>
      </c>
      <c r="LK10" s="969">
        <v>41974</v>
      </c>
      <c r="LL10" s="970">
        <v>61.85</v>
      </c>
      <c r="LN10" s="969">
        <v>42005</v>
      </c>
      <c r="LO10" s="970">
        <v>63.6</v>
      </c>
      <c r="LQ10" s="969">
        <v>42036</v>
      </c>
      <c r="LR10" s="970">
        <v>65.8</v>
      </c>
      <c r="LT10" s="969">
        <v>42036</v>
      </c>
      <c r="LU10" s="970">
        <v>65.150000000000006</v>
      </c>
      <c r="LW10" s="969">
        <v>42036</v>
      </c>
      <c r="LX10" s="970">
        <v>66.180000000000007</v>
      </c>
      <c r="LZ10" s="969">
        <v>42036</v>
      </c>
      <c r="MA10" s="970">
        <v>63.63</v>
      </c>
      <c r="MC10" s="969">
        <v>42064</v>
      </c>
      <c r="MD10" s="970">
        <v>60.9</v>
      </c>
      <c r="MF10" s="969">
        <v>42064</v>
      </c>
      <c r="MG10" s="970">
        <v>59.65</v>
      </c>
      <c r="MI10" s="969">
        <v>42064</v>
      </c>
      <c r="MJ10" s="970">
        <v>58.65</v>
      </c>
      <c r="ML10" s="969">
        <v>42064</v>
      </c>
      <c r="MM10" s="970">
        <v>57.85</v>
      </c>
      <c r="MO10" s="969">
        <v>42064</v>
      </c>
      <c r="MP10" s="970">
        <v>57.7</v>
      </c>
      <c r="MR10" s="969">
        <v>42095</v>
      </c>
      <c r="MS10" s="970">
        <v>54.2</v>
      </c>
      <c r="MU10" s="969">
        <v>42095</v>
      </c>
      <c r="MV10" s="970">
        <v>54.72</v>
      </c>
      <c r="MX10" s="969">
        <v>42095</v>
      </c>
      <c r="MY10" s="970">
        <v>54.85</v>
      </c>
      <c r="NA10" s="969">
        <v>42095</v>
      </c>
      <c r="NB10" s="970">
        <v>57.65</v>
      </c>
      <c r="ND10" s="969">
        <v>42125</v>
      </c>
      <c r="NE10" s="970">
        <v>53.846339999999998</v>
      </c>
      <c r="NG10" s="969">
        <v>42125</v>
      </c>
      <c r="NH10" s="970">
        <v>52.3</v>
      </c>
      <c r="NJ10" s="969">
        <v>42125</v>
      </c>
      <c r="NK10" s="970">
        <v>51.96</v>
      </c>
      <c r="NM10" s="969">
        <v>42125</v>
      </c>
      <c r="NN10" s="970">
        <v>50.91</v>
      </c>
      <c r="NP10" s="969">
        <v>42125</v>
      </c>
      <c r="NQ10" s="970">
        <v>49.07</v>
      </c>
      <c r="NS10" s="969">
        <v>42156</v>
      </c>
      <c r="NT10" s="970">
        <v>45.05</v>
      </c>
      <c r="NV10" s="969">
        <v>42156</v>
      </c>
      <c r="NW10" s="970">
        <v>44.77</v>
      </c>
      <c r="NY10" s="969">
        <v>42156</v>
      </c>
      <c r="NZ10" s="970">
        <v>42.18</v>
      </c>
      <c r="OB10" s="969">
        <v>42156</v>
      </c>
      <c r="OC10" s="970">
        <v>43.01</v>
      </c>
      <c r="OE10" s="969">
        <v>42186</v>
      </c>
      <c r="OF10" s="970">
        <v>44.45</v>
      </c>
      <c r="OH10" s="969">
        <v>42186</v>
      </c>
      <c r="OI10" s="970">
        <v>50.1</v>
      </c>
      <c r="OK10" s="969">
        <v>42186</v>
      </c>
      <c r="OL10" s="970">
        <v>50.76</v>
      </c>
      <c r="ON10" s="969">
        <v>42186</v>
      </c>
      <c r="OO10" s="970">
        <v>47.8</v>
      </c>
      <c r="OQ10" s="969">
        <v>42186</v>
      </c>
      <c r="OR10" s="970">
        <v>46.75</v>
      </c>
      <c r="OT10" s="969">
        <v>42217</v>
      </c>
      <c r="OU10" s="970">
        <v>46.64</v>
      </c>
      <c r="OW10" s="969">
        <v>42217</v>
      </c>
      <c r="OX10" s="970">
        <v>44.88</v>
      </c>
      <c r="OZ10" s="969">
        <v>42217</v>
      </c>
      <c r="PA10" s="970">
        <v>45.05</v>
      </c>
      <c r="PC10" s="969">
        <v>42217</v>
      </c>
      <c r="PD10" s="970">
        <v>45.76</v>
      </c>
      <c r="PF10" s="969">
        <v>42217</v>
      </c>
      <c r="PG10" s="970">
        <v>47.07</v>
      </c>
      <c r="PI10" s="969">
        <v>42248</v>
      </c>
      <c r="PJ10" s="970">
        <v>47.05</v>
      </c>
      <c r="PL10" s="969">
        <v>42248</v>
      </c>
      <c r="PM10" s="970">
        <v>47.75</v>
      </c>
      <c r="PO10" s="969">
        <v>42248</v>
      </c>
      <c r="PP10" s="970">
        <v>45.69</v>
      </c>
      <c r="PR10" s="969">
        <v>42248</v>
      </c>
      <c r="PS10" s="970">
        <v>44.6</v>
      </c>
      <c r="PU10" s="969">
        <v>42278</v>
      </c>
      <c r="PV10" s="970">
        <v>46.55</v>
      </c>
      <c r="PX10" s="969">
        <v>42278</v>
      </c>
      <c r="PY10" s="1025">
        <v>47.33</v>
      </c>
      <c r="QA10" s="1026">
        <v>42278</v>
      </c>
      <c r="QB10" s="1025">
        <v>45.8</v>
      </c>
      <c r="QD10" s="1028">
        <v>42278</v>
      </c>
      <c r="QE10" s="1027">
        <v>45.45</v>
      </c>
      <c r="QG10" s="1028">
        <v>42309</v>
      </c>
      <c r="QH10" s="1027">
        <v>48.8</v>
      </c>
      <c r="QJ10" s="1028">
        <v>42309</v>
      </c>
      <c r="QK10" s="1027">
        <v>49.65</v>
      </c>
      <c r="QM10" s="1028">
        <v>42309</v>
      </c>
      <c r="QN10" s="1027">
        <v>48.68</v>
      </c>
      <c r="QP10" s="1028">
        <v>42309</v>
      </c>
      <c r="QQ10" s="1027">
        <v>49.43</v>
      </c>
      <c r="QS10" s="1028">
        <v>42309</v>
      </c>
      <c r="QT10" s="1027">
        <v>48.1</v>
      </c>
      <c r="QV10" s="1028">
        <v>42339</v>
      </c>
      <c r="QW10" s="1027">
        <v>49.25</v>
      </c>
      <c r="QY10" s="1028">
        <v>42339</v>
      </c>
      <c r="QZ10" s="1027">
        <v>49.34</v>
      </c>
      <c r="RB10" s="1028">
        <v>42339</v>
      </c>
      <c r="RC10" s="1027">
        <v>48.28</v>
      </c>
      <c r="RE10" s="1028">
        <v>42339</v>
      </c>
      <c r="RF10" s="1027">
        <v>48.35</v>
      </c>
      <c r="RH10" s="1028">
        <v>42370</v>
      </c>
      <c r="RI10" s="1027">
        <v>47.74</v>
      </c>
      <c r="RK10" s="1028">
        <v>42370</v>
      </c>
      <c r="RL10" s="1027">
        <v>48.03</v>
      </c>
      <c r="RN10" s="1028">
        <v>42370</v>
      </c>
      <c r="RO10" s="1027">
        <v>46.86</v>
      </c>
      <c r="RQ10" s="1028">
        <v>42370</v>
      </c>
      <c r="RR10" s="1027">
        <v>46.55</v>
      </c>
      <c r="RT10" s="1028">
        <v>42401</v>
      </c>
      <c r="RU10" s="1029">
        <v>48.1</v>
      </c>
      <c r="RW10" s="1028">
        <v>42401</v>
      </c>
      <c r="RX10" s="1029">
        <v>46.8</v>
      </c>
      <c r="RZ10" s="1028">
        <v>42401</v>
      </c>
      <c r="SA10" s="1029">
        <v>46.59</v>
      </c>
      <c r="SC10" s="1028">
        <v>42401</v>
      </c>
      <c r="SD10" s="1029">
        <v>45.55</v>
      </c>
      <c r="SF10" s="1028">
        <v>42401</v>
      </c>
      <c r="SG10" s="1029">
        <v>45.42</v>
      </c>
      <c r="SI10" s="1028">
        <v>42430</v>
      </c>
      <c r="SJ10" s="1029">
        <v>43.36</v>
      </c>
      <c r="SL10" s="1028">
        <v>42430</v>
      </c>
      <c r="SM10" s="1029">
        <v>43.45</v>
      </c>
      <c r="SO10" s="1028">
        <v>42430</v>
      </c>
      <c r="SP10" s="1029">
        <v>42.9</v>
      </c>
      <c r="SR10" s="1028">
        <v>42430</v>
      </c>
      <c r="SS10" s="1029">
        <v>41.62</v>
      </c>
      <c r="SU10" s="1028">
        <v>42461</v>
      </c>
      <c r="SV10" s="1029">
        <v>38.700000000000003</v>
      </c>
      <c r="SX10" s="1028">
        <v>42461</v>
      </c>
      <c r="SY10" s="1029">
        <v>38</v>
      </c>
      <c r="TA10" s="1028">
        <v>42461</v>
      </c>
      <c r="TB10" s="1029">
        <v>37.03</v>
      </c>
      <c r="TD10" s="1028">
        <v>42461</v>
      </c>
      <c r="TE10" s="1029">
        <v>36.949999999999996</v>
      </c>
      <c r="TG10" s="1028">
        <v>42491</v>
      </c>
      <c r="TH10" s="1029">
        <v>36.584435366645238</v>
      </c>
      <c r="TJ10" s="1028">
        <v>42491</v>
      </c>
      <c r="TK10" s="1029">
        <v>35.44</v>
      </c>
      <c r="TM10" s="1028">
        <v>42491</v>
      </c>
      <c r="TN10" s="1029">
        <v>34.11</v>
      </c>
      <c r="TP10" s="1028">
        <v>42491</v>
      </c>
      <c r="TQ10" s="1029">
        <v>32.783342876477022</v>
      </c>
      <c r="TS10" s="1028">
        <v>42522</v>
      </c>
      <c r="TT10" s="1029">
        <v>30.822861842105258</v>
      </c>
      <c r="TV10" s="1028">
        <v>42522</v>
      </c>
      <c r="TW10" s="1029">
        <v>29.843801623532336</v>
      </c>
      <c r="TY10" s="1028">
        <v>42522</v>
      </c>
      <c r="TZ10" s="1029">
        <v>28.950000000000003</v>
      </c>
      <c r="UB10" s="1028">
        <v>42522</v>
      </c>
      <c r="UC10" s="1029">
        <v>27.5</v>
      </c>
      <c r="UE10" s="1028">
        <v>42552</v>
      </c>
      <c r="UF10" s="1029">
        <v>29.1</v>
      </c>
      <c r="UH10" s="1028">
        <v>42552</v>
      </c>
      <c r="UI10" s="1029">
        <v>28.542804358273393</v>
      </c>
      <c r="UK10" s="1028">
        <v>42552</v>
      </c>
      <c r="UL10" s="1029">
        <v>27.837309945290023</v>
      </c>
      <c r="UN10" s="1028">
        <v>42552</v>
      </c>
      <c r="UO10" s="1029">
        <v>28.911317519944525</v>
      </c>
      <c r="UQ10" s="1028">
        <v>42583</v>
      </c>
      <c r="UR10" s="1029">
        <v>28.712873869660122</v>
      </c>
      <c r="UT10" s="1028">
        <v>42583</v>
      </c>
      <c r="UU10" s="1029">
        <v>27.762554069980087</v>
      </c>
      <c r="UW10" s="1028">
        <v>42583</v>
      </c>
      <c r="UX10" s="1029">
        <v>27.93</v>
      </c>
      <c r="UZ10" s="1028">
        <v>42583</v>
      </c>
      <c r="VA10" s="1029">
        <v>28.060445703009059</v>
      </c>
      <c r="VC10" s="1028">
        <v>42583</v>
      </c>
      <c r="VD10" s="1029">
        <v>28.310936422691778</v>
      </c>
      <c r="VF10" s="1028">
        <v>42614</v>
      </c>
      <c r="VG10" s="1029">
        <v>27.217068181818185</v>
      </c>
      <c r="VI10" s="1028">
        <v>42614</v>
      </c>
      <c r="VJ10" s="1029">
        <v>27.830000000000002</v>
      </c>
      <c r="VL10" s="1028">
        <v>42614</v>
      </c>
      <c r="VM10" s="1029">
        <v>27.66</v>
      </c>
      <c r="VO10" s="1028">
        <v>42614</v>
      </c>
      <c r="VP10" s="1029">
        <v>34</v>
      </c>
      <c r="VR10" s="1028">
        <v>42644</v>
      </c>
      <c r="VS10" s="1029">
        <v>31.5</v>
      </c>
      <c r="VU10" s="1028">
        <v>42644</v>
      </c>
      <c r="VV10" s="1029">
        <v>33.19</v>
      </c>
      <c r="VX10" s="1028">
        <v>42644</v>
      </c>
      <c r="VY10" s="1029">
        <v>34.099999999999994</v>
      </c>
      <c r="WA10" s="1028">
        <v>42644</v>
      </c>
      <c r="WB10" s="1029">
        <v>33.119999999999997</v>
      </c>
      <c r="WD10" s="1028">
        <v>42644</v>
      </c>
      <c r="WE10" s="1029">
        <v>34.799999999999997</v>
      </c>
      <c r="WG10" s="1028">
        <v>42675</v>
      </c>
      <c r="WH10" s="1029">
        <v>40.04</v>
      </c>
      <c r="WJ10" s="1028">
        <v>42675</v>
      </c>
      <c r="WK10" s="1029">
        <v>38.92</v>
      </c>
      <c r="WM10" s="1028">
        <v>42675</v>
      </c>
      <c r="WN10" s="1029">
        <v>41.905452758479939</v>
      </c>
      <c r="WP10" s="1028">
        <v>42675</v>
      </c>
      <c r="WQ10" s="1029">
        <v>42.850680191617684</v>
      </c>
      <c r="WS10" s="1028">
        <v>42705</v>
      </c>
      <c r="WT10" s="1029">
        <v>45.991985006047429</v>
      </c>
      <c r="WV10" s="1028">
        <v>42705</v>
      </c>
      <c r="WW10" s="1029">
        <v>45.77</v>
      </c>
      <c r="WY10" s="1028">
        <v>42705</v>
      </c>
      <c r="WZ10" s="1029">
        <v>48.214152070063697</v>
      </c>
      <c r="XB10" s="1028">
        <v>42705</v>
      </c>
      <c r="XC10" s="1029">
        <v>47.956281963541343</v>
      </c>
      <c r="XE10" s="1028">
        <v>42736</v>
      </c>
      <c r="XF10" s="1029">
        <v>46.294592402325279</v>
      </c>
      <c r="XH10" s="1028">
        <v>42736</v>
      </c>
      <c r="XI10" s="1029">
        <v>45.650126882725012</v>
      </c>
      <c r="XK10" s="1028">
        <v>42736</v>
      </c>
      <c r="XL10" s="1029">
        <v>46.47</v>
      </c>
      <c r="XN10" s="1028">
        <v>42736</v>
      </c>
      <c r="XO10" s="1029">
        <v>44.1</v>
      </c>
      <c r="XQ10" s="1028">
        <v>42736</v>
      </c>
      <c r="XR10" s="1029">
        <v>43.49266291209868</v>
      </c>
      <c r="XT10" s="1028">
        <v>42767</v>
      </c>
      <c r="XU10" s="1029">
        <v>42.6</v>
      </c>
      <c r="XW10" s="1028">
        <v>42767</v>
      </c>
      <c r="XX10" s="1029">
        <v>41.85</v>
      </c>
      <c r="XZ10" s="1028">
        <v>42767</v>
      </c>
      <c r="YA10" s="1029">
        <v>43.55</v>
      </c>
      <c r="YC10" s="1028">
        <v>42767</v>
      </c>
      <c r="YD10" s="1029">
        <v>45.85</v>
      </c>
      <c r="YF10" s="1028">
        <v>42795</v>
      </c>
      <c r="YG10" s="1029">
        <v>45.85</v>
      </c>
      <c r="YI10" s="1028">
        <v>42795</v>
      </c>
      <c r="YJ10" s="1029">
        <v>48.15</v>
      </c>
      <c r="YL10" s="1028">
        <v>42795</v>
      </c>
      <c r="YM10" s="1029">
        <v>46.28</v>
      </c>
      <c r="YO10" s="1028">
        <v>42795</v>
      </c>
      <c r="YP10" s="1029">
        <v>48.559999999999995</v>
      </c>
      <c r="YR10" s="1028">
        <v>42795</v>
      </c>
      <c r="YS10" s="1029">
        <v>46.8</v>
      </c>
      <c r="YU10" s="1028">
        <v>42826</v>
      </c>
      <c r="YV10" s="1029">
        <v>48.689500170295062</v>
      </c>
      <c r="YX10" s="1028">
        <v>42826</v>
      </c>
      <c r="YY10" s="1029">
        <v>46.75</v>
      </c>
      <c r="ZA10" s="1028">
        <v>42826</v>
      </c>
      <c r="ZB10" s="1029">
        <v>45.25</v>
      </c>
      <c r="ZD10" s="1028">
        <v>42826</v>
      </c>
      <c r="ZE10" s="1029">
        <v>45.099999999999994</v>
      </c>
      <c r="ZG10" s="1028">
        <v>42826</v>
      </c>
      <c r="ZH10" s="1029">
        <v>45.45</v>
      </c>
      <c r="ZJ10" s="1028">
        <v>42856</v>
      </c>
      <c r="ZK10" s="1029">
        <v>41.747568521350438</v>
      </c>
      <c r="ZM10" s="1028">
        <v>42856</v>
      </c>
      <c r="ZN10" s="1029">
        <v>42.353365095888215</v>
      </c>
      <c r="ZP10" s="1028">
        <v>42856</v>
      </c>
      <c r="ZQ10" s="1029">
        <v>41.747568521350438</v>
      </c>
      <c r="ZS10" s="1028">
        <v>42887</v>
      </c>
      <c r="ZT10" s="1029">
        <v>45.142177811047482</v>
      </c>
      <c r="ZV10" s="1028">
        <v>42887</v>
      </c>
      <c r="ZW10" s="1029">
        <v>46.635484263152577</v>
      </c>
      <c r="ZY10" s="1028">
        <v>42887</v>
      </c>
      <c r="ZZ10" s="1029">
        <v>45.991582407216342</v>
      </c>
      <c r="AAB10" s="1028">
        <v>42887</v>
      </c>
      <c r="AAC10" s="1029">
        <v>45.903412008939689</v>
      </c>
      <c r="AAE10" s="1028">
        <v>42887</v>
      </c>
      <c r="AAF10" s="1029">
        <v>45.41</v>
      </c>
      <c r="AAH10" s="1028">
        <v>42887</v>
      </c>
      <c r="AAI10" s="1029">
        <v>45.330167668497495</v>
      </c>
      <c r="AAK10" s="1028">
        <v>42917</v>
      </c>
      <c r="AAL10" s="1029">
        <v>44.881938360817742</v>
      </c>
      <c r="AAN10" s="1028">
        <v>42887</v>
      </c>
      <c r="AAO10" s="1029">
        <v>44.583856273740771</v>
      </c>
      <c r="AAQ10" s="1028">
        <v>42917</v>
      </c>
      <c r="AAR10" s="1029">
        <v>43.466151289088167</v>
      </c>
      <c r="AAT10" s="1028">
        <v>42948</v>
      </c>
      <c r="AAU10" s="1029">
        <v>42.72</v>
      </c>
      <c r="AAW10" s="1028">
        <v>42948</v>
      </c>
      <c r="AAX10" s="1029">
        <v>41.652737829991224</v>
      </c>
      <c r="AAZ10" s="1028">
        <v>42948</v>
      </c>
      <c r="ABA10" s="1029">
        <v>41.19</v>
      </c>
      <c r="ABC10" s="1028">
        <v>42948</v>
      </c>
      <c r="ABD10" s="1029">
        <v>39.525986639984211</v>
      </c>
      <c r="ABF10" s="1028">
        <v>42979</v>
      </c>
      <c r="ABG10" s="1029">
        <v>42.332450783825607</v>
      </c>
      <c r="ABI10" s="1028">
        <v>42979</v>
      </c>
      <c r="ABJ10" s="1029">
        <v>40.448884213166494</v>
      </c>
      <c r="ABL10" s="1028">
        <v>42979</v>
      </c>
      <c r="ABM10" s="1029">
        <v>40.409999999999997</v>
      </c>
      <c r="ABO10" s="1028">
        <v>42979</v>
      </c>
      <c r="ABP10" s="1029">
        <v>40.590000000000003</v>
      </c>
      <c r="ABR10" s="1066">
        <v>43009</v>
      </c>
      <c r="ABS10" s="1067">
        <v>42.45</v>
      </c>
      <c r="ABU10" s="1066">
        <v>43009</v>
      </c>
      <c r="ABV10" s="1067">
        <v>40.978251285080496</v>
      </c>
      <c r="ABX10" s="1066">
        <v>43009</v>
      </c>
      <c r="ABY10" s="1067">
        <v>41.324999999999996</v>
      </c>
      <c r="ACA10" s="1066">
        <v>43009</v>
      </c>
      <c r="ACB10" s="1067">
        <v>41.966929749999998</v>
      </c>
      <c r="ACD10" s="1066">
        <v>43040</v>
      </c>
      <c r="ACE10" s="1067">
        <v>45.893741471510232</v>
      </c>
      <c r="ACG10" s="1066">
        <v>43040</v>
      </c>
      <c r="ACH10" s="1067">
        <v>45.608534267874326</v>
      </c>
      <c r="ACJ10" s="1066">
        <v>43040</v>
      </c>
      <c r="ACK10" s="1067">
        <v>44.76041188826531</v>
      </c>
      <c r="ACM10" s="1066">
        <v>43040</v>
      </c>
      <c r="ACN10" s="1067">
        <v>45.171168350000002</v>
      </c>
      <c r="ACP10" s="1066">
        <v>43070</v>
      </c>
      <c r="ACQ10" s="1067">
        <v>47.288292655745011</v>
      </c>
      <c r="ACS10" s="1066">
        <v>43070</v>
      </c>
      <c r="ACT10" s="1067">
        <v>46.839999999999996</v>
      </c>
      <c r="ACV10" s="1096">
        <v>43070</v>
      </c>
      <c r="ACW10" s="1097">
        <v>47.62880217</v>
      </c>
      <c r="ACY10" s="1096">
        <v>43070</v>
      </c>
      <c r="ACZ10" s="1097">
        <v>46.427338131332462</v>
      </c>
      <c r="ADB10" s="1098">
        <v>43101</v>
      </c>
      <c r="ADC10" s="1099">
        <v>48.34849826</v>
      </c>
      <c r="ADE10" s="1098">
        <v>43101</v>
      </c>
      <c r="ADF10" s="1099">
        <v>49.82553788203267</v>
      </c>
      <c r="ADH10" s="1098">
        <v>43101</v>
      </c>
      <c r="ADI10" s="1099">
        <v>50.317432547571713</v>
      </c>
      <c r="ADK10" s="1098">
        <v>43101</v>
      </c>
      <c r="ADL10" s="1099">
        <v>50.629176804541757</v>
      </c>
      <c r="ADN10" s="1098">
        <v>43101</v>
      </c>
      <c r="ADO10" s="1099">
        <v>51.767688621691782</v>
      </c>
      <c r="ADQ10" s="1098">
        <v>43132</v>
      </c>
      <c r="ADR10" s="1099">
        <v>52.604800774460415</v>
      </c>
      <c r="ADT10" s="1098">
        <v>43132</v>
      </c>
      <c r="ADU10" s="1099">
        <v>54.505734716105501</v>
      </c>
      <c r="ADW10" s="1098">
        <v>43132</v>
      </c>
      <c r="ADX10" s="1099">
        <v>52.487558112823649</v>
      </c>
      <c r="ADZ10" s="1098">
        <v>43132</v>
      </c>
      <c r="AEA10" s="1099">
        <v>53.751505384457829</v>
      </c>
      <c r="AEC10" s="1098">
        <v>43160</v>
      </c>
      <c r="AED10" s="1099">
        <v>49.992898314779765</v>
      </c>
      <c r="AEF10" s="1098">
        <v>43160</v>
      </c>
      <c r="AEG10" s="1099">
        <v>52</v>
      </c>
      <c r="AEI10" s="1098">
        <v>43160</v>
      </c>
      <c r="AEJ10" s="1099">
        <v>52.22</v>
      </c>
      <c r="AEL10" s="1098">
        <v>43160</v>
      </c>
      <c r="AEM10" s="1099">
        <v>50.285995926680229</v>
      </c>
      <c r="AEO10" s="1098">
        <v>43160</v>
      </c>
      <c r="AEP10" s="1099">
        <v>50.536972955823458</v>
      </c>
      <c r="AER10" s="1098">
        <v>43191</v>
      </c>
      <c r="AES10" s="1099">
        <v>49.17</v>
      </c>
      <c r="AEU10" s="1098">
        <v>43191</v>
      </c>
      <c r="AEV10" s="1099">
        <v>49.940109929704072</v>
      </c>
      <c r="AEX10" s="1098">
        <v>43191</v>
      </c>
      <c r="AEY10" s="1099">
        <v>50.166661939476469</v>
      </c>
      <c r="AFA10" s="1098">
        <v>43191</v>
      </c>
      <c r="AFB10" s="1099">
        <v>50.535320675888414</v>
      </c>
      <c r="AFD10" s="1098">
        <v>43221</v>
      </c>
      <c r="AFE10" s="1099">
        <v>46.331784884841696</v>
      </c>
      <c r="AFG10" s="1098">
        <v>43221</v>
      </c>
      <c r="AFH10" s="1099">
        <v>49.011231369999997</v>
      </c>
      <c r="AFJ10" s="1098">
        <v>43252</v>
      </c>
      <c r="AFK10" s="1099">
        <v>43.551297853608176</v>
      </c>
      <c r="AFM10" s="1098">
        <v>43252</v>
      </c>
      <c r="AFN10" s="1099">
        <v>43.887392739273928</v>
      </c>
      <c r="AFP10" s="1098">
        <v>43252</v>
      </c>
      <c r="AFQ10" s="1099">
        <v>43.783580944027186</v>
      </c>
      <c r="AFS10" s="1098">
        <v>43252</v>
      </c>
      <c r="AFT10" s="1099">
        <v>42.521082869080779</v>
      </c>
      <c r="AFV10" s="1098">
        <v>43252</v>
      </c>
      <c r="AFW10" s="1099">
        <v>40.389188413257827</v>
      </c>
      <c r="AFY10" s="1098">
        <v>43282</v>
      </c>
      <c r="AFZ10" s="1099">
        <v>41.010145093494131</v>
      </c>
      <c r="AGB10" s="1098">
        <v>43282</v>
      </c>
      <c r="AGC10" s="1099">
        <v>41.663193174893351</v>
      </c>
      <c r="AGE10" s="1098">
        <v>43282</v>
      </c>
      <c r="AGF10" s="1099">
        <v>42.664622023434546</v>
      </c>
      <c r="AGH10" s="1098">
        <v>43282</v>
      </c>
      <c r="AGI10" s="1099">
        <v>41.901009839125763</v>
      </c>
      <c r="AGK10" s="1108">
        <v>43313</v>
      </c>
      <c r="AGL10" s="1109">
        <v>43.302151746793854</v>
      </c>
      <c r="AGN10" s="1108">
        <v>43313</v>
      </c>
      <c r="AGO10" s="1109">
        <v>44.684631440585648</v>
      </c>
      <c r="AGQ10" s="1108">
        <v>43313</v>
      </c>
      <c r="AGR10" s="1109">
        <v>45.277177738993707</v>
      </c>
      <c r="AGT10" s="1108">
        <v>43344</v>
      </c>
      <c r="AGU10" s="1109">
        <v>46.154060129903186</v>
      </c>
      <c r="AGW10" s="1108">
        <v>43344</v>
      </c>
      <c r="AGX10" s="1109">
        <v>47.788651300548949</v>
      </c>
      <c r="AGZ10" s="1108">
        <v>43344</v>
      </c>
      <c r="AHA10" s="1109">
        <v>49.089999999999996</v>
      </c>
      <c r="AHC10" s="1108">
        <v>43344</v>
      </c>
      <c r="AHD10" s="1109">
        <v>52.18</v>
      </c>
      <c r="AHF10" s="1108">
        <v>43374</v>
      </c>
      <c r="AHG10" s="1109">
        <v>53.814438573784713</v>
      </c>
      <c r="AHI10" s="1108">
        <v>43374</v>
      </c>
      <c r="AHJ10" s="1109">
        <v>54.019643946958276</v>
      </c>
      <c r="AHL10" s="1108">
        <v>43374</v>
      </c>
      <c r="AHM10" s="1109">
        <v>57.477370350661445</v>
      </c>
      <c r="AHO10" s="1108">
        <v>43374</v>
      </c>
      <c r="AHP10" s="1109">
        <v>60.43</v>
      </c>
      <c r="AHR10" s="1108">
        <v>43374</v>
      </c>
      <c r="AHS10" s="1109">
        <v>58.94</v>
      </c>
      <c r="AHU10" s="1114">
        <v>43405</v>
      </c>
      <c r="AHV10" s="1099">
        <v>63.251151656369949</v>
      </c>
      <c r="AHX10" s="1108">
        <v>43405</v>
      </c>
      <c r="AHY10" s="1109">
        <v>62.169320610554905</v>
      </c>
      <c r="AIA10" s="1108">
        <v>43405</v>
      </c>
      <c r="AIB10" s="1109">
        <v>62.759409998866708</v>
      </c>
      <c r="AID10" s="1108">
        <v>43405</v>
      </c>
      <c r="AIE10" s="1099">
        <v>62.105411948762779</v>
      </c>
      <c r="AIG10" s="1108">
        <v>43435</v>
      </c>
      <c r="AIH10" s="1099">
        <v>68.235790615935102</v>
      </c>
      <c r="AIJ10" s="1108">
        <v>43435</v>
      </c>
      <c r="AIK10" s="1099">
        <v>69.178898047862759</v>
      </c>
      <c r="AIM10" s="1108">
        <v>43435</v>
      </c>
      <c r="AIN10" s="1099">
        <v>65.805576946082923</v>
      </c>
      <c r="AIP10" s="1108">
        <v>43435</v>
      </c>
      <c r="AIQ10" s="1099">
        <v>66.692184773750711</v>
      </c>
      <c r="AIS10" s="1108">
        <v>43435</v>
      </c>
      <c r="AIT10" s="1109">
        <v>67.312565231758569</v>
      </c>
      <c r="AIV10" s="1108">
        <v>43466</v>
      </c>
      <c r="AIW10" s="1117">
        <v>68.315178797869635</v>
      </c>
      <c r="AIY10" s="1108">
        <v>43466</v>
      </c>
      <c r="AIZ10" s="1117">
        <v>71.7</v>
      </c>
      <c r="AJB10" s="1108">
        <v>43466</v>
      </c>
      <c r="AJC10" s="1117">
        <v>73.929620212707917</v>
      </c>
      <c r="AJE10" s="1108">
        <v>43466</v>
      </c>
      <c r="AJF10" s="1117">
        <v>76.711863047866288</v>
      </c>
      <c r="AJH10" s="1108">
        <v>43497</v>
      </c>
      <c r="AJI10" s="1117">
        <v>78.8</v>
      </c>
      <c r="AJK10" s="1108">
        <v>43497</v>
      </c>
      <c r="AJL10" s="1117">
        <v>84.78554411297398</v>
      </c>
      <c r="AJN10" s="1108">
        <v>43497</v>
      </c>
      <c r="AJO10" s="1117">
        <v>78.8</v>
      </c>
      <c r="AJQ10" s="1108">
        <v>43497</v>
      </c>
      <c r="AJR10" s="1117">
        <v>86.02</v>
      </c>
      <c r="AJT10" s="1108">
        <v>43525</v>
      </c>
      <c r="AJU10" s="1117">
        <v>77.521785326712376</v>
      </c>
    </row>
    <row r="11" spans="1:957" customFormat="1" x14ac:dyDescent="0.25">
      <c r="A11" s="26"/>
      <c r="B11" s="969">
        <f t="shared" ca="1" si="0"/>
        <v>43556</v>
      </c>
      <c r="C11" s="152">
        <f t="shared" ca="1" si="1"/>
        <v>73.795391413270508</v>
      </c>
      <c r="D11" s="26"/>
      <c r="E11" s="144">
        <v>41214</v>
      </c>
      <c r="F11" s="150">
        <v>72.48</v>
      </c>
      <c r="G11" s="88"/>
      <c r="H11" s="144">
        <v>41183</v>
      </c>
      <c r="I11" s="148">
        <v>63.927688945128267</v>
      </c>
      <c r="J11" s="26"/>
      <c r="K11" s="144">
        <v>41214</v>
      </c>
      <c r="L11" s="148">
        <v>69.610013003901173</v>
      </c>
      <c r="M11" s="26"/>
      <c r="N11" s="144">
        <v>41214</v>
      </c>
      <c r="O11" s="150">
        <v>68.09561075605933</v>
      </c>
      <c r="P11" s="88"/>
      <c r="Q11" s="144">
        <v>41244</v>
      </c>
      <c r="R11" s="145">
        <v>71.171021551199331</v>
      </c>
      <c r="S11" s="26"/>
      <c r="T11" s="144">
        <v>41244</v>
      </c>
      <c r="U11" s="148">
        <v>68.400000000000006</v>
      </c>
      <c r="V11" s="26"/>
      <c r="W11" s="144">
        <v>41244</v>
      </c>
      <c r="X11" s="150">
        <v>68.5</v>
      </c>
      <c r="Y11" s="88"/>
      <c r="Z11" s="144">
        <v>41275</v>
      </c>
      <c r="AA11" s="145">
        <v>69.400000000000006</v>
      </c>
      <c r="AB11" s="26"/>
      <c r="AC11" s="144">
        <v>41275</v>
      </c>
      <c r="AD11" s="148">
        <v>67.55</v>
      </c>
      <c r="AE11" s="26"/>
      <c r="AF11" s="144">
        <v>41275</v>
      </c>
      <c r="AG11" s="150">
        <v>67.2</v>
      </c>
      <c r="AH11" s="88"/>
      <c r="AI11" s="144">
        <v>41306</v>
      </c>
      <c r="AJ11" s="145">
        <v>68.599999999999994</v>
      </c>
      <c r="AK11" s="26"/>
      <c r="AL11" s="144">
        <v>41306</v>
      </c>
      <c r="AM11" s="148">
        <v>66.849999999999994</v>
      </c>
      <c r="AN11" s="26"/>
      <c r="AO11" s="144">
        <v>41306</v>
      </c>
      <c r="AP11" s="150">
        <v>65.5</v>
      </c>
      <c r="AQ11" s="88"/>
      <c r="AR11" s="144">
        <v>41306</v>
      </c>
      <c r="AS11" s="145">
        <v>65.5</v>
      </c>
      <c r="AT11" s="26"/>
      <c r="AU11" s="144">
        <v>41334</v>
      </c>
      <c r="AV11" s="148">
        <v>67.55</v>
      </c>
      <c r="AW11" s="26"/>
      <c r="AX11" s="144">
        <v>41365</v>
      </c>
      <c r="AY11" s="150">
        <v>63.300000000000004</v>
      </c>
      <c r="AZ11" s="88"/>
      <c r="BA11" s="144">
        <v>41365</v>
      </c>
      <c r="BB11" s="145">
        <v>63.299566120218579</v>
      </c>
      <c r="BC11" s="26"/>
      <c r="BD11" s="144">
        <v>41365</v>
      </c>
      <c r="BE11" s="148">
        <v>63.749566120218581</v>
      </c>
      <c r="BF11" s="26"/>
      <c r="BG11" s="144">
        <v>41395</v>
      </c>
      <c r="BH11" s="150">
        <v>62.924333333333337</v>
      </c>
      <c r="BI11" s="88"/>
      <c r="BJ11" s="144">
        <v>41365</v>
      </c>
      <c r="BK11" s="145">
        <v>65.702716939890706</v>
      </c>
      <c r="BL11" s="26"/>
      <c r="BM11" s="144">
        <v>41365</v>
      </c>
      <c r="BN11" s="148">
        <v>65.5</v>
      </c>
      <c r="BO11" s="26"/>
      <c r="BP11" s="144">
        <v>41395</v>
      </c>
      <c r="BQ11" s="150">
        <v>62.915620769999997</v>
      </c>
      <c r="BR11" s="88"/>
      <c r="BS11" s="144">
        <v>41395</v>
      </c>
      <c r="BT11" s="145">
        <v>63.806203825136613</v>
      </c>
      <c r="BU11" s="26"/>
      <c r="BV11" s="144">
        <v>41426</v>
      </c>
      <c r="BW11" s="148">
        <v>63.25</v>
      </c>
      <c r="BX11" s="26"/>
      <c r="BY11" s="144">
        <v>41426</v>
      </c>
      <c r="BZ11" s="150">
        <v>63.495355189999998</v>
      </c>
      <c r="CA11" s="88"/>
      <c r="CB11" s="144">
        <v>41426</v>
      </c>
      <c r="CC11" s="145">
        <v>62.295901639344258</v>
      </c>
      <c r="CD11" s="26"/>
      <c r="CE11" s="144">
        <v>41426</v>
      </c>
      <c r="CF11" s="148">
        <v>62.65292021857924</v>
      </c>
      <c r="CG11" s="26"/>
      <c r="CH11" s="144">
        <v>41456</v>
      </c>
      <c r="CI11" s="150">
        <v>63.154098359999999</v>
      </c>
      <c r="CJ11" s="88"/>
      <c r="CK11" s="144">
        <v>41456</v>
      </c>
      <c r="CL11" s="145">
        <v>62.945628415300547</v>
      </c>
      <c r="CM11" s="26"/>
      <c r="CN11" s="144">
        <v>41456</v>
      </c>
      <c r="CO11" s="148">
        <v>62.345901639344277</v>
      </c>
      <c r="CP11" s="26"/>
      <c r="CQ11" s="144">
        <v>41456</v>
      </c>
      <c r="CR11" s="150">
        <v>62.79562842</v>
      </c>
      <c r="CS11" s="88"/>
      <c r="CT11" s="144">
        <v>41456</v>
      </c>
      <c r="CU11" s="145">
        <v>63.845901639344262</v>
      </c>
      <c r="CV11" s="26"/>
      <c r="CW11" s="144">
        <v>41487</v>
      </c>
      <c r="CX11" s="148">
        <v>65.418852459999997</v>
      </c>
      <c r="CY11" s="292"/>
      <c r="CZ11" s="144">
        <v>41487</v>
      </c>
      <c r="DA11" s="148">
        <v>65.603551912568292</v>
      </c>
      <c r="DB11" s="295"/>
      <c r="DC11" s="144">
        <v>41487</v>
      </c>
      <c r="DD11" s="148">
        <v>65.295901639344265</v>
      </c>
      <c r="DE11" s="303"/>
      <c r="DF11" s="144">
        <v>41487</v>
      </c>
      <c r="DG11" s="148">
        <v>66.354371580000006</v>
      </c>
      <c r="DH11" s="303"/>
      <c r="DI11" s="144">
        <v>41548</v>
      </c>
      <c r="DJ11" s="148">
        <v>69.8</v>
      </c>
      <c r="DK11" s="295"/>
      <c r="DL11" s="144">
        <v>41518</v>
      </c>
      <c r="DM11" s="148">
        <v>68.23726775956284</v>
      </c>
      <c r="DN11" s="303"/>
      <c r="DO11" s="144">
        <v>41518</v>
      </c>
      <c r="DP11" s="148">
        <v>67.311584699999997</v>
      </c>
      <c r="DQ11" s="303"/>
      <c r="DR11" s="144">
        <v>41548</v>
      </c>
      <c r="DS11" s="148">
        <v>70.996703296703288</v>
      </c>
      <c r="DT11" s="295"/>
      <c r="DU11" s="144">
        <v>41548</v>
      </c>
      <c r="DV11" s="148">
        <v>70.211978020000004</v>
      </c>
      <c r="DW11" s="303"/>
      <c r="DX11" s="144">
        <v>41548</v>
      </c>
      <c r="DY11" s="148">
        <v>71.053021979999997</v>
      </c>
      <c r="DZ11" s="303"/>
      <c r="EA11" s="144">
        <v>41579</v>
      </c>
      <c r="EB11" s="148">
        <v>72.699725274725282</v>
      </c>
      <c r="EC11" s="295"/>
      <c r="ED11" s="144">
        <v>41579</v>
      </c>
      <c r="EE11" s="148">
        <v>72.5</v>
      </c>
      <c r="EF11" s="303"/>
      <c r="EG11" s="144">
        <v>41579</v>
      </c>
      <c r="EH11" s="148">
        <v>71.75123626373626</v>
      </c>
      <c r="EI11" s="303"/>
      <c r="EJ11" s="144">
        <v>41609</v>
      </c>
      <c r="EK11" s="148">
        <v>73.801510989999997</v>
      </c>
      <c r="EL11" s="295"/>
      <c r="EM11" s="144">
        <v>41579</v>
      </c>
      <c r="EN11" s="148">
        <v>71.201510989010984</v>
      </c>
      <c r="EO11" s="303"/>
      <c r="EP11" s="144">
        <v>41609</v>
      </c>
      <c r="EQ11" s="148">
        <v>74.402335164835165</v>
      </c>
      <c r="ER11" s="303"/>
      <c r="ES11" s="144">
        <v>41609</v>
      </c>
      <c r="ET11" s="148">
        <v>74.150000000000006</v>
      </c>
      <c r="EV11" s="144">
        <v>41640</v>
      </c>
      <c r="EW11" s="148">
        <v>74.844395604395586</v>
      </c>
      <c r="EY11" s="144">
        <v>41640</v>
      </c>
      <c r="EZ11" s="148">
        <v>74.123846150000006</v>
      </c>
      <c r="FB11" s="144">
        <v>41640</v>
      </c>
      <c r="FC11" s="148">
        <v>76.650000000000006</v>
      </c>
      <c r="FE11" s="144">
        <v>41640</v>
      </c>
      <c r="FF11" s="148">
        <v>75.78</v>
      </c>
      <c r="FH11" s="144">
        <v>41671</v>
      </c>
      <c r="FI11" s="148">
        <v>76.55</v>
      </c>
      <c r="FK11" s="144">
        <v>41671</v>
      </c>
      <c r="FL11" s="148">
        <v>76.97</v>
      </c>
      <c r="FN11" s="144">
        <v>41671</v>
      </c>
      <c r="FO11" s="148">
        <v>76.7</v>
      </c>
      <c r="FQ11" s="144">
        <v>41671</v>
      </c>
      <c r="FR11" s="148">
        <v>76.484395599999999</v>
      </c>
      <c r="FT11" s="144">
        <v>41640</v>
      </c>
      <c r="FU11" s="148">
        <v>75.896289999999993</v>
      </c>
      <c r="FW11" s="144">
        <v>41671</v>
      </c>
      <c r="FX11" s="148">
        <v>75.472530000000006</v>
      </c>
      <c r="FZ11" s="144">
        <v>41671</v>
      </c>
      <c r="GA11" s="148">
        <v>74.537390000000002</v>
      </c>
      <c r="GC11" s="144">
        <v>41699</v>
      </c>
      <c r="GD11" s="148">
        <v>71.593434065934062</v>
      </c>
      <c r="GF11" s="144">
        <v>41671</v>
      </c>
      <c r="GG11" s="148">
        <v>74.400000000000006</v>
      </c>
      <c r="GI11" s="144">
        <v>41699</v>
      </c>
      <c r="GJ11" s="148">
        <v>72.5</v>
      </c>
      <c r="GL11" s="144">
        <v>41699</v>
      </c>
      <c r="GM11" s="148">
        <v>72.180000000000007</v>
      </c>
      <c r="GO11" s="144">
        <v>41699</v>
      </c>
      <c r="GP11" s="148">
        <v>71.039709999999999</v>
      </c>
      <c r="GR11" s="144">
        <v>41699</v>
      </c>
      <c r="GS11" s="148">
        <v>70.7</v>
      </c>
      <c r="GU11" s="144">
        <v>41730</v>
      </c>
      <c r="GV11" s="148">
        <v>67.400000000000006</v>
      </c>
      <c r="GX11" s="144">
        <v>41730</v>
      </c>
      <c r="GY11" s="148">
        <v>67.849999999999994</v>
      </c>
      <c r="HA11" s="144">
        <v>41730</v>
      </c>
      <c r="HB11" s="148">
        <v>68.05</v>
      </c>
      <c r="HD11" s="144">
        <v>41730</v>
      </c>
      <c r="HE11" s="148">
        <v>68</v>
      </c>
      <c r="HG11" s="144">
        <v>41730</v>
      </c>
      <c r="HH11" s="148">
        <v>68.45</v>
      </c>
      <c r="HJ11" s="144">
        <v>41760</v>
      </c>
      <c r="HK11" s="148">
        <v>65.25</v>
      </c>
      <c r="HM11" s="144">
        <v>41760</v>
      </c>
      <c r="HN11" s="148">
        <v>65.900000000000006</v>
      </c>
      <c r="HP11" s="144">
        <v>41760</v>
      </c>
      <c r="HQ11" s="148">
        <v>66.38</v>
      </c>
      <c r="HS11" s="144">
        <v>41760</v>
      </c>
      <c r="HT11" s="148">
        <v>66.430000000000007</v>
      </c>
      <c r="HV11" s="144">
        <v>41760</v>
      </c>
      <c r="HW11" s="148">
        <v>65.27</v>
      </c>
      <c r="HY11" s="144">
        <v>41760</v>
      </c>
      <c r="HZ11" s="148">
        <v>65.63</v>
      </c>
      <c r="IB11" s="144">
        <v>41821</v>
      </c>
      <c r="IC11" s="148">
        <v>65.056401960000002</v>
      </c>
      <c r="IE11" s="144">
        <v>41821</v>
      </c>
      <c r="IF11" s="148">
        <v>64.64</v>
      </c>
      <c r="IH11" s="144">
        <v>41821</v>
      </c>
      <c r="II11" s="148">
        <v>63.93</v>
      </c>
      <c r="IK11" s="144">
        <v>41821</v>
      </c>
      <c r="IL11" s="148">
        <v>62.83</v>
      </c>
      <c r="IN11" s="144">
        <v>41852</v>
      </c>
      <c r="IO11" s="148">
        <v>61.53</v>
      </c>
      <c r="IQ11" s="144">
        <v>41852</v>
      </c>
      <c r="IR11" s="148">
        <v>62.21</v>
      </c>
      <c r="IT11" s="144">
        <v>41852</v>
      </c>
      <c r="IU11" s="148">
        <v>60.15</v>
      </c>
      <c r="IW11" s="144">
        <v>41852</v>
      </c>
      <c r="IX11" s="148">
        <v>58.55</v>
      </c>
      <c r="IZ11" s="144">
        <v>41883</v>
      </c>
      <c r="JA11" s="148">
        <v>63.89</v>
      </c>
      <c r="JC11" s="144">
        <v>41883</v>
      </c>
      <c r="JD11" s="148">
        <v>60.14</v>
      </c>
      <c r="JF11" s="144">
        <v>41883</v>
      </c>
      <c r="JG11" s="148">
        <v>59.5</v>
      </c>
      <c r="JI11" s="144">
        <v>41883</v>
      </c>
      <c r="JJ11" s="148">
        <v>56.55</v>
      </c>
      <c r="JL11" s="144">
        <v>41913</v>
      </c>
      <c r="JM11" s="148">
        <v>57.15</v>
      </c>
      <c r="JO11" s="144">
        <v>41913</v>
      </c>
      <c r="JP11" s="148">
        <v>59</v>
      </c>
      <c r="JR11" s="144">
        <v>41913</v>
      </c>
      <c r="JS11" s="148">
        <v>59.92</v>
      </c>
      <c r="JU11" s="969">
        <v>41913</v>
      </c>
      <c r="JV11" s="970">
        <v>60.92</v>
      </c>
      <c r="JX11" s="969">
        <v>41913</v>
      </c>
      <c r="JY11" s="970">
        <v>57.47</v>
      </c>
      <c r="KA11" s="969">
        <v>41944</v>
      </c>
      <c r="KB11" s="970">
        <v>63.882508757283013</v>
      </c>
      <c r="KD11" s="969">
        <v>41944</v>
      </c>
      <c r="KE11" s="970">
        <v>62.21</v>
      </c>
      <c r="KG11" s="969">
        <v>41944</v>
      </c>
      <c r="KH11" s="970">
        <v>62.34</v>
      </c>
      <c r="KJ11" s="969">
        <v>41944</v>
      </c>
      <c r="KK11" s="970">
        <v>61.24</v>
      </c>
      <c r="KM11" s="969">
        <v>41974</v>
      </c>
      <c r="KN11" s="970">
        <v>63.55</v>
      </c>
      <c r="KP11" s="969">
        <v>41974</v>
      </c>
      <c r="KQ11" s="970">
        <v>63.285509223436186</v>
      </c>
      <c r="KS11" s="969">
        <v>41974</v>
      </c>
      <c r="KT11" s="970">
        <v>64.45</v>
      </c>
      <c r="KV11" s="969">
        <v>41974</v>
      </c>
      <c r="KW11" s="970">
        <v>63.18</v>
      </c>
      <c r="KY11" s="969">
        <v>42005</v>
      </c>
      <c r="KZ11" s="970">
        <v>62.79</v>
      </c>
      <c r="LB11" s="969">
        <v>42005</v>
      </c>
      <c r="LC11" s="970">
        <v>61.62</v>
      </c>
      <c r="LE11" s="969">
        <v>42005</v>
      </c>
      <c r="LF11" s="970">
        <v>61.6</v>
      </c>
      <c r="LH11" s="969">
        <v>42005</v>
      </c>
      <c r="LI11" s="970">
        <v>63.49</v>
      </c>
      <c r="LK11" s="969">
        <v>42005</v>
      </c>
      <c r="LL11" s="970">
        <v>62.94</v>
      </c>
      <c r="LN11" s="969">
        <v>42036</v>
      </c>
      <c r="LO11" s="970">
        <v>63.7</v>
      </c>
      <c r="LQ11" s="969">
        <v>42064</v>
      </c>
      <c r="LR11" s="970">
        <v>63.83</v>
      </c>
      <c r="LT11" s="969">
        <v>42064</v>
      </c>
      <c r="LU11" s="970">
        <v>63.18</v>
      </c>
      <c r="LW11" s="969">
        <v>42064</v>
      </c>
      <c r="LX11" s="970">
        <v>64.150000000000006</v>
      </c>
      <c r="LZ11" s="969">
        <v>42064</v>
      </c>
      <c r="MA11" s="970">
        <v>61.68</v>
      </c>
      <c r="MC11" s="969">
        <v>42095</v>
      </c>
      <c r="MD11" s="970">
        <v>58.03</v>
      </c>
      <c r="MF11" s="969">
        <v>42095</v>
      </c>
      <c r="MG11" s="970">
        <v>57.25</v>
      </c>
      <c r="MI11" s="969">
        <v>42095</v>
      </c>
      <c r="MJ11" s="970">
        <v>55.98</v>
      </c>
      <c r="ML11" s="969">
        <v>42095</v>
      </c>
      <c r="MM11" s="970">
        <v>55.65</v>
      </c>
      <c r="MO11" s="969">
        <v>42095</v>
      </c>
      <c r="MP11" s="970">
        <v>55.6</v>
      </c>
      <c r="MR11" s="969">
        <v>42125</v>
      </c>
      <c r="MS11" s="970">
        <v>52.78</v>
      </c>
      <c r="MU11" s="969">
        <v>42125</v>
      </c>
      <c r="MV11" s="970">
        <v>53.63</v>
      </c>
      <c r="MX11" s="969">
        <v>42125</v>
      </c>
      <c r="MY11" s="970">
        <v>53.55</v>
      </c>
      <c r="NA11" s="969">
        <v>42125</v>
      </c>
      <c r="NB11" s="970">
        <v>55.666052018932803</v>
      </c>
      <c r="ND11" s="969">
        <v>42156</v>
      </c>
      <c r="NE11" s="970">
        <v>52.456389999999999</v>
      </c>
      <c r="NG11" s="969">
        <v>42156</v>
      </c>
      <c r="NH11" s="970">
        <v>50.55</v>
      </c>
      <c r="NJ11" s="969">
        <v>42156</v>
      </c>
      <c r="NK11" s="970">
        <v>50.19</v>
      </c>
      <c r="NM11" s="969">
        <v>42156</v>
      </c>
      <c r="NN11" s="970">
        <v>49.31</v>
      </c>
      <c r="NP11" s="969">
        <v>42156</v>
      </c>
      <c r="NQ11" s="970">
        <v>47.84</v>
      </c>
      <c r="NS11" s="969">
        <v>42186</v>
      </c>
      <c r="NT11" s="970">
        <v>45.51</v>
      </c>
      <c r="NV11" s="969">
        <v>42186</v>
      </c>
      <c r="NW11" s="970">
        <v>45.25</v>
      </c>
      <c r="NY11" s="969">
        <v>42186</v>
      </c>
      <c r="NZ11" s="970">
        <v>42.54</v>
      </c>
      <c r="OB11" s="969">
        <v>42186</v>
      </c>
      <c r="OC11" s="970">
        <v>43.31</v>
      </c>
      <c r="OE11" s="969">
        <v>42217</v>
      </c>
      <c r="OF11" s="970">
        <v>44.8</v>
      </c>
      <c r="OH11" s="969">
        <v>42217</v>
      </c>
      <c r="OI11" s="970">
        <v>50.24</v>
      </c>
      <c r="OK11" s="969">
        <v>42217</v>
      </c>
      <c r="OL11" s="970">
        <v>51.12</v>
      </c>
      <c r="ON11" s="969">
        <v>42217</v>
      </c>
      <c r="OO11" s="970">
        <v>48.05</v>
      </c>
      <c r="OQ11" s="969">
        <v>42217</v>
      </c>
      <c r="OR11" s="970">
        <v>46.93</v>
      </c>
      <c r="OT11" s="969">
        <v>42248</v>
      </c>
      <c r="OU11" s="970">
        <v>46.84</v>
      </c>
      <c r="OW11" s="969">
        <v>42248</v>
      </c>
      <c r="OX11" s="970">
        <v>45.18</v>
      </c>
      <c r="OZ11" s="969">
        <v>42248</v>
      </c>
      <c r="PA11" s="970">
        <v>45.4</v>
      </c>
      <c r="PC11" s="969">
        <v>42248</v>
      </c>
      <c r="PD11" s="970">
        <v>46.06</v>
      </c>
      <c r="PF11" s="969">
        <v>42248</v>
      </c>
      <c r="PG11" s="970">
        <v>47.37</v>
      </c>
      <c r="PI11" s="969">
        <v>42278</v>
      </c>
      <c r="PJ11" s="970">
        <v>48.75</v>
      </c>
      <c r="PL11" s="969">
        <v>42278</v>
      </c>
      <c r="PM11" s="970">
        <v>49.45</v>
      </c>
      <c r="PO11" s="969">
        <v>42278</v>
      </c>
      <c r="PP11" s="970">
        <v>47.5</v>
      </c>
      <c r="PR11" s="969">
        <v>42278</v>
      </c>
      <c r="PS11" s="970">
        <v>46.45</v>
      </c>
      <c r="PU11" s="969">
        <v>42309</v>
      </c>
      <c r="PV11" s="970">
        <v>49.9</v>
      </c>
      <c r="PX11" s="969">
        <v>42309</v>
      </c>
      <c r="PY11" s="1025">
        <v>50.64</v>
      </c>
      <c r="QA11" s="1026">
        <v>42309</v>
      </c>
      <c r="QB11" s="1025">
        <v>49.15</v>
      </c>
      <c r="QD11" s="1028">
        <v>42309</v>
      </c>
      <c r="QE11" s="1027">
        <v>48.67</v>
      </c>
      <c r="QG11" s="1028">
        <v>42339</v>
      </c>
      <c r="QH11" s="1027">
        <v>50.29</v>
      </c>
      <c r="QJ11" s="1028">
        <v>42339</v>
      </c>
      <c r="QK11" s="1027">
        <v>51.25</v>
      </c>
      <c r="QM11" s="1028">
        <v>42339</v>
      </c>
      <c r="QN11" s="1027">
        <v>50.23</v>
      </c>
      <c r="QP11" s="1028">
        <v>42339</v>
      </c>
      <c r="QQ11" s="1027">
        <v>51.1</v>
      </c>
      <c r="QS11" s="1028">
        <v>42339</v>
      </c>
      <c r="QT11" s="1027">
        <v>49.63</v>
      </c>
      <c r="QV11" s="1028">
        <v>42370</v>
      </c>
      <c r="QW11" s="1027">
        <v>50.15</v>
      </c>
      <c r="QY11" s="1028">
        <v>42370</v>
      </c>
      <c r="QZ11" s="1027">
        <v>50.33</v>
      </c>
      <c r="RB11" s="1028">
        <v>42370</v>
      </c>
      <c r="RC11" s="1027">
        <v>49.15</v>
      </c>
      <c r="RE11" s="1028">
        <v>42370</v>
      </c>
      <c r="RF11" s="1027">
        <v>49.5</v>
      </c>
      <c r="RH11" s="1028">
        <v>42401</v>
      </c>
      <c r="RI11" s="1027">
        <v>47.94</v>
      </c>
      <c r="RK11" s="1028">
        <v>42401</v>
      </c>
      <c r="RL11" s="1027">
        <v>48.18</v>
      </c>
      <c r="RN11" s="1028">
        <v>42401</v>
      </c>
      <c r="RO11" s="1027">
        <v>47.05</v>
      </c>
      <c r="RQ11" s="1028">
        <v>42401</v>
      </c>
      <c r="RR11" s="1027">
        <v>46.77</v>
      </c>
      <c r="RT11" s="1028">
        <v>42430</v>
      </c>
      <c r="RU11" s="1029">
        <v>46.85</v>
      </c>
      <c r="RW11" s="1028">
        <v>42430</v>
      </c>
      <c r="RX11" s="1029">
        <v>45.55</v>
      </c>
      <c r="RZ11" s="1028">
        <v>42430</v>
      </c>
      <c r="SA11" s="1029">
        <v>45.34</v>
      </c>
      <c r="SC11" s="1028">
        <v>42430</v>
      </c>
      <c r="SD11" s="1029">
        <v>44.34</v>
      </c>
      <c r="SF11" s="1028">
        <v>42430</v>
      </c>
      <c r="SG11" s="1029">
        <v>44.26</v>
      </c>
      <c r="SI11" s="1028">
        <v>42461</v>
      </c>
      <c r="SJ11" s="1029">
        <v>41.85</v>
      </c>
      <c r="SL11" s="1028">
        <v>42461</v>
      </c>
      <c r="SM11" s="1029">
        <v>42.024999999999999</v>
      </c>
      <c r="SO11" s="1028">
        <v>42461</v>
      </c>
      <c r="SP11" s="1029">
        <v>41.35</v>
      </c>
      <c r="SR11" s="1028">
        <v>42461</v>
      </c>
      <c r="SS11" s="1029">
        <v>39.92</v>
      </c>
      <c r="SU11" s="1028">
        <v>42491</v>
      </c>
      <c r="SV11" s="1029">
        <v>37.25</v>
      </c>
      <c r="SX11" s="1028">
        <v>42491</v>
      </c>
      <c r="SY11" s="1029">
        <v>36.4</v>
      </c>
      <c r="TA11" s="1028">
        <v>42491</v>
      </c>
      <c r="TB11" s="1029">
        <v>35.78</v>
      </c>
      <c r="TD11" s="1028">
        <v>42491</v>
      </c>
      <c r="TE11" s="1029">
        <v>35.734296140328652</v>
      </c>
      <c r="TG11" s="1028">
        <v>42522</v>
      </c>
      <c r="TH11" s="1029">
        <v>35.543613839360546</v>
      </c>
      <c r="TJ11" s="1028">
        <v>42522</v>
      </c>
      <c r="TK11" s="1029">
        <v>34.102382597017126</v>
      </c>
      <c r="TM11" s="1028">
        <v>42522</v>
      </c>
      <c r="TN11" s="1029">
        <v>33.211163499686776</v>
      </c>
      <c r="TP11" s="1028">
        <v>42522</v>
      </c>
      <c r="TQ11" s="1029">
        <v>31.67175750004338</v>
      </c>
      <c r="TS11" s="1028">
        <v>42552</v>
      </c>
      <c r="TT11" s="1029">
        <v>31.202755228448591</v>
      </c>
      <c r="TV11" s="1028">
        <v>42552</v>
      </c>
      <c r="TW11" s="1029">
        <v>30.156091806675086</v>
      </c>
      <c r="TY11" s="1028">
        <v>42552</v>
      </c>
      <c r="TZ11" s="1029">
        <v>29.3</v>
      </c>
      <c r="UB11" s="1028">
        <v>42552</v>
      </c>
      <c r="UC11" s="1029">
        <v>27.901497955209347</v>
      </c>
      <c r="UE11" s="1028">
        <v>42583</v>
      </c>
      <c r="UF11" s="1029">
        <v>29.162152071634541</v>
      </c>
      <c r="UH11" s="1028">
        <v>42583</v>
      </c>
      <c r="UI11" s="1029">
        <v>28.76596402770009</v>
      </c>
      <c r="UK11" s="1028">
        <v>42583</v>
      </c>
      <c r="UL11" s="1029">
        <v>28.019243245856465</v>
      </c>
      <c r="UN11" s="1028">
        <v>42583</v>
      </c>
      <c r="UO11" s="1029">
        <v>29.090117419364667</v>
      </c>
      <c r="UQ11" s="1028">
        <v>42614</v>
      </c>
      <c r="UR11" s="1029">
        <v>29.053886342376057</v>
      </c>
      <c r="UT11" s="1028">
        <v>42614</v>
      </c>
      <c r="UU11" s="1029">
        <v>28.26</v>
      </c>
      <c r="UW11" s="1028">
        <v>42614</v>
      </c>
      <c r="UX11" s="1029">
        <v>28.020363418659592</v>
      </c>
      <c r="UZ11" s="1028">
        <v>42614</v>
      </c>
      <c r="VA11" s="1029">
        <v>28.463259824959689</v>
      </c>
      <c r="VC11" s="1028">
        <v>42614</v>
      </c>
      <c r="VD11" s="1029">
        <v>28.707062217114984</v>
      </c>
      <c r="VF11" s="1028">
        <v>42644</v>
      </c>
      <c r="VG11" s="1029">
        <v>29.158064942503408</v>
      </c>
      <c r="VI11" s="1028">
        <v>42644</v>
      </c>
      <c r="VJ11" s="1029">
        <v>29.93</v>
      </c>
      <c r="VL11" s="1028">
        <v>42644</v>
      </c>
      <c r="VM11" s="1029">
        <v>29.43</v>
      </c>
      <c r="VO11" s="1028">
        <v>42644</v>
      </c>
      <c r="VP11" s="1029">
        <v>35.659999999999997</v>
      </c>
      <c r="VR11" s="1028">
        <v>42675</v>
      </c>
      <c r="VS11" s="1029">
        <v>34.732635611159225</v>
      </c>
      <c r="VU11" s="1028">
        <v>42675</v>
      </c>
      <c r="VV11" s="1029">
        <v>36.08</v>
      </c>
      <c r="VX11" s="1028">
        <v>42675</v>
      </c>
      <c r="VY11" s="1029">
        <v>37.199999999999996</v>
      </c>
      <c r="WA11" s="1028">
        <v>42675</v>
      </c>
      <c r="WB11" s="1029">
        <v>36.019999999999996</v>
      </c>
      <c r="WD11" s="1028">
        <v>42675</v>
      </c>
      <c r="WE11" s="1029">
        <v>37.629999999999995</v>
      </c>
      <c r="WG11" s="1028">
        <v>42705</v>
      </c>
      <c r="WH11" s="1029">
        <v>41.4</v>
      </c>
      <c r="WJ11" s="1028">
        <v>42705</v>
      </c>
      <c r="WK11" s="1029">
        <v>40.39</v>
      </c>
      <c r="WM11" s="1028">
        <v>42705</v>
      </c>
      <c r="WN11" s="1029">
        <v>43.389259345859209</v>
      </c>
      <c r="WP11" s="1028">
        <v>42705</v>
      </c>
      <c r="WQ11" s="1029">
        <v>44.1864076800573</v>
      </c>
      <c r="WS11" s="1028">
        <v>42736</v>
      </c>
      <c r="WT11" s="1029">
        <v>46.568692405464539</v>
      </c>
      <c r="WV11" s="1028">
        <v>42736</v>
      </c>
      <c r="WW11" s="1029">
        <v>46.27</v>
      </c>
      <c r="WY11" s="1028">
        <v>42736</v>
      </c>
      <c r="WZ11" s="1029">
        <v>48.600775543966066</v>
      </c>
      <c r="XB11" s="1028">
        <v>42736</v>
      </c>
      <c r="XC11" s="1029">
        <v>48.085374975627921</v>
      </c>
      <c r="XE11" s="1028">
        <v>42767</v>
      </c>
      <c r="XF11" s="1029">
        <v>46.244762618752084</v>
      </c>
      <c r="XH11" s="1028">
        <v>42767</v>
      </c>
      <c r="XI11" s="1029">
        <v>45.599676796242747</v>
      </c>
      <c r="XK11" s="1028">
        <v>42767</v>
      </c>
      <c r="XL11" s="1029">
        <v>46.57</v>
      </c>
      <c r="XN11" s="1028">
        <v>42767</v>
      </c>
      <c r="XO11" s="1029">
        <v>44.35</v>
      </c>
      <c r="XQ11" s="1028">
        <v>42767</v>
      </c>
      <c r="XR11" s="1029">
        <v>43.691928549961453</v>
      </c>
      <c r="XT11" s="1028">
        <v>42795</v>
      </c>
      <c r="XU11" s="1029">
        <v>41.3</v>
      </c>
      <c r="XW11" s="1028">
        <v>42795</v>
      </c>
      <c r="XX11" s="1029">
        <v>40.35</v>
      </c>
      <c r="XZ11" s="1028">
        <v>42795</v>
      </c>
      <c r="YA11" s="1029">
        <v>42.199999999999996</v>
      </c>
      <c r="YC11" s="1028">
        <v>42795</v>
      </c>
      <c r="YD11" s="1029">
        <v>44.5</v>
      </c>
      <c r="YF11" s="1028">
        <v>42826</v>
      </c>
      <c r="YG11" s="1029">
        <v>42.825995744460009</v>
      </c>
      <c r="YI11" s="1028">
        <v>42826</v>
      </c>
      <c r="YJ11" s="1029">
        <v>45.8</v>
      </c>
      <c r="YL11" s="1028">
        <v>42826</v>
      </c>
      <c r="YM11" s="1029">
        <v>44.14</v>
      </c>
      <c r="YO11" s="1028">
        <v>42826</v>
      </c>
      <c r="YP11" s="1029">
        <v>46.6</v>
      </c>
      <c r="YR11" s="1028">
        <v>42826</v>
      </c>
      <c r="YS11" s="1029">
        <v>44.73</v>
      </c>
      <c r="YU11" s="1028">
        <v>42856</v>
      </c>
      <c r="YV11" s="1029">
        <v>46.734723074709443</v>
      </c>
      <c r="YX11" s="1028">
        <v>42856</v>
      </c>
      <c r="YY11" s="1029">
        <v>44.291558498785072</v>
      </c>
      <c r="ZA11" s="1028">
        <v>42856</v>
      </c>
      <c r="ZB11" s="1029">
        <v>42.856803208538203</v>
      </c>
      <c r="ZD11" s="1028">
        <v>42856</v>
      </c>
      <c r="ZE11" s="1029">
        <v>43.061943733504627</v>
      </c>
      <c r="ZG11" s="1028">
        <v>42856</v>
      </c>
      <c r="ZH11" s="1029">
        <v>43.20121995041962</v>
      </c>
      <c r="ZJ11" s="1028">
        <v>42887</v>
      </c>
      <c r="ZK11" s="1029">
        <v>40.309942023627471</v>
      </c>
      <c r="ZM11" s="1028">
        <v>42887</v>
      </c>
      <c r="ZN11" s="1029">
        <v>41.004878488209144</v>
      </c>
      <c r="ZP11" s="1028">
        <v>42887</v>
      </c>
      <c r="ZQ11" s="1029">
        <v>40.309942023627471</v>
      </c>
      <c r="ZS11" s="1028">
        <v>42917</v>
      </c>
      <c r="ZT11" s="1029">
        <v>44.950012360078688</v>
      </c>
      <c r="ZV11" s="1028">
        <v>42917</v>
      </c>
      <c r="ZW11" s="1029">
        <v>46.597189626632321</v>
      </c>
      <c r="ZY11" s="1028">
        <v>42917</v>
      </c>
      <c r="ZZ11" s="1029">
        <v>46.132802187784861</v>
      </c>
      <c r="AAB11" s="1028">
        <v>42917</v>
      </c>
      <c r="AAC11" s="1029">
        <v>46.255067948864912</v>
      </c>
      <c r="AAE11" s="1028">
        <v>42917</v>
      </c>
      <c r="AAF11" s="1029">
        <v>45.52</v>
      </c>
      <c r="AAH11" s="1028">
        <v>42917</v>
      </c>
      <c r="AAI11" s="1029">
        <v>45.553812483796868</v>
      </c>
      <c r="AAK11" s="1028">
        <v>42948</v>
      </c>
      <c r="AAL11" s="1029">
        <v>44.932202828732017</v>
      </c>
      <c r="AAN11" s="1028">
        <v>42917</v>
      </c>
      <c r="AAO11" s="1029">
        <v>44.709671952688304</v>
      </c>
      <c r="AAQ11" s="1028">
        <v>42948</v>
      </c>
      <c r="AAR11" s="1029">
        <v>43.618530400834914</v>
      </c>
      <c r="AAT11" s="1028">
        <v>42979</v>
      </c>
      <c r="AAU11" s="1029">
        <v>42.98</v>
      </c>
      <c r="AAW11" s="1028">
        <v>42979</v>
      </c>
      <c r="AAX11" s="1029">
        <v>41.904618189183722</v>
      </c>
      <c r="AAZ11" s="1028">
        <v>42979</v>
      </c>
      <c r="ABA11" s="1029">
        <v>41.39</v>
      </c>
      <c r="ABC11" s="1028">
        <v>42979</v>
      </c>
      <c r="ABD11" s="1029">
        <v>39.726639420502266</v>
      </c>
      <c r="ABF11" s="1028">
        <v>43009</v>
      </c>
      <c r="ABG11" s="1029">
        <v>43.907866331770613</v>
      </c>
      <c r="ABI11" s="1028">
        <v>43009</v>
      </c>
      <c r="ABJ11" s="1029">
        <v>42.615114749305647</v>
      </c>
      <c r="ABL11" s="1028">
        <v>43009</v>
      </c>
      <c r="ABM11" s="1029">
        <v>42.87</v>
      </c>
      <c r="ABO11" s="1028">
        <v>43009</v>
      </c>
      <c r="ABP11" s="1029">
        <v>42.34</v>
      </c>
      <c r="ABR11" s="1066">
        <v>43040</v>
      </c>
      <c r="ABS11" s="1067">
        <v>46.52</v>
      </c>
      <c r="ABU11" s="1066">
        <v>43040</v>
      </c>
      <c r="ABV11" s="1067">
        <v>44.950819309512738</v>
      </c>
      <c r="ABX11" s="1066">
        <v>43040</v>
      </c>
      <c r="ABY11" s="1067">
        <v>45.484716216216221</v>
      </c>
      <c r="ACA11" s="1066">
        <v>43040</v>
      </c>
      <c r="ACB11" s="1067">
        <v>46.13891409</v>
      </c>
      <c r="ACD11" s="1066">
        <v>43070</v>
      </c>
      <c r="ACE11" s="1067">
        <v>48.153450119859855</v>
      </c>
      <c r="ACG11" s="1066">
        <v>43070</v>
      </c>
      <c r="ACH11" s="1067">
        <v>47.761346528788955</v>
      </c>
      <c r="ACJ11" s="1066">
        <v>43070</v>
      </c>
      <c r="ACK11" s="1067">
        <v>46.753629384899419</v>
      </c>
      <c r="ACM11" s="1066">
        <v>43070</v>
      </c>
      <c r="ACN11" s="1067">
        <v>47.19378571</v>
      </c>
      <c r="ACP11" s="1066">
        <v>43101</v>
      </c>
      <c r="ACQ11" s="1067">
        <v>48.480937256213082</v>
      </c>
      <c r="ACS11" s="1066">
        <v>43101</v>
      </c>
      <c r="ACT11" s="1067">
        <v>47.652231636893525</v>
      </c>
      <c r="ACV11" s="1096">
        <v>43101</v>
      </c>
      <c r="ACW11" s="1097">
        <v>48.210645730000003</v>
      </c>
      <c r="ACY11" s="1096">
        <v>43101</v>
      </c>
      <c r="ACZ11" s="1097">
        <v>47.442385580597602</v>
      </c>
      <c r="ADB11" s="1098">
        <v>43132</v>
      </c>
      <c r="ADC11" s="1099">
        <v>48.622624819999999</v>
      </c>
      <c r="ADE11" s="1098">
        <v>43132</v>
      </c>
      <c r="ADF11" s="1099">
        <v>50.075413202532317</v>
      </c>
      <c r="ADH11" s="1098">
        <v>43132</v>
      </c>
      <c r="ADI11" s="1099">
        <v>50.667555808009091</v>
      </c>
      <c r="ADK11" s="1098">
        <v>43132</v>
      </c>
      <c r="ADL11" s="1099">
        <v>50.978680048661793</v>
      </c>
      <c r="ADN11" s="1098">
        <v>43132</v>
      </c>
      <c r="ADO11" s="1099">
        <v>52.119536570756715</v>
      </c>
      <c r="ADQ11" s="1098">
        <v>43160</v>
      </c>
      <c r="ADR11" s="1099">
        <v>50.039708697278392</v>
      </c>
      <c r="ADT11" s="1098">
        <v>43160</v>
      </c>
      <c r="ADU11" s="1099">
        <v>51.935246483875538</v>
      </c>
      <c r="ADW11" s="1098">
        <v>43160</v>
      </c>
      <c r="ADX11" s="1099">
        <v>50.088135685922751</v>
      </c>
      <c r="ADZ11" s="1098">
        <v>43160</v>
      </c>
      <c r="AEA11" s="1099">
        <v>51.328557568963099</v>
      </c>
      <c r="AEC11" s="1098">
        <v>43191</v>
      </c>
      <c r="AED11" s="1099">
        <v>45.688478661421229</v>
      </c>
      <c r="AEF11" s="1098">
        <v>43191</v>
      </c>
      <c r="AEG11" s="1099">
        <v>46.38</v>
      </c>
      <c r="AEI11" s="1098">
        <v>43191</v>
      </c>
      <c r="AEJ11" s="1099">
        <v>48.169999999999995</v>
      </c>
      <c r="AEL11" s="1098">
        <v>43191</v>
      </c>
      <c r="AEM11" s="1099">
        <v>46.80954533031391</v>
      </c>
      <c r="AEO11" s="1098">
        <v>43191</v>
      </c>
      <c r="AEP11" s="1099">
        <v>47.326150744656211</v>
      </c>
      <c r="AER11" s="1098">
        <v>43221</v>
      </c>
      <c r="AES11" s="1099">
        <v>45.82</v>
      </c>
      <c r="AEU11" s="1098">
        <v>43221</v>
      </c>
      <c r="AEV11" s="1099">
        <v>46.956496697785184</v>
      </c>
      <c r="AEX11" s="1098">
        <v>43221</v>
      </c>
      <c r="AEY11" s="1099">
        <v>46.923522579872184</v>
      </c>
      <c r="AFA11" s="1098">
        <v>43221</v>
      </c>
      <c r="AFB11" s="1099">
        <v>46.386594820104271</v>
      </c>
      <c r="AFD11" s="1098">
        <v>43252</v>
      </c>
      <c r="AFE11" s="1099">
        <v>43.318098075034193</v>
      </c>
      <c r="AFG11" s="1098">
        <v>43252</v>
      </c>
      <c r="AFH11" s="1099">
        <v>45.789229249999998</v>
      </c>
      <c r="AFJ11" s="1098">
        <v>43282</v>
      </c>
      <c r="AFK11" s="1099">
        <v>44.051313033182545</v>
      </c>
      <c r="AFM11" s="1098">
        <v>43282</v>
      </c>
      <c r="AFN11" s="1099">
        <v>44.810459141616747</v>
      </c>
      <c r="AFP11" s="1098">
        <v>43282</v>
      </c>
      <c r="AFQ11" s="1099">
        <v>44.562815452369193</v>
      </c>
      <c r="AFS11" s="1098">
        <v>43282</v>
      </c>
      <c r="AFT11" s="1099">
        <v>43.441823772557711</v>
      </c>
      <c r="AFV11" s="1098">
        <v>43282</v>
      </c>
      <c r="AFW11" s="1099">
        <v>41.269507088266742</v>
      </c>
      <c r="AFY11" s="1098">
        <v>43313</v>
      </c>
      <c r="AFZ11" s="1099">
        <v>41.713646757214342</v>
      </c>
      <c r="AGB11" s="1098">
        <v>43313</v>
      </c>
      <c r="AGC11" s="1099">
        <v>42.475380865326009</v>
      </c>
      <c r="AGE11" s="1098">
        <v>43313</v>
      </c>
      <c r="AGF11" s="1099">
        <v>43.470679727856869</v>
      </c>
      <c r="AGH11" s="1098">
        <v>43313</v>
      </c>
      <c r="AGI11" s="1099">
        <v>42.700543161224246</v>
      </c>
      <c r="AGK11" s="1108">
        <v>43344</v>
      </c>
      <c r="AGL11" s="1109">
        <v>44.101252132162486</v>
      </c>
      <c r="AGN11" s="1108">
        <v>43344</v>
      </c>
      <c r="AGO11" s="1109">
        <v>45.291331414418629</v>
      </c>
      <c r="AGQ11" s="1108">
        <v>43344</v>
      </c>
      <c r="AGR11" s="1109">
        <v>45.304470663693763</v>
      </c>
      <c r="AGT11" s="1108">
        <v>43374</v>
      </c>
      <c r="AGU11" s="1109">
        <v>47.672392706643556</v>
      </c>
      <c r="AGW11" s="1108">
        <v>43374</v>
      </c>
      <c r="AGX11" s="1109">
        <v>48.5</v>
      </c>
      <c r="AGZ11" s="1108">
        <v>43374</v>
      </c>
      <c r="AHA11" s="1109">
        <v>49.787058283475041</v>
      </c>
      <c r="AHC11" s="1108">
        <v>43374</v>
      </c>
      <c r="AHD11" s="1109">
        <v>52.379999999999995</v>
      </c>
      <c r="AHF11" s="1108">
        <v>43405</v>
      </c>
      <c r="AHG11" s="1109">
        <v>58.806904586143474</v>
      </c>
      <c r="AHI11" s="1108">
        <v>43405</v>
      </c>
      <c r="AHJ11" s="1109">
        <v>59.031434537037356</v>
      </c>
      <c r="AHL11" s="1108">
        <v>43405</v>
      </c>
      <c r="AHM11" s="1109">
        <v>62.038661168901868</v>
      </c>
      <c r="AHO11" s="1108">
        <v>43405</v>
      </c>
      <c r="AHP11" s="1109">
        <v>65.198106217974768</v>
      </c>
      <c r="AHR11" s="1108">
        <v>43405</v>
      </c>
      <c r="AHS11" s="1109">
        <v>63.915053937133969</v>
      </c>
      <c r="AHU11" s="1114">
        <v>43435</v>
      </c>
      <c r="AHV11" s="1099">
        <v>66.176682846466477</v>
      </c>
      <c r="AHX11" s="1108">
        <v>43435</v>
      </c>
      <c r="AHY11" s="1109">
        <v>65.04417361750248</v>
      </c>
      <c r="AIA11" s="1108">
        <v>43435</v>
      </c>
      <c r="AIB11" s="1109">
        <v>65.661905438308537</v>
      </c>
      <c r="AID11" s="1108">
        <v>43435</v>
      </c>
      <c r="AIE11" s="1099">
        <v>64.97727154377084</v>
      </c>
      <c r="AIG11" s="1108">
        <v>43466</v>
      </c>
      <c r="AIH11" s="1099">
        <v>68.841697420567698</v>
      </c>
      <c r="AIJ11" s="1108">
        <v>43466</v>
      </c>
      <c r="AIK11" s="1099">
        <v>68.951803007754421</v>
      </c>
      <c r="AIM11" s="1108">
        <v>43466</v>
      </c>
      <c r="AIN11" s="1099">
        <v>66.296084573768638</v>
      </c>
      <c r="AIP11" s="1108">
        <v>43466</v>
      </c>
      <c r="AIQ11" s="1099">
        <v>66.747203105061459</v>
      </c>
      <c r="AIS11" s="1108">
        <v>43466</v>
      </c>
      <c r="AIT11" s="1109">
        <v>67.17264592226833</v>
      </c>
      <c r="AIV11" s="1108">
        <v>43497</v>
      </c>
      <c r="AIW11" s="1117">
        <v>68.466898300786198</v>
      </c>
      <c r="AIY11" s="1108">
        <v>43497</v>
      </c>
      <c r="AIZ11" s="1117">
        <v>71.867040358891217</v>
      </c>
      <c r="AJB11" s="1108">
        <v>43497</v>
      </c>
      <c r="AJC11" s="1117">
        <v>74.093956188895831</v>
      </c>
      <c r="AJE11" s="1108">
        <v>43497</v>
      </c>
      <c r="AJF11" s="1117">
        <v>76.882451717027905</v>
      </c>
      <c r="AJH11" s="1108">
        <v>43525</v>
      </c>
      <c r="AJI11" s="1117">
        <v>75.251052528528689</v>
      </c>
      <c r="AJK11" s="1108">
        <v>43525</v>
      </c>
      <c r="AJL11" s="1117">
        <v>80.517219874670928</v>
      </c>
      <c r="AJN11" s="1108">
        <v>43525</v>
      </c>
      <c r="AJO11" s="1117">
        <v>75.251052528528689</v>
      </c>
      <c r="AJQ11" s="1108">
        <v>43525</v>
      </c>
      <c r="AJR11" s="1117">
        <v>81.898985330458274</v>
      </c>
      <c r="AJT11" s="1108">
        <v>43556</v>
      </c>
      <c r="AJU11" s="1117">
        <v>73.795391413270508</v>
      </c>
    </row>
    <row r="12" spans="1:957" customFormat="1" x14ac:dyDescent="0.25">
      <c r="A12" s="26"/>
      <c r="B12" s="969">
        <f t="shared" ca="1" si="0"/>
        <v>43586</v>
      </c>
      <c r="C12" s="152">
        <f t="shared" ca="1" si="1"/>
        <v>67.712441958615429</v>
      </c>
      <c r="D12" s="26"/>
      <c r="E12" s="144">
        <v>41244</v>
      </c>
      <c r="F12" s="150">
        <v>76.08</v>
      </c>
      <c r="G12" s="88"/>
      <c r="H12" s="144">
        <v>41214</v>
      </c>
      <c r="I12" s="148">
        <v>70.870516507534802</v>
      </c>
      <c r="J12" s="26"/>
      <c r="K12" s="144">
        <v>41244</v>
      </c>
      <c r="L12" s="148">
        <v>72.70598179453836</v>
      </c>
      <c r="M12" s="26"/>
      <c r="N12" s="144">
        <v>41244</v>
      </c>
      <c r="O12" s="150">
        <v>70.986868443265394</v>
      </c>
      <c r="P12" s="88"/>
      <c r="Q12" s="144">
        <v>41275</v>
      </c>
      <c r="R12" s="145">
        <v>72.934019237793763</v>
      </c>
      <c r="S12" s="26"/>
      <c r="T12" s="144">
        <v>41275</v>
      </c>
      <c r="U12" s="148">
        <v>70.650000000000006</v>
      </c>
      <c r="V12" s="26"/>
      <c r="W12" s="144">
        <v>41275</v>
      </c>
      <c r="X12" s="150">
        <v>70.7</v>
      </c>
      <c r="Y12" s="88"/>
      <c r="Z12" s="144">
        <v>41306</v>
      </c>
      <c r="AA12" s="145">
        <v>68.849999999999994</v>
      </c>
      <c r="AB12" s="26"/>
      <c r="AC12" s="144">
        <v>41306</v>
      </c>
      <c r="AD12" s="148">
        <v>67.05</v>
      </c>
      <c r="AE12" s="26"/>
      <c r="AF12" s="144">
        <v>41306</v>
      </c>
      <c r="AG12" s="150">
        <v>66.8</v>
      </c>
      <c r="AH12" s="88"/>
      <c r="AI12" s="144">
        <v>41334</v>
      </c>
      <c r="AJ12" s="145">
        <v>66.349999999999994</v>
      </c>
      <c r="AK12" s="26"/>
      <c r="AL12" s="144">
        <v>41334</v>
      </c>
      <c r="AM12" s="148">
        <v>64.75</v>
      </c>
      <c r="AN12" s="26"/>
      <c r="AO12" s="144">
        <v>41334</v>
      </c>
      <c r="AP12" s="150">
        <v>63.400000000000006</v>
      </c>
      <c r="AQ12" s="88"/>
      <c r="AR12" s="144">
        <v>41334</v>
      </c>
      <c r="AS12" s="145">
        <v>63.400000000000006</v>
      </c>
      <c r="AT12" s="26"/>
      <c r="AU12" s="144">
        <v>41365</v>
      </c>
      <c r="AV12" s="148">
        <v>64.550000000000011</v>
      </c>
      <c r="AW12" s="26"/>
      <c r="AX12" s="144">
        <v>41395</v>
      </c>
      <c r="AY12" s="150">
        <v>62.15</v>
      </c>
      <c r="AZ12" s="88"/>
      <c r="BA12" s="144">
        <v>41395</v>
      </c>
      <c r="BB12" s="145">
        <v>62.349566120218583</v>
      </c>
      <c r="BC12" s="26"/>
      <c r="BD12" s="144">
        <v>41395</v>
      </c>
      <c r="BE12" s="148">
        <v>62.799566120218579</v>
      </c>
      <c r="BF12" s="26"/>
      <c r="BG12" s="144">
        <v>41426</v>
      </c>
      <c r="BH12" s="150">
        <v>61.704333333333338</v>
      </c>
      <c r="BI12" s="88"/>
      <c r="BJ12" s="144">
        <v>41395</v>
      </c>
      <c r="BK12" s="145">
        <v>64.475916939890709</v>
      </c>
      <c r="BL12" s="26"/>
      <c r="BM12" s="144">
        <v>41395</v>
      </c>
      <c r="BN12" s="148">
        <v>64</v>
      </c>
      <c r="BO12" s="26"/>
      <c r="BP12" s="144">
        <v>41426</v>
      </c>
      <c r="BQ12" s="150">
        <v>61.739520769999999</v>
      </c>
      <c r="BR12" s="88"/>
      <c r="BS12" s="144">
        <v>41426</v>
      </c>
      <c r="BT12" s="145">
        <v>62.619653825136623</v>
      </c>
      <c r="BU12" s="26"/>
      <c r="BV12" s="144">
        <v>41456</v>
      </c>
      <c r="BW12" s="148">
        <v>63.45</v>
      </c>
      <c r="BX12" s="26"/>
      <c r="BY12" s="144">
        <v>41456</v>
      </c>
      <c r="BZ12" s="150">
        <v>63.745355189999998</v>
      </c>
      <c r="CA12" s="88"/>
      <c r="CB12" s="144">
        <v>41456</v>
      </c>
      <c r="CC12" s="145">
        <v>62.64590163934426</v>
      </c>
      <c r="CD12" s="26"/>
      <c r="CE12" s="144">
        <v>41456</v>
      </c>
      <c r="CF12" s="148">
        <v>63.000920218579246</v>
      </c>
      <c r="CG12" s="26"/>
      <c r="CH12" s="144">
        <v>41487</v>
      </c>
      <c r="CI12" s="150">
        <v>64.054098359999998</v>
      </c>
      <c r="CJ12" s="88"/>
      <c r="CK12" s="144">
        <v>41487</v>
      </c>
      <c r="CL12" s="145">
        <v>63.845628415300546</v>
      </c>
      <c r="CM12" s="26"/>
      <c r="CN12" s="144">
        <v>41487</v>
      </c>
      <c r="CO12" s="148">
        <v>63.195901639344264</v>
      </c>
      <c r="CP12" s="26"/>
      <c r="CQ12" s="144">
        <v>41487</v>
      </c>
      <c r="CR12" s="150">
        <v>63.695628419999998</v>
      </c>
      <c r="CS12" s="88"/>
      <c r="CT12" s="144">
        <v>41487</v>
      </c>
      <c r="CU12" s="145">
        <v>64.695901639344271</v>
      </c>
      <c r="CV12" s="26"/>
      <c r="CW12" s="144">
        <v>41518</v>
      </c>
      <c r="CX12" s="148">
        <v>66.018852460000005</v>
      </c>
      <c r="CY12" s="292"/>
      <c r="CZ12" s="144">
        <v>41518</v>
      </c>
      <c r="DA12" s="148">
        <v>66.153551912568304</v>
      </c>
      <c r="DB12" s="295"/>
      <c r="DC12" s="144">
        <v>41518</v>
      </c>
      <c r="DD12" s="148">
        <v>65.89590163934426</v>
      </c>
      <c r="DE12" s="303"/>
      <c r="DF12" s="144">
        <v>41518</v>
      </c>
      <c r="DG12" s="148">
        <v>66.95437158</v>
      </c>
      <c r="DH12" s="303"/>
      <c r="DI12" s="144">
        <v>41579</v>
      </c>
      <c r="DJ12" s="148">
        <v>72.95</v>
      </c>
      <c r="DK12" s="295"/>
      <c r="DL12" s="144">
        <v>41548</v>
      </c>
      <c r="DM12" s="148">
        <v>70.198351648351647</v>
      </c>
      <c r="DN12" s="303"/>
      <c r="DO12" s="144">
        <v>41548</v>
      </c>
      <c r="DP12" s="148">
        <v>69.037802200000002</v>
      </c>
      <c r="DQ12" s="303"/>
      <c r="DR12" s="144">
        <v>41579</v>
      </c>
      <c r="DS12" s="148">
        <v>75.046703296703299</v>
      </c>
      <c r="DT12" s="295"/>
      <c r="DU12" s="144">
        <v>41579</v>
      </c>
      <c r="DV12" s="148">
        <v>74.261978020000001</v>
      </c>
      <c r="DW12" s="303"/>
      <c r="DX12" s="144">
        <v>41579</v>
      </c>
      <c r="DY12" s="148">
        <v>73.903021980000005</v>
      </c>
      <c r="DZ12" s="303"/>
      <c r="EA12" s="144">
        <v>41609</v>
      </c>
      <c r="EB12" s="148">
        <v>74.549725274725276</v>
      </c>
      <c r="EC12" s="295"/>
      <c r="ED12" s="144">
        <v>41609</v>
      </c>
      <c r="EE12" s="148">
        <v>74.05</v>
      </c>
      <c r="EF12" s="303"/>
      <c r="EG12" s="144">
        <v>41609</v>
      </c>
      <c r="EH12" s="148">
        <v>73.551236263736257</v>
      </c>
      <c r="EI12" s="303"/>
      <c r="EJ12" s="144">
        <v>41640</v>
      </c>
      <c r="EK12" s="148">
        <v>74.901510990000006</v>
      </c>
      <c r="EL12" s="295"/>
      <c r="EM12" s="144">
        <v>41609</v>
      </c>
      <c r="EN12" s="148">
        <v>73.051510989010993</v>
      </c>
      <c r="EO12" s="303"/>
      <c r="EP12" s="144">
        <v>41640</v>
      </c>
      <c r="EQ12" s="148">
        <v>75.402335164835165</v>
      </c>
      <c r="ER12" s="303"/>
      <c r="ES12" s="144">
        <v>41640</v>
      </c>
      <c r="ET12" s="148">
        <v>75</v>
      </c>
      <c r="EV12" s="144">
        <v>41671</v>
      </c>
      <c r="EW12" s="148">
        <v>74.894395604395598</v>
      </c>
      <c r="EY12" s="144">
        <v>41671</v>
      </c>
      <c r="EZ12" s="148">
        <v>74.173846150000003</v>
      </c>
      <c r="FB12" s="144">
        <v>41671</v>
      </c>
      <c r="FC12" s="148">
        <v>76.62</v>
      </c>
      <c r="FE12" s="144">
        <v>41671</v>
      </c>
      <c r="FF12" s="148">
        <v>75.84</v>
      </c>
      <c r="FH12" s="144">
        <v>41699</v>
      </c>
      <c r="FI12" s="148">
        <v>74.349999999999994</v>
      </c>
      <c r="FK12" s="144">
        <v>41699</v>
      </c>
      <c r="FL12" s="148">
        <v>74.5</v>
      </c>
      <c r="FN12" s="144">
        <v>41699</v>
      </c>
      <c r="FO12" s="148">
        <v>74.099999999999994</v>
      </c>
      <c r="FQ12" s="144">
        <v>41699</v>
      </c>
      <c r="FR12" s="148">
        <v>73.884395600000005</v>
      </c>
      <c r="FT12" s="144">
        <v>41671</v>
      </c>
      <c r="FU12" s="148">
        <v>75.946290000000005</v>
      </c>
      <c r="FW12" s="144">
        <v>41699</v>
      </c>
      <c r="FX12" s="148">
        <v>72.897530000000003</v>
      </c>
      <c r="FZ12" s="144">
        <v>41699</v>
      </c>
      <c r="GA12" s="148">
        <v>72.037390000000002</v>
      </c>
      <c r="GC12" s="144">
        <v>41730</v>
      </c>
      <c r="GD12" s="148">
        <v>68.248907103825161</v>
      </c>
      <c r="GF12" s="144">
        <v>41699</v>
      </c>
      <c r="GG12" s="148">
        <v>71.95</v>
      </c>
      <c r="GI12" s="144">
        <v>41730</v>
      </c>
      <c r="GJ12" s="148">
        <v>68.924679999999995</v>
      </c>
      <c r="GL12" s="144">
        <v>41730</v>
      </c>
      <c r="GM12" s="148">
        <v>69.540000000000006</v>
      </c>
      <c r="GO12" s="144">
        <v>41730</v>
      </c>
      <c r="GP12" s="148">
        <v>67.917370000000005</v>
      </c>
      <c r="GR12" s="144">
        <v>41730</v>
      </c>
      <c r="GS12" s="148">
        <v>67.5</v>
      </c>
      <c r="GU12" s="144">
        <v>41760</v>
      </c>
      <c r="GV12" s="148">
        <v>64.7</v>
      </c>
      <c r="GX12" s="144">
        <v>41760</v>
      </c>
      <c r="GY12" s="148">
        <v>65.099999999999994</v>
      </c>
      <c r="HA12" s="144">
        <v>41760</v>
      </c>
      <c r="HB12" s="148">
        <v>65.45</v>
      </c>
      <c r="HD12" s="144">
        <v>41760</v>
      </c>
      <c r="HE12" s="148">
        <v>65.16</v>
      </c>
      <c r="HG12" s="144">
        <v>41760</v>
      </c>
      <c r="HH12" s="148">
        <v>65.38</v>
      </c>
      <c r="HJ12" s="144">
        <v>41791</v>
      </c>
      <c r="HK12" s="148">
        <v>63.9</v>
      </c>
      <c r="HM12" s="144">
        <v>41791</v>
      </c>
      <c r="HN12" s="148">
        <v>64.569999999999993</v>
      </c>
      <c r="HP12" s="144">
        <v>41791</v>
      </c>
      <c r="HQ12" s="148">
        <v>64.92</v>
      </c>
      <c r="HS12" s="144">
        <v>41791</v>
      </c>
      <c r="HT12" s="148">
        <v>65.08</v>
      </c>
      <c r="HV12" s="144">
        <v>41791</v>
      </c>
      <c r="HW12" s="148">
        <v>65.72</v>
      </c>
      <c r="HY12" s="144">
        <v>41791</v>
      </c>
      <c r="HZ12" s="148">
        <v>65.94</v>
      </c>
      <c r="IB12" s="144">
        <v>41852</v>
      </c>
      <c r="IC12" s="148">
        <v>65.654111069999999</v>
      </c>
      <c r="IE12" s="144">
        <v>41852</v>
      </c>
      <c r="IF12" s="148">
        <v>65.040000000000006</v>
      </c>
      <c r="IH12" s="144">
        <v>41852</v>
      </c>
      <c r="II12" s="148">
        <v>64.23</v>
      </c>
      <c r="IK12" s="144">
        <v>41852</v>
      </c>
      <c r="IL12" s="148">
        <v>63.24</v>
      </c>
      <c r="IN12" s="144">
        <v>41883</v>
      </c>
      <c r="IO12" s="148">
        <v>61.73</v>
      </c>
      <c r="IQ12" s="144">
        <v>41883</v>
      </c>
      <c r="IR12" s="148">
        <v>62.67</v>
      </c>
      <c r="IT12" s="144">
        <v>41883</v>
      </c>
      <c r="IU12" s="148">
        <v>60.5</v>
      </c>
      <c r="IW12" s="144">
        <v>41883</v>
      </c>
      <c r="IX12" s="148">
        <v>58.96</v>
      </c>
      <c r="IZ12" s="144">
        <v>41913</v>
      </c>
      <c r="JA12" s="148">
        <v>65.77</v>
      </c>
      <c r="JC12" s="144">
        <v>41913</v>
      </c>
      <c r="JD12" s="148">
        <v>62.5</v>
      </c>
      <c r="JF12" s="144">
        <v>41913</v>
      </c>
      <c r="JG12" s="148">
        <v>61.9</v>
      </c>
      <c r="JI12" s="144">
        <v>41913</v>
      </c>
      <c r="JJ12" s="148">
        <v>59.4</v>
      </c>
      <c r="JL12" s="144">
        <v>41944</v>
      </c>
      <c r="JM12" s="148">
        <v>63.5</v>
      </c>
      <c r="JO12" s="144">
        <v>41944</v>
      </c>
      <c r="JP12" s="148">
        <v>65.42</v>
      </c>
      <c r="JR12" s="144">
        <v>41944</v>
      </c>
      <c r="JS12" s="148">
        <v>66.28</v>
      </c>
      <c r="JU12" s="969">
        <v>41944</v>
      </c>
      <c r="JV12" s="970">
        <v>67.28</v>
      </c>
      <c r="JX12" s="969">
        <v>41944</v>
      </c>
      <c r="JY12" s="970">
        <v>64.55</v>
      </c>
      <c r="KA12" s="969">
        <v>41974</v>
      </c>
      <c r="KB12" s="970">
        <v>66.95090664935087</v>
      </c>
      <c r="KD12" s="969">
        <v>41974</v>
      </c>
      <c r="KE12" s="970">
        <v>62.67</v>
      </c>
      <c r="KG12" s="969">
        <v>41974</v>
      </c>
      <c r="KH12" s="970">
        <v>65.349999999999994</v>
      </c>
      <c r="KJ12" s="969">
        <v>41974</v>
      </c>
      <c r="KK12" s="970">
        <v>64.349999999999994</v>
      </c>
      <c r="KM12" s="969">
        <v>42005</v>
      </c>
      <c r="KN12" s="970">
        <v>64.58</v>
      </c>
      <c r="KP12" s="969">
        <v>42005</v>
      </c>
      <c r="KQ12" s="970">
        <v>64.321641242187908</v>
      </c>
      <c r="KS12" s="969">
        <v>42005</v>
      </c>
      <c r="KT12" s="970">
        <v>65.61</v>
      </c>
      <c r="KV12" s="969">
        <v>42005</v>
      </c>
      <c r="KW12" s="970">
        <v>64.56</v>
      </c>
      <c r="KY12" s="969">
        <v>42036</v>
      </c>
      <c r="KZ12" s="970">
        <v>62.94</v>
      </c>
      <c r="LB12" s="969">
        <v>42036</v>
      </c>
      <c r="LC12" s="970">
        <v>61.82</v>
      </c>
      <c r="LE12" s="969">
        <v>42036</v>
      </c>
      <c r="LF12" s="970">
        <v>61.7</v>
      </c>
      <c r="LH12" s="969">
        <v>42036</v>
      </c>
      <c r="LI12" s="970">
        <v>63.54</v>
      </c>
      <c r="LK12" s="969">
        <v>42036</v>
      </c>
      <c r="LL12" s="970">
        <v>63.09</v>
      </c>
      <c r="LN12" s="969">
        <v>42064</v>
      </c>
      <c r="LO12" s="970">
        <v>61.7</v>
      </c>
      <c r="LQ12" s="969">
        <v>42095</v>
      </c>
      <c r="LR12" s="970">
        <v>59.62</v>
      </c>
      <c r="LT12" s="969">
        <v>42095</v>
      </c>
      <c r="LU12" s="970">
        <v>59.29</v>
      </c>
      <c r="LW12" s="969">
        <v>42095</v>
      </c>
      <c r="LX12" s="970">
        <v>60.15</v>
      </c>
      <c r="LZ12" s="969">
        <v>42095</v>
      </c>
      <c r="MA12" s="970">
        <v>58.89</v>
      </c>
      <c r="MC12" s="969">
        <v>42125</v>
      </c>
      <c r="MD12" s="970">
        <v>56.26</v>
      </c>
      <c r="MF12" s="969">
        <v>42125</v>
      </c>
      <c r="MG12" s="970">
        <v>55.76</v>
      </c>
      <c r="MI12" s="969">
        <v>42125</v>
      </c>
      <c r="MJ12" s="970">
        <v>54.59</v>
      </c>
      <c r="ML12" s="969">
        <v>42125</v>
      </c>
      <c r="MM12" s="970">
        <v>54.07</v>
      </c>
      <c r="MO12" s="969">
        <v>42125</v>
      </c>
      <c r="MP12" s="970">
        <v>54.03</v>
      </c>
      <c r="MR12" s="969">
        <v>42156</v>
      </c>
      <c r="MS12" s="970">
        <v>51.39</v>
      </c>
      <c r="MU12" s="969">
        <v>42156</v>
      </c>
      <c r="MV12" s="970">
        <v>52.24</v>
      </c>
      <c r="MX12" s="969">
        <v>42156</v>
      </c>
      <c r="MY12" s="970">
        <v>52.15</v>
      </c>
      <c r="NA12" s="969">
        <v>42156</v>
      </c>
      <c r="NB12" s="970">
        <v>54.294759562757285</v>
      </c>
      <c r="ND12" s="969">
        <v>42186</v>
      </c>
      <c r="NE12" s="970">
        <v>52.959829999999997</v>
      </c>
      <c r="NG12" s="969">
        <v>42186</v>
      </c>
      <c r="NH12" s="970">
        <v>51.21</v>
      </c>
      <c r="NJ12" s="969">
        <v>42186</v>
      </c>
      <c r="NK12" s="970">
        <v>50.76</v>
      </c>
      <c r="NM12" s="969">
        <v>42186</v>
      </c>
      <c r="NN12" s="970">
        <v>49.76</v>
      </c>
      <c r="NP12" s="969">
        <v>42186</v>
      </c>
      <c r="NQ12" s="970">
        <v>48.22</v>
      </c>
      <c r="NS12" s="969">
        <v>42217</v>
      </c>
      <c r="NT12" s="970">
        <v>45.77</v>
      </c>
      <c r="NV12" s="969">
        <v>42217</v>
      </c>
      <c r="NW12" s="970">
        <v>45.42</v>
      </c>
      <c r="NY12" s="969">
        <v>42217</v>
      </c>
      <c r="NZ12" s="970">
        <v>43</v>
      </c>
      <c r="OB12" s="969">
        <v>42217</v>
      </c>
      <c r="OC12" s="970">
        <v>43.49</v>
      </c>
      <c r="OE12" s="969">
        <v>42248</v>
      </c>
      <c r="OF12" s="970">
        <v>45.05</v>
      </c>
      <c r="OH12" s="969">
        <v>42248</v>
      </c>
      <c r="OI12" s="970">
        <v>50.5</v>
      </c>
      <c r="OK12" s="969">
        <v>42248</v>
      </c>
      <c r="OL12" s="970">
        <v>51.65</v>
      </c>
      <c r="ON12" s="969">
        <v>42248</v>
      </c>
      <c r="OO12" s="970">
        <v>48.4</v>
      </c>
      <c r="OQ12" s="969">
        <v>42248</v>
      </c>
      <c r="OR12" s="970">
        <v>47.4</v>
      </c>
      <c r="OT12" s="969">
        <v>42278</v>
      </c>
      <c r="OU12" s="970">
        <v>48.69</v>
      </c>
      <c r="OW12" s="969">
        <v>42278</v>
      </c>
      <c r="OX12" s="970">
        <v>46.95</v>
      </c>
      <c r="OZ12" s="969">
        <v>42278</v>
      </c>
      <c r="PA12" s="970">
        <v>47</v>
      </c>
      <c r="PC12" s="969">
        <v>42278</v>
      </c>
      <c r="PD12" s="970">
        <v>48.36</v>
      </c>
      <c r="PF12" s="969">
        <v>42278</v>
      </c>
      <c r="PG12" s="970">
        <v>49.35</v>
      </c>
      <c r="PI12" s="969">
        <v>42309</v>
      </c>
      <c r="PJ12" s="970">
        <v>51.8</v>
      </c>
      <c r="PL12" s="969">
        <v>42309</v>
      </c>
      <c r="PM12" s="970">
        <v>52.5</v>
      </c>
      <c r="PO12" s="969">
        <v>42309</v>
      </c>
      <c r="PP12" s="970">
        <v>50.8</v>
      </c>
      <c r="PR12" s="969">
        <v>42309</v>
      </c>
      <c r="PS12" s="970">
        <v>49.65</v>
      </c>
      <c r="PU12" s="969">
        <v>42339</v>
      </c>
      <c r="PV12" s="970">
        <v>51.65</v>
      </c>
      <c r="PX12" s="969">
        <v>42339</v>
      </c>
      <c r="PY12" s="1025">
        <v>52.34</v>
      </c>
      <c r="QA12" s="1026">
        <v>42339</v>
      </c>
      <c r="QB12" s="1025">
        <v>50.8</v>
      </c>
      <c r="QD12" s="1028">
        <v>42339</v>
      </c>
      <c r="QE12" s="1027">
        <v>50.3</v>
      </c>
      <c r="QG12" s="1028">
        <v>42370</v>
      </c>
      <c r="QH12" s="1027">
        <v>51.35</v>
      </c>
      <c r="QJ12" s="1028">
        <v>42370</v>
      </c>
      <c r="QK12" s="1027">
        <v>52.4</v>
      </c>
      <c r="QM12" s="1028">
        <v>42370</v>
      </c>
      <c r="QN12" s="1027">
        <v>51.36</v>
      </c>
      <c r="QP12" s="1028">
        <v>42370</v>
      </c>
      <c r="QQ12" s="1027">
        <v>51.84</v>
      </c>
      <c r="QS12" s="1028">
        <v>42370</v>
      </c>
      <c r="QT12" s="1027">
        <v>50.6</v>
      </c>
      <c r="QV12" s="1028">
        <v>42401</v>
      </c>
      <c r="QW12" s="1027">
        <v>50.5</v>
      </c>
      <c r="QY12" s="1028">
        <v>42401</v>
      </c>
      <c r="QZ12" s="1027">
        <v>50.53</v>
      </c>
      <c r="RB12" s="1028">
        <v>42401</v>
      </c>
      <c r="RC12" s="1027">
        <v>49.4</v>
      </c>
      <c r="RE12" s="1028">
        <v>42401</v>
      </c>
      <c r="RF12" s="1027">
        <v>49.7</v>
      </c>
      <c r="RH12" s="1028">
        <v>42430</v>
      </c>
      <c r="RI12" s="1027">
        <v>46.6</v>
      </c>
      <c r="RK12" s="1028">
        <v>42430</v>
      </c>
      <c r="RL12" s="1027">
        <v>47.23</v>
      </c>
      <c r="RN12" s="1028">
        <v>42430</v>
      </c>
      <c r="RO12" s="1027">
        <v>45.9</v>
      </c>
      <c r="RQ12" s="1028">
        <v>42430</v>
      </c>
      <c r="RR12" s="1027">
        <v>45.57</v>
      </c>
      <c r="RT12" s="1028">
        <v>42461</v>
      </c>
      <c r="RU12" s="1029">
        <v>44.65</v>
      </c>
      <c r="RW12" s="1028">
        <v>42461</v>
      </c>
      <c r="RX12" s="1029">
        <v>43.7</v>
      </c>
      <c r="RZ12" s="1028">
        <v>42461</v>
      </c>
      <c r="SA12" s="1029">
        <v>43.54</v>
      </c>
      <c r="SC12" s="1028">
        <v>42461</v>
      </c>
      <c r="SD12" s="1029">
        <v>42.58</v>
      </c>
      <c r="SF12" s="1028">
        <v>42461</v>
      </c>
      <c r="SG12" s="1029">
        <v>42.51</v>
      </c>
      <c r="SI12" s="1028">
        <v>42491</v>
      </c>
      <c r="SJ12" s="1029">
        <v>40.25</v>
      </c>
      <c r="SL12" s="1028">
        <v>42491</v>
      </c>
      <c r="SM12" s="1029">
        <v>40.6</v>
      </c>
      <c r="SO12" s="1028">
        <v>42491</v>
      </c>
      <c r="SP12" s="1029">
        <v>39.527864984813277</v>
      </c>
      <c r="SR12" s="1028">
        <v>42491</v>
      </c>
      <c r="SS12" s="1029">
        <v>38.42</v>
      </c>
      <c r="SU12" s="1028">
        <v>42522</v>
      </c>
      <c r="SV12" s="1029">
        <v>36.14</v>
      </c>
      <c r="SX12" s="1028">
        <v>42522</v>
      </c>
      <c r="SY12" s="1029">
        <v>35.080049082811918</v>
      </c>
      <c r="TA12" s="1028">
        <v>42522</v>
      </c>
      <c r="TB12" s="1029">
        <v>34.448376834772489</v>
      </c>
      <c r="TD12" s="1028">
        <v>42522</v>
      </c>
      <c r="TE12" s="1029">
        <v>34.62686888515973</v>
      </c>
      <c r="TG12" s="1028">
        <v>42552</v>
      </c>
      <c r="TH12" s="1029">
        <v>35.850904004558885</v>
      </c>
      <c r="TJ12" s="1028">
        <v>42552</v>
      </c>
      <c r="TK12" s="1029">
        <v>34.412870976117134</v>
      </c>
      <c r="TM12" s="1028">
        <v>42552</v>
      </c>
      <c r="TN12" s="1029">
        <v>33.564335066241831</v>
      </c>
      <c r="TP12" s="1028">
        <v>42552</v>
      </c>
      <c r="TQ12" s="1029">
        <v>32.115384615384613</v>
      </c>
      <c r="TS12" s="1028">
        <v>42583</v>
      </c>
      <c r="TT12" s="1029">
        <v>31.202755228448591</v>
      </c>
      <c r="TV12" s="1028">
        <v>42583</v>
      </c>
      <c r="TW12" s="1029">
        <v>30.107278883817294</v>
      </c>
      <c r="TY12" s="1028">
        <v>42583</v>
      </c>
      <c r="TZ12" s="1029">
        <v>29.284364998612528</v>
      </c>
      <c r="UB12" s="1028">
        <v>42583</v>
      </c>
      <c r="UC12" s="1029">
        <v>27.901497955209347</v>
      </c>
      <c r="UE12" s="1028">
        <v>42614</v>
      </c>
      <c r="UF12" s="1029">
        <v>29.360142662012443</v>
      </c>
      <c r="UH12" s="1028">
        <v>42614</v>
      </c>
      <c r="UI12" s="1029">
        <v>29.070272667827403</v>
      </c>
      <c r="UK12" s="1028">
        <v>42614</v>
      </c>
      <c r="UL12" s="1029">
        <v>28.362895035815285</v>
      </c>
      <c r="UN12" s="1028">
        <v>42614</v>
      </c>
      <c r="UO12" s="1029">
        <v>29.427850562713822</v>
      </c>
      <c r="UQ12" s="1028">
        <v>42644</v>
      </c>
      <c r="UR12" s="1029">
        <v>30.817549166200592</v>
      </c>
      <c r="UT12" s="1028">
        <v>42644</v>
      </c>
      <c r="UU12" s="1029">
        <v>30.610000000000003</v>
      </c>
      <c r="UW12" s="1028">
        <v>42644</v>
      </c>
      <c r="UX12" s="1029">
        <v>29.808588020940519</v>
      </c>
      <c r="UZ12" s="1028">
        <v>42644</v>
      </c>
      <c r="VA12" s="1029">
        <v>30.217280065672455</v>
      </c>
      <c r="VC12" s="1028">
        <v>42644</v>
      </c>
      <c r="VD12" s="1029">
        <v>30.219060012021124</v>
      </c>
      <c r="VF12" s="1028">
        <v>42675</v>
      </c>
      <c r="VG12" s="1029">
        <v>32.122771731946948</v>
      </c>
      <c r="VI12" s="1028">
        <v>42675</v>
      </c>
      <c r="VJ12" s="1029">
        <v>33.18</v>
      </c>
      <c r="VL12" s="1028">
        <v>42675</v>
      </c>
      <c r="VM12" s="1029">
        <v>32.665161560922776</v>
      </c>
      <c r="VO12" s="1028">
        <v>42675</v>
      </c>
      <c r="VP12" s="1029">
        <v>38.9</v>
      </c>
      <c r="VR12" s="1028">
        <v>42705</v>
      </c>
      <c r="VS12" s="1029">
        <v>36.358675825524678</v>
      </c>
      <c r="VU12" s="1028">
        <v>42705</v>
      </c>
      <c r="VV12" s="1029">
        <v>37.848715423354577</v>
      </c>
      <c r="VX12" s="1028">
        <v>42705</v>
      </c>
      <c r="VY12" s="1029">
        <v>38.799999999999997</v>
      </c>
      <c r="WA12" s="1028">
        <v>42705</v>
      </c>
      <c r="WB12" s="1029">
        <v>37.153259915247787</v>
      </c>
      <c r="WD12" s="1028">
        <v>42705</v>
      </c>
      <c r="WE12" s="1029">
        <v>39.195686356277292</v>
      </c>
      <c r="WG12" s="1028">
        <v>42736</v>
      </c>
      <c r="WH12" s="1029">
        <v>42.07</v>
      </c>
      <c r="WJ12" s="1028">
        <v>42736</v>
      </c>
      <c r="WK12" s="1029">
        <v>40.96</v>
      </c>
      <c r="WM12" s="1028">
        <v>42736</v>
      </c>
      <c r="WN12" s="1029">
        <v>43.810339593629003</v>
      </c>
      <c r="WP12" s="1028">
        <v>42736</v>
      </c>
      <c r="WQ12" s="1029">
        <v>44.582178787743118</v>
      </c>
      <c r="WS12" s="1028">
        <v>42767</v>
      </c>
      <c r="WT12" s="1029">
        <v>46.79241510351428</v>
      </c>
      <c r="WV12" s="1028">
        <v>42767</v>
      </c>
      <c r="WW12" s="1029">
        <v>46.42</v>
      </c>
      <c r="WY12" s="1028">
        <v>42767</v>
      </c>
      <c r="WZ12" s="1029">
        <v>48.600775543966066</v>
      </c>
      <c r="XB12" s="1028">
        <v>42767</v>
      </c>
      <c r="XC12" s="1029">
        <v>48.085374975627921</v>
      </c>
      <c r="XE12" s="1028">
        <v>42795</v>
      </c>
      <c r="XF12" s="1029">
        <v>45.048847812995447</v>
      </c>
      <c r="XH12" s="1028">
        <v>42795</v>
      </c>
      <c r="XI12" s="1029">
        <v>44.388874720668618</v>
      </c>
      <c r="XK12" s="1028">
        <v>42795</v>
      </c>
      <c r="XL12" s="1029">
        <v>44.78</v>
      </c>
      <c r="XN12" s="1028">
        <v>42795</v>
      </c>
      <c r="XO12" s="1029">
        <v>43.1</v>
      </c>
      <c r="XQ12" s="1028">
        <v>42795</v>
      </c>
      <c r="XR12" s="1029">
        <v>42.346885494387749</v>
      </c>
      <c r="XT12" s="1028">
        <v>42826</v>
      </c>
      <c r="XU12" s="1029">
        <v>38.880000000000003</v>
      </c>
      <c r="XW12" s="1028">
        <v>42826</v>
      </c>
      <c r="XX12" s="1029">
        <v>38.6</v>
      </c>
      <c r="XZ12" s="1028">
        <v>42826</v>
      </c>
      <c r="YA12" s="1029">
        <v>40.045411906193621</v>
      </c>
      <c r="YC12" s="1028">
        <v>42826</v>
      </c>
      <c r="YD12" s="1029">
        <v>42.05</v>
      </c>
      <c r="YF12" s="1028">
        <v>42856</v>
      </c>
      <c r="YG12" s="1029">
        <v>40.931795215112345</v>
      </c>
      <c r="YI12" s="1028">
        <v>42856</v>
      </c>
      <c r="YJ12" s="1029">
        <v>43.84</v>
      </c>
      <c r="YL12" s="1028">
        <v>42856</v>
      </c>
      <c r="YM12" s="1029">
        <v>42.328007047768203</v>
      </c>
      <c r="YO12" s="1028">
        <v>42856</v>
      </c>
      <c r="YP12" s="1029">
        <v>44.603701509286815</v>
      </c>
      <c r="YR12" s="1028">
        <v>42856</v>
      </c>
      <c r="YS12" s="1029">
        <v>42.77</v>
      </c>
      <c r="YU12" s="1028">
        <v>42887</v>
      </c>
      <c r="YV12" s="1029">
        <v>45.668481022571832</v>
      </c>
      <c r="YX12" s="1028">
        <v>42887</v>
      </c>
      <c r="YY12" s="1029">
        <v>42.830281761069628</v>
      </c>
      <c r="ZA12" s="1028">
        <v>42887</v>
      </c>
      <c r="ZB12" s="1029">
        <v>41.333005990837542</v>
      </c>
      <c r="ZD12" s="1028">
        <v>42887</v>
      </c>
      <c r="ZE12" s="1029">
        <v>41.5924037235866</v>
      </c>
      <c r="ZG12" s="1028">
        <v>42887</v>
      </c>
      <c r="ZH12" s="1029">
        <v>41.744386954445183</v>
      </c>
      <c r="ZJ12" s="1028">
        <v>42917</v>
      </c>
      <c r="ZK12" s="1029">
        <v>39.962928731073653</v>
      </c>
      <c r="ZM12" s="1028">
        <v>42917</v>
      </c>
      <c r="ZN12" s="1029">
        <v>40.904990591344031</v>
      </c>
      <c r="ZP12" s="1028">
        <v>42917</v>
      </c>
      <c r="ZQ12" s="1029">
        <v>39.962928731073653</v>
      </c>
      <c r="ZS12" s="1028">
        <v>42948</v>
      </c>
      <c r="ZT12" s="1029">
        <v>45.094136448305278</v>
      </c>
      <c r="ZV12" s="1028">
        <v>42948</v>
      </c>
      <c r="ZW12" s="1029">
        <v>46.751679234872164</v>
      </c>
      <c r="ZY12" s="1028">
        <v>42948</v>
      </c>
      <c r="ZZ12" s="1029">
        <v>46.285101185050131</v>
      </c>
      <c r="AAB12" s="1028">
        <v>42948</v>
      </c>
      <c r="AAC12" s="1029">
        <v>46.428977806561711</v>
      </c>
      <c r="AAE12" s="1028">
        <v>42948</v>
      </c>
      <c r="AAF12" s="1029">
        <v>45.67</v>
      </c>
      <c r="AAH12" s="1028">
        <v>42948</v>
      </c>
      <c r="AAI12" s="1029">
        <v>45.926553842629154</v>
      </c>
      <c r="AAK12" s="1028">
        <v>42979</v>
      </c>
      <c r="AAL12" s="1029">
        <v>45.284054104131926</v>
      </c>
      <c r="AAN12" s="1028">
        <v>42948</v>
      </c>
      <c r="AAO12" s="1029">
        <v>45.162608396899422</v>
      </c>
      <c r="AAQ12" s="1028">
        <v>42979</v>
      </c>
      <c r="AAR12" s="1029">
        <v>43.872495587079477</v>
      </c>
      <c r="AAT12" s="1028">
        <v>43009</v>
      </c>
      <c r="AAU12" s="1029">
        <v>44.87</v>
      </c>
      <c r="AAW12" s="1028">
        <v>43009</v>
      </c>
      <c r="AAX12" s="1029">
        <v>43.351376975169295</v>
      </c>
      <c r="AAZ12" s="1028">
        <v>43009</v>
      </c>
      <c r="ABA12" s="1029">
        <v>43.22</v>
      </c>
      <c r="ABC12" s="1028">
        <v>43009</v>
      </c>
      <c r="ABD12" s="1029">
        <v>41.817375955873139</v>
      </c>
      <c r="ABF12" s="1028">
        <v>43040</v>
      </c>
      <c r="ABG12" s="1029">
        <v>47.25703546408004</v>
      </c>
      <c r="ABI12" s="1028">
        <v>43040</v>
      </c>
      <c r="ABJ12" s="1029">
        <v>45.926209618476825</v>
      </c>
      <c r="ABL12" s="1028">
        <v>43040</v>
      </c>
      <c r="ABM12" s="1029">
        <v>46.29</v>
      </c>
      <c r="ABO12" s="1028">
        <v>43040</v>
      </c>
      <c r="ABP12" s="1029">
        <v>45.99</v>
      </c>
      <c r="ABR12" s="1066">
        <v>43070</v>
      </c>
      <c r="ABS12" s="1067">
        <v>48.55</v>
      </c>
      <c r="ABU12" s="1066">
        <v>43070</v>
      </c>
      <c r="ABV12" s="1067">
        <v>46.962246157326533</v>
      </c>
      <c r="ABX12" s="1066">
        <v>43070</v>
      </c>
      <c r="ABY12" s="1067">
        <v>47.599472972972976</v>
      </c>
      <c r="ACA12" s="1066">
        <v>43070</v>
      </c>
      <c r="ACB12" s="1067">
        <v>48.250038689999997</v>
      </c>
      <c r="ACD12" s="1066">
        <v>43101</v>
      </c>
      <c r="ACE12" s="1067">
        <v>49.318846160741494</v>
      </c>
      <c r="ACG12" s="1066">
        <v>43101</v>
      </c>
      <c r="ACH12" s="1067">
        <v>48.928638349386816</v>
      </c>
      <c r="ACJ12" s="1066">
        <v>43101</v>
      </c>
      <c r="ACK12" s="1067">
        <v>47.824983789340266</v>
      </c>
      <c r="ACM12" s="1066">
        <v>43101</v>
      </c>
      <c r="ACN12" s="1067">
        <v>48.263554069999998</v>
      </c>
      <c r="ACP12" s="1066">
        <v>43132</v>
      </c>
      <c r="ACQ12" s="1067">
        <v>48.80394516883986</v>
      </c>
      <c r="ACS12" s="1066">
        <v>43132</v>
      </c>
      <c r="ACT12" s="1067">
        <v>47.952085919369644</v>
      </c>
      <c r="ACV12" s="1096">
        <v>43132</v>
      </c>
      <c r="ACW12" s="1097">
        <v>48.510396919999998</v>
      </c>
      <c r="ACY12" s="1096">
        <v>43132</v>
      </c>
      <c r="ACZ12" s="1097">
        <v>47.717046309391264</v>
      </c>
      <c r="ADB12" s="1098">
        <v>43160</v>
      </c>
      <c r="ADC12" s="1099">
        <v>46.47945352</v>
      </c>
      <c r="ADE12" s="1098">
        <v>43160</v>
      </c>
      <c r="ADF12" s="1099">
        <v>47.776560253935486</v>
      </c>
      <c r="ADH12" s="1098">
        <v>43160</v>
      </c>
      <c r="ADI12" s="1099">
        <v>48.266710593581379</v>
      </c>
      <c r="ADK12" s="1098">
        <v>43160</v>
      </c>
      <c r="ADL12" s="1099">
        <v>48.632015409570144</v>
      </c>
      <c r="ADN12" s="1098">
        <v>43160</v>
      </c>
      <c r="ADO12" s="1099">
        <v>49.656600927302179</v>
      </c>
      <c r="ADQ12" s="1098">
        <v>43191</v>
      </c>
      <c r="ADR12" s="1099">
        <v>45.462486244988483</v>
      </c>
      <c r="ADT12" s="1098">
        <v>43191</v>
      </c>
      <c r="ADU12" s="1099">
        <v>47.400294729651954</v>
      </c>
      <c r="ADW12" s="1098">
        <v>43191</v>
      </c>
      <c r="ADX12" s="1099">
        <v>45.52979517964161</v>
      </c>
      <c r="ADZ12" s="1098">
        <v>43191</v>
      </c>
      <c r="AEA12" s="1099">
        <v>46.399009900990087</v>
      </c>
      <c r="AEC12" s="1098">
        <v>43221</v>
      </c>
      <c r="AED12" s="1099">
        <v>42.677513072058154</v>
      </c>
      <c r="AEF12" s="1098">
        <v>43221</v>
      </c>
      <c r="AEG12" s="1099">
        <v>43.38</v>
      </c>
      <c r="AEI12" s="1098">
        <v>43221</v>
      </c>
      <c r="AEJ12" s="1099">
        <v>44.550165769809489</v>
      </c>
      <c r="AEL12" s="1098">
        <v>43221</v>
      </c>
      <c r="AEM12" s="1099">
        <v>43.51244436201781</v>
      </c>
      <c r="AEO12" s="1098">
        <v>43221</v>
      </c>
      <c r="AEP12" s="1099">
        <v>44.415129446716556</v>
      </c>
      <c r="AER12" s="1098">
        <v>43252</v>
      </c>
      <c r="AES12" s="1099">
        <v>42.88</v>
      </c>
      <c r="AEU12" s="1098">
        <v>43252</v>
      </c>
      <c r="AEV12" s="1099">
        <v>43.972883465866303</v>
      </c>
      <c r="AEX12" s="1098">
        <v>43252</v>
      </c>
      <c r="AEY12" s="1099">
        <v>44.085775640218436</v>
      </c>
      <c r="AFA12" s="1098">
        <v>43252</v>
      </c>
      <c r="AFB12" s="1099">
        <v>43.818335956999803</v>
      </c>
      <c r="AFD12" s="1098">
        <v>43282</v>
      </c>
      <c r="AFE12" s="1099">
        <v>44.021291663989281</v>
      </c>
      <c r="AFG12" s="1098">
        <v>43282</v>
      </c>
      <c r="AFH12" s="1099">
        <v>46.267446059999997</v>
      </c>
      <c r="AFJ12" s="1098">
        <v>43313</v>
      </c>
      <c r="AFK12" s="1099">
        <v>44.651331248671788</v>
      </c>
      <c r="AFM12" s="1098">
        <v>43313</v>
      </c>
      <c r="AFN12" s="1099">
        <v>45.418548387096777</v>
      </c>
      <c r="AFP12" s="1098">
        <v>43313</v>
      </c>
      <c r="AFQ12" s="1099">
        <v>45.166093781408179</v>
      </c>
      <c r="AFS12" s="1098">
        <v>43313</v>
      </c>
      <c r="AFT12" s="1099">
        <v>44.043825990523239</v>
      </c>
      <c r="AFV12" s="1098">
        <v>43313</v>
      </c>
      <c r="AFW12" s="1099">
        <v>41.973762028273867</v>
      </c>
      <c r="AFY12" s="1098">
        <v>43344</v>
      </c>
      <c r="AFZ12" s="1099">
        <v>42.417148420934566</v>
      </c>
      <c r="AGB12" s="1098">
        <v>43344</v>
      </c>
      <c r="AGC12" s="1099">
        <v>43.236806825106633</v>
      </c>
      <c r="AGE12" s="1098">
        <v>43344</v>
      </c>
      <c r="AGF12" s="1099">
        <v>44.276737432279191</v>
      </c>
      <c r="AGH12" s="1098">
        <v>43344</v>
      </c>
      <c r="AGI12" s="1099">
        <v>43.525061899638324</v>
      </c>
      <c r="AGK12" s="1108">
        <v>43374</v>
      </c>
      <c r="AGL12" s="1109">
        <v>46.147736460257541</v>
      </c>
      <c r="AGN12" s="1108">
        <v>43374</v>
      </c>
      <c r="AGO12" s="1109">
        <v>47.247725976297353</v>
      </c>
      <c r="AGQ12" s="1108">
        <v>43374</v>
      </c>
      <c r="AGR12" s="1109">
        <v>47.275916094382751</v>
      </c>
      <c r="AGT12" s="1108">
        <v>43405</v>
      </c>
      <c r="AGU12" s="1109">
        <v>52.648230750782233</v>
      </c>
      <c r="AGW12" s="1108">
        <v>43405</v>
      </c>
      <c r="AGX12" s="1109">
        <v>53.779610345688127</v>
      </c>
      <c r="AGZ12" s="1108">
        <v>43405</v>
      </c>
      <c r="AHA12" s="1109">
        <v>54.987383082404016</v>
      </c>
      <c r="AHC12" s="1108">
        <v>43405</v>
      </c>
      <c r="AHD12" s="1109">
        <v>57.137360204211561</v>
      </c>
      <c r="AHF12" s="1108">
        <v>43435</v>
      </c>
      <c r="AHG12" s="1109">
        <v>61.823386027199703</v>
      </c>
      <c r="AHI12" s="1108">
        <v>43435</v>
      </c>
      <c r="AHJ12" s="1109">
        <v>62.059592968137082</v>
      </c>
      <c r="AHL12" s="1108">
        <v>43435</v>
      </c>
      <c r="AHM12" s="1109">
        <v>65.236001719891632</v>
      </c>
      <c r="AHO12" s="1108">
        <v>43435</v>
      </c>
      <c r="AHP12" s="1109">
        <v>68.560405139201492</v>
      </c>
      <c r="AHR12" s="1108">
        <v>43435</v>
      </c>
      <c r="AHS12" s="1109">
        <v>66.871686249893855</v>
      </c>
      <c r="AHU12" s="1114">
        <v>43466</v>
      </c>
      <c r="AHV12" s="1099">
        <v>66.764088817501133</v>
      </c>
      <c r="AHX12" s="1108">
        <v>43466</v>
      </c>
      <c r="AHY12" s="1109">
        <v>65.62140370530912</v>
      </c>
      <c r="AIA12" s="1108">
        <v>43466</v>
      </c>
      <c r="AIB12" s="1109">
        <v>66.244686627448317</v>
      </c>
      <c r="AID12" s="1108">
        <v>43466</v>
      </c>
      <c r="AIE12" s="1099">
        <v>65.517523590293536</v>
      </c>
      <c r="AIG12" s="1108">
        <v>43497</v>
      </c>
      <c r="AIH12" s="1099">
        <v>69.486144979908161</v>
      </c>
      <c r="AIJ12" s="1108">
        <v>43497</v>
      </c>
      <c r="AIK12" s="1099">
        <v>69.597293312444876</v>
      </c>
      <c r="AIM12" s="1108">
        <v>43497</v>
      </c>
      <c r="AIN12" s="1099">
        <v>66.916422010913337</v>
      </c>
      <c r="AIP12" s="1108">
        <v>43497</v>
      </c>
      <c r="AIQ12" s="1099">
        <v>67.371812946593693</v>
      </c>
      <c r="AIS12" s="1108">
        <v>43497</v>
      </c>
      <c r="AIT12" s="1109">
        <v>67.801284731412437</v>
      </c>
      <c r="AIV12" s="1108">
        <v>43525</v>
      </c>
      <c r="AIW12" s="1117">
        <v>65.027922901344155</v>
      </c>
      <c r="AIY12" s="1108">
        <v>43525</v>
      </c>
      <c r="AIZ12" s="1117">
        <v>68.255262483533357</v>
      </c>
      <c r="AJB12" s="1108">
        <v>43525</v>
      </c>
      <c r="AJC12" s="1117">
        <v>70.369001973451788</v>
      </c>
      <c r="AJE12" s="1108">
        <v>43525</v>
      </c>
      <c r="AJF12" s="1117">
        <v>73.015780308991054</v>
      </c>
      <c r="AJH12" s="1108">
        <v>43556</v>
      </c>
      <c r="AJI12" s="1117">
        <v>67.933640444815936</v>
      </c>
      <c r="AJK12" s="1108">
        <v>43556</v>
      </c>
      <c r="AJL12" s="1117">
        <v>71.865485482118515</v>
      </c>
      <c r="AJN12" s="1108">
        <v>43556</v>
      </c>
      <c r="AJO12" s="1117">
        <v>67.933640444815936</v>
      </c>
      <c r="AJQ12" s="1108">
        <v>43556</v>
      </c>
      <c r="AJR12" s="1117">
        <v>74.219061470258026</v>
      </c>
      <c r="AJT12" s="1108">
        <v>43586</v>
      </c>
      <c r="AJU12" s="1117">
        <v>67.712441958615429</v>
      </c>
    </row>
    <row r="13" spans="1:957" customFormat="1" x14ac:dyDescent="0.25">
      <c r="A13" s="26"/>
      <c r="B13" s="969">
        <f t="shared" ca="1" si="0"/>
        <v>43617</v>
      </c>
      <c r="C13" s="152">
        <f t="shared" ca="1" si="1"/>
        <v>64.062673102858525</v>
      </c>
      <c r="D13" s="26"/>
      <c r="E13" s="144">
        <v>41275</v>
      </c>
      <c r="F13" s="150">
        <v>78.03</v>
      </c>
      <c r="G13" s="88"/>
      <c r="H13" s="144">
        <v>41244</v>
      </c>
      <c r="I13" s="148">
        <v>74.341930288738055</v>
      </c>
      <c r="J13" s="26"/>
      <c r="K13" s="144">
        <v>41275</v>
      </c>
      <c r="L13" s="148">
        <v>74.553576072821841</v>
      </c>
      <c r="M13" s="26"/>
      <c r="N13" s="144">
        <v>41275</v>
      </c>
      <c r="O13" s="150">
        <v>73.230085614373564</v>
      </c>
      <c r="P13" s="88"/>
      <c r="Q13" s="144">
        <v>41306</v>
      </c>
      <c r="R13" s="145">
        <v>72.581419700474868</v>
      </c>
      <c r="S13" s="26"/>
      <c r="T13" s="144">
        <v>41306</v>
      </c>
      <c r="U13" s="148">
        <v>70.2</v>
      </c>
      <c r="V13" s="26"/>
      <c r="W13" s="144">
        <v>41306</v>
      </c>
      <c r="X13" s="150">
        <v>69.412703771582912</v>
      </c>
      <c r="Y13" s="88"/>
      <c r="Z13" s="144">
        <v>41334</v>
      </c>
      <c r="AA13" s="145">
        <v>66.599999999999994</v>
      </c>
      <c r="AB13" s="26"/>
      <c r="AC13" s="144">
        <v>41334</v>
      </c>
      <c r="AD13" s="148">
        <v>64.8</v>
      </c>
      <c r="AE13" s="26"/>
      <c r="AF13" s="144">
        <v>41334</v>
      </c>
      <c r="AG13" s="150">
        <v>64.45</v>
      </c>
      <c r="AH13" s="88"/>
      <c r="AI13" s="144">
        <v>41365</v>
      </c>
      <c r="AJ13" s="145">
        <v>61.653453575494538</v>
      </c>
      <c r="AK13" s="26"/>
      <c r="AL13" s="144">
        <v>41365</v>
      </c>
      <c r="AM13" s="148">
        <v>60.812249999999999</v>
      </c>
      <c r="AN13" s="26"/>
      <c r="AO13" s="144">
        <v>41365</v>
      </c>
      <c r="AP13" s="150">
        <v>59.964951142646129</v>
      </c>
      <c r="AQ13" s="88"/>
      <c r="AR13" s="144">
        <v>41365</v>
      </c>
      <c r="AS13" s="145">
        <v>59.964951142646129</v>
      </c>
      <c r="AT13" s="26"/>
      <c r="AU13" s="144">
        <v>41395</v>
      </c>
      <c r="AV13" s="148">
        <v>63.35</v>
      </c>
      <c r="AW13" s="26"/>
      <c r="AX13" s="144">
        <v>41426</v>
      </c>
      <c r="AY13" s="150">
        <v>60.65</v>
      </c>
      <c r="AZ13" s="88"/>
      <c r="BA13" s="144">
        <v>41426</v>
      </c>
      <c r="BB13" s="145">
        <v>60.999566120218581</v>
      </c>
      <c r="BC13" s="26"/>
      <c r="BD13" s="144">
        <v>41426</v>
      </c>
      <c r="BE13" s="148">
        <v>61.449566120218577</v>
      </c>
      <c r="BF13" s="26"/>
      <c r="BG13" s="144">
        <v>41456</v>
      </c>
      <c r="BH13" s="150">
        <v>62.009333333333338</v>
      </c>
      <c r="BI13" s="88"/>
      <c r="BJ13" s="144">
        <v>41426</v>
      </c>
      <c r="BK13" s="145">
        <v>63.182316939890711</v>
      </c>
      <c r="BL13" s="26"/>
      <c r="BM13" s="144">
        <v>41426</v>
      </c>
      <c r="BN13" s="148">
        <v>62.8</v>
      </c>
      <c r="BO13" s="26"/>
      <c r="BP13" s="144">
        <v>41456</v>
      </c>
      <c r="BQ13" s="150">
        <v>61.925220770000003</v>
      </c>
      <c r="BR13" s="88"/>
      <c r="BS13" s="144">
        <v>41456</v>
      </c>
      <c r="BT13" s="145">
        <v>62.807003825136619</v>
      </c>
      <c r="BU13" s="26"/>
      <c r="BV13" s="144">
        <v>41487</v>
      </c>
      <c r="BW13" s="148">
        <v>64.54140984</v>
      </c>
      <c r="BX13" s="26"/>
      <c r="BY13" s="144">
        <v>41487</v>
      </c>
      <c r="BZ13" s="150">
        <v>64.895355190000004</v>
      </c>
      <c r="CA13" s="88"/>
      <c r="CB13" s="144">
        <v>41487</v>
      </c>
      <c r="CC13" s="145">
        <v>63.795901639344265</v>
      </c>
      <c r="CD13" s="26"/>
      <c r="CE13" s="144">
        <v>41487</v>
      </c>
      <c r="CF13" s="148">
        <v>63.950920218579242</v>
      </c>
      <c r="CG13" s="26"/>
      <c r="CH13" s="144">
        <v>41518</v>
      </c>
      <c r="CI13" s="150">
        <v>64.704098360000003</v>
      </c>
      <c r="CJ13" s="88"/>
      <c r="CK13" s="144">
        <v>41518</v>
      </c>
      <c r="CL13" s="145">
        <v>64.495628415300544</v>
      </c>
      <c r="CM13" s="26"/>
      <c r="CN13" s="144">
        <v>41518</v>
      </c>
      <c r="CO13" s="148">
        <v>63.895901639344274</v>
      </c>
      <c r="CP13" s="26"/>
      <c r="CQ13" s="144">
        <v>41518</v>
      </c>
      <c r="CR13" s="150">
        <v>64.345628419999997</v>
      </c>
      <c r="CS13" s="88"/>
      <c r="CT13" s="144">
        <v>41518</v>
      </c>
      <c r="CU13" s="145">
        <v>65.345901639344262</v>
      </c>
      <c r="CV13" s="26"/>
      <c r="CW13" s="144">
        <v>41548</v>
      </c>
      <c r="CX13" s="148">
        <v>67.634340660000007</v>
      </c>
      <c r="CY13" s="292"/>
      <c r="CZ13" s="144">
        <v>41548</v>
      </c>
      <c r="DA13" s="148">
        <v>67.460714285714275</v>
      </c>
      <c r="DB13" s="295"/>
      <c r="DC13" s="144">
        <v>41548</v>
      </c>
      <c r="DD13" s="148">
        <v>67.679065934065918</v>
      </c>
      <c r="DE13" s="303"/>
      <c r="DF13" s="144">
        <v>41548</v>
      </c>
      <c r="DG13" s="148">
        <v>69.110714290000004</v>
      </c>
      <c r="DH13" s="303"/>
      <c r="DI13" s="144">
        <v>41609</v>
      </c>
      <c r="DJ13" s="148">
        <v>76.3</v>
      </c>
      <c r="DK13" s="295"/>
      <c r="DL13" s="144">
        <v>41579</v>
      </c>
      <c r="DM13" s="148">
        <v>73.798351648351655</v>
      </c>
      <c r="DN13" s="303"/>
      <c r="DO13" s="144">
        <v>41579</v>
      </c>
      <c r="DP13" s="148">
        <v>73.087802199999999</v>
      </c>
      <c r="DQ13" s="303"/>
      <c r="DR13" s="144">
        <v>41609</v>
      </c>
      <c r="DS13" s="148">
        <v>77.010000000000005</v>
      </c>
      <c r="DT13" s="295"/>
      <c r="DU13" s="144">
        <v>41609</v>
      </c>
      <c r="DV13" s="148">
        <v>76.211978020000004</v>
      </c>
      <c r="DW13" s="303"/>
      <c r="DX13" s="144">
        <v>41609</v>
      </c>
      <c r="DY13" s="148">
        <v>75.953021980000003</v>
      </c>
      <c r="DZ13" s="303"/>
      <c r="EA13" s="144">
        <v>41640</v>
      </c>
      <c r="EB13" s="148">
        <v>75.649725274725284</v>
      </c>
      <c r="EC13" s="295"/>
      <c r="ED13" s="144">
        <v>41640</v>
      </c>
      <c r="EE13" s="148">
        <v>75.402609890109886</v>
      </c>
      <c r="EF13" s="303"/>
      <c r="EG13" s="144">
        <v>41640</v>
      </c>
      <c r="EH13" s="148">
        <v>74.62623626373626</v>
      </c>
      <c r="EI13" s="303"/>
      <c r="EJ13" s="144">
        <v>41671</v>
      </c>
      <c r="EK13" s="148">
        <v>74.951510990000003</v>
      </c>
      <c r="EL13" s="295"/>
      <c r="EM13" s="144">
        <v>41640</v>
      </c>
      <c r="EN13" s="148">
        <v>74.201510989010984</v>
      </c>
      <c r="EO13" s="303"/>
      <c r="EP13" s="144">
        <v>41671</v>
      </c>
      <c r="EQ13" s="148">
        <v>75.477335164835168</v>
      </c>
      <c r="ER13" s="303"/>
      <c r="ES13" s="144">
        <v>41671</v>
      </c>
      <c r="ET13" s="148">
        <v>75.099999999999994</v>
      </c>
      <c r="EV13" s="144">
        <v>41699</v>
      </c>
      <c r="EW13" s="148">
        <v>72.844395604395586</v>
      </c>
      <c r="EY13" s="144">
        <v>41699</v>
      </c>
      <c r="EZ13" s="148">
        <v>72.148846149999997</v>
      </c>
      <c r="FB13" s="144">
        <v>41699</v>
      </c>
      <c r="FC13" s="148">
        <v>74.7162087912088</v>
      </c>
      <c r="FE13" s="144">
        <v>41699</v>
      </c>
      <c r="FF13" s="148">
        <v>73.73</v>
      </c>
      <c r="FH13" s="144">
        <v>41730</v>
      </c>
      <c r="FI13" s="148">
        <v>69.32046448087435</v>
      </c>
      <c r="FK13" s="144">
        <v>41730</v>
      </c>
      <c r="FL13" s="148">
        <v>69.645601092896214</v>
      </c>
      <c r="FN13" s="144">
        <v>41730</v>
      </c>
      <c r="FO13" s="148">
        <v>69.55</v>
      </c>
      <c r="FQ13" s="144">
        <v>41730</v>
      </c>
      <c r="FR13" s="148">
        <v>69.595601090000002</v>
      </c>
      <c r="FT13" s="144">
        <v>41699</v>
      </c>
      <c r="FU13" s="148">
        <v>73.446290000000005</v>
      </c>
      <c r="FW13" s="144">
        <v>41730</v>
      </c>
      <c r="FX13" s="148">
        <v>69.653109999999998</v>
      </c>
      <c r="FZ13" s="144">
        <v>41730</v>
      </c>
      <c r="GA13" s="148">
        <v>68.728250000000003</v>
      </c>
      <c r="GC13" s="144">
        <v>41760</v>
      </c>
      <c r="GD13" s="148">
        <v>64.94890710382515</v>
      </c>
      <c r="GF13" s="144">
        <v>41730</v>
      </c>
      <c r="GG13" s="148">
        <v>68.45</v>
      </c>
      <c r="GI13" s="144">
        <v>41760</v>
      </c>
      <c r="GJ13" s="148">
        <v>65.623469999999998</v>
      </c>
      <c r="GL13" s="144">
        <v>41760</v>
      </c>
      <c r="GM13" s="148">
        <v>66.25</v>
      </c>
      <c r="GO13" s="144">
        <v>41760</v>
      </c>
      <c r="GP13" s="148">
        <v>64.724930000000001</v>
      </c>
      <c r="GR13" s="144">
        <v>41760</v>
      </c>
      <c r="GS13" s="148">
        <v>64.8</v>
      </c>
      <c r="GU13" s="144">
        <v>41791</v>
      </c>
      <c r="GV13" s="148">
        <v>63.45</v>
      </c>
      <c r="GX13" s="144">
        <v>41791</v>
      </c>
      <c r="GY13" s="148">
        <v>63.85</v>
      </c>
      <c r="HA13" s="144">
        <v>41791</v>
      </c>
      <c r="HB13" s="148">
        <v>64.150000000000006</v>
      </c>
      <c r="HD13" s="144">
        <v>41791</v>
      </c>
      <c r="HE13" s="148">
        <v>63.91</v>
      </c>
      <c r="HG13" s="144">
        <v>41791</v>
      </c>
      <c r="HH13" s="148">
        <v>64.13</v>
      </c>
      <c r="HJ13" s="144">
        <v>41821</v>
      </c>
      <c r="HK13" s="148">
        <v>64.39</v>
      </c>
      <c r="HM13" s="144">
        <v>41821</v>
      </c>
      <c r="HN13" s="148">
        <v>64.989999999999995</v>
      </c>
      <c r="HP13" s="144">
        <v>41821</v>
      </c>
      <c r="HQ13" s="148">
        <v>65.540000000000006</v>
      </c>
      <c r="HS13" s="144">
        <v>41821</v>
      </c>
      <c r="HT13" s="148">
        <v>65.599999999999994</v>
      </c>
      <c r="HV13" s="144">
        <v>41821</v>
      </c>
      <c r="HW13" s="148">
        <v>66.319999999999993</v>
      </c>
      <c r="HY13" s="144">
        <v>41821</v>
      </c>
      <c r="HZ13" s="148">
        <v>66.489999999999995</v>
      </c>
      <c r="IB13" s="144">
        <v>41883</v>
      </c>
      <c r="IC13" s="148">
        <v>65.903156539999998</v>
      </c>
      <c r="IE13" s="144">
        <v>41883</v>
      </c>
      <c r="IF13" s="148">
        <v>65.34</v>
      </c>
      <c r="IH13" s="144">
        <v>41883</v>
      </c>
      <c r="II13" s="148">
        <v>64.45</v>
      </c>
      <c r="IK13" s="144">
        <v>41883</v>
      </c>
      <c r="IL13" s="148">
        <v>63.69</v>
      </c>
      <c r="IN13" s="144">
        <v>41913</v>
      </c>
      <c r="IO13" s="148">
        <v>64.040000000000006</v>
      </c>
      <c r="IQ13" s="144">
        <v>41913</v>
      </c>
      <c r="IR13" s="148">
        <v>65.010000000000005</v>
      </c>
      <c r="IT13" s="144">
        <v>41913</v>
      </c>
      <c r="IU13" s="148">
        <v>62.51</v>
      </c>
      <c r="IW13" s="144">
        <v>41913</v>
      </c>
      <c r="IX13" s="148">
        <v>61.41</v>
      </c>
      <c r="IZ13" s="144">
        <v>41944</v>
      </c>
      <c r="JA13" s="148">
        <v>70.73</v>
      </c>
      <c r="JC13" s="144">
        <v>41944</v>
      </c>
      <c r="JD13" s="148">
        <v>67.38</v>
      </c>
      <c r="JF13" s="144">
        <v>41944</v>
      </c>
      <c r="JG13" s="148">
        <v>67.349999999999994</v>
      </c>
      <c r="JI13" s="144">
        <v>41944</v>
      </c>
      <c r="JJ13" s="148">
        <v>65.599999999999994</v>
      </c>
      <c r="JL13" s="144">
        <v>41974</v>
      </c>
      <c r="JM13" s="148">
        <v>65.55</v>
      </c>
      <c r="JO13" s="144">
        <v>41974</v>
      </c>
      <c r="JP13" s="148">
        <v>67.7</v>
      </c>
      <c r="JR13" s="144">
        <v>41974</v>
      </c>
      <c r="JS13" s="148">
        <v>68.63</v>
      </c>
      <c r="JU13" s="969">
        <v>41974</v>
      </c>
      <c r="JV13" s="970">
        <v>69.63</v>
      </c>
      <c r="JX13" s="969">
        <v>41974</v>
      </c>
      <c r="JY13" s="970">
        <v>67.3</v>
      </c>
      <c r="KA13" s="969">
        <v>42005</v>
      </c>
      <c r="KB13" s="970">
        <v>68.248263643101637</v>
      </c>
      <c r="KD13" s="969">
        <v>42005</v>
      </c>
      <c r="KE13" s="970">
        <v>65.010000000000005</v>
      </c>
      <c r="KG13" s="969">
        <v>42005</v>
      </c>
      <c r="KH13" s="970">
        <v>66.430000000000007</v>
      </c>
      <c r="KJ13" s="969">
        <v>42005</v>
      </c>
      <c r="KK13" s="970">
        <v>65.64</v>
      </c>
      <c r="KM13" s="969">
        <v>42036</v>
      </c>
      <c r="KN13" s="970">
        <v>64.650000000000006</v>
      </c>
      <c r="KP13" s="969">
        <v>42036</v>
      </c>
      <c r="KQ13" s="970">
        <v>64.4923249406244</v>
      </c>
      <c r="KS13" s="969">
        <v>42036</v>
      </c>
      <c r="KT13" s="970">
        <v>65.81</v>
      </c>
      <c r="KV13" s="969">
        <v>42036</v>
      </c>
      <c r="KW13" s="970">
        <v>64.709999999999994</v>
      </c>
      <c r="KY13" s="969">
        <v>42064</v>
      </c>
      <c r="KZ13" s="970">
        <v>60.79</v>
      </c>
      <c r="LB13" s="969">
        <v>42064</v>
      </c>
      <c r="LC13" s="970">
        <v>59.48</v>
      </c>
      <c r="LE13" s="969">
        <v>42064</v>
      </c>
      <c r="LF13" s="970">
        <v>59.77</v>
      </c>
      <c r="LH13" s="969">
        <v>42064</v>
      </c>
      <c r="LI13" s="970">
        <v>61.44</v>
      </c>
      <c r="LK13" s="969">
        <v>42064</v>
      </c>
      <c r="LL13" s="970">
        <v>61.06</v>
      </c>
      <c r="LN13" s="969">
        <v>42095</v>
      </c>
      <c r="LO13" s="970">
        <v>58.01</v>
      </c>
      <c r="LQ13" s="969">
        <v>42125</v>
      </c>
      <c r="LR13" s="970">
        <v>56.94</v>
      </c>
      <c r="LT13" s="969">
        <v>42125</v>
      </c>
      <c r="LU13" s="970">
        <v>56.76</v>
      </c>
      <c r="LW13" s="969">
        <v>42125</v>
      </c>
      <c r="LX13" s="970">
        <v>57.41</v>
      </c>
      <c r="LZ13" s="969">
        <v>42125</v>
      </c>
      <c r="MA13" s="970">
        <v>56.36</v>
      </c>
      <c r="MC13" s="969">
        <v>42156</v>
      </c>
      <c r="MD13" s="970">
        <v>55.53</v>
      </c>
      <c r="MF13" s="969">
        <v>42156</v>
      </c>
      <c r="MG13" s="970">
        <v>54.51</v>
      </c>
      <c r="MI13" s="969">
        <v>42156</v>
      </c>
      <c r="MJ13" s="970">
        <v>53.29</v>
      </c>
      <c r="ML13" s="969">
        <v>42156</v>
      </c>
      <c r="MM13" s="970">
        <v>52.77</v>
      </c>
      <c r="MO13" s="969">
        <v>42156</v>
      </c>
      <c r="MP13" s="970">
        <v>52.73</v>
      </c>
      <c r="MR13" s="969">
        <v>42186</v>
      </c>
      <c r="MS13" s="970">
        <v>52.01</v>
      </c>
      <c r="MU13" s="969">
        <v>42186</v>
      </c>
      <c r="MV13" s="970">
        <v>52.71</v>
      </c>
      <c r="MX13" s="969">
        <v>42186</v>
      </c>
      <c r="MY13" s="970">
        <v>52.77</v>
      </c>
      <c r="NA13" s="969">
        <v>42186</v>
      </c>
      <c r="NB13" s="970">
        <v>54.74798998584064</v>
      </c>
      <c r="ND13" s="969">
        <v>42217</v>
      </c>
      <c r="NE13" s="970">
        <v>53.456789999999998</v>
      </c>
      <c r="NG13" s="969">
        <v>42217</v>
      </c>
      <c r="NH13" s="970">
        <v>51.71</v>
      </c>
      <c r="NJ13" s="969">
        <v>42217</v>
      </c>
      <c r="NK13" s="970">
        <v>51.26</v>
      </c>
      <c r="NM13" s="969">
        <v>42217</v>
      </c>
      <c r="NN13" s="970">
        <v>50.26</v>
      </c>
      <c r="NP13" s="969">
        <v>42217</v>
      </c>
      <c r="NQ13" s="970">
        <v>48.32</v>
      </c>
      <c r="NS13" s="969">
        <v>42248</v>
      </c>
      <c r="NT13" s="970">
        <v>45.97</v>
      </c>
      <c r="NV13" s="969">
        <v>42248</v>
      </c>
      <c r="NW13" s="970">
        <v>45.8</v>
      </c>
      <c r="NY13" s="969">
        <v>42248</v>
      </c>
      <c r="NZ13" s="970">
        <v>43.43</v>
      </c>
      <c r="OB13" s="969">
        <v>42248</v>
      </c>
      <c r="OC13" s="970">
        <v>43.96</v>
      </c>
      <c r="OE13" s="969">
        <v>42278</v>
      </c>
      <c r="OF13" s="970">
        <v>46.59</v>
      </c>
      <c r="OH13" s="969">
        <v>42278</v>
      </c>
      <c r="OI13" s="970">
        <v>52.1</v>
      </c>
      <c r="OK13" s="969">
        <v>42278</v>
      </c>
      <c r="OL13" s="970">
        <v>53.25</v>
      </c>
      <c r="ON13" s="969">
        <v>42278</v>
      </c>
      <c r="OO13" s="970">
        <v>50.15</v>
      </c>
      <c r="OQ13" s="969">
        <v>42278</v>
      </c>
      <c r="OR13" s="970">
        <v>49.15</v>
      </c>
      <c r="OT13" s="969">
        <v>42309</v>
      </c>
      <c r="OU13" s="970">
        <v>52.45</v>
      </c>
      <c r="OW13" s="969">
        <v>42309</v>
      </c>
      <c r="OX13" s="970">
        <v>50.4</v>
      </c>
      <c r="OZ13" s="969">
        <v>42309</v>
      </c>
      <c r="PA13" s="970">
        <v>49.95</v>
      </c>
      <c r="PC13" s="969">
        <v>42309</v>
      </c>
      <c r="PD13" s="970">
        <v>52.36</v>
      </c>
      <c r="PF13" s="969">
        <v>42309</v>
      </c>
      <c r="PG13" s="970">
        <v>52.71</v>
      </c>
      <c r="PI13" s="969">
        <v>42339</v>
      </c>
      <c r="PJ13" s="970">
        <v>53.3</v>
      </c>
      <c r="PL13" s="969">
        <v>42339</v>
      </c>
      <c r="PM13" s="970">
        <v>54.1</v>
      </c>
      <c r="PO13" s="969">
        <v>42339</v>
      </c>
      <c r="PP13" s="970">
        <v>52.5</v>
      </c>
      <c r="PR13" s="969">
        <v>42339</v>
      </c>
      <c r="PS13" s="970">
        <v>51.4</v>
      </c>
      <c r="PU13" s="969">
        <v>42370</v>
      </c>
      <c r="PV13" s="970">
        <v>52.71</v>
      </c>
      <c r="PX13" s="969">
        <v>42370</v>
      </c>
      <c r="PY13" s="1025">
        <v>53.37</v>
      </c>
      <c r="QA13" s="1026">
        <v>42370</v>
      </c>
      <c r="QB13" s="1025">
        <v>51.99</v>
      </c>
      <c r="QD13" s="1028">
        <v>42370</v>
      </c>
      <c r="QE13" s="1027">
        <v>51.5</v>
      </c>
      <c r="QG13" s="1028">
        <v>42401</v>
      </c>
      <c r="QH13" s="1027">
        <v>51.53</v>
      </c>
      <c r="QJ13" s="1028">
        <v>42401</v>
      </c>
      <c r="QK13" s="1027">
        <v>52.56</v>
      </c>
      <c r="QM13" s="1028">
        <v>42401</v>
      </c>
      <c r="QN13" s="1027">
        <v>51.58</v>
      </c>
      <c r="QP13" s="1028">
        <v>42401</v>
      </c>
      <c r="QQ13" s="1027">
        <v>52.09</v>
      </c>
      <c r="QS13" s="1028">
        <v>42401</v>
      </c>
      <c r="QT13" s="1027">
        <v>50.95</v>
      </c>
      <c r="QV13" s="1028">
        <v>42430</v>
      </c>
      <c r="QW13" s="1027">
        <v>49.05</v>
      </c>
      <c r="QY13" s="1028">
        <v>42430</v>
      </c>
      <c r="QZ13" s="1027">
        <v>48.97</v>
      </c>
      <c r="RB13" s="1028">
        <v>42430</v>
      </c>
      <c r="RC13" s="1027">
        <v>48.05</v>
      </c>
      <c r="RE13" s="1028">
        <v>42430</v>
      </c>
      <c r="RF13" s="1027">
        <v>48.15</v>
      </c>
      <c r="RH13" s="1028">
        <v>42461</v>
      </c>
      <c r="RI13" s="1027">
        <v>43.85</v>
      </c>
      <c r="RK13" s="1028">
        <v>42461</v>
      </c>
      <c r="RL13" s="1027">
        <v>44.73</v>
      </c>
      <c r="RN13" s="1028">
        <v>42461</v>
      </c>
      <c r="RO13" s="1027">
        <v>43.65</v>
      </c>
      <c r="RQ13" s="1028">
        <v>42461</v>
      </c>
      <c r="RR13" s="1027">
        <v>43.41</v>
      </c>
      <c r="RT13" s="1028">
        <v>42491</v>
      </c>
      <c r="RU13" s="1029">
        <v>42.713539240000003</v>
      </c>
      <c r="RW13" s="1028">
        <v>42491</v>
      </c>
      <c r="RX13" s="1029">
        <v>41.911541739999997</v>
      </c>
      <c r="RZ13" s="1028">
        <v>42491</v>
      </c>
      <c r="SA13" s="1029">
        <v>41.762344859999999</v>
      </c>
      <c r="SC13" s="1028">
        <v>42491</v>
      </c>
      <c r="SD13" s="1029">
        <v>40.76</v>
      </c>
      <c r="SF13" s="1028">
        <v>42491</v>
      </c>
      <c r="SG13" s="1029">
        <v>40.51</v>
      </c>
      <c r="SI13" s="1028">
        <v>42522</v>
      </c>
      <c r="SJ13" s="1029">
        <v>38.76</v>
      </c>
      <c r="SL13" s="1028">
        <v>42522</v>
      </c>
      <c r="SM13" s="1029">
        <v>39.450000000000003</v>
      </c>
      <c r="SO13" s="1028">
        <v>42522</v>
      </c>
      <c r="SP13" s="1029">
        <v>38.330136953795531</v>
      </c>
      <c r="SR13" s="1028">
        <v>42522</v>
      </c>
      <c r="SS13" s="1029">
        <v>37.26</v>
      </c>
      <c r="SU13" s="1028">
        <v>42552</v>
      </c>
      <c r="SV13" s="1029">
        <v>36.79</v>
      </c>
      <c r="SX13" s="1028">
        <v>42552</v>
      </c>
      <c r="SY13" s="1029">
        <v>35.581993015290422</v>
      </c>
      <c r="TA13" s="1028">
        <v>42552</v>
      </c>
      <c r="TB13" s="1029">
        <v>34.950142072392126</v>
      </c>
      <c r="TD13" s="1028">
        <v>42552</v>
      </c>
      <c r="TE13" s="1029">
        <v>35.079907307728838</v>
      </c>
      <c r="TG13" s="1028">
        <v>42583</v>
      </c>
      <c r="TH13" s="1029">
        <v>36.04915572404169</v>
      </c>
      <c r="TJ13" s="1028">
        <v>42583</v>
      </c>
      <c r="TK13" s="1029">
        <v>34.613186059407468</v>
      </c>
      <c r="TM13" s="1028">
        <v>42583</v>
      </c>
      <c r="TN13" s="1029">
        <v>33.564335066241831</v>
      </c>
      <c r="TP13" s="1028">
        <v>42583</v>
      </c>
      <c r="TQ13" s="1029">
        <v>32.115384615384613</v>
      </c>
      <c r="TS13" s="1028">
        <v>42614</v>
      </c>
      <c r="TT13" s="1029">
        <v>31.776972527872918</v>
      </c>
      <c r="TV13" s="1028">
        <v>42614</v>
      </c>
      <c r="TW13" s="1029">
        <v>30.65398361982454</v>
      </c>
      <c r="TY13" s="1028">
        <v>42614</v>
      </c>
      <c r="TZ13" s="1029">
        <v>29.950000000000003</v>
      </c>
      <c r="UB13" s="1028">
        <v>42614</v>
      </c>
      <c r="UC13" s="1029">
        <v>28.448904225900677</v>
      </c>
      <c r="UE13" s="1028">
        <v>42644</v>
      </c>
      <c r="UF13" s="1029">
        <v>31.35</v>
      </c>
      <c r="UH13" s="1028">
        <v>42644</v>
      </c>
      <c r="UI13" s="1029">
        <v>30.692534866396869</v>
      </c>
      <c r="UK13" s="1028">
        <v>42644</v>
      </c>
      <c r="UL13" s="1029">
        <v>30.830569050450148</v>
      </c>
      <c r="UN13" s="1028">
        <v>42644</v>
      </c>
      <c r="UO13" s="1029">
        <v>31.469748743718604</v>
      </c>
      <c r="UQ13" s="1028">
        <v>42675</v>
      </c>
      <c r="UR13" s="1029">
        <v>33.822308842496945</v>
      </c>
      <c r="UT13" s="1028">
        <v>42675</v>
      </c>
      <c r="UU13" s="1029">
        <v>33.76</v>
      </c>
      <c r="UW13" s="1028">
        <v>42675</v>
      </c>
      <c r="UX13" s="1029">
        <v>32.809476436899878</v>
      </c>
      <c r="UZ13" s="1028">
        <v>42675</v>
      </c>
      <c r="VA13" s="1029">
        <v>33.234436995485012</v>
      </c>
      <c r="VC13" s="1028">
        <v>42675</v>
      </c>
      <c r="VD13" s="1029">
        <v>33.198205329694147</v>
      </c>
      <c r="VF13" s="1028">
        <v>42705</v>
      </c>
      <c r="VG13" s="1029">
        <v>33.709236903555528</v>
      </c>
      <c r="VI13" s="1028">
        <v>42705</v>
      </c>
      <c r="VJ13" s="1029">
        <v>34.93</v>
      </c>
      <c r="VL13" s="1028">
        <v>42705</v>
      </c>
      <c r="VM13" s="1029">
        <v>34.323758298320961</v>
      </c>
      <c r="VO13" s="1028">
        <v>42705</v>
      </c>
      <c r="VP13" s="1029">
        <v>40.387999545271697</v>
      </c>
      <c r="VR13" s="1028">
        <v>42736</v>
      </c>
      <c r="VS13" s="1029">
        <v>36.991565729319603</v>
      </c>
      <c r="VU13" s="1028">
        <v>42736</v>
      </c>
      <c r="VV13" s="1029">
        <v>38.358965766183303</v>
      </c>
      <c r="VX13" s="1028">
        <v>42736</v>
      </c>
      <c r="VY13" s="1029">
        <v>38.994911424783503</v>
      </c>
      <c r="WA13" s="1028">
        <v>42736</v>
      </c>
      <c r="WB13" s="1029">
        <v>37.631335732159492</v>
      </c>
      <c r="WD13" s="1028">
        <v>42736</v>
      </c>
      <c r="WE13" s="1029">
        <v>39.515414285461524</v>
      </c>
      <c r="WG13" s="1028">
        <v>42767</v>
      </c>
      <c r="WH13" s="1029">
        <v>42.18</v>
      </c>
      <c r="WJ13" s="1028">
        <v>42767</v>
      </c>
      <c r="WK13" s="1029">
        <v>41.11</v>
      </c>
      <c r="WM13" s="1028">
        <v>42767</v>
      </c>
      <c r="WN13" s="1029">
        <v>43.96072539640393</v>
      </c>
      <c r="WP13" s="1028">
        <v>42767</v>
      </c>
      <c r="WQ13" s="1029">
        <v>44.730592953125289</v>
      </c>
      <c r="WS13" s="1028">
        <v>42795</v>
      </c>
      <c r="WT13" s="1029">
        <v>45.947240466437485</v>
      </c>
      <c r="WV13" s="1028">
        <v>42795</v>
      </c>
      <c r="WW13" s="1029">
        <v>45.72</v>
      </c>
      <c r="WY13" s="1028">
        <v>42795</v>
      </c>
      <c r="WZ13" s="1029">
        <v>47.872717513096831</v>
      </c>
      <c r="XB13" s="1028">
        <v>42795</v>
      </c>
      <c r="XC13" s="1029">
        <v>47.111705691546881</v>
      </c>
      <c r="XE13" s="1028">
        <v>42826</v>
      </c>
      <c r="XF13" s="1029">
        <v>41.333227774282697</v>
      </c>
      <c r="XH13" s="1028">
        <v>42826</v>
      </c>
      <c r="XI13" s="1029">
        <v>41.072774637360396</v>
      </c>
      <c r="XK13" s="1028">
        <v>42826</v>
      </c>
      <c r="XL13" s="1029">
        <v>41.62</v>
      </c>
      <c r="XN13" s="1028">
        <v>42826</v>
      </c>
      <c r="XO13" s="1029">
        <v>40.705677342943922</v>
      </c>
      <c r="XQ13" s="1028">
        <v>42826</v>
      </c>
      <c r="XR13" s="1029">
        <v>40.435721636036874</v>
      </c>
      <c r="XT13" s="1028">
        <v>42856</v>
      </c>
      <c r="XU13" s="1029">
        <v>37.04</v>
      </c>
      <c r="XW13" s="1028">
        <v>42856</v>
      </c>
      <c r="XX13" s="1029">
        <v>37.1</v>
      </c>
      <c r="XZ13" s="1028">
        <v>42856</v>
      </c>
      <c r="YA13" s="1029">
        <v>38.187201115180663</v>
      </c>
      <c r="YC13" s="1028">
        <v>42856</v>
      </c>
      <c r="YD13" s="1029">
        <v>40.198821880671765</v>
      </c>
      <c r="YF13" s="1028">
        <v>42887</v>
      </c>
      <c r="YG13" s="1029">
        <v>39.871042918677659</v>
      </c>
      <c r="YI13" s="1028">
        <v>42887</v>
      </c>
      <c r="YJ13" s="1029">
        <v>42.76</v>
      </c>
      <c r="YL13" s="1028">
        <v>42887</v>
      </c>
      <c r="YM13" s="1029">
        <v>41.292272905246676</v>
      </c>
      <c r="YO13" s="1028">
        <v>42887</v>
      </c>
      <c r="YP13" s="1029">
        <v>43.54209997242009</v>
      </c>
      <c r="YR13" s="1028">
        <v>42887</v>
      </c>
      <c r="YS13" s="1029">
        <v>41.73</v>
      </c>
      <c r="YU13" s="1028">
        <v>42917</v>
      </c>
      <c r="YV13" s="1029">
        <v>45.668481022571832</v>
      </c>
      <c r="YX13" s="1028">
        <v>42917</v>
      </c>
      <c r="YY13" s="1029">
        <v>42.632142542396345</v>
      </c>
      <c r="ZA13" s="1028">
        <v>42917</v>
      </c>
      <c r="ZB13" s="1029">
        <v>40.875866825527346</v>
      </c>
      <c r="ZD13" s="1028">
        <v>42917</v>
      </c>
      <c r="ZE13" s="1029">
        <v>41.237687169468458</v>
      </c>
      <c r="ZG13" s="1028">
        <v>42917</v>
      </c>
      <c r="ZH13" s="1029">
        <v>41.392737610589279</v>
      </c>
      <c r="ZJ13" s="1028">
        <v>42948</v>
      </c>
      <c r="ZK13" s="1029">
        <v>40.285155359873627</v>
      </c>
      <c r="ZM13" s="1028">
        <v>42948</v>
      </c>
      <c r="ZN13" s="1029">
        <v>41.104766385074264</v>
      </c>
      <c r="ZP13" s="1028">
        <v>42948</v>
      </c>
      <c r="ZQ13" s="1029">
        <v>40.285155359873627</v>
      </c>
      <c r="ZS13" s="1028">
        <v>42979</v>
      </c>
      <c r="ZT13" s="1029">
        <v>45.334343262016262</v>
      </c>
      <c r="ZV13" s="1028">
        <v>42979</v>
      </c>
      <c r="ZW13" s="1029">
        <v>46.906168843111999</v>
      </c>
      <c r="ZY13" s="1028">
        <v>42979</v>
      </c>
      <c r="ZZ13" s="1029">
        <v>46.488166514737152</v>
      </c>
      <c r="AAB13" s="1028">
        <v>42979</v>
      </c>
      <c r="AAC13" s="1029">
        <v>46.826486052725812</v>
      </c>
      <c r="AAE13" s="1028">
        <v>42979</v>
      </c>
      <c r="AAF13" s="1029">
        <v>46.17</v>
      </c>
      <c r="AAH13" s="1028">
        <v>42979</v>
      </c>
      <c r="AAI13" s="1029">
        <v>47.333919129960293</v>
      </c>
      <c r="AAK13" s="1028">
        <v>43009</v>
      </c>
      <c r="AAL13" s="1029">
        <v>46.684293508542552</v>
      </c>
      <c r="AAN13" s="1028">
        <v>42979</v>
      </c>
      <c r="AAO13" s="1029">
        <v>47.176259406211514</v>
      </c>
      <c r="AAQ13" s="1028">
        <v>43009</v>
      </c>
      <c r="AAR13" s="1029">
        <v>45.596958975277673</v>
      </c>
      <c r="AAT13" s="1028">
        <v>43040</v>
      </c>
      <c r="AAU13" s="1029">
        <v>48.83</v>
      </c>
      <c r="AAW13" s="1028">
        <v>43040</v>
      </c>
      <c r="AAX13" s="1029">
        <v>47.128126410835208</v>
      </c>
      <c r="AAZ13" s="1028">
        <v>43040</v>
      </c>
      <c r="ABA13" s="1029">
        <v>46.63</v>
      </c>
      <c r="ABC13" s="1028">
        <v>43040</v>
      </c>
      <c r="ABD13" s="1029">
        <v>45.157470728343988</v>
      </c>
      <c r="ABF13" s="1028">
        <v>43070</v>
      </c>
      <c r="ABG13" s="1029">
        <v>49.185344964500622</v>
      </c>
      <c r="ABI13" s="1028">
        <v>43070</v>
      </c>
      <c r="ABJ13" s="1029">
        <v>47.93293378161087</v>
      </c>
      <c r="ABL13" s="1028">
        <v>43070</v>
      </c>
      <c r="ABM13" s="1029">
        <v>48.4</v>
      </c>
      <c r="ABO13" s="1028">
        <v>43070</v>
      </c>
      <c r="ABP13" s="1029">
        <v>47.99</v>
      </c>
      <c r="ABR13" s="1066">
        <v>43101</v>
      </c>
      <c r="ABS13" s="1067">
        <v>49.43</v>
      </c>
      <c r="ABU13" s="1066">
        <v>43101</v>
      </c>
      <c r="ABV13" s="1067">
        <v>48.267315189013274</v>
      </c>
      <c r="ABX13" s="1066">
        <v>43101</v>
      </c>
      <c r="ABY13" s="1067">
        <v>48.755842888076387</v>
      </c>
      <c r="ACA13" s="1066">
        <v>43101</v>
      </c>
      <c r="ACB13" s="1067">
        <v>49.506660480000001</v>
      </c>
      <c r="ACD13" s="1066">
        <v>43132</v>
      </c>
      <c r="ACE13" s="1067">
        <v>49.620205453665356</v>
      </c>
      <c r="ACG13" s="1066">
        <v>43132</v>
      </c>
      <c r="ACH13" s="1067">
        <v>49.254339702089581</v>
      </c>
      <c r="ACJ13" s="1066">
        <v>43132</v>
      </c>
      <c r="ACK13" s="1067">
        <v>48.148881632543301</v>
      </c>
      <c r="ACM13" s="1066">
        <v>43132</v>
      </c>
      <c r="ACN13" s="1067">
        <v>48.592284069999998</v>
      </c>
      <c r="ACP13" s="1066">
        <v>43160</v>
      </c>
      <c r="ACQ13" s="1067">
        <v>46.642276830491483</v>
      </c>
      <c r="ACS13" s="1066">
        <v>43160</v>
      </c>
      <c r="ACT13" s="1067">
        <v>45.778142371417779</v>
      </c>
      <c r="ACV13" s="1096">
        <v>43160</v>
      </c>
      <c r="ACW13" s="1097">
        <v>46.312221559999998</v>
      </c>
      <c r="ACY13" s="1096">
        <v>43160</v>
      </c>
      <c r="ACZ13" s="1097">
        <v>45.61963710769416</v>
      </c>
      <c r="ADB13" s="1098">
        <v>43191</v>
      </c>
      <c r="ADC13" s="1099">
        <v>42.869292459999997</v>
      </c>
      <c r="ADE13" s="1098">
        <v>43191</v>
      </c>
      <c r="ADF13" s="1099">
        <v>44.410043310194077</v>
      </c>
      <c r="ADH13" s="1098">
        <v>43191</v>
      </c>
      <c r="ADI13" s="1099">
        <v>44.336307065017905</v>
      </c>
      <c r="ADK13" s="1098">
        <v>43191</v>
      </c>
      <c r="ADL13" s="1099">
        <v>44.741056741113653</v>
      </c>
      <c r="ADN13" s="1098">
        <v>43191</v>
      </c>
      <c r="ADO13" s="1099">
        <v>45.203510726776415</v>
      </c>
      <c r="ADQ13" s="1098">
        <v>43221</v>
      </c>
      <c r="ADR13" s="1099">
        <v>42.635746609229713</v>
      </c>
      <c r="ADT13" s="1098">
        <v>43221</v>
      </c>
      <c r="ADU13" s="1099">
        <v>44.450276071873553</v>
      </c>
      <c r="ADW13" s="1098">
        <v>43221</v>
      </c>
      <c r="ADX13" s="1099">
        <v>42.526115592872159</v>
      </c>
      <c r="ADZ13" s="1098">
        <v>43221</v>
      </c>
      <c r="AEA13" s="1099">
        <v>43.379207920792076</v>
      </c>
      <c r="AEC13" s="1098">
        <v>43252</v>
      </c>
      <c r="AED13" s="1099">
        <v>40.670202679149433</v>
      </c>
      <c r="AEF13" s="1098">
        <v>43252</v>
      </c>
      <c r="AEG13" s="1099">
        <v>41.37</v>
      </c>
      <c r="AEI13" s="1098">
        <v>43252</v>
      </c>
      <c r="AEJ13" s="1099">
        <v>42.136363520440689</v>
      </c>
      <c r="AEL13" s="1098">
        <v>43252</v>
      </c>
      <c r="AEM13" s="1099">
        <v>40.964684522879907</v>
      </c>
      <c r="AEO13" s="1098">
        <v>43252</v>
      </c>
      <c r="AEP13" s="1099">
        <v>41.504108148776901</v>
      </c>
      <c r="AER13" s="1098">
        <v>43282</v>
      </c>
      <c r="AES13" s="1099">
        <v>43.62</v>
      </c>
      <c r="AEU13" s="1098">
        <v>43282</v>
      </c>
      <c r="AEV13" s="1099">
        <v>44.793377104643994</v>
      </c>
      <c r="AEX13" s="1098">
        <v>43282</v>
      </c>
      <c r="AEY13" s="1099">
        <v>44.719201296391148</v>
      </c>
      <c r="AFA13" s="1098">
        <v>43282</v>
      </c>
      <c r="AFB13" s="1099">
        <v>44.460400672775918</v>
      </c>
      <c r="AFD13" s="1098">
        <v>43313</v>
      </c>
      <c r="AFE13" s="1099">
        <v>44.423116571963611</v>
      </c>
      <c r="AFG13" s="1098">
        <v>43313</v>
      </c>
      <c r="AFH13" s="1099">
        <v>46.845879609999997</v>
      </c>
      <c r="AFJ13" s="1098">
        <v>43344</v>
      </c>
      <c r="AFK13" s="1099">
        <v>45.351352500075897</v>
      </c>
      <c r="AFM13" s="1098">
        <v>43344</v>
      </c>
      <c r="AFN13" s="1099">
        <v>46.127985840156803</v>
      </c>
      <c r="AFP13" s="1098">
        <v>43344</v>
      </c>
      <c r="AFQ13" s="1099">
        <v>45.869918498620322</v>
      </c>
      <c r="AFS13" s="1098">
        <v>43344</v>
      </c>
      <c r="AFT13" s="1099">
        <v>44.746161911483014</v>
      </c>
      <c r="AFV13" s="1098">
        <v>43344</v>
      </c>
      <c r="AFW13" s="1099">
        <v>42.728320892567226</v>
      </c>
      <c r="AFY13" s="1098">
        <v>43374</v>
      </c>
      <c r="AFZ13" s="1099">
        <v>44.492270255270085</v>
      </c>
      <c r="AGB13" s="1098">
        <v>43374</v>
      </c>
      <c r="AGC13" s="1099">
        <v>44.909553292315167</v>
      </c>
      <c r="AGE13" s="1098">
        <v>43374</v>
      </c>
      <c r="AGF13" s="1099">
        <v>45.836182808174456</v>
      </c>
      <c r="AGH13" s="1098">
        <v>43374</v>
      </c>
      <c r="AGI13" s="1099">
        <v>45.446664089486063</v>
      </c>
      <c r="AGK13" s="1108">
        <v>43405</v>
      </c>
      <c r="AGL13" s="1109">
        <v>50.992153240703551</v>
      </c>
      <c r="AGN13" s="1108">
        <v>43405</v>
      </c>
      <c r="AGO13" s="1109">
        <v>52.27671319763747</v>
      </c>
      <c r="AGQ13" s="1108">
        <v>43405</v>
      </c>
      <c r="AGR13" s="1109">
        <v>52.20966443206585</v>
      </c>
      <c r="AGT13" s="1108">
        <v>43435</v>
      </c>
      <c r="AGU13" s="1109">
        <v>55.335183135651128</v>
      </c>
      <c r="AGW13" s="1108">
        <v>43435</v>
      </c>
      <c r="AGX13" s="1109">
        <v>56.52519465048357</v>
      </c>
      <c r="AGZ13" s="1108">
        <v>43435</v>
      </c>
      <c r="AHA13" s="1109">
        <v>57.795558634120916</v>
      </c>
      <c r="AHC13" s="1108">
        <v>43435</v>
      </c>
      <c r="AHD13" s="1109">
        <v>60.061829539268118</v>
      </c>
      <c r="AHF13" s="1108">
        <v>43466</v>
      </c>
      <c r="AHG13" s="1109">
        <v>63.185945331136395</v>
      </c>
      <c r="AHI13" s="1108">
        <v>43466</v>
      </c>
      <c r="AHJ13" s="1109">
        <v>63.427426141806436</v>
      </c>
      <c r="AHL13" s="1108">
        <v>43466</v>
      </c>
      <c r="AHM13" s="1109">
        <v>66.457062806835907</v>
      </c>
      <c r="AHO13" s="1108">
        <v>43466</v>
      </c>
      <c r="AHP13" s="1109">
        <v>69.098940312675595</v>
      </c>
      <c r="AHR13" s="1108">
        <v>43466</v>
      </c>
      <c r="AHS13" s="1109">
        <v>67.495568688675988</v>
      </c>
      <c r="AHU13" s="1114">
        <v>43497</v>
      </c>
      <c r="AHV13" s="1099">
        <v>67.388858377042624</v>
      </c>
      <c r="AHX13" s="1108">
        <v>43497</v>
      </c>
      <c r="AHY13" s="1109">
        <v>66.235350195959896</v>
      </c>
      <c r="AIA13" s="1108">
        <v>43497</v>
      </c>
      <c r="AIB13" s="1109">
        <v>66.864536794990883</v>
      </c>
      <c r="AID13" s="1108">
        <v>43497</v>
      </c>
      <c r="AIE13" s="1099">
        <v>66.130486308503507</v>
      </c>
      <c r="AIG13" s="1108">
        <v>43525</v>
      </c>
      <c r="AIH13" s="1099">
        <v>65.915400014861333</v>
      </c>
      <c r="AIJ13" s="1108">
        <v>43525</v>
      </c>
      <c r="AIK13" s="1099">
        <v>66.020769301277724</v>
      </c>
      <c r="AIM13" s="1108">
        <v>43525</v>
      </c>
      <c r="AIN13" s="1099">
        <v>63.479267040091109</v>
      </c>
      <c r="AIP13" s="1108">
        <v>43525</v>
      </c>
      <c r="AIQ13" s="1099">
        <v>63.910983948344807</v>
      </c>
      <c r="AIS13" s="1108">
        <v>43525</v>
      </c>
      <c r="AIT13" s="1109">
        <v>64.3181295373642</v>
      </c>
      <c r="AIV13" s="1108">
        <v>43556</v>
      </c>
      <c r="AIW13" s="1117">
        <v>60.484288252054164</v>
      </c>
      <c r="AIY13" s="1108">
        <v>43556</v>
      </c>
      <c r="AIZ13" s="1117">
        <v>62.873578212439178</v>
      </c>
      <c r="AJB13" s="1108">
        <v>43556</v>
      </c>
      <c r="AJC13" s="1117">
        <v>62.282027270910525</v>
      </c>
      <c r="AJE13" s="1108">
        <v>43556</v>
      </c>
      <c r="AJF13" s="1117">
        <v>64.947465194042508</v>
      </c>
      <c r="AJH13" s="1108">
        <v>43586</v>
      </c>
      <c r="AJI13" s="1117">
        <v>62.339170833018628</v>
      </c>
      <c r="AJK13" s="1108">
        <v>43586</v>
      </c>
      <c r="AJL13" s="1117">
        <v>65.940275734010811</v>
      </c>
      <c r="AJN13" s="1108">
        <v>43586</v>
      </c>
      <c r="AJO13" s="1117">
        <v>62.339170833018628</v>
      </c>
      <c r="AJQ13" s="1108">
        <v>43586</v>
      </c>
      <c r="AJR13" s="1117">
        <v>68.136468845434734</v>
      </c>
      <c r="AJT13" s="1108">
        <v>43617</v>
      </c>
      <c r="AJU13" s="1117">
        <v>64.062673102858525</v>
      </c>
    </row>
    <row r="14" spans="1:957" customFormat="1" x14ac:dyDescent="0.25">
      <c r="A14" s="26"/>
      <c r="B14" s="969">
        <f t="shared" ca="1" si="0"/>
        <v>43647</v>
      </c>
      <c r="C14" s="152">
        <f t="shared" ca="1" si="1"/>
        <v>63.758525272672458</v>
      </c>
      <c r="D14" s="26"/>
      <c r="E14" s="144">
        <v>41306</v>
      </c>
      <c r="F14" s="150">
        <v>77.349999999999994</v>
      </c>
      <c r="G14" s="88"/>
      <c r="H14" s="144">
        <v>41275</v>
      </c>
      <c r="I14" s="148">
        <v>76.325595306568502</v>
      </c>
      <c r="J14" s="26"/>
      <c r="K14" s="144">
        <v>41306</v>
      </c>
      <c r="L14" s="148">
        <v>73.704681404421336</v>
      </c>
      <c r="M14" s="26"/>
      <c r="N14" s="144">
        <v>41306</v>
      </c>
      <c r="O14" s="150">
        <v>72.233100204992155</v>
      </c>
      <c r="P14" s="88"/>
      <c r="Q14" s="144">
        <v>41334</v>
      </c>
      <c r="R14" s="145">
        <v>70.113222939242675</v>
      </c>
      <c r="S14" s="26"/>
      <c r="T14" s="144">
        <v>41334</v>
      </c>
      <c r="U14" s="148">
        <v>67.83056689047487</v>
      </c>
      <c r="V14" s="26"/>
      <c r="W14" s="144">
        <v>41334</v>
      </c>
      <c r="X14" s="150">
        <v>67.172711488376592</v>
      </c>
      <c r="Y14" s="88"/>
      <c r="Z14" s="144">
        <v>41365</v>
      </c>
      <c r="AA14" s="145">
        <v>59.999677022706777</v>
      </c>
      <c r="AB14" s="26"/>
      <c r="AC14" s="144">
        <v>41365</v>
      </c>
      <c r="AD14" s="148">
        <v>59.649999999999991</v>
      </c>
      <c r="AE14" s="26"/>
      <c r="AF14" s="144">
        <v>41365</v>
      </c>
      <c r="AG14" s="150">
        <v>59.521650453601481</v>
      </c>
      <c r="AH14" s="88"/>
      <c r="AI14" s="144">
        <v>41395</v>
      </c>
      <c r="AJ14" s="145">
        <v>59.238641199228574</v>
      </c>
      <c r="AK14" s="26"/>
      <c r="AL14" s="144">
        <v>41395</v>
      </c>
      <c r="AM14" s="148">
        <v>58.444500000000005</v>
      </c>
      <c r="AN14" s="26"/>
      <c r="AO14" s="144">
        <v>41395</v>
      </c>
      <c r="AP14" s="150">
        <v>57.589102468861384</v>
      </c>
      <c r="AQ14" s="88"/>
      <c r="AR14" s="144">
        <v>41395</v>
      </c>
      <c r="AS14" s="145">
        <v>57.589102468861384</v>
      </c>
      <c r="AT14" s="26"/>
      <c r="AU14" s="144">
        <v>41426</v>
      </c>
      <c r="AV14" s="148">
        <v>61.7</v>
      </c>
      <c r="AW14" s="26"/>
      <c r="AX14" s="144">
        <v>41456</v>
      </c>
      <c r="AY14" s="150">
        <v>60.91442074837903</v>
      </c>
      <c r="AZ14" s="88"/>
      <c r="BA14" s="144">
        <v>41456</v>
      </c>
      <c r="BB14" s="145">
        <v>61.301166120218582</v>
      </c>
      <c r="BC14" s="26"/>
      <c r="BD14" s="144">
        <v>41456</v>
      </c>
      <c r="BE14" s="148">
        <v>61.751166120218578</v>
      </c>
      <c r="BF14" s="26"/>
      <c r="BG14" s="144">
        <v>41487</v>
      </c>
      <c r="BH14" s="150">
        <v>63.046333333333337</v>
      </c>
      <c r="BI14" s="88"/>
      <c r="BJ14" s="144">
        <v>41456</v>
      </c>
      <c r="BK14" s="145">
        <v>63.55191693989071</v>
      </c>
      <c r="BL14" s="26"/>
      <c r="BM14" s="144">
        <v>41456</v>
      </c>
      <c r="BN14" s="148">
        <v>63.1</v>
      </c>
      <c r="BO14" s="26"/>
      <c r="BP14" s="144">
        <v>41487</v>
      </c>
      <c r="BQ14" s="150">
        <v>63.03942077</v>
      </c>
      <c r="BR14" s="88"/>
      <c r="BS14" s="144">
        <v>41487</v>
      </c>
      <c r="BT14" s="145">
        <v>63.931103825136617</v>
      </c>
      <c r="BU14" s="26"/>
      <c r="BV14" s="144">
        <v>41518</v>
      </c>
      <c r="BW14" s="148">
        <v>64.854159839999994</v>
      </c>
      <c r="BX14" s="26"/>
      <c r="BY14" s="144">
        <v>41518</v>
      </c>
      <c r="BZ14" s="150">
        <v>65.145355190000004</v>
      </c>
      <c r="CA14" s="88"/>
      <c r="CB14" s="144">
        <v>41518</v>
      </c>
      <c r="CC14" s="145">
        <v>64.045901639344251</v>
      </c>
      <c r="CD14" s="26"/>
      <c r="CE14" s="144">
        <v>41518</v>
      </c>
      <c r="CF14" s="148">
        <v>64.650920218579245</v>
      </c>
      <c r="CG14" s="26"/>
      <c r="CH14" s="144">
        <v>41548</v>
      </c>
      <c r="CI14" s="150">
        <v>66.548351650000001</v>
      </c>
      <c r="CJ14" s="88"/>
      <c r="CK14" s="144">
        <v>41548</v>
      </c>
      <c r="CL14" s="145">
        <v>66.400824175824155</v>
      </c>
      <c r="CM14" s="26"/>
      <c r="CN14" s="144">
        <v>41548</v>
      </c>
      <c r="CO14" s="148">
        <v>65.750824175824164</v>
      </c>
      <c r="CP14" s="26"/>
      <c r="CQ14" s="144">
        <v>41548</v>
      </c>
      <c r="CR14" s="150">
        <v>66.300274729999998</v>
      </c>
      <c r="CS14" s="88"/>
      <c r="CT14" s="144">
        <v>41548</v>
      </c>
      <c r="CU14" s="145">
        <v>66.573351648351633</v>
      </c>
      <c r="CV14" s="26"/>
      <c r="CW14" s="144">
        <v>41579</v>
      </c>
      <c r="CX14" s="148">
        <v>70.784340659999998</v>
      </c>
      <c r="CY14" s="292"/>
      <c r="CZ14" s="144">
        <v>41579</v>
      </c>
      <c r="DA14" s="148">
        <v>70.61071428571428</v>
      </c>
      <c r="DB14" s="295"/>
      <c r="DC14" s="144">
        <v>41579</v>
      </c>
      <c r="DD14" s="148">
        <v>70.829065934065923</v>
      </c>
      <c r="DE14" s="303"/>
      <c r="DF14" s="144">
        <v>41579</v>
      </c>
      <c r="DG14" s="148">
        <v>72.260714289999996</v>
      </c>
      <c r="DH14" s="303"/>
      <c r="DI14" s="144">
        <v>41640</v>
      </c>
      <c r="DJ14" s="148">
        <v>77.11</v>
      </c>
      <c r="DK14" s="295"/>
      <c r="DL14" s="144">
        <v>41609</v>
      </c>
      <c r="DM14" s="148">
        <v>76.14835164835165</v>
      </c>
      <c r="DN14" s="303"/>
      <c r="DO14" s="144">
        <v>41609</v>
      </c>
      <c r="DP14" s="148">
        <v>75.037802200000002</v>
      </c>
      <c r="DQ14" s="303"/>
      <c r="DR14" s="144">
        <v>41640</v>
      </c>
      <c r="DS14" s="148">
        <v>77.95</v>
      </c>
      <c r="DT14" s="295"/>
      <c r="DU14" s="144">
        <v>41640</v>
      </c>
      <c r="DV14" s="148">
        <v>77.161978020000006</v>
      </c>
      <c r="DW14" s="303"/>
      <c r="DX14" s="144">
        <v>41640</v>
      </c>
      <c r="DY14" s="148">
        <v>77.053021979999997</v>
      </c>
      <c r="DZ14" s="303"/>
      <c r="EA14" s="144">
        <v>41671</v>
      </c>
      <c r="EB14" s="148">
        <v>75.699725274725282</v>
      </c>
      <c r="EC14" s="295"/>
      <c r="ED14" s="144">
        <v>41671</v>
      </c>
      <c r="EE14" s="148">
        <v>75.452609890109883</v>
      </c>
      <c r="EF14" s="303"/>
      <c r="EG14" s="144">
        <v>41671</v>
      </c>
      <c r="EH14" s="148">
        <v>74.701236263736249</v>
      </c>
      <c r="EI14" s="303"/>
      <c r="EJ14" s="144">
        <v>41699</v>
      </c>
      <c r="EK14" s="148">
        <v>72.776510990000006</v>
      </c>
      <c r="EL14" s="295"/>
      <c r="EM14" s="144">
        <v>41671</v>
      </c>
      <c r="EN14" s="148">
        <v>74.301510989010993</v>
      </c>
      <c r="EO14" s="303"/>
      <c r="EP14" s="144">
        <v>41699</v>
      </c>
      <c r="EQ14" s="148">
        <v>73.377335164835159</v>
      </c>
      <c r="ER14" s="303"/>
      <c r="ES14" s="144">
        <v>41699</v>
      </c>
      <c r="ET14" s="148">
        <v>73.2</v>
      </c>
      <c r="EV14" s="144">
        <v>41730</v>
      </c>
      <c r="EW14" s="148">
        <v>68.889781420765019</v>
      </c>
      <c r="EY14" s="144">
        <v>41730</v>
      </c>
      <c r="EZ14" s="148">
        <v>68.565191260000006</v>
      </c>
      <c r="FB14" s="144">
        <v>41730</v>
      </c>
      <c r="FC14" s="148">
        <v>69.921010928961749</v>
      </c>
      <c r="FE14" s="144">
        <v>41730</v>
      </c>
      <c r="FF14" s="148">
        <v>68.720464480874313</v>
      </c>
      <c r="FH14" s="144">
        <v>41760</v>
      </c>
      <c r="FI14" s="148">
        <v>65.495464480874304</v>
      </c>
      <c r="FK14" s="144">
        <v>41760</v>
      </c>
      <c r="FL14" s="148">
        <v>65.86999999999999</v>
      </c>
      <c r="FN14" s="144">
        <v>41760</v>
      </c>
      <c r="FO14" s="148">
        <v>65.72</v>
      </c>
      <c r="FQ14" s="144">
        <v>41760</v>
      </c>
      <c r="FR14" s="148">
        <v>65.77060109</v>
      </c>
      <c r="FT14" s="144">
        <v>41730</v>
      </c>
      <c r="FU14" s="148">
        <v>69.603110000000001</v>
      </c>
      <c r="FW14" s="144">
        <v>41760</v>
      </c>
      <c r="FX14" s="148">
        <v>66.353110000000001</v>
      </c>
      <c r="FZ14" s="144">
        <v>41760</v>
      </c>
      <c r="GA14" s="148">
        <v>65.428250000000006</v>
      </c>
      <c r="GC14" s="144">
        <v>41791</v>
      </c>
      <c r="GD14" s="148">
        <v>63.798907103825144</v>
      </c>
      <c r="GF14" s="144">
        <v>41760</v>
      </c>
      <c r="GG14" s="148">
        <v>65.150000000000006</v>
      </c>
      <c r="GI14" s="144">
        <v>41791</v>
      </c>
      <c r="GJ14" s="148">
        <v>64.473050000000001</v>
      </c>
      <c r="GL14" s="144">
        <v>41791</v>
      </c>
      <c r="GM14" s="148">
        <v>65.099999999999994</v>
      </c>
      <c r="GO14" s="144">
        <v>41791</v>
      </c>
      <c r="GP14" s="148">
        <v>63.677410000000002</v>
      </c>
      <c r="GR14" s="144">
        <v>41791</v>
      </c>
      <c r="GS14" s="148">
        <v>63.396450000000002</v>
      </c>
      <c r="GU14" s="144">
        <v>41821</v>
      </c>
      <c r="GV14" s="148">
        <v>64.099999999999994</v>
      </c>
      <c r="GX14" s="144">
        <v>41821</v>
      </c>
      <c r="GY14" s="148">
        <v>64.25</v>
      </c>
      <c r="HA14" s="144">
        <v>41821</v>
      </c>
      <c r="HB14" s="148">
        <v>64.47</v>
      </c>
      <c r="HD14" s="144">
        <v>41821</v>
      </c>
      <c r="HE14" s="148">
        <v>64.31</v>
      </c>
      <c r="HG14" s="144">
        <v>41821</v>
      </c>
      <c r="HH14" s="148">
        <v>64.53</v>
      </c>
      <c r="HJ14" s="144">
        <v>41852</v>
      </c>
      <c r="HK14" s="148">
        <v>65.09</v>
      </c>
      <c r="HM14" s="144">
        <v>41852</v>
      </c>
      <c r="HN14" s="148">
        <v>65.63</v>
      </c>
      <c r="HP14" s="144">
        <v>41852</v>
      </c>
      <c r="HQ14" s="148">
        <v>66.16</v>
      </c>
      <c r="HS14" s="144">
        <v>41852</v>
      </c>
      <c r="HT14" s="148">
        <v>66.2</v>
      </c>
      <c r="HV14" s="144">
        <v>41852</v>
      </c>
      <c r="HW14" s="148">
        <v>66.47</v>
      </c>
      <c r="HY14" s="144">
        <v>41852</v>
      </c>
      <c r="HZ14" s="148">
        <v>66.64</v>
      </c>
      <c r="IB14" s="144">
        <v>41913</v>
      </c>
      <c r="IC14" s="148">
        <v>69.107589970000006</v>
      </c>
      <c r="IE14" s="144">
        <v>41913</v>
      </c>
      <c r="IF14" s="148">
        <v>67.36</v>
      </c>
      <c r="IH14" s="144">
        <v>41913</v>
      </c>
      <c r="II14" s="148">
        <v>66.400000000000006</v>
      </c>
      <c r="IK14" s="144">
        <v>41913</v>
      </c>
      <c r="IL14" s="148">
        <v>65.2</v>
      </c>
      <c r="IN14" s="144">
        <v>41944</v>
      </c>
      <c r="IO14" s="148">
        <v>67.62</v>
      </c>
      <c r="IQ14" s="144">
        <v>41944</v>
      </c>
      <c r="IR14" s="148">
        <v>68.599999999999994</v>
      </c>
      <c r="IT14" s="144">
        <v>41944</v>
      </c>
      <c r="IU14" s="148">
        <v>67.019332379999994</v>
      </c>
      <c r="IW14" s="144">
        <v>41944</v>
      </c>
      <c r="IX14" s="148">
        <v>66.02</v>
      </c>
      <c r="IZ14" s="144">
        <v>41974</v>
      </c>
      <c r="JA14" s="148">
        <v>72.989999999999995</v>
      </c>
      <c r="JC14" s="144">
        <v>41974</v>
      </c>
      <c r="JD14" s="148">
        <v>69.48</v>
      </c>
      <c r="JF14" s="144">
        <v>41974</v>
      </c>
      <c r="JG14" s="148">
        <v>69.3</v>
      </c>
      <c r="JI14" s="144">
        <v>41974</v>
      </c>
      <c r="JJ14" s="148">
        <v>67.45</v>
      </c>
      <c r="JL14" s="144">
        <v>42005</v>
      </c>
      <c r="JM14" s="148">
        <v>66.77</v>
      </c>
      <c r="JO14" s="144">
        <v>42005</v>
      </c>
      <c r="JP14" s="148">
        <v>69.06</v>
      </c>
      <c r="JR14" s="144">
        <v>42005</v>
      </c>
      <c r="JS14" s="148">
        <v>69.911810160000002</v>
      </c>
      <c r="JU14" s="969">
        <v>42005</v>
      </c>
      <c r="JV14" s="970">
        <v>70.911810160000002</v>
      </c>
      <c r="JX14" s="969">
        <v>42005</v>
      </c>
      <c r="JY14" s="970">
        <v>68.52</v>
      </c>
      <c r="KA14" s="969">
        <v>42036</v>
      </c>
      <c r="KB14" s="970">
        <v>68.545472980287983</v>
      </c>
      <c r="KD14" s="969">
        <v>42036</v>
      </c>
      <c r="KE14" s="970">
        <v>68.599999999999994</v>
      </c>
      <c r="KG14" s="969">
        <v>42036</v>
      </c>
      <c r="KH14" s="970">
        <v>66.599999999999994</v>
      </c>
      <c r="KJ14" s="969">
        <v>42036</v>
      </c>
      <c r="KK14" s="970">
        <v>65.84</v>
      </c>
      <c r="KM14" s="969">
        <v>42064</v>
      </c>
      <c r="KN14" s="970">
        <v>62.7</v>
      </c>
      <c r="KP14" s="969">
        <v>42064</v>
      </c>
      <c r="KQ14" s="970">
        <v>62.333678166280407</v>
      </c>
      <c r="KS14" s="969">
        <v>42064</v>
      </c>
      <c r="KT14" s="970">
        <v>63.51</v>
      </c>
      <c r="KV14" s="969">
        <v>42064</v>
      </c>
      <c r="KW14" s="970">
        <v>62.71</v>
      </c>
      <c r="KY14" s="969">
        <v>42095</v>
      </c>
      <c r="KZ14" s="970">
        <v>57.78</v>
      </c>
      <c r="LB14" s="969">
        <v>42095</v>
      </c>
      <c r="LC14" s="970">
        <v>56.55</v>
      </c>
      <c r="LE14" s="969">
        <v>42095</v>
      </c>
      <c r="LF14" s="970">
        <v>56.31</v>
      </c>
      <c r="LH14" s="969">
        <v>42095</v>
      </c>
      <c r="LI14" s="970">
        <v>57.45</v>
      </c>
      <c r="LK14" s="969">
        <v>42095</v>
      </c>
      <c r="LL14" s="970">
        <v>57.29</v>
      </c>
      <c r="LN14" s="969">
        <v>42125</v>
      </c>
      <c r="LO14" s="970">
        <v>55.44</v>
      </c>
      <c r="LQ14" s="969">
        <v>42156</v>
      </c>
      <c r="LR14" s="970">
        <v>56.63</v>
      </c>
      <c r="LT14" s="969">
        <v>42156</v>
      </c>
      <c r="LU14" s="970">
        <v>56.45</v>
      </c>
      <c r="LW14" s="969">
        <v>42156</v>
      </c>
      <c r="LX14" s="970">
        <v>57.1</v>
      </c>
      <c r="LZ14" s="969">
        <v>42156</v>
      </c>
      <c r="MA14" s="970">
        <v>56.05</v>
      </c>
      <c r="MC14" s="969">
        <v>42186</v>
      </c>
      <c r="MD14" s="970">
        <v>55.7</v>
      </c>
      <c r="MF14" s="969">
        <v>42186</v>
      </c>
      <c r="MG14" s="970">
        <v>54.86</v>
      </c>
      <c r="MI14" s="969">
        <v>42186</v>
      </c>
      <c r="MJ14" s="970">
        <v>53.69</v>
      </c>
      <c r="ML14" s="969">
        <v>42186</v>
      </c>
      <c r="MM14" s="970">
        <v>53.2</v>
      </c>
      <c r="MO14" s="969">
        <v>42186</v>
      </c>
      <c r="MP14" s="970">
        <v>53.15</v>
      </c>
      <c r="MR14" s="969">
        <v>42217</v>
      </c>
      <c r="MS14" s="970">
        <v>52.51</v>
      </c>
      <c r="MU14" s="969">
        <v>42217</v>
      </c>
      <c r="MV14" s="970">
        <v>53.21</v>
      </c>
      <c r="MX14" s="969">
        <v>42217</v>
      </c>
      <c r="MY14" s="970">
        <v>53.28</v>
      </c>
      <c r="NA14" s="969">
        <v>42217</v>
      </c>
      <c r="NB14" s="970">
        <v>55.255839198867257</v>
      </c>
      <c r="ND14" s="969">
        <v>42248</v>
      </c>
      <c r="NE14" s="970">
        <v>54.102829999999997</v>
      </c>
      <c r="NG14" s="969">
        <v>42248</v>
      </c>
      <c r="NH14" s="970">
        <v>52.36</v>
      </c>
      <c r="NJ14" s="969">
        <v>42248</v>
      </c>
      <c r="NK14" s="970">
        <v>51.91</v>
      </c>
      <c r="NM14" s="969">
        <v>42248</v>
      </c>
      <c r="NN14" s="970">
        <v>50.91</v>
      </c>
      <c r="NP14" s="969">
        <v>42248</v>
      </c>
      <c r="NQ14" s="970">
        <v>48.82</v>
      </c>
      <c r="NS14" s="969">
        <v>42278</v>
      </c>
      <c r="NT14" s="970">
        <v>47.85</v>
      </c>
      <c r="NV14" s="969">
        <v>42278</v>
      </c>
      <c r="NW14" s="970">
        <v>47.29</v>
      </c>
      <c r="NY14" s="969">
        <v>42278</v>
      </c>
      <c r="NZ14" s="970">
        <v>44.78</v>
      </c>
      <c r="OB14" s="969">
        <v>42278</v>
      </c>
      <c r="OC14" s="970">
        <v>45.46</v>
      </c>
      <c r="OE14" s="969">
        <v>42309</v>
      </c>
      <c r="OF14" s="970">
        <v>50.2</v>
      </c>
      <c r="OH14" s="969">
        <v>42309</v>
      </c>
      <c r="OI14" s="970">
        <v>55.75</v>
      </c>
      <c r="OK14" s="969">
        <v>42309</v>
      </c>
      <c r="OL14" s="970">
        <v>56.65</v>
      </c>
      <c r="ON14" s="969">
        <v>42309</v>
      </c>
      <c r="OO14" s="970">
        <v>53.95</v>
      </c>
      <c r="OQ14" s="969">
        <v>42309</v>
      </c>
      <c r="OR14" s="970">
        <v>52.05</v>
      </c>
      <c r="OT14" s="969">
        <v>42339</v>
      </c>
      <c r="OU14" s="970">
        <v>54.3</v>
      </c>
      <c r="OW14" s="969">
        <v>42339</v>
      </c>
      <c r="OX14" s="970">
        <v>52.25</v>
      </c>
      <c r="OZ14" s="969">
        <v>42339</v>
      </c>
      <c r="PA14" s="970">
        <v>51.5</v>
      </c>
      <c r="PC14" s="969">
        <v>42339</v>
      </c>
      <c r="PD14" s="970">
        <v>54.45</v>
      </c>
      <c r="PF14" s="969">
        <v>42339</v>
      </c>
      <c r="PG14" s="970">
        <v>54.51</v>
      </c>
      <c r="PI14" s="969">
        <v>42370</v>
      </c>
      <c r="PJ14" s="970">
        <v>54.19</v>
      </c>
      <c r="PL14" s="969">
        <v>42370</v>
      </c>
      <c r="PM14" s="970">
        <v>55.03</v>
      </c>
      <c r="PO14" s="969">
        <v>42370</v>
      </c>
      <c r="PP14" s="970">
        <v>53.52</v>
      </c>
      <c r="PR14" s="969">
        <v>42370</v>
      </c>
      <c r="PS14" s="970">
        <v>52.3</v>
      </c>
      <c r="PU14" s="969">
        <v>42401</v>
      </c>
      <c r="PV14" s="970">
        <v>52.84</v>
      </c>
      <c r="PX14" s="969">
        <v>42401</v>
      </c>
      <c r="PY14" s="1025">
        <v>53.54</v>
      </c>
      <c r="QA14" s="1026">
        <v>42401</v>
      </c>
      <c r="QB14" s="1025">
        <v>52.17</v>
      </c>
      <c r="QD14" s="1028">
        <v>42401</v>
      </c>
      <c r="QE14" s="1027">
        <v>51.72</v>
      </c>
      <c r="QG14" s="1028">
        <v>42430</v>
      </c>
      <c r="QH14" s="1027">
        <v>49.87</v>
      </c>
      <c r="QJ14" s="1028">
        <v>42430</v>
      </c>
      <c r="QK14" s="1027">
        <v>50.96</v>
      </c>
      <c r="QM14" s="1028">
        <v>42430</v>
      </c>
      <c r="QN14" s="1027">
        <v>50.1</v>
      </c>
      <c r="QP14" s="1028">
        <v>42430</v>
      </c>
      <c r="QQ14" s="1027">
        <v>50.62</v>
      </c>
      <c r="QS14" s="1028">
        <v>42430</v>
      </c>
      <c r="QT14" s="1027">
        <v>49.43</v>
      </c>
      <c r="QV14" s="1028">
        <v>42461</v>
      </c>
      <c r="QW14" s="1027">
        <v>46.25</v>
      </c>
      <c r="QY14" s="1028">
        <v>42461</v>
      </c>
      <c r="QZ14" s="1027">
        <v>45.95</v>
      </c>
      <c r="RB14" s="1028">
        <v>42461</v>
      </c>
      <c r="RC14" s="1027">
        <v>45.25</v>
      </c>
      <c r="RE14" s="1028">
        <v>42461</v>
      </c>
      <c r="RF14" s="1027">
        <v>45.14</v>
      </c>
      <c r="RH14" s="1028">
        <v>42491</v>
      </c>
      <c r="RI14" s="1027">
        <v>42.2</v>
      </c>
      <c r="RK14" s="1028">
        <v>42491</v>
      </c>
      <c r="RL14" s="1027">
        <v>42.69</v>
      </c>
      <c r="RN14" s="1028">
        <v>42491</v>
      </c>
      <c r="RO14" s="1027">
        <v>41.74</v>
      </c>
      <c r="RQ14" s="1028">
        <v>42491</v>
      </c>
      <c r="RR14" s="1027">
        <v>41.34</v>
      </c>
      <c r="RT14" s="1028">
        <v>42522</v>
      </c>
      <c r="RU14" s="1029">
        <v>41.453956740000002</v>
      </c>
      <c r="RW14" s="1028">
        <v>42522</v>
      </c>
      <c r="RX14" s="1029">
        <v>40.667344020000002</v>
      </c>
      <c r="RZ14" s="1028">
        <v>42522</v>
      </c>
      <c r="SA14" s="1029">
        <v>40.64</v>
      </c>
      <c r="SC14" s="1028">
        <v>42522</v>
      </c>
      <c r="SD14" s="1029">
        <v>39.51</v>
      </c>
      <c r="SF14" s="1028">
        <v>42522</v>
      </c>
      <c r="SG14" s="1029">
        <v>39.26</v>
      </c>
      <c r="SI14" s="1028">
        <v>42552</v>
      </c>
      <c r="SJ14" s="1029">
        <v>39.21</v>
      </c>
      <c r="SL14" s="1028">
        <v>42552</v>
      </c>
      <c r="SM14" s="1029">
        <v>40.300000000000004</v>
      </c>
      <c r="SO14" s="1028">
        <v>42552</v>
      </c>
      <c r="SP14" s="1029">
        <v>38.799247099277473</v>
      </c>
      <c r="SR14" s="1028">
        <v>42552</v>
      </c>
      <c r="SS14" s="1029">
        <v>37.520430861783453</v>
      </c>
      <c r="SU14" s="1028">
        <v>42583</v>
      </c>
      <c r="SV14" s="1029">
        <v>36.616063945153115</v>
      </c>
      <c r="SX14" s="1028">
        <v>42583</v>
      </c>
      <c r="SY14" s="1029">
        <v>35.782770588281821</v>
      </c>
      <c r="TA14" s="1028">
        <v>42583</v>
      </c>
      <c r="TB14" s="1029">
        <v>35.150848167439982</v>
      </c>
      <c r="TD14" s="1028">
        <v>42583</v>
      </c>
      <c r="TE14" s="1029">
        <v>35.281257717759551</v>
      </c>
      <c r="TG14" s="1028">
        <v>42614</v>
      </c>
      <c r="TH14" s="1029">
        <v>36.415921405084866</v>
      </c>
      <c r="TJ14" s="1028">
        <v>42614</v>
      </c>
      <c r="TK14" s="1029">
        <v>34.983768963494569</v>
      </c>
      <c r="TM14" s="1028">
        <v>42614</v>
      </c>
      <c r="TN14" s="1029">
        <v>34.133707529766902</v>
      </c>
      <c r="TP14" s="1028">
        <v>42614</v>
      </c>
      <c r="TQ14" s="1029">
        <v>32.681538461538459</v>
      </c>
      <c r="TS14" s="1028">
        <v>42644</v>
      </c>
      <c r="TT14" s="1029">
        <v>33.491599090747876</v>
      </c>
      <c r="TV14" s="1028">
        <v>42644</v>
      </c>
      <c r="TW14" s="1029">
        <v>31.400000000000002</v>
      </c>
      <c r="TY14" s="1028">
        <v>42644</v>
      </c>
      <c r="TZ14" s="1029">
        <v>30.8</v>
      </c>
      <c r="UB14" s="1028">
        <v>42644</v>
      </c>
      <c r="UC14" s="1029">
        <v>29.75</v>
      </c>
      <c r="UE14" s="1028">
        <v>42675</v>
      </c>
      <c r="UF14" s="1029">
        <v>34.199999999999996</v>
      </c>
      <c r="UH14" s="1028">
        <v>42675</v>
      </c>
      <c r="UI14" s="1029">
        <v>33.704883022231279</v>
      </c>
      <c r="UK14" s="1028">
        <v>42675</v>
      </c>
      <c r="UL14" s="1029">
        <v>33.884525225072188</v>
      </c>
      <c r="UN14" s="1028">
        <v>42675</v>
      </c>
      <c r="UO14" s="1029">
        <v>34.47658685584787</v>
      </c>
      <c r="UQ14" s="1028">
        <v>42705</v>
      </c>
      <c r="UR14" s="1029">
        <v>35.324688680645117</v>
      </c>
      <c r="UT14" s="1028">
        <v>42705</v>
      </c>
      <c r="UU14" s="1029">
        <v>34.809917714937384</v>
      </c>
      <c r="UW14" s="1028">
        <v>42705</v>
      </c>
      <c r="UX14" s="1029">
        <v>34.309920644879561</v>
      </c>
      <c r="UZ14" s="1028">
        <v>42705</v>
      </c>
      <c r="VA14" s="1029">
        <v>34.843587358051707</v>
      </c>
      <c r="VC14" s="1028">
        <v>42705</v>
      </c>
      <c r="VD14" s="1029">
        <v>34.787082832453095</v>
      </c>
      <c r="VF14" s="1028">
        <v>42736</v>
      </c>
      <c r="VG14" s="1029">
        <v>34.452892452747051</v>
      </c>
      <c r="VI14" s="1028">
        <v>42736</v>
      </c>
      <c r="VJ14" s="1029">
        <v>35.261043532908872</v>
      </c>
      <c r="VL14" s="1028">
        <v>42736</v>
      </c>
      <c r="VM14" s="1029">
        <v>35.077665906229228</v>
      </c>
      <c r="VO14" s="1028">
        <v>42736</v>
      </c>
      <c r="VP14" s="1029">
        <v>41.075548734631049</v>
      </c>
      <c r="VR14" s="1028">
        <v>42767</v>
      </c>
      <c r="VS14" s="1029">
        <v>36.991565729319603</v>
      </c>
      <c r="VU14" s="1028">
        <v>42767</v>
      </c>
      <c r="VV14" s="1029">
        <v>38.358965766183303</v>
      </c>
      <c r="VX14" s="1028">
        <v>42767</v>
      </c>
      <c r="VY14" s="1029">
        <v>39.145009321396486</v>
      </c>
      <c r="WA14" s="1028">
        <v>42767</v>
      </c>
      <c r="WB14" s="1029">
        <v>37.741669254232946</v>
      </c>
      <c r="WD14" s="1028">
        <v>42767</v>
      </c>
      <c r="WE14" s="1029">
        <v>39.627780923229352</v>
      </c>
      <c r="WG14" s="1028">
        <v>42795</v>
      </c>
      <c r="WH14" s="1029">
        <v>41.33</v>
      </c>
      <c r="WJ14" s="1028">
        <v>42795</v>
      </c>
      <c r="WK14" s="1029">
        <v>40.36</v>
      </c>
      <c r="WM14" s="1028">
        <v>42795</v>
      </c>
      <c r="WN14" s="1029">
        <v>43.2087963825293</v>
      </c>
      <c r="WP14" s="1028">
        <v>42795</v>
      </c>
      <c r="WQ14" s="1029">
        <v>43.988522126214399</v>
      </c>
      <c r="WS14" s="1028">
        <v>42826</v>
      </c>
      <c r="WT14" s="1029">
        <v>43.012729686075708</v>
      </c>
      <c r="WV14" s="1028">
        <v>42826</v>
      </c>
      <c r="WW14" s="1029">
        <v>42.56</v>
      </c>
      <c r="WY14" s="1028">
        <v>42826</v>
      </c>
      <c r="WZ14" s="1029">
        <v>42.119995620997301</v>
      </c>
      <c r="XB14" s="1028">
        <v>42826</v>
      </c>
      <c r="XC14" s="1029">
        <v>42.592077905221224</v>
      </c>
      <c r="XE14" s="1028">
        <v>42856</v>
      </c>
      <c r="XF14" s="1029">
        <v>39.495324063929196</v>
      </c>
      <c r="XH14" s="1028">
        <v>42856</v>
      </c>
      <c r="XI14" s="1029">
        <v>39.200798931854955</v>
      </c>
      <c r="XK14" s="1028">
        <v>42856</v>
      </c>
      <c r="XL14" s="1029">
        <v>39.75</v>
      </c>
      <c r="XN14" s="1028">
        <v>42856</v>
      </c>
      <c r="XO14" s="1029">
        <v>38.848431982328925</v>
      </c>
      <c r="XQ14" s="1028">
        <v>42856</v>
      </c>
      <c r="XR14" s="1029">
        <v>38.595669314163139</v>
      </c>
      <c r="XT14" s="1028">
        <v>42887</v>
      </c>
      <c r="XU14" s="1029">
        <v>36</v>
      </c>
      <c r="XW14" s="1028">
        <v>42887</v>
      </c>
      <c r="XX14" s="1029">
        <v>36.1</v>
      </c>
      <c r="XZ14" s="1028">
        <v>42887</v>
      </c>
      <c r="YA14" s="1029">
        <v>37.146603072213409</v>
      </c>
      <c r="YC14" s="1028">
        <v>42887</v>
      </c>
      <c r="YD14" s="1029">
        <v>39.151113561697336</v>
      </c>
      <c r="YF14" s="1028">
        <v>42917</v>
      </c>
      <c r="YG14" s="1029">
        <v>39.871042918677659</v>
      </c>
      <c r="YI14" s="1028">
        <v>42917</v>
      </c>
      <c r="YJ14" s="1029">
        <v>42.76</v>
      </c>
      <c r="YL14" s="1028">
        <v>42917</v>
      </c>
      <c r="YM14" s="1029">
        <v>41.292272905246676</v>
      </c>
      <c r="YO14" s="1028">
        <v>42917</v>
      </c>
      <c r="YP14" s="1029">
        <v>43.54209997242009</v>
      </c>
      <c r="YR14" s="1028">
        <v>42917</v>
      </c>
      <c r="YS14" s="1029">
        <v>41.73</v>
      </c>
      <c r="YU14" s="1028">
        <v>42948</v>
      </c>
      <c r="YV14" s="1029">
        <v>45.973121608896861</v>
      </c>
      <c r="YX14" s="1028">
        <v>42948</v>
      </c>
      <c r="YY14" s="1029">
        <v>42.929351370406266</v>
      </c>
      <c r="ZA14" s="1028">
        <v>42948</v>
      </c>
      <c r="ZB14" s="1029">
        <v>41.206022889362494</v>
      </c>
      <c r="ZD14" s="1028">
        <v>42948</v>
      </c>
      <c r="ZE14" s="1029">
        <v>41.567066826863872</v>
      </c>
      <c r="ZG14" s="1028">
        <v>42948</v>
      </c>
      <c r="ZH14" s="1029">
        <v>41.719269144169758</v>
      </c>
      <c r="ZJ14" s="1028">
        <v>42979</v>
      </c>
      <c r="ZK14" s="1029">
        <v>40.607381988673602</v>
      </c>
      <c r="ZM14" s="1028">
        <v>42979</v>
      </c>
      <c r="ZN14" s="1029">
        <v>41.304542178804496</v>
      </c>
      <c r="ZP14" s="1028">
        <v>42979</v>
      </c>
      <c r="ZQ14" s="1029">
        <v>40.607381988673602</v>
      </c>
      <c r="ZS14" s="1028">
        <v>43009</v>
      </c>
      <c r="ZT14" s="1029">
        <v>47.598907717918138</v>
      </c>
      <c r="ZV14" s="1028">
        <v>43009</v>
      </c>
      <c r="ZW14" s="1029">
        <v>48.252318083539016</v>
      </c>
      <c r="ZY14" s="1028">
        <v>43009</v>
      </c>
      <c r="ZZ14" s="1029">
        <v>48.052391407211132</v>
      </c>
      <c r="AAB14" s="1028">
        <v>43009</v>
      </c>
      <c r="AAC14" s="1029">
        <v>48.329258335642379</v>
      </c>
      <c r="AAE14" s="1028">
        <v>43009</v>
      </c>
      <c r="AAF14" s="1029">
        <v>47.38</v>
      </c>
      <c r="AAH14" s="1028">
        <v>43009</v>
      </c>
      <c r="AAI14" s="1029">
        <v>50.728566052646428</v>
      </c>
      <c r="AAK14" s="1028">
        <v>43040</v>
      </c>
      <c r="AAL14" s="1029">
        <v>49.897198086821248</v>
      </c>
      <c r="AAN14" s="1028">
        <v>43009</v>
      </c>
      <c r="AAO14" s="1029">
        <v>50.395435764126418</v>
      </c>
      <c r="AAQ14" s="1028">
        <v>43040</v>
      </c>
      <c r="AAR14" s="1029">
        <v>49.371983608025786</v>
      </c>
      <c r="AAT14" s="1028">
        <v>43070</v>
      </c>
      <c r="AAU14" s="1029">
        <v>50.95</v>
      </c>
      <c r="AAW14" s="1028">
        <v>43070</v>
      </c>
      <c r="AAX14" s="1029">
        <v>49.192749435665903</v>
      </c>
      <c r="AAZ14" s="1028">
        <v>43070</v>
      </c>
      <c r="ABA14" s="1029">
        <v>48.54</v>
      </c>
      <c r="ABC14" s="1028">
        <v>43070</v>
      </c>
      <c r="ABD14" s="1029">
        <v>47.080555597342354</v>
      </c>
      <c r="ABF14" s="1028">
        <v>43101</v>
      </c>
      <c r="ABG14" s="1029">
        <v>49.997264754151388</v>
      </c>
      <c r="ABI14" s="1028">
        <v>43101</v>
      </c>
      <c r="ABJ14" s="1029">
        <v>48.936295863177897</v>
      </c>
      <c r="ABL14" s="1028">
        <v>43101</v>
      </c>
      <c r="ABM14" s="1029">
        <v>50.08</v>
      </c>
      <c r="ABO14" s="1028">
        <v>43101</v>
      </c>
      <c r="ABP14" s="1029">
        <v>49.12</v>
      </c>
      <c r="ABR14" s="1066">
        <v>43132</v>
      </c>
      <c r="ABS14" s="1067">
        <v>49.68</v>
      </c>
      <c r="ABU14" s="1066">
        <v>43132</v>
      </c>
      <c r="ABV14" s="1067">
        <v>48.570136976502987</v>
      </c>
      <c r="ABX14" s="1066">
        <v>43132</v>
      </c>
      <c r="ABY14" s="1067">
        <v>49.057621312697449</v>
      </c>
      <c r="ACA14" s="1066">
        <v>43132</v>
      </c>
      <c r="ACB14" s="1067">
        <v>49.808249709999998</v>
      </c>
      <c r="ACD14" s="1066">
        <v>43160</v>
      </c>
      <c r="ACE14" s="1067">
        <v>47.510690403198325</v>
      </c>
      <c r="ACG14" s="1066">
        <v>43160</v>
      </c>
      <c r="ACH14" s="1067">
        <v>47.0996999842097</v>
      </c>
      <c r="ACJ14" s="1066">
        <v>43160</v>
      </c>
      <c r="ACK14" s="1067">
        <v>46.006172823661636</v>
      </c>
      <c r="ACM14" s="1066">
        <v>43160</v>
      </c>
      <c r="ACN14" s="1067">
        <v>46.417608710000003</v>
      </c>
      <c r="ACP14" s="1066">
        <v>43191</v>
      </c>
      <c r="ACQ14" s="1067">
        <v>42.842683353026331</v>
      </c>
      <c r="ACS14" s="1066">
        <v>43191</v>
      </c>
      <c r="ACT14" s="1067">
        <v>42.578592679143014</v>
      </c>
      <c r="ACV14" s="1096">
        <v>43191</v>
      </c>
      <c r="ACW14" s="1097">
        <v>42.664529340000001</v>
      </c>
      <c r="ACY14" s="1096">
        <v>43191</v>
      </c>
      <c r="ACZ14" s="1097">
        <v>42.074952869402836</v>
      </c>
      <c r="ADB14" s="1098">
        <v>43221</v>
      </c>
      <c r="ADC14" s="1099">
        <v>40.097668489999997</v>
      </c>
      <c r="ADE14" s="1098">
        <v>43221</v>
      </c>
      <c r="ADF14" s="1099">
        <v>41.599729817247159</v>
      </c>
      <c r="ADH14" s="1098">
        <v>43221</v>
      </c>
      <c r="ADI14" s="1099">
        <v>41.754906874161662</v>
      </c>
      <c r="ADK14" s="1098">
        <v>43221</v>
      </c>
      <c r="ADL14" s="1099">
        <v>42.040991807089831</v>
      </c>
      <c r="ADN14" s="1098">
        <v>43221</v>
      </c>
      <c r="ADO14" s="1099">
        <v>42.393161946600692</v>
      </c>
      <c r="ADQ14" s="1098">
        <v>43252</v>
      </c>
      <c r="ADR14" s="1099">
        <v>40.869034336880489</v>
      </c>
      <c r="ADT14" s="1098">
        <v>43252</v>
      </c>
      <c r="ADU14" s="1099">
        <v>42.650264687466397</v>
      </c>
      <c r="ADW14" s="1098">
        <v>43252</v>
      </c>
      <c r="ADX14" s="1099">
        <v>40.523662535025863</v>
      </c>
      <c r="ADZ14" s="1098">
        <v>43252</v>
      </c>
      <c r="AEA14" s="1099">
        <v>41.366006600660057</v>
      </c>
      <c r="AEC14" s="1098">
        <v>43282</v>
      </c>
      <c r="AED14" s="1099">
        <v>40.921116478263023</v>
      </c>
      <c r="AEF14" s="1098">
        <v>43282</v>
      </c>
      <c r="AEG14" s="1099">
        <v>41.62</v>
      </c>
      <c r="AEI14" s="1098">
        <v>43282</v>
      </c>
      <c r="AEJ14" s="1099">
        <v>42.664382762490114</v>
      </c>
      <c r="AEL14" s="1098">
        <v>43282</v>
      </c>
      <c r="AEM14" s="1099">
        <v>41.489223313290644</v>
      </c>
      <c r="AEO14" s="1098">
        <v>43282</v>
      </c>
      <c r="AEP14" s="1099">
        <v>42.231863473261818</v>
      </c>
      <c r="AER14" s="1098">
        <v>43313</v>
      </c>
      <c r="AES14" s="1099">
        <v>43.92</v>
      </c>
      <c r="AEU14" s="1098">
        <v>43313</v>
      </c>
      <c r="AEV14" s="1099">
        <v>45.091738427835885</v>
      </c>
      <c r="AEX14" s="1098">
        <v>43313</v>
      </c>
      <c r="AEY14" s="1099">
        <v>45.124593716341685</v>
      </c>
      <c r="AFA14" s="1098">
        <v>43313</v>
      </c>
      <c r="AFB14" s="1099">
        <v>44.855517420945837</v>
      </c>
      <c r="AFD14" s="1098">
        <v>43344</v>
      </c>
      <c r="AFE14" s="1099">
        <v>44.925397706931527</v>
      </c>
      <c r="AFG14" s="1098">
        <v>43344</v>
      </c>
      <c r="AFH14" s="1099">
        <v>47.324527750000001</v>
      </c>
      <c r="AFJ14" s="1098">
        <v>43374</v>
      </c>
      <c r="AFK14" s="1099">
        <v>48.696499534787556</v>
      </c>
      <c r="AFM14" s="1098">
        <v>43374</v>
      </c>
      <c r="AFN14" s="1099">
        <v>48.454772344013492</v>
      </c>
      <c r="AFP14" s="1098">
        <v>43374</v>
      </c>
      <c r="AFQ14" s="1099">
        <v>49.178411122144986</v>
      </c>
      <c r="AFS14" s="1098">
        <v>43374</v>
      </c>
      <c r="AFT14" s="1099">
        <v>47.717129656790846</v>
      </c>
      <c r="AFV14" s="1098">
        <v>43374</v>
      </c>
      <c r="AFW14" s="1099">
        <v>45.000133130279373</v>
      </c>
      <c r="AFY14" s="1098">
        <v>43405</v>
      </c>
      <c r="AFZ14" s="1099">
        <v>49.292519676769196</v>
      </c>
      <c r="AGB14" s="1098">
        <v>43405</v>
      </c>
      <c r="AGC14" s="1099">
        <v>49.74900142495774</v>
      </c>
      <c r="AGE14" s="1098">
        <v>43405</v>
      </c>
      <c r="AGF14" s="1099">
        <v>50.690082510833257</v>
      </c>
      <c r="AGH14" s="1098">
        <v>43405</v>
      </c>
      <c r="AGI14" s="1099">
        <v>50.291961042585363</v>
      </c>
      <c r="AGK14" s="1108">
        <v>43435</v>
      </c>
      <c r="AGL14" s="1109">
        <v>53.289505528337742</v>
      </c>
      <c r="AGN14" s="1108">
        <v>43435</v>
      </c>
      <c r="AGO14" s="1109">
        <v>54.992366297161148</v>
      </c>
      <c r="AGQ14" s="1108">
        <v>43435</v>
      </c>
      <c r="AGR14" s="1109">
        <v>54.873888915170653</v>
      </c>
      <c r="AGT14" s="1108">
        <v>43466</v>
      </c>
      <c r="AGU14" s="1109">
        <v>56.827934350185259</v>
      </c>
      <c r="AGW14" s="1108">
        <v>43466</v>
      </c>
      <c r="AGX14" s="1109">
        <v>57.977840908945453</v>
      </c>
      <c r="AGZ14" s="1108">
        <v>43466</v>
      </c>
      <c r="AHA14" s="1109">
        <v>59.254086718415159</v>
      </c>
      <c r="AHC14" s="1108">
        <v>43466</v>
      </c>
      <c r="AHD14" s="1109">
        <v>61.16522492939643</v>
      </c>
      <c r="AHF14" s="1108">
        <v>43497</v>
      </c>
      <c r="AHG14" s="1109">
        <v>63.476497518129953</v>
      </c>
      <c r="AHI14" s="1108">
        <v>43497</v>
      </c>
      <c r="AHJ14" s="1109">
        <v>63.719102699121379</v>
      </c>
      <c r="AHL14" s="1108">
        <v>43497</v>
      </c>
      <c r="AHM14" s="1109">
        <v>66.762849873051323</v>
      </c>
      <c r="AHO14" s="1108">
        <v>43497</v>
      </c>
      <c r="AHP14" s="1109">
        <v>69.417031318882593</v>
      </c>
      <c r="AHR14" s="1108">
        <v>43497</v>
      </c>
      <c r="AHS14" s="1109">
        <v>68.127266829393449</v>
      </c>
      <c r="AHU14" s="1114">
        <v>43525</v>
      </c>
      <c r="AHV14" s="1099">
        <v>63.927142817733525</v>
      </c>
      <c r="AHX14" s="1108">
        <v>43525</v>
      </c>
      <c r="AHY14" s="1109">
        <v>62.833602174740697</v>
      </c>
      <c r="AIA14" s="1108">
        <v>43525</v>
      </c>
      <c r="AIB14" s="1109">
        <v>63.430078839661256</v>
      </c>
      <c r="AID14" s="1108">
        <v>43525</v>
      </c>
      <c r="AIE14" s="1099">
        <v>62.734188907960331</v>
      </c>
      <c r="AIG14" s="1108">
        <v>43556</v>
      </c>
      <c r="AIH14" s="1099">
        <v>59.387982918629383</v>
      </c>
      <c r="AIJ14" s="1108">
        <v>43556</v>
      </c>
      <c r="AIK14" s="1099">
        <v>60.324147607850826</v>
      </c>
      <c r="AIM14" s="1108">
        <v>43556</v>
      </c>
      <c r="AIN14" s="1099">
        <v>57.909488247261827</v>
      </c>
      <c r="AIP14" s="1108">
        <v>43556</v>
      </c>
      <c r="AIQ14" s="1099">
        <v>58.751811323777162</v>
      </c>
      <c r="AIS14" s="1108">
        <v>43556</v>
      </c>
      <c r="AIT14" s="1109">
        <v>58.920275651579182</v>
      </c>
      <c r="AIV14" s="1108">
        <v>43586</v>
      </c>
      <c r="AIW14" s="1117">
        <v>55.151960664650474</v>
      </c>
      <c r="AIY14" s="1108">
        <v>43586</v>
      </c>
      <c r="AIZ14" s="1117">
        <v>57.266819098413755</v>
      </c>
      <c r="AJB14" s="1108">
        <v>43586</v>
      </c>
      <c r="AJC14" s="1117">
        <v>57.158524913753972</v>
      </c>
      <c r="AJE14" s="1108">
        <v>43586</v>
      </c>
      <c r="AJF14" s="1117">
        <v>59.601843772651463</v>
      </c>
      <c r="AJH14" s="1108">
        <v>43617</v>
      </c>
      <c r="AJI14" s="1117">
        <v>58.98248886181031</v>
      </c>
      <c r="AJK14" s="1108">
        <v>43617</v>
      </c>
      <c r="AJL14" s="1117">
        <v>62.386414715007589</v>
      </c>
      <c r="AJN14" s="1108">
        <v>43617</v>
      </c>
      <c r="AJO14" s="1117">
        <v>58.98248886181031</v>
      </c>
      <c r="AJQ14" s="1108">
        <v>43617</v>
      </c>
      <c r="AJR14" s="1117">
        <v>64.4861282266627</v>
      </c>
      <c r="AJT14" s="1108">
        <v>43647</v>
      </c>
      <c r="AJU14" s="1117">
        <v>63.758525272672458</v>
      </c>
    </row>
    <row r="15" spans="1:957" customFormat="1" x14ac:dyDescent="0.25">
      <c r="A15" s="26"/>
      <c r="B15" s="969">
        <f t="shared" ca="1" si="0"/>
        <v>43678</v>
      </c>
      <c r="C15" s="152">
        <f t="shared" ca="1" si="1"/>
        <v>64.975115572121553</v>
      </c>
      <c r="D15" s="26"/>
      <c r="E15" s="144">
        <v>41334</v>
      </c>
      <c r="F15" s="150">
        <v>74.95</v>
      </c>
      <c r="G15" s="88"/>
      <c r="H15" s="144">
        <v>41306</v>
      </c>
      <c r="I15" s="148">
        <v>75.581720924882092</v>
      </c>
      <c r="J15" s="26"/>
      <c r="K15" s="144">
        <v>41334</v>
      </c>
      <c r="L15" s="148">
        <v>71.30780234070221</v>
      </c>
      <c r="M15" s="26"/>
      <c r="N15" s="144">
        <v>41334</v>
      </c>
      <c r="O15" s="150">
        <v>69.640938140600511</v>
      </c>
      <c r="P15" s="88"/>
      <c r="Q15" s="144">
        <v>41365</v>
      </c>
      <c r="R15" s="145">
        <v>62.745702306079671</v>
      </c>
      <c r="S15" s="26"/>
      <c r="T15" s="144">
        <v>41365</v>
      </c>
      <c r="U15" s="148">
        <v>61.170225265035569</v>
      </c>
      <c r="V15" s="26"/>
      <c r="W15" s="144">
        <v>41365</v>
      </c>
      <c r="X15" s="150">
        <v>60.773740470530377</v>
      </c>
      <c r="Y15" s="88"/>
      <c r="Z15" s="144">
        <v>41395</v>
      </c>
      <c r="AA15" s="145">
        <v>58.097071071399299</v>
      </c>
      <c r="AB15" s="26"/>
      <c r="AC15" s="144">
        <v>41395</v>
      </c>
      <c r="AD15" s="148">
        <v>56.899999999999991</v>
      </c>
      <c r="AE15" s="26"/>
      <c r="AF15" s="144">
        <v>41395</v>
      </c>
      <c r="AG15" s="150">
        <v>57.192595912121547</v>
      </c>
      <c r="AH15" s="88"/>
      <c r="AI15" s="144">
        <v>41426</v>
      </c>
      <c r="AJ15" s="145">
        <v>58.0017860796777</v>
      </c>
      <c r="AK15" s="26"/>
      <c r="AL15" s="144">
        <v>41426</v>
      </c>
      <c r="AM15" s="148">
        <v>57.231749999999998</v>
      </c>
      <c r="AN15" s="26"/>
      <c r="AO15" s="144">
        <v>41426</v>
      </c>
      <c r="AP15" s="150">
        <v>56.372204367654547</v>
      </c>
      <c r="AQ15" s="88"/>
      <c r="AR15" s="144">
        <v>41426</v>
      </c>
      <c r="AS15" s="145">
        <v>56.372204367654547</v>
      </c>
      <c r="AT15" s="26"/>
      <c r="AU15" s="144">
        <v>41456</v>
      </c>
      <c r="AV15" s="148">
        <v>62.006639044867256</v>
      </c>
      <c r="AW15" s="26"/>
      <c r="AX15" s="144">
        <v>41487</v>
      </c>
      <c r="AY15" s="150">
        <v>61.950777283024763</v>
      </c>
      <c r="AZ15" s="88"/>
      <c r="BA15" s="144">
        <v>41487</v>
      </c>
      <c r="BB15" s="145">
        <v>62.331366120218576</v>
      </c>
      <c r="BC15" s="26"/>
      <c r="BD15" s="144">
        <v>41487</v>
      </c>
      <c r="BE15" s="148">
        <v>62.781366120218571</v>
      </c>
      <c r="BF15" s="26"/>
      <c r="BG15" s="144">
        <v>41518</v>
      </c>
      <c r="BH15" s="150">
        <v>63.351333333333329</v>
      </c>
      <c r="BI15" s="88"/>
      <c r="BJ15" s="144">
        <v>41487</v>
      </c>
      <c r="BK15" s="145">
        <v>64.599116939890706</v>
      </c>
      <c r="BL15" s="26"/>
      <c r="BM15" s="144">
        <v>41487</v>
      </c>
      <c r="BN15" s="148">
        <v>64.150000000000006</v>
      </c>
      <c r="BO15" s="26"/>
      <c r="BP15" s="144">
        <v>41518</v>
      </c>
      <c r="BQ15" s="150">
        <v>63.348920769999999</v>
      </c>
      <c r="BR15" s="88"/>
      <c r="BS15" s="144">
        <v>41518</v>
      </c>
      <c r="BT15" s="145">
        <v>64.243353825136623</v>
      </c>
      <c r="BU15" s="26"/>
      <c r="BV15" s="144">
        <v>41548</v>
      </c>
      <c r="BW15" s="148">
        <v>67.474677749999998</v>
      </c>
      <c r="BX15" s="26"/>
      <c r="BY15" s="144">
        <v>41548</v>
      </c>
      <c r="BZ15" s="150">
        <v>67.925227199999995</v>
      </c>
      <c r="CA15" s="88"/>
      <c r="CB15" s="144">
        <v>41548</v>
      </c>
      <c r="CC15" s="145">
        <v>66.876326098901117</v>
      </c>
      <c r="CD15" s="26"/>
      <c r="CE15" s="144">
        <v>41548</v>
      </c>
      <c r="CF15" s="148">
        <v>66.749979120879132</v>
      </c>
      <c r="CG15" s="26"/>
      <c r="CH15" s="144">
        <v>41579</v>
      </c>
      <c r="CI15" s="150">
        <v>70.148351649999995</v>
      </c>
      <c r="CJ15" s="88"/>
      <c r="CK15" s="144">
        <v>41579</v>
      </c>
      <c r="CL15" s="145">
        <v>70.200824175824195</v>
      </c>
      <c r="CM15" s="26"/>
      <c r="CN15" s="144">
        <v>41579</v>
      </c>
      <c r="CO15" s="148">
        <v>69.500824175824206</v>
      </c>
      <c r="CP15" s="26"/>
      <c r="CQ15" s="144">
        <v>41579</v>
      </c>
      <c r="CR15" s="150">
        <v>70.050274729999998</v>
      </c>
      <c r="CS15" s="88"/>
      <c r="CT15" s="144">
        <v>41579</v>
      </c>
      <c r="CU15" s="145">
        <v>70.323351648351675</v>
      </c>
      <c r="CV15" s="26"/>
      <c r="CW15" s="144">
        <v>41609</v>
      </c>
      <c r="CX15" s="148">
        <v>74.134340660000007</v>
      </c>
      <c r="CY15" s="292"/>
      <c r="CZ15" s="144">
        <v>41609</v>
      </c>
      <c r="DA15" s="148">
        <v>73.960714285714275</v>
      </c>
      <c r="DB15" s="295"/>
      <c r="DC15" s="144">
        <v>41609</v>
      </c>
      <c r="DD15" s="148">
        <v>74.179065934065918</v>
      </c>
      <c r="DE15" s="303"/>
      <c r="DF15" s="144">
        <v>41609</v>
      </c>
      <c r="DG15" s="148">
        <v>75.610714290000004</v>
      </c>
      <c r="DH15" s="303"/>
      <c r="DI15" s="144">
        <v>41671</v>
      </c>
      <c r="DJ15" s="148">
        <v>77.05</v>
      </c>
      <c r="DK15" s="295"/>
      <c r="DL15" s="144">
        <v>41640</v>
      </c>
      <c r="DM15" s="148">
        <v>77.178351648351693</v>
      </c>
      <c r="DN15" s="303"/>
      <c r="DO15" s="144">
        <v>41640</v>
      </c>
      <c r="DP15" s="148">
        <v>76.137802199999996</v>
      </c>
      <c r="DQ15" s="303"/>
      <c r="DR15" s="144">
        <v>41671</v>
      </c>
      <c r="DS15" s="148">
        <v>77.846703296703296</v>
      </c>
      <c r="DT15" s="295"/>
      <c r="DU15" s="144">
        <v>41671</v>
      </c>
      <c r="DV15" s="148">
        <v>77.111978019999995</v>
      </c>
      <c r="DW15" s="303"/>
      <c r="DX15" s="144">
        <v>41671</v>
      </c>
      <c r="DY15" s="148">
        <v>77.103021979999994</v>
      </c>
      <c r="DZ15" s="303"/>
      <c r="EA15" s="144">
        <v>41699</v>
      </c>
      <c r="EB15" s="148">
        <v>73.649725274725284</v>
      </c>
      <c r="EC15" s="295"/>
      <c r="ED15" s="144">
        <v>41699</v>
      </c>
      <c r="EE15" s="148">
        <v>73.427609890109892</v>
      </c>
      <c r="EF15" s="303"/>
      <c r="EG15" s="144">
        <v>41699</v>
      </c>
      <c r="EH15" s="148">
        <v>72.50123626373626</v>
      </c>
      <c r="EI15" s="303"/>
      <c r="EJ15" s="144">
        <v>41730</v>
      </c>
      <c r="EK15" s="148">
        <v>68.95</v>
      </c>
      <c r="EL15" s="295"/>
      <c r="EM15" s="144">
        <v>41699</v>
      </c>
      <c r="EN15" s="148">
        <v>72.076510989010984</v>
      </c>
      <c r="EO15" s="303"/>
      <c r="EP15" s="144">
        <v>41730</v>
      </c>
      <c r="EQ15" s="148">
        <v>69.089781420765036</v>
      </c>
      <c r="ER15" s="303"/>
      <c r="ES15" s="144">
        <v>41730</v>
      </c>
      <c r="ET15" s="148">
        <v>68.849999999999994</v>
      </c>
      <c r="EV15" s="144">
        <v>41760</v>
      </c>
      <c r="EW15" s="148">
        <v>65.069781420764997</v>
      </c>
      <c r="EY15" s="144">
        <v>41760</v>
      </c>
      <c r="EZ15" s="148">
        <v>64.745191259999999</v>
      </c>
      <c r="FB15" s="144">
        <v>41760</v>
      </c>
      <c r="FC15" s="148">
        <v>66.096010928961746</v>
      </c>
      <c r="FE15" s="144">
        <v>41760</v>
      </c>
      <c r="FF15" s="148">
        <v>64.89546448087431</v>
      </c>
      <c r="FH15" s="144">
        <v>41791</v>
      </c>
      <c r="FI15" s="148">
        <v>64.145464480874296</v>
      </c>
      <c r="FK15" s="144">
        <v>41791</v>
      </c>
      <c r="FL15" s="148">
        <v>64.490000000000009</v>
      </c>
      <c r="FN15" s="144">
        <v>41791</v>
      </c>
      <c r="FO15" s="148">
        <v>64.37</v>
      </c>
      <c r="FQ15" s="144">
        <v>41791</v>
      </c>
      <c r="FR15" s="148">
        <v>64.420601089999991</v>
      </c>
      <c r="FT15" s="144">
        <v>41760</v>
      </c>
      <c r="FU15" s="148">
        <v>66.203109999999995</v>
      </c>
      <c r="FW15" s="144">
        <v>41791</v>
      </c>
      <c r="FX15" s="148">
        <v>65.203109999999995</v>
      </c>
      <c r="FZ15" s="144">
        <v>41791</v>
      </c>
      <c r="GA15" s="148">
        <v>64.27825</v>
      </c>
      <c r="GC15" s="144">
        <v>41821</v>
      </c>
      <c r="GD15" s="148">
        <v>64.548907103825144</v>
      </c>
      <c r="GF15" s="144">
        <v>41791</v>
      </c>
      <c r="GG15" s="148">
        <v>64</v>
      </c>
      <c r="GI15" s="144">
        <v>41821</v>
      </c>
      <c r="GJ15" s="148">
        <v>65.323359999999994</v>
      </c>
      <c r="GL15" s="144">
        <v>41821</v>
      </c>
      <c r="GM15" s="148">
        <v>65.349999999999994</v>
      </c>
      <c r="GO15" s="144">
        <v>41821</v>
      </c>
      <c r="GP15" s="148">
        <v>64.275999999999996</v>
      </c>
      <c r="GR15" s="144">
        <v>41821</v>
      </c>
      <c r="GS15" s="148">
        <v>63.99738</v>
      </c>
      <c r="GU15" s="144">
        <v>41852</v>
      </c>
      <c r="GV15" s="148">
        <v>64.8</v>
      </c>
      <c r="GX15" s="144">
        <v>41852</v>
      </c>
      <c r="GY15" s="148">
        <v>64.95</v>
      </c>
      <c r="HA15" s="144">
        <v>41852</v>
      </c>
      <c r="HB15" s="148">
        <v>65.17</v>
      </c>
      <c r="HD15" s="144">
        <v>41852</v>
      </c>
      <c r="HE15" s="148">
        <v>65.010000000000005</v>
      </c>
      <c r="HG15" s="144">
        <v>41852</v>
      </c>
      <c r="HH15" s="148">
        <v>65.23</v>
      </c>
      <c r="HJ15" s="144">
        <v>41883</v>
      </c>
      <c r="HK15" s="148">
        <v>65.19</v>
      </c>
      <c r="HM15" s="144">
        <v>41883</v>
      </c>
      <c r="HN15" s="148">
        <v>65.95</v>
      </c>
      <c r="HP15" s="144">
        <v>41883</v>
      </c>
      <c r="HQ15" s="148">
        <v>66.31</v>
      </c>
      <c r="HS15" s="144">
        <v>41883</v>
      </c>
      <c r="HT15" s="148">
        <v>66.36</v>
      </c>
      <c r="HV15" s="144">
        <v>41883</v>
      </c>
      <c r="HW15" s="148">
        <v>69.28</v>
      </c>
      <c r="HY15" s="144">
        <v>41883</v>
      </c>
      <c r="HZ15" s="148">
        <v>69.599999999999994</v>
      </c>
      <c r="IB15" s="144">
        <v>41944</v>
      </c>
      <c r="IC15" s="148">
        <v>71.532482130000005</v>
      </c>
      <c r="IE15" s="144">
        <v>41944</v>
      </c>
      <c r="IF15" s="148">
        <v>70.900000000000006</v>
      </c>
      <c r="IH15" s="144">
        <v>41944</v>
      </c>
      <c r="II15" s="148">
        <v>69.95</v>
      </c>
      <c r="IK15" s="144">
        <v>41944</v>
      </c>
      <c r="IL15" s="148">
        <v>68.78</v>
      </c>
      <c r="IN15" s="144">
        <v>41974</v>
      </c>
      <c r="IO15" s="148">
        <v>69.28</v>
      </c>
      <c r="IQ15" s="144">
        <v>41974</v>
      </c>
      <c r="IR15" s="148">
        <v>70.27</v>
      </c>
      <c r="IT15" s="144">
        <v>41974</v>
      </c>
      <c r="IU15" s="148">
        <v>68.877823100000001</v>
      </c>
      <c r="IW15" s="144">
        <v>41974</v>
      </c>
      <c r="IX15" s="148">
        <v>68.12</v>
      </c>
      <c r="IZ15" s="144">
        <v>42005</v>
      </c>
      <c r="JA15" s="148">
        <v>74.16</v>
      </c>
      <c r="JC15" s="144">
        <v>42005</v>
      </c>
      <c r="JD15" s="148">
        <v>70.930000000000007</v>
      </c>
      <c r="JF15" s="144">
        <v>42005</v>
      </c>
      <c r="JG15" s="148">
        <v>70.67</v>
      </c>
      <c r="JI15" s="144">
        <v>42005</v>
      </c>
      <c r="JJ15" s="148">
        <v>68.52</v>
      </c>
      <c r="JL15" s="144">
        <v>42036</v>
      </c>
      <c r="JM15" s="148">
        <v>66.819999999999993</v>
      </c>
      <c r="JO15" s="144">
        <v>42036</v>
      </c>
      <c r="JP15" s="148">
        <v>69.08</v>
      </c>
      <c r="JR15" s="144">
        <v>42036</v>
      </c>
      <c r="JS15" s="148">
        <v>70.162867329999997</v>
      </c>
      <c r="JU15" s="969">
        <v>42036</v>
      </c>
      <c r="JV15" s="970">
        <v>71.162867329999997</v>
      </c>
      <c r="JX15" s="969">
        <v>42036</v>
      </c>
      <c r="JY15" s="970">
        <v>68.77</v>
      </c>
      <c r="KA15" s="969">
        <v>42064</v>
      </c>
      <c r="KB15" s="970">
        <v>66.068728503735045</v>
      </c>
      <c r="KD15" s="969">
        <v>42064</v>
      </c>
      <c r="KE15" s="970">
        <v>70.27</v>
      </c>
      <c r="KG15" s="969">
        <v>42064</v>
      </c>
      <c r="KH15" s="970">
        <v>64.27</v>
      </c>
      <c r="KJ15" s="969">
        <v>42064</v>
      </c>
      <c r="KK15" s="970">
        <v>63.55</v>
      </c>
      <c r="KM15" s="969">
        <v>42095</v>
      </c>
      <c r="KN15" s="970">
        <v>59.53</v>
      </c>
      <c r="KP15" s="969">
        <v>42095</v>
      </c>
      <c r="KQ15" s="970">
        <v>58.928650646950089</v>
      </c>
      <c r="KS15" s="969">
        <v>42095</v>
      </c>
      <c r="KT15" s="970">
        <v>59.13</v>
      </c>
      <c r="KV15" s="969">
        <v>42095</v>
      </c>
      <c r="KW15" s="970">
        <v>59.13</v>
      </c>
      <c r="KY15" s="969">
        <v>42125</v>
      </c>
      <c r="KZ15" s="970">
        <v>54.63</v>
      </c>
      <c r="LB15" s="969">
        <v>42125</v>
      </c>
      <c r="LC15" s="970">
        <v>53.37</v>
      </c>
      <c r="LE15" s="969">
        <v>42125</v>
      </c>
      <c r="LF15" s="970">
        <v>54.03</v>
      </c>
      <c r="LH15" s="969">
        <v>42125</v>
      </c>
      <c r="LI15" s="970">
        <v>54.77</v>
      </c>
      <c r="LK15" s="969">
        <v>42125</v>
      </c>
      <c r="LL15" s="970">
        <v>54.75</v>
      </c>
      <c r="LN15" s="969">
        <v>42156</v>
      </c>
      <c r="LO15" s="970">
        <v>55.09</v>
      </c>
      <c r="LQ15" s="969">
        <v>42186</v>
      </c>
      <c r="LR15" s="970">
        <v>56.68</v>
      </c>
      <c r="LT15" s="969">
        <v>42186</v>
      </c>
      <c r="LU15" s="970">
        <v>56.5</v>
      </c>
      <c r="LW15" s="969">
        <v>42186</v>
      </c>
      <c r="LX15" s="970">
        <v>57.15</v>
      </c>
      <c r="LZ15" s="969">
        <v>42186</v>
      </c>
      <c r="MA15" s="970">
        <v>56.11</v>
      </c>
      <c r="MC15" s="969">
        <v>42217</v>
      </c>
      <c r="MD15" s="970">
        <v>56.21</v>
      </c>
      <c r="MF15" s="969">
        <v>42217</v>
      </c>
      <c r="MG15" s="970">
        <v>55.36</v>
      </c>
      <c r="MI15" s="969">
        <v>42217</v>
      </c>
      <c r="MJ15" s="970">
        <v>54.19</v>
      </c>
      <c r="ML15" s="969">
        <v>42217</v>
      </c>
      <c r="MM15" s="970">
        <v>53.71</v>
      </c>
      <c r="MO15" s="969">
        <v>42217</v>
      </c>
      <c r="MP15" s="970">
        <v>53.66</v>
      </c>
      <c r="MR15" s="969">
        <v>42248</v>
      </c>
      <c r="MS15" s="970">
        <v>53</v>
      </c>
      <c r="MU15" s="969">
        <v>42248</v>
      </c>
      <c r="MV15" s="970">
        <v>53.7</v>
      </c>
      <c r="MX15" s="969">
        <v>42248</v>
      </c>
      <c r="MY15" s="970">
        <v>53.78</v>
      </c>
      <c r="NA15" s="969">
        <v>42248</v>
      </c>
      <c r="NB15" s="970">
        <v>55.91604317580186</v>
      </c>
      <c r="ND15" s="969">
        <v>42278</v>
      </c>
      <c r="NE15" s="970">
        <v>55.480739999999997</v>
      </c>
      <c r="NG15" s="969">
        <v>42278</v>
      </c>
      <c r="NH15" s="970">
        <v>53.76</v>
      </c>
      <c r="NJ15" s="969">
        <v>42278</v>
      </c>
      <c r="NK15" s="970">
        <v>52.99</v>
      </c>
      <c r="NM15" s="969">
        <v>42278</v>
      </c>
      <c r="NN15" s="970">
        <v>52.81</v>
      </c>
      <c r="NP15" s="969">
        <v>42278</v>
      </c>
      <c r="NQ15" s="970">
        <v>51.19</v>
      </c>
      <c r="NS15" s="969">
        <v>42309</v>
      </c>
      <c r="NT15" s="970">
        <v>50.62</v>
      </c>
      <c r="NV15" s="969">
        <v>42309</v>
      </c>
      <c r="NW15" s="970">
        <v>50.93</v>
      </c>
      <c r="NY15" s="969">
        <v>42309</v>
      </c>
      <c r="NZ15" s="970">
        <v>47.63</v>
      </c>
      <c r="OB15" s="969">
        <v>42309</v>
      </c>
      <c r="OC15" s="970">
        <v>48.96</v>
      </c>
      <c r="OE15" s="969">
        <v>42339</v>
      </c>
      <c r="OF15" s="970">
        <v>52.15</v>
      </c>
      <c r="OH15" s="969">
        <v>42339</v>
      </c>
      <c r="OI15" s="970">
        <v>57.75</v>
      </c>
      <c r="OK15" s="969">
        <v>42339</v>
      </c>
      <c r="OL15" s="970">
        <v>58.6</v>
      </c>
      <c r="ON15" s="969">
        <v>42339</v>
      </c>
      <c r="OO15" s="970">
        <v>55.85</v>
      </c>
      <c r="OQ15" s="969">
        <v>42339</v>
      </c>
      <c r="OR15" s="970">
        <v>55.03</v>
      </c>
      <c r="OT15" s="969">
        <v>42370</v>
      </c>
      <c r="OU15" s="970">
        <v>55.5</v>
      </c>
      <c r="OW15" s="969">
        <v>42370</v>
      </c>
      <c r="OX15" s="970">
        <v>53.31</v>
      </c>
      <c r="OZ15" s="969">
        <v>42370</v>
      </c>
      <c r="PA15" s="970">
        <v>52.65</v>
      </c>
      <c r="PC15" s="969">
        <v>42370</v>
      </c>
      <c r="PD15" s="970">
        <v>55.5</v>
      </c>
      <c r="PF15" s="969">
        <v>42370</v>
      </c>
      <c r="PG15" s="970">
        <v>55.09</v>
      </c>
      <c r="PI15" s="969">
        <v>42401</v>
      </c>
      <c r="PJ15" s="970">
        <v>54.39</v>
      </c>
      <c r="PL15" s="969">
        <v>42401</v>
      </c>
      <c r="PM15" s="970">
        <v>55.21</v>
      </c>
      <c r="PO15" s="969">
        <v>42401</v>
      </c>
      <c r="PP15" s="970">
        <v>53.65</v>
      </c>
      <c r="PR15" s="969">
        <v>42401</v>
      </c>
      <c r="PS15" s="970">
        <v>52.45</v>
      </c>
      <c r="PU15" s="969">
        <v>42430</v>
      </c>
      <c r="PV15" s="970">
        <v>51.24</v>
      </c>
      <c r="PX15" s="969">
        <v>42430</v>
      </c>
      <c r="PY15" s="1025">
        <v>51.84</v>
      </c>
      <c r="QA15" s="1026">
        <v>42430</v>
      </c>
      <c r="QB15" s="1025">
        <v>50.53</v>
      </c>
      <c r="QD15" s="1028">
        <v>42430</v>
      </c>
      <c r="QE15" s="1027">
        <v>50.07</v>
      </c>
      <c r="QG15" s="1028">
        <v>42461</v>
      </c>
      <c r="QH15" s="1027">
        <v>47.26</v>
      </c>
      <c r="QJ15" s="1028">
        <v>42461</v>
      </c>
      <c r="QK15" s="1027">
        <v>48.14</v>
      </c>
      <c r="QM15" s="1028">
        <v>42461</v>
      </c>
      <c r="QN15" s="1027">
        <v>47.36</v>
      </c>
      <c r="QP15" s="1028">
        <v>42461</v>
      </c>
      <c r="QQ15" s="1027">
        <v>47.61</v>
      </c>
      <c r="QS15" s="1028">
        <v>42461</v>
      </c>
      <c r="QT15" s="1027">
        <v>46.77</v>
      </c>
      <c r="QV15" s="1028">
        <v>42491</v>
      </c>
      <c r="QW15" s="1027">
        <v>44.59</v>
      </c>
      <c r="QY15" s="1028">
        <v>42491</v>
      </c>
      <c r="QZ15" s="1027">
        <v>44.35</v>
      </c>
      <c r="RB15" s="1028">
        <v>42491</v>
      </c>
      <c r="RC15" s="1027">
        <v>43.4</v>
      </c>
      <c r="RE15" s="1028">
        <v>42491</v>
      </c>
      <c r="RF15" s="1027">
        <v>43.49</v>
      </c>
      <c r="RH15" s="1028">
        <v>42522</v>
      </c>
      <c r="RI15" s="1027">
        <v>40.96</v>
      </c>
      <c r="RK15" s="1028">
        <v>42522</v>
      </c>
      <c r="RL15" s="1027">
        <v>41.43</v>
      </c>
      <c r="RN15" s="1028">
        <v>42522</v>
      </c>
      <c r="RO15" s="1027">
        <v>40.49</v>
      </c>
      <c r="RQ15" s="1028">
        <v>42522</v>
      </c>
      <c r="RR15" s="1027">
        <v>40.08</v>
      </c>
      <c r="RT15" s="1028">
        <v>42552</v>
      </c>
      <c r="RU15" s="1029">
        <v>41.957789740000003</v>
      </c>
      <c r="RW15" s="1028">
        <v>42552</v>
      </c>
      <c r="RX15" s="1029">
        <v>41.16502311</v>
      </c>
      <c r="RZ15" s="1028">
        <v>42552</v>
      </c>
      <c r="SA15" s="1029">
        <v>41.012114830000002</v>
      </c>
      <c r="SC15" s="1028">
        <v>42552</v>
      </c>
      <c r="SD15" s="1029">
        <v>40.01</v>
      </c>
      <c r="SF15" s="1028">
        <v>42552</v>
      </c>
      <c r="SG15" s="1029">
        <v>39.76</v>
      </c>
      <c r="SI15" s="1028">
        <v>42583</v>
      </c>
      <c r="SJ15" s="1029">
        <v>39.51</v>
      </c>
      <c r="SL15" s="1028">
        <v>42583</v>
      </c>
      <c r="SM15" s="1029">
        <v>39.863859146284817</v>
      </c>
      <c r="SO15" s="1028">
        <v>42583</v>
      </c>
      <c r="SP15" s="1029">
        <v>39.098679107031913</v>
      </c>
      <c r="SR15" s="1028">
        <v>42583</v>
      </c>
      <c r="SS15" s="1029">
        <v>37.821688995559171</v>
      </c>
      <c r="SU15" s="1028">
        <v>42614</v>
      </c>
      <c r="SV15" s="1029">
        <v>36.983719396757706</v>
      </c>
      <c r="SX15" s="1028">
        <v>42614</v>
      </c>
      <c r="SY15" s="1029">
        <v>36.154209098315917</v>
      </c>
      <c r="TA15" s="1028">
        <v>42614</v>
      </c>
      <c r="TB15" s="1029">
        <v>35.522154443278502</v>
      </c>
      <c r="TD15" s="1028">
        <v>42614</v>
      </c>
      <c r="TE15" s="1029">
        <v>35.653755976316369</v>
      </c>
      <c r="TG15" s="1028">
        <v>42644</v>
      </c>
      <c r="TH15" s="1029">
        <v>37.449999999999996</v>
      </c>
      <c r="TJ15" s="1028">
        <v>42644</v>
      </c>
      <c r="TK15" s="1029">
        <v>36.512185168077707</v>
      </c>
      <c r="TM15" s="1028">
        <v>42644</v>
      </c>
      <c r="TN15" s="1029">
        <v>35.686399025763215</v>
      </c>
      <c r="TP15" s="1028">
        <v>42644</v>
      </c>
      <c r="TQ15" s="1029">
        <v>33.69</v>
      </c>
      <c r="TS15" s="1028">
        <v>42675</v>
      </c>
      <c r="TT15" s="1029">
        <v>35.739146528236795</v>
      </c>
      <c r="TV15" s="1028">
        <v>42675</v>
      </c>
      <c r="TW15" s="1029">
        <v>34.15</v>
      </c>
      <c r="TY15" s="1028">
        <v>42675</v>
      </c>
      <c r="TZ15" s="1029">
        <v>33.099999999999994</v>
      </c>
      <c r="UB15" s="1028">
        <v>42675</v>
      </c>
      <c r="UC15" s="1029">
        <v>32.700000000000003</v>
      </c>
      <c r="UE15" s="1028">
        <v>42705</v>
      </c>
      <c r="UF15" s="1029">
        <v>35.347605601656369</v>
      </c>
      <c r="UH15" s="1028">
        <v>42705</v>
      </c>
      <c r="UI15" s="1029">
        <v>35.211057100148487</v>
      </c>
      <c r="UK15" s="1028">
        <v>42705</v>
      </c>
      <c r="UL15" s="1029">
        <v>35.411503312383218</v>
      </c>
      <c r="UN15" s="1028">
        <v>42705</v>
      </c>
      <c r="UO15" s="1029">
        <v>35.980005911912507</v>
      </c>
      <c r="UQ15" s="1028">
        <v>42736</v>
      </c>
      <c r="UR15" s="1029">
        <v>35.995751675017978</v>
      </c>
      <c r="UT15" s="1028">
        <v>42736</v>
      </c>
      <c r="UU15" s="1029">
        <v>35.710180242685723</v>
      </c>
      <c r="UW15" s="1028">
        <v>42736</v>
      </c>
      <c r="UX15" s="1029">
        <v>35.143810380492496</v>
      </c>
      <c r="UZ15" s="1028">
        <v>42736</v>
      </c>
      <c r="VA15" s="1029">
        <v>35.564989039300315</v>
      </c>
      <c r="VC15" s="1028">
        <v>42736</v>
      </c>
      <c r="VD15" s="1029">
        <v>35.531869161871349</v>
      </c>
      <c r="VF15" s="1028">
        <v>42767</v>
      </c>
      <c r="VG15" s="1029">
        <v>34.60162356258536</v>
      </c>
      <c r="VI15" s="1028">
        <v>42767</v>
      </c>
      <c r="VJ15" s="1029">
        <v>35.411967811155193</v>
      </c>
      <c r="VL15" s="1028">
        <v>42767</v>
      </c>
      <c r="VM15" s="1029">
        <v>35.235986503889961</v>
      </c>
      <c r="VO15" s="1028">
        <v>42767</v>
      </c>
      <c r="VP15" s="1029">
        <v>41.075548734631049</v>
      </c>
      <c r="VR15" s="1028">
        <v>42795</v>
      </c>
      <c r="VS15" s="1029">
        <v>36.086046328505319</v>
      </c>
      <c r="VU15" s="1028">
        <v>42795</v>
      </c>
      <c r="VV15" s="1029">
        <v>37.432936122425339</v>
      </c>
      <c r="VX15" s="1028">
        <v>42795</v>
      </c>
      <c r="VY15" s="1029">
        <v>38.264434994600315</v>
      </c>
      <c r="WA15" s="1028">
        <v>42795</v>
      </c>
      <c r="WB15" s="1029">
        <v>36.889092038210741</v>
      </c>
      <c r="WD15" s="1028">
        <v>42795</v>
      </c>
      <c r="WE15" s="1029">
        <v>38.759493267750663</v>
      </c>
      <c r="WG15" s="1028">
        <v>42826</v>
      </c>
      <c r="WH15" s="1029">
        <v>39.1</v>
      </c>
      <c r="WJ15" s="1028">
        <v>42826</v>
      </c>
      <c r="WK15" s="1029">
        <v>38.19</v>
      </c>
      <c r="WM15" s="1028">
        <v>42826</v>
      </c>
      <c r="WN15" s="1029">
        <v>40.984923883176279</v>
      </c>
      <c r="WP15" s="1028">
        <v>42826</v>
      </c>
      <c r="WQ15" s="1029">
        <v>41.094378413643696</v>
      </c>
      <c r="WS15" s="1028">
        <v>42856</v>
      </c>
      <c r="WT15" s="1029">
        <v>41.995315123698646</v>
      </c>
      <c r="WV15" s="1028">
        <v>42856</v>
      </c>
      <c r="WW15" s="1029">
        <v>41.53</v>
      </c>
      <c r="WY15" s="1028">
        <v>42856</v>
      </c>
      <c r="WZ15" s="1029">
        <v>41.108281788822588</v>
      </c>
      <c r="XB15" s="1028">
        <v>42856</v>
      </c>
      <c r="XC15" s="1029">
        <v>41.044223167990815</v>
      </c>
      <c r="XE15" s="1028">
        <v>42887</v>
      </c>
      <c r="XF15" s="1029">
        <v>38.452189525620447</v>
      </c>
      <c r="XH15" s="1028">
        <v>42887</v>
      </c>
      <c r="XI15" s="1029">
        <v>38.138326234135647</v>
      </c>
      <c r="XK15" s="1028">
        <v>42887</v>
      </c>
      <c r="XL15" s="1029">
        <v>38.69</v>
      </c>
      <c r="XN15" s="1028">
        <v>42887</v>
      </c>
      <c r="XO15" s="1029">
        <v>37.794319750628517</v>
      </c>
      <c r="XQ15" s="1028">
        <v>42887</v>
      </c>
      <c r="XR15" s="1029">
        <v>37.551315293640215</v>
      </c>
      <c r="XT15" s="1028">
        <v>42917</v>
      </c>
      <c r="XU15" s="1029">
        <v>36</v>
      </c>
      <c r="XW15" s="1028">
        <v>42917</v>
      </c>
      <c r="XX15" s="1029">
        <v>35.619999999999997</v>
      </c>
      <c r="XZ15" s="1028">
        <v>42917</v>
      </c>
      <c r="YA15" s="1029">
        <v>37.146603072213409</v>
      </c>
      <c r="YC15" s="1028">
        <v>42917</v>
      </c>
      <c r="YD15" s="1029">
        <v>39.151113561697336</v>
      </c>
      <c r="YF15" s="1028">
        <v>42948</v>
      </c>
      <c r="YG15" s="1029">
        <v>40.174115003373288</v>
      </c>
      <c r="YI15" s="1028">
        <v>42948</v>
      </c>
      <c r="YJ15" s="1029">
        <v>43.07</v>
      </c>
      <c r="YL15" s="1028">
        <v>42948</v>
      </c>
      <c r="YM15" s="1029">
        <v>41.588196945967113</v>
      </c>
      <c r="YO15" s="1028">
        <v>42948</v>
      </c>
      <c r="YP15" s="1029">
        <v>43.84541469723915</v>
      </c>
      <c r="YR15" s="1028">
        <v>42948</v>
      </c>
      <c r="YS15" s="1029">
        <v>42.03</v>
      </c>
      <c r="YU15" s="1028">
        <v>42979</v>
      </c>
      <c r="YV15" s="1029">
        <v>46.303148910748988</v>
      </c>
      <c r="YX15" s="1028">
        <v>42979</v>
      </c>
      <c r="YY15" s="1029">
        <v>43.251327600750351</v>
      </c>
      <c r="ZA15" s="1028">
        <v>42979</v>
      </c>
      <c r="ZB15" s="1029">
        <v>41.485385712607609</v>
      </c>
      <c r="ZD15" s="1028">
        <v>42979</v>
      </c>
      <c r="ZE15" s="1029">
        <v>41.8964464842593</v>
      </c>
      <c r="ZG15" s="1028">
        <v>42979</v>
      </c>
      <c r="ZH15" s="1029">
        <v>42.045800677750236</v>
      </c>
      <c r="ZJ15" s="1028">
        <v>43009</v>
      </c>
      <c r="ZK15" s="1029">
        <v>42.50654397478776</v>
      </c>
      <c r="ZM15" s="1028">
        <v>43009</v>
      </c>
      <c r="ZN15" s="1029">
        <v>43.342111271030824</v>
      </c>
      <c r="ZP15" s="1028">
        <v>43009</v>
      </c>
      <c r="ZQ15" s="1029">
        <v>42.50654397478776</v>
      </c>
      <c r="ZS15" s="1028">
        <v>43040</v>
      </c>
      <c r="ZT15" s="1029">
        <v>51.004233643338381</v>
      </c>
      <c r="ZV15" s="1028">
        <v>43040</v>
      </c>
      <c r="ZW15" s="1029">
        <v>51.755500066968978</v>
      </c>
      <c r="ZY15" s="1028">
        <v>43040</v>
      </c>
      <c r="ZZ15" s="1029">
        <v>51.514276521245392</v>
      </c>
      <c r="AAB15" s="1028">
        <v>43040</v>
      </c>
      <c r="AAC15" s="1029">
        <v>51.727749145654386</v>
      </c>
      <c r="AAE15" s="1028">
        <v>43040</v>
      </c>
      <c r="AAF15" s="1029">
        <v>50.85</v>
      </c>
      <c r="AAH15" s="1028">
        <v>43040</v>
      </c>
      <c r="AAI15" s="1029">
        <v>52.413500291643921</v>
      </c>
      <c r="AAK15" s="1028">
        <v>43070</v>
      </c>
      <c r="AAL15" s="1029">
        <v>51.804860180174217</v>
      </c>
      <c r="AAN15" s="1028">
        <v>43040</v>
      </c>
      <c r="AAO15" s="1029">
        <v>52.306821726638397</v>
      </c>
      <c r="AAQ15" s="1028">
        <v>43070</v>
      </c>
      <c r="AAR15" s="1029">
        <v>51.385330078824779</v>
      </c>
      <c r="AAT15" s="1028">
        <v>43101</v>
      </c>
      <c r="AAU15" s="1029">
        <v>51.66</v>
      </c>
      <c r="AAW15" s="1028">
        <v>43101</v>
      </c>
      <c r="AAX15" s="1029">
        <v>49.897742663656871</v>
      </c>
      <c r="AAZ15" s="1028">
        <v>43101</v>
      </c>
      <c r="ABA15" s="1029">
        <v>49.25</v>
      </c>
      <c r="ABC15" s="1028">
        <v>43101</v>
      </c>
      <c r="ABD15" s="1029">
        <v>47.983686774523356</v>
      </c>
      <c r="ABF15" s="1028">
        <v>43132</v>
      </c>
      <c r="ABG15" s="1029">
        <v>50.352479662123599</v>
      </c>
      <c r="ABI15" s="1028">
        <v>43132</v>
      </c>
      <c r="ABJ15" s="1029">
        <v>49.21222043560882</v>
      </c>
      <c r="ABL15" s="1028">
        <v>43132</v>
      </c>
      <c r="ABM15" s="1029">
        <v>50.3</v>
      </c>
      <c r="ABO15" s="1028">
        <v>43132</v>
      </c>
      <c r="ABP15" s="1029">
        <v>49.37</v>
      </c>
      <c r="ABR15" s="1066">
        <v>43160</v>
      </c>
      <c r="ABS15" s="1067">
        <v>47.81</v>
      </c>
      <c r="ABU15" s="1066">
        <v>43160</v>
      </c>
      <c r="ABV15" s="1067">
        <v>46.753206251564691</v>
      </c>
      <c r="ABX15" s="1066">
        <v>43160</v>
      </c>
      <c r="ABY15" s="1067">
        <v>47.246950764971068</v>
      </c>
      <c r="ACA15" s="1066">
        <v>43160</v>
      </c>
      <c r="ACB15" s="1067">
        <v>47.74738997</v>
      </c>
      <c r="ACD15" s="1066">
        <v>43191</v>
      </c>
      <c r="ACE15" s="1067">
        <v>43.958074152889168</v>
      </c>
      <c r="ACG15" s="1066">
        <v>43191</v>
      </c>
      <c r="ACH15" s="1067">
        <v>43.486782435457698</v>
      </c>
      <c r="ACJ15" s="1066">
        <v>43191</v>
      </c>
      <c r="ACK15" s="1067">
        <v>42.438893296560749</v>
      </c>
      <c r="ACM15" s="1066">
        <v>43191</v>
      </c>
      <c r="ACN15" s="1067">
        <v>42.729303780000002</v>
      </c>
      <c r="ACP15" s="1066">
        <v>43221</v>
      </c>
      <c r="ACQ15" s="1067">
        <v>40.057081995040683</v>
      </c>
      <c r="ACS15" s="1066">
        <v>43221</v>
      </c>
      <c r="ACT15" s="1067">
        <v>39.760475129116507</v>
      </c>
      <c r="ACV15" s="1096">
        <v>43221</v>
      </c>
      <c r="ACW15" s="1097">
        <v>39.85752067</v>
      </c>
      <c r="ACY15" s="1096">
        <v>43221</v>
      </c>
      <c r="ACZ15" s="1097">
        <v>39.277328370871544</v>
      </c>
      <c r="ADB15" s="1098">
        <v>43252</v>
      </c>
      <c r="ADC15" s="1099">
        <v>38.563376650000002</v>
      </c>
      <c r="ADE15" s="1098">
        <v>43252</v>
      </c>
      <c r="ADF15" s="1099">
        <v>40.044020562222983</v>
      </c>
      <c r="ADH15" s="1098">
        <v>43252</v>
      </c>
      <c r="ADI15" s="1099">
        <v>40.067068287832569</v>
      </c>
      <c r="ADK15" s="1098">
        <v>43252</v>
      </c>
      <c r="ADL15" s="1099">
        <v>40.290949720222535</v>
      </c>
      <c r="ADN15" s="1098">
        <v>43252</v>
      </c>
      <c r="ADO15" s="1099">
        <v>40.636693958990868</v>
      </c>
      <c r="ADQ15" s="1098">
        <v>43282</v>
      </c>
      <c r="ADR15" s="1099">
        <v>41.121421804358953</v>
      </c>
      <c r="ADT15" s="1098">
        <v>43282</v>
      </c>
      <c r="ADU15" s="1099">
        <v>42.900266268634063</v>
      </c>
      <c r="ADW15" s="1098">
        <v>43282</v>
      </c>
      <c r="ADX15" s="1099">
        <v>40.773969167256652</v>
      </c>
      <c r="ADZ15" s="1098">
        <v>43282</v>
      </c>
      <c r="AEA15" s="1099">
        <v>41.617656765676557</v>
      </c>
      <c r="AEC15" s="1098">
        <v>43313</v>
      </c>
      <c r="AED15" s="1099">
        <v>41.121847517553903</v>
      </c>
      <c r="AEF15" s="1098">
        <v>43313</v>
      </c>
      <c r="AEG15" s="1099">
        <v>41.82</v>
      </c>
      <c r="AEI15" s="1098">
        <v>43313</v>
      </c>
      <c r="AEJ15" s="1099">
        <v>42.865532949937517</v>
      </c>
      <c r="AEL15" s="1098">
        <v>43313</v>
      </c>
      <c r="AEM15" s="1099">
        <v>41.639091539122283</v>
      </c>
      <c r="AEO15" s="1098">
        <v>43313</v>
      </c>
      <c r="AEP15" s="1099">
        <v>42.382433540396633</v>
      </c>
      <c r="AER15" s="1098">
        <v>43344</v>
      </c>
      <c r="AES15" s="1099">
        <v>44.43</v>
      </c>
      <c r="AEU15" s="1098">
        <v>43344</v>
      </c>
      <c r="AEV15" s="1099">
        <v>45.589007299822363</v>
      </c>
      <c r="AEX15" s="1098">
        <v>43344</v>
      </c>
      <c r="AEY15" s="1099">
        <v>45.631334241279852</v>
      </c>
      <c r="AFA15" s="1098">
        <v>43344</v>
      </c>
      <c r="AFB15" s="1099">
        <v>45.349413356158237</v>
      </c>
      <c r="AFD15" s="1098">
        <v>43374</v>
      </c>
      <c r="AFE15" s="1099">
        <v>48.031784881081833</v>
      </c>
      <c r="AFG15" s="1098">
        <v>43374</v>
      </c>
      <c r="AFH15" s="1099">
        <v>50.353388340000002</v>
      </c>
      <c r="AFJ15" s="1098">
        <v>43405</v>
      </c>
      <c r="AFK15" s="1099">
        <v>52.650338054378167</v>
      </c>
      <c r="AFM15" s="1098">
        <v>43405</v>
      </c>
      <c r="AFN15" s="1099">
        <v>52.741180438448559</v>
      </c>
      <c r="AFP15" s="1098">
        <v>43405</v>
      </c>
      <c r="AFQ15" s="1099">
        <v>53.439721946375371</v>
      </c>
      <c r="AFS15" s="1098">
        <v>43405</v>
      </c>
      <c r="AFT15" s="1099">
        <v>52.08735479612789</v>
      </c>
      <c r="AFV15" s="1098">
        <v>43405</v>
      </c>
      <c r="AFW15" s="1099">
        <v>49.834050629147924</v>
      </c>
      <c r="AFY15" s="1098">
        <v>43435</v>
      </c>
      <c r="AFZ15" s="1099">
        <v>51.642641789378146</v>
      </c>
      <c r="AGB15" s="1098">
        <v>43435</v>
      </c>
      <c r="AGC15" s="1099">
        <v>52.11831457323067</v>
      </c>
      <c r="AGE15" s="1098">
        <v>43435</v>
      </c>
      <c r="AGF15" s="1099">
        <v>52.991931854362171</v>
      </c>
      <c r="AGH15" s="1098">
        <v>43435</v>
      </c>
      <c r="AGI15" s="1099">
        <v>52.589730731684</v>
      </c>
      <c r="AGK15" s="1108">
        <v>43466</v>
      </c>
      <c r="AGL15" s="1109">
        <v>54.737836318367997</v>
      </c>
      <c r="AGN15" s="1108">
        <v>43466</v>
      </c>
      <c r="AGO15" s="1109">
        <v>56.501062463563173</v>
      </c>
      <c r="AGQ15" s="1108">
        <v>43466</v>
      </c>
      <c r="AGR15" s="1109">
        <v>56.354014518663838</v>
      </c>
      <c r="AGT15" s="1108">
        <v>43497</v>
      </c>
      <c r="AGU15" s="1109">
        <v>57.226002069321801</v>
      </c>
      <c r="AGW15" s="1108">
        <v>43497</v>
      </c>
      <c r="AGX15" s="1109">
        <v>58.384077812574851</v>
      </c>
      <c r="AGZ15" s="1108">
        <v>43497</v>
      </c>
      <c r="AHA15" s="1109">
        <v>59.669391398510875</v>
      </c>
      <c r="AHC15" s="1108">
        <v>43497</v>
      </c>
      <c r="AHD15" s="1109">
        <v>61.446366501309782</v>
      </c>
      <c r="AHF15" s="1108">
        <v>43525</v>
      </c>
      <c r="AHG15" s="1109">
        <v>60.212827963605747</v>
      </c>
      <c r="AHI15" s="1108">
        <v>43525</v>
      </c>
      <c r="AHJ15" s="1109">
        <v>60.442799706939454</v>
      </c>
      <c r="AHL15" s="1108">
        <v>43525</v>
      </c>
      <c r="AHM15" s="1109">
        <v>63.3280540806578</v>
      </c>
      <c r="AHO15" s="1108">
        <v>43525</v>
      </c>
      <c r="AHP15" s="1109">
        <v>65.844028368441755</v>
      </c>
      <c r="AHR15" s="1108">
        <v>43525</v>
      </c>
      <c r="AHS15" s="1109">
        <v>64.627164481930592</v>
      </c>
      <c r="AHU15" s="1114">
        <v>43556</v>
      </c>
      <c r="AHV15" s="1099">
        <v>55.723932582473857</v>
      </c>
      <c r="AHX15" s="1108">
        <v>43556</v>
      </c>
      <c r="AHY15" s="1109">
        <v>56.064018639831083</v>
      </c>
      <c r="AIA15" s="1108">
        <v>43556</v>
      </c>
      <c r="AIB15" s="1109">
        <v>55.561482111690438</v>
      </c>
      <c r="AID15" s="1108">
        <v>43556</v>
      </c>
      <c r="AIE15" s="1099">
        <v>55.938451452278983</v>
      </c>
      <c r="AIG15" s="1108">
        <v>43586</v>
      </c>
      <c r="AIH15" s="1099">
        <v>53.320146432451686</v>
      </c>
      <c r="AIJ15" s="1108">
        <v>43586</v>
      </c>
      <c r="AIK15" s="1099">
        <v>54.947664959307943</v>
      </c>
      <c r="AIM15" s="1108">
        <v>43586</v>
      </c>
      <c r="AIN15" s="1099">
        <v>52.751108845427261</v>
      </c>
      <c r="AIP15" s="1108">
        <v>43586</v>
      </c>
      <c r="AIQ15" s="1099">
        <v>53.51734868298432</v>
      </c>
      <c r="AIS15" s="1108">
        <v>43586</v>
      </c>
      <c r="AIT15" s="1109">
        <v>53.670596955616602</v>
      </c>
      <c r="AIV15" s="1108">
        <v>43617</v>
      </c>
      <c r="AIW15" s="1117">
        <v>51.45589547078319</v>
      </c>
      <c r="AIY15" s="1108">
        <v>43617</v>
      </c>
      <c r="AIZ15" s="1117">
        <v>53.381927134359145</v>
      </c>
      <c r="AJB15" s="1108">
        <v>43617</v>
      </c>
      <c r="AJC15" s="1117">
        <v>54.084423905447295</v>
      </c>
      <c r="AJE15" s="1108">
        <v>43617</v>
      </c>
      <c r="AJF15" s="1117">
        <v>56.394469699214355</v>
      </c>
      <c r="AJH15" s="1108">
        <v>43647</v>
      </c>
      <c r="AJI15" s="1117">
        <v>58.702764513668242</v>
      </c>
      <c r="AJK15" s="1108">
        <v>43647</v>
      </c>
      <c r="AJL15" s="1117">
        <v>62.093170746209623</v>
      </c>
      <c r="AJN15" s="1108">
        <v>43647</v>
      </c>
      <c r="AJO15" s="1117">
        <v>58.702764513668242</v>
      </c>
      <c r="AJQ15" s="1108">
        <v>43647</v>
      </c>
      <c r="AJR15" s="1117">
        <v>64.180128414878396</v>
      </c>
      <c r="AJT15" s="1108">
        <v>43678</v>
      </c>
      <c r="AJU15" s="1117">
        <v>64.975115572121553</v>
      </c>
    </row>
    <row r="16" spans="1:957" customFormat="1" x14ac:dyDescent="0.25">
      <c r="A16" s="26"/>
      <c r="B16" s="969">
        <f t="shared" ca="1" si="0"/>
        <v>43709</v>
      </c>
      <c r="C16" s="152">
        <f t="shared" ca="1" si="1"/>
        <v>66.495852680461525</v>
      </c>
      <c r="D16" s="26"/>
      <c r="E16" s="144">
        <v>41365</v>
      </c>
      <c r="F16" s="150">
        <v>66.09</v>
      </c>
      <c r="G16" s="88"/>
      <c r="H16" s="144">
        <v>41334</v>
      </c>
      <c r="I16" s="148">
        <v>73.052548027148276</v>
      </c>
      <c r="J16" s="26"/>
      <c r="K16" s="144">
        <v>41365</v>
      </c>
      <c r="L16" s="148">
        <v>64.1784108753574</v>
      </c>
      <c r="M16" s="26"/>
      <c r="N16" s="144">
        <v>41365</v>
      </c>
      <c r="O16" s="150">
        <v>63.274640944296081</v>
      </c>
      <c r="P16" s="88"/>
      <c r="Q16" s="144">
        <v>41395</v>
      </c>
      <c r="R16" s="145">
        <v>60.674213836477989</v>
      </c>
      <c r="S16" s="26"/>
      <c r="T16" s="144">
        <v>41395</v>
      </c>
      <c r="U16" s="148">
        <v>59.104212610661442</v>
      </c>
      <c r="V16" s="26"/>
      <c r="W16" s="144">
        <v>41395</v>
      </c>
      <c r="X16" s="150">
        <v>58.846382490368072</v>
      </c>
      <c r="Y16" s="88"/>
      <c r="Z16" s="144">
        <v>41426</v>
      </c>
      <c r="AA16" s="145">
        <v>56.828667103860965</v>
      </c>
      <c r="AB16" s="26"/>
      <c r="AC16" s="144">
        <v>41426</v>
      </c>
      <c r="AD16" s="148">
        <v>55.55</v>
      </c>
      <c r="AE16" s="26"/>
      <c r="AF16" s="144">
        <v>41426</v>
      </c>
      <c r="AG16" s="150">
        <v>55.999665537217183</v>
      </c>
      <c r="AH16" s="88"/>
      <c r="AI16" s="144">
        <v>41456</v>
      </c>
      <c r="AJ16" s="145">
        <v>58.355173256692233</v>
      </c>
      <c r="AK16" s="26"/>
      <c r="AL16" s="144">
        <v>41456</v>
      </c>
      <c r="AM16" s="148">
        <v>57.778249999999993</v>
      </c>
      <c r="AN16" s="26"/>
      <c r="AO16" s="144">
        <v>41456</v>
      </c>
      <c r="AP16" s="150">
        <v>57.020915662175433</v>
      </c>
      <c r="AQ16" s="88"/>
      <c r="AR16" s="144">
        <v>41456</v>
      </c>
      <c r="AS16" s="145">
        <v>57.020915662175433</v>
      </c>
      <c r="AT16" s="26"/>
      <c r="AU16" s="144">
        <v>41487</v>
      </c>
      <c r="AV16" s="148">
        <v>63.051977321048916</v>
      </c>
      <c r="AW16" s="26"/>
      <c r="AX16" s="144">
        <v>41518</v>
      </c>
      <c r="AY16" s="150">
        <v>62.252628700882745</v>
      </c>
      <c r="AZ16" s="88"/>
      <c r="BA16" s="144">
        <v>41518</v>
      </c>
      <c r="BB16" s="145">
        <v>62.63436612021858</v>
      </c>
      <c r="BC16" s="26"/>
      <c r="BD16" s="144">
        <v>41518</v>
      </c>
      <c r="BE16" s="148">
        <v>63.084366120218576</v>
      </c>
      <c r="BF16" s="26"/>
      <c r="BG16" s="144">
        <v>41548</v>
      </c>
      <c r="BH16" s="150">
        <v>66.380792719780217</v>
      </c>
      <c r="BI16" s="88"/>
      <c r="BJ16" s="144">
        <v>41518</v>
      </c>
      <c r="BK16" s="145">
        <v>64.907116939890713</v>
      </c>
      <c r="BL16" s="26"/>
      <c r="BM16" s="144">
        <v>41518</v>
      </c>
      <c r="BN16" s="148">
        <v>64.5</v>
      </c>
      <c r="BO16" s="26"/>
      <c r="BP16" s="144">
        <v>41548</v>
      </c>
      <c r="BQ16" s="150">
        <v>66.426854259999999</v>
      </c>
      <c r="BR16" s="88"/>
      <c r="BS16" s="144">
        <v>41548</v>
      </c>
      <c r="BT16" s="145">
        <v>67.19465494505495</v>
      </c>
      <c r="BU16" s="26"/>
      <c r="BV16" s="144">
        <v>41579</v>
      </c>
      <c r="BW16" s="148">
        <v>70.222677750000003</v>
      </c>
      <c r="BX16" s="26"/>
      <c r="BY16" s="144">
        <v>41579</v>
      </c>
      <c r="BZ16" s="150">
        <v>70.673227199999999</v>
      </c>
      <c r="CA16" s="88"/>
      <c r="CB16" s="144">
        <v>41579</v>
      </c>
      <c r="CC16" s="145">
        <v>69.624326098901108</v>
      </c>
      <c r="CD16" s="26"/>
      <c r="CE16" s="144">
        <v>41579</v>
      </c>
      <c r="CF16" s="148">
        <v>70.349979120879127</v>
      </c>
      <c r="CG16" s="26"/>
      <c r="CH16" s="144">
        <v>41609</v>
      </c>
      <c r="CI16" s="150">
        <v>73.398351649999995</v>
      </c>
      <c r="CJ16" s="88"/>
      <c r="CK16" s="144">
        <v>41609</v>
      </c>
      <c r="CL16" s="145">
        <v>73.550824175824147</v>
      </c>
      <c r="CM16" s="26"/>
      <c r="CN16" s="144">
        <v>41609</v>
      </c>
      <c r="CO16" s="148">
        <v>72.850824175824158</v>
      </c>
      <c r="CP16" s="26"/>
      <c r="CQ16" s="144">
        <v>41609</v>
      </c>
      <c r="CR16" s="150">
        <v>73.400274730000007</v>
      </c>
      <c r="CS16" s="88"/>
      <c r="CT16" s="144">
        <v>41609</v>
      </c>
      <c r="CU16" s="145">
        <v>73.673351648351627</v>
      </c>
      <c r="CV16" s="26"/>
      <c r="CW16" s="144">
        <v>41640</v>
      </c>
      <c r="CX16" s="148">
        <v>74.70434066</v>
      </c>
      <c r="CY16" s="292"/>
      <c r="CZ16" s="144">
        <v>41640</v>
      </c>
      <c r="DA16" s="148">
        <v>74.780714285714325</v>
      </c>
      <c r="DB16" s="295"/>
      <c r="DC16" s="144">
        <v>41640</v>
      </c>
      <c r="DD16" s="148">
        <v>74.699065934065956</v>
      </c>
      <c r="DE16" s="303"/>
      <c r="DF16" s="144">
        <v>41640</v>
      </c>
      <c r="DG16" s="148">
        <v>76.430714289999997</v>
      </c>
      <c r="DH16" s="303"/>
      <c r="DI16" s="144">
        <v>41699</v>
      </c>
      <c r="DJ16" s="148">
        <v>75.040000000000006</v>
      </c>
      <c r="DK16" s="295"/>
      <c r="DL16" s="144">
        <v>41671</v>
      </c>
      <c r="DM16" s="148">
        <v>77.128351648351696</v>
      </c>
      <c r="DN16" s="303"/>
      <c r="DO16" s="144">
        <v>41671</v>
      </c>
      <c r="DP16" s="148">
        <v>76.087802199999999</v>
      </c>
      <c r="DQ16" s="303"/>
      <c r="DR16" s="144">
        <v>41699</v>
      </c>
      <c r="DS16" s="148">
        <v>75.896703296703294</v>
      </c>
      <c r="DT16" s="295"/>
      <c r="DU16" s="144">
        <v>41699</v>
      </c>
      <c r="DV16" s="148">
        <v>75.161978020000006</v>
      </c>
      <c r="DW16" s="303"/>
      <c r="DX16" s="144">
        <v>41699</v>
      </c>
      <c r="DY16" s="148">
        <v>75.103021979999994</v>
      </c>
      <c r="DZ16" s="303"/>
      <c r="EA16" s="144">
        <v>41730</v>
      </c>
      <c r="EB16" s="148">
        <v>68.793825136612014</v>
      </c>
      <c r="EC16" s="295"/>
      <c r="ED16" s="144">
        <v>41730</v>
      </c>
      <c r="EE16" s="148">
        <v>68.849999999999994</v>
      </c>
      <c r="EF16" s="303"/>
      <c r="EG16" s="144">
        <v>41730</v>
      </c>
      <c r="EH16" s="148">
        <v>68.95</v>
      </c>
      <c r="EI16" s="303"/>
      <c r="EJ16" s="144">
        <v>41760</v>
      </c>
      <c r="EK16" s="148">
        <v>65.22</v>
      </c>
      <c r="EL16" s="295"/>
      <c r="EM16" s="144">
        <v>41730</v>
      </c>
      <c r="EN16" s="148">
        <v>68.599999999999994</v>
      </c>
      <c r="EO16" s="303"/>
      <c r="EP16" s="144">
        <v>41760</v>
      </c>
      <c r="EQ16" s="148">
        <v>65.269781420765</v>
      </c>
      <c r="ER16" s="303"/>
      <c r="ES16" s="144">
        <v>41760</v>
      </c>
      <c r="ET16" s="148">
        <v>65</v>
      </c>
      <c r="EV16" s="144">
        <v>41791</v>
      </c>
      <c r="EW16" s="148">
        <v>63.719781420765045</v>
      </c>
      <c r="EY16" s="144">
        <v>41791</v>
      </c>
      <c r="EZ16" s="148">
        <v>63.395191259999997</v>
      </c>
      <c r="FB16" s="144">
        <v>41791</v>
      </c>
      <c r="FC16" s="148">
        <v>64.746010928961738</v>
      </c>
      <c r="FE16" s="144">
        <v>41791</v>
      </c>
      <c r="FF16" s="148">
        <v>63.545464480874294</v>
      </c>
      <c r="FH16" s="144">
        <v>41821</v>
      </c>
      <c r="FI16" s="148">
        <v>65.24546448087429</v>
      </c>
      <c r="FK16" s="144">
        <v>41821</v>
      </c>
      <c r="FL16" s="148">
        <v>65.569999999999993</v>
      </c>
      <c r="FN16" s="144">
        <v>41821</v>
      </c>
      <c r="FO16" s="148">
        <v>65.42</v>
      </c>
      <c r="FQ16" s="144">
        <v>41821</v>
      </c>
      <c r="FR16" s="148">
        <v>65.470601090000002</v>
      </c>
      <c r="FT16" s="144">
        <v>41791</v>
      </c>
      <c r="FU16" s="148">
        <v>64.853110000000001</v>
      </c>
      <c r="FW16" s="144">
        <v>41821</v>
      </c>
      <c r="FX16" s="148">
        <v>65.928110000000004</v>
      </c>
      <c r="FZ16" s="144">
        <v>41821</v>
      </c>
      <c r="GA16" s="148">
        <v>64.953249999999997</v>
      </c>
      <c r="GC16" s="144">
        <v>41852</v>
      </c>
      <c r="GD16" s="148">
        <v>65.248907103825132</v>
      </c>
      <c r="GF16" s="144">
        <v>41821</v>
      </c>
      <c r="GG16" s="148">
        <v>64.75</v>
      </c>
      <c r="GI16" s="144">
        <v>41852</v>
      </c>
      <c r="GJ16" s="148">
        <v>66.023619999999994</v>
      </c>
      <c r="GL16" s="144">
        <v>41852</v>
      </c>
      <c r="GM16" s="148">
        <v>66.05</v>
      </c>
      <c r="GO16" s="144">
        <v>41852</v>
      </c>
      <c r="GP16" s="148">
        <v>64.974339999999998</v>
      </c>
      <c r="GR16" s="144">
        <v>41852</v>
      </c>
      <c r="GS16" s="148">
        <v>64.698480000000004</v>
      </c>
      <c r="GU16" s="144">
        <v>41883</v>
      </c>
      <c r="GV16" s="148">
        <v>64.900000000000006</v>
      </c>
      <c r="GX16" s="144">
        <v>41883</v>
      </c>
      <c r="GY16" s="148">
        <v>65.05</v>
      </c>
      <c r="HA16" s="144">
        <v>41883</v>
      </c>
      <c r="HB16" s="148">
        <v>65.27</v>
      </c>
      <c r="HD16" s="144">
        <v>41883</v>
      </c>
      <c r="HE16" s="148">
        <v>65.11</v>
      </c>
      <c r="HG16" s="144">
        <v>41883</v>
      </c>
      <c r="HH16" s="148">
        <v>65.33</v>
      </c>
      <c r="HJ16" s="144">
        <v>41913</v>
      </c>
      <c r="HK16" s="148">
        <v>67.77</v>
      </c>
      <c r="HM16" s="144">
        <v>41913</v>
      </c>
      <c r="HN16" s="148">
        <v>68.09</v>
      </c>
      <c r="HP16" s="144">
        <v>41913</v>
      </c>
      <c r="HQ16" s="148">
        <v>68.599999999999994</v>
      </c>
      <c r="HS16" s="144">
        <v>41913</v>
      </c>
      <c r="HT16" s="148">
        <v>68.59</v>
      </c>
      <c r="HV16" s="144">
        <v>41913</v>
      </c>
      <c r="HW16" s="148">
        <v>71.72</v>
      </c>
      <c r="HY16" s="144">
        <v>41913</v>
      </c>
      <c r="HZ16" s="148">
        <v>72.03</v>
      </c>
      <c r="IB16" s="144">
        <v>41974</v>
      </c>
      <c r="IC16" s="148">
        <v>72.250968689999993</v>
      </c>
      <c r="IE16" s="144">
        <v>41974</v>
      </c>
      <c r="IF16" s="148">
        <v>72.55</v>
      </c>
      <c r="IH16" s="144">
        <v>41974</v>
      </c>
      <c r="II16" s="148">
        <v>71.599999999999994</v>
      </c>
      <c r="IK16" s="144">
        <v>41974</v>
      </c>
      <c r="IL16" s="148">
        <v>70.75</v>
      </c>
      <c r="IN16" s="144">
        <v>42005</v>
      </c>
      <c r="IO16" s="148">
        <v>71.239999999999995</v>
      </c>
      <c r="IQ16" s="144">
        <v>42005</v>
      </c>
      <c r="IR16" s="148">
        <v>72.19</v>
      </c>
      <c r="IT16" s="144">
        <v>42005</v>
      </c>
      <c r="IU16" s="148">
        <v>70.481134049999994</v>
      </c>
      <c r="IW16" s="144">
        <v>42005</v>
      </c>
      <c r="IX16" s="148">
        <v>69.569999999999993</v>
      </c>
      <c r="IZ16" s="144">
        <v>42036</v>
      </c>
      <c r="JA16" s="148">
        <v>74.22</v>
      </c>
      <c r="JC16" s="144">
        <v>42036</v>
      </c>
      <c r="JD16" s="148">
        <v>70.98</v>
      </c>
      <c r="JF16" s="144">
        <v>42036</v>
      </c>
      <c r="JG16" s="148">
        <v>70.72</v>
      </c>
      <c r="JI16" s="144">
        <v>42036</v>
      </c>
      <c r="JJ16" s="148">
        <v>68.569999999999993</v>
      </c>
      <c r="JL16" s="144">
        <v>42064</v>
      </c>
      <c r="JM16" s="148">
        <v>64.92</v>
      </c>
      <c r="JO16" s="144">
        <v>42064</v>
      </c>
      <c r="JP16" s="148">
        <v>67.180000000000007</v>
      </c>
      <c r="JR16" s="144">
        <v>42064</v>
      </c>
      <c r="JS16" s="148">
        <v>68.053987100000001</v>
      </c>
      <c r="JU16" s="969">
        <v>42064</v>
      </c>
      <c r="JV16" s="970">
        <v>69.053987100000001</v>
      </c>
      <c r="JX16" s="969">
        <v>42064</v>
      </c>
      <c r="JY16" s="970">
        <v>66.349999999999994</v>
      </c>
      <c r="KA16" s="969">
        <v>42095</v>
      </c>
      <c r="KB16" s="970">
        <v>61.406455182164706</v>
      </c>
      <c r="KD16" s="969">
        <v>42095</v>
      </c>
      <c r="KE16" s="970">
        <v>72.19</v>
      </c>
      <c r="KG16" s="969">
        <v>42095</v>
      </c>
      <c r="KH16" s="970">
        <v>60.88</v>
      </c>
      <c r="KJ16" s="969">
        <v>42095</v>
      </c>
      <c r="KK16" s="970">
        <v>60.11</v>
      </c>
      <c r="KM16" s="969">
        <v>42125</v>
      </c>
      <c r="KN16" s="970">
        <v>56.38</v>
      </c>
      <c r="KP16" s="969">
        <v>42125</v>
      </c>
      <c r="KQ16" s="970">
        <v>55.784473197781885</v>
      </c>
      <c r="KS16" s="969">
        <v>42125</v>
      </c>
      <c r="KT16" s="970">
        <v>55.99</v>
      </c>
      <c r="KV16" s="969">
        <v>42125</v>
      </c>
      <c r="KW16" s="970">
        <v>55.98</v>
      </c>
      <c r="KY16" s="969">
        <v>42156</v>
      </c>
      <c r="KZ16" s="970">
        <v>54.19</v>
      </c>
      <c r="LB16" s="969">
        <v>42156</v>
      </c>
      <c r="LC16" s="970">
        <v>52.91</v>
      </c>
      <c r="LE16" s="969">
        <v>42156</v>
      </c>
      <c r="LF16" s="970">
        <v>53.59</v>
      </c>
      <c r="LH16" s="969">
        <v>42156</v>
      </c>
      <c r="LI16" s="970">
        <v>54.42</v>
      </c>
      <c r="LK16" s="969">
        <v>42156</v>
      </c>
      <c r="LL16" s="970">
        <v>54.4</v>
      </c>
      <c r="LN16" s="969">
        <v>42186</v>
      </c>
      <c r="LO16" s="970">
        <v>55.26</v>
      </c>
      <c r="LQ16" s="969">
        <v>42217</v>
      </c>
      <c r="LR16" s="970">
        <v>57.29</v>
      </c>
      <c r="LT16" s="969">
        <v>42217</v>
      </c>
      <c r="LU16" s="970">
        <v>57.11</v>
      </c>
      <c r="LW16" s="969">
        <v>42217</v>
      </c>
      <c r="LX16" s="970">
        <v>57.76</v>
      </c>
      <c r="LZ16" s="969">
        <v>42217</v>
      </c>
      <c r="MA16" s="970">
        <v>56.72</v>
      </c>
      <c r="MC16" s="969">
        <v>42248</v>
      </c>
      <c r="MD16" s="970">
        <v>56.71</v>
      </c>
      <c r="MF16" s="969">
        <v>42248</v>
      </c>
      <c r="MG16" s="970">
        <v>55.86</v>
      </c>
      <c r="MI16" s="969">
        <v>42248</v>
      </c>
      <c r="MJ16" s="970">
        <v>54.69</v>
      </c>
      <c r="ML16" s="969">
        <v>42248</v>
      </c>
      <c r="MM16" s="970">
        <v>54.21</v>
      </c>
      <c r="MO16" s="969">
        <v>42248</v>
      </c>
      <c r="MP16" s="970">
        <v>54.16</v>
      </c>
      <c r="MR16" s="969">
        <v>42278</v>
      </c>
      <c r="MS16" s="970">
        <v>55.12</v>
      </c>
      <c r="MU16" s="969">
        <v>42278</v>
      </c>
      <c r="MV16" s="970">
        <v>55.72</v>
      </c>
      <c r="MX16" s="969">
        <v>42278</v>
      </c>
      <c r="MY16" s="970">
        <v>55.62</v>
      </c>
      <c r="NA16" s="969">
        <v>42278</v>
      </c>
      <c r="NB16" s="970">
        <v>57.761417311239306</v>
      </c>
      <c r="ND16" s="969">
        <v>42309</v>
      </c>
      <c r="NE16" s="970">
        <v>59.512860000000003</v>
      </c>
      <c r="NG16" s="969">
        <v>42309</v>
      </c>
      <c r="NH16" s="970">
        <v>57.81</v>
      </c>
      <c r="NJ16" s="969">
        <v>42309</v>
      </c>
      <c r="NK16" s="970">
        <v>57.05</v>
      </c>
      <c r="NM16" s="969">
        <v>42309</v>
      </c>
      <c r="NN16" s="970">
        <v>55.37</v>
      </c>
      <c r="NP16" s="969">
        <v>42309</v>
      </c>
      <c r="NQ16" s="970">
        <v>53.71</v>
      </c>
      <c r="NS16" s="969">
        <v>42339</v>
      </c>
      <c r="NT16" s="970">
        <v>53.57</v>
      </c>
      <c r="NV16" s="969">
        <v>42339</v>
      </c>
      <c r="NW16" s="970">
        <v>53.14</v>
      </c>
      <c r="NY16" s="969">
        <v>42339</v>
      </c>
      <c r="NZ16" s="970">
        <v>50.57</v>
      </c>
      <c r="OB16" s="969">
        <v>42339</v>
      </c>
      <c r="OC16" s="970">
        <v>51.22</v>
      </c>
      <c r="OE16" s="969">
        <v>42370</v>
      </c>
      <c r="OF16" s="970">
        <v>53.19</v>
      </c>
      <c r="OH16" s="969">
        <v>42370</v>
      </c>
      <c r="OI16" s="970">
        <v>58.62</v>
      </c>
      <c r="OK16" s="969">
        <v>42370</v>
      </c>
      <c r="OL16" s="970">
        <v>59.71</v>
      </c>
      <c r="ON16" s="969">
        <v>42370</v>
      </c>
      <c r="OO16" s="970">
        <v>57.12</v>
      </c>
      <c r="OQ16" s="969">
        <v>42370</v>
      </c>
      <c r="OR16" s="970">
        <v>55.9</v>
      </c>
      <c r="OT16" s="969">
        <v>42401</v>
      </c>
      <c r="OU16" s="970">
        <v>55.9</v>
      </c>
      <c r="OW16" s="969">
        <v>42401</v>
      </c>
      <c r="OX16" s="970">
        <v>53.71</v>
      </c>
      <c r="OZ16" s="969">
        <v>42401</v>
      </c>
      <c r="PA16" s="970">
        <v>52.85</v>
      </c>
      <c r="PC16" s="969">
        <v>42401</v>
      </c>
      <c r="PD16" s="970">
        <v>55.7</v>
      </c>
      <c r="PF16" s="969">
        <v>42401</v>
      </c>
      <c r="PG16" s="970">
        <v>55.29</v>
      </c>
      <c r="PI16" s="969">
        <v>42430</v>
      </c>
      <c r="PJ16" s="970">
        <v>53.01</v>
      </c>
      <c r="PL16" s="969">
        <v>42430</v>
      </c>
      <c r="PM16" s="970">
        <v>53.6</v>
      </c>
      <c r="PO16" s="969">
        <v>42430</v>
      </c>
      <c r="PP16" s="970">
        <v>52.02</v>
      </c>
      <c r="PR16" s="969">
        <v>42430</v>
      </c>
      <c r="PS16" s="970">
        <v>50.84</v>
      </c>
      <c r="PU16" s="969">
        <v>42461</v>
      </c>
      <c r="PV16" s="970">
        <v>48.13</v>
      </c>
      <c r="PX16" s="969">
        <v>42461</v>
      </c>
      <c r="PY16" s="1025">
        <v>48.61</v>
      </c>
      <c r="QA16" s="1026">
        <v>42461</v>
      </c>
      <c r="QB16" s="1025">
        <v>47.41</v>
      </c>
      <c r="QD16" s="1028">
        <v>42461</v>
      </c>
      <c r="QE16" s="1027">
        <v>47.13</v>
      </c>
      <c r="QG16" s="1028">
        <v>42491</v>
      </c>
      <c r="QH16" s="1027">
        <v>45.15</v>
      </c>
      <c r="QJ16" s="1028">
        <v>42491</v>
      </c>
      <c r="QK16" s="1027">
        <v>46.04</v>
      </c>
      <c r="QM16" s="1028">
        <v>42491</v>
      </c>
      <c r="QN16" s="1027">
        <v>45.25</v>
      </c>
      <c r="QP16" s="1028">
        <v>42491</v>
      </c>
      <c r="QQ16" s="1027">
        <v>45.51</v>
      </c>
      <c r="QS16" s="1028">
        <v>42491</v>
      </c>
      <c r="QT16" s="1027">
        <v>44.66</v>
      </c>
      <c r="QV16" s="1028">
        <v>42522</v>
      </c>
      <c r="QW16" s="1027">
        <v>43.39</v>
      </c>
      <c r="QY16" s="1028">
        <v>42522</v>
      </c>
      <c r="QZ16" s="1027">
        <v>43.16</v>
      </c>
      <c r="RB16" s="1028">
        <v>42522</v>
      </c>
      <c r="RC16" s="1027">
        <v>42.16</v>
      </c>
      <c r="RE16" s="1028">
        <v>42522</v>
      </c>
      <c r="RF16" s="1027">
        <v>42.25</v>
      </c>
      <c r="RH16" s="1028">
        <v>42552</v>
      </c>
      <c r="RI16" s="1027">
        <v>41.4</v>
      </c>
      <c r="RK16" s="1028">
        <v>42552</v>
      </c>
      <c r="RL16" s="1027">
        <v>41.88</v>
      </c>
      <c r="RN16" s="1028">
        <v>42552</v>
      </c>
      <c r="RO16" s="1027">
        <v>40.94</v>
      </c>
      <c r="RQ16" s="1028">
        <v>42552</v>
      </c>
      <c r="RR16" s="1027">
        <v>40.590000000000003</v>
      </c>
      <c r="RT16" s="1028">
        <v>42583</v>
      </c>
      <c r="RU16" s="1029">
        <v>42.260089540000003</v>
      </c>
      <c r="RW16" s="1028">
        <v>42583</v>
      </c>
      <c r="RX16" s="1029">
        <v>41.463630559999999</v>
      </c>
      <c r="RZ16" s="1028">
        <v>42583</v>
      </c>
      <c r="SA16" s="1029">
        <v>41.312206840000002</v>
      </c>
      <c r="SC16" s="1028">
        <v>42583</v>
      </c>
      <c r="SD16" s="1029">
        <v>40.31</v>
      </c>
      <c r="SF16" s="1028">
        <v>42583</v>
      </c>
      <c r="SG16" s="1029">
        <v>40.06</v>
      </c>
      <c r="SI16" s="1028">
        <v>42614</v>
      </c>
      <c r="SJ16" s="1029">
        <v>40.01</v>
      </c>
      <c r="SL16" s="1028">
        <v>42614</v>
      </c>
      <c r="SM16" s="1029">
        <v>40.362350039557747</v>
      </c>
      <c r="SO16" s="1028">
        <v>42614</v>
      </c>
      <c r="SP16" s="1029">
        <v>39.597732453289304</v>
      </c>
      <c r="SR16" s="1028">
        <v>42614</v>
      </c>
      <c r="SS16" s="1029">
        <v>38.323785885185366</v>
      </c>
      <c r="SU16" s="1028">
        <v>42644</v>
      </c>
      <c r="SV16" s="1029">
        <v>39.001599701928967</v>
      </c>
      <c r="SX16" s="1028">
        <v>42644</v>
      </c>
      <c r="SY16" s="1029">
        <v>37.36115956352662</v>
      </c>
      <c r="TA16" s="1028">
        <v>42644</v>
      </c>
      <c r="TB16" s="1029">
        <v>36.6365399877063</v>
      </c>
      <c r="TD16" s="1028">
        <v>42644</v>
      </c>
      <c r="TE16" s="1029">
        <v>36.652683569880466</v>
      </c>
      <c r="TG16" s="1028">
        <v>42675</v>
      </c>
      <c r="TH16" s="1029">
        <v>40.297415727867836</v>
      </c>
      <c r="TJ16" s="1028">
        <v>42675</v>
      </c>
      <c r="TK16" s="1029">
        <v>38.716022681956282</v>
      </c>
      <c r="TM16" s="1028">
        <v>42675</v>
      </c>
      <c r="TN16" s="1029">
        <v>37.895034359768374</v>
      </c>
      <c r="TP16" s="1028">
        <v>42675</v>
      </c>
      <c r="TQ16" s="1029">
        <v>36.5961570331921</v>
      </c>
      <c r="TS16" s="1028">
        <v>42705</v>
      </c>
      <c r="TT16" s="1029">
        <v>36.505355881926199</v>
      </c>
      <c r="TV16" s="1028">
        <v>42705</v>
      </c>
      <c r="TW16" s="1029">
        <v>34.896871304160847</v>
      </c>
      <c r="TY16" s="1028">
        <v>42705</v>
      </c>
      <c r="TZ16" s="1029">
        <v>33.850317124021345</v>
      </c>
      <c r="UB16" s="1028">
        <v>42705</v>
      </c>
      <c r="UC16" s="1029">
        <v>33.370621700579157</v>
      </c>
      <c r="UE16" s="1028">
        <v>42736</v>
      </c>
      <c r="UF16" s="1029">
        <v>36.894209146239533</v>
      </c>
      <c r="UH16" s="1028">
        <v>42736</v>
      </c>
      <c r="UI16" s="1029">
        <v>35.71311512612089</v>
      </c>
      <c r="UK16" s="1028">
        <v>42736</v>
      </c>
      <c r="UL16" s="1029">
        <v>35.846565077141861</v>
      </c>
      <c r="UN16" s="1028">
        <v>42736</v>
      </c>
      <c r="UO16" s="1029">
        <v>36.634442803483275</v>
      </c>
      <c r="UQ16" s="1028">
        <v>42767</v>
      </c>
      <c r="UR16" s="1029">
        <v>36.145989658832789</v>
      </c>
      <c r="UT16" s="1028">
        <v>42767</v>
      </c>
      <c r="UU16" s="1029">
        <v>35.860223997310449</v>
      </c>
      <c r="UW16" s="1028">
        <v>42767</v>
      </c>
      <c r="UX16" s="1029">
        <v>35.293565367616736</v>
      </c>
      <c r="UZ16" s="1028">
        <v>42767</v>
      </c>
      <c r="VA16" s="1029">
        <v>35.715704309701906</v>
      </c>
      <c r="VC16" s="1028">
        <v>42767</v>
      </c>
      <c r="VD16" s="1029">
        <v>35.680826427755001</v>
      </c>
      <c r="VF16" s="1028">
        <v>42795</v>
      </c>
      <c r="VG16" s="1029">
        <v>33.788560162135958</v>
      </c>
      <c r="VI16" s="1028">
        <v>42795</v>
      </c>
      <c r="VJ16" s="1029">
        <v>34.58691509007533</v>
      </c>
      <c r="VL16" s="1028">
        <v>42795</v>
      </c>
      <c r="VM16" s="1029">
        <v>34.230776360012271</v>
      </c>
      <c r="VO16" s="1028">
        <v>42795</v>
      </c>
      <c r="VP16" s="1029">
        <v>40.128258740402607</v>
      </c>
      <c r="VR16" s="1028">
        <v>42826</v>
      </c>
      <c r="VS16" s="1029">
        <v>33.939925950835885</v>
      </c>
      <c r="VU16" s="1028">
        <v>42826</v>
      </c>
      <c r="VV16" s="1029">
        <v>35.235847101893583</v>
      </c>
      <c r="VX16" s="1028">
        <v>42826</v>
      </c>
      <c r="VY16" s="1029">
        <v>36.038340314924781</v>
      </c>
      <c r="WA16" s="1028">
        <v>42826</v>
      </c>
      <c r="WB16" s="1029">
        <v>34.595867812066089</v>
      </c>
      <c r="WD16" s="1028">
        <v>42826</v>
      </c>
      <c r="WE16" s="1029">
        <v>36.397198181659235</v>
      </c>
      <c r="WG16" s="1028">
        <v>42856</v>
      </c>
      <c r="WH16" s="1029">
        <v>38.08</v>
      </c>
      <c r="WJ16" s="1028">
        <v>42856</v>
      </c>
      <c r="WK16" s="1029">
        <v>37.18</v>
      </c>
      <c r="WM16" s="1028">
        <v>42856</v>
      </c>
      <c r="WN16" s="1029">
        <v>39.961487619484899</v>
      </c>
      <c r="WP16" s="1028">
        <v>42856</v>
      </c>
      <c r="WQ16" s="1029">
        <v>40.079557031374144</v>
      </c>
      <c r="WS16" s="1028">
        <v>42887</v>
      </c>
      <c r="WT16" s="1029">
        <v>41.037748476755525</v>
      </c>
      <c r="WV16" s="1028">
        <v>42887</v>
      </c>
      <c r="WW16" s="1029">
        <v>40.57</v>
      </c>
      <c r="WY16" s="1028">
        <v>42887</v>
      </c>
      <c r="WZ16" s="1029">
        <v>40.146652799824828</v>
      </c>
      <c r="XB16" s="1028">
        <v>42887</v>
      </c>
      <c r="XC16" s="1029">
        <v>40.070572607474908</v>
      </c>
      <c r="XE16" s="1028">
        <v>42917</v>
      </c>
      <c r="XF16" s="1029">
        <v>38.452189525620447</v>
      </c>
      <c r="XH16" s="1028">
        <v>42917</v>
      </c>
      <c r="XI16" s="1029">
        <v>38.138326234135647</v>
      </c>
      <c r="XK16" s="1028">
        <v>42917</v>
      </c>
      <c r="XL16" s="1029">
        <v>38.69</v>
      </c>
      <c r="XN16" s="1028">
        <v>42917</v>
      </c>
      <c r="XO16" s="1029">
        <v>37.794319750628517</v>
      </c>
      <c r="XQ16" s="1028">
        <v>42917</v>
      </c>
      <c r="XR16" s="1029">
        <v>37.551315293640215</v>
      </c>
      <c r="XT16" s="1028">
        <v>42948</v>
      </c>
      <c r="XU16" s="1029">
        <v>36.200000000000003</v>
      </c>
      <c r="XW16" s="1028">
        <v>42948</v>
      </c>
      <c r="XX16" s="1029">
        <v>35.82</v>
      </c>
      <c r="XZ16" s="1028">
        <v>42948</v>
      </c>
      <c r="YA16" s="1029">
        <v>37.443916798775483</v>
      </c>
      <c r="YC16" s="1028">
        <v>42948</v>
      </c>
      <c r="YD16" s="1029">
        <v>39.450458795690025</v>
      </c>
      <c r="YF16" s="1028">
        <v>42979</v>
      </c>
      <c r="YG16" s="1029">
        <v>40.502443095126885</v>
      </c>
      <c r="YI16" s="1028">
        <v>42979</v>
      </c>
      <c r="YJ16" s="1029">
        <v>43.4</v>
      </c>
      <c r="YL16" s="1028">
        <v>42979</v>
      </c>
      <c r="YM16" s="1029">
        <v>41.908781323414253</v>
      </c>
      <c r="YO16" s="1028">
        <v>42979</v>
      </c>
      <c r="YP16" s="1029">
        <v>44.174005649126478</v>
      </c>
      <c r="YR16" s="1028">
        <v>42979</v>
      </c>
      <c r="YS16" s="1029">
        <v>42.35</v>
      </c>
      <c r="YU16" s="1028">
        <v>43009</v>
      </c>
      <c r="YV16" s="1029">
        <v>47.318424238108804</v>
      </c>
      <c r="YX16" s="1028">
        <v>43009</v>
      </c>
      <c r="YY16" s="1029">
        <v>44.621338995568678</v>
      </c>
      <c r="ZA16" s="1028">
        <v>43009</v>
      </c>
      <c r="ZB16" s="1029">
        <v>42.903927213555917</v>
      </c>
      <c r="ZD16" s="1028">
        <v>43009</v>
      </c>
      <c r="ZE16" s="1029">
        <v>43.229840200083999</v>
      </c>
      <c r="ZG16" s="1028">
        <v>43009</v>
      </c>
      <c r="ZH16" s="1029">
        <v>43.702595468820931</v>
      </c>
      <c r="ZJ16" s="1028">
        <v>43040</v>
      </c>
      <c r="ZK16" s="1029">
        <v>45.93733979531752</v>
      </c>
      <c r="ZM16" s="1028">
        <v>43040</v>
      </c>
      <c r="ZN16" s="1029">
        <v>46.692277532383741</v>
      </c>
      <c r="ZP16" s="1028">
        <v>43040</v>
      </c>
      <c r="ZQ16" s="1029">
        <v>45.93733979531752</v>
      </c>
      <c r="ZS16" s="1028">
        <v>43070</v>
      </c>
      <c r="ZT16" s="1029">
        <v>52.658249092828214</v>
      </c>
      <c r="ZV16" s="1028">
        <v>43070</v>
      </c>
      <c r="ZW16" s="1029">
        <v>53.494305722978005</v>
      </c>
      <c r="ZY16" s="1028">
        <v>43070</v>
      </c>
      <c r="ZZ16" s="1029">
        <v>53.232584461058025</v>
      </c>
      <c r="AAB16" s="1028">
        <v>43070</v>
      </c>
      <c r="AAC16" s="1029">
        <v>53.414591299528958</v>
      </c>
      <c r="AAE16" s="1028">
        <v>43070</v>
      </c>
      <c r="AAF16" s="1029">
        <v>52.58</v>
      </c>
      <c r="AAH16" s="1028">
        <v>43070</v>
      </c>
      <c r="AAI16" s="1029">
        <v>53.206410521760397</v>
      </c>
      <c r="AAK16" s="1028">
        <v>43101</v>
      </c>
      <c r="AAL16" s="1029">
        <v>52.60808632474388</v>
      </c>
      <c r="AAN16" s="1028">
        <v>43070</v>
      </c>
      <c r="AAO16" s="1029">
        <v>53.111615816117116</v>
      </c>
      <c r="AAQ16" s="1028">
        <v>43101</v>
      </c>
      <c r="AAR16" s="1029">
        <v>52.090001343604442</v>
      </c>
      <c r="AAT16" s="1028">
        <v>43132</v>
      </c>
      <c r="AAU16" s="1029">
        <v>51.76</v>
      </c>
      <c r="AAW16" s="1028">
        <v>43132</v>
      </c>
      <c r="AAX16" s="1029">
        <v>49.998455981941298</v>
      </c>
      <c r="AAZ16" s="1028">
        <v>43132</v>
      </c>
      <c r="ABA16" s="1029">
        <v>49.6</v>
      </c>
      <c r="ABC16" s="1028">
        <v>43132</v>
      </c>
      <c r="ABD16" s="1029">
        <v>48.338641967883554</v>
      </c>
      <c r="ABF16" s="1028">
        <v>43160</v>
      </c>
      <c r="ABG16" s="1029">
        <v>48.677895095968886</v>
      </c>
      <c r="ABI16" s="1028">
        <v>43160</v>
      </c>
      <c r="ABJ16" s="1029">
        <v>47.556673001023228</v>
      </c>
      <c r="ABL16" s="1028">
        <v>43160</v>
      </c>
      <c r="ABM16" s="1029">
        <v>48.63</v>
      </c>
      <c r="ABO16" s="1028">
        <v>43160</v>
      </c>
      <c r="ABP16" s="1029">
        <v>47.53</v>
      </c>
      <c r="ABR16" s="1066">
        <v>43191</v>
      </c>
      <c r="ABS16" s="1067">
        <v>43.69</v>
      </c>
      <c r="ABU16" s="1066">
        <v>43191</v>
      </c>
      <c r="ABV16" s="1067">
        <v>42.610930999957688</v>
      </c>
      <c r="ABX16" s="1066">
        <v>43191</v>
      </c>
      <c r="ABY16" s="1067">
        <v>43.028313639663708</v>
      </c>
      <c r="ACA16" s="1066">
        <v>43191</v>
      </c>
      <c r="ACB16" s="1067">
        <v>44.193542309999998</v>
      </c>
      <c r="ACD16" s="1066">
        <v>43221</v>
      </c>
      <c r="ACE16" s="1067">
        <v>41.141230152234399</v>
      </c>
      <c r="ACG16" s="1066">
        <v>43221</v>
      </c>
      <c r="ACH16" s="1067">
        <v>40.690923001088542</v>
      </c>
      <c r="ACJ16" s="1066">
        <v>43221</v>
      </c>
      <c r="ACK16" s="1067">
        <v>39.65700588948917</v>
      </c>
      <c r="ACM16" s="1066">
        <v>43221</v>
      </c>
      <c r="ACN16" s="1067">
        <v>39.907817340000001</v>
      </c>
      <c r="ACP16" s="1066">
        <v>43252</v>
      </c>
      <c r="ACQ16" s="1067">
        <v>38.664281316047855</v>
      </c>
      <c r="ACS16" s="1066">
        <v>43252</v>
      </c>
      <c r="ACT16" s="1067">
        <v>38.35141635410325</v>
      </c>
      <c r="ACV16" s="1096">
        <v>43252</v>
      </c>
      <c r="ACW16" s="1097">
        <v>38.454016330000002</v>
      </c>
      <c r="ACY16" s="1096">
        <v>43252</v>
      </c>
      <c r="ACZ16" s="1097">
        <v>37.878516121605891</v>
      </c>
      <c r="ADB16" s="1098">
        <v>43282</v>
      </c>
      <c r="ADC16" s="1099">
        <v>39.0583095</v>
      </c>
      <c r="ADE16" s="1098">
        <v>43282</v>
      </c>
      <c r="ADF16" s="1099">
        <v>40.545862257392074</v>
      </c>
      <c r="ADH16" s="1098">
        <v>43282</v>
      </c>
      <c r="ADI16" s="1099">
        <v>40.513849090096151</v>
      </c>
      <c r="ADK16" s="1098">
        <v>43282</v>
      </c>
      <c r="ADL16" s="1099">
        <v>40.640958137595995</v>
      </c>
      <c r="ADN16" s="1098">
        <v>43282</v>
      </c>
      <c r="ADO16" s="1099">
        <v>40.887617957220847</v>
      </c>
      <c r="ADQ16" s="1098">
        <v>43313</v>
      </c>
      <c r="ADR16" s="1099">
        <v>41.323331778341718</v>
      </c>
      <c r="ADT16" s="1098">
        <v>43313</v>
      </c>
      <c r="ADU16" s="1099">
        <v>43.100267533568193</v>
      </c>
      <c r="ADW16" s="1098">
        <v>43313</v>
      </c>
      <c r="ADX16" s="1099">
        <v>40.974214473041286</v>
      </c>
      <c r="ADZ16" s="1098">
        <v>43313</v>
      </c>
      <c r="AEA16" s="1099">
        <v>41.818976897689765</v>
      </c>
      <c r="AEC16" s="1098">
        <v>43344</v>
      </c>
      <c r="AED16" s="1099">
        <v>41.573492355958365</v>
      </c>
      <c r="AEF16" s="1098">
        <v>43344</v>
      </c>
      <c r="AEG16" s="1099">
        <v>42.27</v>
      </c>
      <c r="AEI16" s="1098">
        <v>43344</v>
      </c>
      <c r="AEJ16" s="1099">
        <v>43.31812087169417</v>
      </c>
      <c r="AEL16" s="1098">
        <v>43344</v>
      </c>
      <c r="AEM16" s="1099">
        <v>42.138652291894424</v>
      </c>
      <c r="AEO16" s="1098">
        <v>43344</v>
      </c>
      <c r="AEP16" s="1099">
        <v>42.884333764179331</v>
      </c>
      <c r="AER16" s="1098">
        <v>43374</v>
      </c>
      <c r="AES16" s="1099">
        <v>47.13</v>
      </c>
      <c r="AEU16" s="1098">
        <v>43374</v>
      </c>
      <c r="AEV16" s="1099">
        <v>48.495190404766362</v>
      </c>
      <c r="AEX16" s="1098">
        <v>43374</v>
      </c>
      <c r="AEY16" s="1099">
        <v>48.55169718554005</v>
      </c>
      <c r="AFA16" s="1098">
        <v>43374</v>
      </c>
      <c r="AFB16" s="1099">
        <v>48.382587064676613</v>
      </c>
      <c r="AFD16" s="1098">
        <v>43405</v>
      </c>
      <c r="AFE16" s="1099">
        <v>51.595500849792572</v>
      </c>
      <c r="AFG16" s="1098">
        <v>43405</v>
      </c>
      <c r="AFH16" s="1099">
        <v>54.182459280000003</v>
      </c>
      <c r="AFJ16" s="1098">
        <v>43435</v>
      </c>
      <c r="AFK16" s="1099">
        <v>54.827451669595781</v>
      </c>
      <c r="AFM16" s="1098">
        <v>43435</v>
      </c>
      <c r="AFN16" s="1099">
        <v>55.08609780775717</v>
      </c>
      <c r="AFP16" s="1098">
        <v>43435</v>
      </c>
      <c r="AFQ16" s="1099">
        <v>55.871175769612712</v>
      </c>
      <c r="AFS16" s="1098">
        <v>43435</v>
      </c>
      <c r="AFT16" s="1099">
        <v>54.473397257260189</v>
      </c>
      <c r="AFV16" s="1098">
        <v>43435</v>
      </c>
      <c r="AFW16" s="1099">
        <v>52.200656071302326</v>
      </c>
      <c r="AFY16" s="1098">
        <v>43466</v>
      </c>
      <c r="AFZ16" s="1099">
        <v>53.242724929877859</v>
      </c>
      <c r="AGB16" s="1098">
        <v>43466</v>
      </c>
      <c r="AGC16" s="1099">
        <v>53.731463950778199</v>
      </c>
      <c r="AGE16" s="1098">
        <v>43466</v>
      </c>
      <c r="AGF16" s="1099">
        <v>54.44309774484779</v>
      </c>
      <c r="AGH16" s="1098">
        <v>43466</v>
      </c>
      <c r="AGI16" s="1099">
        <v>54.038324666115749</v>
      </c>
      <c r="AGK16" s="1108">
        <v>43497</v>
      </c>
      <c r="AGL16" s="1109">
        <v>54.937606082510101</v>
      </c>
      <c r="AGN16" s="1108">
        <v>43497</v>
      </c>
      <c r="AGO16" s="1109">
        <v>56.702221952416785</v>
      </c>
      <c r="AGQ16" s="1108">
        <v>43497</v>
      </c>
      <c r="AGR16" s="1109">
        <v>56.748714145201049</v>
      </c>
      <c r="AGT16" s="1108">
        <v>43525</v>
      </c>
      <c r="AGU16" s="1109">
        <v>54.290256987416029</v>
      </c>
      <c r="AGW16" s="1108">
        <v>43525</v>
      </c>
      <c r="AGX16" s="1109">
        <v>55.38808127847971</v>
      </c>
      <c r="AGZ16" s="1108">
        <v>43525</v>
      </c>
      <c r="AHA16" s="1109">
        <v>56.606521883073952</v>
      </c>
      <c r="AHC16" s="1108">
        <v>43525</v>
      </c>
      <c r="AHD16" s="1109">
        <v>58.288408569293772</v>
      </c>
      <c r="AHF16" s="1108">
        <v>43556</v>
      </c>
      <c r="AHG16" s="1109">
        <v>52.379750125658859</v>
      </c>
      <c r="AHI16" s="1108">
        <v>43556</v>
      </c>
      <c r="AHJ16" s="1109">
        <v>52.776517382556939</v>
      </c>
      <c r="AHL16" s="1108">
        <v>43556</v>
      </c>
      <c r="AHM16" s="1109">
        <v>56.098027326822518</v>
      </c>
      <c r="AHO16" s="1108">
        <v>43556</v>
      </c>
      <c r="AHP16" s="1109">
        <v>59.568080620611937</v>
      </c>
      <c r="AHR16" s="1108">
        <v>43556</v>
      </c>
      <c r="AHS16" s="1109">
        <v>56.313414994567673</v>
      </c>
      <c r="AHU16" s="1114">
        <v>43586</v>
      </c>
      <c r="AHV16" s="1099">
        <v>50.035573741038981</v>
      </c>
      <c r="AHX16" s="1108">
        <v>43586</v>
      </c>
      <c r="AHY16" s="1109">
        <v>50.340437518534891</v>
      </c>
      <c r="AIA16" s="1108">
        <v>43586</v>
      </c>
      <c r="AIB16" s="1109">
        <v>49.889948261709904</v>
      </c>
      <c r="AID16" s="1108">
        <v>43586</v>
      </c>
      <c r="AIE16" s="1099">
        <v>50.242240542098031</v>
      </c>
      <c r="AIG16" s="1108">
        <v>43617</v>
      </c>
      <c r="AIH16" s="1099">
        <v>49.688051235014107</v>
      </c>
      <c r="AIJ16" s="1108">
        <v>43617</v>
      </c>
      <c r="AIK16" s="1099">
        <v>51.222329563117036</v>
      </c>
      <c r="AIM16" s="1108">
        <v>43617</v>
      </c>
      <c r="AIN16" s="1099">
        <v>49.17689544415996</v>
      </c>
      <c r="AIP16" s="1108">
        <v>43617</v>
      </c>
      <c r="AIQ16" s="1099">
        <v>49.89041941627405</v>
      </c>
      <c r="AIS16" s="1108">
        <v>43617</v>
      </c>
      <c r="AIT16" s="1109">
        <v>50.033123975467127</v>
      </c>
      <c r="AIV16" s="1108">
        <v>43647</v>
      </c>
      <c r="AIW16" s="1117">
        <v>51.244575228729254</v>
      </c>
      <c r="AIY16" s="1108">
        <v>43647</v>
      </c>
      <c r="AIZ16" s="1117">
        <v>53.164147779957567</v>
      </c>
      <c r="AJB16" s="1108">
        <v>43647</v>
      </c>
      <c r="AJC16" s="1117">
        <v>53.828248990583091</v>
      </c>
      <c r="AJE16" s="1108">
        <v>43647</v>
      </c>
      <c r="AJF16" s="1117">
        <v>56.127189289304468</v>
      </c>
      <c r="AJH16" s="1108">
        <v>43678</v>
      </c>
      <c r="AJI16" s="1117">
        <v>59.821658844287569</v>
      </c>
      <c r="AJK16" s="1108">
        <v>43678</v>
      </c>
      <c r="AJL16" s="1117">
        <v>63.282009145522672</v>
      </c>
      <c r="AJN16" s="1108">
        <v>43678</v>
      </c>
      <c r="AJO16" s="1117">
        <v>59.821658844287569</v>
      </c>
      <c r="AJQ16" s="1108">
        <v>43678</v>
      </c>
      <c r="AJR16" s="1117">
        <v>65.394294212999</v>
      </c>
      <c r="AJT16" s="1108">
        <v>43709</v>
      </c>
      <c r="AJU16" s="1117">
        <v>66.495852680461525</v>
      </c>
    </row>
    <row r="17" spans="1:957" customFormat="1" x14ac:dyDescent="0.25">
      <c r="A17" s="26"/>
      <c r="B17" s="969">
        <f t="shared" ca="1" si="0"/>
        <v>43739</v>
      </c>
      <c r="C17" s="152">
        <f t="shared" ca="1" si="1"/>
        <v>67.514140411202646</v>
      </c>
      <c r="D17" s="26"/>
      <c r="E17" s="144">
        <v>41395</v>
      </c>
      <c r="F17" s="150">
        <v>63.669999999999995</v>
      </c>
      <c r="G17" s="88"/>
      <c r="H17" s="144">
        <v>41365</v>
      </c>
      <c r="I17" s="148">
        <v>64.567870036101084</v>
      </c>
      <c r="J17" s="26"/>
      <c r="K17" s="144">
        <v>41395</v>
      </c>
      <c r="L17" s="148">
        <v>61.705049428139048</v>
      </c>
      <c r="M17" s="26"/>
      <c r="N17" s="144">
        <v>41395</v>
      </c>
      <c r="O17" s="150">
        <v>60.805371999552399</v>
      </c>
      <c r="P17" s="88"/>
      <c r="Q17" s="144">
        <v>41426</v>
      </c>
      <c r="R17" s="145">
        <v>59.310062893081763</v>
      </c>
      <c r="S17" s="26"/>
      <c r="T17" s="144">
        <v>41426</v>
      </c>
      <c r="U17" s="148">
        <v>57.794058244472957</v>
      </c>
      <c r="V17" s="26"/>
      <c r="W17" s="144">
        <v>41426</v>
      </c>
      <c r="X17" s="150">
        <v>57.561477170259856</v>
      </c>
      <c r="Y17" s="88"/>
      <c r="Z17" s="144">
        <v>41456</v>
      </c>
      <c r="AA17" s="145">
        <v>57.289904910238548</v>
      </c>
      <c r="AB17" s="26"/>
      <c r="AC17" s="144">
        <v>41456</v>
      </c>
      <c r="AD17" s="148">
        <v>56</v>
      </c>
      <c r="AE17" s="26"/>
      <c r="AF17" s="144">
        <v>41456</v>
      </c>
      <c r="AG17" s="150">
        <v>56.340502787189855</v>
      </c>
      <c r="AH17" s="88"/>
      <c r="AI17" s="144">
        <v>41487</v>
      </c>
      <c r="AJ17" s="145">
        <v>59.297539062064331</v>
      </c>
      <c r="AK17" s="26"/>
      <c r="AL17" s="144">
        <v>41487</v>
      </c>
      <c r="AM17" s="148">
        <v>58.702249999999992</v>
      </c>
      <c r="AN17" s="26"/>
      <c r="AO17" s="144">
        <v>41487</v>
      </c>
      <c r="AP17" s="150">
        <v>57.948076120237772</v>
      </c>
      <c r="AQ17" s="88"/>
      <c r="AR17" s="144">
        <v>41487</v>
      </c>
      <c r="AS17" s="145">
        <v>57.948076120237772</v>
      </c>
      <c r="AT17" s="26"/>
      <c r="AU17" s="144">
        <v>41518</v>
      </c>
      <c r="AV17" s="148">
        <v>63.359429755219978</v>
      </c>
      <c r="AW17" s="26"/>
      <c r="AX17" s="144">
        <v>41548</v>
      </c>
      <c r="AY17" s="150">
        <v>64.905665970572016</v>
      </c>
      <c r="AZ17" s="88"/>
      <c r="BA17" s="144">
        <v>41548</v>
      </c>
      <c r="BB17" s="145">
        <v>66.101369597069592</v>
      </c>
      <c r="BC17" s="26"/>
      <c r="BD17" s="144">
        <v>41548</v>
      </c>
      <c r="BE17" s="148">
        <v>66.32582014652013</v>
      </c>
      <c r="BF17" s="26"/>
      <c r="BG17" s="144">
        <v>41579</v>
      </c>
      <c r="BH17" s="150">
        <v>69.070792719780215</v>
      </c>
      <c r="BI17" s="88"/>
      <c r="BJ17" s="144">
        <v>41548</v>
      </c>
      <c r="BK17" s="145">
        <v>67.51341854395605</v>
      </c>
      <c r="BL17" s="26"/>
      <c r="BM17" s="144">
        <v>41548</v>
      </c>
      <c r="BN17" s="148">
        <v>67.260000000000005</v>
      </c>
      <c r="BO17" s="26"/>
      <c r="BP17" s="144">
        <v>41579</v>
      </c>
      <c r="BQ17" s="150">
        <v>69.150854260000003</v>
      </c>
      <c r="BR17" s="88"/>
      <c r="BS17" s="144">
        <v>41579</v>
      </c>
      <c r="BT17" s="145">
        <v>69.94865494505494</v>
      </c>
      <c r="BU17" s="26"/>
      <c r="BV17" s="144">
        <v>41609</v>
      </c>
      <c r="BW17" s="148">
        <v>73.588977749999998</v>
      </c>
      <c r="BX17" s="26"/>
      <c r="BY17" s="144">
        <v>41609</v>
      </c>
      <c r="BZ17" s="150">
        <v>74.039527199999995</v>
      </c>
      <c r="CA17" s="88"/>
      <c r="CB17" s="144">
        <v>41609</v>
      </c>
      <c r="CC17" s="145">
        <v>72.990626098901117</v>
      </c>
      <c r="CD17" s="26"/>
      <c r="CE17" s="144">
        <v>41609</v>
      </c>
      <c r="CF17" s="148">
        <v>73.599979120879127</v>
      </c>
      <c r="CG17" s="26"/>
      <c r="CH17" s="144">
        <v>41640</v>
      </c>
      <c r="CI17" s="150">
        <v>74.498351650000004</v>
      </c>
      <c r="CJ17" s="88"/>
      <c r="CK17" s="144">
        <v>41640</v>
      </c>
      <c r="CL17" s="145">
        <v>74.900824175824155</v>
      </c>
      <c r="CM17" s="26"/>
      <c r="CN17" s="144">
        <v>41640</v>
      </c>
      <c r="CO17" s="148">
        <v>74.200824175824167</v>
      </c>
      <c r="CP17" s="26"/>
      <c r="CQ17" s="144">
        <v>41640</v>
      </c>
      <c r="CR17" s="150">
        <v>74.650274730000007</v>
      </c>
      <c r="CS17" s="88"/>
      <c r="CT17" s="144">
        <v>41640</v>
      </c>
      <c r="CU17" s="145">
        <v>74.573351648351647</v>
      </c>
      <c r="CV17" s="26"/>
      <c r="CW17" s="144">
        <v>41671</v>
      </c>
      <c r="CX17" s="148">
        <v>74.654340660000003</v>
      </c>
      <c r="CY17" s="292"/>
      <c r="CZ17" s="144">
        <v>41671</v>
      </c>
      <c r="DA17" s="148">
        <v>74.730714285714328</v>
      </c>
      <c r="DB17" s="295"/>
      <c r="DC17" s="144">
        <v>41671</v>
      </c>
      <c r="DD17" s="148">
        <v>74.649065934065959</v>
      </c>
      <c r="DE17" s="303"/>
      <c r="DF17" s="144">
        <v>41671</v>
      </c>
      <c r="DG17" s="148">
        <v>76.38071429</v>
      </c>
      <c r="DH17" s="303"/>
      <c r="DI17" s="144">
        <v>41730</v>
      </c>
      <c r="DJ17" s="148">
        <v>69.848360659999997</v>
      </c>
      <c r="DK17" s="295"/>
      <c r="DL17" s="144">
        <v>41699</v>
      </c>
      <c r="DM17" s="148">
        <v>75.128351648351696</v>
      </c>
      <c r="DN17" s="303"/>
      <c r="DO17" s="144">
        <v>41699</v>
      </c>
      <c r="DP17" s="148">
        <v>74.137802199999996</v>
      </c>
      <c r="DQ17" s="303"/>
      <c r="DR17" s="144">
        <v>41730</v>
      </c>
      <c r="DS17" s="148">
        <v>73.574316939890707</v>
      </c>
      <c r="DT17" s="295"/>
      <c r="DU17" s="144">
        <v>41730</v>
      </c>
      <c r="DV17" s="148">
        <v>70.493825139999998</v>
      </c>
      <c r="DW17" s="303"/>
      <c r="DX17" s="144">
        <v>41730</v>
      </c>
      <c r="DY17" s="148">
        <v>70.25</v>
      </c>
      <c r="DZ17" s="303"/>
      <c r="EA17" s="144">
        <v>41760</v>
      </c>
      <c r="EB17" s="148">
        <v>65</v>
      </c>
      <c r="EC17" s="295"/>
      <c r="ED17" s="144">
        <v>41760</v>
      </c>
      <c r="EE17" s="148">
        <v>65.071420765027298</v>
      </c>
      <c r="EF17" s="303"/>
      <c r="EG17" s="144">
        <v>41760</v>
      </c>
      <c r="EH17" s="148">
        <v>65.121420765027295</v>
      </c>
      <c r="EI17" s="303"/>
      <c r="EJ17" s="144">
        <v>41791</v>
      </c>
      <c r="EK17" s="148">
        <v>63.84</v>
      </c>
      <c r="EL17" s="295"/>
      <c r="EM17" s="144">
        <v>41760</v>
      </c>
      <c r="EN17" s="148">
        <v>64.77000000000001</v>
      </c>
      <c r="EO17" s="303"/>
      <c r="EP17" s="144">
        <v>41791</v>
      </c>
      <c r="EQ17" s="148">
        <v>63.95</v>
      </c>
      <c r="ER17" s="303"/>
      <c r="ES17" s="144">
        <v>41791</v>
      </c>
      <c r="ET17" s="148">
        <v>63.75</v>
      </c>
      <c r="EV17" s="144">
        <v>41821</v>
      </c>
      <c r="EW17" s="148">
        <v>64.769781420765042</v>
      </c>
      <c r="EY17" s="144">
        <v>41821</v>
      </c>
      <c r="EZ17" s="148">
        <v>64.295191259999996</v>
      </c>
      <c r="FB17" s="144">
        <v>41821</v>
      </c>
      <c r="FC17" s="148">
        <v>65.646010928961729</v>
      </c>
      <c r="FE17" s="144">
        <v>41821</v>
      </c>
      <c r="FF17" s="148">
        <v>64.645464480874296</v>
      </c>
      <c r="FH17" s="144">
        <v>41852</v>
      </c>
      <c r="FI17" s="148">
        <v>65.975464480874322</v>
      </c>
      <c r="FK17" s="144">
        <v>41852</v>
      </c>
      <c r="FL17" s="148">
        <v>66.3</v>
      </c>
      <c r="FN17" s="144">
        <v>41852</v>
      </c>
      <c r="FO17" s="148">
        <v>66.150000000000006</v>
      </c>
      <c r="FQ17" s="144">
        <v>41852</v>
      </c>
      <c r="FR17" s="148">
        <v>66.200601090000006</v>
      </c>
      <c r="FT17" s="144">
        <v>41821</v>
      </c>
      <c r="FU17" s="148">
        <v>65.778109999999998</v>
      </c>
      <c r="FW17" s="144">
        <v>41852</v>
      </c>
      <c r="FX17" s="148">
        <v>66.658109999999994</v>
      </c>
      <c r="FZ17" s="144">
        <v>41852</v>
      </c>
      <c r="GA17" s="148">
        <v>65.683250000000001</v>
      </c>
      <c r="GC17" s="144">
        <v>41883</v>
      </c>
      <c r="GD17" s="148">
        <v>65.348907103825141</v>
      </c>
      <c r="GF17" s="144">
        <v>41852</v>
      </c>
      <c r="GG17" s="148">
        <v>65.45</v>
      </c>
      <c r="GI17" s="144">
        <v>41883</v>
      </c>
      <c r="GJ17" s="148">
        <v>66.123649999999998</v>
      </c>
      <c r="GL17" s="144">
        <v>41883</v>
      </c>
      <c r="GM17" s="148">
        <v>66.150000000000006</v>
      </c>
      <c r="GO17" s="144">
        <v>41883</v>
      </c>
      <c r="GP17" s="148">
        <v>65.074110000000005</v>
      </c>
      <c r="GR17" s="144">
        <v>41883</v>
      </c>
      <c r="GS17" s="148">
        <v>64.798630000000003</v>
      </c>
      <c r="GU17" s="144">
        <v>41913</v>
      </c>
      <c r="GV17" s="148">
        <v>67.525000000000006</v>
      </c>
      <c r="GX17" s="144">
        <v>41913</v>
      </c>
      <c r="GY17" s="148">
        <v>67.58</v>
      </c>
      <c r="HA17" s="144">
        <v>41913</v>
      </c>
      <c r="HB17" s="148">
        <v>67.77</v>
      </c>
      <c r="HD17" s="144">
        <v>41913</v>
      </c>
      <c r="HE17" s="148">
        <v>67.63</v>
      </c>
      <c r="HG17" s="144">
        <v>41913</v>
      </c>
      <c r="HH17" s="148">
        <v>67.88</v>
      </c>
      <c r="HJ17" s="144">
        <v>41944</v>
      </c>
      <c r="HK17" s="148">
        <v>70.2</v>
      </c>
      <c r="HM17" s="144">
        <v>41944</v>
      </c>
      <c r="HN17" s="148">
        <v>70.52</v>
      </c>
      <c r="HP17" s="144">
        <v>41944</v>
      </c>
      <c r="HQ17" s="148">
        <v>71.03</v>
      </c>
      <c r="HS17" s="144">
        <v>41944</v>
      </c>
      <c r="HT17" s="148">
        <v>71.02</v>
      </c>
      <c r="HV17" s="144">
        <v>41944</v>
      </c>
      <c r="HW17" s="148">
        <v>72.45</v>
      </c>
      <c r="HY17" s="144">
        <v>41944</v>
      </c>
      <c r="HZ17" s="148">
        <v>72.75</v>
      </c>
      <c r="IB17" s="144">
        <v>42005</v>
      </c>
      <c r="IC17" s="148">
        <v>74.645923909999993</v>
      </c>
      <c r="IE17" s="144">
        <v>42005</v>
      </c>
      <c r="IF17" s="148">
        <v>74.150000000000006</v>
      </c>
      <c r="IH17" s="144">
        <v>42005</v>
      </c>
      <c r="II17" s="148">
        <v>73.400000000000006</v>
      </c>
      <c r="IK17" s="144">
        <v>42005</v>
      </c>
      <c r="IL17" s="148">
        <v>71.87</v>
      </c>
      <c r="IN17" s="144">
        <v>42036</v>
      </c>
      <c r="IO17" s="148">
        <v>71.239999999999995</v>
      </c>
      <c r="IQ17" s="144">
        <v>42036</v>
      </c>
      <c r="IR17" s="148">
        <v>72.19</v>
      </c>
      <c r="IT17" s="144">
        <v>42036</v>
      </c>
      <c r="IU17" s="148">
        <v>70.481134049999994</v>
      </c>
      <c r="IW17" s="144">
        <v>42036</v>
      </c>
      <c r="IX17" s="148">
        <v>69.62</v>
      </c>
      <c r="IZ17" s="144">
        <v>42064</v>
      </c>
      <c r="JA17" s="148">
        <v>72.19</v>
      </c>
      <c r="JC17" s="144">
        <v>42064</v>
      </c>
      <c r="JD17" s="148">
        <v>69.08</v>
      </c>
      <c r="JF17" s="144">
        <v>42064</v>
      </c>
      <c r="JG17" s="148">
        <v>68.819999999999993</v>
      </c>
      <c r="JI17" s="144">
        <v>42064</v>
      </c>
      <c r="JJ17" s="148">
        <v>66.680000000000007</v>
      </c>
      <c r="JL17" s="144">
        <v>42095</v>
      </c>
      <c r="JM17" s="148">
        <v>60.81</v>
      </c>
      <c r="JO17" s="144">
        <v>42095</v>
      </c>
      <c r="JP17" s="148">
        <v>62.28</v>
      </c>
      <c r="JR17" s="144">
        <v>42095</v>
      </c>
      <c r="JS17" s="148">
        <v>62.760995139999999</v>
      </c>
      <c r="JU17" s="969">
        <v>42095</v>
      </c>
      <c r="JV17" s="970">
        <v>63.760995139999999</v>
      </c>
      <c r="JX17" s="969">
        <v>42095</v>
      </c>
      <c r="JY17" s="970">
        <v>61.33</v>
      </c>
      <c r="KA17" s="969">
        <v>42125</v>
      </c>
      <c r="KB17" s="970">
        <v>58.314157982887124</v>
      </c>
      <c r="KD17" s="969">
        <v>42125</v>
      </c>
      <c r="KE17" s="970">
        <v>72.19</v>
      </c>
      <c r="KG17" s="969">
        <v>42125</v>
      </c>
      <c r="KH17" s="970">
        <v>57.72</v>
      </c>
      <c r="KJ17" s="969">
        <v>42125</v>
      </c>
      <c r="KK17" s="970">
        <v>56.99</v>
      </c>
      <c r="KM17" s="969">
        <v>42156</v>
      </c>
      <c r="KN17" s="970">
        <v>55.94</v>
      </c>
      <c r="KP17" s="969">
        <v>42156</v>
      </c>
      <c r="KQ17" s="970">
        <v>55.335304990757855</v>
      </c>
      <c r="KS17" s="969">
        <v>42156</v>
      </c>
      <c r="KT17" s="970">
        <v>55.54</v>
      </c>
      <c r="KV17" s="969">
        <v>42156</v>
      </c>
      <c r="KW17" s="970">
        <v>55.53</v>
      </c>
      <c r="KY17" s="969">
        <v>42186</v>
      </c>
      <c r="KZ17" s="970">
        <v>54.63</v>
      </c>
      <c r="LB17" s="969">
        <v>42186</v>
      </c>
      <c r="LC17" s="970">
        <v>53.37</v>
      </c>
      <c r="LE17" s="969">
        <v>42186</v>
      </c>
      <c r="LF17" s="970">
        <v>53.78</v>
      </c>
      <c r="LH17" s="969">
        <v>42186</v>
      </c>
      <c r="LI17" s="970">
        <v>54.62</v>
      </c>
      <c r="LK17" s="969">
        <v>42186</v>
      </c>
      <c r="LL17" s="970">
        <v>54.57</v>
      </c>
      <c r="LN17" s="969">
        <v>42217</v>
      </c>
      <c r="LO17" s="970">
        <v>55.87</v>
      </c>
      <c r="LQ17" s="969">
        <v>42248</v>
      </c>
      <c r="LR17" s="970">
        <v>57.59</v>
      </c>
      <c r="LT17" s="969">
        <v>42248</v>
      </c>
      <c r="LU17" s="970">
        <v>57.41</v>
      </c>
      <c r="LW17" s="969">
        <v>42248</v>
      </c>
      <c r="LX17" s="970">
        <v>58.06</v>
      </c>
      <c r="LZ17" s="969">
        <v>42248</v>
      </c>
      <c r="MA17" s="970">
        <v>57.01</v>
      </c>
      <c r="MC17" s="969">
        <v>42278</v>
      </c>
      <c r="MD17" s="970">
        <v>59.35</v>
      </c>
      <c r="MF17" s="969">
        <v>42278</v>
      </c>
      <c r="MG17" s="970">
        <v>58.56</v>
      </c>
      <c r="MI17" s="969">
        <v>42278</v>
      </c>
      <c r="MJ17" s="970">
        <v>57.56</v>
      </c>
      <c r="ML17" s="969">
        <v>42278</v>
      </c>
      <c r="MM17" s="970">
        <v>56.48</v>
      </c>
      <c r="MO17" s="969">
        <v>42278</v>
      </c>
      <c r="MP17" s="970">
        <v>56.13</v>
      </c>
      <c r="MR17" s="969">
        <v>42309</v>
      </c>
      <c r="MS17" s="970">
        <v>59.15</v>
      </c>
      <c r="MU17" s="969">
        <v>42309</v>
      </c>
      <c r="MV17" s="970">
        <v>59.75</v>
      </c>
      <c r="MX17" s="969">
        <v>42309</v>
      </c>
      <c r="MY17" s="970">
        <v>59.67</v>
      </c>
      <c r="NA17" s="969">
        <v>42309</v>
      </c>
      <c r="NB17" s="970">
        <v>61.876619408232614</v>
      </c>
      <c r="ND17" s="969">
        <v>42339</v>
      </c>
      <c r="NE17" s="970">
        <v>62.449849999999998</v>
      </c>
      <c r="NG17" s="969">
        <v>42339</v>
      </c>
      <c r="NH17" s="970">
        <v>60.76</v>
      </c>
      <c r="NJ17" s="969">
        <v>42339</v>
      </c>
      <c r="NK17" s="970">
        <v>60.01</v>
      </c>
      <c r="NM17" s="969">
        <v>42339</v>
      </c>
      <c r="NN17" s="970">
        <v>58.33</v>
      </c>
      <c r="NP17" s="969">
        <v>42339</v>
      </c>
      <c r="NQ17" s="970">
        <v>56.64</v>
      </c>
      <c r="NS17" s="969">
        <v>42370</v>
      </c>
      <c r="NT17" s="970">
        <v>54.12</v>
      </c>
      <c r="NV17" s="969">
        <v>42370</v>
      </c>
      <c r="NW17" s="970">
        <v>53.79</v>
      </c>
      <c r="NY17" s="969">
        <v>42370</v>
      </c>
      <c r="NZ17" s="970">
        <v>51.22</v>
      </c>
      <c r="OB17" s="969">
        <v>42370</v>
      </c>
      <c r="OC17" s="970">
        <v>51.97</v>
      </c>
      <c r="OE17" s="969">
        <v>42401</v>
      </c>
      <c r="OF17" s="970">
        <v>53.59</v>
      </c>
      <c r="OH17" s="969">
        <v>42401</v>
      </c>
      <c r="OI17" s="970">
        <v>59.03</v>
      </c>
      <c r="OK17" s="969">
        <v>42401</v>
      </c>
      <c r="OL17" s="970">
        <v>60.11</v>
      </c>
      <c r="ON17" s="969">
        <v>42401</v>
      </c>
      <c r="OO17" s="970">
        <v>57.52</v>
      </c>
      <c r="OQ17" s="969">
        <v>42401</v>
      </c>
      <c r="OR17" s="970">
        <v>56.3</v>
      </c>
      <c r="OT17" s="969">
        <v>42430</v>
      </c>
      <c r="OU17" s="970">
        <v>54.21</v>
      </c>
      <c r="OW17" s="969">
        <v>42430</v>
      </c>
      <c r="OX17" s="970">
        <v>52.03</v>
      </c>
      <c r="OZ17" s="969">
        <v>42430</v>
      </c>
      <c r="PA17" s="970">
        <v>51.16</v>
      </c>
      <c r="PC17" s="969">
        <v>42430</v>
      </c>
      <c r="PD17" s="970">
        <v>54.28</v>
      </c>
      <c r="PF17" s="969">
        <v>42430</v>
      </c>
      <c r="PG17" s="970">
        <v>53.9</v>
      </c>
      <c r="PI17" s="969">
        <v>42461</v>
      </c>
      <c r="PJ17" s="970">
        <v>48.34</v>
      </c>
      <c r="PL17" s="969">
        <v>42461</v>
      </c>
      <c r="PM17" s="970">
        <v>49.36</v>
      </c>
      <c r="PO17" s="969">
        <v>42461</v>
      </c>
      <c r="PP17" s="970">
        <v>48.46</v>
      </c>
      <c r="PR17" s="969">
        <v>42461</v>
      </c>
      <c r="PS17" s="970">
        <v>47.53</v>
      </c>
      <c r="PU17" s="969">
        <v>42491</v>
      </c>
      <c r="PV17" s="970">
        <v>46.18</v>
      </c>
      <c r="PX17" s="969">
        <v>42491</v>
      </c>
      <c r="PY17" s="1025">
        <v>46.5</v>
      </c>
      <c r="QA17" s="1026">
        <v>42491</v>
      </c>
      <c r="QB17" s="1025">
        <v>45.33</v>
      </c>
      <c r="QD17" s="1028">
        <v>42491</v>
      </c>
      <c r="QE17" s="1027">
        <v>45.02</v>
      </c>
      <c r="QG17" s="1028">
        <v>42522</v>
      </c>
      <c r="QH17" s="1027">
        <v>44.55</v>
      </c>
      <c r="QJ17" s="1028">
        <v>42522</v>
      </c>
      <c r="QK17" s="1027">
        <v>45.44</v>
      </c>
      <c r="QM17" s="1028">
        <v>42522</v>
      </c>
      <c r="QN17" s="1027">
        <v>44.64</v>
      </c>
      <c r="QP17" s="1028">
        <v>42522</v>
      </c>
      <c r="QQ17" s="1027">
        <v>44.91</v>
      </c>
      <c r="QS17" s="1028">
        <v>42522</v>
      </c>
      <c r="QT17" s="1027">
        <v>44.06</v>
      </c>
      <c r="QV17" s="1028">
        <v>42552</v>
      </c>
      <c r="QW17" s="1027">
        <v>43.74</v>
      </c>
      <c r="QY17" s="1028">
        <v>42552</v>
      </c>
      <c r="QZ17" s="1027">
        <v>43.66</v>
      </c>
      <c r="RB17" s="1028">
        <v>42552</v>
      </c>
      <c r="RC17" s="1027">
        <v>42.61</v>
      </c>
      <c r="RE17" s="1028">
        <v>42552</v>
      </c>
      <c r="RF17" s="1027">
        <v>42.69</v>
      </c>
      <c r="RH17" s="1028">
        <v>42583</v>
      </c>
      <c r="RI17" s="1027">
        <v>41.7</v>
      </c>
      <c r="RK17" s="1028">
        <v>42583</v>
      </c>
      <c r="RL17" s="1027">
        <v>42.18</v>
      </c>
      <c r="RN17" s="1028">
        <v>42583</v>
      </c>
      <c r="RO17" s="1027">
        <v>41.24</v>
      </c>
      <c r="RQ17" s="1028">
        <v>42583</v>
      </c>
      <c r="RR17" s="1027">
        <v>40.89</v>
      </c>
      <c r="RT17" s="1028">
        <v>42614</v>
      </c>
      <c r="RU17" s="1029">
        <v>42.461622740000003</v>
      </c>
      <c r="RW17" s="1028">
        <v>42614</v>
      </c>
      <c r="RX17" s="1029">
        <v>41.662702189999997</v>
      </c>
      <c r="RZ17" s="1028">
        <v>42614</v>
      </c>
      <c r="SA17" s="1029">
        <v>41.51226818</v>
      </c>
      <c r="SC17" s="1028">
        <v>42614</v>
      </c>
      <c r="SD17" s="1029">
        <v>40.81</v>
      </c>
      <c r="SF17" s="1028">
        <v>42614</v>
      </c>
      <c r="SG17" s="1029">
        <v>40.56</v>
      </c>
      <c r="SI17" s="1028">
        <v>42644</v>
      </c>
      <c r="SJ17" s="1029">
        <v>42.28</v>
      </c>
      <c r="SL17" s="1028">
        <v>42644</v>
      </c>
      <c r="SM17" s="1029">
        <v>42.764535279080725</v>
      </c>
      <c r="SO17" s="1028">
        <v>42644</v>
      </c>
      <c r="SP17" s="1029">
        <v>41.75896377901541</v>
      </c>
      <c r="SR17" s="1028">
        <v>42644</v>
      </c>
      <c r="SS17" s="1029">
        <v>40.518963153508651</v>
      </c>
      <c r="SU17" s="1028">
        <v>42675</v>
      </c>
      <c r="SV17" s="1029">
        <v>41.179910443691178</v>
      </c>
      <c r="SX17" s="1028">
        <v>42675</v>
      </c>
      <c r="SY17" s="1029">
        <v>39.569544477165771</v>
      </c>
      <c r="TA17" s="1028">
        <v>42675</v>
      </c>
      <c r="TB17" s="1029">
        <v>38.857395986944439</v>
      </c>
      <c r="TD17" s="1028">
        <v>42675</v>
      </c>
      <c r="TE17" s="1029">
        <v>38.868298846670832</v>
      </c>
      <c r="TG17" s="1028">
        <v>42705</v>
      </c>
      <c r="TH17" s="1029">
        <v>41.046418554565712</v>
      </c>
      <c r="TJ17" s="1028">
        <v>42705</v>
      </c>
      <c r="TK17" s="1029">
        <v>39.467330925323978</v>
      </c>
      <c r="TM17" s="1028">
        <v>42705</v>
      </c>
      <c r="TN17" s="1029">
        <v>38.647978223633771</v>
      </c>
      <c r="TP17" s="1028">
        <v>42705</v>
      </c>
      <c r="TQ17" s="1029">
        <v>37.357777395600444</v>
      </c>
      <c r="TS17" s="1028">
        <v>42736</v>
      </c>
      <c r="TT17" s="1029">
        <v>37.678079339691806</v>
      </c>
      <c r="TV17" s="1028">
        <v>42736</v>
      </c>
      <c r="TW17" s="1029">
        <v>36.119858079776371</v>
      </c>
      <c r="TY17" s="1028">
        <v>42736</v>
      </c>
      <c r="TZ17" s="1029">
        <v>35.11680689732075</v>
      </c>
      <c r="UB17" s="1028">
        <v>42736</v>
      </c>
      <c r="UC17" s="1029">
        <v>34.821822804019547</v>
      </c>
      <c r="UE17" s="1028">
        <v>42767</v>
      </c>
      <c r="UF17" s="1029">
        <v>37.04428901794946</v>
      </c>
      <c r="UH17" s="1028">
        <v>42767</v>
      </c>
      <c r="UI17" s="1029">
        <v>35.863732533912604</v>
      </c>
      <c r="UK17" s="1028">
        <v>42767</v>
      </c>
      <c r="UL17" s="1029">
        <v>35.997845214165487</v>
      </c>
      <c r="UN17" s="1028">
        <v>42767</v>
      </c>
      <c r="UO17" s="1029">
        <v>36.784713041686302</v>
      </c>
      <c r="UQ17" s="1028">
        <v>42795</v>
      </c>
      <c r="UR17" s="1029">
        <v>35.324688680645117</v>
      </c>
      <c r="UT17" s="1028">
        <v>42795</v>
      </c>
      <c r="UU17" s="1029">
        <v>35.039984805361961</v>
      </c>
      <c r="UW17" s="1028">
        <v>42795</v>
      </c>
      <c r="UX17" s="1029">
        <v>34.474904771337556</v>
      </c>
      <c r="UZ17" s="1028">
        <v>42795</v>
      </c>
      <c r="VA17" s="1029">
        <v>34.891794164839872</v>
      </c>
      <c r="VC17" s="1028">
        <v>42795</v>
      </c>
      <c r="VD17" s="1029">
        <v>34.866526707591035</v>
      </c>
      <c r="VF17" s="1028">
        <v>42826</v>
      </c>
      <c r="VG17" s="1029">
        <v>31.651627951753301</v>
      </c>
      <c r="VI17" s="1028">
        <v>42826</v>
      </c>
      <c r="VJ17" s="1029">
        <v>31.877861227312362</v>
      </c>
      <c r="VL17" s="1028">
        <v>42826</v>
      </c>
      <c r="VM17" s="1029">
        <v>31.674342026488802</v>
      </c>
      <c r="VO17" s="1028">
        <v>42826</v>
      </c>
      <c r="VP17" s="1029">
        <v>37.958027671641617</v>
      </c>
      <c r="VR17" s="1028">
        <v>42856</v>
      </c>
      <c r="VS17" s="1029">
        <v>32.948643708318201</v>
      </c>
      <c r="VU17" s="1028">
        <v>42856</v>
      </c>
      <c r="VV17" s="1029">
        <v>34.227968650130833</v>
      </c>
      <c r="VX17" s="1028">
        <v>42856</v>
      </c>
      <c r="VY17" s="1029">
        <v>35.020121982878791</v>
      </c>
      <c r="WA17" s="1028">
        <v>42856</v>
      </c>
      <c r="WB17" s="1029">
        <v>33.579750342108618</v>
      </c>
      <c r="WD17" s="1028">
        <v>42856</v>
      </c>
      <c r="WE17" s="1029">
        <v>35.359200979106561</v>
      </c>
      <c r="WG17" s="1028">
        <v>42887</v>
      </c>
      <c r="WH17" s="1029">
        <v>37.119999999999997</v>
      </c>
      <c r="WJ17" s="1028">
        <v>42887</v>
      </c>
      <c r="WK17" s="1029">
        <v>36.229999999999997</v>
      </c>
      <c r="WM17" s="1028">
        <v>42887</v>
      </c>
      <c r="WN17" s="1029">
        <v>38.998253488951825</v>
      </c>
      <c r="WP17" s="1028">
        <v>42887</v>
      </c>
      <c r="WQ17" s="1029">
        <v>39.124431024532221</v>
      </c>
      <c r="WS17" s="1028">
        <v>42917</v>
      </c>
      <c r="WT17" s="1029">
        <v>41.257190833346655</v>
      </c>
      <c r="WV17" s="1028">
        <v>42917</v>
      </c>
      <c r="WW17" s="1029">
        <v>40.92</v>
      </c>
      <c r="WY17" s="1028">
        <v>42917</v>
      </c>
      <c r="WZ17" s="1029">
        <v>40.346992172532701</v>
      </c>
      <c r="XB17" s="1028">
        <v>42917</v>
      </c>
      <c r="XC17" s="1029">
        <v>40.12050340545008</v>
      </c>
      <c r="XE17" s="1028">
        <v>42948</v>
      </c>
      <c r="XF17" s="1029">
        <v>38.650881818631639</v>
      </c>
      <c r="XH17" s="1028">
        <v>42948</v>
      </c>
      <c r="XI17" s="1029">
        <v>38.34070198608218</v>
      </c>
      <c r="XK17" s="1028">
        <v>42948</v>
      </c>
      <c r="XL17" s="1029">
        <v>38.89</v>
      </c>
      <c r="XN17" s="1028">
        <v>42948</v>
      </c>
      <c r="XO17" s="1029">
        <v>37.995103032857166</v>
      </c>
      <c r="XQ17" s="1028">
        <v>42948</v>
      </c>
      <c r="XR17" s="1029">
        <v>37.750239868977914</v>
      </c>
      <c r="XT17" s="1028">
        <v>42979</v>
      </c>
      <c r="XU17" s="1029">
        <v>36.4</v>
      </c>
      <c r="XW17" s="1028">
        <v>42979</v>
      </c>
      <c r="XX17" s="1029">
        <v>36.04</v>
      </c>
      <c r="XZ17" s="1028">
        <v>42979</v>
      </c>
      <c r="YA17" s="1029">
        <v>37.766006669217731</v>
      </c>
      <c r="YC17" s="1028">
        <v>42979</v>
      </c>
      <c r="YD17" s="1029">
        <v>39.774749465848785</v>
      </c>
      <c r="YF17" s="1028">
        <v>43009</v>
      </c>
      <c r="YG17" s="1029">
        <v>42.175212144471445</v>
      </c>
      <c r="YI17" s="1028">
        <v>43009</v>
      </c>
      <c r="YJ17" s="1029">
        <v>44.95</v>
      </c>
      <c r="YL17" s="1028">
        <v>43009</v>
      </c>
      <c r="YM17" s="1029">
        <v>43.452095226527391</v>
      </c>
      <c r="YO17" s="1028">
        <v>43009</v>
      </c>
      <c r="YP17" s="1029">
        <v>45.731997068523263</v>
      </c>
      <c r="YR17" s="1028">
        <v>43009</v>
      </c>
      <c r="YS17" s="1029">
        <v>43.86</v>
      </c>
      <c r="YU17" s="1028">
        <v>43040</v>
      </c>
      <c r="YV17" s="1029">
        <v>50.809203218456283</v>
      </c>
      <c r="YX17" s="1028">
        <v>43040</v>
      </c>
      <c r="YY17" s="1029">
        <v>48.04371861152142</v>
      </c>
      <c r="ZA17" s="1028">
        <v>43040</v>
      </c>
      <c r="ZB17" s="1029">
        <v>46.406665310656663</v>
      </c>
      <c r="ZD17" s="1028">
        <v>43040</v>
      </c>
      <c r="ZE17" s="1029">
        <v>46.724300660582678</v>
      </c>
      <c r="ZG17" s="1028">
        <v>43040</v>
      </c>
      <c r="ZH17" s="1029">
        <v>47.161568773681921</v>
      </c>
      <c r="ZJ17" s="1028">
        <v>43070</v>
      </c>
      <c r="ZK17" s="1029">
        <v>47.528433509186392</v>
      </c>
      <c r="ZM17" s="1028">
        <v>43070</v>
      </c>
      <c r="ZN17" s="1029">
        <v>48.19235197776564</v>
      </c>
      <c r="ZP17" s="1028">
        <v>43070</v>
      </c>
      <c r="ZQ17" s="1029">
        <v>47.528433509186392</v>
      </c>
      <c r="ZS17" s="1028">
        <v>43101</v>
      </c>
      <c r="ZT17" s="1029">
        <v>53.736609304352825</v>
      </c>
      <c r="ZV17" s="1028">
        <v>43101</v>
      </c>
      <c r="ZW17" s="1029">
        <v>54.312567208158725</v>
      </c>
      <c r="ZY17" s="1028">
        <v>43101</v>
      </c>
      <c r="ZZ17" s="1029">
        <v>54.041199962146308</v>
      </c>
      <c r="AAB17" s="1028">
        <v>43101</v>
      </c>
      <c r="AAC17" s="1029">
        <v>54.208399371940516</v>
      </c>
      <c r="AAE17" s="1028">
        <v>43101</v>
      </c>
      <c r="AAF17" s="1029">
        <v>53.39</v>
      </c>
      <c r="AAH17" s="1028">
        <v>43101</v>
      </c>
      <c r="AAI17" s="1029">
        <v>53.305524300524951</v>
      </c>
      <c r="AAK17" s="1028">
        <v>43132</v>
      </c>
      <c r="AAL17" s="1029">
        <v>52.708489592815098</v>
      </c>
      <c r="AAN17" s="1028">
        <v>43101</v>
      </c>
      <c r="AAO17" s="1029">
        <v>53.212215077301956</v>
      </c>
      <c r="AAQ17" s="1028">
        <v>43132</v>
      </c>
      <c r="AAR17" s="1029">
        <v>52.190668667144394</v>
      </c>
      <c r="AAT17" s="1028">
        <v>43160</v>
      </c>
      <c r="AAU17" s="1029">
        <v>50.29</v>
      </c>
      <c r="AAW17" s="1028">
        <v>43160</v>
      </c>
      <c r="AAX17" s="1029">
        <v>48.538112866817151</v>
      </c>
      <c r="AAZ17" s="1028">
        <v>43160</v>
      </c>
      <c r="ABA17" s="1029">
        <v>47.94</v>
      </c>
      <c r="ABC17" s="1028">
        <v>43160</v>
      </c>
      <c r="ABD17" s="1029">
        <v>46.665281770614058</v>
      </c>
      <c r="ABF17" s="1028">
        <v>43191</v>
      </c>
      <c r="ABG17" s="1029">
        <v>45.170735534171641</v>
      </c>
      <c r="ABI17" s="1028">
        <v>43191</v>
      </c>
      <c r="ABJ17" s="1029">
        <v>44.113703274215545</v>
      </c>
      <c r="ABL17" s="1028">
        <v>43191</v>
      </c>
      <c r="ABM17" s="1029">
        <v>44.69</v>
      </c>
      <c r="ABO17" s="1028">
        <v>43191</v>
      </c>
      <c r="ABP17" s="1029">
        <v>43.68</v>
      </c>
      <c r="ABR17" s="1066">
        <v>43221</v>
      </c>
      <c r="ABS17" s="1067">
        <v>40.75</v>
      </c>
      <c r="ABU17" s="1066">
        <v>43221</v>
      </c>
      <c r="ABV17" s="1067">
        <v>39.69972572024875</v>
      </c>
      <c r="ABX17" s="1066">
        <v>43221</v>
      </c>
      <c r="ABY17" s="1067">
        <v>40.124621471185506</v>
      </c>
      <c r="ACA17" s="1066">
        <v>43221</v>
      </c>
      <c r="ACB17" s="1067">
        <v>41.216543479999999</v>
      </c>
      <c r="ACD17" s="1066">
        <v>43252</v>
      </c>
      <c r="ACE17" s="1067">
        <v>39.833409723358976</v>
      </c>
      <c r="ACG17" s="1066">
        <v>43252</v>
      </c>
      <c r="ACH17" s="1067">
        <v>39.392845406560006</v>
      </c>
      <c r="ACJ17" s="1066">
        <v>43252</v>
      </c>
      <c r="ACK17" s="1067">
        <v>38.266062185953373</v>
      </c>
      <c r="ACM17" s="1066">
        <v>43252</v>
      </c>
      <c r="ACN17" s="1067">
        <v>38.497074130000001</v>
      </c>
      <c r="ACP17" s="1066">
        <v>43282</v>
      </c>
      <c r="ACQ17" s="1067">
        <v>39.111967248581266</v>
      </c>
      <c r="ACS17" s="1066">
        <v>43282</v>
      </c>
      <c r="ACT17" s="1067">
        <v>38.59651388364626</v>
      </c>
      <c r="ACV17" s="1096">
        <v>43282</v>
      </c>
      <c r="ACW17" s="1097">
        <v>38.905142730000001</v>
      </c>
      <c r="ACY17" s="1096">
        <v>43282</v>
      </c>
      <c r="ACZ17" s="1097">
        <v>38.328134344584136</v>
      </c>
      <c r="ADB17" s="1098">
        <v>43313</v>
      </c>
      <c r="ADC17" s="1099">
        <v>39.355269210000003</v>
      </c>
      <c r="ADE17" s="1098">
        <v>43313</v>
      </c>
      <c r="ADF17" s="1099">
        <v>40.846967274493529</v>
      </c>
      <c r="ADH17" s="1098">
        <v>43313</v>
      </c>
      <c r="ADI17" s="1099">
        <v>40.811702958271873</v>
      </c>
      <c r="ADK17" s="1098">
        <v>43313</v>
      </c>
      <c r="ADL17" s="1099">
        <v>41.040967757451376</v>
      </c>
      <c r="ADN17" s="1098">
        <v>43313</v>
      </c>
      <c r="ADO17" s="1099">
        <v>41.088357155804829</v>
      </c>
      <c r="ADQ17" s="1098">
        <v>43344</v>
      </c>
      <c r="ADR17" s="1099">
        <v>41.777629219802954</v>
      </c>
      <c r="ADT17" s="1098">
        <v>43344</v>
      </c>
      <c r="ADU17" s="1099">
        <v>43.550270379669982</v>
      </c>
      <c r="ADW17" s="1098">
        <v>43344</v>
      </c>
      <c r="ADX17" s="1099">
        <v>41.424766411056709</v>
      </c>
      <c r="ADZ17" s="1098">
        <v>43344</v>
      </c>
      <c r="AEA17" s="1099">
        <v>42.271947194719466</v>
      </c>
      <c r="AEC17" s="1098">
        <v>43374</v>
      </c>
      <c r="AED17" s="1099">
        <v>44.283993954408054</v>
      </c>
      <c r="AEF17" s="1098">
        <v>43374</v>
      </c>
      <c r="AEG17" s="1099">
        <v>44.95</v>
      </c>
      <c r="AEI17" s="1098">
        <v>43374</v>
      </c>
      <c r="AEJ17" s="1099">
        <v>45.969442517534873</v>
      </c>
      <c r="AEL17" s="1098">
        <v>43374</v>
      </c>
      <c r="AEM17" s="1099">
        <v>45.344455051003976</v>
      </c>
      <c r="AEO17" s="1098">
        <v>43374</v>
      </c>
      <c r="AEP17" s="1099">
        <v>46.079543335928854</v>
      </c>
      <c r="AER17" s="1098">
        <v>43405</v>
      </c>
      <c r="AES17" s="1099">
        <v>50.72</v>
      </c>
      <c r="AEU17" s="1098">
        <v>43405</v>
      </c>
      <c r="AEV17" s="1099">
        <v>52.041115555277791</v>
      </c>
      <c r="AEX17" s="1098">
        <v>43405</v>
      </c>
      <c r="AEY17" s="1099">
        <v>52.135598348513987</v>
      </c>
      <c r="AFA17" s="1098">
        <v>43405</v>
      </c>
      <c r="AFB17" s="1099">
        <v>51.909062723958485</v>
      </c>
      <c r="AFD17" s="1098">
        <v>43435</v>
      </c>
      <c r="AFE17" s="1099">
        <v>53.778904295411131</v>
      </c>
      <c r="AFG17" s="1098">
        <v>43435</v>
      </c>
      <c r="AFH17" s="1099">
        <v>56.336738459999999</v>
      </c>
      <c r="AFJ17" s="1098">
        <v>43466</v>
      </c>
      <c r="AFK17" s="1099">
        <v>56.679249457252141</v>
      </c>
      <c r="AFM17" s="1098">
        <v>43466</v>
      </c>
      <c r="AFN17" s="1099">
        <v>57.05280269814503</v>
      </c>
      <c r="AFP17" s="1098">
        <v>43466</v>
      </c>
      <c r="AFQ17" s="1099">
        <v>57.62583316782522</v>
      </c>
      <c r="AFS17" s="1098">
        <v>43466</v>
      </c>
      <c r="AFT17" s="1099">
        <v>56.231533807568205</v>
      </c>
      <c r="AFV17" s="1098">
        <v>43466</v>
      </c>
      <c r="AFW17" s="1099">
        <v>53.81196190425851</v>
      </c>
      <c r="AFY17" s="1098">
        <v>43497</v>
      </c>
      <c r="AFZ17" s="1099">
        <v>53.542740518721537</v>
      </c>
      <c r="AGB17" s="1098">
        <v>43497</v>
      </c>
      <c r="AGC17" s="1099">
        <v>53.983518541019997</v>
      </c>
      <c r="AGE17" s="1098">
        <v>43497</v>
      </c>
      <c r="AGF17" s="1099">
        <v>54.643258557328579</v>
      </c>
      <c r="AGH17" s="1098">
        <v>43497</v>
      </c>
      <c r="AGI17" s="1099">
        <v>54.238130726037362</v>
      </c>
      <c r="AGK17" s="1108">
        <v>43525</v>
      </c>
      <c r="AGL17" s="1109">
        <v>52.440484030733813</v>
      </c>
      <c r="AGN17" s="1108">
        <v>43525</v>
      </c>
      <c r="AGO17" s="1109">
        <v>54.137438469533322</v>
      </c>
      <c r="AGQ17" s="1108">
        <v>43525</v>
      </c>
      <c r="AGR17" s="1109">
        <v>53.837801894515827</v>
      </c>
      <c r="AGT17" s="1108">
        <v>43556</v>
      </c>
      <c r="AGU17" s="1109">
        <v>45.730795191011659</v>
      </c>
      <c r="AGW17" s="1108">
        <v>43556</v>
      </c>
      <c r="AGX17" s="1109">
        <v>46.407697761189901</v>
      </c>
      <c r="AGZ17" s="1108">
        <v>43556</v>
      </c>
      <c r="AHA17" s="1109">
        <v>47.628341716296589</v>
      </c>
      <c r="AHC17" s="1108">
        <v>43556</v>
      </c>
      <c r="AHD17" s="1109">
        <v>49.459307307006242</v>
      </c>
      <c r="AHF17" s="1108">
        <v>43586</v>
      </c>
      <c r="AHG17" s="1109">
        <v>47.037742050507205</v>
      </c>
      <c r="AHI17" s="1108">
        <v>43586</v>
      </c>
      <c r="AHJ17" s="1109">
        <v>47.393416643226033</v>
      </c>
      <c r="AHL17" s="1108">
        <v>43586</v>
      </c>
      <c r="AHM17" s="1109">
        <v>50.370924486054761</v>
      </c>
      <c r="AHO17" s="1108">
        <v>43586</v>
      </c>
      <c r="AHP17" s="1109">
        <v>53.575597162027456</v>
      </c>
      <c r="AHR17" s="1108">
        <v>43586</v>
      </c>
      <c r="AHS17" s="1109">
        <v>50.564005115834206</v>
      </c>
      <c r="AHU17" s="1114">
        <v>43617</v>
      </c>
      <c r="AHV17" s="1099">
        <v>46.63062673489204</v>
      </c>
      <c r="AHX17" s="1108">
        <v>43617</v>
      </c>
      <c r="AHY17" s="1109">
        <v>46.914407929405904</v>
      </c>
      <c r="AIA17" s="1108">
        <v>43617</v>
      </c>
      <c r="AIB17" s="1109">
        <v>46.495072282815343</v>
      </c>
      <c r="AID17" s="1108">
        <v>43617</v>
      </c>
      <c r="AIE17" s="1099">
        <v>46.833074442069709</v>
      </c>
      <c r="AIG17" s="1108">
        <v>43647</v>
      </c>
      <c r="AIH17" s="1099">
        <v>49.756723599850631</v>
      </c>
      <c r="AIJ17" s="1108">
        <v>43647</v>
      </c>
      <c r="AIK17" s="1099">
        <v>51.013493963083327</v>
      </c>
      <c r="AIM17" s="1108">
        <v>43647</v>
      </c>
      <c r="AIN17" s="1099">
        <v>48.976531329638462</v>
      </c>
      <c r="AIP17" s="1108">
        <v>43647</v>
      </c>
      <c r="AIQ17" s="1099">
        <v>49.687099281134067</v>
      </c>
      <c r="AIS17" s="1108">
        <v>43647</v>
      </c>
      <c r="AIT17" s="1109">
        <v>49.829213633055026</v>
      </c>
      <c r="AIV17" s="1108">
        <v>43678</v>
      </c>
      <c r="AIW17" s="1117">
        <v>52.472949501160805</v>
      </c>
      <c r="AIY17" s="1108">
        <v>43678</v>
      </c>
      <c r="AIZ17" s="1117">
        <v>54.461378906479297</v>
      </c>
      <c r="AJB17" s="1108">
        <v>43678</v>
      </c>
      <c r="AJC17" s="1117">
        <v>54.852949665008033</v>
      </c>
      <c r="AJE17" s="1108">
        <v>43678</v>
      </c>
      <c r="AJF17" s="1117">
        <v>57.196312963281443</v>
      </c>
      <c r="AJH17" s="1108">
        <v>43709</v>
      </c>
      <c r="AJI17" s="1117">
        <v>61.220276502399308</v>
      </c>
      <c r="AJK17" s="1108">
        <v>43709</v>
      </c>
      <c r="AJL17" s="1117">
        <v>64.767238227689319</v>
      </c>
      <c r="AJN17" s="1108">
        <v>43709</v>
      </c>
      <c r="AJO17" s="1117">
        <v>61.220276502399308</v>
      </c>
      <c r="AJQ17" s="1108">
        <v>43709</v>
      </c>
      <c r="AJR17" s="1117">
        <v>66.912507425902703</v>
      </c>
      <c r="AJT17" s="1108">
        <v>43739</v>
      </c>
      <c r="AJU17" s="1117">
        <v>67.514140411202646</v>
      </c>
    </row>
    <row r="18" spans="1:957" customFormat="1" x14ac:dyDescent="0.25">
      <c r="A18" s="26"/>
      <c r="B18" s="969">
        <f t="shared" ca="1" si="0"/>
        <v>43770</v>
      </c>
      <c r="C18" s="152">
        <f t="shared" ca="1" si="1"/>
        <v>72.903972181675371</v>
      </c>
      <c r="D18" s="26"/>
      <c r="E18" s="144">
        <v>41426</v>
      </c>
      <c r="F18" s="150">
        <v>61.89</v>
      </c>
      <c r="G18" s="88"/>
      <c r="H18" s="144">
        <v>41395</v>
      </c>
      <c r="I18" s="148">
        <v>62.47545126353792</v>
      </c>
      <c r="J18" s="26"/>
      <c r="K18" s="144">
        <v>41426</v>
      </c>
      <c r="L18" s="148">
        <v>60.277233505795671</v>
      </c>
      <c r="M18" s="26"/>
      <c r="N18" s="144">
        <v>41426</v>
      </c>
      <c r="O18" s="150">
        <v>59.379918586822065</v>
      </c>
      <c r="P18" s="88"/>
      <c r="Q18" s="144">
        <v>41456</v>
      </c>
      <c r="R18" s="145">
        <v>59.815303983228517</v>
      </c>
      <c r="S18" s="26"/>
      <c r="T18" s="144">
        <v>41456</v>
      </c>
      <c r="U18" s="148">
        <v>58.247573217384357</v>
      </c>
      <c r="V18" s="26"/>
      <c r="W18" s="144">
        <v>41456</v>
      </c>
      <c r="X18" s="150">
        <v>58.028715468481025</v>
      </c>
      <c r="Y18" s="88"/>
      <c r="Z18" s="144">
        <v>41487</v>
      </c>
      <c r="AA18" s="145">
        <v>58.212380522993676</v>
      </c>
      <c r="AB18" s="26"/>
      <c r="AC18" s="144">
        <v>41487</v>
      </c>
      <c r="AD18" s="148">
        <v>56.949999999999996</v>
      </c>
      <c r="AE18" s="26"/>
      <c r="AF18" s="144">
        <v>41487</v>
      </c>
      <c r="AG18" s="150">
        <v>57.24940212045032</v>
      </c>
      <c r="AH18" s="88"/>
      <c r="AI18" s="144">
        <v>41518</v>
      </c>
      <c r="AJ18" s="145">
        <v>59.592028376243107</v>
      </c>
      <c r="AK18" s="26"/>
      <c r="AL18" s="144">
        <v>41518</v>
      </c>
      <c r="AM18" s="148">
        <v>58.990999999999993</v>
      </c>
      <c r="AN18" s="26"/>
      <c r="AO18" s="144">
        <v>41518</v>
      </c>
      <c r="AP18" s="150">
        <v>58.237813763382249</v>
      </c>
      <c r="AQ18" s="88"/>
      <c r="AR18" s="144">
        <v>41518</v>
      </c>
      <c r="AS18" s="145">
        <v>58.237813763382249</v>
      </c>
      <c r="AT18" s="26"/>
      <c r="AU18" s="144">
        <v>41548</v>
      </c>
      <c r="AV18" s="148">
        <v>66.152679746337725</v>
      </c>
      <c r="AW18" s="26"/>
      <c r="AX18" s="144">
        <v>41579</v>
      </c>
      <c r="AY18" s="150">
        <v>68.570443180272534</v>
      </c>
      <c r="AZ18" s="88"/>
      <c r="BA18" s="144">
        <v>41579</v>
      </c>
      <c r="BB18" s="145">
        <v>68.901369597069603</v>
      </c>
      <c r="BC18" s="26"/>
      <c r="BD18" s="144">
        <v>41579</v>
      </c>
      <c r="BE18" s="148">
        <v>69.125820146520141</v>
      </c>
      <c r="BF18" s="26"/>
      <c r="BG18" s="144">
        <v>41609</v>
      </c>
      <c r="BH18" s="150">
        <v>72.366042719780225</v>
      </c>
      <c r="BI18" s="88"/>
      <c r="BJ18" s="144">
        <v>41579</v>
      </c>
      <c r="BK18" s="145">
        <v>70.227418543956048</v>
      </c>
      <c r="BL18" s="26"/>
      <c r="BM18" s="144">
        <v>41579</v>
      </c>
      <c r="BN18" s="148">
        <v>69.98</v>
      </c>
      <c r="BO18" s="26"/>
      <c r="BP18" s="144">
        <v>41609</v>
      </c>
      <c r="BQ18" s="150">
        <v>72.487754260000003</v>
      </c>
      <c r="BR18" s="88"/>
      <c r="BS18" s="144">
        <v>41609</v>
      </c>
      <c r="BT18" s="145">
        <v>73.322304945054952</v>
      </c>
      <c r="BU18" s="26"/>
      <c r="BV18" s="144">
        <v>41640</v>
      </c>
      <c r="BW18" s="148">
        <v>74.679477750000004</v>
      </c>
      <c r="BX18" s="26"/>
      <c r="BY18" s="144">
        <v>41640</v>
      </c>
      <c r="BZ18" s="150">
        <v>75.230027199999995</v>
      </c>
      <c r="CA18" s="88"/>
      <c r="CB18" s="144">
        <v>41640</v>
      </c>
      <c r="CC18" s="145">
        <v>74.381126098901078</v>
      </c>
      <c r="CD18" s="26"/>
      <c r="CE18" s="144">
        <v>41640</v>
      </c>
      <c r="CF18" s="148">
        <v>74.681579120879107</v>
      </c>
      <c r="CG18" s="26"/>
      <c r="CH18" s="144">
        <v>41671</v>
      </c>
      <c r="CI18" s="150">
        <v>74.448351650000006</v>
      </c>
      <c r="CJ18" s="88"/>
      <c r="CK18" s="144">
        <v>41671</v>
      </c>
      <c r="CL18" s="145">
        <v>74.850824175824158</v>
      </c>
      <c r="CM18" s="26"/>
      <c r="CN18" s="144">
        <v>41671</v>
      </c>
      <c r="CO18" s="148">
        <v>74.15082417582417</v>
      </c>
      <c r="CP18" s="26"/>
      <c r="CQ18" s="144">
        <v>41671</v>
      </c>
      <c r="CR18" s="150">
        <v>74.600274729999995</v>
      </c>
      <c r="CS18" s="88"/>
      <c r="CT18" s="144">
        <v>41671</v>
      </c>
      <c r="CU18" s="145">
        <v>74.52335164835165</v>
      </c>
      <c r="CV18" s="26"/>
      <c r="CW18" s="144">
        <v>41699</v>
      </c>
      <c r="CX18" s="148">
        <v>72.654340660000003</v>
      </c>
      <c r="CY18" s="292"/>
      <c r="CZ18" s="144">
        <v>41699</v>
      </c>
      <c r="DA18" s="148">
        <v>72.730714285714328</v>
      </c>
      <c r="DB18" s="295"/>
      <c r="DC18" s="144">
        <v>41699</v>
      </c>
      <c r="DD18" s="148">
        <v>72.649065934065959</v>
      </c>
      <c r="DE18" s="303"/>
      <c r="DF18" s="144">
        <v>41699</v>
      </c>
      <c r="DG18" s="148">
        <v>74.38071429</v>
      </c>
      <c r="DH18" s="303"/>
      <c r="DI18" s="144">
        <v>41760</v>
      </c>
      <c r="DJ18" s="148">
        <v>67.698360660000006</v>
      </c>
      <c r="DK18" s="295"/>
      <c r="DL18" s="144">
        <v>41730</v>
      </c>
      <c r="DM18" s="148">
        <v>70.42</v>
      </c>
      <c r="DN18" s="303"/>
      <c r="DO18" s="144">
        <v>41730</v>
      </c>
      <c r="DP18" s="148">
        <v>69.346584699999994</v>
      </c>
      <c r="DQ18" s="303"/>
      <c r="DR18" s="144">
        <v>41760</v>
      </c>
      <c r="DS18" s="148">
        <v>68.354316939890722</v>
      </c>
      <c r="DT18" s="295"/>
      <c r="DU18" s="144">
        <v>41760</v>
      </c>
      <c r="DV18" s="148">
        <v>66.61</v>
      </c>
      <c r="DW18" s="303"/>
      <c r="DX18" s="144">
        <v>41760</v>
      </c>
      <c r="DY18" s="148">
        <v>66.323825139999997</v>
      </c>
      <c r="DZ18" s="303"/>
      <c r="EA18" s="144">
        <v>41791</v>
      </c>
      <c r="EB18" s="148">
        <v>63.623825136612062</v>
      </c>
      <c r="EC18" s="295"/>
      <c r="ED18" s="144">
        <v>41791</v>
      </c>
      <c r="EE18" s="148">
        <v>63.721420765027354</v>
      </c>
      <c r="EF18" s="303"/>
      <c r="EG18" s="144">
        <v>41791</v>
      </c>
      <c r="EH18" s="148">
        <v>63.82</v>
      </c>
      <c r="EI18" s="303"/>
      <c r="EJ18" s="144">
        <v>41821</v>
      </c>
      <c r="EK18" s="148">
        <v>64.27000000000001</v>
      </c>
      <c r="EL18" s="295"/>
      <c r="EM18" s="144">
        <v>41791</v>
      </c>
      <c r="EN18" s="148">
        <v>63.4</v>
      </c>
      <c r="EO18" s="303"/>
      <c r="EP18" s="144">
        <v>41821</v>
      </c>
      <c r="EQ18" s="148">
        <v>65</v>
      </c>
      <c r="ER18" s="303"/>
      <c r="ES18" s="144">
        <v>41821</v>
      </c>
      <c r="ET18" s="148">
        <v>64.77000000000001</v>
      </c>
      <c r="EV18" s="144">
        <v>41852</v>
      </c>
      <c r="EW18" s="148">
        <v>65.499781420765004</v>
      </c>
      <c r="EY18" s="144">
        <v>41852</v>
      </c>
      <c r="EZ18" s="148">
        <v>65.02519126</v>
      </c>
      <c r="FB18" s="144">
        <v>41852</v>
      </c>
      <c r="FC18" s="148">
        <v>66.376010928961747</v>
      </c>
      <c r="FE18" s="144">
        <v>41852</v>
      </c>
      <c r="FF18" s="148">
        <v>65.375464480874314</v>
      </c>
      <c r="FH18" s="144">
        <v>41883</v>
      </c>
      <c r="FI18" s="148">
        <v>66.065464480874326</v>
      </c>
      <c r="FK18" s="144">
        <v>41883</v>
      </c>
      <c r="FL18" s="148">
        <v>66.399999999999991</v>
      </c>
      <c r="FN18" s="144">
        <v>41883</v>
      </c>
      <c r="FO18" s="148">
        <v>66.239999999999995</v>
      </c>
      <c r="FQ18" s="144">
        <v>41883</v>
      </c>
      <c r="FR18" s="148">
        <v>66.290601089999996</v>
      </c>
      <c r="FT18" s="144">
        <v>41852</v>
      </c>
      <c r="FU18" s="148">
        <v>66.508110000000002</v>
      </c>
      <c r="FW18" s="144">
        <v>41883</v>
      </c>
      <c r="FX18" s="148">
        <v>66.748109999999997</v>
      </c>
      <c r="FZ18" s="144">
        <v>41883</v>
      </c>
      <c r="GA18" s="148">
        <v>65.773250000000004</v>
      </c>
      <c r="GC18" s="144">
        <v>41913</v>
      </c>
      <c r="GD18" s="148">
        <v>67.523379120879099</v>
      </c>
      <c r="GF18" s="144">
        <v>41883</v>
      </c>
      <c r="GG18" s="148">
        <v>65.55</v>
      </c>
      <c r="GI18" s="144">
        <v>41913</v>
      </c>
      <c r="GJ18" s="148">
        <v>68.128370000000004</v>
      </c>
      <c r="GL18" s="144">
        <v>41913</v>
      </c>
      <c r="GM18" s="148">
        <v>68.67</v>
      </c>
      <c r="GO18" s="144">
        <v>41913</v>
      </c>
      <c r="GP18" s="148">
        <v>68.17474</v>
      </c>
      <c r="GR18" s="144">
        <v>41913</v>
      </c>
      <c r="GS18" s="148">
        <v>67.421360000000007</v>
      </c>
      <c r="GU18" s="144">
        <v>41944</v>
      </c>
      <c r="GV18" s="148">
        <v>69.900000000000006</v>
      </c>
      <c r="GX18" s="144">
        <v>41944</v>
      </c>
      <c r="GY18" s="148">
        <v>70</v>
      </c>
      <c r="HA18" s="144">
        <v>41944</v>
      </c>
      <c r="HB18" s="148">
        <v>70.2</v>
      </c>
      <c r="HD18" s="144">
        <v>41944</v>
      </c>
      <c r="HE18" s="148">
        <v>70.150000000000006</v>
      </c>
      <c r="HG18" s="144">
        <v>41944</v>
      </c>
      <c r="HH18" s="148">
        <v>70.400000000000006</v>
      </c>
      <c r="HJ18" s="144">
        <v>41974</v>
      </c>
      <c r="HK18" s="148">
        <v>71.03</v>
      </c>
      <c r="HM18" s="144">
        <v>41974</v>
      </c>
      <c r="HN18" s="148">
        <v>71.349999999999994</v>
      </c>
      <c r="HP18" s="144">
        <v>41974</v>
      </c>
      <c r="HQ18" s="148">
        <v>71.849999999999994</v>
      </c>
      <c r="HS18" s="144">
        <v>41974</v>
      </c>
      <c r="HT18" s="148">
        <v>71.849999999999994</v>
      </c>
      <c r="HV18" s="144">
        <v>41974</v>
      </c>
      <c r="HW18" s="148">
        <v>74.959999999999994</v>
      </c>
      <c r="HY18" s="144">
        <v>41974</v>
      </c>
      <c r="HZ18" s="148">
        <v>75.25</v>
      </c>
      <c r="IB18" s="144">
        <v>42036</v>
      </c>
      <c r="IC18" s="148">
        <v>74.745923910000002</v>
      </c>
      <c r="IE18" s="144">
        <v>42036</v>
      </c>
      <c r="IF18" s="148">
        <v>74.25</v>
      </c>
      <c r="IH18" s="144">
        <v>42036</v>
      </c>
      <c r="II18" s="148">
        <v>73.5</v>
      </c>
      <c r="IK18" s="144">
        <v>42036</v>
      </c>
      <c r="IL18" s="148">
        <v>71.97</v>
      </c>
      <c r="IN18" s="144">
        <v>42064</v>
      </c>
      <c r="IO18" s="148">
        <v>69.38</v>
      </c>
      <c r="IQ18" s="144">
        <v>42064</v>
      </c>
      <c r="IR18" s="148">
        <v>70.290000000000006</v>
      </c>
      <c r="IT18" s="144">
        <v>42064</v>
      </c>
      <c r="IU18" s="148">
        <v>68.603648100000001</v>
      </c>
      <c r="IW18" s="144">
        <v>42064</v>
      </c>
      <c r="IX18" s="148">
        <v>67.819999999999993</v>
      </c>
      <c r="IZ18" s="144">
        <v>42095</v>
      </c>
      <c r="JA18" s="148">
        <v>65.95</v>
      </c>
      <c r="JC18" s="144">
        <v>42095</v>
      </c>
      <c r="JD18" s="148">
        <v>64.42</v>
      </c>
      <c r="JF18" s="144">
        <v>42095</v>
      </c>
      <c r="JG18" s="148">
        <v>63.46</v>
      </c>
      <c r="JI18" s="144">
        <v>42095</v>
      </c>
      <c r="JJ18" s="148">
        <v>62.81</v>
      </c>
      <c r="JL18" s="144">
        <v>42125</v>
      </c>
      <c r="JM18" s="148">
        <v>57.87</v>
      </c>
      <c r="JO18" s="144">
        <v>42125</v>
      </c>
      <c r="JP18" s="148">
        <v>59.32</v>
      </c>
      <c r="JR18" s="144">
        <v>42125</v>
      </c>
      <c r="JS18" s="148">
        <v>59.820471429999998</v>
      </c>
      <c r="JU18" s="969">
        <v>42125</v>
      </c>
      <c r="JV18" s="970">
        <v>60.820471429999998</v>
      </c>
      <c r="JX18" s="969">
        <v>42125</v>
      </c>
      <c r="JY18" s="970">
        <v>58.43</v>
      </c>
      <c r="KA18" s="969">
        <v>42156</v>
      </c>
      <c r="KB18" s="970">
        <v>58.008448590341899</v>
      </c>
      <c r="KD18" s="969">
        <v>42156</v>
      </c>
      <c r="KE18" s="970">
        <v>70.290000000000006</v>
      </c>
      <c r="KG18" s="969">
        <v>42156</v>
      </c>
      <c r="KH18" s="970">
        <v>57.37</v>
      </c>
      <c r="KJ18" s="969">
        <v>42156</v>
      </c>
      <c r="KK18" s="970">
        <v>56.64</v>
      </c>
      <c r="KM18" s="969">
        <v>42186</v>
      </c>
      <c r="KN18" s="970">
        <v>56.58</v>
      </c>
      <c r="KP18" s="969">
        <v>42186</v>
      </c>
      <c r="KQ18" s="970">
        <v>55.884473197781887</v>
      </c>
      <c r="KS18" s="969">
        <v>42186</v>
      </c>
      <c r="KT18" s="970">
        <v>56.09</v>
      </c>
      <c r="KV18" s="969">
        <v>42186</v>
      </c>
      <c r="KW18" s="970">
        <v>56.08</v>
      </c>
      <c r="KY18" s="969">
        <v>42217</v>
      </c>
      <c r="KZ18" s="970">
        <v>55.08</v>
      </c>
      <c r="LB18" s="969">
        <v>42217</v>
      </c>
      <c r="LC18" s="970">
        <v>53.82</v>
      </c>
      <c r="LE18" s="969">
        <v>42217</v>
      </c>
      <c r="LF18" s="970">
        <v>54.43</v>
      </c>
      <c r="LH18" s="969">
        <v>42217</v>
      </c>
      <c r="LI18" s="970">
        <v>55.32</v>
      </c>
      <c r="LK18" s="969">
        <v>42217</v>
      </c>
      <c r="LL18" s="970">
        <v>55.27</v>
      </c>
      <c r="LN18" s="969">
        <v>42248</v>
      </c>
      <c r="LO18" s="970">
        <v>56.17</v>
      </c>
      <c r="LQ18" s="969">
        <v>42278</v>
      </c>
      <c r="LR18" s="970">
        <v>59.41</v>
      </c>
      <c r="LT18" s="969">
        <v>42278</v>
      </c>
      <c r="LU18" s="970">
        <v>58.93</v>
      </c>
      <c r="LW18" s="969">
        <v>42278</v>
      </c>
      <c r="LX18" s="970">
        <v>59.36</v>
      </c>
      <c r="LZ18" s="969">
        <v>42278</v>
      </c>
      <c r="MA18" s="970">
        <v>58.5</v>
      </c>
      <c r="MC18" s="969">
        <v>42309</v>
      </c>
      <c r="MD18" s="970">
        <v>63.48</v>
      </c>
      <c r="MF18" s="969">
        <v>42309</v>
      </c>
      <c r="MG18" s="970">
        <v>62.67</v>
      </c>
      <c r="MI18" s="969">
        <v>42309</v>
      </c>
      <c r="MJ18" s="970">
        <v>61.67</v>
      </c>
      <c r="ML18" s="969">
        <v>42309</v>
      </c>
      <c r="MM18" s="970">
        <v>60.64</v>
      </c>
      <c r="MO18" s="969">
        <v>42309</v>
      </c>
      <c r="MP18" s="970">
        <v>60.29</v>
      </c>
      <c r="MR18" s="969">
        <v>42339</v>
      </c>
      <c r="MS18" s="970">
        <v>62.18</v>
      </c>
      <c r="MU18" s="969">
        <v>42339</v>
      </c>
      <c r="MV18" s="970">
        <v>62.78</v>
      </c>
      <c r="MX18" s="969">
        <v>42339</v>
      </c>
      <c r="MY18" s="970">
        <v>62.72</v>
      </c>
      <c r="NA18" s="969">
        <v>42339</v>
      </c>
      <c r="NB18" s="970">
        <v>64.974112293696862</v>
      </c>
      <c r="ND18" s="969">
        <v>42370</v>
      </c>
      <c r="NE18" s="970">
        <v>62.888350000000003</v>
      </c>
      <c r="NG18" s="969">
        <v>42370</v>
      </c>
      <c r="NH18" s="970">
        <v>61.19</v>
      </c>
      <c r="NJ18" s="969">
        <v>42370</v>
      </c>
      <c r="NK18" s="970">
        <v>60.45</v>
      </c>
      <c r="NM18" s="969">
        <v>42370</v>
      </c>
      <c r="NN18" s="970">
        <v>59.03</v>
      </c>
      <c r="NP18" s="969">
        <v>42370</v>
      </c>
      <c r="NQ18" s="970">
        <v>57.48</v>
      </c>
      <c r="NS18" s="969">
        <v>42401</v>
      </c>
      <c r="NT18" s="970">
        <v>54.61</v>
      </c>
      <c r="NV18" s="969">
        <v>42401</v>
      </c>
      <c r="NW18" s="970">
        <v>54.29</v>
      </c>
      <c r="NY18" s="969">
        <v>42401</v>
      </c>
      <c r="NZ18" s="970">
        <v>51.72</v>
      </c>
      <c r="OB18" s="969">
        <v>42401</v>
      </c>
      <c r="OC18" s="970">
        <v>52.47</v>
      </c>
      <c r="OE18" s="969">
        <v>42430</v>
      </c>
      <c r="OF18" s="970">
        <v>51.98</v>
      </c>
      <c r="OH18" s="969">
        <v>42430</v>
      </c>
      <c r="OI18" s="970">
        <v>57.4</v>
      </c>
      <c r="OK18" s="969">
        <v>42430</v>
      </c>
      <c r="OL18" s="970">
        <v>58.52</v>
      </c>
      <c r="ON18" s="969">
        <v>42430</v>
      </c>
      <c r="OO18" s="970">
        <v>55.92</v>
      </c>
      <c r="OQ18" s="969">
        <v>42430</v>
      </c>
      <c r="OR18" s="970">
        <v>54.69</v>
      </c>
      <c r="OT18" s="969">
        <v>42461</v>
      </c>
      <c r="OU18" s="970">
        <v>49.5</v>
      </c>
      <c r="OW18" s="969">
        <v>42461</v>
      </c>
      <c r="OX18" s="970">
        <v>47.79</v>
      </c>
      <c r="OZ18" s="969">
        <v>42461</v>
      </c>
      <c r="PA18" s="970">
        <v>47.22</v>
      </c>
      <c r="PC18" s="969">
        <v>42461</v>
      </c>
      <c r="PD18" s="970">
        <v>48.54</v>
      </c>
      <c r="PF18" s="969">
        <v>42461</v>
      </c>
      <c r="PG18" s="970">
        <v>48.55</v>
      </c>
      <c r="PI18" s="969">
        <v>42491</v>
      </c>
      <c r="PJ18" s="970">
        <v>46.5</v>
      </c>
      <c r="PL18" s="969">
        <v>42491</v>
      </c>
      <c r="PM18" s="970">
        <v>47.5</v>
      </c>
      <c r="PO18" s="969">
        <v>42491</v>
      </c>
      <c r="PP18" s="970">
        <v>46.6</v>
      </c>
      <c r="PR18" s="969">
        <v>42491</v>
      </c>
      <c r="PS18" s="970">
        <v>45.68</v>
      </c>
      <c r="PU18" s="969">
        <v>42522</v>
      </c>
      <c r="PV18" s="970">
        <v>45.67</v>
      </c>
      <c r="PX18" s="969">
        <v>42522</v>
      </c>
      <c r="PY18" s="1025">
        <v>46</v>
      </c>
      <c r="QA18" s="1026">
        <v>42522</v>
      </c>
      <c r="QB18" s="1025">
        <v>44.83</v>
      </c>
      <c r="QD18" s="1028">
        <v>42522</v>
      </c>
      <c r="QE18" s="1027">
        <v>44.52</v>
      </c>
      <c r="QG18" s="1028">
        <v>42552</v>
      </c>
      <c r="QH18" s="1027">
        <v>44.45</v>
      </c>
      <c r="QJ18" s="1028">
        <v>42552</v>
      </c>
      <c r="QK18" s="1027">
        <v>45.34</v>
      </c>
      <c r="QM18" s="1028">
        <v>42552</v>
      </c>
      <c r="QN18" s="1027">
        <v>44.64</v>
      </c>
      <c r="QP18" s="1028">
        <v>42552</v>
      </c>
      <c r="QQ18" s="1027">
        <v>44.99</v>
      </c>
      <c r="QS18" s="1028">
        <v>42552</v>
      </c>
      <c r="QT18" s="1027">
        <v>44.13</v>
      </c>
      <c r="QV18" s="1028">
        <v>42583</v>
      </c>
      <c r="QW18" s="1027">
        <v>44.14</v>
      </c>
      <c r="QY18" s="1028">
        <v>42583</v>
      </c>
      <c r="QZ18" s="1027">
        <v>44.05</v>
      </c>
      <c r="RB18" s="1028">
        <v>42583</v>
      </c>
      <c r="RC18" s="1027">
        <v>43</v>
      </c>
      <c r="RE18" s="1028">
        <v>42583</v>
      </c>
      <c r="RF18" s="1027">
        <v>43.09</v>
      </c>
      <c r="RH18" s="1028">
        <v>42614</v>
      </c>
      <c r="RI18" s="1027">
        <v>42</v>
      </c>
      <c r="RK18" s="1028">
        <v>42614</v>
      </c>
      <c r="RL18" s="1027">
        <v>42.49</v>
      </c>
      <c r="RN18" s="1028">
        <v>42614</v>
      </c>
      <c r="RO18" s="1027">
        <v>41.54</v>
      </c>
      <c r="RQ18" s="1028">
        <v>42614</v>
      </c>
      <c r="RR18" s="1027">
        <v>41.19</v>
      </c>
      <c r="RT18" s="1028">
        <v>42644</v>
      </c>
      <c r="RU18" s="1029">
        <v>44.00462503</v>
      </c>
      <c r="RW18" s="1028">
        <v>42644</v>
      </c>
      <c r="RX18" s="1029">
        <v>43.64103394</v>
      </c>
      <c r="RZ18" s="1028">
        <v>42644</v>
      </c>
      <c r="SA18" s="1029">
        <v>43.732009759999997</v>
      </c>
      <c r="SC18" s="1028">
        <v>42644</v>
      </c>
      <c r="SD18" s="1029">
        <v>42.69</v>
      </c>
      <c r="SF18" s="1028">
        <v>42644</v>
      </c>
      <c r="SG18" s="1029">
        <v>42.79</v>
      </c>
      <c r="SI18" s="1028">
        <v>42675</v>
      </c>
      <c r="SJ18" s="1029">
        <v>44.57</v>
      </c>
      <c r="SL18" s="1028">
        <v>42675</v>
      </c>
      <c r="SM18" s="1029">
        <v>45.062646117191569</v>
      </c>
      <c r="SO18" s="1028">
        <v>42675</v>
      </c>
      <c r="SP18" s="1029">
        <v>44.051283588763773</v>
      </c>
      <c r="SR18" s="1028">
        <v>42675</v>
      </c>
      <c r="SS18" s="1029">
        <v>42.822858376556646</v>
      </c>
      <c r="SU18" s="1028">
        <v>42705</v>
      </c>
      <c r="SV18" s="1029">
        <v>42.022516378382839</v>
      </c>
      <c r="SX18" s="1028">
        <v>42705</v>
      </c>
      <c r="SY18" s="1029">
        <v>40.422402970451841</v>
      </c>
      <c r="TA18" s="1028">
        <v>42705</v>
      </c>
      <c r="TB18" s="1029">
        <v>39.614505986684712</v>
      </c>
      <c r="TD18" s="1028">
        <v>42705</v>
      </c>
      <c r="TE18" s="1029">
        <v>39.62362223648573</v>
      </c>
      <c r="TG18" s="1028">
        <v>42736</v>
      </c>
      <c r="TH18" s="1029">
        <v>41.895288424823299</v>
      </c>
      <c r="TJ18" s="1028">
        <v>42736</v>
      </c>
      <c r="TK18" s="1029">
        <v>40.318813601140697</v>
      </c>
      <c r="TM18" s="1028">
        <v>42736</v>
      </c>
      <c r="TN18" s="1029">
        <v>39.501314602681212</v>
      </c>
      <c r="TP18" s="1028">
        <v>42736</v>
      </c>
      <c r="TQ18" s="1029">
        <v>38.537020316027089</v>
      </c>
      <c r="TS18" s="1028">
        <v>42767</v>
      </c>
      <c r="TT18" s="1029">
        <v>37.831312356338721</v>
      </c>
      <c r="TV18" s="1028">
        <v>42767</v>
      </c>
      <c r="TW18" s="1029">
        <v>36.266616492850233</v>
      </c>
      <c r="TY18" s="1028">
        <v>42767</v>
      </c>
      <c r="TZ18" s="1029">
        <v>35.268785670116685</v>
      </c>
      <c r="UB18" s="1028">
        <v>42767</v>
      </c>
      <c r="UC18" s="1029">
        <v>34.969958462092194</v>
      </c>
      <c r="UE18" s="1028">
        <v>42795</v>
      </c>
      <c r="UF18" s="1029">
        <v>36.223852385935146</v>
      </c>
      <c r="UH18" s="1028">
        <v>42795</v>
      </c>
      <c r="UI18" s="1029">
        <v>35.040357371317867</v>
      </c>
      <c r="UK18" s="1028">
        <v>42795</v>
      </c>
      <c r="UL18" s="1029">
        <v>35.170847131769619</v>
      </c>
      <c r="UN18" s="1028">
        <v>42795</v>
      </c>
      <c r="UO18" s="1029">
        <v>35.96323573950972</v>
      </c>
      <c r="UQ18" s="1028">
        <v>42826</v>
      </c>
      <c r="UR18" s="1029">
        <v>32.854367738673531</v>
      </c>
      <c r="UT18" s="1028">
        <v>42826</v>
      </c>
      <c r="UU18" s="1029">
        <v>32.046222126318028</v>
      </c>
      <c r="UW18" s="1028">
        <v>42826</v>
      </c>
      <c r="UX18" s="1029">
        <v>32.048026318206368</v>
      </c>
      <c r="UZ18" s="1028">
        <v>42826</v>
      </c>
      <c r="VA18" s="1029">
        <v>32.354239178613724</v>
      </c>
      <c r="VC18" s="1028">
        <v>42826</v>
      </c>
      <c r="VD18" s="1029">
        <v>32.360268506513329</v>
      </c>
      <c r="VF18" s="1028">
        <v>42856</v>
      </c>
      <c r="VG18" s="1029">
        <v>30.154499159334538</v>
      </c>
      <c r="VI18" s="1028">
        <v>42856</v>
      </c>
      <c r="VJ18" s="1029">
        <v>30.838719372669772</v>
      </c>
      <c r="VL18" s="1028">
        <v>42856</v>
      </c>
      <c r="VM18" s="1029">
        <v>30.640152465143995</v>
      </c>
      <c r="VO18" s="1028">
        <v>42856</v>
      </c>
      <c r="VP18" s="1029">
        <v>36.912300220945092</v>
      </c>
      <c r="VR18" s="1028">
        <v>42887</v>
      </c>
      <c r="VS18" s="1029">
        <v>32.015672185948631</v>
      </c>
      <c r="VU18" s="1028">
        <v>42887</v>
      </c>
      <c r="VV18" s="1029">
        <v>33.279377166118849</v>
      </c>
      <c r="VX18" s="1028">
        <v>42887</v>
      </c>
      <c r="VY18" s="1029">
        <v>34.061798846835515</v>
      </c>
      <c r="WA18" s="1028">
        <v>42887</v>
      </c>
      <c r="WB18" s="1029">
        <v>32.623404488030985</v>
      </c>
      <c r="WD18" s="1028">
        <v>42887</v>
      </c>
      <c r="WE18" s="1029">
        <v>34.382262435527579</v>
      </c>
      <c r="WG18" s="1028">
        <v>42917</v>
      </c>
      <c r="WH18" s="1029">
        <v>37.47</v>
      </c>
      <c r="WJ18" s="1028">
        <v>42917</v>
      </c>
      <c r="WK18" s="1029">
        <v>36.57</v>
      </c>
      <c r="WM18" s="1028">
        <v>42917</v>
      </c>
      <c r="WN18" s="1029">
        <v>39.349432599042011</v>
      </c>
      <c r="WP18" s="1028">
        <v>42917</v>
      </c>
      <c r="WQ18" s="1029">
        <v>39.373161755480638</v>
      </c>
      <c r="WS18" s="1028">
        <v>42948</v>
      </c>
      <c r="WT18" s="1029">
        <v>41.356937359069896</v>
      </c>
      <c r="WV18" s="1028">
        <v>42948</v>
      </c>
      <c r="WW18" s="1029">
        <v>41.02</v>
      </c>
      <c r="WY18" s="1028">
        <v>42948</v>
      </c>
      <c r="WZ18" s="1029">
        <v>40.447161858886631</v>
      </c>
      <c r="XB18" s="1028">
        <v>42948</v>
      </c>
      <c r="XC18" s="1029">
        <v>40.220365001400424</v>
      </c>
      <c r="XE18" s="1028">
        <v>42979</v>
      </c>
      <c r="XF18" s="1029">
        <v>38.849574111642831</v>
      </c>
      <c r="XH18" s="1028">
        <v>42979</v>
      </c>
      <c r="XI18" s="1029">
        <v>38.543077738028721</v>
      </c>
      <c r="XK18" s="1028">
        <v>42979</v>
      </c>
      <c r="XL18" s="1029">
        <v>39.090000000000003</v>
      </c>
      <c r="XN18" s="1028">
        <v>42979</v>
      </c>
      <c r="XO18" s="1029">
        <v>38.195886315085815</v>
      </c>
      <c r="XQ18" s="1028">
        <v>42979</v>
      </c>
      <c r="XR18" s="1029">
        <v>37.94916444431562</v>
      </c>
      <c r="XT18" s="1028">
        <v>43009</v>
      </c>
      <c r="XU18" s="1029">
        <v>38.46</v>
      </c>
      <c r="XW18" s="1028">
        <v>43009</v>
      </c>
      <c r="XX18" s="1029">
        <v>38.049999999999997</v>
      </c>
      <c r="XZ18" s="1028">
        <v>43009</v>
      </c>
      <c r="YA18" s="1029">
        <v>39.788917589136616</v>
      </c>
      <c r="YC18" s="1028">
        <v>43009</v>
      </c>
      <c r="YD18" s="1029">
        <v>41.216090943186373</v>
      </c>
      <c r="YF18" s="1028">
        <v>43040</v>
      </c>
      <c r="YG18" s="1029">
        <v>45.881212741460914</v>
      </c>
      <c r="YI18" s="1028">
        <v>43040</v>
      </c>
      <c r="YJ18" s="1029">
        <v>48.69</v>
      </c>
      <c r="YL18" s="1028">
        <v>43040</v>
      </c>
      <c r="YM18" s="1029">
        <v>47.059978136766667</v>
      </c>
      <c r="YO18" s="1028">
        <v>43040</v>
      </c>
      <c r="YP18" s="1029">
        <v>49.211579333089041</v>
      </c>
      <c r="YR18" s="1028">
        <v>43040</v>
      </c>
      <c r="YS18" s="1029">
        <v>47.46</v>
      </c>
      <c r="YU18" s="1028">
        <v>43070</v>
      </c>
      <c r="YV18" s="1029">
        <v>52.428115209342067</v>
      </c>
      <c r="YX18" s="1028">
        <v>43070</v>
      </c>
      <c r="YY18" s="1029">
        <v>49.630909158050223</v>
      </c>
      <c r="ZA18" s="1028">
        <v>43070</v>
      </c>
      <c r="ZB18" s="1029">
        <v>48.031123558587446</v>
      </c>
      <c r="ZD18" s="1028">
        <v>43070</v>
      </c>
      <c r="ZE18" s="1029">
        <v>48.344920004582065</v>
      </c>
      <c r="ZG18" s="1028">
        <v>43070</v>
      </c>
      <c r="ZH18" s="1029">
        <v>48.765730306371076</v>
      </c>
      <c r="ZJ18" s="1028">
        <v>43101</v>
      </c>
      <c r="ZK18" s="1029">
        <v>48.423423723237626</v>
      </c>
      <c r="ZM18" s="1028">
        <v>43101</v>
      </c>
      <c r="ZN18" s="1029">
        <v>48.992391681969323</v>
      </c>
      <c r="ZP18" s="1028">
        <v>43101</v>
      </c>
      <c r="ZQ18" s="1029">
        <v>48.423423723237626</v>
      </c>
      <c r="ZS18" s="1028">
        <v>43132</v>
      </c>
      <c r="ZT18" s="1029">
        <v>53.833904330793409</v>
      </c>
      <c r="ZV18" s="1028">
        <v>43132</v>
      </c>
      <c r="ZW18" s="1029">
        <v>54.41484989380632</v>
      </c>
      <c r="ZY18" s="1028">
        <v>43132</v>
      </c>
      <c r="ZZ18" s="1029">
        <v>54.142276899782345</v>
      </c>
      <c r="AAB18" s="1028">
        <v>43132</v>
      </c>
      <c r="AAC18" s="1029">
        <v>54.307625380991965</v>
      </c>
      <c r="AAE18" s="1028">
        <v>43132</v>
      </c>
      <c r="AAF18" s="1029">
        <v>53.49</v>
      </c>
      <c r="AAH18" s="1028">
        <v>43132</v>
      </c>
      <c r="AAI18" s="1029">
        <v>51.868374508438848</v>
      </c>
      <c r="AAK18" s="1028">
        <v>43160</v>
      </c>
      <c r="AAL18" s="1029">
        <v>51.252642205782557</v>
      </c>
      <c r="AAN18" s="1028">
        <v>43132</v>
      </c>
      <c r="AAO18" s="1029">
        <v>51.753525790121763</v>
      </c>
      <c r="AAQ18" s="1028">
        <v>43160</v>
      </c>
      <c r="AAR18" s="1029">
        <v>50.730992475815121</v>
      </c>
      <c r="AAT18" s="1028">
        <v>43191</v>
      </c>
      <c r="AAU18" s="1029">
        <v>45.4</v>
      </c>
      <c r="AAW18" s="1028">
        <v>43191</v>
      </c>
      <c r="AAX18" s="1029">
        <v>43.897325758062827</v>
      </c>
      <c r="AAZ18" s="1028">
        <v>43191</v>
      </c>
      <c r="ABA18" s="1029">
        <v>44.2</v>
      </c>
      <c r="ABC18" s="1028">
        <v>43191</v>
      </c>
      <c r="ABD18" s="1029">
        <v>42.999364586128038</v>
      </c>
      <c r="ABF18" s="1028">
        <v>43221</v>
      </c>
      <c r="ABG18" s="1029">
        <v>42.245078487787055</v>
      </c>
      <c r="ABI18" s="1028">
        <v>43221</v>
      </c>
      <c r="ABJ18" s="1029">
        <v>41.170786152796722</v>
      </c>
      <c r="ABL18" s="1028">
        <v>43221</v>
      </c>
      <c r="ABM18" s="1029">
        <v>41.76</v>
      </c>
      <c r="ABO18" s="1028">
        <v>43221</v>
      </c>
      <c r="ABP18" s="1029">
        <v>40.78</v>
      </c>
      <c r="ABR18" s="1066">
        <v>43252</v>
      </c>
      <c r="ABS18" s="1067">
        <v>39.53</v>
      </c>
      <c r="ABU18" s="1066">
        <v>43252</v>
      </c>
      <c r="ABV18" s="1067">
        <v>38.49508905278298</v>
      </c>
      <c r="ABX18" s="1066">
        <v>43252</v>
      </c>
      <c r="ABY18" s="1067">
        <v>38.82296636117804</v>
      </c>
      <c r="ACA18" s="1066">
        <v>43252</v>
      </c>
      <c r="ACB18" s="1067">
        <v>39.904645690000002</v>
      </c>
      <c r="ACD18" s="1066">
        <v>43282</v>
      </c>
      <c r="ACE18" s="1067">
        <v>40.185515223440824</v>
      </c>
      <c r="ACG18" s="1066">
        <v>43282</v>
      </c>
      <c r="ACH18" s="1067">
        <v>39.742327835856152</v>
      </c>
      <c r="ACJ18" s="1066">
        <v>43282</v>
      </c>
      <c r="ACK18" s="1067">
        <v>38.71315123351846</v>
      </c>
      <c r="ACM18" s="1066">
        <v>43282</v>
      </c>
      <c r="ACN18" s="1067">
        <v>38.950527299999997</v>
      </c>
      <c r="ACP18" s="1066">
        <v>43313</v>
      </c>
      <c r="ACQ18" s="1067">
        <v>39.509910299722073</v>
      </c>
      <c r="ACS18" s="1066">
        <v>43313</v>
      </c>
      <c r="ACT18" s="1067">
        <v>38.996900683261153</v>
      </c>
      <c r="ACV18" s="1096">
        <v>43313</v>
      </c>
      <c r="ACW18" s="1097">
        <v>39.306143970000001</v>
      </c>
      <c r="ACY18" s="1096">
        <v>43313</v>
      </c>
      <c r="ACZ18" s="1097">
        <v>38.727794987231462</v>
      </c>
      <c r="ADB18" s="1098">
        <v>43344</v>
      </c>
      <c r="ADC18" s="1099">
        <v>39.800708780000001</v>
      </c>
      <c r="ADE18" s="1098">
        <v>43344</v>
      </c>
      <c r="ADF18" s="1099">
        <v>41.29862480014571</v>
      </c>
      <c r="ADH18" s="1098">
        <v>43344</v>
      </c>
      <c r="ADI18" s="1099">
        <v>41.258483760535455</v>
      </c>
      <c r="ADK18" s="1098">
        <v>43344</v>
      </c>
      <c r="ADL18" s="1099">
        <v>41.490978579788688</v>
      </c>
      <c r="ADN18" s="1098">
        <v>43344</v>
      </c>
      <c r="ADO18" s="1099">
        <v>41.540020352618782</v>
      </c>
      <c r="ADQ18" s="1098">
        <v>43374</v>
      </c>
      <c r="ADR18" s="1099">
        <v>44.649036632552409</v>
      </c>
      <c r="ADT18" s="1098">
        <v>43374</v>
      </c>
      <c r="ADU18" s="1099">
        <v>46.422454133723932</v>
      </c>
      <c r="ADW18" s="1098">
        <v>43374</v>
      </c>
      <c r="ADX18" s="1099">
        <v>44.501610396304592</v>
      </c>
      <c r="ADZ18" s="1098">
        <v>43374</v>
      </c>
      <c r="AEA18" s="1099">
        <v>44.778382314437209</v>
      </c>
      <c r="AEC18" s="1098">
        <v>43405</v>
      </c>
      <c r="AED18" s="1099">
        <v>47.844966931066615</v>
      </c>
      <c r="AEF18" s="1098">
        <v>43405</v>
      </c>
      <c r="AEG18" s="1099">
        <v>48.5</v>
      </c>
      <c r="AEI18" s="1098">
        <v>43405</v>
      </c>
      <c r="AEJ18" s="1099">
        <v>49.540745879166252</v>
      </c>
      <c r="AEL18" s="1098">
        <v>43405</v>
      </c>
      <c r="AEM18" s="1099">
        <v>48.898001465185196</v>
      </c>
      <c r="AEO18" s="1098">
        <v>43405</v>
      </c>
      <c r="AEP18" s="1099">
        <v>49.643675904499744</v>
      </c>
      <c r="AER18" s="1098">
        <v>43435</v>
      </c>
      <c r="AES18" s="1099">
        <v>52.92</v>
      </c>
      <c r="AEU18" s="1098">
        <v>43435</v>
      </c>
      <c r="AEV18" s="1099">
        <v>54.213618992562957</v>
      </c>
      <c r="AEX18" s="1098">
        <v>43435</v>
      </c>
      <c r="AEY18" s="1099">
        <v>54.331368779350129</v>
      </c>
      <c r="AFA18" s="1098">
        <v>43435</v>
      </c>
      <c r="AFB18" s="1099">
        <v>54.069649923659362</v>
      </c>
      <c r="AFD18" s="1098">
        <v>43466</v>
      </c>
      <c r="AFE18" s="1099">
        <v>55.636052053753353</v>
      </c>
      <c r="AFG18" s="1098">
        <v>43466</v>
      </c>
      <c r="AFH18" s="1099">
        <v>58.066223819999998</v>
      </c>
      <c r="AFJ18" s="1098">
        <v>43497</v>
      </c>
      <c r="AFK18" s="1099">
        <v>56.879443812674459</v>
      </c>
      <c r="AFM18" s="1098">
        <v>43497</v>
      </c>
      <c r="AFN18" s="1099">
        <v>57.254516020236096</v>
      </c>
      <c r="AFP18" s="1098">
        <v>43497</v>
      </c>
      <c r="AFQ18" s="1099">
        <v>57.926631578947365</v>
      </c>
      <c r="AFS18" s="1098">
        <v>43497</v>
      </c>
      <c r="AFT18" s="1099">
        <v>56.532928644763857</v>
      </c>
      <c r="AFV18" s="1098">
        <v>43497</v>
      </c>
      <c r="AFW18" s="1099">
        <v>54.114081747937803</v>
      </c>
      <c r="AFY18" s="1098">
        <v>43525</v>
      </c>
      <c r="AFZ18" s="1099">
        <v>51.042610611690748</v>
      </c>
      <c r="AGB18" s="1098">
        <v>43525</v>
      </c>
      <c r="AGC18" s="1099">
        <v>51.462972638601983</v>
      </c>
      <c r="AGE18" s="1098">
        <v>43525</v>
      </c>
      <c r="AGF18" s="1099">
        <v>52.141248401318876</v>
      </c>
      <c r="AGH18" s="1098">
        <v>43525</v>
      </c>
      <c r="AGI18" s="1099">
        <v>51.740554977017112</v>
      </c>
      <c r="AGK18" s="1108">
        <v>43556</v>
      </c>
      <c r="AGL18" s="1109">
        <v>45.749075719581342</v>
      </c>
      <c r="AGN18" s="1108">
        <v>43556</v>
      </c>
      <c r="AGO18" s="1109">
        <v>44.997213585150583</v>
      </c>
      <c r="AGQ18" s="1108">
        <v>43556</v>
      </c>
      <c r="AGR18" s="1109">
        <v>45.630924174129461</v>
      </c>
      <c r="AGT18" s="1108">
        <v>43586</v>
      </c>
      <c r="AGU18" s="1109">
        <v>41.844888853064425</v>
      </c>
      <c r="AGW18" s="1108">
        <v>43586</v>
      </c>
      <c r="AGX18" s="1109">
        <v>42.463248502369673</v>
      </c>
      <c r="AGZ18" s="1108">
        <v>43586</v>
      </c>
      <c r="AHA18" s="1109">
        <v>43.578322902848697</v>
      </c>
      <c r="AHC18" s="1108">
        <v>43586</v>
      </c>
      <c r="AHD18" s="1109">
        <v>45.250935282017181</v>
      </c>
      <c r="AHF18" s="1108">
        <v>43617</v>
      </c>
      <c r="AHG18" s="1109">
        <v>43.840114000414481</v>
      </c>
      <c r="AHI18" s="1108">
        <v>43617</v>
      </c>
      <c r="AHJ18" s="1109">
        <v>44.17119174468408</v>
      </c>
      <c r="AHL18" s="1108">
        <v>43617</v>
      </c>
      <c r="AHM18" s="1109">
        <v>46.942786143446725</v>
      </c>
      <c r="AHO18" s="1108">
        <v>43617</v>
      </c>
      <c r="AHP18" s="1109">
        <v>49.985772737259467</v>
      </c>
      <c r="AHR18" s="1108">
        <v>43617</v>
      </c>
      <c r="AHS18" s="1109">
        <v>47.122513759790465</v>
      </c>
      <c r="AHU18" s="1114">
        <v>43647</v>
      </c>
      <c r="AHV18" s="1099">
        <v>46.900466705175717</v>
      </c>
      <c r="AHX18" s="1108">
        <v>43647</v>
      </c>
      <c r="AHY18" s="1109">
        <v>47.185919075352807</v>
      </c>
      <c r="AIA18" s="1108">
        <v>43647</v>
      </c>
      <c r="AIB18" s="1109">
        <v>46.559259668667075</v>
      </c>
      <c r="AID18" s="1108">
        <v>43647</v>
      </c>
      <c r="AIE18" s="1099">
        <v>46.898755273485015</v>
      </c>
      <c r="AIG18" s="1108">
        <v>43678</v>
      </c>
      <c r="AIH18" s="1099">
        <v>50.96954192744235</v>
      </c>
      <c r="AIJ18" s="1108">
        <v>43678</v>
      </c>
      <c r="AIK18" s="1099">
        <v>52.257446524968557</v>
      </c>
      <c r="AIM18" s="1108">
        <v>43678</v>
      </c>
      <c r="AIN18" s="1099">
        <v>50.170021795037719</v>
      </c>
      <c r="AIP18" s="1108">
        <v>43678</v>
      </c>
      <c r="AIQ18" s="1099">
        <v>50.898193799320396</v>
      </c>
      <c r="AIS18" s="1108">
        <v>43678</v>
      </c>
      <c r="AIT18" s="1109">
        <v>51.043827735474792</v>
      </c>
      <c r="AIV18" s="1108">
        <v>43709</v>
      </c>
      <c r="AIW18" s="1117">
        <v>53.239103855101483</v>
      </c>
      <c r="AIY18" s="1108">
        <v>43709</v>
      </c>
      <c r="AIZ18" s="1117">
        <v>55.272148868351067</v>
      </c>
      <c r="AJB18" s="1108">
        <v>43709</v>
      </c>
      <c r="AJC18" s="1117">
        <v>56.133825254297172</v>
      </c>
      <c r="AJE18" s="1108">
        <v>43709</v>
      </c>
      <c r="AJF18" s="1117">
        <v>58.532719081505753</v>
      </c>
      <c r="AJH18" s="1108">
        <v>43739</v>
      </c>
      <c r="AJI18" s="1117">
        <v>61.853989525065181</v>
      </c>
      <c r="AJK18" s="1108">
        <v>43739</v>
      </c>
      <c r="AJL18" s="1117">
        <v>65.551943304320318</v>
      </c>
      <c r="AJN18" s="1108">
        <v>43739</v>
      </c>
      <c r="AJO18" s="1117">
        <v>61.853989525065181</v>
      </c>
      <c r="AJQ18" s="1108">
        <v>43739</v>
      </c>
      <c r="AJR18" s="1117">
        <v>67.613457702589628</v>
      </c>
      <c r="AJT18" s="1108">
        <v>43770</v>
      </c>
      <c r="AJU18" s="1117">
        <v>72.903972181675371</v>
      </c>
    </row>
    <row r="19" spans="1:957" customFormat="1" x14ac:dyDescent="0.25">
      <c r="A19" s="26"/>
      <c r="B19" s="969">
        <f t="shared" ca="1" si="0"/>
        <v>43800</v>
      </c>
      <c r="C19" s="152">
        <f t="shared" ca="1" si="1"/>
        <v>76.197757812099326</v>
      </c>
      <c r="D19" s="26"/>
      <c r="E19" s="144">
        <v>41456</v>
      </c>
      <c r="F19" s="150">
        <v>62.91</v>
      </c>
      <c r="G19" s="88"/>
      <c r="H19" s="144">
        <v>41426</v>
      </c>
      <c r="I19" s="148">
        <v>61.030685920577625</v>
      </c>
      <c r="J19" s="26"/>
      <c r="K19" s="144">
        <v>41456</v>
      </c>
      <c r="L19" s="148">
        <v>60.960101990394683</v>
      </c>
      <c r="M19" s="26"/>
      <c r="N19" s="144">
        <v>41456</v>
      </c>
      <c r="O19" s="150">
        <v>60.061657175519187</v>
      </c>
      <c r="P19" s="88"/>
      <c r="Q19" s="144">
        <v>41487</v>
      </c>
      <c r="R19" s="145">
        <v>60.825786163522011</v>
      </c>
      <c r="S19" s="26"/>
      <c r="T19" s="144">
        <v>41487</v>
      </c>
      <c r="U19" s="148">
        <v>59.16231291774664</v>
      </c>
      <c r="V19" s="26"/>
      <c r="W19" s="144">
        <v>41487</v>
      </c>
      <c r="X19" s="150">
        <v>58.963192064923355</v>
      </c>
      <c r="Y19" s="88"/>
      <c r="Z19" s="144">
        <v>41518</v>
      </c>
      <c r="AA19" s="145">
        <v>58.500654151979674</v>
      </c>
      <c r="AB19" s="26"/>
      <c r="AC19" s="144">
        <v>41518</v>
      </c>
      <c r="AD19" s="148">
        <v>57.29999999999999</v>
      </c>
      <c r="AE19" s="26"/>
      <c r="AF19" s="144">
        <v>41518</v>
      </c>
      <c r="AG19" s="150">
        <v>57.533433162094227</v>
      </c>
      <c r="AH19" s="88"/>
      <c r="AI19" s="144">
        <v>41548</v>
      </c>
      <c r="AJ19" s="145">
        <v>60.824089229528717</v>
      </c>
      <c r="AK19" s="26"/>
      <c r="AL19" s="144">
        <v>41548</v>
      </c>
      <c r="AM19" s="148">
        <v>61</v>
      </c>
      <c r="AN19" s="26"/>
      <c r="AO19" s="144">
        <v>41548</v>
      </c>
      <c r="AP19" s="150">
        <v>59.992776721803764</v>
      </c>
      <c r="AQ19" s="88"/>
      <c r="AR19" s="144">
        <v>41548</v>
      </c>
      <c r="AS19" s="145">
        <v>59.992776721803764</v>
      </c>
      <c r="AT19" s="26"/>
      <c r="AU19" s="144">
        <v>41579</v>
      </c>
      <c r="AV19" s="148">
        <v>70.635531192539887</v>
      </c>
      <c r="AW19" s="26"/>
      <c r="AX19" s="144">
        <v>41609</v>
      </c>
      <c r="AY19" s="150">
        <v>71.331576694430453</v>
      </c>
      <c r="AZ19" s="88"/>
      <c r="BA19" s="144">
        <v>41609</v>
      </c>
      <c r="BB19" s="145">
        <v>72.051369597069609</v>
      </c>
      <c r="BC19" s="26"/>
      <c r="BD19" s="144">
        <v>41609</v>
      </c>
      <c r="BE19" s="148">
        <v>72.275820146520147</v>
      </c>
      <c r="BF19" s="26"/>
      <c r="BG19" s="144">
        <v>41640</v>
      </c>
      <c r="BH19" s="150">
        <v>74.216492719780206</v>
      </c>
      <c r="BI19" s="88"/>
      <c r="BJ19" s="144">
        <v>41609</v>
      </c>
      <c r="BK19" s="145">
        <v>73.552068543956054</v>
      </c>
      <c r="BL19" s="26"/>
      <c r="BM19" s="144">
        <v>41609</v>
      </c>
      <c r="BN19" s="148">
        <v>73.3</v>
      </c>
      <c r="BO19" s="26"/>
      <c r="BP19" s="144">
        <v>41640</v>
      </c>
      <c r="BQ19" s="150">
        <v>73.85540426</v>
      </c>
      <c r="BR19" s="88"/>
      <c r="BS19" s="144">
        <v>41640</v>
      </c>
      <c r="BT19" s="145">
        <v>74.659504945054934</v>
      </c>
      <c r="BU19" s="26"/>
      <c r="BV19" s="144">
        <v>41671</v>
      </c>
      <c r="BW19" s="148">
        <v>74.643327749999997</v>
      </c>
      <c r="BX19" s="26"/>
      <c r="BY19" s="144">
        <v>41671</v>
      </c>
      <c r="BZ19" s="150">
        <v>75.193877200000003</v>
      </c>
      <c r="CA19" s="88"/>
      <c r="CB19" s="144">
        <v>41671</v>
      </c>
      <c r="CC19" s="145">
        <v>74.344976098901085</v>
      </c>
      <c r="CD19" s="26"/>
      <c r="CE19" s="144">
        <v>41671</v>
      </c>
      <c r="CF19" s="148">
        <v>74.645379120879113</v>
      </c>
      <c r="CG19" s="26"/>
      <c r="CH19" s="144">
        <v>41699</v>
      </c>
      <c r="CI19" s="150">
        <v>72.548351650000001</v>
      </c>
      <c r="CJ19" s="88"/>
      <c r="CK19" s="144">
        <v>41699</v>
      </c>
      <c r="CL19" s="145">
        <v>72.900824175824184</v>
      </c>
      <c r="CM19" s="26"/>
      <c r="CN19" s="144">
        <v>41699</v>
      </c>
      <c r="CO19" s="148">
        <v>72.15082417582417</v>
      </c>
      <c r="CP19" s="26"/>
      <c r="CQ19" s="144">
        <v>41699</v>
      </c>
      <c r="CR19" s="150">
        <v>72.600274729999995</v>
      </c>
      <c r="CS19" s="88"/>
      <c r="CT19" s="144">
        <v>41699</v>
      </c>
      <c r="CU19" s="145">
        <v>72.52335164835165</v>
      </c>
      <c r="CV19" s="26"/>
      <c r="CW19" s="144">
        <v>41730</v>
      </c>
      <c r="CX19" s="148">
        <v>68.083852460000003</v>
      </c>
      <c r="CY19" s="292"/>
      <c r="CZ19" s="144">
        <v>41730</v>
      </c>
      <c r="DA19" s="148">
        <v>67.333551912568311</v>
      </c>
      <c r="DB19" s="295"/>
      <c r="DC19" s="144">
        <v>41730</v>
      </c>
      <c r="DD19" s="148">
        <v>67.815901639344261</v>
      </c>
      <c r="DE19" s="303"/>
      <c r="DF19" s="144">
        <v>41730</v>
      </c>
      <c r="DG19" s="148">
        <v>68.70437158</v>
      </c>
      <c r="DH19" s="303"/>
      <c r="DI19" s="144">
        <v>41791</v>
      </c>
      <c r="DJ19" s="148">
        <v>66.448360660000006</v>
      </c>
      <c r="DK19" s="295"/>
      <c r="DL19" s="144">
        <v>41760</v>
      </c>
      <c r="DM19" s="148">
        <v>68.210000000000008</v>
      </c>
      <c r="DN19" s="303"/>
      <c r="DO19" s="144">
        <v>41760</v>
      </c>
      <c r="DP19" s="148">
        <v>67.296584699999997</v>
      </c>
      <c r="DQ19" s="303"/>
      <c r="DR19" s="144">
        <v>41791</v>
      </c>
      <c r="DS19" s="148">
        <v>66.434316939890721</v>
      </c>
      <c r="DT19" s="295"/>
      <c r="DU19" s="144">
        <v>41791</v>
      </c>
      <c r="DV19" s="148">
        <v>65.25</v>
      </c>
      <c r="DW19" s="303"/>
      <c r="DX19" s="144">
        <v>41791</v>
      </c>
      <c r="DY19" s="148">
        <v>64.98</v>
      </c>
      <c r="DZ19" s="303"/>
      <c r="EA19" s="144">
        <v>41821</v>
      </c>
      <c r="EB19" s="148">
        <v>64.09</v>
      </c>
      <c r="EC19" s="295"/>
      <c r="ED19" s="144">
        <v>41821</v>
      </c>
      <c r="EE19" s="148">
        <v>64.19</v>
      </c>
      <c r="EF19" s="303"/>
      <c r="EG19" s="144">
        <v>41821</v>
      </c>
      <c r="EH19" s="148">
        <v>64.240000000000009</v>
      </c>
      <c r="EI19" s="303"/>
      <c r="EJ19" s="144">
        <v>41852</v>
      </c>
      <c r="EK19" s="148">
        <v>65</v>
      </c>
      <c r="EL19" s="295"/>
      <c r="EM19" s="144">
        <v>41821</v>
      </c>
      <c r="EN19" s="148">
        <v>64.419781420765048</v>
      </c>
      <c r="EO19" s="303"/>
      <c r="EP19" s="144">
        <v>41852</v>
      </c>
      <c r="EQ19" s="148">
        <v>65.699781420765007</v>
      </c>
      <c r="ER19" s="303"/>
      <c r="ES19" s="144">
        <v>41852</v>
      </c>
      <c r="ET19" s="148">
        <v>65.489999999999995</v>
      </c>
      <c r="EV19" s="144">
        <v>41883</v>
      </c>
      <c r="EW19" s="148">
        <v>65.599781420765012</v>
      </c>
      <c r="EY19" s="144">
        <v>41883</v>
      </c>
      <c r="EZ19" s="148">
        <v>65.125191259999994</v>
      </c>
      <c r="FB19" s="144">
        <v>41883</v>
      </c>
      <c r="FC19" s="148">
        <v>66.466010928961751</v>
      </c>
      <c r="FE19" s="144">
        <v>41883</v>
      </c>
      <c r="FF19" s="148">
        <v>65.465464480874317</v>
      </c>
      <c r="FH19" s="144">
        <v>41913</v>
      </c>
      <c r="FI19" s="148">
        <v>68.277225274725268</v>
      </c>
      <c r="FK19" s="144">
        <v>41913</v>
      </c>
      <c r="FL19" s="148">
        <v>68.328708791208797</v>
      </c>
      <c r="FN19" s="144">
        <v>41913</v>
      </c>
      <c r="FO19" s="148">
        <v>68.25</v>
      </c>
      <c r="FQ19" s="144">
        <v>41913</v>
      </c>
      <c r="FR19" s="148">
        <v>68.087692309999994</v>
      </c>
      <c r="FT19" s="144">
        <v>41883</v>
      </c>
      <c r="FU19" s="148">
        <v>66.598110000000005</v>
      </c>
      <c r="FW19" s="144">
        <v>41913</v>
      </c>
      <c r="FX19" s="148">
        <v>68.652469999999994</v>
      </c>
      <c r="FZ19" s="144">
        <v>41913</v>
      </c>
      <c r="GA19" s="148">
        <v>67.602879999999999</v>
      </c>
      <c r="GC19" s="144">
        <v>41944</v>
      </c>
      <c r="GD19" s="148">
        <v>71.123379120879122</v>
      </c>
      <c r="GF19" s="144">
        <v>41913</v>
      </c>
      <c r="GG19" s="148">
        <v>67.650000000000006</v>
      </c>
      <c r="GI19" s="144">
        <v>41944</v>
      </c>
      <c r="GJ19" s="148">
        <v>71.229650000000007</v>
      </c>
      <c r="GL19" s="144">
        <v>41944</v>
      </c>
      <c r="GM19" s="148">
        <v>71.44</v>
      </c>
      <c r="GO19" s="144">
        <v>41944</v>
      </c>
      <c r="GP19" s="148">
        <v>70.599729999999994</v>
      </c>
      <c r="GR19" s="144">
        <v>41944</v>
      </c>
      <c r="GS19" s="148">
        <v>69.949910000000003</v>
      </c>
      <c r="GU19" s="144">
        <v>41974</v>
      </c>
      <c r="GV19" s="148">
        <v>70.775000000000006</v>
      </c>
      <c r="GX19" s="144">
        <v>41974</v>
      </c>
      <c r="GY19" s="148">
        <v>70.83</v>
      </c>
      <c r="HA19" s="144">
        <v>41974</v>
      </c>
      <c r="HB19" s="148">
        <v>71.03</v>
      </c>
      <c r="HD19" s="144">
        <v>41974</v>
      </c>
      <c r="HE19" s="148">
        <v>70.88</v>
      </c>
      <c r="HG19" s="144">
        <v>41974</v>
      </c>
      <c r="HH19" s="148">
        <v>71.13</v>
      </c>
      <c r="HJ19" s="144">
        <v>42005</v>
      </c>
      <c r="HK19" s="148">
        <v>73.28</v>
      </c>
      <c r="HM19" s="144">
        <v>42005</v>
      </c>
      <c r="HN19" s="148">
        <v>73.760000000000005</v>
      </c>
      <c r="HP19" s="144">
        <v>42005</v>
      </c>
      <c r="HQ19" s="148">
        <v>74.25</v>
      </c>
      <c r="HS19" s="144">
        <v>42005</v>
      </c>
      <c r="HT19" s="148">
        <v>74.260000000000005</v>
      </c>
      <c r="HV19" s="144">
        <v>42005</v>
      </c>
      <c r="HW19" s="148">
        <v>74.959999999999994</v>
      </c>
      <c r="HY19" s="144">
        <v>42005</v>
      </c>
      <c r="HZ19" s="148">
        <v>75.25</v>
      </c>
      <c r="IB19" s="144">
        <v>42064</v>
      </c>
      <c r="IC19" s="148">
        <v>72.800022799999994</v>
      </c>
      <c r="IE19" s="144">
        <v>42064</v>
      </c>
      <c r="IF19" s="148">
        <v>72.3</v>
      </c>
      <c r="IH19" s="144">
        <v>42064</v>
      </c>
      <c r="II19" s="148">
        <v>71.55</v>
      </c>
      <c r="IK19" s="144">
        <v>42064</v>
      </c>
      <c r="IL19" s="148">
        <v>70.02</v>
      </c>
      <c r="IN19" s="144">
        <v>42095</v>
      </c>
      <c r="IO19" s="148">
        <v>62.73</v>
      </c>
      <c r="IQ19" s="144">
        <v>42095</v>
      </c>
      <c r="IR19" s="148">
        <v>64.86</v>
      </c>
      <c r="IT19" s="144">
        <v>42095</v>
      </c>
      <c r="IU19" s="148">
        <v>64.203183139999993</v>
      </c>
      <c r="IW19" s="144">
        <v>42095</v>
      </c>
      <c r="IX19" s="148">
        <v>63.6</v>
      </c>
      <c r="IZ19" s="144">
        <v>42125</v>
      </c>
      <c r="JA19" s="148">
        <v>63.28</v>
      </c>
      <c r="JC19" s="144">
        <v>42125</v>
      </c>
      <c r="JD19" s="148">
        <v>60.99</v>
      </c>
      <c r="JF19" s="144">
        <v>42125</v>
      </c>
      <c r="JG19" s="148">
        <v>61.21</v>
      </c>
      <c r="JI19" s="144">
        <v>42125</v>
      </c>
      <c r="JJ19" s="148">
        <v>59.57</v>
      </c>
      <c r="JL19" s="144">
        <v>42156</v>
      </c>
      <c r="JM19" s="148">
        <v>57.46</v>
      </c>
      <c r="JO19" s="144">
        <v>42156</v>
      </c>
      <c r="JP19" s="148">
        <v>58.9</v>
      </c>
      <c r="JR19" s="144">
        <v>42156</v>
      </c>
      <c r="JS19" s="148">
        <v>59.409047430000001</v>
      </c>
      <c r="JU19" s="969">
        <v>42156</v>
      </c>
      <c r="JV19" s="970">
        <v>60.409047430000001</v>
      </c>
      <c r="JX19" s="969">
        <v>42156</v>
      </c>
      <c r="JY19" s="970">
        <v>58.03</v>
      </c>
      <c r="KA19" s="969">
        <v>42186</v>
      </c>
      <c r="KB19" s="970">
        <v>58.142035829350696</v>
      </c>
      <c r="KD19" s="969">
        <v>42186</v>
      </c>
      <c r="KE19" s="970">
        <v>64.86</v>
      </c>
      <c r="KG19" s="969">
        <v>42186</v>
      </c>
      <c r="KH19" s="970">
        <v>57.62</v>
      </c>
      <c r="KJ19" s="969">
        <v>42186</v>
      </c>
      <c r="KK19" s="970">
        <v>56.89</v>
      </c>
      <c r="KM19" s="969">
        <v>42217</v>
      </c>
      <c r="KN19" s="970">
        <v>56.93</v>
      </c>
      <c r="KP19" s="969">
        <v>42217</v>
      </c>
      <c r="KQ19" s="970">
        <v>56.233826247689464</v>
      </c>
      <c r="KS19" s="969">
        <v>42217</v>
      </c>
      <c r="KT19" s="970">
        <v>56.43</v>
      </c>
      <c r="KV19" s="969">
        <v>42217</v>
      </c>
      <c r="KW19" s="970">
        <v>56.43</v>
      </c>
      <c r="KY19" s="969">
        <v>42248</v>
      </c>
      <c r="KZ19" s="970">
        <v>55.43</v>
      </c>
      <c r="LB19" s="969">
        <v>42248</v>
      </c>
      <c r="LC19" s="970">
        <v>54.17</v>
      </c>
      <c r="LE19" s="969">
        <v>42248</v>
      </c>
      <c r="LF19" s="970">
        <v>54.68</v>
      </c>
      <c r="LH19" s="969">
        <v>42248</v>
      </c>
      <c r="LI19" s="970">
        <v>55.52</v>
      </c>
      <c r="LK19" s="969">
        <v>42248</v>
      </c>
      <c r="LL19" s="970">
        <v>55.47</v>
      </c>
      <c r="LN19" s="969">
        <v>42278</v>
      </c>
      <c r="LO19" s="970">
        <v>57.81</v>
      </c>
      <c r="LQ19" s="969">
        <v>42309</v>
      </c>
      <c r="LR19" s="970">
        <v>64.48</v>
      </c>
      <c r="LT19" s="969">
        <v>42309</v>
      </c>
      <c r="LU19" s="970">
        <v>64.88</v>
      </c>
      <c r="LW19" s="969">
        <v>42309</v>
      </c>
      <c r="LX19" s="970">
        <v>65.3</v>
      </c>
      <c r="LZ19" s="969">
        <v>42309</v>
      </c>
      <c r="MA19" s="970">
        <v>63.87</v>
      </c>
      <c r="MC19" s="969">
        <v>42339</v>
      </c>
      <c r="MD19" s="970">
        <v>66.459999999999994</v>
      </c>
      <c r="MF19" s="969">
        <v>42339</v>
      </c>
      <c r="MG19" s="970">
        <v>65.62</v>
      </c>
      <c r="MI19" s="969">
        <v>42339</v>
      </c>
      <c r="MJ19" s="970">
        <v>64.62</v>
      </c>
      <c r="ML19" s="969">
        <v>42339</v>
      </c>
      <c r="MM19" s="970">
        <v>63.59</v>
      </c>
      <c r="MO19" s="969">
        <v>42339</v>
      </c>
      <c r="MP19" s="970">
        <v>63.24</v>
      </c>
      <c r="MR19" s="969">
        <v>42370</v>
      </c>
      <c r="MS19" s="970">
        <v>62.55</v>
      </c>
      <c r="MU19" s="969">
        <v>42370</v>
      </c>
      <c r="MV19" s="970">
        <v>63.25</v>
      </c>
      <c r="MX19" s="969">
        <v>42370</v>
      </c>
      <c r="MY19" s="970">
        <v>63.23</v>
      </c>
      <c r="NA19" s="969">
        <v>42370</v>
      </c>
      <c r="NB19" s="970">
        <v>64.992681781376504</v>
      </c>
      <c r="ND19" s="969">
        <v>42401</v>
      </c>
      <c r="NE19" s="970">
        <v>63.286580000000001</v>
      </c>
      <c r="NG19" s="969">
        <v>42401</v>
      </c>
      <c r="NH19" s="970">
        <v>61.59</v>
      </c>
      <c r="NJ19" s="969">
        <v>42401</v>
      </c>
      <c r="NK19" s="970">
        <v>60.85</v>
      </c>
      <c r="NM19" s="969">
        <v>42401</v>
      </c>
      <c r="NN19" s="970">
        <v>59.43</v>
      </c>
      <c r="NP19" s="969">
        <v>42401</v>
      </c>
      <c r="NQ19" s="970">
        <v>57.88</v>
      </c>
      <c r="NS19" s="969">
        <v>42430</v>
      </c>
      <c r="NT19" s="970">
        <v>52.92</v>
      </c>
      <c r="NV19" s="969">
        <v>42430</v>
      </c>
      <c r="NW19" s="970">
        <v>52.58</v>
      </c>
      <c r="NY19" s="969">
        <v>42430</v>
      </c>
      <c r="NZ19" s="970">
        <v>50.01</v>
      </c>
      <c r="OB19" s="969">
        <v>42430</v>
      </c>
      <c r="OC19" s="970">
        <v>50.76</v>
      </c>
      <c r="OE19" s="969">
        <v>42461</v>
      </c>
      <c r="OF19" s="970">
        <v>47.9</v>
      </c>
      <c r="OH19" s="969">
        <v>42461</v>
      </c>
      <c r="OI19" s="970">
        <v>52.88</v>
      </c>
      <c r="OK19" s="969">
        <v>42461</v>
      </c>
      <c r="OL19" s="970">
        <v>53.34</v>
      </c>
      <c r="ON19" s="969">
        <v>42461</v>
      </c>
      <c r="OO19" s="970">
        <v>51.29</v>
      </c>
      <c r="OQ19" s="969">
        <v>42461</v>
      </c>
      <c r="OR19" s="970">
        <v>49.83</v>
      </c>
      <c r="OT19" s="969">
        <v>42491</v>
      </c>
      <c r="OU19" s="970">
        <v>47.57</v>
      </c>
      <c r="OW19" s="969">
        <v>42491</v>
      </c>
      <c r="OX19" s="970">
        <v>45.87</v>
      </c>
      <c r="OZ19" s="969">
        <v>42491</v>
      </c>
      <c r="PA19" s="970">
        <v>45.29</v>
      </c>
      <c r="PC19" s="969">
        <v>42491</v>
      </c>
      <c r="PD19" s="970">
        <v>46.57</v>
      </c>
      <c r="PF19" s="969">
        <v>42491</v>
      </c>
      <c r="PG19" s="970">
        <v>46.61</v>
      </c>
      <c r="PI19" s="969">
        <v>42522</v>
      </c>
      <c r="PJ19" s="970">
        <v>45.9</v>
      </c>
      <c r="PL19" s="969">
        <v>42522</v>
      </c>
      <c r="PM19" s="970">
        <v>46.9</v>
      </c>
      <c r="PO19" s="969">
        <v>42522</v>
      </c>
      <c r="PP19" s="970">
        <v>46</v>
      </c>
      <c r="PR19" s="969">
        <v>42522</v>
      </c>
      <c r="PS19" s="970">
        <v>45.09</v>
      </c>
      <c r="PU19" s="969">
        <v>42552</v>
      </c>
      <c r="PV19" s="970">
        <v>45.25</v>
      </c>
      <c r="PX19" s="969">
        <v>42552</v>
      </c>
      <c r="PY19" s="1025">
        <v>45.85</v>
      </c>
      <c r="QA19" s="1026">
        <v>42552</v>
      </c>
      <c r="QB19" s="1025">
        <v>44.68</v>
      </c>
      <c r="QD19" s="1028">
        <v>42552</v>
      </c>
      <c r="QE19" s="1027">
        <v>44.37</v>
      </c>
      <c r="QG19" s="1028">
        <v>42583</v>
      </c>
      <c r="QH19" s="1027">
        <v>44.9</v>
      </c>
      <c r="QJ19" s="1028">
        <v>42583</v>
      </c>
      <c r="QK19" s="1027">
        <v>45.79</v>
      </c>
      <c r="QM19" s="1028">
        <v>42583</v>
      </c>
      <c r="QN19" s="1027">
        <v>45.1</v>
      </c>
      <c r="QP19" s="1028">
        <v>42583</v>
      </c>
      <c r="QQ19" s="1027">
        <v>45.44</v>
      </c>
      <c r="QS19" s="1028">
        <v>42583</v>
      </c>
      <c r="QT19" s="1027">
        <v>44.59</v>
      </c>
      <c r="QV19" s="1028">
        <v>42614</v>
      </c>
      <c r="QW19" s="1027">
        <v>44.34</v>
      </c>
      <c r="QY19" s="1028">
        <v>42614</v>
      </c>
      <c r="QZ19" s="1027">
        <v>44.25</v>
      </c>
      <c r="RB19" s="1028">
        <v>42614</v>
      </c>
      <c r="RC19" s="1027">
        <v>43.2</v>
      </c>
      <c r="RE19" s="1028">
        <v>42614</v>
      </c>
      <c r="RF19" s="1027">
        <v>43.29</v>
      </c>
      <c r="RH19" s="1028">
        <v>42644</v>
      </c>
      <c r="RI19" s="1027">
        <v>44.46</v>
      </c>
      <c r="RK19" s="1028">
        <v>42644</v>
      </c>
      <c r="RL19" s="1027">
        <v>44.41</v>
      </c>
      <c r="RN19" s="1028">
        <v>42644</v>
      </c>
      <c r="RO19" s="1027">
        <v>43.46</v>
      </c>
      <c r="RQ19" s="1028">
        <v>42644</v>
      </c>
      <c r="RR19" s="1027">
        <v>42.72</v>
      </c>
      <c r="RT19" s="1028">
        <v>42675</v>
      </c>
      <c r="RU19" s="1029">
        <v>46.997656360000001</v>
      </c>
      <c r="RW19" s="1028">
        <v>42675</v>
      </c>
      <c r="RX19" s="1029">
        <v>46.173446519999999</v>
      </c>
      <c r="RZ19" s="1028">
        <v>42675</v>
      </c>
      <c r="SA19" s="1029">
        <v>46.108815530000001</v>
      </c>
      <c r="SC19" s="1028">
        <v>42675</v>
      </c>
      <c r="SD19" s="1029">
        <v>45.39</v>
      </c>
      <c r="SF19" s="1028">
        <v>42675</v>
      </c>
      <c r="SG19" s="1029">
        <v>44.97</v>
      </c>
      <c r="SI19" s="1028">
        <v>42705</v>
      </c>
      <c r="SJ19" s="1029">
        <v>45.34</v>
      </c>
      <c r="SL19" s="1028">
        <v>42705</v>
      </c>
      <c r="SM19" s="1029">
        <v>45.831984910530366</v>
      </c>
      <c r="SO19" s="1028">
        <v>42705</v>
      </c>
      <c r="SP19" s="1029">
        <v>44.798665342087077</v>
      </c>
      <c r="SR19" s="1028">
        <v>42705</v>
      </c>
      <c r="SS19" s="1029">
        <v>43.574186293504823</v>
      </c>
      <c r="SU19" s="1028">
        <v>42736</v>
      </c>
      <c r="SV19" s="1029">
        <v>43.210685873889503</v>
      </c>
      <c r="SX19" s="1028">
        <v>42736</v>
      </c>
      <c r="SY19" s="1029">
        <v>41.125070897518846</v>
      </c>
      <c r="TA19" s="1028">
        <v>42736</v>
      </c>
      <c r="TB19" s="1029">
        <v>40.321141986442306</v>
      </c>
      <c r="TD19" s="1028">
        <v>42736</v>
      </c>
      <c r="TE19" s="1029">
        <v>40.328590733646301</v>
      </c>
      <c r="TG19" s="1028">
        <v>42767</v>
      </c>
      <c r="TH19" s="1029">
        <v>42.045088990162874</v>
      </c>
      <c r="TJ19" s="1028">
        <v>42767</v>
      </c>
      <c r="TK19" s="1029">
        <v>40.469075249814232</v>
      </c>
      <c r="TM19" s="1028">
        <v>42767</v>
      </c>
      <c r="TN19" s="1029">
        <v>39.651903375454296</v>
      </c>
      <c r="TP19" s="1028">
        <v>42767</v>
      </c>
      <c r="TQ19" s="1029">
        <v>38.689390519187363</v>
      </c>
      <c r="TS19" s="1028">
        <v>42795</v>
      </c>
      <c r="TT19" s="1029">
        <v>36.99363853200223</v>
      </c>
      <c r="TV19" s="1028">
        <v>42795</v>
      </c>
      <c r="TW19" s="1029">
        <v>35.464337168046441</v>
      </c>
      <c r="TY19" s="1028">
        <v>42795</v>
      </c>
      <c r="TZ19" s="1029">
        <v>34.437968378832267</v>
      </c>
      <c r="UB19" s="1028">
        <v>42795</v>
      </c>
      <c r="UC19" s="1029">
        <v>34.160150197961691</v>
      </c>
      <c r="UE19" s="1028">
        <v>42826</v>
      </c>
      <c r="UF19" s="1029">
        <v>32.783620084117416</v>
      </c>
      <c r="UH19" s="1028">
        <v>42826</v>
      </c>
      <c r="UI19" s="1029">
        <v>32.400435252576216</v>
      </c>
      <c r="UK19" s="1028">
        <v>42826</v>
      </c>
      <c r="UL19" s="1029">
        <v>32.418307341114776</v>
      </c>
      <c r="UN19" s="1028">
        <v>42826</v>
      </c>
      <c r="UO19" s="1029">
        <v>33.092947647964685</v>
      </c>
      <c r="UQ19" s="1028">
        <v>42856</v>
      </c>
      <c r="UR19" s="1029">
        <v>31.603807199555497</v>
      </c>
      <c r="UT19" s="1028">
        <v>42856</v>
      </c>
      <c r="UU19" s="1029">
        <v>30.938200065101071</v>
      </c>
      <c r="UW19" s="1028">
        <v>42856</v>
      </c>
      <c r="UX19" s="1029">
        <v>30.510583489770653</v>
      </c>
      <c r="UZ19" s="1028">
        <v>42856</v>
      </c>
      <c r="VA19" s="1029">
        <v>31.018981841434076</v>
      </c>
      <c r="VC19" s="1028">
        <v>42856</v>
      </c>
      <c r="VD19" s="1029">
        <v>31.030370399635096</v>
      </c>
      <c r="VF19" s="1028">
        <v>42887</v>
      </c>
      <c r="VG19" s="1029">
        <v>29.217128597944022</v>
      </c>
      <c r="VI19" s="1028">
        <v>42887</v>
      </c>
      <c r="VJ19" s="1029">
        <v>29.869728425164297</v>
      </c>
      <c r="VL19" s="1028">
        <v>42887</v>
      </c>
      <c r="VM19" s="1029">
        <v>29.671545656469835</v>
      </c>
      <c r="VO19" s="1028">
        <v>42887</v>
      </c>
      <c r="VP19" s="1029">
        <v>35.928086149701315</v>
      </c>
      <c r="VR19" s="1028">
        <v>42917</v>
      </c>
      <c r="VS19" s="1029">
        <v>32.307225786689123</v>
      </c>
      <c r="VU19" s="1028">
        <v>42917</v>
      </c>
      <c r="VV19" s="1029">
        <v>33.625217811331552</v>
      </c>
      <c r="VX19" s="1028">
        <v>42917</v>
      </c>
      <c r="VY19" s="1029">
        <v>34.511012816855803</v>
      </c>
      <c r="WA19" s="1028">
        <v>42917</v>
      </c>
      <c r="WB19" s="1029">
        <v>33.071691607129878</v>
      </c>
      <c r="WD19" s="1028">
        <v>42917</v>
      </c>
      <c r="WE19" s="1029">
        <v>34.789320162018818</v>
      </c>
      <c r="WG19" s="1028">
        <v>42948</v>
      </c>
      <c r="WH19" s="1029">
        <v>37.57</v>
      </c>
      <c r="WJ19" s="1028">
        <v>42948</v>
      </c>
      <c r="WK19" s="1029">
        <v>36.67</v>
      </c>
      <c r="WM19" s="1028">
        <v>42948</v>
      </c>
      <c r="WN19" s="1029">
        <v>39.449769487639202</v>
      </c>
      <c r="WP19" s="1028">
        <v>42948</v>
      </c>
      <c r="WQ19" s="1029">
        <v>39.472654047860011</v>
      </c>
      <c r="WS19" s="1028">
        <v>42979</v>
      </c>
      <c r="WT19" s="1029">
        <v>41.556430410516377</v>
      </c>
      <c r="WV19" s="1028">
        <v>42979</v>
      </c>
      <c r="WW19" s="1029">
        <v>41.22</v>
      </c>
      <c r="WY19" s="1028">
        <v>42979</v>
      </c>
      <c r="WZ19" s="1029">
        <v>40.647501231594504</v>
      </c>
      <c r="XB19" s="1028">
        <v>42979</v>
      </c>
      <c r="XC19" s="1029">
        <v>40.420088193301133</v>
      </c>
      <c r="XE19" s="1028">
        <v>43009</v>
      </c>
      <c r="XF19" s="1029">
        <v>41.418305168373003</v>
      </c>
      <c r="XH19" s="1028">
        <v>43009</v>
      </c>
      <c r="XI19" s="1029">
        <v>40.238430788425056</v>
      </c>
      <c r="XK19" s="1028">
        <v>43009</v>
      </c>
      <c r="XL19" s="1029">
        <v>41.22</v>
      </c>
      <c r="XN19" s="1028">
        <v>43009</v>
      </c>
      <c r="XO19" s="1029">
        <v>40.320016531290236</v>
      </c>
      <c r="XQ19" s="1028">
        <v>43009</v>
      </c>
      <c r="XR19" s="1029">
        <v>39.900574822518763</v>
      </c>
      <c r="XT19" s="1028">
        <v>43040</v>
      </c>
      <c r="XU19" s="1029">
        <v>41.07</v>
      </c>
      <c r="XW19" s="1028">
        <v>43040</v>
      </c>
      <c r="XX19" s="1029">
        <v>41.11</v>
      </c>
      <c r="XZ19" s="1028">
        <v>43040</v>
      </c>
      <c r="YA19" s="1029">
        <v>42.462443366677412</v>
      </c>
      <c r="YC19" s="1028">
        <v>43040</v>
      </c>
      <c r="YD19" s="1029">
        <v>44.237061417689425</v>
      </c>
      <c r="YF19" s="1028">
        <v>43070</v>
      </c>
      <c r="YG19" s="1029">
        <v>47.505760948360411</v>
      </c>
      <c r="YI19" s="1028">
        <v>43070</v>
      </c>
      <c r="YJ19" s="1029">
        <v>50.32</v>
      </c>
      <c r="YL19" s="1028">
        <v>43070</v>
      </c>
      <c r="YM19" s="1029">
        <v>48.641515850844158</v>
      </c>
      <c r="YO19" s="1028">
        <v>43070</v>
      </c>
      <c r="YP19" s="1029">
        <v>50.82529864419201</v>
      </c>
      <c r="YR19" s="1028">
        <v>43070</v>
      </c>
      <c r="YS19" s="1029">
        <v>49.04</v>
      </c>
      <c r="YU19" s="1028">
        <v>43101</v>
      </c>
      <c r="YV19" s="1029">
        <v>53.338753204215323</v>
      </c>
      <c r="YX19" s="1028">
        <v>43101</v>
      </c>
      <c r="YY19" s="1029">
        <v>50.52370384047267</v>
      </c>
      <c r="ZA19" s="1028">
        <v>43101</v>
      </c>
      <c r="ZB19" s="1029">
        <v>48.944881323048513</v>
      </c>
      <c r="ZD19" s="1028">
        <v>43101</v>
      </c>
      <c r="ZE19" s="1029">
        <v>49.2565183855817</v>
      </c>
      <c r="ZG19" s="1028">
        <v>43101</v>
      </c>
      <c r="ZH19" s="1029">
        <v>49.668071168508718</v>
      </c>
      <c r="ZJ19" s="1028">
        <v>43132</v>
      </c>
      <c r="ZK19" s="1029">
        <v>48.52286708035443</v>
      </c>
      <c r="ZM19" s="1028">
        <v>43132</v>
      </c>
      <c r="ZN19" s="1029">
        <v>49.092396644994786</v>
      </c>
      <c r="ZP19" s="1028">
        <v>43132</v>
      </c>
      <c r="ZQ19" s="1029">
        <v>48.52286708035443</v>
      </c>
      <c r="ZS19" s="1028">
        <v>43160</v>
      </c>
      <c r="ZT19" s="1029">
        <v>52.423126447405025</v>
      </c>
      <c r="ZV19" s="1028">
        <v>43160</v>
      </c>
      <c r="ZW19" s="1029">
        <v>52.931750951916257</v>
      </c>
      <c r="ZY19" s="1028">
        <v>43160</v>
      </c>
      <c r="ZZ19" s="1029">
        <v>52.676661304059813</v>
      </c>
      <c r="AAB19" s="1028">
        <v>43160</v>
      </c>
      <c r="AAC19" s="1029">
        <v>52.868848249746009</v>
      </c>
      <c r="AAE19" s="1028">
        <v>43160</v>
      </c>
      <c r="AAF19" s="1029">
        <v>52.02</v>
      </c>
      <c r="AAH19" s="1028">
        <v>43160</v>
      </c>
      <c r="AAI19" s="1029">
        <v>45.977596291340973</v>
      </c>
      <c r="AAK19" s="1028">
        <v>43191</v>
      </c>
      <c r="AAL19" s="1029">
        <v>45.827811698815289</v>
      </c>
      <c r="AAN19" s="1028">
        <v>43160</v>
      </c>
      <c r="AAO19" s="1029">
        <v>46.852715985121627</v>
      </c>
      <c r="AAQ19" s="1028">
        <v>43191</v>
      </c>
      <c r="AAR19" s="1029">
        <v>45.950153428518554</v>
      </c>
      <c r="AAT19" s="1028">
        <v>43221</v>
      </c>
      <c r="AAU19" s="1029">
        <v>43.02</v>
      </c>
      <c r="AAW19" s="1028">
        <v>43221</v>
      </c>
      <c r="AAX19" s="1029">
        <v>41.578639226050093</v>
      </c>
      <c r="AAZ19" s="1028">
        <v>43221</v>
      </c>
      <c r="ABA19" s="1029">
        <v>41.24</v>
      </c>
      <c r="ABC19" s="1028">
        <v>43221</v>
      </c>
      <c r="ABD19" s="1029">
        <v>40.022778882001568</v>
      </c>
      <c r="ABF19" s="1028">
        <v>43252</v>
      </c>
      <c r="ABG19" s="1029">
        <v>41.175199387303309</v>
      </c>
      <c r="ABI19" s="1028">
        <v>43252</v>
      </c>
      <c r="ABJ19" s="1029">
        <v>39.913129263301492</v>
      </c>
      <c r="ABL19" s="1028">
        <v>43252</v>
      </c>
      <c r="ABM19" s="1029">
        <v>40.5</v>
      </c>
      <c r="ABO19" s="1028">
        <v>43252</v>
      </c>
      <c r="ABP19" s="1029">
        <v>39.58</v>
      </c>
      <c r="ABR19" s="1066">
        <v>43282</v>
      </c>
      <c r="ABS19" s="1067">
        <v>39.840000000000003</v>
      </c>
      <c r="ABU19" s="1066">
        <v>43282</v>
      </c>
      <c r="ABV19" s="1067">
        <v>38.796248219649414</v>
      </c>
      <c r="ABX19" s="1066">
        <v>43282</v>
      </c>
      <c r="ABY19" s="1067">
        <v>39.173411967718515</v>
      </c>
      <c r="ACA19" s="1066">
        <v>43282</v>
      </c>
      <c r="ACB19" s="1067">
        <v>40.257848940000002</v>
      </c>
      <c r="ACD19" s="1066">
        <v>43313</v>
      </c>
      <c r="ACE19" s="1067">
        <v>40.587921509248645</v>
      </c>
      <c r="ACG19" s="1066">
        <v>43313</v>
      </c>
      <c r="ACH19" s="1067">
        <v>40.141736326480313</v>
      </c>
      <c r="ACJ19" s="1066">
        <v>43313</v>
      </c>
      <c r="ACK19" s="1067">
        <v>39.110563720242972</v>
      </c>
      <c r="ACM19" s="1066">
        <v>43313</v>
      </c>
      <c r="ACN19" s="1067">
        <v>39.353596799999998</v>
      </c>
      <c r="ACP19" s="1066">
        <v>43344</v>
      </c>
      <c r="ACQ19" s="1067">
        <v>39.858110469470283</v>
      </c>
      <c r="ACS19" s="1066">
        <v>43344</v>
      </c>
      <c r="ACT19" s="1067">
        <v>39.347239132924194</v>
      </c>
      <c r="ACV19" s="1096">
        <v>43344</v>
      </c>
      <c r="ACW19" s="1097">
        <v>39.65702005</v>
      </c>
      <c r="ACY19" s="1096">
        <v>43344</v>
      </c>
      <c r="ACZ19" s="1097">
        <v>39.077498049547877</v>
      </c>
      <c r="ADB19" s="1098">
        <v>43374</v>
      </c>
      <c r="ADC19" s="1099">
        <v>42.7739519</v>
      </c>
      <c r="ADE19" s="1098">
        <v>43374</v>
      </c>
      <c r="ADF19" s="1099">
        <v>44.176772432935827</v>
      </c>
      <c r="ADH19" s="1098">
        <v>43374</v>
      </c>
      <c r="ADI19" s="1099">
        <v>43.778291211947135</v>
      </c>
      <c r="ADK19" s="1098">
        <v>43374</v>
      </c>
      <c r="ADL19" s="1099">
        <v>44.057168668843225</v>
      </c>
      <c r="ADN19" s="1098">
        <v>43374</v>
      </c>
      <c r="ADO19" s="1099">
        <v>44.263599121583425</v>
      </c>
      <c r="ADQ19" s="1098">
        <v>43405</v>
      </c>
      <c r="ADR19" s="1099">
        <v>48.141882530503572</v>
      </c>
      <c r="ADT19" s="1098">
        <v>43405</v>
      </c>
      <c r="ADU19" s="1099">
        <v>50.006287874177957</v>
      </c>
      <c r="ADW19" s="1098">
        <v>43405</v>
      </c>
      <c r="ADX19" s="1099">
        <v>47.791625066909845</v>
      </c>
      <c r="ADZ19" s="1098">
        <v>43405</v>
      </c>
      <c r="AEA19" s="1099">
        <v>48.279398607260795</v>
      </c>
      <c r="AEC19" s="1098">
        <v>43435</v>
      </c>
      <c r="AED19" s="1099">
        <v>50.026689811132066</v>
      </c>
      <c r="AEF19" s="1098">
        <v>43435</v>
      </c>
      <c r="AEG19" s="1099">
        <v>50.67</v>
      </c>
      <c r="AEI19" s="1098">
        <v>43435</v>
      </c>
      <c r="AEJ19" s="1099">
        <v>51.728797938757303</v>
      </c>
      <c r="AEL19" s="1098">
        <v>43435</v>
      </c>
      <c r="AEM19" s="1099">
        <v>51.075174268239877</v>
      </c>
      <c r="AEO19" s="1098">
        <v>43435</v>
      </c>
      <c r="AEP19" s="1099">
        <v>51.827334590877683</v>
      </c>
      <c r="AER19" s="1098">
        <v>43466</v>
      </c>
      <c r="AES19" s="1099">
        <v>54.7</v>
      </c>
      <c r="AEU19" s="1098">
        <v>43466</v>
      </c>
      <c r="AEV19" s="1099">
        <v>55.961610263941829</v>
      </c>
      <c r="AEX19" s="1098">
        <v>43466</v>
      </c>
      <c r="AEY19" s="1099">
        <v>56.098080620252773</v>
      </c>
      <c r="AFA19" s="1098">
        <v>43466</v>
      </c>
      <c r="AFB19" s="1099">
        <v>55.808053417671552</v>
      </c>
      <c r="AFD19" s="1098">
        <v>43497</v>
      </c>
      <c r="AFE19" s="1099">
        <v>55.93721114970073</v>
      </c>
      <c r="AFG19" s="1098">
        <v>43497</v>
      </c>
      <c r="AFH19" s="1099">
        <v>58.34591331</v>
      </c>
      <c r="AFJ19" s="1098">
        <v>43525</v>
      </c>
      <c r="AFK19" s="1099">
        <v>54.502135842034541</v>
      </c>
      <c r="AFM19" s="1098">
        <v>43525</v>
      </c>
      <c r="AFN19" s="1099">
        <v>54.859170320404729</v>
      </c>
      <c r="AFP19" s="1098">
        <v>43525</v>
      </c>
      <c r="AFQ19" s="1099">
        <v>55.545310824230384</v>
      </c>
      <c r="AFS19" s="1098">
        <v>43525</v>
      </c>
      <c r="AFT19" s="1099">
        <v>54.146886183631565</v>
      </c>
      <c r="AFV19" s="1098">
        <v>43525</v>
      </c>
      <c r="AFW19" s="1099">
        <v>51.596416383943762</v>
      </c>
      <c r="AFY19" s="1098">
        <v>43556</v>
      </c>
      <c r="AFZ19" s="1099">
        <v>44.15886304690121</v>
      </c>
      <c r="AGB19" s="1098">
        <v>43556</v>
      </c>
      <c r="AGC19" s="1099">
        <v>44.744554822551649</v>
      </c>
      <c r="AGE19" s="1098">
        <v>43556</v>
      </c>
      <c r="AGF19" s="1099">
        <v>45.537375935832891</v>
      </c>
      <c r="AGH19" s="1098">
        <v>43556</v>
      </c>
      <c r="AGI19" s="1099">
        <v>45.061338914034629</v>
      </c>
      <c r="AGK19" s="1108">
        <v>43586</v>
      </c>
      <c r="AGL19" s="1109">
        <v>41.744703717836899</v>
      </c>
      <c r="AGN19" s="1108">
        <v>43586</v>
      </c>
      <c r="AGO19" s="1109">
        <v>41.113185456804771</v>
      </c>
      <c r="AGQ19" s="1108">
        <v>43586</v>
      </c>
      <c r="AGR19" s="1109">
        <v>41.753655598731143</v>
      </c>
      <c r="AGT19" s="1108">
        <v>43617</v>
      </c>
      <c r="AGU19" s="1109">
        <v>39.456674829370087</v>
      </c>
      <c r="AGW19" s="1108">
        <v>43617</v>
      </c>
      <c r="AGX19" s="1109">
        <v>40.039054963870349</v>
      </c>
      <c r="AGZ19" s="1108">
        <v>43617</v>
      </c>
      <c r="AHA19" s="1109">
        <v>41.089249080500231</v>
      </c>
      <c r="AHC19" s="1108">
        <v>43617</v>
      </c>
      <c r="AHD19" s="1109">
        <v>42.664539598814166</v>
      </c>
      <c r="AHF19" s="1108">
        <v>43647</v>
      </c>
      <c r="AHG19" s="1109">
        <v>44.093524558738295</v>
      </c>
      <c r="AHI19" s="1108">
        <v>43647</v>
      </c>
      <c r="AHJ19" s="1109">
        <v>44.426551878032384</v>
      </c>
      <c r="AHL19" s="1108">
        <v>43647</v>
      </c>
      <c r="AHM19" s="1109">
        <v>47.214464074411637</v>
      </c>
      <c r="AHO19" s="1108">
        <v>43647</v>
      </c>
      <c r="AHP19" s="1109">
        <v>50.2626006295595</v>
      </c>
      <c r="AHR19" s="1108">
        <v>43647</v>
      </c>
      <c r="AHS19" s="1109">
        <v>47.395250449278102</v>
      </c>
      <c r="AHU19" s="1114">
        <v>43678</v>
      </c>
      <c r="AHV19" s="1099">
        <v>47.427877194847014</v>
      </c>
      <c r="AHX19" s="1108">
        <v>43678</v>
      </c>
      <c r="AHY19" s="1109">
        <v>47.716594958798794</v>
      </c>
      <c r="AIA19" s="1108">
        <v>43678</v>
      </c>
      <c r="AIB19" s="1109">
        <v>47.692866559781713</v>
      </c>
      <c r="AID19" s="1108">
        <v>43678</v>
      </c>
      <c r="AIE19" s="1099">
        <v>48.038728156428114</v>
      </c>
      <c r="AIG19" s="1108">
        <v>43709</v>
      </c>
      <c r="AIH19" s="1099">
        <v>51.72755388661178</v>
      </c>
      <c r="AIJ19" s="1108">
        <v>43709</v>
      </c>
      <c r="AIK19" s="1099">
        <v>53.03491738167228</v>
      </c>
      <c r="AIM19" s="1108">
        <v>43709</v>
      </c>
      <c r="AIN19" s="1099">
        <v>50.915954338474727</v>
      </c>
      <c r="AIP19" s="1108">
        <v>43709</v>
      </c>
      <c r="AIQ19" s="1099">
        <v>51.655127496509962</v>
      </c>
      <c r="AIS19" s="1108">
        <v>43709</v>
      </c>
      <c r="AIT19" s="1109">
        <v>51.802962048807245</v>
      </c>
      <c r="AIV19" s="1108">
        <v>43739</v>
      </c>
      <c r="AIW19" s="1117">
        <v>54.395895861883112</v>
      </c>
      <c r="AIY19" s="1108">
        <v>43739</v>
      </c>
      <c r="AIZ19" s="1117">
        <v>56.202376636090456</v>
      </c>
      <c r="AJB19" s="1108">
        <v>43739</v>
      </c>
      <c r="AJC19" s="1117">
        <v>57.798227615812529</v>
      </c>
      <c r="AJE19" s="1108">
        <v>43739</v>
      </c>
      <c r="AJF19" s="1117">
        <v>59.546094074063809</v>
      </c>
      <c r="AJH19" s="1108">
        <v>43770</v>
      </c>
      <c r="AJI19" s="1117">
        <v>66.684068972755554</v>
      </c>
      <c r="AJK19" s="1108">
        <v>43770</v>
      </c>
      <c r="AJL19" s="1117">
        <v>70.790905683925985</v>
      </c>
      <c r="AJN19" s="1108">
        <v>43770</v>
      </c>
      <c r="AJO19" s="1117">
        <v>66.684068972755554</v>
      </c>
      <c r="AJQ19" s="1108">
        <v>43770</v>
      </c>
      <c r="AJR19" s="1117">
        <v>73.011312847715928</v>
      </c>
      <c r="AJT19" s="1108">
        <v>43800</v>
      </c>
      <c r="AJU19" s="1117">
        <v>76.197757812099326</v>
      </c>
    </row>
    <row r="20" spans="1:957" customFormat="1" x14ac:dyDescent="0.25">
      <c r="A20" s="26"/>
      <c r="B20" s="969">
        <f t="shared" ca="1" si="0"/>
        <v>43831</v>
      </c>
      <c r="C20" s="152">
        <f t="shared" ca="1" si="1"/>
        <v>78.167362348882776</v>
      </c>
      <c r="D20" s="26"/>
      <c r="E20" s="144">
        <v>41487</v>
      </c>
      <c r="F20" s="150">
        <v>63.93</v>
      </c>
      <c r="G20" s="88"/>
      <c r="H20" s="144">
        <v>41456</v>
      </c>
      <c r="I20" s="148">
        <v>61.728158844765353</v>
      </c>
      <c r="J20" s="26"/>
      <c r="K20" s="144">
        <v>41487</v>
      </c>
      <c r="L20" s="148">
        <v>61.953365240720501</v>
      </c>
      <c r="M20" s="26"/>
      <c r="N20" s="144">
        <v>41487</v>
      </c>
      <c r="O20" s="150">
        <v>61.053276940896808</v>
      </c>
      <c r="P20" s="88"/>
      <c r="Q20" s="144">
        <v>41518</v>
      </c>
      <c r="R20" s="145">
        <v>61.128930817610062</v>
      </c>
      <c r="S20" s="26"/>
      <c r="T20" s="144">
        <v>41518</v>
      </c>
      <c r="U20" s="148">
        <v>59.452814453172664</v>
      </c>
      <c r="V20" s="26"/>
      <c r="W20" s="144">
        <v>41518</v>
      </c>
      <c r="X20" s="150">
        <v>59.255216001311588</v>
      </c>
      <c r="Y20" s="88"/>
      <c r="Z20" s="144">
        <v>41548</v>
      </c>
      <c r="AA20" s="145">
        <v>60.05750019221653</v>
      </c>
      <c r="AB20" s="26"/>
      <c r="AC20" s="144">
        <v>41548</v>
      </c>
      <c r="AD20" s="148">
        <v>58.849999999999987</v>
      </c>
      <c r="AE20" s="26"/>
      <c r="AF20" s="144">
        <v>41548</v>
      </c>
      <c r="AG20" s="150">
        <v>58.952709790635033</v>
      </c>
      <c r="AH20" s="88"/>
      <c r="AI20" s="144">
        <v>41579</v>
      </c>
      <c r="AJ20" s="145">
        <v>65.834227512853673</v>
      </c>
      <c r="AK20" s="26"/>
      <c r="AL20" s="144">
        <v>41579</v>
      </c>
      <c r="AM20" s="148">
        <v>66.149999999999991</v>
      </c>
      <c r="AN20" s="26"/>
      <c r="AO20" s="144">
        <v>41579</v>
      </c>
      <c r="AP20" s="150">
        <v>64.896302473474719</v>
      </c>
      <c r="AQ20" s="88"/>
      <c r="AR20" s="144">
        <v>41579</v>
      </c>
      <c r="AS20" s="145">
        <v>64.896302473474719</v>
      </c>
      <c r="AT20" s="26"/>
      <c r="AU20" s="144">
        <v>41609</v>
      </c>
      <c r="AV20" s="148">
        <v>73.27543259974783</v>
      </c>
      <c r="AW20" s="26"/>
      <c r="AX20" s="144">
        <v>41640</v>
      </c>
      <c r="AY20" s="150">
        <v>73.839673795636202</v>
      </c>
      <c r="AZ20" s="88"/>
      <c r="BA20" s="144">
        <v>41640</v>
      </c>
      <c r="BB20" s="145">
        <v>74.062636263736266</v>
      </c>
      <c r="BC20" s="26"/>
      <c r="BD20" s="144">
        <v>41640</v>
      </c>
      <c r="BE20" s="148">
        <v>74.187086813186809</v>
      </c>
      <c r="BF20" s="26"/>
      <c r="BG20" s="144">
        <v>41671</v>
      </c>
      <c r="BH20" s="150">
        <v>74.180717719780219</v>
      </c>
      <c r="BI20" s="88"/>
      <c r="BJ20" s="144">
        <v>41640</v>
      </c>
      <c r="BK20" s="145">
        <v>75.080318543956039</v>
      </c>
      <c r="BL20" s="26"/>
      <c r="BM20" s="144">
        <v>41640</v>
      </c>
      <c r="BN20" s="148">
        <v>74.83</v>
      </c>
      <c r="BO20" s="26"/>
      <c r="BP20" s="144">
        <v>41671</v>
      </c>
      <c r="BQ20" s="150">
        <v>73.819279260000002</v>
      </c>
      <c r="BR20" s="88"/>
      <c r="BS20" s="144">
        <v>41671</v>
      </c>
      <c r="BT20" s="145">
        <v>74.623154945054935</v>
      </c>
      <c r="BU20" s="26"/>
      <c r="BV20" s="144">
        <v>41699</v>
      </c>
      <c r="BW20" s="148">
        <v>72.763527749999994</v>
      </c>
      <c r="BX20" s="26"/>
      <c r="BY20" s="144">
        <v>41699</v>
      </c>
      <c r="BZ20" s="150">
        <v>73.3140772</v>
      </c>
      <c r="CA20" s="88"/>
      <c r="CB20" s="144">
        <v>41699</v>
      </c>
      <c r="CC20" s="145">
        <v>72.465176098901097</v>
      </c>
      <c r="CD20" s="26"/>
      <c r="CE20" s="144">
        <v>41699</v>
      </c>
      <c r="CF20" s="148">
        <v>72.762979120879123</v>
      </c>
      <c r="CG20" s="26"/>
      <c r="CH20" s="144">
        <v>41730</v>
      </c>
      <c r="CI20" s="150">
        <v>65.814192399999996</v>
      </c>
      <c r="CJ20" s="88"/>
      <c r="CK20" s="144">
        <v>41730</v>
      </c>
      <c r="CL20" s="145">
        <v>66.713307260791055</v>
      </c>
      <c r="CM20" s="26"/>
      <c r="CN20" s="144">
        <v>41730</v>
      </c>
      <c r="CO20" s="148">
        <v>66.495901639344254</v>
      </c>
      <c r="CP20" s="26"/>
      <c r="CQ20" s="144">
        <v>41730</v>
      </c>
      <c r="CR20" s="150">
        <v>66.445628420000006</v>
      </c>
      <c r="CS20" s="88"/>
      <c r="CT20" s="144">
        <v>41730</v>
      </c>
      <c r="CU20" s="145">
        <v>67.345901639344262</v>
      </c>
      <c r="CV20" s="26"/>
      <c r="CW20" s="144">
        <v>41760</v>
      </c>
      <c r="CX20" s="148">
        <v>66.868852459999999</v>
      </c>
      <c r="CY20" s="292"/>
      <c r="CZ20" s="144">
        <v>41760</v>
      </c>
      <c r="DA20" s="148">
        <v>66.533551912568313</v>
      </c>
      <c r="DB20" s="295"/>
      <c r="DC20" s="144">
        <v>41760</v>
      </c>
      <c r="DD20" s="148">
        <v>66.715901639344267</v>
      </c>
      <c r="DE20" s="303"/>
      <c r="DF20" s="144">
        <v>41760</v>
      </c>
      <c r="DG20" s="148">
        <v>67.304371579999994</v>
      </c>
      <c r="DH20" s="303"/>
      <c r="DI20" s="144">
        <v>41821</v>
      </c>
      <c r="DJ20" s="148">
        <v>66.598360659999997</v>
      </c>
      <c r="DK20" s="295"/>
      <c r="DL20" s="144">
        <v>41791</v>
      </c>
      <c r="DM20" s="148">
        <v>66.747267759562831</v>
      </c>
      <c r="DN20" s="303"/>
      <c r="DO20" s="144">
        <v>41791</v>
      </c>
      <c r="DP20" s="148">
        <v>65.8</v>
      </c>
      <c r="DQ20" s="303"/>
      <c r="DR20" s="144">
        <v>41821</v>
      </c>
      <c r="DS20" s="148">
        <v>66.134316939890724</v>
      </c>
      <c r="DT20" s="295"/>
      <c r="DU20" s="144">
        <v>41821</v>
      </c>
      <c r="DV20" s="148">
        <v>65.680000000000007</v>
      </c>
      <c r="DW20" s="303"/>
      <c r="DX20" s="144">
        <v>41821</v>
      </c>
      <c r="DY20" s="148">
        <v>65.45</v>
      </c>
      <c r="DZ20" s="303"/>
      <c r="EA20" s="144">
        <v>41852</v>
      </c>
      <c r="EB20" s="148">
        <v>64.96382513661203</v>
      </c>
      <c r="EC20" s="295"/>
      <c r="ED20" s="144">
        <v>41852</v>
      </c>
      <c r="EE20" s="148">
        <v>64.901420765027325</v>
      </c>
      <c r="EF20" s="303"/>
      <c r="EG20" s="144">
        <v>41852</v>
      </c>
      <c r="EH20" s="148">
        <v>65</v>
      </c>
      <c r="EI20" s="303"/>
      <c r="EJ20" s="144">
        <v>41883</v>
      </c>
      <c r="EK20" s="148">
        <v>65.069999999999993</v>
      </c>
      <c r="EL20" s="295"/>
      <c r="EM20" s="144">
        <v>41852</v>
      </c>
      <c r="EN20" s="148">
        <v>65.16</v>
      </c>
      <c r="EO20" s="303"/>
      <c r="EP20" s="144">
        <v>41883</v>
      </c>
      <c r="EQ20" s="148">
        <v>65.799781420765015</v>
      </c>
      <c r="ER20" s="303"/>
      <c r="ES20" s="144">
        <v>41883</v>
      </c>
      <c r="ET20" s="148">
        <v>65.5</v>
      </c>
      <c r="EV20" s="144">
        <v>41913</v>
      </c>
      <c r="EW20" s="148">
        <v>68.001373626373621</v>
      </c>
      <c r="EY20" s="144">
        <v>41913</v>
      </c>
      <c r="EZ20" s="148">
        <v>67.95</v>
      </c>
      <c r="FB20" s="144">
        <v>41913</v>
      </c>
      <c r="FC20" s="148">
        <v>69.164175824175828</v>
      </c>
      <c r="FE20" s="144">
        <v>41913</v>
      </c>
      <c r="FF20" s="148">
        <v>68.063076923076906</v>
      </c>
      <c r="FH20" s="144">
        <v>41944</v>
      </c>
      <c r="FI20" s="148">
        <v>71.727225274725271</v>
      </c>
      <c r="FK20" s="144">
        <v>41944</v>
      </c>
      <c r="FL20" s="148">
        <v>72.303708791208805</v>
      </c>
      <c r="FN20" s="144">
        <v>41944</v>
      </c>
      <c r="FO20" s="148">
        <v>72.2</v>
      </c>
      <c r="FQ20" s="144">
        <v>41944</v>
      </c>
      <c r="FR20" s="148">
        <v>72.067692309999998</v>
      </c>
      <c r="FT20" s="144">
        <v>41913</v>
      </c>
      <c r="FU20" s="148">
        <v>68.651790000000005</v>
      </c>
      <c r="FW20" s="144">
        <v>41944</v>
      </c>
      <c r="FX20" s="148">
        <v>72.102469999999997</v>
      </c>
      <c r="FZ20" s="144">
        <v>41944</v>
      </c>
      <c r="GA20" s="148">
        <v>71.102879999999999</v>
      </c>
      <c r="GC20" s="144">
        <v>41974</v>
      </c>
      <c r="GD20" s="148">
        <v>72.473379120879116</v>
      </c>
      <c r="GF20" s="144">
        <v>41944</v>
      </c>
      <c r="GG20" s="148">
        <v>71.05</v>
      </c>
      <c r="GI20" s="144">
        <v>41974</v>
      </c>
      <c r="GJ20" s="148">
        <v>73.180480000000003</v>
      </c>
      <c r="GL20" s="144">
        <v>41974</v>
      </c>
      <c r="GM20" s="148">
        <v>72.94</v>
      </c>
      <c r="GO20" s="144">
        <v>41974</v>
      </c>
      <c r="GP20" s="148">
        <v>71.799719999999994</v>
      </c>
      <c r="GR20" s="144">
        <v>41974</v>
      </c>
      <c r="GS20" s="148">
        <v>70.976410000000001</v>
      </c>
      <c r="GU20" s="144">
        <v>42005</v>
      </c>
      <c r="GV20" s="148">
        <v>72.974999999999994</v>
      </c>
      <c r="GX20" s="144">
        <v>42005</v>
      </c>
      <c r="GY20" s="148">
        <v>73.08</v>
      </c>
      <c r="HA20" s="144">
        <v>42005</v>
      </c>
      <c r="HB20" s="148">
        <v>73.22</v>
      </c>
      <c r="HD20" s="144">
        <v>42005</v>
      </c>
      <c r="HE20" s="148">
        <v>73.13</v>
      </c>
      <c r="HG20" s="144">
        <v>42005</v>
      </c>
      <c r="HH20" s="148">
        <v>73.38</v>
      </c>
      <c r="HJ20" s="144">
        <v>42036</v>
      </c>
      <c r="HK20" s="148">
        <v>73.28</v>
      </c>
      <c r="HM20" s="144">
        <v>42036</v>
      </c>
      <c r="HN20" s="148">
        <v>73.760000000000005</v>
      </c>
      <c r="HP20" s="144">
        <v>42036</v>
      </c>
      <c r="HQ20" s="148">
        <v>74.25</v>
      </c>
      <c r="HS20" s="144">
        <v>42036</v>
      </c>
      <c r="HT20" s="148">
        <v>74.260000000000005</v>
      </c>
      <c r="HV20" s="144">
        <v>42036</v>
      </c>
      <c r="HW20" s="148">
        <v>73</v>
      </c>
      <c r="HY20" s="144">
        <v>42036</v>
      </c>
      <c r="HZ20" s="148">
        <v>73.3</v>
      </c>
      <c r="IB20" s="144">
        <v>42095</v>
      </c>
      <c r="IC20" s="148">
        <v>65.453339</v>
      </c>
      <c r="IE20" s="144">
        <v>42095</v>
      </c>
      <c r="IF20" s="148">
        <v>65.12</v>
      </c>
      <c r="IH20" s="144">
        <v>42095</v>
      </c>
      <c r="II20" s="148">
        <v>64.63</v>
      </c>
      <c r="IK20" s="144">
        <v>42095</v>
      </c>
      <c r="IL20" s="148">
        <v>63.8</v>
      </c>
      <c r="IN20" s="144">
        <v>42125</v>
      </c>
      <c r="IO20" s="148">
        <v>62.48</v>
      </c>
      <c r="IQ20" s="144">
        <v>42125</v>
      </c>
      <c r="IR20" s="148">
        <v>63.32</v>
      </c>
      <c r="IT20" s="144">
        <v>42125</v>
      </c>
      <c r="IU20" s="148">
        <v>61.671032009999998</v>
      </c>
      <c r="IW20" s="144">
        <v>42125</v>
      </c>
      <c r="IX20" s="148">
        <v>60.96</v>
      </c>
      <c r="IZ20" s="144">
        <v>42156</v>
      </c>
      <c r="JA20" s="148">
        <v>63.03</v>
      </c>
      <c r="JC20" s="144">
        <v>42156</v>
      </c>
      <c r="JD20" s="148">
        <v>60.28</v>
      </c>
      <c r="JF20" s="144">
        <v>42156</v>
      </c>
      <c r="JG20" s="148">
        <v>60.45</v>
      </c>
      <c r="JI20" s="144">
        <v>42156</v>
      </c>
      <c r="JJ20" s="148">
        <v>58.88</v>
      </c>
      <c r="JL20" s="144">
        <v>42186</v>
      </c>
      <c r="JM20" s="148">
        <v>58.02</v>
      </c>
      <c r="JO20" s="144">
        <v>42186</v>
      </c>
      <c r="JP20" s="148">
        <v>59.07</v>
      </c>
      <c r="JR20" s="144">
        <v>42186</v>
      </c>
      <c r="JS20" s="148">
        <v>59.569603129999997</v>
      </c>
      <c r="JU20" s="969">
        <v>42186</v>
      </c>
      <c r="JV20" s="970">
        <v>60.569603129999997</v>
      </c>
      <c r="JX20" s="969">
        <v>42186</v>
      </c>
      <c r="JY20" s="970">
        <v>58.14</v>
      </c>
      <c r="KA20" s="969">
        <v>42217</v>
      </c>
      <c r="KB20" s="970">
        <v>58.488373115669781</v>
      </c>
      <c r="KD20" s="969">
        <v>42217</v>
      </c>
      <c r="KE20" s="970">
        <v>63.32</v>
      </c>
      <c r="KG20" s="969">
        <v>42217</v>
      </c>
      <c r="KH20" s="970">
        <v>57.97</v>
      </c>
      <c r="KJ20" s="969">
        <v>42217</v>
      </c>
      <c r="KK20" s="970">
        <v>57.24</v>
      </c>
      <c r="KM20" s="969">
        <v>42248</v>
      </c>
      <c r="KN20" s="970">
        <v>57.28</v>
      </c>
      <c r="KP20" s="969">
        <v>42248</v>
      </c>
      <c r="KQ20" s="970">
        <v>56.583179297597034</v>
      </c>
      <c r="KS20" s="969">
        <v>42248</v>
      </c>
      <c r="KT20" s="970">
        <v>56.78</v>
      </c>
      <c r="KV20" s="969">
        <v>42248</v>
      </c>
      <c r="KW20" s="970">
        <v>56.78</v>
      </c>
      <c r="KY20" s="969">
        <v>42278</v>
      </c>
      <c r="KZ20" s="970">
        <v>56.49</v>
      </c>
      <c r="LB20" s="969">
        <v>42278</v>
      </c>
      <c r="LC20" s="970">
        <v>54.54</v>
      </c>
      <c r="LE20" s="969">
        <v>42278</v>
      </c>
      <c r="LF20" s="970">
        <v>56.52</v>
      </c>
      <c r="LH20" s="969">
        <v>42278</v>
      </c>
      <c r="LI20" s="970">
        <v>56.77</v>
      </c>
      <c r="LK20" s="969">
        <v>42278</v>
      </c>
      <c r="LL20" s="970">
        <v>57.87</v>
      </c>
      <c r="LN20" s="969">
        <v>42309</v>
      </c>
      <c r="LO20" s="970">
        <v>63</v>
      </c>
      <c r="LQ20" s="969">
        <v>42339</v>
      </c>
      <c r="LR20" s="970">
        <v>67.77</v>
      </c>
      <c r="LT20" s="969">
        <v>42339</v>
      </c>
      <c r="LU20" s="970">
        <v>68.39</v>
      </c>
      <c r="LW20" s="969">
        <v>42339</v>
      </c>
      <c r="LX20" s="970">
        <v>68.760000000000005</v>
      </c>
      <c r="LZ20" s="969">
        <v>42339</v>
      </c>
      <c r="MA20" s="970">
        <v>67.59</v>
      </c>
      <c r="MC20" s="969">
        <v>42370</v>
      </c>
      <c r="MD20" s="970">
        <v>67.03</v>
      </c>
      <c r="MF20" s="969">
        <v>42370</v>
      </c>
      <c r="MG20" s="970">
        <v>66.42</v>
      </c>
      <c r="MI20" s="969">
        <v>42370</v>
      </c>
      <c r="MJ20" s="970">
        <v>65.02</v>
      </c>
      <c r="ML20" s="969">
        <v>42370</v>
      </c>
      <c r="MM20" s="970">
        <v>63.97</v>
      </c>
      <c r="MO20" s="969">
        <v>42370</v>
      </c>
      <c r="MP20" s="970">
        <v>63.62</v>
      </c>
      <c r="MR20" s="969">
        <v>42401</v>
      </c>
      <c r="MS20" s="970">
        <v>62.95</v>
      </c>
      <c r="MU20" s="969">
        <v>42401</v>
      </c>
      <c r="MV20" s="970">
        <v>63.65</v>
      </c>
      <c r="MX20" s="969">
        <v>42401</v>
      </c>
      <c r="MY20" s="970">
        <v>63.63</v>
      </c>
      <c r="NA20" s="969">
        <v>42401</v>
      </c>
      <c r="NB20" s="970">
        <v>65.396714170040468</v>
      </c>
      <c r="ND20" s="969">
        <v>42430</v>
      </c>
      <c r="NE20" s="970">
        <v>61.594079999999998</v>
      </c>
      <c r="NG20" s="969">
        <v>42430</v>
      </c>
      <c r="NH20" s="970">
        <v>59.9</v>
      </c>
      <c r="NJ20" s="969">
        <v>42430</v>
      </c>
      <c r="NK20" s="970">
        <v>59.15</v>
      </c>
      <c r="NM20" s="969">
        <v>42430</v>
      </c>
      <c r="NN20" s="970">
        <v>57.73</v>
      </c>
      <c r="NP20" s="969">
        <v>42430</v>
      </c>
      <c r="NQ20" s="970">
        <v>56.19</v>
      </c>
      <c r="NS20" s="969">
        <v>42461</v>
      </c>
      <c r="NT20" s="970">
        <v>48.93</v>
      </c>
      <c r="NV20" s="969">
        <v>42461</v>
      </c>
      <c r="NW20" s="970">
        <v>48.45</v>
      </c>
      <c r="NY20" s="969">
        <v>42461</v>
      </c>
      <c r="NZ20" s="970">
        <v>45.97</v>
      </c>
      <c r="OB20" s="969">
        <v>42461</v>
      </c>
      <c r="OC20" s="970">
        <v>46.02</v>
      </c>
      <c r="OE20" s="969">
        <v>42491</v>
      </c>
      <c r="OF20" s="970">
        <v>45.85</v>
      </c>
      <c r="OH20" s="969">
        <v>42491</v>
      </c>
      <c r="OI20" s="970">
        <v>50.9</v>
      </c>
      <c r="OK20" s="969">
        <v>42491</v>
      </c>
      <c r="OL20" s="970">
        <v>51.4</v>
      </c>
      <c r="ON20" s="969">
        <v>42491</v>
      </c>
      <c r="OO20" s="970">
        <v>49.35</v>
      </c>
      <c r="OQ20" s="969">
        <v>42491</v>
      </c>
      <c r="OR20" s="970">
        <v>47.88</v>
      </c>
      <c r="OT20" s="969">
        <v>42522</v>
      </c>
      <c r="OU20" s="970">
        <v>46.96</v>
      </c>
      <c r="OW20" s="969">
        <v>42522</v>
      </c>
      <c r="OX20" s="970">
        <v>45.26</v>
      </c>
      <c r="OZ20" s="969">
        <v>42522</v>
      </c>
      <c r="PA20" s="970">
        <v>44.68</v>
      </c>
      <c r="PC20" s="969">
        <v>42522</v>
      </c>
      <c r="PD20" s="970">
        <v>45.95</v>
      </c>
      <c r="PF20" s="969">
        <v>42522</v>
      </c>
      <c r="PG20" s="970">
        <v>46.01</v>
      </c>
      <c r="PI20" s="969">
        <v>42552</v>
      </c>
      <c r="PJ20" s="970">
        <v>45.56</v>
      </c>
      <c r="PL20" s="969">
        <v>42552</v>
      </c>
      <c r="PM20" s="970">
        <v>46.54</v>
      </c>
      <c r="PO20" s="969">
        <v>42552</v>
      </c>
      <c r="PP20" s="970">
        <v>45.65</v>
      </c>
      <c r="PR20" s="969">
        <v>42552</v>
      </c>
      <c r="PS20" s="970">
        <v>44.67</v>
      </c>
      <c r="PU20" s="969">
        <v>42583</v>
      </c>
      <c r="PV20" s="970">
        <v>45.7</v>
      </c>
      <c r="PX20" s="969">
        <v>42583</v>
      </c>
      <c r="PY20" s="1025">
        <v>46.3</v>
      </c>
      <c r="QA20" s="1026">
        <v>42583</v>
      </c>
      <c r="QB20" s="1025">
        <v>45.13</v>
      </c>
      <c r="QD20" s="1028">
        <v>42583</v>
      </c>
      <c r="QE20" s="1027">
        <v>44.82</v>
      </c>
      <c r="QG20" s="1028">
        <v>42614</v>
      </c>
      <c r="QH20" s="1027">
        <v>45.55</v>
      </c>
      <c r="QJ20" s="1028">
        <v>42614</v>
      </c>
      <c r="QK20" s="1027">
        <v>46.44</v>
      </c>
      <c r="QM20" s="1028">
        <v>42614</v>
      </c>
      <c r="QN20" s="1027">
        <v>45.75</v>
      </c>
      <c r="QP20" s="1028">
        <v>42614</v>
      </c>
      <c r="QQ20" s="1027">
        <v>46.09</v>
      </c>
      <c r="QS20" s="1028">
        <v>42614</v>
      </c>
      <c r="QT20" s="1027">
        <v>45.24</v>
      </c>
      <c r="QV20" s="1028">
        <v>42644</v>
      </c>
      <c r="QW20" s="1027">
        <v>47.86</v>
      </c>
      <c r="QY20" s="1028">
        <v>42644</v>
      </c>
      <c r="QZ20" s="1027">
        <v>47.04</v>
      </c>
      <c r="RB20" s="1028">
        <v>42644</v>
      </c>
      <c r="RC20" s="1027">
        <v>45.93</v>
      </c>
      <c r="RE20" s="1028">
        <v>42644</v>
      </c>
      <c r="RF20" s="1027">
        <v>45.74</v>
      </c>
      <c r="RH20" s="1028">
        <v>42675</v>
      </c>
      <c r="RI20" s="1027">
        <v>46.4</v>
      </c>
      <c r="RK20" s="1028">
        <v>42675</v>
      </c>
      <c r="RL20" s="1027">
        <v>46.98</v>
      </c>
      <c r="RN20" s="1028">
        <v>42675</v>
      </c>
      <c r="RO20" s="1027">
        <v>46.51</v>
      </c>
      <c r="RQ20" s="1028">
        <v>42675</v>
      </c>
      <c r="RR20" s="1027">
        <v>45.97</v>
      </c>
      <c r="RT20" s="1028">
        <v>42705</v>
      </c>
      <c r="RU20" s="1029">
        <v>47.951810639999998</v>
      </c>
      <c r="RW20" s="1028">
        <v>42705</v>
      </c>
      <c r="RX20" s="1029">
        <v>47.064019899999998</v>
      </c>
      <c r="RZ20" s="1028">
        <v>42705</v>
      </c>
      <c r="SA20" s="1029">
        <v>46.984480820000002</v>
      </c>
      <c r="SC20" s="1028">
        <v>42705</v>
      </c>
      <c r="SD20" s="1029">
        <v>46.19</v>
      </c>
      <c r="SF20" s="1028">
        <v>42705</v>
      </c>
      <c r="SG20" s="1029">
        <v>45.77</v>
      </c>
      <c r="SI20" s="1028">
        <v>42736</v>
      </c>
      <c r="SJ20" s="1029">
        <v>46.82</v>
      </c>
      <c r="SL20" s="1028">
        <v>42736</v>
      </c>
      <c r="SM20" s="1029">
        <v>47.310714019804927</v>
      </c>
      <c r="SO20" s="1028">
        <v>42736</v>
      </c>
      <c r="SP20" s="1029">
        <v>46.044301597625925</v>
      </c>
      <c r="SR20" s="1028">
        <v>42736</v>
      </c>
      <c r="SS20" s="1029">
        <v>44.826399488418446</v>
      </c>
      <c r="SU20" s="1028">
        <v>42767</v>
      </c>
      <c r="SV20" s="1029">
        <v>43.359207060827835</v>
      </c>
      <c r="SX20" s="1028">
        <v>42767</v>
      </c>
      <c r="SY20" s="1029">
        <v>41.275642596176063</v>
      </c>
      <c r="TA20" s="1028">
        <v>42767</v>
      </c>
      <c r="TB20" s="1029">
        <v>40.472563986390355</v>
      </c>
      <c r="TD20" s="1028">
        <v>42767</v>
      </c>
      <c r="TE20" s="1029">
        <v>40.479655411609286</v>
      </c>
      <c r="TG20" s="1028">
        <v>42795</v>
      </c>
      <c r="TH20" s="1029">
        <v>41.226179232973202</v>
      </c>
      <c r="TJ20" s="1028">
        <v>42795</v>
      </c>
      <c r="TK20" s="1029">
        <v>39.647644903732221</v>
      </c>
      <c r="TM20" s="1028">
        <v>42795</v>
      </c>
      <c r="TN20" s="1029">
        <v>38.828684750961457</v>
      </c>
      <c r="TP20" s="1028">
        <v>42795</v>
      </c>
      <c r="TQ20" s="1029">
        <v>37.856433408577878</v>
      </c>
      <c r="TS20" s="1028">
        <v>42826</v>
      </c>
      <c r="TT20" s="1029">
        <v>34.18649665606555</v>
      </c>
      <c r="TV20" s="1028">
        <v>42826</v>
      </c>
      <c r="TW20" s="1029">
        <v>32.908239105985835</v>
      </c>
      <c r="TY20" s="1028">
        <v>42826</v>
      </c>
      <c r="TZ20" s="1029">
        <v>32.045298604191174</v>
      </c>
      <c r="UB20" s="1028">
        <v>42826</v>
      </c>
      <c r="UC20" s="1029">
        <v>31.038567389954309</v>
      </c>
      <c r="UE20" s="1028">
        <v>42856</v>
      </c>
      <c r="UF20" s="1029">
        <v>31.992680483891949</v>
      </c>
      <c r="UH20" s="1028">
        <v>42856</v>
      </c>
      <c r="UI20" s="1029">
        <v>31.24786625351301</v>
      </c>
      <c r="UK20" s="1028">
        <v>42856</v>
      </c>
      <c r="UL20" s="1029">
        <v>31.255683729850759</v>
      </c>
      <c r="UN20" s="1028">
        <v>42856</v>
      </c>
      <c r="UO20" s="1029">
        <v>32.051239659320672</v>
      </c>
      <c r="UQ20" s="1028">
        <v>42887</v>
      </c>
      <c r="UR20" s="1029">
        <v>30.65338118982579</v>
      </c>
      <c r="UT20" s="1028">
        <v>42887</v>
      </c>
      <c r="UU20" s="1029">
        <v>30.132365838761469</v>
      </c>
      <c r="UW20" s="1028">
        <v>42887</v>
      </c>
      <c r="UX20" s="1029">
        <v>29.64202812565437</v>
      </c>
      <c r="UZ20" s="1028">
        <v>42887</v>
      </c>
      <c r="VA20" s="1029">
        <v>30.185700946803173</v>
      </c>
      <c r="VC20" s="1028">
        <v>42887</v>
      </c>
      <c r="VD20" s="1029">
        <v>30.186778316913827</v>
      </c>
      <c r="VF20" s="1028">
        <v>42917</v>
      </c>
      <c r="VG20" s="1029">
        <v>29.439137415115461</v>
      </c>
      <c r="VI20" s="1028">
        <v>42917</v>
      </c>
      <c r="VJ20" s="1029">
        <v>30.273474653291576</v>
      </c>
      <c r="VL20" s="1028">
        <v>42917</v>
      </c>
      <c r="VM20" s="1029">
        <v>29.974235284180512</v>
      </c>
      <c r="VO20" s="1028">
        <v>42917</v>
      </c>
      <c r="VP20" s="1029">
        <v>36.235653046964991</v>
      </c>
      <c r="VR20" s="1028">
        <v>42948</v>
      </c>
      <c r="VS20" s="1029">
        <v>32.404410320269292</v>
      </c>
      <c r="VU20" s="1028">
        <v>42948</v>
      </c>
      <c r="VV20" s="1029">
        <v>33.724029424249473</v>
      </c>
      <c r="VX20" s="1028">
        <v>42948</v>
      </c>
      <c r="VY20" s="1029">
        <v>34.610838143526983</v>
      </c>
      <c r="WA20" s="1028">
        <v>42948</v>
      </c>
      <c r="WB20" s="1029">
        <v>33.171310966929632</v>
      </c>
      <c r="WD20" s="1028">
        <v>42948</v>
      </c>
      <c r="WE20" s="1029">
        <v>34.891084593641629</v>
      </c>
      <c r="WG20" s="1028">
        <v>42979</v>
      </c>
      <c r="WH20" s="1029">
        <v>37.770000000000003</v>
      </c>
      <c r="WJ20" s="1028">
        <v>42979</v>
      </c>
      <c r="WK20" s="1029">
        <v>36.869999999999997</v>
      </c>
      <c r="WM20" s="1028">
        <v>42979</v>
      </c>
      <c r="WN20" s="1029">
        <v>39.650443264833591</v>
      </c>
      <c r="WP20" s="1028">
        <v>42979</v>
      </c>
      <c r="WQ20" s="1029">
        <v>39.671638632618745</v>
      </c>
      <c r="WS20" s="1028">
        <v>43009</v>
      </c>
      <c r="WT20" s="1029">
        <v>42.970244730319415</v>
      </c>
      <c r="WV20" s="1028">
        <v>43009</v>
      </c>
      <c r="WW20" s="1029">
        <v>42.62</v>
      </c>
      <c r="WY20" s="1028">
        <v>43009</v>
      </c>
      <c r="WZ20" s="1029">
        <v>42.510587075673165</v>
      </c>
      <c r="XB20" s="1028">
        <v>43009</v>
      </c>
      <c r="XC20" s="1029">
        <v>43.276717105598216</v>
      </c>
      <c r="XE20" s="1028">
        <v>43040</v>
      </c>
      <c r="XF20" s="1029">
        <v>44.308933020846176</v>
      </c>
      <c r="XH20" s="1028">
        <v>43040</v>
      </c>
      <c r="XI20" s="1029">
        <v>43.832947586856605</v>
      </c>
      <c r="XK20" s="1028">
        <v>43040</v>
      </c>
      <c r="XL20" s="1029">
        <v>44.56</v>
      </c>
      <c r="XN20" s="1028">
        <v>43040</v>
      </c>
      <c r="XO20" s="1029">
        <v>43.713911080733098</v>
      </c>
      <c r="XQ20" s="1028">
        <v>43040</v>
      </c>
      <c r="XR20" s="1029">
        <v>42.892965752813566</v>
      </c>
      <c r="XT20" s="1028">
        <v>43070</v>
      </c>
      <c r="XU20" s="1029">
        <v>42.86</v>
      </c>
      <c r="XW20" s="1028">
        <v>43070</v>
      </c>
      <c r="XX20" s="1029">
        <v>42.71</v>
      </c>
      <c r="XZ20" s="1028">
        <v>43070</v>
      </c>
      <c r="YA20" s="1029">
        <v>43.94773546531119</v>
      </c>
      <c r="YC20" s="1028">
        <v>43070</v>
      </c>
      <c r="YD20" s="1029">
        <v>46.034663683509429</v>
      </c>
      <c r="YF20" s="1028">
        <v>43101</v>
      </c>
      <c r="YG20" s="1029">
        <v>48.419569314741373</v>
      </c>
      <c r="YI20" s="1028">
        <v>43101</v>
      </c>
      <c r="YJ20" s="1029">
        <v>51.24</v>
      </c>
      <c r="YL20" s="1028">
        <v>43101</v>
      </c>
      <c r="YM20" s="1029">
        <v>49.531130815012752</v>
      </c>
      <c r="YO20" s="1028">
        <v>43101</v>
      </c>
      <c r="YP20" s="1029">
        <v>51.733015756687429</v>
      </c>
      <c r="YR20" s="1028">
        <v>43101</v>
      </c>
      <c r="YS20" s="1029">
        <v>49.93</v>
      </c>
      <c r="YU20" s="1028">
        <v>43132</v>
      </c>
      <c r="YV20" s="1029">
        <v>53.439935203645689</v>
      </c>
      <c r="YX20" s="1028">
        <v>43132</v>
      </c>
      <c r="YY20" s="1029">
        <v>50.622903249630724</v>
      </c>
      <c r="ZA20" s="1028">
        <v>43132</v>
      </c>
      <c r="ZB20" s="1029">
        <v>49.046409963544185</v>
      </c>
      <c r="ZD20" s="1028">
        <v>43132</v>
      </c>
      <c r="ZE20" s="1029">
        <v>49.357807094581688</v>
      </c>
      <c r="ZG20" s="1028">
        <v>43132</v>
      </c>
      <c r="ZH20" s="1029">
        <v>49.768331264301793</v>
      </c>
      <c r="ZJ20" s="1028">
        <v>43160</v>
      </c>
      <c r="ZK20" s="1029">
        <v>47.080938402160768</v>
      </c>
      <c r="ZM20" s="1028">
        <v>43160</v>
      </c>
      <c r="ZN20" s="1029">
        <v>47.642324681125608</v>
      </c>
      <c r="ZP20" s="1028">
        <v>43160</v>
      </c>
      <c r="ZQ20" s="1029">
        <v>47.080938402160768</v>
      </c>
      <c r="ZS20" s="1028">
        <v>43191</v>
      </c>
      <c r="ZT20" s="1029">
        <v>48.228745079748904</v>
      </c>
      <c r="ZV20" s="1028">
        <v>43191</v>
      </c>
      <c r="ZW20" s="1029">
        <v>48.259982708589305</v>
      </c>
      <c r="ZY20" s="1028">
        <v>43191</v>
      </c>
      <c r="ZZ20" s="1029">
        <v>47.813219236809189</v>
      </c>
      <c r="AAB20" s="1028">
        <v>43191</v>
      </c>
      <c r="AAC20" s="1029">
        <v>47.90624791679889</v>
      </c>
      <c r="AAE20" s="1028">
        <v>43191</v>
      </c>
      <c r="AAF20" s="1029">
        <v>46.79</v>
      </c>
      <c r="AAH20" s="1028">
        <v>43191</v>
      </c>
      <c r="AAI20" s="1029">
        <v>43.696400430307293</v>
      </c>
      <c r="AAK20" s="1028">
        <v>43221</v>
      </c>
      <c r="AAL20" s="1029">
        <v>43.916016341770622</v>
      </c>
      <c r="AAN20" s="1028">
        <v>43191</v>
      </c>
      <c r="AAO20" s="1029">
        <v>44.338097879567322</v>
      </c>
      <c r="AAQ20" s="1028">
        <v>43221</v>
      </c>
      <c r="AAR20" s="1029">
        <v>43.329832024184888</v>
      </c>
      <c r="AAT20" s="1028">
        <v>43252</v>
      </c>
      <c r="AAU20" s="1029">
        <v>42.31</v>
      </c>
      <c r="AAW20" s="1028">
        <v>43252</v>
      </c>
      <c r="AAX20" s="1029">
        <v>40.772139562741316</v>
      </c>
      <c r="AAZ20" s="1028">
        <v>43252</v>
      </c>
      <c r="ABA20" s="1029">
        <v>40.08</v>
      </c>
      <c r="ABC20" s="1028">
        <v>43252</v>
      </c>
      <c r="ABD20" s="1029">
        <v>39.146208955894785</v>
      </c>
      <c r="ABF20" s="1028">
        <v>43282</v>
      </c>
      <c r="ABG20" s="1029">
        <v>41.40445919454983</v>
      </c>
      <c r="ABI20" s="1028">
        <v>43282</v>
      </c>
      <c r="ABJ20" s="1029">
        <v>40.189813778990441</v>
      </c>
      <c r="ABL20" s="1028">
        <v>43282</v>
      </c>
      <c r="ABM20" s="1029">
        <v>40.78</v>
      </c>
      <c r="ABO20" s="1028">
        <v>43282</v>
      </c>
      <c r="ABP20" s="1029">
        <v>39.880000000000003</v>
      </c>
      <c r="ABR20" s="1066">
        <v>43313</v>
      </c>
      <c r="ABS20" s="1067">
        <v>40.19</v>
      </c>
      <c r="ABU20" s="1066">
        <v>43313</v>
      </c>
      <c r="ABV20" s="1067">
        <v>39.147600580993604</v>
      </c>
      <c r="ABX20" s="1066">
        <v>43313</v>
      </c>
      <c r="ABY20" s="1067">
        <v>39.573921232336197</v>
      </c>
      <c r="ACA20" s="1066">
        <v>43313</v>
      </c>
      <c r="ACB20" s="1067">
        <v>40.661509799999997</v>
      </c>
      <c r="ACD20" s="1066">
        <v>43344</v>
      </c>
      <c r="ACE20" s="1067">
        <v>40.940027009330493</v>
      </c>
      <c r="ACG20" s="1066">
        <v>43344</v>
      </c>
      <c r="ACH20" s="1067">
        <v>40.491218755776458</v>
      </c>
      <c r="ACJ20" s="1066">
        <v>43344</v>
      </c>
      <c r="ACK20" s="1067">
        <v>39.458299646126918</v>
      </c>
      <c r="ACM20" s="1066">
        <v>43344</v>
      </c>
      <c r="ACN20" s="1067">
        <v>39.706282600000002</v>
      </c>
      <c r="ACP20" s="1066">
        <v>43374</v>
      </c>
      <c r="ACQ20" s="1067">
        <v>42.916245807240458</v>
      </c>
      <c r="ACS20" s="1066">
        <v>43374</v>
      </c>
      <c r="ACT20" s="1067">
        <v>42.372124370580629</v>
      </c>
      <c r="ACV20" s="1096">
        <v>43374</v>
      </c>
      <c r="ACW20" s="1097">
        <v>43.135670429999998</v>
      </c>
      <c r="ACY20" s="1096">
        <v>43374</v>
      </c>
      <c r="ACZ20" s="1097">
        <v>42.346657529757039</v>
      </c>
      <c r="ADB20" s="1098">
        <v>43405</v>
      </c>
      <c r="ADC20" s="1099">
        <v>46.112788979999998</v>
      </c>
      <c r="ADE20" s="1098">
        <v>43405</v>
      </c>
      <c r="ADF20" s="1099">
        <v>47.527501059402262</v>
      </c>
      <c r="ADH20" s="1098">
        <v>43405</v>
      </c>
      <c r="ADI20" s="1099">
        <v>47.272461229178624</v>
      </c>
      <c r="ADK20" s="1098">
        <v>43405</v>
      </c>
      <c r="ADL20" s="1099">
        <v>47.503756010818037</v>
      </c>
      <c r="ADN20" s="1098">
        <v>43405</v>
      </c>
      <c r="ADO20" s="1099">
        <v>47.896003659122094</v>
      </c>
      <c r="ADQ20" s="1098">
        <v>43435</v>
      </c>
      <c r="ADR20" s="1099">
        <v>50.227538714172255</v>
      </c>
      <c r="ADT20" s="1098">
        <v>43435</v>
      </c>
      <c r="ADU20" s="1099">
        <v>52.086415150105829</v>
      </c>
      <c r="ADW20" s="1098">
        <v>43435</v>
      </c>
      <c r="ADX20" s="1099">
        <v>49.969945282607398</v>
      </c>
      <c r="ADZ20" s="1098">
        <v>43435</v>
      </c>
      <c r="AEA20" s="1099">
        <v>50.446216713994019</v>
      </c>
      <c r="AEC20" s="1098">
        <v>43466</v>
      </c>
      <c r="AED20" s="1099">
        <v>51.782099024977846</v>
      </c>
      <c r="AEF20" s="1098">
        <v>43466</v>
      </c>
      <c r="AEG20" s="1099">
        <v>52.43</v>
      </c>
      <c r="AEI20" s="1098">
        <v>43466</v>
      </c>
      <c r="AEJ20" s="1099">
        <v>53.489299595899524</v>
      </c>
      <c r="AEL20" s="1098">
        <v>43466</v>
      </c>
      <c r="AEM20" s="1099">
        <v>52.826922500582725</v>
      </c>
      <c r="AEO20" s="1098">
        <v>43466</v>
      </c>
      <c r="AEP20" s="1099">
        <v>53.584301350032355</v>
      </c>
      <c r="AER20" s="1098">
        <v>43497</v>
      </c>
      <c r="AES20" s="1099">
        <v>55</v>
      </c>
      <c r="AEU20" s="1098">
        <v>43497</v>
      </c>
      <c r="AEV20" s="1099">
        <v>56.261265910463919</v>
      </c>
      <c r="AEX20" s="1098">
        <v>43497</v>
      </c>
      <c r="AEY20" s="1099">
        <v>56.400945507264645</v>
      </c>
      <c r="AFA20" s="1098">
        <v>43497</v>
      </c>
      <c r="AFB20" s="1099">
        <v>56.106065445216494</v>
      </c>
      <c r="AFD20" s="1098">
        <v>43525</v>
      </c>
      <c r="AFE20" s="1099">
        <v>53.553034973450579</v>
      </c>
      <c r="AFG20" s="1098">
        <v>43525</v>
      </c>
      <c r="AFH20" s="1099">
        <v>55.95080488</v>
      </c>
      <c r="AFJ20" s="1098">
        <v>43556</v>
      </c>
      <c r="AFK20" s="1099">
        <v>47.067524327787559</v>
      </c>
      <c r="AFM20" s="1098">
        <v>43556</v>
      </c>
      <c r="AFN20" s="1099">
        <v>47.893927468637685</v>
      </c>
      <c r="AFP20" s="1098">
        <v>43556</v>
      </c>
      <c r="AFQ20" s="1099">
        <v>47.921810685961226</v>
      </c>
      <c r="AFS20" s="1098">
        <v>43556</v>
      </c>
      <c r="AFT20" s="1099">
        <v>47.024578317949853</v>
      </c>
      <c r="AFV20" s="1098">
        <v>43556</v>
      </c>
      <c r="AFW20" s="1099">
        <v>44.699134067138189</v>
      </c>
      <c r="AFY20" s="1098">
        <v>43586</v>
      </c>
      <c r="AFZ20" s="1099">
        <v>40.599927467328975</v>
      </c>
      <c r="AGB20" s="1098">
        <v>43586</v>
      </c>
      <c r="AGC20" s="1099">
        <v>40.69902618526266</v>
      </c>
      <c r="AGE20" s="1098">
        <v>43586</v>
      </c>
      <c r="AGF20" s="1099">
        <v>41.607741563090812</v>
      </c>
      <c r="AGH20" s="1098">
        <v>43586</v>
      </c>
      <c r="AGI20" s="1099">
        <v>41.146183056363157</v>
      </c>
      <c r="AGK20" s="1108">
        <v>43617</v>
      </c>
      <c r="AGL20" s="1109">
        <v>39.216943891735717</v>
      </c>
      <c r="AGN20" s="1108">
        <v>43617</v>
      </c>
      <c r="AGO20" s="1109">
        <v>38.732326656052543</v>
      </c>
      <c r="AGQ20" s="1108">
        <v>43617</v>
      </c>
      <c r="AGR20" s="1109">
        <v>39.370750182745191</v>
      </c>
      <c r="AGT20" s="1108">
        <v>43647</v>
      </c>
      <c r="AGU20" s="1109">
        <v>39.719783809016718</v>
      </c>
      <c r="AGW20" s="1108">
        <v>43647</v>
      </c>
      <c r="AGX20" s="1109">
        <v>40.306127798236282</v>
      </c>
      <c r="AGZ20" s="1108">
        <v>43647</v>
      </c>
      <c r="AHA20" s="1109">
        <v>41.363468848586791</v>
      </c>
      <c r="AHC20" s="1108">
        <v>43647</v>
      </c>
      <c r="AHD20" s="1109">
        <v>42.949481266583547</v>
      </c>
      <c r="AHF20" s="1108">
        <v>43678</v>
      </c>
      <c r="AHG20" s="1109">
        <v>44.588821823334833</v>
      </c>
      <c r="AHI20" s="1108">
        <v>43678</v>
      </c>
      <c r="AHJ20" s="1109">
        <v>44.925659302296424</v>
      </c>
      <c r="AHL20" s="1108">
        <v>43678</v>
      </c>
      <c r="AHM20" s="1109">
        <v>47.745466629912194</v>
      </c>
      <c r="AHO20" s="1108">
        <v>43678</v>
      </c>
      <c r="AHP20" s="1109">
        <v>50.810512129310887</v>
      </c>
      <c r="AHR20" s="1108">
        <v>43678</v>
      </c>
      <c r="AHS20" s="1109">
        <v>47.928321357607324</v>
      </c>
      <c r="AHU20" s="1114">
        <v>43709</v>
      </c>
      <c r="AHV20" s="1099">
        <v>48.781523041572392</v>
      </c>
      <c r="AHX20" s="1108">
        <v>43709</v>
      </c>
      <c r="AHY20" s="1109">
        <v>49.078621878076511</v>
      </c>
      <c r="AIA20" s="1108">
        <v>43709</v>
      </c>
      <c r="AIB20" s="1109">
        <v>48.401371115335522</v>
      </c>
      <c r="AID20" s="1108">
        <v>43709</v>
      </c>
      <c r="AIE20" s="1099">
        <v>48.751645209788265</v>
      </c>
      <c r="AIG20" s="1108">
        <v>43739</v>
      </c>
      <c r="AIH20" s="1099">
        <v>53.60088241475723</v>
      </c>
      <c r="AIJ20" s="1108">
        <v>43739</v>
      </c>
      <c r="AIK20" s="1099">
        <v>54.269212671702874</v>
      </c>
      <c r="AIM20" s="1108">
        <v>43739</v>
      </c>
      <c r="AIN20" s="1099">
        <v>52.373003760539504</v>
      </c>
      <c r="AIP20" s="1108">
        <v>43739</v>
      </c>
      <c r="AIQ20" s="1099">
        <v>52.858292765866487</v>
      </c>
      <c r="AIS20" s="1108">
        <v>43739</v>
      </c>
      <c r="AIT20" s="1109">
        <v>53.520050807755702</v>
      </c>
      <c r="AIV20" s="1108">
        <v>43770</v>
      </c>
      <c r="AIW20" s="1117">
        <v>59.168081097102828</v>
      </c>
      <c r="AIY20" s="1108">
        <v>43770</v>
      </c>
      <c r="AIZ20" s="1117">
        <v>61.20247428397218</v>
      </c>
      <c r="AJB20" s="1108">
        <v>43770</v>
      </c>
      <c r="AJC20" s="1117">
        <v>62.321307093561593</v>
      </c>
      <c r="AJE20" s="1108">
        <v>43770</v>
      </c>
      <c r="AJF20" s="1117">
        <v>64.292187903097101</v>
      </c>
      <c r="AJH20" s="1108">
        <v>43800</v>
      </c>
      <c r="AJI20" s="1117">
        <v>69.632365186391254</v>
      </c>
      <c r="AJK20" s="1108">
        <v>43800</v>
      </c>
      <c r="AJL20" s="1117">
        <v>73.993651671946751</v>
      </c>
      <c r="AJN20" s="1108">
        <v>43800</v>
      </c>
      <c r="AJO20" s="1117">
        <v>69.632365186391254</v>
      </c>
      <c r="AJQ20" s="1108">
        <v>43800</v>
      </c>
      <c r="AJR20" s="1117">
        <v>76.310002606262969</v>
      </c>
      <c r="AJT20" s="1108">
        <v>43831</v>
      </c>
      <c r="AJU20" s="1117">
        <v>78.167362348882776</v>
      </c>
    </row>
    <row r="21" spans="1:957" customFormat="1" x14ac:dyDescent="0.25">
      <c r="A21" s="26"/>
      <c r="B21" s="969">
        <f t="shared" ca="1" si="0"/>
        <v>43862</v>
      </c>
      <c r="C21" s="152">
        <f t="shared" ca="1" si="1"/>
        <v>78.465158500423769</v>
      </c>
      <c r="D21" s="26"/>
      <c r="E21" s="144">
        <v>41518</v>
      </c>
      <c r="F21" s="150">
        <v>64.31</v>
      </c>
      <c r="G21" s="88"/>
      <c r="H21" s="144">
        <v>41487</v>
      </c>
      <c r="I21" s="148">
        <v>62.724548736462097</v>
      </c>
      <c r="J21" s="26"/>
      <c r="K21" s="144">
        <v>41518</v>
      </c>
      <c r="L21" s="148">
        <v>62.325838959592694</v>
      </c>
      <c r="M21" s="26"/>
      <c r="N21" s="144">
        <v>41518</v>
      </c>
      <c r="O21" s="150">
        <v>61.425134352913418</v>
      </c>
      <c r="P21" s="88"/>
      <c r="Q21" s="144">
        <v>41548</v>
      </c>
      <c r="R21" s="145">
        <v>63.115255658005033</v>
      </c>
      <c r="S21" s="26"/>
      <c r="T21" s="144">
        <v>41548</v>
      </c>
      <c r="U21" s="148">
        <v>61.208617966918474</v>
      </c>
      <c r="V21" s="26"/>
      <c r="W21" s="144">
        <v>41548</v>
      </c>
      <c r="X21" s="150">
        <v>61.03361765766811</v>
      </c>
      <c r="Y21" s="88"/>
      <c r="Z21" s="144">
        <v>41579</v>
      </c>
      <c r="AA21" s="145">
        <v>65.343683030285561</v>
      </c>
      <c r="AB21" s="26"/>
      <c r="AC21" s="144">
        <v>41579</v>
      </c>
      <c r="AD21" s="148">
        <v>64.049999999999983</v>
      </c>
      <c r="AE21" s="26"/>
      <c r="AF21" s="144">
        <v>41579</v>
      </c>
      <c r="AG21" s="150">
        <v>64.039181695165894</v>
      </c>
      <c r="AH21" s="88"/>
      <c r="AI21" s="144">
        <v>41609</v>
      </c>
      <c r="AJ21" s="145">
        <v>68.668245127663738</v>
      </c>
      <c r="AK21" s="26"/>
      <c r="AL21" s="144">
        <v>41609</v>
      </c>
      <c r="AM21" s="148">
        <v>68.999999999999972</v>
      </c>
      <c r="AN21" s="26"/>
      <c r="AO21" s="144">
        <v>41609</v>
      </c>
      <c r="AP21" s="150">
        <v>67.748353165773139</v>
      </c>
      <c r="AQ21" s="88"/>
      <c r="AR21" s="144">
        <v>41609</v>
      </c>
      <c r="AS21" s="145">
        <v>67.748353165773139</v>
      </c>
      <c r="AT21" s="26"/>
      <c r="AU21" s="144">
        <v>41640</v>
      </c>
      <c r="AV21" s="148">
        <v>75.194404510852351</v>
      </c>
      <c r="AW21" s="26"/>
      <c r="AX21" s="144">
        <v>41671</v>
      </c>
      <c r="AY21" s="150">
        <v>73.839673795636202</v>
      </c>
      <c r="AZ21" s="88"/>
      <c r="BA21" s="144">
        <v>41671</v>
      </c>
      <c r="BB21" s="145">
        <v>74.001369597069598</v>
      </c>
      <c r="BC21" s="26"/>
      <c r="BD21" s="144">
        <v>41671</v>
      </c>
      <c r="BE21" s="148">
        <v>74.125820146520141</v>
      </c>
      <c r="BF21" s="26"/>
      <c r="BG21" s="144">
        <v>41699</v>
      </c>
      <c r="BH21" s="150">
        <v>72.320417719780224</v>
      </c>
      <c r="BI21" s="88"/>
      <c r="BJ21" s="144">
        <v>41671</v>
      </c>
      <c r="BK21" s="145">
        <v>75.044243543956043</v>
      </c>
      <c r="BL21" s="26"/>
      <c r="BM21" s="144">
        <v>41671</v>
      </c>
      <c r="BN21" s="148">
        <v>74.790000000000006</v>
      </c>
      <c r="BO21" s="26"/>
      <c r="BP21" s="144">
        <v>41699</v>
      </c>
      <c r="BQ21" s="150">
        <v>71.940779259999999</v>
      </c>
      <c r="BR21" s="88"/>
      <c r="BS21" s="144">
        <v>41699</v>
      </c>
      <c r="BT21" s="145">
        <v>72.732954945054942</v>
      </c>
      <c r="BU21" s="26"/>
      <c r="BV21" s="144">
        <v>41730</v>
      </c>
      <c r="BW21" s="148">
        <v>66.729608069999998</v>
      </c>
      <c r="BX21" s="26"/>
      <c r="BY21" s="144">
        <v>41730</v>
      </c>
      <c r="BZ21" s="150">
        <v>67.345355190000006</v>
      </c>
      <c r="CA21" s="88"/>
      <c r="CB21" s="144">
        <v>41730</v>
      </c>
      <c r="CC21" s="145">
        <v>66.545901639344251</v>
      </c>
      <c r="CD21" s="26"/>
      <c r="CE21" s="144">
        <v>41730</v>
      </c>
      <c r="CF21" s="148">
        <v>66.886120218579222</v>
      </c>
      <c r="CG21" s="26"/>
      <c r="CH21" s="144">
        <v>41760</v>
      </c>
      <c r="CI21" s="150">
        <v>64.714192400000002</v>
      </c>
      <c r="CJ21" s="88"/>
      <c r="CK21" s="144">
        <v>41760</v>
      </c>
      <c r="CL21" s="145">
        <v>65.663307260791058</v>
      </c>
      <c r="CM21" s="26"/>
      <c r="CN21" s="144">
        <v>41760</v>
      </c>
      <c r="CO21" s="148">
        <v>65.395901639344274</v>
      </c>
      <c r="CP21" s="26"/>
      <c r="CQ21" s="144">
        <v>41760</v>
      </c>
      <c r="CR21" s="150">
        <v>65.595628419999997</v>
      </c>
      <c r="CS21" s="88"/>
      <c r="CT21" s="144">
        <v>41760</v>
      </c>
      <c r="CU21" s="145">
        <v>66.195901639344271</v>
      </c>
      <c r="CV21" s="26"/>
      <c r="CW21" s="144">
        <v>41791</v>
      </c>
      <c r="CX21" s="148">
        <v>65.968852459999994</v>
      </c>
      <c r="CY21" s="292"/>
      <c r="CZ21" s="144">
        <v>41791</v>
      </c>
      <c r="DA21" s="148">
        <v>65.783551912568313</v>
      </c>
      <c r="DB21" s="295"/>
      <c r="DC21" s="144">
        <v>41791</v>
      </c>
      <c r="DD21" s="148">
        <v>65.715901639344267</v>
      </c>
      <c r="DE21" s="303"/>
      <c r="DF21" s="144">
        <v>41791</v>
      </c>
      <c r="DG21" s="148">
        <v>66.104371580000006</v>
      </c>
      <c r="DH21" s="303"/>
      <c r="DI21" s="144">
        <v>41852</v>
      </c>
      <c r="DJ21" s="148">
        <v>67.29836066</v>
      </c>
      <c r="DK21" s="295"/>
      <c r="DL21" s="144">
        <v>41821</v>
      </c>
      <c r="DM21" s="148">
        <v>66.997267759562831</v>
      </c>
      <c r="DN21" s="303"/>
      <c r="DO21" s="144">
        <v>41821</v>
      </c>
      <c r="DP21" s="148">
        <v>66.010000000000005</v>
      </c>
      <c r="DQ21" s="303"/>
      <c r="DR21" s="144">
        <v>41852</v>
      </c>
      <c r="DS21" s="148">
        <v>66.634316939890724</v>
      </c>
      <c r="DT21" s="295"/>
      <c r="DU21" s="144">
        <v>41852</v>
      </c>
      <c r="DV21" s="148">
        <v>66.563825140000006</v>
      </c>
      <c r="DW21" s="303"/>
      <c r="DX21" s="144">
        <v>41852</v>
      </c>
      <c r="DY21" s="148">
        <v>66.349999999999994</v>
      </c>
      <c r="DZ21" s="303"/>
      <c r="EA21" s="144">
        <v>41883</v>
      </c>
      <c r="EB21" s="148">
        <v>64.723825136612021</v>
      </c>
      <c r="EC21" s="295"/>
      <c r="ED21" s="144">
        <v>41883</v>
      </c>
      <c r="EE21" s="148">
        <v>64.990000000000009</v>
      </c>
      <c r="EF21" s="303"/>
      <c r="EG21" s="144">
        <v>41883</v>
      </c>
      <c r="EH21" s="148">
        <v>65.051420765027316</v>
      </c>
      <c r="EI21" s="303"/>
      <c r="EJ21" s="144">
        <v>41913</v>
      </c>
      <c r="EK21" s="148">
        <v>67.897939559999998</v>
      </c>
      <c r="EL21" s="295"/>
      <c r="EM21" s="144">
        <v>41883</v>
      </c>
      <c r="EN21" s="148">
        <v>65.249781420765018</v>
      </c>
      <c r="EO21" s="303"/>
      <c r="EP21" s="144">
        <v>41913</v>
      </c>
      <c r="EQ21" s="148">
        <v>68.948763736263729</v>
      </c>
      <c r="ER21" s="303"/>
      <c r="ES21" s="144">
        <v>41913</v>
      </c>
      <c r="ET21" s="148">
        <v>68.947252747252762</v>
      </c>
      <c r="EV21" s="144">
        <v>41944</v>
      </c>
      <c r="EW21" s="148">
        <v>71.581373626373619</v>
      </c>
      <c r="EY21" s="144">
        <v>41944</v>
      </c>
      <c r="EZ21" s="148">
        <v>71.605000000000004</v>
      </c>
      <c r="FB21" s="144">
        <v>41944</v>
      </c>
      <c r="FC21" s="148">
        <v>72.364175824175845</v>
      </c>
      <c r="FE21" s="144">
        <v>41944</v>
      </c>
      <c r="FF21" s="148">
        <v>71.313076923076906</v>
      </c>
      <c r="FH21" s="144">
        <v>41974</v>
      </c>
      <c r="FI21" s="148">
        <v>73.152225274725268</v>
      </c>
      <c r="FK21" s="144">
        <v>41974</v>
      </c>
      <c r="FL21" s="148">
        <v>73.703708791208797</v>
      </c>
      <c r="FN21" s="144">
        <v>41974</v>
      </c>
      <c r="FO21" s="148">
        <v>73.650000000000006</v>
      </c>
      <c r="FQ21" s="144">
        <v>41974</v>
      </c>
      <c r="FR21" s="148">
        <v>73.677692309999998</v>
      </c>
      <c r="FT21" s="144">
        <v>41944</v>
      </c>
      <c r="FU21" s="148">
        <v>72.101789999999994</v>
      </c>
      <c r="FW21" s="144">
        <v>41974</v>
      </c>
      <c r="FX21" s="148">
        <v>73.30247</v>
      </c>
      <c r="FZ21" s="144">
        <v>41974</v>
      </c>
      <c r="GA21" s="148">
        <v>72.552880000000002</v>
      </c>
      <c r="GC21" s="144">
        <v>42005</v>
      </c>
      <c r="GD21" s="148">
        <v>73.973379120879116</v>
      </c>
      <c r="GF21" s="144">
        <v>41974</v>
      </c>
      <c r="GG21" s="148">
        <v>72.900000000000006</v>
      </c>
      <c r="GI21" s="144">
        <v>42005</v>
      </c>
      <c r="GJ21" s="148">
        <v>74.581069999999997</v>
      </c>
      <c r="GL21" s="144">
        <v>42005</v>
      </c>
      <c r="GM21" s="148">
        <v>74.61</v>
      </c>
      <c r="GO21" s="144">
        <v>42005</v>
      </c>
      <c r="GP21" s="148">
        <v>73.624719999999996</v>
      </c>
      <c r="GR21" s="144">
        <v>42005</v>
      </c>
      <c r="GS21" s="148">
        <v>73.029409999999999</v>
      </c>
      <c r="GU21" s="144">
        <v>42036</v>
      </c>
      <c r="GV21" s="148">
        <v>73.025000000000006</v>
      </c>
      <c r="GX21" s="144">
        <v>42036</v>
      </c>
      <c r="GY21" s="148">
        <v>73.08</v>
      </c>
      <c r="HA21" s="144">
        <v>42036</v>
      </c>
      <c r="HB21" s="148">
        <v>73.22</v>
      </c>
      <c r="HD21" s="144">
        <v>42036</v>
      </c>
      <c r="HE21" s="148">
        <v>73.13</v>
      </c>
      <c r="HG21" s="144">
        <v>42036</v>
      </c>
      <c r="HH21" s="148">
        <v>73.38</v>
      </c>
      <c r="HJ21" s="144">
        <v>42064</v>
      </c>
      <c r="HK21" s="148">
        <v>71.33</v>
      </c>
      <c r="HM21" s="144">
        <v>42064</v>
      </c>
      <c r="HN21" s="148">
        <v>71.8</v>
      </c>
      <c r="HP21" s="144">
        <v>42064</v>
      </c>
      <c r="HQ21" s="148">
        <v>72.3</v>
      </c>
      <c r="HS21" s="144">
        <v>42064</v>
      </c>
      <c r="HT21" s="148">
        <v>72.3</v>
      </c>
      <c r="HV21" s="144">
        <v>42064</v>
      </c>
      <c r="HW21" s="148">
        <v>65.88</v>
      </c>
      <c r="HY21" s="144">
        <v>42064</v>
      </c>
      <c r="HZ21" s="148">
        <v>65.31</v>
      </c>
      <c r="IB21" s="144">
        <v>42125</v>
      </c>
      <c r="IC21" s="148">
        <v>64.55329193</v>
      </c>
      <c r="IE21" s="144">
        <v>42125</v>
      </c>
      <c r="IF21" s="148">
        <v>64.25</v>
      </c>
      <c r="IH21" s="144">
        <v>42125</v>
      </c>
      <c r="II21" s="148">
        <v>63.98</v>
      </c>
      <c r="IK21" s="144">
        <v>42125</v>
      </c>
      <c r="IL21" s="148">
        <v>63.3</v>
      </c>
      <c r="IN21" s="144">
        <v>42156</v>
      </c>
      <c r="IO21" s="148">
        <v>61.67</v>
      </c>
      <c r="IQ21" s="144">
        <v>42156</v>
      </c>
      <c r="IR21" s="148">
        <v>62.58</v>
      </c>
      <c r="IT21" s="144">
        <v>42156</v>
      </c>
      <c r="IU21" s="148">
        <v>61.210640890000001</v>
      </c>
      <c r="IW21" s="144">
        <v>42156</v>
      </c>
      <c r="IX21" s="148">
        <v>60.65</v>
      </c>
      <c r="IZ21" s="144">
        <v>42186</v>
      </c>
      <c r="JA21" s="148">
        <v>63.09</v>
      </c>
      <c r="JC21" s="144">
        <v>42186</v>
      </c>
      <c r="JD21" s="148">
        <v>60.41</v>
      </c>
      <c r="JF21" s="144">
        <v>42186</v>
      </c>
      <c r="JG21" s="148">
        <v>60.59</v>
      </c>
      <c r="JI21" s="144">
        <v>42186</v>
      </c>
      <c r="JJ21" s="148">
        <v>59.15</v>
      </c>
      <c r="JL21" s="144">
        <v>42217</v>
      </c>
      <c r="JM21" s="148">
        <v>58.37</v>
      </c>
      <c r="JO21" s="144">
        <v>42217</v>
      </c>
      <c r="JP21" s="148">
        <v>59.42</v>
      </c>
      <c r="JR21" s="144">
        <v>42217</v>
      </c>
      <c r="JS21" s="148">
        <v>59.920818740000001</v>
      </c>
      <c r="JU21" s="969">
        <v>42217</v>
      </c>
      <c r="JV21" s="970">
        <v>60.920818740000001</v>
      </c>
      <c r="JX21" s="969">
        <v>42217</v>
      </c>
      <c r="JY21" s="970">
        <v>58.48</v>
      </c>
      <c r="KA21" s="969">
        <v>42248</v>
      </c>
      <c r="KB21" s="970">
        <v>58.834710401988872</v>
      </c>
      <c r="KD21" s="969">
        <v>42248</v>
      </c>
      <c r="KE21" s="970">
        <v>62.58</v>
      </c>
      <c r="KG21" s="969">
        <v>42248</v>
      </c>
      <c r="KH21" s="970">
        <v>58.31</v>
      </c>
      <c r="KJ21" s="969">
        <v>42248</v>
      </c>
      <c r="KK21" s="970">
        <v>57.58</v>
      </c>
      <c r="KM21" s="969">
        <v>42278</v>
      </c>
      <c r="KN21" s="970">
        <v>57.98</v>
      </c>
      <c r="KP21" s="969">
        <v>42278</v>
      </c>
      <c r="KQ21" s="970">
        <v>57.550564941102522</v>
      </c>
      <c r="KS21" s="969">
        <v>42278</v>
      </c>
      <c r="KT21" s="970">
        <v>57.77</v>
      </c>
      <c r="KV21" s="969">
        <v>42278</v>
      </c>
      <c r="KW21" s="970">
        <v>57.78</v>
      </c>
      <c r="KY21" s="969">
        <v>42309</v>
      </c>
      <c r="KZ21" s="970">
        <v>63.52</v>
      </c>
      <c r="LB21" s="969">
        <v>42309</v>
      </c>
      <c r="LC21" s="970">
        <v>62.66</v>
      </c>
      <c r="LE21" s="969">
        <v>42309</v>
      </c>
      <c r="LF21" s="970">
        <v>62.38</v>
      </c>
      <c r="LH21" s="969">
        <v>42309</v>
      </c>
      <c r="LI21" s="970">
        <v>62.52</v>
      </c>
      <c r="LK21" s="969">
        <v>42309</v>
      </c>
      <c r="LL21" s="970">
        <v>62.41</v>
      </c>
      <c r="LN21" s="969">
        <v>42339</v>
      </c>
      <c r="LO21" s="970">
        <v>67.099999999999994</v>
      </c>
      <c r="LQ21" s="969">
        <v>42370</v>
      </c>
      <c r="LR21" s="970">
        <v>67.900000000000006</v>
      </c>
      <c r="LT21" s="969">
        <v>42370</v>
      </c>
      <c r="LU21" s="970">
        <v>68.52</v>
      </c>
      <c r="LW21" s="969">
        <v>42370</v>
      </c>
      <c r="LX21" s="970">
        <v>68.72</v>
      </c>
      <c r="LZ21" s="969">
        <v>42370</v>
      </c>
      <c r="MA21" s="970">
        <v>67.75</v>
      </c>
      <c r="MC21" s="969">
        <v>42401</v>
      </c>
      <c r="MD21" s="970">
        <v>67.41</v>
      </c>
      <c r="MF21" s="969">
        <v>42401</v>
      </c>
      <c r="MG21" s="970">
        <v>66.819999999999993</v>
      </c>
      <c r="MI21" s="969">
        <v>42401</v>
      </c>
      <c r="MJ21" s="970">
        <v>65.42</v>
      </c>
      <c r="ML21" s="969">
        <v>42401</v>
      </c>
      <c r="MM21" s="970">
        <v>64.37</v>
      </c>
      <c r="MO21" s="969">
        <v>42401</v>
      </c>
      <c r="MP21" s="970">
        <v>64.02</v>
      </c>
      <c r="MR21" s="969">
        <v>42430</v>
      </c>
      <c r="MS21" s="970">
        <v>61.26</v>
      </c>
      <c r="MU21" s="969">
        <v>42430</v>
      </c>
      <c r="MV21" s="970">
        <v>61.96</v>
      </c>
      <c r="MX21" s="969">
        <v>42430</v>
      </c>
      <c r="MY21" s="970">
        <v>61.93</v>
      </c>
      <c r="NA21" s="969">
        <v>42430</v>
      </c>
      <c r="NB21" s="970">
        <v>63.67957651821861</v>
      </c>
      <c r="ND21" s="969">
        <v>42461</v>
      </c>
      <c r="NE21" s="970">
        <v>57.493580000000001</v>
      </c>
      <c r="NG21" s="969">
        <v>42461</v>
      </c>
      <c r="NH21" s="970">
        <v>55.27</v>
      </c>
      <c r="NJ21" s="969">
        <v>42461</v>
      </c>
      <c r="NK21" s="970">
        <v>54.75</v>
      </c>
      <c r="NM21" s="969">
        <v>42461</v>
      </c>
      <c r="NN21" s="970">
        <v>52.97</v>
      </c>
      <c r="NP21" s="969">
        <v>42461</v>
      </c>
      <c r="NQ21" s="970">
        <v>51.35</v>
      </c>
      <c r="NS21" s="969">
        <v>42491</v>
      </c>
      <c r="NT21" s="970">
        <v>46.67</v>
      </c>
      <c r="NV21" s="969">
        <v>42491</v>
      </c>
      <c r="NW21" s="970">
        <v>46.29</v>
      </c>
      <c r="NY21" s="969">
        <v>42491</v>
      </c>
      <c r="NZ21" s="970">
        <v>43.93</v>
      </c>
      <c r="OB21" s="969">
        <v>42491</v>
      </c>
      <c r="OC21" s="970">
        <v>44.37</v>
      </c>
      <c r="OE21" s="969">
        <v>42522</v>
      </c>
      <c r="OF21" s="970">
        <v>45.04</v>
      </c>
      <c r="OH21" s="969">
        <v>42522</v>
      </c>
      <c r="OI21" s="970">
        <v>50.26</v>
      </c>
      <c r="OK21" s="969">
        <v>42522</v>
      </c>
      <c r="OL21" s="970">
        <v>50.77</v>
      </c>
      <c r="ON21" s="969">
        <v>42522</v>
      </c>
      <c r="OO21" s="970">
        <v>48.72</v>
      </c>
      <c r="OQ21" s="969">
        <v>42522</v>
      </c>
      <c r="OR21" s="970">
        <v>47.25</v>
      </c>
      <c r="OT21" s="969">
        <v>42552</v>
      </c>
      <c r="OU21" s="970">
        <v>46.61</v>
      </c>
      <c r="OW21" s="969">
        <v>42552</v>
      </c>
      <c r="OX21" s="970">
        <v>44.91</v>
      </c>
      <c r="OZ21" s="969">
        <v>42552</v>
      </c>
      <c r="PA21" s="970">
        <v>44.33</v>
      </c>
      <c r="PC21" s="969">
        <v>42552</v>
      </c>
      <c r="PD21" s="970">
        <v>45.59</v>
      </c>
      <c r="PF21" s="969">
        <v>42552</v>
      </c>
      <c r="PG21" s="970">
        <v>45.66</v>
      </c>
      <c r="PI21" s="969">
        <v>42583</v>
      </c>
      <c r="PJ21" s="970">
        <v>46</v>
      </c>
      <c r="PL21" s="969">
        <v>42583</v>
      </c>
      <c r="PM21" s="970">
        <v>47</v>
      </c>
      <c r="PO21" s="969">
        <v>42583</v>
      </c>
      <c r="PP21" s="970">
        <v>46.1</v>
      </c>
      <c r="PR21" s="969">
        <v>42583</v>
      </c>
      <c r="PS21" s="970">
        <v>45.12</v>
      </c>
      <c r="PU21" s="969">
        <v>42614</v>
      </c>
      <c r="PV21" s="970">
        <v>46.36</v>
      </c>
      <c r="PX21" s="969">
        <v>42614</v>
      </c>
      <c r="PY21" s="1025">
        <v>46.95</v>
      </c>
      <c r="QA21" s="1026">
        <v>42614</v>
      </c>
      <c r="QB21" s="1025">
        <v>45.77</v>
      </c>
      <c r="QD21" s="1028">
        <v>42614</v>
      </c>
      <c r="QE21" s="1027">
        <v>45.47</v>
      </c>
      <c r="QG21" s="1028">
        <v>42644</v>
      </c>
      <c r="QH21" s="1027">
        <v>48.53</v>
      </c>
      <c r="QJ21" s="1028">
        <v>42644</v>
      </c>
      <c r="QK21" s="1027">
        <v>49.42</v>
      </c>
      <c r="QM21" s="1028">
        <v>42644</v>
      </c>
      <c r="QN21" s="1027">
        <v>48.65</v>
      </c>
      <c r="QP21" s="1028">
        <v>42644</v>
      </c>
      <c r="QQ21" s="1027">
        <v>49.08</v>
      </c>
      <c r="QS21" s="1028">
        <v>42644</v>
      </c>
      <c r="QT21" s="1027">
        <v>48.52</v>
      </c>
      <c r="QV21" s="1028">
        <v>42675</v>
      </c>
      <c r="QW21" s="1027">
        <v>49.2</v>
      </c>
      <c r="QY21" s="1028">
        <v>42675</v>
      </c>
      <c r="QZ21" s="1027">
        <v>49.08</v>
      </c>
      <c r="RB21" s="1028">
        <v>42675</v>
      </c>
      <c r="RC21" s="1027">
        <v>47.79</v>
      </c>
      <c r="RE21" s="1028">
        <v>42675</v>
      </c>
      <c r="RF21" s="1027">
        <v>47.79</v>
      </c>
      <c r="RH21" s="1028">
        <v>42705</v>
      </c>
      <c r="RI21" s="1027">
        <v>47.34</v>
      </c>
      <c r="RK21" s="1028">
        <v>42705</v>
      </c>
      <c r="RL21" s="1027">
        <v>48.08</v>
      </c>
      <c r="RN21" s="1028">
        <v>42705</v>
      </c>
      <c r="RO21" s="1027">
        <v>47.62</v>
      </c>
      <c r="RQ21" s="1028">
        <v>42705</v>
      </c>
      <c r="RR21" s="1027">
        <v>47</v>
      </c>
      <c r="RT21" s="1028">
        <v>42736</v>
      </c>
      <c r="RU21" s="1029">
        <v>49.383042060000001</v>
      </c>
      <c r="RW21" s="1028">
        <v>42736</v>
      </c>
      <c r="RX21" s="1029">
        <v>48.462070850000003</v>
      </c>
      <c r="RZ21" s="1028">
        <v>42736</v>
      </c>
      <c r="SA21" s="1029">
        <v>48.285469239999998</v>
      </c>
      <c r="SC21" s="1028">
        <v>42736</v>
      </c>
      <c r="SD21" s="1029">
        <v>47.59</v>
      </c>
      <c r="SF21" s="1028">
        <v>42736</v>
      </c>
      <c r="SG21" s="1029">
        <v>47.15</v>
      </c>
      <c r="SI21" s="1028">
        <v>42767</v>
      </c>
      <c r="SJ21" s="1029">
        <v>46.97</v>
      </c>
      <c r="SL21" s="1028">
        <v>42767</v>
      </c>
      <c r="SM21" s="1029">
        <v>47.460585213312477</v>
      </c>
      <c r="SO21" s="1028">
        <v>42767</v>
      </c>
      <c r="SP21" s="1029">
        <v>46.193777948290588</v>
      </c>
      <c r="SR21" s="1028">
        <v>42767</v>
      </c>
      <c r="SS21" s="1029">
        <v>44.976665071808085</v>
      </c>
      <c r="SU21" s="1028">
        <v>42795</v>
      </c>
      <c r="SV21" s="1029">
        <v>42.547291238898282</v>
      </c>
      <c r="SX21" s="1028">
        <v>42795</v>
      </c>
      <c r="SY21" s="1029">
        <v>40.452517310183289</v>
      </c>
      <c r="TA21" s="1028">
        <v>42795</v>
      </c>
      <c r="TB21" s="1029">
        <v>39.644790386674323</v>
      </c>
      <c r="TD21" s="1028">
        <v>42795</v>
      </c>
      <c r="TE21" s="1029">
        <v>39.653835172078324</v>
      </c>
      <c r="TG21" s="1028">
        <v>42826</v>
      </c>
      <c r="TH21" s="1029">
        <v>37.889744454080493</v>
      </c>
      <c r="TJ21" s="1028">
        <v>42826</v>
      </c>
      <c r="TK21" s="1029">
        <v>36.803877823223218</v>
      </c>
      <c r="TM21" s="1028">
        <v>42826</v>
      </c>
      <c r="TN21" s="1029">
        <v>35.677877269165464</v>
      </c>
      <c r="TP21" s="1028">
        <v>42826</v>
      </c>
      <c r="TQ21" s="1029">
        <v>34.590994457373831</v>
      </c>
      <c r="TS21" s="1028">
        <v>42856</v>
      </c>
      <c r="TT21" s="1029">
        <v>32.915114452864266</v>
      </c>
      <c r="TV21" s="1028">
        <v>42856</v>
      </c>
      <c r="TW21" s="1029">
        <v>31.345556746454971</v>
      </c>
      <c r="TY21" s="1028">
        <v>42856</v>
      </c>
      <c r="TZ21" s="1029">
        <v>30.629654007237523</v>
      </c>
      <c r="UB21" s="1028">
        <v>42856</v>
      </c>
      <c r="UC21" s="1029">
        <v>29.909529971173544</v>
      </c>
      <c r="UE21" s="1028">
        <v>42887</v>
      </c>
      <c r="UF21" s="1029">
        <v>31.251174608680572</v>
      </c>
      <c r="UH21" s="1028">
        <v>42887</v>
      </c>
      <c r="UI21" s="1029">
        <v>30.375922749873894</v>
      </c>
      <c r="UK21" s="1028">
        <v>42887</v>
      </c>
      <c r="UL21" s="1029">
        <v>30.345804381905008</v>
      </c>
      <c r="UN21" s="1028">
        <v>42887</v>
      </c>
      <c r="UO21" s="1029">
        <v>31.059136812993028</v>
      </c>
      <c r="UQ21" s="1028">
        <v>42917</v>
      </c>
      <c r="UR21" s="1029">
        <v>30.88348432902351</v>
      </c>
      <c r="UT21" s="1028">
        <v>42917</v>
      </c>
      <c r="UU21" s="1029">
        <v>30.535282951931272</v>
      </c>
      <c r="UW21" s="1028">
        <v>42917</v>
      </c>
      <c r="UX21" s="1029">
        <v>29.991446950298855</v>
      </c>
      <c r="UZ21" s="1028">
        <v>42917</v>
      </c>
      <c r="VA21" s="1029">
        <v>30.486886812332418</v>
      </c>
      <c r="VC21" s="1028">
        <v>42917</v>
      </c>
      <c r="VD21" s="1029">
        <v>30.484516699050747</v>
      </c>
      <c r="VF21" s="1028">
        <v>42948</v>
      </c>
      <c r="VG21" s="1029">
        <v>29.735149171344041</v>
      </c>
      <c r="VI21" s="1028">
        <v>42948</v>
      </c>
      <c r="VJ21" s="1029">
        <v>30.626752602902947</v>
      </c>
      <c r="VL21" s="1028">
        <v>42948</v>
      </c>
      <c r="VM21" s="1029">
        <v>30.327373183176302</v>
      </c>
      <c r="VO21" s="1028">
        <v>42948</v>
      </c>
      <c r="VP21" s="1029">
        <v>36.338175346052893</v>
      </c>
      <c r="VR21" s="1028">
        <v>42979</v>
      </c>
      <c r="VS21" s="1029">
        <v>32.598779387429616</v>
      </c>
      <c r="VU21" s="1028">
        <v>42979</v>
      </c>
      <c r="VV21" s="1029">
        <v>33.921652650085299</v>
      </c>
      <c r="VX21" s="1028">
        <v>42979</v>
      </c>
      <c r="VY21" s="1029">
        <v>34.810488796869329</v>
      </c>
      <c r="WA21" s="1028">
        <v>42979</v>
      </c>
      <c r="WB21" s="1029">
        <v>33.370549686529138</v>
      </c>
      <c r="WD21" s="1028">
        <v>42979</v>
      </c>
      <c r="WE21" s="1029">
        <v>35.094613456887259</v>
      </c>
      <c r="WG21" s="1028">
        <v>43009</v>
      </c>
      <c r="WH21" s="1029">
        <v>39.08</v>
      </c>
      <c r="WJ21" s="1028">
        <v>43009</v>
      </c>
      <c r="WK21" s="1029">
        <v>38.14</v>
      </c>
      <c r="WM21" s="1028">
        <v>43009</v>
      </c>
      <c r="WN21" s="1029">
        <v>40.835898205973017</v>
      </c>
      <c r="WP21" s="1028">
        <v>43009</v>
      </c>
      <c r="WQ21" s="1029">
        <v>41.542399630142654</v>
      </c>
      <c r="WS21" s="1028">
        <v>43040</v>
      </c>
      <c r="WT21" s="1029">
        <v>46.375917701414089</v>
      </c>
      <c r="WV21" s="1028">
        <v>43040</v>
      </c>
      <c r="WW21" s="1029">
        <v>46.49</v>
      </c>
      <c r="WY21" s="1028">
        <v>43040</v>
      </c>
      <c r="WZ21" s="1029">
        <v>44.96120909810481</v>
      </c>
      <c r="XB21" s="1028">
        <v>43040</v>
      </c>
      <c r="XC21" s="1029">
        <v>45.524162455100772</v>
      </c>
      <c r="XE21" s="1028">
        <v>43070</v>
      </c>
      <c r="XF21" s="1029">
        <v>46.128035031454296</v>
      </c>
      <c r="XH21" s="1028">
        <v>43070</v>
      </c>
      <c r="XI21" s="1029">
        <v>45.453011496008855</v>
      </c>
      <c r="XK21" s="1028">
        <v>43070</v>
      </c>
      <c r="XL21" s="1029">
        <v>45.98</v>
      </c>
      <c r="XN21" s="1028">
        <v>43070</v>
      </c>
      <c r="XO21" s="1029">
        <v>44.895489183131723</v>
      </c>
      <c r="XQ21" s="1028">
        <v>43070</v>
      </c>
      <c r="XR21" s="1029">
        <v>44.638527128818872</v>
      </c>
      <c r="XT21" s="1028">
        <v>43101</v>
      </c>
      <c r="XU21" s="1029">
        <v>43.92</v>
      </c>
      <c r="XW21" s="1028">
        <v>43101</v>
      </c>
      <c r="XX21" s="1029">
        <v>43.84</v>
      </c>
      <c r="XZ21" s="1028">
        <v>43101</v>
      </c>
      <c r="YA21" s="1029">
        <v>45.135969144218215</v>
      </c>
      <c r="YC21" s="1028">
        <v>43101</v>
      </c>
      <c r="YD21" s="1029">
        <v>47.208098495919707</v>
      </c>
      <c r="YF21" s="1028">
        <v>43132</v>
      </c>
      <c r="YG21" s="1029">
        <v>48.521103577672591</v>
      </c>
      <c r="YI21" s="1028">
        <v>43132</v>
      </c>
      <c r="YJ21" s="1029">
        <v>51.35</v>
      </c>
      <c r="YL21" s="1028">
        <v>43132</v>
      </c>
      <c r="YM21" s="1029">
        <v>49.629976922142589</v>
      </c>
      <c r="YO21" s="1028">
        <v>43132</v>
      </c>
      <c r="YP21" s="1029">
        <v>51.833873213631371</v>
      </c>
      <c r="YR21" s="1028">
        <v>43132</v>
      </c>
      <c r="YS21" s="1029">
        <v>50.03</v>
      </c>
      <c r="YU21" s="1028">
        <v>43160</v>
      </c>
      <c r="YV21" s="1029">
        <v>52.124569211050989</v>
      </c>
      <c r="YX21" s="1028">
        <v>43160</v>
      </c>
      <c r="YY21" s="1029">
        <v>49.333310930576076</v>
      </c>
      <c r="ZA21" s="1028">
        <v>43160</v>
      </c>
      <c r="ZB21" s="1029">
        <v>47.726537637100435</v>
      </c>
      <c r="ZD21" s="1028">
        <v>43160</v>
      </c>
      <c r="ZE21" s="1029">
        <v>47.88912081408224</v>
      </c>
      <c r="ZG21" s="1028">
        <v>43160</v>
      </c>
      <c r="ZH21" s="1029">
        <v>48.314559875302237</v>
      </c>
      <c r="ZJ21" s="1028">
        <v>43191</v>
      </c>
      <c r="ZK21" s="1029">
        <v>43.287976015020881</v>
      </c>
      <c r="ZM21" s="1028">
        <v>43191</v>
      </c>
      <c r="ZN21" s="1029">
        <v>43.608823647455452</v>
      </c>
      <c r="ZP21" s="1028">
        <v>43191</v>
      </c>
      <c r="ZQ21" s="1029">
        <v>43.287976015020881</v>
      </c>
      <c r="ZS21" s="1028">
        <v>43221</v>
      </c>
      <c r="ZT21" s="1029">
        <v>46.141684278071047</v>
      </c>
      <c r="ZV21" s="1028">
        <v>43221</v>
      </c>
      <c r="ZW21" s="1029">
        <v>46.418794792409699</v>
      </c>
      <c r="ZY21" s="1028">
        <v>43221</v>
      </c>
      <c r="ZZ21" s="1029">
        <v>46.074759447690056</v>
      </c>
      <c r="AAB21" s="1028">
        <v>43221</v>
      </c>
      <c r="AAC21" s="1029">
        <v>45.909125826253316</v>
      </c>
      <c r="AAE21" s="1028">
        <v>43221</v>
      </c>
      <c r="AAF21" s="1029">
        <v>44.51</v>
      </c>
      <c r="AAH21" s="1028">
        <v>43221</v>
      </c>
      <c r="AAI21" s="1029">
        <v>42.853349786012231</v>
      </c>
      <c r="AAK21" s="1028">
        <v>43252</v>
      </c>
      <c r="AAL21" s="1029">
        <v>43.362601896310316</v>
      </c>
      <c r="AAN21" s="1028">
        <v>43221</v>
      </c>
      <c r="AAO21" s="1029">
        <v>43.432835361567768</v>
      </c>
      <c r="AAQ21" s="1028">
        <v>43252</v>
      </c>
      <c r="AAR21" s="1029">
        <v>42.422797691915541</v>
      </c>
      <c r="AAT21" s="1028">
        <v>43282</v>
      </c>
      <c r="AAU21" s="1029">
        <v>42.16</v>
      </c>
      <c r="AAW21" s="1028">
        <v>43282</v>
      </c>
      <c r="AAX21" s="1029">
        <v>40.57051464691412</v>
      </c>
      <c r="AAZ21" s="1028">
        <v>43282</v>
      </c>
      <c r="ABA21" s="1029">
        <v>40.229999999999997</v>
      </c>
      <c r="ABC21" s="1028">
        <v>43282</v>
      </c>
      <c r="ABD21" s="1029">
        <v>39.14465465081377</v>
      </c>
      <c r="ABF21" s="1028">
        <v>43313</v>
      </c>
      <c r="ABG21" s="1029">
        <v>41.786558873294027</v>
      </c>
      <c r="ABI21" s="1028">
        <v>43313</v>
      </c>
      <c r="ABJ21" s="1029">
        <v>40.516804570259204</v>
      </c>
      <c r="ABL21" s="1028">
        <v>43313</v>
      </c>
      <c r="ABM21" s="1029">
        <v>41.1</v>
      </c>
      <c r="ABO21" s="1028">
        <v>43313</v>
      </c>
      <c r="ABP21" s="1029">
        <v>40.229999999999997</v>
      </c>
      <c r="ABR21" s="1066">
        <v>43344</v>
      </c>
      <c r="ABS21" s="1067">
        <v>40.549999999999997</v>
      </c>
      <c r="ABU21" s="1066">
        <v>43344</v>
      </c>
      <c r="ABV21" s="1067">
        <v>39.498952942337787</v>
      </c>
      <c r="ABX21" s="1066">
        <v>43344</v>
      </c>
      <c r="ABY21" s="1067">
        <v>39.924366838876672</v>
      </c>
      <c r="ACA21" s="1066">
        <v>43344</v>
      </c>
      <c r="ACB21" s="1067">
        <v>41.014713049999997</v>
      </c>
      <c r="ACD21" s="1066">
        <v>43374</v>
      </c>
      <c r="ACE21" s="1067">
        <v>43.42234111191884</v>
      </c>
      <c r="ACG21" s="1066">
        <v>43374</v>
      </c>
      <c r="ACH21" s="1067">
        <v>43.069202107840518</v>
      </c>
      <c r="ACJ21" s="1066">
        <v>43374</v>
      </c>
      <c r="ACK21" s="1067">
        <v>42.478263896551219</v>
      </c>
      <c r="ACM21" s="1066">
        <v>43374</v>
      </c>
      <c r="ACN21" s="1067">
        <v>42.743367059999997</v>
      </c>
      <c r="ACP21" s="1066">
        <v>43405</v>
      </c>
      <c r="ACQ21" s="1067">
        <v>45.901449290328969</v>
      </c>
      <c r="ACS21" s="1066">
        <v>43405</v>
      </c>
      <c r="ACT21" s="1067">
        <v>45.813442218779748</v>
      </c>
      <c r="ACV21" s="1096">
        <v>43405</v>
      </c>
      <c r="ACW21" s="1097">
        <v>46.115218800000001</v>
      </c>
      <c r="ACY21" s="1096">
        <v>43405</v>
      </c>
      <c r="ACZ21" s="1097">
        <v>45.626393671696931</v>
      </c>
      <c r="ADB21" s="1098">
        <v>43435</v>
      </c>
      <c r="ADC21" s="1099">
        <v>47.901451700000003</v>
      </c>
      <c r="ADE21" s="1098">
        <v>43435</v>
      </c>
      <c r="ADF21" s="1099">
        <v>49.478222435914212</v>
      </c>
      <c r="ADH21" s="1098">
        <v>43435</v>
      </c>
      <c r="ADI21" s="1099">
        <v>49.119379666858116</v>
      </c>
      <c r="ADK21" s="1098">
        <v>43435</v>
      </c>
      <c r="ADL21" s="1099">
        <v>49.301975493587506</v>
      </c>
      <c r="ADN21" s="1098">
        <v>43435</v>
      </c>
      <c r="ADO21" s="1099">
        <v>49.799884658107885</v>
      </c>
      <c r="ADQ21" s="1098">
        <v>43466</v>
      </c>
      <c r="ADR21" s="1099">
        <v>52.313194897840937</v>
      </c>
      <c r="ADT21" s="1098">
        <v>43466</v>
      </c>
      <c r="ADU21" s="1099">
        <v>54.156517716270187</v>
      </c>
      <c r="ADW21" s="1098">
        <v>43466</v>
      </c>
      <c r="ADX21" s="1099">
        <v>52.013059415951311</v>
      </c>
      <c r="ADZ21" s="1098">
        <v>43466</v>
      </c>
      <c r="AEA21" s="1099">
        <v>52.603003255418294</v>
      </c>
      <c r="AEC21" s="1098">
        <v>43497</v>
      </c>
      <c r="AED21" s="1099">
        <v>52.083026318779964</v>
      </c>
      <c r="AEF21" s="1098">
        <v>43497</v>
      </c>
      <c r="AEG21" s="1099">
        <v>52.73</v>
      </c>
      <c r="AEI21" s="1098">
        <v>43497</v>
      </c>
      <c r="AEJ21" s="1099">
        <v>53.791099879981047</v>
      </c>
      <c r="AEL21" s="1098">
        <v>43497</v>
      </c>
      <c r="AEM21" s="1099">
        <v>53.127222197555795</v>
      </c>
      <c r="AEO21" s="1098">
        <v>43497</v>
      </c>
      <c r="AEP21" s="1099">
        <v>53.885495651601715</v>
      </c>
      <c r="AER21" s="1098">
        <v>43525</v>
      </c>
      <c r="AES21" s="1099">
        <v>52.9</v>
      </c>
      <c r="AEU21" s="1098">
        <v>43525</v>
      </c>
      <c r="AEV21" s="1099">
        <v>54.188647688686103</v>
      </c>
      <c r="AEX21" s="1098">
        <v>43525</v>
      </c>
      <c r="AEY21" s="1099">
        <v>54.306130038765801</v>
      </c>
      <c r="AFA21" s="1098">
        <v>43525</v>
      </c>
      <c r="AFB21" s="1099">
        <v>54.044815588030602</v>
      </c>
      <c r="AFD21" s="1098">
        <v>43556</v>
      </c>
      <c r="AFE21" s="1099">
        <v>46.999218099392074</v>
      </c>
      <c r="AFG21" s="1098">
        <v>43556</v>
      </c>
      <c r="AFH21" s="1099">
        <v>48.830896539999998</v>
      </c>
      <c r="AFJ21" s="1098">
        <v>43586</v>
      </c>
      <c r="AFK21" s="1099">
        <v>43.518344974437724</v>
      </c>
      <c r="AFM21" s="1098">
        <v>43586</v>
      </c>
      <c r="AFN21" s="1099">
        <v>44.26587597480917</v>
      </c>
      <c r="AFP21" s="1098">
        <v>43586</v>
      </c>
      <c r="AFQ21" s="1099">
        <v>44.196368388139504</v>
      </c>
      <c r="AFS21" s="1098">
        <v>43586</v>
      </c>
      <c r="AFT21" s="1099">
        <v>43.540870172009832</v>
      </c>
      <c r="AFV21" s="1098">
        <v>43586</v>
      </c>
      <c r="AFW21" s="1099">
        <v>41.156044254049185</v>
      </c>
      <c r="AFY21" s="1098">
        <v>43617</v>
      </c>
      <c r="AFZ21" s="1099">
        <v>38.945774310626383</v>
      </c>
      <c r="AGB21" s="1098">
        <v>43617</v>
      </c>
      <c r="AGC21" s="1099">
        <v>39.121270016719954</v>
      </c>
      <c r="AGE21" s="1098">
        <v>43617</v>
      </c>
      <c r="AGF21" s="1099">
        <v>39.753760218002242</v>
      </c>
      <c r="AGH21" s="1098">
        <v>43617</v>
      </c>
      <c r="AGI21" s="1099">
        <v>38.887439292321929</v>
      </c>
      <c r="AGK21" s="1108">
        <v>43647</v>
      </c>
      <c r="AGL21" s="1109">
        <v>39.241971216746627</v>
      </c>
      <c r="AGN21" s="1108">
        <v>43647</v>
      </c>
      <c r="AGO21" s="1109">
        <v>38.994624659525243</v>
      </c>
      <c r="AGQ21" s="1108">
        <v>43647</v>
      </c>
      <c r="AGR21" s="1109">
        <v>39.633273317215192</v>
      </c>
      <c r="AGT21" s="1108">
        <v>43678</v>
      </c>
      <c r="AGU21" s="1109">
        <v>40.165043177385989</v>
      </c>
      <c r="AGW21" s="1108">
        <v>43678</v>
      </c>
      <c r="AGX21" s="1109">
        <v>40.758095198581479</v>
      </c>
      <c r="AGZ21" s="1108">
        <v>43678</v>
      </c>
      <c r="AHA21" s="1109">
        <v>41.827533765254195</v>
      </c>
      <c r="AHC21" s="1108">
        <v>43678</v>
      </c>
      <c r="AHD21" s="1109">
        <v>43.431690937292039</v>
      </c>
      <c r="AHF21" s="1108">
        <v>43709</v>
      </c>
      <c r="AHG21" s="1109">
        <v>45.860047441346303</v>
      </c>
      <c r="AHI21" s="1108">
        <v>43709</v>
      </c>
      <c r="AHJ21" s="1109">
        <v>46.206663049204117</v>
      </c>
      <c r="AHL21" s="1108">
        <v>43709</v>
      </c>
      <c r="AHM21" s="1109">
        <v>49.108331339352119</v>
      </c>
      <c r="AHO21" s="1108">
        <v>43709</v>
      </c>
      <c r="AHP21" s="1109">
        <v>52.227850533957742</v>
      </c>
      <c r="AHR21" s="1108">
        <v>43709</v>
      </c>
      <c r="AHS21" s="1109">
        <v>49.296494322922271</v>
      </c>
      <c r="AHU21" s="1114">
        <v>43739</v>
      </c>
      <c r="AHV21" s="1099">
        <v>50.211261353533956</v>
      </c>
      <c r="AHX21" s="1108">
        <v>43739</v>
      </c>
      <c r="AHY21" s="1109">
        <v>50.652433242023278</v>
      </c>
      <c r="AIA21" s="1108">
        <v>43739</v>
      </c>
      <c r="AIB21" s="1109">
        <v>50.214721099103464</v>
      </c>
      <c r="AID21" s="1108">
        <v>43739</v>
      </c>
      <c r="AIE21" s="1099">
        <v>50.458897551271811</v>
      </c>
      <c r="AIG21" s="1108">
        <v>43770</v>
      </c>
      <c r="AIH21" s="1099">
        <v>58.3057907900467</v>
      </c>
      <c r="AIJ21" s="1108">
        <v>43770</v>
      </c>
      <c r="AIK21" s="1099">
        <v>59.047082616114217</v>
      </c>
      <c r="AIM21" s="1108">
        <v>43770</v>
      </c>
      <c r="AIN21" s="1099">
        <v>57.027498250296929</v>
      </c>
      <c r="AIP21" s="1108">
        <v>43770</v>
      </c>
      <c r="AIQ21" s="1099">
        <v>57.556584767725212</v>
      </c>
      <c r="AIS21" s="1108">
        <v>43770</v>
      </c>
      <c r="AIT21" s="1109">
        <v>58.27806655646733</v>
      </c>
      <c r="AIV21" s="1108">
        <v>43800</v>
      </c>
      <c r="AIW21" s="1117">
        <v>62.408636140580654</v>
      </c>
      <c r="AIY21" s="1108">
        <v>43800</v>
      </c>
      <c r="AIZ21" s="1117">
        <v>64.599160479623151</v>
      </c>
      <c r="AJB21" s="1108">
        <v>43800</v>
      </c>
      <c r="AJC21" s="1117">
        <v>65.082850789880155</v>
      </c>
      <c r="AJE21" s="1108">
        <v>43800</v>
      </c>
      <c r="AJF21" s="1117">
        <v>67.192577786852411</v>
      </c>
      <c r="AJH21" s="1108">
        <v>43831</v>
      </c>
      <c r="AJI21" s="1117">
        <v>71.774233272786191</v>
      </c>
      <c r="AJK21" s="1108">
        <v>43831</v>
      </c>
      <c r="AJL21" s="1117">
        <v>75.91000157078399</v>
      </c>
      <c r="AJN21" s="1108">
        <v>43831</v>
      </c>
      <c r="AJO21" s="1117">
        <v>71.774233272786191</v>
      </c>
      <c r="AJQ21" s="1108">
        <v>43831</v>
      </c>
      <c r="AJR21" s="1117">
        <v>78.282539706342902</v>
      </c>
      <c r="AJT21" s="1108">
        <v>43862</v>
      </c>
      <c r="AJU21" s="1117">
        <v>78.465158500423769</v>
      </c>
    </row>
    <row r="22" spans="1:957" customFormat="1" x14ac:dyDescent="0.25">
      <c r="A22" s="26"/>
      <c r="B22" s="969">
        <f t="shared" ca="1" si="0"/>
        <v>43891</v>
      </c>
      <c r="C22" s="152">
        <f t="shared" ca="1" si="1"/>
        <v>74.89160874571607</v>
      </c>
      <c r="D22" s="26"/>
      <c r="E22" s="144">
        <v>41548</v>
      </c>
      <c r="F22" s="150">
        <v>66.23</v>
      </c>
      <c r="G22" s="88"/>
      <c r="H22" s="144">
        <v>41518</v>
      </c>
      <c r="I22" s="148">
        <v>63.073285198555958</v>
      </c>
      <c r="J22" s="26"/>
      <c r="K22" s="144">
        <v>41548</v>
      </c>
      <c r="L22" s="148">
        <v>65.258348822170632</v>
      </c>
      <c r="M22" s="26"/>
      <c r="N22" s="144">
        <v>41548</v>
      </c>
      <c r="O22" s="150">
        <v>63.902848064022599</v>
      </c>
      <c r="P22" s="88"/>
      <c r="Q22" s="144">
        <v>41579</v>
      </c>
      <c r="R22" s="145">
        <v>68.798407376362093</v>
      </c>
      <c r="S22" s="26"/>
      <c r="T22" s="144">
        <v>41579</v>
      </c>
      <c r="U22" s="148">
        <v>66.741300631674918</v>
      </c>
      <c r="V22" s="26"/>
      <c r="W22" s="144">
        <v>41579</v>
      </c>
      <c r="X22" s="150">
        <v>66.534025961485781</v>
      </c>
      <c r="Y22" s="88"/>
      <c r="Z22" s="144">
        <v>41609</v>
      </c>
      <c r="AA22" s="145">
        <v>68.410974306695962</v>
      </c>
      <c r="AB22" s="26"/>
      <c r="AC22" s="144">
        <v>41609</v>
      </c>
      <c r="AD22" s="148">
        <v>66.75</v>
      </c>
      <c r="AE22" s="26"/>
      <c r="AF22" s="144">
        <v>41609</v>
      </c>
      <c r="AG22" s="150">
        <v>66.709579445044611</v>
      </c>
      <c r="AH22" s="88"/>
      <c r="AI22" s="144">
        <v>41640</v>
      </c>
      <c r="AJ22" s="145">
        <v>71.364608779141548</v>
      </c>
      <c r="AK22" s="26"/>
      <c r="AL22" s="144">
        <v>41640</v>
      </c>
      <c r="AM22" s="148">
        <v>71.8</v>
      </c>
      <c r="AN22" s="26"/>
      <c r="AO22" s="144">
        <v>41640</v>
      </c>
      <c r="AP22" s="150">
        <v>70.550008110435016</v>
      </c>
      <c r="AQ22" s="88"/>
      <c r="AR22" s="144">
        <v>41640</v>
      </c>
      <c r="AS22" s="145">
        <v>70.550008110435016</v>
      </c>
      <c r="AT22" s="26"/>
      <c r="AU22" s="144">
        <v>41671</v>
      </c>
      <c r="AV22" s="148">
        <v>75.396531301615553</v>
      </c>
      <c r="AW22" s="26"/>
      <c r="AX22" s="144">
        <v>41699</v>
      </c>
      <c r="AY22" s="150">
        <v>71.931981549490729</v>
      </c>
      <c r="AZ22" s="88"/>
      <c r="BA22" s="144">
        <v>41699</v>
      </c>
      <c r="BB22" s="145">
        <v>72.278836263736267</v>
      </c>
      <c r="BC22" s="26"/>
      <c r="BD22" s="144">
        <v>41699</v>
      </c>
      <c r="BE22" s="148">
        <v>72.40328681318681</v>
      </c>
      <c r="BF22" s="26"/>
      <c r="BG22" s="144">
        <v>41730</v>
      </c>
      <c r="BH22" s="150">
        <v>65.87833333333333</v>
      </c>
      <c r="BI22" s="88"/>
      <c r="BJ22" s="144">
        <v>41699</v>
      </c>
      <c r="BK22" s="145">
        <v>73.168343543956041</v>
      </c>
      <c r="BL22" s="26"/>
      <c r="BM22" s="144">
        <v>41699</v>
      </c>
      <c r="BN22" s="148">
        <v>72.92</v>
      </c>
      <c r="BO22" s="26"/>
      <c r="BP22" s="144">
        <v>41730</v>
      </c>
      <c r="BQ22" s="150">
        <v>65.653620770000003</v>
      </c>
      <c r="BR22" s="88"/>
      <c r="BS22" s="144">
        <v>41730</v>
      </c>
      <c r="BT22" s="145">
        <v>66.315203825136621</v>
      </c>
      <c r="BU22" s="26"/>
      <c r="BV22" s="144">
        <v>41760</v>
      </c>
      <c r="BW22" s="148">
        <v>65.478608070000007</v>
      </c>
      <c r="BX22" s="26"/>
      <c r="BY22" s="144">
        <v>41760</v>
      </c>
      <c r="BZ22" s="150">
        <v>66.2</v>
      </c>
      <c r="CA22" s="88"/>
      <c r="CB22" s="144">
        <v>41760</v>
      </c>
      <c r="CC22" s="145">
        <v>64.89590163934426</v>
      </c>
      <c r="CD22" s="26"/>
      <c r="CE22" s="144">
        <v>41760</v>
      </c>
      <c r="CF22" s="148">
        <v>65.388520218579231</v>
      </c>
      <c r="CG22" s="26"/>
      <c r="CH22" s="144">
        <v>41791</v>
      </c>
      <c r="CI22" s="150">
        <v>63.564192400000003</v>
      </c>
      <c r="CJ22" s="88"/>
      <c r="CK22" s="144">
        <v>41791</v>
      </c>
      <c r="CL22" s="145">
        <v>64.463307260791055</v>
      </c>
      <c r="CM22" s="26"/>
      <c r="CN22" s="144">
        <v>41791</v>
      </c>
      <c r="CO22" s="148">
        <v>64.195901639344271</v>
      </c>
      <c r="CP22" s="26"/>
      <c r="CQ22" s="144">
        <v>41791</v>
      </c>
      <c r="CR22" s="150">
        <v>64.595628419999997</v>
      </c>
      <c r="CS22" s="88"/>
      <c r="CT22" s="144">
        <v>41791</v>
      </c>
      <c r="CU22" s="145">
        <v>65.295901639344265</v>
      </c>
      <c r="CV22" s="26"/>
      <c r="CW22" s="144">
        <v>41821</v>
      </c>
      <c r="CX22" s="148">
        <v>66.068852460000002</v>
      </c>
      <c r="CY22" s="292"/>
      <c r="CZ22" s="144">
        <v>41821</v>
      </c>
      <c r="DA22" s="148">
        <v>65.833551912568325</v>
      </c>
      <c r="DB22" s="295"/>
      <c r="DC22" s="144">
        <v>41821</v>
      </c>
      <c r="DD22" s="148">
        <v>65.865901639344273</v>
      </c>
      <c r="DE22" s="303"/>
      <c r="DF22" s="144">
        <v>41821</v>
      </c>
      <c r="DG22" s="148">
        <v>66.504371579999997</v>
      </c>
      <c r="DH22" s="303"/>
      <c r="DI22" s="144">
        <v>41883</v>
      </c>
      <c r="DJ22" s="148">
        <v>67.748360660000003</v>
      </c>
      <c r="DK22" s="295"/>
      <c r="DL22" s="144">
        <v>41852</v>
      </c>
      <c r="DM22" s="148">
        <v>67.61</v>
      </c>
      <c r="DN22" s="303"/>
      <c r="DO22" s="144">
        <v>41852</v>
      </c>
      <c r="DP22" s="148">
        <v>66.62</v>
      </c>
      <c r="DQ22" s="303"/>
      <c r="DR22" s="144">
        <v>41883</v>
      </c>
      <c r="DS22" s="148">
        <v>66.659316939890729</v>
      </c>
      <c r="DT22" s="295"/>
      <c r="DU22" s="144">
        <v>41883</v>
      </c>
      <c r="DV22" s="148">
        <v>66.323825139999997</v>
      </c>
      <c r="DW22" s="303"/>
      <c r="DX22" s="144">
        <v>41883</v>
      </c>
      <c r="DY22" s="148">
        <v>66.073825139999997</v>
      </c>
      <c r="DZ22" s="303"/>
      <c r="EA22" s="144">
        <v>41913</v>
      </c>
      <c r="EB22" s="148">
        <v>69.145054945054952</v>
      </c>
      <c r="EC22" s="295"/>
      <c r="ED22" s="144">
        <v>41913</v>
      </c>
      <c r="EE22" s="148">
        <v>67.319999999999993</v>
      </c>
      <c r="EF22" s="303"/>
      <c r="EG22" s="144">
        <v>41913</v>
      </c>
      <c r="EH22" s="148">
        <v>67.697664835164858</v>
      </c>
      <c r="EI22" s="303"/>
      <c r="EJ22" s="144">
        <v>41944</v>
      </c>
      <c r="EK22" s="148">
        <v>71.977939559999996</v>
      </c>
      <c r="EL22" s="295"/>
      <c r="EM22" s="144">
        <v>41913</v>
      </c>
      <c r="EN22" s="148">
        <v>67.597939560439556</v>
      </c>
      <c r="EO22" s="303"/>
      <c r="EP22" s="144">
        <v>41944</v>
      </c>
      <c r="EQ22" s="148">
        <v>72.178763736263733</v>
      </c>
      <c r="ER22" s="303"/>
      <c r="ES22" s="144">
        <v>41944</v>
      </c>
      <c r="ET22" s="148">
        <v>71.952252747252757</v>
      </c>
      <c r="EV22" s="144">
        <v>41974</v>
      </c>
      <c r="EW22" s="148">
        <v>72.251373626373621</v>
      </c>
      <c r="EY22" s="144">
        <v>41974</v>
      </c>
      <c r="EZ22" s="148">
        <v>72.325000000000003</v>
      </c>
      <c r="FB22" s="144">
        <v>41974</v>
      </c>
      <c r="FC22" s="148">
        <v>73.614175824175845</v>
      </c>
      <c r="FE22" s="144">
        <v>41974</v>
      </c>
      <c r="FF22" s="148">
        <v>72.613076923076918</v>
      </c>
      <c r="FH22" s="144">
        <v>42005</v>
      </c>
      <c r="FI22" s="148">
        <v>74.727225274725285</v>
      </c>
      <c r="FK22" s="144">
        <v>42005</v>
      </c>
      <c r="FL22" s="148">
        <v>75.253708791208794</v>
      </c>
      <c r="FN22" s="144">
        <v>42005</v>
      </c>
      <c r="FO22" s="148">
        <v>75.150000000000006</v>
      </c>
      <c r="FQ22" s="144">
        <v>42005</v>
      </c>
      <c r="FR22" s="148">
        <v>74.837692309999994</v>
      </c>
      <c r="FT22" s="144">
        <v>41974</v>
      </c>
      <c r="FU22" s="148">
        <v>73.37679</v>
      </c>
      <c r="FW22" s="144">
        <v>42005</v>
      </c>
      <c r="FX22" s="148">
        <v>74.902469999999994</v>
      </c>
      <c r="FZ22" s="144">
        <v>42005</v>
      </c>
      <c r="GA22" s="148">
        <v>74.077879999999993</v>
      </c>
      <c r="GC22" s="144">
        <v>42036</v>
      </c>
      <c r="GD22" s="148">
        <v>74.018379120879118</v>
      </c>
      <c r="GF22" s="144">
        <v>42005</v>
      </c>
      <c r="GG22" s="148">
        <v>74.3</v>
      </c>
      <c r="GI22" s="144">
        <v>42036</v>
      </c>
      <c r="GJ22" s="148">
        <v>74.581069999999997</v>
      </c>
      <c r="GL22" s="144">
        <v>42036</v>
      </c>
      <c r="GM22" s="148">
        <v>74.69</v>
      </c>
      <c r="GO22" s="144">
        <v>42036</v>
      </c>
      <c r="GP22" s="148">
        <v>73.724720000000005</v>
      </c>
      <c r="GR22" s="144">
        <v>42036</v>
      </c>
      <c r="GS22" s="148">
        <v>73.179630000000003</v>
      </c>
      <c r="GU22" s="144">
        <v>42064</v>
      </c>
      <c r="GV22" s="148">
        <v>71.174999999999997</v>
      </c>
      <c r="GX22" s="144">
        <v>42064</v>
      </c>
      <c r="GY22" s="148">
        <v>71.13</v>
      </c>
      <c r="HA22" s="144">
        <v>42064</v>
      </c>
      <c r="HB22" s="148">
        <v>71.27</v>
      </c>
      <c r="HD22" s="144">
        <v>42064</v>
      </c>
      <c r="HE22" s="148">
        <v>71.180000000000007</v>
      </c>
      <c r="HG22" s="144">
        <v>42064</v>
      </c>
      <c r="HH22" s="148">
        <v>71.430000000000007</v>
      </c>
      <c r="HJ22" s="144">
        <v>42095</v>
      </c>
      <c r="HK22" s="148">
        <v>64.39</v>
      </c>
      <c r="HM22" s="144">
        <v>42095</v>
      </c>
      <c r="HN22" s="148">
        <v>64.64</v>
      </c>
      <c r="HP22" s="144">
        <v>42095</v>
      </c>
      <c r="HQ22" s="148">
        <v>65.489999999999995</v>
      </c>
      <c r="HS22" s="144">
        <v>42095</v>
      </c>
      <c r="HT22" s="148">
        <v>65.38</v>
      </c>
      <c r="HV22" s="144">
        <v>42095</v>
      </c>
      <c r="HW22" s="148">
        <v>64.95</v>
      </c>
      <c r="HY22" s="144">
        <v>42095</v>
      </c>
      <c r="HZ22" s="148">
        <v>65.23</v>
      </c>
      <c r="IB22" s="144">
        <v>42156</v>
      </c>
      <c r="IC22" s="148">
        <v>63.803252710000002</v>
      </c>
      <c r="IE22" s="144">
        <v>42156</v>
      </c>
      <c r="IF22" s="148">
        <v>63.45</v>
      </c>
      <c r="IH22" s="144">
        <v>42156</v>
      </c>
      <c r="II22" s="148">
        <v>63.28</v>
      </c>
      <c r="IK22" s="144">
        <v>42156</v>
      </c>
      <c r="IL22" s="148">
        <v>62.55</v>
      </c>
      <c r="IN22" s="144">
        <v>42186</v>
      </c>
      <c r="IO22" s="148">
        <v>61.87</v>
      </c>
      <c r="IQ22" s="144">
        <v>42186</v>
      </c>
      <c r="IR22" s="148">
        <v>63.04</v>
      </c>
      <c r="IT22" s="144">
        <v>42186</v>
      </c>
      <c r="IU22" s="148">
        <v>61.370776929999998</v>
      </c>
      <c r="IW22" s="144">
        <v>42186</v>
      </c>
      <c r="IX22" s="148">
        <v>60.76</v>
      </c>
      <c r="IZ22" s="144">
        <v>42217</v>
      </c>
      <c r="JA22" s="148">
        <v>63.19</v>
      </c>
      <c r="JC22" s="144">
        <v>42217</v>
      </c>
      <c r="JD22" s="148">
        <v>60.38</v>
      </c>
      <c r="JF22" s="144">
        <v>42217</v>
      </c>
      <c r="JG22" s="148">
        <v>60.64</v>
      </c>
      <c r="JI22" s="144">
        <v>42217</v>
      </c>
      <c r="JJ22" s="148">
        <v>59.45</v>
      </c>
      <c r="JL22" s="144">
        <v>42248</v>
      </c>
      <c r="JM22" s="148">
        <v>58.72</v>
      </c>
      <c r="JO22" s="144">
        <v>42248</v>
      </c>
      <c r="JP22" s="148">
        <v>59.77</v>
      </c>
      <c r="JR22" s="144">
        <v>42248</v>
      </c>
      <c r="JS22" s="148">
        <v>60.272034349999998</v>
      </c>
      <c r="JU22" s="969">
        <v>42248</v>
      </c>
      <c r="JV22" s="970">
        <v>61.272034349999998</v>
      </c>
      <c r="JX22" s="969">
        <v>42248</v>
      </c>
      <c r="JY22" s="970">
        <v>58.83</v>
      </c>
      <c r="KA22" s="969">
        <v>42278</v>
      </c>
      <c r="KB22" s="970">
        <v>58.997212353345226</v>
      </c>
      <c r="KD22" s="969">
        <v>42278</v>
      </c>
      <c r="KE22" s="970">
        <v>63.04</v>
      </c>
      <c r="KG22" s="969">
        <v>42278</v>
      </c>
      <c r="KH22" s="970">
        <v>59.41</v>
      </c>
      <c r="KJ22" s="969">
        <v>42278</v>
      </c>
      <c r="KK22" s="970">
        <v>58.87</v>
      </c>
      <c r="KM22" s="969">
        <v>42309</v>
      </c>
      <c r="KN22" s="970">
        <v>64.16</v>
      </c>
      <c r="KP22" s="969">
        <v>42309</v>
      </c>
      <c r="KQ22" s="970">
        <v>64.031706079335976</v>
      </c>
      <c r="KS22" s="969">
        <v>42309</v>
      </c>
      <c r="KT22" s="970">
        <v>64.56</v>
      </c>
      <c r="KV22" s="969">
        <v>42309</v>
      </c>
      <c r="KW22" s="970">
        <v>64.010000000000005</v>
      </c>
      <c r="KY22" s="969">
        <v>42339</v>
      </c>
      <c r="KZ22" s="970">
        <v>66.58</v>
      </c>
      <c r="LB22" s="969">
        <v>42339</v>
      </c>
      <c r="LC22" s="970">
        <v>66.31</v>
      </c>
      <c r="LE22" s="969">
        <v>42339</v>
      </c>
      <c r="LF22" s="970">
        <v>66.52</v>
      </c>
      <c r="LH22" s="969">
        <v>42339</v>
      </c>
      <c r="LI22" s="970">
        <v>66.680000000000007</v>
      </c>
      <c r="LK22" s="969">
        <v>42339</v>
      </c>
      <c r="LL22" s="970">
        <v>66.2</v>
      </c>
      <c r="LN22" s="969">
        <v>42370</v>
      </c>
      <c r="LO22" s="970">
        <v>67.78</v>
      </c>
      <c r="LQ22" s="969">
        <v>42401</v>
      </c>
      <c r="LR22" s="970">
        <v>68.09</v>
      </c>
      <c r="LT22" s="969">
        <v>42401</v>
      </c>
      <c r="LU22" s="970">
        <v>68.84</v>
      </c>
      <c r="LW22" s="969">
        <v>42401</v>
      </c>
      <c r="LX22" s="970">
        <v>69.02</v>
      </c>
      <c r="LZ22" s="969">
        <v>42401</v>
      </c>
      <c r="MA22" s="970">
        <v>68.069999999999993</v>
      </c>
      <c r="MC22" s="969">
        <v>42430</v>
      </c>
      <c r="MD22" s="970">
        <v>65.7</v>
      </c>
      <c r="MF22" s="969">
        <v>42430</v>
      </c>
      <c r="MG22" s="970">
        <v>65.12</v>
      </c>
      <c r="MI22" s="969">
        <v>42430</v>
      </c>
      <c r="MJ22" s="970">
        <v>63.72</v>
      </c>
      <c r="ML22" s="969">
        <v>42430</v>
      </c>
      <c r="MM22" s="970">
        <v>62.67</v>
      </c>
      <c r="MO22" s="969">
        <v>42430</v>
      </c>
      <c r="MP22" s="970">
        <v>62.32</v>
      </c>
      <c r="MR22" s="969">
        <v>42461</v>
      </c>
      <c r="MS22" s="970">
        <v>56.59</v>
      </c>
      <c r="MU22" s="969">
        <v>42461</v>
      </c>
      <c r="MV22" s="970">
        <v>57.15</v>
      </c>
      <c r="MX22" s="969">
        <v>42461</v>
      </c>
      <c r="MY22" s="970">
        <v>57.08</v>
      </c>
      <c r="NA22" s="969">
        <v>42461</v>
      </c>
      <c r="NB22" s="970">
        <v>59.197883585959893</v>
      </c>
      <c r="ND22" s="969">
        <v>42491</v>
      </c>
      <c r="NE22" s="970">
        <v>54.392809999999997</v>
      </c>
      <c r="NG22" s="969">
        <v>42491</v>
      </c>
      <c r="NH22" s="970">
        <v>52.74</v>
      </c>
      <c r="NJ22" s="969">
        <v>42491</v>
      </c>
      <c r="NK22" s="970">
        <v>52.29</v>
      </c>
      <c r="NM22" s="969">
        <v>42491</v>
      </c>
      <c r="NN22" s="970">
        <v>50.48</v>
      </c>
      <c r="NP22" s="969">
        <v>42491</v>
      </c>
      <c r="NQ22" s="970">
        <v>48.94</v>
      </c>
      <c r="NS22" s="969">
        <v>42522</v>
      </c>
      <c r="NT22" s="970">
        <v>45.92</v>
      </c>
      <c r="NV22" s="969">
        <v>42522</v>
      </c>
      <c r="NW22" s="970">
        <v>45.58</v>
      </c>
      <c r="NY22" s="969">
        <v>42522</v>
      </c>
      <c r="NZ22" s="970">
        <v>43.23</v>
      </c>
      <c r="OB22" s="969">
        <v>42522</v>
      </c>
      <c r="OC22" s="970">
        <v>43.67</v>
      </c>
      <c r="OE22" s="969">
        <v>42552</v>
      </c>
      <c r="OF22" s="970">
        <v>45.2</v>
      </c>
      <c r="OH22" s="969">
        <v>42552</v>
      </c>
      <c r="OI22" s="970">
        <v>50.36</v>
      </c>
      <c r="OK22" s="969">
        <v>42552</v>
      </c>
      <c r="OL22" s="970">
        <v>50.87</v>
      </c>
      <c r="ON22" s="969">
        <v>42552</v>
      </c>
      <c r="OO22" s="970">
        <v>48.37</v>
      </c>
      <c r="OQ22" s="969">
        <v>42552</v>
      </c>
      <c r="OR22" s="970">
        <v>46.89</v>
      </c>
      <c r="OT22" s="969">
        <v>42583</v>
      </c>
      <c r="OU22" s="970">
        <v>47.06</v>
      </c>
      <c r="OW22" s="969">
        <v>42583</v>
      </c>
      <c r="OX22" s="970">
        <v>45.36</v>
      </c>
      <c r="OZ22" s="969">
        <v>42583</v>
      </c>
      <c r="PA22" s="970">
        <v>44.78</v>
      </c>
      <c r="PC22" s="969">
        <v>42583</v>
      </c>
      <c r="PD22" s="970">
        <v>46.05</v>
      </c>
      <c r="PF22" s="969">
        <v>42583</v>
      </c>
      <c r="PG22" s="970">
        <v>46.11</v>
      </c>
      <c r="PI22" s="969">
        <v>42614</v>
      </c>
      <c r="PJ22" s="970">
        <v>46.65</v>
      </c>
      <c r="PL22" s="969">
        <v>42614</v>
      </c>
      <c r="PM22" s="970">
        <v>47.65</v>
      </c>
      <c r="PO22" s="969">
        <v>42614</v>
      </c>
      <c r="PP22" s="970">
        <v>46.75</v>
      </c>
      <c r="PR22" s="969">
        <v>42614</v>
      </c>
      <c r="PS22" s="970">
        <v>45.76</v>
      </c>
      <c r="PU22" s="969">
        <v>42644</v>
      </c>
      <c r="PV22" s="970">
        <v>49.11</v>
      </c>
      <c r="PX22" s="969">
        <v>42644</v>
      </c>
      <c r="PY22" s="1025">
        <v>49.66</v>
      </c>
      <c r="QA22" s="1026">
        <v>42644</v>
      </c>
      <c r="QB22" s="1025">
        <v>48.39</v>
      </c>
      <c r="QD22" s="1028">
        <v>42644</v>
      </c>
      <c r="QE22" s="1027">
        <v>48.11</v>
      </c>
      <c r="QG22" s="1028">
        <v>42675</v>
      </c>
      <c r="QH22" s="1027">
        <v>50.27</v>
      </c>
      <c r="QJ22" s="1028">
        <v>42675</v>
      </c>
      <c r="QK22" s="1027">
        <v>51.15</v>
      </c>
      <c r="QM22" s="1028">
        <v>42675</v>
      </c>
      <c r="QN22" s="1027">
        <v>50.18</v>
      </c>
      <c r="QP22" s="1028">
        <v>42675</v>
      </c>
      <c r="QQ22" s="1027">
        <v>50.48</v>
      </c>
      <c r="QS22" s="1028">
        <v>42675</v>
      </c>
      <c r="QT22" s="1027">
        <v>49.84</v>
      </c>
      <c r="QV22" s="1028">
        <v>42705</v>
      </c>
      <c r="QW22" s="1027">
        <v>50.9</v>
      </c>
      <c r="QY22" s="1028">
        <v>42705</v>
      </c>
      <c r="QZ22" s="1027">
        <v>50.12</v>
      </c>
      <c r="RB22" s="1028">
        <v>42705</v>
      </c>
      <c r="RC22" s="1027">
        <v>48.84</v>
      </c>
      <c r="RE22" s="1028">
        <v>42705</v>
      </c>
      <c r="RF22" s="1027">
        <v>48.98</v>
      </c>
      <c r="RH22" s="1028">
        <v>42736</v>
      </c>
      <c r="RI22" s="1027">
        <v>48.93</v>
      </c>
      <c r="RK22" s="1028">
        <v>42736</v>
      </c>
      <c r="RL22" s="1027">
        <v>49.62</v>
      </c>
      <c r="RN22" s="1028">
        <v>42736</v>
      </c>
      <c r="RO22" s="1027">
        <v>49.14</v>
      </c>
      <c r="RQ22" s="1028">
        <v>42736</v>
      </c>
      <c r="RR22" s="1027">
        <v>48.51</v>
      </c>
      <c r="RT22" s="1028">
        <v>42767</v>
      </c>
      <c r="RU22" s="1029">
        <v>49.483479359999997</v>
      </c>
      <c r="RW22" s="1028">
        <v>42767</v>
      </c>
      <c r="RX22" s="1029">
        <v>48.571526800000001</v>
      </c>
      <c r="RZ22" s="1028">
        <v>42767</v>
      </c>
      <c r="SA22" s="1029">
        <v>48.385545280000002</v>
      </c>
      <c r="SC22" s="1028">
        <v>42767</v>
      </c>
      <c r="SD22" s="1029">
        <v>47.74</v>
      </c>
      <c r="SF22" s="1028">
        <v>42767</v>
      </c>
      <c r="SG22" s="1029">
        <v>47.38</v>
      </c>
      <c r="SI22" s="1028">
        <v>42795</v>
      </c>
      <c r="SJ22" s="1029">
        <v>46.15</v>
      </c>
      <c r="SL22" s="1028">
        <v>42795</v>
      </c>
      <c r="SM22" s="1029">
        <v>46.641289355471173</v>
      </c>
      <c r="SO22" s="1028">
        <v>42795</v>
      </c>
      <c r="SP22" s="1029">
        <v>45.376640564657102</v>
      </c>
      <c r="SR22" s="1028">
        <v>42795</v>
      </c>
      <c r="SS22" s="1029">
        <v>44.155213215944741</v>
      </c>
      <c r="SU22" s="1028">
        <v>42826</v>
      </c>
      <c r="SV22" s="1029">
        <v>38.736728391783274</v>
      </c>
      <c r="SX22" s="1028">
        <v>42826</v>
      </c>
      <c r="SY22" s="1029">
        <v>37.130582924816771</v>
      </c>
      <c r="TA22" s="1028">
        <v>42826</v>
      </c>
      <c r="TB22" s="1029">
        <v>36.140149781670047</v>
      </c>
      <c r="TD22" s="1028">
        <v>42826</v>
      </c>
      <c r="TE22" s="1029">
        <v>36.6496388254604</v>
      </c>
      <c r="TG22" s="1028">
        <v>42856</v>
      </c>
      <c r="TH22" s="1029">
        <v>36.787076375715934</v>
      </c>
      <c r="TJ22" s="1028">
        <v>42856</v>
      </c>
      <c r="TK22" s="1029">
        <v>35.503737790717928</v>
      </c>
      <c r="TM22" s="1028">
        <v>42856</v>
      </c>
      <c r="TN22" s="1029">
        <v>34.526957359279088</v>
      </c>
      <c r="TP22" s="1028">
        <v>42856</v>
      </c>
      <c r="TQ22" s="1029">
        <v>33.431351257553487</v>
      </c>
      <c r="TS22" s="1028">
        <v>42887</v>
      </c>
      <c r="TT22" s="1029">
        <v>31.796298114047143</v>
      </c>
      <c r="TV22" s="1028">
        <v>42887</v>
      </c>
      <c r="TW22" s="1029">
        <v>30.17354497680682</v>
      </c>
      <c r="TY22" s="1028">
        <v>42887</v>
      </c>
      <c r="TZ22" s="1029">
        <v>29.365685617100343</v>
      </c>
      <c r="UB22" s="1028">
        <v>42887</v>
      </c>
      <c r="UC22" s="1029">
        <v>28.927758302668533</v>
      </c>
      <c r="UE22" s="1028">
        <v>42917</v>
      </c>
      <c r="UF22" s="1029">
        <v>31.696078133807394</v>
      </c>
      <c r="UH22" s="1028">
        <v>42917</v>
      </c>
      <c r="UI22" s="1029">
        <v>30.816905671254595</v>
      </c>
      <c r="UK22" s="1028">
        <v>42917</v>
      </c>
      <c r="UL22" s="1029">
        <v>30.750195203214233</v>
      </c>
      <c r="UN22" s="1028">
        <v>42917</v>
      </c>
      <c r="UO22" s="1029">
        <v>31.406372809207703</v>
      </c>
      <c r="UQ22" s="1028">
        <v>42948</v>
      </c>
      <c r="UR22" s="1029">
        <v>31.043556078030615</v>
      </c>
      <c r="UT22" s="1028">
        <v>42948</v>
      </c>
      <c r="UU22" s="1029">
        <v>30.69644979719919</v>
      </c>
      <c r="UW22" s="1028">
        <v>42948</v>
      </c>
      <c r="UX22" s="1029">
        <v>30.290948799994123</v>
      </c>
      <c r="UZ22" s="1028">
        <v>42948</v>
      </c>
      <c r="VA22" s="1029">
        <v>30.788072677861663</v>
      </c>
      <c r="VC22" s="1028">
        <v>42948</v>
      </c>
      <c r="VD22" s="1029">
        <v>30.782255081187664</v>
      </c>
      <c r="VF22" s="1028">
        <v>42979</v>
      </c>
      <c r="VG22" s="1029">
        <v>30.129831512982154</v>
      </c>
      <c r="VI22" s="1028">
        <v>42979</v>
      </c>
      <c r="VJ22" s="1029">
        <v>31.030498831030233</v>
      </c>
      <c r="VL22" s="1028">
        <v>42979</v>
      </c>
      <c r="VM22" s="1029">
        <v>30.730959353457202</v>
      </c>
      <c r="VO22" s="1028">
        <v>42979</v>
      </c>
      <c r="VP22" s="1029">
        <v>36.543219944228682</v>
      </c>
      <c r="VR22" s="1028">
        <v>43009</v>
      </c>
      <c r="VS22" s="1029">
        <v>34.328394076015499</v>
      </c>
      <c r="VU22" s="1028">
        <v>43009</v>
      </c>
      <c r="VV22" s="1029">
        <v>35.40595135370657</v>
      </c>
      <c r="VX22" s="1028">
        <v>43009</v>
      </c>
      <c r="VY22" s="1029">
        <v>36.214882184085774</v>
      </c>
      <c r="WA22" s="1028">
        <v>43009</v>
      </c>
      <c r="WB22" s="1029">
        <v>34.601538776369495</v>
      </c>
      <c r="WD22" s="1028">
        <v>43009</v>
      </c>
      <c r="WE22" s="1029">
        <v>36.045362952943087</v>
      </c>
      <c r="WG22" s="1028">
        <v>43040</v>
      </c>
      <c r="WH22" s="1029">
        <v>41.79</v>
      </c>
      <c r="WJ22" s="1028">
        <v>43040</v>
      </c>
      <c r="WK22" s="1029">
        <v>41.17</v>
      </c>
      <c r="WM22" s="1028">
        <v>43040</v>
      </c>
      <c r="WN22" s="1029">
        <v>43.903975832310145</v>
      </c>
      <c r="WP22" s="1028">
        <v>43040</v>
      </c>
      <c r="WQ22" s="1029">
        <v>44.85026009460946</v>
      </c>
      <c r="WS22" s="1028">
        <v>43070</v>
      </c>
      <c r="WT22" s="1029">
        <v>47.728170204642865</v>
      </c>
      <c r="WV22" s="1028">
        <v>43070</v>
      </c>
      <c r="WW22" s="1029">
        <v>47.95</v>
      </c>
      <c r="WY22" s="1028">
        <v>43070</v>
      </c>
      <c r="WZ22" s="1029">
        <v>47.461843814871784</v>
      </c>
      <c r="XB22" s="1028">
        <v>43070</v>
      </c>
      <c r="XC22" s="1029">
        <v>47.521891654658596</v>
      </c>
      <c r="XE22" s="1028">
        <v>43101</v>
      </c>
      <c r="XF22" s="1029">
        <v>46.875611200197355</v>
      </c>
      <c r="XH22" s="1028">
        <v>43101</v>
      </c>
      <c r="XI22" s="1029">
        <v>46.313670447745992</v>
      </c>
      <c r="XK22" s="1028">
        <v>43101</v>
      </c>
      <c r="XL22" s="1029">
        <v>47.07</v>
      </c>
      <c r="XN22" s="1028">
        <v>43101</v>
      </c>
      <c r="XO22" s="1029">
        <v>45.926227527777328</v>
      </c>
      <c r="XQ22" s="1028">
        <v>43101</v>
      </c>
      <c r="XR22" s="1029">
        <v>45.536244407907311</v>
      </c>
      <c r="XT22" s="1028">
        <v>43132</v>
      </c>
      <c r="XU22" s="1029">
        <v>44.07</v>
      </c>
      <c r="XW22" s="1028">
        <v>43132</v>
      </c>
      <c r="XX22" s="1029">
        <v>43.89</v>
      </c>
      <c r="XZ22" s="1028">
        <v>43132</v>
      </c>
      <c r="YA22" s="1029">
        <v>45.185478880839334</v>
      </c>
      <c r="YC22" s="1028">
        <v>43132</v>
      </c>
      <c r="YD22" s="1029">
        <v>47.407832081010817</v>
      </c>
      <c r="YF22" s="1028">
        <v>43160</v>
      </c>
      <c r="YG22" s="1029">
        <v>47.201158159566752</v>
      </c>
      <c r="YI22" s="1028">
        <v>43160</v>
      </c>
      <c r="YJ22" s="1029">
        <v>50.02</v>
      </c>
      <c r="YL22" s="1028">
        <v>43160</v>
      </c>
      <c r="YM22" s="1029">
        <v>48.344977529454638</v>
      </c>
      <c r="YO22" s="1028">
        <v>43160</v>
      </c>
      <c r="YP22" s="1029">
        <v>50.522726273360206</v>
      </c>
      <c r="YR22" s="1028">
        <v>43160</v>
      </c>
      <c r="YS22" s="1029">
        <v>48.74</v>
      </c>
      <c r="YU22" s="1028">
        <v>43191</v>
      </c>
      <c r="YV22" s="1029">
        <v>48.736745635932877</v>
      </c>
      <c r="YX22" s="1028">
        <v>43191</v>
      </c>
      <c r="YY22" s="1029">
        <v>45.483784842290277</v>
      </c>
      <c r="ZA22" s="1028">
        <v>43191</v>
      </c>
      <c r="ZB22" s="1029">
        <v>43.895439597719388</v>
      </c>
      <c r="ZD22" s="1028">
        <v>43191</v>
      </c>
      <c r="ZE22" s="1029">
        <v>43.367823395242752</v>
      </c>
      <c r="ZG22" s="1028">
        <v>43191</v>
      </c>
      <c r="ZH22" s="1029">
        <v>43.750334904072702</v>
      </c>
      <c r="ZJ22" s="1028">
        <v>43221</v>
      </c>
      <c r="ZK22" s="1029">
        <v>41.590454059074105</v>
      </c>
      <c r="ZM22" s="1028">
        <v>43221</v>
      </c>
      <c r="ZN22" s="1029">
        <v>42.054873374538452</v>
      </c>
      <c r="ZP22" s="1028">
        <v>43221</v>
      </c>
      <c r="ZQ22" s="1029">
        <v>41.590454059074105</v>
      </c>
      <c r="ZS22" s="1028">
        <v>43252</v>
      </c>
      <c r="ZT22" s="1029">
        <v>44.588522751241008</v>
      </c>
      <c r="ZV22" s="1028">
        <v>43252</v>
      </c>
      <c r="ZW22" s="1029">
        <v>45.089047964057762</v>
      </c>
      <c r="ZY22" s="1028">
        <v>43252</v>
      </c>
      <c r="ZZ22" s="1029">
        <v>44.76461583849882</v>
      </c>
      <c r="AAB22" s="1028">
        <v>43252</v>
      </c>
      <c r="AAC22" s="1029">
        <v>44.841013265389392</v>
      </c>
      <c r="AAE22" s="1028">
        <v>43252</v>
      </c>
      <c r="AAF22" s="1029">
        <v>43.47</v>
      </c>
      <c r="AAH22" s="1028">
        <v>43252</v>
      </c>
      <c r="AAI22" s="1029">
        <v>43.051714643493419</v>
      </c>
      <c r="AAK22" s="1028">
        <v>43282</v>
      </c>
      <c r="AAL22" s="1029">
        <v>43.010429067381025</v>
      </c>
      <c r="AAN22" s="1028">
        <v>43252</v>
      </c>
      <c r="AAO22" s="1029">
        <v>43.281958275234508</v>
      </c>
      <c r="AAQ22" s="1028">
        <v>43282</v>
      </c>
      <c r="AAR22" s="1029">
        <v>42.221234506966795</v>
      </c>
      <c r="AAT22" s="1028">
        <v>43313</v>
      </c>
      <c r="AAU22" s="1029">
        <v>42.64</v>
      </c>
      <c r="AAW22" s="1028">
        <v>43313</v>
      </c>
      <c r="AAX22" s="1029">
        <v>41.049373822003702</v>
      </c>
      <c r="AAZ22" s="1028">
        <v>43313</v>
      </c>
      <c r="ABA22" s="1029">
        <v>40.659999999999997</v>
      </c>
      <c r="ABC22" s="1028">
        <v>43313</v>
      </c>
      <c r="ABD22" s="1029">
        <v>39.568115811326706</v>
      </c>
      <c r="ABF22" s="1028">
        <v>43344</v>
      </c>
      <c r="ABG22" s="1029">
        <v>42.066765304373106</v>
      </c>
      <c r="ABI22" s="1028">
        <v>43344</v>
      </c>
      <c r="ABJ22" s="1029">
        <v>40.743182810368346</v>
      </c>
      <c r="ABL22" s="1028">
        <v>43344</v>
      </c>
      <c r="ABM22" s="1029">
        <v>41.32</v>
      </c>
      <c r="ABO22" s="1028">
        <v>43344</v>
      </c>
      <c r="ABP22" s="1029">
        <v>40.58</v>
      </c>
      <c r="ABR22" s="1066">
        <v>43374</v>
      </c>
      <c r="ABS22" s="1067">
        <v>43.34</v>
      </c>
      <c r="ABU22" s="1066">
        <v>43374</v>
      </c>
      <c r="ABV22" s="1067">
        <v>41.882702108683183</v>
      </c>
      <c r="ABX22" s="1066">
        <v>43374</v>
      </c>
      <c r="ABY22" s="1067">
        <v>42.627068374065146</v>
      </c>
      <c r="ACA22" s="1066">
        <v>43374</v>
      </c>
      <c r="ACB22" s="1067">
        <v>43.492537329999998</v>
      </c>
      <c r="ACD22" s="1066">
        <v>43405</v>
      </c>
      <c r="ACE22" s="1067">
        <v>46.329097976761993</v>
      </c>
      <c r="ACG22" s="1066">
        <v>43405</v>
      </c>
      <c r="ACH22" s="1067">
        <v>46.047316406735142</v>
      </c>
      <c r="ACJ22" s="1066">
        <v>43405</v>
      </c>
      <c r="ACK22" s="1067">
        <v>45.455640174429476</v>
      </c>
      <c r="ACM22" s="1066">
        <v>43405</v>
      </c>
      <c r="ACN22" s="1067">
        <v>45.715930010000001</v>
      </c>
      <c r="ACP22" s="1066">
        <v>43435</v>
      </c>
      <c r="ACQ22" s="1067">
        <v>47.632867310520297</v>
      </c>
      <c r="ACS22" s="1066">
        <v>43435</v>
      </c>
      <c r="ACT22" s="1067">
        <v>47.672256238974896</v>
      </c>
      <c r="ACV22" s="1096">
        <v>43435</v>
      </c>
      <c r="ACW22" s="1097">
        <v>47.875861020000002</v>
      </c>
      <c r="ACY22" s="1096">
        <v>43435</v>
      </c>
      <c r="ACZ22" s="1097">
        <v>47.296259329330965</v>
      </c>
      <c r="ADB22" s="1098">
        <v>43466</v>
      </c>
      <c r="ADC22" s="1099">
        <v>49.938539800000001</v>
      </c>
      <c r="ADE22" s="1098">
        <v>43466</v>
      </c>
      <c r="ADF22" s="1099">
        <v>51.418936634609942</v>
      </c>
      <c r="ADH22" s="1098">
        <v>43466</v>
      </c>
      <c r="ADI22" s="1099">
        <v>51.016214819069489</v>
      </c>
      <c r="ADK22" s="1098">
        <v>43466</v>
      </c>
      <c r="ADL22" s="1099">
        <v>51.250046599921092</v>
      </c>
      <c r="ADN22" s="1098">
        <v>43466</v>
      </c>
      <c r="ADO22" s="1099">
        <v>51.803969920198178</v>
      </c>
      <c r="ADQ22" s="1098">
        <v>43497</v>
      </c>
      <c r="ADR22" s="1099">
        <v>52.463965224371208</v>
      </c>
      <c r="ADT22" s="1098">
        <v>43497</v>
      </c>
      <c r="ADU22" s="1099">
        <v>54.311900717604566</v>
      </c>
      <c r="ADW22" s="1098">
        <v>43497</v>
      </c>
      <c r="ADX22" s="1099">
        <v>52.068143375428711</v>
      </c>
      <c r="ADZ22" s="1098">
        <v>43497</v>
      </c>
      <c r="AEA22" s="1099">
        <v>52.613034820727236</v>
      </c>
      <c r="AEC22" s="1098">
        <v>43525</v>
      </c>
      <c r="AED22" s="1099">
        <v>50.001612536648551</v>
      </c>
      <c r="AEF22" s="1098">
        <v>43525</v>
      </c>
      <c r="AEG22" s="1099">
        <v>50.65</v>
      </c>
      <c r="AEI22" s="1098">
        <v>43525</v>
      </c>
      <c r="AEJ22" s="1099">
        <v>51.703647915083842</v>
      </c>
      <c r="AEL22" s="1098">
        <v>43525</v>
      </c>
      <c r="AEM22" s="1099">
        <v>51.050149293492112</v>
      </c>
      <c r="AEO22" s="1098">
        <v>43525</v>
      </c>
      <c r="AEP22" s="1099">
        <v>51.802235065746892</v>
      </c>
      <c r="AER22" s="1098">
        <v>43556</v>
      </c>
      <c r="AES22" s="1099">
        <v>46.3</v>
      </c>
      <c r="AEU22" s="1098">
        <v>43556</v>
      </c>
      <c r="AEV22" s="1099">
        <v>47.826069064086859</v>
      </c>
      <c r="AEX22" s="1098">
        <v>43556</v>
      </c>
      <c r="AEY22" s="1099">
        <v>47.706598095451582</v>
      </c>
      <c r="AFA22" s="1098">
        <v>43556</v>
      </c>
      <c r="AFB22" s="1099">
        <v>47.367643621376658</v>
      </c>
      <c r="AFD22" s="1098">
        <v>43586</v>
      </c>
      <c r="AFE22" s="1099">
        <v>43.190734432253493</v>
      </c>
      <c r="AFG22" s="1098">
        <v>43586</v>
      </c>
      <c r="AFH22" s="1099">
        <v>45.371186289999997</v>
      </c>
      <c r="AFJ22" s="1098">
        <v>43617</v>
      </c>
      <c r="AFK22" s="1099">
        <v>42.089157455517288</v>
      </c>
      <c r="AFM22" s="1098">
        <v>43617</v>
      </c>
      <c r="AFN22" s="1099">
        <v>42.729765035917978</v>
      </c>
      <c r="AFP22" s="1098">
        <v>43617</v>
      </c>
      <c r="AFQ22" s="1099">
        <v>42.711225850494365</v>
      </c>
      <c r="AFS22" s="1098">
        <v>43617</v>
      </c>
      <c r="AFT22" s="1099">
        <v>41.849358702304848</v>
      </c>
      <c r="AFV22" s="1098">
        <v>43617</v>
      </c>
      <c r="AFW22" s="1099">
        <v>39.477474044727586</v>
      </c>
      <c r="AFY22" s="1098">
        <v>43647</v>
      </c>
      <c r="AFZ22" s="1099">
        <v>38.60491850863918</v>
      </c>
      <c r="AGB22" s="1098">
        <v>43647</v>
      </c>
      <c r="AGC22" s="1099">
        <v>38.575123650685939</v>
      </c>
      <c r="AGE22" s="1098">
        <v>43647</v>
      </c>
      <c r="AGF22" s="1099">
        <v>39.632848391148642</v>
      </c>
      <c r="AGH22" s="1098">
        <v>43647</v>
      </c>
      <c r="AGI22" s="1099">
        <v>39.213702280461213</v>
      </c>
      <c r="AGK22" s="1108">
        <v>43678</v>
      </c>
      <c r="AGL22" s="1109">
        <v>39.642408416921064</v>
      </c>
      <c r="AGN22" s="1108">
        <v>43678</v>
      </c>
      <c r="AGO22" s="1109">
        <v>39.438513588479047</v>
      </c>
      <c r="AGQ22" s="1108">
        <v>43678</v>
      </c>
      <c r="AGR22" s="1109">
        <v>40.077543938747532</v>
      </c>
      <c r="AGT22" s="1108">
        <v>43709</v>
      </c>
      <c r="AGU22" s="1109">
        <v>40.82281414015111</v>
      </c>
      <c r="AGW22" s="1108">
        <v>43709</v>
      </c>
      <c r="AGX22" s="1109">
        <v>41.425775775752292</v>
      </c>
      <c r="AGZ22" s="1108">
        <v>43709</v>
      </c>
      <c r="AHA22" s="1109">
        <v>42.51308368651349</v>
      </c>
      <c r="AHC22" s="1108">
        <v>43709</v>
      </c>
      <c r="AHD22" s="1109">
        <v>44.144045608286838</v>
      </c>
      <c r="AHF22" s="1108">
        <v>43739</v>
      </c>
      <c r="AHG22" s="1109">
        <v>47.706708547339218</v>
      </c>
      <c r="AHI22" s="1108">
        <v>43739</v>
      </c>
      <c r="AHJ22" s="1109">
        <v>48.215991205404713</v>
      </c>
      <c r="AHL22" s="1108">
        <v>43739</v>
      </c>
      <c r="AHM22" s="1109">
        <v>51.261250168202693</v>
      </c>
      <c r="AHO22" s="1108">
        <v>43739</v>
      </c>
      <c r="AHP22" s="1109">
        <v>53.996719147934733</v>
      </c>
      <c r="AHR22" s="1108">
        <v>43739</v>
      </c>
      <c r="AHS22" s="1109">
        <v>51.093605369320102</v>
      </c>
      <c r="AHU22" s="1114">
        <v>43770</v>
      </c>
      <c r="AHV22" s="1099">
        <v>54.670656461571845</v>
      </c>
      <c r="AHX22" s="1108">
        <v>43770</v>
      </c>
      <c r="AHY22" s="1109">
        <v>55.15164439096722</v>
      </c>
      <c r="AIA22" s="1108">
        <v>43770</v>
      </c>
      <c r="AIB22" s="1109">
        <v>54.68795244153911</v>
      </c>
      <c r="AID22" s="1108">
        <v>43770</v>
      </c>
      <c r="AIE22" s="1099">
        <v>54.92969929741384</v>
      </c>
      <c r="AIG22" s="1108">
        <v>43800</v>
      </c>
      <c r="AIH22" s="1099">
        <v>61.500780554326745</v>
      </c>
      <c r="AIJ22" s="1108">
        <v>43800</v>
      </c>
      <c r="AIK22" s="1099">
        <v>62.292026456394638</v>
      </c>
      <c r="AIM22" s="1108">
        <v>43800</v>
      </c>
      <c r="AIN22" s="1099">
        <v>60.189407821993377</v>
      </c>
      <c r="AIP22" s="1108">
        <v>43800</v>
      </c>
      <c r="AIQ22" s="1099">
        <v>60.748247665158544</v>
      </c>
      <c r="AIS22" s="1108">
        <v>43800</v>
      </c>
      <c r="AIT22" s="1109">
        <v>61.510301475554016</v>
      </c>
      <c r="AIV22" s="1108">
        <v>43831</v>
      </c>
      <c r="AIW22" s="1117">
        <v>65.044919576317483</v>
      </c>
      <c r="AIY22" s="1108">
        <v>43831</v>
      </c>
      <c r="AIZ22" s="1117">
        <v>67.363228247850486</v>
      </c>
      <c r="AJB22" s="1108">
        <v>43831</v>
      </c>
      <c r="AJC22" s="1117">
        <v>67.089489035932274</v>
      </c>
      <c r="AJE22" s="1108">
        <v>43831</v>
      </c>
      <c r="AJF22" s="1117">
        <v>69.30195270918648</v>
      </c>
      <c r="AJH22" s="1108">
        <v>43862</v>
      </c>
      <c r="AJI22" s="1117">
        <v>72.034317347641633</v>
      </c>
      <c r="AJK22" s="1108">
        <v>43862</v>
      </c>
      <c r="AJL22" s="1117">
        <v>76.202257679830041</v>
      </c>
      <c r="AJN22" s="1108">
        <v>43862</v>
      </c>
      <c r="AJO22" s="1117">
        <v>72.034317347641633</v>
      </c>
      <c r="AJQ22" s="1108">
        <v>43862</v>
      </c>
      <c r="AJR22" s="1117">
        <v>78.580778631987386</v>
      </c>
      <c r="AJT22" s="1108">
        <v>43891</v>
      </c>
      <c r="AJU22" s="1117">
        <v>74.89160874571607</v>
      </c>
    </row>
    <row r="23" spans="1:957" customFormat="1" x14ac:dyDescent="0.25">
      <c r="A23" s="26"/>
      <c r="B23" s="969">
        <f t="shared" ca="1" si="0"/>
        <v>43922</v>
      </c>
      <c r="C23" s="152">
        <f t="shared" ca="1" si="1"/>
        <v>65.011884588877777</v>
      </c>
      <c r="D23" s="26"/>
      <c r="E23" s="144">
        <v>41579</v>
      </c>
      <c r="F23" s="150">
        <v>73.209999999999994</v>
      </c>
      <c r="G23" s="88"/>
      <c r="H23" s="144">
        <v>41548</v>
      </c>
      <c r="I23" s="148">
        <v>65.009879602947265</v>
      </c>
      <c r="J23" s="26"/>
      <c r="K23" s="144">
        <v>41579</v>
      </c>
      <c r="L23" s="148">
        <v>70.46654343968747</v>
      </c>
      <c r="M23" s="26"/>
      <c r="N23" s="144">
        <v>41579</v>
      </c>
      <c r="O23" s="150">
        <v>69.793821348711333</v>
      </c>
      <c r="P23" s="88"/>
      <c r="Q23" s="144">
        <v>41609</v>
      </c>
      <c r="R23" s="145">
        <v>72.168063704945524</v>
      </c>
      <c r="S23" s="26"/>
      <c r="T23" s="144">
        <v>41609</v>
      </c>
      <c r="U23" s="148">
        <v>69.759127539723877</v>
      </c>
      <c r="V23" s="26"/>
      <c r="W23" s="144">
        <v>41609</v>
      </c>
      <c r="X23" s="150">
        <v>69.648715000997001</v>
      </c>
      <c r="Y23" s="88"/>
      <c r="Z23" s="144">
        <v>41640</v>
      </c>
      <c r="AA23" s="145">
        <v>71.003287487041163</v>
      </c>
      <c r="AB23" s="26"/>
      <c r="AC23" s="144">
        <v>41640</v>
      </c>
      <c r="AD23" s="148">
        <v>69.449999999999989</v>
      </c>
      <c r="AE23" s="26"/>
      <c r="AF23" s="144">
        <v>41640</v>
      </c>
      <c r="AG23" s="150">
        <v>69.38163362838749</v>
      </c>
      <c r="AH23" s="88"/>
      <c r="AI23" s="144">
        <v>41671</v>
      </c>
      <c r="AJ23" s="145">
        <v>70.807926747661</v>
      </c>
      <c r="AK23" s="26"/>
      <c r="AL23" s="144">
        <v>41671</v>
      </c>
      <c r="AM23" s="148">
        <v>71.349999999999994</v>
      </c>
      <c r="AN23" s="26"/>
      <c r="AO23" s="144">
        <v>41671</v>
      </c>
      <c r="AP23" s="150">
        <v>70.099684316914207</v>
      </c>
      <c r="AQ23" s="88"/>
      <c r="AR23" s="144">
        <v>41671</v>
      </c>
      <c r="AS23" s="145">
        <v>70.099684316914207</v>
      </c>
      <c r="AT23" s="26"/>
      <c r="AU23" s="144">
        <v>41699</v>
      </c>
      <c r="AV23" s="148">
        <v>73.375263393983516</v>
      </c>
      <c r="AW23" s="26"/>
      <c r="AX23" s="144">
        <v>41730</v>
      </c>
      <c r="AY23" s="150">
        <v>65.353537869969117</v>
      </c>
      <c r="AZ23" s="88"/>
      <c r="BA23" s="144">
        <v>41730</v>
      </c>
      <c r="BB23" s="145">
        <v>65.649566120218594</v>
      </c>
      <c r="BC23" s="26"/>
      <c r="BD23" s="144">
        <v>41730</v>
      </c>
      <c r="BE23" s="148">
        <v>65.999566120218589</v>
      </c>
      <c r="BF23" s="26"/>
      <c r="BG23" s="144">
        <v>41760</v>
      </c>
      <c r="BH23" s="150">
        <v>65.024333333333331</v>
      </c>
      <c r="BI23" s="88"/>
      <c r="BJ23" s="144">
        <v>41730</v>
      </c>
      <c r="BK23" s="145">
        <v>66.752716939890718</v>
      </c>
      <c r="BL23" s="26"/>
      <c r="BM23" s="144">
        <v>41730</v>
      </c>
      <c r="BN23" s="148">
        <v>66.599999999999994</v>
      </c>
      <c r="BO23" s="26"/>
      <c r="BP23" s="144">
        <v>41760</v>
      </c>
      <c r="BQ23" s="150">
        <v>64.415620770000004</v>
      </c>
      <c r="BR23" s="88"/>
      <c r="BS23" s="144">
        <v>41760</v>
      </c>
      <c r="BT23" s="145">
        <v>65.066203825136625</v>
      </c>
      <c r="BU23" s="26"/>
      <c r="BV23" s="144">
        <v>41791</v>
      </c>
      <c r="BW23" s="148">
        <v>64.290158070000004</v>
      </c>
      <c r="BX23" s="26"/>
      <c r="BY23" s="144">
        <v>41791</v>
      </c>
      <c r="BZ23" s="150">
        <v>64.900000000000006</v>
      </c>
      <c r="CA23" s="88"/>
      <c r="CB23" s="144">
        <v>41791</v>
      </c>
      <c r="CC23" s="145">
        <v>63.595901639344255</v>
      </c>
      <c r="CD23" s="26"/>
      <c r="CE23" s="144">
        <v>41791</v>
      </c>
      <c r="CF23" s="148">
        <v>64.202920218579237</v>
      </c>
      <c r="CG23" s="26"/>
      <c r="CH23" s="144">
        <v>41821</v>
      </c>
      <c r="CI23" s="150">
        <v>63.814192400000003</v>
      </c>
      <c r="CJ23" s="88"/>
      <c r="CK23" s="144">
        <v>41821</v>
      </c>
      <c r="CL23" s="145">
        <v>64.713307260791055</v>
      </c>
      <c r="CM23" s="26"/>
      <c r="CN23" s="144">
        <v>41821</v>
      </c>
      <c r="CO23" s="148">
        <v>64.445901639344271</v>
      </c>
      <c r="CP23" s="26"/>
      <c r="CQ23" s="144">
        <v>41821</v>
      </c>
      <c r="CR23" s="150">
        <v>64.645628419999994</v>
      </c>
      <c r="CS23" s="88"/>
      <c r="CT23" s="144">
        <v>41821</v>
      </c>
      <c r="CU23" s="145">
        <v>65.545901639344265</v>
      </c>
      <c r="CV23" s="26"/>
      <c r="CW23" s="144">
        <v>41852</v>
      </c>
      <c r="CX23" s="148">
        <v>66.918852459999997</v>
      </c>
      <c r="CY23" s="292"/>
      <c r="CZ23" s="144">
        <v>41852</v>
      </c>
      <c r="DA23" s="148">
        <v>66.583551912568311</v>
      </c>
      <c r="DB23" s="295"/>
      <c r="DC23" s="144">
        <v>41852</v>
      </c>
      <c r="DD23" s="148">
        <v>66.365901639344273</v>
      </c>
      <c r="DE23" s="303"/>
      <c r="DF23" s="144">
        <v>41852</v>
      </c>
      <c r="DG23" s="148">
        <v>67.154371580000003</v>
      </c>
      <c r="DH23" s="303"/>
      <c r="DI23" s="144">
        <v>41913</v>
      </c>
      <c r="DJ23" s="148">
        <v>70.710714289999999</v>
      </c>
      <c r="DK23" s="295"/>
      <c r="DL23" s="144">
        <v>41883</v>
      </c>
      <c r="DM23" s="148">
        <v>67.67</v>
      </c>
      <c r="DN23" s="303"/>
      <c r="DO23" s="144">
        <v>41883</v>
      </c>
      <c r="DP23" s="148">
        <v>66.61</v>
      </c>
      <c r="DQ23" s="303"/>
      <c r="DR23" s="144">
        <v>41913</v>
      </c>
      <c r="DS23" s="148">
        <v>71.346703296703296</v>
      </c>
      <c r="DT23" s="295"/>
      <c r="DU23" s="144">
        <v>41913</v>
      </c>
      <c r="DV23" s="148">
        <v>70.471978019999995</v>
      </c>
      <c r="DW23" s="303"/>
      <c r="DX23" s="144">
        <v>41913</v>
      </c>
      <c r="DY23" s="148">
        <v>69.75</v>
      </c>
      <c r="DZ23" s="303"/>
      <c r="EA23" s="144">
        <v>41944</v>
      </c>
      <c r="EB23" s="148">
        <v>71.675054945054953</v>
      </c>
      <c r="EC23" s="295"/>
      <c r="ED23" s="144">
        <v>41944</v>
      </c>
      <c r="EE23" s="148">
        <v>71.55</v>
      </c>
      <c r="EF23" s="303"/>
      <c r="EG23" s="144">
        <v>41944</v>
      </c>
      <c r="EH23" s="148">
        <v>71.62766483516485</v>
      </c>
      <c r="EI23" s="303"/>
      <c r="EJ23" s="144">
        <v>41974</v>
      </c>
      <c r="EK23" s="148">
        <v>72.547939560000003</v>
      </c>
      <c r="EL23" s="295"/>
      <c r="EM23" s="144">
        <v>41944</v>
      </c>
      <c r="EN23" s="148">
        <v>71.377939560439557</v>
      </c>
      <c r="EO23" s="303"/>
      <c r="EP23" s="144">
        <v>41974</v>
      </c>
      <c r="EQ23" s="148">
        <v>72.948763736263729</v>
      </c>
      <c r="ER23" s="303"/>
      <c r="ES23" s="144">
        <v>41974</v>
      </c>
      <c r="ET23" s="148">
        <v>72.722252747252753</v>
      </c>
      <c r="EV23" s="144">
        <v>42005</v>
      </c>
      <c r="EW23" s="148">
        <v>74.451373626373623</v>
      </c>
      <c r="EY23" s="144">
        <v>42005</v>
      </c>
      <c r="EZ23" s="148">
        <v>74.224999999999994</v>
      </c>
      <c r="FB23" s="144">
        <v>42005</v>
      </c>
      <c r="FC23" s="148">
        <v>75.464175824175825</v>
      </c>
      <c r="FE23" s="144">
        <v>42005</v>
      </c>
      <c r="FF23" s="148">
        <v>74.213076923076898</v>
      </c>
      <c r="FH23" s="144">
        <v>42036</v>
      </c>
      <c r="FI23" s="148">
        <v>74.667225274725268</v>
      </c>
      <c r="FK23" s="144">
        <v>42036</v>
      </c>
      <c r="FL23" s="148">
        <v>75.203708791208797</v>
      </c>
      <c r="FN23" s="144">
        <v>42036</v>
      </c>
      <c r="FO23" s="148">
        <v>75.099999999999994</v>
      </c>
      <c r="FQ23" s="144">
        <v>42036</v>
      </c>
      <c r="FR23" s="148">
        <v>74.937692310000003</v>
      </c>
      <c r="FT23" s="144">
        <v>42005</v>
      </c>
      <c r="FU23" s="148">
        <v>75.00179</v>
      </c>
      <c r="FW23" s="144">
        <v>42036</v>
      </c>
      <c r="FX23" s="148">
        <v>74.92747</v>
      </c>
      <c r="FZ23" s="144">
        <v>42036</v>
      </c>
      <c r="GA23" s="148">
        <v>74.152879999999996</v>
      </c>
      <c r="GC23" s="144">
        <v>42064</v>
      </c>
      <c r="GD23" s="148">
        <v>71.998379120879108</v>
      </c>
      <c r="GF23" s="144">
        <v>42036</v>
      </c>
      <c r="GG23" s="148">
        <v>74.400000000000006</v>
      </c>
      <c r="GI23" s="144">
        <v>42064</v>
      </c>
      <c r="GJ23" s="148">
        <v>72.655249999999995</v>
      </c>
      <c r="GL23" s="144">
        <v>42064</v>
      </c>
      <c r="GM23" s="148">
        <v>72.67</v>
      </c>
      <c r="GO23" s="144">
        <v>42064</v>
      </c>
      <c r="GP23" s="148">
        <v>71.749719999999996</v>
      </c>
      <c r="GR23" s="144">
        <v>42064</v>
      </c>
      <c r="GS23" s="148">
        <v>71.226780000000005</v>
      </c>
      <c r="GU23" s="144">
        <v>42095</v>
      </c>
      <c r="GV23" s="148">
        <v>64.33</v>
      </c>
      <c r="GX23" s="144">
        <v>42095</v>
      </c>
      <c r="GY23" s="148">
        <v>64.569999999999993</v>
      </c>
      <c r="HA23" s="144">
        <v>42095</v>
      </c>
      <c r="HB23" s="148">
        <v>64.56</v>
      </c>
      <c r="HD23" s="144">
        <v>42095</v>
      </c>
      <c r="HE23" s="148">
        <v>64.56</v>
      </c>
      <c r="HG23" s="144">
        <v>42095</v>
      </c>
      <c r="HH23" s="148">
        <v>64.510000000000005</v>
      </c>
      <c r="HJ23" s="144">
        <v>42125</v>
      </c>
      <c r="HK23" s="148">
        <v>63.15</v>
      </c>
      <c r="HM23" s="144">
        <v>42125</v>
      </c>
      <c r="HN23" s="148">
        <v>63.63</v>
      </c>
      <c r="HP23" s="144">
        <v>42125</v>
      </c>
      <c r="HQ23" s="148">
        <v>64.150000000000006</v>
      </c>
      <c r="HS23" s="144">
        <v>42125</v>
      </c>
      <c r="HT23" s="148">
        <v>64.599999999999994</v>
      </c>
      <c r="HV23" s="144">
        <v>42125</v>
      </c>
      <c r="HW23" s="148">
        <v>64.599999999999994</v>
      </c>
      <c r="HY23" s="144">
        <v>42125</v>
      </c>
      <c r="HZ23" s="148">
        <v>64.75</v>
      </c>
      <c r="IB23" s="144">
        <v>42186</v>
      </c>
      <c r="IC23" s="148">
        <v>63.753250100000002</v>
      </c>
      <c r="IE23" s="144">
        <v>42186</v>
      </c>
      <c r="IF23" s="148">
        <v>63.5</v>
      </c>
      <c r="IH23" s="144">
        <v>42186</v>
      </c>
      <c r="II23" s="148">
        <v>63.3</v>
      </c>
      <c r="IK23" s="144">
        <v>42186</v>
      </c>
      <c r="IL23" s="148">
        <v>62.6</v>
      </c>
      <c r="IN23" s="144">
        <v>42217</v>
      </c>
      <c r="IO23" s="148">
        <v>61.89</v>
      </c>
      <c r="IQ23" s="144">
        <v>42217</v>
      </c>
      <c r="IR23" s="148">
        <v>63.32</v>
      </c>
      <c r="IT23" s="144">
        <v>42217</v>
      </c>
      <c r="IU23" s="148">
        <v>61.520904469999998</v>
      </c>
      <c r="IW23" s="144">
        <v>42217</v>
      </c>
      <c r="IX23" s="148">
        <v>60.81</v>
      </c>
      <c r="IZ23" s="144">
        <v>42248</v>
      </c>
      <c r="JA23" s="148">
        <v>63.71</v>
      </c>
      <c r="JC23" s="144">
        <v>42248</v>
      </c>
      <c r="JD23" s="148">
        <v>60.78</v>
      </c>
      <c r="JF23" s="144">
        <v>42248</v>
      </c>
      <c r="JG23" s="148">
        <v>60.89</v>
      </c>
      <c r="JI23" s="144">
        <v>42248</v>
      </c>
      <c r="JJ23" s="148">
        <v>59.8</v>
      </c>
      <c r="JL23" s="144">
        <v>42278</v>
      </c>
      <c r="JM23" s="148">
        <v>60.09</v>
      </c>
      <c r="JO23" s="144">
        <v>42278</v>
      </c>
      <c r="JP23" s="148">
        <v>60.84</v>
      </c>
      <c r="JR23" s="144">
        <v>42278</v>
      </c>
      <c r="JS23" s="148">
        <v>61.242433939999998</v>
      </c>
      <c r="JU23" s="969">
        <v>42278</v>
      </c>
      <c r="JV23" s="970">
        <v>62.242433939999998</v>
      </c>
      <c r="JX23" s="969">
        <v>42278</v>
      </c>
      <c r="JY23" s="970">
        <v>59.47</v>
      </c>
      <c r="KA23" s="969">
        <v>42309</v>
      </c>
      <c r="KB23" s="970">
        <v>66.527964427327504</v>
      </c>
      <c r="KD23" s="969">
        <v>42309</v>
      </c>
      <c r="KE23" s="970">
        <v>63.32</v>
      </c>
      <c r="KG23" s="969">
        <v>42309</v>
      </c>
      <c r="KH23" s="970">
        <v>65.959999999999994</v>
      </c>
      <c r="KJ23" s="969">
        <v>42309</v>
      </c>
      <c r="KK23" s="970">
        <v>65.23</v>
      </c>
      <c r="KM23" s="969">
        <v>42339</v>
      </c>
      <c r="KN23" s="970">
        <v>67.88</v>
      </c>
      <c r="KP23" s="969">
        <v>42339</v>
      </c>
      <c r="KQ23" s="970">
        <v>67.572968673746786</v>
      </c>
      <c r="KS23" s="969">
        <v>42339</v>
      </c>
      <c r="KT23" s="970">
        <v>68.11</v>
      </c>
      <c r="KV23" s="969">
        <v>42339</v>
      </c>
      <c r="KW23" s="970">
        <v>67.599999999999994</v>
      </c>
      <c r="KY23" s="969">
        <v>42370</v>
      </c>
      <c r="KZ23" s="970">
        <v>66.650000000000006</v>
      </c>
      <c r="LB23" s="969">
        <v>42370</v>
      </c>
      <c r="LC23" s="970">
        <v>66.400000000000006</v>
      </c>
      <c r="LE23" s="969">
        <v>42370</v>
      </c>
      <c r="LF23" s="970">
        <v>66.55</v>
      </c>
      <c r="LH23" s="969">
        <v>42370</v>
      </c>
      <c r="LI23" s="970">
        <v>66.900000000000006</v>
      </c>
      <c r="LK23" s="969">
        <v>42370</v>
      </c>
      <c r="LL23" s="970">
        <v>66.8</v>
      </c>
      <c r="LN23" s="969">
        <v>42401</v>
      </c>
      <c r="LO23" s="970">
        <v>67.98</v>
      </c>
      <c r="LQ23" s="969">
        <v>42430</v>
      </c>
      <c r="LR23" s="970">
        <v>66.069999999999993</v>
      </c>
      <c r="LT23" s="969">
        <v>42430</v>
      </c>
      <c r="LU23" s="970">
        <v>66.88</v>
      </c>
      <c r="LW23" s="969">
        <v>42430</v>
      </c>
      <c r="LX23" s="970">
        <v>67.09</v>
      </c>
      <c r="LZ23" s="969">
        <v>42430</v>
      </c>
      <c r="MA23" s="970">
        <v>66.17</v>
      </c>
      <c r="MC23" s="969">
        <v>42461</v>
      </c>
      <c r="MD23" s="970">
        <v>60.4</v>
      </c>
      <c r="MF23" s="969">
        <v>42461</v>
      </c>
      <c r="MG23" s="970">
        <v>59.9</v>
      </c>
      <c r="MI23" s="969">
        <v>42461</v>
      </c>
      <c r="MJ23" s="970">
        <v>58.34</v>
      </c>
      <c r="ML23" s="969">
        <v>42461</v>
      </c>
      <c r="MM23" s="970">
        <v>57.53</v>
      </c>
      <c r="MO23" s="969">
        <v>42461</v>
      </c>
      <c r="MP23" s="970">
        <v>57.43</v>
      </c>
      <c r="MR23" s="969">
        <v>42491</v>
      </c>
      <c r="MS23" s="970">
        <v>54</v>
      </c>
      <c r="MU23" s="969">
        <v>42491</v>
      </c>
      <c r="MV23" s="970">
        <v>54.87</v>
      </c>
      <c r="MX23" s="969">
        <v>42491</v>
      </c>
      <c r="MY23" s="970">
        <v>54.83</v>
      </c>
      <c r="NA23" s="969">
        <v>42491</v>
      </c>
      <c r="NB23" s="970">
        <v>56.471296575907424</v>
      </c>
      <c r="ND23" s="969">
        <v>42522</v>
      </c>
      <c r="NE23" s="970">
        <v>53.546689999999998</v>
      </c>
      <c r="NG23" s="969">
        <v>42522</v>
      </c>
      <c r="NH23" s="970">
        <v>51.55</v>
      </c>
      <c r="NJ23" s="969">
        <v>42522</v>
      </c>
      <c r="NK23" s="970">
        <v>51.19</v>
      </c>
      <c r="NM23" s="969">
        <v>42522</v>
      </c>
      <c r="NN23" s="970">
        <v>49.43</v>
      </c>
      <c r="NP23" s="969">
        <v>42522</v>
      </c>
      <c r="NQ23" s="970">
        <v>48.24</v>
      </c>
      <c r="NS23" s="969">
        <v>42552</v>
      </c>
      <c r="NT23" s="970">
        <v>46.37</v>
      </c>
      <c r="NV23" s="969">
        <v>42552</v>
      </c>
      <c r="NW23" s="970">
        <v>45.89</v>
      </c>
      <c r="NY23" s="969">
        <v>42552</v>
      </c>
      <c r="NZ23" s="970">
        <v>43.43</v>
      </c>
      <c r="OB23" s="969">
        <v>42552</v>
      </c>
      <c r="OC23" s="970">
        <v>43.79</v>
      </c>
      <c r="OE23" s="969">
        <v>42583</v>
      </c>
      <c r="OF23" s="970">
        <v>45.75</v>
      </c>
      <c r="OH23" s="969">
        <v>42583</v>
      </c>
      <c r="OI23" s="970">
        <v>50.82</v>
      </c>
      <c r="OK23" s="969">
        <v>42583</v>
      </c>
      <c r="OL23" s="970">
        <v>51.32</v>
      </c>
      <c r="ON23" s="969">
        <v>42583</v>
      </c>
      <c r="OO23" s="970">
        <v>48.82</v>
      </c>
      <c r="OQ23" s="969">
        <v>42583</v>
      </c>
      <c r="OR23" s="970">
        <v>47.35</v>
      </c>
      <c r="OT23" s="969">
        <v>42614</v>
      </c>
      <c r="OU23" s="970">
        <v>47.65</v>
      </c>
      <c r="OW23" s="969">
        <v>42614</v>
      </c>
      <c r="OX23" s="970">
        <v>45.95</v>
      </c>
      <c r="OZ23" s="969">
        <v>42614</v>
      </c>
      <c r="PA23" s="970">
        <v>45.37</v>
      </c>
      <c r="PC23" s="969">
        <v>42614</v>
      </c>
      <c r="PD23" s="970">
        <v>46.65</v>
      </c>
      <c r="PF23" s="969">
        <v>42614</v>
      </c>
      <c r="PG23" s="970">
        <v>46.71</v>
      </c>
      <c r="PI23" s="969">
        <v>42644</v>
      </c>
      <c r="PJ23" s="970">
        <v>49.53</v>
      </c>
      <c r="PL23" s="969">
        <v>42644</v>
      </c>
      <c r="PM23" s="970">
        <v>50.36</v>
      </c>
      <c r="PO23" s="969">
        <v>42644</v>
      </c>
      <c r="PP23" s="970">
        <v>49.32</v>
      </c>
      <c r="PR23" s="969">
        <v>42644</v>
      </c>
      <c r="PS23" s="970">
        <v>48.7</v>
      </c>
      <c r="PU23" s="969">
        <v>42675</v>
      </c>
      <c r="PV23" s="970">
        <v>51.1</v>
      </c>
      <c r="PX23" s="969">
        <v>42675</v>
      </c>
      <c r="PY23" s="1025">
        <v>51.64</v>
      </c>
      <c r="QA23" s="1026">
        <v>42675</v>
      </c>
      <c r="QB23" s="1025">
        <v>50.46</v>
      </c>
      <c r="QD23" s="1028">
        <v>42675</v>
      </c>
      <c r="QE23" s="1027">
        <v>50.03</v>
      </c>
      <c r="QG23" s="1028">
        <v>42705</v>
      </c>
      <c r="QH23" s="1027">
        <v>52.06</v>
      </c>
      <c r="QJ23" s="1028">
        <v>42705</v>
      </c>
      <c r="QK23" s="1027">
        <v>52.92</v>
      </c>
      <c r="QM23" s="1028">
        <v>42705</v>
      </c>
      <c r="QN23" s="1027">
        <v>52.21</v>
      </c>
      <c r="QP23" s="1028">
        <v>42705</v>
      </c>
      <c r="QQ23" s="1027">
        <v>52.39</v>
      </c>
      <c r="QS23" s="1028">
        <v>42705</v>
      </c>
      <c r="QT23" s="1027">
        <v>51.73</v>
      </c>
      <c r="QV23" s="1028">
        <v>42736</v>
      </c>
      <c r="QW23" s="1027">
        <v>52.19</v>
      </c>
      <c r="QY23" s="1028">
        <v>42736</v>
      </c>
      <c r="QZ23" s="1027">
        <v>51.64</v>
      </c>
      <c r="RB23" s="1028">
        <v>42736</v>
      </c>
      <c r="RC23" s="1027">
        <v>50.6</v>
      </c>
      <c r="RE23" s="1028">
        <v>42736</v>
      </c>
      <c r="RF23" s="1027">
        <v>50.78</v>
      </c>
      <c r="RH23" s="1028">
        <v>42767</v>
      </c>
      <c r="RI23" s="1027">
        <v>49.05</v>
      </c>
      <c r="RK23" s="1028">
        <v>42767</v>
      </c>
      <c r="RL23" s="1027">
        <v>49.66</v>
      </c>
      <c r="RN23" s="1028">
        <v>42767</v>
      </c>
      <c r="RO23" s="1027">
        <v>49.22</v>
      </c>
      <c r="RQ23" s="1028">
        <v>42767</v>
      </c>
      <c r="RR23" s="1027">
        <v>48.56</v>
      </c>
      <c r="RT23" s="1028">
        <v>42795</v>
      </c>
      <c r="RU23" s="1029">
        <v>48.52932508</v>
      </c>
      <c r="RW23" s="1028">
        <v>42795</v>
      </c>
      <c r="RX23" s="1029">
        <v>47.626225439999999</v>
      </c>
      <c r="RZ23" s="1028">
        <v>42795</v>
      </c>
      <c r="SA23" s="1029">
        <v>47.434822969999999</v>
      </c>
      <c r="SC23" s="1028">
        <v>42795</v>
      </c>
      <c r="SD23" s="1029">
        <v>46.84</v>
      </c>
      <c r="SF23" s="1028">
        <v>42795</v>
      </c>
      <c r="SG23" s="1029">
        <v>46.58</v>
      </c>
      <c r="SI23" s="1028">
        <v>42826</v>
      </c>
      <c r="SJ23" s="1029">
        <v>42.56</v>
      </c>
      <c r="SL23" s="1028">
        <v>42826</v>
      </c>
      <c r="SM23" s="1029">
        <v>42.859068317945912</v>
      </c>
      <c r="SO23" s="1028">
        <v>42826</v>
      </c>
      <c r="SP23" s="1029">
        <v>41.816337331048935</v>
      </c>
      <c r="SR23" s="1028">
        <v>42826</v>
      </c>
      <c r="SS23" s="1029">
        <v>40.320337120794278</v>
      </c>
      <c r="SU23" s="1028">
        <v>42856</v>
      </c>
      <c r="SV23" s="1029">
        <v>37.279414170322475</v>
      </c>
      <c r="SX23" s="1028">
        <v>42856</v>
      </c>
      <c r="SY23" s="1029">
        <v>35.524680871717699</v>
      </c>
      <c r="TA23" s="1028">
        <v>42856</v>
      </c>
      <c r="TB23" s="1029">
        <v>34.67939672627034</v>
      </c>
      <c r="TD23" s="1028">
        <v>42856</v>
      </c>
      <c r="TE23" s="1029">
        <v>35.435254447463144</v>
      </c>
      <c r="TG23" s="1028">
        <v>42887</v>
      </c>
      <c r="TH23" s="1029">
        <v>35.734529573640678</v>
      </c>
      <c r="TJ23" s="1028">
        <v>42887</v>
      </c>
      <c r="TK23" s="1029">
        <v>34.453624687540589</v>
      </c>
      <c r="TM23" s="1028">
        <v>42887</v>
      </c>
      <c r="TN23" s="1029">
        <v>33.426077445474718</v>
      </c>
      <c r="TP23" s="1028">
        <v>42887</v>
      </c>
      <c r="TQ23" s="1029">
        <v>32.322127327290545</v>
      </c>
      <c r="TS23" s="1028">
        <v>42917</v>
      </c>
      <c r="TT23" s="1029">
        <v>32.152285130943497</v>
      </c>
      <c r="TV23" s="1028">
        <v>42917</v>
      </c>
      <c r="TW23" s="1029">
        <v>30.583749096183674</v>
      </c>
      <c r="TY23" s="1028">
        <v>42917</v>
      </c>
      <c r="TZ23" s="1029">
        <v>29.739820260580949</v>
      </c>
      <c r="UB23" s="1028">
        <v>42917</v>
      </c>
      <c r="UC23" s="1029">
        <v>29.345011261783164</v>
      </c>
      <c r="UE23" s="1028">
        <v>42948</v>
      </c>
      <c r="UF23" s="1029">
        <v>31.893813033863761</v>
      </c>
      <c r="UH23" s="1028">
        <v>42948</v>
      </c>
      <c r="UI23" s="1029">
        <v>31.037397131944946</v>
      </c>
      <c r="UK23" s="1028">
        <v>42948</v>
      </c>
      <c r="UL23" s="1029">
        <v>30.932171072803381</v>
      </c>
      <c r="UN23" s="1028">
        <v>42948</v>
      </c>
      <c r="UO23" s="1029">
        <v>31.584951321546676</v>
      </c>
      <c r="UQ23" s="1028">
        <v>42979</v>
      </c>
      <c r="UR23" s="1029">
        <v>31.383708544670725</v>
      </c>
      <c r="UT23" s="1028">
        <v>42979</v>
      </c>
      <c r="UU23" s="1029">
        <v>31.069148126881256</v>
      </c>
      <c r="UW23" s="1028">
        <v>42979</v>
      </c>
      <c r="UX23" s="1029">
        <v>30.540533674740178</v>
      </c>
      <c r="UZ23" s="1028">
        <v>42979</v>
      </c>
      <c r="VA23" s="1029">
        <v>31.18965383190065</v>
      </c>
      <c r="VC23" s="1028">
        <v>42979</v>
      </c>
      <c r="VD23" s="1029">
        <v>31.179239590703553</v>
      </c>
      <c r="VF23" s="1028">
        <v>43009</v>
      </c>
      <c r="VG23" s="1029">
        <v>31.738047469474431</v>
      </c>
      <c r="VI23" s="1028">
        <v>43009</v>
      </c>
      <c r="VJ23" s="1029">
        <v>32.450521167676726</v>
      </c>
      <c r="VL23" s="1028">
        <v>43009</v>
      </c>
      <c r="VM23" s="1029">
        <v>31.93265940712379</v>
      </c>
      <c r="VO23" s="1028">
        <v>43009</v>
      </c>
      <c r="VP23" s="1029">
        <v>37.567203103044008</v>
      </c>
      <c r="VR23" s="1028">
        <v>43040</v>
      </c>
      <c r="VS23" s="1029">
        <v>37.42559176925446</v>
      </c>
      <c r="VU23" s="1028">
        <v>43040</v>
      </c>
      <c r="VV23" s="1029">
        <v>38.540638535997743</v>
      </c>
      <c r="VX23" s="1028">
        <v>43040</v>
      </c>
      <c r="VY23" s="1029">
        <v>39.11815167762213</v>
      </c>
      <c r="WA23" s="1028">
        <v>43040</v>
      </c>
      <c r="WB23" s="1029">
        <v>37.295683564449135</v>
      </c>
      <c r="WD23" s="1028">
        <v>43040</v>
      </c>
      <c r="WE23" s="1029">
        <v>38.791358623782692</v>
      </c>
      <c r="WG23" s="1028">
        <v>43070</v>
      </c>
      <c r="WH23" s="1029">
        <v>43.21</v>
      </c>
      <c r="WJ23" s="1028">
        <v>43070</v>
      </c>
      <c r="WK23" s="1029">
        <v>42.64</v>
      </c>
      <c r="WM23" s="1028">
        <v>43070</v>
      </c>
      <c r="WN23" s="1029">
        <v>45.392747926401597</v>
      </c>
      <c r="WP23" s="1028">
        <v>43070</v>
      </c>
      <c r="WQ23" s="1029">
        <v>46.20737253698217</v>
      </c>
      <c r="WS23" s="1028">
        <v>43101</v>
      </c>
      <c r="WT23" s="1029">
        <v>48.349204687607184</v>
      </c>
      <c r="WV23" s="1028">
        <v>43101</v>
      </c>
      <c r="WW23" s="1029">
        <v>48.49</v>
      </c>
      <c r="WY23" s="1028">
        <v>43101</v>
      </c>
      <c r="WZ23" s="1029">
        <v>48.912211950596635</v>
      </c>
      <c r="XB23" s="1028">
        <v>43101</v>
      </c>
      <c r="XC23" s="1029">
        <v>48.121210414525947</v>
      </c>
      <c r="XE23" s="1028">
        <v>43132</v>
      </c>
      <c r="XF23" s="1029">
        <v>46.900530405822131</v>
      </c>
      <c r="XH23" s="1028">
        <v>43132</v>
      </c>
      <c r="XI23" s="1029">
        <v>46.263043450584981</v>
      </c>
      <c r="XK23" s="1028">
        <v>43132</v>
      </c>
      <c r="XL23" s="1029">
        <v>47.02</v>
      </c>
      <c r="XN23" s="1028">
        <v>43132</v>
      </c>
      <c r="XO23" s="1029">
        <v>46.001647406653838</v>
      </c>
      <c r="XQ23" s="1028">
        <v>43132</v>
      </c>
      <c r="XR23" s="1029">
        <v>45.586117590078899</v>
      </c>
      <c r="XT23" s="1028">
        <v>43160</v>
      </c>
      <c r="XU23" s="1029">
        <v>42.73</v>
      </c>
      <c r="XW23" s="1028">
        <v>43160</v>
      </c>
      <c r="XX23" s="1029">
        <v>42.68</v>
      </c>
      <c r="XZ23" s="1028">
        <v>43160</v>
      </c>
      <c r="YA23" s="1029">
        <v>44.022000070242882</v>
      </c>
      <c r="YC23" s="1028">
        <v>43160</v>
      </c>
      <c r="YD23" s="1029">
        <v>46.159497174191372</v>
      </c>
      <c r="YF23" s="1028">
        <v>43191</v>
      </c>
      <c r="YG23" s="1029">
        <v>43.876638768230137</v>
      </c>
      <c r="YI23" s="1028">
        <v>43191</v>
      </c>
      <c r="YJ23" s="1029">
        <v>46.43</v>
      </c>
      <c r="YL23" s="1028">
        <v>43191</v>
      </c>
      <c r="YM23" s="1029">
        <v>44.665421361121616</v>
      </c>
      <c r="YO23" s="1028">
        <v>43191</v>
      </c>
      <c r="YP23" s="1029">
        <v>46.828455224096203</v>
      </c>
      <c r="YR23" s="1028">
        <v>43191</v>
      </c>
      <c r="YS23" s="1029">
        <v>45.11</v>
      </c>
      <c r="YU23" s="1028">
        <v>43221</v>
      </c>
      <c r="YV23" s="1029">
        <v>46.632032407101718</v>
      </c>
      <c r="YX23" s="1028">
        <v>43221</v>
      </c>
      <c r="YY23" s="1029">
        <v>43.694445293544511</v>
      </c>
      <c r="ZA23" s="1028">
        <v>43221</v>
      </c>
      <c r="ZB23" s="1029">
        <v>42.050249510281354</v>
      </c>
      <c r="ZD23" s="1028">
        <v>43221</v>
      </c>
      <c r="ZE23" s="1029">
        <v>41.653005865102642</v>
      </c>
      <c r="ZG23" s="1028">
        <v>43221</v>
      </c>
      <c r="ZH23" s="1029">
        <v>42.046400201952203</v>
      </c>
      <c r="ZJ23" s="1028">
        <v>43252</v>
      </c>
      <c r="ZK23" s="1029">
        <v>40.392203266641083</v>
      </c>
      <c r="ZM23" s="1028">
        <v>43252</v>
      </c>
      <c r="ZN23" s="1029">
        <v>40.851815098731734</v>
      </c>
      <c r="ZP23" s="1028">
        <v>43252</v>
      </c>
      <c r="ZQ23" s="1029">
        <v>40.392203266641083</v>
      </c>
      <c r="ZS23" s="1028">
        <v>43282</v>
      </c>
      <c r="ZT23" s="1029">
        <v>44.879740537521641</v>
      </c>
      <c r="ZV23" s="1028">
        <v>43282</v>
      </c>
      <c r="ZW23" s="1029">
        <v>45.140192072840527</v>
      </c>
      <c r="ZY23" s="1028">
        <v>43282</v>
      </c>
      <c r="ZZ23" s="1029">
        <v>44.84020104672139</v>
      </c>
      <c r="AAB23" s="1028">
        <v>43282</v>
      </c>
      <c r="AAC23" s="1029">
        <v>44.865853092386232</v>
      </c>
      <c r="AAE23" s="1028">
        <v>43282</v>
      </c>
      <c r="AAF23" s="1029">
        <v>43.34</v>
      </c>
      <c r="AAH23" s="1028">
        <v>43282</v>
      </c>
      <c r="AAI23" s="1029">
        <v>43.512912937137187</v>
      </c>
      <c r="AAK23" s="1028">
        <v>43313</v>
      </c>
      <c r="AAL23" s="1029">
        <v>43.211670683912047</v>
      </c>
      <c r="AAN23" s="1028">
        <v>43282</v>
      </c>
      <c r="AAO23" s="1029">
        <v>43.508273904734395</v>
      </c>
      <c r="AAQ23" s="1028">
        <v>43313</v>
      </c>
      <c r="AAR23" s="1029">
        <v>42.599165478745682</v>
      </c>
      <c r="AAT23" s="1028">
        <v>43344</v>
      </c>
      <c r="AAU23" s="1029">
        <v>42.76</v>
      </c>
      <c r="AAW23" s="1028">
        <v>43344</v>
      </c>
      <c r="AAX23" s="1029">
        <v>41.175389394395701</v>
      </c>
      <c r="AAZ23" s="1028">
        <v>43344</v>
      </c>
      <c r="ABA23" s="1029">
        <v>40.840000000000003</v>
      </c>
      <c r="ABC23" s="1028">
        <v>43344</v>
      </c>
      <c r="ABD23" s="1029">
        <v>39.741592283548371</v>
      </c>
      <c r="ABF23" s="1028">
        <v>43374</v>
      </c>
      <c r="ABG23" s="1029">
        <v>44.826162920314452</v>
      </c>
      <c r="ABI23" s="1028">
        <v>43374</v>
      </c>
      <c r="ABJ23" s="1029">
        <v>43.316348196970495</v>
      </c>
      <c r="ABL23" s="1028">
        <v>43374</v>
      </c>
      <c r="ABM23" s="1029">
        <v>44.23</v>
      </c>
      <c r="ABO23" s="1028">
        <v>43374</v>
      </c>
      <c r="ABP23" s="1029">
        <v>43.47</v>
      </c>
      <c r="ABR23" s="1066">
        <v>43405</v>
      </c>
      <c r="ABS23" s="1067">
        <v>46.13</v>
      </c>
      <c r="ABU23" s="1066">
        <v>43405</v>
      </c>
      <c r="ABV23" s="1067">
        <v>44.488582213161756</v>
      </c>
      <c r="ABX23" s="1066">
        <v>43405</v>
      </c>
      <c r="ABY23" s="1067">
        <v>45.143860396735761</v>
      </c>
      <c r="ACA23" s="1066">
        <v>43405</v>
      </c>
      <c r="ACB23" s="1067">
        <v>46.220920049999997</v>
      </c>
      <c r="ACD23" s="1066">
        <v>43435</v>
      </c>
      <c r="ACE23" s="1067">
        <v>47.994427430578376</v>
      </c>
      <c r="ACG23" s="1066">
        <v>43435</v>
      </c>
      <c r="ACH23" s="1067">
        <v>47.789137879029816</v>
      </c>
      <c r="ACJ23" s="1066">
        <v>43435</v>
      </c>
      <c r="ACK23" s="1067">
        <v>47.146990060014105</v>
      </c>
      <c r="ACM23" s="1066">
        <v>43435</v>
      </c>
      <c r="ACN23" s="1067">
        <v>47.36847349</v>
      </c>
      <c r="ACP23" s="1066">
        <v>43466</v>
      </c>
      <c r="ACQ23" s="1067">
        <v>49.409063382957974</v>
      </c>
      <c r="ACS23" s="1066">
        <v>43466</v>
      </c>
      <c r="ACT23" s="1067">
        <v>49.380355608883946</v>
      </c>
      <c r="ACV23" s="1096">
        <v>43466</v>
      </c>
      <c r="ACW23" s="1097">
        <v>49.581326410000003</v>
      </c>
      <c r="ACY23" s="1096">
        <v>43466</v>
      </c>
      <c r="ACZ23" s="1097">
        <v>49.296098440269944</v>
      </c>
      <c r="ADB23" s="1098">
        <v>43497</v>
      </c>
      <c r="ADC23" s="1099">
        <v>50.112437569999997</v>
      </c>
      <c r="ADE23" s="1098">
        <v>43497</v>
      </c>
      <c r="ADF23" s="1099">
        <v>51.569643726909916</v>
      </c>
      <c r="ADH23" s="1098">
        <v>43497</v>
      </c>
      <c r="ADI23" s="1099">
        <v>51.265798391728879</v>
      </c>
      <c r="ADK23" s="1098">
        <v>43497</v>
      </c>
      <c r="ADL23" s="1099">
        <v>51.449848764673249</v>
      </c>
      <c r="ADN23" s="1098">
        <v>43497</v>
      </c>
      <c r="ADO23" s="1099">
        <v>51.954276314854958</v>
      </c>
      <c r="ADQ23" s="1098">
        <v>43525</v>
      </c>
      <c r="ADR23" s="1099">
        <v>50.32805226519244</v>
      </c>
      <c r="ADT23" s="1098">
        <v>43525</v>
      </c>
      <c r="ADU23" s="1099">
        <v>52.181649892859156</v>
      </c>
      <c r="ADW23" s="1098">
        <v>43525</v>
      </c>
      <c r="ADX23" s="1099">
        <v>50.115166630320573</v>
      </c>
      <c r="ADZ23" s="1098">
        <v>43525</v>
      </c>
      <c r="AEA23" s="1099">
        <v>50.59669019362827</v>
      </c>
      <c r="AEC23" s="1098">
        <v>43556</v>
      </c>
      <c r="AED23" s="1099">
        <v>43.921495882534934</v>
      </c>
      <c r="AEF23" s="1098">
        <v>43556</v>
      </c>
      <c r="AEG23" s="1099">
        <v>44.16</v>
      </c>
      <c r="AEI23" s="1098">
        <v>43556</v>
      </c>
      <c r="AEJ23" s="1099">
        <v>45.418068368499071</v>
      </c>
      <c r="AEL23" s="1098">
        <v>43556</v>
      </c>
      <c r="AEM23" s="1099">
        <v>44.721736168970565</v>
      </c>
      <c r="AEO23" s="1098">
        <v>43556</v>
      </c>
      <c r="AEP23" s="1099">
        <v>45.636162568855561</v>
      </c>
      <c r="AER23" s="1098">
        <v>43586</v>
      </c>
      <c r="AES23" s="1099">
        <v>42.98</v>
      </c>
      <c r="AEU23" s="1098">
        <v>43586</v>
      </c>
      <c r="AEV23" s="1099">
        <v>44.325617304743943</v>
      </c>
      <c r="AEX23" s="1098">
        <v>43586</v>
      </c>
      <c r="AEY23" s="1099">
        <v>44.077460912051073</v>
      </c>
      <c r="AFA23" s="1098">
        <v>43586</v>
      </c>
      <c r="AFB23" s="1099">
        <v>43.463887964605924</v>
      </c>
      <c r="AFD23" s="1098">
        <v>43617</v>
      </c>
      <c r="AFE23" s="1099">
        <v>41.723614074991666</v>
      </c>
      <c r="AFG23" s="1098">
        <v>43617</v>
      </c>
      <c r="AFH23" s="1099">
        <v>43.591672160000002</v>
      </c>
      <c r="AFJ23" s="1098">
        <v>43647</v>
      </c>
      <c r="AFK23" s="1099">
        <v>41.844961852275034</v>
      </c>
      <c r="AFM23" s="1098">
        <v>43647</v>
      </c>
      <c r="AFN23" s="1099">
        <v>42.588281133651684</v>
      </c>
      <c r="AFP23" s="1098">
        <v>43647</v>
      </c>
      <c r="AFQ23" s="1099">
        <v>42.660882035658929</v>
      </c>
      <c r="AFS23" s="1098">
        <v>43647</v>
      </c>
      <c r="AFT23" s="1099">
        <v>41.688262371856759</v>
      </c>
      <c r="AFV23" s="1098">
        <v>43647</v>
      </c>
      <c r="AFW23" s="1099">
        <v>39.140754871001398</v>
      </c>
      <c r="AFY23" s="1098">
        <v>43678</v>
      </c>
      <c r="AFZ23" s="1099">
        <v>39.056051187739889</v>
      </c>
      <c r="AGB23" s="1098">
        <v>43678</v>
      </c>
      <c r="AGC23" s="1099">
        <v>39.13138383831317</v>
      </c>
      <c r="AGE23" s="1098">
        <v>43678</v>
      </c>
      <c r="AGF23" s="1099">
        <v>39.92001397992594</v>
      </c>
      <c r="AGH23" s="1098">
        <v>43678</v>
      </c>
      <c r="AGI23" s="1099">
        <v>39.615256727401878</v>
      </c>
      <c r="AGK23" s="1108">
        <v>43709</v>
      </c>
      <c r="AGL23" s="1109">
        <v>40.117927592128218</v>
      </c>
      <c r="AGN23" s="1108">
        <v>43709</v>
      </c>
      <c r="AGO23" s="1109">
        <v>40.09425859716081</v>
      </c>
      <c r="AGQ23" s="1108">
        <v>43709</v>
      </c>
      <c r="AGR23" s="1109">
        <v>40.733852788431463</v>
      </c>
      <c r="AGT23" s="1108">
        <v>43739</v>
      </c>
      <c r="AGU23" s="1109">
        <v>44.203539292050635</v>
      </c>
      <c r="AGW23" s="1108">
        <v>43739</v>
      </c>
      <c r="AGX23" s="1109">
        <v>44.566046083433626</v>
      </c>
      <c r="AGZ23" s="1108">
        <v>43739</v>
      </c>
      <c r="AHA23" s="1109">
        <v>45.450208605444793</v>
      </c>
      <c r="AHC23" s="1108">
        <v>43739</v>
      </c>
      <c r="AHD23" s="1109">
        <v>46.376152856001362</v>
      </c>
      <c r="AHF23" s="1108">
        <v>43770</v>
      </c>
      <c r="AHG23" s="1109">
        <v>51.940066576144126</v>
      </c>
      <c r="AHI23" s="1108">
        <v>43770</v>
      </c>
      <c r="AHJ23" s="1109">
        <v>52.495312894712356</v>
      </c>
      <c r="AHL23" s="1108">
        <v>43770</v>
      </c>
      <c r="AHM23" s="1109">
        <v>55.815408315069455</v>
      </c>
      <c r="AHO23" s="1108">
        <v>43770</v>
      </c>
      <c r="AHP23" s="1109">
        <v>58.706534282597516</v>
      </c>
      <c r="AHR23" s="1108">
        <v>43770</v>
      </c>
      <c r="AHS23" s="1109">
        <v>55.632632515610261</v>
      </c>
      <c r="AHU23" s="1114">
        <v>43800</v>
      </c>
      <c r="AHV23" s="1099">
        <v>57.700031116852301</v>
      </c>
      <c r="AHX23" s="1108">
        <v>43800</v>
      </c>
      <c r="AHY23" s="1109">
        <v>58.208067460823656</v>
      </c>
      <c r="AIA23" s="1108">
        <v>43800</v>
      </c>
      <c r="AIB23" s="1109">
        <v>57.727838129121793</v>
      </c>
      <c r="AID23" s="1108">
        <v>43800</v>
      </c>
      <c r="AIE23" s="1099">
        <v>57.967179563589958</v>
      </c>
      <c r="AIG23" s="1108">
        <v>43831</v>
      </c>
      <c r="AIH23" s="1099">
        <v>64.1000613355707</v>
      </c>
      <c r="AIJ23" s="1108">
        <v>43831</v>
      </c>
      <c r="AIK23" s="1099">
        <v>64.932176944826097</v>
      </c>
      <c r="AIM23" s="1108">
        <v>43831</v>
      </c>
      <c r="AIN23" s="1099">
        <v>62.762426024621568</v>
      </c>
      <c r="AIP23" s="1108">
        <v>43831</v>
      </c>
      <c r="AIQ23" s="1099">
        <v>63.345476983456251</v>
      </c>
      <c r="AIS23" s="1108">
        <v>43831</v>
      </c>
      <c r="AIT23" s="1109">
        <v>64.140546704080322</v>
      </c>
      <c r="AIV23" s="1108">
        <v>43862</v>
      </c>
      <c r="AIW23" s="1117">
        <v>65.386568992453434</v>
      </c>
      <c r="AIY23" s="1108">
        <v>43862</v>
      </c>
      <c r="AIZ23" s="1117">
        <v>67.725149443725172</v>
      </c>
      <c r="AJB23" s="1108">
        <v>43862</v>
      </c>
      <c r="AJC23" s="1117">
        <v>67.334591169537063</v>
      </c>
      <c r="AJE23" s="1108">
        <v>43862</v>
      </c>
      <c r="AJF23" s="1117">
        <v>69.56562470136906</v>
      </c>
      <c r="AJH23" s="1108">
        <v>43891</v>
      </c>
      <c r="AJI23" s="1117">
        <v>68.799582535457787</v>
      </c>
      <c r="AJK23" s="1108">
        <v>43891</v>
      </c>
      <c r="AJL23" s="1117">
        <v>72.733695295498308</v>
      </c>
      <c r="AJN23" s="1108">
        <v>43891</v>
      </c>
      <c r="AJO23" s="1117">
        <v>68.799582535457787</v>
      </c>
      <c r="AJQ23" s="1108">
        <v>43891</v>
      </c>
      <c r="AJR23" s="1117">
        <v>75.001908505101184</v>
      </c>
      <c r="AJT23" s="1108">
        <v>43922</v>
      </c>
      <c r="AJU23" s="1117">
        <v>65.011884588877777</v>
      </c>
    </row>
    <row r="24" spans="1:957" customFormat="1" x14ac:dyDescent="0.25">
      <c r="A24" s="26"/>
      <c r="B24" s="969">
        <f t="shared" ca="1" si="0"/>
        <v>43952</v>
      </c>
      <c r="C24" s="152">
        <f t="shared" ca="1" si="1"/>
        <v>60.258726375059744</v>
      </c>
      <c r="D24" s="26"/>
      <c r="E24" s="144">
        <v>41609</v>
      </c>
      <c r="F24" s="150">
        <v>76.78</v>
      </c>
      <c r="G24" s="88"/>
      <c r="H24" s="144">
        <v>41579</v>
      </c>
      <c r="I24" s="148">
        <v>71.019939113859195</v>
      </c>
      <c r="J24" s="26"/>
      <c r="K24" s="144">
        <v>41609</v>
      </c>
      <c r="L24" s="148">
        <v>74.125167880063046</v>
      </c>
      <c r="M24" s="26"/>
      <c r="N24" s="144">
        <v>41609</v>
      </c>
      <c r="O24" s="150">
        <v>72.689384488643057</v>
      </c>
      <c r="P24" s="88"/>
      <c r="Q24" s="144">
        <v>41640</v>
      </c>
      <c r="R24" s="145">
        <v>74.528918692372173</v>
      </c>
      <c r="S24" s="26"/>
      <c r="T24" s="144">
        <v>41640</v>
      </c>
      <c r="U24" s="148">
        <v>72.472200605626455</v>
      </c>
      <c r="V24" s="26"/>
      <c r="W24" s="144">
        <v>41640</v>
      </c>
      <c r="X24" s="150">
        <v>72.406055208414415</v>
      </c>
      <c r="Y24" s="88"/>
      <c r="Z24" s="144">
        <v>41671</v>
      </c>
      <c r="AA24" s="145">
        <v>70.481195354886196</v>
      </c>
      <c r="AB24" s="26"/>
      <c r="AC24" s="144">
        <v>41671</v>
      </c>
      <c r="AD24" s="148">
        <v>68.949999999999989</v>
      </c>
      <c r="AE24" s="26"/>
      <c r="AF24" s="144">
        <v>41671</v>
      </c>
      <c r="AG24" s="150">
        <v>68.872986437934401</v>
      </c>
      <c r="AH24" s="88"/>
      <c r="AI24" s="144">
        <v>41699</v>
      </c>
      <c r="AJ24" s="145">
        <v>68.631806079146131</v>
      </c>
      <c r="AK24" s="26"/>
      <c r="AL24" s="144">
        <v>41699</v>
      </c>
      <c r="AM24" s="148">
        <v>69.25</v>
      </c>
      <c r="AN24" s="26"/>
      <c r="AO24" s="144">
        <v>41699</v>
      </c>
      <c r="AP24" s="150">
        <v>68.048209257541671</v>
      </c>
      <c r="AQ24" s="88"/>
      <c r="AR24" s="144">
        <v>41699</v>
      </c>
      <c r="AS24" s="145">
        <v>68.048209257541671</v>
      </c>
      <c r="AT24" s="26"/>
      <c r="AU24" s="144">
        <v>41730</v>
      </c>
      <c r="AV24" s="148">
        <v>66.409981474941318</v>
      </c>
      <c r="AW24" s="26"/>
      <c r="AX24" s="144">
        <v>41760</v>
      </c>
      <c r="AY24" s="150">
        <v>63.843922193957141</v>
      </c>
      <c r="AZ24" s="88"/>
      <c r="BA24" s="144">
        <v>41760</v>
      </c>
      <c r="BB24" s="145">
        <v>64.699566120218591</v>
      </c>
      <c r="BC24" s="26"/>
      <c r="BD24" s="144">
        <v>41760</v>
      </c>
      <c r="BE24" s="148">
        <v>65.049566120218572</v>
      </c>
      <c r="BF24" s="26"/>
      <c r="BG24" s="144">
        <v>41791</v>
      </c>
      <c r="BH24" s="150">
        <v>63.804333333333332</v>
      </c>
      <c r="BI24" s="88"/>
      <c r="BJ24" s="144">
        <v>41760</v>
      </c>
      <c r="BK24" s="145">
        <v>65.525916939890706</v>
      </c>
      <c r="BL24" s="26"/>
      <c r="BM24" s="144">
        <v>41760</v>
      </c>
      <c r="BN24" s="148">
        <v>65.099999999999994</v>
      </c>
      <c r="BO24" s="26"/>
      <c r="BP24" s="144">
        <v>41791</v>
      </c>
      <c r="BQ24" s="150">
        <v>63.239520769999999</v>
      </c>
      <c r="BR24" s="88"/>
      <c r="BS24" s="144">
        <v>41791</v>
      </c>
      <c r="BT24" s="145">
        <v>63.879653825136629</v>
      </c>
      <c r="BU24" s="26"/>
      <c r="BV24" s="144">
        <v>41821</v>
      </c>
      <c r="BW24" s="148">
        <v>64.477808069999995</v>
      </c>
      <c r="BX24" s="26"/>
      <c r="BY24" s="144">
        <v>41821</v>
      </c>
      <c r="BZ24" s="150">
        <v>64.945355190000001</v>
      </c>
      <c r="CA24" s="88"/>
      <c r="CB24" s="144">
        <v>41821</v>
      </c>
      <c r="CC24" s="145">
        <v>63.945901639344257</v>
      </c>
      <c r="CD24" s="26"/>
      <c r="CE24" s="144">
        <v>41821</v>
      </c>
      <c r="CF24" s="148">
        <v>64.55092021857925</v>
      </c>
      <c r="CG24" s="26"/>
      <c r="CH24" s="144">
        <v>41852</v>
      </c>
      <c r="CI24" s="150">
        <v>64.714192400000002</v>
      </c>
      <c r="CJ24" s="88"/>
      <c r="CK24" s="144">
        <v>41852</v>
      </c>
      <c r="CL24" s="145">
        <v>65.613307260791061</v>
      </c>
      <c r="CM24" s="26"/>
      <c r="CN24" s="144">
        <v>41852</v>
      </c>
      <c r="CO24" s="148">
        <v>65.295901639344265</v>
      </c>
      <c r="CP24" s="26"/>
      <c r="CQ24" s="144">
        <v>41852</v>
      </c>
      <c r="CR24" s="150">
        <v>65.54562842</v>
      </c>
      <c r="CS24" s="88"/>
      <c r="CT24" s="144">
        <v>41852</v>
      </c>
      <c r="CU24" s="145">
        <v>66.395901639344274</v>
      </c>
      <c r="CV24" s="26"/>
      <c r="CW24" s="144">
        <v>41883</v>
      </c>
      <c r="CX24" s="148">
        <v>67.518852460000005</v>
      </c>
      <c r="CY24" s="292"/>
      <c r="CZ24" s="144">
        <v>41883</v>
      </c>
      <c r="DA24" s="148">
        <v>67.133551912568308</v>
      </c>
      <c r="DB24" s="295"/>
      <c r="DC24" s="144">
        <v>41883</v>
      </c>
      <c r="DD24" s="148">
        <v>66.965901639344267</v>
      </c>
      <c r="DE24" s="303"/>
      <c r="DF24" s="144">
        <v>41883</v>
      </c>
      <c r="DG24" s="148">
        <v>67.754371579999997</v>
      </c>
      <c r="DH24" s="303"/>
      <c r="DI24" s="144">
        <v>41944</v>
      </c>
      <c r="DJ24" s="148">
        <v>73.060714290000007</v>
      </c>
      <c r="DK24" s="295"/>
      <c r="DL24" s="144">
        <v>41913</v>
      </c>
      <c r="DM24" s="148">
        <v>71.11</v>
      </c>
      <c r="DN24" s="303"/>
      <c r="DO24" s="144">
        <v>41913</v>
      </c>
      <c r="DP24" s="148">
        <v>69.947802199999998</v>
      </c>
      <c r="DQ24" s="303"/>
      <c r="DR24" s="144">
        <v>41944</v>
      </c>
      <c r="DS24" s="148">
        <v>74.596703296703311</v>
      </c>
      <c r="DT24" s="295"/>
      <c r="DU24" s="144">
        <v>41944</v>
      </c>
      <c r="DV24" s="148">
        <v>73.7</v>
      </c>
      <c r="DW24" s="303"/>
      <c r="DX24" s="144">
        <v>41944</v>
      </c>
      <c r="DY24" s="148">
        <v>73.078351650000002</v>
      </c>
      <c r="DZ24" s="303"/>
      <c r="EA24" s="144">
        <v>41974</v>
      </c>
      <c r="EB24" s="148">
        <v>72.34505494505494</v>
      </c>
      <c r="EC24" s="295"/>
      <c r="ED24" s="144">
        <v>41974</v>
      </c>
      <c r="EE24" s="148">
        <v>71.91</v>
      </c>
      <c r="EF24" s="303"/>
      <c r="EG24" s="144">
        <v>41974</v>
      </c>
      <c r="EH24" s="148">
        <v>72.247664835164841</v>
      </c>
      <c r="EI24" s="303"/>
      <c r="EJ24" s="144">
        <v>42005</v>
      </c>
      <c r="EK24" s="148">
        <v>74.497939560000006</v>
      </c>
      <c r="EL24" s="295"/>
      <c r="EM24" s="144">
        <v>41974</v>
      </c>
      <c r="EN24" s="148">
        <v>72.047939560439559</v>
      </c>
      <c r="EO24" s="303"/>
      <c r="EP24" s="144">
        <v>42005</v>
      </c>
      <c r="EQ24" s="148">
        <v>74.798763736263723</v>
      </c>
      <c r="ER24" s="303"/>
      <c r="ES24" s="144">
        <v>42005</v>
      </c>
      <c r="ET24" s="148">
        <v>74.447252747252747</v>
      </c>
      <c r="EV24" s="144">
        <v>42036</v>
      </c>
      <c r="EW24" s="148">
        <v>74.351373626373629</v>
      </c>
      <c r="EY24" s="144">
        <v>42036</v>
      </c>
      <c r="EZ24" s="148">
        <v>74.125</v>
      </c>
      <c r="FB24" s="144">
        <v>42036</v>
      </c>
      <c r="FC24" s="148">
        <v>75.354175824175826</v>
      </c>
      <c r="FE24" s="144">
        <v>42036</v>
      </c>
      <c r="FF24" s="148">
        <v>74.103076923076912</v>
      </c>
      <c r="FH24" s="144">
        <v>42064</v>
      </c>
      <c r="FI24" s="148">
        <v>72.927225274725274</v>
      </c>
      <c r="FK24" s="144">
        <v>42064</v>
      </c>
      <c r="FL24" s="148">
        <v>73.103708791208788</v>
      </c>
      <c r="FN24" s="144">
        <v>42064</v>
      </c>
      <c r="FO24" s="148">
        <v>72.95</v>
      </c>
      <c r="FQ24" s="144">
        <v>42064</v>
      </c>
      <c r="FR24" s="148">
        <v>72.787692309999997</v>
      </c>
      <c r="FT24" s="144">
        <v>42036</v>
      </c>
      <c r="FU24" s="148">
        <v>74.951790000000003</v>
      </c>
      <c r="FW24" s="144">
        <v>42064</v>
      </c>
      <c r="FX24" s="148">
        <v>72.80247</v>
      </c>
      <c r="FZ24" s="144">
        <v>42064</v>
      </c>
      <c r="GA24" s="148">
        <v>72.102879999999999</v>
      </c>
      <c r="GC24" s="144">
        <v>42095</v>
      </c>
      <c r="GD24" s="148">
        <v>66</v>
      </c>
      <c r="GF24" s="144">
        <v>42064</v>
      </c>
      <c r="GG24" s="148">
        <v>72.400000000000006</v>
      </c>
      <c r="GI24" s="144">
        <v>42095</v>
      </c>
      <c r="GJ24" s="148">
        <v>65.984719999999996</v>
      </c>
      <c r="GL24" s="144">
        <v>42095</v>
      </c>
      <c r="GM24" s="148">
        <v>65.83</v>
      </c>
      <c r="GO24" s="144">
        <v>42095</v>
      </c>
      <c r="GP24" s="148">
        <v>65.157769999999999</v>
      </c>
      <c r="GR24" s="144">
        <v>42095</v>
      </c>
      <c r="GS24" s="148">
        <v>64.533249999999995</v>
      </c>
      <c r="GU24" s="144">
        <v>42125</v>
      </c>
      <c r="GV24" s="148">
        <v>63.05</v>
      </c>
      <c r="GX24" s="144">
        <v>42125</v>
      </c>
      <c r="GY24" s="148">
        <v>63.44</v>
      </c>
      <c r="HA24" s="144">
        <v>42125</v>
      </c>
      <c r="HB24" s="148">
        <v>63.43</v>
      </c>
      <c r="HD24" s="144">
        <v>42125</v>
      </c>
      <c r="HE24" s="148">
        <v>63.22</v>
      </c>
      <c r="HG24" s="144">
        <v>42125</v>
      </c>
      <c r="HH24" s="148">
        <v>63.2</v>
      </c>
      <c r="HJ24" s="144">
        <v>42156</v>
      </c>
      <c r="HK24" s="148">
        <v>62.8</v>
      </c>
      <c r="HM24" s="144">
        <v>42156</v>
      </c>
      <c r="HN24" s="148">
        <v>63.3</v>
      </c>
      <c r="HP24" s="144">
        <v>42156</v>
      </c>
      <c r="HQ24" s="148">
        <v>63.7</v>
      </c>
      <c r="HS24" s="144">
        <v>42156</v>
      </c>
      <c r="HT24" s="148">
        <v>64.25</v>
      </c>
      <c r="HV24" s="144">
        <v>42156</v>
      </c>
      <c r="HW24" s="148">
        <v>64.25</v>
      </c>
      <c r="HY24" s="144">
        <v>42156</v>
      </c>
      <c r="HZ24" s="148">
        <v>64.33</v>
      </c>
      <c r="IB24" s="144">
        <v>42217</v>
      </c>
      <c r="IC24" s="148">
        <v>64.003263169999997</v>
      </c>
      <c r="IE24" s="144">
        <v>42217</v>
      </c>
      <c r="IF24" s="148">
        <v>63.55</v>
      </c>
      <c r="IH24" s="144">
        <v>42217</v>
      </c>
      <c r="II24" s="148">
        <v>63.25</v>
      </c>
      <c r="IK24" s="144">
        <v>42217</v>
      </c>
      <c r="IL24" s="148">
        <v>62.67</v>
      </c>
      <c r="IN24" s="144">
        <v>42248</v>
      </c>
      <c r="IO24" s="148">
        <v>62.2</v>
      </c>
      <c r="IQ24" s="144">
        <v>42248</v>
      </c>
      <c r="IR24" s="148">
        <v>63.9</v>
      </c>
      <c r="IT24" s="144">
        <v>42248</v>
      </c>
      <c r="IU24" s="148">
        <v>62.071372109999999</v>
      </c>
      <c r="IW24" s="144">
        <v>42248</v>
      </c>
      <c r="IX24" s="148">
        <v>61.31</v>
      </c>
      <c r="IZ24" s="144">
        <v>42278</v>
      </c>
      <c r="JA24" s="148">
        <v>64.56</v>
      </c>
      <c r="JC24" s="144">
        <v>42278</v>
      </c>
      <c r="JD24" s="148">
        <v>63.01</v>
      </c>
      <c r="JF24" s="144">
        <v>42278</v>
      </c>
      <c r="JG24" s="148">
        <v>62.74</v>
      </c>
      <c r="JI24" s="144">
        <v>42278</v>
      </c>
      <c r="JJ24" s="148">
        <v>61.5</v>
      </c>
      <c r="JL24" s="144">
        <v>42309</v>
      </c>
      <c r="JM24" s="148">
        <v>66.17</v>
      </c>
      <c r="JO24" s="144">
        <v>42309</v>
      </c>
      <c r="JP24" s="148">
        <v>67.44</v>
      </c>
      <c r="JR24" s="144">
        <v>42309</v>
      </c>
      <c r="JS24" s="148">
        <v>67.596250019999999</v>
      </c>
      <c r="JU24" s="969">
        <v>42309</v>
      </c>
      <c r="JV24" s="970">
        <v>68.596250019999999</v>
      </c>
      <c r="JX24" s="969">
        <v>42309</v>
      </c>
      <c r="JY24" s="970">
        <v>66.58</v>
      </c>
      <c r="KA24" s="969">
        <v>42339</v>
      </c>
      <c r="KB24" s="970">
        <v>69.599718562767634</v>
      </c>
      <c r="KD24" s="969">
        <v>42339</v>
      </c>
      <c r="KE24" s="970">
        <v>63.9</v>
      </c>
      <c r="KG24" s="969">
        <v>42339</v>
      </c>
      <c r="KH24" s="970">
        <v>68.58</v>
      </c>
      <c r="KJ24" s="969">
        <v>42339</v>
      </c>
      <c r="KK24" s="970">
        <v>67.959999999999994</v>
      </c>
      <c r="KM24" s="969">
        <v>42370</v>
      </c>
      <c r="KN24" s="970">
        <v>68.150000000000006</v>
      </c>
      <c r="KP24" s="969">
        <v>42370</v>
      </c>
      <c r="KQ24" s="970">
        <v>67.949698736981972</v>
      </c>
      <c r="KS24" s="969">
        <v>42370</v>
      </c>
      <c r="KT24" s="970">
        <v>67.81</v>
      </c>
      <c r="KV24" s="969">
        <v>42370</v>
      </c>
      <c r="KW24" s="970">
        <v>67.349999999999994</v>
      </c>
      <c r="KY24" s="969">
        <v>42401</v>
      </c>
      <c r="KZ24" s="970">
        <v>66.8</v>
      </c>
      <c r="LB24" s="969">
        <v>42401</v>
      </c>
      <c r="LC24" s="970">
        <v>66.55</v>
      </c>
      <c r="LE24" s="969">
        <v>42401</v>
      </c>
      <c r="LF24" s="970">
        <v>66.650000000000006</v>
      </c>
      <c r="LH24" s="969">
        <v>42401</v>
      </c>
      <c r="LI24" s="970">
        <v>67.099999999999994</v>
      </c>
      <c r="LK24" s="969">
        <v>42401</v>
      </c>
      <c r="LL24" s="970">
        <v>66.95</v>
      </c>
      <c r="LN24" s="969">
        <v>42430</v>
      </c>
      <c r="LO24" s="970">
        <v>65.87</v>
      </c>
      <c r="LQ24" s="969">
        <v>42461</v>
      </c>
      <c r="LR24" s="970">
        <v>60.67</v>
      </c>
      <c r="LT24" s="969">
        <v>42461</v>
      </c>
      <c r="LU24" s="970">
        <v>60.9</v>
      </c>
      <c r="LW24" s="969">
        <v>42461</v>
      </c>
      <c r="LX24" s="970">
        <v>61.46</v>
      </c>
      <c r="LZ24" s="969">
        <v>42461</v>
      </c>
      <c r="MA24" s="970">
        <v>60.6</v>
      </c>
      <c r="MC24" s="969">
        <v>42491</v>
      </c>
      <c r="MD24" s="970">
        <v>57.62</v>
      </c>
      <c r="MF24" s="969">
        <v>42491</v>
      </c>
      <c r="MG24" s="970">
        <v>57.38</v>
      </c>
      <c r="MI24" s="969">
        <v>42491</v>
      </c>
      <c r="MJ24" s="970">
        <v>55.94</v>
      </c>
      <c r="ML24" s="969">
        <v>42491</v>
      </c>
      <c r="MM24" s="970">
        <v>55.14</v>
      </c>
      <c r="MO24" s="969">
        <v>42491</v>
      </c>
      <c r="MP24" s="970">
        <v>55.08</v>
      </c>
      <c r="MR24" s="969">
        <v>42522</v>
      </c>
      <c r="MS24" s="970">
        <v>53.16</v>
      </c>
      <c r="MU24" s="969">
        <v>42522</v>
      </c>
      <c r="MV24" s="970">
        <v>54.02</v>
      </c>
      <c r="MX24" s="969">
        <v>42522</v>
      </c>
      <c r="MY24" s="970">
        <v>53.98</v>
      </c>
      <c r="NA24" s="969">
        <v>42522</v>
      </c>
      <c r="NB24" s="970">
        <v>55.660415680724519</v>
      </c>
      <c r="ND24" s="969">
        <v>42552</v>
      </c>
      <c r="NE24" s="970">
        <v>53.895090000000003</v>
      </c>
      <c r="NG24" s="969">
        <v>42552</v>
      </c>
      <c r="NH24" s="970">
        <v>52.15</v>
      </c>
      <c r="NJ24" s="969">
        <v>42552</v>
      </c>
      <c r="NK24" s="970">
        <v>51.79</v>
      </c>
      <c r="NM24" s="969">
        <v>42552</v>
      </c>
      <c r="NN24" s="970">
        <v>49.78</v>
      </c>
      <c r="NP24" s="969">
        <v>42552</v>
      </c>
      <c r="NQ24" s="970">
        <v>48.54</v>
      </c>
      <c r="NS24" s="969">
        <v>42583</v>
      </c>
      <c r="NT24" s="970">
        <v>46.73</v>
      </c>
      <c r="NV24" s="969">
        <v>42583</v>
      </c>
      <c r="NW24" s="970">
        <v>46.34</v>
      </c>
      <c r="NY24" s="969">
        <v>42583</v>
      </c>
      <c r="NZ24" s="970">
        <v>43.88</v>
      </c>
      <c r="OB24" s="969">
        <v>42583</v>
      </c>
      <c r="OC24" s="970">
        <v>44.22</v>
      </c>
      <c r="OE24" s="969">
        <v>42614</v>
      </c>
      <c r="OF24" s="970">
        <v>46.3</v>
      </c>
      <c r="OH24" s="969">
        <v>42614</v>
      </c>
      <c r="OI24" s="970">
        <v>51.43</v>
      </c>
      <c r="OK24" s="969">
        <v>42614</v>
      </c>
      <c r="OL24" s="970">
        <v>51.93</v>
      </c>
      <c r="ON24" s="969">
        <v>42614</v>
      </c>
      <c r="OO24" s="970">
        <v>49.42</v>
      </c>
      <c r="OQ24" s="969">
        <v>42614</v>
      </c>
      <c r="OR24" s="970">
        <v>47.95</v>
      </c>
      <c r="OT24" s="969">
        <v>42644</v>
      </c>
      <c r="OU24" s="970">
        <v>50.5</v>
      </c>
      <c r="OW24" s="969">
        <v>42644</v>
      </c>
      <c r="OX24" s="970">
        <v>48.4</v>
      </c>
      <c r="OZ24" s="969">
        <v>42644</v>
      </c>
      <c r="PA24" s="970">
        <v>47.47</v>
      </c>
      <c r="PC24" s="969">
        <v>42644</v>
      </c>
      <c r="PD24" s="970">
        <v>48.98</v>
      </c>
      <c r="PF24" s="969">
        <v>42644</v>
      </c>
      <c r="PG24" s="970">
        <v>49.04</v>
      </c>
      <c r="PI24" s="969">
        <v>42675</v>
      </c>
      <c r="PJ24" s="970">
        <v>51.18</v>
      </c>
      <c r="PL24" s="969">
        <v>42675</v>
      </c>
      <c r="PM24" s="970">
        <v>52.03</v>
      </c>
      <c r="PO24" s="969">
        <v>42675</v>
      </c>
      <c r="PP24" s="970">
        <v>51.44</v>
      </c>
      <c r="PR24" s="969">
        <v>42675</v>
      </c>
      <c r="PS24" s="970">
        <v>50.63</v>
      </c>
      <c r="PU24" s="969">
        <v>42705</v>
      </c>
      <c r="PV24" s="970">
        <v>53.14</v>
      </c>
      <c r="PX24" s="969">
        <v>42705</v>
      </c>
      <c r="PY24" s="1025">
        <v>53.74</v>
      </c>
      <c r="QA24" s="1026">
        <v>42705</v>
      </c>
      <c r="QB24" s="1025">
        <v>52.45</v>
      </c>
      <c r="QD24" s="1028">
        <v>42705</v>
      </c>
      <c r="QE24" s="1027">
        <v>51.81</v>
      </c>
      <c r="QG24" s="1028">
        <v>42736</v>
      </c>
      <c r="QH24" s="1027">
        <v>53.79</v>
      </c>
      <c r="QJ24" s="1028">
        <v>42736</v>
      </c>
      <c r="QK24" s="1027">
        <v>54.64</v>
      </c>
      <c r="QM24" s="1028">
        <v>42736</v>
      </c>
      <c r="QN24" s="1027">
        <v>53.94</v>
      </c>
      <c r="QP24" s="1028">
        <v>42736</v>
      </c>
      <c r="QQ24" s="1027">
        <v>53.9</v>
      </c>
      <c r="QS24" s="1028">
        <v>42736</v>
      </c>
      <c r="QT24" s="1027">
        <v>53.29</v>
      </c>
      <c r="QV24" s="1028">
        <v>42767</v>
      </c>
      <c r="QW24" s="1027">
        <v>52.59</v>
      </c>
      <c r="QY24" s="1028">
        <v>42767</v>
      </c>
      <c r="QZ24" s="1027">
        <v>51.74</v>
      </c>
      <c r="RB24" s="1028">
        <v>42767</v>
      </c>
      <c r="RC24" s="1027">
        <v>50.75</v>
      </c>
      <c r="RE24" s="1028">
        <v>42767</v>
      </c>
      <c r="RF24" s="1027">
        <v>50.93</v>
      </c>
      <c r="RH24" s="1028">
        <v>42795</v>
      </c>
      <c r="RI24" s="1027">
        <v>48.05</v>
      </c>
      <c r="RK24" s="1028">
        <v>42795</v>
      </c>
      <c r="RL24" s="1027">
        <v>48.79</v>
      </c>
      <c r="RN24" s="1028">
        <v>42795</v>
      </c>
      <c r="RO24" s="1027">
        <v>48.3</v>
      </c>
      <c r="RQ24" s="1028">
        <v>42795</v>
      </c>
      <c r="RR24" s="1027">
        <v>47.6</v>
      </c>
      <c r="RT24" s="1028">
        <v>42826</v>
      </c>
      <c r="RU24" s="1029">
        <v>44.81891461</v>
      </c>
      <c r="RW24" s="1028">
        <v>42826</v>
      </c>
      <c r="RX24" s="1029">
        <v>44.401252249999999</v>
      </c>
      <c r="RZ24" s="1028">
        <v>42826</v>
      </c>
      <c r="SA24" s="1029">
        <v>44.165873150000003</v>
      </c>
      <c r="SC24" s="1028">
        <v>42826</v>
      </c>
      <c r="SD24" s="1029">
        <v>43.36</v>
      </c>
      <c r="SF24" s="1028">
        <v>42826</v>
      </c>
      <c r="SG24" s="1029">
        <v>43.06</v>
      </c>
      <c r="SI24" s="1028">
        <v>42856</v>
      </c>
      <c r="SJ24" s="1029">
        <v>40.96</v>
      </c>
      <c r="SL24" s="1028">
        <v>42856</v>
      </c>
      <c r="SM24" s="1029">
        <v>41.261814281925751</v>
      </c>
      <c r="SO24" s="1028">
        <v>42856</v>
      </c>
      <c r="SP24" s="1029">
        <v>40.218469446030845</v>
      </c>
      <c r="SR24" s="1028">
        <v>42856</v>
      </c>
      <c r="SS24" s="1029">
        <v>38.718254384997245</v>
      </c>
      <c r="SU24" s="1028">
        <v>42887</v>
      </c>
      <c r="SV24" s="1029">
        <v>36.089769907905492</v>
      </c>
      <c r="SX24" s="1028">
        <v>42887</v>
      </c>
      <c r="SY24" s="1029">
        <v>34.219885453574712</v>
      </c>
      <c r="TA24" s="1028">
        <v>42887</v>
      </c>
      <c r="TB24" s="1029">
        <v>33.399978532920244</v>
      </c>
      <c r="TD24" s="1028">
        <v>42887</v>
      </c>
      <c r="TE24" s="1029">
        <v>34.322068767632331</v>
      </c>
      <c r="TG24" s="1028">
        <v>42917</v>
      </c>
      <c r="TH24" s="1029">
        <v>36.04528148663433</v>
      </c>
      <c r="TJ24" s="1028">
        <v>42917</v>
      </c>
      <c r="TK24" s="1029">
        <v>34.763658079907238</v>
      </c>
      <c r="TM24" s="1028">
        <v>42917</v>
      </c>
      <c r="TN24" s="1029">
        <v>33.876437410212873</v>
      </c>
      <c r="TP24" s="1028">
        <v>42917</v>
      </c>
      <c r="TQ24" s="1029">
        <v>32.750691118528501</v>
      </c>
      <c r="TS24" s="1028">
        <v>42948</v>
      </c>
      <c r="TT24" s="1029">
        <v>32.152285130943497</v>
      </c>
      <c r="TV24" s="1028">
        <v>42948</v>
      </c>
      <c r="TW24" s="1029">
        <v>30.534915272448334</v>
      </c>
      <c r="TY24" s="1028">
        <v>42948</v>
      </c>
      <c r="TZ24" s="1029">
        <v>29.739820260580949</v>
      </c>
      <c r="UB24" s="1028">
        <v>42948</v>
      </c>
      <c r="UC24" s="1029">
        <v>29.345011261783164</v>
      </c>
      <c r="UE24" s="1028">
        <v>42979</v>
      </c>
      <c r="UF24" s="1029">
        <v>32.091547933920126</v>
      </c>
      <c r="UH24" s="1028">
        <v>42979</v>
      </c>
      <c r="UI24" s="1029">
        <v>31.338067305613606</v>
      </c>
      <c r="UK24" s="1028">
        <v>42979</v>
      </c>
      <c r="UL24" s="1029">
        <v>31.275903270916217</v>
      </c>
      <c r="UN24" s="1028">
        <v>42979</v>
      </c>
      <c r="UO24" s="1029">
        <v>31.922266289298076</v>
      </c>
      <c r="UQ24" s="1028">
        <v>43009</v>
      </c>
      <c r="UR24" s="1029">
        <v>32.275211602940054</v>
      </c>
      <c r="UT24" s="1028">
        <v>43009</v>
      </c>
      <c r="UU24" s="1029">
        <v>31.949101200030935</v>
      </c>
      <c r="UW24" s="1028">
        <v>43009</v>
      </c>
      <c r="UX24" s="1029">
        <v>31.552257778387553</v>
      </c>
      <c r="UZ24" s="1028">
        <v>43009</v>
      </c>
      <c r="VA24" s="1029">
        <v>32.056551630785499</v>
      </c>
      <c r="VC24" s="1028">
        <v>43009</v>
      </c>
      <c r="VD24" s="1029">
        <v>32.275173748721116</v>
      </c>
      <c r="VF24" s="1028">
        <v>43040</v>
      </c>
      <c r="VG24" s="1029">
        <v>34.717266855423816</v>
      </c>
      <c r="VI24" s="1028">
        <v>43040</v>
      </c>
      <c r="VJ24" s="1029">
        <v>35.670923957392638</v>
      </c>
      <c r="VL24" s="1028">
        <v>43040</v>
      </c>
      <c r="VM24" s="1029">
        <v>35.04592534783616</v>
      </c>
      <c r="VO24" s="1028">
        <v>43040</v>
      </c>
      <c r="VP24" s="1029">
        <v>40.784802817018516</v>
      </c>
      <c r="VR24" s="1028">
        <v>43070</v>
      </c>
      <c r="VS24" s="1029">
        <v>39.067598165352585</v>
      </c>
      <c r="VU24" s="1028">
        <v>43070</v>
      </c>
      <c r="VV24" s="1029">
        <v>40.202520312006087</v>
      </c>
      <c r="VX24" s="1028">
        <v>43070</v>
      </c>
      <c r="VY24" s="1029">
        <v>40.639865343199808</v>
      </c>
      <c r="WA24" s="1028">
        <v>43070</v>
      </c>
      <c r="WB24" s="1029">
        <v>38.712604156698426</v>
      </c>
      <c r="WD24" s="1028">
        <v>43070</v>
      </c>
      <c r="WE24" s="1029">
        <v>40.235548939557589</v>
      </c>
      <c r="WG24" s="1028">
        <v>43101</v>
      </c>
      <c r="WH24" s="1029">
        <v>43.89</v>
      </c>
      <c r="WJ24" s="1028">
        <v>43101</v>
      </c>
      <c r="WK24" s="1029">
        <v>43.34</v>
      </c>
      <c r="WM24" s="1028">
        <v>43101</v>
      </c>
      <c r="WN24" s="1029">
        <v>46.016422722575051</v>
      </c>
      <c r="WP24" s="1028">
        <v>43101</v>
      </c>
      <c r="WQ24" s="1029">
        <v>46.763808140974632</v>
      </c>
      <c r="WS24" s="1028">
        <v>43132</v>
      </c>
      <c r="WT24" s="1029">
        <v>48.574580104811979</v>
      </c>
      <c r="WV24" s="1028">
        <v>43132</v>
      </c>
      <c r="WW24" s="1029">
        <v>48.64</v>
      </c>
      <c r="WY24" s="1028">
        <v>43132</v>
      </c>
      <c r="WZ24" s="1029">
        <v>48.912211950596635</v>
      </c>
      <c r="XB24" s="1028">
        <v>43132</v>
      </c>
      <c r="XC24" s="1029">
        <v>48.121210414525947</v>
      </c>
      <c r="XE24" s="1028">
        <v>43160</v>
      </c>
      <c r="XF24" s="1029">
        <v>45.704408535833224</v>
      </c>
      <c r="XH24" s="1028">
        <v>43160</v>
      </c>
      <c r="XI24" s="1029">
        <v>45.047995518720803</v>
      </c>
      <c r="XK24" s="1028">
        <v>43160</v>
      </c>
      <c r="XL24" s="1029">
        <v>45.8</v>
      </c>
      <c r="XN24" s="1028">
        <v>43160</v>
      </c>
      <c r="XO24" s="1029">
        <v>44.794929344629708</v>
      </c>
      <c r="XQ24" s="1028">
        <v>43160</v>
      </c>
      <c r="XR24" s="1029">
        <v>44.389161217960975</v>
      </c>
      <c r="XT24" s="1028">
        <v>43191</v>
      </c>
      <c r="XU24" s="1029">
        <v>40.01</v>
      </c>
      <c r="XW24" s="1028">
        <v>43191</v>
      </c>
      <c r="XX24" s="1029">
        <v>40.020000000000003</v>
      </c>
      <c r="XZ24" s="1028">
        <v>43191</v>
      </c>
      <c r="YA24" s="1029">
        <v>40.926380812512562</v>
      </c>
      <c r="YC24" s="1028">
        <v>43191</v>
      </c>
      <c r="YD24" s="1029">
        <v>42.914481144852076</v>
      </c>
      <c r="YF24" s="1028">
        <v>43221</v>
      </c>
      <c r="YG24" s="1029">
        <v>42.168260173775643</v>
      </c>
      <c r="YI24" s="1028">
        <v>43221</v>
      </c>
      <c r="YJ24" s="1029">
        <v>44.66</v>
      </c>
      <c r="YL24" s="1028">
        <v>43221</v>
      </c>
      <c r="YM24" s="1029">
        <v>42.955413409755856</v>
      </c>
      <c r="YO24" s="1028">
        <v>43221</v>
      </c>
      <c r="YP24" s="1029">
        <v>45.078998679829013</v>
      </c>
      <c r="YR24" s="1028">
        <v>43221</v>
      </c>
      <c r="YS24" s="1029">
        <v>43.41</v>
      </c>
      <c r="YU24" s="1028">
        <v>43252</v>
      </c>
      <c r="YV24" s="1029">
        <v>45.56699679733174</v>
      </c>
      <c r="YX24" s="1028">
        <v>43252</v>
      </c>
      <c r="YY24" s="1029">
        <v>42.228180941100049</v>
      </c>
      <c r="ZA24" s="1028">
        <v>43252</v>
      </c>
      <c r="ZB24" s="1029">
        <v>40.820122785322667</v>
      </c>
      <c r="ZD24" s="1028">
        <v>43252</v>
      </c>
      <c r="ZE24" s="1029">
        <v>40.442546432062564</v>
      </c>
      <c r="ZG24" s="1028">
        <v>43252</v>
      </c>
      <c r="ZH24" s="1029">
        <v>40.843622765161257</v>
      </c>
      <c r="ZJ24" s="1028">
        <v>43282</v>
      </c>
      <c r="ZK24" s="1029">
        <v>40.591911732046583</v>
      </c>
      <c r="ZM24" s="1028">
        <v>43282</v>
      </c>
      <c r="ZN24" s="1029">
        <v>41.052324811366191</v>
      </c>
      <c r="ZP24" s="1028">
        <v>43282</v>
      </c>
      <c r="ZQ24" s="1029">
        <v>40.591911732046583</v>
      </c>
      <c r="ZS24" s="1028">
        <v>43313</v>
      </c>
      <c r="ZT24" s="1029">
        <v>45.243762770372427</v>
      </c>
      <c r="ZV24" s="1028">
        <v>43313</v>
      </c>
      <c r="ZW24" s="1029">
        <v>45.472628779928513</v>
      </c>
      <c r="ZY24" s="1028">
        <v>43313</v>
      </c>
      <c r="ZZ24" s="1029">
        <v>45.243322157241764</v>
      </c>
      <c r="AAB24" s="1028">
        <v>43313</v>
      </c>
      <c r="AAC24" s="1029">
        <v>45.238450497338761</v>
      </c>
      <c r="AAE24" s="1028">
        <v>43313</v>
      </c>
      <c r="AAF24" s="1029">
        <v>43.73</v>
      </c>
      <c r="AAH24" s="1028">
        <v>43313</v>
      </c>
      <c r="AAI24" s="1029">
        <v>43.745991644677588</v>
      </c>
      <c r="AAK24" s="1028">
        <v>43344</v>
      </c>
      <c r="AAL24" s="1029">
        <v>43.513533108708572</v>
      </c>
      <c r="AAN24" s="1028">
        <v>43313</v>
      </c>
      <c r="AAO24" s="1029">
        <v>43.835174258456462</v>
      </c>
      <c r="AAQ24" s="1028">
        <v>43344</v>
      </c>
      <c r="AAR24" s="1029">
        <v>42.72514246933865</v>
      </c>
      <c r="AAT24" s="1028">
        <v>43374</v>
      </c>
      <c r="AAU24" s="1029">
        <v>45.2</v>
      </c>
      <c r="AAW24" s="1028">
        <v>43374</v>
      </c>
      <c r="AAX24" s="1029">
        <v>44.052710109622396</v>
      </c>
      <c r="AAZ24" s="1028">
        <v>43374</v>
      </c>
      <c r="ABA24" s="1029">
        <v>43.83</v>
      </c>
      <c r="ABC24" s="1028">
        <v>43374</v>
      </c>
      <c r="ABD24" s="1029">
        <v>42.625083915124726</v>
      </c>
      <c r="ABF24" s="1028">
        <v>43405</v>
      </c>
      <c r="ABG24" s="1029">
        <v>47.470678757626025</v>
      </c>
      <c r="ABI24" s="1028">
        <v>43405</v>
      </c>
      <c r="ABJ24" s="1029">
        <v>45.975187671235311</v>
      </c>
      <c r="ABL24" s="1028">
        <v>43405</v>
      </c>
      <c r="ABM24" s="1029">
        <v>46.77</v>
      </c>
      <c r="ABO24" s="1028">
        <v>43405</v>
      </c>
      <c r="ABP24" s="1029">
        <v>46.22</v>
      </c>
      <c r="ABR24" s="1066">
        <v>43435</v>
      </c>
      <c r="ABS24" s="1067">
        <v>47.53</v>
      </c>
      <c r="ABU24" s="1066">
        <v>43435</v>
      </c>
      <c r="ABV24" s="1067">
        <v>45.991974581130151</v>
      </c>
      <c r="ABX24" s="1066">
        <v>43435</v>
      </c>
      <c r="ABY24" s="1067">
        <v>46.622851724799176</v>
      </c>
      <c r="ACA24" s="1066">
        <v>43435</v>
      </c>
      <c r="ACB24" s="1067">
        <v>47.719318870000002</v>
      </c>
      <c r="ACD24" s="1066">
        <v>43466</v>
      </c>
      <c r="ACE24" s="1067">
        <v>49.927218887583457</v>
      </c>
      <c r="ACG24" s="1066">
        <v>43466</v>
      </c>
      <c r="ACH24" s="1067">
        <v>49.626058799524479</v>
      </c>
      <c r="ACJ24" s="1066">
        <v>43466</v>
      </c>
      <c r="ACK24" s="1067">
        <v>48.933415826741054</v>
      </c>
      <c r="ACM24" s="1066">
        <v>43466</v>
      </c>
      <c r="ACN24" s="1067">
        <v>49.091552350000001</v>
      </c>
      <c r="ACP24" s="1066">
        <v>43497</v>
      </c>
      <c r="ACQ24" s="1067">
        <v>49.458816774342786</v>
      </c>
      <c r="ACS24" s="1066">
        <v>43497</v>
      </c>
      <c r="ACT24" s="1067">
        <v>49.531070259170043</v>
      </c>
      <c r="ACV24" s="1096">
        <v>43497</v>
      </c>
      <c r="ACW24" s="1097">
        <v>49.731808649999998</v>
      </c>
      <c r="ACY24" s="1096">
        <v>43497</v>
      </c>
      <c r="ACZ24" s="1097">
        <v>49.4710843624771</v>
      </c>
      <c r="ADB24" s="1098">
        <v>43525</v>
      </c>
      <c r="ADC24" s="1099">
        <v>48.075349469999999</v>
      </c>
      <c r="ADE24" s="1098">
        <v>43525</v>
      </c>
      <c r="ADF24" s="1099">
        <v>49.370343783523957</v>
      </c>
      <c r="ADH24" s="1098">
        <v>43525</v>
      </c>
      <c r="ADI24" s="1099">
        <v>49.069462952326241</v>
      </c>
      <c r="ADK24" s="1098">
        <v>43525</v>
      </c>
      <c r="ADL24" s="1099">
        <v>49.451827117151623</v>
      </c>
      <c r="ADN24" s="1098">
        <v>43525</v>
      </c>
      <c r="ADO24" s="1099">
        <v>50.000293184316909</v>
      </c>
      <c r="ADQ24" s="1098">
        <v>43556</v>
      </c>
      <c r="ADR24" s="1099">
        <v>44.843399674747936</v>
      </c>
      <c r="ADT24" s="1098">
        <v>43556</v>
      </c>
      <c r="ADU24" s="1099">
        <v>45.934088372129331</v>
      </c>
      <c r="ADW24" s="1098">
        <v>43556</v>
      </c>
      <c r="ADX24" s="1099">
        <v>44.113015297793723</v>
      </c>
      <c r="ADZ24" s="1098">
        <v>43556</v>
      </c>
      <c r="AEA24" s="1099">
        <v>44.573454208985353</v>
      </c>
      <c r="AEC24" s="1098">
        <v>43586</v>
      </c>
      <c r="AED24" s="1099">
        <v>40.773721918309434</v>
      </c>
      <c r="AEF24" s="1098">
        <v>43586</v>
      </c>
      <c r="AEG24" s="1099">
        <v>41.02</v>
      </c>
      <c r="AEI24" s="1098">
        <v>43586</v>
      </c>
      <c r="AEJ24" s="1099">
        <v>42.154068785885904</v>
      </c>
      <c r="AEL24" s="1098">
        <v>43586</v>
      </c>
      <c r="AEM24" s="1099">
        <v>41.426353911367073</v>
      </c>
      <c r="AEO24" s="1098">
        <v>43586</v>
      </c>
      <c r="AEP24" s="1099">
        <v>42.326886632758317</v>
      </c>
      <c r="AER24" s="1098">
        <v>43617</v>
      </c>
      <c r="AES24" s="1099">
        <v>41.49</v>
      </c>
      <c r="AEU24" s="1098">
        <v>43617</v>
      </c>
      <c r="AEV24" s="1099">
        <v>42.855427565819916</v>
      </c>
      <c r="AEX24" s="1098">
        <v>43617</v>
      </c>
      <c r="AEY24" s="1099">
        <v>42.998800693651482</v>
      </c>
      <c r="AFA24" s="1098">
        <v>43617</v>
      </c>
      <c r="AFB24" s="1099">
        <v>42.017318609558906</v>
      </c>
      <c r="AFD24" s="1098">
        <v>43647</v>
      </c>
      <c r="AFE24" s="1099">
        <v>41.598004455363089</v>
      </c>
      <c r="AFG24" s="1098">
        <v>43647</v>
      </c>
      <c r="AFH24" s="1099">
        <v>43.6473522</v>
      </c>
      <c r="AFJ24" s="1098">
        <v>43678</v>
      </c>
      <c r="AFK24" s="1099">
        <v>42.32075824515131</v>
      </c>
      <c r="AFM24" s="1098">
        <v>43678</v>
      </c>
      <c r="AFN24" s="1099">
        <v>43.068315802055182</v>
      </c>
      <c r="AFP24" s="1098">
        <v>43678</v>
      </c>
      <c r="AFQ24" s="1099">
        <v>43.023357502474013</v>
      </c>
      <c r="AFS24" s="1098">
        <v>43678</v>
      </c>
      <c r="AFT24" s="1099">
        <v>42.111140239283003</v>
      </c>
      <c r="AFV24" s="1098">
        <v>43678</v>
      </c>
      <c r="AFW24" s="1099">
        <v>39.623218164698628</v>
      </c>
      <c r="AFY24" s="1098">
        <v>43709</v>
      </c>
      <c r="AFZ24" s="1099">
        <v>39.607435573307427</v>
      </c>
      <c r="AGB24" s="1098">
        <v>43709</v>
      </c>
      <c r="AGC24" s="1099">
        <v>39.61179036399124</v>
      </c>
      <c r="AGE24" s="1098">
        <v>43709</v>
      </c>
      <c r="AGF24" s="1099">
        <v>40.524573114193956</v>
      </c>
      <c r="AGH24" s="1098">
        <v>43709</v>
      </c>
      <c r="AGI24" s="1099">
        <v>40.041908327276339</v>
      </c>
      <c r="AGK24" s="1108">
        <v>43739</v>
      </c>
      <c r="AGL24" s="1109">
        <v>43.902478654281026</v>
      </c>
      <c r="AGN24" s="1108">
        <v>43739</v>
      </c>
      <c r="AGO24" s="1109">
        <v>43.226703453611179</v>
      </c>
      <c r="AGQ24" s="1108">
        <v>43739</v>
      </c>
      <c r="AGR24" s="1109">
        <v>43.884317081238152</v>
      </c>
      <c r="AGT24" s="1108">
        <v>43770</v>
      </c>
      <c r="AGU24" s="1109">
        <v>47.8137216737843</v>
      </c>
      <c r="AGW24" s="1108">
        <v>43770</v>
      </c>
      <c r="AGX24" s="1109">
        <v>48.206380652589459</v>
      </c>
      <c r="AGZ24" s="1108">
        <v>43770</v>
      </c>
      <c r="AHA24" s="1109">
        <v>49.164084920310238</v>
      </c>
      <c r="AHC24" s="1108">
        <v>43770</v>
      </c>
      <c r="AHD24" s="1109">
        <v>50.489428168312664</v>
      </c>
      <c r="AHF24" s="1108">
        <v>43800</v>
      </c>
      <c r="AHG24" s="1109">
        <v>54.815888983076846</v>
      </c>
      <c r="AHI24" s="1108">
        <v>43800</v>
      </c>
      <c r="AHJ24" s="1109">
        <v>55.402358639207343</v>
      </c>
      <c r="AHL24" s="1108">
        <v>43800</v>
      </c>
      <c r="AHM24" s="1109">
        <v>58.909157557594369</v>
      </c>
      <c r="AHO24" s="1108">
        <v>43800</v>
      </c>
      <c r="AHP24" s="1109">
        <v>61.903906256153896</v>
      </c>
      <c r="AHR24" s="1108">
        <v>43800</v>
      </c>
      <c r="AHS24" s="1109">
        <v>58.716103563084488</v>
      </c>
      <c r="AHU24" s="1114">
        <v>43831</v>
      </c>
      <c r="AHV24" s="1099">
        <v>60.165198588791526</v>
      </c>
      <c r="AHX24" s="1108">
        <v>43831</v>
      </c>
      <c r="AHY24" s="1109">
        <v>60.695244978930099</v>
      </c>
      <c r="AIA24" s="1108">
        <v>43831</v>
      </c>
      <c r="AIB24" s="1109">
        <v>60.202185516623224</v>
      </c>
      <c r="AID24" s="1108">
        <v>43831</v>
      </c>
      <c r="AIE24" s="1099">
        <v>60.439145464027717</v>
      </c>
      <c r="AIG24" s="1108">
        <v>43862</v>
      </c>
      <c r="AIH24" s="1099">
        <v>64.437240765453609</v>
      </c>
      <c r="AIJ24" s="1108">
        <v>43862</v>
      </c>
      <c r="AIK24" s="1099">
        <v>65.275765836155387</v>
      </c>
      <c r="AIM24" s="1108">
        <v>43862</v>
      </c>
      <c r="AIN24" s="1099">
        <v>63.099330799973444</v>
      </c>
      <c r="AIP24" s="1108">
        <v>43862</v>
      </c>
      <c r="AIQ24" s="1099">
        <v>63.685552177139925</v>
      </c>
      <c r="AIS24" s="1108">
        <v>43862</v>
      </c>
      <c r="AIT24" s="1109">
        <v>64.484944334106359</v>
      </c>
      <c r="AIV24" s="1108">
        <v>43891</v>
      </c>
      <c r="AIW24" s="1117">
        <v>62.251634981226736</v>
      </c>
      <c r="AIY24" s="1108">
        <v>43891</v>
      </c>
      <c r="AIZ24" s="1117">
        <v>64.447610908738554</v>
      </c>
      <c r="AJB24" s="1108">
        <v>43891</v>
      </c>
      <c r="AJC24" s="1117">
        <v>64.30821053510239</v>
      </c>
      <c r="AJE24" s="1108">
        <v>43891</v>
      </c>
      <c r="AJF24" s="1117">
        <v>66.401562825431171</v>
      </c>
      <c r="AJH24" s="1108">
        <v>43922</v>
      </c>
      <c r="AJI24" s="1117">
        <v>58.560906969446201</v>
      </c>
      <c r="AJK24" s="1108">
        <v>43922</v>
      </c>
      <c r="AJL24" s="1117">
        <v>60.625970711252805</v>
      </c>
      <c r="AJN24" s="1108">
        <v>43922</v>
      </c>
      <c r="AJO24" s="1117">
        <v>58.560906969446201</v>
      </c>
      <c r="AJQ24" s="1108">
        <v>43922</v>
      </c>
      <c r="AJR24" s="1117">
        <v>62.77041064074195</v>
      </c>
      <c r="AJT24" s="1108">
        <v>43952</v>
      </c>
      <c r="AJU24" s="1117">
        <v>60.258726375059744</v>
      </c>
    </row>
    <row r="25" spans="1:957" customFormat="1" x14ac:dyDescent="0.25">
      <c r="A25" s="26"/>
      <c r="B25" s="969">
        <f t="shared" ca="1" si="0"/>
        <v>43983</v>
      </c>
      <c r="C25" s="152">
        <f t="shared" ca="1" si="1"/>
        <v>58.051686938785707</v>
      </c>
      <c r="D25" s="26"/>
      <c r="E25" s="144">
        <v>41640</v>
      </c>
      <c r="F25" s="150">
        <v>78.759999999999991</v>
      </c>
      <c r="G25" s="88"/>
      <c r="H25" s="144">
        <v>41609</v>
      </c>
      <c r="I25" s="148">
        <v>75.02164568914931</v>
      </c>
      <c r="J25" s="26"/>
      <c r="K25" s="144">
        <v>41640</v>
      </c>
      <c r="L25" s="148">
        <v>76.440430686863053</v>
      </c>
      <c r="M25" s="26"/>
      <c r="N25" s="144">
        <v>41640</v>
      </c>
      <c r="O25" s="150">
        <v>75.635636106861242</v>
      </c>
      <c r="P25" s="88"/>
      <c r="Q25" s="144">
        <v>41671</v>
      </c>
      <c r="R25" s="145">
        <v>74.176865046102265</v>
      </c>
      <c r="S25" s="26"/>
      <c r="T25" s="144">
        <v>41671</v>
      </c>
      <c r="U25" s="148">
        <v>72.120120799687399</v>
      </c>
      <c r="V25" s="26"/>
      <c r="W25" s="144">
        <v>41671</v>
      </c>
      <c r="X25" s="150">
        <v>71.942165351465931</v>
      </c>
      <c r="Y25" s="88"/>
      <c r="Z25" s="144">
        <v>41699</v>
      </c>
      <c r="AA25" s="145">
        <v>68.262303793227602</v>
      </c>
      <c r="AB25" s="26"/>
      <c r="AC25" s="144">
        <v>41699</v>
      </c>
      <c r="AD25" s="148">
        <v>66.699999999999989</v>
      </c>
      <c r="AE25" s="26"/>
      <c r="AF25" s="144">
        <v>41699</v>
      </c>
      <c r="AG25" s="150">
        <v>66.774816777315422</v>
      </c>
      <c r="AH25" s="88"/>
      <c r="AI25" s="144">
        <v>41730</v>
      </c>
      <c r="AJ25" s="145">
        <v>62.659228424707834</v>
      </c>
      <c r="AK25" s="26"/>
      <c r="AL25" s="144">
        <v>41730</v>
      </c>
      <c r="AM25" s="148">
        <v>62.562249999999999</v>
      </c>
      <c r="AN25" s="26"/>
      <c r="AO25" s="144">
        <v>41730</v>
      </c>
      <c r="AP25" s="150">
        <v>61.703250000000004</v>
      </c>
      <c r="AQ25" s="88"/>
      <c r="AR25" s="144">
        <v>41730</v>
      </c>
      <c r="AS25" s="145">
        <v>61.703250000000004</v>
      </c>
      <c r="AT25" s="26"/>
      <c r="AU25" s="144">
        <v>41760</v>
      </c>
      <c r="AV25" s="148">
        <v>65.060135904730501</v>
      </c>
      <c r="AW25" s="26"/>
      <c r="AX25" s="144">
        <v>41791</v>
      </c>
      <c r="AY25" s="150">
        <v>62.133024427810241</v>
      </c>
      <c r="AZ25" s="88"/>
      <c r="BA25" s="144">
        <v>41791</v>
      </c>
      <c r="BB25" s="145">
        <v>63.34956612021859</v>
      </c>
      <c r="BC25" s="26"/>
      <c r="BD25" s="144">
        <v>41791</v>
      </c>
      <c r="BE25" s="148">
        <v>63.699566120218577</v>
      </c>
      <c r="BF25" s="26"/>
      <c r="BG25" s="144">
        <v>41821</v>
      </c>
      <c r="BH25" s="150">
        <v>64.109333333333325</v>
      </c>
      <c r="BI25" s="88"/>
      <c r="BJ25" s="144">
        <v>41791</v>
      </c>
      <c r="BK25" s="145">
        <v>64.232316939890708</v>
      </c>
      <c r="BL25" s="26"/>
      <c r="BM25" s="144">
        <v>41791</v>
      </c>
      <c r="BN25" s="148">
        <v>63.9</v>
      </c>
      <c r="BO25" s="26"/>
      <c r="BP25" s="144">
        <v>41821</v>
      </c>
      <c r="BQ25" s="150">
        <v>63.425220770000003</v>
      </c>
      <c r="BR25" s="88"/>
      <c r="BS25" s="144">
        <v>41821</v>
      </c>
      <c r="BT25" s="145">
        <v>64.067003825136624</v>
      </c>
      <c r="BU25" s="26"/>
      <c r="BV25" s="144">
        <v>41852</v>
      </c>
      <c r="BW25" s="148">
        <v>65.603708069999996</v>
      </c>
      <c r="BX25" s="26"/>
      <c r="BY25" s="144">
        <v>41852</v>
      </c>
      <c r="BZ25" s="150">
        <v>66.095355190000006</v>
      </c>
      <c r="CA25" s="88"/>
      <c r="CB25" s="144">
        <v>41852</v>
      </c>
      <c r="CC25" s="145">
        <v>65.095901639344262</v>
      </c>
      <c r="CD25" s="26"/>
      <c r="CE25" s="144">
        <v>41852</v>
      </c>
      <c r="CF25" s="148">
        <v>65.500920218579239</v>
      </c>
      <c r="CG25" s="26"/>
      <c r="CH25" s="144">
        <v>41883</v>
      </c>
      <c r="CI25" s="150">
        <v>65.364192399999993</v>
      </c>
      <c r="CJ25" s="88"/>
      <c r="CK25" s="144">
        <v>41883</v>
      </c>
      <c r="CL25" s="145">
        <v>66.263307260791052</v>
      </c>
      <c r="CM25" s="26"/>
      <c r="CN25" s="144">
        <v>41883</v>
      </c>
      <c r="CO25" s="148">
        <v>65.995901639344282</v>
      </c>
      <c r="CP25" s="26"/>
      <c r="CQ25" s="144">
        <v>41883</v>
      </c>
      <c r="CR25" s="150">
        <v>66.195628420000006</v>
      </c>
      <c r="CS25" s="88"/>
      <c r="CT25" s="144">
        <v>41883</v>
      </c>
      <c r="CU25" s="145">
        <v>67.045901639344265</v>
      </c>
      <c r="CV25" s="26"/>
      <c r="CW25" s="144">
        <v>41913</v>
      </c>
      <c r="CX25" s="148">
        <v>69.734340660000001</v>
      </c>
      <c r="CY25" s="292"/>
      <c r="CZ25" s="144">
        <v>41913</v>
      </c>
      <c r="DA25" s="148">
        <v>69.860714285714266</v>
      </c>
      <c r="DB25" s="295"/>
      <c r="DC25" s="144">
        <v>41913</v>
      </c>
      <c r="DD25" s="148">
        <v>69.259065934065916</v>
      </c>
      <c r="DE25" s="303"/>
      <c r="DF25" s="144">
        <v>41913</v>
      </c>
      <c r="DG25" s="148">
        <v>70.410714290000001</v>
      </c>
      <c r="DH25" s="303"/>
      <c r="DI25" s="144">
        <v>41974</v>
      </c>
      <c r="DJ25" s="148">
        <v>75.460714289999999</v>
      </c>
      <c r="DK25" s="295"/>
      <c r="DL25" s="144">
        <v>41944</v>
      </c>
      <c r="DM25" s="148">
        <v>73.898351648351635</v>
      </c>
      <c r="DN25" s="303"/>
      <c r="DO25" s="144">
        <v>41944</v>
      </c>
      <c r="DP25" s="148">
        <v>73.197802199999998</v>
      </c>
      <c r="DQ25" s="303"/>
      <c r="DR25" s="144">
        <v>41974</v>
      </c>
      <c r="DS25" s="148">
        <v>75.596703296703296</v>
      </c>
      <c r="DT25" s="295"/>
      <c r="DU25" s="144">
        <v>41974</v>
      </c>
      <c r="DV25" s="148">
        <v>74.7</v>
      </c>
      <c r="DW25" s="303"/>
      <c r="DX25" s="144">
        <v>41974</v>
      </c>
      <c r="DY25" s="148">
        <v>73.948351650000006</v>
      </c>
      <c r="DZ25" s="303"/>
      <c r="EA25" s="144">
        <v>42005</v>
      </c>
      <c r="EB25" s="148">
        <v>74.11</v>
      </c>
      <c r="EC25" s="295"/>
      <c r="ED25" s="144">
        <v>42005</v>
      </c>
      <c r="EE25" s="148">
        <v>73.899999999999991</v>
      </c>
      <c r="EF25" s="303"/>
      <c r="EG25" s="144">
        <v>42005</v>
      </c>
      <c r="EH25" s="148">
        <v>74.172664835164838</v>
      </c>
      <c r="EI25" s="303"/>
      <c r="EJ25" s="144">
        <v>42036</v>
      </c>
      <c r="EK25" s="148">
        <v>74.397939559999998</v>
      </c>
      <c r="EL25" s="295"/>
      <c r="EM25" s="144">
        <v>42005</v>
      </c>
      <c r="EN25" s="148">
        <v>74.047939560439545</v>
      </c>
      <c r="EO25" s="303"/>
      <c r="EP25" s="144">
        <v>42036</v>
      </c>
      <c r="EQ25" s="148">
        <v>74.723763736263734</v>
      </c>
      <c r="ER25" s="303"/>
      <c r="ES25" s="144">
        <v>42036</v>
      </c>
      <c r="ET25" s="148">
        <v>74.372252747252759</v>
      </c>
      <c r="EV25" s="144">
        <v>42064</v>
      </c>
      <c r="EW25" s="148">
        <v>72.751373626373621</v>
      </c>
      <c r="EY25" s="144">
        <v>42064</v>
      </c>
      <c r="EZ25" s="148">
        <v>72.55</v>
      </c>
      <c r="FB25" s="144">
        <v>42064</v>
      </c>
      <c r="FC25" s="148">
        <v>73.714175824175825</v>
      </c>
      <c r="FE25" s="144">
        <v>42064</v>
      </c>
      <c r="FF25" s="148">
        <v>72.463076923076898</v>
      </c>
      <c r="FH25" s="144">
        <v>42095</v>
      </c>
      <c r="FI25" s="148">
        <v>66.601830601092928</v>
      </c>
      <c r="FK25" s="144">
        <v>42095</v>
      </c>
      <c r="FL25" s="148">
        <v>67.076967213114784</v>
      </c>
      <c r="FN25" s="144">
        <v>42095</v>
      </c>
      <c r="FO25" s="148">
        <v>66.73</v>
      </c>
      <c r="FQ25" s="144">
        <v>42095</v>
      </c>
      <c r="FR25" s="148">
        <v>66.726967209999998</v>
      </c>
      <c r="FT25" s="144">
        <v>42064</v>
      </c>
      <c r="FU25" s="148">
        <v>72.901790000000005</v>
      </c>
      <c r="FW25" s="144">
        <v>42095</v>
      </c>
      <c r="FX25" s="148">
        <v>66.884479999999996</v>
      </c>
      <c r="FZ25" s="144">
        <v>42095</v>
      </c>
      <c r="GA25" s="148">
        <v>65.909620000000004</v>
      </c>
      <c r="GC25" s="144">
        <v>42125</v>
      </c>
      <c r="GD25" s="148">
        <v>64.2</v>
      </c>
      <c r="GF25" s="144">
        <v>42095</v>
      </c>
      <c r="GG25" s="148">
        <v>66.03</v>
      </c>
      <c r="GI25" s="144">
        <v>42125</v>
      </c>
      <c r="GJ25" s="148">
        <v>64.199039999999997</v>
      </c>
      <c r="GL25" s="144">
        <v>42125</v>
      </c>
      <c r="GM25" s="148">
        <v>64.05</v>
      </c>
      <c r="GO25" s="144">
        <v>42125</v>
      </c>
      <c r="GP25" s="148">
        <v>63.475050000000003</v>
      </c>
      <c r="GR25" s="144">
        <v>42125</v>
      </c>
      <c r="GS25" s="148">
        <v>62.999510000000001</v>
      </c>
      <c r="GU25" s="144">
        <v>42156</v>
      </c>
      <c r="GV25" s="148">
        <v>62.8</v>
      </c>
      <c r="GX25" s="144">
        <v>42156</v>
      </c>
      <c r="GY25" s="148">
        <v>63.19</v>
      </c>
      <c r="HA25" s="144">
        <v>42156</v>
      </c>
      <c r="HB25" s="148">
        <v>63.17</v>
      </c>
      <c r="HD25" s="144">
        <v>42156</v>
      </c>
      <c r="HE25" s="148">
        <v>62.96</v>
      </c>
      <c r="HG25" s="144">
        <v>42156</v>
      </c>
      <c r="HH25" s="148">
        <v>62.95</v>
      </c>
      <c r="HJ25" s="144">
        <v>42186</v>
      </c>
      <c r="HK25" s="148">
        <v>62.49</v>
      </c>
      <c r="HM25" s="144">
        <v>42186</v>
      </c>
      <c r="HN25" s="148">
        <v>62.93</v>
      </c>
      <c r="HP25" s="144">
        <v>42186</v>
      </c>
      <c r="HQ25" s="148">
        <v>63.53</v>
      </c>
      <c r="HS25" s="144">
        <v>42186</v>
      </c>
      <c r="HT25" s="148">
        <v>63.85</v>
      </c>
      <c r="HV25" s="144">
        <v>42186</v>
      </c>
      <c r="HW25" s="148">
        <v>64.349999999999994</v>
      </c>
      <c r="HY25" s="144">
        <v>42186</v>
      </c>
      <c r="HZ25" s="148">
        <v>64.38</v>
      </c>
      <c r="IB25" s="144">
        <v>42248</v>
      </c>
      <c r="IC25" s="148">
        <v>64.253276249999999</v>
      </c>
      <c r="IE25" s="144">
        <v>42248</v>
      </c>
      <c r="IF25" s="148">
        <v>63.85</v>
      </c>
      <c r="IH25" s="144">
        <v>42248</v>
      </c>
      <c r="II25" s="148">
        <v>63.48</v>
      </c>
      <c r="IK25" s="144">
        <v>42248</v>
      </c>
      <c r="IL25" s="148">
        <v>63.12</v>
      </c>
      <c r="IN25" s="144">
        <v>42278</v>
      </c>
      <c r="IO25" s="148">
        <v>63.8</v>
      </c>
      <c r="IQ25" s="144">
        <v>42278</v>
      </c>
      <c r="IR25" s="148">
        <v>65.150000000000006</v>
      </c>
      <c r="IT25" s="144">
        <v>42278</v>
      </c>
      <c r="IU25" s="148">
        <v>63.621407949999998</v>
      </c>
      <c r="IW25" s="144">
        <v>42278</v>
      </c>
      <c r="IX25" s="148">
        <v>62.99</v>
      </c>
      <c r="IZ25" s="144">
        <v>42309</v>
      </c>
      <c r="JA25" s="148">
        <v>69.33</v>
      </c>
      <c r="JC25" s="144">
        <v>42309</v>
      </c>
      <c r="JD25" s="148">
        <v>67.62</v>
      </c>
      <c r="JF25" s="144">
        <v>42309</v>
      </c>
      <c r="JG25" s="148">
        <v>67.33</v>
      </c>
      <c r="JI25" s="144">
        <v>42309</v>
      </c>
      <c r="JJ25" s="148">
        <v>67.599999999999994</v>
      </c>
      <c r="JL25" s="144">
        <v>42339</v>
      </c>
      <c r="JM25" s="148">
        <v>68.02</v>
      </c>
      <c r="JO25" s="144">
        <v>42339</v>
      </c>
      <c r="JP25" s="148">
        <v>69.709999999999994</v>
      </c>
      <c r="JR25" s="144">
        <v>42339</v>
      </c>
      <c r="JS25" s="148">
        <v>69.854715459999994</v>
      </c>
      <c r="JU25" s="969">
        <v>42339</v>
      </c>
      <c r="JV25" s="970">
        <v>70.854715459999994</v>
      </c>
      <c r="JX25" s="969">
        <v>42339</v>
      </c>
      <c r="JY25" s="970">
        <v>69.31</v>
      </c>
      <c r="KA25" s="969">
        <v>42370</v>
      </c>
      <c r="KB25" s="970">
        <v>69.649262984307001</v>
      </c>
      <c r="KD25" s="969">
        <v>42370</v>
      </c>
      <c r="KE25" s="970">
        <v>65.150000000000006</v>
      </c>
      <c r="KG25" s="969">
        <v>42370</v>
      </c>
      <c r="KH25" s="970">
        <v>69.010000000000005</v>
      </c>
      <c r="KJ25" s="969">
        <v>42370</v>
      </c>
      <c r="KK25" s="970">
        <v>68.33</v>
      </c>
      <c r="KM25" s="969">
        <v>42401</v>
      </c>
      <c r="KN25" s="970">
        <v>68.22</v>
      </c>
      <c r="KP25" s="969">
        <v>42401</v>
      </c>
      <c r="KQ25" s="970">
        <v>68.120483032315263</v>
      </c>
      <c r="KS25" s="969">
        <v>42401</v>
      </c>
      <c r="KT25" s="970">
        <v>68.010000000000005</v>
      </c>
      <c r="KV25" s="969">
        <v>42401</v>
      </c>
      <c r="KW25" s="970">
        <v>67.5</v>
      </c>
      <c r="KY25" s="969">
        <v>42430</v>
      </c>
      <c r="KZ25" s="970">
        <v>64.55</v>
      </c>
      <c r="LB25" s="969">
        <v>42430</v>
      </c>
      <c r="LC25" s="970">
        <v>64.239999999999995</v>
      </c>
      <c r="LE25" s="969">
        <v>42430</v>
      </c>
      <c r="LF25" s="970">
        <v>64.61</v>
      </c>
      <c r="LH25" s="969">
        <v>42430</v>
      </c>
      <c r="LI25" s="970">
        <v>65</v>
      </c>
      <c r="LK25" s="969">
        <v>42430</v>
      </c>
      <c r="LL25" s="970">
        <v>64.8</v>
      </c>
      <c r="LN25" s="969">
        <v>42461</v>
      </c>
      <c r="LO25" s="970">
        <v>59.85</v>
      </c>
      <c r="LQ25" s="969">
        <v>42491</v>
      </c>
      <c r="LR25" s="970">
        <v>57.69</v>
      </c>
      <c r="LT25" s="969">
        <v>42491</v>
      </c>
      <c r="LU25" s="970">
        <v>58.07</v>
      </c>
      <c r="LW25" s="969">
        <v>42491</v>
      </c>
      <c r="LX25" s="970">
        <v>58.61</v>
      </c>
      <c r="LZ25" s="969">
        <v>42491</v>
      </c>
      <c r="MA25" s="970">
        <v>57.76</v>
      </c>
      <c r="MC25" s="969">
        <v>42522</v>
      </c>
      <c r="MD25" s="970">
        <v>57.45</v>
      </c>
      <c r="MF25" s="969">
        <v>42522</v>
      </c>
      <c r="MG25" s="970">
        <v>56.68</v>
      </c>
      <c r="MI25" s="969">
        <v>42522</v>
      </c>
      <c r="MJ25" s="970">
        <v>55.19</v>
      </c>
      <c r="ML25" s="969">
        <v>42522</v>
      </c>
      <c r="MM25" s="970">
        <v>54.39</v>
      </c>
      <c r="MO25" s="969">
        <v>42522</v>
      </c>
      <c r="MP25" s="970">
        <v>54.33</v>
      </c>
      <c r="MR25" s="969">
        <v>42552</v>
      </c>
      <c r="MS25" s="970">
        <v>53.6</v>
      </c>
      <c r="MU25" s="969">
        <v>42552</v>
      </c>
      <c r="MV25" s="970">
        <v>54.32</v>
      </c>
      <c r="MX25" s="969">
        <v>42552</v>
      </c>
      <c r="MY25" s="970">
        <v>54.28</v>
      </c>
      <c r="NA25" s="969">
        <v>42552</v>
      </c>
      <c r="NB25" s="970">
        <v>56.015176072367041</v>
      </c>
      <c r="ND25" s="969">
        <v>42583</v>
      </c>
      <c r="NE25" s="970">
        <v>54.492350000000002</v>
      </c>
      <c r="NG25" s="969">
        <v>42583</v>
      </c>
      <c r="NH25" s="970">
        <v>52.74</v>
      </c>
      <c r="NJ25" s="969">
        <v>42583</v>
      </c>
      <c r="NK25" s="970">
        <v>52.39</v>
      </c>
      <c r="NM25" s="969">
        <v>42583</v>
      </c>
      <c r="NN25" s="970">
        <v>50.38</v>
      </c>
      <c r="NP25" s="969">
        <v>42583</v>
      </c>
      <c r="NQ25" s="970">
        <v>48.74</v>
      </c>
      <c r="NS25" s="969">
        <v>42614</v>
      </c>
      <c r="NT25" s="970">
        <v>47.13</v>
      </c>
      <c r="NV25" s="969">
        <v>42614</v>
      </c>
      <c r="NW25" s="970">
        <v>46.79</v>
      </c>
      <c r="NY25" s="969">
        <v>42614</v>
      </c>
      <c r="NZ25" s="970">
        <v>44.48</v>
      </c>
      <c r="OB25" s="969">
        <v>42614</v>
      </c>
      <c r="OC25" s="970">
        <v>44.96</v>
      </c>
      <c r="OE25" s="969">
        <v>42644</v>
      </c>
      <c r="OF25" s="970">
        <v>48.75</v>
      </c>
      <c r="OH25" s="969">
        <v>42644</v>
      </c>
      <c r="OI25" s="970">
        <v>53.99</v>
      </c>
      <c r="OK25" s="969">
        <v>42644</v>
      </c>
      <c r="OL25" s="970">
        <v>54.65</v>
      </c>
      <c r="ON25" s="969">
        <v>42644</v>
      </c>
      <c r="OO25" s="970">
        <v>52.65</v>
      </c>
      <c r="OQ25" s="969">
        <v>42644</v>
      </c>
      <c r="OR25" s="970">
        <v>50.99</v>
      </c>
      <c r="OT25" s="969">
        <v>42675</v>
      </c>
      <c r="OU25" s="970">
        <v>52.16</v>
      </c>
      <c r="OW25" s="969">
        <v>42675</v>
      </c>
      <c r="OX25" s="970">
        <v>50.46</v>
      </c>
      <c r="OZ25" s="969">
        <v>42675</v>
      </c>
      <c r="PA25" s="970">
        <v>49.56</v>
      </c>
      <c r="PC25" s="969">
        <v>42675</v>
      </c>
      <c r="PD25" s="970">
        <v>51.63</v>
      </c>
      <c r="PF25" s="969">
        <v>42675</v>
      </c>
      <c r="PG25" s="970">
        <v>51.64</v>
      </c>
      <c r="PI25" s="969">
        <v>42705</v>
      </c>
      <c r="PJ25" s="970">
        <v>52.99</v>
      </c>
      <c r="PL25" s="969">
        <v>42705</v>
      </c>
      <c r="PM25" s="970">
        <v>53.97</v>
      </c>
      <c r="PO25" s="969">
        <v>42705</v>
      </c>
      <c r="PP25" s="970">
        <v>53.33</v>
      </c>
      <c r="PR25" s="969">
        <v>42705</v>
      </c>
      <c r="PS25" s="970">
        <v>52.57</v>
      </c>
      <c r="PU25" s="969">
        <v>42736</v>
      </c>
      <c r="PV25" s="970">
        <v>54.97</v>
      </c>
      <c r="PX25" s="969">
        <v>42736</v>
      </c>
      <c r="PY25" s="1025">
        <v>55.42</v>
      </c>
      <c r="QA25" s="1026">
        <v>42736</v>
      </c>
      <c r="QB25" s="1025">
        <v>54.14</v>
      </c>
      <c r="QD25" s="1028">
        <v>42736</v>
      </c>
      <c r="QE25" s="1027">
        <v>53.67</v>
      </c>
      <c r="QG25" s="1028">
        <v>42767</v>
      </c>
      <c r="QH25" s="1027">
        <v>54.02</v>
      </c>
      <c r="QJ25" s="1028">
        <v>42767</v>
      </c>
      <c r="QK25" s="1027">
        <v>54.95</v>
      </c>
      <c r="QM25" s="1028">
        <v>42767</v>
      </c>
      <c r="QN25" s="1027">
        <v>54.22</v>
      </c>
      <c r="QP25" s="1028">
        <v>42767</v>
      </c>
      <c r="QQ25" s="1027">
        <v>54.2</v>
      </c>
      <c r="QS25" s="1028">
        <v>42767</v>
      </c>
      <c r="QT25" s="1027">
        <v>53.6</v>
      </c>
      <c r="QV25" s="1028">
        <v>42795</v>
      </c>
      <c r="QW25" s="1027">
        <v>51.3</v>
      </c>
      <c r="QY25" s="1028">
        <v>42795</v>
      </c>
      <c r="QZ25" s="1027">
        <v>50.64</v>
      </c>
      <c r="RB25" s="1028">
        <v>42795</v>
      </c>
      <c r="RC25" s="1027">
        <v>49.63</v>
      </c>
      <c r="RE25" s="1028">
        <v>42795</v>
      </c>
      <c r="RF25" s="1027">
        <v>49.93</v>
      </c>
      <c r="RH25" s="1028">
        <v>42826</v>
      </c>
      <c r="RI25" s="1027">
        <v>44.01</v>
      </c>
      <c r="RK25" s="1028">
        <v>42826</v>
      </c>
      <c r="RL25" s="1027">
        <v>44.76</v>
      </c>
      <c r="RN25" s="1028">
        <v>42826</v>
      </c>
      <c r="RO25" s="1027">
        <v>44.18</v>
      </c>
      <c r="RQ25" s="1028">
        <v>42826</v>
      </c>
      <c r="RR25" s="1027">
        <v>43.72</v>
      </c>
      <c r="RT25" s="1028">
        <v>42856</v>
      </c>
      <c r="RU25" s="1029">
        <v>43.061027320000001</v>
      </c>
      <c r="RW25" s="1028">
        <v>42856</v>
      </c>
      <c r="RX25" s="1029">
        <v>42.651201049999997</v>
      </c>
      <c r="RZ25" s="1028">
        <v>42856</v>
      </c>
      <c r="SA25" s="1029">
        <v>42.411096280000002</v>
      </c>
      <c r="SC25" s="1028">
        <v>42856</v>
      </c>
      <c r="SD25" s="1029">
        <v>41.61</v>
      </c>
      <c r="SF25" s="1028">
        <v>42856</v>
      </c>
      <c r="SG25" s="1029">
        <v>41.31</v>
      </c>
      <c r="SI25" s="1028">
        <v>42887</v>
      </c>
      <c r="SJ25" s="1029">
        <v>39.71</v>
      </c>
      <c r="SL25" s="1028">
        <v>42887</v>
      </c>
      <c r="SM25" s="1029">
        <v>40.013959566284996</v>
      </c>
      <c r="SO25" s="1028">
        <v>42887</v>
      </c>
      <c r="SP25" s="1029">
        <v>39.020068532267281</v>
      </c>
      <c r="SR25" s="1028">
        <v>42887</v>
      </c>
      <c r="SS25" s="1029">
        <v>37.516692333149471</v>
      </c>
      <c r="SU25" s="1028">
        <v>42917</v>
      </c>
      <c r="SV25" s="1029">
        <v>36.982003104718231</v>
      </c>
      <c r="SX25" s="1028">
        <v>42917</v>
      </c>
      <c r="SY25" s="1029">
        <v>35.123205358442938</v>
      </c>
      <c r="TA25" s="1028">
        <v>42917</v>
      </c>
      <c r="TB25" s="1029">
        <v>34.306652843168344</v>
      </c>
      <c r="TD25" s="1028">
        <v>42917</v>
      </c>
      <c r="TE25" s="1029">
        <v>34.777462909381306</v>
      </c>
      <c r="TG25" s="1028">
        <v>42948</v>
      </c>
      <c r="TH25" s="1029">
        <v>36.245766591791522</v>
      </c>
      <c r="TJ25" s="1028">
        <v>42948</v>
      </c>
      <c r="TK25" s="1029">
        <v>34.963679623369593</v>
      </c>
      <c r="TM25" s="1028">
        <v>42948</v>
      </c>
      <c r="TN25" s="1029">
        <v>33.876437410212873</v>
      </c>
      <c r="TP25" s="1028">
        <v>42948</v>
      </c>
      <c r="TQ25" s="1029">
        <v>32.750691118528501</v>
      </c>
      <c r="TS25" s="1028">
        <v>42979</v>
      </c>
      <c r="TT25" s="1029">
        <v>32.721864357977672</v>
      </c>
      <c r="TV25" s="1028">
        <v>42979</v>
      </c>
      <c r="TW25" s="1029">
        <v>31.081854098284136</v>
      </c>
      <c r="TY25" s="1028">
        <v>42979</v>
      </c>
      <c r="TZ25" s="1029">
        <v>30.306078099362406</v>
      </c>
      <c r="UB25" s="1028">
        <v>42979</v>
      </c>
      <c r="UC25" s="1029">
        <v>29.894803396145967</v>
      </c>
      <c r="UE25" s="1028">
        <v>43009</v>
      </c>
      <c r="UF25" s="1029">
        <v>33.247868795893936</v>
      </c>
      <c r="UH25" s="1028">
        <v>43009</v>
      </c>
      <c r="UI25" s="1029">
        <v>32.14525510308556</v>
      </c>
      <c r="UK25" s="1028">
        <v>43009</v>
      </c>
      <c r="UL25" s="1029">
        <v>32.192374059619389</v>
      </c>
      <c r="UN25" s="1028">
        <v>43009</v>
      </c>
      <c r="UO25" s="1029">
        <v>32.683539666634346</v>
      </c>
      <c r="UQ25" s="1028">
        <v>43040</v>
      </c>
      <c r="UR25" s="1029">
        <v>35.273802736913382</v>
      </c>
      <c r="UT25" s="1028">
        <v>43040</v>
      </c>
      <c r="UU25" s="1029">
        <v>34.956738908434303</v>
      </c>
      <c r="UW25" s="1028">
        <v>43040</v>
      </c>
      <c r="UX25" s="1029">
        <v>34.557364401682747</v>
      </c>
      <c r="UZ25" s="1028">
        <v>43040</v>
      </c>
      <c r="VA25" s="1029">
        <v>35.064399422039919</v>
      </c>
      <c r="VC25" s="1028">
        <v>43040</v>
      </c>
      <c r="VD25" s="1029">
        <v>35.268058732751655</v>
      </c>
      <c r="VF25" s="1028">
        <v>43070</v>
      </c>
      <c r="VG25" s="1029">
        <v>36.311497964961958</v>
      </c>
      <c r="VI25" s="1028">
        <v>43070</v>
      </c>
      <c r="VJ25" s="1029">
        <v>37.281125352250598</v>
      </c>
      <c r="VL25" s="1028">
        <v>43070</v>
      </c>
      <c r="VM25" s="1029">
        <v>36.702986251763718</v>
      </c>
      <c r="VO25" s="1028">
        <v>43070</v>
      </c>
      <c r="VP25" s="1029">
        <v>42.490641395538333</v>
      </c>
      <c r="VR25" s="1028">
        <v>43101</v>
      </c>
      <c r="VS25" s="1029">
        <v>39.706702451259041</v>
      </c>
      <c r="VU25" s="1028">
        <v>43101</v>
      </c>
      <c r="VV25" s="1029">
        <v>40.700089706020556</v>
      </c>
      <c r="VX25" s="1028">
        <v>43101</v>
      </c>
      <c r="VY25" s="1029">
        <v>41.440767272451232</v>
      </c>
      <c r="WA25" s="1028">
        <v>43101</v>
      </c>
      <c r="WB25" s="1029">
        <v>39.460977708942778</v>
      </c>
      <c r="WD25" s="1028">
        <v>43101</v>
      </c>
      <c r="WE25" s="1029">
        <v>40.998325514790821</v>
      </c>
      <c r="WG25" s="1028">
        <v>43132</v>
      </c>
      <c r="WH25" s="1029">
        <v>44</v>
      </c>
      <c r="WJ25" s="1028">
        <v>43132</v>
      </c>
      <c r="WK25" s="1029">
        <v>43.49</v>
      </c>
      <c r="WM25" s="1028">
        <v>43132</v>
      </c>
      <c r="WN25" s="1029">
        <v>46.167311786165406</v>
      </c>
      <c r="WP25" s="1028">
        <v>43132</v>
      </c>
      <c r="WQ25" s="1029">
        <v>46.919631316274668</v>
      </c>
      <c r="WS25" s="1028">
        <v>43160</v>
      </c>
      <c r="WT25" s="1029">
        <v>47.723161862038317</v>
      </c>
      <c r="WV25" s="1028">
        <v>43160</v>
      </c>
      <c r="WW25" s="1029">
        <v>47.94</v>
      </c>
      <c r="WY25" s="1028">
        <v>43160</v>
      </c>
      <c r="WZ25" s="1029">
        <v>48.187027882734213</v>
      </c>
      <c r="XB25" s="1028">
        <v>43160</v>
      </c>
      <c r="XC25" s="1029">
        <v>47.147317429741506</v>
      </c>
      <c r="XE25" s="1028">
        <v>43191</v>
      </c>
      <c r="XF25" s="1029">
        <v>42.765818913174947</v>
      </c>
      <c r="XH25" s="1028">
        <v>43191</v>
      </c>
      <c r="XI25" s="1029">
        <v>41.887238036910631</v>
      </c>
      <c r="XK25" s="1028">
        <v>43191</v>
      </c>
      <c r="XL25" s="1029">
        <v>42.91</v>
      </c>
      <c r="XN25" s="1028">
        <v>43191</v>
      </c>
      <c r="XO25" s="1029">
        <v>41.992052419657853</v>
      </c>
      <c r="XQ25" s="1028">
        <v>43191</v>
      </c>
      <c r="XR25" s="1029">
        <v>41.467980505921751</v>
      </c>
      <c r="XT25" s="1028">
        <v>43221</v>
      </c>
      <c r="XU25" s="1029">
        <v>38.369999999999997</v>
      </c>
      <c r="XW25" s="1028">
        <v>43221</v>
      </c>
      <c r="XX25" s="1029">
        <v>38.340000000000003</v>
      </c>
      <c r="XZ25" s="1028">
        <v>43221</v>
      </c>
      <c r="YA25" s="1029">
        <v>39.263754025599546</v>
      </c>
      <c r="YC25" s="1028">
        <v>43221</v>
      </c>
      <c r="YD25" s="1029">
        <v>41.226273512504889</v>
      </c>
      <c r="YF25" s="1028">
        <v>43252</v>
      </c>
      <c r="YG25" s="1029">
        <v>41.122834466721407</v>
      </c>
      <c r="YI25" s="1028">
        <v>43252</v>
      </c>
      <c r="YJ25" s="1029">
        <v>43.61</v>
      </c>
      <c r="YL25" s="1028">
        <v>43252</v>
      </c>
      <c r="YM25" s="1029">
        <v>41.939321728509547</v>
      </c>
      <c r="YO25" s="1028">
        <v>43252</v>
      </c>
      <c r="YP25" s="1029">
        <v>44.039466530336938</v>
      </c>
      <c r="YR25" s="1028">
        <v>43252</v>
      </c>
      <c r="YS25" s="1029">
        <v>42.39</v>
      </c>
      <c r="YU25" s="1028">
        <v>43282</v>
      </c>
      <c r="YV25" s="1029">
        <v>45.820576704419828</v>
      </c>
      <c r="YX25" s="1028">
        <v>43282</v>
      </c>
      <c r="YY25" s="1029">
        <v>42.799775519171611</v>
      </c>
      <c r="ZA25" s="1028">
        <v>43282</v>
      </c>
      <c r="ZB25" s="1029">
        <v>40.922633345735889</v>
      </c>
      <c r="ZD25" s="1028">
        <v>43282</v>
      </c>
      <c r="ZE25" s="1029">
        <v>40.644289670902566</v>
      </c>
      <c r="ZG25" s="1028">
        <v>43282</v>
      </c>
      <c r="ZH25" s="1029">
        <v>41.044085671293082</v>
      </c>
      <c r="ZJ25" s="1028">
        <v>43313</v>
      </c>
      <c r="ZK25" s="1029">
        <v>40.941401546506214</v>
      </c>
      <c r="ZM25" s="1028">
        <v>43313</v>
      </c>
      <c r="ZN25" s="1029">
        <v>41.403216808476479</v>
      </c>
      <c r="ZP25" s="1028">
        <v>43313</v>
      </c>
      <c r="ZQ25" s="1029">
        <v>40.941401546506214</v>
      </c>
      <c r="ZS25" s="1028">
        <v>43344</v>
      </c>
      <c r="ZT25" s="1029">
        <v>45.38937166351274</v>
      </c>
      <c r="ZV25" s="1028">
        <v>43344</v>
      </c>
      <c r="ZW25" s="1029">
        <v>45.651633160668197</v>
      </c>
      <c r="ZY25" s="1028">
        <v>43344</v>
      </c>
      <c r="ZZ25" s="1029">
        <v>45.495272851317004</v>
      </c>
      <c r="AAB25" s="1028">
        <v>43344</v>
      </c>
      <c r="AAC25" s="1029">
        <v>45.536528421300787</v>
      </c>
      <c r="AAE25" s="1028">
        <v>43344</v>
      </c>
      <c r="AAF25" s="1029">
        <v>44</v>
      </c>
      <c r="AAH25" s="1028">
        <v>43344</v>
      </c>
      <c r="AAI25" s="1029">
        <v>45.614081465969178</v>
      </c>
      <c r="AAK25" s="1028">
        <v>43374</v>
      </c>
      <c r="AAL25" s="1029">
        <v>45.581021697492922</v>
      </c>
      <c r="AAN25" s="1028">
        <v>43344</v>
      </c>
      <c r="AAO25" s="1029">
        <v>46.2745897347843</v>
      </c>
      <c r="AAQ25" s="1028">
        <v>43374</v>
      </c>
      <c r="AAR25" s="1029">
        <v>45.058582420834568</v>
      </c>
      <c r="AAT25" s="1028">
        <v>43405</v>
      </c>
      <c r="AAU25" s="1029">
        <v>48.44</v>
      </c>
      <c r="AAW25" s="1028">
        <v>43405</v>
      </c>
      <c r="AAX25" s="1029">
        <v>46.969753349573679</v>
      </c>
      <c r="AAZ25" s="1028">
        <v>43405</v>
      </c>
      <c r="ABA25" s="1029">
        <v>46.53</v>
      </c>
      <c r="ABC25" s="1028">
        <v>43405</v>
      </c>
      <c r="ABD25" s="1029">
        <v>45.273590555217659</v>
      </c>
      <c r="ABF25" s="1028">
        <v>43435</v>
      </c>
      <c r="ABG25" s="1029">
        <v>48.865249163268096</v>
      </c>
      <c r="ABI25" s="1028">
        <v>43435</v>
      </c>
      <c r="ABJ25" s="1029">
        <v>47.379857582167666</v>
      </c>
      <c r="ABL25" s="1028">
        <v>43435</v>
      </c>
      <c r="ABM25" s="1029">
        <v>48.25</v>
      </c>
      <c r="ABO25" s="1028">
        <v>43435</v>
      </c>
      <c r="ABP25" s="1029">
        <v>47.6</v>
      </c>
      <c r="ABR25" s="1066">
        <v>43466</v>
      </c>
      <c r="ABS25" s="1067">
        <v>49.38</v>
      </c>
      <c r="ABU25" s="1066">
        <v>43466</v>
      </c>
      <c r="ABV25" s="1067">
        <v>47.881237656877111</v>
      </c>
      <c r="ABX25" s="1066">
        <v>43466</v>
      </c>
      <c r="ABY25" s="1067">
        <v>48.402654848400914</v>
      </c>
      <c r="ACA25" s="1066">
        <v>43466</v>
      </c>
      <c r="ACB25" s="1067">
        <v>49.732733619999998</v>
      </c>
      <c r="ACD25" s="1066">
        <v>43497</v>
      </c>
      <c r="ACE25" s="1067">
        <v>50.002915680938756</v>
      </c>
      <c r="ACG25" s="1066">
        <v>43497</v>
      </c>
      <c r="ACH25" s="1067">
        <v>49.701137311261327</v>
      </c>
      <c r="ACJ25" s="1066">
        <v>43497</v>
      </c>
      <c r="ACK25" s="1067">
        <v>49.008475732906049</v>
      </c>
      <c r="ACM25" s="1066">
        <v>43497</v>
      </c>
      <c r="ACN25" s="1067">
        <v>49.267890829999999</v>
      </c>
      <c r="ACP25" s="1066">
        <v>43525</v>
      </c>
      <c r="ACQ25" s="1067">
        <v>47.617941293104863</v>
      </c>
      <c r="ACS25" s="1066">
        <v>43525</v>
      </c>
      <c r="ACT25" s="1067">
        <v>47.672256238974896</v>
      </c>
      <c r="ACV25" s="1096">
        <v>43525</v>
      </c>
      <c r="ACW25" s="1097">
        <v>47.850780640000004</v>
      </c>
      <c r="ACY25" s="1096">
        <v>43525</v>
      </c>
      <c r="ACZ25" s="1097">
        <v>47.571237207085083</v>
      </c>
      <c r="ADB25" s="1098">
        <v>43556</v>
      </c>
      <c r="ADC25" s="1099">
        <v>43.535372330000001</v>
      </c>
      <c r="ADE25" s="1098">
        <v>43556</v>
      </c>
      <c r="ADF25" s="1099">
        <v>44.714068647311123</v>
      </c>
      <c r="ADH25" s="1098">
        <v>43556</v>
      </c>
      <c r="ADI25" s="1099">
        <v>44.608330413717859</v>
      </c>
      <c r="ADK25" s="1098">
        <v>43556</v>
      </c>
      <c r="ADL25" s="1099">
        <v>44.602429547220751</v>
      </c>
      <c r="ADN25" s="1098">
        <v>43556</v>
      </c>
      <c r="ADO25" s="1099">
        <v>44.363127380236669</v>
      </c>
      <c r="ADQ25" s="1098">
        <v>43586</v>
      </c>
      <c r="ADR25" s="1099">
        <v>41.841375814168835</v>
      </c>
      <c r="ADT25" s="1098">
        <v>43586</v>
      </c>
      <c r="ADU25" s="1099">
        <v>42.847911495168063</v>
      </c>
      <c r="ADW25" s="1098">
        <v>43586</v>
      </c>
      <c r="ADX25" s="1099">
        <v>40.973159173239353</v>
      </c>
      <c r="ADZ25" s="1098">
        <v>43586</v>
      </c>
      <c r="AEA25" s="1099">
        <v>41.423851866725634</v>
      </c>
      <c r="AEC25" s="1098">
        <v>43617</v>
      </c>
      <c r="AED25" s="1099">
        <v>39.259983483283797</v>
      </c>
      <c r="AEF25" s="1098">
        <v>43617</v>
      </c>
      <c r="AEG25" s="1099">
        <v>39.51</v>
      </c>
      <c r="AEI25" s="1098">
        <v>43617</v>
      </c>
      <c r="AEJ25" s="1099">
        <v>40.622809722437751</v>
      </c>
      <c r="AEL25" s="1098">
        <v>43617</v>
      </c>
      <c r="AEM25" s="1099">
        <v>39.903867275635378</v>
      </c>
      <c r="AEO25" s="1098">
        <v>43617</v>
      </c>
      <c r="AEP25" s="1099">
        <v>40.848273980459552</v>
      </c>
      <c r="AER25" s="1098">
        <v>43647</v>
      </c>
      <c r="AES25" s="1099">
        <v>41.7</v>
      </c>
      <c r="AEU25" s="1098">
        <v>43647</v>
      </c>
      <c r="AEV25" s="1099">
        <v>42.965441763970695</v>
      </c>
      <c r="AEX25" s="1098">
        <v>43647</v>
      </c>
      <c r="AEY25" s="1099">
        <v>42.706453531655328</v>
      </c>
      <c r="AFA25" s="1098">
        <v>43647</v>
      </c>
      <c r="AFB25" s="1099">
        <v>41.992548586356044</v>
      </c>
      <c r="AFD25" s="1098">
        <v>43678</v>
      </c>
      <c r="AFE25" s="1099">
        <v>41.984882083819116</v>
      </c>
      <c r="AFG25" s="1098">
        <v>43678</v>
      </c>
      <c r="AFH25" s="1099">
        <v>44.013224479999998</v>
      </c>
      <c r="AFJ25" s="1098">
        <v>43709</v>
      </c>
      <c r="AFK25" s="1099">
        <v>42.846546713786054</v>
      </c>
      <c r="AFM25" s="1098">
        <v>43709</v>
      </c>
      <c r="AFN25" s="1099">
        <v>43.523085487911125</v>
      </c>
      <c r="AFP25" s="1098">
        <v>43709</v>
      </c>
      <c r="AFQ25" s="1099">
        <v>43.557001939729567</v>
      </c>
      <c r="AFS25" s="1098">
        <v>43709</v>
      </c>
      <c r="AFT25" s="1099">
        <v>42.695114437157343</v>
      </c>
      <c r="AFV25" s="1098">
        <v>43709</v>
      </c>
      <c r="AFW25" s="1099">
        <v>40.176040688726701</v>
      </c>
      <c r="AFY25" s="1098">
        <v>43739</v>
      </c>
      <c r="AFZ25" s="1099">
        <v>42.732454115773351</v>
      </c>
      <c r="AGB25" s="1098">
        <v>43739</v>
      </c>
      <c r="AGC25" s="1099">
        <v>42.852209407461892</v>
      </c>
      <c r="AGE25" s="1098">
        <v>43739</v>
      </c>
      <c r="AGF25" s="1099">
        <v>43.230426525689055</v>
      </c>
      <c r="AGH25" s="1098">
        <v>43739</v>
      </c>
      <c r="AGI25" s="1099">
        <v>43.284781853184739</v>
      </c>
      <c r="AGK25" s="1108">
        <v>43770</v>
      </c>
      <c r="AGL25" s="1109">
        <v>47.301956482946316</v>
      </c>
      <c r="AGN25" s="1108">
        <v>43770</v>
      </c>
      <c r="AGO25" s="1109">
        <v>46.775243729858175</v>
      </c>
      <c r="AGQ25" s="1108">
        <v>43770</v>
      </c>
      <c r="AGR25" s="1109">
        <v>47.43314556547552</v>
      </c>
      <c r="AGT25" s="1108">
        <v>43800</v>
      </c>
      <c r="AGU25" s="1109">
        <v>50.000169976091129</v>
      </c>
      <c r="AGW25" s="1108">
        <v>43800</v>
      </c>
      <c r="AGX25" s="1109">
        <v>50.411090010285108</v>
      </c>
      <c r="AGZ25" s="1108">
        <v>43800</v>
      </c>
      <c r="AHA25" s="1109">
        <v>51.413334265459163</v>
      </c>
      <c r="AHC25" s="1108">
        <v>43800</v>
      </c>
      <c r="AHD25" s="1109">
        <v>53.283674658948726</v>
      </c>
      <c r="AHF25" s="1108">
        <v>43831</v>
      </c>
      <c r="AHG25" s="1109">
        <v>57.679843445526053</v>
      </c>
      <c r="AHI25" s="1108">
        <v>43831</v>
      </c>
      <c r="AHJ25" s="1109">
        <v>58.297407929517917</v>
      </c>
      <c r="AHL25" s="1108">
        <v>43831</v>
      </c>
      <c r="AHM25" s="1109">
        <v>61.426708732336316</v>
      </c>
      <c r="AHO25" s="1108">
        <v>43831</v>
      </c>
      <c r="AHP25" s="1109">
        <v>64.504592393595573</v>
      </c>
      <c r="AHR25" s="1108">
        <v>43831</v>
      </c>
      <c r="AHS25" s="1109">
        <v>61.225291571613027</v>
      </c>
      <c r="AHU25" s="1114">
        <v>43862</v>
      </c>
      <c r="AHV25" s="1099">
        <v>60.487981758648218</v>
      </c>
      <c r="AHX25" s="1108">
        <v>43862</v>
      </c>
      <c r="AHY25" s="1109">
        <v>61.020910286444611</v>
      </c>
      <c r="AIA25" s="1108">
        <v>43862</v>
      </c>
      <c r="AIB25" s="1109">
        <v>60.529187955285067</v>
      </c>
      <c r="AID25" s="1108">
        <v>43862</v>
      </c>
      <c r="AIE25" s="1099">
        <v>60.763790111818096</v>
      </c>
      <c r="AIG25" s="1108">
        <v>43891</v>
      </c>
      <c r="AIH25" s="1099">
        <v>61.347124479315433</v>
      </c>
      <c r="AIJ25" s="1108">
        <v>43891</v>
      </c>
      <c r="AIK25" s="1099">
        <v>62.139852887569639</v>
      </c>
      <c r="AIM25" s="1108">
        <v>43891</v>
      </c>
      <c r="AIN25" s="1099">
        <v>60.04833334257517</v>
      </c>
      <c r="AIP25" s="1108">
        <v>43891</v>
      </c>
      <c r="AIQ25" s="1099">
        <v>60.605845640653584</v>
      </c>
      <c r="AIS25" s="1108">
        <v>43891</v>
      </c>
      <c r="AIT25" s="1109">
        <v>61.366090122036255</v>
      </c>
      <c r="AIV25" s="1108">
        <v>43922</v>
      </c>
      <c r="AIW25" s="1117">
        <v>53.637929492767704</v>
      </c>
      <c r="AIY25" s="1108">
        <v>43922</v>
      </c>
      <c r="AIZ25" s="1117">
        <v>55.282818529584979</v>
      </c>
      <c r="AJB25" s="1108">
        <v>43922</v>
      </c>
      <c r="AJC25" s="1117">
        <v>55.247150483559423</v>
      </c>
      <c r="AJE25" s="1108">
        <v>43922</v>
      </c>
      <c r="AJF25" s="1117">
        <v>56.627729701138499</v>
      </c>
      <c r="AJH25" s="1108">
        <v>43952</v>
      </c>
      <c r="AJI25" s="1117">
        <v>54.275669791443114</v>
      </c>
      <c r="AJK25" s="1108">
        <v>43952</v>
      </c>
      <c r="AJL25" s="1117">
        <v>56.109948217637502</v>
      </c>
      <c r="AJN25" s="1108">
        <v>43952</v>
      </c>
      <c r="AJO25" s="1117">
        <v>54.275669791443114</v>
      </c>
      <c r="AJQ25" s="1108">
        <v>43952</v>
      </c>
      <c r="AJR25" s="1117">
        <v>58.092590393411371</v>
      </c>
      <c r="AJT25" s="1108">
        <v>43983</v>
      </c>
      <c r="AJU25" s="1117">
        <v>58.051686938785707</v>
      </c>
    </row>
    <row r="26" spans="1:957" customFormat="1" x14ac:dyDescent="0.25">
      <c r="A26" s="26"/>
      <c r="B26" s="969">
        <f t="shared" ca="1" si="0"/>
        <v>44013</v>
      </c>
      <c r="C26" s="152">
        <f t="shared" ca="1" si="1"/>
        <v>58.350627436504986</v>
      </c>
      <c r="D26" s="26"/>
      <c r="E26" s="144">
        <v>41671</v>
      </c>
      <c r="F26" s="150">
        <v>78.09</v>
      </c>
      <c r="G26" s="88"/>
      <c r="H26" s="144">
        <v>41640</v>
      </c>
      <c r="I26" s="148">
        <v>77.500401891543177</v>
      </c>
      <c r="J26" s="26"/>
      <c r="K26" s="144">
        <v>41671</v>
      </c>
      <c r="L26" s="148">
        <v>75.575638157074337</v>
      </c>
      <c r="M26" s="26"/>
      <c r="N26" s="144">
        <v>41671</v>
      </c>
      <c r="O26" s="150">
        <v>74.637166058608926</v>
      </c>
      <c r="P26" s="88"/>
      <c r="Q26" s="144">
        <v>41699</v>
      </c>
      <c r="R26" s="145">
        <v>71.712489522212906</v>
      </c>
      <c r="S26" s="26"/>
      <c r="T26" s="144">
        <v>41699</v>
      </c>
      <c r="U26" s="148">
        <v>69.856750618650679</v>
      </c>
      <c r="V26" s="26"/>
      <c r="W26" s="144">
        <v>41699</v>
      </c>
      <c r="X26" s="150">
        <v>69.688986046287624</v>
      </c>
      <c r="Y26" s="88"/>
      <c r="Z26" s="144">
        <v>41730</v>
      </c>
      <c r="AA26" s="145">
        <v>60.801287513219187</v>
      </c>
      <c r="AB26" s="26"/>
      <c r="AC26" s="144">
        <v>41730</v>
      </c>
      <c r="AD26" s="148">
        <v>60.449999999999989</v>
      </c>
      <c r="AE26" s="26"/>
      <c r="AF26" s="144">
        <v>41730</v>
      </c>
      <c r="AG26" s="150">
        <v>60.683262831793357</v>
      </c>
      <c r="AH26" s="88"/>
      <c r="AI26" s="144">
        <v>41760</v>
      </c>
      <c r="AJ26" s="145">
        <v>60.238362018310887</v>
      </c>
      <c r="AK26" s="26"/>
      <c r="AL26" s="144">
        <v>41760</v>
      </c>
      <c r="AM26" s="148">
        <v>60.194500000000005</v>
      </c>
      <c r="AN26" s="26"/>
      <c r="AO26" s="144">
        <v>41760</v>
      </c>
      <c r="AP26" s="150">
        <v>59.33550000000001</v>
      </c>
      <c r="AQ26" s="88"/>
      <c r="AR26" s="144">
        <v>41760</v>
      </c>
      <c r="AS26" s="145">
        <v>59.33550000000001</v>
      </c>
      <c r="AT26" s="26"/>
      <c r="AU26" s="144">
        <v>41791</v>
      </c>
      <c r="AV26" s="148">
        <v>63.342150633553096</v>
      </c>
      <c r="AW26" s="26"/>
      <c r="AX26" s="144">
        <v>41821</v>
      </c>
      <c r="AY26" s="150">
        <v>62.837511743282498</v>
      </c>
      <c r="AZ26" s="88"/>
      <c r="BA26" s="144">
        <v>41821</v>
      </c>
      <c r="BB26" s="145">
        <v>63.651166120218591</v>
      </c>
      <c r="BC26" s="26"/>
      <c r="BD26" s="144">
        <v>41821</v>
      </c>
      <c r="BE26" s="148">
        <v>64.001166120218585</v>
      </c>
      <c r="BF26" s="26"/>
      <c r="BG26" s="144">
        <v>41852</v>
      </c>
      <c r="BH26" s="150">
        <v>65.146333333333331</v>
      </c>
      <c r="BI26" s="88"/>
      <c r="BJ26" s="144">
        <v>41821</v>
      </c>
      <c r="BK26" s="145">
        <v>64.601916939890714</v>
      </c>
      <c r="BL26" s="26"/>
      <c r="BM26" s="144">
        <v>41821</v>
      </c>
      <c r="BN26" s="148">
        <v>64.2</v>
      </c>
      <c r="BO26" s="26"/>
      <c r="BP26" s="144">
        <v>41852</v>
      </c>
      <c r="BQ26" s="150">
        <v>64.539420770000007</v>
      </c>
      <c r="BR26" s="88"/>
      <c r="BS26" s="144">
        <v>41852</v>
      </c>
      <c r="BT26" s="145">
        <v>65.191103825136622</v>
      </c>
      <c r="BU26" s="26"/>
      <c r="BV26" s="144">
        <v>41883</v>
      </c>
      <c r="BW26" s="148">
        <v>65.916458070000004</v>
      </c>
      <c r="BX26" s="26"/>
      <c r="BY26" s="144">
        <v>41883</v>
      </c>
      <c r="BZ26" s="150">
        <v>66.400000000000006</v>
      </c>
      <c r="CA26" s="88"/>
      <c r="CB26" s="144">
        <v>41883</v>
      </c>
      <c r="CC26" s="145">
        <v>65.345901639344248</v>
      </c>
      <c r="CD26" s="26"/>
      <c r="CE26" s="144">
        <v>41883</v>
      </c>
      <c r="CF26" s="148">
        <v>66.200920218579242</v>
      </c>
      <c r="CG26" s="26"/>
      <c r="CH26" s="144">
        <v>41913</v>
      </c>
      <c r="CI26" s="150">
        <v>67.148351649999995</v>
      </c>
      <c r="CJ26" s="88"/>
      <c r="CK26" s="144">
        <v>41913</v>
      </c>
      <c r="CL26" s="145">
        <v>68.700824175824167</v>
      </c>
      <c r="CM26" s="26"/>
      <c r="CN26" s="144">
        <v>41913</v>
      </c>
      <c r="CO26" s="148">
        <v>67.90082417582417</v>
      </c>
      <c r="CP26" s="26"/>
      <c r="CQ26" s="144">
        <v>41913</v>
      </c>
      <c r="CR26" s="150">
        <v>68.200274730000004</v>
      </c>
      <c r="CS26" s="88"/>
      <c r="CT26" s="144">
        <v>41913</v>
      </c>
      <c r="CU26" s="145">
        <v>68.923351648351627</v>
      </c>
      <c r="CV26" s="26"/>
      <c r="CW26" s="144">
        <v>41944</v>
      </c>
      <c r="CX26" s="148">
        <v>72.084340659999995</v>
      </c>
      <c r="CY26" s="292"/>
      <c r="CZ26" s="144">
        <v>41944</v>
      </c>
      <c r="DA26" s="148">
        <v>72.210714285714275</v>
      </c>
      <c r="DB26" s="295"/>
      <c r="DC26" s="144">
        <v>41944</v>
      </c>
      <c r="DD26" s="148">
        <v>71.609065934065924</v>
      </c>
      <c r="DE26" s="303"/>
      <c r="DF26" s="144">
        <v>41944</v>
      </c>
      <c r="DG26" s="148">
        <v>72.760714289999996</v>
      </c>
      <c r="DH26" s="303"/>
      <c r="DI26" s="144">
        <v>42005</v>
      </c>
      <c r="DJ26" s="148">
        <v>77.030714290000006</v>
      </c>
      <c r="DK26" s="295"/>
      <c r="DL26" s="144">
        <v>41974</v>
      </c>
      <c r="DM26" s="148">
        <v>75.350000000000009</v>
      </c>
      <c r="DN26" s="303"/>
      <c r="DO26" s="144">
        <v>41974</v>
      </c>
      <c r="DP26" s="148">
        <v>74.197802199999998</v>
      </c>
      <c r="DQ26" s="303"/>
      <c r="DR26" s="144">
        <v>42005</v>
      </c>
      <c r="DS26" s="148">
        <v>77.246703296703302</v>
      </c>
      <c r="DT26" s="295"/>
      <c r="DU26" s="144">
        <v>42005</v>
      </c>
      <c r="DV26" s="148">
        <v>76.421978019999997</v>
      </c>
      <c r="DW26" s="303"/>
      <c r="DX26" s="144">
        <v>42005</v>
      </c>
      <c r="DY26" s="148">
        <v>75.698351650000006</v>
      </c>
      <c r="DZ26" s="303"/>
      <c r="EA26" s="144">
        <v>42036</v>
      </c>
      <c r="EB26" s="148">
        <v>74.03</v>
      </c>
      <c r="EC26" s="295"/>
      <c r="ED26" s="144">
        <v>42036</v>
      </c>
      <c r="EE26" s="148">
        <v>73.8</v>
      </c>
      <c r="EF26" s="303"/>
      <c r="EG26" s="144">
        <v>42036</v>
      </c>
      <c r="EH26" s="148">
        <v>74.097664835164835</v>
      </c>
      <c r="EI26" s="303"/>
      <c r="EJ26" s="144">
        <v>42064</v>
      </c>
      <c r="EK26" s="148">
        <v>72.672939560000003</v>
      </c>
      <c r="EL26" s="295"/>
      <c r="EM26" s="144">
        <v>42036</v>
      </c>
      <c r="EN26" s="148">
        <v>73.997939560439562</v>
      </c>
      <c r="EO26" s="303"/>
      <c r="EP26" s="144">
        <v>42064</v>
      </c>
      <c r="EQ26" s="148">
        <v>73.073763736263729</v>
      </c>
      <c r="ER26" s="303"/>
      <c r="ES26" s="144">
        <v>42064</v>
      </c>
      <c r="ET26" s="148">
        <v>72.722252747252753</v>
      </c>
      <c r="EV26" s="144">
        <v>42095</v>
      </c>
      <c r="EW26" s="148">
        <v>66.721147540983594</v>
      </c>
      <c r="EY26" s="144">
        <v>42095</v>
      </c>
      <c r="EZ26" s="148">
        <v>66.566557380000006</v>
      </c>
      <c r="FB26" s="144">
        <v>42095</v>
      </c>
      <c r="FC26" s="148">
        <v>67.302377049180322</v>
      </c>
      <c r="FE26" s="144">
        <v>42095</v>
      </c>
      <c r="FF26" s="148">
        <v>66.237479578081619</v>
      </c>
      <c r="FH26" s="144">
        <v>42125</v>
      </c>
      <c r="FI26" s="148">
        <v>64.296830601092893</v>
      </c>
      <c r="FK26" s="144">
        <v>42125</v>
      </c>
      <c r="FL26" s="148">
        <v>64.771967213114721</v>
      </c>
      <c r="FN26" s="144">
        <v>42125</v>
      </c>
      <c r="FO26" s="148">
        <v>64.42</v>
      </c>
      <c r="FQ26" s="144">
        <v>42125</v>
      </c>
      <c r="FR26" s="148">
        <v>64.421967209999991</v>
      </c>
      <c r="FT26" s="144">
        <v>42095</v>
      </c>
      <c r="FU26" s="148">
        <v>66.584479999999999</v>
      </c>
      <c r="FW26" s="144">
        <v>42125</v>
      </c>
      <c r="FX26" s="148">
        <v>65.104479999999995</v>
      </c>
      <c r="FZ26" s="144">
        <v>42125</v>
      </c>
      <c r="GA26" s="148">
        <v>64.129620000000003</v>
      </c>
      <c r="GC26" s="144">
        <v>42156</v>
      </c>
      <c r="GD26" s="148">
        <v>64.050000000000011</v>
      </c>
      <c r="GF26" s="144">
        <v>42125</v>
      </c>
      <c r="GG26" s="148">
        <v>64.25</v>
      </c>
      <c r="GI26" s="144">
        <v>42156</v>
      </c>
      <c r="GJ26" s="148">
        <v>64.048559999999995</v>
      </c>
      <c r="GL26" s="144">
        <v>42156</v>
      </c>
      <c r="GM26" s="148">
        <v>63.9</v>
      </c>
      <c r="GO26" s="144">
        <v>42156</v>
      </c>
      <c r="GP26" s="148">
        <v>63.424970000000002</v>
      </c>
      <c r="GR26" s="144">
        <v>42156</v>
      </c>
      <c r="GS26" s="148">
        <v>62.949390000000001</v>
      </c>
      <c r="GU26" s="144">
        <v>42186</v>
      </c>
      <c r="GV26" s="148">
        <v>62.65</v>
      </c>
      <c r="GX26" s="144">
        <v>42186</v>
      </c>
      <c r="GY26" s="148">
        <v>62.79</v>
      </c>
      <c r="HA26" s="144">
        <v>42186</v>
      </c>
      <c r="HB26" s="148">
        <v>62.72</v>
      </c>
      <c r="HD26" s="144">
        <v>42186</v>
      </c>
      <c r="HE26" s="148">
        <v>62.56</v>
      </c>
      <c r="HG26" s="144">
        <v>42186</v>
      </c>
      <c r="HH26" s="148">
        <v>62.49</v>
      </c>
      <c r="HJ26" s="144">
        <v>42217</v>
      </c>
      <c r="HK26" s="148">
        <v>62.69</v>
      </c>
      <c r="HM26" s="144">
        <v>42217</v>
      </c>
      <c r="HN26" s="148">
        <v>63.07</v>
      </c>
      <c r="HP26" s="144">
        <v>42217</v>
      </c>
      <c r="HQ26" s="148">
        <v>63.65</v>
      </c>
      <c r="HS26" s="144">
        <v>42217</v>
      </c>
      <c r="HT26" s="148">
        <v>63.95</v>
      </c>
      <c r="HV26" s="144">
        <v>42217</v>
      </c>
      <c r="HW26" s="148">
        <v>64.5</v>
      </c>
      <c r="HY26" s="144">
        <v>42217</v>
      </c>
      <c r="HZ26" s="148">
        <v>64.53</v>
      </c>
      <c r="IB26" s="144">
        <v>42278</v>
      </c>
      <c r="IC26" s="148">
        <v>67.398720729999994</v>
      </c>
      <c r="IE26" s="144">
        <v>42278</v>
      </c>
      <c r="IF26" s="148">
        <v>65.84</v>
      </c>
      <c r="IH26" s="144">
        <v>42278</v>
      </c>
      <c r="II26" s="148">
        <v>65.400000000000006</v>
      </c>
      <c r="IK26" s="144">
        <v>42278</v>
      </c>
      <c r="IL26" s="148">
        <v>64.709999999999994</v>
      </c>
      <c r="IN26" s="144">
        <v>42309</v>
      </c>
      <c r="IO26" s="148">
        <v>67.37</v>
      </c>
      <c r="IQ26" s="144">
        <v>42309</v>
      </c>
      <c r="IR26" s="148">
        <v>68.73</v>
      </c>
      <c r="IT26" s="144">
        <v>42309</v>
      </c>
      <c r="IU26" s="148">
        <v>67.921505569999994</v>
      </c>
      <c r="IW26" s="144">
        <v>42309</v>
      </c>
      <c r="IX26" s="148">
        <v>67.58</v>
      </c>
      <c r="IZ26" s="144">
        <v>42339</v>
      </c>
      <c r="JA26" s="148">
        <v>71.510000000000005</v>
      </c>
      <c r="JC26" s="144">
        <v>42339</v>
      </c>
      <c r="JD26" s="148">
        <v>69.73</v>
      </c>
      <c r="JF26" s="144">
        <v>42339</v>
      </c>
      <c r="JG26" s="148">
        <v>69.430000000000007</v>
      </c>
      <c r="JI26" s="144">
        <v>42339</v>
      </c>
      <c r="JJ26" s="148">
        <v>69.45</v>
      </c>
      <c r="JL26" s="144">
        <v>42370</v>
      </c>
      <c r="JM26" s="148">
        <v>69.52</v>
      </c>
      <c r="JO26" s="144">
        <v>42370</v>
      </c>
      <c r="JP26" s="148">
        <v>70.489999999999995</v>
      </c>
      <c r="JR26" s="144">
        <v>42370</v>
      </c>
      <c r="JS26" s="148">
        <v>70.482066959999997</v>
      </c>
      <c r="JU26" s="969">
        <v>42370</v>
      </c>
      <c r="JV26" s="970">
        <v>71.482066959999997</v>
      </c>
      <c r="JX26" s="969">
        <v>42370</v>
      </c>
      <c r="JY26" s="970">
        <v>69.41</v>
      </c>
      <c r="KA26" s="969">
        <v>42401</v>
      </c>
      <c r="KB26" s="970">
        <v>69.867258439080175</v>
      </c>
      <c r="KD26" s="969">
        <v>42401</v>
      </c>
      <c r="KE26" s="970">
        <v>68.73</v>
      </c>
      <c r="KG26" s="969">
        <v>42401</v>
      </c>
      <c r="KH26" s="970">
        <v>69.180000000000007</v>
      </c>
      <c r="KJ26" s="969">
        <v>42401</v>
      </c>
      <c r="KK26" s="970">
        <v>68.53</v>
      </c>
      <c r="KM26" s="969">
        <v>42430</v>
      </c>
      <c r="KN26" s="970">
        <v>66.16</v>
      </c>
      <c r="KP26" s="969">
        <v>42430</v>
      </c>
      <c r="KQ26" s="970">
        <v>65.834987315355107</v>
      </c>
      <c r="KS26" s="969">
        <v>42430</v>
      </c>
      <c r="KT26" s="970">
        <v>65.61</v>
      </c>
      <c r="KV26" s="969">
        <v>42430</v>
      </c>
      <c r="KW26" s="970">
        <v>65.209999999999994</v>
      </c>
      <c r="KY26" s="969">
        <v>42461</v>
      </c>
      <c r="KZ26" s="970">
        <v>60.59</v>
      </c>
      <c r="LB26" s="969">
        <v>42461</v>
      </c>
      <c r="LC26" s="970">
        <v>60.16</v>
      </c>
      <c r="LE26" s="969">
        <v>42461</v>
      </c>
      <c r="LF26" s="970">
        <v>59.69</v>
      </c>
      <c r="LH26" s="969">
        <v>42461</v>
      </c>
      <c r="LI26" s="970">
        <v>60.03</v>
      </c>
      <c r="LK26" s="969">
        <v>42461</v>
      </c>
      <c r="LL26" s="970">
        <v>59.29</v>
      </c>
      <c r="LN26" s="969">
        <v>42491</v>
      </c>
      <c r="LO26" s="970">
        <v>57.3</v>
      </c>
      <c r="LQ26" s="969">
        <v>42522</v>
      </c>
      <c r="LR26" s="970">
        <v>57.38</v>
      </c>
      <c r="LT26" s="969">
        <v>42522</v>
      </c>
      <c r="LU26" s="970">
        <v>57.76</v>
      </c>
      <c r="LW26" s="969">
        <v>42522</v>
      </c>
      <c r="LX26" s="970">
        <v>58.3</v>
      </c>
      <c r="LZ26" s="969">
        <v>42522</v>
      </c>
      <c r="MA26" s="970">
        <v>57.45</v>
      </c>
      <c r="MC26" s="969">
        <v>42552</v>
      </c>
      <c r="MD26" s="970">
        <v>57.52</v>
      </c>
      <c r="MF26" s="969">
        <v>42552</v>
      </c>
      <c r="MG26" s="970">
        <v>56.93</v>
      </c>
      <c r="MI26" s="969">
        <v>42552</v>
      </c>
      <c r="MJ26" s="970">
        <v>55.49</v>
      </c>
      <c r="ML26" s="969">
        <v>42552</v>
      </c>
      <c r="MM26" s="970">
        <v>54.69</v>
      </c>
      <c r="MO26" s="969">
        <v>42552</v>
      </c>
      <c r="MP26" s="970">
        <v>54.67</v>
      </c>
      <c r="MR26" s="969">
        <v>42583</v>
      </c>
      <c r="MS26" s="970">
        <v>54.2</v>
      </c>
      <c r="MU26" s="969">
        <v>42583</v>
      </c>
      <c r="MV26" s="970">
        <v>54.92</v>
      </c>
      <c r="MX26" s="969">
        <v>42583</v>
      </c>
      <c r="MY26" s="970">
        <v>54.88</v>
      </c>
      <c r="NA26" s="969">
        <v>42583</v>
      </c>
      <c r="NB26" s="970">
        <v>56.623336743754209</v>
      </c>
      <c r="ND26" s="969">
        <v>42614</v>
      </c>
      <c r="NE26" s="970">
        <v>55.338470000000001</v>
      </c>
      <c r="NG26" s="969">
        <v>42614</v>
      </c>
      <c r="NH26" s="970">
        <v>53.59</v>
      </c>
      <c r="NJ26" s="969">
        <v>42614</v>
      </c>
      <c r="NK26" s="970">
        <v>53.24</v>
      </c>
      <c r="NM26" s="969">
        <v>42614</v>
      </c>
      <c r="NN26" s="970">
        <v>51.23</v>
      </c>
      <c r="NP26" s="969">
        <v>42614</v>
      </c>
      <c r="NQ26" s="970">
        <v>49.43</v>
      </c>
      <c r="NS26" s="969">
        <v>42644</v>
      </c>
      <c r="NT26" s="970">
        <v>50.23</v>
      </c>
      <c r="NV26" s="969">
        <v>42644</v>
      </c>
      <c r="NW26" s="970">
        <v>49.65</v>
      </c>
      <c r="NY26" s="969">
        <v>42644</v>
      </c>
      <c r="NZ26" s="970">
        <v>47.42</v>
      </c>
      <c r="OB26" s="969">
        <v>42644</v>
      </c>
      <c r="OC26" s="970">
        <v>47.56</v>
      </c>
      <c r="OE26" s="969">
        <v>42675</v>
      </c>
      <c r="OF26" s="970">
        <v>50.42</v>
      </c>
      <c r="OH26" s="969">
        <v>42675</v>
      </c>
      <c r="OI26" s="970">
        <v>55.7</v>
      </c>
      <c r="OK26" s="969">
        <v>42675</v>
      </c>
      <c r="OL26" s="970">
        <v>56.31</v>
      </c>
      <c r="ON26" s="969">
        <v>42675</v>
      </c>
      <c r="OO26" s="970">
        <v>54.31</v>
      </c>
      <c r="OQ26" s="969">
        <v>42675</v>
      </c>
      <c r="OR26" s="970">
        <v>52.67</v>
      </c>
      <c r="OT26" s="969">
        <v>42705</v>
      </c>
      <c r="OU26" s="970">
        <v>55.38</v>
      </c>
      <c r="OW26" s="969">
        <v>42705</v>
      </c>
      <c r="OX26" s="970">
        <v>53.24</v>
      </c>
      <c r="OZ26" s="969">
        <v>42705</v>
      </c>
      <c r="PA26" s="970">
        <v>52.37</v>
      </c>
      <c r="PC26" s="969">
        <v>42705</v>
      </c>
      <c r="PD26" s="970">
        <v>53.73</v>
      </c>
      <c r="PF26" s="969">
        <v>42705</v>
      </c>
      <c r="PG26" s="970">
        <v>53.72</v>
      </c>
      <c r="PI26" s="969">
        <v>42736</v>
      </c>
      <c r="PJ26" s="970">
        <v>54</v>
      </c>
      <c r="PL26" s="969">
        <v>42736</v>
      </c>
      <c r="PM26" s="970">
        <v>55.73</v>
      </c>
      <c r="PO26" s="969">
        <v>42736</v>
      </c>
      <c r="PP26" s="970">
        <v>54.88</v>
      </c>
      <c r="PR26" s="969">
        <v>42736</v>
      </c>
      <c r="PS26" s="970">
        <v>54.34</v>
      </c>
      <c r="PU26" s="969">
        <v>42767</v>
      </c>
      <c r="PV26" s="970">
        <v>55.18</v>
      </c>
      <c r="PX26" s="969">
        <v>42767</v>
      </c>
      <c r="PY26" s="1025">
        <v>55.65</v>
      </c>
      <c r="QA26" s="1026">
        <v>42767</v>
      </c>
      <c r="QB26" s="1025">
        <v>54.37</v>
      </c>
      <c r="QD26" s="1028">
        <v>42767</v>
      </c>
      <c r="QE26" s="1027">
        <v>53.9</v>
      </c>
      <c r="QG26" s="1028">
        <v>42795</v>
      </c>
      <c r="QH26" s="1027">
        <v>52.3</v>
      </c>
      <c r="QJ26" s="1028">
        <v>42795</v>
      </c>
      <c r="QK26" s="1027">
        <v>53.29</v>
      </c>
      <c r="QM26" s="1028">
        <v>42795</v>
      </c>
      <c r="QN26" s="1027">
        <v>52.67</v>
      </c>
      <c r="QP26" s="1028">
        <v>42795</v>
      </c>
      <c r="QQ26" s="1027">
        <v>52.69</v>
      </c>
      <c r="QS26" s="1028">
        <v>42795</v>
      </c>
      <c r="QT26" s="1027">
        <v>52.17</v>
      </c>
      <c r="QV26" s="1028">
        <v>42826</v>
      </c>
      <c r="QW26" s="1027">
        <v>47.09</v>
      </c>
      <c r="QY26" s="1028">
        <v>42826</v>
      </c>
      <c r="QZ26" s="1027">
        <v>46.3</v>
      </c>
      <c r="RB26" s="1028">
        <v>42826</v>
      </c>
      <c r="RC26" s="1027">
        <v>45.09</v>
      </c>
      <c r="RE26" s="1028">
        <v>42826</v>
      </c>
      <c r="RF26" s="1027">
        <v>45.2</v>
      </c>
      <c r="RH26" s="1028">
        <v>42856</v>
      </c>
      <c r="RI26" s="1027">
        <v>42.35</v>
      </c>
      <c r="RK26" s="1028">
        <v>42856</v>
      </c>
      <c r="RL26" s="1027">
        <v>42.99</v>
      </c>
      <c r="RN26" s="1028">
        <v>42856</v>
      </c>
      <c r="RO26" s="1027">
        <v>42.44</v>
      </c>
      <c r="RQ26" s="1028">
        <v>42856</v>
      </c>
      <c r="RR26" s="1027">
        <v>41.96</v>
      </c>
      <c r="RT26" s="1028">
        <v>42887</v>
      </c>
      <c r="RU26" s="1029">
        <v>41.805393549999998</v>
      </c>
      <c r="RW26" s="1028">
        <v>42887</v>
      </c>
      <c r="RX26" s="1029">
        <v>41.401164479999998</v>
      </c>
      <c r="RZ26" s="1028">
        <v>42887</v>
      </c>
      <c r="SA26" s="1029">
        <v>41.157684230000001</v>
      </c>
      <c r="SC26" s="1028">
        <v>42887</v>
      </c>
      <c r="SD26" s="1029">
        <v>40.36</v>
      </c>
      <c r="SF26" s="1028">
        <v>42887</v>
      </c>
      <c r="SG26" s="1029">
        <v>40.06</v>
      </c>
      <c r="SI26" s="1028">
        <v>42917</v>
      </c>
      <c r="SJ26" s="1029">
        <v>40.56</v>
      </c>
      <c r="SL26" s="1028">
        <v>42917</v>
      </c>
      <c r="SM26" s="1029">
        <v>40.862500772920718</v>
      </c>
      <c r="SO26" s="1028">
        <v>42917</v>
      </c>
      <c r="SP26" s="1029">
        <v>39.888909194745871</v>
      </c>
      <c r="SR26" s="1028">
        <v>42917</v>
      </c>
      <c r="SS26" s="1029">
        <v>38.387824820739105</v>
      </c>
      <c r="SU26" s="1028">
        <v>42948</v>
      </c>
      <c r="SV26" s="1029">
        <v>37.180277148454394</v>
      </c>
      <c r="SX26" s="1028">
        <v>42948</v>
      </c>
      <c r="SY26" s="1029">
        <v>35.323943115080326</v>
      </c>
      <c r="TA26" s="1028">
        <v>42948</v>
      </c>
      <c r="TB26" s="1029">
        <v>34.508136023223479</v>
      </c>
      <c r="TD26" s="1028">
        <v>42948</v>
      </c>
      <c r="TE26" s="1029">
        <v>34.979860305714183</v>
      </c>
      <c r="TG26" s="1028">
        <v>42979</v>
      </c>
      <c r="TH26" s="1029">
        <v>36.616664036332331</v>
      </c>
      <c r="TJ26" s="1028">
        <v>42979</v>
      </c>
      <c r="TK26" s="1029">
        <v>35.333719478774938</v>
      </c>
      <c r="TM26" s="1028">
        <v>42979</v>
      </c>
      <c r="TN26" s="1029">
        <v>34.43688536633146</v>
      </c>
      <c r="TP26" s="1028">
        <v>42979</v>
      </c>
      <c r="TQ26" s="1029">
        <v>33.315386937571446</v>
      </c>
      <c r="TS26" s="1028">
        <v>43009</v>
      </c>
      <c r="TT26" s="1029">
        <v>33.97107903424169</v>
      </c>
      <c r="TV26" s="1028">
        <v>43009</v>
      </c>
      <c r="TW26" s="1029">
        <v>32.405947047608308</v>
      </c>
      <c r="TY26" s="1028">
        <v>43009</v>
      </c>
      <c r="TZ26" s="1029">
        <v>31.311914570251567</v>
      </c>
      <c r="UB26" s="1028">
        <v>43009</v>
      </c>
      <c r="UC26" s="1029">
        <v>31.007104119345154</v>
      </c>
      <c r="UE26" s="1028">
        <v>43040</v>
      </c>
      <c r="UF26" s="1029">
        <v>35.43123968902642</v>
      </c>
      <c r="UH26" s="1028">
        <v>43040</v>
      </c>
      <c r="UI26" s="1029">
        <v>35.155362827453565</v>
      </c>
      <c r="UK26" s="1028">
        <v>43040</v>
      </c>
      <c r="UL26" s="1029">
        <v>35.225453678906284</v>
      </c>
      <c r="UN26" s="1028">
        <v>43040</v>
      </c>
      <c r="UO26" s="1029">
        <v>35.675426404197779</v>
      </c>
      <c r="UQ26" s="1028">
        <v>43070</v>
      </c>
      <c r="UR26" s="1029">
        <v>36.773098303900049</v>
      </c>
      <c r="UT26" s="1028">
        <v>43070</v>
      </c>
      <c r="UU26" s="1029">
        <v>36.460557762635986</v>
      </c>
      <c r="UW26" s="1028">
        <v>43070</v>
      </c>
      <c r="UX26" s="1029">
        <v>36.059917713330343</v>
      </c>
      <c r="UZ26" s="1028">
        <v>43070</v>
      </c>
      <c r="VA26" s="1029">
        <v>36.668584910708944</v>
      </c>
      <c r="VC26" s="1028">
        <v>43070</v>
      </c>
      <c r="VD26" s="1029">
        <v>36.864264057567937</v>
      </c>
      <c r="VF26" s="1028">
        <v>43101</v>
      </c>
      <c r="VG26" s="1029">
        <v>36.859514908865684</v>
      </c>
      <c r="VI26" s="1028">
        <v>43101</v>
      </c>
      <c r="VJ26" s="1029">
        <v>37.83463208173302</v>
      </c>
      <c r="VL26" s="1028">
        <v>43101</v>
      </c>
      <c r="VM26" s="1029">
        <v>37.456195753548975</v>
      </c>
      <c r="VO26" s="1028">
        <v>43101</v>
      </c>
      <c r="VP26" s="1029">
        <v>43.180127048532867</v>
      </c>
      <c r="VR26" s="1028">
        <v>43132</v>
      </c>
      <c r="VS26" s="1029">
        <v>39.706702451259041</v>
      </c>
      <c r="VU26" s="1028">
        <v>43132</v>
      </c>
      <c r="VV26" s="1029">
        <v>40.700089706020556</v>
      </c>
      <c r="VX26" s="1028">
        <v>43132</v>
      </c>
      <c r="VY26" s="1029">
        <v>41.590936384185866</v>
      </c>
      <c r="WA26" s="1028">
        <v>43132</v>
      </c>
      <c r="WB26" s="1029">
        <v>39.570739163271945</v>
      </c>
      <c r="WD26" s="1028">
        <v>43132</v>
      </c>
      <c r="WE26" s="1029">
        <v>41.110199412491696</v>
      </c>
      <c r="WG26" s="1028">
        <v>43160</v>
      </c>
      <c r="WH26" s="1029">
        <v>43.15</v>
      </c>
      <c r="WJ26" s="1028">
        <v>43160</v>
      </c>
      <c r="WK26" s="1029">
        <v>42.74</v>
      </c>
      <c r="WM26" s="1028">
        <v>43160</v>
      </c>
      <c r="WN26" s="1029">
        <v>45.412866468213643</v>
      </c>
      <c r="WP26" s="1028">
        <v>43160</v>
      </c>
      <c r="WQ26" s="1029">
        <v>46.174900343177917</v>
      </c>
      <c r="WS26" s="1028">
        <v>43191</v>
      </c>
      <c r="WT26" s="1029">
        <v>43.666891699829463</v>
      </c>
      <c r="WV26" s="1028">
        <v>43191</v>
      </c>
      <c r="WW26" s="1029">
        <v>44.27</v>
      </c>
      <c r="WY26" s="1028">
        <v>43191</v>
      </c>
      <c r="WZ26" s="1029">
        <v>43.673101631464618</v>
      </c>
      <c r="XB26" s="1028">
        <v>43191</v>
      </c>
      <c r="XC26" s="1029">
        <v>43.535172762438911</v>
      </c>
      <c r="XE26" s="1028">
        <v>43221</v>
      </c>
      <c r="XF26" s="1029">
        <v>41.122053899365127</v>
      </c>
      <c r="XH26" s="1028">
        <v>43221</v>
      </c>
      <c r="XI26" s="1029">
        <v>40.224603021315225</v>
      </c>
      <c r="XK26" s="1028">
        <v>43221</v>
      </c>
      <c r="XL26" s="1029">
        <v>41.23</v>
      </c>
      <c r="XN26" s="1028">
        <v>43221</v>
      </c>
      <c r="XO26" s="1029">
        <v>40.325175988206333</v>
      </c>
      <c r="XQ26" s="1028">
        <v>43221</v>
      </c>
      <c r="XR26" s="1029">
        <v>39.822311153750789</v>
      </c>
      <c r="XT26" s="1028">
        <v>43252</v>
      </c>
      <c r="XU26" s="1029">
        <v>37.35</v>
      </c>
      <c r="XW26" s="1028">
        <v>43252</v>
      </c>
      <c r="XX26" s="1029">
        <v>37.299999999999997</v>
      </c>
      <c r="XZ26" s="1028">
        <v>43252</v>
      </c>
      <c r="YA26" s="1029">
        <v>38.246325693309501</v>
      </c>
      <c r="YC26" s="1028">
        <v>43252</v>
      </c>
      <c r="YD26" s="1029">
        <v>40.193191230023778</v>
      </c>
      <c r="YF26" s="1028">
        <v>43282</v>
      </c>
      <c r="YG26" s="1029">
        <v>41.306421420155324</v>
      </c>
      <c r="YI26" s="1028">
        <v>43282</v>
      </c>
      <c r="YJ26" s="1029">
        <v>43.79</v>
      </c>
      <c r="YL26" s="1028">
        <v>43282</v>
      </c>
      <c r="YM26" s="1029">
        <v>42.117757340825982</v>
      </c>
      <c r="YO26" s="1028">
        <v>43282</v>
      </c>
      <c r="YP26" s="1029">
        <v>44.222018517564813</v>
      </c>
      <c r="YR26" s="1028">
        <v>43282</v>
      </c>
      <c r="YS26" s="1029">
        <v>42.57</v>
      </c>
      <c r="YU26" s="1028">
        <v>43313</v>
      </c>
      <c r="YV26" s="1029">
        <v>46.124872592925534</v>
      </c>
      <c r="YX26" s="1028">
        <v>43313</v>
      </c>
      <c r="YY26" s="1029">
        <v>43.097998777295906</v>
      </c>
      <c r="ZA26" s="1028">
        <v>43313</v>
      </c>
      <c r="ZB26" s="1029">
        <v>41.281420307182174</v>
      </c>
      <c r="ZD26" s="1028">
        <v>43313</v>
      </c>
      <c r="ZE26" s="1029">
        <v>40.997340338872597</v>
      </c>
      <c r="ZG26" s="1028">
        <v>43313</v>
      </c>
      <c r="ZH26" s="1029">
        <v>41.394895757023775</v>
      </c>
      <c r="ZJ26" s="1028">
        <v>43344</v>
      </c>
      <c r="ZK26" s="1029">
        <v>41.265927802790159</v>
      </c>
      <c r="ZM26" s="1028">
        <v>43344</v>
      </c>
      <c r="ZN26" s="1029">
        <v>41.553599092952325</v>
      </c>
      <c r="ZP26" s="1028">
        <v>43344</v>
      </c>
      <c r="ZQ26" s="1029">
        <v>41.265927802790159</v>
      </c>
      <c r="ZS26" s="1028">
        <v>43374</v>
      </c>
      <c r="ZT26" s="1029">
        <v>47.166555620940173</v>
      </c>
      <c r="ZV26" s="1028">
        <v>43374</v>
      </c>
      <c r="ZW26" s="1029">
        <v>47.617497069239619</v>
      </c>
      <c r="ZY26" s="1028">
        <v>43374</v>
      </c>
      <c r="ZZ26" s="1029">
        <v>47.317128884778242</v>
      </c>
      <c r="AAB26" s="1028">
        <v>43374</v>
      </c>
      <c r="AAC26" s="1029">
        <v>47.412600704118454</v>
      </c>
      <c r="AAE26" s="1028">
        <v>43374</v>
      </c>
      <c r="AAF26" s="1029">
        <v>45.94</v>
      </c>
      <c r="AAH26" s="1028">
        <v>43374</v>
      </c>
      <c r="AAI26" s="1029">
        <v>48.275072984758694</v>
      </c>
      <c r="AAK26" s="1028">
        <v>43405</v>
      </c>
      <c r="AAL26" s="1029">
        <v>48.043726594436983</v>
      </c>
      <c r="AAN26" s="1028">
        <v>43374</v>
      </c>
      <c r="AAO26" s="1029">
        <v>48.742203131245475</v>
      </c>
      <c r="AAQ26" s="1028">
        <v>43405</v>
      </c>
      <c r="AAR26" s="1029">
        <v>48.3742083456644</v>
      </c>
      <c r="AAT26" s="1028">
        <v>43435</v>
      </c>
      <c r="AAU26" s="1029">
        <v>50.16</v>
      </c>
      <c r="AAW26" s="1028">
        <v>43435</v>
      </c>
      <c r="AAX26" s="1029">
        <v>48.629450365408019</v>
      </c>
      <c r="AAZ26" s="1028">
        <v>43435</v>
      </c>
      <c r="ABA26" s="1029">
        <v>47.99</v>
      </c>
      <c r="ABC26" s="1028">
        <v>43435</v>
      </c>
      <c r="ABD26" s="1029">
        <v>46.672112054489936</v>
      </c>
      <c r="ABF26" s="1028">
        <v>43466</v>
      </c>
      <c r="ABG26" s="1029">
        <v>50.659873594276704</v>
      </c>
      <c r="ABI26" s="1028">
        <v>43466</v>
      </c>
      <c r="ABJ26" s="1029">
        <v>49.205928466379738</v>
      </c>
      <c r="ABL26" s="1028">
        <v>43466</v>
      </c>
      <c r="ABM26" s="1029">
        <v>50.14</v>
      </c>
      <c r="ABO26" s="1028">
        <v>43466</v>
      </c>
      <c r="ABP26" s="1029">
        <v>49.37</v>
      </c>
      <c r="ABR26" s="1066">
        <v>43497</v>
      </c>
      <c r="ABS26" s="1067">
        <v>49.46</v>
      </c>
      <c r="ABU26" s="1066">
        <v>43497</v>
      </c>
      <c r="ABV26" s="1067">
        <v>48.071667356819773</v>
      </c>
      <c r="ABX26" s="1066">
        <v>43497</v>
      </c>
      <c r="ABY26" s="1067">
        <v>48.593168985575183</v>
      </c>
      <c r="ACA26" s="1066">
        <v>43497</v>
      </c>
      <c r="ACB26" s="1067">
        <v>49.806164150000001</v>
      </c>
      <c r="ACD26" s="1066">
        <v>43525</v>
      </c>
      <c r="ACE26" s="1067">
        <v>48.115542299946839</v>
      </c>
      <c r="ACG26" s="1066">
        <v>43525</v>
      </c>
      <c r="ACH26" s="1067">
        <v>47.759106474335077</v>
      </c>
      <c r="ACJ26" s="1066">
        <v>43525</v>
      </c>
      <c r="ACK26" s="1067">
        <v>47.066926160104771</v>
      </c>
      <c r="ACM26" s="1066">
        <v>43525</v>
      </c>
      <c r="ACN26" s="1067">
        <v>47.403741179999997</v>
      </c>
      <c r="ACP26" s="1066">
        <v>43556</v>
      </c>
      <c r="ACQ26" s="1067">
        <v>43.001765270882096</v>
      </c>
      <c r="ACS26" s="1066">
        <v>43556</v>
      </c>
      <c r="ACT26" s="1067">
        <v>42.859777572059038</v>
      </c>
      <c r="ACV26" s="1096">
        <v>43556</v>
      </c>
      <c r="ACW26" s="1097">
        <v>43.115048559999998</v>
      </c>
      <c r="ACY26" s="1096">
        <v>43556</v>
      </c>
      <c r="ACZ26" s="1097">
        <v>42.875778055700188</v>
      </c>
      <c r="ADB26" s="1098">
        <v>43586</v>
      </c>
      <c r="ADC26" s="1099">
        <v>40.749364360000001</v>
      </c>
      <c r="ADE26" s="1098">
        <v>43586</v>
      </c>
      <c r="ADF26" s="1099">
        <v>41.900352578375859</v>
      </c>
      <c r="ADH26" s="1098">
        <v>43586</v>
      </c>
      <c r="ADI26" s="1099">
        <v>42.007835914273414</v>
      </c>
      <c r="ADK26" s="1098">
        <v>43586</v>
      </c>
      <c r="ADL26" s="1099">
        <v>41.792007853081927</v>
      </c>
      <c r="ADN26" s="1098">
        <v>43586</v>
      </c>
      <c r="ADO26" s="1099">
        <v>41.562399750645824</v>
      </c>
      <c r="ADQ26" s="1098">
        <v>43617</v>
      </c>
      <c r="ADR26" s="1099">
        <v>40.539372091338961</v>
      </c>
      <c r="ADT26" s="1098">
        <v>43617</v>
      </c>
      <c r="ADU26" s="1099">
        <v>41.539532301375424</v>
      </c>
      <c r="ADW26" s="1098">
        <v>43617</v>
      </c>
      <c r="ADX26" s="1099">
        <v>39.463228361749842</v>
      </c>
      <c r="ADZ26" s="1098">
        <v>43617</v>
      </c>
      <c r="AEA26" s="1099">
        <v>39.909234179842777</v>
      </c>
      <c r="AEC26" s="1098">
        <v>43647</v>
      </c>
      <c r="AED26" s="1099">
        <v>39.440429124545133</v>
      </c>
      <c r="AEF26" s="1098">
        <v>43647</v>
      </c>
      <c r="AEG26" s="1099">
        <v>39.69</v>
      </c>
      <c r="AEI26" s="1098">
        <v>43647</v>
      </c>
      <c r="AEJ26" s="1099">
        <v>40.82932821454753</v>
      </c>
      <c r="AEL26" s="1098">
        <v>43647</v>
      </c>
      <c r="AEM26" s="1099">
        <v>40.114210823993048</v>
      </c>
      <c r="AEO26" s="1098">
        <v>43647</v>
      </c>
      <c r="AEP26" s="1099">
        <v>41.05950435935938</v>
      </c>
      <c r="AER26" s="1098">
        <v>43678</v>
      </c>
      <c r="AES26" s="1099">
        <v>42.14</v>
      </c>
      <c r="AEU26" s="1098">
        <v>43678</v>
      </c>
      <c r="AEV26" s="1099">
        <v>43.40049791120331</v>
      </c>
      <c r="AEX26" s="1098">
        <v>43678</v>
      </c>
      <c r="AEY26" s="1099">
        <v>43.144974274649556</v>
      </c>
      <c r="AFA26" s="1098">
        <v>43678</v>
      </c>
      <c r="AFB26" s="1099">
        <v>42.374006943680087</v>
      </c>
      <c r="AFD26" s="1098">
        <v>43709</v>
      </c>
      <c r="AFE26" s="1099">
        <v>42.577759488466015</v>
      </c>
      <c r="AFG26" s="1098">
        <v>43709</v>
      </c>
      <c r="AFH26" s="1099">
        <v>44.484287080000001</v>
      </c>
      <c r="AFJ26" s="1098">
        <v>43739</v>
      </c>
      <c r="AFK26" s="1099">
        <v>46.439346258109531</v>
      </c>
      <c r="AFM26" s="1098">
        <v>43739</v>
      </c>
      <c r="AFN26" s="1099">
        <v>46.760120283849204</v>
      </c>
      <c r="AFP26" s="1098">
        <v>43739</v>
      </c>
      <c r="AFQ26" s="1099">
        <v>46.796651428133195</v>
      </c>
      <c r="AFS26" s="1098">
        <v>43739</v>
      </c>
      <c r="AFT26" s="1099">
        <v>45.919634498718679</v>
      </c>
      <c r="AFV26" s="1098">
        <v>43739</v>
      </c>
      <c r="AFW26" s="1099">
        <v>43.176881678192068</v>
      </c>
      <c r="AFY26" s="1098">
        <v>43770</v>
      </c>
      <c r="AFZ26" s="1099">
        <v>46.340409058813115</v>
      </c>
      <c r="AGB26" s="1098">
        <v>43770</v>
      </c>
      <c r="AGC26" s="1099">
        <v>46.491342913876856</v>
      </c>
      <c r="AGE26" s="1098">
        <v>43770</v>
      </c>
      <c r="AGF26" s="1099">
        <v>46.937453164297075</v>
      </c>
      <c r="AGH26" s="1098">
        <v>43770</v>
      </c>
      <c r="AGI26" s="1099">
        <v>46.688369466305112</v>
      </c>
      <c r="AGK26" s="1108">
        <v>43800</v>
      </c>
      <c r="AGL26" s="1109">
        <v>49.351439507303191</v>
      </c>
      <c r="AGN26" s="1108">
        <v>43800</v>
      </c>
      <c r="AGO26" s="1109">
        <v>48.9237985305992</v>
      </c>
      <c r="AGQ26" s="1108">
        <v>43800</v>
      </c>
      <c r="AGR26" s="1109">
        <v>49.581861940293528</v>
      </c>
      <c r="AGT26" s="1108">
        <v>43831</v>
      </c>
      <c r="AGU26" s="1109">
        <v>53.051027863823649</v>
      </c>
      <c r="AGW26" s="1108">
        <v>43831</v>
      </c>
      <c r="AGX26" s="1109">
        <v>53.487428602255129</v>
      </c>
      <c r="AGZ26" s="1108">
        <v>43831</v>
      </c>
      <c r="AHA26" s="1109">
        <v>54.551821770247003</v>
      </c>
      <c r="AHC26" s="1108">
        <v>43831</v>
      </c>
      <c r="AHD26" s="1109">
        <v>56.158186757933393</v>
      </c>
      <c r="AHF26" s="1108">
        <v>43862</v>
      </c>
      <c r="AHG26" s="1109">
        <v>57.989113228501878</v>
      </c>
      <c r="AHI26" s="1108">
        <v>43862</v>
      </c>
      <c r="AHJ26" s="1109">
        <v>58.610035686670969</v>
      </c>
      <c r="AHL26" s="1108">
        <v>43862</v>
      </c>
      <c r="AHM26" s="1109">
        <v>61.756351557898263</v>
      </c>
      <c r="AHO26" s="1108">
        <v>43862</v>
      </c>
      <c r="AHP26" s="1109">
        <v>64.83937802663074</v>
      </c>
      <c r="AHR26" s="1108">
        <v>43862</v>
      </c>
      <c r="AHS26" s="1109">
        <v>61.553837954192716</v>
      </c>
      <c r="AHU26" s="1114">
        <v>43891</v>
      </c>
      <c r="AHV26" s="1099">
        <v>57.564870720602158</v>
      </c>
      <c r="AHX26" s="1108">
        <v>43891</v>
      </c>
      <c r="AHY26" s="1109">
        <v>58.071699640811097</v>
      </c>
      <c r="AIA26" s="1108">
        <v>43891</v>
      </c>
      <c r="AIB26" s="1109">
        <v>57.602799792854107</v>
      </c>
      <c r="AID26" s="1108">
        <v>43891</v>
      </c>
      <c r="AIE26" s="1099">
        <v>57.835067618926828</v>
      </c>
      <c r="AIG26" s="1108">
        <v>43922</v>
      </c>
      <c r="AIH26" s="1099">
        <v>51.755377116124542</v>
      </c>
      <c r="AIJ26" s="1108">
        <v>43922</v>
      </c>
      <c r="AIK26" s="1099">
        <v>52.72400685867197</v>
      </c>
      <c r="AIM26" s="1108">
        <v>43922</v>
      </c>
      <c r="AIN26" s="1099">
        <v>50.987743587512426</v>
      </c>
      <c r="AIP26" s="1108">
        <v>43922</v>
      </c>
      <c r="AIQ26" s="1099">
        <v>51.390575835425047</v>
      </c>
      <c r="AIS26" s="1108">
        <v>43922</v>
      </c>
      <c r="AIT26" s="1109">
        <v>52.611897837040871</v>
      </c>
      <c r="AIV26" s="1108">
        <v>43952</v>
      </c>
      <c r="AIW26" s="1117">
        <v>49.649471801728325</v>
      </c>
      <c r="AIY26" s="1108">
        <v>43952</v>
      </c>
      <c r="AIZ26" s="1117">
        <v>51.222618586454246</v>
      </c>
      <c r="AJB26" s="1108">
        <v>43952</v>
      </c>
      <c r="AJC26" s="1117">
        <v>51.197995372297648</v>
      </c>
      <c r="AJE26" s="1108">
        <v>43952</v>
      </c>
      <c r="AJF26" s="1117">
        <v>52.413588340071144</v>
      </c>
      <c r="AJH26" s="1108">
        <v>43983</v>
      </c>
      <c r="AJI26" s="1117">
        <v>52.285471151823657</v>
      </c>
      <c r="AJK26" s="1108">
        <v>43983</v>
      </c>
      <c r="AJL26" s="1117">
        <v>54.018798102305453</v>
      </c>
      <c r="AJN26" s="1108">
        <v>43983</v>
      </c>
      <c r="AJO26" s="1117">
        <v>52.285471151823657</v>
      </c>
      <c r="AJQ26" s="1108">
        <v>43983</v>
      </c>
      <c r="AJR26" s="1117">
        <v>55.924949137595483</v>
      </c>
      <c r="AJT26" s="1108">
        <v>44013</v>
      </c>
      <c r="AJU26" s="1117">
        <v>58.350627436504986</v>
      </c>
    </row>
    <row r="27" spans="1:957" customFormat="1" x14ac:dyDescent="0.25">
      <c r="A27" s="26"/>
      <c r="B27" s="969">
        <f t="shared" ca="1" si="0"/>
        <v>44044</v>
      </c>
      <c r="C27" s="152">
        <f t="shared" ca="1" si="1"/>
        <v>58.638243033060405</v>
      </c>
      <c r="D27" s="26"/>
      <c r="E27" s="144">
        <v>41699</v>
      </c>
      <c r="F27" s="150">
        <v>75.73</v>
      </c>
      <c r="G27" s="88"/>
      <c r="H27" s="144">
        <v>41671</v>
      </c>
      <c r="I27" s="148">
        <v>76.749907432175533</v>
      </c>
      <c r="J27" s="26"/>
      <c r="K27" s="144">
        <v>41699</v>
      </c>
      <c r="L27" s="148">
        <v>73.133871014141462</v>
      </c>
      <c r="M27" s="26"/>
      <c r="N27" s="144">
        <v>41699</v>
      </c>
      <c r="O27" s="150">
        <v>72.041143933152881</v>
      </c>
      <c r="P27" s="88"/>
      <c r="Q27" s="144">
        <v>41730</v>
      </c>
      <c r="R27" s="145">
        <v>62.998555928640073</v>
      </c>
      <c r="S27" s="26"/>
      <c r="T27" s="144">
        <v>41730</v>
      </c>
      <c r="U27" s="148">
        <v>61.877114353748397</v>
      </c>
      <c r="V27" s="26"/>
      <c r="W27" s="144">
        <v>41730</v>
      </c>
      <c r="X27" s="150">
        <v>61.819825000000009</v>
      </c>
      <c r="Y27" s="88"/>
      <c r="Z27" s="144">
        <v>41760</v>
      </c>
      <c r="AA27" s="145">
        <v>58.897024986847079</v>
      </c>
      <c r="AB27" s="26"/>
      <c r="AC27" s="144">
        <v>41760</v>
      </c>
      <c r="AD27" s="148">
        <v>57.699999999999989</v>
      </c>
      <c r="AE27" s="26"/>
      <c r="AF27" s="144">
        <v>41760</v>
      </c>
      <c r="AG27" s="150">
        <v>58.34203452007818</v>
      </c>
      <c r="AH27" s="88"/>
      <c r="AI27" s="144">
        <v>41791</v>
      </c>
      <c r="AJ27" s="145">
        <v>58.998406054058783</v>
      </c>
      <c r="AK27" s="26"/>
      <c r="AL27" s="144">
        <v>41791</v>
      </c>
      <c r="AM27" s="148">
        <v>58.981749999999998</v>
      </c>
      <c r="AN27" s="26"/>
      <c r="AO27" s="144">
        <v>41791</v>
      </c>
      <c r="AP27" s="150">
        <v>58.122750000000003</v>
      </c>
      <c r="AQ27" s="88"/>
      <c r="AR27" s="144">
        <v>41791</v>
      </c>
      <c r="AS27" s="145">
        <v>58.122750000000003</v>
      </c>
      <c r="AT27" s="26"/>
      <c r="AU27" s="144">
        <v>41821</v>
      </c>
      <c r="AV27" s="148">
        <v>63.771646951347449</v>
      </c>
      <c r="AW27" s="26"/>
      <c r="AX27" s="144">
        <v>41852</v>
      </c>
      <c r="AY27" s="150">
        <v>63.874114507477387</v>
      </c>
      <c r="AZ27" s="88"/>
      <c r="BA27" s="144">
        <v>41852</v>
      </c>
      <c r="BB27" s="145">
        <v>64.681366120218584</v>
      </c>
      <c r="BC27" s="26"/>
      <c r="BD27" s="144">
        <v>41852</v>
      </c>
      <c r="BE27" s="148">
        <v>65.031366120218564</v>
      </c>
      <c r="BF27" s="26"/>
      <c r="BG27" s="144">
        <v>41883</v>
      </c>
      <c r="BH27" s="150">
        <v>65.451333333333324</v>
      </c>
      <c r="BI27" s="88"/>
      <c r="BJ27" s="144">
        <v>41852</v>
      </c>
      <c r="BK27" s="145">
        <v>65.649116939890718</v>
      </c>
      <c r="BL27" s="26"/>
      <c r="BM27" s="144">
        <v>41852</v>
      </c>
      <c r="BN27" s="148">
        <v>65.25</v>
      </c>
      <c r="BO27" s="26"/>
      <c r="BP27" s="144">
        <v>41883</v>
      </c>
      <c r="BQ27" s="150">
        <v>64.848920770000007</v>
      </c>
      <c r="BR27" s="88"/>
      <c r="BS27" s="144">
        <v>41883</v>
      </c>
      <c r="BT27" s="145">
        <v>65.503353825136628</v>
      </c>
      <c r="BU27" s="26"/>
      <c r="BV27" s="144">
        <v>41913</v>
      </c>
      <c r="BW27" s="148">
        <v>69.074677750000006</v>
      </c>
      <c r="BX27" s="26"/>
      <c r="BY27" s="144">
        <v>41913</v>
      </c>
      <c r="BZ27" s="150">
        <v>69.625227199999998</v>
      </c>
      <c r="CA27" s="88"/>
      <c r="CB27" s="144">
        <v>41913</v>
      </c>
      <c r="CC27" s="145">
        <v>68.726326098901112</v>
      </c>
      <c r="CD27" s="26"/>
      <c r="CE27" s="144">
        <v>41913</v>
      </c>
      <c r="CF27" s="148">
        <v>68.449979120879121</v>
      </c>
      <c r="CG27" s="26"/>
      <c r="CH27" s="144">
        <v>41944</v>
      </c>
      <c r="CI27" s="150">
        <v>69.948351650000006</v>
      </c>
      <c r="CJ27" s="88"/>
      <c r="CK27" s="144">
        <v>41944</v>
      </c>
      <c r="CL27" s="145">
        <v>71.700824175824209</v>
      </c>
      <c r="CM27" s="26"/>
      <c r="CN27" s="144">
        <v>41944</v>
      </c>
      <c r="CO27" s="148">
        <v>70.850824175824215</v>
      </c>
      <c r="CP27" s="26"/>
      <c r="CQ27" s="144">
        <v>41944</v>
      </c>
      <c r="CR27" s="150">
        <v>71.150274730000007</v>
      </c>
      <c r="CS27" s="88"/>
      <c r="CT27" s="144">
        <v>41944</v>
      </c>
      <c r="CU27" s="145">
        <v>71.873351648351672</v>
      </c>
      <c r="CV27" s="26"/>
      <c r="CW27" s="144">
        <v>41974</v>
      </c>
      <c r="CX27" s="148">
        <v>74.484340660000001</v>
      </c>
      <c r="CY27" s="292"/>
      <c r="CZ27" s="144">
        <v>41974</v>
      </c>
      <c r="DA27" s="148">
        <v>74.610714285714266</v>
      </c>
      <c r="DB27" s="295"/>
      <c r="DC27" s="144">
        <v>41974</v>
      </c>
      <c r="DD27" s="148">
        <v>74.009065934065916</v>
      </c>
      <c r="DE27" s="303"/>
      <c r="DF27" s="144">
        <v>41974</v>
      </c>
      <c r="DG27" s="148">
        <v>75.160714290000001</v>
      </c>
      <c r="DH27" s="303"/>
      <c r="DI27" s="144">
        <v>42036</v>
      </c>
      <c r="DJ27" s="148">
        <v>77.180714289999997</v>
      </c>
      <c r="DK27" s="295"/>
      <c r="DL27" s="144">
        <v>42005</v>
      </c>
      <c r="DM27" s="148">
        <v>77.078351648351671</v>
      </c>
      <c r="DN27" s="303"/>
      <c r="DO27" s="144">
        <v>42005</v>
      </c>
      <c r="DP27" s="148">
        <v>76.099999999999994</v>
      </c>
      <c r="DQ27" s="303"/>
      <c r="DR27" s="144">
        <v>42036</v>
      </c>
      <c r="DS27" s="148">
        <v>77.396703296703308</v>
      </c>
      <c r="DT27" s="295"/>
      <c r="DU27" s="144">
        <v>42036</v>
      </c>
      <c r="DV27" s="148">
        <v>76.571978020000003</v>
      </c>
      <c r="DW27" s="303"/>
      <c r="DX27" s="144">
        <v>42036</v>
      </c>
      <c r="DY27" s="148">
        <v>75.650000000000006</v>
      </c>
      <c r="DZ27" s="303"/>
      <c r="EA27" s="144">
        <v>42064</v>
      </c>
      <c r="EB27" s="148">
        <v>72.395054945054952</v>
      </c>
      <c r="EC27" s="295"/>
      <c r="ED27" s="144">
        <v>42064</v>
      </c>
      <c r="EE27" s="148">
        <v>72.272939560439568</v>
      </c>
      <c r="EF27" s="303"/>
      <c r="EG27" s="144">
        <v>42064</v>
      </c>
      <c r="EH27" s="148">
        <v>72.347664835164849</v>
      </c>
      <c r="EI27" s="303"/>
      <c r="EJ27" s="144">
        <v>42095</v>
      </c>
      <c r="EK27" s="148">
        <v>66.697750810000002</v>
      </c>
      <c r="EL27" s="295"/>
      <c r="EM27" s="144">
        <v>42064</v>
      </c>
      <c r="EN27" s="148">
        <v>72.222939560439556</v>
      </c>
      <c r="EO27" s="303"/>
      <c r="EP27" s="144">
        <v>42095</v>
      </c>
      <c r="EQ27" s="148">
        <v>67</v>
      </c>
      <c r="ER27" s="303"/>
      <c r="ES27" s="144">
        <v>42095</v>
      </c>
      <c r="ET27" s="148">
        <v>66.34958133669609</v>
      </c>
      <c r="EV27" s="144">
        <v>42125</v>
      </c>
      <c r="EW27" s="148">
        <v>64.421147540983583</v>
      </c>
      <c r="EY27" s="144">
        <v>42125</v>
      </c>
      <c r="EZ27" s="148">
        <v>64.266557379999995</v>
      </c>
      <c r="FB27" s="144">
        <v>42125</v>
      </c>
      <c r="FC27" s="148">
        <v>64.997377049180329</v>
      </c>
      <c r="FE27" s="144">
        <v>42125</v>
      </c>
      <c r="FF27" s="148">
        <v>63.932479578081612</v>
      </c>
      <c r="FH27" s="144">
        <v>42156</v>
      </c>
      <c r="FI27" s="148">
        <v>63.946830601092877</v>
      </c>
      <c r="FK27" s="144">
        <v>42156</v>
      </c>
      <c r="FL27" s="148">
        <v>64.421967213114712</v>
      </c>
      <c r="FN27" s="144">
        <v>42156</v>
      </c>
      <c r="FO27" s="148">
        <v>64.069999999999993</v>
      </c>
      <c r="FQ27" s="144">
        <v>42156</v>
      </c>
      <c r="FR27" s="148">
        <v>64.071967209999997</v>
      </c>
      <c r="FT27" s="144">
        <v>42125</v>
      </c>
      <c r="FU27" s="148">
        <v>64.704480000000004</v>
      </c>
      <c r="FW27" s="144">
        <v>42156</v>
      </c>
      <c r="FX27" s="148">
        <v>64.954480000000004</v>
      </c>
      <c r="FZ27" s="144">
        <v>42156</v>
      </c>
      <c r="GA27" s="148">
        <v>63.979619999999997</v>
      </c>
      <c r="GC27" s="144">
        <v>42186</v>
      </c>
      <c r="GD27" s="148">
        <v>63.970273224043716</v>
      </c>
      <c r="GF27" s="144">
        <v>42156</v>
      </c>
      <c r="GG27" s="148">
        <v>64.099999999999994</v>
      </c>
      <c r="GI27" s="144">
        <v>42186</v>
      </c>
      <c r="GJ27" s="148">
        <v>64.09872</v>
      </c>
      <c r="GL27" s="144">
        <v>42186</v>
      </c>
      <c r="GM27" s="148">
        <v>63.85</v>
      </c>
      <c r="GO27" s="144">
        <v>42186</v>
      </c>
      <c r="GP27" s="148">
        <v>63.224640000000001</v>
      </c>
      <c r="GR27" s="144">
        <v>42186</v>
      </c>
      <c r="GS27" s="148">
        <v>62.748899999999999</v>
      </c>
      <c r="GU27" s="144">
        <v>42217</v>
      </c>
      <c r="GV27" s="148">
        <v>62.85</v>
      </c>
      <c r="GX27" s="144">
        <v>42217</v>
      </c>
      <c r="GY27" s="148">
        <v>62.99</v>
      </c>
      <c r="HA27" s="144">
        <v>42217</v>
      </c>
      <c r="HB27" s="148">
        <v>62.92</v>
      </c>
      <c r="HD27" s="144">
        <v>42217</v>
      </c>
      <c r="HE27" s="148">
        <v>62.76</v>
      </c>
      <c r="HG27" s="144">
        <v>42217</v>
      </c>
      <c r="HH27" s="148">
        <v>62.69</v>
      </c>
      <c r="HJ27" s="144">
        <v>42248</v>
      </c>
      <c r="HK27" s="148">
        <v>62.79</v>
      </c>
      <c r="HM27" s="144">
        <v>42248</v>
      </c>
      <c r="HN27" s="148">
        <v>63.17</v>
      </c>
      <c r="HP27" s="144">
        <v>42248</v>
      </c>
      <c r="HQ27" s="148">
        <v>63.8</v>
      </c>
      <c r="HS27" s="144">
        <v>42248</v>
      </c>
      <c r="HT27" s="148">
        <v>64.099999999999994</v>
      </c>
      <c r="HV27" s="144">
        <v>42248</v>
      </c>
      <c r="HW27" s="148">
        <v>67.430000000000007</v>
      </c>
      <c r="HY27" s="144">
        <v>42248</v>
      </c>
      <c r="HZ27" s="148">
        <v>67.650000000000006</v>
      </c>
      <c r="IB27" s="144">
        <v>42309</v>
      </c>
      <c r="IC27" s="148">
        <v>69.830521360000006</v>
      </c>
      <c r="IE27" s="144">
        <v>42309</v>
      </c>
      <c r="IF27" s="148">
        <v>69.400000000000006</v>
      </c>
      <c r="IH27" s="144">
        <v>42309</v>
      </c>
      <c r="II27" s="148">
        <v>68.95</v>
      </c>
      <c r="IK27" s="144">
        <v>42309</v>
      </c>
      <c r="IL27" s="148">
        <v>68.260000000000005</v>
      </c>
      <c r="IN27" s="144">
        <v>42339</v>
      </c>
      <c r="IO27" s="148">
        <v>69.03</v>
      </c>
      <c r="IQ27" s="144">
        <v>42339</v>
      </c>
      <c r="IR27" s="148">
        <v>70.400000000000006</v>
      </c>
      <c r="IT27" s="144">
        <v>42339</v>
      </c>
      <c r="IU27" s="148">
        <v>69.771547569999996</v>
      </c>
      <c r="IW27" s="144">
        <v>42339</v>
      </c>
      <c r="IX27" s="148">
        <v>69.680000000000007</v>
      </c>
      <c r="IZ27" s="144">
        <v>42370</v>
      </c>
      <c r="JA27" s="148">
        <v>73.23</v>
      </c>
      <c r="JC27" s="144">
        <v>42370</v>
      </c>
      <c r="JD27" s="148">
        <v>71.28</v>
      </c>
      <c r="JF27" s="144">
        <v>42370</v>
      </c>
      <c r="JG27" s="148">
        <v>70.97</v>
      </c>
      <c r="JI27" s="144">
        <v>42370</v>
      </c>
      <c r="JJ27" s="148">
        <v>70.900000000000006</v>
      </c>
      <c r="JL27" s="144">
        <v>42401</v>
      </c>
      <c r="JM27" s="148">
        <v>69.489999999999995</v>
      </c>
      <c r="JO27" s="144">
        <v>42401</v>
      </c>
      <c r="JP27" s="148">
        <v>70.44</v>
      </c>
      <c r="JR27" s="144">
        <v>42401</v>
      </c>
      <c r="JS27" s="148">
        <v>70.65270658</v>
      </c>
      <c r="JU27" s="969">
        <v>42401</v>
      </c>
      <c r="JV27" s="970">
        <v>71.65270658</v>
      </c>
      <c r="JX27" s="969">
        <v>42401</v>
      </c>
      <c r="JY27" s="970">
        <v>69.569999999999993</v>
      </c>
      <c r="KA27" s="969">
        <v>42430</v>
      </c>
      <c r="KB27" s="970">
        <v>67.46930843657529</v>
      </c>
      <c r="KD27" s="969">
        <v>42430</v>
      </c>
      <c r="KE27" s="970">
        <v>70.400000000000006</v>
      </c>
      <c r="KG27" s="969">
        <v>42430</v>
      </c>
      <c r="KH27" s="970">
        <v>66.709999999999994</v>
      </c>
      <c r="KJ27" s="969">
        <v>42430</v>
      </c>
      <c r="KK27" s="970">
        <v>66.02</v>
      </c>
      <c r="KM27" s="969">
        <v>42461</v>
      </c>
      <c r="KN27" s="970">
        <v>61.16</v>
      </c>
      <c r="KP27" s="969">
        <v>42461</v>
      </c>
      <c r="KQ27" s="970">
        <v>61.446592204906288</v>
      </c>
      <c r="KS27" s="969">
        <v>42461</v>
      </c>
      <c r="KT27" s="970">
        <v>61.35</v>
      </c>
      <c r="KV27" s="969">
        <v>42461</v>
      </c>
      <c r="KW27" s="970">
        <v>61.18</v>
      </c>
      <c r="KY27" s="969">
        <v>42491</v>
      </c>
      <c r="KZ27" s="970">
        <v>57.44</v>
      </c>
      <c r="LB27" s="969">
        <v>42491</v>
      </c>
      <c r="LC27" s="970">
        <v>56.98</v>
      </c>
      <c r="LE27" s="969">
        <v>42491</v>
      </c>
      <c r="LF27" s="970">
        <v>57.4</v>
      </c>
      <c r="LH27" s="969">
        <v>42491</v>
      </c>
      <c r="LI27" s="970">
        <v>57.47</v>
      </c>
      <c r="LK27" s="969">
        <v>42491</v>
      </c>
      <c r="LL27" s="970">
        <v>56.75</v>
      </c>
      <c r="LN27" s="969">
        <v>42522</v>
      </c>
      <c r="LO27" s="970">
        <v>56.95</v>
      </c>
      <c r="LQ27" s="969">
        <v>42552</v>
      </c>
      <c r="LR27" s="970">
        <v>57.53</v>
      </c>
      <c r="LT27" s="969">
        <v>42552</v>
      </c>
      <c r="LU27" s="970">
        <v>57.91</v>
      </c>
      <c r="LW27" s="969">
        <v>42552</v>
      </c>
      <c r="LX27" s="970">
        <v>58.45</v>
      </c>
      <c r="LZ27" s="969">
        <v>42552</v>
      </c>
      <c r="MA27" s="970">
        <v>57.61</v>
      </c>
      <c r="MC27" s="969">
        <v>42583</v>
      </c>
      <c r="MD27" s="970">
        <v>57.93</v>
      </c>
      <c r="MF27" s="969">
        <v>42583</v>
      </c>
      <c r="MG27" s="970">
        <v>57.33</v>
      </c>
      <c r="MI27" s="969">
        <v>42583</v>
      </c>
      <c r="MJ27" s="970">
        <v>56.09</v>
      </c>
      <c r="ML27" s="969">
        <v>42583</v>
      </c>
      <c r="MM27" s="970">
        <v>55.29</v>
      </c>
      <c r="MO27" s="969">
        <v>42583</v>
      </c>
      <c r="MP27" s="970">
        <v>55.27</v>
      </c>
      <c r="MR27" s="969">
        <v>42614</v>
      </c>
      <c r="MS27" s="970">
        <v>54.9</v>
      </c>
      <c r="MU27" s="969">
        <v>42614</v>
      </c>
      <c r="MV27" s="970">
        <v>55.61</v>
      </c>
      <c r="MX27" s="969">
        <v>42614</v>
      </c>
      <c r="MY27" s="970">
        <v>55.58</v>
      </c>
      <c r="NA27" s="969">
        <v>42614</v>
      </c>
      <c r="NB27" s="970">
        <v>57.484897694886037</v>
      </c>
      <c r="ND27" s="969">
        <v>42644</v>
      </c>
      <c r="NE27" s="970">
        <v>57.453650000000003</v>
      </c>
      <c r="NG27" s="969">
        <v>42644</v>
      </c>
      <c r="NH27" s="970">
        <v>55.7</v>
      </c>
      <c r="NJ27" s="969">
        <v>42644</v>
      </c>
      <c r="NK27" s="970">
        <v>54.74</v>
      </c>
      <c r="NM27" s="969">
        <v>42644</v>
      </c>
      <c r="NN27" s="970">
        <v>53.77</v>
      </c>
      <c r="NP27" s="969">
        <v>42644</v>
      </c>
      <c r="NQ27" s="970">
        <v>52.38</v>
      </c>
      <c r="NS27" s="969">
        <v>42675</v>
      </c>
      <c r="NT27" s="970">
        <v>51.49</v>
      </c>
      <c r="NV27" s="969">
        <v>42675</v>
      </c>
      <c r="NW27" s="970">
        <v>50.92</v>
      </c>
      <c r="NY27" s="969">
        <v>42675</v>
      </c>
      <c r="NZ27" s="970">
        <v>49.08</v>
      </c>
      <c r="OB27" s="969">
        <v>42675</v>
      </c>
      <c r="OC27" s="970">
        <v>49.23</v>
      </c>
      <c r="OE27" s="969">
        <v>42705</v>
      </c>
      <c r="OF27" s="970">
        <v>53.67</v>
      </c>
      <c r="OH27" s="969">
        <v>42705</v>
      </c>
      <c r="OI27" s="970">
        <v>59.01</v>
      </c>
      <c r="OK27" s="969">
        <v>42705</v>
      </c>
      <c r="OL27" s="970">
        <v>59.54</v>
      </c>
      <c r="ON27" s="969">
        <v>42705</v>
      </c>
      <c r="OO27" s="970">
        <v>57.55</v>
      </c>
      <c r="OQ27" s="969">
        <v>42705</v>
      </c>
      <c r="OR27" s="970">
        <v>55.93</v>
      </c>
      <c r="OT27" s="969">
        <v>42736</v>
      </c>
      <c r="OU27" s="970">
        <v>56.33</v>
      </c>
      <c r="OW27" s="969">
        <v>42736</v>
      </c>
      <c r="OX27" s="970">
        <v>54.13</v>
      </c>
      <c r="OZ27" s="969">
        <v>42736</v>
      </c>
      <c r="PA27" s="970">
        <v>53.27</v>
      </c>
      <c r="PC27" s="969">
        <v>42736</v>
      </c>
      <c r="PD27" s="970">
        <v>55.12</v>
      </c>
      <c r="PF27" s="969">
        <v>42736</v>
      </c>
      <c r="PG27" s="970">
        <v>54.49</v>
      </c>
      <c r="PI27" s="969">
        <v>42767</v>
      </c>
      <c r="PJ27" s="970">
        <v>54.28</v>
      </c>
      <c r="PL27" s="969">
        <v>42767</v>
      </c>
      <c r="PM27" s="970">
        <v>55.99</v>
      </c>
      <c r="PO27" s="969">
        <v>42767</v>
      </c>
      <c r="PP27" s="970">
        <v>55.09</v>
      </c>
      <c r="PR27" s="969">
        <v>42767</v>
      </c>
      <c r="PS27" s="970">
        <v>54.57</v>
      </c>
      <c r="PU27" s="969">
        <v>42795</v>
      </c>
      <c r="PV27" s="970">
        <v>53.49</v>
      </c>
      <c r="PX27" s="969">
        <v>42795</v>
      </c>
      <c r="PY27" s="1025">
        <v>53.88</v>
      </c>
      <c r="QA27" s="1026">
        <v>42795</v>
      </c>
      <c r="QB27" s="1025">
        <v>52.67</v>
      </c>
      <c r="QD27" s="1028">
        <v>42795</v>
      </c>
      <c r="QE27" s="1027">
        <v>52.19</v>
      </c>
      <c r="QG27" s="1028">
        <v>42826</v>
      </c>
      <c r="QH27" s="1027">
        <v>48.21</v>
      </c>
      <c r="QJ27" s="1028">
        <v>42826</v>
      </c>
      <c r="QK27" s="1027">
        <v>48.94</v>
      </c>
      <c r="QM27" s="1028">
        <v>42826</v>
      </c>
      <c r="QN27" s="1027">
        <v>48.21</v>
      </c>
      <c r="QP27" s="1028">
        <v>42826</v>
      </c>
      <c r="QQ27" s="1027">
        <v>48.19</v>
      </c>
      <c r="QS27" s="1028">
        <v>42826</v>
      </c>
      <c r="QT27" s="1027">
        <v>47.77</v>
      </c>
      <c r="QV27" s="1028">
        <v>42856</v>
      </c>
      <c r="QW27" s="1027">
        <v>45.54</v>
      </c>
      <c r="QY27" s="1028">
        <v>42856</v>
      </c>
      <c r="QZ27" s="1027">
        <v>44.7</v>
      </c>
      <c r="RB27" s="1028">
        <v>42856</v>
      </c>
      <c r="RC27" s="1027">
        <v>43.45</v>
      </c>
      <c r="RE27" s="1028">
        <v>42856</v>
      </c>
      <c r="RF27" s="1027">
        <v>43.55</v>
      </c>
      <c r="RH27" s="1028">
        <v>42887</v>
      </c>
      <c r="RI27" s="1027">
        <v>41.1</v>
      </c>
      <c r="RK27" s="1028">
        <v>42887</v>
      </c>
      <c r="RL27" s="1027">
        <v>41.72</v>
      </c>
      <c r="RN27" s="1028">
        <v>42887</v>
      </c>
      <c r="RO27" s="1027">
        <v>41.19</v>
      </c>
      <c r="RQ27" s="1028">
        <v>42887</v>
      </c>
      <c r="RR27" s="1027">
        <v>40.700000000000003</v>
      </c>
      <c r="RT27" s="1028">
        <v>42917</v>
      </c>
      <c r="RU27" s="1029">
        <v>42.70944987</v>
      </c>
      <c r="RW27" s="1028">
        <v>42917</v>
      </c>
      <c r="RX27" s="1029">
        <v>42.301190810000001</v>
      </c>
      <c r="RZ27" s="1028">
        <v>42917</v>
      </c>
      <c r="SA27" s="1029">
        <v>42.060140910000001</v>
      </c>
      <c r="SC27" s="1028">
        <v>42917</v>
      </c>
      <c r="SD27" s="1029">
        <v>41.26</v>
      </c>
      <c r="SF27" s="1028">
        <v>42917</v>
      </c>
      <c r="SG27" s="1029">
        <v>40.96</v>
      </c>
      <c r="SI27" s="1028">
        <v>42948</v>
      </c>
      <c r="SJ27" s="1029">
        <v>40.86</v>
      </c>
      <c r="SL27" s="1028">
        <v>42948</v>
      </c>
      <c r="SM27" s="1029">
        <v>41.161985904674495</v>
      </c>
      <c r="SO27" s="1028">
        <v>42948</v>
      </c>
      <c r="SP27" s="1029">
        <v>40.188509423186758</v>
      </c>
      <c r="SR27" s="1028">
        <v>42948</v>
      </c>
      <c r="SS27" s="1029">
        <v>38.688215333701045</v>
      </c>
      <c r="SU27" s="1028">
        <v>42979</v>
      </c>
      <c r="SV27" s="1029">
        <v>37.547084129366297</v>
      </c>
      <c r="SX27" s="1028">
        <v>42979</v>
      </c>
      <c r="SY27" s="1029">
        <v>35.695307964859481</v>
      </c>
      <c r="TA27" s="1028">
        <v>42979</v>
      </c>
      <c r="TB27" s="1029">
        <v>34.880879906325475</v>
      </c>
      <c r="TD27" s="1028">
        <v>42979</v>
      </c>
      <c r="TE27" s="1029">
        <v>35.354295488929992</v>
      </c>
      <c r="TG27" s="1028">
        <v>43009</v>
      </c>
      <c r="TH27" s="1029">
        <v>37.1918009734081</v>
      </c>
      <c r="TJ27" s="1028">
        <v>43009</v>
      </c>
      <c r="TK27" s="1029">
        <v>36.206364375762497</v>
      </c>
      <c r="TM27" s="1028">
        <v>43009</v>
      </c>
      <c r="TN27" s="1029">
        <v>35.54908597798164</v>
      </c>
      <c r="TP27" s="1028">
        <v>43009</v>
      </c>
      <c r="TQ27" s="1029">
        <v>34.413762085267678</v>
      </c>
      <c r="TS27" s="1028">
        <v>43040</v>
      </c>
      <c r="TT27" s="1029">
        <v>36.192582044145254</v>
      </c>
      <c r="TV27" s="1028">
        <v>43040</v>
      </c>
      <c r="TW27" s="1029">
        <v>34.562011652406397</v>
      </c>
      <c r="TY27" s="1028">
        <v>43040</v>
      </c>
      <c r="TZ27" s="1029">
        <v>33.540540468477104</v>
      </c>
      <c r="UB27" s="1028">
        <v>43040</v>
      </c>
      <c r="UC27" s="1029">
        <v>33.17531387668803</v>
      </c>
      <c r="UE27" s="1028">
        <v>43070</v>
      </c>
      <c r="UF27" s="1029">
        <v>36.175570675321588</v>
      </c>
      <c r="UH27" s="1028">
        <v>43070</v>
      </c>
      <c r="UI27" s="1029">
        <v>36.660416689637572</v>
      </c>
      <c r="UK27" s="1028">
        <v>43070</v>
      </c>
      <c r="UL27" s="1029">
        <v>36.741993488549724</v>
      </c>
      <c r="UN27" s="1028">
        <v>43070</v>
      </c>
      <c r="UO27" s="1029">
        <v>37.171369772979496</v>
      </c>
      <c r="UQ27" s="1028">
        <v>43101</v>
      </c>
      <c r="UR27" s="1029">
        <v>37.442783657154095</v>
      </c>
      <c r="UT27" s="1028">
        <v>43101</v>
      </c>
      <c r="UU27" s="1029">
        <v>37.162339894596776</v>
      </c>
      <c r="UW27" s="1028">
        <v>43101</v>
      </c>
      <c r="UX27" s="1029">
        <v>36.761109258765892</v>
      </c>
      <c r="UZ27" s="1028">
        <v>43101</v>
      </c>
      <c r="VA27" s="1029">
        <v>37.220023672438913</v>
      </c>
      <c r="VC27" s="1028">
        <v>43101</v>
      </c>
      <c r="VD27" s="1029">
        <v>37.412959637973536</v>
      </c>
      <c r="VF27" s="1028">
        <v>43132</v>
      </c>
      <c r="VG27" s="1029">
        <v>37.008974075384884</v>
      </c>
      <c r="VI27" s="1028">
        <v>43132</v>
      </c>
      <c r="VJ27" s="1029">
        <v>37.985588462500957</v>
      </c>
      <c r="VL27" s="1028">
        <v>43132</v>
      </c>
      <c r="VM27" s="1029">
        <v>37.61436974892387</v>
      </c>
      <c r="VO27" s="1028">
        <v>43132</v>
      </c>
      <c r="VP27" s="1029">
        <v>43.180127048532867</v>
      </c>
      <c r="VR27" s="1028">
        <v>43160</v>
      </c>
      <c r="VS27" s="1029">
        <v>38.792291703731337</v>
      </c>
      <c r="VU27" s="1028">
        <v>43160</v>
      </c>
      <c r="VV27" s="1029">
        <v>39.774610633153635</v>
      </c>
      <c r="VX27" s="1028">
        <v>43160</v>
      </c>
      <c r="VY27" s="1029">
        <v>40.709944262009316</v>
      </c>
      <c r="WA27" s="1028">
        <v>43160</v>
      </c>
      <c r="WB27" s="1029">
        <v>38.722582470728355</v>
      </c>
      <c r="WD27" s="1028">
        <v>43160</v>
      </c>
      <c r="WE27" s="1029">
        <v>40.245719293894048</v>
      </c>
      <c r="WG27" s="1028">
        <v>43191</v>
      </c>
      <c r="WH27" s="1029">
        <v>40.11</v>
      </c>
      <c r="WJ27" s="1028">
        <v>43191</v>
      </c>
      <c r="WK27" s="1029">
        <v>39.29</v>
      </c>
      <c r="WM27" s="1028">
        <v>43191</v>
      </c>
      <c r="WN27" s="1029">
        <v>41.786425184317288</v>
      </c>
      <c r="WP27" s="1028">
        <v>43191</v>
      </c>
      <c r="WQ27" s="1029">
        <v>41.496081641789182</v>
      </c>
      <c r="WS27" s="1028">
        <v>43221</v>
      </c>
      <c r="WT27" s="1029">
        <v>42.646251421262093</v>
      </c>
      <c r="WV27" s="1028">
        <v>43221</v>
      </c>
      <c r="WW27" s="1029">
        <v>43.23</v>
      </c>
      <c r="WY27" s="1028">
        <v>43221</v>
      </c>
      <c r="WZ27" s="1029">
        <v>42.659007190064635</v>
      </c>
      <c r="XB27" s="1028">
        <v>43221</v>
      </c>
      <c r="XC27" s="1029">
        <v>42.267984590403017</v>
      </c>
      <c r="XE27" s="1028">
        <v>43252</v>
      </c>
      <c r="XF27" s="1029">
        <v>40.100927148362068</v>
      </c>
      <c r="XH27" s="1028">
        <v>43252</v>
      </c>
      <c r="XI27" s="1029">
        <v>39.191753996475661</v>
      </c>
      <c r="XK27" s="1028">
        <v>43252</v>
      </c>
      <c r="XL27" s="1029">
        <v>40.18</v>
      </c>
      <c r="XN27" s="1028">
        <v>43252</v>
      </c>
      <c r="XO27" s="1029">
        <v>39.289692144425857</v>
      </c>
      <c r="XQ27" s="1028">
        <v>43252</v>
      </c>
      <c r="XR27" s="1029">
        <v>38.800001404674902</v>
      </c>
      <c r="XT27" s="1028">
        <v>43282</v>
      </c>
      <c r="XU27" s="1029">
        <v>37.53</v>
      </c>
      <c r="XW27" s="1028">
        <v>43282</v>
      </c>
      <c r="XX27" s="1029">
        <v>37.479999999999997</v>
      </c>
      <c r="XZ27" s="1028">
        <v>43282</v>
      </c>
      <c r="YA27" s="1029">
        <v>38.424996034589704</v>
      </c>
      <c r="YC27" s="1028">
        <v>43282</v>
      </c>
      <c r="YD27" s="1029">
        <v>40.374610557678999</v>
      </c>
      <c r="YF27" s="1028">
        <v>43313</v>
      </c>
      <c r="YG27" s="1029">
        <v>41.612399675878514</v>
      </c>
      <c r="YI27" s="1028">
        <v>43313</v>
      </c>
      <c r="YJ27" s="1029">
        <v>44.1</v>
      </c>
      <c r="YL27" s="1028">
        <v>43313</v>
      </c>
      <c r="YM27" s="1029">
        <v>42.415150028020015</v>
      </c>
      <c r="YO27" s="1028">
        <v>43313</v>
      </c>
      <c r="YP27" s="1029">
        <v>44.526271829611275</v>
      </c>
      <c r="YR27" s="1028">
        <v>43313</v>
      </c>
      <c r="YS27" s="1029">
        <v>42.87</v>
      </c>
      <c r="YU27" s="1028">
        <v>43344</v>
      </c>
      <c r="YV27" s="1029">
        <v>46.45452647214006</v>
      </c>
      <c r="YX27" s="1028">
        <v>43344</v>
      </c>
      <c r="YY27" s="1029">
        <v>43.421073973597231</v>
      </c>
      <c r="ZA27" s="1028">
        <v>43344</v>
      </c>
      <c r="ZB27" s="1029">
        <v>41.563324348318538</v>
      </c>
      <c r="ZD27" s="1028">
        <v>43344</v>
      </c>
      <c r="ZE27" s="1029">
        <v>41.325173101987616</v>
      </c>
      <c r="ZG27" s="1028">
        <v>43344</v>
      </c>
      <c r="ZH27" s="1029">
        <v>41.720647979487993</v>
      </c>
      <c r="ZJ27" s="1028">
        <v>43374</v>
      </c>
      <c r="ZK27" s="1029">
        <v>43.055683243791961</v>
      </c>
      <c r="ZM27" s="1028">
        <v>43374</v>
      </c>
      <c r="ZN27" s="1029">
        <v>43.442800608581955</v>
      </c>
      <c r="ZP27" s="1028">
        <v>43374</v>
      </c>
      <c r="ZQ27" s="1029">
        <v>43.055683243791961</v>
      </c>
      <c r="ZS27" s="1028">
        <v>43405</v>
      </c>
      <c r="ZT27" s="1029">
        <v>50.0303211225106</v>
      </c>
      <c r="ZV27" s="1028">
        <v>43405</v>
      </c>
      <c r="ZW27" s="1029">
        <v>50.283367820866026</v>
      </c>
      <c r="ZY27" s="1028">
        <v>43405</v>
      </c>
      <c r="ZZ27" s="1029">
        <v>50.013455046923333</v>
      </c>
      <c r="AAB27" s="1028">
        <v>43405</v>
      </c>
      <c r="AAC27" s="1029">
        <v>50.092450408143009</v>
      </c>
      <c r="AAE27" s="1028">
        <v>43405</v>
      </c>
      <c r="AAF27" s="1029">
        <v>48.66</v>
      </c>
      <c r="AAH27" s="1028">
        <v>43405</v>
      </c>
      <c r="AAI27" s="1029">
        <v>49.916432239339137</v>
      </c>
      <c r="AAK27" s="1028">
        <v>43435</v>
      </c>
      <c r="AAL27" s="1029">
        <v>49.903320088047799</v>
      </c>
      <c r="AAN27" s="1028">
        <v>43405</v>
      </c>
      <c r="AAO27" s="1029">
        <v>50.605503042858999</v>
      </c>
      <c r="AAQ27" s="1028">
        <v>43435</v>
      </c>
      <c r="AAR27" s="1029">
        <v>50.032021308079315</v>
      </c>
      <c r="AAT27" s="1028">
        <v>43466</v>
      </c>
      <c r="AAU27" s="1029">
        <v>51.43</v>
      </c>
      <c r="AAW27" s="1028">
        <v>43466</v>
      </c>
      <c r="AAX27" s="1029">
        <v>49.886796589524948</v>
      </c>
      <c r="AAZ27" s="1028">
        <v>43466</v>
      </c>
      <c r="ABA27" s="1029">
        <v>49.24</v>
      </c>
      <c r="ABC27" s="1028">
        <v>43466</v>
      </c>
      <c r="ABD27" s="1029">
        <v>48.470648265090254</v>
      </c>
      <c r="ABF27" s="1028">
        <v>43497</v>
      </c>
      <c r="ABG27" s="1029">
        <v>50.854551513090477</v>
      </c>
      <c r="ABI27" s="1028">
        <v>43497</v>
      </c>
      <c r="ABJ27" s="1029">
        <v>49.351412135726299</v>
      </c>
      <c r="ABL27" s="1028">
        <v>43497</v>
      </c>
      <c r="ABM27" s="1029">
        <v>50.16</v>
      </c>
      <c r="ABO27" s="1028">
        <v>43497</v>
      </c>
      <c r="ABP27" s="1029">
        <v>49.45</v>
      </c>
      <c r="ABR27" s="1066">
        <v>43525</v>
      </c>
      <c r="ABS27" s="1067">
        <v>47.83</v>
      </c>
      <c r="ABU27" s="1066">
        <v>43525</v>
      </c>
      <c r="ABV27" s="1067">
        <v>46.367822673122255</v>
      </c>
      <c r="ABX27" s="1066">
        <v>43525</v>
      </c>
      <c r="ABY27" s="1067">
        <v>46.888568810858033</v>
      </c>
      <c r="ACA27" s="1066">
        <v>43525</v>
      </c>
      <c r="ACB27" s="1067">
        <v>47.984610289999999</v>
      </c>
      <c r="ACD27" s="1066">
        <v>43556</v>
      </c>
      <c r="ACE27" s="1067">
        <v>43.088284181098238</v>
      </c>
      <c r="ACG27" s="1066">
        <v>43556</v>
      </c>
      <c r="ACH27" s="1067">
        <v>42.946350340926017</v>
      </c>
      <c r="ACJ27" s="1066">
        <v>43556</v>
      </c>
      <c r="ACK27" s="1067">
        <v>42.709042064767722</v>
      </c>
      <c r="ACM27" s="1066">
        <v>43556</v>
      </c>
      <c r="ACN27" s="1067">
        <v>42.726036409999999</v>
      </c>
      <c r="ACP27" s="1066">
        <v>43586</v>
      </c>
      <c r="ACQ27" s="1067">
        <v>40.20333973274348</v>
      </c>
      <c r="ACS27" s="1066">
        <v>43586</v>
      </c>
      <c r="ACT27" s="1067">
        <v>40.048093742483644</v>
      </c>
      <c r="ACV27" s="1096">
        <v>43586</v>
      </c>
      <c r="ACW27" s="1097">
        <v>40.308080169999997</v>
      </c>
      <c r="ACY27" s="1096">
        <v>43586</v>
      </c>
      <c r="ACZ27" s="1097">
        <v>40.078053559002008</v>
      </c>
      <c r="ADB27" s="1098">
        <v>43617</v>
      </c>
      <c r="ADC27" s="1099">
        <v>39.356360369999997</v>
      </c>
      <c r="ADE27" s="1098">
        <v>43617</v>
      </c>
      <c r="ADF27" s="1099">
        <v>40.493494543908234</v>
      </c>
      <c r="ADH27" s="1098">
        <v>43617</v>
      </c>
      <c r="ADI27" s="1099">
        <v>40.457541116527693</v>
      </c>
      <c r="ADK27" s="1098">
        <v>43617</v>
      </c>
      <c r="ADL27" s="1099">
        <v>40.487169209374613</v>
      </c>
      <c r="ADN27" s="1098">
        <v>43617</v>
      </c>
      <c r="ADO27" s="1099">
        <v>40.261679361090387</v>
      </c>
      <c r="ADQ27" s="1098">
        <v>43647</v>
      </c>
      <c r="ADR27" s="1099">
        <v>40.712388305884353</v>
      </c>
      <c r="ADT27" s="1098">
        <v>43647</v>
      </c>
      <c r="ADU27" s="1099">
        <v>41.719309595178991</v>
      </c>
      <c r="ADW27" s="1098">
        <v>43647</v>
      </c>
      <c r="ADX27" s="1099">
        <v>39.643220114112829</v>
      </c>
      <c r="ADZ27" s="1098">
        <v>43647</v>
      </c>
      <c r="AEA27" s="1099">
        <v>40.089784632583786</v>
      </c>
      <c r="AEC27" s="1098">
        <v>43678</v>
      </c>
      <c r="AED27" s="1099">
        <v>39.811345164915657</v>
      </c>
      <c r="AEF27" s="1098">
        <v>43678</v>
      </c>
      <c r="AEG27" s="1099">
        <v>40.06</v>
      </c>
      <c r="AEI27" s="1098">
        <v>43678</v>
      </c>
      <c r="AEJ27" s="1099">
        <v>41.191994834837885</v>
      </c>
      <c r="AEL27" s="1098">
        <v>43678</v>
      </c>
      <c r="AEM27" s="1099">
        <v>40.650086054332824</v>
      </c>
      <c r="AEO27" s="1098">
        <v>43678</v>
      </c>
      <c r="AEP27" s="1099">
        <v>41.497053001366154</v>
      </c>
      <c r="AER27" s="1098">
        <v>43709</v>
      </c>
      <c r="AES27" s="1099">
        <v>42.54</v>
      </c>
      <c r="AEU27" s="1098">
        <v>43709</v>
      </c>
      <c r="AEV27" s="1099">
        <v>43.890561157511321</v>
      </c>
      <c r="AEX27" s="1098">
        <v>43709</v>
      </c>
      <c r="AEY27" s="1099">
        <v>43.739749535262419</v>
      </c>
      <c r="AFA27" s="1098">
        <v>43709</v>
      </c>
      <c r="AFB27" s="1099">
        <v>42.958579491267578</v>
      </c>
      <c r="AFD27" s="1098">
        <v>43739</v>
      </c>
      <c r="AFE27" s="1099">
        <v>46.102728571976144</v>
      </c>
      <c r="AFG27" s="1098">
        <v>43739</v>
      </c>
      <c r="AFH27" s="1099">
        <v>48.265538110000001</v>
      </c>
      <c r="AFJ27" s="1098">
        <v>43770</v>
      </c>
      <c r="AFK27" s="1099">
        <v>49.950065201041042</v>
      </c>
      <c r="AFM27" s="1098">
        <v>43770</v>
      </c>
      <c r="AFN27" s="1099">
        <v>50.290858233662028</v>
      </c>
      <c r="AFP27" s="1098">
        <v>43770</v>
      </c>
      <c r="AFQ27" s="1099">
        <v>50.303257396298434</v>
      </c>
      <c r="AFS27" s="1098">
        <v>43770</v>
      </c>
      <c r="AFT27" s="1099">
        <v>49.343128301344066</v>
      </c>
      <c r="AFV27" s="1098">
        <v>43770</v>
      </c>
      <c r="AFW27" s="1099">
        <v>46.788547730310697</v>
      </c>
      <c r="AFY27" s="1098">
        <v>43800</v>
      </c>
      <c r="AFZ27" s="1099">
        <v>48.470104684912982</v>
      </c>
      <c r="AGB27" s="1098">
        <v>43800</v>
      </c>
      <c r="AGC27" s="1099">
        <v>48.639442553080137</v>
      </c>
      <c r="AGE27" s="1098">
        <v>43800</v>
      </c>
      <c r="AGF27" s="1099">
        <v>48.991346301904215</v>
      </c>
      <c r="AGH27" s="1098">
        <v>43800</v>
      </c>
      <c r="AGI27" s="1099">
        <v>48.740532585980617</v>
      </c>
      <c r="AGK27" s="1108">
        <v>43831</v>
      </c>
      <c r="AGL27" s="1109">
        <v>52.350927675653665</v>
      </c>
      <c r="AGN27" s="1108">
        <v>43831</v>
      </c>
      <c r="AGO27" s="1109">
        <v>51.922367711313115</v>
      </c>
      <c r="AGQ27" s="1108">
        <v>43831</v>
      </c>
      <c r="AGR27" s="1109">
        <v>52.58067005752843</v>
      </c>
      <c r="AGT27" s="1108">
        <v>43862</v>
      </c>
      <c r="AGU27" s="1109">
        <v>53.356113951460635</v>
      </c>
      <c r="AGW27" s="1108">
        <v>43862</v>
      </c>
      <c r="AGX27" s="1109">
        <v>53.795062862857755</v>
      </c>
      <c r="AGZ27" s="1108">
        <v>43862</v>
      </c>
      <c r="AHA27" s="1109">
        <v>54.865670121337445</v>
      </c>
      <c r="AHC27" s="1108">
        <v>43862</v>
      </c>
      <c r="AHD27" s="1109">
        <v>56.4591827892407</v>
      </c>
      <c r="AHF27" s="1108">
        <v>43891</v>
      </c>
      <c r="AHG27" s="1109">
        <v>55.188379219411864</v>
      </c>
      <c r="AHI27" s="1108">
        <v>43891</v>
      </c>
      <c r="AHJ27" s="1109">
        <v>55.778893644486629</v>
      </c>
      <c r="AHL27" s="1108">
        <v>43891</v>
      </c>
      <c r="AHM27" s="1109">
        <v>58.771123668898873</v>
      </c>
      <c r="AHO27" s="1108">
        <v>43891</v>
      </c>
      <c r="AHP27" s="1109">
        <v>61.741098493617187</v>
      </c>
      <c r="AHR27" s="1108">
        <v>43891</v>
      </c>
      <c r="AHS27" s="1109">
        <v>58.578529026179417</v>
      </c>
      <c r="AHU27" s="1114">
        <v>43922</v>
      </c>
      <c r="AHV27" s="1099">
        <v>48.419368426548623</v>
      </c>
      <c r="AHX27" s="1108">
        <v>43922</v>
      </c>
      <c r="AHY27" s="1109">
        <v>48.896053155503523</v>
      </c>
      <c r="AIA27" s="1108">
        <v>43922</v>
      </c>
      <c r="AIB27" s="1109">
        <v>48.396274373616961</v>
      </c>
      <c r="AID27" s="1108">
        <v>43922</v>
      </c>
      <c r="AIE27" s="1099">
        <v>48.843724096205541</v>
      </c>
      <c r="AIG27" s="1108">
        <v>43952</v>
      </c>
      <c r="AIH27" s="1099">
        <v>47.951202318441645</v>
      </c>
      <c r="AIJ27" s="1108">
        <v>43952</v>
      </c>
      <c r="AIK27" s="1099">
        <v>48.838927511457513</v>
      </c>
      <c r="AIM27" s="1108">
        <v>43952</v>
      </c>
      <c r="AIN27" s="1099">
        <v>47.219713678091978</v>
      </c>
      <c r="AIP27" s="1108">
        <v>43952</v>
      </c>
      <c r="AIQ27" s="1099">
        <v>47.571759605362267</v>
      </c>
      <c r="AIS27" s="1108">
        <v>43952</v>
      </c>
      <c r="AIT27" s="1109">
        <v>48.720807043959141</v>
      </c>
      <c r="AIV27" s="1108">
        <v>43983</v>
      </c>
      <c r="AIW27" s="1117">
        <v>47.801272986682228</v>
      </c>
      <c r="AIY27" s="1108">
        <v>43983</v>
      </c>
      <c r="AIZ27" s="1117">
        <v>49.338492328904529</v>
      </c>
      <c r="AJB27" s="1108">
        <v>43983</v>
      </c>
      <c r="AJC27" s="1117">
        <v>49.318318565100626</v>
      </c>
      <c r="AJE27" s="1108">
        <v>43983</v>
      </c>
      <c r="AJF27" s="1117">
        <v>50.460809459701728</v>
      </c>
      <c r="AJH27" s="1108">
        <v>44013</v>
      </c>
      <c r="AJI27" s="1117">
        <v>52.554131209416866</v>
      </c>
      <c r="AJK27" s="1108">
        <v>44013</v>
      </c>
      <c r="AJL27" s="1117">
        <v>54.314287650047497</v>
      </c>
      <c r="AJN27" s="1108">
        <v>44013</v>
      </c>
      <c r="AJO27" s="1117">
        <v>52.554131209416866</v>
      </c>
      <c r="AJQ27" s="1108">
        <v>44013</v>
      </c>
      <c r="AJR27" s="1117">
        <v>56.227913533493179</v>
      </c>
      <c r="AJT27" s="1108">
        <v>44044</v>
      </c>
      <c r="AJU27" s="1117">
        <v>58.638243033060405</v>
      </c>
    </row>
    <row r="28" spans="1:957" customFormat="1" x14ac:dyDescent="0.25">
      <c r="A28" s="26"/>
      <c r="B28" s="969">
        <f t="shared" ca="1" si="0"/>
        <v>44075</v>
      </c>
      <c r="C28" s="152">
        <f t="shared" ca="1" si="1"/>
        <v>59.385571901604735</v>
      </c>
      <c r="D28" s="26"/>
      <c r="E28" s="144">
        <v>41730</v>
      </c>
      <c r="F28" s="150">
        <v>67.09</v>
      </c>
      <c r="G28" s="88"/>
      <c r="H28" s="144">
        <v>41699</v>
      </c>
      <c r="I28" s="148">
        <v>74.198226270325506</v>
      </c>
      <c r="J28" s="26"/>
      <c r="K28" s="144">
        <v>41730</v>
      </c>
      <c r="L28" s="148">
        <v>65.093253942949303</v>
      </c>
      <c r="M28" s="26"/>
      <c r="N28" s="144">
        <v>41730</v>
      </c>
      <c r="O28" s="150">
        <v>64.435881483190457</v>
      </c>
      <c r="P28" s="88"/>
      <c r="Q28" s="144">
        <v>41760</v>
      </c>
      <c r="R28" s="145">
        <v>60.930255852908381</v>
      </c>
      <c r="S28" s="26"/>
      <c r="T28" s="144">
        <v>41760</v>
      </c>
      <c r="U28" s="148">
        <v>59.804056472931386</v>
      </c>
      <c r="V28" s="26"/>
      <c r="W28" s="144">
        <v>41760</v>
      </c>
      <c r="X28" s="150">
        <v>59.915725000000009</v>
      </c>
      <c r="Y28" s="88"/>
      <c r="Z28" s="144">
        <v>41791</v>
      </c>
      <c r="AA28" s="145">
        <v>57.627516635932345</v>
      </c>
      <c r="AB28" s="26"/>
      <c r="AC28" s="144">
        <v>41791</v>
      </c>
      <c r="AD28" s="148">
        <v>56.349999999999994</v>
      </c>
      <c r="AE28" s="26"/>
      <c r="AF28" s="144">
        <v>41791</v>
      </c>
      <c r="AG28" s="150">
        <v>57.142868799443583</v>
      </c>
      <c r="AH28" s="88"/>
      <c r="AI28" s="144">
        <v>41821</v>
      </c>
      <c r="AJ28" s="145">
        <v>59.35267918670224</v>
      </c>
      <c r="AK28" s="26"/>
      <c r="AL28" s="144">
        <v>41821</v>
      </c>
      <c r="AM28" s="148">
        <v>59.528249999999993</v>
      </c>
      <c r="AN28" s="26"/>
      <c r="AO28" s="144">
        <v>41821</v>
      </c>
      <c r="AP28" s="150">
        <v>58.769249999999992</v>
      </c>
      <c r="AQ28" s="88"/>
      <c r="AR28" s="144">
        <v>41821</v>
      </c>
      <c r="AS28" s="145">
        <v>58.769249999999992</v>
      </c>
      <c r="AT28" s="26"/>
      <c r="AU28" s="144">
        <v>41852</v>
      </c>
      <c r="AV28" s="148">
        <v>64.814709437419438</v>
      </c>
      <c r="AW28" s="26"/>
      <c r="AX28" s="144">
        <v>41883</v>
      </c>
      <c r="AY28" s="150">
        <v>64.176037642679773</v>
      </c>
      <c r="AZ28" s="88"/>
      <c r="BA28" s="144">
        <v>41883</v>
      </c>
      <c r="BB28" s="145">
        <v>64.984366120218596</v>
      </c>
      <c r="BC28" s="26"/>
      <c r="BD28" s="144">
        <v>41883</v>
      </c>
      <c r="BE28" s="148">
        <v>65.334366120218576</v>
      </c>
      <c r="BF28" s="26"/>
      <c r="BG28" s="144">
        <v>41913</v>
      </c>
      <c r="BH28" s="150">
        <v>68.240792719780217</v>
      </c>
      <c r="BI28" s="88"/>
      <c r="BJ28" s="144">
        <v>41883</v>
      </c>
      <c r="BK28" s="145">
        <v>65.95711693989071</v>
      </c>
      <c r="BL28" s="26"/>
      <c r="BM28" s="144">
        <v>41883</v>
      </c>
      <c r="BN28" s="148">
        <v>65.599999999999994</v>
      </c>
      <c r="BO28" s="26"/>
      <c r="BP28" s="144">
        <v>41913</v>
      </c>
      <c r="BQ28" s="150">
        <v>68.476854259999996</v>
      </c>
      <c r="BR28" s="88"/>
      <c r="BS28" s="144">
        <v>41913</v>
      </c>
      <c r="BT28" s="145">
        <v>69.034654945054925</v>
      </c>
      <c r="BU28" s="26"/>
      <c r="BV28" s="144">
        <v>41944</v>
      </c>
      <c r="BW28" s="148">
        <v>71.02267775</v>
      </c>
      <c r="BX28" s="26"/>
      <c r="BY28" s="144">
        <v>41944</v>
      </c>
      <c r="BZ28" s="150">
        <v>71.573227200000005</v>
      </c>
      <c r="CA28" s="88"/>
      <c r="CB28" s="144">
        <v>41944</v>
      </c>
      <c r="CC28" s="145">
        <v>70.674326098901105</v>
      </c>
      <c r="CD28" s="26"/>
      <c r="CE28" s="144">
        <v>41944</v>
      </c>
      <c r="CF28" s="148">
        <v>71.249979120879118</v>
      </c>
      <c r="CG28" s="26"/>
      <c r="CH28" s="144">
        <v>41974</v>
      </c>
      <c r="CI28" s="150">
        <v>72.248351650000004</v>
      </c>
      <c r="CJ28" s="88"/>
      <c r="CK28" s="144">
        <v>41974</v>
      </c>
      <c r="CL28" s="145">
        <v>74.100824175824158</v>
      </c>
      <c r="CM28" s="26"/>
      <c r="CN28" s="144">
        <v>41974</v>
      </c>
      <c r="CO28" s="148">
        <v>73.250824175824164</v>
      </c>
      <c r="CP28" s="26"/>
      <c r="CQ28" s="144">
        <v>41974</v>
      </c>
      <c r="CR28" s="150">
        <v>73.550274729999998</v>
      </c>
      <c r="CS28" s="88"/>
      <c r="CT28" s="144">
        <v>41974</v>
      </c>
      <c r="CU28" s="145">
        <v>74.273351648351621</v>
      </c>
      <c r="CV28" s="26"/>
      <c r="CW28" s="144">
        <v>42005</v>
      </c>
      <c r="CX28" s="148">
        <v>75.95</v>
      </c>
      <c r="CY28" s="292"/>
      <c r="CZ28" s="144">
        <v>42005</v>
      </c>
      <c r="DA28" s="148">
        <v>76.180714285714316</v>
      </c>
      <c r="DB28" s="295"/>
      <c r="DC28" s="144">
        <v>42005</v>
      </c>
      <c r="DD28" s="148">
        <v>75.279065934065954</v>
      </c>
      <c r="DE28" s="303"/>
      <c r="DF28" s="144">
        <v>42005</v>
      </c>
      <c r="DG28" s="148">
        <v>76.730714289999995</v>
      </c>
      <c r="DH28" s="303"/>
      <c r="DI28" s="144">
        <v>42064</v>
      </c>
      <c r="DJ28" s="148">
        <v>75.530714290000006</v>
      </c>
      <c r="DK28" s="295"/>
      <c r="DL28" s="144">
        <v>42036</v>
      </c>
      <c r="DM28" s="148">
        <v>77.228351648351676</v>
      </c>
      <c r="DN28" s="303"/>
      <c r="DO28" s="144">
        <v>42036</v>
      </c>
      <c r="DP28" s="148">
        <v>76.197802199999998</v>
      </c>
      <c r="DQ28" s="303"/>
      <c r="DR28" s="144">
        <v>42064</v>
      </c>
      <c r="DS28" s="148">
        <v>75.796703296703299</v>
      </c>
      <c r="DT28" s="295"/>
      <c r="DU28" s="144">
        <v>42064</v>
      </c>
      <c r="DV28" s="148">
        <v>74.971978019999995</v>
      </c>
      <c r="DW28" s="303"/>
      <c r="DX28" s="144">
        <v>42064</v>
      </c>
      <c r="DY28" s="148">
        <v>74.048351650000001</v>
      </c>
      <c r="DZ28" s="303"/>
      <c r="EA28" s="144">
        <v>42095</v>
      </c>
      <c r="EB28" s="148">
        <v>66.589999999999989</v>
      </c>
      <c r="EC28" s="295"/>
      <c r="ED28" s="144">
        <v>42095</v>
      </c>
      <c r="EE28" s="148">
        <v>66.421967213114726</v>
      </c>
      <c r="EF28" s="303"/>
      <c r="EG28" s="144">
        <v>42095</v>
      </c>
      <c r="EH28" s="148">
        <v>66.671967213114726</v>
      </c>
      <c r="EI28" s="303"/>
      <c r="EJ28" s="144">
        <v>42125</v>
      </c>
      <c r="EK28" s="148">
        <v>64.397750809999991</v>
      </c>
      <c r="EL28" s="295"/>
      <c r="EM28" s="144">
        <v>42095</v>
      </c>
      <c r="EN28" s="148">
        <v>66.55</v>
      </c>
      <c r="EO28" s="303"/>
      <c r="EP28" s="144">
        <v>42125</v>
      </c>
      <c r="EQ28" s="148">
        <v>64.671147540983583</v>
      </c>
      <c r="ER28" s="303"/>
      <c r="ES28" s="144">
        <v>42125</v>
      </c>
      <c r="ET28" s="148">
        <v>64.049581336696065</v>
      </c>
      <c r="EV28" s="144">
        <v>42156</v>
      </c>
      <c r="EW28" s="148">
        <v>64.071147540983617</v>
      </c>
      <c r="EY28" s="144">
        <v>42156</v>
      </c>
      <c r="EZ28" s="148">
        <v>63.91655738</v>
      </c>
      <c r="FB28" s="144">
        <v>42156</v>
      </c>
      <c r="FC28" s="148">
        <v>64.647377049180321</v>
      </c>
      <c r="FE28" s="144">
        <v>42156</v>
      </c>
      <c r="FF28" s="148">
        <v>63.582479578081596</v>
      </c>
      <c r="FH28" s="144">
        <v>42186</v>
      </c>
      <c r="FI28" s="148">
        <v>64.246830601092881</v>
      </c>
      <c r="FK28" s="144">
        <v>42186</v>
      </c>
      <c r="FL28" s="148">
        <v>64.671967213114726</v>
      </c>
      <c r="FN28" s="144">
        <v>42186</v>
      </c>
      <c r="FO28" s="148">
        <v>64.319999999999993</v>
      </c>
      <c r="FQ28" s="144">
        <v>42186</v>
      </c>
      <c r="FR28" s="148">
        <v>64.321967209999997</v>
      </c>
      <c r="FT28" s="144">
        <v>42156</v>
      </c>
      <c r="FU28" s="148">
        <v>64.354479999999995</v>
      </c>
      <c r="FW28" s="144">
        <v>42186</v>
      </c>
      <c r="FX28" s="148">
        <v>64.879480000000001</v>
      </c>
      <c r="FZ28" s="144">
        <v>42186</v>
      </c>
      <c r="GA28" s="148">
        <v>63.854619999999997</v>
      </c>
      <c r="GC28" s="144">
        <v>42217</v>
      </c>
      <c r="GD28" s="148">
        <v>64.170273224043711</v>
      </c>
      <c r="GF28" s="144">
        <v>42186</v>
      </c>
      <c r="GG28" s="148">
        <v>64.05</v>
      </c>
      <c r="GI28" s="144">
        <v>42217</v>
      </c>
      <c r="GJ28" s="148">
        <v>64.299359999999993</v>
      </c>
      <c r="GL28" s="144">
        <v>42217</v>
      </c>
      <c r="GM28" s="148">
        <v>64.05</v>
      </c>
      <c r="GO28" s="144">
        <v>42217</v>
      </c>
      <c r="GP28" s="148">
        <v>63.424970000000002</v>
      </c>
      <c r="GR28" s="144">
        <v>42217</v>
      </c>
      <c r="GS28" s="148">
        <v>62.949390000000001</v>
      </c>
      <c r="GU28" s="144">
        <v>42248</v>
      </c>
      <c r="GV28" s="148">
        <v>62.95</v>
      </c>
      <c r="GX28" s="144">
        <v>42248</v>
      </c>
      <c r="GY28" s="148">
        <v>63.09</v>
      </c>
      <c r="HA28" s="144">
        <v>42248</v>
      </c>
      <c r="HB28" s="148">
        <v>63.02</v>
      </c>
      <c r="HD28" s="144">
        <v>42248</v>
      </c>
      <c r="HE28" s="148">
        <v>62.86</v>
      </c>
      <c r="HG28" s="144">
        <v>42248</v>
      </c>
      <c r="HH28" s="148">
        <v>62.79</v>
      </c>
      <c r="HJ28" s="144">
        <v>42278</v>
      </c>
      <c r="HK28" s="148">
        <v>66.06</v>
      </c>
      <c r="HM28" s="144">
        <v>42278</v>
      </c>
      <c r="HN28" s="148">
        <v>66.040000000000006</v>
      </c>
      <c r="HP28" s="144">
        <v>42278</v>
      </c>
      <c r="HQ28" s="148">
        <v>66.48</v>
      </c>
      <c r="HS28" s="144">
        <v>42278</v>
      </c>
      <c r="HT28" s="148">
        <v>66.540000000000006</v>
      </c>
      <c r="HV28" s="144">
        <v>42278</v>
      </c>
      <c r="HW28" s="148">
        <v>69.87</v>
      </c>
      <c r="HY28" s="144">
        <v>42278</v>
      </c>
      <c r="HZ28" s="148">
        <v>70.08</v>
      </c>
      <c r="IB28" s="144">
        <v>42339</v>
      </c>
      <c r="IC28" s="148">
        <v>70.551054879999995</v>
      </c>
      <c r="IE28" s="144">
        <v>42339</v>
      </c>
      <c r="IF28" s="148">
        <v>71.05</v>
      </c>
      <c r="IH28" s="144">
        <v>42339</v>
      </c>
      <c r="II28" s="148">
        <v>70.599999999999994</v>
      </c>
      <c r="IK28" s="144">
        <v>42339</v>
      </c>
      <c r="IL28" s="148">
        <v>69.91</v>
      </c>
      <c r="IN28" s="144">
        <v>42370</v>
      </c>
      <c r="IO28" s="148">
        <v>71.19</v>
      </c>
      <c r="IQ28" s="144">
        <v>42370</v>
      </c>
      <c r="IR28" s="148">
        <v>72.64</v>
      </c>
      <c r="IT28" s="144">
        <v>42370</v>
      </c>
      <c r="IU28" s="148">
        <v>71.621589569999998</v>
      </c>
      <c r="IW28" s="144">
        <v>42370</v>
      </c>
      <c r="IX28" s="148">
        <v>71.23</v>
      </c>
      <c r="IZ28" s="144">
        <v>42401</v>
      </c>
      <c r="JA28" s="148">
        <v>73.2</v>
      </c>
      <c r="JC28" s="144">
        <v>42401</v>
      </c>
      <c r="JD28" s="148">
        <v>71.25</v>
      </c>
      <c r="JF28" s="144">
        <v>42401</v>
      </c>
      <c r="JG28" s="148">
        <v>70.94</v>
      </c>
      <c r="JI28" s="144">
        <v>42401</v>
      </c>
      <c r="JJ28" s="148">
        <v>70.87</v>
      </c>
      <c r="JL28" s="144">
        <v>42430</v>
      </c>
      <c r="JM28" s="148">
        <v>67.67</v>
      </c>
      <c r="JO28" s="144">
        <v>42430</v>
      </c>
      <c r="JP28" s="148">
        <v>68.63</v>
      </c>
      <c r="JR28" s="144">
        <v>42430</v>
      </c>
      <c r="JS28" s="148">
        <v>68.625106500000001</v>
      </c>
      <c r="JU28" s="969">
        <v>42430</v>
      </c>
      <c r="JV28" s="970">
        <v>69.625106500000001</v>
      </c>
      <c r="JX28" s="969">
        <v>42430</v>
      </c>
      <c r="JY28" s="970">
        <v>67.23</v>
      </c>
      <c r="KA28" s="969">
        <v>42461</v>
      </c>
      <c r="KB28" s="970">
        <v>63.148948803580097</v>
      </c>
      <c r="KD28" s="969">
        <v>42461</v>
      </c>
      <c r="KE28" s="970">
        <v>72.64</v>
      </c>
      <c r="KG28" s="969">
        <v>42461</v>
      </c>
      <c r="KH28" s="970">
        <v>62.32</v>
      </c>
      <c r="KJ28" s="969">
        <v>42461</v>
      </c>
      <c r="KK28" s="970">
        <v>61.72</v>
      </c>
      <c r="KM28" s="969">
        <v>42491</v>
      </c>
      <c r="KN28" s="970">
        <v>58.02</v>
      </c>
      <c r="KP28" s="969">
        <v>42491</v>
      </c>
      <c r="KQ28" s="970">
        <v>58.280105844858348</v>
      </c>
      <c r="KS28" s="969">
        <v>42491</v>
      </c>
      <c r="KT28" s="970">
        <v>58.2</v>
      </c>
      <c r="KV28" s="969">
        <v>42491</v>
      </c>
      <c r="KW28" s="970">
        <v>58.03</v>
      </c>
      <c r="KY28" s="969">
        <v>42522</v>
      </c>
      <c r="KZ28" s="970">
        <v>56.99</v>
      </c>
      <c r="LB28" s="969">
        <v>42522</v>
      </c>
      <c r="LC28" s="970">
        <v>56.52</v>
      </c>
      <c r="LE28" s="969">
        <v>42522</v>
      </c>
      <c r="LF28" s="970">
        <v>56.95</v>
      </c>
      <c r="LH28" s="969">
        <v>42522</v>
      </c>
      <c r="LI28" s="970">
        <v>57.12</v>
      </c>
      <c r="LK28" s="969">
        <v>42522</v>
      </c>
      <c r="LL28" s="970">
        <v>56.4</v>
      </c>
      <c r="LN28" s="969">
        <v>42552</v>
      </c>
      <c r="LO28" s="970">
        <v>57.11</v>
      </c>
      <c r="LQ28" s="969">
        <v>42583</v>
      </c>
      <c r="LR28" s="970">
        <v>58.14</v>
      </c>
      <c r="LT28" s="969">
        <v>42583</v>
      </c>
      <c r="LU28" s="970">
        <v>58.52</v>
      </c>
      <c r="LW28" s="969">
        <v>42583</v>
      </c>
      <c r="LX28" s="970">
        <v>59.06</v>
      </c>
      <c r="LZ28" s="969">
        <v>42583</v>
      </c>
      <c r="MA28" s="970">
        <v>58.22</v>
      </c>
      <c r="MC28" s="969">
        <v>42614</v>
      </c>
      <c r="MD28" s="970">
        <v>58.63</v>
      </c>
      <c r="MF28" s="969">
        <v>42614</v>
      </c>
      <c r="MG28" s="970">
        <v>58.04</v>
      </c>
      <c r="MI28" s="969">
        <v>42614</v>
      </c>
      <c r="MJ28" s="970">
        <v>56.79</v>
      </c>
      <c r="ML28" s="969">
        <v>42614</v>
      </c>
      <c r="MM28" s="970">
        <v>55.99</v>
      </c>
      <c r="MO28" s="969">
        <v>42614</v>
      </c>
      <c r="MP28" s="970">
        <v>55.97</v>
      </c>
      <c r="MR28" s="969">
        <v>42644</v>
      </c>
      <c r="MS28" s="970">
        <v>57.26</v>
      </c>
      <c r="MU28" s="969">
        <v>42644</v>
      </c>
      <c r="MV28" s="970">
        <v>57.65</v>
      </c>
      <c r="MX28" s="969">
        <v>42644</v>
      </c>
      <c r="MY28" s="970">
        <v>57.65</v>
      </c>
      <c r="NA28" s="969">
        <v>42644</v>
      </c>
      <c r="NB28" s="970">
        <v>59.494530835995562</v>
      </c>
      <c r="ND28" s="969">
        <v>42675</v>
      </c>
      <c r="NE28" s="970">
        <v>59.755040000000001</v>
      </c>
      <c r="NG28" s="969">
        <v>42675</v>
      </c>
      <c r="NH28" s="970">
        <v>58.06</v>
      </c>
      <c r="NJ28" s="969">
        <v>42675</v>
      </c>
      <c r="NK28" s="970">
        <v>57.11</v>
      </c>
      <c r="NM28" s="969">
        <v>42675</v>
      </c>
      <c r="NN28" s="970">
        <v>55.03</v>
      </c>
      <c r="NP28" s="969">
        <v>42675</v>
      </c>
      <c r="NQ28" s="970">
        <v>53.65</v>
      </c>
      <c r="NS28" s="969">
        <v>42705</v>
      </c>
      <c r="NT28" s="970">
        <v>54.71</v>
      </c>
      <c r="NV28" s="969">
        <v>42705</v>
      </c>
      <c r="NW28" s="970">
        <v>54.17</v>
      </c>
      <c r="NY28" s="969">
        <v>42705</v>
      </c>
      <c r="NZ28" s="970">
        <v>52.31</v>
      </c>
      <c r="OB28" s="969">
        <v>42705</v>
      </c>
      <c r="OC28" s="970">
        <v>52.48</v>
      </c>
      <c r="OE28" s="969">
        <v>42736</v>
      </c>
      <c r="OF28" s="970">
        <v>54.53</v>
      </c>
      <c r="OH28" s="969">
        <v>42736</v>
      </c>
      <c r="OI28" s="970">
        <v>60.09</v>
      </c>
      <c r="OK28" s="969">
        <v>42736</v>
      </c>
      <c r="OL28" s="970">
        <v>60.5</v>
      </c>
      <c r="ON28" s="969">
        <v>42736</v>
      </c>
      <c r="OO28" s="970">
        <v>58.5</v>
      </c>
      <c r="OQ28" s="969">
        <v>42736</v>
      </c>
      <c r="OR28" s="970">
        <v>57.04</v>
      </c>
      <c r="OT28" s="969">
        <v>42767</v>
      </c>
      <c r="OU28" s="970">
        <v>56.81</v>
      </c>
      <c r="OW28" s="969">
        <v>42767</v>
      </c>
      <c r="OX28" s="970">
        <v>54.6</v>
      </c>
      <c r="OZ28" s="969">
        <v>42767</v>
      </c>
      <c r="PA28" s="970">
        <v>53.75</v>
      </c>
      <c r="PC28" s="969">
        <v>42767</v>
      </c>
      <c r="PD28" s="970">
        <v>55.4</v>
      </c>
      <c r="PF28" s="969">
        <v>42767</v>
      </c>
      <c r="PG28" s="970">
        <v>54.77</v>
      </c>
      <c r="PI28" s="969">
        <v>42795</v>
      </c>
      <c r="PJ28" s="970">
        <v>53.16</v>
      </c>
      <c r="PL28" s="969">
        <v>42795</v>
      </c>
      <c r="PM28" s="970">
        <v>54.29</v>
      </c>
      <c r="PO28" s="969">
        <v>42795</v>
      </c>
      <c r="PP28" s="970">
        <v>53.38</v>
      </c>
      <c r="PR28" s="969">
        <v>42795</v>
      </c>
      <c r="PS28" s="970">
        <v>52.87</v>
      </c>
      <c r="PU28" s="969">
        <v>42826</v>
      </c>
      <c r="PV28" s="970">
        <v>48.94</v>
      </c>
      <c r="PX28" s="969">
        <v>42826</v>
      </c>
      <c r="PY28" s="1025">
        <v>49.33</v>
      </c>
      <c r="QA28" s="1026">
        <v>42826</v>
      </c>
      <c r="QB28" s="1025">
        <v>48.22</v>
      </c>
      <c r="QD28" s="1028">
        <v>42826</v>
      </c>
      <c r="QE28" s="1027">
        <v>48.14</v>
      </c>
      <c r="QG28" s="1028">
        <v>42856</v>
      </c>
      <c r="QH28" s="1027">
        <v>46.1</v>
      </c>
      <c r="QJ28" s="1028">
        <v>42856</v>
      </c>
      <c r="QK28" s="1027">
        <v>46.84</v>
      </c>
      <c r="QM28" s="1028">
        <v>42856</v>
      </c>
      <c r="QN28" s="1027">
        <v>46.1</v>
      </c>
      <c r="QP28" s="1028">
        <v>42856</v>
      </c>
      <c r="QQ28" s="1027">
        <v>46.12</v>
      </c>
      <c r="QS28" s="1028">
        <v>42856</v>
      </c>
      <c r="QT28" s="1027">
        <v>45.66</v>
      </c>
      <c r="QV28" s="1028">
        <v>42887</v>
      </c>
      <c r="QW28" s="1027">
        <v>44.34</v>
      </c>
      <c r="QY28" s="1028">
        <v>42887</v>
      </c>
      <c r="QZ28" s="1027">
        <v>43.51</v>
      </c>
      <c r="RB28" s="1028">
        <v>42887</v>
      </c>
      <c r="RC28" s="1027">
        <v>42.21</v>
      </c>
      <c r="RE28" s="1028">
        <v>42887</v>
      </c>
      <c r="RF28" s="1027">
        <v>42.3</v>
      </c>
      <c r="RH28" s="1028">
        <v>42917</v>
      </c>
      <c r="RI28" s="1027">
        <v>41.85</v>
      </c>
      <c r="RK28" s="1028">
        <v>42917</v>
      </c>
      <c r="RL28" s="1027">
        <v>42.58</v>
      </c>
      <c r="RN28" s="1028">
        <v>42917</v>
      </c>
      <c r="RO28" s="1027">
        <v>42.04</v>
      </c>
      <c r="RQ28" s="1028">
        <v>42917</v>
      </c>
      <c r="RR28" s="1027">
        <v>41.61</v>
      </c>
      <c r="RT28" s="1028">
        <v>42948</v>
      </c>
      <c r="RU28" s="1029">
        <v>43.010801970000003</v>
      </c>
      <c r="RW28" s="1028">
        <v>42948</v>
      </c>
      <c r="RX28" s="1029">
        <v>42.60119959</v>
      </c>
      <c r="RZ28" s="1028">
        <v>42948</v>
      </c>
      <c r="SA28" s="1029">
        <v>42.360959800000003</v>
      </c>
      <c r="SC28" s="1028">
        <v>42948</v>
      </c>
      <c r="SD28" s="1029">
        <v>41.56</v>
      </c>
      <c r="SF28" s="1028">
        <v>42948</v>
      </c>
      <c r="SG28" s="1029">
        <v>41.26</v>
      </c>
      <c r="SI28" s="1028">
        <v>42979</v>
      </c>
      <c r="SJ28" s="1029">
        <v>41.36</v>
      </c>
      <c r="SL28" s="1028">
        <v>42979</v>
      </c>
      <c r="SM28" s="1029">
        <v>41.661127790930792</v>
      </c>
      <c r="SO28" s="1028">
        <v>42979</v>
      </c>
      <c r="SP28" s="1029">
        <v>40.687843137254909</v>
      </c>
      <c r="SR28" s="1028">
        <v>42979</v>
      </c>
      <c r="SS28" s="1029">
        <v>39.188866188637618</v>
      </c>
      <c r="SU28" s="1028">
        <v>43009</v>
      </c>
      <c r="SV28" s="1029">
        <v>39.101599701928968</v>
      </c>
      <c r="SX28" s="1028">
        <v>43009</v>
      </c>
      <c r="SY28" s="1029">
        <v>36.754073263958581</v>
      </c>
      <c r="TA28" s="1028">
        <v>43009</v>
      </c>
      <c r="TB28" s="1029">
        <v>35.297400886689829</v>
      </c>
      <c r="TD28" s="1028">
        <v>43009</v>
      </c>
      <c r="TE28" s="1029">
        <v>35.932487920753672</v>
      </c>
      <c r="TG28" s="1028">
        <v>43040</v>
      </c>
      <c r="TH28" s="1029">
        <v>39.397364668766166</v>
      </c>
      <c r="TJ28" s="1028">
        <v>43040</v>
      </c>
      <c r="TK28" s="1029">
        <v>38.41612328715761</v>
      </c>
      <c r="TM28" s="1028">
        <v>43040</v>
      </c>
      <c r="TN28" s="1029">
        <v>37.749028111839472</v>
      </c>
      <c r="TP28" s="1028">
        <v>43040</v>
      </c>
      <c r="TQ28" s="1029">
        <v>36.633158141317764</v>
      </c>
      <c r="TS28" s="1028">
        <v>43070</v>
      </c>
      <c r="TT28" s="1029">
        <v>36.949912615703276</v>
      </c>
      <c r="TV28" s="1028">
        <v>43070</v>
      </c>
      <c r="TW28" s="1029">
        <v>35.297033676769388</v>
      </c>
      <c r="TY28" s="1028">
        <v>43070</v>
      </c>
      <c r="TZ28" s="1029">
        <v>34.300299297417638</v>
      </c>
      <c r="UB28" s="1028">
        <v>43070</v>
      </c>
      <c r="UC28" s="1029">
        <v>33.914476293964015</v>
      </c>
      <c r="UE28" s="1028">
        <v>43101</v>
      </c>
      <c r="UF28" s="1029">
        <v>37.664232647911923</v>
      </c>
      <c r="UH28" s="1028">
        <v>43101</v>
      </c>
      <c r="UI28" s="1029">
        <v>37.162101310365578</v>
      </c>
      <c r="UK28" s="1028">
        <v>43101</v>
      </c>
      <c r="UL28" s="1029">
        <v>37.500263393371455</v>
      </c>
      <c r="UN28" s="1028">
        <v>43101</v>
      </c>
      <c r="UO28" s="1029">
        <v>37.839557811035334</v>
      </c>
      <c r="UQ28" s="1028">
        <v>43132</v>
      </c>
      <c r="UR28" s="1029">
        <v>37.592713213852761</v>
      </c>
      <c r="UT28" s="1028">
        <v>43132</v>
      </c>
      <c r="UU28" s="1029">
        <v>37.312721780016936</v>
      </c>
      <c r="UW28" s="1028">
        <v>43132</v>
      </c>
      <c r="UX28" s="1029">
        <v>36.911364589930642</v>
      </c>
      <c r="UZ28" s="1028">
        <v>43132</v>
      </c>
      <c r="VA28" s="1029">
        <v>37.370416062001638</v>
      </c>
      <c r="VC28" s="1028">
        <v>43132</v>
      </c>
      <c r="VD28" s="1029">
        <v>37.562603887175058</v>
      </c>
      <c r="VF28" s="1028">
        <v>43160</v>
      </c>
      <c r="VG28" s="1029">
        <v>36.191930631746594</v>
      </c>
      <c r="VI28" s="1028">
        <v>43160</v>
      </c>
      <c r="VJ28" s="1029">
        <v>37.160360247636248</v>
      </c>
      <c r="VL28" s="1028">
        <v>43160</v>
      </c>
      <c r="VM28" s="1029">
        <v>36.610090413210202</v>
      </c>
      <c r="VO28" s="1028">
        <v>43160</v>
      </c>
      <c r="VP28" s="1029">
        <v>42.230169037740389</v>
      </c>
      <c r="VR28" s="1028">
        <v>43191</v>
      </c>
      <c r="VS28" s="1029">
        <v>36.142546722647829</v>
      </c>
      <c r="VU28" s="1028">
        <v>43191</v>
      </c>
      <c r="VV28" s="1029">
        <v>37.179798126161892</v>
      </c>
      <c r="VX28" s="1028">
        <v>43191</v>
      </c>
      <c r="VY28" s="1029">
        <v>37.802130791465224</v>
      </c>
      <c r="WA28" s="1028">
        <v>43191</v>
      </c>
      <c r="WB28" s="1029">
        <v>35.794269258019291</v>
      </c>
      <c r="WD28" s="1028">
        <v>43191</v>
      </c>
      <c r="WE28" s="1029">
        <v>37.407430104866492</v>
      </c>
      <c r="WG28" s="1028">
        <v>43221</v>
      </c>
      <c r="WH28" s="1029">
        <v>39.08</v>
      </c>
      <c r="WJ28" s="1028">
        <v>43221</v>
      </c>
      <c r="WK28" s="1029">
        <v>38.28</v>
      </c>
      <c r="WM28" s="1028">
        <v>43221</v>
      </c>
      <c r="WN28" s="1029">
        <v>40.761764554709352</v>
      </c>
      <c r="WP28" s="1028">
        <v>43221</v>
      </c>
      <c r="WQ28" s="1029">
        <v>40.479924890880362</v>
      </c>
      <c r="WS28" s="1028">
        <v>43252</v>
      </c>
      <c r="WT28" s="1029">
        <v>41.685648806139859</v>
      </c>
      <c r="WV28" s="1028">
        <v>43252</v>
      </c>
      <c r="WW28" s="1029">
        <v>42.26</v>
      </c>
      <c r="WY28" s="1028">
        <v>43252</v>
      </c>
      <c r="WZ28" s="1029">
        <v>41.695115443783457</v>
      </c>
      <c r="XB28" s="1028">
        <v>43252</v>
      </c>
      <c r="XC28" s="1029">
        <v>41.335054715715167</v>
      </c>
      <c r="XE28" s="1028">
        <v>43282</v>
      </c>
      <c r="XF28" s="1029">
        <v>40.280246968050406</v>
      </c>
      <c r="XH28" s="1028">
        <v>43282</v>
      </c>
      <c r="XI28" s="1029">
        <v>39.373132361813347</v>
      </c>
      <c r="XK28" s="1028">
        <v>43282</v>
      </c>
      <c r="XL28" s="1029">
        <v>40.369999999999997</v>
      </c>
      <c r="XN28" s="1028">
        <v>43282</v>
      </c>
      <c r="XO28" s="1029">
        <v>39.471533209675115</v>
      </c>
      <c r="XQ28" s="1028">
        <v>43282</v>
      </c>
      <c r="XR28" s="1029">
        <v>38.979528970366275</v>
      </c>
      <c r="XT28" s="1028">
        <v>43313</v>
      </c>
      <c r="XU28" s="1029">
        <v>37.729999999999997</v>
      </c>
      <c r="XW28" s="1028">
        <v>43313</v>
      </c>
      <c r="XX28" s="1029">
        <v>37.69</v>
      </c>
      <c r="XZ28" s="1028">
        <v>43313</v>
      </c>
      <c r="YA28" s="1029">
        <v>38.722779936723377</v>
      </c>
      <c r="YC28" s="1028">
        <v>43313</v>
      </c>
      <c r="YD28" s="1029">
        <v>40.676976103771025</v>
      </c>
      <c r="YF28" s="1028">
        <v>43344</v>
      </c>
      <c r="YG28" s="1029">
        <v>41.94387611957864</v>
      </c>
      <c r="YI28" s="1028">
        <v>43344</v>
      </c>
      <c r="YJ28" s="1029">
        <v>44.44</v>
      </c>
      <c r="YL28" s="1028">
        <v>43344</v>
      </c>
      <c r="YM28" s="1029">
        <v>42.7373254391469</v>
      </c>
      <c r="YO28" s="1028">
        <v>43344</v>
      </c>
      <c r="YP28" s="1029">
        <v>44.855879584328285</v>
      </c>
      <c r="YR28" s="1028">
        <v>43344</v>
      </c>
      <c r="YS28" s="1029">
        <v>43.19</v>
      </c>
      <c r="YU28" s="1028">
        <v>43374</v>
      </c>
      <c r="YV28" s="1029">
        <v>48.129869349579799</v>
      </c>
      <c r="YX28" s="1028">
        <v>43374</v>
      </c>
      <c r="YY28" s="1029">
        <v>45.2276802025576</v>
      </c>
      <c r="ZA28" s="1028">
        <v>43374</v>
      </c>
      <c r="ZB28" s="1029">
        <v>43.27873879298317</v>
      </c>
      <c r="ZD28" s="1028">
        <v>43374</v>
      </c>
      <c r="ZE28" s="1029">
        <v>42.813791836128701</v>
      </c>
      <c r="ZG28" s="1028">
        <v>43374</v>
      </c>
      <c r="ZH28" s="1029">
        <v>43.428542718318099</v>
      </c>
      <c r="ZJ28" s="1028">
        <v>43405</v>
      </c>
      <c r="ZK28" s="1029">
        <v>45.743957154212282</v>
      </c>
      <c r="ZM28" s="1028">
        <v>43405</v>
      </c>
      <c r="ZN28" s="1029">
        <v>46.144265266998588</v>
      </c>
      <c r="ZP28" s="1028">
        <v>43405</v>
      </c>
      <c r="ZQ28" s="1029">
        <v>45.743957154212282</v>
      </c>
      <c r="ZS28" s="1028">
        <v>43435</v>
      </c>
      <c r="ZT28" s="1029">
        <v>51.793949655051868</v>
      </c>
      <c r="ZV28" s="1028">
        <v>43435</v>
      </c>
      <c r="ZW28" s="1029">
        <v>51.924329410031504</v>
      </c>
      <c r="ZY28" s="1028">
        <v>43435</v>
      </c>
      <c r="ZZ28" s="1029">
        <v>51.676609502078264</v>
      </c>
      <c r="AAB28" s="1028">
        <v>43435</v>
      </c>
      <c r="AAC28" s="1029">
        <v>51.747251856806258</v>
      </c>
      <c r="AAE28" s="1028">
        <v>43435</v>
      </c>
      <c r="AAF28" s="1029">
        <v>50.33</v>
      </c>
      <c r="AAH28" s="1028">
        <v>43435</v>
      </c>
      <c r="AAI28" s="1029">
        <v>50.811719105473927</v>
      </c>
      <c r="AAK28" s="1028">
        <v>43466</v>
      </c>
      <c r="AAL28" s="1029">
        <v>50.807987193047651</v>
      </c>
      <c r="AAN28" s="1028">
        <v>43435</v>
      </c>
      <c r="AAO28" s="1029">
        <v>51.814130012554251</v>
      </c>
      <c r="AAQ28" s="1028">
        <v>43466</v>
      </c>
      <c r="AAR28" s="1029">
        <v>51.237703462562891</v>
      </c>
      <c r="AAT28" s="1028">
        <v>43497</v>
      </c>
      <c r="AAU28" s="1029">
        <v>51.58</v>
      </c>
      <c r="AAW28" s="1028">
        <v>43497</v>
      </c>
      <c r="AAX28" s="1029">
        <v>50.037678136418982</v>
      </c>
      <c r="AAZ28" s="1028">
        <v>43497</v>
      </c>
      <c r="ABA28" s="1029">
        <v>49.64</v>
      </c>
      <c r="ABC28" s="1028">
        <v>43497</v>
      </c>
      <c r="ABD28" s="1029">
        <v>48.669199040638468</v>
      </c>
      <c r="ABF28" s="1028">
        <v>43525</v>
      </c>
      <c r="ABG28" s="1029">
        <v>49.349282387496842</v>
      </c>
      <c r="ABI28" s="1028">
        <v>43525</v>
      </c>
      <c r="ABJ28" s="1029">
        <v>47.846408659727345</v>
      </c>
      <c r="ABL28" s="1028">
        <v>43525</v>
      </c>
      <c r="ABM28" s="1029">
        <v>48.76</v>
      </c>
      <c r="ABO28" s="1028">
        <v>43525</v>
      </c>
      <c r="ABP28" s="1029">
        <v>47.85</v>
      </c>
      <c r="ABR28" s="1066">
        <v>43556</v>
      </c>
      <c r="ABS28" s="1067">
        <v>42.07</v>
      </c>
      <c r="ABU28" s="1066">
        <v>43556</v>
      </c>
      <c r="ABV28" s="1067">
        <v>41.127903439486779</v>
      </c>
      <c r="ABX28" s="1066">
        <v>43556</v>
      </c>
      <c r="ABY28" s="1067">
        <v>41.768567381292222</v>
      </c>
      <c r="ACA28" s="1066">
        <v>43556</v>
      </c>
      <c r="ACB28" s="1067">
        <v>42.648071889999997</v>
      </c>
      <c r="ACD28" s="1066">
        <v>43586</v>
      </c>
      <c r="ACE28" s="1067">
        <v>40.666043559746548</v>
      </c>
      <c r="ACG28" s="1066">
        <v>43586</v>
      </c>
      <c r="ACH28" s="1067">
        <v>40.34039288821716</v>
      </c>
      <c r="ACJ28" s="1066">
        <v>43586</v>
      </c>
      <c r="ACK28" s="1067">
        <v>40.010046613007631</v>
      </c>
      <c r="ACM28" s="1066">
        <v>43586</v>
      </c>
      <c r="ACN28" s="1067">
        <v>39.908155909999998</v>
      </c>
      <c r="ACP28" s="1066">
        <v>43617</v>
      </c>
      <c r="ACQ28" s="1067">
        <v>38.954898528447579</v>
      </c>
      <c r="ACS28" s="1066">
        <v>43617</v>
      </c>
      <c r="ACT28" s="1067">
        <v>38.792877747137496</v>
      </c>
      <c r="ACV28" s="1096">
        <v>43617</v>
      </c>
      <c r="ACW28" s="1097">
        <v>39.054969280000002</v>
      </c>
      <c r="ACY28" s="1096">
        <v>43617</v>
      </c>
      <c r="ACZ28" s="1097">
        <v>38.829069408690316</v>
      </c>
      <c r="ADB28" s="1098">
        <v>43647</v>
      </c>
      <c r="ADC28" s="1099">
        <v>39.679736290000001</v>
      </c>
      <c r="ADE28" s="1098">
        <v>43647</v>
      </c>
      <c r="ADF28" s="1099">
        <v>40.820086587623926</v>
      </c>
      <c r="ADH28" s="1098">
        <v>43647</v>
      </c>
      <c r="ADI28" s="1099">
        <v>40.732593419353549</v>
      </c>
      <c r="ADK28" s="1098">
        <v>43647</v>
      </c>
      <c r="ADL28" s="1099">
        <v>40.662820565258286</v>
      </c>
      <c r="ADN28" s="1098">
        <v>43647</v>
      </c>
      <c r="ADO28" s="1099">
        <v>40.435966139530777</v>
      </c>
      <c r="ADQ28" s="1098">
        <v>43678</v>
      </c>
      <c r="ADR28" s="1099">
        <v>41.185424259424842</v>
      </c>
      <c r="ADT28" s="1098">
        <v>43678</v>
      </c>
      <c r="ADU28" s="1099">
        <v>42.088851810219666</v>
      </c>
      <c r="ADW28" s="1098">
        <v>43678</v>
      </c>
      <c r="ADX28" s="1099">
        <v>40.013203160636749</v>
      </c>
      <c r="ADZ28" s="1098">
        <v>43678</v>
      </c>
      <c r="AEA28" s="1099">
        <v>40.460916118773625</v>
      </c>
      <c r="AEC28" s="1098">
        <v>43709</v>
      </c>
      <c r="AED28" s="1099">
        <v>40.147174552818697</v>
      </c>
      <c r="AEF28" s="1098">
        <v>43709</v>
      </c>
      <c r="AEG28" s="1099">
        <v>40.4</v>
      </c>
      <c r="AEI28" s="1098">
        <v>43709</v>
      </c>
      <c r="AEJ28" s="1099">
        <v>41.539550345949472</v>
      </c>
      <c r="AEL28" s="1098">
        <v>43709</v>
      </c>
      <c r="AEM28" s="1099">
        <v>41.040724072711349</v>
      </c>
      <c r="AEO28" s="1098">
        <v>43709</v>
      </c>
      <c r="AEP28" s="1099">
        <v>41.889337990751542</v>
      </c>
      <c r="AER28" s="1098">
        <v>43739</v>
      </c>
      <c r="AES28" s="1099">
        <v>45.41</v>
      </c>
      <c r="AEU28" s="1098">
        <v>43739</v>
      </c>
      <c r="AEV28" s="1099">
        <v>47.043176605504584</v>
      </c>
      <c r="AEX28" s="1098">
        <v>43739</v>
      </c>
      <c r="AEY28" s="1099">
        <v>46.810701461808819</v>
      </c>
      <c r="AFA28" s="1098">
        <v>43739</v>
      </c>
      <c r="AFB28" s="1099">
        <v>46.334625425160866</v>
      </c>
      <c r="AFD28" s="1098">
        <v>43770</v>
      </c>
      <c r="AFE28" s="1099">
        <v>49.202915295444704</v>
      </c>
      <c r="AFG28" s="1098">
        <v>43770</v>
      </c>
      <c r="AFH28" s="1099">
        <v>51.346975690000001</v>
      </c>
      <c r="AFJ28" s="1098">
        <v>43800</v>
      </c>
      <c r="AFK28" s="1099">
        <v>51.805730928019123</v>
      </c>
      <c r="AFM28" s="1098">
        <v>43800</v>
      </c>
      <c r="AFN28" s="1099">
        <v>52.308422776412215</v>
      </c>
      <c r="AFP28" s="1098">
        <v>43800</v>
      </c>
      <c r="AFQ28" s="1099">
        <v>52.407220977197589</v>
      </c>
      <c r="AFS28" s="1098">
        <v>43800</v>
      </c>
      <c r="AFT28" s="1099">
        <v>51.507984676533653</v>
      </c>
      <c r="AFV28" s="1098">
        <v>43800</v>
      </c>
      <c r="AFW28" s="1099">
        <v>48.920433941630733</v>
      </c>
      <c r="AFY28" s="1098">
        <v>43831</v>
      </c>
      <c r="AFZ28" s="1099">
        <v>51.060816775956816</v>
      </c>
      <c r="AGB28" s="1098">
        <v>43831</v>
      </c>
      <c r="AGC28" s="1099">
        <v>51.252542584769785</v>
      </c>
      <c r="AGE28" s="1098">
        <v>43831</v>
      </c>
      <c r="AGF28" s="1099">
        <v>51.896853667299695</v>
      </c>
      <c r="AGH28" s="1098">
        <v>43831</v>
      </c>
      <c r="AGI28" s="1099">
        <v>51.743698126969178</v>
      </c>
      <c r="AGK28" s="1108">
        <v>43862</v>
      </c>
      <c r="AGL28" s="1109">
        <v>52.45042093681414</v>
      </c>
      <c r="AGN28" s="1108">
        <v>43862</v>
      </c>
      <c r="AGO28" s="1109">
        <v>52.020951128916799</v>
      </c>
      <c r="AGQ28" s="1108">
        <v>43862</v>
      </c>
      <c r="AGR28" s="1109">
        <v>52.8792447704907</v>
      </c>
      <c r="AGT28" s="1108">
        <v>43891</v>
      </c>
      <c r="AGU28" s="1109">
        <v>50.91542724278964</v>
      </c>
      <c r="AGW28" s="1108">
        <v>43891</v>
      </c>
      <c r="AGX28" s="1109">
        <v>51.333991788578928</v>
      </c>
      <c r="AGZ28" s="1108">
        <v>43891</v>
      </c>
      <c r="AHA28" s="1109">
        <v>52.354880317201335</v>
      </c>
      <c r="AHC28" s="1108">
        <v>43891</v>
      </c>
      <c r="AHD28" s="1109">
        <v>53.733374769563078</v>
      </c>
      <c r="AHF28" s="1108">
        <v>43922</v>
      </c>
      <c r="AHG28" s="1109">
        <v>46.897287802911222</v>
      </c>
      <c r="AHI28" s="1108">
        <v>43922</v>
      </c>
      <c r="AHJ28" s="1109">
        <v>47.12064499803077</v>
      </c>
      <c r="AHL28" s="1108">
        <v>43922</v>
      </c>
      <c r="AHM28" s="1109">
        <v>49.071688786243243</v>
      </c>
      <c r="AHO28" s="1108">
        <v>43922</v>
      </c>
      <c r="AHP28" s="1109">
        <v>51.827530139496147</v>
      </c>
      <c r="AHR28" s="1108">
        <v>43922</v>
      </c>
      <c r="AHS28" s="1109">
        <v>48.619957283373346</v>
      </c>
      <c r="AHU28" s="1114">
        <v>43952</v>
      </c>
      <c r="AHV28" s="1099">
        <v>44.824833195968402</v>
      </c>
      <c r="AHX28" s="1108">
        <v>43952</v>
      </c>
      <c r="AHY28" s="1109">
        <v>45.294931938352697</v>
      </c>
      <c r="AIA28" s="1108">
        <v>43952</v>
      </c>
      <c r="AIB28" s="1109">
        <v>44.800126038434549</v>
      </c>
      <c r="AID28" s="1108">
        <v>43952</v>
      </c>
      <c r="AIE28" s="1099">
        <v>45.228870653402865</v>
      </c>
      <c r="AIG28" s="1108">
        <v>43983</v>
      </c>
      <c r="AIH28" s="1099">
        <v>46.186533732384014</v>
      </c>
      <c r="AIJ28" s="1108">
        <v>43983</v>
      </c>
      <c r="AIK28" s="1099">
        <v>47.037391610289589</v>
      </c>
      <c r="AIM28" s="1108">
        <v>43983</v>
      </c>
      <c r="AIN28" s="1099">
        <v>45.473537046358324</v>
      </c>
      <c r="AIP28" s="1108">
        <v>43983</v>
      </c>
      <c r="AIQ28" s="1099">
        <v>45.802169863543355</v>
      </c>
      <c r="AIS28" s="1108">
        <v>43983</v>
      </c>
      <c r="AIT28" s="1109">
        <v>46.917642830894977</v>
      </c>
      <c r="AIV28" s="1108">
        <v>44013</v>
      </c>
      <c r="AIW28" s="1117">
        <v>48.059588732544071</v>
      </c>
      <c r="AIY28" s="1108">
        <v>44013</v>
      </c>
      <c r="AIZ28" s="1117">
        <v>49.596131252605872</v>
      </c>
      <c r="AJB28" s="1108">
        <v>44013</v>
      </c>
      <c r="AJC28" s="1117">
        <v>49.573918432082401</v>
      </c>
      <c r="AJE28" s="1108">
        <v>44013</v>
      </c>
      <c r="AJF28" s="1117">
        <v>50.733743107635974</v>
      </c>
      <c r="AJH28" s="1108">
        <v>44044</v>
      </c>
      <c r="AJI28" s="1117">
        <v>52.812591131421541</v>
      </c>
      <c r="AJK28" s="1108">
        <v>44044</v>
      </c>
      <c r="AJL28" s="1117">
        <v>54.59888614282076</v>
      </c>
      <c r="AJN28" s="1108">
        <v>44044</v>
      </c>
      <c r="AJO28" s="1117">
        <v>52.812591131421541</v>
      </c>
      <c r="AJQ28" s="1108">
        <v>44044</v>
      </c>
      <c r="AJR28" s="1117">
        <v>56.519630610826674</v>
      </c>
      <c r="AJT28" s="1108">
        <v>44075</v>
      </c>
      <c r="AJU28" s="1117">
        <v>59.385571901604735</v>
      </c>
    </row>
    <row r="29" spans="1:957" customFormat="1" x14ac:dyDescent="0.25">
      <c r="A29" s="26"/>
      <c r="B29" s="969">
        <f t="shared" ca="1" si="0"/>
        <v>44105</v>
      </c>
      <c r="C29" s="152">
        <f t="shared" ca="1" si="1"/>
        <v>61.832672223517989</v>
      </c>
      <c r="D29" s="26"/>
      <c r="E29" s="144">
        <v>41760</v>
      </c>
      <c r="F29" s="150">
        <v>64.669999999999987</v>
      </c>
      <c r="G29" s="88"/>
      <c r="H29" s="144">
        <v>41730</v>
      </c>
      <c r="I29" s="148">
        <v>65.506353576626964</v>
      </c>
      <c r="J29" s="26"/>
      <c r="K29" s="144">
        <v>41760</v>
      </c>
      <c r="L29" s="148">
        <v>62.60377939184027</v>
      </c>
      <c r="M29" s="26"/>
      <c r="N29" s="144">
        <v>41760</v>
      </c>
      <c r="O29" s="150">
        <v>61.954410211005317</v>
      </c>
      <c r="P29" s="88"/>
      <c r="Q29" s="144">
        <v>41791</v>
      </c>
      <c r="R29" s="145">
        <v>59.568204583524107</v>
      </c>
      <c r="S29" s="26"/>
      <c r="T29" s="144">
        <v>41791</v>
      </c>
      <c r="U29" s="148">
        <v>58.489434402169373</v>
      </c>
      <c r="V29" s="26"/>
      <c r="W29" s="144">
        <v>41791</v>
      </c>
      <c r="X29" s="150">
        <v>58.646325000000004</v>
      </c>
      <c r="Y29" s="88"/>
      <c r="Z29" s="144">
        <v>41821</v>
      </c>
      <c r="AA29" s="145">
        <v>58.089156036264981</v>
      </c>
      <c r="AB29" s="26"/>
      <c r="AC29" s="144">
        <v>41821</v>
      </c>
      <c r="AD29" s="148">
        <v>56.8</v>
      </c>
      <c r="AE29" s="26"/>
      <c r="AF29" s="144">
        <v>41821</v>
      </c>
      <c r="AG29" s="150">
        <v>57.485487576767746</v>
      </c>
      <c r="AH29" s="88"/>
      <c r="AI29" s="144">
        <v>41852</v>
      </c>
      <c r="AJ29" s="145">
        <v>60.297407540418135</v>
      </c>
      <c r="AK29" s="26"/>
      <c r="AL29" s="144">
        <v>41852</v>
      </c>
      <c r="AM29" s="148">
        <v>60.452249999999992</v>
      </c>
      <c r="AN29" s="26"/>
      <c r="AO29" s="144">
        <v>41852</v>
      </c>
      <c r="AP29" s="150">
        <v>59.693249999999992</v>
      </c>
      <c r="AQ29" s="88"/>
      <c r="AR29" s="144">
        <v>41852</v>
      </c>
      <c r="AS29" s="145">
        <v>59.693249999999992</v>
      </c>
      <c r="AT29" s="26"/>
      <c r="AU29" s="144">
        <v>41883</v>
      </c>
      <c r="AV29" s="148">
        <v>65.121492521558267</v>
      </c>
      <c r="AW29" s="26"/>
      <c r="AX29" s="144">
        <v>41913</v>
      </c>
      <c r="AY29" s="150">
        <v>66.780302664942909</v>
      </c>
      <c r="AZ29" s="88"/>
      <c r="BA29" s="144">
        <v>41913</v>
      </c>
      <c r="BB29" s="145">
        <v>67.649673086188358</v>
      </c>
      <c r="BC29" s="26"/>
      <c r="BD29" s="144">
        <v>41913</v>
      </c>
      <c r="BE29" s="148">
        <v>68.100820146520135</v>
      </c>
      <c r="BF29" s="26"/>
      <c r="BG29" s="144">
        <v>41944</v>
      </c>
      <c r="BH29" s="150">
        <v>70.130792719780217</v>
      </c>
      <c r="BI29" s="88"/>
      <c r="BJ29" s="144">
        <v>41913</v>
      </c>
      <c r="BK29" s="145">
        <v>68.763418543956064</v>
      </c>
      <c r="BL29" s="26"/>
      <c r="BM29" s="144">
        <v>41913</v>
      </c>
      <c r="BN29" s="148">
        <v>69.11</v>
      </c>
      <c r="BO29" s="26"/>
      <c r="BP29" s="144">
        <v>41944</v>
      </c>
      <c r="BQ29" s="150">
        <v>70.400854260000003</v>
      </c>
      <c r="BR29" s="88"/>
      <c r="BS29" s="144">
        <v>41944</v>
      </c>
      <c r="BT29" s="145">
        <v>70.988654945054918</v>
      </c>
      <c r="BU29" s="26"/>
      <c r="BV29" s="144">
        <v>41974</v>
      </c>
      <c r="BW29" s="148">
        <v>73.438977750000006</v>
      </c>
      <c r="BX29" s="26"/>
      <c r="BY29" s="144">
        <v>41974</v>
      </c>
      <c r="BZ29" s="150">
        <v>73.989527199999998</v>
      </c>
      <c r="CA29" s="88"/>
      <c r="CB29" s="144">
        <v>41974</v>
      </c>
      <c r="CC29" s="145">
        <v>73.090626098901112</v>
      </c>
      <c r="CD29" s="26"/>
      <c r="CE29" s="144">
        <v>41974</v>
      </c>
      <c r="CF29" s="148">
        <v>73.549979120879115</v>
      </c>
      <c r="CG29" s="26"/>
      <c r="CH29" s="144">
        <v>42005</v>
      </c>
      <c r="CI29" s="150">
        <v>74.098351649999998</v>
      </c>
      <c r="CJ29" s="88"/>
      <c r="CK29" s="144">
        <v>42005</v>
      </c>
      <c r="CL29" s="145">
        <v>76.200824175824167</v>
      </c>
      <c r="CM29" s="26"/>
      <c r="CN29" s="144">
        <v>42005</v>
      </c>
      <c r="CO29" s="148">
        <v>75.350824175824172</v>
      </c>
      <c r="CP29" s="26"/>
      <c r="CQ29" s="144">
        <v>42005</v>
      </c>
      <c r="CR29" s="150">
        <v>75.550274729999998</v>
      </c>
      <c r="CS29" s="88"/>
      <c r="CT29" s="144">
        <v>42005</v>
      </c>
      <c r="CU29" s="145">
        <v>75.923351648351641</v>
      </c>
      <c r="CV29" s="26"/>
      <c r="CW29" s="144">
        <v>42036</v>
      </c>
      <c r="CX29" s="148">
        <v>76.099999999999994</v>
      </c>
      <c r="CY29" s="292"/>
      <c r="CZ29" s="144">
        <v>42036</v>
      </c>
      <c r="DA29" s="148">
        <v>76.330714285714322</v>
      </c>
      <c r="DB29" s="295"/>
      <c r="DC29" s="144">
        <v>42036</v>
      </c>
      <c r="DD29" s="148">
        <v>75.42906593406596</v>
      </c>
      <c r="DE29" s="303"/>
      <c r="DF29" s="144">
        <v>42036</v>
      </c>
      <c r="DG29" s="148">
        <v>76.88071429</v>
      </c>
      <c r="DH29" s="303"/>
      <c r="DI29" s="144">
        <v>42095</v>
      </c>
      <c r="DJ29" s="148">
        <v>69.040000000000006</v>
      </c>
      <c r="DK29" s="295"/>
      <c r="DL29" s="144">
        <v>42064</v>
      </c>
      <c r="DM29" s="148">
        <v>75.578351648351671</v>
      </c>
      <c r="DN29" s="303"/>
      <c r="DO29" s="144">
        <v>42064</v>
      </c>
      <c r="DP29" s="148">
        <v>74.597802200000004</v>
      </c>
      <c r="DQ29" s="303"/>
      <c r="DR29" s="144">
        <v>42095</v>
      </c>
      <c r="DS29" s="148">
        <v>72.474316939890713</v>
      </c>
      <c r="DT29" s="295"/>
      <c r="DU29" s="144">
        <v>42095</v>
      </c>
      <c r="DV29" s="148">
        <v>68.288360659999995</v>
      </c>
      <c r="DW29" s="303"/>
      <c r="DX29" s="144">
        <v>42095</v>
      </c>
      <c r="DY29" s="148">
        <v>67.998005460000002</v>
      </c>
      <c r="DZ29" s="303"/>
      <c r="EA29" s="144">
        <v>42125</v>
      </c>
      <c r="EB29" s="148">
        <v>64.31</v>
      </c>
      <c r="EC29" s="295"/>
      <c r="ED29" s="144">
        <v>42125</v>
      </c>
      <c r="EE29" s="148">
        <v>64.121967213114729</v>
      </c>
      <c r="EF29" s="303"/>
      <c r="EG29" s="144">
        <v>42125</v>
      </c>
      <c r="EH29" s="148">
        <v>64.371967213114715</v>
      </c>
      <c r="EI29" s="303"/>
      <c r="EJ29" s="144">
        <v>42156</v>
      </c>
      <c r="EK29" s="148">
        <v>64.047750809999997</v>
      </c>
      <c r="EL29" s="295"/>
      <c r="EM29" s="144">
        <v>42125</v>
      </c>
      <c r="EN29" s="148">
        <v>64.27000000000001</v>
      </c>
      <c r="EO29" s="303"/>
      <c r="EP29" s="144">
        <v>42156</v>
      </c>
      <c r="EQ29" s="148">
        <v>64.349999999999994</v>
      </c>
      <c r="ER29" s="303"/>
      <c r="ES29" s="144">
        <v>42156</v>
      </c>
      <c r="ET29" s="148">
        <v>63.69958133669612</v>
      </c>
      <c r="EV29" s="144">
        <v>42186</v>
      </c>
      <c r="EW29" s="148">
        <v>64.321147540983631</v>
      </c>
      <c r="EY29" s="144">
        <v>42186</v>
      </c>
      <c r="EZ29" s="148">
        <v>64.016557379999995</v>
      </c>
      <c r="FB29" s="144">
        <v>42186</v>
      </c>
      <c r="FC29" s="148">
        <v>64.747377049180329</v>
      </c>
      <c r="FE29" s="144">
        <v>42186</v>
      </c>
      <c r="FF29" s="148">
        <v>63.8824795780816</v>
      </c>
      <c r="FH29" s="144">
        <v>42217</v>
      </c>
      <c r="FI29" s="148">
        <v>64.476830601092914</v>
      </c>
      <c r="FK29" s="144">
        <v>42217</v>
      </c>
      <c r="FL29" s="148">
        <v>64.901967213114744</v>
      </c>
      <c r="FN29" s="144">
        <v>42217</v>
      </c>
      <c r="FO29" s="148">
        <v>64.55</v>
      </c>
      <c r="FQ29" s="144">
        <v>42217</v>
      </c>
      <c r="FR29" s="148">
        <v>64.551967210000001</v>
      </c>
      <c r="FT29" s="144">
        <v>42186</v>
      </c>
      <c r="FU29" s="148">
        <v>64.479479999999995</v>
      </c>
      <c r="FW29" s="144">
        <v>42217</v>
      </c>
      <c r="FX29" s="148">
        <v>65.109480000000005</v>
      </c>
      <c r="FZ29" s="144">
        <v>42217</v>
      </c>
      <c r="GA29" s="148">
        <v>64.084620000000001</v>
      </c>
      <c r="GC29" s="144">
        <v>42248</v>
      </c>
      <c r="GD29" s="148">
        <v>64.27027322404372</v>
      </c>
      <c r="GF29" s="144">
        <v>42217</v>
      </c>
      <c r="GG29" s="148">
        <v>64.25</v>
      </c>
      <c r="GI29" s="144">
        <v>42248</v>
      </c>
      <c r="GJ29" s="148">
        <v>64.399680000000004</v>
      </c>
      <c r="GL29" s="144">
        <v>42248</v>
      </c>
      <c r="GM29" s="148">
        <v>64.150000000000006</v>
      </c>
      <c r="GO29" s="144">
        <v>42248</v>
      </c>
      <c r="GP29" s="148">
        <v>63.525129999999997</v>
      </c>
      <c r="GR29" s="144">
        <v>42248</v>
      </c>
      <c r="GS29" s="148">
        <v>63.049630000000001</v>
      </c>
      <c r="GU29" s="144">
        <v>42278</v>
      </c>
      <c r="GV29" s="148">
        <v>66.025000000000006</v>
      </c>
      <c r="GX29" s="144">
        <v>42278</v>
      </c>
      <c r="GY29" s="148">
        <v>66.010000000000005</v>
      </c>
      <c r="HA29" s="144">
        <v>42278</v>
      </c>
      <c r="HB29" s="148">
        <v>65.98</v>
      </c>
      <c r="HD29" s="144">
        <v>42278</v>
      </c>
      <c r="HE29" s="148">
        <v>65.97</v>
      </c>
      <c r="HG29" s="144">
        <v>42278</v>
      </c>
      <c r="HH29" s="148">
        <v>66.03</v>
      </c>
      <c r="HJ29" s="144">
        <v>42309</v>
      </c>
      <c r="HK29" s="148">
        <v>68.48</v>
      </c>
      <c r="HM29" s="144">
        <v>42309</v>
      </c>
      <c r="HN29" s="148">
        <v>68.47</v>
      </c>
      <c r="HP29" s="144">
        <v>42309</v>
      </c>
      <c r="HQ29" s="148">
        <v>68.900000000000006</v>
      </c>
      <c r="HS29" s="144">
        <v>42309</v>
      </c>
      <c r="HT29" s="148">
        <v>68.97</v>
      </c>
      <c r="HV29" s="144">
        <v>42309</v>
      </c>
      <c r="HW29" s="148">
        <v>70.599999999999994</v>
      </c>
      <c r="HY29" s="144">
        <v>42309</v>
      </c>
      <c r="HZ29" s="148">
        <v>70.8</v>
      </c>
      <c r="IB29" s="144">
        <v>42370</v>
      </c>
      <c r="IC29" s="148">
        <v>72.952833279999993</v>
      </c>
      <c r="IE29" s="144">
        <v>42370</v>
      </c>
      <c r="IF29" s="148">
        <v>72.650000000000006</v>
      </c>
      <c r="IH29" s="144">
        <v>42370</v>
      </c>
      <c r="II29" s="148">
        <v>72.400000000000006</v>
      </c>
      <c r="IK29" s="144">
        <v>42370</v>
      </c>
      <c r="IL29" s="148">
        <v>71.569999999999993</v>
      </c>
      <c r="IN29" s="144">
        <v>42401</v>
      </c>
      <c r="IO29" s="148">
        <v>71.11</v>
      </c>
      <c r="IQ29" s="144">
        <v>42401</v>
      </c>
      <c r="IR29" s="148">
        <v>72.56</v>
      </c>
      <c r="IT29" s="144">
        <v>42401</v>
      </c>
      <c r="IU29" s="148">
        <v>71.541587750000005</v>
      </c>
      <c r="IW29" s="144">
        <v>42401</v>
      </c>
      <c r="IX29" s="148">
        <v>71.2</v>
      </c>
      <c r="IZ29" s="144">
        <v>42430</v>
      </c>
      <c r="JA29" s="148">
        <v>71.31</v>
      </c>
      <c r="JC29" s="144">
        <v>42430</v>
      </c>
      <c r="JD29" s="148">
        <v>69.430000000000007</v>
      </c>
      <c r="JF29" s="144">
        <v>42430</v>
      </c>
      <c r="JG29" s="148">
        <v>69.13</v>
      </c>
      <c r="JI29" s="144">
        <v>42430</v>
      </c>
      <c r="JJ29" s="148">
        <v>69.05</v>
      </c>
      <c r="JL29" s="144">
        <v>42461</v>
      </c>
      <c r="JM29" s="148">
        <v>61.63</v>
      </c>
      <c r="JO29" s="144">
        <v>42461</v>
      </c>
      <c r="JP29" s="148">
        <v>62.46</v>
      </c>
      <c r="JR29" s="144">
        <v>42461</v>
      </c>
      <c r="JS29" s="148">
        <v>63.287697219999998</v>
      </c>
      <c r="JU29" s="969">
        <v>42461</v>
      </c>
      <c r="JV29" s="970">
        <v>64.287697219999998</v>
      </c>
      <c r="JX29" s="969">
        <v>42461</v>
      </c>
      <c r="JY29" s="970">
        <v>62.64</v>
      </c>
      <c r="KA29" s="969">
        <v>42491</v>
      </c>
      <c r="KB29" s="970">
        <v>60.029829861247229</v>
      </c>
      <c r="KD29" s="969">
        <v>42491</v>
      </c>
      <c r="KE29" s="970">
        <v>72.56</v>
      </c>
      <c r="KG29" s="969">
        <v>42491</v>
      </c>
      <c r="KH29" s="970">
        <v>59.17</v>
      </c>
      <c r="KJ29" s="969">
        <v>42491</v>
      </c>
      <c r="KK29" s="970">
        <v>58.59</v>
      </c>
      <c r="KM29" s="969">
        <v>42522</v>
      </c>
      <c r="KN29" s="970">
        <v>57.57</v>
      </c>
      <c r="KP29" s="969">
        <v>42522</v>
      </c>
      <c r="KQ29" s="970">
        <v>57.827750650565783</v>
      </c>
      <c r="KS29" s="969">
        <v>42522</v>
      </c>
      <c r="KT29" s="970">
        <v>57.76</v>
      </c>
      <c r="KV29" s="969">
        <v>42522</v>
      </c>
      <c r="KW29" s="970">
        <v>57.58</v>
      </c>
      <c r="KY29" s="969">
        <v>42552</v>
      </c>
      <c r="KZ29" s="970">
        <v>57.45</v>
      </c>
      <c r="LB29" s="969">
        <v>42552</v>
      </c>
      <c r="LC29" s="970">
        <v>56.98</v>
      </c>
      <c r="LE29" s="969">
        <v>42552</v>
      </c>
      <c r="LF29" s="970">
        <v>57.15</v>
      </c>
      <c r="LH29" s="969">
        <v>42552</v>
      </c>
      <c r="LI29" s="970">
        <v>57.32</v>
      </c>
      <c r="LK29" s="969">
        <v>42552</v>
      </c>
      <c r="LL29" s="970">
        <v>56.57</v>
      </c>
      <c r="LN29" s="969">
        <v>42583</v>
      </c>
      <c r="LO29" s="970">
        <v>57.71</v>
      </c>
      <c r="LQ29" s="969">
        <v>42614</v>
      </c>
      <c r="LR29" s="970">
        <v>58.44</v>
      </c>
      <c r="LT29" s="969">
        <v>42614</v>
      </c>
      <c r="LU29" s="970">
        <v>58.82</v>
      </c>
      <c r="LW29" s="969">
        <v>42614</v>
      </c>
      <c r="LX29" s="970">
        <v>59.37</v>
      </c>
      <c r="LZ29" s="969">
        <v>42614</v>
      </c>
      <c r="MA29" s="970">
        <v>58.51</v>
      </c>
      <c r="MC29" s="969">
        <v>42644</v>
      </c>
      <c r="MD29" s="970">
        <v>60.62</v>
      </c>
      <c r="MF29" s="969">
        <v>42644</v>
      </c>
      <c r="MG29" s="970">
        <v>60.66</v>
      </c>
      <c r="MI29" s="969">
        <v>42644</v>
      </c>
      <c r="MJ29" s="970">
        <v>59.52</v>
      </c>
      <c r="ML29" s="969">
        <v>42644</v>
      </c>
      <c r="MM29" s="970">
        <v>58.33</v>
      </c>
      <c r="MO29" s="969">
        <v>42644</v>
      </c>
      <c r="MP29" s="970">
        <v>58.17</v>
      </c>
      <c r="MR29" s="969">
        <v>42675</v>
      </c>
      <c r="MS29" s="970">
        <v>59.55</v>
      </c>
      <c r="MU29" s="969">
        <v>42675</v>
      </c>
      <c r="MV29" s="970">
        <v>59.95</v>
      </c>
      <c r="MX29" s="969">
        <v>42675</v>
      </c>
      <c r="MY29" s="970">
        <v>59.95</v>
      </c>
      <c r="NA29" s="969">
        <v>42675</v>
      </c>
      <c r="NB29" s="970">
        <v>61.789311666973717</v>
      </c>
      <c r="ND29" s="969">
        <v>42705</v>
      </c>
      <c r="NE29" s="970">
        <v>63.187100000000001</v>
      </c>
      <c r="NG29" s="969">
        <v>42705</v>
      </c>
      <c r="NH29" s="970">
        <v>61.5</v>
      </c>
      <c r="NJ29" s="969">
        <v>42705</v>
      </c>
      <c r="NK29" s="970">
        <v>60.55</v>
      </c>
      <c r="NM29" s="969">
        <v>42705</v>
      </c>
      <c r="NN29" s="970">
        <v>58.27</v>
      </c>
      <c r="NP29" s="969">
        <v>42705</v>
      </c>
      <c r="NQ29" s="970">
        <v>56.88</v>
      </c>
      <c r="NS29" s="969">
        <v>42736</v>
      </c>
      <c r="NT29" s="970">
        <v>55.68</v>
      </c>
      <c r="NV29" s="969">
        <v>42736</v>
      </c>
      <c r="NW29" s="970">
        <v>55.15</v>
      </c>
      <c r="NY29" s="969">
        <v>42736</v>
      </c>
      <c r="NZ29" s="970">
        <v>53.03</v>
      </c>
      <c r="OB29" s="969">
        <v>42736</v>
      </c>
      <c r="OC29" s="970">
        <v>53.43</v>
      </c>
      <c r="OE29" s="969">
        <v>42767</v>
      </c>
      <c r="OF29" s="970">
        <v>55.01</v>
      </c>
      <c r="OH29" s="969">
        <v>42767</v>
      </c>
      <c r="OI29" s="970">
        <v>60.58</v>
      </c>
      <c r="OK29" s="969">
        <v>42767</v>
      </c>
      <c r="OL29" s="970">
        <v>60.98</v>
      </c>
      <c r="ON29" s="969">
        <v>42767</v>
      </c>
      <c r="OO29" s="970">
        <v>58.98</v>
      </c>
      <c r="OQ29" s="969">
        <v>42767</v>
      </c>
      <c r="OR29" s="970">
        <v>57.52</v>
      </c>
      <c r="OT29" s="969">
        <v>42795</v>
      </c>
      <c r="OU29" s="970">
        <v>55.03</v>
      </c>
      <c r="OW29" s="969">
        <v>42795</v>
      </c>
      <c r="OX29" s="970">
        <v>52.84</v>
      </c>
      <c r="OZ29" s="969">
        <v>42795</v>
      </c>
      <c r="PA29" s="970">
        <v>51.97</v>
      </c>
      <c r="PC29" s="969">
        <v>42795</v>
      </c>
      <c r="PD29" s="970">
        <v>53.91</v>
      </c>
      <c r="PF29" s="969">
        <v>42795</v>
      </c>
      <c r="PG29" s="970">
        <v>53.29</v>
      </c>
      <c r="PI29" s="969">
        <v>42826</v>
      </c>
      <c r="PJ29" s="970">
        <v>48.58</v>
      </c>
      <c r="PL29" s="969">
        <v>42826</v>
      </c>
      <c r="PM29" s="970">
        <v>49.56</v>
      </c>
      <c r="PO29" s="969">
        <v>42826</v>
      </c>
      <c r="PP29" s="970">
        <v>48.9</v>
      </c>
      <c r="PR29" s="969">
        <v>42826</v>
      </c>
      <c r="PS29" s="970">
        <v>48.59</v>
      </c>
      <c r="PU29" s="969">
        <v>42856</v>
      </c>
      <c r="PV29" s="970">
        <v>46.98</v>
      </c>
      <c r="PX29" s="969">
        <v>42856</v>
      </c>
      <c r="PY29" s="1025">
        <v>47.22</v>
      </c>
      <c r="QA29" s="1026">
        <v>42856</v>
      </c>
      <c r="QB29" s="1025">
        <v>46.12</v>
      </c>
      <c r="QD29" s="1028">
        <v>42856</v>
      </c>
      <c r="QE29" s="1027">
        <v>46.04</v>
      </c>
      <c r="QG29" s="1028">
        <v>42887</v>
      </c>
      <c r="QH29" s="1027">
        <v>45.49</v>
      </c>
      <c r="QJ29" s="1028">
        <v>42887</v>
      </c>
      <c r="QK29" s="1027">
        <v>46.24</v>
      </c>
      <c r="QM29" s="1028">
        <v>42887</v>
      </c>
      <c r="QN29" s="1027">
        <v>45.49</v>
      </c>
      <c r="QP29" s="1028">
        <v>42887</v>
      </c>
      <c r="QQ29" s="1027">
        <v>45.52</v>
      </c>
      <c r="QS29" s="1028">
        <v>42887</v>
      </c>
      <c r="QT29" s="1027">
        <v>45.06</v>
      </c>
      <c r="QV29" s="1028">
        <v>42917</v>
      </c>
      <c r="QW29" s="1027">
        <v>44.99</v>
      </c>
      <c r="QY29" s="1028">
        <v>42917</v>
      </c>
      <c r="QZ29" s="1027">
        <v>44.3</v>
      </c>
      <c r="RB29" s="1028">
        <v>42917</v>
      </c>
      <c r="RC29" s="1027">
        <v>42.96</v>
      </c>
      <c r="RE29" s="1028">
        <v>42917</v>
      </c>
      <c r="RF29" s="1027">
        <v>43.05</v>
      </c>
      <c r="RH29" s="1028">
        <v>42948</v>
      </c>
      <c r="RI29" s="1027">
        <v>42.15</v>
      </c>
      <c r="RK29" s="1028">
        <v>42948</v>
      </c>
      <c r="RL29" s="1027">
        <v>42.89</v>
      </c>
      <c r="RN29" s="1028">
        <v>42948</v>
      </c>
      <c r="RO29" s="1027">
        <v>42.34</v>
      </c>
      <c r="RQ29" s="1028">
        <v>42948</v>
      </c>
      <c r="RR29" s="1027">
        <v>41.91</v>
      </c>
      <c r="RT29" s="1028">
        <v>42979</v>
      </c>
      <c r="RU29" s="1029">
        <v>43.211703380000003</v>
      </c>
      <c r="RW29" s="1028">
        <v>42979</v>
      </c>
      <c r="RX29" s="1029">
        <v>42.801205439999997</v>
      </c>
      <c r="RZ29" s="1028">
        <v>42979</v>
      </c>
      <c r="SA29" s="1029">
        <v>42.56150573</v>
      </c>
      <c r="SC29" s="1028">
        <v>42979</v>
      </c>
      <c r="SD29" s="1029">
        <v>42.06</v>
      </c>
      <c r="SF29" s="1028">
        <v>42979</v>
      </c>
      <c r="SG29" s="1029">
        <v>41.76</v>
      </c>
      <c r="SI29" s="1028">
        <v>43009</v>
      </c>
      <c r="SJ29" s="1029">
        <v>43.32</v>
      </c>
      <c r="SL29" s="1028">
        <v>43009</v>
      </c>
      <c r="SM29" s="1029">
        <v>43.523835438858249</v>
      </c>
      <c r="SO29" s="1028">
        <v>43009</v>
      </c>
      <c r="SP29" s="1029">
        <v>42.307235033708523</v>
      </c>
      <c r="SR29" s="1028">
        <v>43009</v>
      </c>
      <c r="SS29" s="1029">
        <v>40.883806821880647</v>
      </c>
      <c r="SU29" s="1028">
        <v>43040</v>
      </c>
      <c r="SV29" s="1029">
        <v>41.279910443691179</v>
      </c>
      <c r="SX29" s="1028">
        <v>43040</v>
      </c>
      <c r="SY29" s="1029">
        <v>38.968503075861484</v>
      </c>
      <c r="TA29" s="1028">
        <v>43040</v>
      </c>
      <c r="TB29" s="1029">
        <v>37.517830434692101</v>
      </c>
      <c r="TD29" s="1028">
        <v>43040</v>
      </c>
      <c r="TE29" s="1029">
        <v>38.16473264062828</v>
      </c>
      <c r="TG29" s="1028">
        <v>43070</v>
      </c>
      <c r="TH29" s="1029">
        <v>40.149261383092785</v>
      </c>
      <c r="TJ29" s="1028">
        <v>43070</v>
      </c>
      <c r="TK29" s="1029">
        <v>39.169450188769581</v>
      </c>
      <c r="TM29" s="1028">
        <v>43070</v>
      </c>
      <c r="TN29" s="1029">
        <v>38.499008384745551</v>
      </c>
      <c r="TP29" s="1028">
        <v>43070</v>
      </c>
      <c r="TQ29" s="1029">
        <v>37.389770433153032</v>
      </c>
      <c r="TS29" s="1028">
        <v>43101</v>
      </c>
      <c r="TT29" s="1029">
        <v>38.111152825425584</v>
      </c>
      <c r="TV29" s="1028">
        <v>43101</v>
      </c>
      <c r="TW29" s="1029">
        <v>36.522070384041022</v>
      </c>
      <c r="TY29" s="1028">
        <v>43101</v>
      </c>
      <c r="TZ29" s="1029">
        <v>35.566564012318523</v>
      </c>
      <c r="UB29" s="1028">
        <v>43101</v>
      </c>
      <c r="UC29" s="1029">
        <v>35.294246139545848</v>
      </c>
      <c r="UE29" s="1028">
        <v>43132</v>
      </c>
      <c r="UF29" s="1029">
        <v>37.813098845170956</v>
      </c>
      <c r="UH29" s="1028">
        <v>43132</v>
      </c>
      <c r="UI29" s="1029">
        <v>37.312606696583977</v>
      </c>
      <c r="UK29" s="1028">
        <v>43132</v>
      </c>
      <c r="UL29" s="1029">
        <v>37.651917374335795</v>
      </c>
      <c r="UN29" s="1028">
        <v>43132</v>
      </c>
      <c r="UO29" s="1029">
        <v>37.989152147913501</v>
      </c>
      <c r="UQ29" s="1028">
        <v>43160</v>
      </c>
      <c r="UR29" s="1029">
        <v>36.773098303900049</v>
      </c>
      <c r="UT29" s="1028">
        <v>43160</v>
      </c>
      <c r="UU29" s="1029">
        <v>36.490634139720022</v>
      </c>
      <c r="UW29" s="1028">
        <v>43160</v>
      </c>
      <c r="UX29" s="1029">
        <v>36.089968779563293</v>
      </c>
      <c r="UZ29" s="1028">
        <v>43160</v>
      </c>
      <c r="VA29" s="1029">
        <v>36.548270999058758</v>
      </c>
      <c r="VC29" s="1028">
        <v>43160</v>
      </c>
      <c r="VD29" s="1029">
        <v>36.74454865820671</v>
      </c>
      <c r="VF29" s="1028">
        <v>43191</v>
      </c>
      <c r="VG29" s="1029">
        <v>33.763219402834338</v>
      </c>
      <c r="VI29" s="1028">
        <v>43191</v>
      </c>
      <c r="VJ29" s="1029">
        <v>34.026269359061914</v>
      </c>
      <c r="VL29" s="1028">
        <v>43191</v>
      </c>
      <c r="VM29" s="1029">
        <v>33.647752531156534</v>
      </c>
      <c r="VO29" s="1028">
        <v>43191</v>
      </c>
      <c r="VP29" s="1029">
        <v>39.401341593303769</v>
      </c>
      <c r="VR29" s="1028">
        <v>43221</v>
      </c>
      <c r="VS29" s="1029">
        <v>35.141174565506127</v>
      </c>
      <c r="VU29" s="1028">
        <v>43221</v>
      </c>
      <c r="VV29" s="1029">
        <v>36.168697469794452</v>
      </c>
      <c r="VX29" s="1028">
        <v>43221</v>
      </c>
      <c r="VY29" s="1029">
        <v>36.780691727668341</v>
      </c>
      <c r="WA29" s="1028">
        <v>43221</v>
      </c>
      <c r="WB29" s="1029">
        <v>34.779510064183327</v>
      </c>
      <c r="WD29" s="1028">
        <v>43221</v>
      </c>
      <c r="WE29" s="1029">
        <v>36.360917248729614</v>
      </c>
      <c r="WG29" s="1028">
        <v>43252</v>
      </c>
      <c r="WH29" s="1029">
        <v>38.119999999999997</v>
      </c>
      <c r="WJ29" s="1028">
        <v>43252</v>
      </c>
      <c r="WK29" s="1029">
        <v>37.33</v>
      </c>
      <c r="WM29" s="1028">
        <v>43252</v>
      </c>
      <c r="WN29" s="1029">
        <v>39.797378079784238</v>
      </c>
      <c r="WP29" s="1028">
        <v>43252</v>
      </c>
      <c r="WQ29" s="1029">
        <v>39.523542066495601</v>
      </c>
      <c r="WS29" s="1028">
        <v>43282</v>
      </c>
      <c r="WT29" s="1029">
        <v>41.905786905438703</v>
      </c>
      <c r="WV29" s="1028">
        <v>43282</v>
      </c>
      <c r="WW29" s="1029">
        <v>42.61</v>
      </c>
      <c r="WY29" s="1028">
        <v>43282</v>
      </c>
      <c r="WZ29" s="1029">
        <v>41.895926224258709</v>
      </c>
      <c r="XB29" s="1028">
        <v>43282</v>
      </c>
      <c r="XC29" s="1029">
        <v>41.494700469672438</v>
      </c>
      <c r="XE29" s="1028">
        <v>43313</v>
      </c>
      <c r="XF29" s="1029">
        <v>40.479491212148567</v>
      </c>
      <c r="XH29" s="1028">
        <v>43313</v>
      </c>
      <c r="XI29" s="1029">
        <v>39.574663878855212</v>
      </c>
      <c r="XK29" s="1028">
        <v>43313</v>
      </c>
      <c r="XL29" s="1029">
        <v>40.57</v>
      </c>
      <c r="XN29" s="1028">
        <v>43313</v>
      </c>
      <c r="XO29" s="1029">
        <v>39.673578837729842</v>
      </c>
      <c r="XQ29" s="1028">
        <v>43313</v>
      </c>
      <c r="XR29" s="1029">
        <v>39.179004043356699</v>
      </c>
      <c r="XT29" s="1028">
        <v>43344</v>
      </c>
      <c r="XU29" s="1029">
        <v>37.93</v>
      </c>
      <c r="XW29" s="1028">
        <v>43344</v>
      </c>
      <c r="XX29" s="1029">
        <v>37.909999999999997</v>
      </c>
      <c r="XZ29" s="1028">
        <v>43344</v>
      </c>
      <c r="YA29" s="1029">
        <v>39.045379164034856</v>
      </c>
      <c r="YC29" s="1028">
        <v>43344</v>
      </c>
      <c r="YD29" s="1029">
        <v>41.004538778704067</v>
      </c>
      <c r="YF29" s="1028">
        <v>43374</v>
      </c>
      <c r="YG29" s="1029">
        <v>42.824196335983409</v>
      </c>
      <c r="YI29" s="1028">
        <v>43374</v>
      </c>
      <c r="YJ29" s="1029">
        <v>45.91</v>
      </c>
      <c r="YL29" s="1028">
        <v>43374</v>
      </c>
      <c r="YM29" s="1029">
        <v>44.470147881255443</v>
      </c>
      <c r="YO29" s="1028">
        <v>43374</v>
      </c>
      <c r="YP29" s="1029">
        <v>46.577746178457154</v>
      </c>
      <c r="YR29" s="1028">
        <v>43374</v>
      </c>
      <c r="YS29" s="1029">
        <v>44.92</v>
      </c>
      <c r="YU29" s="1028">
        <v>43405</v>
      </c>
      <c r="YV29" s="1029">
        <v>50.90714750409478</v>
      </c>
      <c r="YX29" s="1028">
        <v>43405</v>
      </c>
      <c r="YY29" s="1029">
        <v>47.966134098266075</v>
      </c>
      <c r="ZA29" s="1028">
        <v>43405</v>
      </c>
      <c r="ZB29" s="1029">
        <v>46.096310710028611</v>
      </c>
      <c r="ZD29" s="1028">
        <v>43405</v>
      </c>
      <c r="ZE29" s="1029">
        <v>45.534761803927871</v>
      </c>
      <c r="ZG29" s="1028">
        <v>43405</v>
      </c>
      <c r="ZH29" s="1029">
        <v>46.134097210405905</v>
      </c>
      <c r="ZJ29" s="1028">
        <v>43435</v>
      </c>
      <c r="ZK29" s="1029">
        <v>47.287225510194318</v>
      </c>
      <c r="ZM29" s="1028">
        <v>43435</v>
      </c>
      <c r="ZN29" s="1029">
        <v>47.695715351820468</v>
      </c>
      <c r="ZP29" s="1028">
        <v>43435</v>
      </c>
      <c r="ZQ29" s="1029">
        <v>47.287225510194318</v>
      </c>
      <c r="ZS29" s="1028">
        <v>43466</v>
      </c>
      <c r="ZT29" s="1029">
        <v>52.6074425814286</v>
      </c>
      <c r="ZV29" s="1028">
        <v>43466</v>
      </c>
      <c r="ZW29" s="1029">
        <v>52.815380932887429</v>
      </c>
      <c r="ZY29" s="1028">
        <v>43466</v>
      </c>
      <c r="ZZ29" s="1029">
        <v>52.58378465943548</v>
      </c>
      <c r="AAB29" s="1028">
        <v>43466</v>
      </c>
      <c r="AAC29" s="1029">
        <v>52.652005530257057</v>
      </c>
      <c r="AAE29" s="1028">
        <v>43466</v>
      </c>
      <c r="AAF29" s="1029">
        <v>51.24</v>
      </c>
      <c r="AAH29" s="1028">
        <v>43466</v>
      </c>
      <c r="AAI29" s="1029">
        <v>50.960933583163062</v>
      </c>
      <c r="AAK29" s="1028">
        <v>43497</v>
      </c>
      <c r="AAL29" s="1029">
        <v>50.958765043880959</v>
      </c>
      <c r="AAN29" s="1028">
        <v>43466</v>
      </c>
      <c r="AAO29" s="1029">
        <v>51.965208383766168</v>
      </c>
      <c r="AAQ29" s="1028">
        <v>43497</v>
      </c>
      <c r="AAR29" s="1029">
        <v>51.388413731873335</v>
      </c>
      <c r="AAT29" s="1028">
        <v>43525</v>
      </c>
      <c r="AAU29" s="1029">
        <v>50.06</v>
      </c>
      <c r="AAW29" s="1028">
        <v>43525</v>
      </c>
      <c r="AAX29" s="1029">
        <v>48.528862667478663</v>
      </c>
      <c r="AAZ29" s="1028">
        <v>43525</v>
      </c>
      <c r="ABA29" s="1029">
        <v>47.94</v>
      </c>
      <c r="ABC29" s="1028">
        <v>43525</v>
      </c>
      <c r="ABD29" s="1029">
        <v>47.167764236210907</v>
      </c>
      <c r="ABF29" s="1028">
        <v>43556</v>
      </c>
      <c r="ABG29" s="1029">
        <v>43.46536198687518</v>
      </c>
      <c r="ABI29" s="1028">
        <v>43556</v>
      </c>
      <c r="ABJ29" s="1029">
        <v>42.812061185987154</v>
      </c>
      <c r="ABL29" s="1028">
        <v>43556</v>
      </c>
      <c r="ABM29" s="1029">
        <v>43.19</v>
      </c>
      <c r="ABO29" s="1028">
        <v>43556</v>
      </c>
      <c r="ABP29" s="1029">
        <v>42.31</v>
      </c>
      <c r="ABR29" s="1066">
        <v>43586</v>
      </c>
      <c r="ABS29" s="1067">
        <v>39.97</v>
      </c>
      <c r="ABU29" s="1066">
        <v>43586</v>
      </c>
      <c r="ABV29" s="1067">
        <v>38.827737837234594</v>
      </c>
      <c r="ABX29" s="1066">
        <v>43586</v>
      </c>
      <c r="ABY29" s="1067">
        <v>39.453277654139448</v>
      </c>
      <c r="ACA29" s="1066">
        <v>43586</v>
      </c>
      <c r="ACB29" s="1067">
        <v>40.371548799999999</v>
      </c>
      <c r="ACD29" s="1066">
        <v>43617</v>
      </c>
      <c r="ACE29" s="1067">
        <v>39.555849941627031</v>
      </c>
      <c r="ACG29" s="1066">
        <v>43617</v>
      </c>
      <c r="ACH29" s="1067">
        <v>39.037414161862735</v>
      </c>
      <c r="ACJ29" s="1066">
        <v>43617</v>
      </c>
      <c r="ACK29" s="1067">
        <v>38.61104116582554</v>
      </c>
      <c r="ACM29" s="1066">
        <v>43617</v>
      </c>
      <c r="ACN29" s="1067">
        <v>38.499215649999996</v>
      </c>
      <c r="ACP29" s="1066">
        <v>43647</v>
      </c>
      <c r="ACQ29" s="1067">
        <v>39.231441813875271</v>
      </c>
      <c r="ACS29" s="1066">
        <v>43647</v>
      </c>
      <c r="ACT29" s="1067">
        <v>39.069025266113648</v>
      </c>
      <c r="ACV29" s="1096">
        <v>43647</v>
      </c>
      <c r="ACW29" s="1097">
        <v>39.330653669999997</v>
      </c>
      <c r="ACY29" s="1096">
        <v>43647</v>
      </c>
      <c r="ACZ29" s="1097">
        <v>39.103845921758882</v>
      </c>
      <c r="ADB29" s="1098">
        <v>43678</v>
      </c>
      <c r="ADC29" s="1099">
        <v>40.052862359999999</v>
      </c>
      <c r="ADE29" s="1098">
        <v>43678</v>
      </c>
      <c r="ADF29" s="1099">
        <v>41.196923561142043</v>
      </c>
      <c r="ADH29" s="1098">
        <v>43678</v>
      </c>
      <c r="ADI29" s="1099">
        <v>41.107664741388803</v>
      </c>
      <c r="ADK29" s="1098">
        <v>43678</v>
      </c>
      <c r="ADL29" s="1099">
        <v>41.13958853122827</v>
      </c>
      <c r="ADN29" s="1098">
        <v>43678</v>
      </c>
      <c r="ADO29" s="1099">
        <v>40.910260014644273</v>
      </c>
      <c r="ADQ29" s="1098">
        <v>43709</v>
      </c>
      <c r="ADR29" s="1099">
        <v>41.408479755554126</v>
      </c>
      <c r="ADT29" s="1098">
        <v>43709</v>
      </c>
      <c r="ADU29" s="1099">
        <v>42.423437329242979</v>
      </c>
      <c r="ADW29" s="1098">
        <v>43709</v>
      </c>
      <c r="ADX29" s="1099">
        <v>40.34818781086787</v>
      </c>
      <c r="ADZ29" s="1098">
        <v>43709</v>
      </c>
      <c r="AEA29" s="1099">
        <v>40.796940572486051</v>
      </c>
      <c r="AEC29" s="1098">
        <v>43739</v>
      </c>
      <c r="AED29" s="1099">
        <v>43.595181877308306</v>
      </c>
      <c r="AEF29" s="1098">
        <v>43739</v>
      </c>
      <c r="AEG29" s="1099">
        <v>43.97</v>
      </c>
      <c r="AEI29" s="1098">
        <v>43739</v>
      </c>
      <c r="AEJ29" s="1099">
        <v>44.818233406231371</v>
      </c>
      <c r="AEL29" s="1098">
        <v>43739</v>
      </c>
      <c r="AEM29" s="1099">
        <v>44.145636123060356</v>
      </c>
      <c r="AEO29" s="1098">
        <v>43739</v>
      </c>
      <c r="AEP29" s="1099">
        <v>45.102684588230936</v>
      </c>
      <c r="AER29" s="1098">
        <v>43770</v>
      </c>
      <c r="AES29" s="1099">
        <v>48.64</v>
      </c>
      <c r="AEU29" s="1098">
        <v>43770</v>
      </c>
      <c r="AEV29" s="1099">
        <v>50.249637388551484</v>
      </c>
      <c r="AEX29" s="1098">
        <v>43770</v>
      </c>
      <c r="AEY29" s="1099">
        <v>50.039522617023472</v>
      </c>
      <c r="AFA29" s="1098">
        <v>43770</v>
      </c>
      <c r="AFB29" s="1099">
        <v>49.41330238956651</v>
      </c>
      <c r="AFD29" s="1098">
        <v>43800</v>
      </c>
      <c r="AFE29" s="1099">
        <v>51.153032750529768</v>
      </c>
      <c r="AFG29" s="1098">
        <v>43800</v>
      </c>
      <c r="AFH29" s="1099">
        <v>53.278597980000001</v>
      </c>
      <c r="AFJ29" s="1098">
        <v>43831</v>
      </c>
      <c r="AFK29" s="1099">
        <v>54.147881994231994</v>
      </c>
      <c r="AFM29" s="1098">
        <v>43831</v>
      </c>
      <c r="AFN29" s="1099">
        <v>54.764807607210557</v>
      </c>
      <c r="AFP29" s="1098">
        <v>43831</v>
      </c>
      <c r="AFQ29" s="1099">
        <v>55.147383069463856</v>
      </c>
      <c r="AFS29" s="1098">
        <v>43831</v>
      </c>
      <c r="AFT29" s="1099">
        <v>54.261883367763183</v>
      </c>
      <c r="AFV29" s="1098">
        <v>43831</v>
      </c>
      <c r="AFW29" s="1099">
        <v>51.513810815165918</v>
      </c>
      <c r="AFY29" s="1098">
        <v>43862</v>
      </c>
      <c r="AFZ29" s="1099">
        <v>51.251236620172804</v>
      </c>
      <c r="AGB29" s="1098">
        <v>43862</v>
      </c>
      <c r="AGC29" s="1099">
        <v>51.394064443352583</v>
      </c>
      <c r="AGE29" s="1098">
        <v>43862</v>
      </c>
      <c r="AGF29" s="1099">
        <v>51.997043576451262</v>
      </c>
      <c r="AGH29" s="1098">
        <v>43862</v>
      </c>
      <c r="AGI29" s="1099">
        <v>51.843803645002126</v>
      </c>
      <c r="AGK29" s="1108">
        <v>43891</v>
      </c>
      <c r="AGL29" s="1109">
        <v>50.349919240110324</v>
      </c>
      <c r="AGN29" s="1108">
        <v>43891</v>
      </c>
      <c r="AGO29" s="1109">
        <v>50.019548641750845</v>
      </c>
      <c r="AGQ29" s="1108">
        <v>43891</v>
      </c>
      <c r="AGR29" s="1109">
        <v>50.477586933950441</v>
      </c>
      <c r="AGT29" s="1108">
        <v>43922</v>
      </c>
      <c r="AGU29" s="1109">
        <v>42.608816339866486</v>
      </c>
      <c r="AGW29" s="1108">
        <v>43922</v>
      </c>
      <c r="AGX29" s="1109">
        <v>43.31447331138753</v>
      </c>
      <c r="AGZ29" s="1108">
        <v>43922</v>
      </c>
      <c r="AHA29" s="1109">
        <v>43.792926724131803</v>
      </c>
      <c r="AHC29" s="1108">
        <v>43922</v>
      </c>
      <c r="AHD29" s="1109">
        <v>44.766574951445627</v>
      </c>
      <c r="AHF29" s="1108">
        <v>43952</v>
      </c>
      <c r="AHG29" s="1109">
        <v>43.417646457795989</v>
      </c>
      <c r="AHI29" s="1108">
        <v>43952</v>
      </c>
      <c r="AHJ29" s="1109">
        <v>43.658343574562956</v>
      </c>
      <c r="AHL29" s="1108">
        <v>43952</v>
      </c>
      <c r="AHM29" s="1109">
        <v>45.427912221231658</v>
      </c>
      <c r="AHO29" s="1108">
        <v>43952</v>
      </c>
      <c r="AHP29" s="1109">
        <v>48.036890315726808</v>
      </c>
      <c r="AHR29" s="1108">
        <v>43952</v>
      </c>
      <c r="AHS29" s="1109">
        <v>45.053655042744708</v>
      </c>
      <c r="AHU29" s="1114">
        <v>43983</v>
      </c>
      <c r="AHV29" s="1099">
        <v>43.159172000477334</v>
      </c>
      <c r="AHX29" s="1108">
        <v>43983</v>
      </c>
      <c r="AHY29" s="1109">
        <v>43.625378623728224</v>
      </c>
      <c r="AIA29" s="1108">
        <v>43983</v>
      </c>
      <c r="AIB29" s="1109">
        <v>43.135496124776154</v>
      </c>
      <c r="AID29" s="1108">
        <v>43983</v>
      </c>
      <c r="AIE29" s="1099">
        <v>43.554367399175447</v>
      </c>
      <c r="AIG29" s="1108">
        <v>44013</v>
      </c>
      <c r="AIH29" s="1099">
        <v>46.42921700759014</v>
      </c>
      <c r="AIJ29" s="1108">
        <v>44013</v>
      </c>
      <c r="AIK29" s="1099">
        <v>47.286549921876137</v>
      </c>
      <c r="AIM29" s="1108">
        <v>44013</v>
      </c>
      <c r="AIN29" s="1099">
        <v>45.717338669648086</v>
      </c>
      <c r="AIP29" s="1108">
        <v>44013</v>
      </c>
      <c r="AIQ29" s="1099">
        <v>46.049499525433419</v>
      </c>
      <c r="AIS29" s="1108">
        <v>44013</v>
      </c>
      <c r="AIT29" s="1109">
        <v>47.169487182126943</v>
      </c>
      <c r="AIV29" s="1108">
        <v>44044</v>
      </c>
      <c r="AIW29" s="1117">
        <v>48.308315957629937</v>
      </c>
      <c r="AIY29" s="1108">
        <v>44044</v>
      </c>
      <c r="AIZ29" s="1117">
        <v>49.844071858246494</v>
      </c>
      <c r="AJB29" s="1108">
        <v>44044</v>
      </c>
      <c r="AJC29" s="1117">
        <v>49.819859349624465</v>
      </c>
      <c r="AJE29" s="1108">
        <v>44044</v>
      </c>
      <c r="AJF29" s="1117">
        <v>50.996543731014704</v>
      </c>
      <c r="AJH29" s="1108">
        <v>44075</v>
      </c>
      <c r="AJI29" s="1117">
        <v>53.485438093323026</v>
      </c>
      <c r="AJK29" s="1108">
        <v>44075</v>
      </c>
      <c r="AJL29" s="1117">
        <v>55.321219859776832</v>
      </c>
      <c r="AJN29" s="1108">
        <v>44075</v>
      </c>
      <c r="AJO29" s="1117">
        <v>53.485438093323026</v>
      </c>
      <c r="AJQ29" s="1108">
        <v>44075</v>
      </c>
      <c r="AJR29" s="1117">
        <v>57.264505683931333</v>
      </c>
      <c r="AJT29" s="1108">
        <v>44105</v>
      </c>
      <c r="AJU29" s="1117">
        <v>61.832672223517989</v>
      </c>
    </row>
    <row r="30" spans="1:957" customFormat="1" x14ac:dyDescent="0.25">
      <c r="A30" s="26"/>
      <c r="B30" s="969">
        <f t="shared" ca="1" si="0"/>
        <v>44136</v>
      </c>
      <c r="C30" s="152">
        <f t="shared" ca="1" si="1"/>
        <v>66.793955188325612</v>
      </c>
      <c r="D30" s="26"/>
      <c r="E30" s="144">
        <v>41791</v>
      </c>
      <c r="F30" s="150">
        <v>62.9</v>
      </c>
      <c r="G30" s="88"/>
      <c r="H30" s="144">
        <v>41760</v>
      </c>
      <c r="I30" s="148">
        <v>63.399614190765128</v>
      </c>
      <c r="J30" s="26"/>
      <c r="K30" s="144">
        <v>41791</v>
      </c>
      <c r="L30" s="148">
        <v>61.16666173710378</v>
      </c>
      <c r="M30" s="26"/>
      <c r="N30" s="144">
        <v>41791</v>
      </c>
      <c r="O30" s="150">
        <v>60.521912669148541</v>
      </c>
      <c r="P30" s="88"/>
      <c r="Q30" s="144">
        <v>41821</v>
      </c>
      <c r="R30" s="145">
        <v>60.072668016629393</v>
      </c>
      <c r="S30" s="26"/>
      <c r="T30" s="144">
        <v>41821</v>
      </c>
      <c r="U30" s="148">
        <v>58.944495888202376</v>
      </c>
      <c r="V30" s="26"/>
      <c r="W30" s="144">
        <v>41821</v>
      </c>
      <c r="X30" s="150">
        <v>59.107925000000009</v>
      </c>
      <c r="Y30" s="88"/>
      <c r="Z30" s="144">
        <v>41852</v>
      </c>
      <c r="AA30" s="145">
        <v>59.012434836930233</v>
      </c>
      <c r="AB30" s="26"/>
      <c r="AC30" s="144">
        <v>41852</v>
      </c>
      <c r="AD30" s="148">
        <v>57.749999999999993</v>
      </c>
      <c r="AE30" s="26"/>
      <c r="AF30" s="144">
        <v>41852</v>
      </c>
      <c r="AG30" s="150">
        <v>58.399137649632209</v>
      </c>
      <c r="AH30" s="88"/>
      <c r="AI30" s="144">
        <v>41883</v>
      </c>
      <c r="AJ30" s="145">
        <v>60.592635150954344</v>
      </c>
      <c r="AK30" s="26"/>
      <c r="AL30" s="144">
        <v>41883</v>
      </c>
      <c r="AM30" s="148">
        <v>60.740999999999993</v>
      </c>
      <c r="AN30" s="26"/>
      <c r="AO30" s="144">
        <v>41883</v>
      </c>
      <c r="AP30" s="150">
        <v>59.981999999999992</v>
      </c>
      <c r="AQ30" s="88"/>
      <c r="AR30" s="144">
        <v>41883</v>
      </c>
      <c r="AS30" s="145">
        <v>59.981999999999992</v>
      </c>
      <c r="AT30" s="26"/>
      <c r="AU30" s="144">
        <v>41913</v>
      </c>
      <c r="AV30" s="148">
        <v>67.427933535474637</v>
      </c>
      <c r="AW30" s="26"/>
      <c r="AX30" s="144">
        <v>41944</v>
      </c>
      <c r="AY30" s="150">
        <v>70.144179424651313</v>
      </c>
      <c r="AZ30" s="88"/>
      <c r="BA30" s="144">
        <v>41944</v>
      </c>
      <c r="BB30" s="145">
        <v>70.258491680327325</v>
      </c>
      <c r="BC30" s="26"/>
      <c r="BD30" s="144">
        <v>41944</v>
      </c>
      <c r="BE30" s="148">
        <v>70.100820146520149</v>
      </c>
      <c r="BF30" s="26"/>
      <c r="BG30" s="144">
        <v>41974</v>
      </c>
      <c r="BH30" s="150">
        <v>72.476042719780224</v>
      </c>
      <c r="BI30" s="88"/>
      <c r="BJ30" s="144">
        <v>41944</v>
      </c>
      <c r="BK30" s="145">
        <v>70.677418543956065</v>
      </c>
      <c r="BL30" s="26"/>
      <c r="BM30" s="144">
        <v>41944</v>
      </c>
      <c r="BN30" s="148">
        <v>71.03</v>
      </c>
      <c r="BO30" s="26"/>
      <c r="BP30" s="144">
        <v>41974</v>
      </c>
      <c r="BQ30" s="150">
        <v>72.78775426</v>
      </c>
      <c r="BR30" s="88"/>
      <c r="BS30" s="144">
        <v>41974</v>
      </c>
      <c r="BT30" s="145">
        <v>73.412304945054927</v>
      </c>
      <c r="BU30" s="26"/>
      <c r="BV30" s="144">
        <v>42005</v>
      </c>
      <c r="BW30" s="148">
        <v>75.279477749999998</v>
      </c>
      <c r="BX30" s="26"/>
      <c r="BY30" s="144">
        <v>42005</v>
      </c>
      <c r="BZ30" s="150">
        <v>75.930027199999998</v>
      </c>
      <c r="CA30" s="88"/>
      <c r="CB30" s="144">
        <v>42005</v>
      </c>
      <c r="CC30" s="145">
        <v>75.231126098901072</v>
      </c>
      <c r="CD30" s="26"/>
      <c r="CE30" s="144">
        <v>42005</v>
      </c>
      <c r="CF30" s="148">
        <v>75.381579120879096</v>
      </c>
      <c r="CG30" s="26"/>
      <c r="CH30" s="144">
        <v>42036</v>
      </c>
      <c r="CI30" s="150">
        <v>74.248351650000004</v>
      </c>
      <c r="CJ30" s="88"/>
      <c r="CK30" s="144">
        <v>42036</v>
      </c>
      <c r="CL30" s="145">
        <v>76.350824175824172</v>
      </c>
      <c r="CM30" s="26"/>
      <c r="CN30" s="144">
        <v>42036</v>
      </c>
      <c r="CO30" s="148">
        <v>75.500824175824178</v>
      </c>
      <c r="CP30" s="26"/>
      <c r="CQ30" s="144">
        <v>42036</v>
      </c>
      <c r="CR30" s="150">
        <v>75.700274730000004</v>
      </c>
      <c r="CS30" s="88"/>
      <c r="CT30" s="144">
        <v>42036</v>
      </c>
      <c r="CU30" s="145">
        <v>76.073351648351647</v>
      </c>
      <c r="CV30" s="26"/>
      <c r="CW30" s="144">
        <v>42064</v>
      </c>
      <c r="CX30" s="148">
        <v>74.45</v>
      </c>
      <c r="CY30" s="292"/>
      <c r="CZ30" s="144">
        <v>42064</v>
      </c>
      <c r="DA30" s="148">
        <v>74.680714285714316</v>
      </c>
      <c r="DB30" s="295"/>
      <c r="DC30" s="144">
        <v>42064</v>
      </c>
      <c r="DD30" s="148">
        <v>73.779065934065954</v>
      </c>
      <c r="DE30" s="303"/>
      <c r="DF30" s="144">
        <v>42064</v>
      </c>
      <c r="DG30" s="148">
        <v>75.230714289999995</v>
      </c>
      <c r="DH30" s="303"/>
      <c r="DI30" s="144">
        <v>42125</v>
      </c>
      <c r="DJ30" s="148">
        <v>67.72</v>
      </c>
      <c r="DK30" s="295"/>
      <c r="DL30" s="144">
        <v>42095</v>
      </c>
      <c r="DM30" s="148">
        <v>69.647267759562837</v>
      </c>
      <c r="DN30" s="303"/>
      <c r="DO30" s="144">
        <v>42095</v>
      </c>
      <c r="DP30" s="148">
        <v>68.646584700000005</v>
      </c>
      <c r="DQ30" s="303"/>
      <c r="DR30" s="144">
        <v>42125</v>
      </c>
      <c r="DS30" s="148">
        <v>67.254316939890728</v>
      </c>
      <c r="DT30" s="295"/>
      <c r="DU30" s="144">
        <v>42125</v>
      </c>
      <c r="DV30" s="148">
        <v>65.868360659999993</v>
      </c>
      <c r="DW30" s="303"/>
      <c r="DX30" s="144">
        <v>42125</v>
      </c>
      <c r="DY30" s="148">
        <v>65.598005459999996</v>
      </c>
      <c r="DZ30" s="303"/>
      <c r="EA30" s="144">
        <v>42156</v>
      </c>
      <c r="EB30" s="148">
        <v>63.923005464480902</v>
      </c>
      <c r="EC30" s="295"/>
      <c r="ED30" s="144">
        <v>42156</v>
      </c>
      <c r="EE30" s="148">
        <v>63.771967213114777</v>
      </c>
      <c r="EF30" s="303"/>
      <c r="EG30" s="144">
        <v>42156</v>
      </c>
      <c r="EH30" s="148">
        <v>64.021967213114777</v>
      </c>
      <c r="EI30" s="303"/>
      <c r="EJ30" s="144">
        <v>42186</v>
      </c>
      <c r="EK30" s="148">
        <v>63.997750809999999</v>
      </c>
      <c r="EL30" s="295"/>
      <c r="EM30" s="144">
        <v>42156</v>
      </c>
      <c r="EN30" s="148">
        <v>63.900000000000006</v>
      </c>
      <c r="EO30" s="303"/>
      <c r="EP30" s="144">
        <v>42186</v>
      </c>
      <c r="EQ30" s="148">
        <v>64.571147540983645</v>
      </c>
      <c r="ER30" s="303"/>
      <c r="ES30" s="144">
        <v>42186</v>
      </c>
      <c r="ET30" s="148">
        <v>63.949581336696127</v>
      </c>
      <c r="EV30" s="144">
        <v>42217</v>
      </c>
      <c r="EW30" s="148">
        <v>64.551147540983578</v>
      </c>
      <c r="EY30" s="144">
        <v>42217</v>
      </c>
      <c r="EZ30" s="148">
        <v>64.246557379999999</v>
      </c>
      <c r="FB30" s="144">
        <v>42217</v>
      </c>
      <c r="FC30" s="148">
        <v>64.977377049180348</v>
      </c>
      <c r="FE30" s="144">
        <v>42217</v>
      </c>
      <c r="FF30" s="148">
        <v>64.112479578081619</v>
      </c>
      <c r="FH30" s="144">
        <v>42248</v>
      </c>
      <c r="FI30" s="148">
        <v>64.566830601092917</v>
      </c>
      <c r="FK30" s="144">
        <v>42248</v>
      </c>
      <c r="FL30" s="148">
        <v>64.991967213114748</v>
      </c>
      <c r="FN30" s="144">
        <v>42248</v>
      </c>
      <c r="FO30" s="148">
        <v>64.64</v>
      </c>
      <c r="FQ30" s="144">
        <v>42248</v>
      </c>
      <c r="FR30" s="148">
        <v>64.64196720999999</v>
      </c>
      <c r="FT30" s="144">
        <v>42217</v>
      </c>
      <c r="FU30" s="148">
        <v>64.709479999999999</v>
      </c>
      <c r="FW30" s="144">
        <v>42248</v>
      </c>
      <c r="FX30" s="148">
        <v>65.199479999999994</v>
      </c>
      <c r="FZ30" s="144">
        <v>42248</v>
      </c>
      <c r="GA30" s="148">
        <v>64.174620000000004</v>
      </c>
      <c r="GC30" s="144">
        <v>42278</v>
      </c>
      <c r="GD30" s="148">
        <v>66.343333333333305</v>
      </c>
      <c r="GF30" s="144">
        <v>42248</v>
      </c>
      <c r="GG30" s="148">
        <v>64.349999999999994</v>
      </c>
      <c r="GI30" s="144">
        <v>42278</v>
      </c>
      <c r="GJ30" s="148">
        <v>66.441699999999997</v>
      </c>
      <c r="GL30" s="144">
        <v>42278</v>
      </c>
      <c r="GM30" s="148">
        <v>66.78</v>
      </c>
      <c r="GO30" s="144">
        <v>42278</v>
      </c>
      <c r="GP30" s="148">
        <v>66.58</v>
      </c>
      <c r="GR30" s="144">
        <v>42278</v>
      </c>
      <c r="GS30" s="148">
        <v>65.924260000000004</v>
      </c>
      <c r="GU30" s="144">
        <v>42309</v>
      </c>
      <c r="GV30" s="148">
        <v>68.400000000000006</v>
      </c>
      <c r="GX30" s="144">
        <v>42309</v>
      </c>
      <c r="GY30" s="148">
        <v>68.45</v>
      </c>
      <c r="HA30" s="144">
        <v>42309</v>
      </c>
      <c r="HB30" s="148">
        <v>68.400000000000006</v>
      </c>
      <c r="HD30" s="144">
        <v>42309</v>
      </c>
      <c r="HE30" s="148">
        <v>68.5</v>
      </c>
      <c r="HG30" s="144">
        <v>42309</v>
      </c>
      <c r="HH30" s="148">
        <v>68.55</v>
      </c>
      <c r="HJ30" s="144">
        <v>42339</v>
      </c>
      <c r="HK30" s="148">
        <v>69.31</v>
      </c>
      <c r="HM30" s="144">
        <v>42339</v>
      </c>
      <c r="HN30" s="148">
        <v>69.3</v>
      </c>
      <c r="HP30" s="144">
        <v>42339</v>
      </c>
      <c r="HQ30" s="148">
        <v>69.73</v>
      </c>
      <c r="HS30" s="144">
        <v>42339</v>
      </c>
      <c r="HT30" s="148">
        <v>69.8</v>
      </c>
      <c r="HV30" s="144">
        <v>42339</v>
      </c>
      <c r="HW30" s="148">
        <v>73.12</v>
      </c>
      <c r="HY30" s="144">
        <v>42339</v>
      </c>
      <c r="HZ30" s="148">
        <v>73.3</v>
      </c>
      <c r="IB30" s="144">
        <v>42401</v>
      </c>
      <c r="IC30" s="148">
        <v>72.972774000000001</v>
      </c>
      <c r="IE30" s="144">
        <v>42401</v>
      </c>
      <c r="IF30" s="148">
        <v>72.67</v>
      </c>
      <c r="IH30" s="144">
        <v>42401</v>
      </c>
      <c r="II30" s="148">
        <v>72.42</v>
      </c>
      <c r="IK30" s="144">
        <v>42401</v>
      </c>
      <c r="IL30" s="148">
        <v>71.59</v>
      </c>
      <c r="IN30" s="144">
        <v>42430</v>
      </c>
      <c r="IO30" s="148">
        <v>69.33</v>
      </c>
      <c r="IQ30" s="144">
        <v>42430</v>
      </c>
      <c r="IR30" s="148">
        <v>70.75</v>
      </c>
      <c r="IT30" s="144">
        <v>42430</v>
      </c>
      <c r="IU30" s="148">
        <v>69.751544850000002</v>
      </c>
      <c r="IW30" s="144">
        <v>42430</v>
      </c>
      <c r="IX30" s="148">
        <v>69.48</v>
      </c>
      <c r="IZ30" s="144">
        <v>42461</v>
      </c>
      <c r="JA30" s="148">
        <v>66.3</v>
      </c>
      <c r="JC30" s="144">
        <v>42461</v>
      </c>
      <c r="JD30" s="148">
        <v>63.85</v>
      </c>
      <c r="JF30" s="144">
        <v>42461</v>
      </c>
      <c r="JG30" s="148">
        <v>62.63</v>
      </c>
      <c r="JI30" s="144">
        <v>42461</v>
      </c>
      <c r="JJ30" s="148">
        <v>62.82</v>
      </c>
      <c r="JL30" s="144">
        <v>42491</v>
      </c>
      <c r="JM30" s="148">
        <v>58.7</v>
      </c>
      <c r="JO30" s="144">
        <v>42491</v>
      </c>
      <c r="JP30" s="148">
        <v>59.52</v>
      </c>
      <c r="JR30" s="144">
        <v>42491</v>
      </c>
      <c r="JS30" s="148">
        <v>60.357322119999999</v>
      </c>
      <c r="JU30" s="969">
        <v>42491</v>
      </c>
      <c r="JV30" s="970">
        <v>61.357322119999999</v>
      </c>
      <c r="JX30" s="969">
        <v>42491</v>
      </c>
      <c r="JY30" s="970">
        <v>59.73</v>
      </c>
      <c r="KA30" s="969">
        <v>42522</v>
      </c>
      <c r="KB30" s="970">
        <v>59.725652401412837</v>
      </c>
      <c r="KD30" s="969">
        <v>42522</v>
      </c>
      <c r="KE30" s="970">
        <v>70.75</v>
      </c>
      <c r="KG30" s="969">
        <v>42522</v>
      </c>
      <c r="KH30" s="970">
        <v>58.81</v>
      </c>
      <c r="KJ30" s="969">
        <v>42522</v>
      </c>
      <c r="KK30" s="970">
        <v>58.24</v>
      </c>
      <c r="KM30" s="969">
        <v>42552</v>
      </c>
      <c r="KN30" s="970">
        <v>58.22</v>
      </c>
      <c r="KP30" s="969">
        <v>42552</v>
      </c>
      <c r="KQ30" s="970">
        <v>58.380105844858349</v>
      </c>
      <c r="KS30" s="969">
        <v>42552</v>
      </c>
      <c r="KT30" s="970">
        <v>58.31</v>
      </c>
      <c r="KV30" s="969">
        <v>42552</v>
      </c>
      <c r="KW30" s="970">
        <v>58.14</v>
      </c>
      <c r="KY30" s="969">
        <v>42583</v>
      </c>
      <c r="KZ30" s="970">
        <v>57.9</v>
      </c>
      <c r="LB30" s="969">
        <v>42583</v>
      </c>
      <c r="LC30" s="970">
        <v>57.43</v>
      </c>
      <c r="LE30" s="969">
        <v>42583</v>
      </c>
      <c r="LF30" s="970">
        <v>57.8</v>
      </c>
      <c r="LH30" s="969">
        <v>42583</v>
      </c>
      <c r="LI30" s="970">
        <v>58.02</v>
      </c>
      <c r="LK30" s="969">
        <v>42583</v>
      </c>
      <c r="LL30" s="970">
        <v>57.27</v>
      </c>
      <c r="LN30" s="969">
        <v>42614</v>
      </c>
      <c r="LO30" s="970">
        <v>58.01</v>
      </c>
      <c r="LQ30" s="969">
        <v>42644</v>
      </c>
      <c r="LR30" s="970">
        <v>60.8</v>
      </c>
      <c r="LT30" s="969">
        <v>42644</v>
      </c>
      <c r="LU30" s="970">
        <v>60.34</v>
      </c>
      <c r="LW30" s="969">
        <v>42644</v>
      </c>
      <c r="LX30" s="970">
        <v>60.93</v>
      </c>
      <c r="LZ30" s="969">
        <v>42644</v>
      </c>
      <c r="MA30" s="970">
        <v>59.97</v>
      </c>
      <c r="MC30" s="969">
        <v>42675</v>
      </c>
      <c r="MD30" s="970">
        <v>62.98</v>
      </c>
      <c r="MF30" s="969">
        <v>42675</v>
      </c>
      <c r="MG30" s="970">
        <v>63.01</v>
      </c>
      <c r="MI30" s="969">
        <v>42675</v>
      </c>
      <c r="MJ30" s="970">
        <v>61.87</v>
      </c>
      <c r="ML30" s="969">
        <v>42675</v>
      </c>
      <c r="MM30" s="970">
        <v>60.74</v>
      </c>
      <c r="MO30" s="969">
        <v>42675</v>
      </c>
      <c r="MP30" s="970">
        <v>60.58</v>
      </c>
      <c r="MR30" s="969">
        <v>42705</v>
      </c>
      <c r="MS30" s="970">
        <v>63.06</v>
      </c>
      <c r="MU30" s="969">
        <v>42705</v>
      </c>
      <c r="MV30" s="970">
        <v>63.47</v>
      </c>
      <c r="MX30" s="969">
        <v>42705</v>
      </c>
      <c r="MY30" s="970">
        <v>63.48</v>
      </c>
      <c r="NA30" s="969">
        <v>42705</v>
      </c>
      <c r="NB30" s="970">
        <v>65.314144429551334</v>
      </c>
      <c r="ND30" s="969">
        <v>42736</v>
      </c>
      <c r="NE30" s="970">
        <v>63.69735</v>
      </c>
      <c r="NG30" s="969">
        <v>42736</v>
      </c>
      <c r="NH30" s="970">
        <v>62.21</v>
      </c>
      <c r="NJ30" s="969">
        <v>42736</v>
      </c>
      <c r="NK30" s="970">
        <v>61.26</v>
      </c>
      <c r="NM30" s="969">
        <v>42736</v>
      </c>
      <c r="NN30" s="970">
        <v>59.24</v>
      </c>
      <c r="NP30" s="969">
        <v>42736</v>
      </c>
      <c r="NQ30" s="970">
        <v>58.01</v>
      </c>
      <c r="NS30" s="969">
        <v>42767</v>
      </c>
      <c r="NT30" s="970">
        <v>56.26</v>
      </c>
      <c r="NV30" s="969">
        <v>42767</v>
      </c>
      <c r="NW30" s="970">
        <v>55.73</v>
      </c>
      <c r="NY30" s="969">
        <v>42767</v>
      </c>
      <c r="NZ30" s="970">
        <v>53.61</v>
      </c>
      <c r="OB30" s="969">
        <v>42767</v>
      </c>
      <c r="OC30" s="970">
        <v>54.01</v>
      </c>
      <c r="OE30" s="969">
        <v>42795</v>
      </c>
      <c r="OF30" s="970">
        <v>53.32</v>
      </c>
      <c r="OH30" s="969">
        <v>42795</v>
      </c>
      <c r="OI30" s="970">
        <v>58.85</v>
      </c>
      <c r="OK30" s="969">
        <v>42795</v>
      </c>
      <c r="OL30" s="970">
        <v>59.29</v>
      </c>
      <c r="ON30" s="969">
        <v>42795</v>
      </c>
      <c r="OO30" s="970">
        <v>57.29</v>
      </c>
      <c r="OQ30" s="969">
        <v>42795</v>
      </c>
      <c r="OR30" s="970">
        <v>55.83</v>
      </c>
      <c r="OT30" s="969">
        <v>42826</v>
      </c>
      <c r="OU30" s="970">
        <v>49.9</v>
      </c>
      <c r="OW30" s="969">
        <v>42826</v>
      </c>
      <c r="OX30" s="970">
        <v>48.14</v>
      </c>
      <c r="OZ30" s="969">
        <v>42826</v>
      </c>
      <c r="PA30" s="970">
        <v>47.83</v>
      </c>
      <c r="PC30" s="969">
        <v>42826</v>
      </c>
      <c r="PD30" s="970">
        <v>48.4</v>
      </c>
      <c r="PF30" s="969">
        <v>42826</v>
      </c>
      <c r="PG30" s="970">
        <v>48.7</v>
      </c>
      <c r="PI30" s="969">
        <v>42856</v>
      </c>
      <c r="PJ30" s="970">
        <v>46.74</v>
      </c>
      <c r="PL30" s="969">
        <v>42856</v>
      </c>
      <c r="PM30" s="970">
        <v>47.7</v>
      </c>
      <c r="PO30" s="969">
        <v>42856</v>
      </c>
      <c r="PP30" s="970">
        <v>47.05</v>
      </c>
      <c r="PR30" s="969">
        <v>42856</v>
      </c>
      <c r="PS30" s="970">
        <v>46.73</v>
      </c>
      <c r="PU30" s="969">
        <v>42887</v>
      </c>
      <c r="PV30" s="970">
        <v>46.48</v>
      </c>
      <c r="PX30" s="969">
        <v>42887</v>
      </c>
      <c r="PY30" s="1025">
        <v>46.72</v>
      </c>
      <c r="QA30" s="1026">
        <v>42887</v>
      </c>
      <c r="QB30" s="1025">
        <v>45.63</v>
      </c>
      <c r="QD30" s="1028">
        <v>42887</v>
      </c>
      <c r="QE30" s="1027">
        <v>45.54</v>
      </c>
      <c r="QG30" s="1028">
        <v>42917</v>
      </c>
      <c r="QH30" s="1027">
        <v>45.69</v>
      </c>
      <c r="QJ30" s="1028">
        <v>42917</v>
      </c>
      <c r="QK30" s="1027">
        <v>46.44</v>
      </c>
      <c r="QM30" s="1028">
        <v>42917</v>
      </c>
      <c r="QN30" s="1027">
        <v>45.79</v>
      </c>
      <c r="QP30" s="1028">
        <v>42917</v>
      </c>
      <c r="QQ30" s="1027">
        <v>45.89</v>
      </c>
      <c r="QS30" s="1028">
        <v>42917</v>
      </c>
      <c r="QT30" s="1027">
        <v>45.43</v>
      </c>
      <c r="QV30" s="1028">
        <v>42948</v>
      </c>
      <c r="QW30" s="1027">
        <v>45.39</v>
      </c>
      <c r="QY30" s="1028">
        <v>42948</v>
      </c>
      <c r="QZ30" s="1027">
        <v>44.7</v>
      </c>
      <c r="RB30" s="1028">
        <v>42948</v>
      </c>
      <c r="RC30" s="1027">
        <v>43.35</v>
      </c>
      <c r="RE30" s="1028">
        <v>42948</v>
      </c>
      <c r="RF30" s="1027">
        <v>43.45</v>
      </c>
      <c r="RH30" s="1028">
        <v>42979</v>
      </c>
      <c r="RI30" s="1027">
        <v>42.45</v>
      </c>
      <c r="RK30" s="1028">
        <v>42979</v>
      </c>
      <c r="RL30" s="1027">
        <v>43.19</v>
      </c>
      <c r="RN30" s="1028">
        <v>42979</v>
      </c>
      <c r="RO30" s="1027">
        <v>42.64</v>
      </c>
      <c r="RQ30" s="1028">
        <v>42979</v>
      </c>
      <c r="RR30" s="1027">
        <v>42.21</v>
      </c>
      <c r="RT30" s="1028">
        <v>43009</v>
      </c>
      <c r="RU30" s="1029">
        <v>44.696868790000003</v>
      </c>
      <c r="RW30" s="1028">
        <v>43009</v>
      </c>
      <c r="RX30" s="1029">
        <v>44.530166540000003</v>
      </c>
      <c r="RZ30" s="1028">
        <v>43009</v>
      </c>
      <c r="SA30" s="1029">
        <v>44.622005889999997</v>
      </c>
      <c r="SC30" s="1028">
        <v>43009</v>
      </c>
      <c r="SD30" s="1029">
        <v>43.5</v>
      </c>
      <c r="SF30" s="1028">
        <v>43009</v>
      </c>
      <c r="SG30" s="1029">
        <v>43.73</v>
      </c>
      <c r="SI30" s="1028">
        <v>43040</v>
      </c>
      <c r="SJ30" s="1029">
        <v>45.62</v>
      </c>
      <c r="SL30" s="1028">
        <v>43040</v>
      </c>
      <c r="SM30" s="1029">
        <v>45.822463280705406</v>
      </c>
      <c r="SO30" s="1028">
        <v>43040</v>
      </c>
      <c r="SP30" s="1029">
        <v>44.600888850589328</v>
      </c>
      <c r="SR30" s="1028">
        <v>43040</v>
      </c>
      <c r="SS30" s="1029">
        <v>43.180106059698623</v>
      </c>
      <c r="SU30" s="1028">
        <v>43070</v>
      </c>
      <c r="SV30" s="1029">
        <v>42.122516378382841</v>
      </c>
      <c r="SX30" s="1028">
        <v>43070</v>
      </c>
      <c r="SY30" s="1029">
        <v>39.823422329919303</v>
      </c>
      <c r="TA30" s="1028">
        <v>43070</v>
      </c>
      <c r="TB30" s="1029">
        <v>38.274795053329242</v>
      </c>
      <c r="TD30" s="1028">
        <v>43070</v>
      </c>
      <c r="TE30" s="1029">
        <v>38.925725158767349</v>
      </c>
      <c r="TG30" s="1028">
        <v>43101</v>
      </c>
      <c r="TH30" s="1029">
        <v>41.402422573637146</v>
      </c>
      <c r="TJ30" s="1028">
        <v>43101</v>
      </c>
      <c r="TK30" s="1029">
        <v>40.424995024789531</v>
      </c>
      <c r="TM30" s="1028">
        <v>43101</v>
      </c>
      <c r="TN30" s="1029">
        <v>39.74897550625569</v>
      </c>
      <c r="TP30" s="1028">
        <v>43101</v>
      </c>
      <c r="TQ30" s="1029">
        <v>38.549909280633749</v>
      </c>
      <c r="TS30" s="1028">
        <v>43132</v>
      </c>
      <c r="TT30" s="1029">
        <v>38.262618939737195</v>
      </c>
      <c r="TV30" s="1028">
        <v>43132</v>
      </c>
      <c r="TW30" s="1029">
        <v>36.669074788913619</v>
      </c>
      <c r="TY30" s="1028">
        <v>43132</v>
      </c>
      <c r="TZ30" s="1029">
        <v>35.718515778106628</v>
      </c>
      <c r="UB30" s="1028">
        <v>43132</v>
      </c>
      <c r="UC30" s="1029">
        <v>35.442078623001038</v>
      </c>
      <c r="UE30" s="1028">
        <v>43160</v>
      </c>
      <c r="UF30" s="1029">
        <v>36.999296966821575</v>
      </c>
      <c r="UH30" s="1028">
        <v>43160</v>
      </c>
      <c r="UI30" s="1029">
        <v>36.489843918590047</v>
      </c>
      <c r="UK30" s="1028">
        <v>43160</v>
      </c>
      <c r="UL30" s="1029">
        <v>36.822875611730716</v>
      </c>
      <c r="UN30" s="1028">
        <v>43160</v>
      </c>
      <c r="UO30" s="1029">
        <v>37.171369772979496</v>
      </c>
      <c r="UQ30" s="1028">
        <v>43191</v>
      </c>
      <c r="UR30" s="1029">
        <v>33.655510475047109</v>
      </c>
      <c r="UT30" s="1028">
        <v>43191</v>
      </c>
      <c r="UU30" s="1029">
        <v>33.040414202121191</v>
      </c>
      <c r="UW30" s="1028">
        <v>43191</v>
      </c>
      <c r="UX30" s="1029">
        <v>33.148118127196462</v>
      </c>
      <c r="UZ30" s="1028">
        <v>43191</v>
      </c>
      <c r="VA30" s="1029">
        <v>33.661611461962288</v>
      </c>
      <c r="VC30" s="1028">
        <v>43191</v>
      </c>
      <c r="VD30" s="1029">
        <v>34.378856282085998</v>
      </c>
      <c r="VF30" s="1028">
        <v>43221</v>
      </c>
      <c r="VG30" s="1029">
        <v>32.255255450389591</v>
      </c>
      <c r="VI30" s="1028">
        <v>43221</v>
      </c>
      <c r="VJ30" s="1029">
        <v>32.988594153760623</v>
      </c>
      <c r="VL30" s="1028">
        <v>43221</v>
      </c>
      <c r="VM30" s="1029">
        <v>32.614962765989809</v>
      </c>
      <c r="VO30" s="1028">
        <v>43221</v>
      </c>
      <c r="VP30" s="1029">
        <v>38.360959454336488</v>
      </c>
      <c r="VR30" s="1028">
        <v>43252</v>
      </c>
      <c r="VS30" s="1029">
        <v>34.198706652902189</v>
      </c>
      <c r="VU30" s="1028">
        <v>43252</v>
      </c>
      <c r="VV30" s="1029">
        <v>35.21707332262509</v>
      </c>
      <c r="VX30" s="1028">
        <v>43252</v>
      </c>
      <c r="VY30" s="1029">
        <v>35.819337314683047</v>
      </c>
      <c r="WA30" s="1028">
        <v>43252</v>
      </c>
      <c r="WB30" s="1029">
        <v>33.824442587631843</v>
      </c>
      <c r="WD30" s="1028">
        <v>43252</v>
      </c>
      <c r="WE30" s="1029">
        <v>35.37596397236549</v>
      </c>
      <c r="WG30" s="1028">
        <v>43282</v>
      </c>
      <c r="WH30" s="1029">
        <v>38.47</v>
      </c>
      <c r="WJ30" s="1028">
        <v>43282</v>
      </c>
      <c r="WK30" s="1029">
        <v>37.67</v>
      </c>
      <c r="WM30" s="1028">
        <v>43282</v>
      </c>
      <c r="WN30" s="1029">
        <v>40.148977315434024</v>
      </c>
      <c r="WP30" s="1028">
        <v>43282</v>
      </c>
      <c r="WQ30" s="1029">
        <v>39.772600093679131</v>
      </c>
      <c r="WS30" s="1028">
        <v>43313</v>
      </c>
      <c r="WT30" s="1029">
        <v>42.005849677847273</v>
      </c>
      <c r="WV30" s="1028">
        <v>43313</v>
      </c>
      <c r="WW30" s="1029">
        <v>42.72</v>
      </c>
      <c r="WY30" s="1028">
        <v>43313</v>
      </c>
      <c r="WZ30" s="1029">
        <v>41.996331614496334</v>
      </c>
      <c r="XB30" s="1028">
        <v>43313</v>
      </c>
      <c r="XC30" s="1029">
        <v>41.59447906589574</v>
      </c>
      <c r="XE30" s="1028">
        <v>43344</v>
      </c>
      <c r="XF30" s="1029">
        <v>40.678735456246734</v>
      </c>
      <c r="XH30" s="1028">
        <v>43344</v>
      </c>
      <c r="XI30" s="1029">
        <v>39.776195395897084</v>
      </c>
      <c r="XK30" s="1028">
        <v>43344</v>
      </c>
      <c r="XL30" s="1029">
        <v>40.770000000000003</v>
      </c>
      <c r="XN30" s="1028">
        <v>43344</v>
      </c>
      <c r="XO30" s="1029">
        <v>39.875624465784576</v>
      </c>
      <c r="XQ30" s="1028">
        <v>43344</v>
      </c>
      <c r="XR30" s="1029">
        <v>39.378479116347123</v>
      </c>
      <c r="XT30" s="1028">
        <v>43374</v>
      </c>
      <c r="XU30" s="1029">
        <v>39.5</v>
      </c>
      <c r="XW30" s="1028">
        <v>43374</v>
      </c>
      <c r="XX30" s="1029">
        <v>39.33</v>
      </c>
      <c r="XZ30" s="1028">
        <v>43374</v>
      </c>
      <c r="YA30" s="1029">
        <v>40.610188947582287</v>
      </c>
      <c r="YC30" s="1028">
        <v>43374</v>
      </c>
      <c r="YD30" s="1029">
        <v>42.08243856670758</v>
      </c>
      <c r="YF30" s="1028">
        <v>43405</v>
      </c>
      <c r="YG30" s="1029">
        <v>45.793570687867273</v>
      </c>
      <c r="YI30" s="1028">
        <v>43405</v>
      </c>
      <c r="YJ30" s="1029">
        <v>48.93</v>
      </c>
      <c r="YL30" s="1028">
        <v>43405</v>
      </c>
      <c r="YM30" s="1029">
        <v>47.401363723114464</v>
      </c>
      <c r="YO30" s="1028">
        <v>43405</v>
      </c>
      <c r="YP30" s="1029">
        <v>49.356748429908755</v>
      </c>
      <c r="YR30" s="1028">
        <v>43405</v>
      </c>
      <c r="YS30" s="1029">
        <v>47.85</v>
      </c>
      <c r="YU30" s="1028">
        <v>43435</v>
      </c>
      <c r="YV30" s="1029">
        <v>52.472522463912313</v>
      </c>
      <c r="YX30" s="1028">
        <v>43435</v>
      </c>
      <c r="YY30" s="1029">
        <v>49.50962629402904</v>
      </c>
      <c r="ZA30" s="1028">
        <v>43435</v>
      </c>
      <c r="ZB30" s="1029">
        <v>47.73562527994595</v>
      </c>
      <c r="ZD30" s="1028">
        <v>43435</v>
      </c>
      <c r="ZE30" s="1029">
        <v>47.096800118775541</v>
      </c>
      <c r="ZG30" s="1028">
        <v>43435</v>
      </c>
      <c r="ZH30" s="1029">
        <v>47.687285900308154</v>
      </c>
      <c r="ZJ30" s="1028">
        <v>43466</v>
      </c>
      <c r="ZK30" s="1029">
        <v>48.083751113281814</v>
      </c>
      <c r="ZM30" s="1028">
        <v>43466</v>
      </c>
      <c r="ZN30" s="1029">
        <v>48.497151008057294</v>
      </c>
      <c r="ZP30" s="1028">
        <v>43466</v>
      </c>
      <c r="ZQ30" s="1029">
        <v>48.083751113281814</v>
      </c>
      <c r="ZS30" s="1028">
        <v>43497</v>
      </c>
      <c r="ZT30" s="1029">
        <v>52.770801250944679</v>
      </c>
      <c r="ZV30" s="1028">
        <v>43497</v>
      </c>
      <c r="ZW30" s="1029">
        <v>52.956521494578631</v>
      </c>
      <c r="ZY30" s="1028">
        <v>43497</v>
      </c>
      <c r="ZZ30" s="1029">
        <v>52.73498051899503</v>
      </c>
      <c r="AAB30" s="1028">
        <v>43497</v>
      </c>
      <c r="AAC30" s="1029">
        <v>52.806711903866734</v>
      </c>
      <c r="AAE30" s="1028">
        <v>43497</v>
      </c>
      <c r="AAF30" s="1029">
        <v>51.4</v>
      </c>
      <c r="AAH30" s="1028">
        <v>43497</v>
      </c>
      <c r="AAI30" s="1029">
        <v>49.468788806271732</v>
      </c>
      <c r="AAK30" s="1028">
        <v>43525</v>
      </c>
      <c r="AAL30" s="1029">
        <v>49.450986535547862</v>
      </c>
      <c r="AAN30" s="1028">
        <v>43497</v>
      </c>
      <c r="AAO30" s="1029">
        <v>50.454424671647082</v>
      </c>
      <c r="AAQ30" s="1028">
        <v>43525</v>
      </c>
      <c r="AAR30" s="1029">
        <v>49.881311038768864</v>
      </c>
      <c r="AAT30" s="1028">
        <v>43556</v>
      </c>
      <c r="AAU30" s="1029">
        <v>43.87</v>
      </c>
      <c r="AAW30" s="1028">
        <v>43556</v>
      </c>
      <c r="AAX30" s="1029">
        <v>42.897346280431336</v>
      </c>
      <c r="AAZ30" s="1028">
        <v>43556</v>
      </c>
      <c r="ABA30" s="1029">
        <v>42.56</v>
      </c>
      <c r="ABC30" s="1028">
        <v>43556</v>
      </c>
      <c r="ABD30" s="1029">
        <v>41.431343708325926</v>
      </c>
      <c r="ABF30" s="1028">
        <v>43586</v>
      </c>
      <c r="ABG30" s="1029">
        <v>41.738900900662507</v>
      </c>
      <c r="ABI30" s="1028">
        <v>43586</v>
      </c>
      <c r="ABJ30" s="1029">
        <v>40.887189929337673</v>
      </c>
      <c r="ABL30" s="1028">
        <v>43586</v>
      </c>
      <c r="ABM30" s="1029">
        <v>41.26</v>
      </c>
      <c r="ABO30" s="1028">
        <v>43586</v>
      </c>
      <c r="ABP30" s="1029">
        <v>40.21</v>
      </c>
      <c r="ABR30" s="1066">
        <v>43617</v>
      </c>
      <c r="ABS30" s="1067">
        <v>39.119999999999997</v>
      </c>
      <c r="ABU30" s="1066">
        <v>43617</v>
      </c>
      <c r="ABV30" s="1067">
        <v>37.777662236206417</v>
      </c>
      <c r="ABX30" s="1066">
        <v>43617</v>
      </c>
      <c r="ABY30" s="1067">
        <v>38.295632790563054</v>
      </c>
      <c r="ACA30" s="1066">
        <v>43617</v>
      </c>
      <c r="ACB30" s="1067">
        <v>39.220040859999997</v>
      </c>
      <c r="ACD30" s="1066">
        <v>43647</v>
      </c>
      <c r="ACE30" s="1067">
        <v>39.682008307322434</v>
      </c>
      <c r="ACG30" s="1066">
        <v>43647</v>
      </c>
      <c r="ACH30" s="1067">
        <v>39.413273409849594</v>
      </c>
      <c r="ACJ30" s="1066">
        <v>43647</v>
      </c>
      <c r="ACK30" s="1067">
        <v>39.087025822677568</v>
      </c>
      <c r="ACM30" s="1066">
        <v>43647</v>
      </c>
      <c r="ACN30" s="1067">
        <v>38.876610360000001</v>
      </c>
      <c r="ACP30" s="1066">
        <v>43678</v>
      </c>
      <c r="ACQ30" s="1067">
        <v>39.707969743356394</v>
      </c>
      <c r="ACS30" s="1066">
        <v>43678</v>
      </c>
      <c r="ACT30" s="1067">
        <v>39.546007344345185</v>
      </c>
      <c r="ACV30" s="1096">
        <v>43678</v>
      </c>
      <c r="ACW30" s="1097">
        <v>39.806835810000003</v>
      </c>
      <c r="ACY30" s="1096">
        <v>43678</v>
      </c>
      <c r="ACZ30" s="1097">
        <v>39.578459898877327</v>
      </c>
      <c r="ADB30" s="1098">
        <v>43709</v>
      </c>
      <c r="ADC30" s="1099">
        <v>40.575238859999999</v>
      </c>
      <c r="ADE30" s="1098">
        <v>43709</v>
      </c>
      <c r="ADF30" s="1099">
        <v>41.724495324067412</v>
      </c>
      <c r="ADH30" s="1098">
        <v>43709</v>
      </c>
      <c r="ADI30" s="1099">
        <v>41.632764592238168</v>
      </c>
      <c r="ADK30" s="1098">
        <v>43709</v>
      </c>
      <c r="ADL30" s="1099">
        <v>41.566170395517204</v>
      </c>
      <c r="ADN30" s="1098">
        <v>43709</v>
      </c>
      <c r="ADO30" s="1099">
        <v>41.334560915817775</v>
      </c>
      <c r="ADQ30" s="1098">
        <v>43739</v>
      </c>
      <c r="ADR30" s="1099">
        <v>44.525895908395718</v>
      </c>
      <c r="ADT30" s="1098">
        <v>43739</v>
      </c>
      <c r="ADU30" s="1099">
        <v>45.579545377184822</v>
      </c>
      <c r="ADW30" s="1098">
        <v>43739</v>
      </c>
      <c r="ADX30" s="1099">
        <v>43.658581850726208</v>
      </c>
      <c r="ADZ30" s="1098">
        <v>43739</v>
      </c>
      <c r="AEA30" s="1099">
        <v>43.973192851981672</v>
      </c>
      <c r="AEC30" s="1098">
        <v>43770</v>
      </c>
      <c r="AED30" s="1099">
        <v>46.398141158161245</v>
      </c>
      <c r="AEF30" s="1098">
        <v>43770</v>
      </c>
      <c r="AEG30" s="1099">
        <v>46.78</v>
      </c>
      <c r="AEI30" s="1098">
        <v>43770</v>
      </c>
      <c r="AEJ30" s="1099">
        <v>47.840080093158001</v>
      </c>
      <c r="AEL30" s="1098">
        <v>43770</v>
      </c>
      <c r="AEM30" s="1099">
        <v>47.148797979161536</v>
      </c>
      <c r="AEO30" s="1098">
        <v>43770</v>
      </c>
      <c r="AEP30" s="1099">
        <v>48.102160367819174</v>
      </c>
      <c r="AER30" s="1098">
        <v>43800</v>
      </c>
      <c r="AES30" s="1099">
        <v>50.61</v>
      </c>
      <c r="AEU30" s="1098">
        <v>43800</v>
      </c>
      <c r="AEV30" s="1099">
        <v>52.203574428220705</v>
      </c>
      <c r="AEX30" s="1098">
        <v>43800</v>
      </c>
      <c r="AEY30" s="1099">
        <v>52.107986169582851</v>
      </c>
      <c r="AFA30" s="1098">
        <v>43800</v>
      </c>
      <c r="AFB30" s="1099">
        <v>51.349889512337796</v>
      </c>
      <c r="AFD30" s="1098">
        <v>43831</v>
      </c>
      <c r="AFE30" s="1099">
        <v>53.138152313783024</v>
      </c>
      <c r="AFG30" s="1098">
        <v>43831</v>
      </c>
      <c r="AFH30" s="1099">
        <v>55.445403130000003</v>
      </c>
      <c r="AFJ30" s="1098">
        <v>43862</v>
      </c>
      <c r="AFK30" s="1099">
        <v>54.188004496436939</v>
      </c>
      <c r="AFM30" s="1098">
        <v>43862</v>
      </c>
      <c r="AFN30" s="1099">
        <v>54.956476238771835</v>
      </c>
      <c r="AFP30" s="1098">
        <v>43862</v>
      </c>
      <c r="AFQ30" s="1099">
        <v>55.337741679164239</v>
      </c>
      <c r="AFS30" s="1098">
        <v>43862</v>
      </c>
      <c r="AFT30" s="1099">
        <v>54.453196256733435</v>
      </c>
      <c r="AFV30" s="1098">
        <v>43862</v>
      </c>
      <c r="AFW30" s="1099">
        <v>51.704426523472186</v>
      </c>
      <c r="AFY30" s="1098">
        <v>43891</v>
      </c>
      <c r="AFZ30" s="1099">
        <v>49.186684624988935</v>
      </c>
      <c r="AGB30" s="1098">
        <v>43891</v>
      </c>
      <c r="AGC30" s="1099">
        <v>49.311671381348475</v>
      </c>
      <c r="AGE30" s="1098">
        <v>43891</v>
      </c>
      <c r="AGF30" s="1099">
        <v>49.893055484268338</v>
      </c>
      <c r="AGH30" s="1098">
        <v>43891</v>
      </c>
      <c r="AGI30" s="1099">
        <v>49.741587766310147</v>
      </c>
      <c r="AGK30" s="1108">
        <v>43922</v>
      </c>
      <c r="AGL30" s="1109">
        <v>42.749422535372105</v>
      </c>
      <c r="AGN30" s="1108">
        <v>43922</v>
      </c>
      <c r="AGO30" s="1109">
        <v>42.198160109565322</v>
      </c>
      <c r="AGQ30" s="1108">
        <v>43922</v>
      </c>
      <c r="AGR30" s="1109">
        <v>42.467892404122807</v>
      </c>
      <c r="AGT30" s="1108">
        <v>43952</v>
      </c>
      <c r="AGU30" s="1109">
        <v>39.449257630559018</v>
      </c>
      <c r="AGW30" s="1108">
        <v>43952</v>
      </c>
      <c r="AGX30" s="1109">
        <v>40.135431953955425</v>
      </c>
      <c r="AGZ30" s="1108">
        <v>43952</v>
      </c>
      <c r="AHA30" s="1109">
        <v>40.555666698037854</v>
      </c>
      <c r="AHC30" s="1108">
        <v>43952</v>
      </c>
      <c r="AHD30" s="1109">
        <v>41.470229961422859</v>
      </c>
      <c r="AHF30" s="1108">
        <v>43983</v>
      </c>
      <c r="AHG30" s="1109">
        <v>41.805225922088646</v>
      </c>
      <c r="AHI30" s="1108">
        <v>43983</v>
      </c>
      <c r="AHJ30" s="1109">
        <v>42.0527323093456</v>
      </c>
      <c r="AHL30" s="1108">
        <v>43983</v>
      </c>
      <c r="AHM30" s="1109">
        <v>43.739434690492807</v>
      </c>
      <c r="AHO30" s="1108">
        <v>43983</v>
      </c>
      <c r="AHP30" s="1109">
        <v>46.276976380221441</v>
      </c>
      <c r="AHR30" s="1108">
        <v>43983</v>
      </c>
      <c r="AHS30" s="1109">
        <v>43.399116819128821</v>
      </c>
      <c r="AHU30" s="1114">
        <v>44013</v>
      </c>
      <c r="AHV30" s="1099">
        <v>43.391975076110349</v>
      </c>
      <c r="AHX30" s="1108">
        <v>44013</v>
      </c>
      <c r="AHY30" s="1109">
        <v>43.856938053397329</v>
      </c>
      <c r="AIA30" s="1108">
        <v>44013</v>
      </c>
      <c r="AIB30" s="1109">
        <v>43.3719299667532</v>
      </c>
      <c r="AID30" s="1108">
        <v>44013</v>
      </c>
      <c r="AIE30" s="1099">
        <v>43.789622441098743</v>
      </c>
      <c r="AIG30" s="1108">
        <v>44044</v>
      </c>
      <c r="AIH30" s="1099">
        <v>46.66279679718464</v>
      </c>
      <c r="AIJ30" s="1108">
        <v>44044</v>
      </c>
      <c r="AIK30" s="1099">
        <v>47.526397215246384</v>
      </c>
      <c r="AIM30" s="1108">
        <v>44044</v>
      </c>
      <c r="AIN30" s="1099">
        <v>45.95208252552343</v>
      </c>
      <c r="AIP30" s="1108">
        <v>44044</v>
      </c>
      <c r="AIQ30" s="1099">
        <v>46.28764734286824</v>
      </c>
      <c r="AIS30" s="1108">
        <v>44044</v>
      </c>
      <c r="AIT30" s="1109">
        <v>47.411978082090023</v>
      </c>
      <c r="AIV30" s="1108">
        <v>44075</v>
      </c>
      <c r="AIW30" s="1117">
        <v>48.943421028647705</v>
      </c>
      <c r="AIY30" s="1108">
        <v>44075</v>
      </c>
      <c r="AIZ30" s="1117">
        <v>50.484894651482833</v>
      </c>
      <c r="AJB30" s="1108">
        <v>44075</v>
      </c>
      <c r="AJC30" s="1117">
        <v>50.457503700313438</v>
      </c>
      <c r="AJE30" s="1108">
        <v>44075</v>
      </c>
      <c r="AJF30" s="1117">
        <v>51.667585660437908</v>
      </c>
      <c r="AJH30" s="1108">
        <v>44105</v>
      </c>
      <c r="AJI30" s="1117">
        <v>55.819649278810694</v>
      </c>
      <c r="AJK30" s="1108">
        <v>44105</v>
      </c>
      <c r="AJL30" s="1117">
        <v>58.300240077289722</v>
      </c>
      <c r="AJN30" s="1108">
        <v>44105</v>
      </c>
      <c r="AJO30" s="1117">
        <v>55.819649278810694</v>
      </c>
      <c r="AJQ30" s="1108">
        <v>44105</v>
      </c>
      <c r="AJR30" s="1117">
        <v>60.405337609142173</v>
      </c>
      <c r="AJT30" s="1108">
        <v>44136</v>
      </c>
      <c r="AJU30" s="1117">
        <v>66.793955188325612</v>
      </c>
    </row>
    <row r="31" spans="1:957" customFormat="1" x14ac:dyDescent="0.25">
      <c r="A31" s="26"/>
      <c r="B31" s="969">
        <f t="shared" ca="1" si="0"/>
        <v>44166</v>
      </c>
      <c r="C31" s="152">
        <f t="shared" ca="1" si="1"/>
        <v>70.04080099361741</v>
      </c>
      <c r="D31" s="26"/>
      <c r="E31" s="144">
        <v>41821</v>
      </c>
      <c r="F31" s="150">
        <v>63.91</v>
      </c>
      <c r="G31" s="88"/>
      <c r="H31" s="144">
        <v>41791</v>
      </c>
      <c r="I31" s="148">
        <v>61.944960805289092</v>
      </c>
      <c r="J31" s="26"/>
      <c r="K31" s="144">
        <v>41821</v>
      </c>
      <c r="L31" s="148">
        <v>61.853978876325584</v>
      </c>
      <c r="M31" s="26"/>
      <c r="N31" s="144">
        <v>41821</v>
      </c>
      <c r="O31" s="150">
        <v>61.207020189167004</v>
      </c>
      <c r="P31" s="88"/>
      <c r="Q31" s="144">
        <v>41852</v>
      </c>
      <c r="R31" s="145">
        <v>61.081594882839973</v>
      </c>
      <c r="S31" s="26"/>
      <c r="T31" s="144">
        <v>41852</v>
      </c>
      <c r="U31" s="148">
        <v>59.862354905530943</v>
      </c>
      <c r="V31" s="26"/>
      <c r="W31" s="144">
        <v>41852</v>
      </c>
      <c r="X31" s="150">
        <v>60.031125000000003</v>
      </c>
      <c r="Y31" s="88"/>
      <c r="Z31" s="144">
        <v>41883</v>
      </c>
      <c r="AA31" s="145">
        <v>59.300959462138131</v>
      </c>
      <c r="AB31" s="26"/>
      <c r="AC31" s="144">
        <v>41883</v>
      </c>
      <c r="AD31" s="148">
        <v>58.099999999999987</v>
      </c>
      <c r="AE31" s="26"/>
      <c r="AF31" s="144">
        <v>41883</v>
      </c>
      <c r="AG31" s="150">
        <v>58.684653297402356</v>
      </c>
      <c r="AH31" s="88"/>
      <c r="AI31" s="144">
        <v>41913</v>
      </c>
      <c r="AJ31" s="145">
        <v>61.213333333333331</v>
      </c>
      <c r="AK31" s="26"/>
      <c r="AL31" s="144">
        <v>41913</v>
      </c>
      <c r="AM31" s="148">
        <v>61.7</v>
      </c>
      <c r="AN31" s="26"/>
      <c r="AO31" s="144">
        <v>41913</v>
      </c>
      <c r="AP31" s="150">
        <v>60.841000000000001</v>
      </c>
      <c r="AQ31" s="88"/>
      <c r="AR31" s="144">
        <v>41913</v>
      </c>
      <c r="AS31" s="145">
        <v>60.841000000000001</v>
      </c>
      <c r="AT31" s="26"/>
      <c r="AU31" s="144">
        <v>41944</v>
      </c>
      <c r="AV31" s="148">
        <v>71.129513873108536</v>
      </c>
      <c r="AW31" s="26"/>
      <c r="AX31" s="144">
        <v>41974</v>
      </c>
      <c r="AY31" s="150">
        <v>71.991787012499998</v>
      </c>
      <c r="AZ31" s="88"/>
      <c r="BA31" s="144">
        <v>41974</v>
      </c>
      <c r="BB31" s="145">
        <v>72.518388511277323</v>
      </c>
      <c r="BC31" s="26"/>
      <c r="BD31" s="144">
        <v>41974</v>
      </c>
      <c r="BE31" s="148">
        <v>72.300820146520152</v>
      </c>
      <c r="BF31" s="26"/>
      <c r="BG31" s="144">
        <v>42005</v>
      </c>
      <c r="BH31" s="150">
        <v>75.076492719780205</v>
      </c>
      <c r="BI31" s="88"/>
      <c r="BJ31" s="144">
        <v>41974</v>
      </c>
      <c r="BK31" s="145">
        <v>73.052068543956068</v>
      </c>
      <c r="BL31" s="26"/>
      <c r="BM31" s="144">
        <v>41974</v>
      </c>
      <c r="BN31" s="148">
        <v>73.400000000000006</v>
      </c>
      <c r="BO31" s="26"/>
      <c r="BP31" s="144">
        <v>42005</v>
      </c>
      <c r="BQ31" s="150">
        <v>74.905404259999997</v>
      </c>
      <c r="BR31" s="88"/>
      <c r="BS31" s="144">
        <v>42005</v>
      </c>
      <c r="BT31" s="145">
        <v>75.499504945054909</v>
      </c>
      <c r="BU31" s="26"/>
      <c r="BV31" s="144">
        <v>42036</v>
      </c>
      <c r="BW31" s="148">
        <v>75.55</v>
      </c>
      <c r="BX31" s="26"/>
      <c r="BY31" s="144">
        <v>42036</v>
      </c>
      <c r="BZ31" s="150">
        <v>76.093877199999994</v>
      </c>
      <c r="CA31" s="88"/>
      <c r="CB31" s="144">
        <v>42036</v>
      </c>
      <c r="CC31" s="145">
        <v>75.394976098901083</v>
      </c>
      <c r="CD31" s="26"/>
      <c r="CE31" s="144">
        <v>42036</v>
      </c>
      <c r="CF31" s="148">
        <v>75.545379120879105</v>
      </c>
      <c r="CG31" s="26"/>
      <c r="CH31" s="144">
        <v>42064</v>
      </c>
      <c r="CI31" s="150">
        <v>72.698351650000006</v>
      </c>
      <c r="CJ31" s="88"/>
      <c r="CK31" s="144">
        <v>42064</v>
      </c>
      <c r="CL31" s="145">
        <v>74.750824175824192</v>
      </c>
      <c r="CM31" s="26"/>
      <c r="CN31" s="144">
        <v>42064</v>
      </c>
      <c r="CO31" s="148">
        <v>73.850824175824172</v>
      </c>
      <c r="CP31" s="26"/>
      <c r="CQ31" s="144">
        <v>42064</v>
      </c>
      <c r="CR31" s="150">
        <v>74.050274729999998</v>
      </c>
      <c r="CS31" s="88"/>
      <c r="CT31" s="144">
        <v>42064</v>
      </c>
      <c r="CU31" s="145">
        <v>74.423351648351641</v>
      </c>
      <c r="CV31" s="26"/>
      <c r="CW31" s="144">
        <v>42095</v>
      </c>
      <c r="CX31" s="148">
        <v>67.683852459999997</v>
      </c>
      <c r="CY31" s="292"/>
      <c r="CZ31" s="144">
        <v>42095</v>
      </c>
      <c r="DA31" s="148">
        <v>66.939715947722277</v>
      </c>
      <c r="DB31" s="295"/>
      <c r="DC31" s="144">
        <v>42095</v>
      </c>
      <c r="DD31" s="148">
        <v>66.89590163934426</v>
      </c>
      <c r="DE31" s="303"/>
      <c r="DF31" s="144">
        <v>42095</v>
      </c>
      <c r="DG31" s="148">
        <v>67.892758499999999</v>
      </c>
      <c r="DH31" s="303"/>
      <c r="DI31" s="144">
        <v>42156</v>
      </c>
      <c r="DJ31" s="148">
        <v>65.94</v>
      </c>
      <c r="DK31" s="295"/>
      <c r="DL31" s="144">
        <v>42125</v>
      </c>
      <c r="DM31" s="148">
        <v>67.447267759562834</v>
      </c>
      <c r="DN31" s="303"/>
      <c r="DO31" s="144">
        <v>42125</v>
      </c>
      <c r="DP31" s="148">
        <v>66.596584699999994</v>
      </c>
      <c r="DQ31" s="303"/>
      <c r="DR31" s="144">
        <v>42156</v>
      </c>
      <c r="DS31" s="148">
        <v>65.334316939890726</v>
      </c>
      <c r="DT31" s="295"/>
      <c r="DU31" s="144">
        <v>42156</v>
      </c>
      <c r="DV31" s="148">
        <v>65.518360659999999</v>
      </c>
      <c r="DW31" s="303"/>
      <c r="DX31" s="144">
        <v>42156</v>
      </c>
      <c r="DY31" s="148">
        <v>65.248005460000002</v>
      </c>
      <c r="DZ31" s="303"/>
      <c r="EA31" s="144">
        <v>42186</v>
      </c>
      <c r="EB31" s="148">
        <v>64.123005464480912</v>
      </c>
      <c r="EC31" s="295"/>
      <c r="ED31" s="144">
        <v>42186</v>
      </c>
      <c r="EE31" s="148">
        <v>63.721967213114787</v>
      </c>
      <c r="EF31" s="303"/>
      <c r="EG31" s="144">
        <v>42186</v>
      </c>
      <c r="EH31" s="148">
        <v>63.97196721311478</v>
      </c>
      <c r="EI31" s="303"/>
      <c r="EJ31" s="144">
        <v>42217</v>
      </c>
      <c r="EK31" s="148">
        <v>64.227750810000003</v>
      </c>
      <c r="EL31" s="295"/>
      <c r="EM31" s="144">
        <v>42186</v>
      </c>
      <c r="EN31" s="148">
        <v>64.121147540983642</v>
      </c>
      <c r="EO31" s="303"/>
      <c r="EP31" s="144">
        <v>42217</v>
      </c>
      <c r="EQ31" s="148">
        <v>64.819999999999993</v>
      </c>
      <c r="ER31" s="303"/>
      <c r="ES31" s="144">
        <v>42217</v>
      </c>
      <c r="ET31" s="148">
        <v>64.179581336696089</v>
      </c>
      <c r="EV31" s="144">
        <v>42248</v>
      </c>
      <c r="EW31" s="148">
        <v>64.651147540983601</v>
      </c>
      <c r="EY31" s="144">
        <v>42248</v>
      </c>
      <c r="EZ31" s="148">
        <v>64.346557380000007</v>
      </c>
      <c r="FB31" s="144">
        <v>42248</v>
      </c>
      <c r="FC31" s="148">
        <v>65.067377049180337</v>
      </c>
      <c r="FE31" s="144">
        <v>42248</v>
      </c>
      <c r="FF31" s="148">
        <v>64.202479578081622</v>
      </c>
      <c r="FH31" s="144">
        <v>42278</v>
      </c>
      <c r="FI31" s="148">
        <v>66.54898907103825</v>
      </c>
      <c r="FK31" s="144">
        <v>42278</v>
      </c>
      <c r="FL31" s="148">
        <v>66.549726775956287</v>
      </c>
      <c r="FN31" s="144">
        <v>42278</v>
      </c>
      <c r="FO31" s="148">
        <v>66.52</v>
      </c>
      <c r="FQ31" s="144">
        <v>42278</v>
      </c>
      <c r="FR31" s="148">
        <v>66.537622949999999</v>
      </c>
      <c r="FT31" s="144">
        <v>42248</v>
      </c>
      <c r="FU31" s="148">
        <v>64.799480000000003</v>
      </c>
      <c r="FW31" s="144">
        <v>42278</v>
      </c>
      <c r="FX31" s="148">
        <v>67.292730000000006</v>
      </c>
      <c r="FZ31" s="144">
        <v>42278</v>
      </c>
      <c r="GA31" s="148">
        <v>66.402730000000005</v>
      </c>
      <c r="GC31" s="144">
        <v>42309</v>
      </c>
      <c r="GD31" s="148">
        <v>69.943333333333328</v>
      </c>
      <c r="GF31" s="144">
        <v>42278</v>
      </c>
      <c r="GG31" s="148">
        <v>66.3</v>
      </c>
      <c r="GI31" s="144">
        <v>42309</v>
      </c>
      <c r="GJ31" s="148">
        <v>69.548280000000005</v>
      </c>
      <c r="GL31" s="144">
        <v>42309</v>
      </c>
      <c r="GM31" s="148">
        <v>69.55</v>
      </c>
      <c r="GO31" s="144">
        <v>42309</v>
      </c>
      <c r="GP31" s="148">
        <v>69.143460000000005</v>
      </c>
      <c r="GR31" s="144">
        <v>42309</v>
      </c>
      <c r="GS31" s="148">
        <v>68.451120000000003</v>
      </c>
      <c r="GU31" s="144">
        <v>42339</v>
      </c>
      <c r="GV31" s="148">
        <v>69.275000000000006</v>
      </c>
      <c r="GX31" s="144">
        <v>42339</v>
      </c>
      <c r="GY31" s="148">
        <v>69.28</v>
      </c>
      <c r="HA31" s="144">
        <v>42339</v>
      </c>
      <c r="HB31" s="148">
        <v>69.23</v>
      </c>
      <c r="HD31" s="144">
        <v>42339</v>
      </c>
      <c r="HE31" s="148">
        <v>69.23</v>
      </c>
      <c r="HG31" s="144">
        <v>42339</v>
      </c>
      <c r="HH31" s="148">
        <v>69.28</v>
      </c>
      <c r="HJ31" s="144">
        <v>42370</v>
      </c>
      <c r="HK31" s="148">
        <v>71.56</v>
      </c>
      <c r="HM31" s="144">
        <v>42370</v>
      </c>
      <c r="HN31" s="148">
        <v>71.709999999999994</v>
      </c>
      <c r="HP31" s="144">
        <v>42370</v>
      </c>
      <c r="HQ31" s="148">
        <v>72.13</v>
      </c>
      <c r="HS31" s="144">
        <v>42370</v>
      </c>
      <c r="HT31" s="148">
        <v>72.209999999999994</v>
      </c>
      <c r="HV31" s="144">
        <v>42370</v>
      </c>
      <c r="HW31" s="148">
        <v>73.040000000000006</v>
      </c>
      <c r="HY31" s="144">
        <v>42370</v>
      </c>
      <c r="HZ31" s="148">
        <v>73.22</v>
      </c>
      <c r="IB31" s="144">
        <v>42430</v>
      </c>
      <c r="IC31" s="148">
        <v>71.101388330000006</v>
      </c>
      <c r="IE31" s="144">
        <v>42430</v>
      </c>
      <c r="IF31" s="148">
        <v>70.8</v>
      </c>
      <c r="IH31" s="144">
        <v>42430</v>
      </c>
      <c r="II31" s="148">
        <v>70.55</v>
      </c>
      <c r="IK31" s="144">
        <v>42430</v>
      </c>
      <c r="IL31" s="148">
        <v>69.709999999999994</v>
      </c>
      <c r="IN31" s="144">
        <v>42461</v>
      </c>
      <c r="IO31" s="148">
        <v>61.85</v>
      </c>
      <c r="IQ31" s="144">
        <v>42461</v>
      </c>
      <c r="IR31" s="148">
        <v>63.64</v>
      </c>
      <c r="IT31" s="144">
        <v>42461</v>
      </c>
      <c r="IU31" s="148">
        <v>64.017150200000003</v>
      </c>
      <c r="IW31" s="144">
        <v>42461</v>
      </c>
      <c r="IX31" s="148">
        <v>63.45</v>
      </c>
      <c r="IZ31" s="144">
        <v>42491</v>
      </c>
      <c r="JA31" s="148">
        <v>63.7</v>
      </c>
      <c r="JC31" s="144">
        <v>42491</v>
      </c>
      <c r="JD31" s="148">
        <v>60.44</v>
      </c>
      <c r="JF31" s="144">
        <v>42491</v>
      </c>
      <c r="JG31" s="148">
        <v>60.38</v>
      </c>
      <c r="JI31" s="144">
        <v>42491</v>
      </c>
      <c r="JJ31" s="148">
        <v>59.59</v>
      </c>
      <c r="JL31" s="144">
        <v>42522</v>
      </c>
      <c r="JM31" s="148">
        <v>58.29</v>
      </c>
      <c r="JO31" s="144">
        <v>42522</v>
      </c>
      <c r="JP31" s="148">
        <v>59.11</v>
      </c>
      <c r="JR31" s="144">
        <v>42522</v>
      </c>
      <c r="JS31" s="148">
        <v>59.94695076</v>
      </c>
      <c r="JU31" s="969">
        <v>42522</v>
      </c>
      <c r="JV31" s="970">
        <v>60.94695076</v>
      </c>
      <c r="JX31" s="969">
        <v>42522</v>
      </c>
      <c r="JY31" s="970">
        <v>59.32</v>
      </c>
      <c r="KA31" s="969">
        <v>42552</v>
      </c>
      <c r="KB31" s="970">
        <v>59.866417006335801</v>
      </c>
      <c r="KD31" s="969">
        <v>42552</v>
      </c>
      <c r="KE31" s="970">
        <v>63.64</v>
      </c>
      <c r="KG31" s="969">
        <v>42552</v>
      </c>
      <c r="KH31" s="970">
        <v>59.06</v>
      </c>
      <c r="KJ31" s="969">
        <v>42552</v>
      </c>
      <c r="KK31" s="970">
        <v>58.49</v>
      </c>
      <c r="KM31" s="969">
        <v>42583</v>
      </c>
      <c r="KN31" s="970">
        <v>58.57</v>
      </c>
      <c r="KP31" s="969">
        <v>42583</v>
      </c>
      <c r="KQ31" s="970">
        <v>58.73193766264145</v>
      </c>
      <c r="KS31" s="969">
        <v>42583</v>
      </c>
      <c r="KT31" s="970">
        <v>58.66</v>
      </c>
      <c r="KV31" s="969">
        <v>42583</v>
      </c>
      <c r="KW31" s="970">
        <v>58.49</v>
      </c>
      <c r="KY31" s="969">
        <v>42614</v>
      </c>
      <c r="KZ31" s="970">
        <v>58.25</v>
      </c>
      <c r="LB31" s="969">
        <v>42614</v>
      </c>
      <c r="LC31" s="970">
        <v>57.78</v>
      </c>
      <c r="LE31" s="969">
        <v>42614</v>
      </c>
      <c r="LF31" s="970">
        <v>58.05</v>
      </c>
      <c r="LH31" s="969">
        <v>42614</v>
      </c>
      <c r="LI31" s="970">
        <v>58.22</v>
      </c>
      <c r="LK31" s="969">
        <v>42614</v>
      </c>
      <c r="LL31" s="970">
        <v>57.47</v>
      </c>
      <c r="LN31" s="969">
        <v>42644</v>
      </c>
      <c r="LO31" s="970">
        <v>59.98</v>
      </c>
      <c r="LQ31" s="969">
        <v>42675</v>
      </c>
      <c r="LR31" s="970">
        <v>64.14</v>
      </c>
      <c r="LT31" s="969">
        <v>42675</v>
      </c>
      <c r="LU31" s="970">
        <v>64.540000000000006</v>
      </c>
      <c r="LW31" s="969">
        <v>42675</v>
      </c>
      <c r="LX31" s="970">
        <v>65.099999999999994</v>
      </c>
      <c r="LZ31" s="969">
        <v>42675</v>
      </c>
      <c r="MA31" s="970">
        <v>63.6</v>
      </c>
      <c r="MC31" s="969">
        <v>42705</v>
      </c>
      <c r="MD31" s="970">
        <v>66.41</v>
      </c>
      <c r="MF31" s="969">
        <v>42705</v>
      </c>
      <c r="MG31" s="970">
        <v>66.44</v>
      </c>
      <c r="MI31" s="969">
        <v>42705</v>
      </c>
      <c r="MJ31" s="970">
        <v>65.290000000000006</v>
      </c>
      <c r="ML31" s="969">
        <v>42705</v>
      </c>
      <c r="MM31" s="970">
        <v>64.17</v>
      </c>
      <c r="MO31" s="969">
        <v>42705</v>
      </c>
      <c r="MP31" s="970">
        <v>64.02</v>
      </c>
      <c r="MR31" s="969">
        <v>42736</v>
      </c>
      <c r="MS31" s="970">
        <v>63.71</v>
      </c>
      <c r="MU31" s="969">
        <v>42736</v>
      </c>
      <c r="MV31" s="970">
        <v>64.11</v>
      </c>
      <c r="MX31" s="969">
        <v>42736</v>
      </c>
      <c r="MY31" s="970">
        <v>64.06</v>
      </c>
      <c r="NA31" s="969">
        <v>42736</v>
      </c>
      <c r="NB31" s="970">
        <v>65.769028607000351</v>
      </c>
      <c r="ND31" s="969">
        <v>42767</v>
      </c>
      <c r="NE31" s="970">
        <v>64.177639999999997</v>
      </c>
      <c r="NG31" s="969">
        <v>42767</v>
      </c>
      <c r="NH31" s="970">
        <v>62.69</v>
      </c>
      <c r="NJ31" s="969">
        <v>42767</v>
      </c>
      <c r="NK31" s="970">
        <v>61.75</v>
      </c>
      <c r="NM31" s="969">
        <v>42767</v>
      </c>
      <c r="NN31" s="970">
        <v>59.72</v>
      </c>
      <c r="NP31" s="969">
        <v>42767</v>
      </c>
      <c r="NQ31" s="970">
        <v>58.5</v>
      </c>
      <c r="NS31" s="969">
        <v>42795</v>
      </c>
      <c r="NT31" s="970">
        <v>54.48</v>
      </c>
      <c r="NV31" s="969">
        <v>42795</v>
      </c>
      <c r="NW31" s="970">
        <v>53.94</v>
      </c>
      <c r="NY31" s="969">
        <v>42795</v>
      </c>
      <c r="NZ31" s="970">
        <v>51.83</v>
      </c>
      <c r="OB31" s="969">
        <v>42795</v>
      </c>
      <c r="OC31" s="970">
        <v>52.22</v>
      </c>
      <c r="OE31" s="969">
        <v>42826</v>
      </c>
      <c r="OF31" s="970">
        <v>48.49</v>
      </c>
      <c r="OH31" s="969">
        <v>42826</v>
      </c>
      <c r="OI31" s="970">
        <v>53.7</v>
      </c>
      <c r="OK31" s="969">
        <v>42826</v>
      </c>
      <c r="OL31" s="970">
        <v>53.95</v>
      </c>
      <c r="ON31" s="969">
        <v>42826</v>
      </c>
      <c r="OO31" s="970">
        <v>52.33</v>
      </c>
      <c r="OQ31" s="969">
        <v>42826</v>
      </c>
      <c r="OR31" s="970">
        <v>50.92</v>
      </c>
      <c r="OT31" s="969">
        <v>42856</v>
      </c>
      <c r="OU31" s="970">
        <v>47.96</v>
      </c>
      <c r="OW31" s="969">
        <v>42856</v>
      </c>
      <c r="OX31" s="970">
        <v>46.22</v>
      </c>
      <c r="OZ31" s="969">
        <v>42856</v>
      </c>
      <c r="PA31" s="970">
        <v>45.9</v>
      </c>
      <c r="PC31" s="969">
        <v>42856</v>
      </c>
      <c r="PD31" s="970">
        <v>46.46</v>
      </c>
      <c r="PF31" s="969">
        <v>42856</v>
      </c>
      <c r="PG31" s="970">
        <v>46.76</v>
      </c>
      <c r="PI31" s="969">
        <v>42887</v>
      </c>
      <c r="PJ31" s="970">
        <v>46.14</v>
      </c>
      <c r="PL31" s="969">
        <v>42887</v>
      </c>
      <c r="PM31" s="970">
        <v>47.1</v>
      </c>
      <c r="PO31" s="969">
        <v>42887</v>
      </c>
      <c r="PP31" s="970">
        <v>46.45</v>
      </c>
      <c r="PR31" s="969">
        <v>42887</v>
      </c>
      <c r="PS31" s="970">
        <v>46.13</v>
      </c>
      <c r="PU31" s="969">
        <v>42917</v>
      </c>
      <c r="PV31" s="970">
        <v>46.36</v>
      </c>
      <c r="PX31" s="969">
        <v>42917</v>
      </c>
      <c r="PY31" s="1025">
        <v>46.87</v>
      </c>
      <c r="QA31" s="1026">
        <v>42917</v>
      </c>
      <c r="QB31" s="1025">
        <v>45.78</v>
      </c>
      <c r="QD31" s="1028">
        <v>42917</v>
      </c>
      <c r="QE31" s="1027">
        <v>45.69</v>
      </c>
      <c r="QG31" s="1028">
        <v>42948</v>
      </c>
      <c r="QH31" s="1027">
        <v>46.15</v>
      </c>
      <c r="QJ31" s="1028">
        <v>42948</v>
      </c>
      <c r="QK31" s="1027">
        <v>46.89</v>
      </c>
      <c r="QM31" s="1028">
        <v>42948</v>
      </c>
      <c r="QN31" s="1027">
        <v>46.25</v>
      </c>
      <c r="QP31" s="1028">
        <v>42948</v>
      </c>
      <c r="QQ31" s="1027">
        <v>46.34</v>
      </c>
      <c r="QS31" s="1028">
        <v>42948</v>
      </c>
      <c r="QT31" s="1027">
        <v>45.88</v>
      </c>
      <c r="QV31" s="1028">
        <v>42979</v>
      </c>
      <c r="QW31" s="1027">
        <v>45.59</v>
      </c>
      <c r="QY31" s="1028">
        <v>42979</v>
      </c>
      <c r="QZ31" s="1027">
        <v>44.9</v>
      </c>
      <c r="RB31" s="1028">
        <v>42979</v>
      </c>
      <c r="RC31" s="1027">
        <v>43.55</v>
      </c>
      <c r="RE31" s="1028">
        <v>42979</v>
      </c>
      <c r="RF31" s="1027">
        <v>43.65</v>
      </c>
      <c r="RH31" s="1028">
        <v>43009</v>
      </c>
      <c r="RI31" s="1027">
        <v>44.8</v>
      </c>
      <c r="RK31" s="1028">
        <v>43009</v>
      </c>
      <c r="RL31" s="1027">
        <v>44.56</v>
      </c>
      <c r="RN31" s="1028">
        <v>43009</v>
      </c>
      <c r="RO31" s="1027">
        <v>44.01</v>
      </c>
      <c r="RQ31" s="1028">
        <v>43009</v>
      </c>
      <c r="RR31" s="1027">
        <v>43.38</v>
      </c>
      <c r="RT31" s="1028">
        <v>43040</v>
      </c>
      <c r="RU31" s="1029">
        <v>47.696182210000003</v>
      </c>
      <c r="RW31" s="1028">
        <v>43040</v>
      </c>
      <c r="RX31" s="1029">
        <v>47.071023740000001</v>
      </c>
      <c r="RZ31" s="1028">
        <v>43040</v>
      </c>
      <c r="SA31" s="1029">
        <v>47.006561769999998</v>
      </c>
      <c r="SC31" s="1028">
        <v>43040</v>
      </c>
      <c r="SD31" s="1029">
        <v>46.19</v>
      </c>
      <c r="SF31" s="1028">
        <v>43040</v>
      </c>
      <c r="SG31" s="1029">
        <v>45.92</v>
      </c>
      <c r="SI31" s="1028">
        <v>43070</v>
      </c>
      <c r="SJ31" s="1029">
        <v>46.39</v>
      </c>
      <c r="SL31" s="1028">
        <v>43070</v>
      </c>
      <c r="SM31" s="1029">
        <v>46.591983025351915</v>
      </c>
      <c r="SO31" s="1028">
        <v>43070</v>
      </c>
      <c r="SP31" s="1029">
        <v>45.348725379071418</v>
      </c>
      <c r="SR31" s="1028">
        <v>43070</v>
      </c>
      <c r="SS31" s="1029">
        <v>43.928844436227479</v>
      </c>
      <c r="SU31" s="1028">
        <v>43101</v>
      </c>
      <c r="SV31" s="1029">
        <v>43.310685873889504</v>
      </c>
      <c r="SX31" s="1028">
        <v>43101</v>
      </c>
      <c r="SY31" s="1029">
        <v>40.528013633706585</v>
      </c>
      <c r="TA31" s="1028">
        <v>43101</v>
      </c>
      <c r="TB31" s="1029">
        <v>39.385009827330386</v>
      </c>
      <c r="TD31" s="1028">
        <v>43101</v>
      </c>
      <c r="TE31" s="1029">
        <v>40.041847518704657</v>
      </c>
      <c r="TG31" s="1028">
        <v>43132</v>
      </c>
      <c r="TH31" s="1029">
        <v>41.552801916502467</v>
      </c>
      <c r="TJ31" s="1028">
        <v>43132</v>
      </c>
      <c r="TK31" s="1029">
        <v>40.575660405111925</v>
      </c>
      <c r="TM31" s="1028">
        <v>43132</v>
      </c>
      <c r="TN31" s="1029">
        <v>39.898971560836905</v>
      </c>
      <c r="TP31" s="1028">
        <v>43132</v>
      </c>
      <c r="TQ31" s="1029">
        <v>38.701231739000804</v>
      </c>
      <c r="TS31" s="1028">
        <v>43160</v>
      </c>
      <c r="TT31" s="1029">
        <v>37.434604181500418</v>
      </c>
      <c r="TV31" s="1028">
        <v>43160</v>
      </c>
      <c r="TW31" s="1029">
        <v>35.86545070894342</v>
      </c>
      <c r="TY31" s="1028">
        <v>43160</v>
      </c>
      <c r="TZ31" s="1029">
        <v>34.887846125131652</v>
      </c>
      <c r="UB31" s="1028">
        <v>43160</v>
      </c>
      <c r="UC31" s="1029">
        <v>34.633927713445971</v>
      </c>
      <c r="UE31" s="1028">
        <v>43191</v>
      </c>
      <c r="UF31" s="1029">
        <v>33.636456039302054</v>
      </c>
      <c r="UH31" s="1028">
        <v>43191</v>
      </c>
      <c r="UI31" s="1029">
        <v>33.099601763993689</v>
      </c>
      <c r="UK31" s="1028">
        <v>43191</v>
      </c>
      <c r="UL31" s="1029">
        <v>33.272018070925583</v>
      </c>
      <c r="UN31" s="1028">
        <v>43191</v>
      </c>
      <c r="UO31" s="1029">
        <v>33.78929096765625</v>
      </c>
      <c r="UQ31" s="1028">
        <v>43221</v>
      </c>
      <c r="UR31" s="1029">
        <v>32.403967336427307</v>
      </c>
      <c r="UT31" s="1028">
        <v>43221</v>
      </c>
      <c r="UU31" s="1029">
        <v>31.938006504815213</v>
      </c>
      <c r="UW31" s="1028">
        <v>43221</v>
      </c>
      <c r="UX31" s="1029">
        <v>31.610584117447008</v>
      </c>
      <c r="UZ31" s="1028">
        <v>43221</v>
      </c>
      <c r="VA31" s="1029">
        <v>32.319085175849253</v>
      </c>
      <c r="VC31" s="1028">
        <v>43221</v>
      </c>
      <c r="VD31" s="1029">
        <v>33.040868372875011</v>
      </c>
      <c r="VF31" s="1028">
        <v>43252</v>
      </c>
      <c r="VG31" s="1029">
        <v>31.311100863411074</v>
      </c>
      <c r="VI31" s="1028">
        <v>43252</v>
      </c>
      <c r="VJ31" s="1029">
        <v>32.020970844300464</v>
      </c>
      <c r="VL31" s="1028">
        <v>43252</v>
      </c>
      <c r="VM31" s="1029">
        <v>31.64766698593121</v>
      </c>
      <c r="VO31" s="1028">
        <v>43252</v>
      </c>
      <c r="VP31" s="1029">
        <v>37.381776264720216</v>
      </c>
      <c r="VR31" s="1028">
        <v>43282</v>
      </c>
      <c r="VS31" s="1029">
        <v>34.493227875590918</v>
      </c>
      <c r="VU31" s="1028">
        <v>43282</v>
      </c>
      <c r="VV31" s="1029">
        <v>35.56401962628059</v>
      </c>
      <c r="VX31" s="1028">
        <v>43282</v>
      </c>
      <c r="VY31" s="1029">
        <v>36.269972195769903</v>
      </c>
      <c r="WA31" s="1028">
        <v>43282</v>
      </c>
      <c r="WB31" s="1029">
        <v>34.272130467265356</v>
      </c>
      <c r="WD31" s="1028">
        <v>43282</v>
      </c>
      <c r="WE31" s="1029">
        <v>35.78636117085054</v>
      </c>
      <c r="WG31" s="1028">
        <v>43313</v>
      </c>
      <c r="WH31" s="1029">
        <v>38.57</v>
      </c>
      <c r="WJ31" s="1028">
        <v>43313</v>
      </c>
      <c r="WK31" s="1029">
        <v>37.770000000000003</v>
      </c>
      <c r="WM31" s="1028">
        <v>43313</v>
      </c>
      <c r="WN31" s="1029">
        <v>40.249434239905383</v>
      </c>
      <c r="WP31" s="1028">
        <v>43313</v>
      </c>
      <c r="WQ31" s="1029">
        <v>39.872223304552548</v>
      </c>
      <c r="WS31" s="1028">
        <v>43344</v>
      </c>
      <c r="WT31" s="1029">
        <v>42.205975222664399</v>
      </c>
      <c r="WV31" s="1028">
        <v>43344</v>
      </c>
      <c r="WW31" s="1029">
        <v>42.92</v>
      </c>
      <c r="WY31" s="1028">
        <v>43344</v>
      </c>
      <c r="WZ31" s="1029">
        <v>42.197142394971578</v>
      </c>
      <c r="XB31" s="1028">
        <v>43344</v>
      </c>
      <c r="XC31" s="1029">
        <v>41.794036258342338</v>
      </c>
      <c r="XE31" s="1028">
        <v>43374</v>
      </c>
      <c r="XF31" s="1029">
        <v>42.147193688382096</v>
      </c>
      <c r="XH31" s="1028">
        <v>43374</v>
      </c>
      <c r="XI31" s="1029">
        <v>40.468422372711309</v>
      </c>
      <c r="XK31" s="1028">
        <v>43374</v>
      </c>
      <c r="XL31" s="1029">
        <v>41.84</v>
      </c>
      <c r="XN31" s="1028">
        <v>43374</v>
      </c>
      <c r="XO31" s="1029">
        <v>41.39448028673835</v>
      </c>
      <c r="XQ31" s="1028">
        <v>43374</v>
      </c>
      <c r="XR31" s="1029">
        <v>40.902154285106462</v>
      </c>
      <c r="XT31" s="1028">
        <v>43405</v>
      </c>
      <c r="XU31" s="1029">
        <v>42.03</v>
      </c>
      <c r="XW31" s="1028">
        <v>43405</v>
      </c>
      <c r="XX31" s="1029">
        <v>42.33</v>
      </c>
      <c r="XZ31" s="1028">
        <v>43405</v>
      </c>
      <c r="YA31" s="1029">
        <v>43.230922389272656</v>
      </c>
      <c r="YC31" s="1028">
        <v>43405</v>
      </c>
      <c r="YD31" s="1029">
        <v>45.054935363675781</v>
      </c>
      <c r="YF31" s="1028">
        <v>43435</v>
      </c>
      <c r="YG31" s="1029">
        <v>47.353750432077433</v>
      </c>
      <c r="YI31" s="1028">
        <v>43435</v>
      </c>
      <c r="YJ31" s="1029">
        <v>50.52</v>
      </c>
      <c r="YL31" s="1028">
        <v>43435</v>
      </c>
      <c r="YM31" s="1029">
        <v>48.941494080701396</v>
      </c>
      <c r="YO31" s="1028">
        <v>43435</v>
      </c>
      <c r="YP31" s="1029">
        <v>50.923095153454199</v>
      </c>
      <c r="YR31" s="1028">
        <v>43435</v>
      </c>
      <c r="YS31" s="1029">
        <v>49.39</v>
      </c>
      <c r="YU31" s="1028">
        <v>43466</v>
      </c>
      <c r="YV31" s="1029">
        <v>53.027978094815303</v>
      </c>
      <c r="YX31" s="1028">
        <v>43466</v>
      </c>
      <c r="YY31" s="1029">
        <v>50.057317073170736</v>
      </c>
      <c r="ZA31" s="1028">
        <v>43466</v>
      </c>
      <c r="ZB31" s="1029">
        <v>48.401596823974877</v>
      </c>
      <c r="ZD31" s="1028">
        <v>43466</v>
      </c>
      <c r="ZE31" s="1029">
        <v>47.903013442567882</v>
      </c>
      <c r="ZG31" s="1028">
        <v>43466</v>
      </c>
      <c r="ZH31" s="1029">
        <v>48.488931675741576</v>
      </c>
      <c r="ZJ31" s="1028">
        <v>43497</v>
      </c>
      <c r="ZK31" s="1029">
        <v>48.233099663860727</v>
      </c>
      <c r="ZM31" s="1028">
        <v>43497</v>
      </c>
      <c r="ZN31" s="1029">
        <v>48.64857237927589</v>
      </c>
      <c r="ZP31" s="1028">
        <v>43497</v>
      </c>
      <c r="ZQ31" s="1029">
        <v>48.233099663860727</v>
      </c>
      <c r="ZS31" s="1028">
        <v>43525</v>
      </c>
      <c r="ZT31" s="1029">
        <v>51.284026999478172</v>
      </c>
      <c r="ZV31" s="1028">
        <v>43525</v>
      </c>
      <c r="ZW31" s="1029">
        <v>51.447750209153881</v>
      </c>
      <c r="ZY31" s="1028">
        <v>43525</v>
      </c>
      <c r="ZZ31" s="1029">
        <v>51.223021923399635</v>
      </c>
      <c r="AAB31" s="1028">
        <v>43525</v>
      </c>
      <c r="AAC31" s="1029">
        <v>51.311371448276539</v>
      </c>
      <c r="AAE31" s="1028">
        <v>43525</v>
      </c>
      <c r="AAF31" s="1029">
        <v>49.88</v>
      </c>
      <c r="AAH31" s="1028">
        <v>43525</v>
      </c>
      <c r="AAI31" s="1029">
        <v>44.391475152574493</v>
      </c>
      <c r="AAK31" s="1028">
        <v>43556</v>
      </c>
      <c r="AAL31" s="1029">
        <v>44.055897284794241</v>
      </c>
      <c r="AAN31" s="1028">
        <v>43525</v>
      </c>
      <c r="AAO31" s="1029">
        <v>45.366348564165662</v>
      </c>
      <c r="AAQ31" s="1028">
        <v>43556</v>
      </c>
      <c r="AAR31" s="1029">
        <v>44.742717016813273</v>
      </c>
      <c r="AAT31" s="1028">
        <v>43586</v>
      </c>
      <c r="AAU31" s="1029">
        <v>42.22</v>
      </c>
      <c r="AAW31" s="1028">
        <v>43586</v>
      </c>
      <c r="AAX31" s="1029">
        <v>41.295880160444611</v>
      </c>
      <c r="AAZ31" s="1028">
        <v>43586</v>
      </c>
      <c r="ABA31" s="1029">
        <v>40.76</v>
      </c>
      <c r="ABC31" s="1028">
        <v>43586</v>
      </c>
      <c r="ABD31" s="1029">
        <v>39.372702603583271</v>
      </c>
      <c r="ABF31" s="1028">
        <v>43617</v>
      </c>
      <c r="ABG31" s="1029">
        <v>40.983787501264473</v>
      </c>
      <c r="ABI31" s="1028">
        <v>43617</v>
      </c>
      <c r="ABJ31" s="1029">
        <v>39.987317391670445</v>
      </c>
      <c r="ABL31" s="1028">
        <v>43617</v>
      </c>
      <c r="ABM31" s="1029">
        <v>40.36</v>
      </c>
      <c r="ABO31" s="1028">
        <v>43617</v>
      </c>
      <c r="ABP31" s="1029">
        <v>39.36</v>
      </c>
      <c r="ABR31" s="1066">
        <v>43647</v>
      </c>
      <c r="ABS31" s="1067">
        <v>39.01</v>
      </c>
      <c r="ABU31" s="1066">
        <v>43647</v>
      </c>
      <c r="ABV31" s="1067">
        <v>37.87766943630433</v>
      </c>
      <c r="ABX31" s="1066">
        <v>43647</v>
      </c>
      <c r="ABY31" s="1067">
        <v>38.446629946681711</v>
      </c>
      <c r="ACA31" s="1066">
        <v>43647</v>
      </c>
      <c r="ACB31" s="1067">
        <v>39.34354793</v>
      </c>
      <c r="ACD31" s="1066">
        <v>43678</v>
      </c>
      <c r="ACE31" s="1067">
        <v>40.161410096964957</v>
      </c>
      <c r="ACG31" s="1066">
        <v>43678</v>
      </c>
      <c r="ACH31" s="1067">
        <v>39.88936179063294</v>
      </c>
      <c r="ACJ31" s="1066">
        <v>43678</v>
      </c>
      <c r="ACK31" s="1067">
        <v>39.463000682030213</v>
      </c>
      <c r="ACM31" s="1066">
        <v>43678</v>
      </c>
      <c r="ACN31" s="1067">
        <v>39.354643660000001</v>
      </c>
      <c r="ACP31" s="1066">
        <v>43709</v>
      </c>
      <c r="ACQ31" s="1067">
        <v>40.13448246968516</v>
      </c>
      <c r="ACS31" s="1066">
        <v>43709</v>
      </c>
      <c r="ACT31" s="1067">
        <v>39.972780782762882</v>
      </c>
      <c r="ACV31" s="1096">
        <v>43709</v>
      </c>
      <c r="ACW31" s="1097">
        <v>40.232893519999998</v>
      </c>
      <c r="ACY31" s="1096">
        <v>43709</v>
      </c>
      <c r="ACZ31" s="1097">
        <v>40.003114509983305</v>
      </c>
      <c r="ADB31" s="1098">
        <v>43739</v>
      </c>
      <c r="ADC31" s="1099">
        <v>43.593148919999997</v>
      </c>
      <c r="ADE31" s="1098">
        <v>43739</v>
      </c>
      <c r="ADF31" s="1099">
        <v>44.585052974239709</v>
      </c>
      <c r="ADH31" s="1098">
        <v>43739</v>
      </c>
      <c r="ADI31" s="1099">
        <v>44.165852937548678</v>
      </c>
      <c r="ADK31" s="1098">
        <v>43739</v>
      </c>
      <c r="ADL31" s="1099">
        <v>44.494409770047199</v>
      </c>
      <c r="ADN31" s="1098">
        <v>43739</v>
      </c>
      <c r="ADO31" s="1099">
        <v>44.193868773140814</v>
      </c>
      <c r="ADQ31" s="1098">
        <v>43770</v>
      </c>
      <c r="ADR31" s="1099">
        <v>47.477961587150638</v>
      </c>
      <c r="ADT31" s="1098">
        <v>43770</v>
      </c>
      <c r="ADU31" s="1099">
        <v>48.616042233629202</v>
      </c>
      <c r="ADW31" s="1098">
        <v>43770</v>
      </c>
      <c r="ADX31" s="1099">
        <v>46.395087543774792</v>
      </c>
      <c r="ADZ31" s="1098">
        <v>43770</v>
      </c>
      <c r="AEA31" s="1099">
        <v>46.92847077945143</v>
      </c>
      <c r="AEC31" s="1098">
        <v>43800</v>
      </c>
      <c r="AED31" s="1099">
        <v>48.450307774500004</v>
      </c>
      <c r="AEF31" s="1098">
        <v>43800</v>
      </c>
      <c r="AEG31" s="1099">
        <v>48.83</v>
      </c>
      <c r="AEI31" s="1098">
        <v>43800</v>
      </c>
      <c r="AEJ31" s="1099">
        <v>49.804280439660317</v>
      </c>
      <c r="AEL31" s="1098">
        <v>43800</v>
      </c>
      <c r="AEM31" s="1099">
        <v>49.100853185627308</v>
      </c>
      <c r="AEO31" s="1098">
        <v>43800</v>
      </c>
      <c r="AEP31" s="1099">
        <v>50.051641363487676</v>
      </c>
      <c r="AER31" s="1098">
        <v>43831</v>
      </c>
      <c r="AES31" s="1099">
        <v>52.41</v>
      </c>
      <c r="AEU31" s="1098">
        <v>43831</v>
      </c>
      <c r="AEV31" s="1099">
        <v>53.992178333764045</v>
      </c>
      <c r="AEX31" s="1098">
        <v>43831</v>
      </c>
      <c r="AEY31" s="1099">
        <v>54.009963631326492</v>
      </c>
      <c r="AFA31" s="1098">
        <v>43831</v>
      </c>
      <c r="AFB31" s="1099">
        <v>53.321235891158828</v>
      </c>
      <c r="AFD31" s="1098">
        <v>43862</v>
      </c>
      <c r="AFE31" s="1099">
        <v>53.278160746455796</v>
      </c>
      <c r="AFG31" s="1098">
        <v>43862</v>
      </c>
      <c r="AFH31" s="1099">
        <v>55.567389310000003</v>
      </c>
      <c r="AFJ31" s="1098">
        <v>43891</v>
      </c>
      <c r="AFK31" s="1099">
        <v>52.297231580029539</v>
      </c>
      <c r="AFM31" s="1098">
        <v>43891</v>
      </c>
      <c r="AFN31" s="1099">
        <v>53.054921657229784</v>
      </c>
      <c r="AFP31" s="1098">
        <v>43891</v>
      </c>
      <c r="AFQ31" s="1099">
        <v>53.348995151504816</v>
      </c>
      <c r="AFS31" s="1098">
        <v>43891</v>
      </c>
      <c r="AFT31" s="1099">
        <v>52.454480021965374</v>
      </c>
      <c r="AFV31" s="1098">
        <v>43891</v>
      </c>
      <c r="AFW31" s="1099">
        <v>49.637750949204296</v>
      </c>
      <c r="AFY31" s="1098">
        <v>43922</v>
      </c>
      <c r="AFZ31" s="1099">
        <v>41.697315734657657</v>
      </c>
      <c r="AGB31" s="1098">
        <v>43922</v>
      </c>
      <c r="AGC31" s="1099">
        <v>42.064850643680707</v>
      </c>
      <c r="AGE31" s="1098">
        <v>43922</v>
      </c>
      <c r="AGF31" s="1099">
        <v>42.325094052772208</v>
      </c>
      <c r="AGH31" s="1098">
        <v>43922</v>
      </c>
      <c r="AGI31" s="1099">
        <v>42.029653733113499</v>
      </c>
      <c r="AGK31" s="1108">
        <v>43952</v>
      </c>
      <c r="AGL31" s="1109">
        <v>39.44893077292862</v>
      </c>
      <c r="AGN31" s="1108">
        <v>43952</v>
      </c>
      <c r="AGO31" s="1109">
        <v>39.046785393505914</v>
      </c>
      <c r="AGQ31" s="1108">
        <v>43952</v>
      </c>
      <c r="AGR31" s="1109">
        <v>39.347170038653616</v>
      </c>
      <c r="AGT31" s="1108">
        <v>43983</v>
      </c>
      <c r="AGU31" s="1109">
        <v>38.131097254588767</v>
      </c>
      <c r="AGW31" s="1108">
        <v>43983</v>
      </c>
      <c r="AGX31" s="1109">
        <v>38.807846157106724</v>
      </c>
      <c r="AGZ31" s="1108">
        <v>43983</v>
      </c>
      <c r="AHA31" s="1109">
        <v>39.205706945924319</v>
      </c>
      <c r="AHC31" s="1108">
        <v>43983</v>
      </c>
      <c r="AHD31" s="1109">
        <v>39.942459394141423</v>
      </c>
      <c r="AHF31" s="1108">
        <v>44013</v>
      </c>
      <c r="AHG31" s="1109">
        <v>42.030587353283586</v>
      </c>
      <c r="AHI31" s="1108">
        <v>44013</v>
      </c>
      <c r="AHJ31" s="1109">
        <v>42.274538971950228</v>
      </c>
      <c r="AHL31" s="1108">
        <v>44013</v>
      </c>
      <c r="AHM31" s="1109">
        <v>43.975426761703346</v>
      </c>
      <c r="AHO31" s="1108">
        <v>44013</v>
      </c>
      <c r="AHP31" s="1109">
        <v>46.515770697281191</v>
      </c>
      <c r="AHR31" s="1108">
        <v>44013</v>
      </c>
      <c r="AHS31" s="1109">
        <v>43.626204244200245</v>
      </c>
      <c r="AHU31" s="1114">
        <v>44044</v>
      </c>
      <c r="AHV31" s="1099">
        <v>43.616136600925891</v>
      </c>
      <c r="AHX31" s="1108">
        <v>44044</v>
      </c>
      <c r="AHY31" s="1109">
        <v>44.079860070701663</v>
      </c>
      <c r="AIA31" s="1108">
        <v>44044</v>
      </c>
      <c r="AIB31" s="1109">
        <v>43.599677895152645</v>
      </c>
      <c r="AID31" s="1108">
        <v>44044</v>
      </c>
      <c r="AIE31" s="1099">
        <v>44.01617288567784</v>
      </c>
      <c r="AIG31" s="1108">
        <v>44075</v>
      </c>
      <c r="AIH31" s="1099">
        <v>47.264593757743604</v>
      </c>
      <c r="AIJ31" s="1108">
        <v>44075</v>
      </c>
      <c r="AIK31" s="1099">
        <v>48.142401261727755</v>
      </c>
      <c r="AIM31" s="1108">
        <v>44075</v>
      </c>
      <c r="AIN31" s="1099">
        <v>46.551831591769741</v>
      </c>
      <c r="AIP31" s="1108">
        <v>44075</v>
      </c>
      <c r="AIQ31" s="1099">
        <v>46.895738779598098</v>
      </c>
      <c r="AIS31" s="1108">
        <v>44075</v>
      </c>
      <c r="AIT31" s="1109">
        <v>48.031400515374088</v>
      </c>
      <c r="AIV31" s="1108">
        <v>44105</v>
      </c>
      <c r="AIW31" s="1117">
        <v>52.25770552643867</v>
      </c>
      <c r="AIY31" s="1108">
        <v>44105</v>
      </c>
      <c r="AIZ31" s="1117">
        <v>53.618238142890142</v>
      </c>
      <c r="AJB31" s="1108">
        <v>44105</v>
      </c>
      <c r="AJC31" s="1117">
        <v>53.693520872879283</v>
      </c>
      <c r="AJE31" s="1108">
        <v>44105</v>
      </c>
      <c r="AJF31" s="1117">
        <v>54.720420680518977</v>
      </c>
      <c r="AJH31" s="1108">
        <v>44136</v>
      </c>
      <c r="AJI31" s="1117">
        <v>60.30165287969637</v>
      </c>
      <c r="AJK31" s="1108">
        <v>44136</v>
      </c>
      <c r="AJL31" s="1117">
        <v>63.08890006898347</v>
      </c>
      <c r="AJN31" s="1108">
        <v>44136</v>
      </c>
      <c r="AJO31" s="1117">
        <v>60.30165287969637</v>
      </c>
      <c r="AJQ31" s="1108">
        <v>44136</v>
      </c>
      <c r="AJR31" s="1117">
        <v>65.32806219412096</v>
      </c>
      <c r="AJT31" s="1108">
        <v>44166</v>
      </c>
      <c r="AJU31" s="1117">
        <v>70.04080099361741</v>
      </c>
    </row>
    <row r="32" spans="1:957" customFormat="1" x14ac:dyDescent="0.25">
      <c r="A32" s="26"/>
      <c r="B32" s="969">
        <f t="shared" ca="1" si="0"/>
        <v>44197</v>
      </c>
      <c r="C32" s="152">
        <f t="shared" ca="1" si="1"/>
        <v>71.835773844967292</v>
      </c>
      <c r="D32" s="26"/>
      <c r="E32" s="144">
        <v>41852</v>
      </c>
      <c r="F32" s="150">
        <v>64.930000000000007</v>
      </c>
      <c r="G32" s="88"/>
      <c r="H32" s="144">
        <v>41821</v>
      </c>
      <c r="I32" s="148">
        <v>62.64720726724304</v>
      </c>
      <c r="J32" s="26"/>
      <c r="K32" s="144">
        <v>41852</v>
      </c>
      <c r="L32" s="148">
        <v>62.853712897011825</v>
      </c>
      <c r="M32" s="26"/>
      <c r="N32" s="144">
        <v>41852</v>
      </c>
      <c r="O32" s="150">
        <v>62.203540218284751</v>
      </c>
      <c r="P32" s="88"/>
      <c r="Q32" s="144">
        <v>41883</v>
      </c>
      <c r="R32" s="145">
        <v>61.384272942703149</v>
      </c>
      <c r="S32" s="26"/>
      <c r="T32" s="144">
        <v>41883</v>
      </c>
      <c r="U32" s="148">
        <v>60.153847068528755</v>
      </c>
      <c r="V32" s="26"/>
      <c r="W32" s="144">
        <v>41883</v>
      </c>
      <c r="X32" s="150">
        <v>60.319625000000009</v>
      </c>
      <c r="Y32" s="88"/>
      <c r="Z32" s="144">
        <v>41913</v>
      </c>
      <c r="AA32" s="145">
        <v>60.457500192216528</v>
      </c>
      <c r="AB32" s="26"/>
      <c r="AC32" s="144">
        <v>41913</v>
      </c>
      <c r="AD32" s="148">
        <v>59.349999999999987</v>
      </c>
      <c r="AE32" s="26"/>
      <c r="AF32" s="144">
        <v>41913</v>
      </c>
      <c r="AG32" s="150">
        <v>59.398500000000006</v>
      </c>
      <c r="AH32" s="88"/>
      <c r="AI32" s="144">
        <v>41944</v>
      </c>
      <c r="AJ32" s="145">
        <v>66.163333333333327</v>
      </c>
      <c r="AK32" s="26"/>
      <c r="AL32" s="144">
        <v>41944</v>
      </c>
      <c r="AM32" s="148">
        <v>66.849999999999994</v>
      </c>
      <c r="AN32" s="26"/>
      <c r="AO32" s="144">
        <v>41944</v>
      </c>
      <c r="AP32" s="150">
        <v>65.741</v>
      </c>
      <c r="AQ32" s="88"/>
      <c r="AR32" s="144">
        <v>41944</v>
      </c>
      <c r="AS32" s="145">
        <v>65.741</v>
      </c>
      <c r="AT32" s="26"/>
      <c r="AU32" s="144">
        <v>41974</v>
      </c>
      <c r="AV32" s="148">
        <v>72.83023997418357</v>
      </c>
      <c r="AW32" s="26"/>
      <c r="AX32" s="144">
        <v>42005</v>
      </c>
      <c r="AY32" s="150">
        <v>74.779191446057908</v>
      </c>
      <c r="AZ32" s="88"/>
      <c r="BA32" s="144">
        <v>42005</v>
      </c>
      <c r="BB32" s="145">
        <v>75.170261540032683</v>
      </c>
      <c r="BC32" s="26"/>
      <c r="BD32" s="144">
        <v>42005</v>
      </c>
      <c r="BE32" s="148">
        <v>74.962086813186815</v>
      </c>
      <c r="BF32" s="26"/>
      <c r="BG32" s="144">
        <v>42036</v>
      </c>
      <c r="BH32" s="150">
        <v>75.240717719780221</v>
      </c>
      <c r="BI32" s="88"/>
      <c r="BJ32" s="144">
        <v>42005</v>
      </c>
      <c r="BK32" s="145">
        <v>75.330318543956054</v>
      </c>
      <c r="BL32" s="26"/>
      <c r="BM32" s="144">
        <v>42005</v>
      </c>
      <c r="BN32" s="148">
        <v>75.680000000000007</v>
      </c>
      <c r="BO32" s="26"/>
      <c r="BP32" s="144">
        <v>42036</v>
      </c>
      <c r="BQ32" s="150">
        <v>75.069279260000002</v>
      </c>
      <c r="BR32" s="88"/>
      <c r="BS32" s="144">
        <v>42036</v>
      </c>
      <c r="BT32" s="145">
        <v>75.663154945054913</v>
      </c>
      <c r="BU32" s="26"/>
      <c r="BV32" s="144">
        <v>42064</v>
      </c>
      <c r="BW32" s="148">
        <v>73.91352775</v>
      </c>
      <c r="BX32" s="26"/>
      <c r="BY32" s="144">
        <v>42064</v>
      </c>
      <c r="BZ32" s="150">
        <v>74.5640772</v>
      </c>
      <c r="CA32" s="88"/>
      <c r="CB32" s="144">
        <v>42064</v>
      </c>
      <c r="CC32" s="145">
        <v>73.865176098901088</v>
      </c>
      <c r="CD32" s="26"/>
      <c r="CE32" s="144">
        <v>42064</v>
      </c>
      <c r="CF32" s="148">
        <v>74.012979120879109</v>
      </c>
      <c r="CG32" s="26"/>
      <c r="CH32" s="144">
        <v>42095</v>
      </c>
      <c r="CI32" s="150">
        <v>64.91419239999999</v>
      </c>
      <c r="CJ32" s="88"/>
      <c r="CK32" s="144">
        <v>42095</v>
      </c>
      <c r="CL32" s="145">
        <v>65.713307260791055</v>
      </c>
      <c r="CM32" s="26"/>
      <c r="CN32" s="144">
        <v>42095</v>
      </c>
      <c r="CO32" s="148">
        <v>65.720360253547454</v>
      </c>
      <c r="CP32" s="26"/>
      <c r="CQ32" s="144">
        <v>42095</v>
      </c>
      <c r="CR32" s="150">
        <v>65.645628419999994</v>
      </c>
      <c r="CS32" s="88"/>
      <c r="CT32" s="144">
        <v>42095</v>
      </c>
      <c r="CU32" s="145">
        <v>66.745901639344254</v>
      </c>
      <c r="CV32" s="26"/>
      <c r="CW32" s="144">
        <v>42125</v>
      </c>
      <c r="CX32" s="148">
        <v>66.468852459999994</v>
      </c>
      <c r="CY32" s="292"/>
      <c r="CZ32" s="144">
        <v>42125</v>
      </c>
      <c r="DA32" s="148">
        <v>66.13971594772228</v>
      </c>
      <c r="DB32" s="295"/>
      <c r="DC32" s="144">
        <v>42125</v>
      </c>
      <c r="DD32" s="148">
        <v>65.795901639344265</v>
      </c>
      <c r="DE32" s="303"/>
      <c r="DF32" s="144">
        <v>42125</v>
      </c>
      <c r="DG32" s="148">
        <v>66.492758499999994</v>
      </c>
      <c r="DH32" s="303"/>
      <c r="DI32" s="144">
        <v>42186</v>
      </c>
      <c r="DJ32" s="148">
        <v>65.75</v>
      </c>
      <c r="DK32" s="295"/>
      <c r="DL32" s="144">
        <v>42156</v>
      </c>
      <c r="DM32" s="148">
        <v>66.047267759562828</v>
      </c>
      <c r="DN32" s="303"/>
      <c r="DO32" s="144">
        <v>42156</v>
      </c>
      <c r="DP32" s="148">
        <v>64.9965847</v>
      </c>
      <c r="DQ32" s="303"/>
      <c r="DR32" s="144">
        <v>42186</v>
      </c>
      <c r="DS32" s="148">
        <v>65.034316939890729</v>
      </c>
      <c r="DT32" s="295"/>
      <c r="DU32" s="144">
        <v>42186</v>
      </c>
      <c r="DV32" s="148">
        <v>65.968360660000002</v>
      </c>
      <c r="DW32" s="303"/>
      <c r="DX32" s="144">
        <v>42186</v>
      </c>
      <c r="DY32" s="148">
        <v>65.448005460000005</v>
      </c>
      <c r="DZ32" s="303"/>
      <c r="EA32" s="144">
        <v>42217</v>
      </c>
      <c r="EB32" s="148">
        <v>64.41</v>
      </c>
      <c r="EC32" s="295"/>
      <c r="ED32" s="144">
        <v>42217</v>
      </c>
      <c r="EE32" s="148">
        <v>63.951967213114756</v>
      </c>
      <c r="EF32" s="303"/>
      <c r="EG32" s="144">
        <v>42217</v>
      </c>
      <c r="EH32" s="148">
        <v>64.201967213114756</v>
      </c>
      <c r="EI32" s="303"/>
      <c r="EJ32" s="144">
        <v>42248</v>
      </c>
      <c r="EK32" s="148">
        <v>64.327750809999998</v>
      </c>
      <c r="EL32" s="295"/>
      <c r="EM32" s="144">
        <v>42217</v>
      </c>
      <c r="EN32" s="148">
        <v>64.351147540983618</v>
      </c>
      <c r="EO32" s="303"/>
      <c r="EP32" s="144">
        <v>42248</v>
      </c>
      <c r="EQ32" s="148">
        <v>64.901147540983601</v>
      </c>
      <c r="ER32" s="303"/>
      <c r="ES32" s="144">
        <v>42248</v>
      </c>
      <c r="ET32" s="148">
        <v>64.279581336696083</v>
      </c>
      <c r="EV32" s="144">
        <v>42278</v>
      </c>
      <c r="EW32" s="148">
        <v>66.547540983606567</v>
      </c>
      <c r="EY32" s="144">
        <v>42278</v>
      </c>
      <c r="EZ32" s="148">
        <v>66.466857919999995</v>
      </c>
      <c r="FB32" s="144">
        <v>42278</v>
      </c>
      <c r="FC32" s="148">
        <v>67.660601092896172</v>
      </c>
      <c r="FE32" s="144">
        <v>42278</v>
      </c>
      <c r="FF32" s="148">
        <v>66.407479578081606</v>
      </c>
      <c r="FH32" s="144">
        <v>42309</v>
      </c>
      <c r="FI32" s="148">
        <v>70.048989071038264</v>
      </c>
      <c r="FK32" s="144">
        <v>42309</v>
      </c>
      <c r="FL32" s="148">
        <v>70.5</v>
      </c>
      <c r="FN32" s="144">
        <v>42309</v>
      </c>
      <c r="FO32" s="148">
        <v>70.52</v>
      </c>
      <c r="FQ32" s="144">
        <v>42309</v>
      </c>
      <c r="FR32" s="148">
        <v>70.517622950000003</v>
      </c>
      <c r="FT32" s="144">
        <v>42278</v>
      </c>
      <c r="FU32" s="148">
        <v>67.102189999999993</v>
      </c>
      <c r="FW32" s="144">
        <v>42309</v>
      </c>
      <c r="FX32" s="148">
        <v>70.742729999999995</v>
      </c>
      <c r="FZ32" s="144">
        <v>42309</v>
      </c>
      <c r="GA32" s="148">
        <v>69.902730000000005</v>
      </c>
      <c r="GC32" s="144">
        <v>42339</v>
      </c>
      <c r="GD32" s="148">
        <v>71.293333333333322</v>
      </c>
      <c r="GF32" s="144">
        <v>42309</v>
      </c>
      <c r="GG32" s="148">
        <v>69.7</v>
      </c>
      <c r="GI32" s="144">
        <v>42339</v>
      </c>
      <c r="GJ32" s="148">
        <v>71.502549999999999</v>
      </c>
      <c r="GL32" s="144">
        <v>42339</v>
      </c>
      <c r="GM32" s="148">
        <v>71.55</v>
      </c>
      <c r="GO32" s="144">
        <v>42339</v>
      </c>
      <c r="GP32" s="148">
        <v>70.290000000000006</v>
      </c>
      <c r="GR32" s="144">
        <v>42339</v>
      </c>
      <c r="GS32" s="148">
        <v>69.476910000000004</v>
      </c>
      <c r="GU32" s="144">
        <v>42370</v>
      </c>
      <c r="GV32" s="148">
        <v>71.474999999999994</v>
      </c>
      <c r="GX32" s="144">
        <v>42370</v>
      </c>
      <c r="GY32" s="148">
        <v>71.540000000000006</v>
      </c>
      <c r="HA32" s="144">
        <v>42370</v>
      </c>
      <c r="HB32" s="148">
        <v>71.48</v>
      </c>
      <c r="HD32" s="144">
        <v>42370</v>
      </c>
      <c r="HE32" s="148">
        <v>71.48</v>
      </c>
      <c r="HG32" s="144">
        <v>42370</v>
      </c>
      <c r="HH32" s="148">
        <v>71.53</v>
      </c>
      <c r="HJ32" s="144">
        <v>42401</v>
      </c>
      <c r="HK32" s="148">
        <v>71.48</v>
      </c>
      <c r="HM32" s="144">
        <v>42401</v>
      </c>
      <c r="HN32" s="148">
        <v>71.63</v>
      </c>
      <c r="HP32" s="144">
        <v>42401</v>
      </c>
      <c r="HQ32" s="148">
        <v>72.05</v>
      </c>
      <c r="HS32" s="144">
        <v>42401</v>
      </c>
      <c r="HT32" s="148">
        <v>72.13</v>
      </c>
      <c r="HV32" s="144">
        <v>42401</v>
      </c>
      <c r="HW32" s="148">
        <v>71.150000000000006</v>
      </c>
      <c r="HY32" s="144">
        <v>42401</v>
      </c>
      <c r="HZ32" s="148">
        <v>71.349999999999994</v>
      </c>
      <c r="IB32" s="144">
        <v>42461</v>
      </c>
      <c r="IC32" s="148">
        <v>63.60144545</v>
      </c>
      <c r="IE32" s="144">
        <v>42461</v>
      </c>
      <c r="IF32" s="148">
        <v>63.46</v>
      </c>
      <c r="IH32" s="144">
        <v>42461</v>
      </c>
      <c r="II32" s="148">
        <v>63.04</v>
      </c>
      <c r="IK32" s="144">
        <v>42461</v>
      </c>
      <c r="IL32" s="148">
        <v>62.22</v>
      </c>
      <c r="IN32" s="144">
        <v>42491</v>
      </c>
      <c r="IO32" s="148">
        <v>61.6</v>
      </c>
      <c r="IQ32" s="144">
        <v>42491</v>
      </c>
      <c r="IR32" s="148">
        <v>62.11</v>
      </c>
      <c r="IT32" s="144">
        <v>42491</v>
      </c>
      <c r="IU32" s="148">
        <v>61.486482049999999</v>
      </c>
      <c r="IW32" s="144">
        <v>42491</v>
      </c>
      <c r="IX32" s="148">
        <v>60.82</v>
      </c>
      <c r="IZ32" s="144">
        <v>42522</v>
      </c>
      <c r="JA32" s="148">
        <v>63.43</v>
      </c>
      <c r="JC32" s="144">
        <v>42522</v>
      </c>
      <c r="JD32" s="148">
        <v>59.73</v>
      </c>
      <c r="JF32" s="144">
        <v>42522</v>
      </c>
      <c r="JG32" s="148">
        <v>59.62</v>
      </c>
      <c r="JI32" s="144">
        <v>42522</v>
      </c>
      <c r="JJ32" s="148">
        <v>58.9</v>
      </c>
      <c r="JL32" s="144">
        <v>42552</v>
      </c>
      <c r="JM32" s="148">
        <v>59.05</v>
      </c>
      <c r="JO32" s="144">
        <v>42552</v>
      </c>
      <c r="JP32" s="148">
        <v>59.47</v>
      </c>
      <c r="JR32" s="144">
        <v>42552</v>
      </c>
      <c r="JS32" s="148">
        <v>60.306583099999997</v>
      </c>
      <c r="JU32" s="969">
        <v>42552</v>
      </c>
      <c r="JV32" s="970">
        <v>61.306583099999997</v>
      </c>
      <c r="JX32" s="969">
        <v>42552</v>
      </c>
      <c r="JY32" s="970">
        <v>59.43</v>
      </c>
      <c r="KA32" s="969">
        <v>42583</v>
      </c>
      <c r="KB32" s="970">
        <v>60.222124252481407</v>
      </c>
      <c r="KD32" s="969">
        <v>42583</v>
      </c>
      <c r="KE32" s="970">
        <v>62.11</v>
      </c>
      <c r="KG32" s="969">
        <v>42583</v>
      </c>
      <c r="KH32" s="970">
        <v>59.41</v>
      </c>
      <c r="KJ32" s="969">
        <v>42583</v>
      </c>
      <c r="KK32" s="970">
        <v>58.84</v>
      </c>
      <c r="KM32" s="969">
        <v>42614</v>
      </c>
      <c r="KN32" s="970">
        <v>58.93</v>
      </c>
      <c r="KP32" s="969">
        <v>42614</v>
      </c>
      <c r="KQ32" s="970">
        <v>59.08376948042455</v>
      </c>
      <c r="KS32" s="969">
        <v>42614</v>
      </c>
      <c r="KT32" s="970">
        <v>59.01</v>
      </c>
      <c r="KV32" s="969">
        <v>42614</v>
      </c>
      <c r="KW32" s="970">
        <v>58.84</v>
      </c>
      <c r="KY32" s="969">
        <v>42644</v>
      </c>
      <c r="KZ32" s="970">
        <v>58.65</v>
      </c>
      <c r="LB32" s="969">
        <v>42644</v>
      </c>
      <c r="LC32" s="970">
        <v>56.75</v>
      </c>
      <c r="LE32" s="969">
        <v>42644</v>
      </c>
      <c r="LF32" s="970">
        <v>58.98</v>
      </c>
      <c r="LH32" s="969">
        <v>42644</v>
      </c>
      <c r="LI32" s="970">
        <v>58.84</v>
      </c>
      <c r="LK32" s="969">
        <v>42644</v>
      </c>
      <c r="LL32" s="970">
        <v>59.95</v>
      </c>
      <c r="LN32" s="969">
        <v>42675</v>
      </c>
      <c r="LO32" s="970">
        <v>63.38</v>
      </c>
      <c r="LQ32" s="969">
        <v>42705</v>
      </c>
      <c r="LR32" s="970">
        <v>67.92</v>
      </c>
      <c r="LT32" s="969">
        <v>42705</v>
      </c>
      <c r="LU32" s="970">
        <v>68.510000000000005</v>
      </c>
      <c r="LW32" s="969">
        <v>42705</v>
      </c>
      <c r="LX32" s="970">
        <v>69.02</v>
      </c>
      <c r="LZ32" s="969">
        <v>42705</v>
      </c>
      <c r="MA32" s="970">
        <v>67.790000000000006</v>
      </c>
      <c r="MC32" s="969">
        <v>42736</v>
      </c>
      <c r="MD32" s="970">
        <v>67.25</v>
      </c>
      <c r="MF32" s="969">
        <v>42736</v>
      </c>
      <c r="MG32" s="970">
        <v>67.510000000000005</v>
      </c>
      <c r="MI32" s="969">
        <v>42736</v>
      </c>
      <c r="MJ32" s="970">
        <v>65.97</v>
      </c>
      <c r="ML32" s="969">
        <v>42736</v>
      </c>
      <c r="MM32" s="970">
        <v>64.819999999999993</v>
      </c>
      <c r="MO32" s="969">
        <v>42736</v>
      </c>
      <c r="MP32" s="970">
        <v>64.680000000000007</v>
      </c>
      <c r="MR32" s="969">
        <v>42767</v>
      </c>
      <c r="MS32" s="970">
        <v>64.19</v>
      </c>
      <c r="MU32" s="969">
        <v>42767</v>
      </c>
      <c r="MV32" s="970">
        <v>64.59</v>
      </c>
      <c r="MX32" s="969">
        <v>42767</v>
      </c>
      <c r="MY32" s="970">
        <v>64.540000000000006</v>
      </c>
      <c r="NA32" s="969">
        <v>42767</v>
      </c>
      <c r="NB32" s="970">
        <v>66.243963687734265</v>
      </c>
      <c r="ND32" s="969">
        <v>42795</v>
      </c>
      <c r="NE32" s="970">
        <v>62.396569999999997</v>
      </c>
      <c r="NG32" s="969">
        <v>42795</v>
      </c>
      <c r="NH32" s="970">
        <v>60.91</v>
      </c>
      <c r="NJ32" s="969">
        <v>42795</v>
      </c>
      <c r="NK32" s="970">
        <v>59.96</v>
      </c>
      <c r="NM32" s="969">
        <v>42795</v>
      </c>
      <c r="NN32" s="970">
        <v>57.94</v>
      </c>
      <c r="NP32" s="969">
        <v>42795</v>
      </c>
      <c r="NQ32" s="970">
        <v>56.72</v>
      </c>
      <c r="NS32" s="969">
        <v>42826</v>
      </c>
      <c r="NT32" s="970">
        <v>49.78</v>
      </c>
      <c r="NV32" s="969">
        <v>42826</v>
      </c>
      <c r="NW32" s="970">
        <v>49.5</v>
      </c>
      <c r="NY32" s="969">
        <v>42826</v>
      </c>
      <c r="NZ32" s="970">
        <v>47.63</v>
      </c>
      <c r="OB32" s="969">
        <v>42826</v>
      </c>
      <c r="OC32" s="970">
        <v>47.6</v>
      </c>
      <c r="OE32" s="969">
        <v>42856</v>
      </c>
      <c r="OF32" s="970">
        <v>46.45</v>
      </c>
      <c r="OH32" s="969">
        <v>42856</v>
      </c>
      <c r="OI32" s="970">
        <v>51.75</v>
      </c>
      <c r="OK32" s="969">
        <v>42856</v>
      </c>
      <c r="OL32" s="970">
        <v>52.01</v>
      </c>
      <c r="ON32" s="969">
        <v>42856</v>
      </c>
      <c r="OO32" s="970">
        <v>50.39</v>
      </c>
      <c r="OQ32" s="969">
        <v>42856</v>
      </c>
      <c r="OR32" s="970">
        <v>48.98</v>
      </c>
      <c r="OT32" s="969">
        <v>42887</v>
      </c>
      <c r="OU32" s="970">
        <v>47.34</v>
      </c>
      <c r="OW32" s="969">
        <v>42887</v>
      </c>
      <c r="OX32" s="970">
        <v>45.61</v>
      </c>
      <c r="OZ32" s="969">
        <v>42887</v>
      </c>
      <c r="PA32" s="970">
        <v>45.28</v>
      </c>
      <c r="PC32" s="969">
        <v>42887</v>
      </c>
      <c r="PD32" s="970">
        <v>45.84</v>
      </c>
      <c r="PF32" s="969">
        <v>42887</v>
      </c>
      <c r="PG32" s="970">
        <v>46.16</v>
      </c>
      <c r="PI32" s="969">
        <v>42917</v>
      </c>
      <c r="PJ32" s="970">
        <v>45.79</v>
      </c>
      <c r="PL32" s="969">
        <v>42917</v>
      </c>
      <c r="PM32" s="970">
        <v>46.75</v>
      </c>
      <c r="PO32" s="969">
        <v>42917</v>
      </c>
      <c r="PP32" s="970">
        <v>46.4</v>
      </c>
      <c r="PR32" s="969">
        <v>42917</v>
      </c>
      <c r="PS32" s="970">
        <v>46.01</v>
      </c>
      <c r="PU32" s="969">
        <v>42948</v>
      </c>
      <c r="PV32" s="970">
        <v>46.81</v>
      </c>
      <c r="PX32" s="969">
        <v>42948</v>
      </c>
      <c r="PY32" s="1025">
        <v>47.32</v>
      </c>
      <c r="QA32" s="1026">
        <v>42948</v>
      </c>
      <c r="QB32" s="1025">
        <v>46.22</v>
      </c>
      <c r="QD32" s="1028">
        <v>42948</v>
      </c>
      <c r="QE32" s="1027">
        <v>46.14</v>
      </c>
      <c r="QG32" s="1028">
        <v>42979</v>
      </c>
      <c r="QH32" s="1027">
        <v>46.8</v>
      </c>
      <c r="QJ32" s="1028">
        <v>42979</v>
      </c>
      <c r="QK32" s="1027">
        <v>47.54</v>
      </c>
      <c r="QM32" s="1028">
        <v>42979</v>
      </c>
      <c r="QN32" s="1027">
        <v>46.9</v>
      </c>
      <c r="QP32" s="1028">
        <v>42979</v>
      </c>
      <c r="QQ32" s="1027">
        <v>46.98</v>
      </c>
      <c r="QS32" s="1028">
        <v>42979</v>
      </c>
      <c r="QT32" s="1027">
        <v>46.54</v>
      </c>
      <c r="QV32" s="1028">
        <v>43009</v>
      </c>
      <c r="QW32" s="1027">
        <v>49.15</v>
      </c>
      <c r="QY32" s="1028">
        <v>43009</v>
      </c>
      <c r="QZ32" s="1027">
        <v>47.91</v>
      </c>
      <c r="RB32" s="1028">
        <v>43009</v>
      </c>
      <c r="RC32" s="1027">
        <v>46.72</v>
      </c>
      <c r="RE32" s="1028">
        <v>43009</v>
      </c>
      <c r="RF32" s="1027">
        <v>46.04</v>
      </c>
      <c r="RH32" s="1028">
        <v>43040</v>
      </c>
      <c r="RI32" s="1027">
        <v>46.74</v>
      </c>
      <c r="RK32" s="1028">
        <v>43040</v>
      </c>
      <c r="RL32" s="1027">
        <v>47.13</v>
      </c>
      <c r="RN32" s="1028">
        <v>43040</v>
      </c>
      <c r="RO32" s="1027">
        <v>47.06</v>
      </c>
      <c r="RQ32" s="1028">
        <v>43040</v>
      </c>
      <c r="RR32" s="1027">
        <v>46.62</v>
      </c>
      <c r="RT32" s="1028">
        <v>43070</v>
      </c>
      <c r="RU32" s="1029">
        <v>48.652339169999998</v>
      </c>
      <c r="RW32" s="1028">
        <v>43070</v>
      </c>
      <c r="RX32" s="1029">
        <v>47.964566840000003</v>
      </c>
      <c r="RZ32" s="1028">
        <v>43070</v>
      </c>
      <c r="SA32" s="1029">
        <v>47.885082359999998</v>
      </c>
      <c r="SC32" s="1028">
        <v>43070</v>
      </c>
      <c r="SD32" s="1029">
        <v>46.99</v>
      </c>
      <c r="SF32" s="1028">
        <v>43070</v>
      </c>
      <c r="SG32" s="1029">
        <v>46.72</v>
      </c>
      <c r="SI32" s="1028">
        <v>43101</v>
      </c>
      <c r="SJ32" s="1029">
        <v>47.87</v>
      </c>
      <c r="SL32" s="1028">
        <v>43101</v>
      </c>
      <c r="SM32" s="1029">
        <v>48.071059937139999</v>
      </c>
      <c r="SO32" s="1028">
        <v>43101</v>
      </c>
      <c r="SP32" s="1029">
        <v>46.595119593208231</v>
      </c>
      <c r="SR32" s="1028">
        <v>43101</v>
      </c>
      <c r="SS32" s="1029">
        <v>45.176741730442238</v>
      </c>
      <c r="SU32" s="1028">
        <v>43132</v>
      </c>
      <c r="SV32" s="1029">
        <v>43.459207060827836</v>
      </c>
      <c r="SX32" s="1028">
        <v>43132</v>
      </c>
      <c r="SY32" s="1029">
        <v>40.678997484518149</v>
      </c>
      <c r="TA32" s="1028">
        <v>43132</v>
      </c>
      <c r="TB32" s="1029">
        <v>39.536402751057814</v>
      </c>
      <c r="TD32" s="1028">
        <v>43132</v>
      </c>
      <c r="TE32" s="1029">
        <v>40.194046022332465</v>
      </c>
      <c r="TG32" s="1028">
        <v>43160</v>
      </c>
      <c r="TH32" s="1029">
        <v>40.730728175505369</v>
      </c>
      <c r="TJ32" s="1028">
        <v>43160</v>
      </c>
      <c r="TK32" s="1029">
        <v>39.752022992682839</v>
      </c>
      <c r="TM32" s="1028">
        <v>43160</v>
      </c>
      <c r="TN32" s="1029">
        <v>39.07899312912626</v>
      </c>
      <c r="TP32" s="1028">
        <v>43160</v>
      </c>
      <c r="TQ32" s="1029">
        <v>37.874002299927589</v>
      </c>
      <c r="TS32" s="1028">
        <v>43191</v>
      </c>
      <c r="TT32" s="1029">
        <v>34.753249333914702</v>
      </c>
      <c r="TV32" s="1028">
        <v>43191</v>
      </c>
      <c r="TW32" s="1029">
        <v>33.417572650406306</v>
      </c>
      <c r="TY32" s="1028">
        <v>43191</v>
      </c>
      <c r="TZ32" s="1029">
        <v>32.550873977280283</v>
      </c>
      <c r="UB32" s="1028">
        <v>43191</v>
      </c>
      <c r="UC32" s="1029">
        <v>31.701686908968682</v>
      </c>
      <c r="UE32" s="1028">
        <v>43221</v>
      </c>
      <c r="UF32" s="1029">
        <v>32.842825681856681</v>
      </c>
      <c r="UH32" s="1028">
        <v>43221</v>
      </c>
      <c r="UI32" s="1029">
        <v>31.947833018921052</v>
      </c>
      <c r="UK32" s="1028">
        <v>43221</v>
      </c>
      <c r="UL32" s="1029">
        <v>32.10596589976042</v>
      </c>
      <c r="UN32" s="1028">
        <v>43221</v>
      </c>
      <c r="UO32" s="1029">
        <v>32.750647623846987</v>
      </c>
      <c r="UQ32" s="1028">
        <v>43252</v>
      </c>
      <c r="UR32" s="1029">
        <v>31.452794551076259</v>
      </c>
      <c r="UT32" s="1028">
        <v>43252</v>
      </c>
      <c r="UU32" s="1029">
        <v>31.136255452229051</v>
      </c>
      <c r="UW32" s="1028">
        <v>43252</v>
      </c>
      <c r="UX32" s="1029">
        <v>30.741977241809323</v>
      </c>
      <c r="UZ32" s="1028">
        <v>43252</v>
      </c>
      <c r="VA32" s="1029">
        <v>31.481268019853903</v>
      </c>
      <c r="VC32" s="1028">
        <v>43252</v>
      </c>
      <c r="VD32" s="1029">
        <v>32.192688987909399</v>
      </c>
      <c r="VF32" s="1028">
        <v>43282</v>
      </c>
      <c r="VG32" s="1029">
        <v>31.534716423484934</v>
      </c>
      <c r="VI32" s="1028">
        <v>43282</v>
      </c>
      <c r="VJ32" s="1029">
        <v>32.424147223242201</v>
      </c>
      <c r="VL32" s="1028">
        <v>43282</v>
      </c>
      <c r="VM32" s="1029">
        <v>31.949946917199526</v>
      </c>
      <c r="VO32" s="1028">
        <v>43282</v>
      </c>
      <c r="VP32" s="1029">
        <v>37.687771011475299</v>
      </c>
      <c r="VR32" s="1028">
        <v>43313</v>
      </c>
      <c r="VS32" s="1029">
        <v>34.591401616487168</v>
      </c>
      <c r="VU32" s="1028">
        <v>43313</v>
      </c>
      <c r="VV32" s="1029">
        <v>35.663147141610729</v>
      </c>
      <c r="VX32" s="1028">
        <v>43313</v>
      </c>
      <c r="VY32" s="1029">
        <v>36.370113280455875</v>
      </c>
      <c r="WA32" s="1028">
        <v>43313</v>
      </c>
      <c r="WB32" s="1029">
        <v>34.37161666273947</v>
      </c>
      <c r="WD32" s="1028">
        <v>43313</v>
      </c>
      <c r="WE32" s="1029">
        <v>35.888960470471801</v>
      </c>
      <c r="WG32" s="1028">
        <v>43344</v>
      </c>
      <c r="WH32" s="1029">
        <v>38.770000000000003</v>
      </c>
      <c r="WJ32" s="1028">
        <v>43344</v>
      </c>
      <c r="WK32" s="1029">
        <v>37.97</v>
      </c>
      <c r="WM32" s="1028">
        <v>43344</v>
      </c>
      <c r="WN32" s="1029">
        <v>40.450348088848123</v>
      </c>
      <c r="WP32" s="1028">
        <v>43344</v>
      </c>
      <c r="WQ32" s="1029">
        <v>40.071469726299377</v>
      </c>
      <c r="WS32" s="1028">
        <v>43374</v>
      </c>
      <c r="WT32" s="1029">
        <v>42.747112740330657</v>
      </c>
      <c r="WV32" s="1028">
        <v>43374</v>
      </c>
      <c r="WW32" s="1029">
        <v>42.8</v>
      </c>
      <c r="WY32" s="1028">
        <v>43374</v>
      </c>
      <c r="WZ32" s="1029">
        <v>43.296809973875412</v>
      </c>
      <c r="XB32" s="1028">
        <v>43374</v>
      </c>
      <c r="XC32" s="1029">
        <v>44.211840394253954</v>
      </c>
      <c r="XE32" s="1028">
        <v>43405</v>
      </c>
      <c r="XF32" s="1029">
        <v>45.425936045027413</v>
      </c>
      <c r="XH32" s="1028">
        <v>43405</v>
      </c>
      <c r="XI32" s="1029">
        <v>44.410158013544013</v>
      </c>
      <c r="XK32" s="1028">
        <v>43405</v>
      </c>
      <c r="XL32" s="1029">
        <v>45.32</v>
      </c>
      <c r="XN32" s="1028">
        <v>43405</v>
      </c>
      <c r="XO32" s="1029">
        <v>44.787905338780106</v>
      </c>
      <c r="XQ32" s="1028">
        <v>43405</v>
      </c>
      <c r="XR32" s="1029">
        <v>43.815047083925144</v>
      </c>
      <c r="XT32" s="1028">
        <v>43435</v>
      </c>
      <c r="XU32" s="1029">
        <v>43.95</v>
      </c>
      <c r="XW32" s="1028">
        <v>43435</v>
      </c>
      <c r="XX32" s="1029">
        <v>43.99</v>
      </c>
      <c r="XZ32" s="1028">
        <v>43435</v>
      </c>
      <c r="YA32" s="1029">
        <v>44.778403088175551</v>
      </c>
      <c r="YC32" s="1028">
        <v>43435</v>
      </c>
      <c r="YD32" s="1029">
        <v>46.919043524486355</v>
      </c>
      <c r="YF32" s="1028">
        <v>43466</v>
      </c>
      <c r="YG32" s="1029">
        <v>47.907362599377819</v>
      </c>
      <c r="YI32" s="1028">
        <v>43466</v>
      </c>
      <c r="YJ32" s="1029">
        <v>51.08</v>
      </c>
      <c r="YL32" s="1028">
        <v>43466</v>
      </c>
      <c r="YM32" s="1029">
        <v>49.487991949522574</v>
      </c>
      <c r="YO32" s="1028">
        <v>43466</v>
      </c>
      <c r="YP32" s="1029">
        <v>51.478895603744519</v>
      </c>
      <c r="YR32" s="1028">
        <v>43466</v>
      </c>
      <c r="YS32" s="1029">
        <v>49.94</v>
      </c>
      <c r="YU32" s="1028">
        <v>43497</v>
      </c>
      <c r="YV32" s="1029">
        <v>53.128970027706771</v>
      </c>
      <c r="YX32" s="1028">
        <v>43497</v>
      </c>
      <c r="YY32" s="1029">
        <v>50.156897214832867</v>
      </c>
      <c r="ZA32" s="1028">
        <v>43497</v>
      </c>
      <c r="ZB32" s="1029">
        <v>48.401596823974877</v>
      </c>
      <c r="ZD32" s="1028">
        <v>43497</v>
      </c>
      <c r="ZE32" s="1029">
        <v>48.054178440778962</v>
      </c>
      <c r="ZG32" s="1028">
        <v>43497</v>
      </c>
      <c r="ZH32" s="1029">
        <v>48.639240258635354</v>
      </c>
      <c r="ZJ32" s="1028">
        <v>43525</v>
      </c>
      <c r="ZK32" s="1029">
        <v>46.739614158071653</v>
      </c>
      <c r="ZM32" s="1028">
        <v>43525</v>
      </c>
      <c r="ZN32" s="1029">
        <v>47.149979607614554</v>
      </c>
      <c r="ZP32" s="1028">
        <v>43525</v>
      </c>
      <c r="ZQ32" s="1029">
        <v>46.739614158071653</v>
      </c>
      <c r="ZS32" s="1028">
        <v>43556</v>
      </c>
      <c r="ZT32" s="1029">
        <v>47.597121149614964</v>
      </c>
      <c r="ZV32" s="1028">
        <v>43556</v>
      </c>
      <c r="ZW32" s="1029">
        <v>47.369066199477352</v>
      </c>
      <c r="ZY32" s="1028">
        <v>43556</v>
      </c>
      <c r="ZZ32" s="1029">
        <v>46.998519021730466</v>
      </c>
      <c r="AAB32" s="1028">
        <v>43556</v>
      </c>
      <c r="AAC32" s="1029">
        <v>46.800984629444827</v>
      </c>
      <c r="AAE32" s="1028">
        <v>43556</v>
      </c>
      <c r="AAF32" s="1029">
        <v>45.71</v>
      </c>
      <c r="AAH32" s="1028">
        <v>43556</v>
      </c>
      <c r="AAI32" s="1029">
        <v>42.495540042723974</v>
      </c>
      <c r="AAK32" s="1028">
        <v>43586</v>
      </c>
      <c r="AAL32" s="1029">
        <v>42.654843589205022</v>
      </c>
      <c r="AAN32" s="1028">
        <v>43556</v>
      </c>
      <c r="AAO32" s="1029">
        <v>43.3749421224529</v>
      </c>
      <c r="AAQ32" s="1028">
        <v>43586</v>
      </c>
      <c r="AAR32" s="1029">
        <v>42.650202440481564</v>
      </c>
      <c r="AAT32" s="1028">
        <v>43617</v>
      </c>
      <c r="AAU32" s="1029">
        <v>41.51</v>
      </c>
      <c r="AAW32" s="1028">
        <v>43617</v>
      </c>
      <c r="AAX32" s="1029">
        <v>40.494428628595486</v>
      </c>
      <c r="AAZ32" s="1028">
        <v>43617</v>
      </c>
      <c r="ABA32" s="1029">
        <v>39.909999999999997</v>
      </c>
      <c r="ABC32" s="1028">
        <v>43617</v>
      </c>
      <c r="ABD32" s="1029">
        <v>38.795342093442429</v>
      </c>
      <c r="ABF32" s="1028">
        <v>43647</v>
      </c>
      <c r="ABG32" s="1029">
        <v>41.153724981040547</v>
      </c>
      <c r="ABI32" s="1028">
        <v>43647</v>
      </c>
      <c r="ABJ32" s="1029">
        <v>39.862443585731818</v>
      </c>
      <c r="ABL32" s="1028">
        <v>43647</v>
      </c>
      <c r="ABM32" s="1029">
        <v>40.229999999999997</v>
      </c>
      <c r="ABO32" s="1028">
        <v>43647</v>
      </c>
      <c r="ABP32" s="1029">
        <v>39.26</v>
      </c>
      <c r="ABR32" s="1066">
        <v>43678</v>
      </c>
      <c r="ABS32" s="1067">
        <v>39.43</v>
      </c>
      <c r="ABU32" s="1066">
        <v>43678</v>
      </c>
      <c r="ABV32" s="1067">
        <v>38.302700036720502</v>
      </c>
      <c r="ABX32" s="1066">
        <v>43678</v>
      </c>
      <c r="ABY32" s="1067">
        <v>38.924787607724134</v>
      </c>
      <c r="ACA32" s="1066">
        <v>43678</v>
      </c>
      <c r="ACB32" s="1067">
        <v>39.817069850000003</v>
      </c>
      <c r="ACD32" s="1066">
        <v>43709</v>
      </c>
      <c r="ACE32" s="1067">
        <v>40.489421847773002</v>
      </c>
      <c r="ACG32" s="1066">
        <v>43709</v>
      </c>
      <c r="ACH32" s="1067">
        <v>40.215106472221557</v>
      </c>
      <c r="ACJ32" s="1066">
        <v>43709</v>
      </c>
      <c r="ACK32" s="1067">
        <v>39.888965841370229</v>
      </c>
      <c r="ACM32" s="1066">
        <v>43709</v>
      </c>
      <c r="ACN32" s="1067">
        <v>39.782357670000003</v>
      </c>
      <c r="ACP32" s="1066">
        <v>43739</v>
      </c>
      <c r="ACQ32" s="1067">
        <v>43.100980144135448</v>
      </c>
      <c r="ACS32" s="1066">
        <v>43739</v>
      </c>
      <c r="ACT32" s="1067">
        <v>42.670125463231678</v>
      </c>
      <c r="ACV32" s="1096">
        <v>43739</v>
      </c>
      <c r="ACW32" s="1097">
        <v>43.724346879999999</v>
      </c>
      <c r="ACY32" s="1096">
        <v>43739</v>
      </c>
      <c r="ACZ32" s="1097">
        <v>43.242346985597294</v>
      </c>
      <c r="ADB32" s="1098">
        <v>43770</v>
      </c>
      <c r="ADC32" s="1099">
        <v>46.484779320000001</v>
      </c>
      <c r="ADE32" s="1098">
        <v>43770</v>
      </c>
      <c r="ADF32" s="1099">
        <v>47.810699207943522</v>
      </c>
      <c r="ADH32" s="1098">
        <v>43770</v>
      </c>
      <c r="ADI32" s="1099">
        <v>47.667933985590949</v>
      </c>
      <c r="ADK32" s="1098">
        <v>43770</v>
      </c>
      <c r="ADL32" s="1099">
        <v>47.595709164545966</v>
      </c>
      <c r="ADN32" s="1098">
        <v>43770</v>
      </c>
      <c r="ADO32" s="1099">
        <v>47.468183517398572</v>
      </c>
      <c r="ADQ32" s="1098">
        <v>43800</v>
      </c>
      <c r="ADR32" s="1099">
        <v>49.244154728286084</v>
      </c>
      <c r="ADT32" s="1098">
        <v>43800</v>
      </c>
      <c r="ADU32" s="1099">
        <v>50.372693307605296</v>
      </c>
      <c r="ADW32" s="1098">
        <v>43800</v>
      </c>
      <c r="ADX32" s="1099">
        <v>48.246106019877139</v>
      </c>
      <c r="ADZ32" s="1098">
        <v>43800</v>
      </c>
      <c r="AEA32" s="1099">
        <v>48.773006492685113</v>
      </c>
      <c r="AEC32" s="1098">
        <v>43831</v>
      </c>
      <c r="AED32" s="1099">
        <v>50.237194316043748</v>
      </c>
      <c r="AEF32" s="1098">
        <v>43831</v>
      </c>
      <c r="AEG32" s="1099">
        <v>50.62</v>
      </c>
      <c r="AEI32" s="1098">
        <v>43831</v>
      </c>
      <c r="AEJ32" s="1099">
        <v>51.602279218381668</v>
      </c>
      <c r="AEL32" s="1098">
        <v>43831</v>
      </c>
      <c r="AEM32" s="1099">
        <v>50.887734490007503</v>
      </c>
      <c r="AEO32" s="1098">
        <v>43831</v>
      </c>
      <c r="AEP32" s="1099">
        <v>51.836127523335549</v>
      </c>
      <c r="AER32" s="1098">
        <v>43862</v>
      </c>
      <c r="AES32" s="1099">
        <v>52.55</v>
      </c>
      <c r="AEU32" s="1098">
        <v>43862</v>
      </c>
      <c r="AEV32" s="1099">
        <v>54.132460993022349</v>
      </c>
      <c r="AEX32" s="1098">
        <v>43862</v>
      </c>
      <c r="AEY32" s="1099">
        <v>54.15122455686712</v>
      </c>
      <c r="AFA32" s="1098">
        <v>43862</v>
      </c>
      <c r="AFB32" s="1099">
        <v>53.460272915357784</v>
      </c>
      <c r="AFD32" s="1098">
        <v>43891</v>
      </c>
      <c r="AFE32" s="1099">
        <v>51.443050218209081</v>
      </c>
      <c r="AFG32" s="1098">
        <v>43891</v>
      </c>
      <c r="AFH32" s="1099">
        <v>53.714554739999997</v>
      </c>
      <c r="AFJ32" s="1098">
        <v>43922</v>
      </c>
      <c r="AFK32" s="1099">
        <v>45.376850640782799</v>
      </c>
      <c r="AFM32" s="1098">
        <v>43922</v>
      </c>
      <c r="AFN32" s="1099">
        <v>45.771173032339121</v>
      </c>
      <c r="AFP32" s="1098">
        <v>43922</v>
      </c>
      <c r="AFQ32" s="1099">
        <v>45.325515703001585</v>
      </c>
      <c r="AFS32" s="1098">
        <v>43922</v>
      </c>
      <c r="AFT32" s="1099">
        <v>43.922661770210787</v>
      </c>
      <c r="AFV32" s="1098">
        <v>43922</v>
      </c>
      <c r="AFW32" s="1099">
        <v>42.482363577467353</v>
      </c>
      <c r="AFY32" s="1098">
        <v>43952</v>
      </c>
      <c r="AFZ32" s="1099">
        <v>38.547342443544082</v>
      </c>
      <c r="AGB32" s="1098">
        <v>43952</v>
      </c>
      <c r="AGC32" s="1099">
        <v>38.461717827431904</v>
      </c>
      <c r="AGE32" s="1098">
        <v>43952</v>
      </c>
      <c r="AGF32" s="1099">
        <v>39.123849346150138</v>
      </c>
      <c r="AGH32" s="1098">
        <v>43952</v>
      </c>
      <c r="AGI32" s="1099">
        <v>38.830254188501634</v>
      </c>
      <c r="AGK32" s="1108">
        <v>43983</v>
      </c>
      <c r="AGL32" s="1109">
        <v>38.073443903603192</v>
      </c>
      <c r="AGN32" s="1108">
        <v>43983</v>
      </c>
      <c r="AGO32" s="1109">
        <v>37.735424356099841</v>
      </c>
      <c r="AGQ32" s="1108">
        <v>43983</v>
      </c>
      <c r="AGR32" s="1109">
        <v>38.044405696605153</v>
      </c>
      <c r="AGT32" s="1108">
        <v>44013</v>
      </c>
      <c r="AGU32" s="1109">
        <v>38.24178216929527</v>
      </c>
      <c r="AGW32" s="1108">
        <v>44013</v>
      </c>
      <c r="AGX32" s="1109">
        <v>38.916911696359868</v>
      </c>
      <c r="AGZ32" s="1108">
        <v>44013</v>
      </c>
      <c r="AHA32" s="1109">
        <v>39.32020857451689</v>
      </c>
      <c r="AHC32" s="1108">
        <v>44013</v>
      </c>
      <c r="AHD32" s="1109">
        <v>40.155381195644146</v>
      </c>
      <c r="AHF32" s="1108">
        <v>44044</v>
      </c>
      <c r="AHG32" s="1109">
        <v>42.24758477816858</v>
      </c>
      <c r="AHI32" s="1108">
        <v>44044</v>
      </c>
      <c r="AHJ32" s="1109">
        <v>42.488050334241223</v>
      </c>
      <c r="AHL32" s="1108">
        <v>44044</v>
      </c>
      <c r="AHM32" s="1109">
        <v>44.202658983187355</v>
      </c>
      <c r="AHO32" s="1108">
        <v>44044</v>
      </c>
      <c r="AHP32" s="1109">
        <v>46.745530637532539</v>
      </c>
      <c r="AHR32" s="1108">
        <v>44044</v>
      </c>
      <c r="AHS32" s="1109">
        <v>43.844762953298464</v>
      </c>
      <c r="AHU32" s="1114">
        <v>44075</v>
      </c>
      <c r="AHV32" s="1099">
        <v>44.188514699969339</v>
      </c>
      <c r="AHX32" s="1108">
        <v>44075</v>
      </c>
      <c r="AHY32" s="1109">
        <v>44.651496520541684</v>
      </c>
      <c r="AIA32" s="1108">
        <v>44075</v>
      </c>
      <c r="AIB32" s="1109">
        <v>44.176092237470066</v>
      </c>
      <c r="AID32" s="1108">
        <v>44075</v>
      </c>
      <c r="AIE32" s="1099">
        <v>44.593003838358065</v>
      </c>
      <c r="AIG32" s="1108">
        <v>44105</v>
      </c>
      <c r="AIH32" s="1099">
        <v>50.786195549260277</v>
      </c>
      <c r="AIJ32" s="1108">
        <v>44105</v>
      </c>
      <c r="AIK32" s="1099">
        <v>51.255996834923032</v>
      </c>
      <c r="AIM32" s="1108">
        <v>44105</v>
      </c>
      <c r="AIN32" s="1099">
        <v>49.935950846393474</v>
      </c>
      <c r="AIP32" s="1108">
        <v>44105</v>
      </c>
      <c r="AIQ32" s="1099">
        <v>50.472957664276358</v>
      </c>
      <c r="AIS32" s="1108">
        <v>44105</v>
      </c>
      <c r="AIT32" s="1109">
        <v>51.450730466722341</v>
      </c>
      <c r="AIV32" s="1108">
        <v>44136</v>
      </c>
      <c r="AIW32" s="1117">
        <v>56.483369895384762</v>
      </c>
      <c r="AIY32" s="1108">
        <v>44136</v>
      </c>
      <c r="AIZ32" s="1117">
        <v>57.947077847913512</v>
      </c>
      <c r="AJB32" s="1108">
        <v>44136</v>
      </c>
      <c r="AJC32" s="1117">
        <v>58.017442262134217</v>
      </c>
      <c r="AJE32" s="1108">
        <v>44136</v>
      </c>
      <c r="AJF32" s="1117">
        <v>59.206675038626358</v>
      </c>
      <c r="AJH32" s="1108">
        <v>44166</v>
      </c>
      <c r="AJI32" s="1117">
        <v>63.23458809583348</v>
      </c>
      <c r="AJK32" s="1108">
        <v>44166</v>
      </c>
      <c r="AJL32" s="1117">
        <v>66.226278105759491</v>
      </c>
      <c r="AJN32" s="1108">
        <v>44166</v>
      </c>
      <c r="AJO32" s="1117">
        <v>63.23458809583348</v>
      </c>
      <c r="AJQ32" s="1108">
        <v>44166</v>
      </c>
      <c r="AJR32" s="1117">
        <v>68.551778489558416</v>
      </c>
      <c r="AJT32" s="1108">
        <v>44197</v>
      </c>
      <c r="AJU32" s="1117">
        <v>71.835773844967292</v>
      </c>
    </row>
    <row r="33" spans="1:957" customFormat="1" x14ac:dyDescent="0.25">
      <c r="A33" s="26"/>
      <c r="B33" s="969">
        <f t="shared" ca="1" si="0"/>
        <v>44228</v>
      </c>
      <c r="C33" s="152">
        <f t="shared" ca="1" si="1"/>
        <v>72.25585895585381</v>
      </c>
      <c r="D33" s="26"/>
      <c r="E33" s="144">
        <v>41883</v>
      </c>
      <c r="F33" s="150">
        <v>65.31</v>
      </c>
      <c r="G33" s="88"/>
      <c r="H33" s="144">
        <v>41852</v>
      </c>
      <c r="I33" s="148">
        <v>63.650416498605829</v>
      </c>
      <c r="J33" s="26"/>
      <c r="K33" s="144">
        <v>41883</v>
      </c>
      <c r="L33" s="148">
        <v>63.228613154769178</v>
      </c>
      <c r="M33" s="26"/>
      <c r="N33" s="144">
        <v>41883</v>
      </c>
      <c r="O33" s="150">
        <v>62.577235229203914</v>
      </c>
      <c r="P33" s="88"/>
      <c r="Q33" s="144">
        <v>41913</v>
      </c>
      <c r="R33" s="145">
        <v>63.250787645192723</v>
      </c>
      <c r="S33" s="26"/>
      <c r="T33" s="144">
        <v>41913</v>
      </c>
      <c r="U33" s="148">
        <v>61.458460042649506</v>
      </c>
      <c r="V33" s="26"/>
      <c r="W33" s="144">
        <v>41913</v>
      </c>
      <c r="X33" s="150">
        <v>61.621024999999996</v>
      </c>
      <c r="Y33" s="88"/>
      <c r="Z33" s="144">
        <v>41944</v>
      </c>
      <c r="AA33" s="145">
        <v>65.743683030285567</v>
      </c>
      <c r="AB33" s="26"/>
      <c r="AC33" s="144">
        <v>41944</v>
      </c>
      <c r="AD33" s="148">
        <v>64.549999999999983</v>
      </c>
      <c r="AE33" s="26"/>
      <c r="AF33" s="144">
        <v>41944</v>
      </c>
      <c r="AG33" s="150">
        <v>64.458500000000001</v>
      </c>
      <c r="AH33" s="88"/>
      <c r="AI33" s="144">
        <v>41974</v>
      </c>
      <c r="AJ33" s="145">
        <v>68.963333333333324</v>
      </c>
      <c r="AK33" s="26"/>
      <c r="AL33" s="144">
        <v>41974</v>
      </c>
      <c r="AM33" s="148">
        <v>69.699999999999974</v>
      </c>
      <c r="AN33" s="26"/>
      <c r="AO33" s="144">
        <v>41974</v>
      </c>
      <c r="AP33" s="150">
        <v>68.590999999999994</v>
      </c>
      <c r="AQ33" s="88"/>
      <c r="AR33" s="144">
        <v>41974</v>
      </c>
      <c r="AS33" s="145">
        <v>68.590999999999994</v>
      </c>
      <c r="AT33" s="26"/>
      <c r="AU33" s="144">
        <v>42005</v>
      </c>
      <c r="AV33" s="148">
        <v>75.005568700170357</v>
      </c>
      <c r="AW33" s="26"/>
      <c r="AX33" s="144">
        <v>42036</v>
      </c>
      <c r="AY33" s="150">
        <v>74.979700447858988</v>
      </c>
      <c r="AZ33" s="88"/>
      <c r="BA33" s="144">
        <v>42036</v>
      </c>
      <c r="BB33" s="145">
        <v>75.259723325936761</v>
      </c>
      <c r="BC33" s="26"/>
      <c r="BD33" s="144">
        <v>42036</v>
      </c>
      <c r="BE33" s="148">
        <v>75.100820146520149</v>
      </c>
      <c r="BF33" s="26"/>
      <c r="BG33" s="144">
        <v>42064</v>
      </c>
      <c r="BH33" s="150">
        <v>73.73041771978022</v>
      </c>
      <c r="BI33" s="88"/>
      <c r="BJ33" s="144">
        <v>42036</v>
      </c>
      <c r="BK33" s="145">
        <v>75.49424354395606</v>
      </c>
      <c r="BL33" s="26"/>
      <c r="BM33" s="144">
        <v>42036</v>
      </c>
      <c r="BN33" s="148">
        <v>75.84</v>
      </c>
      <c r="BO33" s="26"/>
      <c r="BP33" s="144">
        <v>42064</v>
      </c>
      <c r="BQ33" s="150">
        <v>73.540779259999994</v>
      </c>
      <c r="BR33" s="88"/>
      <c r="BS33" s="144">
        <v>42064</v>
      </c>
      <c r="BT33" s="145">
        <v>74.122954945054914</v>
      </c>
      <c r="BU33" s="26"/>
      <c r="BV33" s="144">
        <v>42095</v>
      </c>
      <c r="BW33" s="148">
        <v>65.717309839999999</v>
      </c>
      <c r="BX33" s="26"/>
      <c r="BY33" s="144">
        <v>42095</v>
      </c>
      <c r="BZ33" s="150">
        <v>66.545355189999995</v>
      </c>
      <c r="CA33" s="88"/>
      <c r="CB33" s="144">
        <v>42095</v>
      </c>
      <c r="CC33" s="145">
        <v>66.785901639344246</v>
      </c>
      <c r="CD33" s="26"/>
      <c r="CE33" s="144">
        <v>42095</v>
      </c>
      <c r="CF33" s="148">
        <v>65.686120218579219</v>
      </c>
      <c r="CG33" s="26"/>
      <c r="CH33" s="144">
        <v>42125</v>
      </c>
      <c r="CI33" s="150">
        <v>63.814192400000003</v>
      </c>
      <c r="CJ33" s="88"/>
      <c r="CK33" s="144">
        <v>42125</v>
      </c>
      <c r="CL33" s="145">
        <v>64.663307260791058</v>
      </c>
      <c r="CM33" s="26"/>
      <c r="CN33" s="144">
        <v>42125</v>
      </c>
      <c r="CO33" s="148">
        <v>64.62036025354746</v>
      </c>
      <c r="CP33" s="26"/>
      <c r="CQ33" s="144">
        <v>42125</v>
      </c>
      <c r="CR33" s="150">
        <v>64.79562842</v>
      </c>
      <c r="CS33" s="88"/>
      <c r="CT33" s="144">
        <v>42125</v>
      </c>
      <c r="CU33" s="145">
        <v>65.595901639344262</v>
      </c>
      <c r="CV33" s="26"/>
      <c r="CW33" s="144">
        <v>42156</v>
      </c>
      <c r="CX33" s="148">
        <v>65.568852460000002</v>
      </c>
      <c r="CY33" s="292"/>
      <c r="CZ33" s="144">
        <v>42156</v>
      </c>
      <c r="DA33" s="148">
        <v>65.38971594772228</v>
      </c>
      <c r="DB33" s="295"/>
      <c r="DC33" s="144">
        <v>42156</v>
      </c>
      <c r="DD33" s="148">
        <v>64.795901639344265</v>
      </c>
      <c r="DE33" s="303"/>
      <c r="DF33" s="144">
        <v>42156</v>
      </c>
      <c r="DG33" s="148">
        <v>65.292758500000005</v>
      </c>
      <c r="DH33" s="303"/>
      <c r="DI33" s="144">
        <v>42217</v>
      </c>
      <c r="DJ33" s="148">
        <v>66.8</v>
      </c>
      <c r="DK33" s="295"/>
      <c r="DL33" s="144">
        <v>42186</v>
      </c>
      <c r="DM33" s="148">
        <v>66.297267759562828</v>
      </c>
      <c r="DN33" s="303"/>
      <c r="DO33" s="144">
        <v>42186</v>
      </c>
      <c r="DP33" s="148">
        <v>65.2465847</v>
      </c>
      <c r="DQ33" s="303"/>
      <c r="DR33" s="144">
        <v>42217</v>
      </c>
      <c r="DS33" s="148">
        <v>65.820000000000007</v>
      </c>
      <c r="DT33" s="295"/>
      <c r="DU33" s="144">
        <v>42217</v>
      </c>
      <c r="DV33" s="148">
        <v>65.858360660000002</v>
      </c>
      <c r="DW33" s="303"/>
      <c r="DX33" s="144">
        <v>42217</v>
      </c>
      <c r="DY33" s="148">
        <v>65.588005460000005</v>
      </c>
      <c r="DZ33" s="303"/>
      <c r="EA33" s="144">
        <v>42248</v>
      </c>
      <c r="EB33" s="148">
        <v>63.773005464480867</v>
      </c>
      <c r="EC33" s="295"/>
      <c r="ED33" s="144">
        <v>42248</v>
      </c>
      <c r="EE33" s="148">
        <v>64.05196721311475</v>
      </c>
      <c r="EF33" s="303"/>
      <c r="EG33" s="144">
        <v>42248</v>
      </c>
      <c r="EH33" s="148">
        <v>64.30196721311475</v>
      </c>
      <c r="EI33" s="303"/>
      <c r="EJ33" s="144">
        <v>42278</v>
      </c>
      <c r="EK33" s="148">
        <v>66.900000000000006</v>
      </c>
      <c r="EL33" s="295"/>
      <c r="EM33" s="144">
        <v>42248</v>
      </c>
      <c r="EN33" s="148">
        <v>64.451147540983612</v>
      </c>
      <c r="EO33" s="303"/>
      <c r="EP33" s="144">
        <v>42278</v>
      </c>
      <c r="EQ33" s="148">
        <v>67.250655737704932</v>
      </c>
      <c r="ER33" s="303"/>
      <c r="ES33" s="144">
        <v>42278</v>
      </c>
      <c r="ET33" s="148">
        <v>67.320000000000007</v>
      </c>
      <c r="EV33" s="144">
        <v>42309</v>
      </c>
      <c r="EW33" s="148">
        <v>70.177540983606562</v>
      </c>
      <c r="EY33" s="144">
        <v>42309</v>
      </c>
      <c r="EZ33" s="148">
        <v>70.171857919999994</v>
      </c>
      <c r="FB33" s="144">
        <v>42309</v>
      </c>
      <c r="FC33" s="148">
        <v>70.910601092896187</v>
      </c>
      <c r="FE33" s="144">
        <v>42309</v>
      </c>
      <c r="FF33" s="148">
        <v>69.707479578081603</v>
      </c>
      <c r="FH33" s="144">
        <v>42339</v>
      </c>
      <c r="FI33" s="148">
        <v>71.473989071038261</v>
      </c>
      <c r="FK33" s="144">
        <v>42339</v>
      </c>
      <c r="FL33" s="148">
        <v>71.900000000000006</v>
      </c>
      <c r="FN33" s="144">
        <v>42339</v>
      </c>
      <c r="FO33" s="148">
        <v>71.97</v>
      </c>
      <c r="FQ33" s="144">
        <v>42339</v>
      </c>
      <c r="FR33" s="148">
        <v>72.127622950000003</v>
      </c>
      <c r="FT33" s="144">
        <v>42309</v>
      </c>
      <c r="FU33" s="148">
        <v>70.552189999999996</v>
      </c>
      <c r="FW33" s="144">
        <v>42339</v>
      </c>
      <c r="FX33" s="148">
        <v>71.942729999999997</v>
      </c>
      <c r="FZ33" s="144">
        <v>42339</v>
      </c>
      <c r="GA33" s="148">
        <v>71.352729999999994</v>
      </c>
      <c r="GC33" s="144">
        <v>42370</v>
      </c>
      <c r="GD33" s="148">
        <v>72.888333333333321</v>
      </c>
      <c r="GF33" s="144">
        <v>42339</v>
      </c>
      <c r="GG33" s="148">
        <v>71.5</v>
      </c>
      <c r="GI33" s="144">
        <v>42370</v>
      </c>
      <c r="GJ33" s="148">
        <v>72.905609999999996</v>
      </c>
      <c r="GL33" s="144">
        <v>42370</v>
      </c>
      <c r="GM33" s="148">
        <v>73.16</v>
      </c>
      <c r="GO33" s="144">
        <v>42370</v>
      </c>
      <c r="GP33" s="148">
        <v>72.190659999999994</v>
      </c>
      <c r="GR33" s="144">
        <v>42370</v>
      </c>
      <c r="GS33" s="148">
        <v>71.528480000000002</v>
      </c>
      <c r="GU33" s="144">
        <v>42401</v>
      </c>
      <c r="GV33" s="148">
        <v>71.444999999999993</v>
      </c>
      <c r="GX33" s="144">
        <v>42401</v>
      </c>
      <c r="GY33" s="148">
        <v>71.459999999999994</v>
      </c>
      <c r="HA33" s="144">
        <v>42401</v>
      </c>
      <c r="HB33" s="148">
        <v>71.400000000000006</v>
      </c>
      <c r="HD33" s="144">
        <v>42401</v>
      </c>
      <c r="HE33" s="148">
        <v>71.400000000000006</v>
      </c>
      <c r="HG33" s="144">
        <v>42401</v>
      </c>
      <c r="HH33" s="148">
        <v>71.45</v>
      </c>
      <c r="HJ33" s="144">
        <v>42430</v>
      </c>
      <c r="HK33" s="148">
        <v>69.61</v>
      </c>
      <c r="HM33" s="144">
        <v>42430</v>
      </c>
      <c r="HN33" s="148">
        <v>69.75</v>
      </c>
      <c r="HP33" s="144">
        <v>42430</v>
      </c>
      <c r="HQ33" s="148">
        <v>70.180000000000007</v>
      </c>
      <c r="HS33" s="144">
        <v>42430</v>
      </c>
      <c r="HT33" s="148">
        <v>70.25</v>
      </c>
      <c r="HV33" s="144">
        <v>42430</v>
      </c>
      <c r="HW33" s="148">
        <v>64.010000000000005</v>
      </c>
      <c r="HY33" s="144">
        <v>42430</v>
      </c>
      <c r="HZ33" s="148">
        <v>63.49</v>
      </c>
      <c r="IB33" s="144">
        <v>42491</v>
      </c>
      <c r="IC33" s="148">
        <v>62.702876080000003</v>
      </c>
      <c r="IE33" s="144">
        <v>42491</v>
      </c>
      <c r="IF33" s="148">
        <v>62.59</v>
      </c>
      <c r="IH33" s="144">
        <v>42491</v>
      </c>
      <c r="II33" s="148">
        <v>62.39</v>
      </c>
      <c r="IK33" s="144">
        <v>42491</v>
      </c>
      <c r="IL33" s="148">
        <v>61.72</v>
      </c>
      <c r="IN33" s="144">
        <v>42522</v>
      </c>
      <c r="IO33" s="148">
        <v>60.8</v>
      </c>
      <c r="IQ33" s="144">
        <v>42522</v>
      </c>
      <c r="IR33" s="148">
        <v>61.37</v>
      </c>
      <c r="IT33" s="144">
        <v>42522</v>
      </c>
      <c r="IU33" s="148">
        <v>61.025820539999998</v>
      </c>
      <c r="IW33" s="144">
        <v>42522</v>
      </c>
      <c r="IX33" s="148">
        <v>60.51</v>
      </c>
      <c r="IZ33" s="144">
        <v>42552</v>
      </c>
      <c r="JA33" s="148">
        <v>63.66</v>
      </c>
      <c r="JC33" s="144">
        <v>42552</v>
      </c>
      <c r="JD33" s="148">
        <v>60.06</v>
      </c>
      <c r="JF33" s="144">
        <v>42552</v>
      </c>
      <c r="JG33" s="148">
        <v>59.96</v>
      </c>
      <c r="JI33" s="144">
        <v>42552</v>
      </c>
      <c r="JJ33" s="148">
        <v>59.37</v>
      </c>
      <c r="JL33" s="144">
        <v>42583</v>
      </c>
      <c r="JM33" s="148">
        <v>59.4</v>
      </c>
      <c r="JO33" s="144">
        <v>42583</v>
      </c>
      <c r="JP33" s="148">
        <v>59.82</v>
      </c>
      <c r="JR33" s="144">
        <v>42583</v>
      </c>
      <c r="JS33" s="148">
        <v>60.65621909</v>
      </c>
      <c r="JU33" s="969">
        <v>42583</v>
      </c>
      <c r="JV33" s="970">
        <v>61.65621909</v>
      </c>
      <c r="JX33" s="969">
        <v>42583</v>
      </c>
      <c r="JY33" s="970">
        <v>59.78</v>
      </c>
      <c r="KA33" s="969">
        <v>42614</v>
      </c>
      <c r="KB33" s="970">
        <v>60.577774710579035</v>
      </c>
      <c r="KD33" s="969">
        <v>42614</v>
      </c>
      <c r="KE33" s="970">
        <v>61.37</v>
      </c>
      <c r="KG33" s="969">
        <v>42614</v>
      </c>
      <c r="KH33" s="970">
        <v>59.76</v>
      </c>
      <c r="KJ33" s="969">
        <v>42614</v>
      </c>
      <c r="KK33" s="970">
        <v>59.18</v>
      </c>
      <c r="KM33" s="969">
        <v>42644</v>
      </c>
      <c r="KN33" s="970">
        <v>59.67</v>
      </c>
      <c r="KP33" s="969">
        <v>42644</v>
      </c>
      <c r="KQ33" s="970">
        <v>59.52794019366678</v>
      </c>
      <c r="KS33" s="969">
        <v>42644</v>
      </c>
      <c r="KT33" s="970">
        <v>59.87</v>
      </c>
      <c r="KV33" s="969">
        <v>42644</v>
      </c>
      <c r="KW33" s="970">
        <v>60.08</v>
      </c>
      <c r="KY33" s="969">
        <v>42675</v>
      </c>
      <c r="KZ33" s="970">
        <v>63.93</v>
      </c>
      <c r="LB33" s="969">
        <v>42675</v>
      </c>
      <c r="LC33" s="970">
        <v>63.12</v>
      </c>
      <c r="LE33" s="969">
        <v>42675</v>
      </c>
      <c r="LF33" s="970">
        <v>63.13</v>
      </c>
      <c r="LH33" s="969">
        <v>42675</v>
      </c>
      <c r="LI33" s="970">
        <v>62.87</v>
      </c>
      <c r="LK33" s="969">
        <v>42675</v>
      </c>
      <c r="LL33" s="970">
        <v>62.75</v>
      </c>
      <c r="LN33" s="969">
        <v>42705</v>
      </c>
      <c r="LO33" s="970">
        <v>67.930000000000007</v>
      </c>
      <c r="LQ33" s="969">
        <v>42736</v>
      </c>
      <c r="LR33" s="970">
        <v>68.319999999999993</v>
      </c>
      <c r="LT33" s="969">
        <v>42736</v>
      </c>
      <c r="LU33" s="970">
        <v>68.92</v>
      </c>
      <c r="LW33" s="969">
        <v>42736</v>
      </c>
      <c r="LX33" s="970">
        <v>69.260000000000005</v>
      </c>
      <c r="LZ33" s="969">
        <v>42736</v>
      </c>
      <c r="MA33" s="970">
        <v>68.23</v>
      </c>
      <c r="MC33" s="969">
        <v>42767</v>
      </c>
      <c r="MD33" s="970">
        <v>67.72</v>
      </c>
      <c r="MF33" s="969">
        <v>42767</v>
      </c>
      <c r="MG33" s="970">
        <v>67.989999999999995</v>
      </c>
      <c r="MI33" s="969">
        <v>42767</v>
      </c>
      <c r="MJ33" s="970">
        <v>66.45</v>
      </c>
      <c r="ML33" s="969">
        <v>42767</v>
      </c>
      <c r="MM33" s="970">
        <v>65.3</v>
      </c>
      <c r="MO33" s="969">
        <v>42767</v>
      </c>
      <c r="MP33" s="970">
        <v>65.16</v>
      </c>
      <c r="MR33" s="969">
        <v>42795</v>
      </c>
      <c r="MS33" s="970">
        <v>62.41</v>
      </c>
      <c r="MU33" s="969">
        <v>42795</v>
      </c>
      <c r="MV33" s="970">
        <v>62.81</v>
      </c>
      <c r="MX33" s="969">
        <v>42795</v>
      </c>
      <c r="MY33" s="970">
        <v>62.76</v>
      </c>
      <c r="NA33" s="969">
        <v>42795</v>
      </c>
      <c r="NB33" s="970">
        <v>64.458949165256925</v>
      </c>
      <c r="ND33" s="969">
        <v>42826</v>
      </c>
      <c r="NE33" s="970">
        <v>58.021479999999997</v>
      </c>
      <c r="NG33" s="969">
        <v>42826</v>
      </c>
      <c r="NH33" s="970">
        <v>55.83</v>
      </c>
      <c r="NJ33" s="969">
        <v>42826</v>
      </c>
      <c r="NK33" s="970">
        <v>55.08</v>
      </c>
      <c r="NM33" s="969">
        <v>42826</v>
      </c>
      <c r="NN33" s="970">
        <v>53.67</v>
      </c>
      <c r="NP33" s="969">
        <v>42826</v>
      </c>
      <c r="NQ33" s="970">
        <v>51.7</v>
      </c>
      <c r="NS33" s="969">
        <v>42856</v>
      </c>
      <c r="NT33" s="970">
        <v>47.52</v>
      </c>
      <c r="NV33" s="969">
        <v>42856</v>
      </c>
      <c r="NW33" s="970">
        <v>47.34</v>
      </c>
      <c r="NY33" s="969">
        <v>42856</v>
      </c>
      <c r="NZ33" s="970">
        <v>45.58</v>
      </c>
      <c r="OB33" s="969">
        <v>42856</v>
      </c>
      <c r="OC33" s="970">
        <v>45.96</v>
      </c>
      <c r="OE33" s="969">
        <v>42887</v>
      </c>
      <c r="OF33" s="970">
        <v>45.65</v>
      </c>
      <c r="OH33" s="969">
        <v>42887</v>
      </c>
      <c r="OI33" s="970">
        <v>51.11</v>
      </c>
      <c r="OK33" s="969">
        <v>42887</v>
      </c>
      <c r="OL33" s="970">
        <v>51.39</v>
      </c>
      <c r="ON33" s="969">
        <v>42887</v>
      </c>
      <c r="OO33" s="970">
        <v>49.77</v>
      </c>
      <c r="OQ33" s="969">
        <v>42887</v>
      </c>
      <c r="OR33" s="970">
        <v>48.35</v>
      </c>
      <c r="OT33" s="969">
        <v>42917</v>
      </c>
      <c r="OU33" s="970">
        <v>46.99</v>
      </c>
      <c r="OW33" s="969">
        <v>42917</v>
      </c>
      <c r="OX33" s="970">
        <v>45.26</v>
      </c>
      <c r="OZ33" s="969">
        <v>42917</v>
      </c>
      <c r="PA33" s="970">
        <v>44.93</v>
      </c>
      <c r="PC33" s="969">
        <v>42917</v>
      </c>
      <c r="PD33" s="970">
        <v>45.48</v>
      </c>
      <c r="PF33" s="969">
        <v>42917</v>
      </c>
      <c r="PG33" s="970">
        <v>45.81</v>
      </c>
      <c r="PI33" s="969">
        <v>42948</v>
      </c>
      <c r="PJ33" s="970">
        <v>46.24</v>
      </c>
      <c r="PL33" s="969">
        <v>42948</v>
      </c>
      <c r="PM33" s="970">
        <v>47.2</v>
      </c>
      <c r="PO33" s="969">
        <v>42948</v>
      </c>
      <c r="PP33" s="970">
        <v>46.85</v>
      </c>
      <c r="PR33" s="969">
        <v>42948</v>
      </c>
      <c r="PS33" s="970">
        <v>46.46</v>
      </c>
      <c r="PU33" s="969">
        <v>42979</v>
      </c>
      <c r="PV33" s="970">
        <v>47.47</v>
      </c>
      <c r="PX33" s="969">
        <v>42979</v>
      </c>
      <c r="PY33" s="1025">
        <v>47.97</v>
      </c>
      <c r="QA33" s="1026">
        <v>42979</v>
      </c>
      <c r="QB33" s="1025">
        <v>46.87</v>
      </c>
      <c r="QD33" s="1028">
        <v>42979</v>
      </c>
      <c r="QE33" s="1027">
        <v>46.79</v>
      </c>
      <c r="QG33" s="1028">
        <v>43009</v>
      </c>
      <c r="QH33" s="1027">
        <v>49.56</v>
      </c>
      <c r="QJ33" s="1028">
        <v>43009</v>
      </c>
      <c r="QK33" s="1027">
        <v>50.21</v>
      </c>
      <c r="QM33" s="1028">
        <v>43009</v>
      </c>
      <c r="QN33" s="1027">
        <v>49.81</v>
      </c>
      <c r="QP33" s="1028">
        <v>43009</v>
      </c>
      <c r="QQ33" s="1027">
        <v>49.71</v>
      </c>
      <c r="QS33" s="1028">
        <v>43009</v>
      </c>
      <c r="QT33" s="1027">
        <v>49.56</v>
      </c>
      <c r="QV33" s="1028">
        <v>43040</v>
      </c>
      <c r="QW33" s="1027">
        <v>50.5</v>
      </c>
      <c r="QY33" s="1028">
        <v>43040</v>
      </c>
      <c r="QZ33" s="1027">
        <v>49.95</v>
      </c>
      <c r="RB33" s="1028">
        <v>43040</v>
      </c>
      <c r="RC33" s="1027">
        <v>48.59</v>
      </c>
      <c r="RE33" s="1028">
        <v>43040</v>
      </c>
      <c r="RF33" s="1027">
        <v>48.09</v>
      </c>
      <c r="RH33" s="1028">
        <v>43070</v>
      </c>
      <c r="RI33" s="1027">
        <v>47.69</v>
      </c>
      <c r="RK33" s="1028">
        <v>43070</v>
      </c>
      <c r="RL33" s="1027">
        <v>48.23</v>
      </c>
      <c r="RN33" s="1028">
        <v>43070</v>
      </c>
      <c r="RO33" s="1027">
        <v>48.17</v>
      </c>
      <c r="RQ33" s="1028">
        <v>43070</v>
      </c>
      <c r="RR33" s="1027">
        <v>47.65</v>
      </c>
      <c r="RT33" s="1028">
        <v>43101</v>
      </c>
      <c r="RU33" s="1029">
        <v>50.08657461</v>
      </c>
      <c r="RW33" s="1028">
        <v>43101</v>
      </c>
      <c r="RX33" s="1029">
        <v>49.367279760000002</v>
      </c>
      <c r="RZ33" s="1028">
        <v>43101</v>
      </c>
      <c r="SA33" s="1029">
        <v>49.190312949999999</v>
      </c>
      <c r="SC33" s="1028">
        <v>43101</v>
      </c>
      <c r="SD33" s="1029">
        <v>48.39</v>
      </c>
      <c r="SF33" s="1028">
        <v>43101</v>
      </c>
      <c r="SG33" s="1029">
        <v>48.1</v>
      </c>
      <c r="SI33" s="1028">
        <v>43132</v>
      </c>
      <c r="SJ33" s="1029">
        <v>48.02</v>
      </c>
      <c r="SL33" s="1028">
        <v>43132</v>
      </c>
      <c r="SM33" s="1029">
        <v>48.220966380902297</v>
      </c>
      <c r="SO33" s="1028">
        <v>43132</v>
      </c>
      <c r="SP33" s="1029">
        <v>46.744686898904654</v>
      </c>
      <c r="SR33" s="1028">
        <v>43132</v>
      </c>
      <c r="SS33" s="1029">
        <v>45.326489405748013</v>
      </c>
      <c r="SU33" s="1028">
        <v>43160</v>
      </c>
      <c r="SV33" s="1029">
        <v>42.647291238898283</v>
      </c>
      <c r="SX33" s="1028">
        <v>43160</v>
      </c>
      <c r="SY33" s="1029">
        <v>39.853619100081609</v>
      </c>
      <c r="TA33" s="1028">
        <v>43160</v>
      </c>
      <c r="TB33" s="1029">
        <v>38.708788101347871</v>
      </c>
      <c r="TD33" s="1028">
        <v>43160</v>
      </c>
      <c r="TE33" s="1029">
        <v>39.362027535833754</v>
      </c>
      <c r="TG33" s="1028">
        <v>43191</v>
      </c>
      <c r="TH33" s="1029">
        <v>37.586532013180417</v>
      </c>
      <c r="TJ33" s="1028">
        <v>43191</v>
      </c>
      <c r="TK33" s="1029">
        <v>36.512726559636853</v>
      </c>
      <c r="TM33" s="1028">
        <v>43191</v>
      </c>
      <c r="TN33" s="1029">
        <v>35.68304200172873</v>
      </c>
      <c r="TP33" s="1028">
        <v>43191</v>
      </c>
      <c r="TQ33" s="1029">
        <v>35.110852023651745</v>
      </c>
      <c r="TS33" s="1028">
        <v>43221</v>
      </c>
      <c r="TT33" s="1029">
        <v>33.50056105436061</v>
      </c>
      <c r="TV33" s="1028">
        <v>43221</v>
      </c>
      <c r="TW33" s="1029">
        <v>31.846824230823159</v>
      </c>
      <c r="TY33" s="1028">
        <v>43221</v>
      </c>
      <c r="TZ33" s="1029">
        <v>31.130707090117596</v>
      </c>
      <c r="UB33" s="1028">
        <v>43221</v>
      </c>
      <c r="UC33" s="1029">
        <v>30.569937229181612</v>
      </c>
      <c r="UE33" s="1028">
        <v>43252</v>
      </c>
      <c r="UF33" s="1029">
        <v>32.098797221751653</v>
      </c>
      <c r="UH33" s="1028">
        <v>43252</v>
      </c>
      <c r="UI33" s="1029">
        <v>31.076494924822612</v>
      </c>
      <c r="UK33" s="1028">
        <v>43252</v>
      </c>
      <c r="UL33" s="1029">
        <v>31.193403331022463</v>
      </c>
      <c r="UN33" s="1028">
        <v>43252</v>
      </c>
      <c r="UO33" s="1029">
        <v>31.761463486885788</v>
      </c>
      <c r="UQ33" s="1028">
        <v>43282</v>
      </c>
      <c r="UR33" s="1029">
        <v>31.6830784885823</v>
      </c>
      <c r="UT33" s="1028">
        <v>43282</v>
      </c>
      <c r="UU33" s="1029">
        <v>31.537130978522132</v>
      </c>
      <c r="UW33" s="1028">
        <v>43282</v>
      </c>
      <c r="UX33" s="1029">
        <v>31.091416789479659</v>
      </c>
      <c r="UZ33" s="1028">
        <v>43282</v>
      </c>
      <c r="VA33" s="1029">
        <v>31.784093497924513</v>
      </c>
      <c r="VC33" s="1028">
        <v>43282</v>
      </c>
      <c r="VD33" s="1029">
        <v>32.494336348516356</v>
      </c>
      <c r="VF33" s="1028">
        <v>43313</v>
      </c>
      <c r="VG33" s="1029">
        <v>31.832870503583415</v>
      </c>
      <c r="VI33" s="1028">
        <v>43313</v>
      </c>
      <c r="VJ33" s="1029">
        <v>32.776926554816214</v>
      </c>
      <c r="VL33" s="1028">
        <v>43313</v>
      </c>
      <c r="VM33" s="1029">
        <v>32.302606837012554</v>
      </c>
      <c r="VO33" s="1028">
        <v>43313</v>
      </c>
      <c r="VP33" s="1029">
        <v>37.789769260393655</v>
      </c>
      <c r="VR33" s="1028">
        <v>43344</v>
      </c>
      <c r="VS33" s="1029">
        <v>34.787749098279654</v>
      </c>
      <c r="VU33" s="1028">
        <v>43344</v>
      </c>
      <c r="VV33" s="1029">
        <v>35.861402172271013</v>
      </c>
      <c r="VX33" s="1028">
        <v>43344</v>
      </c>
      <c r="VY33" s="1029">
        <v>36.570395449827814</v>
      </c>
      <c r="WA33" s="1028">
        <v>43344</v>
      </c>
      <c r="WB33" s="1029">
        <v>34.570589053687698</v>
      </c>
      <c r="WD33" s="1028">
        <v>43344</v>
      </c>
      <c r="WE33" s="1029">
        <v>36.09415906971433</v>
      </c>
      <c r="WG33" s="1028">
        <v>43374</v>
      </c>
      <c r="WH33" s="1029">
        <v>39.75</v>
      </c>
      <c r="WJ33" s="1028">
        <v>43374</v>
      </c>
      <c r="WK33" s="1029">
        <v>38.76</v>
      </c>
      <c r="WM33" s="1028">
        <v>43374</v>
      </c>
      <c r="WN33" s="1029">
        <v>41.403220364633299</v>
      </c>
      <c r="WP33" s="1028">
        <v>43374</v>
      </c>
      <c r="WQ33" s="1029">
        <v>41.071989460307968</v>
      </c>
      <c r="WS33" s="1028">
        <v>43405</v>
      </c>
      <c r="WT33" s="1029">
        <v>46.146878731203707</v>
      </c>
      <c r="WV33" s="1028">
        <v>43405</v>
      </c>
      <c r="WW33" s="1029">
        <v>46.69</v>
      </c>
      <c r="WY33" s="1028">
        <v>43405</v>
      </c>
      <c r="WZ33" s="1029">
        <v>45.755303112859941</v>
      </c>
      <c r="XB33" s="1028">
        <v>43405</v>
      </c>
      <c r="XC33" s="1029">
        <v>46.863092696314375</v>
      </c>
      <c r="XE33" s="1028">
        <v>43435</v>
      </c>
      <c r="XF33" s="1029">
        <v>47.127878642370014</v>
      </c>
      <c r="XH33" s="1028">
        <v>43435</v>
      </c>
      <c r="XI33" s="1029">
        <v>45.891447203411083</v>
      </c>
      <c r="XK33" s="1028">
        <v>43435</v>
      </c>
      <c r="XL33" s="1029">
        <v>46.66</v>
      </c>
      <c r="XN33" s="1028">
        <v>43435</v>
      </c>
      <c r="XO33" s="1029">
        <v>46.054108716407619</v>
      </c>
      <c r="XQ33" s="1028">
        <v>43435</v>
      </c>
      <c r="XR33" s="1029">
        <v>45.690471214671412</v>
      </c>
      <c r="XT33" s="1028">
        <v>43466</v>
      </c>
      <c r="XU33" s="1029">
        <v>44.57</v>
      </c>
      <c r="XW33" s="1028">
        <v>43466</v>
      </c>
      <c r="XX33" s="1029">
        <v>44.67</v>
      </c>
      <c r="XZ33" s="1028">
        <v>43466</v>
      </c>
      <c r="YA33" s="1029">
        <v>45.527184071515649</v>
      </c>
      <c r="YC33" s="1028">
        <v>43466</v>
      </c>
      <c r="YD33" s="1029">
        <v>47.64957239831751</v>
      </c>
      <c r="YF33" s="1028">
        <v>43497</v>
      </c>
      <c r="YG33" s="1029">
        <v>48.00801935706879</v>
      </c>
      <c r="YI33" s="1028">
        <v>43497</v>
      </c>
      <c r="YJ33" s="1029">
        <v>51.19</v>
      </c>
      <c r="YL33" s="1028">
        <v>43497</v>
      </c>
      <c r="YM33" s="1029">
        <v>49.587355198399152</v>
      </c>
      <c r="YO33" s="1028">
        <v>43497</v>
      </c>
      <c r="YP33" s="1029">
        <v>51.579950231070036</v>
      </c>
      <c r="YR33" s="1028">
        <v>43497</v>
      </c>
      <c r="YS33" s="1029">
        <v>50.04</v>
      </c>
      <c r="YU33" s="1028">
        <v>43525</v>
      </c>
      <c r="YV33" s="1029">
        <v>51.765578933672138</v>
      </c>
      <c r="YX33" s="1028">
        <v>43525</v>
      </c>
      <c r="YY33" s="1029">
        <v>48.812565302394155</v>
      </c>
      <c r="ZA33" s="1028">
        <v>43525</v>
      </c>
      <c r="ZB33" s="1029">
        <v>47.018425155607119</v>
      </c>
      <c r="ZD33" s="1028">
        <v>43525</v>
      </c>
      <c r="ZE33" s="1029">
        <v>46.542528458668301</v>
      </c>
      <c r="ZG33" s="1028">
        <v>43525</v>
      </c>
      <c r="ZH33" s="1029">
        <v>47.136154429697669</v>
      </c>
      <c r="ZJ33" s="1028">
        <v>43556</v>
      </c>
      <c r="ZK33" s="1029">
        <v>43.575674115071003</v>
      </c>
      <c r="ZM33" s="1028">
        <v>43556</v>
      </c>
      <c r="ZN33" s="1029">
        <v>43.111372833797297</v>
      </c>
      <c r="ZP33" s="1028">
        <v>43556</v>
      </c>
      <c r="ZQ33" s="1029">
        <v>43.575674115071003</v>
      </c>
      <c r="ZS33" s="1028">
        <v>43586</v>
      </c>
      <c r="ZT33" s="1029">
        <v>45.410085010780996</v>
      </c>
      <c r="ZV33" s="1028">
        <v>43586</v>
      </c>
      <c r="ZW33" s="1029">
        <v>45.710468597140824</v>
      </c>
      <c r="ZY33" s="1028">
        <v>43586</v>
      </c>
      <c r="ZZ33" s="1029">
        <v>45.220548707835206</v>
      </c>
      <c r="AAB33" s="1028">
        <v>43586</v>
      </c>
      <c r="AAC33" s="1029">
        <v>44.745551908693535</v>
      </c>
      <c r="AAE33" s="1028">
        <v>43586</v>
      </c>
      <c r="AAF33" s="1029">
        <v>43.61</v>
      </c>
      <c r="AAH33" s="1028">
        <v>43586</v>
      </c>
      <c r="AAI33" s="1029">
        <v>41.99956448654067</v>
      </c>
      <c r="AAK33" s="1028">
        <v>43617</v>
      </c>
      <c r="AAL33" s="1029">
        <v>42.353800378062097</v>
      </c>
      <c r="AAN33" s="1028">
        <v>43586</v>
      </c>
      <c r="AAO33" s="1029">
        <v>42.673549675069005</v>
      </c>
      <c r="AAQ33" s="1028">
        <v>43617</v>
      </c>
      <c r="AAR33" s="1029">
        <v>41.747712884602407</v>
      </c>
      <c r="AAT33" s="1028">
        <v>43647</v>
      </c>
      <c r="AAU33" s="1029">
        <v>41.66</v>
      </c>
      <c r="AAW33" s="1028">
        <v>43647</v>
      </c>
      <c r="AAX33" s="1029">
        <v>40.592991539729582</v>
      </c>
      <c r="AAZ33" s="1028">
        <v>43647</v>
      </c>
      <c r="ABA33" s="1029">
        <v>40.01</v>
      </c>
      <c r="ABC33" s="1028">
        <v>43647</v>
      </c>
      <c r="ABD33" s="1029">
        <v>38.745136831691056</v>
      </c>
      <c r="ABF33" s="1028">
        <v>43678</v>
      </c>
      <c r="ABG33" s="1029">
        <v>41.323712833734497</v>
      </c>
      <c r="ABI33" s="1028">
        <v>43678</v>
      </c>
      <c r="ABJ33" s="1029">
        <v>40.262568524141308</v>
      </c>
      <c r="ABL33" s="1028">
        <v>43678</v>
      </c>
      <c r="ABM33" s="1029">
        <v>40.630000000000003</v>
      </c>
      <c r="ABO33" s="1028">
        <v>43678</v>
      </c>
      <c r="ABP33" s="1029">
        <v>39.68</v>
      </c>
      <c r="ABR33" s="1066">
        <v>43709</v>
      </c>
      <c r="ABS33" s="1067">
        <v>39.76</v>
      </c>
      <c r="ABU33" s="1066">
        <v>43709</v>
      </c>
      <c r="ABV33" s="1067">
        <v>38.627723437038746</v>
      </c>
      <c r="ABX33" s="1066">
        <v>43709</v>
      </c>
      <c r="ABY33" s="1067">
        <v>39.251948112647902</v>
      </c>
      <c r="ACA33" s="1066">
        <v>43709</v>
      </c>
      <c r="ACB33" s="1067">
        <v>40.140606480000002</v>
      </c>
      <c r="ACD33" s="1066">
        <v>43739</v>
      </c>
      <c r="ACE33" s="1067">
        <v>42.516023034212616</v>
      </c>
      <c r="ACG33" s="1066">
        <v>43739</v>
      </c>
      <c r="ACH33" s="1067">
        <v>42.491967755865851</v>
      </c>
      <c r="ACJ33" s="1066">
        <v>43739</v>
      </c>
      <c r="ACK33" s="1067">
        <v>42.274921397214349</v>
      </c>
      <c r="ACM33" s="1066">
        <v>43739</v>
      </c>
      <c r="ACN33" s="1067">
        <v>42.927108949999997</v>
      </c>
      <c r="ACP33" s="1066">
        <v>43770</v>
      </c>
      <c r="ACQ33" s="1067">
        <v>45.852462916475979</v>
      </c>
      <c r="ACS33" s="1066">
        <v>43770</v>
      </c>
      <c r="ACT33" s="1067">
        <v>45.752127517078172</v>
      </c>
      <c r="ACV33" s="1096">
        <v>43770</v>
      </c>
      <c r="ACW33" s="1097">
        <v>46.344353380000001</v>
      </c>
      <c r="ACY33" s="1096">
        <v>43770</v>
      </c>
      <c r="ACZ33" s="1097">
        <v>46.174236097180462</v>
      </c>
      <c r="ADB33" s="1098">
        <v>43800</v>
      </c>
      <c r="ADC33" s="1099">
        <v>48.149205760000001</v>
      </c>
      <c r="ADE33" s="1098">
        <v>43800</v>
      </c>
      <c r="ADF33" s="1099">
        <v>49.636339011514536</v>
      </c>
      <c r="ADH33" s="1098">
        <v>43800</v>
      </c>
      <c r="ADI33" s="1099">
        <v>49.394994326859219</v>
      </c>
      <c r="ADK33" s="1098">
        <v>43800</v>
      </c>
      <c r="ADL33" s="1099">
        <v>49.271995629853443</v>
      </c>
      <c r="ADN33" s="1098">
        <v>43800</v>
      </c>
      <c r="ADO33" s="1099">
        <v>49.242505080064888</v>
      </c>
      <c r="ADQ33" s="1098">
        <v>43831</v>
      </c>
      <c r="ADR33" s="1099">
        <v>51.373679029883647</v>
      </c>
      <c r="ADT33" s="1098">
        <v>43831</v>
      </c>
      <c r="ADU33" s="1099">
        <v>52.279914473636474</v>
      </c>
      <c r="ADW33" s="1098">
        <v>43831</v>
      </c>
      <c r="ADX33" s="1099">
        <v>50.122138259170029</v>
      </c>
      <c r="ADZ33" s="1098">
        <v>43831</v>
      </c>
      <c r="AEA33" s="1099">
        <v>50.768321692014183</v>
      </c>
      <c r="AEC33" s="1098">
        <v>43862</v>
      </c>
      <c r="AED33" s="1099">
        <v>50.177130902882617</v>
      </c>
      <c r="AEF33" s="1098">
        <v>43862</v>
      </c>
      <c r="AEG33" s="1099">
        <v>50.56</v>
      </c>
      <c r="AEI33" s="1098">
        <v>43862</v>
      </c>
      <c r="AEJ33" s="1099">
        <v>51.541842284643138</v>
      </c>
      <c r="AEL33" s="1098">
        <v>43862</v>
      </c>
      <c r="AEM33" s="1099">
        <v>50.82767125288548</v>
      </c>
      <c r="AEO33" s="1098">
        <v>43862</v>
      </c>
      <c r="AEP33" s="1099">
        <v>51.77561879597836</v>
      </c>
      <c r="AER33" s="1098">
        <v>43891</v>
      </c>
      <c r="AES33" s="1099">
        <v>50.8</v>
      </c>
      <c r="AEU33" s="1098">
        <v>43891</v>
      </c>
      <c r="AEV33" s="1099">
        <v>52.393958037214098</v>
      </c>
      <c r="AEX33" s="1098">
        <v>43891</v>
      </c>
      <c r="AEY33" s="1099">
        <v>52.29969742567372</v>
      </c>
      <c r="AFA33" s="1098">
        <v>43891</v>
      </c>
      <c r="AFB33" s="1099">
        <v>51.637894776749924</v>
      </c>
      <c r="AFD33" s="1098">
        <v>43922</v>
      </c>
      <c r="AFE33" s="1099">
        <v>45.133047206390557</v>
      </c>
      <c r="AFG33" s="1098">
        <v>43922</v>
      </c>
      <c r="AFH33" s="1099">
        <v>46.70689763</v>
      </c>
      <c r="AFJ33" s="1098">
        <v>43952</v>
      </c>
      <c r="AFK33" s="1099">
        <v>42.427578489068154</v>
      </c>
      <c r="AFM33" s="1098">
        <v>43952</v>
      </c>
      <c r="AFN33" s="1099">
        <v>42.662427513996221</v>
      </c>
      <c r="AFP33" s="1098">
        <v>43952</v>
      </c>
      <c r="AFQ33" s="1099">
        <v>42.325162315852197</v>
      </c>
      <c r="AFS33" s="1098">
        <v>43952</v>
      </c>
      <c r="AFT33" s="1099">
        <v>40.862038275179628</v>
      </c>
      <c r="AFV33" s="1098">
        <v>43952</v>
      </c>
      <c r="AFW33" s="1099">
        <v>39.455797783709727</v>
      </c>
      <c r="AFY33" s="1098">
        <v>43983</v>
      </c>
      <c r="AFZ33" s="1099">
        <v>37.297368886672643</v>
      </c>
      <c r="AGB33" s="1098">
        <v>43983</v>
      </c>
      <c r="AGC33" s="1099">
        <v>37.298616183225619</v>
      </c>
      <c r="AGE33" s="1098">
        <v>43983</v>
      </c>
      <c r="AGF33" s="1099">
        <v>37.932617024565893</v>
      </c>
      <c r="AGH33" s="1098">
        <v>43983</v>
      </c>
      <c r="AGI33" s="1099">
        <v>37.530848669258837</v>
      </c>
      <c r="AGK33" s="1108">
        <v>44013</v>
      </c>
      <c r="AGL33" s="1109">
        <v>37.947961878708504</v>
      </c>
      <c r="AGN33" s="1108">
        <v>44013</v>
      </c>
      <c r="AGO33" s="1109">
        <v>37.844076861242236</v>
      </c>
      <c r="AGQ33" s="1108">
        <v>44013</v>
      </c>
      <c r="AGR33" s="1109">
        <v>38.152299238442055</v>
      </c>
      <c r="AGT33" s="1108">
        <v>44044</v>
      </c>
      <c r="AGU33" s="1109">
        <v>38.432966365692032</v>
      </c>
      <c r="AGW33" s="1108">
        <v>44044</v>
      </c>
      <c r="AGX33" s="1109">
        <v>39.106936349466928</v>
      </c>
      <c r="AGZ33" s="1108">
        <v>44044</v>
      </c>
      <c r="AHA33" s="1109">
        <v>39.517204689479307</v>
      </c>
      <c r="AHC33" s="1108">
        <v>44044</v>
      </c>
      <c r="AHD33" s="1109">
        <v>40.360384312510718</v>
      </c>
      <c r="AHF33" s="1108">
        <v>44075</v>
      </c>
      <c r="AHG33" s="1109">
        <v>42.801667685751951</v>
      </c>
      <c r="AHI33" s="1108">
        <v>44075</v>
      </c>
      <c r="AHJ33" s="1109">
        <v>43.036766170352919</v>
      </c>
      <c r="AHL33" s="1108">
        <v>44075</v>
      </c>
      <c r="AHM33" s="1109">
        <v>44.782878557141565</v>
      </c>
      <c r="AHO33" s="1108">
        <v>44075</v>
      </c>
      <c r="AHP33" s="1109">
        <v>47.341943577864299</v>
      </c>
      <c r="AHR33" s="1108">
        <v>44075</v>
      </c>
      <c r="AHS33" s="1109">
        <v>44.408478585391364</v>
      </c>
      <c r="AHU33" s="1114">
        <v>44105</v>
      </c>
      <c r="AHV33" s="1099">
        <v>47.676593463136022</v>
      </c>
      <c r="AHX33" s="1108">
        <v>44105</v>
      </c>
      <c r="AHY33" s="1109">
        <v>48.230905249361072</v>
      </c>
      <c r="AIA33" s="1108">
        <v>44105</v>
      </c>
      <c r="AIB33" s="1109">
        <v>47.804979317942369</v>
      </c>
      <c r="AID33" s="1108">
        <v>44105</v>
      </c>
      <c r="AIE33" s="1099">
        <v>48.066291403535566</v>
      </c>
      <c r="AIG33" s="1108">
        <v>44136</v>
      </c>
      <c r="AIH33" s="1099">
        <v>54.893116835110995</v>
      </c>
      <c r="AIJ33" s="1108">
        <v>44136</v>
      </c>
      <c r="AIK33" s="1099">
        <v>55.412430710687644</v>
      </c>
      <c r="AIM33" s="1108">
        <v>44136</v>
      </c>
      <c r="AIN33" s="1099">
        <v>54.001312267619888</v>
      </c>
      <c r="AIP33" s="1108">
        <v>44136</v>
      </c>
      <c r="AIQ33" s="1099">
        <v>54.605817819514264</v>
      </c>
      <c r="AIS33" s="1108">
        <v>44136</v>
      </c>
      <c r="AIT33" s="1109">
        <v>55.642740921029791</v>
      </c>
      <c r="AIV33" s="1108">
        <v>44166</v>
      </c>
      <c r="AIW33" s="1117">
        <v>59.249840344929389</v>
      </c>
      <c r="AIY33" s="1108">
        <v>44166</v>
      </c>
      <c r="AIZ33" s="1117">
        <v>60.780767286819462</v>
      </c>
      <c r="AJB33" s="1108">
        <v>44166</v>
      </c>
      <c r="AJC33" s="1117">
        <v>60.847511268912186</v>
      </c>
      <c r="AJE33" s="1108">
        <v>44166</v>
      </c>
      <c r="AJF33" s="1117">
        <v>62.145075289542305</v>
      </c>
      <c r="AJH33" s="1108">
        <v>44197</v>
      </c>
      <c r="AJI33" s="1117">
        <v>65.480496135037029</v>
      </c>
      <c r="AJK33" s="1108">
        <v>44197</v>
      </c>
      <c r="AJL33" s="1117">
        <v>67.965250455823693</v>
      </c>
      <c r="AJN33" s="1108">
        <v>44197</v>
      </c>
      <c r="AJO33" s="1117">
        <v>65.480496135037029</v>
      </c>
      <c r="AJQ33" s="1108">
        <v>44197</v>
      </c>
      <c r="AJR33" s="1117">
        <v>70.336679329182687</v>
      </c>
      <c r="AJT33" s="1108">
        <v>44228</v>
      </c>
      <c r="AJU33" s="1117">
        <v>72.25585895585381</v>
      </c>
    </row>
    <row r="34" spans="1:957" customFormat="1" x14ac:dyDescent="0.25">
      <c r="A34" s="26"/>
      <c r="B34" s="969">
        <f t="shared" ca="1" si="0"/>
        <v>44256</v>
      </c>
      <c r="C34" s="152">
        <f t="shared" ca="1" si="1"/>
        <v>68.471623547581615</v>
      </c>
      <c r="D34" s="26"/>
      <c r="E34" s="144">
        <v>41913</v>
      </c>
      <c r="F34" s="150">
        <v>66.39</v>
      </c>
      <c r="G34" s="88"/>
      <c r="H34" s="144">
        <v>41883</v>
      </c>
      <c r="I34" s="148">
        <v>64.001539729582788</v>
      </c>
      <c r="J34" s="26"/>
      <c r="K34" s="144">
        <v>41913</v>
      </c>
      <c r="L34" s="148">
        <v>65.847102837893146</v>
      </c>
      <c r="M34" s="26"/>
      <c r="N34" s="144">
        <v>41913</v>
      </c>
      <c r="O34" s="150">
        <v>64.392527990571594</v>
      </c>
      <c r="P34" s="88"/>
      <c r="Q34" s="144">
        <v>41944</v>
      </c>
      <c r="R34" s="145">
        <v>68.95122443928247</v>
      </c>
      <c r="S34" s="26"/>
      <c r="T34" s="144">
        <v>41944</v>
      </c>
      <c r="U34" s="148">
        <v>66.991264206286303</v>
      </c>
      <c r="V34" s="26"/>
      <c r="W34" s="144">
        <v>41944</v>
      </c>
      <c r="X34" s="150">
        <v>67.040925000000001</v>
      </c>
      <c r="Y34" s="88"/>
      <c r="Z34" s="144">
        <v>41974</v>
      </c>
      <c r="AA34" s="145">
        <v>68.810974306695968</v>
      </c>
      <c r="AB34" s="26"/>
      <c r="AC34" s="144">
        <v>41974</v>
      </c>
      <c r="AD34" s="148">
        <v>67.25</v>
      </c>
      <c r="AE34" s="26"/>
      <c r="AF34" s="144">
        <v>41974</v>
      </c>
      <c r="AG34" s="150">
        <v>67.115000000000023</v>
      </c>
      <c r="AH34" s="88"/>
      <c r="AI34" s="144">
        <v>42005</v>
      </c>
      <c r="AJ34" s="145">
        <v>71.133333333333326</v>
      </c>
      <c r="AK34" s="26"/>
      <c r="AL34" s="144">
        <v>42005</v>
      </c>
      <c r="AM34" s="148">
        <v>72</v>
      </c>
      <c r="AN34" s="26"/>
      <c r="AO34" s="144">
        <v>42005</v>
      </c>
      <c r="AP34" s="150">
        <v>70.891000000000005</v>
      </c>
      <c r="AQ34" s="88"/>
      <c r="AR34" s="144">
        <v>42005</v>
      </c>
      <c r="AS34" s="145">
        <v>70.891000000000005</v>
      </c>
      <c r="AT34" s="26"/>
      <c r="AU34" s="144">
        <v>42036</v>
      </c>
      <c r="AV34" s="148">
        <v>75.408640786125133</v>
      </c>
      <c r="AW34" s="26"/>
      <c r="AX34" s="144">
        <v>42064</v>
      </c>
      <c r="AY34" s="150">
        <v>73.396880319092915</v>
      </c>
      <c r="AZ34" s="88"/>
      <c r="BA34" s="144">
        <v>42064</v>
      </c>
      <c r="BB34" s="145">
        <v>73.873592954282216</v>
      </c>
      <c r="BC34" s="26"/>
      <c r="BD34" s="144">
        <v>42064</v>
      </c>
      <c r="BE34" s="148">
        <v>73.728286813186813</v>
      </c>
      <c r="BF34" s="26"/>
      <c r="BG34" s="144">
        <v>42095</v>
      </c>
      <c r="BH34" s="150">
        <v>65.478333333333325</v>
      </c>
      <c r="BI34" s="88"/>
      <c r="BJ34" s="144">
        <v>42064</v>
      </c>
      <c r="BK34" s="145">
        <v>73.968343543956053</v>
      </c>
      <c r="BL34" s="26"/>
      <c r="BM34" s="144">
        <v>42064</v>
      </c>
      <c r="BN34" s="148">
        <v>74.319999999999993</v>
      </c>
      <c r="BO34" s="26"/>
      <c r="BP34" s="144">
        <v>42095</v>
      </c>
      <c r="BQ34" s="150">
        <v>65.753620769999998</v>
      </c>
      <c r="BR34" s="88"/>
      <c r="BS34" s="144">
        <v>42095</v>
      </c>
      <c r="BT34" s="145">
        <v>65.965203825136612</v>
      </c>
      <c r="BU34" s="26"/>
      <c r="BV34" s="144">
        <v>42125</v>
      </c>
      <c r="BW34" s="148">
        <v>64.466309839999994</v>
      </c>
      <c r="BX34" s="26"/>
      <c r="BY34" s="144">
        <v>42125</v>
      </c>
      <c r="BZ34" s="150">
        <v>65.195355190000001</v>
      </c>
      <c r="CA34" s="88"/>
      <c r="CB34" s="144">
        <v>42125</v>
      </c>
      <c r="CC34" s="145">
        <v>65.135901639344269</v>
      </c>
      <c r="CD34" s="26"/>
      <c r="CE34" s="144">
        <v>42125</v>
      </c>
      <c r="CF34" s="148">
        <v>64.188520218579242</v>
      </c>
      <c r="CG34" s="26"/>
      <c r="CH34" s="144">
        <v>42156</v>
      </c>
      <c r="CI34" s="150">
        <v>62.664192399999997</v>
      </c>
      <c r="CJ34" s="88"/>
      <c r="CK34" s="144">
        <v>42156</v>
      </c>
      <c r="CL34" s="145">
        <v>63.463307260791055</v>
      </c>
      <c r="CM34" s="26"/>
      <c r="CN34" s="144">
        <v>42156</v>
      </c>
      <c r="CO34" s="148">
        <v>63.420360253547457</v>
      </c>
      <c r="CP34" s="26"/>
      <c r="CQ34" s="144">
        <v>42156</v>
      </c>
      <c r="CR34" s="150">
        <v>63.79562842</v>
      </c>
      <c r="CS34" s="88"/>
      <c r="CT34" s="144">
        <v>42156</v>
      </c>
      <c r="CU34" s="145">
        <v>64.695901639344257</v>
      </c>
      <c r="CV34" s="26"/>
      <c r="CW34" s="144">
        <v>42186</v>
      </c>
      <c r="CX34" s="148">
        <v>65.668852459999997</v>
      </c>
      <c r="CY34" s="292"/>
      <c r="CZ34" s="144">
        <v>42186</v>
      </c>
      <c r="DA34" s="148">
        <v>65.439715947722277</v>
      </c>
      <c r="DB34" s="295"/>
      <c r="DC34" s="144">
        <v>42186</v>
      </c>
      <c r="DD34" s="148">
        <v>64.945901639344271</v>
      </c>
      <c r="DE34" s="303"/>
      <c r="DF34" s="144">
        <v>42186</v>
      </c>
      <c r="DG34" s="148">
        <v>65.692758499999997</v>
      </c>
      <c r="DH34" s="303"/>
      <c r="DI34" s="144">
        <v>42248</v>
      </c>
      <c r="DJ34" s="148">
        <v>67.599999999999994</v>
      </c>
      <c r="DK34" s="295"/>
      <c r="DL34" s="144">
        <v>42217</v>
      </c>
      <c r="DM34" s="148">
        <v>66.84726775956284</v>
      </c>
      <c r="DN34" s="303"/>
      <c r="DO34" s="144">
        <v>42217</v>
      </c>
      <c r="DP34" s="148">
        <v>65.8715847</v>
      </c>
      <c r="DQ34" s="303"/>
      <c r="DR34" s="144">
        <v>42248</v>
      </c>
      <c r="DS34" s="148">
        <v>65.850000000000009</v>
      </c>
      <c r="DT34" s="295"/>
      <c r="DU34" s="144">
        <v>42248</v>
      </c>
      <c r="DV34" s="148">
        <v>65.118360659999993</v>
      </c>
      <c r="DW34" s="303"/>
      <c r="DX34" s="144">
        <v>42248</v>
      </c>
      <c r="DY34" s="148">
        <v>65.098005459999996</v>
      </c>
      <c r="DZ34" s="303"/>
      <c r="EA34" s="144">
        <v>42278</v>
      </c>
      <c r="EB34" s="148">
        <v>67.998196721311501</v>
      </c>
      <c r="EC34" s="295"/>
      <c r="ED34" s="144">
        <v>42278</v>
      </c>
      <c r="EE34" s="148">
        <v>66.149426229508194</v>
      </c>
      <c r="EF34" s="303"/>
      <c r="EG34" s="144">
        <v>42278</v>
      </c>
      <c r="EH34" s="148">
        <v>66.348879781420777</v>
      </c>
      <c r="EI34" s="303"/>
      <c r="EJ34" s="144">
        <v>42309</v>
      </c>
      <c r="EK34" s="148">
        <v>70.879153009999996</v>
      </c>
      <c r="EL34" s="295"/>
      <c r="EM34" s="144">
        <v>42278</v>
      </c>
      <c r="EN34" s="148">
        <v>66.348879781420763</v>
      </c>
      <c r="EO34" s="303"/>
      <c r="EP34" s="144">
        <v>42309</v>
      </c>
      <c r="EQ34" s="148">
        <v>70.5</v>
      </c>
      <c r="ER34" s="303"/>
      <c r="ES34" s="144">
        <v>42309</v>
      </c>
      <c r="ET34" s="148">
        <v>70.31</v>
      </c>
      <c r="EV34" s="144">
        <v>42339</v>
      </c>
      <c r="EW34" s="148">
        <v>70.847540983606564</v>
      </c>
      <c r="EY34" s="144">
        <v>42339</v>
      </c>
      <c r="EZ34" s="148">
        <v>70.891857920000007</v>
      </c>
      <c r="FB34" s="144">
        <v>42339</v>
      </c>
      <c r="FC34" s="148">
        <v>72.160601092896187</v>
      </c>
      <c r="FE34" s="144">
        <v>42339</v>
      </c>
      <c r="FF34" s="148">
        <v>71.007479578081615</v>
      </c>
      <c r="FH34" s="144">
        <v>42370</v>
      </c>
      <c r="FI34" s="148">
        <v>72.998989071038267</v>
      </c>
      <c r="FK34" s="144">
        <v>42370</v>
      </c>
      <c r="FL34" s="148">
        <v>73.5</v>
      </c>
      <c r="FN34" s="144">
        <v>42370</v>
      </c>
      <c r="FO34" s="148">
        <v>73.599999999999994</v>
      </c>
      <c r="FQ34" s="144">
        <v>42370</v>
      </c>
      <c r="FR34" s="148">
        <v>73.387622949999994</v>
      </c>
      <c r="FT34" s="144">
        <v>42339</v>
      </c>
      <c r="FU34" s="148">
        <v>71.827190000000002</v>
      </c>
      <c r="FW34" s="144">
        <v>42370</v>
      </c>
      <c r="FX34" s="148">
        <v>73.64273</v>
      </c>
      <c r="FZ34" s="144">
        <v>42370</v>
      </c>
      <c r="GA34" s="148">
        <v>72.977729999999994</v>
      </c>
      <c r="GC34" s="144">
        <v>42401</v>
      </c>
      <c r="GD34" s="148">
        <v>72.938333333333333</v>
      </c>
      <c r="GF34" s="144">
        <v>42370</v>
      </c>
      <c r="GG34" s="148">
        <v>73.069999999999993</v>
      </c>
      <c r="GI34" s="144">
        <v>42401</v>
      </c>
      <c r="GJ34" s="148">
        <v>72.82544</v>
      </c>
      <c r="GL34" s="144">
        <v>42401</v>
      </c>
      <c r="GM34" s="148">
        <v>72.72</v>
      </c>
      <c r="GO34" s="144">
        <v>42401</v>
      </c>
      <c r="GP34" s="148">
        <v>72.210800000000006</v>
      </c>
      <c r="GR34" s="144">
        <v>42401</v>
      </c>
      <c r="GS34" s="148">
        <v>71.598529999999997</v>
      </c>
      <c r="GU34" s="144">
        <v>42430</v>
      </c>
      <c r="GV34" s="148">
        <v>69.674999999999997</v>
      </c>
      <c r="GX34" s="144">
        <v>42430</v>
      </c>
      <c r="GY34" s="148">
        <v>69.58</v>
      </c>
      <c r="HA34" s="144">
        <v>42430</v>
      </c>
      <c r="HB34" s="148">
        <v>69.53</v>
      </c>
      <c r="HD34" s="144">
        <v>42430</v>
      </c>
      <c r="HE34" s="148">
        <v>69.53</v>
      </c>
      <c r="HG34" s="144">
        <v>42430</v>
      </c>
      <c r="HH34" s="148">
        <v>69.58</v>
      </c>
      <c r="HJ34" s="144">
        <v>42461</v>
      </c>
      <c r="HK34" s="148">
        <v>63.46</v>
      </c>
      <c r="HM34" s="144">
        <v>42461</v>
      </c>
      <c r="HN34" s="148">
        <v>63.99</v>
      </c>
      <c r="HP34" s="144">
        <v>42461</v>
      </c>
      <c r="HQ34" s="148">
        <v>64.06</v>
      </c>
      <c r="HS34" s="144">
        <v>42461</v>
      </c>
      <c r="HT34" s="148">
        <v>63.43</v>
      </c>
      <c r="HV34" s="144">
        <v>42461</v>
      </c>
      <c r="HW34" s="148">
        <v>63.08</v>
      </c>
      <c r="HY34" s="144">
        <v>42461</v>
      </c>
      <c r="HZ34" s="148">
        <v>63.41</v>
      </c>
      <c r="IB34" s="144">
        <v>42522</v>
      </c>
      <c r="IC34" s="148">
        <v>61.95406827</v>
      </c>
      <c r="IE34" s="144">
        <v>42522</v>
      </c>
      <c r="IF34" s="148">
        <v>61.79</v>
      </c>
      <c r="IH34" s="144">
        <v>42522</v>
      </c>
      <c r="II34" s="148">
        <v>61.69</v>
      </c>
      <c r="IK34" s="144">
        <v>42522</v>
      </c>
      <c r="IL34" s="148">
        <v>60.97</v>
      </c>
      <c r="IN34" s="144">
        <v>42552</v>
      </c>
      <c r="IO34" s="148">
        <v>60.99</v>
      </c>
      <c r="IQ34" s="144">
        <v>42552</v>
      </c>
      <c r="IR34" s="148">
        <v>61.82</v>
      </c>
      <c r="IT34" s="144">
        <v>42552</v>
      </c>
      <c r="IU34" s="148">
        <v>61.185165619999999</v>
      </c>
      <c r="IW34" s="144">
        <v>42552</v>
      </c>
      <c r="IX34" s="148">
        <v>60.82</v>
      </c>
      <c r="IZ34" s="144">
        <v>42583</v>
      </c>
      <c r="JA34" s="148">
        <v>63.73</v>
      </c>
      <c r="JC34" s="144">
        <v>42583</v>
      </c>
      <c r="JD34" s="148">
        <v>60.03</v>
      </c>
      <c r="JF34" s="144">
        <v>42583</v>
      </c>
      <c r="JG34" s="148">
        <v>60.02</v>
      </c>
      <c r="JI34" s="144">
        <v>42583</v>
      </c>
      <c r="JJ34" s="148">
        <v>59.67</v>
      </c>
      <c r="JL34" s="144">
        <v>42614</v>
      </c>
      <c r="JM34" s="148">
        <v>59.75</v>
      </c>
      <c r="JO34" s="144">
        <v>42614</v>
      </c>
      <c r="JP34" s="148">
        <v>60.17</v>
      </c>
      <c r="JR34" s="144">
        <v>42614</v>
      </c>
      <c r="JS34" s="148">
        <v>61.005858699999997</v>
      </c>
      <c r="JU34" s="969">
        <v>42614</v>
      </c>
      <c r="JV34" s="970">
        <v>62.005858699999997</v>
      </c>
      <c r="JX34" s="969">
        <v>42614</v>
      </c>
      <c r="JY34" s="970">
        <v>60.13</v>
      </c>
      <c r="KA34" s="969">
        <v>42644</v>
      </c>
      <c r="KB34" s="970">
        <v>60.268368945679207</v>
      </c>
      <c r="KD34" s="969">
        <v>42644</v>
      </c>
      <c r="KE34" s="970">
        <v>61.82</v>
      </c>
      <c r="KG34" s="969">
        <v>42644</v>
      </c>
      <c r="KH34" s="970">
        <v>60.66</v>
      </c>
      <c r="KJ34" s="969">
        <v>42644</v>
      </c>
      <c r="KK34" s="970">
        <v>60.32</v>
      </c>
      <c r="KM34" s="969">
        <v>42675</v>
      </c>
      <c r="KN34" s="970">
        <v>64.12</v>
      </c>
      <c r="KP34" s="969">
        <v>42675</v>
      </c>
      <c r="KQ34" s="970">
        <v>64.227114924950925</v>
      </c>
      <c r="KS34" s="969">
        <v>42675</v>
      </c>
      <c r="KT34" s="970">
        <v>64.91</v>
      </c>
      <c r="KV34" s="969">
        <v>42675</v>
      </c>
      <c r="KW34" s="970">
        <v>64.58</v>
      </c>
      <c r="KY34" s="969">
        <v>42705</v>
      </c>
      <c r="KZ34" s="970">
        <v>67.45</v>
      </c>
      <c r="LB34" s="969">
        <v>42705</v>
      </c>
      <c r="LC34" s="970">
        <v>67.239999999999995</v>
      </c>
      <c r="LE34" s="969">
        <v>42705</v>
      </c>
      <c r="LF34" s="970">
        <v>67.790000000000006</v>
      </c>
      <c r="LH34" s="969">
        <v>42705</v>
      </c>
      <c r="LI34" s="970">
        <v>67.52</v>
      </c>
      <c r="LK34" s="969">
        <v>42705</v>
      </c>
      <c r="LL34" s="970">
        <v>67.03</v>
      </c>
      <c r="LN34" s="969">
        <v>42736</v>
      </c>
      <c r="LO34" s="970">
        <v>68.88</v>
      </c>
      <c r="LQ34" s="969">
        <v>42767</v>
      </c>
      <c r="LR34" s="970">
        <v>68.599999999999994</v>
      </c>
      <c r="LT34" s="969">
        <v>42767</v>
      </c>
      <c r="LU34" s="970">
        <v>69.31</v>
      </c>
      <c r="LW34" s="969">
        <v>42767</v>
      </c>
      <c r="LX34" s="970">
        <v>69.64</v>
      </c>
      <c r="LZ34" s="969">
        <v>42767</v>
      </c>
      <c r="MA34" s="970">
        <v>68.64</v>
      </c>
      <c r="MC34" s="969">
        <v>42795</v>
      </c>
      <c r="MD34" s="970">
        <v>65.94</v>
      </c>
      <c r="MF34" s="969">
        <v>42795</v>
      </c>
      <c r="MG34" s="970">
        <v>66.209999999999994</v>
      </c>
      <c r="MI34" s="969">
        <v>42795</v>
      </c>
      <c r="MJ34" s="970">
        <v>64.67</v>
      </c>
      <c r="ML34" s="969">
        <v>42795</v>
      </c>
      <c r="MM34" s="970">
        <v>63.52</v>
      </c>
      <c r="MO34" s="969">
        <v>42795</v>
      </c>
      <c r="MP34" s="970">
        <v>63.37</v>
      </c>
      <c r="MR34" s="969">
        <v>42826</v>
      </c>
      <c r="MS34" s="970">
        <v>57.39</v>
      </c>
      <c r="MU34" s="969">
        <v>42826</v>
      </c>
      <c r="MV34" s="970">
        <v>57.69</v>
      </c>
      <c r="MX34" s="969">
        <v>42826</v>
      </c>
      <c r="MY34" s="970">
        <v>57.69</v>
      </c>
      <c r="NA34" s="969">
        <v>42826</v>
      </c>
      <c r="NB34" s="970">
        <v>59.518984538111908</v>
      </c>
      <c r="ND34" s="969">
        <v>42856</v>
      </c>
      <c r="NE34" s="970">
        <v>54.909750000000003</v>
      </c>
      <c r="NG34" s="969">
        <v>42856</v>
      </c>
      <c r="NH34" s="970">
        <v>53.29</v>
      </c>
      <c r="NJ34" s="969">
        <v>42856</v>
      </c>
      <c r="NK34" s="970">
        <v>52.62</v>
      </c>
      <c r="NM34" s="969">
        <v>42856</v>
      </c>
      <c r="NN34" s="970">
        <v>51.18</v>
      </c>
      <c r="NP34" s="969">
        <v>42856</v>
      </c>
      <c r="NQ34" s="970">
        <v>49.27</v>
      </c>
      <c r="NS34" s="969">
        <v>42887</v>
      </c>
      <c r="NT34" s="970">
        <v>46.77</v>
      </c>
      <c r="NV34" s="969">
        <v>42887</v>
      </c>
      <c r="NW34" s="970">
        <v>46.63</v>
      </c>
      <c r="NY34" s="969">
        <v>42887</v>
      </c>
      <c r="NZ34" s="970">
        <v>44.88</v>
      </c>
      <c r="OB34" s="969">
        <v>42887</v>
      </c>
      <c r="OC34" s="970">
        <v>45.26</v>
      </c>
      <c r="OE34" s="969">
        <v>42917</v>
      </c>
      <c r="OF34" s="970">
        <v>45.8</v>
      </c>
      <c r="OH34" s="969">
        <v>42917</v>
      </c>
      <c r="OI34" s="970">
        <v>51.2</v>
      </c>
      <c r="OK34" s="969">
        <v>42917</v>
      </c>
      <c r="OL34" s="970">
        <v>51.49</v>
      </c>
      <c r="ON34" s="969">
        <v>42917</v>
      </c>
      <c r="OO34" s="970">
        <v>49.42</v>
      </c>
      <c r="OQ34" s="969">
        <v>42917</v>
      </c>
      <c r="OR34" s="970">
        <v>48</v>
      </c>
      <c r="OT34" s="969">
        <v>42948</v>
      </c>
      <c r="OU34" s="970">
        <v>47.44</v>
      </c>
      <c r="OW34" s="969">
        <v>42948</v>
      </c>
      <c r="OX34" s="970">
        <v>45.71</v>
      </c>
      <c r="OZ34" s="969">
        <v>42948</v>
      </c>
      <c r="PA34" s="970">
        <v>45.38</v>
      </c>
      <c r="PC34" s="969">
        <v>42948</v>
      </c>
      <c r="PD34" s="970">
        <v>45.93</v>
      </c>
      <c r="PF34" s="969">
        <v>42948</v>
      </c>
      <c r="PG34" s="970">
        <v>46.26</v>
      </c>
      <c r="PI34" s="969">
        <v>42979</v>
      </c>
      <c r="PJ34" s="970">
        <v>46.96</v>
      </c>
      <c r="PL34" s="969">
        <v>42979</v>
      </c>
      <c r="PM34" s="970">
        <v>47.85</v>
      </c>
      <c r="PO34" s="969">
        <v>42979</v>
      </c>
      <c r="PP34" s="970">
        <v>47.5</v>
      </c>
      <c r="PR34" s="969">
        <v>42979</v>
      </c>
      <c r="PS34" s="970">
        <v>47.12</v>
      </c>
      <c r="PU34" s="969">
        <v>43009</v>
      </c>
      <c r="PV34" s="970">
        <v>49.96</v>
      </c>
      <c r="PX34" s="969">
        <v>43009</v>
      </c>
      <c r="PY34" s="1025">
        <v>50.31</v>
      </c>
      <c r="QA34" s="1026">
        <v>43009</v>
      </c>
      <c r="QB34" s="1025">
        <v>49.23</v>
      </c>
      <c r="QD34" s="1028">
        <v>43009</v>
      </c>
      <c r="QE34" s="1027">
        <v>49.2</v>
      </c>
      <c r="QG34" s="1028">
        <v>43040</v>
      </c>
      <c r="QH34" s="1027">
        <v>51.28</v>
      </c>
      <c r="QJ34" s="1028">
        <v>43040</v>
      </c>
      <c r="QK34" s="1027">
        <v>51.94</v>
      </c>
      <c r="QM34" s="1028">
        <v>43040</v>
      </c>
      <c r="QN34" s="1027">
        <v>51.33</v>
      </c>
      <c r="QP34" s="1028">
        <v>43040</v>
      </c>
      <c r="QQ34" s="1027">
        <v>51.1</v>
      </c>
      <c r="QS34" s="1028">
        <v>43040</v>
      </c>
      <c r="QT34" s="1027">
        <v>50.89</v>
      </c>
      <c r="QV34" s="1028">
        <v>43070</v>
      </c>
      <c r="QW34" s="1027">
        <v>52.2</v>
      </c>
      <c r="QY34" s="1028">
        <v>43070</v>
      </c>
      <c r="QZ34" s="1027">
        <v>51</v>
      </c>
      <c r="RB34" s="1028">
        <v>43070</v>
      </c>
      <c r="RC34" s="1027">
        <v>49.64</v>
      </c>
      <c r="RE34" s="1028">
        <v>43070</v>
      </c>
      <c r="RF34" s="1027">
        <v>49.28</v>
      </c>
      <c r="RH34" s="1028">
        <v>43101</v>
      </c>
      <c r="RI34" s="1027">
        <v>49.28</v>
      </c>
      <c r="RK34" s="1028">
        <v>43101</v>
      </c>
      <c r="RL34" s="1027">
        <v>49.77</v>
      </c>
      <c r="RN34" s="1028">
        <v>43101</v>
      </c>
      <c r="RO34" s="1027">
        <v>49.69</v>
      </c>
      <c r="RQ34" s="1028">
        <v>43101</v>
      </c>
      <c r="RR34" s="1027">
        <v>49.15</v>
      </c>
      <c r="RT34" s="1028">
        <v>43132</v>
      </c>
      <c r="RU34" s="1029">
        <v>50.18722271</v>
      </c>
      <c r="RW34" s="1028">
        <v>43132</v>
      </c>
      <c r="RX34" s="1029">
        <v>49.477100700000001</v>
      </c>
      <c r="RZ34" s="1028">
        <v>43132</v>
      </c>
      <c r="SA34" s="1029">
        <v>49.290715300000002</v>
      </c>
      <c r="SC34" s="1028">
        <v>43132</v>
      </c>
      <c r="SD34" s="1029">
        <v>48.54</v>
      </c>
      <c r="SF34" s="1028">
        <v>43132</v>
      </c>
      <c r="SG34" s="1029">
        <v>48.33</v>
      </c>
      <c r="SI34" s="1028">
        <v>43160</v>
      </c>
      <c r="SJ34" s="1029">
        <v>47.2</v>
      </c>
      <c r="SL34" s="1028">
        <v>43160</v>
      </c>
      <c r="SM34" s="1029">
        <v>47.401477821668358</v>
      </c>
      <c r="SO34" s="1028">
        <v>43160</v>
      </c>
      <c r="SP34" s="1029">
        <v>45.927052294430901</v>
      </c>
      <c r="SR34" s="1028">
        <v>43160</v>
      </c>
      <c r="SS34" s="1029">
        <v>44.507868780743124</v>
      </c>
      <c r="SU34" s="1028">
        <v>43191</v>
      </c>
      <c r="SV34" s="1029">
        <v>39.287469219083967</v>
      </c>
      <c r="SX34" s="1028">
        <v>43191</v>
      </c>
      <c r="SY34" s="1029">
        <v>36.581685673680205</v>
      </c>
      <c r="TA34" s="1028">
        <v>43191</v>
      </c>
      <c r="TB34" s="1029">
        <v>35.599592062852544</v>
      </c>
      <c r="TD34" s="1028">
        <v>43191</v>
      </c>
      <c r="TE34" s="1029">
        <v>36.111500814318852</v>
      </c>
      <c r="TG34" s="1028">
        <v>43221</v>
      </c>
      <c r="TH34" s="1029">
        <v>36.487813661580027</v>
      </c>
      <c r="TJ34" s="1028">
        <v>43221</v>
      </c>
      <c r="TK34" s="1029">
        <v>35.204936572945932</v>
      </c>
      <c r="TM34" s="1028">
        <v>43221</v>
      </c>
      <c r="TN34" s="1029">
        <v>34.527808069346065</v>
      </c>
      <c r="TP34" s="1028">
        <v>43221</v>
      </c>
      <c r="TQ34" s="1029">
        <v>33.934772148027321</v>
      </c>
      <c r="TS34" s="1028">
        <v>43252</v>
      </c>
      <c r="TT34" s="1029">
        <v>32.398128598429935</v>
      </c>
      <c r="TV34" s="1028">
        <v>43252</v>
      </c>
      <c r="TW34" s="1029">
        <v>30.668762916135798</v>
      </c>
      <c r="TY34" s="1028">
        <v>43252</v>
      </c>
      <c r="TZ34" s="1029">
        <v>29.862700940865189</v>
      </c>
      <c r="UB34" s="1028">
        <v>43252</v>
      </c>
      <c r="UC34" s="1029">
        <v>29.585807072845029</v>
      </c>
      <c r="UE34" s="1028">
        <v>43282</v>
      </c>
      <c r="UF34" s="1029">
        <v>32.545214297814674</v>
      </c>
      <c r="UH34" s="1028">
        <v>43282</v>
      </c>
      <c r="UI34" s="1029">
        <v>31.517171662067799</v>
      </c>
      <c r="UK34" s="1028">
        <v>43282</v>
      </c>
      <c r="UL34" s="1029">
        <v>31.598986694905999</v>
      </c>
      <c r="UN34" s="1028">
        <v>43282</v>
      </c>
      <c r="UO34" s="1029">
        <v>32.107677934822213</v>
      </c>
      <c r="UQ34" s="1028">
        <v>43313</v>
      </c>
      <c r="UR34" s="1029">
        <v>31.843276010325635</v>
      </c>
      <c r="UT34" s="1028">
        <v>43313</v>
      </c>
      <c r="UU34" s="1029">
        <v>31.697481189039365</v>
      </c>
      <c r="UW34" s="1028">
        <v>43313</v>
      </c>
      <c r="UX34" s="1029">
        <v>31.390936401768517</v>
      </c>
      <c r="UZ34" s="1028">
        <v>43313</v>
      </c>
      <c r="VA34" s="1029">
        <v>32.086918975995118</v>
      </c>
      <c r="VC34" s="1028">
        <v>43313</v>
      </c>
      <c r="VD34" s="1029">
        <v>32.795826942034523</v>
      </c>
      <c r="VF34" s="1028">
        <v>43344</v>
      </c>
      <c r="VG34" s="1029">
        <v>32.230409277048054</v>
      </c>
      <c r="VI34" s="1028">
        <v>43344</v>
      </c>
      <c r="VJ34" s="1029">
        <v>33.180102933757944</v>
      </c>
      <c r="VL34" s="1028">
        <v>43344</v>
      </c>
      <c r="VM34" s="1029">
        <v>32.705646745370302</v>
      </c>
      <c r="VO34" s="1028">
        <v>43344</v>
      </c>
      <c r="VP34" s="1029">
        <v>37.993765758230388</v>
      </c>
      <c r="VR34" s="1028">
        <v>43374</v>
      </c>
      <c r="VS34" s="1029">
        <v>35.56164463668452</v>
      </c>
      <c r="VU34" s="1028">
        <v>43374</v>
      </c>
      <c r="VV34" s="1029">
        <v>36.034494360447155</v>
      </c>
      <c r="VX34" s="1028">
        <v>43374</v>
      </c>
      <c r="VY34" s="1029">
        <v>37.01907434243094</v>
      </c>
      <c r="WA34" s="1028">
        <v>43374</v>
      </c>
      <c r="WB34" s="1029">
        <v>35.149158822060521</v>
      </c>
      <c r="WD34" s="1028">
        <v>43374</v>
      </c>
      <c r="WE34" s="1029">
        <v>36.38676035513555</v>
      </c>
      <c r="WG34" s="1028">
        <v>43405</v>
      </c>
      <c r="WH34" s="1029">
        <v>42.48</v>
      </c>
      <c r="WJ34" s="1028">
        <v>43405</v>
      </c>
      <c r="WK34" s="1029">
        <v>41.82</v>
      </c>
      <c r="WM34" s="1028">
        <v>43405</v>
      </c>
      <c r="WN34" s="1029">
        <v>44.45291390641993</v>
      </c>
      <c r="WP34" s="1028">
        <v>43405</v>
      </c>
      <c r="WQ34" s="1029">
        <v>44.371742786664669</v>
      </c>
      <c r="WS34" s="1028">
        <v>43435</v>
      </c>
      <c r="WT34" s="1029">
        <v>47.496785815815059</v>
      </c>
      <c r="WV34" s="1028">
        <v>43435</v>
      </c>
      <c r="WW34" s="1029">
        <v>48.15</v>
      </c>
      <c r="WY34" s="1028">
        <v>43435</v>
      </c>
      <c r="WZ34" s="1029">
        <v>48.263969581211498</v>
      </c>
      <c r="XB34" s="1028">
        <v>43435</v>
      </c>
      <c r="XC34" s="1029">
        <v>48.86422582607733</v>
      </c>
      <c r="XE34" s="1028">
        <v>43466</v>
      </c>
      <c r="XF34" s="1029">
        <v>47.628449994529603</v>
      </c>
      <c r="XH34" s="1028">
        <v>43466</v>
      </c>
      <c r="XI34" s="1029">
        <v>46.494005517933289</v>
      </c>
      <c r="XK34" s="1028">
        <v>43466</v>
      </c>
      <c r="XL34" s="1029">
        <v>47.48</v>
      </c>
      <c r="XN34" s="1028">
        <v>43466</v>
      </c>
      <c r="XO34" s="1029">
        <v>46.82396037000516</v>
      </c>
      <c r="XQ34" s="1028">
        <v>43466</v>
      </c>
      <c r="XR34" s="1029">
        <v>46.139375926818133</v>
      </c>
      <c r="XT34" s="1028">
        <v>43497</v>
      </c>
      <c r="XU34" s="1029">
        <v>44.72</v>
      </c>
      <c r="XW34" s="1028">
        <v>43497</v>
      </c>
      <c r="XX34" s="1029">
        <v>44.72</v>
      </c>
      <c r="XZ34" s="1028">
        <v>43497</v>
      </c>
      <c r="YA34" s="1029">
        <v>45.57710280373832</v>
      </c>
      <c r="YC34" s="1028">
        <v>43497</v>
      </c>
      <c r="YD34" s="1029">
        <v>47.851097604891635</v>
      </c>
      <c r="YF34" s="1028">
        <v>43525</v>
      </c>
      <c r="YG34" s="1029">
        <v>46.649153128240584</v>
      </c>
      <c r="YI34" s="1028">
        <v>43525</v>
      </c>
      <c r="YJ34" s="1029">
        <v>49.8</v>
      </c>
      <c r="YL34" s="1028">
        <v>43525</v>
      </c>
      <c r="YM34" s="1029">
        <v>48.245951338565362</v>
      </c>
      <c r="YO34" s="1028">
        <v>43525</v>
      </c>
      <c r="YP34" s="1029">
        <v>50.215712762175613</v>
      </c>
      <c r="YR34" s="1028">
        <v>43525</v>
      </c>
      <c r="YS34" s="1029">
        <v>48.7</v>
      </c>
      <c r="YU34" s="1028">
        <v>43556</v>
      </c>
      <c r="YV34" s="1029">
        <v>48.531395366474541</v>
      </c>
      <c r="YX34" s="1028">
        <v>43556</v>
      </c>
      <c r="YY34" s="1029">
        <v>45.338747450616616</v>
      </c>
      <c r="ZA34" s="1028">
        <v>43556</v>
      </c>
      <c r="ZB34" s="1029">
        <v>42.924591480916106</v>
      </c>
      <c r="ZD34" s="1028">
        <v>43556</v>
      </c>
      <c r="ZE34" s="1029">
        <v>43.096773802986306</v>
      </c>
      <c r="ZG34" s="1028">
        <v>43556</v>
      </c>
      <c r="ZH34" s="1029">
        <v>43.26219627501667</v>
      </c>
      <c r="ZJ34" s="1028">
        <v>43586</v>
      </c>
      <c r="ZK34" s="1029">
        <v>41.777989029089419</v>
      </c>
      <c r="ZM34" s="1028">
        <v>43586</v>
      </c>
      <c r="ZN34" s="1029">
        <v>41.51275219714789</v>
      </c>
      <c r="ZP34" s="1028">
        <v>43586</v>
      </c>
      <c r="ZQ34" s="1029">
        <v>41.777989029089419</v>
      </c>
      <c r="ZS34" s="1028">
        <v>43617</v>
      </c>
      <c r="ZT34" s="1029">
        <v>44.122919879373157</v>
      </c>
      <c r="ZV34" s="1028">
        <v>43617</v>
      </c>
      <c r="ZW34" s="1029">
        <v>45.001956542376909</v>
      </c>
      <c r="ZY34" s="1028">
        <v>43617</v>
      </c>
      <c r="ZZ34" s="1029">
        <v>44.51760794905703</v>
      </c>
      <c r="AAB34" s="1028">
        <v>43617</v>
      </c>
      <c r="AAC34" s="1029">
        <v>44.275073742754408</v>
      </c>
      <c r="AAE34" s="1028">
        <v>43617</v>
      </c>
      <c r="AAF34" s="1029">
        <v>42.92</v>
      </c>
      <c r="AAH34" s="1028">
        <v>43617</v>
      </c>
      <c r="AAI34" s="1029">
        <v>42.253548886472331</v>
      </c>
      <c r="AAK34" s="1028">
        <v>43647</v>
      </c>
      <c r="AAL34" s="1029">
        <v>42.002767547043476</v>
      </c>
      <c r="AAN34" s="1028">
        <v>43617</v>
      </c>
      <c r="AAO34" s="1029">
        <v>42.422171082768067</v>
      </c>
      <c r="AAQ34" s="1028">
        <v>43647</v>
      </c>
      <c r="AAR34" s="1029">
        <v>41.745248100218141</v>
      </c>
      <c r="AAT34" s="1028">
        <v>43678</v>
      </c>
      <c r="AAU34" s="1029">
        <v>41.93</v>
      </c>
      <c r="AAW34" s="1028">
        <v>43678</v>
      </c>
      <c r="AAX34" s="1029">
        <v>40.866568750136807</v>
      </c>
      <c r="AAZ34" s="1028">
        <v>43678</v>
      </c>
      <c r="ABA34" s="1029">
        <v>40.229999999999997</v>
      </c>
      <c r="ABC34" s="1028">
        <v>43678</v>
      </c>
      <c r="ABD34" s="1029">
        <v>39.200801542250183</v>
      </c>
      <c r="ABF34" s="1028">
        <v>43709</v>
      </c>
      <c r="ABG34" s="1029">
        <v>41.793750558127421</v>
      </c>
      <c r="ABI34" s="1028">
        <v>43709</v>
      </c>
      <c r="ABJ34" s="1029">
        <v>40.662692219392845</v>
      </c>
      <c r="ABL34" s="1028">
        <v>43709</v>
      </c>
      <c r="ABM34" s="1029">
        <v>41.02</v>
      </c>
      <c r="ABO34" s="1028">
        <v>43709</v>
      </c>
      <c r="ABP34" s="1029">
        <v>40.01</v>
      </c>
      <c r="ABR34" s="1066">
        <v>43739</v>
      </c>
      <c r="ABS34" s="1067">
        <v>42.55</v>
      </c>
      <c r="ABU34" s="1066">
        <v>43739</v>
      </c>
      <c r="ABV34" s="1067">
        <v>41.506516113184325</v>
      </c>
      <c r="ABX34" s="1066">
        <v>43739</v>
      </c>
      <c r="ABY34" s="1067">
        <v>42.005349777675676</v>
      </c>
      <c r="ACA34" s="1066">
        <v>43739</v>
      </c>
      <c r="ACB34" s="1067">
        <v>42.579157680000002</v>
      </c>
      <c r="ACD34" s="1066">
        <v>43770</v>
      </c>
      <c r="ACE34" s="1067">
        <v>45.449918336564529</v>
      </c>
      <c r="ACG34" s="1066">
        <v>43770</v>
      </c>
      <c r="ACH34" s="1067">
        <v>45.424920109399743</v>
      </c>
      <c r="ACJ34" s="1066">
        <v>43770</v>
      </c>
      <c r="ACK34" s="1067">
        <v>45.205867445118962</v>
      </c>
      <c r="ACM34" s="1066">
        <v>43770</v>
      </c>
      <c r="ACN34" s="1067">
        <v>45.725346690000002</v>
      </c>
      <c r="ACP34" s="1066">
        <v>43800</v>
      </c>
      <c r="ACQ34" s="1067">
        <v>47.368930934985215</v>
      </c>
      <c r="ACS34" s="1066">
        <v>43800</v>
      </c>
      <c r="ACT34" s="1067">
        <v>47.38082778943609</v>
      </c>
      <c r="ACV34" s="1096">
        <v>43800</v>
      </c>
      <c r="ACW34" s="1097">
        <v>47.874359810000001</v>
      </c>
      <c r="ACY34" s="1096">
        <v>43800</v>
      </c>
      <c r="ACZ34" s="1097">
        <v>47.720232232810488</v>
      </c>
      <c r="ADB34" s="1098">
        <v>43831</v>
      </c>
      <c r="ADC34" s="1099">
        <v>49.763947819999999</v>
      </c>
      <c r="ADE34" s="1098">
        <v>43831</v>
      </c>
      <c r="ADF34" s="1099">
        <v>51.151972448933662</v>
      </c>
      <c r="ADH34" s="1098">
        <v>43831</v>
      </c>
      <c r="ADI34" s="1099">
        <v>50.872034167389337</v>
      </c>
      <c r="ADK34" s="1098">
        <v>43831</v>
      </c>
      <c r="ADL34" s="1099">
        <v>50.898269294617236</v>
      </c>
      <c r="ADN34" s="1098">
        <v>43831</v>
      </c>
      <c r="ADO34" s="1099">
        <v>51.076833393295459</v>
      </c>
      <c r="ADQ34" s="1098">
        <v>43862</v>
      </c>
      <c r="ADR34" s="1099">
        <v>51.363586497648598</v>
      </c>
      <c r="ADT34" s="1098">
        <v>43862</v>
      </c>
      <c r="ADU34" s="1099">
        <v>52.274895470567984</v>
      </c>
      <c r="ADW34" s="1098">
        <v>43862</v>
      </c>
      <c r="ADX34" s="1099">
        <v>50.017080453769637</v>
      </c>
      <c r="ADZ34" s="1098">
        <v>43862</v>
      </c>
      <c r="AEA34" s="1099">
        <v>50.617542205918788</v>
      </c>
      <c r="AEC34" s="1098">
        <v>43891</v>
      </c>
      <c r="AED34" s="1099">
        <v>48.640508582843587</v>
      </c>
      <c r="AEF34" s="1098">
        <v>43891</v>
      </c>
      <c r="AEG34" s="1099">
        <v>49.02</v>
      </c>
      <c r="AEI34" s="1098">
        <v>43891</v>
      </c>
      <c r="AEJ34" s="1099">
        <v>49.995664063165663</v>
      </c>
      <c r="AEL34" s="1098">
        <v>43891</v>
      </c>
      <c r="AEM34" s="1099">
        <v>49.291053436513707</v>
      </c>
      <c r="AEO34" s="1098">
        <v>43891</v>
      </c>
      <c r="AEP34" s="1099">
        <v>50.240115130542954</v>
      </c>
      <c r="AER34" s="1098">
        <v>43922</v>
      </c>
      <c r="AES34" s="1099">
        <v>44.29</v>
      </c>
      <c r="AEU34" s="1098">
        <v>43922</v>
      </c>
      <c r="AEV34" s="1099">
        <v>45.411873805780672</v>
      </c>
      <c r="AEX34" s="1098">
        <v>43922</v>
      </c>
      <c r="AEY34" s="1099">
        <v>45.605565164430047</v>
      </c>
      <c r="AFA34" s="1098">
        <v>43922</v>
      </c>
      <c r="AFB34" s="1099">
        <v>44.882100017912975</v>
      </c>
      <c r="AFD34" s="1098">
        <v>43952</v>
      </c>
      <c r="AFE34" s="1099">
        <v>41.942469627036566</v>
      </c>
      <c r="AFG34" s="1098">
        <v>43952</v>
      </c>
      <c r="AFH34" s="1099">
        <v>43.8494162</v>
      </c>
      <c r="AFJ34" s="1098">
        <v>43983</v>
      </c>
      <c r="AFK34" s="1099">
        <v>41.398299095142065</v>
      </c>
      <c r="AFM34" s="1098">
        <v>43983</v>
      </c>
      <c r="AFN34" s="1099">
        <v>41.4350263708317</v>
      </c>
      <c r="AFP34" s="1098">
        <v>43983</v>
      </c>
      <c r="AFQ34" s="1099">
        <v>41.149812444963715</v>
      </c>
      <c r="AFS34" s="1098">
        <v>43983</v>
      </c>
      <c r="AFT34" s="1099">
        <v>39.681420984027675</v>
      </c>
      <c r="AFV34" s="1098">
        <v>43983</v>
      </c>
      <c r="AFW34" s="1099">
        <v>38.284247569860305</v>
      </c>
      <c r="AFY34" s="1098">
        <v>44013</v>
      </c>
      <c r="AFZ34" s="1099">
        <v>37.207395066687667</v>
      </c>
      <c r="AGB34" s="1098">
        <v>44013</v>
      </c>
      <c r="AGC34" s="1099">
        <v>37.005545400894825</v>
      </c>
      <c r="AGE34" s="1098">
        <v>44013</v>
      </c>
      <c r="AGF34" s="1099">
        <v>37.861396964786266</v>
      </c>
      <c r="AGH34" s="1098">
        <v>44013</v>
      </c>
      <c r="AGI34" s="1099">
        <v>37.506437234833662</v>
      </c>
      <c r="AGK34" s="1108">
        <v>44044</v>
      </c>
      <c r="AGL34" s="1109">
        <v>38.197484650041652</v>
      </c>
      <c r="AGN34" s="1108">
        <v>44044</v>
      </c>
      <c r="AGO34" s="1109">
        <v>38.032742774182488</v>
      </c>
      <c r="AGQ34" s="1108">
        <v>44044</v>
      </c>
      <c r="AGR34" s="1109">
        <v>38.339680526017339</v>
      </c>
      <c r="AGT34" s="1108">
        <v>44075</v>
      </c>
      <c r="AGU34" s="1109">
        <v>38.936080239998397</v>
      </c>
      <c r="AGW34" s="1108">
        <v>44075</v>
      </c>
      <c r="AGX34" s="1109">
        <v>39.610613896391385</v>
      </c>
      <c r="AGZ34" s="1108">
        <v>44075</v>
      </c>
      <c r="AHA34" s="1109">
        <v>40.033900395423913</v>
      </c>
      <c r="AHC34" s="1108">
        <v>44075</v>
      </c>
      <c r="AHD34" s="1109">
        <v>40.884669691852409</v>
      </c>
      <c r="AHF34" s="1108">
        <v>44105</v>
      </c>
      <c r="AHG34" s="1109">
        <v>45.885325240782706</v>
      </c>
      <c r="AHI34" s="1108">
        <v>44105</v>
      </c>
      <c r="AHJ34" s="1109">
        <v>46.196790256667072</v>
      </c>
      <c r="AHL34" s="1108">
        <v>44105</v>
      </c>
      <c r="AHM34" s="1109">
        <v>48.55042195596269</v>
      </c>
      <c r="AHO34" s="1108">
        <v>44105</v>
      </c>
      <c r="AHP34" s="1109">
        <v>50.741219009527285</v>
      </c>
      <c r="AHR34" s="1108">
        <v>44105</v>
      </c>
      <c r="AHS34" s="1109">
        <v>48.140891783039187</v>
      </c>
      <c r="AHU34" s="1114">
        <v>44136</v>
      </c>
      <c r="AHV34" s="1099">
        <v>51.5268418923052</v>
      </c>
      <c r="AHX34" s="1108">
        <v>44136</v>
      </c>
      <c r="AHY34" s="1109">
        <v>52.142331105131454</v>
      </c>
      <c r="AIA34" s="1108">
        <v>44136</v>
      </c>
      <c r="AIB34" s="1109">
        <v>51.724811457580309</v>
      </c>
      <c r="AID34" s="1108">
        <v>44136</v>
      </c>
      <c r="AIE34" s="1099">
        <v>51.987692684567726</v>
      </c>
      <c r="AIG34" s="1108">
        <v>44166</v>
      </c>
      <c r="AIH34" s="1099">
        <v>57.581944282021567</v>
      </c>
      <c r="AIJ34" s="1108">
        <v>44166</v>
      </c>
      <c r="AIK34" s="1099">
        <v>58.134062667107337</v>
      </c>
      <c r="AIM34" s="1108">
        <v>44166</v>
      </c>
      <c r="AIN34" s="1099">
        <v>56.663963833890939</v>
      </c>
      <c r="AIP34" s="1108">
        <v>44166</v>
      </c>
      <c r="AIQ34" s="1099">
        <v>57.312751327531963</v>
      </c>
      <c r="AIS34" s="1108">
        <v>44166</v>
      </c>
      <c r="AIT34" s="1109">
        <v>58.388367863341749</v>
      </c>
      <c r="AIV34" s="1108">
        <v>44197</v>
      </c>
      <c r="AIW34" s="1117">
        <v>61.369124506114439</v>
      </c>
      <c r="AIY34" s="1108">
        <v>44197</v>
      </c>
      <c r="AIZ34" s="1117">
        <v>62.951326984647913</v>
      </c>
      <c r="AJB34" s="1108">
        <v>44197</v>
      </c>
      <c r="AJC34" s="1117">
        <v>63.015031300008907</v>
      </c>
      <c r="AJE34" s="1108">
        <v>44197</v>
      </c>
      <c r="AJF34" s="1117">
        <v>64.396942986249627</v>
      </c>
      <c r="AJH34" s="1108">
        <v>44228</v>
      </c>
      <c r="AJI34" s="1117">
        <v>65.863166213004391</v>
      </c>
      <c r="AJK34" s="1108">
        <v>44228</v>
      </c>
      <c r="AJL34" s="1117">
        <v>68.37996438471329</v>
      </c>
      <c r="AJN34" s="1108">
        <v>44228</v>
      </c>
      <c r="AJO34" s="1117">
        <v>65.863166213004391</v>
      </c>
      <c r="AJQ34" s="1108">
        <v>44228</v>
      </c>
      <c r="AJR34" s="1117">
        <v>70.759054548376383</v>
      </c>
      <c r="AJT34" s="1108">
        <v>44256</v>
      </c>
      <c r="AJU34" s="1117">
        <v>68.471623547581615</v>
      </c>
    </row>
    <row r="35" spans="1:957" customFormat="1" x14ac:dyDescent="0.25">
      <c r="A35" s="26"/>
      <c r="B35" s="969">
        <f t="shared" ca="1" si="0"/>
        <v>44287</v>
      </c>
      <c r="C35" s="152">
        <f t="shared" ca="1" si="1"/>
        <v>60.602279849203391</v>
      </c>
      <c r="D35" s="26"/>
      <c r="E35" s="144">
        <v>41944</v>
      </c>
      <c r="F35" s="150">
        <v>73.3</v>
      </c>
      <c r="G35" s="88"/>
      <c r="H35" s="144">
        <v>41913</v>
      </c>
      <c r="I35" s="148">
        <v>65.263117274305429</v>
      </c>
      <c r="J35" s="26"/>
      <c r="K35" s="144">
        <v>41944</v>
      </c>
      <c r="L35" s="148">
        <v>71.062435503173347</v>
      </c>
      <c r="M35" s="26"/>
      <c r="N35" s="144">
        <v>41944</v>
      </c>
      <c r="O35" s="150">
        <v>70.291832645845631</v>
      </c>
      <c r="P35" s="88"/>
      <c r="Q35" s="144">
        <v>41974</v>
      </c>
      <c r="R35" s="145">
        <v>72.331129441087924</v>
      </c>
      <c r="S35" s="26"/>
      <c r="T35" s="144">
        <v>41974</v>
      </c>
      <c r="U35" s="148">
        <v>70.009157386451832</v>
      </c>
      <c r="V35" s="26"/>
      <c r="W35" s="144">
        <v>41974</v>
      </c>
      <c r="X35" s="150">
        <v>70.110025000000007</v>
      </c>
      <c r="Y35" s="88"/>
      <c r="Z35" s="144">
        <v>42005</v>
      </c>
      <c r="AA35" s="145">
        <v>70.903287487041169</v>
      </c>
      <c r="AB35" s="26"/>
      <c r="AC35" s="144">
        <v>42005</v>
      </c>
      <c r="AD35" s="148">
        <v>69.449999999999989</v>
      </c>
      <c r="AE35" s="26"/>
      <c r="AF35" s="144">
        <v>42005</v>
      </c>
      <c r="AG35" s="150">
        <v>69.275750000000002</v>
      </c>
      <c r="AH35" s="88"/>
      <c r="AI35" s="144">
        <v>42036</v>
      </c>
      <c r="AJ35" s="145">
        <v>70.583333333333329</v>
      </c>
      <c r="AK35" s="26"/>
      <c r="AL35" s="144">
        <v>42036</v>
      </c>
      <c r="AM35" s="148">
        <v>71.55</v>
      </c>
      <c r="AN35" s="26"/>
      <c r="AO35" s="144">
        <v>42036</v>
      </c>
      <c r="AP35" s="150">
        <v>70.441000000000003</v>
      </c>
      <c r="AQ35" s="88"/>
      <c r="AR35" s="144">
        <v>42036</v>
      </c>
      <c r="AS35" s="145">
        <v>70.441000000000003</v>
      </c>
      <c r="AT35" s="26"/>
      <c r="AU35" s="144">
        <v>42064</v>
      </c>
      <c r="AV35" s="148">
        <v>73.728923654533986</v>
      </c>
      <c r="AW35" s="26"/>
      <c r="AX35" s="144">
        <v>42095</v>
      </c>
      <c r="AY35" s="150">
        <v>65.109951359549228</v>
      </c>
      <c r="AZ35" s="88"/>
      <c r="BA35" s="144">
        <v>42095</v>
      </c>
      <c r="BB35" s="145">
        <v>65.762359117995402</v>
      </c>
      <c r="BC35" s="26"/>
      <c r="BD35" s="144">
        <v>42095</v>
      </c>
      <c r="BE35" s="148">
        <v>65.549566120218572</v>
      </c>
      <c r="BF35" s="26"/>
      <c r="BG35" s="144">
        <v>42125</v>
      </c>
      <c r="BH35" s="150">
        <v>64.62433333333334</v>
      </c>
      <c r="BI35" s="88"/>
      <c r="BJ35" s="144">
        <v>42095</v>
      </c>
      <c r="BK35" s="145">
        <v>66.152716939890723</v>
      </c>
      <c r="BL35" s="26"/>
      <c r="BM35" s="144">
        <v>42095</v>
      </c>
      <c r="BN35" s="148">
        <v>66.099999999999994</v>
      </c>
      <c r="BO35" s="26"/>
      <c r="BP35" s="144">
        <v>42125</v>
      </c>
      <c r="BQ35" s="150">
        <v>64.345180330000005</v>
      </c>
      <c r="BR35" s="88"/>
      <c r="BS35" s="144">
        <v>42125</v>
      </c>
      <c r="BT35" s="145">
        <v>64.716203825136603</v>
      </c>
      <c r="BU35" s="26"/>
      <c r="BV35" s="144">
        <v>42156</v>
      </c>
      <c r="BW35" s="148">
        <v>63.277859839999998</v>
      </c>
      <c r="BX35" s="26"/>
      <c r="BY35" s="144">
        <v>42156</v>
      </c>
      <c r="BZ35" s="150">
        <v>63.895355189999997</v>
      </c>
      <c r="CA35" s="88"/>
      <c r="CB35" s="144">
        <v>42156</v>
      </c>
      <c r="CC35" s="145">
        <v>63.83590163934425</v>
      </c>
      <c r="CD35" s="26"/>
      <c r="CE35" s="144">
        <v>42156</v>
      </c>
      <c r="CF35" s="148">
        <v>63.002920218579234</v>
      </c>
      <c r="CG35" s="26"/>
      <c r="CH35" s="144">
        <v>42186</v>
      </c>
      <c r="CI35" s="150">
        <v>62.914192399999997</v>
      </c>
      <c r="CJ35" s="88"/>
      <c r="CK35" s="144">
        <v>42186</v>
      </c>
      <c r="CL35" s="145">
        <v>63.713307260791062</v>
      </c>
      <c r="CM35" s="26"/>
      <c r="CN35" s="144">
        <v>42186</v>
      </c>
      <c r="CO35" s="148">
        <v>63.670360253547464</v>
      </c>
      <c r="CP35" s="26"/>
      <c r="CQ35" s="144">
        <v>42186</v>
      </c>
      <c r="CR35" s="150">
        <v>63.845628419999997</v>
      </c>
      <c r="CS35" s="88"/>
      <c r="CT35" s="144">
        <v>42186</v>
      </c>
      <c r="CU35" s="145">
        <v>64.945901639344257</v>
      </c>
      <c r="CV35" s="26"/>
      <c r="CW35" s="144">
        <v>42217</v>
      </c>
      <c r="CX35" s="148">
        <v>66.518852460000005</v>
      </c>
      <c r="CY35" s="292"/>
      <c r="CZ35" s="144">
        <v>42217</v>
      </c>
      <c r="DA35" s="148">
        <v>66.189715947722277</v>
      </c>
      <c r="DB35" s="295"/>
      <c r="DC35" s="144">
        <v>42217</v>
      </c>
      <c r="DD35" s="148">
        <v>65.445901639344271</v>
      </c>
      <c r="DE35" s="303"/>
      <c r="DF35" s="144">
        <v>42217</v>
      </c>
      <c r="DG35" s="148">
        <v>66.342758500000002</v>
      </c>
      <c r="DH35" s="303"/>
      <c r="DI35" s="144">
        <v>42278</v>
      </c>
      <c r="DJ35" s="148">
        <v>69.41</v>
      </c>
      <c r="DK35" s="295"/>
      <c r="DL35" s="144">
        <v>42248</v>
      </c>
      <c r="DM35" s="148">
        <v>66.947267759562834</v>
      </c>
      <c r="DN35" s="303"/>
      <c r="DO35" s="144">
        <v>42248</v>
      </c>
      <c r="DP35" s="148">
        <v>65.8715847</v>
      </c>
      <c r="DQ35" s="303"/>
      <c r="DR35" s="144">
        <v>42278</v>
      </c>
      <c r="DS35" s="148">
        <v>70.05109289617485</v>
      </c>
      <c r="DT35" s="295"/>
      <c r="DU35" s="144">
        <v>42278</v>
      </c>
      <c r="DV35" s="148">
        <v>69.026229509999993</v>
      </c>
      <c r="DW35" s="303"/>
      <c r="DX35" s="144">
        <v>42278</v>
      </c>
      <c r="DY35" s="148">
        <v>68.300382510000006</v>
      </c>
      <c r="DZ35" s="303"/>
      <c r="EA35" s="144">
        <v>42309</v>
      </c>
      <c r="EB35" s="148">
        <v>70.528196721311502</v>
      </c>
      <c r="EC35" s="295"/>
      <c r="ED35" s="144">
        <v>42309</v>
      </c>
      <c r="EE35" s="148">
        <v>70.400000000000006</v>
      </c>
      <c r="EF35" s="303"/>
      <c r="EG35" s="144">
        <v>42309</v>
      </c>
      <c r="EH35" s="148">
        <v>70.27887978142077</v>
      </c>
      <c r="EI35" s="303"/>
      <c r="EJ35" s="144">
        <v>42339</v>
      </c>
      <c r="EK35" s="148">
        <v>71.449153010000003</v>
      </c>
      <c r="EL35" s="295"/>
      <c r="EM35" s="144">
        <v>42309</v>
      </c>
      <c r="EN35" s="148">
        <v>70.150000000000006</v>
      </c>
      <c r="EO35" s="303"/>
      <c r="EP35" s="144">
        <v>42339</v>
      </c>
      <c r="EQ35" s="148">
        <v>71.3</v>
      </c>
      <c r="ER35" s="303"/>
      <c r="ES35" s="144">
        <v>42339</v>
      </c>
      <c r="ET35" s="148">
        <v>71.12</v>
      </c>
      <c r="EV35" s="144">
        <v>42370</v>
      </c>
      <c r="EW35" s="148">
        <v>72.847540983606578</v>
      </c>
      <c r="EY35" s="144">
        <v>42370</v>
      </c>
      <c r="EZ35" s="148">
        <v>72.591857919999995</v>
      </c>
      <c r="FB35" s="144">
        <v>42370</v>
      </c>
      <c r="FC35" s="148">
        <v>73.810601092896178</v>
      </c>
      <c r="FE35" s="144">
        <v>42370</v>
      </c>
      <c r="FF35" s="148">
        <v>72.407479578081606</v>
      </c>
      <c r="FH35" s="144">
        <v>42401</v>
      </c>
      <c r="FI35" s="148">
        <v>72.93898907103825</v>
      </c>
      <c r="FK35" s="144">
        <v>42401</v>
      </c>
      <c r="FL35" s="148">
        <v>73.42</v>
      </c>
      <c r="FN35" s="144">
        <v>42401</v>
      </c>
      <c r="FO35" s="148">
        <v>73.8</v>
      </c>
      <c r="FQ35" s="144">
        <v>42401</v>
      </c>
      <c r="FR35" s="148">
        <v>73.412622949999999</v>
      </c>
      <c r="FT35" s="144">
        <v>42370</v>
      </c>
      <c r="FU35" s="148">
        <v>73.552189999999996</v>
      </c>
      <c r="FW35" s="144">
        <v>42401</v>
      </c>
      <c r="FX35" s="148">
        <v>73.592730000000003</v>
      </c>
      <c r="FZ35" s="144">
        <v>42401</v>
      </c>
      <c r="GA35" s="148">
        <v>72.977729999999994</v>
      </c>
      <c r="GC35" s="144">
        <v>42430</v>
      </c>
      <c r="GD35" s="148">
        <v>70.913333333333313</v>
      </c>
      <c r="GF35" s="144">
        <v>42401</v>
      </c>
      <c r="GG35" s="148">
        <v>73.099999999999994</v>
      </c>
      <c r="GI35" s="144">
        <v>42430</v>
      </c>
      <c r="GJ35" s="148">
        <v>70.976399999999998</v>
      </c>
      <c r="GL35" s="144">
        <v>42430</v>
      </c>
      <c r="GM35" s="148">
        <v>70.78</v>
      </c>
      <c r="GO35" s="144">
        <v>42430</v>
      </c>
      <c r="GP35" s="148">
        <v>70.301900000000003</v>
      </c>
      <c r="GR35" s="144">
        <v>42430</v>
      </c>
      <c r="GS35" s="148">
        <v>69.727099999999993</v>
      </c>
      <c r="GU35" s="144">
        <v>42461</v>
      </c>
      <c r="GV35" s="148">
        <v>63.18</v>
      </c>
      <c r="GX35" s="144">
        <v>42461</v>
      </c>
      <c r="GY35" s="148">
        <v>63.32</v>
      </c>
      <c r="HA35" s="144">
        <v>42461</v>
      </c>
      <c r="HB35" s="148">
        <v>63.21</v>
      </c>
      <c r="HD35" s="144">
        <v>42461</v>
      </c>
      <c r="HE35" s="148">
        <v>63.33</v>
      </c>
      <c r="HG35" s="144">
        <v>42461</v>
      </c>
      <c r="HH35" s="148">
        <v>63.66</v>
      </c>
      <c r="HJ35" s="144">
        <v>42491</v>
      </c>
      <c r="HK35" s="148">
        <v>62.23</v>
      </c>
      <c r="HM35" s="144">
        <v>42491</v>
      </c>
      <c r="HN35" s="148">
        <v>62.98</v>
      </c>
      <c r="HP35" s="144">
        <v>42491</v>
      </c>
      <c r="HQ35" s="148">
        <v>62.73</v>
      </c>
      <c r="HS35" s="144">
        <v>42491</v>
      </c>
      <c r="HT35" s="148">
        <v>62.65</v>
      </c>
      <c r="HV35" s="144">
        <v>42491</v>
      </c>
      <c r="HW35" s="148">
        <v>62.72</v>
      </c>
      <c r="HY35" s="144">
        <v>42491</v>
      </c>
      <c r="HZ35" s="148">
        <v>62.94</v>
      </c>
      <c r="IB35" s="144">
        <v>42552</v>
      </c>
      <c r="IC35" s="148">
        <v>61.90414775</v>
      </c>
      <c r="IE35" s="144">
        <v>42552</v>
      </c>
      <c r="IF35" s="148">
        <v>61.84</v>
      </c>
      <c r="IH35" s="144">
        <v>42552</v>
      </c>
      <c r="II35" s="148">
        <v>61.71</v>
      </c>
      <c r="IK35" s="144">
        <v>42552</v>
      </c>
      <c r="IL35" s="148">
        <v>61.03</v>
      </c>
      <c r="IN35" s="144">
        <v>42583</v>
      </c>
      <c r="IO35" s="148">
        <v>61.01</v>
      </c>
      <c r="IQ35" s="144">
        <v>42583</v>
      </c>
      <c r="IR35" s="148">
        <v>62.1</v>
      </c>
      <c r="IT35" s="144">
        <v>42583</v>
      </c>
      <c r="IU35" s="148">
        <v>61.334517210000001</v>
      </c>
      <c r="IW35" s="144">
        <v>42583</v>
      </c>
      <c r="IX35" s="148">
        <v>60.87</v>
      </c>
      <c r="IZ35" s="144">
        <v>42614</v>
      </c>
      <c r="JA35" s="148">
        <v>64.2</v>
      </c>
      <c r="JC35" s="144">
        <v>42614</v>
      </c>
      <c r="JD35" s="148">
        <v>60.43</v>
      </c>
      <c r="JF35" s="144">
        <v>42614</v>
      </c>
      <c r="JG35" s="148">
        <v>60.27</v>
      </c>
      <c r="JI35" s="144">
        <v>42614</v>
      </c>
      <c r="JJ35" s="148">
        <v>60.02</v>
      </c>
      <c r="JL35" s="144">
        <v>42644</v>
      </c>
      <c r="JM35" s="148">
        <v>59.32</v>
      </c>
      <c r="JO35" s="144">
        <v>42644</v>
      </c>
      <c r="JP35" s="148">
        <v>60.02</v>
      </c>
      <c r="JR35" s="144">
        <v>42644</v>
      </c>
      <c r="JS35" s="148">
        <v>61.755501899999999</v>
      </c>
      <c r="JU35" s="969">
        <v>42644</v>
      </c>
      <c r="JV35" s="970">
        <v>62.755501899999999</v>
      </c>
      <c r="JX35" s="969">
        <v>42644</v>
      </c>
      <c r="JY35" s="970">
        <v>60.54</v>
      </c>
      <c r="KA35" s="969">
        <v>42675</v>
      </c>
      <c r="KB35" s="970">
        <v>66.123907517210071</v>
      </c>
      <c r="KD35" s="969">
        <v>42675</v>
      </c>
      <c r="KE35" s="970">
        <v>62.1</v>
      </c>
      <c r="KG35" s="969">
        <v>42675</v>
      </c>
      <c r="KH35" s="970">
        <v>65.41</v>
      </c>
      <c r="KJ35" s="969">
        <v>42675</v>
      </c>
      <c r="KK35" s="970">
        <v>64.98</v>
      </c>
      <c r="KM35" s="969">
        <v>42705</v>
      </c>
      <c r="KN35" s="970">
        <v>68.319999999999993</v>
      </c>
      <c r="KP35" s="969">
        <v>42705</v>
      </c>
      <c r="KQ35" s="970">
        <v>68.226297867795992</v>
      </c>
      <c r="KS35" s="969">
        <v>42705</v>
      </c>
      <c r="KT35" s="970">
        <v>68.94</v>
      </c>
      <c r="KV35" s="969">
        <v>42705</v>
      </c>
      <c r="KW35" s="970">
        <v>68.66</v>
      </c>
      <c r="KY35" s="969">
        <v>42736</v>
      </c>
      <c r="KZ35" s="970">
        <v>67.81</v>
      </c>
      <c r="LB35" s="969">
        <v>42736</v>
      </c>
      <c r="LC35" s="970">
        <v>67.61</v>
      </c>
      <c r="LE35" s="969">
        <v>42736</v>
      </c>
      <c r="LF35" s="970">
        <v>68.09</v>
      </c>
      <c r="LH35" s="969">
        <v>42736</v>
      </c>
      <c r="LI35" s="970">
        <v>68.02</v>
      </c>
      <c r="LK35" s="969">
        <v>42736</v>
      </c>
      <c r="LL35" s="970">
        <v>67.91</v>
      </c>
      <c r="LN35" s="969">
        <v>42767</v>
      </c>
      <c r="LO35" s="970">
        <v>69.16</v>
      </c>
      <c r="LQ35" s="969">
        <v>42795</v>
      </c>
      <c r="LR35" s="970">
        <v>66.489999999999995</v>
      </c>
      <c r="LT35" s="969">
        <v>42795</v>
      </c>
      <c r="LU35" s="970">
        <v>67.290000000000006</v>
      </c>
      <c r="LW35" s="969">
        <v>42795</v>
      </c>
      <c r="LX35" s="970">
        <v>67.64</v>
      </c>
      <c r="LZ35" s="969">
        <v>42795</v>
      </c>
      <c r="MA35" s="970">
        <v>66.66</v>
      </c>
      <c r="MC35" s="969">
        <v>42826</v>
      </c>
      <c r="MD35" s="970">
        <v>60.63</v>
      </c>
      <c r="MF35" s="969">
        <v>42826</v>
      </c>
      <c r="MG35" s="970">
        <v>60.81</v>
      </c>
      <c r="MI35" s="969">
        <v>42826</v>
      </c>
      <c r="MJ35" s="970">
        <v>59.14</v>
      </c>
      <c r="ML35" s="969">
        <v>42826</v>
      </c>
      <c r="MM35" s="970">
        <v>58.33</v>
      </c>
      <c r="MO35" s="969">
        <v>42826</v>
      </c>
      <c r="MP35" s="970">
        <v>57.78</v>
      </c>
      <c r="MR35" s="969">
        <v>42856</v>
      </c>
      <c r="MS35" s="970">
        <v>54.79</v>
      </c>
      <c r="MU35" s="969">
        <v>42856</v>
      </c>
      <c r="MV35" s="970">
        <v>55.39</v>
      </c>
      <c r="MX35" s="969">
        <v>42856</v>
      </c>
      <c r="MY35" s="970">
        <v>55.45</v>
      </c>
      <c r="NA35" s="969">
        <v>42856</v>
      </c>
      <c r="NB35" s="970">
        <v>56.82406930983236</v>
      </c>
      <c r="ND35" s="969">
        <v>42887</v>
      </c>
      <c r="NE35" s="970">
        <v>54.062989999999999</v>
      </c>
      <c r="NG35" s="969">
        <v>42887</v>
      </c>
      <c r="NH35" s="970">
        <v>52.1</v>
      </c>
      <c r="NJ35" s="969">
        <v>42887</v>
      </c>
      <c r="NK35" s="970">
        <v>51.52</v>
      </c>
      <c r="NM35" s="969">
        <v>42887</v>
      </c>
      <c r="NN35" s="970">
        <v>50.13</v>
      </c>
      <c r="NP35" s="969">
        <v>42887</v>
      </c>
      <c r="NQ35" s="970">
        <v>48.58</v>
      </c>
      <c r="NS35" s="969">
        <v>42917</v>
      </c>
      <c r="NT35" s="970">
        <v>47.22</v>
      </c>
      <c r="NV35" s="969">
        <v>42917</v>
      </c>
      <c r="NW35" s="970">
        <v>46.94</v>
      </c>
      <c r="NY35" s="969">
        <v>42917</v>
      </c>
      <c r="NZ35" s="970">
        <v>45.08</v>
      </c>
      <c r="OB35" s="969">
        <v>42917</v>
      </c>
      <c r="OC35" s="970">
        <v>45.38</v>
      </c>
      <c r="OE35" s="969">
        <v>42948</v>
      </c>
      <c r="OF35" s="970">
        <v>46.35</v>
      </c>
      <c r="OH35" s="969">
        <v>42948</v>
      </c>
      <c r="OI35" s="970">
        <v>51.65</v>
      </c>
      <c r="OK35" s="969">
        <v>42948</v>
      </c>
      <c r="OL35" s="970">
        <v>51.94</v>
      </c>
      <c r="ON35" s="969">
        <v>42948</v>
      </c>
      <c r="OO35" s="970">
        <v>49.87</v>
      </c>
      <c r="OQ35" s="969">
        <v>42948</v>
      </c>
      <c r="OR35" s="970">
        <v>48.44</v>
      </c>
      <c r="OT35" s="969">
        <v>42979</v>
      </c>
      <c r="OU35" s="970">
        <v>48.04</v>
      </c>
      <c r="OW35" s="969">
        <v>42979</v>
      </c>
      <c r="OX35" s="970">
        <v>46.3</v>
      </c>
      <c r="OZ35" s="969">
        <v>42979</v>
      </c>
      <c r="PA35" s="970">
        <v>45.98</v>
      </c>
      <c r="PC35" s="969">
        <v>42979</v>
      </c>
      <c r="PD35" s="970">
        <v>46.53</v>
      </c>
      <c r="PF35" s="969">
        <v>42979</v>
      </c>
      <c r="PG35" s="970">
        <v>46.86</v>
      </c>
      <c r="PI35" s="969">
        <v>43009</v>
      </c>
      <c r="PJ35" s="970">
        <v>50.33</v>
      </c>
      <c r="PL35" s="969">
        <v>43009</v>
      </c>
      <c r="PM35" s="970">
        <v>50.34</v>
      </c>
      <c r="PO35" s="969">
        <v>43009</v>
      </c>
      <c r="PP35" s="970">
        <v>49.9</v>
      </c>
      <c r="PR35" s="969">
        <v>43009</v>
      </c>
      <c r="PS35" s="970">
        <v>49.63</v>
      </c>
      <c r="PU35" s="969">
        <v>43040</v>
      </c>
      <c r="PV35" s="970">
        <v>51.93</v>
      </c>
      <c r="PX35" s="969">
        <v>43040</v>
      </c>
      <c r="PY35" s="1025">
        <v>52.29</v>
      </c>
      <c r="QA35" s="1026">
        <v>43040</v>
      </c>
      <c r="QB35" s="1025">
        <v>51.3</v>
      </c>
      <c r="QD35" s="1028">
        <v>43040</v>
      </c>
      <c r="QE35" s="1027">
        <v>51.13</v>
      </c>
      <c r="QG35" s="1028">
        <v>43070</v>
      </c>
      <c r="QH35" s="1027">
        <v>53.06</v>
      </c>
      <c r="QJ35" s="1028">
        <v>43070</v>
      </c>
      <c r="QK35" s="1027">
        <v>53.72</v>
      </c>
      <c r="QM35" s="1028">
        <v>43070</v>
      </c>
      <c r="QN35" s="1027">
        <v>53.35</v>
      </c>
      <c r="QP35" s="1028">
        <v>43070</v>
      </c>
      <c r="QQ35" s="1027">
        <v>52.99</v>
      </c>
      <c r="QS35" s="1028">
        <v>43070</v>
      </c>
      <c r="QT35" s="1027">
        <v>52.78</v>
      </c>
      <c r="QV35" s="1028">
        <v>43101</v>
      </c>
      <c r="QW35" s="1027">
        <v>53.5</v>
      </c>
      <c r="QY35" s="1028">
        <v>43101</v>
      </c>
      <c r="QZ35" s="1027">
        <v>52.52</v>
      </c>
      <c r="RB35" s="1028">
        <v>43101</v>
      </c>
      <c r="RC35" s="1027">
        <v>51.41</v>
      </c>
      <c r="RE35" s="1028">
        <v>43101</v>
      </c>
      <c r="RF35" s="1027">
        <v>51.08</v>
      </c>
      <c r="RH35" s="1028">
        <v>43132</v>
      </c>
      <c r="RI35" s="1027">
        <v>49.41</v>
      </c>
      <c r="RK35" s="1028">
        <v>43132</v>
      </c>
      <c r="RL35" s="1027">
        <v>49.81</v>
      </c>
      <c r="RN35" s="1028">
        <v>43132</v>
      </c>
      <c r="RO35" s="1027">
        <v>49.77</v>
      </c>
      <c r="RQ35" s="1028">
        <v>43132</v>
      </c>
      <c r="RR35" s="1027">
        <v>49.2</v>
      </c>
      <c r="RT35" s="1028">
        <v>43160</v>
      </c>
      <c r="RU35" s="1029">
        <v>49.231065749999999</v>
      </c>
      <c r="RW35" s="1028">
        <v>43160</v>
      </c>
      <c r="RX35" s="1029">
        <v>48.528647120000002</v>
      </c>
      <c r="RZ35" s="1028">
        <v>43160</v>
      </c>
      <c r="SA35" s="1029">
        <v>48.336892949999999</v>
      </c>
      <c r="SC35" s="1028">
        <v>43160</v>
      </c>
      <c r="SD35" s="1029">
        <v>47.64</v>
      </c>
      <c r="SF35" s="1028">
        <v>43160</v>
      </c>
      <c r="SG35" s="1029">
        <v>47.53</v>
      </c>
      <c r="SI35" s="1028">
        <v>43191</v>
      </c>
      <c r="SJ35" s="1029">
        <v>43.45</v>
      </c>
      <c r="SL35" s="1028">
        <v>43191</v>
      </c>
      <c r="SM35" s="1029">
        <v>43.674542749114998</v>
      </c>
      <c r="SO35" s="1028">
        <v>43191</v>
      </c>
      <c r="SP35" s="1029">
        <v>42.120250638199124</v>
      </c>
      <c r="SR35" s="1028">
        <v>43191</v>
      </c>
      <c r="SS35" s="1029">
        <v>40.416255858472525</v>
      </c>
      <c r="SU35" s="1028">
        <v>43221</v>
      </c>
      <c r="SV35" s="1029">
        <v>37.819613306369597</v>
      </c>
      <c r="SX35" s="1028">
        <v>43221</v>
      </c>
      <c r="SY35" s="1029">
        <v>34.974697563173763</v>
      </c>
      <c r="TA35" s="1028">
        <v>43221</v>
      </c>
      <c r="TB35" s="1029">
        <v>34.129582997582595</v>
      </c>
      <c r="TD35" s="1028">
        <v>43221</v>
      </c>
      <c r="TE35" s="1029">
        <v>34.886824485498543</v>
      </c>
      <c r="TG35" s="1028">
        <v>43252</v>
      </c>
      <c r="TH35" s="1029">
        <v>35.438973345008762</v>
      </c>
      <c r="TJ35" s="1028">
        <v>43252</v>
      </c>
      <c r="TK35" s="1029">
        <v>34.14864466061865</v>
      </c>
      <c r="TM35" s="1028">
        <v>43252</v>
      </c>
      <c r="TN35" s="1029">
        <v>33.422801699240907</v>
      </c>
      <c r="TP35" s="1028">
        <v>43252</v>
      </c>
      <c r="TQ35" s="1029">
        <v>32.809826180038741</v>
      </c>
      <c r="TS35" s="1028">
        <v>43282</v>
      </c>
      <c r="TT35" s="1029">
        <v>32.745927621286128</v>
      </c>
      <c r="TV35" s="1028">
        <v>43282</v>
      </c>
      <c r="TW35" s="1029">
        <v>31.08108437627638</v>
      </c>
      <c r="TY35" s="1028">
        <v>43282</v>
      </c>
      <c r="TZ35" s="1029">
        <v>30.238030761043902</v>
      </c>
      <c r="UB35" s="1028">
        <v>43282</v>
      </c>
      <c r="UC35" s="1029">
        <v>30.004062389288077</v>
      </c>
      <c r="UE35" s="1028">
        <v>43313</v>
      </c>
      <c r="UF35" s="1029">
        <v>32.743621887176019</v>
      </c>
      <c r="UH35" s="1028">
        <v>43313</v>
      </c>
      <c r="UI35" s="1029">
        <v>31.737510030690391</v>
      </c>
      <c r="UK35" s="1028">
        <v>43313</v>
      </c>
      <c r="UL35" s="1029">
        <v>31.781499208653592</v>
      </c>
      <c r="UN35" s="1028">
        <v>43313</v>
      </c>
      <c r="UO35" s="1029">
        <v>32.285731079475227</v>
      </c>
      <c r="UQ35" s="1028">
        <v>43344</v>
      </c>
      <c r="UR35" s="1029">
        <v>32.183695744030224</v>
      </c>
      <c r="UT35" s="1028">
        <v>43344</v>
      </c>
      <c r="UU35" s="1029">
        <v>32.068291050860466</v>
      </c>
      <c r="UW35" s="1028">
        <v>43344</v>
      </c>
      <c r="UX35" s="1029">
        <v>31.640536078675897</v>
      </c>
      <c r="UZ35" s="1028">
        <v>43344</v>
      </c>
      <c r="VA35" s="1029">
        <v>32.490686280089264</v>
      </c>
      <c r="VC35" s="1028">
        <v>43344</v>
      </c>
      <c r="VD35" s="1029">
        <v>33.197175686824835</v>
      </c>
      <c r="VF35" s="1028">
        <v>43374</v>
      </c>
      <c r="VG35" s="1029">
        <v>33.1272367691586</v>
      </c>
      <c r="VI35" s="1028">
        <v>43374</v>
      </c>
      <c r="VJ35" s="1029">
        <v>33.95784068162525</v>
      </c>
      <c r="VL35" s="1028">
        <v>43374</v>
      </c>
      <c r="VM35" s="1029">
        <v>33.554772496409669</v>
      </c>
      <c r="VO35" s="1028">
        <v>43374</v>
      </c>
      <c r="VP35" s="1029">
        <v>38.66555069064092</v>
      </c>
      <c r="VR35" s="1028">
        <v>43405</v>
      </c>
      <c r="VS35" s="1029">
        <v>38.672416812978732</v>
      </c>
      <c r="VU35" s="1028">
        <v>43405</v>
      </c>
      <c r="VV35" s="1029">
        <v>39.145598978118031</v>
      </c>
      <c r="VX35" s="1028">
        <v>43405</v>
      </c>
      <c r="VY35" s="1029">
        <v>39.934697259656467</v>
      </c>
      <c r="WA35" s="1028">
        <v>43405</v>
      </c>
      <c r="WB35" s="1029">
        <v>37.845168380768762</v>
      </c>
      <c r="WD35" s="1028">
        <v>43405</v>
      </c>
      <c r="WE35" s="1029">
        <v>39.139496437612735</v>
      </c>
      <c r="WG35" s="1028">
        <v>43435</v>
      </c>
      <c r="WH35" s="1029">
        <v>43.92</v>
      </c>
      <c r="WJ35" s="1028">
        <v>43435</v>
      </c>
      <c r="WK35" s="1029">
        <v>43.3</v>
      </c>
      <c r="WM35" s="1028">
        <v>43435</v>
      </c>
      <c r="WN35" s="1029">
        <v>45.932636611561399</v>
      </c>
      <c r="WP35" s="1028">
        <v>43435</v>
      </c>
      <c r="WQ35" s="1029">
        <v>45.721641874719694</v>
      </c>
      <c r="WS35" s="1028">
        <v>43466</v>
      </c>
      <c r="WT35" s="1029">
        <v>48.116743143562502</v>
      </c>
      <c r="WV35" s="1028">
        <v>43466</v>
      </c>
      <c r="WW35" s="1029">
        <v>48.7</v>
      </c>
      <c r="WY35" s="1028">
        <v>43466</v>
      </c>
      <c r="WZ35" s="1029">
        <v>49.718996132855409</v>
      </c>
      <c r="XB35" s="1028">
        <v>43466</v>
      </c>
      <c r="XC35" s="1029">
        <v>48.990251124286345</v>
      </c>
      <c r="XE35" s="1028">
        <v>43497</v>
      </c>
      <c r="XF35" s="1029">
        <v>47.653478562137586</v>
      </c>
      <c r="XH35" s="1028">
        <v>43497</v>
      </c>
      <c r="XI35" s="1029">
        <v>46.443792325056435</v>
      </c>
      <c r="XK35" s="1028">
        <v>43497</v>
      </c>
      <c r="XL35" s="1029">
        <v>47.43</v>
      </c>
      <c r="XN35" s="1028">
        <v>43497</v>
      </c>
      <c r="XO35" s="1029">
        <v>46.899932572662813</v>
      </c>
      <c r="XQ35" s="1028">
        <v>43497</v>
      </c>
      <c r="XR35" s="1029">
        <v>46.189254228167769</v>
      </c>
      <c r="XT35" s="1028">
        <v>43525</v>
      </c>
      <c r="XU35" s="1029">
        <v>43.37</v>
      </c>
      <c r="XW35" s="1028">
        <v>43525</v>
      </c>
      <c r="XX35" s="1029">
        <v>43.51</v>
      </c>
      <c r="XZ35" s="1028">
        <v>43525</v>
      </c>
      <c r="YA35" s="1029">
        <v>44.404012596505495</v>
      </c>
      <c r="YC35" s="1028">
        <v>43525</v>
      </c>
      <c r="YD35" s="1029">
        <v>46.591565063803408</v>
      </c>
      <c r="YF35" s="1028">
        <v>43556</v>
      </c>
      <c r="YG35" s="1029">
        <v>44.00677301825769</v>
      </c>
      <c r="YI35" s="1028">
        <v>43556</v>
      </c>
      <c r="YJ35" s="1029">
        <v>46.4</v>
      </c>
      <c r="YL35" s="1028">
        <v>43556</v>
      </c>
      <c r="YM35" s="1029">
        <v>45.885178660420927</v>
      </c>
      <c r="YO35" s="1028">
        <v>43556</v>
      </c>
      <c r="YP35" s="1029">
        <v>47.249598118682755</v>
      </c>
      <c r="YR35" s="1028">
        <v>43556</v>
      </c>
      <c r="YS35" s="1029">
        <v>46.79</v>
      </c>
      <c r="YU35" s="1028">
        <v>43586</v>
      </c>
      <c r="YV35" s="1029">
        <v>46.653407702339123</v>
      </c>
      <c r="YX35" s="1028">
        <v>43586</v>
      </c>
      <c r="YY35" s="1029">
        <v>43.547244759865563</v>
      </c>
      <c r="ZA35" s="1028">
        <v>43586</v>
      </c>
      <c r="ZB35" s="1029">
        <v>41.121299666278176</v>
      </c>
      <c r="ZD35" s="1028">
        <v>43586</v>
      </c>
      <c r="ZE35" s="1029">
        <v>41.294701751674957</v>
      </c>
      <c r="ZG35" s="1028">
        <v>43586</v>
      </c>
      <c r="ZH35" s="1029">
        <v>41.46103564599575</v>
      </c>
      <c r="ZJ35" s="1028">
        <v>43617</v>
      </c>
      <c r="ZK35" s="1029">
        <v>41.030083649912797</v>
      </c>
      <c r="ZM35" s="1028">
        <v>43617</v>
      </c>
      <c r="ZN35" s="1029">
        <v>40.614117835603828</v>
      </c>
      <c r="ZP35" s="1028">
        <v>43617</v>
      </c>
      <c r="ZQ35" s="1029">
        <v>41.030083649912797</v>
      </c>
      <c r="ZS35" s="1028">
        <v>43647</v>
      </c>
      <c r="ZT35" s="1029">
        <v>44.435627038889024</v>
      </c>
      <c r="ZV35" s="1028">
        <v>43647</v>
      </c>
      <c r="ZW35" s="1029">
        <v>44.993529183973031</v>
      </c>
      <c r="ZY35" s="1028">
        <v>43647</v>
      </c>
      <c r="ZZ35" s="1029">
        <v>44.439696451317594</v>
      </c>
      <c r="AAB35" s="1028">
        <v>43647</v>
      </c>
      <c r="AAC35" s="1029">
        <v>44.354550583814621</v>
      </c>
      <c r="AAE35" s="1028">
        <v>43647</v>
      </c>
      <c r="AAF35" s="1029">
        <v>42.85</v>
      </c>
      <c r="AAH35" s="1028">
        <v>43647</v>
      </c>
      <c r="AAI35" s="1029">
        <v>42.77249364096226</v>
      </c>
      <c r="AAK35" s="1028">
        <v>43678</v>
      </c>
      <c r="AAL35" s="1029">
        <v>42.251744992865206</v>
      </c>
      <c r="AAN35" s="1028">
        <v>43647</v>
      </c>
      <c r="AAO35" s="1029">
        <v>42.645806207689709</v>
      </c>
      <c r="AAQ35" s="1028">
        <v>43678</v>
      </c>
      <c r="AAR35" s="1029">
        <v>42.017807840848263</v>
      </c>
      <c r="AAT35" s="1028">
        <v>43709</v>
      </c>
      <c r="AAU35" s="1029">
        <v>42.25</v>
      </c>
      <c r="AAW35" s="1028">
        <v>43709</v>
      </c>
      <c r="AAX35" s="1029">
        <v>41.190160117537019</v>
      </c>
      <c r="AAZ35" s="1028">
        <v>43709</v>
      </c>
      <c r="ABA35" s="1029">
        <v>40.61</v>
      </c>
      <c r="ABC35" s="1028">
        <v>43709</v>
      </c>
      <c r="ABD35" s="1029">
        <v>39.574450294327661</v>
      </c>
      <c r="ABF35" s="1028">
        <v>43739</v>
      </c>
      <c r="ABG35" s="1029">
        <v>44.213837657987597</v>
      </c>
      <c r="ABI35" s="1028">
        <v>43739</v>
      </c>
      <c r="ABJ35" s="1029">
        <v>43.162814683856055</v>
      </c>
      <c r="ABL35" s="1028">
        <v>43739</v>
      </c>
      <c r="ABM35" s="1029">
        <v>43.47</v>
      </c>
      <c r="ABO35" s="1028">
        <v>43739</v>
      </c>
      <c r="ABP35" s="1029">
        <v>43.14</v>
      </c>
      <c r="ABR35" s="1066">
        <v>43770</v>
      </c>
      <c r="ABS35" s="1067">
        <v>45.3</v>
      </c>
      <c r="ABU35" s="1066">
        <v>43770</v>
      </c>
      <c r="ABV35" s="1067">
        <v>44.020255121283107</v>
      </c>
      <c r="ABX35" s="1066">
        <v>43770</v>
      </c>
      <c r="ABY35" s="1067">
        <v>44.42717914058538</v>
      </c>
      <c r="ACA35" s="1066">
        <v>43770</v>
      </c>
      <c r="ACB35" s="1067">
        <v>45.362723279999997</v>
      </c>
      <c r="ACD35" s="1066">
        <v>43800</v>
      </c>
      <c r="ACE35" s="1067">
        <v>46.968824630841695</v>
      </c>
      <c r="ACG35" s="1066">
        <v>43800</v>
      </c>
      <c r="ACH35" s="1067">
        <v>46.936441629480349</v>
      </c>
      <c r="ACJ35" s="1066">
        <v>43800</v>
      </c>
      <c r="ACK35" s="1067">
        <v>46.566804079689653</v>
      </c>
      <c r="ACM35" s="1066">
        <v>43800</v>
      </c>
      <c r="ACN35" s="1067">
        <v>47.138601960000003</v>
      </c>
      <c r="ACP35" s="1066">
        <v>43831</v>
      </c>
      <c r="ACQ35" s="1067">
        <v>48.830384346466211</v>
      </c>
      <c r="ACS35" s="1066">
        <v>43831</v>
      </c>
      <c r="ACT35" s="1067">
        <v>48.859186498191718</v>
      </c>
      <c r="ACV35" s="1096">
        <v>43831</v>
      </c>
      <c r="ACW35" s="1097">
        <v>49.349366179999997</v>
      </c>
      <c r="ACY35" s="1096">
        <v>43831</v>
      </c>
      <c r="ACZ35" s="1097">
        <v>49.396312185678013</v>
      </c>
      <c r="ADB35" s="1098">
        <v>43862</v>
      </c>
      <c r="ADC35" s="1099">
        <v>49.838474380000001</v>
      </c>
      <c r="ADE35" s="1098">
        <v>43862</v>
      </c>
      <c r="ADF35" s="1099">
        <v>51.202599583545151</v>
      </c>
      <c r="ADH35" s="1098">
        <v>43862</v>
      </c>
      <c r="ADI35" s="1099">
        <v>51.024053711167049</v>
      </c>
      <c r="ADK35" s="1098">
        <v>43862</v>
      </c>
      <c r="ADL35" s="1099">
        <v>50.99953028620488</v>
      </c>
      <c r="ADN35" s="1098">
        <v>43862</v>
      </c>
      <c r="ADO35" s="1099">
        <v>51.166168389921076</v>
      </c>
      <c r="ADQ35" s="1098">
        <v>43891</v>
      </c>
      <c r="ADR35" s="1099">
        <v>49.763920138391647</v>
      </c>
      <c r="ADT35" s="1098">
        <v>43891</v>
      </c>
      <c r="ADU35" s="1099">
        <v>50.683871497852486</v>
      </c>
      <c r="ADW35" s="1098">
        <v>43891</v>
      </c>
      <c r="ADX35" s="1099">
        <v>48.606304209821374</v>
      </c>
      <c r="ADZ35" s="1098">
        <v>43891</v>
      </c>
      <c r="AEA35" s="1099">
        <v>49.139903242183905</v>
      </c>
      <c r="AEC35" s="1098">
        <v>43922</v>
      </c>
      <c r="AED35" s="1099">
        <v>42.986604280081607</v>
      </c>
      <c r="AEF35" s="1098">
        <v>43922</v>
      </c>
      <c r="AEG35" s="1099">
        <v>43.16</v>
      </c>
      <c r="AEI35" s="1098">
        <v>43922</v>
      </c>
      <c r="AEJ35" s="1099">
        <v>44.404930313363039</v>
      </c>
      <c r="AEL35" s="1098">
        <v>43922</v>
      </c>
      <c r="AEM35" s="1099">
        <v>43.795583009282268</v>
      </c>
      <c r="AEO35" s="1098">
        <v>43922</v>
      </c>
      <c r="AEP35" s="1099">
        <v>44.174616476662379</v>
      </c>
      <c r="AER35" s="1098">
        <v>43952</v>
      </c>
      <c r="AES35" s="1099">
        <v>41.78</v>
      </c>
      <c r="AEU35" s="1098">
        <v>43952</v>
      </c>
      <c r="AEV35" s="1099">
        <v>42.714044197676813</v>
      </c>
      <c r="AEX35" s="1098">
        <v>43952</v>
      </c>
      <c r="AEY35" s="1099">
        <v>42.802325736918483</v>
      </c>
      <c r="AFA35" s="1098">
        <v>43952</v>
      </c>
      <c r="AFB35" s="1099">
        <v>41.547253208836032</v>
      </c>
      <c r="AFD35" s="1098">
        <v>43983</v>
      </c>
      <c r="AFE35" s="1099">
        <v>41.081897794693177</v>
      </c>
      <c r="AFG35" s="1098">
        <v>43983</v>
      </c>
      <c r="AFH35" s="1099">
        <v>42.672108719999997</v>
      </c>
      <c r="AFJ35" s="1098">
        <v>44013</v>
      </c>
      <c r="AFK35" s="1099">
        <v>41.104012531065742</v>
      </c>
      <c r="AFM35" s="1098">
        <v>44013</v>
      </c>
      <c r="AFN35" s="1099">
        <v>41.344480384860546</v>
      </c>
      <c r="AFP35" s="1098">
        <v>44013</v>
      </c>
      <c r="AFQ35" s="1099">
        <v>41.149466055348718</v>
      </c>
      <c r="AFS35" s="1098">
        <v>44013</v>
      </c>
      <c r="AFT35" s="1099">
        <v>39.67080983502531</v>
      </c>
      <c r="AFV35" s="1098">
        <v>44013</v>
      </c>
      <c r="AFW35" s="1099">
        <v>38.097712780896408</v>
      </c>
      <c r="AFY35" s="1098">
        <v>44044</v>
      </c>
      <c r="AFZ35" s="1099">
        <v>37.657420986207207</v>
      </c>
      <c r="AGB35" s="1098">
        <v>44044</v>
      </c>
      <c r="AGC35" s="1099">
        <v>37.552505173358739</v>
      </c>
      <c r="AGE35" s="1098">
        <v>44044</v>
      </c>
      <c r="AGF35" s="1099">
        <v>38.0951890448043</v>
      </c>
      <c r="AGH35" s="1098">
        <v>44044</v>
      </c>
      <c r="AGI35" s="1099">
        <v>37.757019944083176</v>
      </c>
      <c r="AGK35" s="1108">
        <v>44075</v>
      </c>
      <c r="AGL35" s="1109">
        <v>38.522012169879375</v>
      </c>
      <c r="AGN35" s="1108">
        <v>44075</v>
      </c>
      <c r="AGO35" s="1109">
        <v>38.53142196151078</v>
      </c>
      <c r="AGQ35" s="1108">
        <v>44075</v>
      </c>
      <c r="AGR35" s="1109">
        <v>38.835031422558636</v>
      </c>
      <c r="AGT35" s="1108">
        <v>44105</v>
      </c>
      <c r="AGU35" s="1109">
        <v>42.965327412476661</v>
      </c>
      <c r="AGW35" s="1108">
        <v>44105</v>
      </c>
      <c r="AGX35" s="1109">
        <v>43.433114119286103</v>
      </c>
      <c r="AGZ35" s="1108">
        <v>44105</v>
      </c>
      <c r="AHA35" s="1109">
        <v>43.879106795922198</v>
      </c>
      <c r="AHC35" s="1108">
        <v>44105</v>
      </c>
      <c r="AHD35" s="1109">
        <v>44.775156281306693</v>
      </c>
      <c r="AHF35" s="1108">
        <v>44136</v>
      </c>
      <c r="AHG35" s="1109">
        <v>49.615843994466843</v>
      </c>
      <c r="AHI35" s="1108">
        <v>44136</v>
      </c>
      <c r="AHJ35" s="1109">
        <v>49.932546371790458</v>
      </c>
      <c r="AHL35" s="1108">
        <v>44136</v>
      </c>
      <c r="AHM35" s="1109">
        <v>52.523324179496761</v>
      </c>
      <c r="AHO35" s="1108">
        <v>44136</v>
      </c>
      <c r="AHP35" s="1109">
        <v>54.896397887176093</v>
      </c>
      <c r="AHR35" s="1108">
        <v>44136</v>
      </c>
      <c r="AHS35" s="1109">
        <v>52.026120192358732</v>
      </c>
      <c r="AHU35" s="1114">
        <v>44166</v>
      </c>
      <c r="AHV35" s="1099">
        <v>54.047629302021768</v>
      </c>
      <c r="AHX35" s="1108">
        <v>44166</v>
      </c>
      <c r="AHY35" s="1109">
        <v>54.703727937337156</v>
      </c>
      <c r="AIA35" s="1108">
        <v>44166</v>
      </c>
      <c r="AIB35" s="1109">
        <v>54.293282974200473</v>
      </c>
      <c r="AID35" s="1108">
        <v>44166</v>
      </c>
      <c r="AIE35" s="1099">
        <v>54.556468783783487</v>
      </c>
      <c r="AIG35" s="1108">
        <v>44197</v>
      </c>
      <c r="AIH35" s="1099">
        <v>59.641813560033924</v>
      </c>
      <c r="AIJ35" s="1108">
        <v>44197</v>
      </c>
      <c r="AIK35" s="1099">
        <v>60.219316484475911</v>
      </c>
      <c r="AIM35" s="1108">
        <v>44197</v>
      </c>
      <c r="AIN35" s="1099">
        <v>58.704462523863093</v>
      </c>
      <c r="AIP35" s="1108">
        <v>44197</v>
      </c>
      <c r="AIQ35" s="1099">
        <v>59.387233959421295</v>
      </c>
      <c r="AIS35" s="1108">
        <v>44197</v>
      </c>
      <c r="AIT35" s="1109">
        <v>60.492470278852316</v>
      </c>
      <c r="AIV35" s="1108">
        <v>44228</v>
      </c>
      <c r="AIW35" s="1117">
        <v>61.733281013652991</v>
      </c>
      <c r="AIY35" s="1108">
        <v>44228</v>
      </c>
      <c r="AIZ35" s="1117">
        <v>63.323509471164733</v>
      </c>
      <c r="AJB35" s="1108">
        <v>44228</v>
      </c>
      <c r="AJC35" s="1117">
        <v>63.385730768122599</v>
      </c>
      <c r="AJE35" s="1108">
        <v>44228</v>
      </c>
      <c r="AJF35" s="1117">
        <v>64.787052458773843</v>
      </c>
      <c r="AJH35" s="1108">
        <v>44256</v>
      </c>
      <c r="AJI35" s="1117">
        <v>62.409380553236907</v>
      </c>
      <c r="AJK35" s="1108">
        <v>44256</v>
      </c>
      <c r="AJL35" s="1117">
        <v>64.745385155323405</v>
      </c>
      <c r="AJN35" s="1108">
        <v>44256</v>
      </c>
      <c r="AJO35" s="1117">
        <v>62.409380553236907</v>
      </c>
      <c r="AJQ35" s="1108">
        <v>44256</v>
      </c>
      <c r="AJR35" s="1117">
        <v>67.015040984160038</v>
      </c>
      <c r="AJT35" s="1108">
        <v>44287</v>
      </c>
      <c r="AJU35" s="1117">
        <v>60.602279849203391</v>
      </c>
    </row>
    <row r="36" spans="1:957" customFormat="1" x14ac:dyDescent="0.25">
      <c r="A36" s="26"/>
      <c r="B36" s="969">
        <f t="shared" ca="1" si="0"/>
        <v>44317</v>
      </c>
      <c r="C36" s="152">
        <f t="shared" ca="1" si="1"/>
        <v>57.065372097442989</v>
      </c>
      <c r="D36" s="26"/>
      <c r="E36" s="144">
        <v>41974</v>
      </c>
      <c r="F36" s="150">
        <v>76.83</v>
      </c>
      <c r="G36" s="88"/>
      <c r="H36" s="144">
        <v>41944</v>
      </c>
      <c r="I36" s="148">
        <v>71.250187185960357</v>
      </c>
      <c r="J36" s="26"/>
      <c r="K36" s="144">
        <v>41974</v>
      </c>
      <c r="L36" s="148">
        <v>74.726074240809581</v>
      </c>
      <c r="M36" s="26"/>
      <c r="N36" s="144">
        <v>41974</v>
      </c>
      <c r="O36" s="150">
        <v>73.191490866234531</v>
      </c>
      <c r="P36" s="88"/>
      <c r="Q36" s="144">
        <v>42005</v>
      </c>
      <c r="R36" s="145">
        <v>74.197644143577506</v>
      </c>
      <c r="S36" s="26"/>
      <c r="T36" s="144">
        <v>42005</v>
      </c>
      <c r="U36" s="148">
        <v>72.22227905190654</v>
      </c>
      <c r="V36" s="26"/>
      <c r="W36" s="144">
        <v>42005</v>
      </c>
      <c r="X36" s="150">
        <v>72.334324999999993</v>
      </c>
      <c r="Y36" s="88"/>
      <c r="Z36" s="144">
        <v>42036</v>
      </c>
      <c r="AA36" s="145">
        <v>70.381195354886202</v>
      </c>
      <c r="AB36" s="26"/>
      <c r="AC36" s="144">
        <v>42036</v>
      </c>
      <c r="AD36" s="148">
        <v>68.949999999999989</v>
      </c>
      <c r="AE36" s="26"/>
      <c r="AF36" s="144">
        <v>42036</v>
      </c>
      <c r="AG36" s="150">
        <v>68.769750000000002</v>
      </c>
      <c r="AH36" s="88"/>
      <c r="AI36" s="144">
        <v>42064</v>
      </c>
      <c r="AJ36" s="145">
        <v>68.433333333333337</v>
      </c>
      <c r="AK36" s="26"/>
      <c r="AL36" s="144">
        <v>42064</v>
      </c>
      <c r="AM36" s="148">
        <v>69.45</v>
      </c>
      <c r="AN36" s="26"/>
      <c r="AO36" s="144">
        <v>42064</v>
      </c>
      <c r="AP36" s="150">
        <v>68.391000000000005</v>
      </c>
      <c r="AQ36" s="88"/>
      <c r="AR36" s="144">
        <v>42064</v>
      </c>
      <c r="AS36" s="145">
        <v>68.391000000000005</v>
      </c>
      <c r="AT36" s="26"/>
      <c r="AU36" s="144">
        <v>42095</v>
      </c>
      <c r="AV36" s="148">
        <v>66.16163804068708</v>
      </c>
      <c r="AW36" s="26"/>
      <c r="AX36" s="144">
        <v>42125</v>
      </c>
      <c r="AY36" s="150">
        <v>63.561778875371459</v>
      </c>
      <c r="AZ36" s="88"/>
      <c r="BA36" s="144">
        <v>42125</v>
      </c>
      <c r="BB36" s="145">
        <v>64.300502309829625</v>
      </c>
      <c r="BC36" s="26"/>
      <c r="BD36" s="144">
        <v>42125</v>
      </c>
      <c r="BE36" s="148">
        <v>64.599566120218583</v>
      </c>
      <c r="BF36" s="26"/>
      <c r="BG36" s="144">
        <v>42156</v>
      </c>
      <c r="BH36" s="150">
        <v>63.404333333333334</v>
      </c>
      <c r="BI36" s="88"/>
      <c r="BJ36" s="144">
        <v>42125</v>
      </c>
      <c r="BK36" s="145">
        <v>64.925916939890712</v>
      </c>
      <c r="BL36" s="26"/>
      <c r="BM36" s="144">
        <v>42125</v>
      </c>
      <c r="BN36" s="148">
        <v>64.599999999999994</v>
      </c>
      <c r="BO36" s="26"/>
      <c r="BP36" s="144">
        <v>42156</v>
      </c>
      <c r="BQ36" s="150">
        <v>63.145180330000002</v>
      </c>
      <c r="BR36" s="88"/>
      <c r="BS36" s="144">
        <v>42156</v>
      </c>
      <c r="BT36" s="145">
        <v>63.529653825136613</v>
      </c>
      <c r="BU36" s="26"/>
      <c r="BV36" s="144">
        <v>42186</v>
      </c>
      <c r="BW36" s="148">
        <v>63.465509840000003</v>
      </c>
      <c r="BX36" s="26"/>
      <c r="BY36" s="144">
        <v>42186</v>
      </c>
      <c r="BZ36" s="150">
        <v>64.145355190000004</v>
      </c>
      <c r="CA36" s="88"/>
      <c r="CB36" s="144">
        <v>42186</v>
      </c>
      <c r="CC36" s="145">
        <v>64.185901639344252</v>
      </c>
      <c r="CD36" s="26"/>
      <c r="CE36" s="144">
        <v>42186</v>
      </c>
      <c r="CF36" s="148">
        <v>63.35092021857924</v>
      </c>
      <c r="CG36" s="26"/>
      <c r="CH36" s="144">
        <v>42217</v>
      </c>
      <c r="CI36" s="150">
        <v>63.814192400000003</v>
      </c>
      <c r="CJ36" s="88"/>
      <c r="CK36" s="144">
        <v>42217</v>
      </c>
      <c r="CL36" s="145">
        <v>64.613307260791061</v>
      </c>
      <c r="CM36" s="26"/>
      <c r="CN36" s="144">
        <v>42217</v>
      </c>
      <c r="CO36" s="148">
        <v>64.520360253547452</v>
      </c>
      <c r="CP36" s="26"/>
      <c r="CQ36" s="144">
        <v>42217</v>
      </c>
      <c r="CR36" s="150">
        <v>64.745628420000003</v>
      </c>
      <c r="CS36" s="88"/>
      <c r="CT36" s="144">
        <v>42217</v>
      </c>
      <c r="CU36" s="145">
        <v>65.795901639344265</v>
      </c>
      <c r="CV36" s="26"/>
      <c r="CW36" s="144">
        <v>42248</v>
      </c>
      <c r="CX36" s="148">
        <v>67.118852459999999</v>
      </c>
      <c r="CY36" s="292"/>
      <c r="CZ36" s="144">
        <v>42248</v>
      </c>
      <c r="DA36" s="148">
        <v>66.739715947722274</v>
      </c>
      <c r="DB36" s="295"/>
      <c r="DC36" s="144">
        <v>42248</v>
      </c>
      <c r="DD36" s="148">
        <v>66.045901639344265</v>
      </c>
      <c r="DE36" s="303"/>
      <c r="DF36" s="144">
        <v>42248</v>
      </c>
      <c r="DG36" s="148">
        <v>66.942758499999997</v>
      </c>
      <c r="DH36" s="303"/>
      <c r="DI36" s="144">
        <v>42309</v>
      </c>
      <c r="DJ36" s="148">
        <v>71.680000000000007</v>
      </c>
      <c r="DK36" s="295"/>
      <c r="DL36" s="144">
        <v>42278</v>
      </c>
      <c r="DM36" s="148">
        <v>70.2</v>
      </c>
      <c r="DN36" s="303"/>
      <c r="DO36" s="144">
        <v>42278</v>
      </c>
      <c r="DP36" s="148">
        <v>69.001639339999997</v>
      </c>
      <c r="DQ36" s="303"/>
      <c r="DR36" s="144">
        <v>42309</v>
      </c>
      <c r="DS36" s="148">
        <v>73.349999999999994</v>
      </c>
      <c r="DT36" s="295"/>
      <c r="DU36" s="144">
        <v>42309</v>
      </c>
      <c r="DV36" s="148">
        <v>72.276229509999993</v>
      </c>
      <c r="DW36" s="303"/>
      <c r="DX36" s="144">
        <v>42309</v>
      </c>
      <c r="DY36" s="148">
        <v>71.680382510000001</v>
      </c>
      <c r="DZ36" s="303"/>
      <c r="EA36" s="144">
        <v>42339</v>
      </c>
      <c r="EB36" s="148">
        <v>71.22</v>
      </c>
      <c r="EC36" s="295"/>
      <c r="ED36" s="144">
        <v>42339</v>
      </c>
      <c r="EE36" s="148">
        <v>70.710000000000008</v>
      </c>
      <c r="EF36" s="303"/>
      <c r="EG36" s="144">
        <v>42339</v>
      </c>
      <c r="EH36" s="148">
        <v>70.95</v>
      </c>
      <c r="EI36" s="303"/>
      <c r="EJ36" s="144">
        <v>42370</v>
      </c>
      <c r="EK36" s="148">
        <v>73.399153010000006</v>
      </c>
      <c r="EL36" s="295"/>
      <c r="EM36" s="144">
        <v>42339</v>
      </c>
      <c r="EN36" s="148">
        <v>70.798879781420766</v>
      </c>
      <c r="EO36" s="303"/>
      <c r="EP36" s="144">
        <v>42370</v>
      </c>
      <c r="EQ36" s="148">
        <v>73.100655737704926</v>
      </c>
      <c r="ER36" s="303"/>
      <c r="ES36" s="144">
        <v>42370</v>
      </c>
      <c r="ET36" s="148">
        <v>73.02</v>
      </c>
      <c r="EV36" s="144">
        <v>42401</v>
      </c>
      <c r="EW36" s="148">
        <v>72.747540983606584</v>
      </c>
      <c r="EY36" s="144">
        <v>42401</v>
      </c>
      <c r="EZ36" s="148">
        <v>72.491857920000001</v>
      </c>
      <c r="FB36" s="144">
        <v>42401</v>
      </c>
      <c r="FC36" s="148">
        <v>73.700601092896179</v>
      </c>
      <c r="FE36" s="144">
        <v>42401</v>
      </c>
      <c r="FF36" s="148">
        <v>72.297479578081621</v>
      </c>
      <c r="FH36" s="144">
        <v>42430</v>
      </c>
      <c r="FI36" s="148">
        <v>71.198989071038255</v>
      </c>
      <c r="FK36" s="144">
        <v>42430</v>
      </c>
      <c r="FL36" s="148">
        <v>71.320000000000007</v>
      </c>
      <c r="FN36" s="144">
        <v>42430</v>
      </c>
      <c r="FO36" s="148">
        <v>71.5</v>
      </c>
      <c r="FQ36" s="144">
        <v>42430</v>
      </c>
      <c r="FR36" s="148">
        <v>71.337622949999997</v>
      </c>
      <c r="FT36" s="144">
        <v>42401</v>
      </c>
      <c r="FU36" s="148">
        <v>73.427189999999996</v>
      </c>
      <c r="FW36" s="144">
        <v>42430</v>
      </c>
      <c r="FX36" s="148">
        <v>71.542730000000006</v>
      </c>
      <c r="FZ36" s="144">
        <v>42430</v>
      </c>
      <c r="GA36" s="148">
        <v>71.00273</v>
      </c>
      <c r="GC36" s="144">
        <v>42461</v>
      </c>
      <c r="GD36" s="148">
        <v>65.230273224043728</v>
      </c>
      <c r="GF36" s="144">
        <v>42430</v>
      </c>
      <c r="GG36" s="148">
        <v>71.09</v>
      </c>
      <c r="GI36" s="144">
        <v>42461</v>
      </c>
      <c r="GJ36" s="148">
        <v>64.277500000000003</v>
      </c>
      <c r="GL36" s="144">
        <v>42461</v>
      </c>
      <c r="GM36" s="148">
        <v>64.33</v>
      </c>
      <c r="GO36" s="144">
        <v>42461</v>
      </c>
      <c r="GP36" s="148">
        <v>63.407080000000001</v>
      </c>
      <c r="GR36" s="144">
        <v>42461</v>
      </c>
      <c r="GS36" s="148">
        <v>63.49</v>
      </c>
      <c r="GU36" s="144">
        <v>42491</v>
      </c>
      <c r="GV36" s="148">
        <v>61.9</v>
      </c>
      <c r="GX36" s="144">
        <v>42491</v>
      </c>
      <c r="GY36" s="148">
        <v>62.19</v>
      </c>
      <c r="HA36" s="144">
        <v>42491</v>
      </c>
      <c r="HB36" s="148">
        <v>62.08</v>
      </c>
      <c r="HD36" s="144">
        <v>42491</v>
      </c>
      <c r="HE36" s="148">
        <v>61.99</v>
      </c>
      <c r="HG36" s="144">
        <v>42491</v>
      </c>
      <c r="HH36" s="148">
        <v>62.36</v>
      </c>
      <c r="HJ36" s="144">
        <v>42522</v>
      </c>
      <c r="HK36" s="148">
        <v>61.88</v>
      </c>
      <c r="HM36" s="144">
        <v>42522</v>
      </c>
      <c r="HN36" s="148">
        <v>62.66</v>
      </c>
      <c r="HP36" s="144">
        <v>42522</v>
      </c>
      <c r="HQ36" s="148">
        <v>62.28</v>
      </c>
      <c r="HS36" s="144">
        <v>42522</v>
      </c>
      <c r="HT36" s="148">
        <v>62.3</v>
      </c>
      <c r="HV36" s="144">
        <v>42522</v>
      </c>
      <c r="HW36" s="148">
        <v>62.37</v>
      </c>
      <c r="HY36" s="144">
        <v>42522</v>
      </c>
      <c r="HZ36" s="148">
        <v>62.51</v>
      </c>
      <c r="IB36" s="144">
        <v>42583</v>
      </c>
      <c r="IC36" s="148">
        <v>62.153750350000003</v>
      </c>
      <c r="IE36" s="144">
        <v>42583</v>
      </c>
      <c r="IF36" s="148">
        <v>61.89</v>
      </c>
      <c r="IH36" s="144">
        <v>42583</v>
      </c>
      <c r="II36" s="148">
        <v>61.66</v>
      </c>
      <c r="IK36" s="144">
        <v>42583</v>
      </c>
      <c r="IL36" s="148">
        <v>61.1</v>
      </c>
      <c r="IN36" s="144">
        <v>42614</v>
      </c>
      <c r="IO36" s="148">
        <v>61.31</v>
      </c>
      <c r="IQ36" s="144">
        <v>42614</v>
      </c>
      <c r="IR36" s="148">
        <v>62.67</v>
      </c>
      <c r="IT36" s="144">
        <v>42614</v>
      </c>
      <c r="IU36" s="148">
        <v>61.883875250000003</v>
      </c>
      <c r="IW36" s="144">
        <v>42614</v>
      </c>
      <c r="IX36" s="148">
        <v>61.37</v>
      </c>
      <c r="IZ36" s="144">
        <v>42644</v>
      </c>
      <c r="JA36" s="148">
        <v>64.8</v>
      </c>
      <c r="JC36" s="144">
        <v>42644</v>
      </c>
      <c r="JD36" s="148">
        <v>62.55</v>
      </c>
      <c r="JF36" s="144">
        <v>42644</v>
      </c>
      <c r="JG36" s="148">
        <v>61.32</v>
      </c>
      <c r="JI36" s="144">
        <v>42644</v>
      </c>
      <c r="JJ36" s="148">
        <v>59.84</v>
      </c>
      <c r="JL36" s="144">
        <v>42675</v>
      </c>
      <c r="JM36" s="148">
        <v>65.42</v>
      </c>
      <c r="JO36" s="144">
        <v>42675</v>
      </c>
      <c r="JP36" s="148">
        <v>66.56</v>
      </c>
      <c r="JR36" s="144">
        <v>42675</v>
      </c>
      <c r="JS36" s="148">
        <v>66.335148649999994</v>
      </c>
      <c r="JU36" s="969">
        <v>42675</v>
      </c>
      <c r="JV36" s="970">
        <v>67.335148649999994</v>
      </c>
      <c r="JX36" s="969">
        <v>42675</v>
      </c>
      <c r="JY36" s="970">
        <v>65.94</v>
      </c>
      <c r="KA36" s="969">
        <v>42705</v>
      </c>
      <c r="KB36" s="970">
        <v>69.704390979033406</v>
      </c>
      <c r="KD36" s="969">
        <v>42705</v>
      </c>
      <c r="KE36" s="970">
        <v>62.67</v>
      </c>
      <c r="KG36" s="969">
        <v>42705</v>
      </c>
      <c r="KH36" s="970">
        <v>68.48</v>
      </c>
      <c r="KJ36" s="969">
        <v>42705</v>
      </c>
      <c r="KK36" s="970">
        <v>68.209999999999994</v>
      </c>
      <c r="KM36" s="969">
        <v>42736</v>
      </c>
      <c r="KN36" s="970">
        <v>68.88</v>
      </c>
      <c r="KP36" s="969">
        <v>42736</v>
      </c>
      <c r="KQ36" s="970">
        <v>68.8754889404956</v>
      </c>
      <c r="KS36" s="969">
        <v>42736</v>
      </c>
      <c r="KT36" s="970">
        <v>68.91</v>
      </c>
      <c r="KV36" s="969">
        <v>42736</v>
      </c>
      <c r="KW36" s="970">
        <v>68.69</v>
      </c>
      <c r="KY36" s="969">
        <v>42767</v>
      </c>
      <c r="KZ36" s="970">
        <v>68.040000000000006</v>
      </c>
      <c r="LB36" s="969">
        <v>42767</v>
      </c>
      <c r="LC36" s="970">
        <v>67.84</v>
      </c>
      <c r="LE36" s="969">
        <v>42767</v>
      </c>
      <c r="LF36" s="970">
        <v>68.28</v>
      </c>
      <c r="LH36" s="969">
        <v>42767</v>
      </c>
      <c r="LI36" s="970">
        <v>68.3</v>
      </c>
      <c r="LK36" s="969">
        <v>42767</v>
      </c>
      <c r="LL36" s="970">
        <v>68.14</v>
      </c>
      <c r="LN36" s="969">
        <v>42795</v>
      </c>
      <c r="LO36" s="970">
        <v>66.97</v>
      </c>
      <c r="LQ36" s="969">
        <v>42826</v>
      </c>
      <c r="LR36" s="970">
        <v>61.28</v>
      </c>
      <c r="LT36" s="969">
        <v>42826</v>
      </c>
      <c r="LU36" s="970">
        <v>61.81</v>
      </c>
      <c r="LW36" s="969">
        <v>42826</v>
      </c>
      <c r="LX36" s="970">
        <v>62.34</v>
      </c>
      <c r="LZ36" s="969">
        <v>42826</v>
      </c>
      <c r="MA36" s="970">
        <v>61.08</v>
      </c>
      <c r="MC36" s="969">
        <v>42856</v>
      </c>
      <c r="MD36" s="970">
        <v>57.89</v>
      </c>
      <c r="MF36" s="969">
        <v>42856</v>
      </c>
      <c r="MG36" s="970">
        <v>58.31</v>
      </c>
      <c r="MI36" s="969">
        <v>42856</v>
      </c>
      <c r="MJ36" s="970">
        <v>56.74</v>
      </c>
      <c r="ML36" s="969">
        <v>42856</v>
      </c>
      <c r="MM36" s="970">
        <v>55.94</v>
      </c>
      <c r="MO36" s="969">
        <v>42856</v>
      </c>
      <c r="MP36" s="970">
        <v>55.42</v>
      </c>
      <c r="MR36" s="969">
        <v>42887</v>
      </c>
      <c r="MS36" s="970">
        <v>53.94</v>
      </c>
      <c r="MU36" s="969">
        <v>42887</v>
      </c>
      <c r="MV36" s="970">
        <v>54.55</v>
      </c>
      <c r="MX36" s="969">
        <v>42887</v>
      </c>
      <c r="MY36" s="970">
        <v>54.61</v>
      </c>
      <c r="NA36" s="969">
        <v>42887</v>
      </c>
      <c r="NB36" s="970">
        <v>56.019202988891344</v>
      </c>
      <c r="ND36" s="969">
        <v>42917</v>
      </c>
      <c r="NE36" s="970">
        <v>54.41619</v>
      </c>
      <c r="NG36" s="969">
        <v>42917</v>
      </c>
      <c r="NH36" s="970">
        <v>52.69</v>
      </c>
      <c r="NJ36" s="969">
        <v>42917</v>
      </c>
      <c r="NK36" s="970">
        <v>52.12</v>
      </c>
      <c r="NM36" s="969">
        <v>42917</v>
      </c>
      <c r="NN36" s="970">
        <v>50.48</v>
      </c>
      <c r="NP36" s="969">
        <v>42917</v>
      </c>
      <c r="NQ36" s="970">
        <v>48.88</v>
      </c>
      <c r="NS36" s="969">
        <v>42948</v>
      </c>
      <c r="NT36" s="970">
        <v>47.58</v>
      </c>
      <c r="NV36" s="969">
        <v>42948</v>
      </c>
      <c r="NW36" s="970">
        <v>47.39</v>
      </c>
      <c r="NY36" s="969">
        <v>42948</v>
      </c>
      <c r="NZ36" s="970">
        <v>45.53</v>
      </c>
      <c r="OB36" s="969">
        <v>42948</v>
      </c>
      <c r="OC36" s="970">
        <v>45.8</v>
      </c>
      <c r="OE36" s="969">
        <v>42979</v>
      </c>
      <c r="OF36" s="970">
        <v>46.9</v>
      </c>
      <c r="OH36" s="969">
        <v>42979</v>
      </c>
      <c r="OI36" s="970">
        <v>52.24</v>
      </c>
      <c r="OK36" s="969">
        <v>42979</v>
      </c>
      <c r="OL36" s="970">
        <v>52.54</v>
      </c>
      <c r="ON36" s="969">
        <v>42979</v>
      </c>
      <c r="OO36" s="970">
        <v>50.47</v>
      </c>
      <c r="OQ36" s="969">
        <v>42979</v>
      </c>
      <c r="OR36" s="970">
        <v>49.04</v>
      </c>
      <c r="OT36" s="969">
        <v>43009</v>
      </c>
      <c r="OU36" s="970">
        <v>51.07</v>
      </c>
      <c r="OW36" s="969">
        <v>43009</v>
      </c>
      <c r="OX36" s="970">
        <v>48.99</v>
      </c>
      <c r="OZ36" s="969">
        <v>43009</v>
      </c>
      <c r="PA36" s="970">
        <v>48.2</v>
      </c>
      <c r="PC36" s="969">
        <v>43009</v>
      </c>
      <c r="PD36" s="970">
        <v>48.71</v>
      </c>
      <c r="PF36" s="969">
        <v>43009</v>
      </c>
      <c r="PG36" s="970">
        <v>49.24</v>
      </c>
      <c r="PI36" s="969">
        <v>43040</v>
      </c>
      <c r="PJ36" s="970">
        <v>52</v>
      </c>
      <c r="PL36" s="969">
        <v>43040</v>
      </c>
      <c r="PM36" s="970">
        <v>52</v>
      </c>
      <c r="PO36" s="969">
        <v>43040</v>
      </c>
      <c r="PP36" s="970">
        <v>52.01</v>
      </c>
      <c r="PR36" s="969">
        <v>43040</v>
      </c>
      <c r="PS36" s="970">
        <v>51.57</v>
      </c>
      <c r="PU36" s="969">
        <v>43070</v>
      </c>
      <c r="PV36" s="970">
        <v>53.96</v>
      </c>
      <c r="PX36" s="969">
        <v>43070</v>
      </c>
      <c r="PY36" s="1025">
        <v>54.39</v>
      </c>
      <c r="QA36" s="1026">
        <v>43070</v>
      </c>
      <c r="QB36" s="1025">
        <v>53.3</v>
      </c>
      <c r="QD36" s="1028">
        <v>43070</v>
      </c>
      <c r="QE36" s="1027">
        <v>52.92</v>
      </c>
      <c r="QG36" s="1028">
        <v>43101</v>
      </c>
      <c r="QH36" s="1027">
        <v>54.78</v>
      </c>
      <c r="QJ36" s="1028">
        <v>43101</v>
      </c>
      <c r="QK36" s="1027">
        <v>55.45</v>
      </c>
      <c r="QM36" s="1028">
        <v>43101</v>
      </c>
      <c r="QN36" s="1027">
        <v>55.07</v>
      </c>
      <c r="QP36" s="1028">
        <v>43101</v>
      </c>
      <c r="QQ36" s="1027">
        <v>54.49</v>
      </c>
      <c r="QS36" s="1028">
        <v>43101</v>
      </c>
      <c r="QT36" s="1027">
        <v>54.34</v>
      </c>
      <c r="QV36" s="1028">
        <v>43132</v>
      </c>
      <c r="QW36" s="1027">
        <v>53.9</v>
      </c>
      <c r="QY36" s="1028">
        <v>43132</v>
      </c>
      <c r="QZ36" s="1027">
        <v>52.62</v>
      </c>
      <c r="RB36" s="1028">
        <v>43132</v>
      </c>
      <c r="RC36" s="1027">
        <v>51.56</v>
      </c>
      <c r="RE36" s="1028">
        <v>43132</v>
      </c>
      <c r="RF36" s="1027">
        <v>51.23</v>
      </c>
      <c r="RH36" s="1028">
        <v>43160</v>
      </c>
      <c r="RI36" s="1027">
        <v>48.41</v>
      </c>
      <c r="RK36" s="1028">
        <v>43160</v>
      </c>
      <c r="RL36" s="1027">
        <v>48.94</v>
      </c>
      <c r="RN36" s="1028">
        <v>43160</v>
      </c>
      <c r="RO36" s="1027">
        <v>48.85</v>
      </c>
      <c r="RQ36" s="1028">
        <v>43160</v>
      </c>
      <c r="RR36" s="1027">
        <v>48.25</v>
      </c>
      <c r="RT36" s="1028">
        <v>43191</v>
      </c>
      <c r="RU36" s="1029">
        <v>44.914764030000001</v>
      </c>
      <c r="RW36" s="1028">
        <v>43191</v>
      </c>
      <c r="RX36" s="1029">
        <v>44.682496919999998</v>
      </c>
      <c r="RZ36" s="1028">
        <v>43191</v>
      </c>
      <c r="SA36" s="1029">
        <v>44.46794852</v>
      </c>
      <c r="SC36" s="1028">
        <v>43191</v>
      </c>
      <c r="SD36" s="1029">
        <v>43.72</v>
      </c>
      <c r="SF36" s="1028">
        <v>43191</v>
      </c>
      <c r="SG36" s="1029">
        <v>43.62</v>
      </c>
      <c r="SI36" s="1028">
        <v>43221</v>
      </c>
      <c r="SJ36" s="1029">
        <v>41.85</v>
      </c>
      <c r="SL36" s="1028">
        <v>43221</v>
      </c>
      <c r="SM36" s="1029">
        <v>42.075062075199639</v>
      </c>
      <c r="SO36" s="1028">
        <v>43221</v>
      </c>
      <c r="SP36" s="1029">
        <v>40.518259035000739</v>
      </c>
      <c r="SR36" s="1028">
        <v>43221</v>
      </c>
      <c r="SS36" s="1029">
        <v>38.818473826655236</v>
      </c>
      <c r="SU36" s="1028">
        <v>43252</v>
      </c>
      <c r="SV36" s="1029">
        <v>36.621553356773177</v>
      </c>
      <c r="SX36" s="1028">
        <v>43252</v>
      </c>
      <c r="SY36" s="1029">
        <v>33.669019723387287</v>
      </c>
      <c r="TA36" s="1028">
        <v>43252</v>
      </c>
      <c r="TB36" s="1029">
        <v>32.84205781627719</v>
      </c>
      <c r="TD36" s="1028">
        <v>43252</v>
      </c>
      <c r="TE36" s="1029">
        <v>33.764204517413262</v>
      </c>
      <c r="TG36" s="1028">
        <v>43282</v>
      </c>
      <c r="TH36" s="1029">
        <v>35.750022669968153</v>
      </c>
      <c r="TJ36" s="1028">
        <v>43282</v>
      </c>
      <c r="TK36" s="1029">
        <v>34.460502272829565</v>
      </c>
      <c r="TM36" s="1028">
        <v>43282</v>
      </c>
      <c r="TN36" s="1029">
        <v>33.874849759738474</v>
      </c>
      <c r="TP36" s="1028">
        <v>43282</v>
      </c>
      <c r="TQ36" s="1029">
        <v>33.244464394943421</v>
      </c>
      <c r="TS36" s="1028">
        <v>43313</v>
      </c>
      <c r="TT36" s="1029">
        <v>32.743936094810174</v>
      </c>
      <c r="TV36" s="1028">
        <v>43313</v>
      </c>
      <c r="TW36" s="1029">
        <v>31.031998488164405</v>
      </c>
      <c r="TY36" s="1028">
        <v>43313</v>
      </c>
      <c r="TZ36" s="1029">
        <v>30.238030761043902</v>
      </c>
      <c r="UB36" s="1028">
        <v>43313</v>
      </c>
      <c r="UC36" s="1029">
        <v>30.004062389288077</v>
      </c>
      <c r="UE36" s="1028">
        <v>43344</v>
      </c>
      <c r="UF36" s="1029">
        <v>32.94202947653735</v>
      </c>
      <c r="UH36" s="1028">
        <v>43344</v>
      </c>
      <c r="UI36" s="1029">
        <v>32.037971442448473</v>
      </c>
      <c r="UK36" s="1028">
        <v>43344</v>
      </c>
      <c r="UL36" s="1029">
        <v>32.126245067954592</v>
      </c>
      <c r="UN36" s="1028">
        <v>43344</v>
      </c>
      <c r="UO36" s="1029">
        <v>32.622053686042037</v>
      </c>
      <c r="UQ36" s="1028">
        <v>43374</v>
      </c>
      <c r="UR36" s="1029">
        <v>32.690813287021605</v>
      </c>
      <c r="UT36" s="1028">
        <v>43374</v>
      </c>
      <c r="UU36" s="1029">
        <v>32.822899393706514</v>
      </c>
      <c r="UW36" s="1028">
        <v>43374</v>
      </c>
      <c r="UX36" s="1029">
        <v>32.547143014610562</v>
      </c>
      <c r="UZ36" s="1028">
        <v>43374</v>
      </c>
      <c r="VA36" s="1029">
        <v>33.046370362641511</v>
      </c>
      <c r="VC36" s="1028">
        <v>43374</v>
      </c>
      <c r="VD36" s="1029">
        <v>33.177011323297521</v>
      </c>
      <c r="VF36" s="1028">
        <v>43405</v>
      </c>
      <c r="VG36" s="1029">
        <v>36.115132841485774</v>
      </c>
      <c r="VI36" s="1028">
        <v>43405</v>
      </c>
      <c r="VJ36" s="1029">
        <v>37.19275196763747</v>
      </c>
      <c r="VL36" s="1028">
        <v>43405</v>
      </c>
      <c r="VM36" s="1029">
        <v>36.674274638924885</v>
      </c>
      <c r="VO36" s="1028">
        <v>43405</v>
      </c>
      <c r="VP36" s="1029">
        <v>41.884485346319238</v>
      </c>
      <c r="VR36" s="1028">
        <v>43435</v>
      </c>
      <c r="VS36" s="1029">
        <v>40.321619839775984</v>
      </c>
      <c r="VU36" s="1028">
        <v>43435</v>
      </c>
      <c r="VV36" s="1029">
        <v>40.794978251613387</v>
      </c>
      <c r="VX36" s="1028">
        <v>43435</v>
      </c>
      <c r="VY36" s="1029">
        <v>41.462885823167781</v>
      </c>
      <c r="WA36" s="1028">
        <v>43435</v>
      </c>
      <c r="WB36" s="1029">
        <v>39.263069704237537</v>
      </c>
      <c r="WD36" s="1028">
        <v>43435</v>
      </c>
      <c r="WE36" s="1029">
        <v>40.58723171061925</v>
      </c>
      <c r="WG36" s="1028">
        <v>43466</v>
      </c>
      <c r="WH36" s="1029">
        <v>44.6</v>
      </c>
      <c r="WJ36" s="1028">
        <v>43466</v>
      </c>
      <c r="WK36" s="1029">
        <v>44</v>
      </c>
      <c r="WM36" s="1028">
        <v>43466</v>
      </c>
      <c r="WN36" s="1029">
        <v>46.552385704797587</v>
      </c>
      <c r="WP36" s="1028">
        <v>43466</v>
      </c>
      <c r="WQ36" s="1029">
        <v>46.271600762445807</v>
      </c>
      <c r="WS36" s="1028">
        <v>43497</v>
      </c>
      <c r="WT36" s="1029">
        <v>48.3417276576644</v>
      </c>
      <c r="WV36" s="1028">
        <v>43497</v>
      </c>
      <c r="WW36" s="1029">
        <v>48.85</v>
      </c>
      <c r="WY36" s="1028">
        <v>43497</v>
      </c>
      <c r="WZ36" s="1029">
        <v>49.718996132855409</v>
      </c>
      <c r="XB36" s="1028">
        <v>43497</v>
      </c>
      <c r="XC36" s="1029">
        <v>48.991178852470505</v>
      </c>
      <c r="XE36" s="1028">
        <v>43525</v>
      </c>
      <c r="XF36" s="1029">
        <v>46.452107316954574</v>
      </c>
      <c r="XH36" s="1028">
        <v>43525</v>
      </c>
      <c r="XI36" s="1029">
        <v>45.238675696012038</v>
      </c>
      <c r="XK36" s="1028">
        <v>43525</v>
      </c>
      <c r="XL36" s="1029">
        <v>46.21</v>
      </c>
      <c r="XN36" s="1028">
        <v>43525</v>
      </c>
      <c r="XO36" s="1029">
        <v>45.684377330140386</v>
      </c>
      <c r="XQ36" s="1028">
        <v>43525</v>
      </c>
      <c r="XR36" s="1029">
        <v>44.99217499577653</v>
      </c>
      <c r="XT36" s="1028">
        <v>43556</v>
      </c>
      <c r="XU36" s="1029">
        <v>41.11</v>
      </c>
      <c r="XW36" s="1028">
        <v>43556</v>
      </c>
      <c r="XX36" s="1029">
        <v>40.93</v>
      </c>
      <c r="XZ36" s="1028">
        <v>43556</v>
      </c>
      <c r="YA36" s="1029">
        <v>41.495227198453932</v>
      </c>
      <c r="YC36" s="1028">
        <v>43556</v>
      </c>
      <c r="YD36" s="1029">
        <v>43.587137314646853</v>
      </c>
      <c r="YF36" s="1028">
        <v>43586</v>
      </c>
      <c r="YG36" s="1029">
        <v>42.180652667442779</v>
      </c>
      <c r="YI36" s="1028">
        <v>43586</v>
      </c>
      <c r="YJ36" s="1029">
        <v>44.52</v>
      </c>
      <c r="YL36" s="1028">
        <v>43586</v>
      </c>
      <c r="YM36" s="1029">
        <v>44.007672608487795</v>
      </c>
      <c r="YO36" s="1028">
        <v>43586</v>
      </c>
      <c r="YP36" s="1029">
        <v>45.373208924017085</v>
      </c>
      <c r="YR36" s="1028">
        <v>43586</v>
      </c>
      <c r="YS36" s="1029">
        <v>44.92</v>
      </c>
      <c r="YU36" s="1028">
        <v>43617</v>
      </c>
      <c r="YV36" s="1029">
        <v>45.600704352036864</v>
      </c>
      <c r="YX36" s="1028">
        <v>43617</v>
      </c>
      <c r="YY36" s="1029">
        <v>42.576847469042072</v>
      </c>
      <c r="ZA36" s="1028">
        <v>43617</v>
      </c>
      <c r="ZB36" s="1029">
        <v>40.418321109220528</v>
      </c>
      <c r="ZD36" s="1028">
        <v>43617</v>
      </c>
      <c r="ZE36" s="1029">
        <v>40.44282688211635</v>
      </c>
      <c r="ZG36" s="1028">
        <v>43617</v>
      </c>
      <c r="ZH36" s="1029">
        <v>40.709985465429149</v>
      </c>
      <c r="ZJ36" s="1028">
        <v>43647</v>
      </c>
      <c r="ZK36" s="1029">
        <v>41.181978941210396</v>
      </c>
      <c r="ZM36" s="1028">
        <v>43647</v>
      </c>
      <c r="ZN36" s="1029">
        <v>40.815469885730096</v>
      </c>
      <c r="ZP36" s="1028">
        <v>43647</v>
      </c>
      <c r="ZQ36" s="1029">
        <v>41.181978941210396</v>
      </c>
      <c r="ZS36" s="1028">
        <v>43678</v>
      </c>
      <c r="ZT36" s="1029">
        <v>44.873207760055138</v>
      </c>
      <c r="ZV36" s="1028">
        <v>43678</v>
      </c>
      <c r="ZW36" s="1029">
        <v>45.260185679186321</v>
      </c>
      <c r="ZY36" s="1028">
        <v>43678</v>
      </c>
      <c r="ZZ36" s="1029">
        <v>44.83681392346471</v>
      </c>
      <c r="AAB36" s="1028">
        <v>43678</v>
      </c>
      <c r="AAC36" s="1029">
        <v>44.733982879561999</v>
      </c>
      <c r="AAE36" s="1028">
        <v>43678</v>
      </c>
      <c r="AAF36" s="1029">
        <v>43.27</v>
      </c>
      <c r="AAH36" s="1028">
        <v>43678</v>
      </c>
      <c r="AAI36" s="1029">
        <v>42.961399144489192</v>
      </c>
      <c r="AAK36" s="1028">
        <v>43709</v>
      </c>
      <c r="AAL36" s="1029">
        <v>42.550732613271009</v>
      </c>
      <c r="AAN36" s="1028">
        <v>43678</v>
      </c>
      <c r="AAO36" s="1029">
        <v>42.969454913345309</v>
      </c>
      <c r="AAQ36" s="1028">
        <v>43709</v>
      </c>
      <c r="AAR36" s="1029">
        <v>42.140391862464817</v>
      </c>
      <c r="AAT36" s="1028">
        <v>43739</v>
      </c>
      <c r="AAU36" s="1029">
        <v>44.75</v>
      </c>
      <c r="AAW36" s="1028">
        <v>43739</v>
      </c>
      <c r="AAX36" s="1029">
        <v>44.238765501065792</v>
      </c>
      <c r="AAZ36" s="1028">
        <v>43739</v>
      </c>
      <c r="ABA36" s="1029">
        <v>43.29</v>
      </c>
      <c r="ABC36" s="1028">
        <v>43739</v>
      </c>
      <c r="ABD36" s="1029">
        <v>42.50811249154664</v>
      </c>
      <c r="ABF36" s="1028">
        <v>43770</v>
      </c>
      <c r="ABG36" s="1029">
        <v>46.858973642020956</v>
      </c>
      <c r="ABI36" s="1028">
        <v>43770</v>
      </c>
      <c r="ABJ36" s="1029">
        <v>45.812935929777503</v>
      </c>
      <c r="ABL36" s="1028">
        <v>43770</v>
      </c>
      <c r="ABM36" s="1029">
        <v>46.12</v>
      </c>
      <c r="ABO36" s="1028">
        <v>43770</v>
      </c>
      <c r="ABP36" s="1029">
        <v>45.9</v>
      </c>
      <c r="ABR36" s="1066">
        <v>43800</v>
      </c>
      <c r="ABS36" s="1067">
        <v>46.54</v>
      </c>
      <c r="ABU36" s="1066">
        <v>43800</v>
      </c>
      <c r="ABV36" s="1067">
        <v>45.294685676287273</v>
      </c>
      <c r="ABX36" s="1066">
        <v>43800</v>
      </c>
      <c r="ABY36" s="1067">
        <v>45.675699868048142</v>
      </c>
      <c r="ACA36" s="1066">
        <v>43800</v>
      </c>
      <c r="ACB36" s="1067">
        <v>46.731303160000003</v>
      </c>
      <c r="ACD36" s="1066">
        <v>43831</v>
      </c>
      <c r="ACE36" s="1067">
        <v>48.592741807672631</v>
      </c>
      <c r="ACG36" s="1066">
        <v>43831</v>
      </c>
      <c r="ACH36" s="1067">
        <v>48.54806391248021</v>
      </c>
      <c r="ACJ36" s="1066">
        <v>43831</v>
      </c>
      <c r="ACK36" s="1067">
        <v>48.227731394590634</v>
      </c>
      <c r="ACM36" s="1066">
        <v>43831</v>
      </c>
      <c r="ACN36" s="1067">
        <v>48.721874589999999</v>
      </c>
      <c r="ACP36" s="1066">
        <v>43862</v>
      </c>
      <c r="ACQ36" s="1067">
        <v>48.981823296261346</v>
      </c>
      <c r="ACS36" s="1066">
        <v>43862</v>
      </c>
      <c r="ACT36" s="1067">
        <v>48.909300352725808</v>
      </c>
      <c r="ACV36" s="1096">
        <v>43862</v>
      </c>
      <c r="ACW36" s="1097">
        <v>49.399372489999998</v>
      </c>
      <c r="ACY36" s="1096">
        <v>43862</v>
      </c>
      <c r="ACZ36" s="1097">
        <v>49.371296066978502</v>
      </c>
      <c r="ADB36" s="1098">
        <v>43891</v>
      </c>
      <c r="ADC36" s="1099">
        <v>48.174047940000001</v>
      </c>
      <c r="ADE36" s="1098">
        <v>43891</v>
      </c>
      <c r="ADF36" s="1099">
        <v>49.378220478063</v>
      </c>
      <c r="ADH36" s="1098">
        <v>43891</v>
      </c>
      <c r="ADI36" s="1099">
        <v>49.201053160148426</v>
      </c>
      <c r="ADK36" s="1098">
        <v>43891</v>
      </c>
      <c r="ADL36" s="1099">
        <v>49.340778730716586</v>
      </c>
      <c r="ADN36" s="1098">
        <v>43891</v>
      </c>
      <c r="ADO36" s="1099">
        <v>49.555510003440801</v>
      </c>
      <c r="ADQ36" s="1098">
        <v>43922</v>
      </c>
      <c r="ADR36" s="1099">
        <v>43.470399328355569</v>
      </c>
      <c r="ADT36" s="1098">
        <v>43922</v>
      </c>
      <c r="ADU36" s="1099">
        <v>44.517274036032354</v>
      </c>
      <c r="ADW36" s="1098">
        <v>43922</v>
      </c>
      <c r="ADX36" s="1099">
        <v>42.856980233483924</v>
      </c>
      <c r="ADZ36" s="1098">
        <v>43922</v>
      </c>
      <c r="AEA36" s="1099">
        <v>43.20979425895996</v>
      </c>
      <c r="AEC36" s="1098">
        <v>43952</v>
      </c>
      <c r="AED36" s="1099">
        <v>40.746886822215608</v>
      </c>
      <c r="AEF36" s="1098">
        <v>43952</v>
      </c>
      <c r="AEG36" s="1099">
        <v>40.92</v>
      </c>
      <c r="AEI36" s="1098">
        <v>43952</v>
      </c>
      <c r="AEJ36" s="1099">
        <v>41.763786737637808</v>
      </c>
      <c r="AEL36" s="1098">
        <v>43952</v>
      </c>
      <c r="AEM36" s="1099">
        <v>41.206621975699321</v>
      </c>
      <c r="AEO36" s="1098">
        <v>43952</v>
      </c>
      <c r="AEP36" s="1099">
        <v>41.984122784470813</v>
      </c>
      <c r="AER36" s="1098">
        <v>43983</v>
      </c>
      <c r="AES36" s="1099">
        <v>40.75</v>
      </c>
      <c r="AEU36" s="1098">
        <v>43983</v>
      </c>
      <c r="AEV36" s="1099">
        <v>41.696192993812765</v>
      </c>
      <c r="AEX36" s="1098">
        <v>43983</v>
      </c>
      <c r="AEY36" s="1099">
        <v>41.979118542249225</v>
      </c>
      <c r="AFA36" s="1098">
        <v>43983</v>
      </c>
      <c r="AFB36" s="1099">
        <v>40.692355124652693</v>
      </c>
      <c r="AFD36" s="1098">
        <v>44013</v>
      </c>
      <c r="AFE36" s="1099">
        <v>40.806331652176681</v>
      </c>
      <c r="AFG36" s="1098">
        <v>44013</v>
      </c>
      <c r="AFH36" s="1099">
        <v>42.579973459999998</v>
      </c>
      <c r="AFJ36" s="1098">
        <v>44044</v>
      </c>
      <c r="AFK36" s="1099">
        <v>41.479718868183362</v>
      </c>
      <c r="AFM36" s="1098">
        <v>44044</v>
      </c>
      <c r="AFN36" s="1099">
        <v>41.72175532640702</v>
      </c>
      <c r="AFP36" s="1098">
        <v>44044</v>
      </c>
      <c r="AFQ36" s="1099">
        <v>41.509123112367988</v>
      </c>
      <c r="AFS36" s="1098">
        <v>44044</v>
      </c>
      <c r="AFT36" s="1099">
        <v>40.090204767057124</v>
      </c>
      <c r="AFV36" s="1098">
        <v>44044</v>
      </c>
      <c r="AFW36" s="1099">
        <v>38.576193263337863</v>
      </c>
      <c r="AFY36" s="1098">
        <v>44075</v>
      </c>
      <c r="AFZ36" s="1099">
        <v>38.057446647823213</v>
      </c>
      <c r="AGB36" s="1098">
        <v>44075</v>
      </c>
      <c r="AGC36" s="1099">
        <v>37.874495196592086</v>
      </c>
      <c r="AGE36" s="1098">
        <v>44075</v>
      </c>
      <c r="AGF36" s="1099">
        <v>38.543993143826967</v>
      </c>
      <c r="AGH36" s="1098">
        <v>44075</v>
      </c>
      <c r="AGI36" s="1099">
        <v>38.232596855278793</v>
      </c>
      <c r="AGK36" s="1108">
        <v>44105</v>
      </c>
      <c r="AGL36" s="1109">
        <v>42.696544390973258</v>
      </c>
      <c r="AGN36" s="1108">
        <v>44105</v>
      </c>
      <c r="AGO36" s="1109">
        <v>42.36011429114474</v>
      </c>
      <c r="AGQ36" s="1108">
        <v>44105</v>
      </c>
      <c r="AGR36" s="1109">
        <v>42.723864792654467</v>
      </c>
      <c r="AGT36" s="1108">
        <v>44136</v>
      </c>
      <c r="AGU36" s="1109">
        <v>46.480027744538873</v>
      </c>
      <c r="AGW36" s="1108">
        <v>44136</v>
      </c>
      <c r="AGX36" s="1109">
        <v>46.930650802471597</v>
      </c>
      <c r="AGZ36" s="1108">
        <v>44136</v>
      </c>
      <c r="AHA36" s="1109">
        <v>47.443085993515041</v>
      </c>
      <c r="AHC36" s="1108">
        <v>44136</v>
      </c>
      <c r="AHD36" s="1109">
        <v>48.408345029032091</v>
      </c>
      <c r="AHF36" s="1108">
        <v>44166</v>
      </c>
      <c r="AHG36" s="1109">
        <v>52.059258581449036</v>
      </c>
      <c r="AHI36" s="1108">
        <v>44166</v>
      </c>
      <c r="AHJ36" s="1109">
        <v>52.378651296532773</v>
      </c>
      <c r="AHL36" s="1108">
        <v>44166</v>
      </c>
      <c r="AHM36" s="1109">
        <v>55.125489034956473</v>
      </c>
      <c r="AHO36" s="1108">
        <v>44166</v>
      </c>
      <c r="AHP36" s="1109">
        <v>57.617950827505695</v>
      </c>
      <c r="AHR36" s="1108">
        <v>44166</v>
      </c>
      <c r="AHS36" s="1109">
        <v>54.569686462988031</v>
      </c>
      <c r="AHU36" s="1114">
        <v>44197</v>
      </c>
      <c r="AHV36" s="1099">
        <v>55.978766384024155</v>
      </c>
      <c r="AHX36" s="1108">
        <v>44197</v>
      </c>
      <c r="AHY36" s="1109">
        <v>56.666341596960152</v>
      </c>
      <c r="AIA36" s="1108">
        <v>44197</v>
      </c>
      <c r="AIB36" s="1109">
        <v>56.262356182457161</v>
      </c>
      <c r="AID36" s="1108">
        <v>44197</v>
      </c>
      <c r="AIE36" s="1099">
        <v>56.525298802493623</v>
      </c>
      <c r="AIG36" s="1108">
        <v>44228</v>
      </c>
      <c r="AIH36" s="1099">
        <v>59.995992342473151</v>
      </c>
      <c r="AIJ36" s="1108">
        <v>44228</v>
      </c>
      <c r="AIK36" s="1099">
        <v>60.578784945273298</v>
      </c>
      <c r="AIM36" s="1108">
        <v>44228</v>
      </c>
      <c r="AIN36" s="1099">
        <v>59.057782316405145</v>
      </c>
      <c r="AIP36" s="1108">
        <v>44228</v>
      </c>
      <c r="AIQ36" s="1099">
        <v>59.746613190948487</v>
      </c>
      <c r="AIS36" s="1108">
        <v>44228</v>
      </c>
      <c r="AIT36" s="1109">
        <v>60.856861152902916</v>
      </c>
      <c r="AIV36" s="1108">
        <v>44256</v>
      </c>
      <c r="AIW36" s="1117">
        <v>58.483624505892784</v>
      </c>
      <c r="AIY36" s="1108">
        <v>44256</v>
      </c>
      <c r="AIZ36" s="1117">
        <v>59.992815280814689</v>
      </c>
      <c r="AJB36" s="1108">
        <v>44256</v>
      </c>
      <c r="AJC36" s="1117">
        <v>60.056747091795238</v>
      </c>
      <c r="AJE36" s="1108">
        <v>44256</v>
      </c>
      <c r="AJF36" s="1117">
        <v>61.343833546288899</v>
      </c>
      <c r="AJH36" s="1108">
        <v>44287</v>
      </c>
      <c r="AJI36" s="1117">
        <v>56.336689386962199</v>
      </c>
      <c r="AJK36" s="1108">
        <v>44287</v>
      </c>
      <c r="AJL36" s="1117">
        <v>58.15914102793321</v>
      </c>
      <c r="AJN36" s="1108">
        <v>44287</v>
      </c>
      <c r="AJO36" s="1117">
        <v>56.336689386962199</v>
      </c>
      <c r="AJQ36" s="1108">
        <v>44287</v>
      </c>
      <c r="AJR36" s="1117">
        <v>60.019336475175912</v>
      </c>
      <c r="AJT36" s="1108">
        <v>44317</v>
      </c>
      <c r="AJU36" s="1117">
        <v>57.065372097442989</v>
      </c>
    </row>
    <row r="37" spans="1:957" customFormat="1" x14ac:dyDescent="0.25">
      <c r="A37" s="26"/>
      <c r="B37" s="969">
        <f t="shared" ca="1" si="0"/>
        <v>44348</v>
      </c>
      <c r="C37" s="152">
        <f t="shared" ca="1" si="1"/>
        <v>55.085341536618913</v>
      </c>
      <c r="D37" s="26"/>
      <c r="E37" s="144">
        <v>42005</v>
      </c>
      <c r="F37" s="150">
        <v>78.34</v>
      </c>
      <c r="G37" s="88"/>
      <c r="H37" s="144">
        <v>41974</v>
      </c>
      <c r="I37" s="148">
        <v>75.236586486781235</v>
      </c>
      <c r="J37" s="26"/>
      <c r="K37" s="144">
        <v>42005</v>
      </c>
      <c r="L37" s="148">
        <v>76.54721468767525</v>
      </c>
      <c r="M37" s="26"/>
      <c r="N37" s="144">
        <v>42005</v>
      </c>
      <c r="O37" s="150">
        <v>75.641202121390691</v>
      </c>
      <c r="P37" s="88"/>
      <c r="Q37" s="144">
        <v>42036</v>
      </c>
      <c r="R37" s="145">
        <v>73.844519740403783</v>
      </c>
      <c r="S37" s="26"/>
      <c r="T37" s="144">
        <v>42036</v>
      </c>
      <c r="U37" s="148">
        <v>71.870191514220579</v>
      </c>
      <c r="V37" s="26"/>
      <c r="W37" s="144">
        <v>42036</v>
      </c>
      <c r="X37" s="150">
        <v>71.877224999999996</v>
      </c>
      <c r="Y37" s="88"/>
      <c r="Z37" s="144">
        <v>42064</v>
      </c>
      <c r="AA37" s="145">
        <v>68.162303793227608</v>
      </c>
      <c r="AB37" s="26"/>
      <c r="AC37" s="144">
        <v>42064</v>
      </c>
      <c r="AD37" s="148">
        <v>66.699999999999989</v>
      </c>
      <c r="AE37" s="26"/>
      <c r="AF37" s="144">
        <v>42064</v>
      </c>
      <c r="AG37" s="150">
        <v>66.682500000000005</v>
      </c>
      <c r="AH37" s="88"/>
      <c r="AI37" s="144">
        <v>42095</v>
      </c>
      <c r="AJ37" s="145">
        <v>62.356783333333325</v>
      </c>
      <c r="AK37" s="26"/>
      <c r="AL37" s="144">
        <v>42095</v>
      </c>
      <c r="AM37" s="148">
        <v>62.66225</v>
      </c>
      <c r="AN37" s="26"/>
      <c r="AO37" s="144">
        <v>42095</v>
      </c>
      <c r="AP37" s="150">
        <v>61.653250000000007</v>
      </c>
      <c r="AQ37" s="88"/>
      <c r="AR37" s="144">
        <v>42095</v>
      </c>
      <c r="AS37" s="145">
        <v>61.653250000000007</v>
      </c>
      <c r="AT37" s="26"/>
      <c r="AU37" s="144">
        <v>42125</v>
      </c>
      <c r="AV37" s="148">
        <v>64.55865432950003</v>
      </c>
      <c r="AW37" s="26"/>
      <c r="AX37" s="144">
        <v>42156</v>
      </c>
      <c r="AY37" s="150">
        <v>61.784230627450363</v>
      </c>
      <c r="AZ37" s="88"/>
      <c r="BA37" s="144">
        <v>42156</v>
      </c>
      <c r="BB37" s="145">
        <v>62.599651828055428</v>
      </c>
      <c r="BC37" s="26"/>
      <c r="BD37" s="144">
        <v>42156</v>
      </c>
      <c r="BE37" s="148">
        <v>63.249566120218574</v>
      </c>
      <c r="BF37" s="26"/>
      <c r="BG37" s="144">
        <v>42186</v>
      </c>
      <c r="BH37" s="150">
        <v>63.709333333333333</v>
      </c>
      <c r="BI37" s="88"/>
      <c r="BJ37" s="144">
        <v>42156</v>
      </c>
      <c r="BK37" s="145">
        <v>63.632316939890714</v>
      </c>
      <c r="BL37" s="26"/>
      <c r="BM37" s="144">
        <v>42156</v>
      </c>
      <c r="BN37" s="148">
        <v>63.4</v>
      </c>
      <c r="BO37" s="26"/>
      <c r="BP37" s="144">
        <v>42186</v>
      </c>
      <c r="BQ37" s="150">
        <v>63.445180329999999</v>
      </c>
      <c r="BR37" s="88"/>
      <c r="BS37" s="144">
        <v>42186</v>
      </c>
      <c r="BT37" s="145">
        <v>63.717003825136608</v>
      </c>
      <c r="BU37" s="26"/>
      <c r="BV37" s="144">
        <v>42217</v>
      </c>
      <c r="BW37" s="148">
        <v>64.591409839999997</v>
      </c>
      <c r="BX37" s="26"/>
      <c r="BY37" s="144">
        <v>42217</v>
      </c>
      <c r="BZ37" s="150">
        <v>65.295355189999995</v>
      </c>
      <c r="CA37" s="88"/>
      <c r="CB37" s="144">
        <v>42217</v>
      </c>
      <c r="CC37" s="145">
        <v>65.335901639344257</v>
      </c>
      <c r="CD37" s="26"/>
      <c r="CE37" s="144">
        <v>42217</v>
      </c>
      <c r="CF37" s="148">
        <v>64.300920218579236</v>
      </c>
      <c r="CG37" s="26"/>
      <c r="CH37" s="144">
        <v>42248</v>
      </c>
      <c r="CI37" s="150">
        <v>64.464192400000002</v>
      </c>
      <c r="CJ37" s="88"/>
      <c r="CK37" s="144">
        <v>42248</v>
      </c>
      <c r="CL37" s="145">
        <v>65.263307260791052</v>
      </c>
      <c r="CM37" s="26"/>
      <c r="CN37" s="144">
        <v>42248</v>
      </c>
      <c r="CO37" s="148">
        <v>65.220360253547454</v>
      </c>
      <c r="CP37" s="26"/>
      <c r="CQ37" s="144">
        <v>42248</v>
      </c>
      <c r="CR37" s="150">
        <v>65.395628419999994</v>
      </c>
      <c r="CS37" s="88"/>
      <c r="CT37" s="144">
        <v>42248</v>
      </c>
      <c r="CU37" s="145">
        <v>66.445901639344257</v>
      </c>
      <c r="CV37" s="26"/>
      <c r="CW37" s="144">
        <v>42278</v>
      </c>
      <c r="CX37" s="148">
        <v>68.737868849999998</v>
      </c>
      <c r="CY37" s="292"/>
      <c r="CZ37" s="144">
        <v>42278</v>
      </c>
      <c r="DA37" s="148">
        <v>68.599715947722288</v>
      </c>
      <c r="DB37" s="295"/>
      <c r="DC37" s="144">
        <v>42278</v>
      </c>
      <c r="DD37" s="148">
        <v>68.412732240437137</v>
      </c>
      <c r="DE37" s="303"/>
      <c r="DF37" s="144">
        <v>42278</v>
      </c>
      <c r="DG37" s="148">
        <v>69.202758500000002</v>
      </c>
      <c r="DH37" s="303"/>
      <c r="DI37" s="144">
        <v>42339</v>
      </c>
      <c r="DJ37" s="148">
        <v>74.16</v>
      </c>
      <c r="DK37" s="295"/>
      <c r="DL37" s="144">
        <v>42309</v>
      </c>
      <c r="DM37" s="148">
        <v>72.959999999999994</v>
      </c>
      <c r="DN37" s="303"/>
      <c r="DO37" s="144">
        <v>42309</v>
      </c>
      <c r="DP37" s="148">
        <v>72.3</v>
      </c>
      <c r="DQ37" s="303"/>
      <c r="DR37" s="144">
        <v>42339</v>
      </c>
      <c r="DS37" s="148">
        <v>74.319999999999993</v>
      </c>
      <c r="DT37" s="295"/>
      <c r="DU37" s="144">
        <v>42339</v>
      </c>
      <c r="DV37" s="148">
        <v>73.276229509999993</v>
      </c>
      <c r="DW37" s="303"/>
      <c r="DX37" s="144">
        <v>42339</v>
      </c>
      <c r="DY37" s="148">
        <v>72.550382510000006</v>
      </c>
      <c r="DZ37" s="303"/>
      <c r="EA37" s="144">
        <v>42370</v>
      </c>
      <c r="EB37" s="148">
        <v>72.990000000000009</v>
      </c>
      <c r="EC37" s="295"/>
      <c r="ED37" s="144">
        <v>42370</v>
      </c>
      <c r="EE37" s="148">
        <v>72.72</v>
      </c>
      <c r="EF37" s="303"/>
      <c r="EG37" s="144">
        <v>42370</v>
      </c>
      <c r="EH37" s="148">
        <v>72.823879781420757</v>
      </c>
      <c r="EI37" s="303"/>
      <c r="EJ37" s="144">
        <v>42401</v>
      </c>
      <c r="EK37" s="148">
        <v>73.219153009999999</v>
      </c>
      <c r="EL37" s="295"/>
      <c r="EM37" s="144">
        <v>42370</v>
      </c>
      <c r="EN37" s="148">
        <v>72.820000000000007</v>
      </c>
      <c r="EO37" s="303"/>
      <c r="EP37" s="144">
        <v>42401</v>
      </c>
      <c r="EQ37" s="148">
        <v>72.945655737704939</v>
      </c>
      <c r="ER37" s="303"/>
      <c r="ES37" s="144">
        <v>42401</v>
      </c>
      <c r="ET37" s="148">
        <v>72.850000000000009</v>
      </c>
      <c r="EV37" s="144">
        <v>42430</v>
      </c>
      <c r="EW37" s="148">
        <v>71.147540983606575</v>
      </c>
      <c r="EY37" s="144">
        <v>42430</v>
      </c>
      <c r="EZ37" s="148">
        <v>70.916857919999998</v>
      </c>
      <c r="FB37" s="144">
        <v>42430</v>
      </c>
      <c r="FC37" s="148">
        <v>72.060601092896178</v>
      </c>
      <c r="FE37" s="144">
        <v>42430</v>
      </c>
      <c r="FF37" s="148">
        <v>70.657479578081606</v>
      </c>
      <c r="FH37" s="144">
        <v>42461</v>
      </c>
      <c r="FI37" s="148">
        <v>65.201830601092936</v>
      </c>
      <c r="FK37" s="144">
        <v>42461</v>
      </c>
      <c r="FL37" s="148">
        <v>65.376967213114796</v>
      </c>
      <c r="FN37" s="144">
        <v>42461</v>
      </c>
      <c r="FO37" s="148">
        <v>65.73</v>
      </c>
      <c r="FQ37" s="144">
        <v>42461</v>
      </c>
      <c r="FR37" s="148">
        <v>65.726967209999998</v>
      </c>
      <c r="FT37" s="144">
        <v>42430</v>
      </c>
      <c r="FU37" s="148">
        <v>71.452190000000002</v>
      </c>
      <c r="FW37" s="144">
        <v>42461</v>
      </c>
      <c r="FX37" s="148">
        <v>64.864189999999994</v>
      </c>
      <c r="FZ37" s="144">
        <v>42461</v>
      </c>
      <c r="GA37" s="148">
        <v>64.488429999999994</v>
      </c>
      <c r="GC37" s="144">
        <v>42491</v>
      </c>
      <c r="GD37" s="148">
        <v>63.45027322404372</v>
      </c>
      <c r="GF37" s="144">
        <v>42461</v>
      </c>
      <c r="GG37" s="148">
        <v>64.489999999999995</v>
      </c>
      <c r="GI37" s="144">
        <v>42491</v>
      </c>
      <c r="GJ37" s="148">
        <v>62.497500000000002</v>
      </c>
      <c r="GL37" s="144">
        <v>42491</v>
      </c>
      <c r="GM37" s="148">
        <v>62.55</v>
      </c>
      <c r="GO37" s="144">
        <v>42491</v>
      </c>
      <c r="GP37" s="148">
        <v>61.727080000000001</v>
      </c>
      <c r="GR37" s="144">
        <v>42491</v>
      </c>
      <c r="GS37" s="148">
        <v>61.96</v>
      </c>
      <c r="GU37" s="144">
        <v>42522</v>
      </c>
      <c r="GV37" s="148">
        <v>61.65</v>
      </c>
      <c r="GX37" s="144">
        <v>42522</v>
      </c>
      <c r="GY37" s="148">
        <v>61.94</v>
      </c>
      <c r="HA37" s="144">
        <v>42522</v>
      </c>
      <c r="HB37" s="148">
        <v>61.83</v>
      </c>
      <c r="HD37" s="144">
        <v>42522</v>
      </c>
      <c r="HE37" s="148">
        <v>61.74</v>
      </c>
      <c r="HG37" s="144">
        <v>42522</v>
      </c>
      <c r="HH37" s="148">
        <v>62.11</v>
      </c>
      <c r="HJ37" s="144">
        <v>42552</v>
      </c>
      <c r="HK37" s="148">
        <v>61.57</v>
      </c>
      <c r="HM37" s="144">
        <v>42552</v>
      </c>
      <c r="HN37" s="148">
        <v>62.28</v>
      </c>
      <c r="HP37" s="144">
        <v>42552</v>
      </c>
      <c r="HQ37" s="148">
        <v>62.1</v>
      </c>
      <c r="HS37" s="144">
        <v>42552</v>
      </c>
      <c r="HT37" s="148">
        <v>61.9</v>
      </c>
      <c r="HV37" s="144">
        <v>42552</v>
      </c>
      <c r="HW37" s="148">
        <v>62.47</v>
      </c>
      <c r="HY37" s="144">
        <v>42552</v>
      </c>
      <c r="HZ37" s="148">
        <v>62.57</v>
      </c>
      <c r="IB37" s="144">
        <v>42614</v>
      </c>
      <c r="IC37" s="148">
        <v>62.403352959999999</v>
      </c>
      <c r="IE37" s="144">
        <v>42614</v>
      </c>
      <c r="IF37" s="148">
        <v>62.2</v>
      </c>
      <c r="IH37" s="144">
        <v>42614</v>
      </c>
      <c r="II37" s="148">
        <v>61.89</v>
      </c>
      <c r="IK37" s="144">
        <v>42614</v>
      </c>
      <c r="IL37" s="148">
        <v>61.55</v>
      </c>
      <c r="IN37" s="144">
        <v>42644</v>
      </c>
      <c r="IO37" s="148">
        <v>62.58</v>
      </c>
      <c r="IQ37" s="144">
        <v>42644</v>
      </c>
      <c r="IR37" s="148">
        <v>63.82</v>
      </c>
      <c r="IT37" s="144">
        <v>42644</v>
      </c>
      <c r="IU37" s="148">
        <v>63.033239680000001</v>
      </c>
      <c r="IW37" s="144">
        <v>42644</v>
      </c>
      <c r="IX37" s="148">
        <v>62.12</v>
      </c>
      <c r="IZ37" s="144">
        <v>42675</v>
      </c>
      <c r="JA37" s="148">
        <v>69.38</v>
      </c>
      <c r="JC37" s="144">
        <v>42675</v>
      </c>
      <c r="JD37" s="148">
        <v>67.150000000000006</v>
      </c>
      <c r="JF37" s="144">
        <v>42675</v>
      </c>
      <c r="JG37" s="148">
        <v>65.930000000000007</v>
      </c>
      <c r="JI37" s="144">
        <v>42675</v>
      </c>
      <c r="JJ37" s="148">
        <v>65.95</v>
      </c>
      <c r="JL37" s="144">
        <v>42705</v>
      </c>
      <c r="JM37" s="148">
        <v>67.27</v>
      </c>
      <c r="JO37" s="144">
        <v>42705</v>
      </c>
      <c r="JP37" s="148">
        <v>68.81</v>
      </c>
      <c r="JR37" s="144">
        <v>42705</v>
      </c>
      <c r="JS37" s="148">
        <v>69.059798920000006</v>
      </c>
      <c r="JU37" s="969">
        <v>42705</v>
      </c>
      <c r="JV37" s="970">
        <v>70.059798920000006</v>
      </c>
      <c r="JX37" s="969">
        <v>42705</v>
      </c>
      <c r="JY37" s="970">
        <v>69.150000000000006</v>
      </c>
      <c r="KA37" s="969">
        <v>42736</v>
      </c>
      <c r="KB37" s="970">
        <v>70.034819879499992</v>
      </c>
      <c r="KD37" s="969">
        <v>42736</v>
      </c>
      <c r="KE37" s="970">
        <v>63.82</v>
      </c>
      <c r="KG37" s="969">
        <v>42736</v>
      </c>
      <c r="KH37" s="970">
        <v>69.180000000000007</v>
      </c>
      <c r="KJ37" s="969">
        <v>42736</v>
      </c>
      <c r="KK37" s="970">
        <v>68.86</v>
      </c>
      <c r="KM37" s="969">
        <v>42767</v>
      </c>
      <c r="KN37" s="970">
        <v>69.03</v>
      </c>
      <c r="KP37" s="969">
        <v>42767</v>
      </c>
      <c r="KQ37" s="970">
        <v>69.124688062156309</v>
      </c>
      <c r="KS37" s="969">
        <v>42767</v>
      </c>
      <c r="KT37" s="970">
        <v>69.19</v>
      </c>
      <c r="KV37" s="969">
        <v>42767</v>
      </c>
      <c r="KW37" s="970">
        <v>68.92</v>
      </c>
      <c r="KY37" s="969">
        <v>42795</v>
      </c>
      <c r="KZ37" s="970">
        <v>65.709999999999994</v>
      </c>
      <c r="LB37" s="969">
        <v>42795</v>
      </c>
      <c r="LC37" s="970">
        <v>65.45</v>
      </c>
      <c r="LE37" s="969">
        <v>42795</v>
      </c>
      <c r="LF37" s="970">
        <v>66.150000000000006</v>
      </c>
      <c r="LH37" s="969">
        <v>42795</v>
      </c>
      <c r="LI37" s="970">
        <v>66.11</v>
      </c>
      <c r="LK37" s="969">
        <v>42795</v>
      </c>
      <c r="LL37" s="970">
        <v>65.91</v>
      </c>
      <c r="LN37" s="969">
        <v>42826</v>
      </c>
      <c r="LO37" s="970">
        <v>61.93</v>
      </c>
      <c r="LQ37" s="969">
        <v>42856</v>
      </c>
      <c r="LR37" s="970">
        <v>58.31</v>
      </c>
      <c r="LT37" s="969">
        <v>42856</v>
      </c>
      <c r="LU37" s="970">
        <v>58.98</v>
      </c>
      <c r="LW37" s="969">
        <v>42856</v>
      </c>
      <c r="LX37" s="970">
        <v>59.51</v>
      </c>
      <c r="LZ37" s="969">
        <v>42856</v>
      </c>
      <c r="MA37" s="970">
        <v>58.25</v>
      </c>
      <c r="MC37" s="969">
        <v>42887</v>
      </c>
      <c r="MD37" s="970">
        <v>57.72</v>
      </c>
      <c r="MF37" s="969">
        <v>42887</v>
      </c>
      <c r="MG37" s="970">
        <v>57.61</v>
      </c>
      <c r="MI37" s="969">
        <v>42887</v>
      </c>
      <c r="MJ37" s="970">
        <v>55.99</v>
      </c>
      <c r="ML37" s="969">
        <v>42887</v>
      </c>
      <c r="MM37" s="970">
        <v>55.19</v>
      </c>
      <c r="MO37" s="969">
        <v>42887</v>
      </c>
      <c r="MP37" s="970">
        <v>54.67</v>
      </c>
      <c r="MR37" s="969">
        <v>42917</v>
      </c>
      <c r="MS37" s="970">
        <v>54.39</v>
      </c>
      <c r="MU37" s="969">
        <v>42917</v>
      </c>
      <c r="MV37" s="970">
        <v>54.85</v>
      </c>
      <c r="MX37" s="969">
        <v>42917</v>
      </c>
      <c r="MY37" s="970">
        <v>54.91</v>
      </c>
      <c r="NA37" s="969">
        <v>42917</v>
      </c>
      <c r="NB37" s="970">
        <v>56.364385088652725</v>
      </c>
      <c r="ND37" s="969">
        <v>42948</v>
      </c>
      <c r="NE37" s="970">
        <v>55.019359999999999</v>
      </c>
      <c r="NG37" s="969">
        <v>42948</v>
      </c>
      <c r="NH37" s="970">
        <v>53.29</v>
      </c>
      <c r="NJ37" s="969">
        <v>42948</v>
      </c>
      <c r="NK37" s="970">
        <v>52.72</v>
      </c>
      <c r="NM37" s="969">
        <v>42948</v>
      </c>
      <c r="NN37" s="970">
        <v>51.08</v>
      </c>
      <c r="NP37" s="969">
        <v>42948</v>
      </c>
      <c r="NQ37" s="970">
        <v>49.09</v>
      </c>
      <c r="NS37" s="969">
        <v>42979</v>
      </c>
      <c r="NT37" s="970">
        <v>47.98</v>
      </c>
      <c r="NV37" s="969">
        <v>42979</v>
      </c>
      <c r="NW37" s="970">
        <v>47.84</v>
      </c>
      <c r="NY37" s="969">
        <v>42979</v>
      </c>
      <c r="NZ37" s="970">
        <v>46.13</v>
      </c>
      <c r="OB37" s="969">
        <v>42979</v>
      </c>
      <c r="OC37" s="970">
        <v>46.54</v>
      </c>
      <c r="OE37" s="969">
        <v>43009</v>
      </c>
      <c r="OF37" s="970">
        <v>49.08</v>
      </c>
      <c r="OH37" s="969">
        <v>43009</v>
      </c>
      <c r="OI37" s="970">
        <v>54.46</v>
      </c>
      <c r="OK37" s="969">
        <v>43009</v>
      </c>
      <c r="OL37" s="970">
        <v>54.88</v>
      </c>
      <c r="ON37" s="969">
        <v>43009</v>
      </c>
      <c r="OO37" s="970">
        <v>53.42</v>
      </c>
      <c r="OQ37" s="969">
        <v>43009</v>
      </c>
      <c r="OR37" s="970">
        <v>51.98</v>
      </c>
      <c r="OT37" s="969">
        <v>43040</v>
      </c>
      <c r="OU37" s="970">
        <v>52.74</v>
      </c>
      <c r="OW37" s="969">
        <v>43040</v>
      </c>
      <c r="OX37" s="970">
        <v>51.07</v>
      </c>
      <c r="OZ37" s="969">
        <v>43040</v>
      </c>
      <c r="PA37" s="970">
        <v>50.3</v>
      </c>
      <c r="PC37" s="969">
        <v>43040</v>
      </c>
      <c r="PD37" s="970">
        <v>51.32</v>
      </c>
      <c r="PF37" s="969">
        <v>43040</v>
      </c>
      <c r="PG37" s="970">
        <v>51.85</v>
      </c>
      <c r="PI37" s="969">
        <v>43070</v>
      </c>
      <c r="PJ37" s="970">
        <v>53.83</v>
      </c>
      <c r="PL37" s="969">
        <v>43070</v>
      </c>
      <c r="PM37" s="970">
        <v>53.93</v>
      </c>
      <c r="PO37" s="969">
        <v>43070</v>
      </c>
      <c r="PP37" s="970">
        <v>53.9</v>
      </c>
      <c r="PR37" s="969">
        <v>43070</v>
      </c>
      <c r="PS37" s="970">
        <v>53.52</v>
      </c>
      <c r="PU37" s="969">
        <v>43101</v>
      </c>
      <c r="PV37" s="970">
        <v>55.78</v>
      </c>
      <c r="PX37" s="969">
        <v>43101</v>
      </c>
      <c r="PY37" s="1025">
        <v>56.06</v>
      </c>
      <c r="QA37" s="1026">
        <v>43101</v>
      </c>
      <c r="QB37" s="1025">
        <v>54.99</v>
      </c>
      <c r="QD37" s="1028">
        <v>43101</v>
      </c>
      <c r="QE37" s="1027">
        <v>54.79</v>
      </c>
      <c r="QG37" s="1028">
        <v>43132</v>
      </c>
      <c r="QH37" s="1027">
        <v>55.01</v>
      </c>
      <c r="QJ37" s="1028">
        <v>43132</v>
      </c>
      <c r="QK37" s="1027">
        <v>55.75</v>
      </c>
      <c r="QM37" s="1028">
        <v>43132</v>
      </c>
      <c r="QN37" s="1027">
        <v>55.35</v>
      </c>
      <c r="QP37" s="1028">
        <v>43132</v>
      </c>
      <c r="QQ37" s="1027">
        <v>54.78</v>
      </c>
      <c r="QS37" s="1028">
        <v>43132</v>
      </c>
      <c r="QT37" s="1027">
        <v>54.66</v>
      </c>
      <c r="QV37" s="1028">
        <v>43160</v>
      </c>
      <c r="QW37" s="1027">
        <v>52.6</v>
      </c>
      <c r="QY37" s="1028">
        <v>43160</v>
      </c>
      <c r="QZ37" s="1027">
        <v>51.53</v>
      </c>
      <c r="RB37" s="1028">
        <v>43160</v>
      </c>
      <c r="RC37" s="1027">
        <v>50.43</v>
      </c>
      <c r="RE37" s="1028">
        <v>43160</v>
      </c>
      <c r="RF37" s="1027">
        <v>50.23</v>
      </c>
      <c r="RH37" s="1028">
        <v>43191</v>
      </c>
      <c r="RI37" s="1027">
        <v>44</v>
      </c>
      <c r="RK37" s="1028">
        <v>43191</v>
      </c>
      <c r="RL37" s="1027">
        <v>44.55</v>
      </c>
      <c r="RN37" s="1028">
        <v>43191</v>
      </c>
      <c r="RO37" s="1027">
        <v>44.44</v>
      </c>
      <c r="RQ37" s="1028">
        <v>43191</v>
      </c>
      <c r="RR37" s="1027">
        <v>44.02</v>
      </c>
      <c r="RT37" s="1028">
        <v>43221</v>
      </c>
      <c r="RU37" s="1029">
        <v>43.161121430000001</v>
      </c>
      <c r="RW37" s="1028">
        <v>43221</v>
      </c>
      <c r="RX37" s="1029">
        <v>42.931172830000001</v>
      </c>
      <c r="RZ37" s="1028">
        <v>43221</v>
      </c>
      <c r="SA37" s="1029">
        <v>42.71104923</v>
      </c>
      <c r="SC37" s="1028">
        <v>43221</v>
      </c>
      <c r="SD37" s="1029">
        <v>41.96</v>
      </c>
      <c r="SF37" s="1028">
        <v>43221</v>
      </c>
      <c r="SG37" s="1029">
        <v>41.86</v>
      </c>
      <c r="SI37" s="1028">
        <v>43252</v>
      </c>
      <c r="SJ37" s="1029">
        <v>40.6</v>
      </c>
      <c r="SL37" s="1028">
        <v>43252</v>
      </c>
      <c r="SM37" s="1029">
        <v>40.825531980873187</v>
      </c>
      <c r="SO37" s="1028">
        <v>43252</v>
      </c>
      <c r="SP37" s="1029">
        <v>39.316765332601946</v>
      </c>
      <c r="SR37" s="1028">
        <v>43252</v>
      </c>
      <c r="SS37" s="1029">
        <v>37.620137302792266</v>
      </c>
      <c r="SU37" s="1028">
        <v>43282</v>
      </c>
      <c r="SV37" s="1029">
        <v>37.523308786971214</v>
      </c>
      <c r="SX37" s="1028">
        <v>43282</v>
      </c>
      <c r="SY37" s="1029">
        <v>34.572950535547164</v>
      </c>
      <c r="TA37" s="1028">
        <v>43282</v>
      </c>
      <c r="TB37" s="1029">
        <v>33.754477236099923</v>
      </c>
      <c r="TD37" s="1028">
        <v>43282</v>
      </c>
      <c r="TE37" s="1029">
        <v>34.223458140720879</v>
      </c>
      <c r="TG37" s="1028">
        <v>43313</v>
      </c>
      <c r="TH37" s="1029">
        <v>35.9509721384551</v>
      </c>
      <c r="TJ37" s="1028">
        <v>43313</v>
      </c>
      <c r="TK37" s="1029">
        <v>34.661700732320483</v>
      </c>
      <c r="TM37" s="1028">
        <v>43313</v>
      </c>
      <c r="TN37" s="1029">
        <v>33.874849759738474</v>
      </c>
      <c r="TP37" s="1028">
        <v>43313</v>
      </c>
      <c r="TQ37" s="1029">
        <v>33.244464394943421</v>
      </c>
      <c r="TS37" s="1028">
        <v>43344</v>
      </c>
      <c r="TT37" s="1029">
        <v>33.30213408713572</v>
      </c>
      <c r="TV37" s="1028">
        <v>43344</v>
      </c>
      <c r="TW37" s="1029">
        <v>31.581760435018502</v>
      </c>
      <c r="TY37" s="1028">
        <v>43344</v>
      </c>
      <c r="TZ37" s="1029">
        <v>30.806097515908981</v>
      </c>
      <c r="UB37" s="1028">
        <v>43344</v>
      </c>
      <c r="UC37" s="1029">
        <v>30.555175276836565</v>
      </c>
      <c r="UE37" s="1028">
        <v>43374</v>
      </c>
      <c r="UF37" s="1029">
        <v>33.739372580799945</v>
      </c>
      <c r="UH37" s="1028">
        <v>43374</v>
      </c>
      <c r="UI37" s="1029">
        <v>32.642327269336278</v>
      </c>
      <c r="UK37" s="1028">
        <v>43374</v>
      </c>
      <c r="UL37" s="1029">
        <v>32.63011612292641</v>
      </c>
      <c r="UN37" s="1028">
        <v>43374</v>
      </c>
      <c r="UO37" s="1029">
        <v>33.133414200742706</v>
      </c>
      <c r="UQ37" s="1028">
        <v>43405</v>
      </c>
      <c r="UR37" s="1029">
        <v>35.676844493671567</v>
      </c>
      <c r="UT37" s="1028">
        <v>43405</v>
      </c>
      <c r="UU37" s="1029">
        <v>35.851546877348362</v>
      </c>
      <c r="UW37" s="1028">
        <v>43405</v>
      </c>
      <c r="UX37" s="1029">
        <v>35.55635088329403</v>
      </c>
      <c r="UZ37" s="1028">
        <v>43405</v>
      </c>
      <c r="VA37" s="1029">
        <v>36.062398767565107</v>
      </c>
      <c r="VC37" s="1028">
        <v>43405</v>
      </c>
      <c r="VD37" s="1029">
        <v>36.168419822524278</v>
      </c>
      <c r="VF37" s="1028">
        <v>43435</v>
      </c>
      <c r="VG37" s="1029">
        <v>37.714006993901656</v>
      </c>
      <c r="VI37" s="1028">
        <v>43435</v>
      </c>
      <c r="VJ37" s="1029">
        <v>38.81020761064358</v>
      </c>
      <c r="VL37" s="1028">
        <v>43435</v>
      </c>
      <c r="VM37" s="1029">
        <v>38.334654811553939</v>
      </c>
      <c r="VO37" s="1028">
        <v>43435</v>
      </c>
      <c r="VP37" s="1029">
        <v>43.59103165583759</v>
      </c>
      <c r="VR37" s="1028">
        <v>43466</v>
      </c>
      <c r="VS37" s="1029">
        <v>40.963525209487486</v>
      </c>
      <c r="VU37" s="1028">
        <v>43466</v>
      </c>
      <c r="VV37" s="1029">
        <v>41.288804381402407</v>
      </c>
      <c r="VX37" s="1028">
        <v>43466</v>
      </c>
      <c r="VY37" s="1029">
        <v>42.267195593436895</v>
      </c>
      <c r="WA37" s="1028">
        <v>43466</v>
      </c>
      <c r="WB37" s="1029">
        <v>40.011961248323168</v>
      </c>
      <c r="WD37" s="1028">
        <v>43466</v>
      </c>
      <c r="WE37" s="1029">
        <v>41.351880622418477</v>
      </c>
      <c r="WG37" s="1028">
        <v>43497</v>
      </c>
      <c r="WH37" s="1029">
        <v>44.71</v>
      </c>
      <c r="WJ37" s="1028">
        <v>43497</v>
      </c>
      <c r="WK37" s="1029">
        <v>44.15</v>
      </c>
      <c r="WM37" s="1028">
        <v>43497</v>
      </c>
      <c r="WN37" s="1029">
        <v>46.70215867496924</v>
      </c>
      <c r="WP37" s="1028">
        <v>43497</v>
      </c>
      <c r="WQ37" s="1029">
        <v>46.421589550007482</v>
      </c>
      <c r="WS37" s="1028">
        <v>43525</v>
      </c>
      <c r="WT37" s="1029">
        <v>47.491786159946138</v>
      </c>
      <c r="WV37" s="1028">
        <v>43525</v>
      </c>
      <c r="WW37" s="1029">
        <v>48.14</v>
      </c>
      <c r="WY37" s="1028">
        <v>43525</v>
      </c>
      <c r="WZ37" s="1029">
        <v>48.991482857033454</v>
      </c>
      <c r="XB37" s="1028">
        <v>43525</v>
      </c>
      <c r="XC37" s="1029">
        <v>48.017018295645293</v>
      </c>
      <c r="XE37" s="1028">
        <v>43556</v>
      </c>
      <c r="XF37" s="1029">
        <v>43.763040964643388</v>
      </c>
      <c r="XH37" s="1028">
        <v>43556</v>
      </c>
      <c r="XI37" s="1029">
        <v>43.164996128012525</v>
      </c>
      <c r="XK37" s="1028">
        <v>43556</v>
      </c>
      <c r="XL37" s="1029">
        <v>43.14</v>
      </c>
      <c r="XN37" s="1028">
        <v>43556</v>
      </c>
      <c r="XO37" s="1029">
        <v>42.8288750918665</v>
      </c>
      <c r="XQ37" s="1028">
        <v>43556</v>
      </c>
      <c r="XR37" s="1029">
        <v>42.483381091299457</v>
      </c>
      <c r="XT37" s="1028">
        <v>43586</v>
      </c>
      <c r="XU37" s="1029">
        <v>39.31</v>
      </c>
      <c r="XW37" s="1028">
        <v>43586</v>
      </c>
      <c r="XX37" s="1029">
        <v>39.11</v>
      </c>
      <c r="XZ37" s="1028">
        <v>43586</v>
      </c>
      <c r="YA37" s="1029">
        <v>39.665946665518497</v>
      </c>
      <c r="YC37" s="1028">
        <v>43586</v>
      </c>
      <c r="YD37" s="1029">
        <v>41.762885548086224</v>
      </c>
      <c r="YF37" s="1028">
        <v>43617</v>
      </c>
      <c r="YG37" s="1029">
        <v>41.154638932104127</v>
      </c>
      <c r="YI37" s="1028">
        <v>43617</v>
      </c>
      <c r="YJ37" s="1029">
        <v>43.49</v>
      </c>
      <c r="YL37" s="1028">
        <v>43617</v>
      </c>
      <c r="YM37" s="1029">
        <v>42.981302633431021</v>
      </c>
      <c r="YO37" s="1028">
        <v>43617</v>
      </c>
      <c r="YP37" s="1029">
        <v>44.346951928702666</v>
      </c>
      <c r="YR37" s="1028">
        <v>43617</v>
      </c>
      <c r="YS37" s="1029">
        <v>43.9</v>
      </c>
      <c r="YU37" s="1028">
        <v>43647</v>
      </c>
      <c r="YV37" s="1029">
        <v>45.75825825952932</v>
      </c>
      <c r="YX37" s="1028">
        <v>43647</v>
      </c>
      <c r="YY37" s="1029">
        <v>42.950077196281867</v>
      </c>
      <c r="ZA37" s="1028">
        <v>43647</v>
      </c>
      <c r="ZB37" s="1029">
        <v>40.31562599934302</v>
      </c>
      <c r="ZD37" s="1028">
        <v>43647</v>
      </c>
      <c r="ZE37" s="1029">
        <v>40.541130429985785</v>
      </c>
      <c r="ZG37" s="1028">
        <v>43647</v>
      </c>
      <c r="ZH37" s="1029">
        <v>40.859035222756795</v>
      </c>
      <c r="ZJ37" s="1028">
        <v>43678</v>
      </c>
      <c r="ZK37" s="1029">
        <v>41.533693871694538</v>
      </c>
      <c r="ZM37" s="1028">
        <v>43678</v>
      </c>
      <c r="ZN37" s="1029">
        <v>41.21680848273283</v>
      </c>
      <c r="ZP37" s="1028">
        <v>43678</v>
      </c>
      <c r="ZQ37" s="1029">
        <v>41.533693871694538</v>
      </c>
      <c r="ZS37" s="1028">
        <v>43709</v>
      </c>
      <c r="ZT37" s="1029">
        <v>45.18566330095409</v>
      </c>
      <c r="ZV37" s="1028">
        <v>43709</v>
      </c>
      <c r="ZW37" s="1029">
        <v>45.526925193659359</v>
      </c>
      <c r="ZY37" s="1028">
        <v>43709</v>
      </c>
      <c r="ZZ37" s="1029">
        <v>45.183960077243185</v>
      </c>
      <c r="AAB37" s="1028">
        <v>43709</v>
      </c>
      <c r="AAC37" s="1029">
        <v>45.138371073229813</v>
      </c>
      <c r="AAE37" s="1028">
        <v>43709</v>
      </c>
      <c r="AAF37" s="1029">
        <v>43.54</v>
      </c>
      <c r="AAH37" s="1028">
        <v>43709</v>
      </c>
      <c r="AAI37" s="1029">
        <v>44.475265787606745</v>
      </c>
      <c r="AAK37" s="1028">
        <v>43739</v>
      </c>
      <c r="AAL37" s="1029">
        <v>44.349730307022092</v>
      </c>
      <c r="AAN37" s="1028">
        <v>43709</v>
      </c>
      <c r="AAO37" s="1029">
        <v>45.083117064604288</v>
      </c>
      <c r="AAQ37" s="1028">
        <v>43739</v>
      </c>
      <c r="AAR37" s="1029">
        <v>44.48799992346796</v>
      </c>
      <c r="AAT37" s="1028">
        <v>43770</v>
      </c>
      <c r="AAU37" s="1029">
        <v>47.74</v>
      </c>
      <c r="AAW37" s="1028">
        <v>43770</v>
      </c>
      <c r="AAX37" s="1029">
        <v>46.937384761260311</v>
      </c>
      <c r="AAZ37" s="1028">
        <v>43770</v>
      </c>
      <c r="ABA37" s="1029">
        <v>45.94</v>
      </c>
      <c r="ABC37" s="1028">
        <v>43770</v>
      </c>
      <c r="ABD37" s="1029">
        <v>45.106788000125682</v>
      </c>
      <c r="ABF37" s="1028">
        <v>43800</v>
      </c>
      <c r="ABG37" s="1029">
        <v>48.30415802382182</v>
      </c>
      <c r="ABI37" s="1028">
        <v>43800</v>
      </c>
      <c r="ABJ37" s="1029">
        <v>47.263055969281879</v>
      </c>
      <c r="ABL37" s="1028">
        <v>43800</v>
      </c>
      <c r="ABM37" s="1029">
        <v>47.56</v>
      </c>
      <c r="ABO37" s="1028">
        <v>43800</v>
      </c>
      <c r="ABP37" s="1029">
        <v>47.15</v>
      </c>
      <c r="ABR37" s="1066">
        <v>43831</v>
      </c>
      <c r="ABS37" s="1067">
        <v>48.07</v>
      </c>
      <c r="ABU37" s="1066">
        <v>43831</v>
      </c>
      <c r="ABV37" s="1067">
        <v>46.985564011076271</v>
      </c>
      <c r="ABX37" s="1066">
        <v>43831</v>
      </c>
      <c r="ABY37" s="1067">
        <v>47.255153800380569</v>
      </c>
      <c r="ACA37" s="1066">
        <v>43831</v>
      </c>
      <c r="ACB37" s="1067">
        <v>48.454897170000002</v>
      </c>
      <c r="ACD37" s="1066">
        <v>43862</v>
      </c>
      <c r="ACE37" s="1067">
        <v>48.55666975877412</v>
      </c>
      <c r="ACG37" s="1066">
        <v>43862</v>
      </c>
      <c r="ACH37" s="1067">
        <v>48.523038721750396</v>
      </c>
      <c r="ACJ37" s="1066">
        <v>43862</v>
      </c>
      <c r="ACK37" s="1067">
        <v>48.203649482554191</v>
      </c>
      <c r="ACM37" s="1066">
        <v>43862</v>
      </c>
      <c r="ACN37" s="1067">
        <v>48.795164409999998</v>
      </c>
      <c r="ACP37" s="1066">
        <v>43891</v>
      </c>
      <c r="ACQ37" s="1067">
        <v>47.408247928266796</v>
      </c>
      <c r="ACS37" s="1066">
        <v>43891</v>
      </c>
      <c r="ACT37" s="1067">
        <v>47.330713934901993</v>
      </c>
      <c r="ACV37" s="1096">
        <v>43891</v>
      </c>
      <c r="ACW37" s="1097">
        <v>47.799378730000001</v>
      </c>
      <c r="ACY37" s="1096">
        <v>43891</v>
      </c>
      <c r="ACZ37" s="1097">
        <v>47.845312826308074</v>
      </c>
      <c r="ADB37" s="1098">
        <v>43922</v>
      </c>
      <c r="ADC37" s="1099">
        <v>43.101866020000003</v>
      </c>
      <c r="ADE37" s="1098">
        <v>43922</v>
      </c>
      <c r="ADF37" s="1099">
        <v>43.938835194577173</v>
      </c>
      <c r="ADH37" s="1098">
        <v>43922</v>
      </c>
      <c r="ADI37" s="1099">
        <v>43.753032714280025</v>
      </c>
      <c r="ADK37" s="1098">
        <v>43922</v>
      </c>
      <c r="ADL37" s="1099">
        <v>43.567014752997842</v>
      </c>
      <c r="ADN37" s="1098">
        <v>43922</v>
      </c>
      <c r="ADO37" s="1099">
        <v>43.40485816801548</v>
      </c>
      <c r="ADQ37" s="1098">
        <v>43952</v>
      </c>
      <c r="ADR37" s="1099">
        <v>41.568604325046891</v>
      </c>
      <c r="ADT37" s="1098">
        <v>43952</v>
      </c>
      <c r="ADU37" s="1099">
        <v>42.227997671464578</v>
      </c>
      <c r="ADW37" s="1098">
        <v>43952</v>
      </c>
      <c r="ADX37" s="1099">
        <v>40.416861028169031</v>
      </c>
      <c r="ADZ37" s="1098">
        <v>43952</v>
      </c>
      <c r="AEA37" s="1099">
        <v>40.969348548636226</v>
      </c>
      <c r="AEC37" s="1098">
        <v>43983</v>
      </c>
      <c r="AED37" s="1099">
        <v>39.787166553008404</v>
      </c>
      <c r="AEF37" s="1098">
        <v>43983</v>
      </c>
      <c r="AEG37" s="1099">
        <v>39.96</v>
      </c>
      <c r="AEI37" s="1098">
        <v>43983</v>
      </c>
      <c r="AEJ37" s="1099">
        <v>40.79265454068117</v>
      </c>
      <c r="AEL37" s="1098">
        <v>43983</v>
      </c>
      <c r="AEM37" s="1099">
        <v>40.137650604227801</v>
      </c>
      <c r="AEO37" s="1098">
        <v>43983</v>
      </c>
      <c r="AEP37" s="1099">
        <v>41.06363400459864</v>
      </c>
      <c r="AER37" s="1098">
        <v>44013</v>
      </c>
      <c r="AES37" s="1099">
        <v>40.61</v>
      </c>
      <c r="AEU37" s="1098">
        <v>44013</v>
      </c>
      <c r="AEV37" s="1099">
        <v>41.45832040906992</v>
      </c>
      <c r="AEX37" s="1098">
        <v>44013</v>
      </c>
      <c r="AEY37" s="1099">
        <v>41.635943259700127</v>
      </c>
      <c r="AFA37" s="1098">
        <v>44013</v>
      </c>
      <c r="AFB37" s="1099">
        <v>40.522406275558787</v>
      </c>
      <c r="AFD37" s="1098">
        <v>44044</v>
      </c>
      <c r="AFE37" s="1099">
        <v>41.090771142872342</v>
      </c>
      <c r="AFG37" s="1098">
        <v>44044</v>
      </c>
      <c r="AFH37" s="1099">
        <v>42.84800869</v>
      </c>
      <c r="AFJ37" s="1098">
        <v>44075</v>
      </c>
      <c r="AFK37" s="1099">
        <v>41.955418177129232</v>
      </c>
      <c r="AFM37" s="1098">
        <v>44075</v>
      </c>
      <c r="AFN37" s="1099">
        <v>42.12418193072326</v>
      </c>
      <c r="AFP37" s="1098">
        <v>44075</v>
      </c>
      <c r="AFQ37" s="1099">
        <v>41.988783581726942</v>
      </c>
      <c r="AFS37" s="1098">
        <v>44075</v>
      </c>
      <c r="AFT37" s="1099">
        <v>40.419605719615809</v>
      </c>
      <c r="AFV37" s="1098">
        <v>44075</v>
      </c>
      <c r="AFW37" s="1099">
        <v>38.974688865231656</v>
      </c>
      <c r="AFY37" s="1098">
        <v>44105</v>
      </c>
      <c r="AFZ37" s="1099">
        <v>42.247472054101848</v>
      </c>
      <c r="AGB37" s="1098">
        <v>44105</v>
      </c>
      <c r="AGC37" s="1099">
        <v>41.887018054714815</v>
      </c>
      <c r="AGE37" s="1098">
        <v>44105</v>
      </c>
      <c r="AGF37" s="1099">
        <v>42.617809142263184</v>
      </c>
      <c r="AGH37" s="1098">
        <v>44105</v>
      </c>
      <c r="AGI37" s="1099">
        <v>42.433168026112078</v>
      </c>
      <c r="AGK37" s="1108">
        <v>44136</v>
      </c>
      <c r="AGL37" s="1109">
        <v>45.99608126654504</v>
      </c>
      <c r="AGN37" s="1108">
        <v>44136</v>
      </c>
      <c r="AGO37" s="1109">
        <v>45.808819632316244</v>
      </c>
      <c r="AGQ37" s="1108">
        <v>44136</v>
      </c>
      <c r="AGR37" s="1109">
        <v>46.170087502240733</v>
      </c>
      <c r="AGT37" s="1108">
        <v>44166</v>
      </c>
      <c r="AGU37" s="1109">
        <v>48.468235685555612</v>
      </c>
      <c r="AGW37" s="1108">
        <v>44166</v>
      </c>
      <c r="AGX37" s="1109">
        <v>48.906612732414388</v>
      </c>
      <c r="AGZ37" s="1108">
        <v>44166</v>
      </c>
      <c r="AHA37" s="1109">
        <v>49.457940089723067</v>
      </c>
      <c r="AHC37" s="1108">
        <v>44166</v>
      </c>
      <c r="AHD37" s="1109">
        <v>50.787833883702952</v>
      </c>
      <c r="AHF37" s="1108">
        <v>44197</v>
      </c>
      <c r="AHG37" s="1109">
        <v>53.931795003388004</v>
      </c>
      <c r="AHI37" s="1108">
        <v>44197</v>
      </c>
      <c r="AHJ37" s="1109">
        <v>54.25275981388468</v>
      </c>
      <c r="AHL37" s="1108">
        <v>44197</v>
      </c>
      <c r="AHM37" s="1109">
        <v>57.119681411210287</v>
      </c>
      <c r="AHO37" s="1108">
        <v>44197</v>
      </c>
      <c r="AHP37" s="1109">
        <v>59.70363656630731</v>
      </c>
      <c r="AHR37" s="1108">
        <v>44197</v>
      </c>
      <c r="AHS37" s="1109">
        <v>56.518195248051242</v>
      </c>
      <c r="AHU37" s="1114">
        <v>44228</v>
      </c>
      <c r="AHV37" s="1099">
        <v>56.310819833117989</v>
      </c>
      <c r="AHX37" s="1108">
        <v>44228</v>
      </c>
      <c r="AHY37" s="1109">
        <v>57.005135936465173</v>
      </c>
      <c r="AIA37" s="1108">
        <v>44228</v>
      </c>
      <c r="AIB37" s="1109">
        <v>56.606019393873787</v>
      </c>
      <c r="AID37" s="1108">
        <v>44228</v>
      </c>
      <c r="AIE37" s="1099">
        <v>56.867194841000853</v>
      </c>
      <c r="AIG37" s="1108">
        <v>44256</v>
      </c>
      <c r="AIH37" s="1099">
        <v>56.838153305914815</v>
      </c>
      <c r="AIJ37" s="1108">
        <v>44256</v>
      </c>
      <c r="AIK37" s="1099">
        <v>57.384868834143774</v>
      </c>
      <c r="AIM37" s="1108">
        <v>44256</v>
      </c>
      <c r="AIN37" s="1099">
        <v>55.937227190596182</v>
      </c>
      <c r="AIP37" s="1108">
        <v>44256</v>
      </c>
      <c r="AIQ37" s="1099">
        <v>56.574626038307642</v>
      </c>
      <c r="AIS37" s="1108">
        <v>44256</v>
      </c>
      <c r="AIT37" s="1109">
        <v>57.639215470980851</v>
      </c>
      <c r="AIV37" s="1108">
        <v>44287</v>
      </c>
      <c r="AIW37" s="1117">
        <v>52.186206624780041</v>
      </c>
      <c r="AIY37" s="1108">
        <v>44287</v>
      </c>
      <c r="AIZ37" s="1117">
        <v>53.785896952674911</v>
      </c>
      <c r="AJB37" s="1108">
        <v>44287</v>
      </c>
      <c r="AJC37" s="1117">
        <v>54.166499695354375</v>
      </c>
      <c r="AJE37" s="1108">
        <v>44287</v>
      </c>
      <c r="AJF37" s="1117">
        <v>55.233641249529548</v>
      </c>
      <c r="AJH37" s="1108">
        <v>44317</v>
      </c>
      <c r="AJI37" s="1117">
        <v>53.041760953057278</v>
      </c>
      <c r="AJK37" s="1108">
        <v>44317</v>
      </c>
      <c r="AJL37" s="1117">
        <v>54.703315260232152</v>
      </c>
      <c r="AJN37" s="1108">
        <v>44317</v>
      </c>
      <c r="AJO37" s="1117">
        <v>53.041760953057278</v>
      </c>
      <c r="AJQ37" s="1108">
        <v>44317</v>
      </c>
      <c r="AJR37" s="1117">
        <v>56.472272861671769</v>
      </c>
      <c r="AJT37" s="1108">
        <v>44348</v>
      </c>
      <c r="AJU37" s="1117">
        <v>55.085341536618913</v>
      </c>
    </row>
    <row r="38" spans="1:957" customFormat="1" x14ac:dyDescent="0.25">
      <c r="A38" s="26"/>
      <c r="B38" s="969">
        <f t="shared" ca="1" si="0"/>
        <v>44378</v>
      </c>
      <c r="C38" s="152">
        <f t="shared" ca="1" si="1"/>
        <v>55.419945418568851</v>
      </c>
      <c r="D38" s="26"/>
      <c r="E38" s="144">
        <v>42036</v>
      </c>
      <c r="F38" s="150">
        <v>77.69</v>
      </c>
      <c r="G38" s="88"/>
      <c r="H38" s="144">
        <v>42005</v>
      </c>
      <c r="I38" s="148">
        <v>77.246350559403297</v>
      </c>
      <c r="J38" s="26"/>
      <c r="K38" s="144">
        <v>42036</v>
      </c>
      <c r="L38" s="148">
        <v>75.68119806617122</v>
      </c>
      <c r="M38" s="26"/>
      <c r="N38" s="144">
        <v>42036</v>
      </c>
      <c r="O38" s="150">
        <v>74.641319976428989</v>
      </c>
      <c r="P38" s="88"/>
      <c r="Q38" s="144">
        <v>42064</v>
      </c>
      <c r="R38" s="145">
        <v>71.372648918187863</v>
      </c>
      <c r="S38" s="26"/>
      <c r="T38" s="144">
        <v>42064</v>
      </c>
      <c r="U38" s="148">
        <v>69.606771629096428</v>
      </c>
      <c r="V38" s="26"/>
      <c r="W38" s="144">
        <v>42064</v>
      </c>
      <c r="X38" s="150">
        <v>69.657025000000004</v>
      </c>
      <c r="Y38" s="88"/>
      <c r="Z38" s="144">
        <v>42095</v>
      </c>
      <c r="AA38" s="145">
        <v>60.801287513219187</v>
      </c>
      <c r="AB38" s="26"/>
      <c r="AC38" s="144">
        <v>42095</v>
      </c>
      <c r="AD38" s="148">
        <v>60.449999999999989</v>
      </c>
      <c r="AE38" s="26"/>
      <c r="AF38" s="144">
        <v>42095</v>
      </c>
      <c r="AG38" s="150">
        <v>60.4574</v>
      </c>
      <c r="AH38" s="88"/>
      <c r="AI38" s="144">
        <v>42125</v>
      </c>
      <c r="AJ38" s="145">
        <v>59.95623333333333</v>
      </c>
      <c r="AK38" s="26"/>
      <c r="AL38" s="144">
        <v>42125</v>
      </c>
      <c r="AM38" s="148">
        <v>60.294500000000006</v>
      </c>
      <c r="AN38" s="26"/>
      <c r="AO38" s="144">
        <v>42125</v>
      </c>
      <c r="AP38" s="150">
        <v>59.285500000000013</v>
      </c>
      <c r="AQ38" s="88"/>
      <c r="AR38" s="144">
        <v>42125</v>
      </c>
      <c r="AS38" s="145">
        <v>59.285500000000013</v>
      </c>
      <c r="AT38" s="26"/>
      <c r="AU38" s="144">
        <v>42156</v>
      </c>
      <c r="AV38" s="148">
        <v>62.806696079779215</v>
      </c>
      <c r="AW38" s="26"/>
      <c r="AX38" s="144">
        <v>42186</v>
      </c>
      <c r="AY38" s="150">
        <v>62.557687552766538</v>
      </c>
      <c r="AZ38" s="88"/>
      <c r="BA38" s="144">
        <v>42186</v>
      </c>
      <c r="BB38" s="145">
        <v>63.330271437899349</v>
      </c>
      <c r="BC38" s="26"/>
      <c r="BD38" s="144">
        <v>42186</v>
      </c>
      <c r="BE38" s="148">
        <v>63.551166120218575</v>
      </c>
      <c r="BF38" s="26"/>
      <c r="BG38" s="144">
        <v>42217</v>
      </c>
      <c r="BH38" s="150">
        <v>64.746333333333325</v>
      </c>
      <c r="BI38" s="88"/>
      <c r="BJ38" s="144">
        <v>42186</v>
      </c>
      <c r="BK38" s="145">
        <v>64.00191693989072</v>
      </c>
      <c r="BL38" s="26"/>
      <c r="BM38" s="144">
        <v>42186</v>
      </c>
      <c r="BN38" s="148">
        <v>63.7</v>
      </c>
      <c r="BO38" s="26"/>
      <c r="BP38" s="144">
        <v>42217</v>
      </c>
      <c r="BQ38" s="150">
        <v>64.495180329999997</v>
      </c>
      <c r="BR38" s="88"/>
      <c r="BS38" s="144">
        <v>42217</v>
      </c>
      <c r="BT38" s="145">
        <v>64.841103825136599</v>
      </c>
      <c r="BU38" s="26"/>
      <c r="BV38" s="144">
        <v>42248</v>
      </c>
      <c r="BW38" s="148">
        <v>64.904159840000005</v>
      </c>
      <c r="BX38" s="26"/>
      <c r="BY38" s="144">
        <v>42248</v>
      </c>
      <c r="BZ38" s="150">
        <v>65.545355189999995</v>
      </c>
      <c r="CA38" s="88"/>
      <c r="CB38" s="144">
        <v>42248</v>
      </c>
      <c r="CC38" s="145">
        <v>65.585901639344257</v>
      </c>
      <c r="CD38" s="26"/>
      <c r="CE38" s="144">
        <v>42248</v>
      </c>
      <c r="CF38" s="148">
        <v>65.000920218579239</v>
      </c>
      <c r="CG38" s="26"/>
      <c r="CH38" s="144">
        <v>42278</v>
      </c>
      <c r="CI38" s="150">
        <v>67.164192400000005</v>
      </c>
      <c r="CJ38" s="88"/>
      <c r="CK38" s="144">
        <v>42278</v>
      </c>
      <c r="CL38" s="145">
        <v>67.901639344262293</v>
      </c>
      <c r="CM38" s="26"/>
      <c r="CN38" s="144">
        <v>42278</v>
      </c>
      <c r="CO38" s="148">
        <v>67.101639344262296</v>
      </c>
      <c r="CP38" s="26"/>
      <c r="CQ38" s="144">
        <v>42278</v>
      </c>
      <c r="CR38" s="150">
        <v>67.25136612</v>
      </c>
      <c r="CS38" s="88"/>
      <c r="CT38" s="144">
        <v>42278</v>
      </c>
      <c r="CU38" s="145">
        <v>68.075409836065546</v>
      </c>
      <c r="CV38" s="26"/>
      <c r="CW38" s="144">
        <v>42309</v>
      </c>
      <c r="CX38" s="148">
        <v>71.087868850000007</v>
      </c>
      <c r="CY38" s="292"/>
      <c r="CZ38" s="144">
        <v>42309</v>
      </c>
      <c r="DA38" s="148">
        <v>70.949715947722297</v>
      </c>
      <c r="DB38" s="295"/>
      <c r="DC38" s="144">
        <v>42309</v>
      </c>
      <c r="DD38" s="148">
        <v>70.762732240437145</v>
      </c>
      <c r="DE38" s="303"/>
      <c r="DF38" s="144">
        <v>42309</v>
      </c>
      <c r="DG38" s="148">
        <v>71.552758499999996</v>
      </c>
      <c r="DH38" s="303"/>
      <c r="DI38" s="144">
        <v>42370</v>
      </c>
      <c r="DJ38" s="148">
        <v>75.73</v>
      </c>
      <c r="DK38" s="295"/>
      <c r="DL38" s="144">
        <v>42339</v>
      </c>
      <c r="DM38" s="148">
        <v>74.349999999999994</v>
      </c>
      <c r="DN38" s="303"/>
      <c r="DO38" s="144">
        <v>42339</v>
      </c>
      <c r="DP38" s="148">
        <v>73.251639339999997</v>
      </c>
      <c r="DQ38" s="303"/>
      <c r="DR38" s="144">
        <v>42370</v>
      </c>
      <c r="DS38" s="148">
        <v>75.951092896174856</v>
      </c>
      <c r="DT38" s="295"/>
      <c r="DU38" s="144">
        <v>42370</v>
      </c>
      <c r="DV38" s="148">
        <v>74.976229509999996</v>
      </c>
      <c r="DW38" s="303"/>
      <c r="DX38" s="144">
        <v>42370</v>
      </c>
      <c r="DY38" s="148">
        <v>74.400000000000006</v>
      </c>
      <c r="DZ38" s="303"/>
      <c r="EA38" s="144">
        <v>42401</v>
      </c>
      <c r="EB38" s="148">
        <v>72.820000000000007</v>
      </c>
      <c r="EC38" s="295"/>
      <c r="ED38" s="144">
        <v>42401</v>
      </c>
      <c r="EE38" s="148">
        <v>72.5</v>
      </c>
      <c r="EF38" s="303"/>
      <c r="EG38" s="144">
        <v>42401</v>
      </c>
      <c r="EH38" s="148">
        <v>72.668879781420756</v>
      </c>
      <c r="EI38" s="303"/>
      <c r="EJ38" s="144">
        <v>42430</v>
      </c>
      <c r="EK38" s="148">
        <v>71.574153010000003</v>
      </c>
      <c r="EL38" s="295"/>
      <c r="EM38" s="144">
        <v>42401</v>
      </c>
      <c r="EN38" s="148">
        <v>72.66887978142077</v>
      </c>
      <c r="EO38" s="303"/>
      <c r="EP38" s="144">
        <v>42430</v>
      </c>
      <c r="EQ38" s="148">
        <v>71.375655737704932</v>
      </c>
      <c r="ER38" s="303"/>
      <c r="ES38" s="144">
        <v>42430</v>
      </c>
      <c r="ET38" s="148">
        <v>71.3</v>
      </c>
      <c r="EV38" s="144">
        <v>42461</v>
      </c>
      <c r="EW38" s="148">
        <v>65.216717928213313</v>
      </c>
      <c r="EY38" s="144">
        <v>42461</v>
      </c>
      <c r="EZ38" s="148">
        <v>65.176090639999998</v>
      </c>
      <c r="FB38" s="144">
        <v>42461</v>
      </c>
      <c r="FC38" s="148">
        <v>65.769786393135064</v>
      </c>
      <c r="FE38" s="144">
        <v>42461</v>
      </c>
      <c r="FF38" s="148">
        <v>64.937479578081621</v>
      </c>
      <c r="FH38" s="144">
        <v>42491</v>
      </c>
      <c r="FI38" s="148">
        <v>63.09683060109289</v>
      </c>
      <c r="FK38" s="144">
        <v>42491</v>
      </c>
      <c r="FL38" s="148">
        <v>63.271967213114742</v>
      </c>
      <c r="FN38" s="144">
        <v>42491</v>
      </c>
      <c r="FO38" s="148">
        <v>63.62</v>
      </c>
      <c r="FQ38" s="144">
        <v>42491</v>
      </c>
      <c r="FR38" s="148">
        <v>63.621967210000001</v>
      </c>
      <c r="FT38" s="144">
        <v>42461</v>
      </c>
      <c r="FU38" s="148">
        <v>64.97139</v>
      </c>
      <c r="FW38" s="144">
        <v>42491</v>
      </c>
      <c r="FX38" s="148">
        <v>63.08419</v>
      </c>
      <c r="FZ38" s="144">
        <v>42491</v>
      </c>
      <c r="GA38" s="148">
        <v>62.70843</v>
      </c>
      <c r="GC38" s="144">
        <v>42522</v>
      </c>
      <c r="GD38" s="148">
        <v>63.300273224043721</v>
      </c>
      <c r="GF38" s="144">
        <v>42491</v>
      </c>
      <c r="GG38" s="148">
        <v>62.71</v>
      </c>
      <c r="GI38" s="144">
        <v>42522</v>
      </c>
      <c r="GJ38" s="148">
        <v>62.347499999999997</v>
      </c>
      <c r="GL38" s="144">
        <v>42522</v>
      </c>
      <c r="GM38" s="148">
        <v>62.4</v>
      </c>
      <c r="GO38" s="144">
        <v>42522</v>
      </c>
      <c r="GP38" s="148">
        <v>61.677079999999997</v>
      </c>
      <c r="GR38" s="144">
        <v>42522</v>
      </c>
      <c r="GS38" s="148">
        <v>61.91</v>
      </c>
      <c r="GU38" s="144">
        <v>42552</v>
      </c>
      <c r="GV38" s="148">
        <v>61.5</v>
      </c>
      <c r="GX38" s="144">
        <v>42552</v>
      </c>
      <c r="GY38" s="148">
        <v>61.54</v>
      </c>
      <c r="HA38" s="144">
        <v>42552</v>
      </c>
      <c r="HB38" s="148">
        <v>61.38</v>
      </c>
      <c r="HD38" s="144">
        <v>42552</v>
      </c>
      <c r="HE38" s="148">
        <v>61.34</v>
      </c>
      <c r="HG38" s="144">
        <v>42552</v>
      </c>
      <c r="HH38" s="148">
        <v>61.65</v>
      </c>
      <c r="HJ38" s="144">
        <v>42583</v>
      </c>
      <c r="HK38" s="148">
        <v>61.77</v>
      </c>
      <c r="HM38" s="144">
        <v>42583</v>
      </c>
      <c r="HN38" s="148">
        <v>62.42</v>
      </c>
      <c r="HP38" s="144">
        <v>42583</v>
      </c>
      <c r="HQ38" s="148">
        <v>62.23</v>
      </c>
      <c r="HS38" s="144">
        <v>42583</v>
      </c>
      <c r="HT38" s="148">
        <v>62</v>
      </c>
      <c r="HV38" s="144">
        <v>42583</v>
      </c>
      <c r="HW38" s="148">
        <v>62.62</v>
      </c>
      <c r="HY38" s="144">
        <v>42583</v>
      </c>
      <c r="HZ38" s="148">
        <v>62.72</v>
      </c>
      <c r="IB38" s="144">
        <v>42644</v>
      </c>
      <c r="IC38" s="148">
        <v>65.443330259999996</v>
      </c>
      <c r="IE38" s="144">
        <v>42644</v>
      </c>
      <c r="IF38" s="148">
        <v>63.89</v>
      </c>
      <c r="IH38" s="144">
        <v>42644</v>
      </c>
      <c r="II38" s="148">
        <v>63.6</v>
      </c>
      <c r="IK38" s="144">
        <v>42644</v>
      </c>
      <c r="IL38" s="148">
        <v>63.11</v>
      </c>
      <c r="IN38" s="144">
        <v>42675</v>
      </c>
      <c r="IO38" s="148">
        <v>66.13</v>
      </c>
      <c r="IQ38" s="144">
        <v>42675</v>
      </c>
      <c r="IR38" s="148">
        <v>67.36</v>
      </c>
      <c r="IT38" s="144">
        <v>42675</v>
      </c>
      <c r="IU38" s="148">
        <v>67.332610439999996</v>
      </c>
      <c r="IW38" s="144">
        <v>42675</v>
      </c>
      <c r="IX38" s="148">
        <v>66.72</v>
      </c>
      <c r="IZ38" s="144">
        <v>42705</v>
      </c>
      <c r="JA38" s="148">
        <v>71.45</v>
      </c>
      <c r="JC38" s="144">
        <v>42705</v>
      </c>
      <c r="JD38" s="148">
        <v>69.25</v>
      </c>
      <c r="JF38" s="144">
        <v>42705</v>
      </c>
      <c r="JG38" s="148">
        <v>68.03</v>
      </c>
      <c r="JI38" s="144">
        <v>42705</v>
      </c>
      <c r="JJ38" s="148">
        <v>67.8</v>
      </c>
      <c r="JL38" s="144">
        <v>42736</v>
      </c>
      <c r="JM38" s="148">
        <v>68.77</v>
      </c>
      <c r="JO38" s="144">
        <v>42736</v>
      </c>
      <c r="JP38" s="148">
        <v>69.58</v>
      </c>
      <c r="JR38" s="144">
        <v>42736</v>
      </c>
      <c r="JS38" s="148">
        <v>69.959452659999997</v>
      </c>
      <c r="JU38" s="969">
        <v>42736</v>
      </c>
      <c r="JV38" s="970">
        <v>70.959452659999997</v>
      </c>
      <c r="JX38" s="969">
        <v>42736</v>
      </c>
      <c r="JY38" s="970">
        <v>69.52</v>
      </c>
      <c r="KA38" s="969">
        <v>42767</v>
      </c>
      <c r="KB38" s="970">
        <v>70.34019476150435</v>
      </c>
      <c r="KD38" s="969">
        <v>42767</v>
      </c>
      <c r="KE38" s="970">
        <v>67.36</v>
      </c>
      <c r="KG38" s="969">
        <v>42767</v>
      </c>
      <c r="KH38" s="970">
        <v>69.430000000000007</v>
      </c>
      <c r="KJ38" s="969">
        <v>42767</v>
      </c>
      <c r="KK38" s="970">
        <v>69.150000000000006</v>
      </c>
      <c r="KM38" s="969">
        <v>42795</v>
      </c>
      <c r="KN38" s="970">
        <v>66.88</v>
      </c>
      <c r="KP38" s="969">
        <v>42795</v>
      </c>
      <c r="KQ38" s="970">
        <v>66.768895152689637</v>
      </c>
      <c r="KS38" s="969">
        <v>42795</v>
      </c>
      <c r="KT38" s="970">
        <v>66.709999999999994</v>
      </c>
      <c r="KV38" s="969">
        <v>42795</v>
      </c>
      <c r="KW38" s="970">
        <v>66.540000000000006</v>
      </c>
      <c r="KY38" s="969">
        <v>42826</v>
      </c>
      <c r="KZ38" s="970">
        <v>60.76</v>
      </c>
      <c r="LB38" s="969">
        <v>42826</v>
      </c>
      <c r="LC38" s="970">
        <v>60.49</v>
      </c>
      <c r="LE38" s="969">
        <v>42826</v>
      </c>
      <c r="LF38" s="970">
        <v>60.59</v>
      </c>
      <c r="LH38" s="969">
        <v>42826</v>
      </c>
      <c r="LI38" s="970">
        <v>60.84</v>
      </c>
      <c r="LK38" s="969">
        <v>42826</v>
      </c>
      <c r="LL38" s="970">
        <v>60.3</v>
      </c>
      <c r="LN38" s="969">
        <v>42856</v>
      </c>
      <c r="LO38" s="970">
        <v>59.38</v>
      </c>
      <c r="LQ38" s="969">
        <v>42887</v>
      </c>
      <c r="LR38" s="970">
        <v>58</v>
      </c>
      <c r="LT38" s="969">
        <v>42887</v>
      </c>
      <c r="LU38" s="970">
        <v>58.68</v>
      </c>
      <c r="LW38" s="969">
        <v>42887</v>
      </c>
      <c r="LX38" s="970">
        <v>59.2</v>
      </c>
      <c r="LZ38" s="969">
        <v>42887</v>
      </c>
      <c r="MA38" s="970">
        <v>57.95</v>
      </c>
      <c r="MC38" s="969">
        <v>42917</v>
      </c>
      <c r="MD38" s="970">
        <v>57.79</v>
      </c>
      <c r="MF38" s="969">
        <v>42917</v>
      </c>
      <c r="MG38" s="970">
        <v>57.86</v>
      </c>
      <c r="MI38" s="969">
        <v>42917</v>
      </c>
      <c r="MJ38" s="970">
        <v>56.29</v>
      </c>
      <c r="ML38" s="969">
        <v>42917</v>
      </c>
      <c r="MM38" s="970">
        <v>55.49</v>
      </c>
      <c r="MO38" s="969">
        <v>42917</v>
      </c>
      <c r="MP38" s="970">
        <v>55.02</v>
      </c>
      <c r="MR38" s="969">
        <v>42948</v>
      </c>
      <c r="MS38" s="970">
        <v>55</v>
      </c>
      <c r="MU38" s="969">
        <v>42948</v>
      </c>
      <c r="MV38" s="970">
        <v>55.45</v>
      </c>
      <c r="MX38" s="969">
        <v>42948</v>
      </c>
      <c r="MY38" s="970">
        <v>55.51</v>
      </c>
      <c r="NA38" s="969">
        <v>42948</v>
      </c>
      <c r="NB38" s="970">
        <v>56.959615127322465</v>
      </c>
      <c r="ND38" s="969">
        <v>42979</v>
      </c>
      <c r="NE38" s="970">
        <v>55.872500000000002</v>
      </c>
      <c r="NG38" s="969">
        <v>42979</v>
      </c>
      <c r="NH38" s="970">
        <v>54.14</v>
      </c>
      <c r="NJ38" s="969">
        <v>42979</v>
      </c>
      <c r="NK38" s="970">
        <v>53.57</v>
      </c>
      <c r="NM38" s="969">
        <v>42979</v>
      </c>
      <c r="NN38" s="970">
        <v>51.93</v>
      </c>
      <c r="NP38" s="969">
        <v>42979</v>
      </c>
      <c r="NQ38" s="970">
        <v>49.79</v>
      </c>
      <c r="NS38" s="969">
        <v>43009</v>
      </c>
      <c r="NT38" s="970">
        <v>50.68</v>
      </c>
      <c r="NV38" s="969">
        <v>43009</v>
      </c>
      <c r="NW38" s="970">
        <v>50.21</v>
      </c>
      <c r="NY38" s="969">
        <v>43009</v>
      </c>
      <c r="NZ38" s="970">
        <v>48.93</v>
      </c>
      <c r="OB38" s="969">
        <v>43009</v>
      </c>
      <c r="OC38" s="970">
        <v>48.69</v>
      </c>
      <c r="OE38" s="969">
        <v>43040</v>
      </c>
      <c r="OF38" s="970">
        <v>50.75</v>
      </c>
      <c r="OH38" s="969">
        <v>43040</v>
      </c>
      <c r="OI38" s="970">
        <v>56.12</v>
      </c>
      <c r="OK38" s="969">
        <v>43040</v>
      </c>
      <c r="OL38" s="970">
        <v>56.54</v>
      </c>
      <c r="ON38" s="969">
        <v>43040</v>
      </c>
      <c r="OO38" s="970">
        <v>55.09</v>
      </c>
      <c r="OQ38" s="969">
        <v>43040</v>
      </c>
      <c r="OR38" s="970">
        <v>53.63</v>
      </c>
      <c r="OT38" s="969">
        <v>43070</v>
      </c>
      <c r="OU38" s="970">
        <v>55.97</v>
      </c>
      <c r="OW38" s="969">
        <v>43070</v>
      </c>
      <c r="OX38" s="970">
        <v>53.86</v>
      </c>
      <c r="OZ38" s="969">
        <v>43070</v>
      </c>
      <c r="PA38" s="970">
        <v>53.12</v>
      </c>
      <c r="PC38" s="969">
        <v>43070</v>
      </c>
      <c r="PD38" s="970">
        <v>53.4</v>
      </c>
      <c r="PF38" s="969">
        <v>43070</v>
      </c>
      <c r="PG38" s="970">
        <v>53.94</v>
      </c>
      <c r="PI38" s="969">
        <v>43101</v>
      </c>
      <c r="PJ38" s="970">
        <v>55.35</v>
      </c>
      <c r="PL38" s="969">
        <v>43101</v>
      </c>
      <c r="PM38" s="970">
        <v>55.68</v>
      </c>
      <c r="PO38" s="969">
        <v>43101</v>
      </c>
      <c r="PP38" s="970">
        <v>55.45</v>
      </c>
      <c r="PR38" s="969">
        <v>43101</v>
      </c>
      <c r="PS38" s="970">
        <v>55.3</v>
      </c>
      <c r="PU38" s="969">
        <v>43132</v>
      </c>
      <c r="PV38" s="970">
        <v>55.99</v>
      </c>
      <c r="PX38" s="969">
        <v>43132</v>
      </c>
      <c r="PY38" s="1025">
        <v>56.3</v>
      </c>
      <c r="QA38" s="1026">
        <v>43132</v>
      </c>
      <c r="QB38" s="1025">
        <v>55.22</v>
      </c>
      <c r="QD38" s="1028">
        <v>43132</v>
      </c>
      <c r="QE38" s="1027">
        <v>55.02</v>
      </c>
      <c r="QG38" s="1028">
        <v>43160</v>
      </c>
      <c r="QH38" s="1027">
        <v>53.3</v>
      </c>
      <c r="QJ38" s="1028">
        <v>43160</v>
      </c>
      <c r="QK38" s="1027">
        <v>54.09</v>
      </c>
      <c r="QM38" s="1028">
        <v>43160</v>
      </c>
      <c r="QN38" s="1027">
        <v>53.82</v>
      </c>
      <c r="QP38" s="1028">
        <v>43160</v>
      </c>
      <c r="QQ38" s="1027">
        <v>53.28</v>
      </c>
      <c r="QS38" s="1028">
        <v>43160</v>
      </c>
      <c r="QT38" s="1027">
        <v>53.22</v>
      </c>
      <c r="QV38" s="1028">
        <v>43191</v>
      </c>
      <c r="QW38" s="1027">
        <v>47.93</v>
      </c>
      <c r="QY38" s="1028">
        <v>43191</v>
      </c>
      <c r="QZ38" s="1027">
        <v>47.69</v>
      </c>
      <c r="RB38" s="1028">
        <v>43191</v>
      </c>
      <c r="RC38" s="1027">
        <v>45.9</v>
      </c>
      <c r="RE38" s="1028">
        <v>43191</v>
      </c>
      <c r="RF38" s="1027">
        <v>45.99</v>
      </c>
      <c r="RH38" s="1028">
        <v>43221</v>
      </c>
      <c r="RI38" s="1027">
        <v>42.35</v>
      </c>
      <c r="RK38" s="1028">
        <v>43221</v>
      </c>
      <c r="RL38" s="1027">
        <v>42.8</v>
      </c>
      <c r="RN38" s="1028">
        <v>43221</v>
      </c>
      <c r="RO38" s="1027">
        <v>42.69</v>
      </c>
      <c r="RQ38" s="1028">
        <v>43221</v>
      </c>
      <c r="RR38" s="1027">
        <v>42.26</v>
      </c>
      <c r="RT38" s="1028">
        <v>43252</v>
      </c>
      <c r="RU38" s="1029">
        <v>41.908519570000003</v>
      </c>
      <c r="RW38" s="1028">
        <v>43252</v>
      </c>
      <c r="RX38" s="1029">
        <v>41.680227049999999</v>
      </c>
      <c r="RZ38" s="1028">
        <v>43252</v>
      </c>
      <c r="SA38" s="1029">
        <v>41.456121160000002</v>
      </c>
      <c r="SC38" s="1028">
        <v>43252</v>
      </c>
      <c r="SD38" s="1029">
        <v>40.71</v>
      </c>
      <c r="SF38" s="1028">
        <v>43252</v>
      </c>
      <c r="SG38" s="1029">
        <v>40.6</v>
      </c>
      <c r="SI38" s="1028">
        <v>43282</v>
      </c>
      <c r="SJ38" s="1029">
        <v>41.45</v>
      </c>
      <c r="SL38" s="1028">
        <v>43282</v>
      </c>
      <c r="SM38" s="1029">
        <v>41.675957169109566</v>
      </c>
      <c r="SO38" s="1028">
        <v>43282</v>
      </c>
      <c r="SP38" s="1029">
        <v>40.187848266841073</v>
      </c>
      <c r="SR38" s="1028">
        <v>43282</v>
      </c>
      <c r="SS38" s="1029">
        <v>38.488931282592922</v>
      </c>
      <c r="SU38" s="1028">
        <v>43313</v>
      </c>
      <c r="SV38" s="1029">
        <v>37.724897165899151</v>
      </c>
      <c r="SX38" s="1028">
        <v>43313</v>
      </c>
      <c r="SY38" s="1029">
        <v>34.773824049360471</v>
      </c>
      <c r="TA38" s="1028">
        <v>43313</v>
      </c>
      <c r="TB38" s="1029">
        <v>33.957237107171643</v>
      </c>
      <c r="TD38" s="1028">
        <v>43313</v>
      </c>
      <c r="TE38" s="1029">
        <v>34.427570862190933</v>
      </c>
      <c r="TG38" s="1028">
        <v>43344</v>
      </c>
      <c r="TH38" s="1029">
        <v>36.32183125306932</v>
      </c>
      <c r="TJ38" s="1028">
        <v>43344</v>
      </c>
      <c r="TK38" s="1029">
        <v>35.03391788237866</v>
      </c>
      <c r="TM38" s="1028">
        <v>43344</v>
      </c>
      <c r="TN38" s="1029">
        <v>34.437398457246559</v>
      </c>
      <c r="TP38" s="1028">
        <v>43344</v>
      </c>
      <c r="TQ38" s="1029">
        <v>33.817164160464877</v>
      </c>
      <c r="TS38" s="1028">
        <v>43374</v>
      </c>
      <c r="TT38" s="1029">
        <v>34.815503563164292</v>
      </c>
      <c r="TV38" s="1028">
        <v>43374</v>
      </c>
      <c r="TW38" s="1029">
        <v>32.613517968393509</v>
      </c>
      <c r="TY38" s="1028">
        <v>43374</v>
      </c>
      <c r="TZ38" s="1029">
        <v>31.803815909060969</v>
      </c>
      <c r="UB38" s="1028">
        <v>43374</v>
      </c>
      <c r="UC38" s="1029">
        <v>31.488857730598305</v>
      </c>
      <c r="UE38" s="1028">
        <v>43405</v>
      </c>
      <c r="UF38" s="1029">
        <v>35.929027201671978</v>
      </c>
      <c r="UH38" s="1028">
        <v>43405</v>
      </c>
      <c r="UI38" s="1029">
        <v>35.65484640550811</v>
      </c>
      <c r="UK38" s="1028">
        <v>43405</v>
      </c>
      <c r="UL38" s="1029">
        <v>35.680925974964083</v>
      </c>
      <c r="UN38" s="1028">
        <v>43405</v>
      </c>
      <c r="UO38" s="1029">
        <v>36.125401942945913</v>
      </c>
      <c r="UQ38" s="1028">
        <v>43435</v>
      </c>
      <c r="UR38" s="1029">
        <v>37.169860096996544</v>
      </c>
      <c r="UT38" s="1028">
        <v>43435</v>
      </c>
      <c r="UU38" s="1029">
        <v>37.365870619169293</v>
      </c>
      <c r="UW38" s="1028">
        <v>43435</v>
      </c>
      <c r="UX38" s="1029">
        <v>37.060954817635768</v>
      </c>
      <c r="UZ38" s="1028">
        <v>43435</v>
      </c>
      <c r="VA38" s="1029">
        <v>37.670947250191027</v>
      </c>
      <c r="VC38" s="1028">
        <v>43435</v>
      </c>
      <c r="VD38" s="1029">
        <v>37.763837688778544</v>
      </c>
      <c r="VF38" s="1028">
        <v>43466</v>
      </c>
      <c r="VG38" s="1029">
        <v>38.263619983794619</v>
      </c>
      <c r="VI38" s="1028">
        <v>43466</v>
      </c>
      <c r="VJ38" s="1029">
        <v>39.366207987926934</v>
      </c>
      <c r="VL38" s="1028">
        <v>43466</v>
      </c>
      <c r="VM38" s="1029">
        <v>39.08937307183988</v>
      </c>
      <c r="VO38" s="1028">
        <v>43466</v>
      </c>
      <c r="VP38" s="1029">
        <v>44.280803367768655</v>
      </c>
      <c r="VR38" s="1028">
        <v>43497</v>
      </c>
      <c r="VS38" s="1029">
        <v>40.963525209487486</v>
      </c>
      <c r="VU38" s="1028">
        <v>43497</v>
      </c>
      <c r="VV38" s="1029">
        <v>41.288804381402407</v>
      </c>
      <c r="VX38" s="1028">
        <v>43497</v>
      </c>
      <c r="VY38" s="1029">
        <v>42.41800367536235</v>
      </c>
      <c r="WA38" s="1028">
        <v>43497</v>
      </c>
      <c r="WB38" s="1029">
        <v>40.121798674789062</v>
      </c>
      <c r="WD38" s="1028">
        <v>43497</v>
      </c>
      <c r="WE38" s="1029">
        <v>41.464029129482363</v>
      </c>
      <c r="WG38" s="1028">
        <v>43525</v>
      </c>
      <c r="WH38" s="1029">
        <v>43.85</v>
      </c>
      <c r="WJ38" s="1028">
        <v>43525</v>
      </c>
      <c r="WK38" s="1029">
        <v>43.4</v>
      </c>
      <c r="WM38" s="1028">
        <v>43525</v>
      </c>
      <c r="WN38" s="1029">
        <v>45.951953249885548</v>
      </c>
      <c r="WP38" s="1028">
        <v>43525</v>
      </c>
      <c r="WQ38" s="1029">
        <v>45.671645612199136</v>
      </c>
      <c r="WS38" s="1028">
        <v>43556</v>
      </c>
      <c r="WT38" s="1029">
        <v>44.11223955943094</v>
      </c>
      <c r="WV38" s="1028">
        <v>43556</v>
      </c>
      <c r="WW38" s="1029">
        <v>44.22</v>
      </c>
      <c r="WY38" s="1028">
        <v>43556</v>
      </c>
      <c r="WZ38" s="1029">
        <v>44.648446066092085</v>
      </c>
      <c r="XB38" s="1028">
        <v>43556</v>
      </c>
      <c r="XC38" s="1029">
        <v>44.522777855240157</v>
      </c>
      <c r="XE38" s="1028">
        <v>43586</v>
      </c>
      <c r="XF38" s="1029">
        <v>41.964179017325712</v>
      </c>
      <c r="XH38" s="1028">
        <v>43586</v>
      </c>
      <c r="XI38" s="1029">
        <v>41.326370617936036</v>
      </c>
      <c r="XK38" s="1028">
        <v>43586</v>
      </c>
      <c r="XL38" s="1029">
        <v>41.34</v>
      </c>
      <c r="XN38" s="1028">
        <v>43586</v>
      </c>
      <c r="XO38" s="1029">
        <v>41.028506328119128</v>
      </c>
      <c r="XQ38" s="1028">
        <v>43586</v>
      </c>
      <c r="XR38" s="1029">
        <v>40.674337427300927</v>
      </c>
      <c r="XT38" s="1028">
        <v>43617</v>
      </c>
      <c r="XU38" s="1029">
        <v>38.29</v>
      </c>
      <c r="XW38" s="1028">
        <v>43617</v>
      </c>
      <c r="XX38" s="1029">
        <v>38.08</v>
      </c>
      <c r="XZ38" s="1028">
        <v>43617</v>
      </c>
      <c r="YA38" s="1029">
        <v>38.638542530582171</v>
      </c>
      <c r="YC38" s="1028">
        <v>43617</v>
      </c>
      <c r="YD38" s="1029">
        <v>40.738562577699604</v>
      </c>
      <c r="YF38" s="1028">
        <v>43647</v>
      </c>
      <c r="YG38" s="1029">
        <v>41.333721666437718</v>
      </c>
      <c r="YI38" s="1028">
        <v>43647</v>
      </c>
      <c r="YJ38" s="1029">
        <v>43.67</v>
      </c>
      <c r="YL38" s="1028">
        <v>43647</v>
      </c>
      <c r="YM38" s="1029">
        <v>43.161543214416604</v>
      </c>
      <c r="YO38" s="1028">
        <v>43647</v>
      </c>
      <c r="YP38" s="1029">
        <v>44.525814552307864</v>
      </c>
      <c r="YR38" s="1028">
        <v>43647</v>
      </c>
      <c r="YS38" s="1029">
        <v>44.08</v>
      </c>
      <c r="YU38" s="1028">
        <v>43678</v>
      </c>
      <c r="YV38" s="1029">
        <v>46.206044943500522</v>
      </c>
      <c r="YX38" s="1028">
        <v>43678</v>
      </c>
      <c r="YY38" s="1029">
        <v>43.348188905337658</v>
      </c>
      <c r="ZA38" s="1028">
        <v>43678</v>
      </c>
      <c r="ZB38" s="1029">
        <v>40.763187363080128</v>
      </c>
      <c r="ZD38" s="1028">
        <v>43678</v>
      </c>
      <c r="ZE38" s="1029">
        <v>40.989595416620148</v>
      </c>
      <c r="ZG38" s="1028">
        <v>43678</v>
      </c>
      <c r="ZH38" s="1029">
        <v>41.208175407630641</v>
      </c>
      <c r="ZJ38" s="1028">
        <v>43709</v>
      </c>
      <c r="ZK38" s="1029">
        <v>41.910245604965922</v>
      </c>
      <c r="ZM38" s="1028">
        <v>43709</v>
      </c>
      <c r="ZN38" s="1029">
        <v>41.518133760472843</v>
      </c>
      <c r="ZP38" s="1028">
        <v>43709</v>
      </c>
      <c r="ZQ38" s="1029">
        <v>41.910245604965922</v>
      </c>
      <c r="ZS38" s="1028">
        <v>43739</v>
      </c>
      <c r="ZT38" s="1029">
        <v>46.422994907150361</v>
      </c>
      <c r="ZV38" s="1028">
        <v>43739</v>
      </c>
      <c r="ZW38" s="1029">
        <v>46.853746901336713</v>
      </c>
      <c r="ZY38" s="1028">
        <v>43739</v>
      </c>
      <c r="ZZ38" s="1029">
        <v>46.671134627266014</v>
      </c>
      <c r="AAB38" s="1028">
        <v>43739</v>
      </c>
      <c r="AAC38" s="1029">
        <v>46.657715603641101</v>
      </c>
      <c r="AAE38" s="1028">
        <v>43739</v>
      </c>
      <c r="AAF38" s="1029">
        <v>45.17</v>
      </c>
      <c r="AAH38" s="1028">
        <v>43739</v>
      </c>
      <c r="AAI38" s="1029">
        <v>47.254093956982445</v>
      </c>
      <c r="AAK38" s="1028">
        <v>43770</v>
      </c>
      <c r="AAL38" s="1029">
        <v>46.898737973886981</v>
      </c>
      <c r="AAN38" s="1028">
        <v>43739</v>
      </c>
      <c r="AAO38" s="1029">
        <v>47.631792527680659</v>
      </c>
      <c r="AAQ38" s="1028">
        <v>43770</v>
      </c>
      <c r="AAR38" s="1029">
        <v>47.935631784661773</v>
      </c>
      <c r="AAT38" s="1028">
        <v>43800</v>
      </c>
      <c r="AAU38" s="1029">
        <v>49.34</v>
      </c>
      <c r="AAW38" s="1028">
        <v>43800</v>
      </c>
      <c r="AAX38" s="1029">
        <v>48.486017760045435</v>
      </c>
      <c r="AAZ38" s="1028">
        <v>43800</v>
      </c>
      <c r="ABA38" s="1029">
        <v>47.39</v>
      </c>
      <c r="ABC38" s="1028">
        <v>43800</v>
      </c>
      <c r="ABD38" s="1029">
        <v>46.505476687614568</v>
      </c>
      <c r="ABF38" s="1028">
        <v>43831</v>
      </c>
      <c r="ABG38" s="1029">
        <v>49.649390321824377</v>
      </c>
      <c r="ABI38" s="1028">
        <v>43831</v>
      </c>
      <c r="ABJ38" s="1029">
        <v>48.733174814373228</v>
      </c>
      <c r="ABL38" s="1028">
        <v>43831</v>
      </c>
      <c r="ABM38" s="1029">
        <v>49.06</v>
      </c>
      <c r="ABO38" s="1028">
        <v>43831</v>
      </c>
      <c r="ABP38" s="1029">
        <v>48.64</v>
      </c>
      <c r="ABR38" s="1066">
        <v>43862</v>
      </c>
      <c r="ABS38" s="1067">
        <v>48.04</v>
      </c>
      <c r="ABU38" s="1066">
        <v>43862</v>
      </c>
      <c r="ABV38" s="1067">
        <v>47.075877987415147</v>
      </c>
      <c r="ABX38" s="1066">
        <v>43862</v>
      </c>
      <c r="ABY38" s="1067">
        <v>47.345408310799556</v>
      </c>
      <c r="ACA38" s="1066">
        <v>43862</v>
      </c>
      <c r="ACB38" s="1067">
        <v>48.418505170000003</v>
      </c>
      <c r="ACD38" s="1066">
        <v>43891</v>
      </c>
      <c r="ACE38" s="1067">
        <v>46.68560837694038</v>
      </c>
      <c r="ACG38" s="1066">
        <v>43891</v>
      </c>
      <c r="ACH38" s="1067">
        <v>46.581083921117042</v>
      </c>
      <c r="ACJ38" s="1066">
        <v>43891</v>
      </c>
      <c r="ACK38" s="1067">
        <v>46.364558435389881</v>
      </c>
      <c r="ACM38" s="1066">
        <v>43891</v>
      </c>
      <c r="ACN38" s="1067">
        <v>47.118471249999999</v>
      </c>
      <c r="ACP38" s="1066">
        <v>43922</v>
      </c>
      <c r="ACQ38" s="1067">
        <v>42.119658384946931</v>
      </c>
      <c r="ACS38" s="1066">
        <v>43922</v>
      </c>
      <c r="ACT38" s="1067">
        <v>42.553585086499922</v>
      </c>
      <c r="ACV38" s="1096">
        <v>43922</v>
      </c>
      <c r="ACW38" s="1097">
        <v>42.559384909999999</v>
      </c>
      <c r="ACY38" s="1096">
        <v>43922</v>
      </c>
      <c r="ACZ38" s="1097">
        <v>42.422055357268079</v>
      </c>
      <c r="ADB38" s="1098">
        <v>43952</v>
      </c>
      <c r="ADC38" s="1099">
        <v>40.999288059999998</v>
      </c>
      <c r="ADE38" s="1098">
        <v>43952</v>
      </c>
      <c r="ADF38" s="1099">
        <v>41.839443794559834</v>
      </c>
      <c r="ADH38" s="1098">
        <v>43952</v>
      </c>
      <c r="ADI38" s="1099">
        <v>41.85499257151892</v>
      </c>
      <c r="ADK38" s="1098">
        <v>43952</v>
      </c>
      <c r="ADL38" s="1099">
        <v>41.268238476651909</v>
      </c>
      <c r="ADN38" s="1098">
        <v>43952</v>
      </c>
      <c r="ADO38" s="1099">
        <v>41.104212818461008</v>
      </c>
      <c r="ADQ38" s="1098">
        <v>43983</v>
      </c>
      <c r="ADR38" s="1099">
        <v>40.616827182319561</v>
      </c>
      <c r="ADT38" s="1098">
        <v>43983</v>
      </c>
      <c r="ADU38" s="1099">
        <v>41.468714106603962</v>
      </c>
      <c r="ADW38" s="1098">
        <v>43983</v>
      </c>
      <c r="ADX38" s="1099">
        <v>39.456743008966846</v>
      </c>
      <c r="ADZ38" s="1098">
        <v>43983</v>
      </c>
      <c r="AEA38" s="1099">
        <v>40.008907273204322</v>
      </c>
      <c r="AEC38" s="1098">
        <v>44013</v>
      </c>
      <c r="AED38" s="1099">
        <v>39.617443500433303</v>
      </c>
      <c r="AEF38" s="1098">
        <v>44013</v>
      </c>
      <c r="AEG38" s="1099">
        <v>39.79</v>
      </c>
      <c r="AEI38" s="1098">
        <v>44013</v>
      </c>
      <c r="AEJ38" s="1099">
        <v>40.746533609272483</v>
      </c>
      <c r="AEL38" s="1098">
        <v>44013</v>
      </c>
      <c r="AEM38" s="1099">
        <v>40.19866899773141</v>
      </c>
      <c r="AEO38" s="1098">
        <v>44013</v>
      </c>
      <c r="AEP38" s="1099">
        <v>41.123150088167435</v>
      </c>
      <c r="AER38" s="1098">
        <v>44044</v>
      </c>
      <c r="AES38" s="1099">
        <v>40.94</v>
      </c>
      <c r="AEU38" s="1098">
        <v>44044</v>
      </c>
      <c r="AEV38" s="1099">
        <v>41.79542665619158</v>
      </c>
      <c r="AEX38" s="1098">
        <v>44044</v>
      </c>
      <c r="AEY38" s="1099">
        <v>41.967799571740279</v>
      </c>
      <c r="AFA38" s="1098">
        <v>44044</v>
      </c>
      <c r="AFB38" s="1099">
        <v>40.812407166673601</v>
      </c>
      <c r="AFD38" s="1098">
        <v>44075</v>
      </c>
      <c r="AFE38" s="1099">
        <v>41.730216210728763</v>
      </c>
      <c r="AFG38" s="1098">
        <v>44075</v>
      </c>
      <c r="AFH38" s="1099">
        <v>43.371212720000003</v>
      </c>
      <c r="AFJ38" s="1098">
        <v>44105</v>
      </c>
      <c r="AFK38" s="1099">
        <v>45.731110527834836</v>
      </c>
      <c r="AFM38" s="1098">
        <v>44105</v>
      </c>
      <c r="AFN38" s="1099">
        <v>46.259795998626643</v>
      </c>
      <c r="AFP38" s="1098">
        <v>44105</v>
      </c>
      <c r="AFQ38" s="1099">
        <v>45.943447429472201</v>
      </c>
      <c r="AFS38" s="1098">
        <v>44105</v>
      </c>
      <c r="AFT38" s="1099">
        <v>44.135402596846198</v>
      </c>
      <c r="AFV38" s="1098">
        <v>44105</v>
      </c>
      <c r="AFW38" s="1099">
        <v>42.748199436136694</v>
      </c>
      <c r="AFY38" s="1098">
        <v>44136</v>
      </c>
      <c r="AFZ38" s="1099">
        <v>45.397497207583804</v>
      </c>
      <c r="AGB38" s="1098">
        <v>44136</v>
      </c>
      <c r="AGC38" s="1099">
        <v>45.054519446598107</v>
      </c>
      <c r="AGE38" s="1098">
        <v>44136</v>
      </c>
      <c r="AGF38" s="1099">
        <v>45.866636921711802</v>
      </c>
      <c r="AGH38" s="1098">
        <v>44136</v>
      </c>
      <c r="AGI38" s="1099">
        <v>45.733733513700635</v>
      </c>
      <c r="AGK38" s="1108">
        <v>44166</v>
      </c>
      <c r="AGL38" s="1109">
        <v>47.845622750281862</v>
      </c>
      <c r="AGN38" s="1108">
        <v>44166</v>
      </c>
      <c r="AGO38" s="1109">
        <v>47.757537855558333</v>
      </c>
      <c r="AGQ38" s="1108">
        <v>44166</v>
      </c>
      <c r="AGR38" s="1109">
        <v>48.117387418587271</v>
      </c>
      <c r="AGT38" s="1108">
        <v>44197</v>
      </c>
      <c r="AGU38" s="1109">
        <v>50.303760617524162</v>
      </c>
      <c r="AGW38" s="1108">
        <v>44197</v>
      </c>
      <c r="AGX38" s="1109">
        <v>50.730434697705711</v>
      </c>
      <c r="AGZ38" s="1108">
        <v>44197</v>
      </c>
      <c r="AHA38" s="1109">
        <v>51.317873185056719</v>
      </c>
      <c r="AHC38" s="1108">
        <v>44197</v>
      </c>
      <c r="AHD38" s="1109">
        <v>52.611261794504323</v>
      </c>
      <c r="AHF38" s="1108">
        <v>44228</v>
      </c>
      <c r="AHG38" s="1109">
        <v>54.256202261925942</v>
      </c>
      <c r="AHI38" s="1108">
        <v>44228</v>
      </c>
      <c r="AHJ38" s="1109">
        <v>54.575671708996119</v>
      </c>
      <c r="AHL38" s="1108">
        <v>44228</v>
      </c>
      <c r="AHM38" s="1109">
        <v>57.465151343059496</v>
      </c>
      <c r="AHO38" s="1108">
        <v>44228</v>
      </c>
      <c r="AHP38" s="1109">
        <v>60.064956380565057</v>
      </c>
      <c r="AHR38" s="1108">
        <v>44228</v>
      </c>
      <c r="AHS38" s="1109">
        <v>56.852946204124017</v>
      </c>
      <c r="AHU38" s="1114">
        <v>44256</v>
      </c>
      <c r="AHV38" s="1099">
        <v>53.350356347145677</v>
      </c>
      <c r="AHX38" s="1108">
        <v>44256</v>
      </c>
      <c r="AHY38" s="1109">
        <v>54.000498809784958</v>
      </c>
      <c r="AIA38" s="1108">
        <v>44256</v>
      </c>
      <c r="AIB38" s="1109">
        <v>53.603023916874065</v>
      </c>
      <c r="AID38" s="1108">
        <v>44256</v>
      </c>
      <c r="AIE38" s="1099">
        <v>53.85927099860983</v>
      </c>
      <c r="AIG38" s="1108">
        <v>44287</v>
      </c>
      <c r="AIH38" s="1099">
        <v>50.222468130152564</v>
      </c>
      <c r="AIJ38" s="1108">
        <v>44287</v>
      </c>
      <c r="AIK38" s="1099">
        <v>51.187321937874458</v>
      </c>
      <c r="AIM38" s="1108">
        <v>44287</v>
      </c>
      <c r="AIN38" s="1099">
        <v>49.873924125723448</v>
      </c>
      <c r="AIP38" s="1108">
        <v>44287</v>
      </c>
      <c r="AIQ38" s="1099">
        <v>50.639399203563713</v>
      </c>
      <c r="AIS38" s="1108">
        <v>44287</v>
      </c>
      <c r="AIT38" s="1109">
        <v>51.63359121871779</v>
      </c>
      <c r="AIV38" s="1108">
        <v>44317</v>
      </c>
      <c r="AIW38" s="1117">
        <v>49.121130015823717</v>
      </c>
      <c r="AIY38" s="1108">
        <v>44317</v>
      </c>
      <c r="AIZ38" s="1117">
        <v>50.629481030408783</v>
      </c>
      <c r="AJB38" s="1108">
        <v>44317</v>
      </c>
      <c r="AJC38" s="1117">
        <v>50.992829008855637</v>
      </c>
      <c r="AJE38" s="1108">
        <v>44317</v>
      </c>
      <c r="AJF38" s="1117">
        <v>52.000867595940882</v>
      </c>
      <c r="AJH38" s="1108">
        <v>44348</v>
      </c>
      <c r="AJI38" s="1117">
        <v>51.19698149797248</v>
      </c>
      <c r="AJK38" s="1108">
        <v>44348</v>
      </c>
      <c r="AJL38" s="1117">
        <v>52.772960107345568</v>
      </c>
      <c r="AJN38" s="1108">
        <v>44348</v>
      </c>
      <c r="AJO38" s="1117">
        <v>51.19698149797248</v>
      </c>
      <c r="AJQ38" s="1108">
        <v>44348</v>
      </c>
      <c r="AJR38" s="1117">
        <v>54.48914398548493</v>
      </c>
      <c r="AJT38" s="1108">
        <v>44378</v>
      </c>
      <c r="AJU38" s="1117">
        <v>55.419945418568851</v>
      </c>
    </row>
    <row r="39" spans="1:957" customFormat="1" x14ac:dyDescent="0.25">
      <c r="A39" s="26"/>
      <c r="B39" s="969">
        <f t="shared" ca="1" si="0"/>
        <v>44409</v>
      </c>
      <c r="C39" s="152">
        <f t="shared" ca="1" si="1"/>
        <v>55.688324002574831</v>
      </c>
      <c r="D39" s="26"/>
      <c r="E39" s="144">
        <v>42064</v>
      </c>
      <c r="F39" s="150">
        <v>75.34</v>
      </c>
      <c r="G39" s="88"/>
      <c r="H39" s="144">
        <v>42036</v>
      </c>
      <c r="I39" s="148">
        <v>76.498348428343107</v>
      </c>
      <c r="J39" s="26"/>
      <c r="K39" s="144">
        <v>42064</v>
      </c>
      <c r="L39" s="148">
        <v>73.235974664277464</v>
      </c>
      <c r="M39" s="26"/>
      <c r="N39" s="144">
        <v>42064</v>
      </c>
      <c r="O39" s="150">
        <v>72.041626399528596</v>
      </c>
      <c r="P39" s="88"/>
      <c r="Q39" s="144">
        <v>42095</v>
      </c>
      <c r="R39" s="145">
        <v>63.847216898708488</v>
      </c>
      <c r="S39" s="26"/>
      <c r="T39" s="144">
        <v>42095</v>
      </c>
      <c r="U39" s="148">
        <v>62.035779347475867</v>
      </c>
      <c r="V39" s="26"/>
      <c r="W39" s="144">
        <v>42095</v>
      </c>
      <c r="X39" s="150">
        <v>61.8897158894532</v>
      </c>
      <c r="Y39" s="88"/>
      <c r="Z39" s="144">
        <v>42125</v>
      </c>
      <c r="AA39" s="145">
        <v>58.897024986847079</v>
      </c>
      <c r="AB39" s="26"/>
      <c r="AC39" s="144">
        <v>42125</v>
      </c>
      <c r="AD39" s="148">
        <v>57.699999999999989</v>
      </c>
      <c r="AE39" s="26"/>
      <c r="AF39" s="144">
        <v>42125</v>
      </c>
      <c r="AG39" s="150">
        <v>58.136800000000008</v>
      </c>
      <c r="AH39" s="88"/>
      <c r="AI39" s="144">
        <v>42156</v>
      </c>
      <c r="AJ39" s="145">
        <v>58.726683333333327</v>
      </c>
      <c r="AK39" s="26"/>
      <c r="AL39" s="144">
        <v>42156</v>
      </c>
      <c r="AM39" s="148">
        <v>59.08175</v>
      </c>
      <c r="AN39" s="26"/>
      <c r="AO39" s="144">
        <v>42156</v>
      </c>
      <c r="AP39" s="150">
        <v>58.072750000000006</v>
      </c>
      <c r="AQ39" s="88"/>
      <c r="AR39" s="144">
        <v>42156</v>
      </c>
      <c r="AS39" s="145">
        <v>58.072750000000006</v>
      </c>
      <c r="AT39" s="26"/>
      <c r="AU39" s="144">
        <v>42186</v>
      </c>
      <c r="AV39" s="148">
        <v>63.431896447461867</v>
      </c>
      <c r="AW39" s="26"/>
      <c r="AX39" s="144">
        <v>42217</v>
      </c>
      <c r="AY39" s="150">
        <v>63.592417175058969</v>
      </c>
      <c r="AZ39" s="88"/>
      <c r="BA39" s="144">
        <v>42217</v>
      </c>
      <c r="BB39" s="145">
        <v>64.350948295996886</v>
      </c>
      <c r="BC39" s="26"/>
      <c r="BD39" s="144">
        <v>42217</v>
      </c>
      <c r="BE39" s="148">
        <v>64.581366120218576</v>
      </c>
      <c r="BF39" s="26"/>
      <c r="BG39" s="144">
        <v>42248</v>
      </c>
      <c r="BH39" s="150">
        <v>65.051333333333332</v>
      </c>
      <c r="BI39" s="88"/>
      <c r="BJ39" s="144">
        <v>42217</v>
      </c>
      <c r="BK39" s="145">
        <v>65.049116939890723</v>
      </c>
      <c r="BL39" s="26"/>
      <c r="BM39" s="144">
        <v>42217</v>
      </c>
      <c r="BN39" s="148">
        <v>64.75</v>
      </c>
      <c r="BO39" s="26"/>
      <c r="BP39" s="144">
        <v>42248</v>
      </c>
      <c r="BQ39" s="150">
        <v>64.849580329999995</v>
      </c>
      <c r="BR39" s="88"/>
      <c r="BS39" s="144">
        <v>42248</v>
      </c>
      <c r="BT39" s="145">
        <v>65.153353825136605</v>
      </c>
      <c r="BU39" s="26"/>
      <c r="BV39" s="144">
        <v>42278</v>
      </c>
      <c r="BW39" s="148">
        <v>67.92717322</v>
      </c>
      <c r="BX39" s="26"/>
      <c r="BY39" s="144">
        <v>42278</v>
      </c>
      <c r="BZ39" s="150">
        <v>68.395049599999993</v>
      </c>
      <c r="CA39" s="88"/>
      <c r="CB39" s="144">
        <v>42278</v>
      </c>
      <c r="CC39" s="145">
        <v>68.277992896174865</v>
      </c>
      <c r="CD39" s="26"/>
      <c r="CE39" s="144">
        <v>42278</v>
      </c>
      <c r="CF39" s="148">
        <v>67.951916939890722</v>
      </c>
      <c r="CG39" s="26"/>
      <c r="CH39" s="144">
        <v>42309</v>
      </c>
      <c r="CI39" s="150">
        <v>69.964192400000002</v>
      </c>
      <c r="CJ39" s="88"/>
      <c r="CK39" s="144">
        <v>42309</v>
      </c>
      <c r="CL39" s="145">
        <v>70.901639344262335</v>
      </c>
      <c r="CM39" s="26"/>
      <c r="CN39" s="144">
        <v>42309</v>
      </c>
      <c r="CO39" s="148">
        <v>70.051639344262341</v>
      </c>
      <c r="CP39" s="26"/>
      <c r="CQ39" s="144">
        <v>42309</v>
      </c>
      <c r="CR39" s="150">
        <v>70.201366120000003</v>
      </c>
      <c r="CS39" s="88"/>
      <c r="CT39" s="144">
        <v>42309</v>
      </c>
      <c r="CU39" s="145">
        <v>71.025409836065592</v>
      </c>
      <c r="CV39" s="26"/>
      <c r="CW39" s="144">
        <v>42339</v>
      </c>
      <c r="CX39" s="148">
        <v>73.487868849999998</v>
      </c>
      <c r="CY39" s="292"/>
      <c r="CZ39" s="144">
        <v>42339</v>
      </c>
      <c r="DA39" s="148">
        <v>73.349715947722288</v>
      </c>
      <c r="DB39" s="295"/>
      <c r="DC39" s="144">
        <v>42339</v>
      </c>
      <c r="DD39" s="148">
        <v>73.162732240437137</v>
      </c>
      <c r="DE39" s="303"/>
      <c r="DF39" s="144">
        <v>42339</v>
      </c>
      <c r="DG39" s="148">
        <v>73.952758500000002</v>
      </c>
      <c r="DH39" s="303"/>
      <c r="DI39" s="144">
        <v>42401</v>
      </c>
      <c r="DJ39" s="148">
        <v>75.91</v>
      </c>
      <c r="DK39" s="295"/>
      <c r="DL39" s="144">
        <v>42370</v>
      </c>
      <c r="DM39" s="148">
        <v>76.150000000000006</v>
      </c>
      <c r="DN39" s="303"/>
      <c r="DO39" s="144">
        <v>42370</v>
      </c>
      <c r="DP39" s="148">
        <v>75.150000000000006</v>
      </c>
      <c r="DQ39" s="303"/>
      <c r="DR39" s="144">
        <v>42401</v>
      </c>
      <c r="DS39" s="148">
        <v>76.12</v>
      </c>
      <c r="DT39" s="295"/>
      <c r="DU39" s="144">
        <v>42401</v>
      </c>
      <c r="DV39" s="148">
        <v>75.026229509999993</v>
      </c>
      <c r="DW39" s="303"/>
      <c r="DX39" s="144">
        <v>42401</v>
      </c>
      <c r="DY39" s="148">
        <v>74.61</v>
      </c>
      <c r="DZ39" s="303"/>
      <c r="EA39" s="144">
        <v>42430</v>
      </c>
      <c r="EB39" s="148">
        <v>71.248196721311501</v>
      </c>
      <c r="EC39" s="295"/>
      <c r="ED39" s="144">
        <v>42430</v>
      </c>
      <c r="EE39" s="148">
        <v>71</v>
      </c>
      <c r="EF39" s="303"/>
      <c r="EG39" s="144">
        <v>42430</v>
      </c>
      <c r="EH39" s="148">
        <v>70.998879781420769</v>
      </c>
      <c r="EI39" s="303"/>
      <c r="EJ39" s="144">
        <v>42461</v>
      </c>
      <c r="EK39" s="148">
        <v>65.349999999999994</v>
      </c>
      <c r="EL39" s="295"/>
      <c r="EM39" s="144">
        <v>42430</v>
      </c>
      <c r="EN39" s="148">
        <v>70.973879781420763</v>
      </c>
      <c r="EO39" s="303"/>
      <c r="EP39" s="144">
        <v>42461</v>
      </c>
      <c r="EQ39" s="148">
        <v>65.75</v>
      </c>
      <c r="ER39" s="303"/>
      <c r="ES39" s="144">
        <v>42461</v>
      </c>
      <c r="ET39" s="148">
        <v>65.199581336696099</v>
      </c>
      <c r="EV39" s="144">
        <v>42491</v>
      </c>
      <c r="EW39" s="148">
        <v>63.116717928213298</v>
      </c>
      <c r="EY39" s="144">
        <v>42491</v>
      </c>
      <c r="EZ39" s="148">
        <v>63.076090639999997</v>
      </c>
      <c r="FB39" s="144">
        <v>42491</v>
      </c>
      <c r="FC39" s="148">
        <v>63.664786393135067</v>
      </c>
      <c r="FE39" s="144">
        <v>42491</v>
      </c>
      <c r="FF39" s="148">
        <v>62.83247957808161</v>
      </c>
      <c r="FH39" s="144">
        <v>42522</v>
      </c>
      <c r="FI39" s="148">
        <v>62.746830601092874</v>
      </c>
      <c r="FK39" s="144">
        <v>42522</v>
      </c>
      <c r="FL39" s="148">
        <v>62.921967213114726</v>
      </c>
      <c r="FN39" s="144">
        <v>42522</v>
      </c>
      <c r="FO39" s="148">
        <v>63.27</v>
      </c>
      <c r="FQ39" s="144">
        <v>42522</v>
      </c>
      <c r="FR39" s="148">
        <v>63.27196721</v>
      </c>
      <c r="FT39" s="144">
        <v>42491</v>
      </c>
      <c r="FU39" s="148">
        <v>63.29139</v>
      </c>
      <c r="FW39" s="144">
        <v>42522</v>
      </c>
      <c r="FX39" s="148">
        <v>62.934190000000001</v>
      </c>
      <c r="FZ39" s="144">
        <v>42522</v>
      </c>
      <c r="GA39" s="148">
        <v>62.558430000000001</v>
      </c>
      <c r="GC39" s="144">
        <v>42552</v>
      </c>
      <c r="GD39" s="148">
        <v>63.250273224043717</v>
      </c>
      <c r="GF39" s="144">
        <v>42522</v>
      </c>
      <c r="GG39" s="148">
        <v>62.56</v>
      </c>
      <c r="GI39" s="144">
        <v>42552</v>
      </c>
      <c r="GJ39" s="148">
        <v>62.397500000000001</v>
      </c>
      <c r="GL39" s="144">
        <v>42552</v>
      </c>
      <c r="GM39" s="148">
        <v>62.35</v>
      </c>
      <c r="GO39" s="144">
        <v>42552</v>
      </c>
      <c r="GP39" s="148">
        <v>61.477080000000001</v>
      </c>
      <c r="GR39" s="144">
        <v>42552</v>
      </c>
      <c r="GS39" s="148">
        <v>61.71</v>
      </c>
      <c r="GU39" s="144">
        <v>42583</v>
      </c>
      <c r="GV39" s="148">
        <v>61.7</v>
      </c>
      <c r="GX39" s="144">
        <v>42583</v>
      </c>
      <c r="GY39" s="148">
        <v>61.74</v>
      </c>
      <c r="HA39" s="144">
        <v>42583</v>
      </c>
      <c r="HB39" s="148">
        <v>61.58</v>
      </c>
      <c r="HD39" s="144">
        <v>42583</v>
      </c>
      <c r="HE39" s="148">
        <v>61.54</v>
      </c>
      <c r="HG39" s="144">
        <v>42583</v>
      </c>
      <c r="HH39" s="148">
        <v>61.85</v>
      </c>
      <c r="HJ39" s="144">
        <v>42614</v>
      </c>
      <c r="HK39" s="148">
        <v>61.87</v>
      </c>
      <c r="HM39" s="144">
        <v>42614</v>
      </c>
      <c r="HN39" s="148">
        <v>62.52</v>
      </c>
      <c r="HP39" s="144">
        <v>42614</v>
      </c>
      <c r="HQ39" s="148">
        <v>62.38</v>
      </c>
      <c r="HS39" s="144">
        <v>42614</v>
      </c>
      <c r="HT39" s="148">
        <v>62.15</v>
      </c>
      <c r="HV39" s="144">
        <v>42614</v>
      </c>
      <c r="HW39" s="148">
        <v>65.87</v>
      </c>
      <c r="HY39" s="144">
        <v>42614</v>
      </c>
      <c r="HZ39" s="148">
        <v>65.64</v>
      </c>
      <c r="IB39" s="144">
        <v>42675</v>
      </c>
      <c r="IC39" s="148">
        <v>67.874889150000001</v>
      </c>
      <c r="IE39" s="144">
        <v>42675</v>
      </c>
      <c r="IF39" s="148">
        <v>67.45</v>
      </c>
      <c r="IH39" s="144">
        <v>42675</v>
      </c>
      <c r="II39" s="148">
        <v>67.150000000000006</v>
      </c>
      <c r="IK39" s="144">
        <v>42675</v>
      </c>
      <c r="IL39" s="148">
        <v>66.66</v>
      </c>
      <c r="IN39" s="144">
        <v>42705</v>
      </c>
      <c r="IO39" s="148">
        <v>67.77</v>
      </c>
      <c r="IQ39" s="144">
        <v>42705</v>
      </c>
      <c r="IR39" s="148">
        <v>69.010000000000005</v>
      </c>
      <c r="IT39" s="144">
        <v>42705</v>
      </c>
      <c r="IU39" s="148">
        <v>69.181987449999994</v>
      </c>
      <c r="IW39" s="144">
        <v>42705</v>
      </c>
      <c r="IX39" s="148">
        <v>68.819999999999993</v>
      </c>
      <c r="IZ39" s="144">
        <v>42736</v>
      </c>
      <c r="JA39" s="148">
        <v>73.069999999999993</v>
      </c>
      <c r="JC39" s="144">
        <v>42736</v>
      </c>
      <c r="JD39" s="148">
        <v>70.8</v>
      </c>
      <c r="JF39" s="144">
        <v>42736</v>
      </c>
      <c r="JG39" s="148">
        <v>69.58</v>
      </c>
      <c r="JI39" s="144">
        <v>42736</v>
      </c>
      <c r="JJ39" s="148">
        <v>69.25</v>
      </c>
      <c r="JL39" s="144">
        <v>42767</v>
      </c>
      <c r="JM39" s="148">
        <v>68.819999999999993</v>
      </c>
      <c r="JO39" s="144">
        <v>42767</v>
      </c>
      <c r="JP39" s="148">
        <v>69.599999999999994</v>
      </c>
      <c r="JR39" s="144">
        <v>42767</v>
      </c>
      <c r="JS39" s="148">
        <v>70.209109850000004</v>
      </c>
      <c r="JU39" s="969">
        <v>42767</v>
      </c>
      <c r="JV39" s="970">
        <v>71.209109850000004</v>
      </c>
      <c r="JX39" s="969">
        <v>42767</v>
      </c>
      <c r="JY39" s="970">
        <v>69.77</v>
      </c>
      <c r="KA39" s="969">
        <v>42795</v>
      </c>
      <c r="KB39" s="970">
        <v>67.845516162539212</v>
      </c>
      <c r="KD39" s="969">
        <v>42795</v>
      </c>
      <c r="KE39" s="970">
        <v>69.010000000000005</v>
      </c>
      <c r="KG39" s="969">
        <v>42795</v>
      </c>
      <c r="KH39" s="970">
        <v>66.89</v>
      </c>
      <c r="KJ39" s="969">
        <v>42795</v>
      </c>
      <c r="KK39" s="970">
        <v>66.55</v>
      </c>
      <c r="KM39" s="969">
        <v>42826</v>
      </c>
      <c r="KN39" s="970">
        <v>61.99</v>
      </c>
      <c r="KP39" s="969">
        <v>42826</v>
      </c>
      <c r="KQ39" s="970">
        <v>62.263110132804009</v>
      </c>
      <c r="KS39" s="969">
        <v>42826</v>
      </c>
      <c r="KT39" s="970">
        <v>62.13</v>
      </c>
      <c r="KV39" s="969">
        <v>42826</v>
      </c>
      <c r="KW39" s="970">
        <v>61.41</v>
      </c>
      <c r="KY39" s="969">
        <v>42856</v>
      </c>
      <c r="KZ39" s="970">
        <v>57.62</v>
      </c>
      <c r="LB39" s="969">
        <v>42856</v>
      </c>
      <c r="LC39" s="970">
        <v>57.34</v>
      </c>
      <c r="LE39" s="969">
        <v>42856</v>
      </c>
      <c r="LF39" s="970">
        <v>58.29</v>
      </c>
      <c r="LH39" s="969">
        <v>42856</v>
      </c>
      <c r="LI39" s="970">
        <v>58.29</v>
      </c>
      <c r="LK39" s="969">
        <v>42856</v>
      </c>
      <c r="LL39" s="970">
        <v>57.75</v>
      </c>
      <c r="LN39" s="969">
        <v>42887</v>
      </c>
      <c r="LO39" s="970">
        <v>59.03</v>
      </c>
      <c r="LQ39" s="969">
        <v>42917</v>
      </c>
      <c r="LR39" s="970">
        <v>58.15</v>
      </c>
      <c r="LT39" s="969">
        <v>42917</v>
      </c>
      <c r="LU39" s="970">
        <v>58.83</v>
      </c>
      <c r="LW39" s="969">
        <v>42917</v>
      </c>
      <c r="LX39" s="970">
        <v>59.34</v>
      </c>
      <c r="LZ39" s="969">
        <v>42917</v>
      </c>
      <c r="MA39" s="970">
        <v>58.11</v>
      </c>
      <c r="MC39" s="969">
        <v>42948</v>
      </c>
      <c r="MD39" s="970">
        <v>58.2</v>
      </c>
      <c r="MF39" s="969">
        <v>42948</v>
      </c>
      <c r="MG39" s="970">
        <v>58.26</v>
      </c>
      <c r="MI39" s="969">
        <v>42948</v>
      </c>
      <c r="MJ39" s="970">
        <v>56.89</v>
      </c>
      <c r="ML39" s="969">
        <v>42948</v>
      </c>
      <c r="MM39" s="970">
        <v>56.09</v>
      </c>
      <c r="MO39" s="969">
        <v>42948</v>
      </c>
      <c r="MP39" s="970">
        <v>55.62</v>
      </c>
      <c r="MR39" s="969">
        <v>42979</v>
      </c>
      <c r="MS39" s="970">
        <v>55.7</v>
      </c>
      <c r="MU39" s="969">
        <v>42979</v>
      </c>
      <c r="MV39" s="970">
        <v>56.16</v>
      </c>
      <c r="MX39" s="969">
        <v>42979</v>
      </c>
      <c r="MY39" s="970">
        <v>56.21</v>
      </c>
      <c r="NA39" s="969">
        <v>42979</v>
      </c>
      <c r="NB39" s="970">
        <v>57.804892627900443</v>
      </c>
      <c r="ND39" s="969">
        <v>43009</v>
      </c>
      <c r="NE39" s="970">
        <v>57.76061</v>
      </c>
      <c r="NG39" s="969">
        <v>43009</v>
      </c>
      <c r="NH39" s="970">
        <v>55.88</v>
      </c>
      <c r="NJ39" s="969">
        <v>43009</v>
      </c>
      <c r="NK39" s="970">
        <v>54.38</v>
      </c>
      <c r="NM39" s="969">
        <v>43009</v>
      </c>
      <c r="NN39" s="970">
        <v>53.98</v>
      </c>
      <c r="NP39" s="969">
        <v>43009</v>
      </c>
      <c r="NQ39" s="970">
        <v>52.33</v>
      </c>
      <c r="NS39" s="969">
        <v>43040</v>
      </c>
      <c r="NT39" s="970">
        <v>51.95</v>
      </c>
      <c r="NV39" s="969">
        <v>43040</v>
      </c>
      <c r="NW39" s="970">
        <v>51.47</v>
      </c>
      <c r="NY39" s="969">
        <v>43040</v>
      </c>
      <c r="NZ39" s="970">
        <v>50.59</v>
      </c>
      <c r="OB39" s="969">
        <v>43040</v>
      </c>
      <c r="OC39" s="970">
        <v>50.35</v>
      </c>
      <c r="OE39" s="969">
        <v>43070</v>
      </c>
      <c r="OF39" s="970">
        <v>54</v>
      </c>
      <c r="OH39" s="969">
        <v>43070</v>
      </c>
      <c r="OI39" s="970">
        <v>59.34</v>
      </c>
      <c r="OK39" s="969">
        <v>43070</v>
      </c>
      <c r="OL39" s="970">
        <v>59.77</v>
      </c>
      <c r="ON39" s="969">
        <v>43070</v>
      </c>
      <c r="OO39" s="970">
        <v>58.32</v>
      </c>
      <c r="OQ39" s="969">
        <v>43070</v>
      </c>
      <c r="OR39" s="970">
        <v>56.86</v>
      </c>
      <c r="OT39" s="969">
        <v>43101</v>
      </c>
      <c r="OU39" s="970">
        <v>57.42</v>
      </c>
      <c r="OW39" s="969">
        <v>43101</v>
      </c>
      <c r="OX39" s="970">
        <v>55.25</v>
      </c>
      <c r="OZ39" s="969">
        <v>43101</v>
      </c>
      <c r="PA39" s="970">
        <v>54.52</v>
      </c>
      <c r="PC39" s="969">
        <v>43101</v>
      </c>
      <c r="PD39" s="970">
        <v>55.27</v>
      </c>
      <c r="PF39" s="969">
        <v>43101</v>
      </c>
      <c r="PG39" s="970">
        <v>55.21</v>
      </c>
      <c r="PI39" s="969">
        <v>43132</v>
      </c>
      <c r="PJ39" s="970">
        <v>55.13</v>
      </c>
      <c r="PL39" s="969">
        <v>43132</v>
      </c>
      <c r="PM39" s="970">
        <v>55.93</v>
      </c>
      <c r="PO39" s="969">
        <v>43132</v>
      </c>
      <c r="PP39" s="970">
        <v>55.65</v>
      </c>
      <c r="PR39" s="969">
        <v>43132</v>
      </c>
      <c r="PS39" s="970">
        <v>55.53</v>
      </c>
      <c r="PU39" s="969">
        <v>43160</v>
      </c>
      <c r="PV39" s="970">
        <v>54.31</v>
      </c>
      <c r="PX39" s="969">
        <v>43160</v>
      </c>
      <c r="PY39" s="1025">
        <v>54.53</v>
      </c>
      <c r="QA39" s="1026">
        <v>43160</v>
      </c>
      <c r="QB39" s="1025">
        <v>53.52</v>
      </c>
      <c r="QD39" s="1028">
        <v>43160</v>
      </c>
      <c r="QE39" s="1027">
        <v>53.31</v>
      </c>
      <c r="QG39" s="1028">
        <v>43191</v>
      </c>
      <c r="QH39" s="1027">
        <v>48.91</v>
      </c>
      <c r="QJ39" s="1028">
        <v>43191</v>
      </c>
      <c r="QK39" s="1027">
        <v>49.55</v>
      </c>
      <c r="QM39" s="1028">
        <v>43191</v>
      </c>
      <c r="QN39" s="1027">
        <v>48.93</v>
      </c>
      <c r="QP39" s="1028">
        <v>43191</v>
      </c>
      <c r="QQ39" s="1027">
        <v>49.04</v>
      </c>
      <c r="QS39" s="1028">
        <v>43191</v>
      </c>
      <c r="QT39" s="1027">
        <v>48.67</v>
      </c>
      <c r="QV39" s="1028">
        <v>43221</v>
      </c>
      <c r="QW39" s="1027">
        <v>46.39</v>
      </c>
      <c r="QY39" s="1028">
        <v>43221</v>
      </c>
      <c r="QZ39" s="1027">
        <v>46.09</v>
      </c>
      <c r="RB39" s="1028">
        <v>43221</v>
      </c>
      <c r="RC39" s="1027">
        <v>44.25</v>
      </c>
      <c r="RE39" s="1028">
        <v>43221</v>
      </c>
      <c r="RF39" s="1027">
        <v>44.34</v>
      </c>
      <c r="RH39" s="1028">
        <v>43252</v>
      </c>
      <c r="RI39" s="1027">
        <v>41.1</v>
      </c>
      <c r="RK39" s="1028">
        <v>43252</v>
      </c>
      <c r="RL39" s="1027">
        <v>41.55</v>
      </c>
      <c r="RN39" s="1028">
        <v>43252</v>
      </c>
      <c r="RO39" s="1027">
        <v>41.44</v>
      </c>
      <c r="RQ39" s="1028">
        <v>43252</v>
      </c>
      <c r="RR39" s="1027">
        <v>41</v>
      </c>
      <c r="RT39" s="1028">
        <v>43282</v>
      </c>
      <c r="RU39" s="1029">
        <v>42.810392909999997</v>
      </c>
      <c r="RW39" s="1028">
        <v>43282</v>
      </c>
      <c r="RX39" s="1029">
        <v>42.580908010000002</v>
      </c>
      <c r="RZ39" s="1028">
        <v>43282</v>
      </c>
      <c r="SA39" s="1029">
        <v>42.359669369999999</v>
      </c>
      <c r="SC39" s="1028">
        <v>43282</v>
      </c>
      <c r="SD39" s="1029">
        <v>41.61</v>
      </c>
      <c r="SF39" s="1028">
        <v>43282</v>
      </c>
      <c r="SG39" s="1029">
        <v>41.51</v>
      </c>
      <c r="SI39" s="1028">
        <v>43313</v>
      </c>
      <c r="SJ39" s="1029">
        <v>41.75</v>
      </c>
      <c r="SL39" s="1028">
        <v>43313</v>
      </c>
      <c r="SM39" s="1029">
        <v>41.976341895335544</v>
      </c>
      <c r="SO39" s="1028">
        <v>43313</v>
      </c>
      <c r="SP39" s="1029">
        <v>40.488221692440767</v>
      </c>
      <c r="SR39" s="1028">
        <v>43313</v>
      </c>
      <c r="SS39" s="1029">
        <v>38.788515413558656</v>
      </c>
      <c r="SU39" s="1028">
        <v>43344</v>
      </c>
      <c r="SV39" s="1029">
        <v>38.09633439058716</v>
      </c>
      <c r="SX39" s="1028">
        <v>43344</v>
      </c>
      <c r="SY39" s="1029">
        <v>35.145440049915081</v>
      </c>
      <c r="TA39" s="1028">
        <v>43344</v>
      </c>
      <c r="TB39" s="1029">
        <v>34.332342868654315</v>
      </c>
      <c r="TD39" s="1028">
        <v>43344</v>
      </c>
      <c r="TE39" s="1029">
        <v>34.805179396910518</v>
      </c>
      <c r="TG39" s="1028">
        <v>43374</v>
      </c>
      <c r="TH39" s="1029">
        <v>36.64260861211865</v>
      </c>
      <c r="TJ39" s="1028">
        <v>43374</v>
      </c>
      <c r="TK39" s="1029">
        <v>35.630054811563241</v>
      </c>
      <c r="TM39" s="1028">
        <v>43374</v>
      </c>
      <c r="TN39" s="1029">
        <v>35.652017865427887</v>
      </c>
      <c r="TP39" s="1028">
        <v>43374</v>
      </c>
      <c r="TQ39" s="1029">
        <v>34.72693138098559</v>
      </c>
      <c r="TS39" s="1028">
        <v>43405</v>
      </c>
      <c r="TT39" s="1029">
        <v>37.014028204063941</v>
      </c>
      <c r="TV39" s="1028">
        <v>43405</v>
      </c>
      <c r="TW39" s="1029">
        <v>34.763740381003821</v>
      </c>
      <c r="TY39" s="1028">
        <v>43405</v>
      </c>
      <c r="TZ39" s="1029">
        <v>34.038691236712808</v>
      </c>
      <c r="UB39" s="1028">
        <v>43405</v>
      </c>
      <c r="UC39" s="1029">
        <v>33.663269550479662</v>
      </c>
      <c r="UE39" s="1028">
        <v>43435</v>
      </c>
      <c r="UF39" s="1029">
        <v>36.675500367878357</v>
      </c>
      <c r="UH39" s="1028">
        <v>43435</v>
      </c>
      <c r="UI39" s="1029">
        <v>37.161105973594019</v>
      </c>
      <c r="UK39" s="1028">
        <v>43435</v>
      </c>
      <c r="UL39" s="1029">
        <v>37.20633090098292</v>
      </c>
      <c r="UN39" s="1028">
        <v>43435</v>
      </c>
      <c r="UO39" s="1029">
        <v>37.621395814047524</v>
      </c>
      <c r="UQ39" s="1028">
        <v>43466</v>
      </c>
      <c r="UR39" s="1029">
        <v>37.836740399815042</v>
      </c>
      <c r="UT39" s="1028">
        <v>43466</v>
      </c>
      <c r="UU39" s="1029">
        <v>38.072555032019054</v>
      </c>
      <c r="UW39" s="1028">
        <v>43466</v>
      </c>
      <c r="UX39" s="1029">
        <v>37.763103320328568</v>
      </c>
      <c r="UZ39" s="1028">
        <v>43466</v>
      </c>
      <c r="VA39" s="1029">
        <v>38.223885791093693</v>
      </c>
      <c r="VC39" s="1028">
        <v>43466</v>
      </c>
      <c r="VD39" s="1029">
        <v>38.312262580303447</v>
      </c>
      <c r="VF39" s="1028">
        <v>43497</v>
      </c>
      <c r="VG39" s="1029">
        <v>38.4135144355836</v>
      </c>
      <c r="VI39" s="1028">
        <v>43497</v>
      </c>
      <c r="VJ39" s="1029">
        <v>39.517844454458753</v>
      </c>
      <c r="VL39" s="1028">
        <v>43497</v>
      </c>
      <c r="VM39" s="1029">
        <v>39.247863906499923</v>
      </c>
      <c r="VO39" s="1028">
        <v>43497</v>
      </c>
      <c r="VP39" s="1029">
        <v>44.280803367768655</v>
      </c>
      <c r="VR39" s="1028">
        <v>43525</v>
      </c>
      <c r="VS39" s="1029">
        <v>40.04510675743871</v>
      </c>
      <c r="VU39" s="1028">
        <v>43525</v>
      </c>
      <c r="VV39" s="1029">
        <v>40.370287779994818</v>
      </c>
      <c r="VX39" s="1028">
        <v>43525</v>
      </c>
      <c r="VY39" s="1029">
        <v>41.533262928066328</v>
      </c>
      <c r="WA39" s="1028">
        <v>43525</v>
      </c>
      <c r="WB39" s="1029">
        <v>39.273054924825352</v>
      </c>
      <c r="WD39" s="1028">
        <v>43525</v>
      </c>
      <c r="WE39" s="1029">
        <v>40.597427029443246</v>
      </c>
      <c r="WG39" s="1028">
        <v>43556</v>
      </c>
      <c r="WH39" s="1029">
        <v>40.78</v>
      </c>
      <c r="WJ39" s="1028">
        <v>43556</v>
      </c>
      <c r="WK39" s="1029">
        <v>40.39</v>
      </c>
      <c r="WM39" s="1028">
        <v>43556</v>
      </c>
      <c r="WN39" s="1029">
        <v>43.05176737358321</v>
      </c>
      <c r="WP39" s="1028">
        <v>43556</v>
      </c>
      <c r="WQ39" s="1029">
        <v>42.386346250695887</v>
      </c>
      <c r="WS39" s="1028">
        <v>43586</v>
      </c>
      <c r="WT39" s="1029">
        <v>43.087454489827145</v>
      </c>
      <c r="WV39" s="1028">
        <v>43586</v>
      </c>
      <c r="WW39" s="1029">
        <v>43.2</v>
      </c>
      <c r="WY39" s="1028">
        <v>43586</v>
      </c>
      <c r="WZ39" s="1029">
        <v>43.63859394245496</v>
      </c>
      <c r="XB39" s="1028">
        <v>43586</v>
      </c>
      <c r="XC39" s="1029">
        <v>43.253465133182829</v>
      </c>
      <c r="XE39" s="1028">
        <v>43617</v>
      </c>
      <c r="XF39" s="1029">
        <v>40.940208769976394</v>
      </c>
      <c r="XH39" s="1028">
        <v>43617</v>
      </c>
      <c r="XI39" s="1029">
        <v>40.279375535809145</v>
      </c>
      <c r="XK39" s="1028">
        <v>43617</v>
      </c>
      <c r="XL39" s="1029">
        <v>40.31</v>
      </c>
      <c r="XN39" s="1028">
        <v>43617</v>
      </c>
      <c r="XO39" s="1029">
        <v>40.003172656882107</v>
      </c>
      <c r="XQ39" s="1028">
        <v>43617</v>
      </c>
      <c r="XR39" s="1029">
        <v>39.644187563079548</v>
      </c>
      <c r="XT39" s="1028">
        <v>43647</v>
      </c>
      <c r="XU39" s="1029">
        <v>38.47</v>
      </c>
      <c r="XW39" s="1028">
        <v>43647</v>
      </c>
      <c r="XX39" s="1029">
        <v>38.26</v>
      </c>
      <c r="XZ39" s="1028">
        <v>43647</v>
      </c>
      <c r="YA39" s="1029">
        <v>38.818964720131966</v>
      </c>
      <c r="YC39" s="1028">
        <v>43647</v>
      </c>
      <c r="YD39" s="1029">
        <v>40.919175179426901</v>
      </c>
      <c r="YF39" s="1028">
        <v>43678</v>
      </c>
      <c r="YG39" s="1029">
        <v>41.782891690140474</v>
      </c>
      <c r="YI39" s="1028">
        <v>43678</v>
      </c>
      <c r="YJ39" s="1029">
        <v>44.12</v>
      </c>
      <c r="YL39" s="1028">
        <v>43678</v>
      </c>
      <c r="YM39" s="1029">
        <v>43.612144666880546</v>
      </c>
      <c r="YO39" s="1028">
        <v>43678</v>
      </c>
      <c r="YP39" s="1029">
        <v>44.974785411587462</v>
      </c>
      <c r="YR39" s="1028">
        <v>43678</v>
      </c>
      <c r="YS39" s="1029">
        <v>44.53</v>
      </c>
      <c r="YU39" s="1028">
        <v>43709</v>
      </c>
      <c r="YV39" s="1029">
        <v>46.679042252339727</v>
      </c>
      <c r="YX39" s="1028">
        <v>43709</v>
      </c>
      <c r="YY39" s="1029">
        <v>43.870710523473385</v>
      </c>
      <c r="ZA39" s="1028">
        <v>43709</v>
      </c>
      <c r="ZB39" s="1029">
        <v>41.235980793740481</v>
      </c>
      <c r="ZD39" s="1028">
        <v>43709</v>
      </c>
      <c r="ZE39" s="1029">
        <v>41.413206479089737</v>
      </c>
      <c r="ZG39" s="1028">
        <v>43709</v>
      </c>
      <c r="ZH39" s="1029">
        <v>41.582397414731901</v>
      </c>
      <c r="ZJ39" s="1028">
        <v>43739</v>
      </c>
      <c r="ZK39" s="1029">
        <v>43.236649671292682</v>
      </c>
      <c r="ZM39" s="1028">
        <v>43739</v>
      </c>
      <c r="ZN39" s="1029">
        <v>43.259445851479001</v>
      </c>
      <c r="ZP39" s="1028">
        <v>43739</v>
      </c>
      <c r="ZQ39" s="1029">
        <v>43.236649671292682</v>
      </c>
      <c r="ZS39" s="1028">
        <v>43770</v>
      </c>
      <c r="ZT39" s="1029">
        <v>49.535203811814831</v>
      </c>
      <c r="ZV39" s="1028">
        <v>43770</v>
      </c>
      <c r="ZW39" s="1029">
        <v>49.620649984382311</v>
      </c>
      <c r="ZY39" s="1028">
        <v>43770</v>
      </c>
      <c r="ZZ39" s="1029">
        <v>49.443337290985852</v>
      </c>
      <c r="AAB39" s="1028">
        <v>43770</v>
      </c>
      <c r="AAC39" s="1029">
        <v>49.437016905252513</v>
      </c>
      <c r="AAE39" s="1028">
        <v>43770</v>
      </c>
      <c r="AAF39" s="1029">
        <v>47.94</v>
      </c>
      <c r="AAH39" s="1028">
        <v>43770</v>
      </c>
      <c r="AAI39" s="1029">
        <v>48.957884035436408</v>
      </c>
      <c r="AAK39" s="1028">
        <v>43800</v>
      </c>
      <c r="AAL39" s="1029">
        <v>48.797755514631525</v>
      </c>
      <c r="AAN39" s="1028">
        <v>43770</v>
      </c>
      <c r="AAO39" s="1029">
        <v>49.530481170119607</v>
      </c>
      <c r="AAQ39" s="1028">
        <v>43800</v>
      </c>
      <c r="AAR39" s="1029">
        <v>49.633287209230403</v>
      </c>
      <c r="AAT39" s="1028">
        <v>43831</v>
      </c>
      <c r="AAU39" s="1029">
        <v>50.34</v>
      </c>
      <c r="AAW39" s="1028">
        <v>43831</v>
      </c>
      <c r="AAX39" s="1029">
        <v>49.484664360719918</v>
      </c>
      <c r="AAZ39" s="1028">
        <v>43831</v>
      </c>
      <c r="ABA39" s="1029">
        <v>48.59</v>
      </c>
      <c r="ABC39" s="1028">
        <v>43831</v>
      </c>
      <c r="ABD39" s="1029">
        <v>47.854178422880942</v>
      </c>
      <c r="ABF39" s="1028">
        <v>43862</v>
      </c>
      <c r="ABG39" s="1029">
        <v>49.644670059254437</v>
      </c>
      <c r="ABI39" s="1028">
        <v>43862</v>
      </c>
      <c r="ABJ39" s="1029">
        <v>48.678292476936164</v>
      </c>
      <c r="ABL39" s="1028">
        <v>43862</v>
      </c>
      <c r="ABM39" s="1029">
        <v>48.98</v>
      </c>
      <c r="ABO39" s="1028">
        <v>43862</v>
      </c>
      <c r="ABP39" s="1029">
        <v>48.61</v>
      </c>
      <c r="ABR39" s="1066">
        <v>43891</v>
      </c>
      <c r="ABS39" s="1067">
        <v>46.28</v>
      </c>
      <c r="ABU39" s="1066">
        <v>43891</v>
      </c>
      <c r="ABV39" s="1067">
        <v>45.219424029338207</v>
      </c>
      <c r="ABX39" s="1066">
        <v>43891</v>
      </c>
      <c r="ABY39" s="1067">
        <v>45.490176707742442</v>
      </c>
      <c r="ACA39" s="1066">
        <v>43891</v>
      </c>
      <c r="ACB39" s="1067">
        <v>46.522127019999999</v>
      </c>
      <c r="ACD39" s="1066">
        <v>43922</v>
      </c>
      <c r="ACE39" s="1067">
        <v>42.30455755603235</v>
      </c>
      <c r="ACG39" s="1066">
        <v>43922</v>
      </c>
      <c r="ACH39" s="1067">
        <v>42.36185056425807</v>
      </c>
      <c r="ACJ39" s="1066">
        <v>43922</v>
      </c>
      <c r="ACK39" s="1067">
        <v>42.100458343993729</v>
      </c>
      <c r="ACM39" s="1066">
        <v>43922</v>
      </c>
      <c r="ACN39" s="1067">
        <v>42.026794930000001</v>
      </c>
      <c r="ACP39" s="1066">
        <v>43952</v>
      </c>
      <c r="ACQ39" s="1067">
        <v>40.421054807348625</v>
      </c>
      <c r="ACS39" s="1066">
        <v>43952</v>
      </c>
      <c r="ACT39" s="1067">
        <v>40.553897670112008</v>
      </c>
      <c r="ACV39" s="1096">
        <v>43952</v>
      </c>
      <c r="ACW39" s="1097">
        <v>40.55939103</v>
      </c>
      <c r="ACY39" s="1096">
        <v>43952</v>
      </c>
      <c r="ACZ39" s="1097">
        <v>40.322432912771589</v>
      </c>
      <c r="ADB39" s="1098">
        <v>43983</v>
      </c>
      <c r="ADC39" s="1099">
        <v>40.04812184</v>
      </c>
      <c r="ADE39" s="1098">
        <v>43983</v>
      </c>
      <c r="ADF39" s="1099">
        <v>40.890046338871485</v>
      </c>
      <c r="ADH39" s="1098">
        <v>43983</v>
      </c>
      <c r="ADI39" s="1099">
        <v>40.756932927852446</v>
      </c>
      <c r="ADK39" s="1098">
        <v>43983</v>
      </c>
      <c r="ADL39" s="1099">
        <v>40.519450024052183</v>
      </c>
      <c r="ADN39" s="1098">
        <v>43983</v>
      </c>
      <c r="ADO39" s="1099">
        <v>40.35357389024189</v>
      </c>
      <c r="ADQ39" s="1098">
        <v>44013</v>
      </c>
      <c r="ADR39" s="1099">
        <v>40.540067722457813</v>
      </c>
      <c r="ADT39" s="1098">
        <v>44013</v>
      </c>
      <c r="ADU39" s="1099">
        <v>41.399423413094588</v>
      </c>
      <c r="ADW39" s="1098">
        <v>44013</v>
      </c>
      <c r="ADX39" s="1099">
        <v>39.286626164075344</v>
      </c>
      <c r="ADZ39" s="1098">
        <v>44013</v>
      </c>
      <c r="AEA39" s="1099">
        <v>39.838470388536315</v>
      </c>
      <c r="AEC39" s="1098">
        <v>44044</v>
      </c>
      <c r="AED39" s="1099">
        <v>40.137717692185291</v>
      </c>
      <c r="AEF39" s="1098">
        <v>44044</v>
      </c>
      <c r="AEG39" s="1099">
        <v>40.31</v>
      </c>
      <c r="AEI39" s="1098">
        <v>44044</v>
      </c>
      <c r="AEJ39" s="1099">
        <v>41.255423831317671</v>
      </c>
      <c r="AEL39" s="1098">
        <v>44044</v>
      </c>
      <c r="AEM39" s="1099">
        <v>40.584677258050334</v>
      </c>
      <c r="AEO39" s="1098">
        <v>44044</v>
      </c>
      <c r="AEP39" s="1099">
        <v>41.40767098678517</v>
      </c>
      <c r="AER39" s="1098">
        <v>44075</v>
      </c>
      <c r="AES39" s="1099">
        <v>41.59</v>
      </c>
      <c r="AEU39" s="1098">
        <v>44075</v>
      </c>
      <c r="AEV39" s="1099">
        <v>42.537511945804212</v>
      </c>
      <c r="AEX39" s="1098">
        <v>44075</v>
      </c>
      <c r="AEY39" s="1099">
        <v>42.704687163998273</v>
      </c>
      <c r="AFA39" s="1098">
        <v>44075</v>
      </c>
      <c r="AFB39" s="1099">
        <v>41.457358298090419</v>
      </c>
      <c r="AFD39" s="1098">
        <v>44105</v>
      </c>
      <c r="AFE39" s="1099">
        <v>45.954666800252262</v>
      </c>
      <c r="AFG39" s="1098">
        <v>44105</v>
      </c>
      <c r="AFH39" s="1099">
        <v>47.504583869999998</v>
      </c>
      <c r="AFJ39" s="1098">
        <v>44136</v>
      </c>
      <c r="AFK39" s="1099">
        <v>49.08179598953582</v>
      </c>
      <c r="AFM39" s="1098">
        <v>44136</v>
      </c>
      <c r="AFN39" s="1099">
        <v>49.407111483586505</v>
      </c>
      <c r="AFP39" s="1098">
        <v>44136</v>
      </c>
      <c r="AFQ39" s="1099">
        <v>49.093114621988285</v>
      </c>
      <c r="AFS39" s="1098">
        <v>44136</v>
      </c>
      <c r="AFT39" s="1099">
        <v>47.201349660645334</v>
      </c>
      <c r="AFV39" s="1098">
        <v>44136</v>
      </c>
      <c r="AFW39" s="1099">
        <v>45.896724827108848</v>
      </c>
      <c r="AFY39" s="1098">
        <v>44166</v>
      </c>
      <c r="AFZ39" s="1099">
        <v>47.32252211078444</v>
      </c>
      <c r="AGB39" s="1098">
        <v>44166</v>
      </c>
      <c r="AGC39" s="1099">
        <v>46.990214741637907</v>
      </c>
      <c r="AGE39" s="1098">
        <v>44166</v>
      </c>
      <c r="AGF39" s="1099">
        <v>47.71547636494978</v>
      </c>
      <c r="AGH39" s="1098">
        <v>44166</v>
      </c>
      <c r="AGI39" s="1099">
        <v>47.584293374593656</v>
      </c>
      <c r="AGK39" s="1108">
        <v>44197</v>
      </c>
      <c r="AGL39" s="1109">
        <v>49.645168796331731</v>
      </c>
      <c r="AGN39" s="1108">
        <v>44197</v>
      </c>
      <c r="AGO39" s="1109">
        <v>49.556268832692247</v>
      </c>
      <c r="AGQ39" s="1108">
        <v>44197</v>
      </c>
      <c r="AGR39" s="1109">
        <v>49.914808410284621</v>
      </c>
      <c r="AGT39" s="1108">
        <v>44228</v>
      </c>
      <c r="AGU39" s="1109">
        <v>50.612795918640884</v>
      </c>
      <c r="AGW39" s="1108">
        <v>44228</v>
      </c>
      <c r="AGX39" s="1109">
        <v>51.032682489040361</v>
      </c>
      <c r="AGZ39" s="1108">
        <v>44228</v>
      </c>
      <c r="AHA39" s="1109">
        <v>51.628681379026375</v>
      </c>
      <c r="AHC39" s="1108">
        <v>44228</v>
      </c>
      <c r="AHD39" s="1109">
        <v>52.926737711126854</v>
      </c>
      <c r="AHF39" s="1108">
        <v>44256</v>
      </c>
      <c r="AHG39" s="1109">
        <v>51.393042358688731</v>
      </c>
      <c r="AHI39" s="1108">
        <v>44256</v>
      </c>
      <c r="AHJ39" s="1109">
        <v>51.704674769154835</v>
      </c>
      <c r="AHL39" s="1108">
        <v>44256</v>
      </c>
      <c r="AHM39" s="1109">
        <v>54.415932075314259</v>
      </c>
      <c r="AHO39" s="1108">
        <v>44256</v>
      </c>
      <c r="AHP39" s="1109">
        <v>56.875839328918559</v>
      </c>
      <c r="AHR39" s="1108">
        <v>44256</v>
      </c>
      <c r="AHS39" s="1109">
        <v>53.864961991199131</v>
      </c>
      <c r="AHU39" s="1114">
        <v>44287</v>
      </c>
      <c r="AHV39" s="1099">
        <v>47.151506626956127</v>
      </c>
      <c r="AHX39" s="1108">
        <v>44287</v>
      </c>
      <c r="AHY39" s="1109">
        <v>47.427373072305635</v>
      </c>
      <c r="AIA39" s="1108">
        <v>44287</v>
      </c>
      <c r="AIB39" s="1109">
        <v>47.037622056812836</v>
      </c>
      <c r="AID39" s="1108">
        <v>44287</v>
      </c>
      <c r="AIE39" s="1099">
        <v>47.562651373637145</v>
      </c>
      <c r="AIG39" s="1108">
        <v>44317</v>
      </c>
      <c r="AIH39" s="1099">
        <v>47.273902498166187</v>
      </c>
      <c r="AIJ39" s="1108">
        <v>44317</v>
      </c>
      <c r="AIK39" s="1099">
        <v>48.175283045373959</v>
      </c>
      <c r="AIM39" s="1108">
        <v>44317</v>
      </c>
      <c r="AIN39" s="1099">
        <v>46.931520101280306</v>
      </c>
      <c r="AIP39" s="1108">
        <v>44317</v>
      </c>
      <c r="AIQ39" s="1099">
        <v>47.662442177450487</v>
      </c>
      <c r="AIS39" s="1108">
        <v>44317</v>
      </c>
      <c r="AIT39" s="1109">
        <v>48.584788381888394</v>
      </c>
      <c r="AIV39" s="1108">
        <v>44348</v>
      </c>
      <c r="AIW39" s="1117">
        <v>47.406551328059983</v>
      </c>
      <c r="AIY39" s="1108">
        <v>44348</v>
      </c>
      <c r="AIZ39" s="1117">
        <v>48.863418062220305</v>
      </c>
      <c r="AJB39" s="1108">
        <v>44348</v>
      </c>
      <c r="AJC39" s="1117">
        <v>49.216636468025655</v>
      </c>
      <c r="AJE39" s="1108">
        <v>44348</v>
      </c>
      <c r="AJF39" s="1117">
        <v>50.191196376165422</v>
      </c>
      <c r="AJH39" s="1108">
        <v>44378</v>
      </c>
      <c r="AJI39" s="1117">
        <v>51.508159275656091</v>
      </c>
      <c r="AJK39" s="1108">
        <v>44378</v>
      </c>
      <c r="AJL39" s="1117">
        <v>53.110593821860292</v>
      </c>
      <c r="AJN39" s="1108">
        <v>44378</v>
      </c>
      <c r="AJO39" s="1117">
        <v>51.508159275656091</v>
      </c>
      <c r="AJQ39" s="1108">
        <v>44378</v>
      </c>
      <c r="AJR39" s="1117">
        <v>54.831166690026478</v>
      </c>
      <c r="AJT39" s="1108">
        <v>44409</v>
      </c>
      <c r="AJU39" s="1117">
        <v>55.688324002574831</v>
      </c>
    </row>
    <row r="40" spans="1:957" customFormat="1" x14ac:dyDescent="0.25">
      <c r="A40" s="26"/>
      <c r="B40" s="969">
        <f t="shared" ca="1" si="0"/>
        <v>44440</v>
      </c>
      <c r="C40" s="152">
        <f t="shared" ca="1" si="1"/>
        <v>56.651803555289135</v>
      </c>
      <c r="D40" s="26"/>
      <c r="E40" s="144">
        <v>42095</v>
      </c>
      <c r="F40" s="150">
        <v>69.266948927041483</v>
      </c>
      <c r="G40" s="88"/>
      <c r="H40" s="144">
        <v>42064</v>
      </c>
      <c r="I40" s="148">
        <v>73.955141182738416</v>
      </c>
      <c r="J40" s="26"/>
      <c r="K40" s="144">
        <v>42095</v>
      </c>
      <c r="L40" s="148">
        <v>66.596279249988243</v>
      </c>
      <c r="M40" s="26"/>
      <c r="N40" s="144">
        <v>42095</v>
      </c>
      <c r="O40" s="150">
        <v>65.900000000000006</v>
      </c>
      <c r="P40" s="88"/>
      <c r="Q40" s="144">
        <v>42125</v>
      </c>
      <c r="R40" s="145">
        <v>61.778916822976797</v>
      </c>
      <c r="S40" s="26"/>
      <c r="T40" s="144">
        <v>42125</v>
      </c>
      <c r="U40" s="148">
        <v>59.953860085207552</v>
      </c>
      <c r="V40" s="26"/>
      <c r="W40" s="144">
        <v>42125</v>
      </c>
      <c r="X40" s="150">
        <v>59.945925350122955</v>
      </c>
      <c r="Y40" s="88"/>
      <c r="Z40" s="144">
        <v>42156</v>
      </c>
      <c r="AA40" s="145">
        <v>57.627516635932345</v>
      </c>
      <c r="AB40" s="26"/>
      <c r="AC40" s="144">
        <v>42156</v>
      </c>
      <c r="AD40" s="148">
        <v>56.349999999999994</v>
      </c>
      <c r="AE40" s="26"/>
      <c r="AF40" s="144">
        <v>42156</v>
      </c>
      <c r="AG40" s="150">
        <v>56.948200000000007</v>
      </c>
      <c r="AH40" s="88"/>
      <c r="AI40" s="144">
        <v>42186</v>
      </c>
      <c r="AJ40" s="145">
        <v>59.077983333333329</v>
      </c>
      <c r="AK40" s="26"/>
      <c r="AL40" s="144">
        <v>42186</v>
      </c>
      <c r="AM40" s="148">
        <v>59.628249999999994</v>
      </c>
      <c r="AN40" s="26"/>
      <c r="AO40" s="144">
        <v>42186</v>
      </c>
      <c r="AP40" s="150">
        <v>58.719249999999995</v>
      </c>
      <c r="AQ40" s="88"/>
      <c r="AR40" s="144">
        <v>42186</v>
      </c>
      <c r="AS40" s="145">
        <v>58.719249999999995</v>
      </c>
      <c r="AT40" s="26"/>
      <c r="AU40" s="144">
        <v>42217</v>
      </c>
      <c r="AV40" s="148">
        <v>64.465289304926642</v>
      </c>
      <c r="AW40" s="26"/>
      <c r="AX40" s="144">
        <v>42248</v>
      </c>
      <c r="AY40" s="150">
        <v>63.893805126860642</v>
      </c>
      <c r="AZ40" s="88"/>
      <c r="BA40" s="144">
        <v>42248</v>
      </c>
      <c r="BB40" s="145">
        <v>64.65116311259618</v>
      </c>
      <c r="BC40" s="26"/>
      <c r="BD40" s="144">
        <v>42248</v>
      </c>
      <c r="BE40" s="148">
        <v>64.884366120218573</v>
      </c>
      <c r="BF40" s="26"/>
      <c r="BG40" s="144">
        <v>42278</v>
      </c>
      <c r="BH40" s="150">
        <v>68.99138989071038</v>
      </c>
      <c r="BI40" s="88"/>
      <c r="BJ40" s="144">
        <v>42248</v>
      </c>
      <c r="BK40" s="145">
        <v>65.357116939890716</v>
      </c>
      <c r="BL40" s="26"/>
      <c r="BM40" s="144">
        <v>42248</v>
      </c>
      <c r="BN40" s="148">
        <v>65.099999999999994</v>
      </c>
      <c r="BO40" s="26"/>
      <c r="BP40" s="144">
        <v>42278</v>
      </c>
      <c r="BQ40" s="150">
        <v>69.215635789999993</v>
      </c>
      <c r="BR40" s="88"/>
      <c r="BS40" s="144">
        <v>42278</v>
      </c>
      <c r="BT40" s="145">
        <v>69.615635792349707</v>
      </c>
      <c r="BU40" s="26"/>
      <c r="BV40" s="144">
        <v>42309</v>
      </c>
      <c r="BW40" s="148">
        <v>69.875173219999994</v>
      </c>
      <c r="BX40" s="26"/>
      <c r="BY40" s="144">
        <v>42309</v>
      </c>
      <c r="BZ40" s="150">
        <v>70.343049600000001</v>
      </c>
      <c r="CA40" s="88"/>
      <c r="CB40" s="144">
        <v>42309</v>
      </c>
      <c r="CC40" s="145">
        <v>70.225992896174859</v>
      </c>
      <c r="CD40" s="26"/>
      <c r="CE40" s="144">
        <v>42309</v>
      </c>
      <c r="CF40" s="148">
        <v>69.776021336550031</v>
      </c>
      <c r="CG40" s="26"/>
      <c r="CH40" s="144">
        <v>42339</v>
      </c>
      <c r="CI40" s="150">
        <v>72.264192399999999</v>
      </c>
      <c r="CJ40" s="88"/>
      <c r="CK40" s="144">
        <v>42339</v>
      </c>
      <c r="CL40" s="145">
        <v>73.301639344262284</v>
      </c>
      <c r="CM40" s="26"/>
      <c r="CN40" s="144">
        <v>42339</v>
      </c>
      <c r="CO40" s="148">
        <v>72.45163934426229</v>
      </c>
      <c r="CP40" s="26"/>
      <c r="CQ40" s="144">
        <v>42339</v>
      </c>
      <c r="CR40" s="150">
        <v>72.601366119999994</v>
      </c>
      <c r="CS40" s="88"/>
      <c r="CT40" s="144">
        <v>42339</v>
      </c>
      <c r="CU40" s="145">
        <v>73.425409836065541</v>
      </c>
      <c r="CV40" s="26"/>
      <c r="CW40" s="144">
        <v>42370</v>
      </c>
      <c r="CX40" s="148">
        <v>74.807868850000006</v>
      </c>
      <c r="CY40" s="292"/>
      <c r="CZ40" s="144">
        <v>42370</v>
      </c>
      <c r="DA40" s="148">
        <v>74.619715947722341</v>
      </c>
      <c r="DB40" s="295"/>
      <c r="DC40" s="144">
        <v>42370</v>
      </c>
      <c r="DD40" s="148">
        <v>74.432732240437176</v>
      </c>
      <c r="DE40" s="303"/>
      <c r="DF40" s="144">
        <v>42370</v>
      </c>
      <c r="DG40" s="148">
        <v>75.522758499999995</v>
      </c>
      <c r="DH40" s="303"/>
      <c r="DI40" s="144">
        <v>42430</v>
      </c>
      <c r="DJ40" s="148">
        <v>74.25</v>
      </c>
      <c r="DK40" s="295"/>
      <c r="DL40" s="144">
        <v>42401</v>
      </c>
      <c r="DM40" s="148">
        <v>76.19</v>
      </c>
      <c r="DN40" s="303"/>
      <c r="DO40" s="144">
        <v>42401</v>
      </c>
      <c r="DP40" s="148">
        <v>75.151639340000003</v>
      </c>
      <c r="DQ40" s="303"/>
      <c r="DR40" s="144">
        <v>42430</v>
      </c>
      <c r="DS40" s="148">
        <v>74.501092896174853</v>
      </c>
      <c r="DT40" s="295"/>
      <c r="DU40" s="144">
        <v>42430</v>
      </c>
      <c r="DV40" s="148">
        <v>73.526229509999993</v>
      </c>
      <c r="DW40" s="303"/>
      <c r="DX40" s="144">
        <v>42430</v>
      </c>
      <c r="DY40" s="148">
        <v>72.98</v>
      </c>
      <c r="DZ40" s="303"/>
      <c r="EA40" s="144">
        <v>42461</v>
      </c>
      <c r="EB40" s="148">
        <v>65.873005464480869</v>
      </c>
      <c r="EC40" s="295"/>
      <c r="ED40" s="144">
        <v>42461</v>
      </c>
      <c r="EE40" s="148">
        <v>65.009516632907264</v>
      </c>
      <c r="EF40" s="303"/>
      <c r="EG40" s="144">
        <v>42461</v>
      </c>
      <c r="EH40" s="148">
        <v>65.347000320750809</v>
      </c>
      <c r="EI40" s="303"/>
      <c r="EJ40" s="144">
        <v>42491</v>
      </c>
      <c r="EK40" s="148">
        <v>63.25</v>
      </c>
      <c r="EL40" s="295"/>
      <c r="EM40" s="144">
        <v>42461</v>
      </c>
      <c r="EN40" s="148">
        <v>65.0923923617366</v>
      </c>
      <c r="EO40" s="303"/>
      <c r="EP40" s="144">
        <v>42491</v>
      </c>
      <c r="EQ40" s="148">
        <v>63.64</v>
      </c>
      <c r="ER40" s="303"/>
      <c r="ES40" s="144">
        <v>42491</v>
      </c>
      <c r="ET40" s="148">
        <v>63.099581336696069</v>
      </c>
      <c r="EV40" s="144">
        <v>42522</v>
      </c>
      <c r="EW40" s="148">
        <v>62.766717928213346</v>
      </c>
      <c r="EY40" s="144">
        <v>42522</v>
      </c>
      <c r="EZ40" s="148">
        <v>62.726090640000002</v>
      </c>
      <c r="FB40" s="144">
        <v>42522</v>
      </c>
      <c r="FC40" s="148">
        <v>63.314786393135051</v>
      </c>
      <c r="FE40" s="144">
        <v>42522</v>
      </c>
      <c r="FF40" s="148">
        <v>62.482479578081595</v>
      </c>
      <c r="FH40" s="144">
        <v>42552</v>
      </c>
      <c r="FI40" s="148">
        <v>63.046830601092879</v>
      </c>
      <c r="FK40" s="144">
        <v>42552</v>
      </c>
      <c r="FL40" s="148">
        <v>63.171967213114733</v>
      </c>
      <c r="FN40" s="144">
        <v>42552</v>
      </c>
      <c r="FO40" s="148">
        <v>63.52</v>
      </c>
      <c r="FQ40" s="144">
        <v>42552</v>
      </c>
      <c r="FR40" s="148">
        <v>63.52196721</v>
      </c>
      <c r="FT40" s="144">
        <v>42522</v>
      </c>
      <c r="FU40" s="148">
        <v>62.941389999999998</v>
      </c>
      <c r="FW40" s="144">
        <v>42552</v>
      </c>
      <c r="FX40" s="148">
        <v>62.859189999999998</v>
      </c>
      <c r="FZ40" s="144">
        <v>42552</v>
      </c>
      <c r="GA40" s="148">
        <v>62.433430000000001</v>
      </c>
      <c r="GC40" s="144">
        <v>42583</v>
      </c>
      <c r="GD40" s="148">
        <v>63.450273224043713</v>
      </c>
      <c r="GF40" s="144">
        <v>42552</v>
      </c>
      <c r="GG40" s="148">
        <v>62.51</v>
      </c>
      <c r="GI40" s="144">
        <v>42583</v>
      </c>
      <c r="GJ40" s="148">
        <v>62.597499999999997</v>
      </c>
      <c r="GL40" s="144">
        <v>42583</v>
      </c>
      <c r="GM40" s="148">
        <v>62.55</v>
      </c>
      <c r="GO40" s="144">
        <v>42583</v>
      </c>
      <c r="GP40" s="148">
        <v>61.677079999999997</v>
      </c>
      <c r="GR40" s="144">
        <v>42583</v>
      </c>
      <c r="GS40" s="148">
        <v>61.91</v>
      </c>
      <c r="GU40" s="144">
        <v>42614</v>
      </c>
      <c r="GV40" s="148">
        <v>61.8</v>
      </c>
      <c r="GX40" s="144">
        <v>42614</v>
      </c>
      <c r="GY40" s="148">
        <v>61.84</v>
      </c>
      <c r="HA40" s="144">
        <v>42614</v>
      </c>
      <c r="HB40" s="148">
        <v>61.68</v>
      </c>
      <c r="HD40" s="144">
        <v>42614</v>
      </c>
      <c r="HE40" s="148">
        <v>61.64</v>
      </c>
      <c r="HG40" s="144">
        <v>42614</v>
      </c>
      <c r="HH40" s="148">
        <v>61.95</v>
      </c>
      <c r="HJ40" s="144">
        <v>42644</v>
      </c>
      <c r="HK40" s="148">
        <v>64.959999999999994</v>
      </c>
      <c r="HM40" s="144">
        <v>42644</v>
      </c>
      <c r="HN40" s="148">
        <v>65.3</v>
      </c>
      <c r="HP40" s="144">
        <v>42644</v>
      </c>
      <c r="HQ40" s="148">
        <v>65.38</v>
      </c>
      <c r="HS40" s="144">
        <v>42644</v>
      </c>
      <c r="HT40" s="148">
        <v>65.61</v>
      </c>
      <c r="HV40" s="144">
        <v>42644</v>
      </c>
      <c r="HW40" s="148">
        <v>68.290000000000006</v>
      </c>
      <c r="HY40" s="144">
        <v>42644</v>
      </c>
      <c r="HZ40" s="148">
        <v>68.069999999999993</v>
      </c>
      <c r="IB40" s="144">
        <v>42705</v>
      </c>
      <c r="IC40" s="148">
        <v>68.596432530000001</v>
      </c>
      <c r="IE40" s="144">
        <v>42705</v>
      </c>
      <c r="IF40" s="148">
        <v>69.099999999999994</v>
      </c>
      <c r="IH40" s="144">
        <v>42705</v>
      </c>
      <c r="II40" s="148">
        <v>68.8</v>
      </c>
      <c r="IK40" s="144">
        <v>42705</v>
      </c>
      <c r="IL40" s="148">
        <v>68.31</v>
      </c>
      <c r="IN40" s="144">
        <v>42736</v>
      </c>
      <c r="IO40" s="148">
        <v>69.92</v>
      </c>
      <c r="IQ40" s="144">
        <v>42736</v>
      </c>
      <c r="IR40" s="148">
        <v>71.23</v>
      </c>
      <c r="IT40" s="144">
        <v>42736</v>
      </c>
      <c r="IU40" s="148">
        <v>71.031370670000001</v>
      </c>
      <c r="IW40" s="144">
        <v>42736</v>
      </c>
      <c r="IX40" s="148">
        <v>70.37</v>
      </c>
      <c r="IZ40" s="144">
        <v>42767</v>
      </c>
      <c r="JA40" s="148">
        <v>73.09</v>
      </c>
      <c r="JC40" s="144">
        <v>42767</v>
      </c>
      <c r="JD40" s="148">
        <v>70.849999999999994</v>
      </c>
      <c r="JF40" s="144">
        <v>42767</v>
      </c>
      <c r="JG40" s="148">
        <v>69.63</v>
      </c>
      <c r="JI40" s="144">
        <v>42767</v>
      </c>
      <c r="JJ40" s="148">
        <v>69.3</v>
      </c>
      <c r="JL40" s="144">
        <v>42795</v>
      </c>
      <c r="JM40" s="148">
        <v>66.92</v>
      </c>
      <c r="JO40" s="144">
        <v>42795</v>
      </c>
      <c r="JP40" s="148">
        <v>67.72</v>
      </c>
      <c r="JR40" s="144">
        <v>42795</v>
      </c>
      <c r="JS40" s="148">
        <v>68.108770449999994</v>
      </c>
      <c r="JU40" s="969">
        <v>42795</v>
      </c>
      <c r="JV40" s="970">
        <v>69.108770449999994</v>
      </c>
      <c r="JX40" s="969">
        <v>42795</v>
      </c>
      <c r="JY40" s="970">
        <v>67.33</v>
      </c>
      <c r="KA40" s="969">
        <v>42826</v>
      </c>
      <c r="KB40" s="970">
        <v>63.815784614749063</v>
      </c>
      <c r="KD40" s="969">
        <v>42826</v>
      </c>
      <c r="KE40" s="970">
        <v>71.23</v>
      </c>
      <c r="KG40" s="969">
        <v>42826</v>
      </c>
      <c r="KH40" s="970">
        <v>63.09</v>
      </c>
      <c r="KJ40" s="969">
        <v>42826</v>
      </c>
      <c r="KK40" s="970">
        <v>62.44</v>
      </c>
      <c r="KM40" s="969">
        <v>42856</v>
      </c>
      <c r="KN40" s="970">
        <v>58.85</v>
      </c>
      <c r="KP40" s="969">
        <v>42856</v>
      </c>
      <c r="KQ40" s="970">
        <v>59.112332923996739</v>
      </c>
      <c r="KS40" s="969">
        <v>42856</v>
      </c>
      <c r="KT40" s="970">
        <v>58.98</v>
      </c>
      <c r="KV40" s="969">
        <v>42856</v>
      </c>
      <c r="KW40" s="970">
        <v>58.26</v>
      </c>
      <c r="KY40" s="969">
        <v>42887</v>
      </c>
      <c r="KZ40" s="970">
        <v>57.17</v>
      </c>
      <c r="LB40" s="969">
        <v>42887</v>
      </c>
      <c r="LC40" s="970">
        <v>56.89</v>
      </c>
      <c r="LE40" s="969">
        <v>42887</v>
      </c>
      <c r="LF40" s="970">
        <v>57.85</v>
      </c>
      <c r="LH40" s="969">
        <v>42887</v>
      </c>
      <c r="LI40" s="970">
        <v>57.94</v>
      </c>
      <c r="LK40" s="969">
        <v>42887</v>
      </c>
      <c r="LL40" s="970">
        <v>57.4</v>
      </c>
      <c r="LN40" s="969">
        <v>42917</v>
      </c>
      <c r="LO40" s="970">
        <v>59.2</v>
      </c>
      <c r="LQ40" s="969">
        <v>42948</v>
      </c>
      <c r="LR40" s="970">
        <v>58.76</v>
      </c>
      <c r="LT40" s="969">
        <v>42948</v>
      </c>
      <c r="LU40" s="970">
        <v>59.44</v>
      </c>
      <c r="LW40" s="969">
        <v>42948</v>
      </c>
      <c r="LX40" s="970">
        <v>59.95</v>
      </c>
      <c r="LZ40" s="969">
        <v>42948</v>
      </c>
      <c r="MA40" s="970">
        <v>58.72</v>
      </c>
      <c r="MC40" s="969">
        <v>42979</v>
      </c>
      <c r="MD40" s="970">
        <v>58.9</v>
      </c>
      <c r="MF40" s="969">
        <v>42979</v>
      </c>
      <c r="MG40" s="970">
        <v>58.96</v>
      </c>
      <c r="MI40" s="969">
        <v>42979</v>
      </c>
      <c r="MJ40" s="970">
        <v>57.59</v>
      </c>
      <c r="ML40" s="969">
        <v>42979</v>
      </c>
      <c r="MM40" s="970">
        <v>56.79</v>
      </c>
      <c r="MO40" s="969">
        <v>42979</v>
      </c>
      <c r="MP40" s="970">
        <v>56.32</v>
      </c>
      <c r="MR40" s="969">
        <v>43009</v>
      </c>
      <c r="MS40" s="970">
        <v>57.71</v>
      </c>
      <c r="MU40" s="969">
        <v>43009</v>
      </c>
      <c r="MV40" s="970">
        <v>57.98</v>
      </c>
      <c r="MX40" s="969">
        <v>43009</v>
      </c>
      <c r="MY40" s="970">
        <v>58.16</v>
      </c>
      <c r="NA40" s="969">
        <v>43009</v>
      </c>
      <c r="NB40" s="970">
        <v>59.785217118132799</v>
      </c>
      <c r="ND40" s="969">
        <v>43040</v>
      </c>
      <c r="NE40" s="970">
        <v>60.063690000000001</v>
      </c>
      <c r="NG40" s="969">
        <v>43040</v>
      </c>
      <c r="NH40" s="970">
        <v>58.24</v>
      </c>
      <c r="NJ40" s="969">
        <v>43040</v>
      </c>
      <c r="NK40" s="970">
        <v>56.74</v>
      </c>
      <c r="NM40" s="969">
        <v>43040</v>
      </c>
      <c r="NN40" s="970">
        <v>55.24</v>
      </c>
      <c r="NP40" s="969">
        <v>43040</v>
      </c>
      <c r="NQ40" s="970">
        <v>53.59</v>
      </c>
      <c r="NS40" s="969">
        <v>43070</v>
      </c>
      <c r="NT40" s="970">
        <v>55.19</v>
      </c>
      <c r="NV40" s="969">
        <v>43070</v>
      </c>
      <c r="NW40" s="970">
        <v>54.72</v>
      </c>
      <c r="NY40" s="969">
        <v>43070</v>
      </c>
      <c r="NZ40" s="970">
        <v>53.82</v>
      </c>
      <c r="OB40" s="969">
        <v>43070</v>
      </c>
      <c r="OC40" s="970">
        <v>53.6</v>
      </c>
      <c r="OE40" s="969">
        <v>43101</v>
      </c>
      <c r="OF40" s="970">
        <v>54.85</v>
      </c>
      <c r="OH40" s="969">
        <v>43101</v>
      </c>
      <c r="OI40" s="970">
        <v>60.38</v>
      </c>
      <c r="OK40" s="969">
        <v>43101</v>
      </c>
      <c r="OL40" s="970">
        <v>60.72</v>
      </c>
      <c r="ON40" s="969">
        <v>43101</v>
      </c>
      <c r="OO40" s="970">
        <v>59.77</v>
      </c>
      <c r="OQ40" s="969">
        <v>43101</v>
      </c>
      <c r="OR40" s="970">
        <v>58.46</v>
      </c>
      <c r="OT40" s="969">
        <v>43132</v>
      </c>
      <c r="OU40" s="970">
        <v>57.41</v>
      </c>
      <c r="OW40" s="969">
        <v>43132</v>
      </c>
      <c r="OX40" s="970">
        <v>55.23</v>
      </c>
      <c r="OZ40" s="969">
        <v>43132</v>
      </c>
      <c r="PA40" s="970">
        <v>54.5</v>
      </c>
      <c r="PC40" s="969">
        <v>43132</v>
      </c>
      <c r="PD40" s="970">
        <v>55.04</v>
      </c>
      <c r="PF40" s="969">
        <v>43132</v>
      </c>
      <c r="PG40" s="970">
        <v>54.99</v>
      </c>
      <c r="PI40" s="969">
        <v>43160</v>
      </c>
      <c r="PJ40" s="970">
        <v>54.73</v>
      </c>
      <c r="PL40" s="969">
        <v>43160</v>
      </c>
      <c r="PM40" s="970">
        <v>54.25</v>
      </c>
      <c r="PO40" s="969">
        <v>43160</v>
      </c>
      <c r="PP40" s="970">
        <v>53.95</v>
      </c>
      <c r="PR40" s="969">
        <v>43160</v>
      </c>
      <c r="PS40" s="970">
        <v>53.82</v>
      </c>
      <c r="PU40" s="969">
        <v>43191</v>
      </c>
      <c r="PV40" s="970">
        <v>50.18</v>
      </c>
      <c r="PX40" s="969">
        <v>43191</v>
      </c>
      <c r="PY40" s="1025">
        <v>50.28</v>
      </c>
      <c r="QA40" s="1026">
        <v>43191</v>
      </c>
      <c r="QB40" s="1025">
        <v>49.57</v>
      </c>
      <c r="QD40" s="1028">
        <v>43191</v>
      </c>
      <c r="QE40" s="1027">
        <v>48.85</v>
      </c>
      <c r="QG40" s="1028">
        <v>43221</v>
      </c>
      <c r="QH40" s="1027">
        <v>46.8</v>
      </c>
      <c r="QJ40" s="1028">
        <v>43221</v>
      </c>
      <c r="QK40" s="1027">
        <v>47.45</v>
      </c>
      <c r="QM40" s="1028">
        <v>43221</v>
      </c>
      <c r="QN40" s="1027">
        <v>46.83</v>
      </c>
      <c r="QP40" s="1028">
        <v>43221</v>
      </c>
      <c r="QQ40" s="1027">
        <v>46.96</v>
      </c>
      <c r="QS40" s="1028">
        <v>43221</v>
      </c>
      <c r="QT40" s="1027">
        <v>46.56</v>
      </c>
      <c r="QV40" s="1028">
        <v>43252</v>
      </c>
      <c r="QW40" s="1027">
        <v>45.19</v>
      </c>
      <c r="QY40" s="1028">
        <v>43252</v>
      </c>
      <c r="QZ40" s="1027">
        <v>44.89</v>
      </c>
      <c r="RB40" s="1028">
        <v>43252</v>
      </c>
      <c r="RC40" s="1027">
        <v>43</v>
      </c>
      <c r="RE40" s="1028">
        <v>43252</v>
      </c>
      <c r="RF40" s="1027">
        <v>43.1</v>
      </c>
      <c r="RH40" s="1028">
        <v>43282</v>
      </c>
      <c r="RI40" s="1027">
        <v>41.85</v>
      </c>
      <c r="RK40" s="1028">
        <v>43282</v>
      </c>
      <c r="RL40" s="1027">
        <v>42.4</v>
      </c>
      <c r="RN40" s="1028">
        <v>43282</v>
      </c>
      <c r="RO40" s="1027">
        <v>42.29</v>
      </c>
      <c r="RQ40" s="1028">
        <v>43282</v>
      </c>
      <c r="RR40" s="1027">
        <v>41.91</v>
      </c>
      <c r="RT40" s="1028">
        <v>43313</v>
      </c>
      <c r="RU40" s="1029">
        <v>43.111017349999997</v>
      </c>
      <c r="RW40" s="1028">
        <v>43313</v>
      </c>
      <c r="RX40" s="1029">
        <v>42.881135</v>
      </c>
      <c r="RZ40" s="1028">
        <v>43313</v>
      </c>
      <c r="SA40" s="1029">
        <v>42.6608521</v>
      </c>
      <c r="SC40" s="1028">
        <v>43313</v>
      </c>
      <c r="SD40" s="1029">
        <v>41.91</v>
      </c>
      <c r="SF40" s="1028">
        <v>43313</v>
      </c>
      <c r="SG40" s="1029">
        <v>41.81</v>
      </c>
      <c r="SI40" s="1028">
        <v>43344</v>
      </c>
      <c r="SJ40" s="1029">
        <v>42.25</v>
      </c>
      <c r="SL40" s="1028">
        <v>43344</v>
      </c>
      <c r="SM40" s="1029">
        <v>42.476690010020505</v>
      </c>
      <c r="SO40" s="1028">
        <v>43344</v>
      </c>
      <c r="SP40" s="1029">
        <v>40.988844068440258</v>
      </c>
      <c r="SR40" s="1028">
        <v>43344</v>
      </c>
      <c r="SS40" s="1029">
        <v>39.28782229850156</v>
      </c>
      <c r="SU40" s="1028">
        <v>43374</v>
      </c>
      <c r="SV40" s="1029">
        <v>39.09821796586332</v>
      </c>
      <c r="SX40" s="1028">
        <v>43374</v>
      </c>
      <c r="SY40" s="1029">
        <v>36.507402900254455</v>
      </c>
      <c r="TA40" s="1028">
        <v>43374</v>
      </c>
      <c r="TB40" s="1029">
        <v>34.893032092800205</v>
      </c>
      <c r="TD40" s="1028">
        <v>43374</v>
      </c>
      <c r="TE40" s="1029">
        <v>34.596516430402112</v>
      </c>
      <c r="TG40" s="1028">
        <v>43405</v>
      </c>
      <c r="TH40" s="1029">
        <v>38.843311995673737</v>
      </c>
      <c r="TJ40" s="1028">
        <v>43405</v>
      </c>
      <c r="TK40" s="1029">
        <v>37.844682574148187</v>
      </c>
      <c r="TM40" s="1028">
        <v>43405</v>
      </c>
      <c r="TN40" s="1029">
        <v>37.851825840143711</v>
      </c>
      <c r="TP40" s="1028">
        <v>43405</v>
      </c>
      <c r="TQ40" s="1029">
        <v>36.926271772874429</v>
      </c>
      <c r="TS40" s="1028">
        <v>43435</v>
      </c>
      <c r="TT40" s="1029">
        <v>37.762693243944895</v>
      </c>
      <c r="TV40" s="1028">
        <v>43435</v>
      </c>
      <c r="TW40" s="1029">
        <v>35.496770748939156</v>
      </c>
      <c r="TY40" s="1028">
        <v>43435</v>
      </c>
      <c r="TZ40" s="1029">
        <v>34.800580552957761</v>
      </c>
      <c r="UB40" s="1028">
        <v>43435</v>
      </c>
      <c r="UC40" s="1029">
        <v>34.404546307257398</v>
      </c>
      <c r="UE40" s="1028">
        <v>43466</v>
      </c>
      <c r="UF40" s="1029">
        <v>38.168446700291099</v>
      </c>
      <c r="UH40" s="1028">
        <v>43466</v>
      </c>
      <c r="UI40" s="1029">
        <v>37.663192496289327</v>
      </c>
      <c r="UK40" s="1028">
        <v>43466</v>
      </c>
      <c r="UL40" s="1029">
        <v>37.969033363992338</v>
      </c>
      <c r="UN40" s="1028">
        <v>43466</v>
      </c>
      <c r="UO40" s="1029">
        <v>38.28960640980624</v>
      </c>
      <c r="UQ40" s="1028">
        <v>43497</v>
      </c>
      <c r="UR40" s="1029">
        <v>37.986041960147539</v>
      </c>
      <c r="UT40" s="1028">
        <v>43497</v>
      </c>
      <c r="UU40" s="1029">
        <v>38.22398740620114</v>
      </c>
      <c r="UW40" s="1028">
        <v>43497</v>
      </c>
      <c r="UX40" s="1029">
        <v>37.913563713762741</v>
      </c>
      <c r="UZ40" s="1028">
        <v>43497</v>
      </c>
      <c r="VA40" s="1029">
        <v>38.374687211339861</v>
      </c>
      <c r="VC40" s="1028">
        <v>43497</v>
      </c>
      <c r="VD40" s="1029">
        <v>38.461833005264779</v>
      </c>
      <c r="VF40" s="1028">
        <v>43525</v>
      </c>
      <c r="VG40" s="1029">
        <v>37.594091432470464</v>
      </c>
      <c r="VI40" s="1028">
        <v>43525</v>
      </c>
      <c r="VJ40" s="1029">
        <v>38.688898437418118</v>
      </c>
      <c r="VL40" s="1028">
        <v>43525</v>
      </c>
      <c r="VM40" s="1029">
        <v>38.241572892785335</v>
      </c>
      <c r="VO40" s="1028">
        <v>43525</v>
      </c>
      <c r="VP40" s="1029">
        <v>43.330451231330301</v>
      </c>
      <c r="VR40" s="1028">
        <v>43556</v>
      </c>
      <c r="VS40" s="1029">
        <v>37.476853211687164</v>
      </c>
      <c r="VU40" s="1028">
        <v>43556</v>
      </c>
      <c r="VV40" s="1029">
        <v>38.087741958740288</v>
      </c>
      <c r="VX40" s="1028">
        <v>43556</v>
      </c>
      <c r="VY40" s="1029">
        <v>38.548205863065405</v>
      </c>
      <c r="WA40" s="1028">
        <v>43556</v>
      </c>
      <c r="WB40" s="1029">
        <v>36.720813198955476</v>
      </c>
      <c r="WD40" s="1028">
        <v>43556</v>
      </c>
      <c r="WE40" s="1029">
        <v>36.996056572767884</v>
      </c>
      <c r="WG40" s="1028">
        <v>43586</v>
      </c>
      <c r="WH40" s="1029">
        <v>39.76</v>
      </c>
      <c r="WJ40" s="1028">
        <v>43586</v>
      </c>
      <c r="WK40" s="1029">
        <v>39.369999999999997</v>
      </c>
      <c r="WM40" s="1028">
        <v>43586</v>
      </c>
      <c r="WN40" s="1029">
        <v>42.031599185749734</v>
      </c>
      <c r="WP40" s="1028">
        <v>43586</v>
      </c>
      <c r="WQ40" s="1029">
        <v>41.367645576733153</v>
      </c>
      <c r="WS40" s="1028">
        <v>43617</v>
      </c>
      <c r="WT40" s="1029">
        <v>42.122950894905927</v>
      </c>
      <c r="WV40" s="1028">
        <v>43617</v>
      </c>
      <c r="WW40" s="1029">
        <v>42.24</v>
      </c>
      <c r="WY40" s="1028">
        <v>43617</v>
      </c>
      <c r="WZ40" s="1029">
        <v>42.678727746521339</v>
      </c>
      <c r="XB40" s="1028">
        <v>43617</v>
      </c>
      <c r="XC40" s="1029">
        <v>42.319087007981935</v>
      </c>
      <c r="XE40" s="1028">
        <v>43647</v>
      </c>
      <c r="XF40" s="1029">
        <v>41.121140528706043</v>
      </c>
      <c r="XH40" s="1028">
        <v>43647</v>
      </c>
      <c r="XI40" s="1029">
        <v>40.463238086816794</v>
      </c>
      <c r="XK40" s="1028">
        <v>43647</v>
      </c>
      <c r="XL40" s="1029">
        <v>40.49</v>
      </c>
      <c r="XN40" s="1028">
        <v>43647</v>
      </c>
      <c r="XO40" s="1029">
        <v>40.182870738661521</v>
      </c>
      <c r="XQ40" s="1028">
        <v>43647</v>
      </c>
      <c r="XR40" s="1029">
        <v>39.825091929479399</v>
      </c>
      <c r="XT40" s="1028">
        <v>43678</v>
      </c>
      <c r="XU40" s="1029">
        <v>38.82</v>
      </c>
      <c r="XW40" s="1028">
        <v>43678</v>
      </c>
      <c r="XX40" s="1029">
        <v>38.61</v>
      </c>
      <c r="XZ40" s="1028">
        <v>43678</v>
      </c>
      <c r="YA40" s="1029">
        <v>39.270020194006456</v>
      </c>
      <c r="YC40" s="1028">
        <v>43678</v>
      </c>
      <c r="YD40" s="1029">
        <v>41.36972948439211</v>
      </c>
      <c r="YF40" s="1028">
        <v>43709</v>
      </c>
      <c r="YG40" s="1029">
        <v>42.257140696530655</v>
      </c>
      <c r="YI40" s="1028">
        <v>43709</v>
      </c>
      <c r="YJ40" s="1029">
        <v>44.59</v>
      </c>
      <c r="YL40" s="1028">
        <v>43709</v>
      </c>
      <c r="YM40" s="1029">
        <v>44.087779533370281</v>
      </c>
      <c r="YO40" s="1028">
        <v>43709</v>
      </c>
      <c r="YP40" s="1029">
        <v>45.448854206555225</v>
      </c>
      <c r="YR40" s="1028">
        <v>43709</v>
      </c>
      <c r="YS40" s="1029">
        <v>45.01</v>
      </c>
      <c r="YU40" s="1028">
        <v>43739</v>
      </c>
      <c r="YV40" s="1029">
        <v>48.197230142440667</v>
      </c>
      <c r="YX40" s="1028">
        <v>43739</v>
      </c>
      <c r="YY40" s="1029">
        <v>44.946634616318917</v>
      </c>
      <c r="ZA40" s="1028">
        <v>43739</v>
      </c>
      <c r="ZB40" s="1029">
        <v>42.578984207236473</v>
      </c>
      <c r="ZD40" s="1028">
        <v>43739</v>
      </c>
      <c r="ZE40" s="1029">
        <v>42.626949716440905</v>
      </c>
      <c r="ZG40" s="1028">
        <v>43739</v>
      </c>
      <c r="ZH40" s="1029">
        <v>42.846693457646154</v>
      </c>
      <c r="ZJ40" s="1028">
        <v>43770</v>
      </c>
      <c r="ZK40" s="1029">
        <v>46.187920123042538</v>
      </c>
      <c r="ZM40" s="1028">
        <v>43770</v>
      </c>
      <c r="ZN40" s="1029">
        <v>46.210744886961528</v>
      </c>
      <c r="ZP40" s="1028">
        <v>43770</v>
      </c>
      <c r="ZQ40" s="1029">
        <v>46.187920123042538</v>
      </c>
      <c r="ZS40" s="1028">
        <v>43800</v>
      </c>
      <c r="ZT40" s="1029">
        <v>51.247291235848159</v>
      </c>
      <c r="ZV40" s="1028">
        <v>43800</v>
      </c>
      <c r="ZW40" s="1029">
        <v>51.312633633097725</v>
      </c>
      <c r="ZY40" s="1028">
        <v>43800</v>
      </c>
      <c r="ZZ40" s="1029">
        <v>51.140567788666736</v>
      </c>
      <c r="AAB40" s="1028">
        <v>43800</v>
      </c>
      <c r="AAC40" s="1029">
        <v>51.141275408197792</v>
      </c>
      <c r="AAE40" s="1028">
        <v>43800</v>
      </c>
      <c r="AAF40" s="1029">
        <v>49.64</v>
      </c>
      <c r="AAH40" s="1028">
        <v>43800</v>
      </c>
      <c r="AAI40" s="1029">
        <v>49.561636401979662</v>
      </c>
      <c r="AAK40" s="1028">
        <v>43831</v>
      </c>
      <c r="AAL40" s="1029">
        <v>49.396782831009006</v>
      </c>
      <c r="AAN40" s="1028">
        <v>43800</v>
      </c>
      <c r="AAO40" s="1029">
        <v>50.129182860784319</v>
      </c>
      <c r="AAQ40" s="1028">
        <v>43831</v>
      </c>
      <c r="AAR40" s="1029">
        <v>50.430965962714374</v>
      </c>
      <c r="AAT40" s="1028">
        <v>43862</v>
      </c>
      <c r="AAU40" s="1029">
        <v>50.33</v>
      </c>
      <c r="AAW40" s="1028">
        <v>43862</v>
      </c>
      <c r="AAX40" s="1029">
        <v>49.483324427942698</v>
      </c>
      <c r="AAZ40" s="1028">
        <v>43862</v>
      </c>
      <c r="ABA40" s="1029">
        <v>48.64</v>
      </c>
      <c r="ABC40" s="1028">
        <v>43862</v>
      </c>
      <c r="ABD40" s="1029">
        <v>47.702893076097261</v>
      </c>
      <c r="ABF40" s="1028">
        <v>43891</v>
      </c>
      <c r="ABG40" s="1029">
        <v>48.089996764081818</v>
      </c>
      <c r="ABI40" s="1028">
        <v>43891</v>
      </c>
      <c r="ABJ40" s="1029">
        <v>47.128408968737034</v>
      </c>
      <c r="ABL40" s="1028">
        <v>43891</v>
      </c>
      <c r="ABM40" s="1029">
        <v>47.43</v>
      </c>
      <c r="ABO40" s="1028">
        <v>43891</v>
      </c>
      <c r="ABP40" s="1029">
        <v>46.85</v>
      </c>
      <c r="ABR40" s="1066">
        <v>43922</v>
      </c>
      <c r="ABS40" s="1067">
        <v>41.8</v>
      </c>
      <c r="ABU40" s="1066">
        <v>43922</v>
      </c>
      <c r="ABV40" s="1067">
        <v>41.151681830905325</v>
      </c>
      <c r="ABX40" s="1066">
        <v>43922</v>
      </c>
      <c r="ABY40" s="1067">
        <v>41.240856683164537</v>
      </c>
      <c r="ACA40" s="1066">
        <v>43922</v>
      </c>
      <c r="ACB40" s="1067">
        <v>41.880762590000003</v>
      </c>
      <c r="ACD40" s="1066">
        <v>43952</v>
      </c>
      <c r="ACE40" s="1067">
        <v>40.403517190967051</v>
      </c>
      <c r="ACG40" s="1066">
        <v>43952</v>
      </c>
      <c r="ACH40" s="1067">
        <v>40.462727665798617</v>
      </c>
      <c r="ACJ40" s="1066">
        <v>43952</v>
      </c>
      <c r="ACK40" s="1067">
        <v>40.201349298357364</v>
      </c>
      <c r="ACM40" s="1066">
        <v>43952</v>
      </c>
      <c r="ACN40" s="1067">
        <v>40.325135289999999</v>
      </c>
      <c r="ACP40" s="1066">
        <v>43983</v>
      </c>
      <c r="ACQ40" s="1067">
        <v>39.722437335115252</v>
      </c>
      <c r="ACS40" s="1066">
        <v>43983</v>
      </c>
      <c r="ACT40" s="1067">
        <v>39.554207143465185</v>
      </c>
      <c r="ACV40" s="1096">
        <v>43983</v>
      </c>
      <c r="ACW40" s="1097">
        <v>39.859397090000002</v>
      </c>
      <c r="ACY40" s="1096">
        <v>43983</v>
      </c>
      <c r="ACZ40" s="1097">
        <v>39.522806711535068</v>
      </c>
      <c r="ADB40" s="1098">
        <v>44013</v>
      </c>
      <c r="ADC40" s="1099">
        <v>39.922968390000001</v>
      </c>
      <c r="ADE40" s="1098">
        <v>44013</v>
      </c>
      <c r="ADF40" s="1099">
        <v>40.765642887767058</v>
      </c>
      <c r="ADH40" s="1098">
        <v>44013</v>
      </c>
      <c r="ADI40" s="1099">
        <v>40.583853977317872</v>
      </c>
      <c r="ADK40" s="1098">
        <v>44013</v>
      </c>
      <c r="ADL40" s="1099">
        <v>40.445649516354401</v>
      </c>
      <c r="ADN40" s="1098">
        <v>44013</v>
      </c>
      <c r="ADO40" s="1099">
        <v>40.277941319464773</v>
      </c>
      <c r="ADQ40" s="1098">
        <v>44044</v>
      </c>
      <c r="ADR40" s="1099">
        <v>40.863325769514198</v>
      </c>
      <c r="ADT40" s="1098">
        <v>44044</v>
      </c>
      <c r="ADU40" s="1099">
        <v>41.720125661867712</v>
      </c>
      <c r="ADW40" s="1098">
        <v>44044</v>
      </c>
      <c r="ADX40" s="1099">
        <v>39.706510481809936</v>
      </c>
      <c r="ADZ40" s="1098">
        <v>44044</v>
      </c>
      <c r="AEA40" s="1099">
        <v>40.35803785094339</v>
      </c>
      <c r="AEC40" s="1098">
        <v>44075</v>
      </c>
      <c r="AED40" s="1099">
        <v>40.522989155683753</v>
      </c>
      <c r="AEF40" s="1098">
        <v>44075</v>
      </c>
      <c r="AEG40" s="1099">
        <v>40.700000000000003</v>
      </c>
      <c r="AEI40" s="1098">
        <v>44075</v>
      </c>
      <c r="AEJ40" s="1099">
        <v>41.649325095838002</v>
      </c>
      <c r="AEL40" s="1098">
        <v>44075</v>
      </c>
      <c r="AEM40" s="1099">
        <v>41.225675486011475</v>
      </c>
      <c r="AEO40" s="1098">
        <v>44075</v>
      </c>
      <c r="AEP40" s="1099">
        <v>42.047196652541317</v>
      </c>
      <c r="AER40" s="1098">
        <v>44105</v>
      </c>
      <c r="AES40" s="1099">
        <v>45.77</v>
      </c>
      <c r="AEU40" s="1098">
        <v>44105</v>
      </c>
      <c r="AEV40" s="1099">
        <v>46.494576486438532</v>
      </c>
      <c r="AEX40" s="1098">
        <v>44105</v>
      </c>
      <c r="AEY40" s="1099">
        <v>46.706605725230737</v>
      </c>
      <c r="AFA40" s="1098">
        <v>44105</v>
      </c>
      <c r="AFB40" s="1099">
        <v>45.762260164926516</v>
      </c>
      <c r="AFD40" s="1098">
        <v>44136</v>
      </c>
      <c r="AFE40" s="1099">
        <v>49.004122856501354</v>
      </c>
      <c r="AFG40" s="1098">
        <v>44136</v>
      </c>
      <c r="AFH40" s="1099">
        <v>50.538120489999997</v>
      </c>
      <c r="AFJ40" s="1098">
        <v>44166</v>
      </c>
      <c r="AFK40" s="1099">
        <v>50.7824746307789</v>
      </c>
      <c r="AFM40" s="1098">
        <v>44166</v>
      </c>
      <c r="AFN40" s="1099">
        <v>51.304453679917316</v>
      </c>
      <c r="AFP40" s="1098">
        <v>44166</v>
      </c>
      <c r="AFQ40" s="1099">
        <v>50.992785125994175</v>
      </c>
      <c r="AFS40" s="1098">
        <v>44166</v>
      </c>
      <c r="AFT40" s="1099">
        <v>49.16154532438577</v>
      </c>
      <c r="AFV40" s="1098">
        <v>44166</v>
      </c>
      <c r="AFW40" s="1099">
        <v>47.820264890685998</v>
      </c>
      <c r="AFY40" s="1098">
        <v>44197</v>
      </c>
      <c r="AFZ40" s="1099">
        <v>48.907546766194088</v>
      </c>
      <c r="AGB40" s="1098">
        <v>44197</v>
      </c>
      <c r="AGC40" s="1099">
        <v>48.584020997553786</v>
      </c>
      <c r="AGE40" s="1098">
        <v>44197</v>
      </c>
      <c r="AGF40" s="1099">
        <v>49.614327355920487</v>
      </c>
      <c r="AGH40" s="1098">
        <v>44197</v>
      </c>
      <c r="AGI40" s="1099">
        <v>49.384847664777723</v>
      </c>
      <c r="AGK40" s="1108">
        <v>44228</v>
      </c>
      <c r="AGL40" s="1109">
        <v>49.744719359298884</v>
      </c>
      <c r="AGN40" s="1108">
        <v>44228</v>
      </c>
      <c r="AGO40" s="1109">
        <v>49.655012436814665</v>
      </c>
      <c r="AGQ40" s="1108">
        <v>44228</v>
      </c>
      <c r="AGR40" s="1109">
        <v>50.213307347230888</v>
      </c>
      <c r="AGT40" s="1108">
        <v>44256</v>
      </c>
      <c r="AGU40" s="1109">
        <v>48.326823963338995</v>
      </c>
      <c r="AGW40" s="1108">
        <v>44256</v>
      </c>
      <c r="AGX40" s="1109">
        <v>48.748235899195734</v>
      </c>
      <c r="AGZ40" s="1108">
        <v>44256</v>
      </c>
      <c r="AHA40" s="1109">
        <v>49.305984770152229</v>
      </c>
      <c r="AHC40" s="1108">
        <v>44256</v>
      </c>
      <c r="AHD40" s="1109">
        <v>50.137362583761799</v>
      </c>
      <c r="AHF40" s="1108">
        <v>44287</v>
      </c>
      <c r="AHG40" s="1109">
        <v>45.410386295286052</v>
      </c>
      <c r="AHI40" s="1108">
        <v>44287</v>
      </c>
      <c r="AHJ40" s="1109">
        <v>45.458891783765083</v>
      </c>
      <c r="AHL40" s="1108">
        <v>44287</v>
      </c>
      <c r="AHM40" s="1109">
        <v>47.108395152067963</v>
      </c>
      <c r="AHO40" s="1108">
        <v>44287</v>
      </c>
      <c r="AHP40" s="1109">
        <v>49.51613410769469</v>
      </c>
      <c r="AHR40" s="1108">
        <v>44287</v>
      </c>
      <c r="AHS40" s="1109">
        <v>46.760320272652478</v>
      </c>
      <c r="AHU40" s="1114">
        <v>44317</v>
      </c>
      <c r="AHV40" s="1099">
        <v>44.387035376374854</v>
      </c>
      <c r="AHX40" s="1108">
        <v>44317</v>
      </c>
      <c r="AHY40" s="1109">
        <v>44.638607580852252</v>
      </c>
      <c r="AIA40" s="1108">
        <v>44317</v>
      </c>
      <c r="AIB40" s="1109">
        <v>44.250040116006623</v>
      </c>
      <c r="AID40" s="1108">
        <v>44317</v>
      </c>
      <c r="AIE40" s="1099">
        <v>44.753684063421119</v>
      </c>
      <c r="AIG40" s="1108">
        <v>44348</v>
      </c>
      <c r="AIH40" s="1099">
        <v>45.624600096089885</v>
      </c>
      <c r="AIJ40" s="1108">
        <v>44348</v>
      </c>
      <c r="AIK40" s="1099">
        <v>46.490957947651282</v>
      </c>
      <c r="AIM40" s="1108">
        <v>44348</v>
      </c>
      <c r="AIN40" s="1099">
        <v>45.286928096964118</v>
      </c>
      <c r="AIP40" s="1108">
        <v>44348</v>
      </c>
      <c r="AIQ40" s="1099">
        <v>45.99754997726189</v>
      </c>
      <c r="AIS40" s="1108">
        <v>44348</v>
      </c>
      <c r="AIT40" s="1109">
        <v>46.880756946408866</v>
      </c>
      <c r="AIV40" s="1108">
        <v>44378</v>
      </c>
      <c r="AIW40" s="1117">
        <v>47.699791214017161</v>
      </c>
      <c r="AIY40" s="1108">
        <v>44378</v>
      </c>
      <c r="AIZ40" s="1117">
        <v>49.16442260080894</v>
      </c>
      <c r="AJB40" s="1108">
        <v>44378</v>
      </c>
      <c r="AJC40" s="1117">
        <v>49.518102514205708</v>
      </c>
      <c r="AJE40" s="1108">
        <v>44378</v>
      </c>
      <c r="AJF40" s="1117">
        <v>50.497275929175686</v>
      </c>
      <c r="AJH40" s="1108">
        <v>44409</v>
      </c>
      <c r="AJI40" s="1117">
        <v>51.757656547479712</v>
      </c>
      <c r="AJK40" s="1108">
        <v>44409</v>
      </c>
      <c r="AJL40" s="1117">
        <v>53.383236653849835</v>
      </c>
      <c r="AJN40" s="1108">
        <v>44409</v>
      </c>
      <c r="AJO40" s="1117">
        <v>51.757656547479712</v>
      </c>
      <c r="AJQ40" s="1108">
        <v>44409</v>
      </c>
      <c r="AJR40" s="1117">
        <v>55.106603820265576</v>
      </c>
      <c r="AJT40" s="1108">
        <v>44440</v>
      </c>
      <c r="AJU40" s="1117">
        <v>56.651803555289135</v>
      </c>
    </row>
    <row r="41" spans="1:957" customFormat="1" x14ac:dyDescent="0.25">
      <c r="A41" s="26"/>
      <c r="B41" s="969">
        <f t="shared" ca="1" si="0"/>
        <v>44470</v>
      </c>
      <c r="C41" s="152">
        <f t="shared" ca="1" si="1"/>
        <v>59.531170350660993</v>
      </c>
      <c r="D41" s="26"/>
      <c r="E41" s="144">
        <v>42125</v>
      </c>
      <c r="F41" s="150">
        <v>66.855317773755559</v>
      </c>
      <c r="G41" s="88"/>
      <c r="H41" s="144">
        <v>42095</v>
      </c>
      <c r="I41" s="148">
        <v>67.196823211686507</v>
      </c>
      <c r="J41" s="26"/>
      <c r="K41" s="144">
        <v>42125</v>
      </c>
      <c r="L41" s="148">
        <v>64.126107913719466</v>
      </c>
      <c r="M41" s="26"/>
      <c r="N41" s="144">
        <v>42125</v>
      </c>
      <c r="O41" s="150">
        <v>63.575800000000015</v>
      </c>
      <c r="P41" s="88"/>
      <c r="Q41" s="144">
        <v>42156</v>
      </c>
      <c r="R41" s="145">
        <v>60.416865553592523</v>
      </c>
      <c r="S41" s="26"/>
      <c r="T41" s="144">
        <v>42156</v>
      </c>
      <c r="U41" s="148">
        <v>58.633618601817894</v>
      </c>
      <c r="V41" s="26"/>
      <c r="W41" s="144">
        <v>42156</v>
      </c>
      <c r="X41" s="150">
        <v>58.650064990569447</v>
      </c>
      <c r="Y41" s="88"/>
      <c r="Z41" s="144">
        <v>42186</v>
      </c>
      <c r="AA41" s="145">
        <v>58.089156036264981</v>
      </c>
      <c r="AB41" s="26"/>
      <c r="AC41" s="144">
        <v>42186</v>
      </c>
      <c r="AD41" s="148">
        <v>56.8</v>
      </c>
      <c r="AE41" s="26"/>
      <c r="AF41" s="144">
        <v>42186</v>
      </c>
      <c r="AG41" s="150">
        <v>57.287800000000004</v>
      </c>
      <c r="AH41" s="88"/>
      <c r="AI41" s="144">
        <v>42217</v>
      </c>
      <c r="AJ41" s="145">
        <v>60.014783333333334</v>
      </c>
      <c r="AK41" s="26"/>
      <c r="AL41" s="144">
        <v>42217</v>
      </c>
      <c r="AM41" s="148">
        <v>60.552249999999994</v>
      </c>
      <c r="AN41" s="26"/>
      <c r="AO41" s="144">
        <v>42217</v>
      </c>
      <c r="AP41" s="150">
        <v>59.643249999999995</v>
      </c>
      <c r="AQ41" s="88"/>
      <c r="AR41" s="144">
        <v>42217</v>
      </c>
      <c r="AS41" s="145">
        <v>59.643249999999995</v>
      </c>
      <c r="AT41" s="26"/>
      <c r="AU41" s="144">
        <v>42248</v>
      </c>
      <c r="AV41" s="148">
        <v>64.768496620218684</v>
      </c>
      <c r="AW41" s="26"/>
      <c r="AX41" s="144">
        <v>42278</v>
      </c>
      <c r="AY41" s="150">
        <v>66.971471527441992</v>
      </c>
      <c r="AZ41" s="88"/>
      <c r="BA41" s="144">
        <v>42278</v>
      </c>
      <c r="BB41" s="145">
        <v>67.840841948687427</v>
      </c>
      <c r="BC41" s="26"/>
      <c r="BD41" s="144">
        <v>42278</v>
      </c>
      <c r="BE41" s="148">
        <v>68.851635336976301</v>
      </c>
      <c r="BF41" s="26"/>
      <c r="BG41" s="144">
        <v>42309</v>
      </c>
      <c r="BH41" s="150">
        <v>70.881389890710381</v>
      </c>
      <c r="BI41" s="88"/>
      <c r="BJ41" s="144">
        <v>42278</v>
      </c>
      <c r="BK41" s="145">
        <v>69.265635792349713</v>
      </c>
      <c r="BL41" s="26"/>
      <c r="BM41" s="144">
        <v>42278</v>
      </c>
      <c r="BN41" s="148">
        <v>69.47</v>
      </c>
      <c r="BO41" s="26"/>
      <c r="BP41" s="144">
        <v>42309</v>
      </c>
      <c r="BQ41" s="150">
        <v>71.129635789999995</v>
      </c>
      <c r="BR41" s="88"/>
      <c r="BS41" s="144">
        <v>42309</v>
      </c>
      <c r="BT41" s="145">
        <v>71.529635792349708</v>
      </c>
      <c r="BU41" s="26"/>
      <c r="BV41" s="144">
        <v>42339</v>
      </c>
      <c r="BW41" s="148">
        <v>72.29147322</v>
      </c>
      <c r="BX41" s="26"/>
      <c r="BY41" s="144">
        <v>42339</v>
      </c>
      <c r="BZ41" s="150">
        <v>72.759349599999993</v>
      </c>
      <c r="CA41" s="88"/>
      <c r="CB41" s="144">
        <v>42339</v>
      </c>
      <c r="CC41" s="145">
        <v>72.642292896174865</v>
      </c>
      <c r="CD41" s="26"/>
      <c r="CE41" s="144">
        <v>42339</v>
      </c>
      <c r="CF41" s="148">
        <v>72.192321336550037</v>
      </c>
      <c r="CG41" s="26"/>
      <c r="CH41" s="144">
        <v>42370</v>
      </c>
      <c r="CI41" s="150">
        <v>73.814192399999996</v>
      </c>
      <c r="CJ41" s="88"/>
      <c r="CK41" s="144">
        <v>42370</v>
      </c>
      <c r="CL41" s="145">
        <v>75.401639344262293</v>
      </c>
      <c r="CM41" s="26"/>
      <c r="CN41" s="144">
        <v>42370</v>
      </c>
      <c r="CO41" s="148">
        <v>74.551639344262298</v>
      </c>
      <c r="CP41" s="26"/>
      <c r="CQ41" s="144">
        <v>42370</v>
      </c>
      <c r="CR41" s="150">
        <v>74.601366119999994</v>
      </c>
      <c r="CS41" s="88"/>
      <c r="CT41" s="144">
        <v>42370</v>
      </c>
      <c r="CU41" s="145">
        <v>75.07540983606556</v>
      </c>
      <c r="CV41" s="26"/>
      <c r="CW41" s="144">
        <v>42401</v>
      </c>
      <c r="CX41" s="148">
        <v>74.857868850000003</v>
      </c>
      <c r="CY41" s="292"/>
      <c r="CZ41" s="144">
        <v>42401</v>
      </c>
      <c r="DA41" s="148">
        <v>74.669715947722352</v>
      </c>
      <c r="DB41" s="295"/>
      <c r="DC41" s="144">
        <v>42401</v>
      </c>
      <c r="DD41" s="148">
        <v>74.482732240437187</v>
      </c>
      <c r="DE41" s="303"/>
      <c r="DF41" s="144">
        <v>42401</v>
      </c>
      <c r="DG41" s="148">
        <v>75.572758500000006</v>
      </c>
      <c r="DH41" s="303"/>
      <c r="DI41" s="144">
        <v>42461</v>
      </c>
      <c r="DJ41" s="148">
        <v>67.988326670000006</v>
      </c>
      <c r="DK41" s="295"/>
      <c r="DL41" s="144">
        <v>42430</v>
      </c>
      <c r="DM41" s="148">
        <v>74.650000000000006</v>
      </c>
      <c r="DN41" s="303"/>
      <c r="DO41" s="144">
        <v>42430</v>
      </c>
      <c r="DP41" s="148">
        <v>73.651639340000003</v>
      </c>
      <c r="DQ41" s="303"/>
      <c r="DR41" s="144">
        <v>42461</v>
      </c>
      <c r="DS41" s="148">
        <v>71.57498791008625</v>
      </c>
      <c r="DT41" s="295"/>
      <c r="DU41" s="144">
        <v>42461</v>
      </c>
      <c r="DV41" s="148">
        <v>66.938360660000001</v>
      </c>
      <c r="DW41" s="303"/>
      <c r="DX41" s="144">
        <v>42461</v>
      </c>
      <c r="DY41" s="148">
        <v>66.673005459999999</v>
      </c>
      <c r="DZ41" s="303"/>
      <c r="EA41" s="144">
        <v>42491</v>
      </c>
      <c r="EB41" s="148">
        <v>63.773005464480853</v>
      </c>
      <c r="EC41" s="295"/>
      <c r="ED41" s="144">
        <v>42491</v>
      </c>
      <c r="EE41" s="148">
        <v>62.9</v>
      </c>
      <c r="EF41" s="303"/>
      <c r="EG41" s="144">
        <v>42491</v>
      </c>
      <c r="EH41" s="148">
        <v>63.247000320750793</v>
      </c>
      <c r="EI41" s="303"/>
      <c r="EJ41" s="144">
        <v>42522</v>
      </c>
      <c r="EK41" s="148">
        <v>62.84</v>
      </c>
      <c r="EL41" s="295"/>
      <c r="EM41" s="144">
        <v>42491</v>
      </c>
      <c r="EN41" s="148">
        <v>62.992392361736584</v>
      </c>
      <c r="EO41" s="303"/>
      <c r="EP41" s="144">
        <v>42522</v>
      </c>
      <c r="EQ41" s="148">
        <v>63.271147540983634</v>
      </c>
      <c r="ER41" s="303"/>
      <c r="ES41" s="144">
        <v>42522</v>
      </c>
      <c r="ET41" s="148">
        <v>62.749581336696117</v>
      </c>
      <c r="EV41" s="144">
        <v>42552</v>
      </c>
      <c r="EW41" s="148">
        <v>63.016717928213353</v>
      </c>
      <c r="EY41" s="144">
        <v>42552</v>
      </c>
      <c r="EZ41" s="148">
        <v>62.826090639999997</v>
      </c>
      <c r="FB41" s="144">
        <v>42552</v>
      </c>
      <c r="FC41" s="148">
        <v>63.414786393135053</v>
      </c>
      <c r="FE41" s="144">
        <v>42552</v>
      </c>
      <c r="FF41" s="148">
        <v>62.782479578081599</v>
      </c>
      <c r="FH41" s="144">
        <v>42583</v>
      </c>
      <c r="FI41" s="148">
        <v>63.276830601092911</v>
      </c>
      <c r="FK41" s="144">
        <v>42583</v>
      </c>
      <c r="FL41" s="148">
        <v>63.401967213114766</v>
      </c>
      <c r="FN41" s="144">
        <v>42583</v>
      </c>
      <c r="FO41" s="148">
        <v>63.75</v>
      </c>
      <c r="FQ41" s="144">
        <v>42583</v>
      </c>
      <c r="FR41" s="148">
        <v>63.751967209999997</v>
      </c>
      <c r="FT41" s="144">
        <v>42552</v>
      </c>
      <c r="FU41" s="148">
        <v>63.066389999999998</v>
      </c>
      <c r="FW41" s="144">
        <v>42583</v>
      </c>
      <c r="FX41" s="148">
        <v>63.089190000000002</v>
      </c>
      <c r="FZ41" s="144">
        <v>42583</v>
      </c>
      <c r="GA41" s="148">
        <v>62.663429999999998</v>
      </c>
      <c r="GC41" s="144">
        <v>42614</v>
      </c>
      <c r="GD41" s="148">
        <v>63.550273224043721</v>
      </c>
      <c r="GF41" s="144">
        <v>42583</v>
      </c>
      <c r="GG41" s="148">
        <v>62.71</v>
      </c>
      <c r="GI41" s="144">
        <v>42614</v>
      </c>
      <c r="GJ41" s="148">
        <v>62.697499999999998</v>
      </c>
      <c r="GL41" s="144">
        <v>42614</v>
      </c>
      <c r="GM41" s="148">
        <v>62.65</v>
      </c>
      <c r="GO41" s="144">
        <v>42614</v>
      </c>
      <c r="GP41" s="148">
        <v>61.777079999999998</v>
      </c>
      <c r="GR41" s="144">
        <v>42614</v>
      </c>
      <c r="GS41" s="148">
        <v>62.01</v>
      </c>
      <c r="GU41" s="144">
        <v>42644</v>
      </c>
      <c r="GV41" s="148">
        <v>64.424999999999997</v>
      </c>
      <c r="GX41" s="144">
        <v>42644</v>
      </c>
      <c r="GY41" s="148">
        <v>64.27</v>
      </c>
      <c r="HA41" s="144">
        <v>42644</v>
      </c>
      <c r="HB41" s="148">
        <v>64.33</v>
      </c>
      <c r="HD41" s="144">
        <v>42644</v>
      </c>
      <c r="HE41" s="148">
        <v>64.599999999999994</v>
      </c>
      <c r="HG41" s="144">
        <v>42644</v>
      </c>
      <c r="HH41" s="148">
        <v>64.930000000000007</v>
      </c>
      <c r="HJ41" s="144">
        <v>42675</v>
      </c>
      <c r="HK41" s="148">
        <v>67.38</v>
      </c>
      <c r="HM41" s="144">
        <v>42675</v>
      </c>
      <c r="HN41" s="148">
        <v>67.73</v>
      </c>
      <c r="HP41" s="144">
        <v>42675</v>
      </c>
      <c r="HQ41" s="148">
        <v>67.81</v>
      </c>
      <c r="HS41" s="144">
        <v>42675</v>
      </c>
      <c r="HT41" s="148">
        <v>68.03</v>
      </c>
      <c r="HV41" s="144">
        <v>42675</v>
      </c>
      <c r="HW41" s="148">
        <v>69.010000000000005</v>
      </c>
      <c r="HY41" s="144">
        <v>42675</v>
      </c>
      <c r="HZ41" s="148">
        <v>68.790000000000006</v>
      </c>
      <c r="IB41" s="144">
        <v>42736</v>
      </c>
      <c r="IC41" s="148">
        <v>70.997960550000002</v>
      </c>
      <c r="IE41" s="144">
        <v>42736</v>
      </c>
      <c r="IF41" s="148">
        <v>70.7</v>
      </c>
      <c r="IH41" s="144">
        <v>42736</v>
      </c>
      <c r="II41" s="148">
        <v>70.599999999999994</v>
      </c>
      <c r="IK41" s="144">
        <v>42736</v>
      </c>
      <c r="IL41" s="148">
        <v>69.959999999999994</v>
      </c>
      <c r="IN41" s="144">
        <v>42767</v>
      </c>
      <c r="IO41" s="148">
        <v>69.92</v>
      </c>
      <c r="IQ41" s="144">
        <v>42767</v>
      </c>
      <c r="IR41" s="148">
        <v>71.23</v>
      </c>
      <c r="IT41" s="144">
        <v>42767</v>
      </c>
      <c r="IU41" s="148">
        <v>71.030760020000002</v>
      </c>
      <c r="IW41" s="144">
        <v>42767</v>
      </c>
      <c r="IX41" s="148">
        <v>70.42</v>
      </c>
      <c r="IZ41" s="144">
        <v>42795</v>
      </c>
      <c r="JA41" s="148">
        <v>71.17</v>
      </c>
      <c r="JC41" s="144">
        <v>42795</v>
      </c>
      <c r="JD41" s="148">
        <v>68.95</v>
      </c>
      <c r="JF41" s="144">
        <v>42795</v>
      </c>
      <c r="JG41" s="148">
        <v>67.73</v>
      </c>
      <c r="JI41" s="144">
        <v>42795</v>
      </c>
      <c r="JJ41" s="148">
        <v>67.400000000000006</v>
      </c>
      <c r="JL41" s="144">
        <v>42826</v>
      </c>
      <c r="JM41" s="148">
        <v>61.64</v>
      </c>
      <c r="JO41" s="144">
        <v>42826</v>
      </c>
      <c r="JP41" s="148">
        <v>62.94</v>
      </c>
      <c r="JR41" s="144">
        <v>42826</v>
      </c>
      <c r="JS41" s="148">
        <v>63.333434429999997</v>
      </c>
      <c r="JU41" s="969">
        <v>42826</v>
      </c>
      <c r="JV41" s="970">
        <v>64.333434429999997</v>
      </c>
      <c r="JX41" s="969">
        <v>42826</v>
      </c>
      <c r="JY41" s="970">
        <v>63.2</v>
      </c>
      <c r="KA41" s="969">
        <v>42856</v>
      </c>
      <c r="KB41" s="970">
        <v>60.696000644983556</v>
      </c>
      <c r="KD41" s="969">
        <v>42856</v>
      </c>
      <c r="KE41" s="970">
        <v>71.23</v>
      </c>
      <c r="KG41" s="969">
        <v>42856</v>
      </c>
      <c r="KH41" s="970">
        <v>59.94</v>
      </c>
      <c r="KJ41" s="969">
        <v>42856</v>
      </c>
      <c r="KK41" s="970">
        <v>59.3</v>
      </c>
      <c r="KM41" s="969">
        <v>42887</v>
      </c>
      <c r="KN41" s="970">
        <v>58.4</v>
      </c>
      <c r="KP41" s="969">
        <v>42887</v>
      </c>
      <c r="KQ41" s="970">
        <v>58.66156344854631</v>
      </c>
      <c r="KS41" s="969">
        <v>42887</v>
      </c>
      <c r="KT41" s="970">
        <v>58.53</v>
      </c>
      <c r="KV41" s="969">
        <v>42887</v>
      </c>
      <c r="KW41" s="970">
        <v>57.81</v>
      </c>
      <c r="KY41" s="969">
        <v>42917</v>
      </c>
      <c r="KZ41" s="970">
        <v>57.62</v>
      </c>
      <c r="LB41" s="969">
        <v>42917</v>
      </c>
      <c r="LC41" s="970">
        <v>57.33</v>
      </c>
      <c r="LE41" s="969">
        <v>42917</v>
      </c>
      <c r="LF41" s="970">
        <v>58.05</v>
      </c>
      <c r="LH41" s="969">
        <v>42917</v>
      </c>
      <c r="LI41" s="970">
        <v>58.14</v>
      </c>
      <c r="LK41" s="969">
        <v>42917</v>
      </c>
      <c r="LL41" s="970">
        <v>57.57</v>
      </c>
      <c r="LN41" s="969">
        <v>42948</v>
      </c>
      <c r="LO41" s="970">
        <v>59.8</v>
      </c>
      <c r="LQ41" s="969">
        <v>42979</v>
      </c>
      <c r="LR41" s="970">
        <v>59.06</v>
      </c>
      <c r="LT41" s="969">
        <v>42979</v>
      </c>
      <c r="LU41" s="970">
        <v>59.74</v>
      </c>
      <c r="LW41" s="969">
        <v>42979</v>
      </c>
      <c r="LX41" s="970">
        <v>60.25</v>
      </c>
      <c r="LZ41" s="969">
        <v>42979</v>
      </c>
      <c r="MA41" s="970">
        <v>59.02</v>
      </c>
      <c r="MC41" s="969">
        <v>43009</v>
      </c>
      <c r="MD41" s="970">
        <v>61.76</v>
      </c>
      <c r="MF41" s="969">
        <v>43009</v>
      </c>
      <c r="MG41" s="970">
        <v>61.7</v>
      </c>
      <c r="MI41" s="969">
        <v>43009</v>
      </c>
      <c r="MJ41" s="970">
        <v>59.61</v>
      </c>
      <c r="ML41" s="969">
        <v>43009</v>
      </c>
      <c r="MM41" s="970">
        <v>58.85</v>
      </c>
      <c r="MO41" s="969">
        <v>43009</v>
      </c>
      <c r="MP41" s="970">
        <v>58.07</v>
      </c>
      <c r="MR41" s="969">
        <v>43040</v>
      </c>
      <c r="MS41" s="970">
        <v>60.01</v>
      </c>
      <c r="MU41" s="969">
        <v>43040</v>
      </c>
      <c r="MV41" s="970">
        <v>60.28</v>
      </c>
      <c r="MX41" s="969">
        <v>43040</v>
      </c>
      <c r="MY41" s="970">
        <v>60.46</v>
      </c>
      <c r="NA41" s="969">
        <v>43040</v>
      </c>
      <c r="NB41" s="970">
        <v>62.080588130464648</v>
      </c>
      <c r="ND41" s="969">
        <v>43070</v>
      </c>
      <c r="NE41" s="970">
        <v>63.496740000000003</v>
      </c>
      <c r="NG41" s="969">
        <v>43070</v>
      </c>
      <c r="NH41" s="970">
        <v>61.67</v>
      </c>
      <c r="NJ41" s="969">
        <v>43070</v>
      </c>
      <c r="NK41" s="970">
        <v>60.17</v>
      </c>
      <c r="NM41" s="969">
        <v>43070</v>
      </c>
      <c r="NN41" s="970">
        <v>58.47</v>
      </c>
      <c r="NP41" s="969">
        <v>43070</v>
      </c>
      <c r="NQ41" s="970">
        <v>56.83</v>
      </c>
      <c r="NS41" s="969">
        <v>43101</v>
      </c>
      <c r="NT41" s="970">
        <v>56.16</v>
      </c>
      <c r="NV41" s="969">
        <v>43101</v>
      </c>
      <c r="NW41" s="970">
        <v>55.7</v>
      </c>
      <c r="NY41" s="969">
        <v>43101</v>
      </c>
      <c r="NZ41" s="970">
        <v>54.54</v>
      </c>
      <c r="OB41" s="969">
        <v>43101</v>
      </c>
      <c r="OC41" s="970">
        <v>54.55</v>
      </c>
      <c r="OE41" s="969">
        <v>43132</v>
      </c>
      <c r="OF41" s="970">
        <v>55.33</v>
      </c>
      <c r="OH41" s="969">
        <v>43132</v>
      </c>
      <c r="OI41" s="970">
        <v>60.85</v>
      </c>
      <c r="OK41" s="969">
        <v>43132</v>
      </c>
      <c r="OL41" s="970">
        <v>61.2</v>
      </c>
      <c r="ON41" s="969">
        <v>43132</v>
      </c>
      <c r="OO41" s="970">
        <v>59.75</v>
      </c>
      <c r="OQ41" s="969">
        <v>43132</v>
      </c>
      <c r="OR41" s="970">
        <v>58.43</v>
      </c>
      <c r="OT41" s="969">
        <v>43160</v>
      </c>
      <c r="OU41" s="970">
        <v>55.63</v>
      </c>
      <c r="OW41" s="969">
        <v>43160</v>
      </c>
      <c r="OX41" s="970">
        <v>53.46</v>
      </c>
      <c r="OZ41" s="969">
        <v>43160</v>
      </c>
      <c r="PA41" s="970">
        <v>52.72</v>
      </c>
      <c r="PC41" s="969">
        <v>43160</v>
      </c>
      <c r="PD41" s="970">
        <v>53.56</v>
      </c>
      <c r="PF41" s="969">
        <v>43160</v>
      </c>
      <c r="PG41" s="970">
        <v>53.51</v>
      </c>
      <c r="PI41" s="969">
        <v>43191</v>
      </c>
      <c r="PJ41" s="970">
        <v>49.78</v>
      </c>
      <c r="PL41" s="969">
        <v>43191</v>
      </c>
      <c r="PM41" s="970">
        <v>50.45</v>
      </c>
      <c r="PO41" s="969">
        <v>43191</v>
      </c>
      <c r="PP41" s="970">
        <v>49.98</v>
      </c>
      <c r="PR41" s="969">
        <v>43191</v>
      </c>
      <c r="PS41" s="970">
        <v>49.78</v>
      </c>
      <c r="PU41" s="969">
        <v>43221</v>
      </c>
      <c r="PV41" s="970">
        <v>48.23</v>
      </c>
      <c r="PX41" s="969">
        <v>43221</v>
      </c>
      <c r="PY41" s="1025">
        <v>48.18</v>
      </c>
      <c r="QA41" s="1026">
        <v>43221</v>
      </c>
      <c r="QB41" s="1025">
        <v>47.47</v>
      </c>
      <c r="QD41" s="1028">
        <v>43221</v>
      </c>
      <c r="QE41" s="1027">
        <v>46.75</v>
      </c>
      <c r="QG41" s="1028">
        <v>43252</v>
      </c>
      <c r="QH41" s="1027">
        <v>46.2</v>
      </c>
      <c r="QJ41" s="1028">
        <v>43252</v>
      </c>
      <c r="QK41" s="1027">
        <v>46.85</v>
      </c>
      <c r="QM41" s="1028">
        <v>43252</v>
      </c>
      <c r="QN41" s="1027">
        <v>46.23</v>
      </c>
      <c r="QP41" s="1028">
        <v>43252</v>
      </c>
      <c r="QQ41" s="1027">
        <v>46.37</v>
      </c>
      <c r="QS41" s="1028">
        <v>43252</v>
      </c>
      <c r="QT41" s="1027">
        <v>45.96</v>
      </c>
      <c r="QV41" s="1028">
        <v>43282</v>
      </c>
      <c r="QW41" s="1027">
        <v>45.84</v>
      </c>
      <c r="QY41" s="1028">
        <v>43282</v>
      </c>
      <c r="QZ41" s="1027">
        <v>45.69</v>
      </c>
      <c r="RB41" s="1028">
        <v>43282</v>
      </c>
      <c r="RC41" s="1027">
        <v>43.75</v>
      </c>
      <c r="RE41" s="1028">
        <v>43282</v>
      </c>
      <c r="RF41" s="1027">
        <v>43.85</v>
      </c>
      <c r="RH41" s="1028">
        <v>43313</v>
      </c>
      <c r="RI41" s="1027">
        <v>42.15</v>
      </c>
      <c r="RK41" s="1028">
        <v>43313</v>
      </c>
      <c r="RL41" s="1027">
        <v>42.7</v>
      </c>
      <c r="RN41" s="1028">
        <v>43313</v>
      </c>
      <c r="RO41" s="1027">
        <v>42.59</v>
      </c>
      <c r="RQ41" s="1028">
        <v>43313</v>
      </c>
      <c r="RR41" s="1027">
        <v>42.21</v>
      </c>
      <c r="RT41" s="1028">
        <v>43344</v>
      </c>
      <c r="RU41" s="1029">
        <v>43.311433649999998</v>
      </c>
      <c r="RW41" s="1028">
        <v>43344</v>
      </c>
      <c r="RX41" s="1029">
        <v>43.081286319999997</v>
      </c>
      <c r="RZ41" s="1028">
        <v>43344</v>
      </c>
      <c r="SA41" s="1029">
        <v>42.861640600000001</v>
      </c>
      <c r="SC41" s="1028">
        <v>43344</v>
      </c>
      <c r="SD41" s="1029">
        <v>42.41</v>
      </c>
      <c r="SF41" s="1028">
        <v>43344</v>
      </c>
      <c r="SG41" s="1029">
        <v>42.31</v>
      </c>
      <c r="SI41" s="1028">
        <v>43374</v>
      </c>
      <c r="SJ41" s="1029">
        <v>43.71</v>
      </c>
      <c r="SL41" s="1028">
        <v>43374</v>
      </c>
      <c r="SM41" s="1029">
        <v>44.297004997213222</v>
      </c>
      <c r="SO41" s="1028">
        <v>43374</v>
      </c>
      <c r="SP41" s="1029">
        <v>42.519808984833887</v>
      </c>
      <c r="SR41" s="1028">
        <v>43374</v>
      </c>
      <c r="SS41" s="1029">
        <v>41.057497342058575</v>
      </c>
      <c r="SU41" s="1028">
        <v>43405</v>
      </c>
      <c r="SV41" s="1029">
        <v>41.279161094422612</v>
      </c>
      <c r="SX41" s="1028">
        <v>43405</v>
      </c>
      <c r="SY41" s="1029">
        <v>38.718992398609977</v>
      </c>
      <c r="TA41" s="1028">
        <v>43405</v>
      </c>
      <c r="TB41" s="1029">
        <v>37.116922927504376</v>
      </c>
      <c r="TD41" s="1028">
        <v>43405</v>
      </c>
      <c r="TE41" s="1029">
        <v>36.817646711115621</v>
      </c>
      <c r="TG41" s="1028">
        <v>43435</v>
      </c>
      <c r="TH41" s="1029">
        <v>39.593948443433611</v>
      </c>
      <c r="TJ41" s="1028">
        <v>43435</v>
      </c>
      <c r="TK41" s="1029">
        <v>38.599669311393058</v>
      </c>
      <c r="TM41" s="1028">
        <v>43435</v>
      </c>
      <c r="TN41" s="1029">
        <v>38.601652088481387</v>
      </c>
      <c r="TP41" s="1028">
        <v>43435</v>
      </c>
      <c r="TQ41" s="1029">
        <v>37.675674934774207</v>
      </c>
      <c r="TS41" s="1028">
        <v>43466</v>
      </c>
      <c r="TT41" s="1029">
        <v>38.911485322077596</v>
      </c>
      <c r="TV41" s="1028">
        <v>43466</v>
      </c>
      <c r="TW41" s="1029">
        <v>36.718488028831381</v>
      </c>
      <c r="TY41" s="1028">
        <v>43466</v>
      </c>
      <c r="TZ41" s="1029">
        <v>36.070396080032666</v>
      </c>
      <c r="UB41" s="1028">
        <v>43466</v>
      </c>
      <c r="UC41" s="1029">
        <v>35.788262919909172</v>
      </c>
      <c r="UE41" s="1028">
        <v>43497</v>
      </c>
      <c r="UF41" s="1029">
        <v>38.317741333532375</v>
      </c>
      <c r="UH41" s="1028">
        <v>43497</v>
      </c>
      <c r="UI41" s="1029">
        <v>37.813818453097923</v>
      </c>
      <c r="UK41" s="1028">
        <v>43497</v>
      </c>
      <c r="UL41" s="1029">
        <v>38.121573856594217</v>
      </c>
      <c r="UN41" s="1028">
        <v>43497</v>
      </c>
      <c r="UO41" s="1029">
        <v>38.439205796916397</v>
      </c>
      <c r="UQ41" s="1028">
        <v>43525</v>
      </c>
      <c r="UR41" s="1029">
        <v>37.169860096996544</v>
      </c>
      <c r="UT41" s="1028">
        <v>43525</v>
      </c>
      <c r="UU41" s="1029">
        <v>37.396157094005709</v>
      </c>
      <c r="UW41" s="1028">
        <v>43525</v>
      </c>
      <c r="UX41" s="1029">
        <v>37.091046896322588</v>
      </c>
      <c r="UZ41" s="1028">
        <v>43525</v>
      </c>
      <c r="VA41" s="1029">
        <v>37.550306113994083</v>
      </c>
      <c r="VC41" s="1028">
        <v>43525</v>
      </c>
      <c r="VD41" s="1029">
        <v>37.644181348809475</v>
      </c>
      <c r="VF41" s="1028">
        <v>43556</v>
      </c>
      <c r="VG41" s="1029">
        <v>34.850501168215224</v>
      </c>
      <c r="VI41" s="1028">
        <v>43556</v>
      </c>
      <c r="VJ41" s="1029">
        <v>35.009427793567177</v>
      </c>
      <c r="VL41" s="1028">
        <v>43556</v>
      </c>
      <c r="VM41" s="1029">
        <v>34.301456934300937</v>
      </c>
      <c r="VO41" s="1028">
        <v>43556</v>
      </c>
      <c r="VP41" s="1029">
        <v>39.165243403826665</v>
      </c>
      <c r="VR41" s="1028">
        <v>43586</v>
      </c>
      <c r="VS41" s="1029">
        <v>37.459055919827186</v>
      </c>
      <c r="VU41" s="1028">
        <v>43586</v>
      </c>
      <c r="VV41" s="1029">
        <v>37.068908465596387</v>
      </c>
      <c r="VX41" s="1028">
        <v>43586</v>
      </c>
      <c r="VY41" s="1029">
        <v>37.528376597768499</v>
      </c>
      <c r="WA41" s="1028">
        <v>43586</v>
      </c>
      <c r="WB41" s="1029">
        <v>35.701211625753039</v>
      </c>
      <c r="WD41" s="1028">
        <v>43586</v>
      </c>
      <c r="WE41" s="1029">
        <v>35.974528587845796</v>
      </c>
      <c r="WG41" s="1028">
        <v>43617</v>
      </c>
      <c r="WH41" s="1029">
        <v>38.799999999999997</v>
      </c>
      <c r="WJ41" s="1028">
        <v>43617</v>
      </c>
      <c r="WK41" s="1029">
        <v>38.409999999999997</v>
      </c>
      <c r="WM41" s="1028">
        <v>43617</v>
      </c>
      <c r="WN41" s="1029">
        <v>41.071447003104751</v>
      </c>
      <c r="WP41" s="1028">
        <v>43617</v>
      </c>
      <c r="WQ41" s="1029">
        <v>40.408821255549903</v>
      </c>
      <c r="WS41" s="1028">
        <v>43647</v>
      </c>
      <c r="WT41" s="1029">
        <v>42.34398296874204</v>
      </c>
      <c r="WV41" s="1028">
        <v>43647</v>
      </c>
      <c r="WW41" s="1029">
        <v>42.59</v>
      </c>
      <c r="WY41" s="1028">
        <v>43647</v>
      </c>
      <c r="WZ41" s="1029">
        <v>42.878848817447285</v>
      </c>
      <c r="XB41" s="1028">
        <v>43647</v>
      </c>
      <c r="XC41" s="1029">
        <v>42.479649703569507</v>
      </c>
      <c r="XE41" s="1028">
        <v>43678</v>
      </c>
      <c r="XF41" s="1029">
        <v>41.471983618869217</v>
      </c>
      <c r="XH41" s="1028">
        <v>43678</v>
      </c>
      <c r="XI41" s="1029">
        <v>40.820748602664999</v>
      </c>
      <c r="XK41" s="1028">
        <v>43678</v>
      </c>
      <c r="XL41" s="1029">
        <v>40.840000000000003</v>
      </c>
      <c r="XN41" s="1028">
        <v>43678</v>
      </c>
      <c r="XO41" s="1029">
        <v>40.53259755175835</v>
      </c>
      <c r="XQ41" s="1028">
        <v>43678</v>
      </c>
      <c r="XR41" s="1029">
        <v>40.176850419701331</v>
      </c>
      <c r="XT41" s="1028">
        <v>43709</v>
      </c>
      <c r="XU41" s="1029">
        <v>39.17</v>
      </c>
      <c r="XW41" s="1028">
        <v>43709</v>
      </c>
      <c r="XX41" s="1029">
        <v>38.979999999999997</v>
      </c>
      <c r="XZ41" s="1028">
        <v>43709</v>
      </c>
      <c r="YA41" s="1029">
        <v>39.746134305318421</v>
      </c>
      <c r="YC41" s="1028">
        <v>43709</v>
      </c>
      <c r="YD41" s="1029">
        <v>41.845231040265652</v>
      </c>
      <c r="YF41" s="1028">
        <v>43739</v>
      </c>
      <c r="YG41" s="1029">
        <v>43.222502739703884</v>
      </c>
      <c r="YI41" s="1028">
        <v>43739</v>
      </c>
      <c r="YJ41" s="1029">
        <v>45.82</v>
      </c>
      <c r="YL41" s="1028">
        <v>43739</v>
      </c>
      <c r="YM41" s="1029">
        <v>45.635472171452015</v>
      </c>
      <c r="YO41" s="1028">
        <v>43739</v>
      </c>
      <c r="YP41" s="1029">
        <v>47.32429165387726</v>
      </c>
      <c r="YR41" s="1028">
        <v>43739</v>
      </c>
      <c r="YS41" s="1029">
        <v>46.13</v>
      </c>
      <c r="YU41" s="1028">
        <v>43770</v>
      </c>
      <c r="YV41" s="1029">
        <v>50.970590477598414</v>
      </c>
      <c r="YX41" s="1028">
        <v>43770</v>
      </c>
      <c r="YY41" s="1029">
        <v>47.885426720981926</v>
      </c>
      <c r="ZA41" s="1028">
        <v>43770</v>
      </c>
      <c r="ZB41" s="1029">
        <v>45.527177621059316</v>
      </c>
      <c r="ZD41" s="1028">
        <v>43770</v>
      </c>
      <c r="ZE41" s="1029">
        <v>45.525812550570656</v>
      </c>
      <c r="ZG41" s="1028">
        <v>43770</v>
      </c>
      <c r="ZH41" s="1029">
        <v>45.796056490934284</v>
      </c>
      <c r="ZJ41" s="1028">
        <v>43800</v>
      </c>
      <c r="ZK41" s="1029">
        <v>47.689069675323616</v>
      </c>
      <c r="ZM41" s="1028">
        <v>43800</v>
      </c>
      <c r="ZN41" s="1029">
        <v>47.712030996825028</v>
      </c>
      <c r="ZP41" s="1028">
        <v>43800</v>
      </c>
      <c r="ZQ41" s="1029">
        <v>47.689069675323616</v>
      </c>
      <c r="ZS41" s="1028">
        <v>43831</v>
      </c>
      <c r="ZT41" s="1029">
        <v>51.859258388002793</v>
      </c>
      <c r="ZV41" s="1028">
        <v>43831</v>
      </c>
      <c r="ZW41" s="1029">
        <v>51.904697045841147</v>
      </c>
      <c r="ZY41" s="1028">
        <v>43831</v>
      </c>
      <c r="ZZ41" s="1029">
        <v>51.737825843356127</v>
      </c>
      <c r="AAB41" s="1028">
        <v>43831</v>
      </c>
      <c r="AAC41" s="1029">
        <v>51.745491538330789</v>
      </c>
      <c r="AAE41" s="1028">
        <v>43831</v>
      </c>
      <c r="AAF41" s="1029">
        <v>50.23</v>
      </c>
      <c r="AAH41" s="1028">
        <v>43831</v>
      </c>
      <c r="AAI41" s="1029">
        <v>49.765351431851975</v>
      </c>
      <c r="AAK41" s="1028">
        <v>43862</v>
      </c>
      <c r="AAL41" s="1029">
        <v>49.59581982575024</v>
      </c>
      <c r="AAN41" s="1028">
        <v>43831</v>
      </c>
      <c r="AAO41" s="1029">
        <v>50.32789746984276</v>
      </c>
      <c r="AAQ41" s="1028">
        <v>43862</v>
      </c>
      <c r="AAR41" s="1029">
        <v>50.428667812987086</v>
      </c>
      <c r="AAT41" s="1028">
        <v>43891</v>
      </c>
      <c r="AAU41" s="1029">
        <v>48.93</v>
      </c>
      <c r="AAW41" s="1028">
        <v>43891</v>
      </c>
      <c r="AAX41" s="1029">
        <v>48.081997827719363</v>
      </c>
      <c r="AAZ41" s="1028">
        <v>43891</v>
      </c>
      <c r="ABA41" s="1029">
        <v>47.04</v>
      </c>
      <c r="ABC41" s="1028">
        <v>43891</v>
      </c>
      <c r="ABD41" s="1029">
        <v>46.301620518727766</v>
      </c>
      <c r="ABF41" s="1028">
        <v>43922</v>
      </c>
      <c r="ABG41" s="1029">
        <v>42.956666265269412</v>
      </c>
      <c r="ABI41" s="1028">
        <v>43922</v>
      </c>
      <c r="ABJ41" s="1029">
        <v>42.363524301425123</v>
      </c>
      <c r="ABL41" s="1028">
        <v>43922</v>
      </c>
      <c r="ABM41" s="1029">
        <v>42.7</v>
      </c>
      <c r="ABO41" s="1028">
        <v>43922</v>
      </c>
      <c r="ABP41" s="1029">
        <v>42.2</v>
      </c>
      <c r="ABR41" s="1066">
        <v>43952</v>
      </c>
      <c r="ABS41" s="1067">
        <v>39.950000000000003</v>
      </c>
      <c r="ABU41" s="1066">
        <v>43952</v>
      </c>
      <c r="ABV41" s="1067">
        <v>39.101416342251945</v>
      </c>
      <c r="ABX41" s="1066">
        <v>43952</v>
      </c>
      <c r="ABY41" s="1067">
        <v>39.440698906530869</v>
      </c>
      <c r="ACA41" s="1066">
        <v>43952</v>
      </c>
      <c r="ACB41" s="1067">
        <v>40.104411730000002</v>
      </c>
      <c r="ACD41" s="1066">
        <v>43983</v>
      </c>
      <c r="ACE41" s="1067">
        <v>39.652487177707116</v>
      </c>
      <c r="ACG41" s="1066">
        <v>43983</v>
      </c>
      <c r="ACH41" s="1067">
        <v>39.663596040033028</v>
      </c>
      <c r="ACJ41" s="1066">
        <v>43983</v>
      </c>
      <c r="ACK41" s="1067">
        <v>39.402231387576968</v>
      </c>
      <c r="ACM41" s="1066">
        <v>43983</v>
      </c>
      <c r="ACN41" s="1067">
        <v>39.373492169999999</v>
      </c>
      <c r="ACP41" s="1066">
        <v>44013</v>
      </c>
      <c r="ACQ41" s="1067">
        <v>39.348806106500767</v>
      </c>
      <c r="ACS41" s="1066">
        <v>44013</v>
      </c>
      <c r="ACT41" s="1067">
        <v>39.479513537507039</v>
      </c>
      <c r="ACV41" s="1096">
        <v>44013</v>
      </c>
      <c r="ACW41" s="1097">
        <v>39.584403090000002</v>
      </c>
      <c r="ACY41" s="1096">
        <v>44013</v>
      </c>
      <c r="ACZ41" s="1097">
        <v>39.348176790938716</v>
      </c>
      <c r="ADB41" s="1098">
        <v>44044</v>
      </c>
      <c r="ADC41" s="1099">
        <v>40.148244599999998</v>
      </c>
      <c r="ADE41" s="1098">
        <v>44044</v>
      </c>
      <c r="ADF41" s="1099">
        <v>40.991233500901949</v>
      </c>
      <c r="ADH41" s="1098">
        <v>44044</v>
      </c>
      <c r="ADI41" s="1099">
        <v>40.810755912021747</v>
      </c>
      <c r="ADK41" s="1098">
        <v>44044</v>
      </c>
      <c r="ADL41" s="1099">
        <v>40.771837073508784</v>
      </c>
      <c r="ADN41" s="1098">
        <v>44044</v>
      </c>
      <c r="ADO41" s="1099">
        <v>40.602315042872043</v>
      </c>
      <c r="ADQ41" s="1098">
        <v>44075</v>
      </c>
      <c r="ADR41" s="1099">
        <v>41.236601149291992</v>
      </c>
      <c r="ADT41" s="1098">
        <v>44075</v>
      </c>
      <c r="ADU41" s="1099">
        <v>42.105820923148805</v>
      </c>
      <c r="ADW41" s="1098">
        <v>44075</v>
      </c>
      <c r="ADX41" s="1099">
        <v>40.091395950602305</v>
      </c>
      <c r="ADZ41" s="1098">
        <v>44075</v>
      </c>
      <c r="AEA41" s="1099">
        <v>40.742609617171425</v>
      </c>
      <c r="AEC41" s="1098">
        <v>44105</v>
      </c>
      <c r="AED41" s="1099">
        <v>44.023257918075274</v>
      </c>
      <c r="AEF41" s="1098">
        <v>44105</v>
      </c>
      <c r="AEG41" s="1099">
        <v>44.45</v>
      </c>
      <c r="AEI41" s="1098">
        <v>44105</v>
      </c>
      <c r="AEJ41" s="1099">
        <v>45.408237292959022</v>
      </c>
      <c r="AEL41" s="1098">
        <v>44105</v>
      </c>
      <c r="AEM41" s="1099">
        <v>45.001663781438452</v>
      </c>
      <c r="AEO41" s="1098">
        <v>44105</v>
      </c>
      <c r="AEP41" s="1099">
        <v>45.446727038002045</v>
      </c>
      <c r="AER41" s="1098">
        <v>44136</v>
      </c>
      <c r="AES41" s="1099">
        <v>48.47</v>
      </c>
      <c r="AEU41" s="1098">
        <v>44136</v>
      </c>
      <c r="AEV41" s="1099">
        <v>49.196620484550294</v>
      </c>
      <c r="AEX41" s="1098">
        <v>44136</v>
      </c>
      <c r="AEY41" s="1099">
        <v>49.603554947291236</v>
      </c>
      <c r="AFA41" s="1098">
        <v>44136</v>
      </c>
      <c r="AFB41" s="1099">
        <v>48.667113257372655</v>
      </c>
      <c r="AFD41" s="1098">
        <v>44166</v>
      </c>
      <c r="AFE41" s="1099">
        <v>50.703584325081195</v>
      </c>
      <c r="AFG41" s="1098">
        <v>44166</v>
      </c>
      <c r="AFH41" s="1099">
        <v>52.221820919999999</v>
      </c>
      <c r="AFJ41" s="1098">
        <v>44197</v>
      </c>
      <c r="AFK41" s="1099">
        <v>52.418146519428802</v>
      </c>
      <c r="AFM41" s="1098">
        <v>44197</v>
      </c>
      <c r="AFN41" s="1099">
        <v>52.936822321836488</v>
      </c>
      <c r="AFP41" s="1098">
        <v>44197</v>
      </c>
      <c r="AFQ41" s="1099">
        <v>52.627458908539978</v>
      </c>
      <c r="AFS41" s="1098">
        <v>44197</v>
      </c>
      <c r="AFT41" s="1099">
        <v>50.805093996291212</v>
      </c>
      <c r="AFV41" s="1098">
        <v>44197</v>
      </c>
      <c r="AFW41" s="1099">
        <v>49.40381948087326</v>
      </c>
      <c r="AFY41" s="1098">
        <v>44228</v>
      </c>
      <c r="AFZ41" s="1099">
        <v>49.097571176278301</v>
      </c>
      <c r="AGB41" s="1098">
        <v>44228</v>
      </c>
      <c r="AGC41" s="1099">
        <v>48.724798837193049</v>
      </c>
      <c r="AGE41" s="1098">
        <v>44228</v>
      </c>
      <c r="AGF41" s="1099">
        <v>49.713189779722065</v>
      </c>
      <c r="AGH41" s="1098">
        <v>44228</v>
      </c>
      <c r="AGI41" s="1099">
        <v>49.485396439682305</v>
      </c>
      <c r="AGK41" s="1108">
        <v>44256</v>
      </c>
      <c r="AGL41" s="1109">
        <v>47.794274394239238</v>
      </c>
      <c r="AGN41" s="1108">
        <v>44256</v>
      </c>
      <c r="AGO41" s="1109">
        <v>47.803768542284949</v>
      </c>
      <c r="AGQ41" s="1108">
        <v>44256</v>
      </c>
      <c r="AGR41" s="1109">
        <v>47.963630100618673</v>
      </c>
      <c r="AGT41" s="1108">
        <v>44287</v>
      </c>
      <c r="AGU41" s="1109">
        <v>41.999534122326061</v>
      </c>
      <c r="AGW41" s="1108">
        <v>44287</v>
      </c>
      <c r="AGX41" s="1109">
        <v>42.30027572301114</v>
      </c>
      <c r="AGZ41" s="1108">
        <v>44287</v>
      </c>
      <c r="AHA41" s="1109">
        <v>42.748415455974232</v>
      </c>
      <c r="AHC41" s="1108">
        <v>44287</v>
      </c>
      <c r="AHD41" s="1109">
        <v>43.54441136309601</v>
      </c>
      <c r="AHF41" s="1108">
        <v>44317</v>
      </c>
      <c r="AHG41" s="1109">
        <v>42.735967073311578</v>
      </c>
      <c r="AHI41" s="1108">
        <v>44317</v>
      </c>
      <c r="AHJ41" s="1109">
        <v>42.792071544326596</v>
      </c>
      <c r="AHL41" s="1108">
        <v>44317</v>
      </c>
      <c r="AHM41" s="1109">
        <v>44.325496090654873</v>
      </c>
      <c r="AHO41" s="1108">
        <v>44317</v>
      </c>
      <c r="AHP41" s="1109">
        <v>46.623081347873104</v>
      </c>
      <c r="AHR41" s="1108">
        <v>44317</v>
      </c>
      <c r="AHS41" s="1109">
        <v>44.021289715209434</v>
      </c>
      <c r="AHU41" s="1114">
        <v>44348</v>
      </c>
      <c r="AHV41" s="1099">
        <v>42.840711302174348</v>
      </c>
      <c r="AHX41" s="1108">
        <v>44348</v>
      </c>
      <c r="AHY41" s="1109">
        <v>43.079359193674492</v>
      </c>
      <c r="AIA41" s="1108">
        <v>44348</v>
      </c>
      <c r="AIB41" s="1109">
        <v>42.693356393763835</v>
      </c>
      <c r="AID41" s="1108">
        <v>44348</v>
      </c>
      <c r="AIE41" s="1099">
        <v>43.184172164331528</v>
      </c>
      <c r="AIG41" s="1108">
        <v>44378</v>
      </c>
      <c r="AIH41" s="1099">
        <v>45.906949613180849</v>
      </c>
      <c r="AIJ41" s="1108">
        <v>44378</v>
      </c>
      <c r="AIK41" s="1099">
        <v>46.780587437794935</v>
      </c>
      <c r="AIM41" s="1108">
        <v>44378</v>
      </c>
      <c r="AIN41" s="1099">
        <v>45.571842092674288</v>
      </c>
      <c r="AIP41" s="1108">
        <v>44378</v>
      </c>
      <c r="AIQ41" s="1099">
        <v>46.283343355975845</v>
      </c>
      <c r="AIS41" s="1108">
        <v>44378</v>
      </c>
      <c r="AIT41" s="1109">
        <v>47.176047898335547</v>
      </c>
      <c r="AIV41" s="1108">
        <v>44409</v>
      </c>
      <c r="AIW41" s="1117">
        <v>47.935553329680992</v>
      </c>
      <c r="AIY41" s="1108">
        <v>44409</v>
      </c>
      <c r="AIZ41" s="1117">
        <v>49.406264203324859</v>
      </c>
      <c r="AJB41" s="1108">
        <v>44409</v>
      </c>
      <c r="AJC41" s="1117">
        <v>49.760111594295786</v>
      </c>
      <c r="AJE41" s="1108">
        <v>44409</v>
      </c>
      <c r="AJF41" s="1117">
        <v>50.74281860052151</v>
      </c>
      <c r="AJH41" s="1108">
        <v>44440</v>
      </c>
      <c r="AJI41" s="1117">
        <v>52.65460658216444</v>
      </c>
      <c r="AJK41" s="1108">
        <v>44440</v>
      </c>
      <c r="AJL41" s="1117">
        <v>54.336906850899481</v>
      </c>
      <c r="AJN41" s="1108">
        <v>44440</v>
      </c>
      <c r="AJO41" s="1117">
        <v>52.65460658216444</v>
      </c>
      <c r="AJQ41" s="1108">
        <v>44440</v>
      </c>
      <c r="AJR41" s="1117">
        <v>56.080261222713972</v>
      </c>
      <c r="AJT41" s="1108">
        <v>44470</v>
      </c>
      <c r="AJU41" s="1117">
        <v>59.531170350660993</v>
      </c>
    </row>
    <row r="42" spans="1:957" customFormat="1" x14ac:dyDescent="0.25">
      <c r="A42" s="26"/>
      <c r="B42" s="969">
        <f t="shared" ca="1" si="0"/>
        <v>44501</v>
      </c>
      <c r="C42" s="152">
        <f t="shared" ca="1" si="1"/>
        <v>63.829325669863948</v>
      </c>
      <c r="D42" s="26"/>
      <c r="E42" s="144">
        <v>42156</v>
      </c>
      <c r="F42" s="150">
        <v>65.096836724484561</v>
      </c>
      <c r="G42" s="88"/>
      <c r="H42" s="144">
        <v>42125</v>
      </c>
      <c r="I42" s="148">
        <v>65.100192904617444</v>
      </c>
      <c r="J42" s="26"/>
      <c r="K42" s="144">
        <v>42156</v>
      </c>
      <c r="L42" s="148">
        <v>62.70013357066204</v>
      </c>
      <c r="M42" s="26"/>
      <c r="N42" s="144">
        <v>42156</v>
      </c>
      <c r="O42" s="150">
        <v>62.147500000000015</v>
      </c>
      <c r="P42" s="88"/>
      <c r="Q42" s="144">
        <v>42186</v>
      </c>
      <c r="R42" s="145">
        <v>60.921328986697809</v>
      </c>
      <c r="S42" s="26"/>
      <c r="T42" s="144">
        <v>42186</v>
      </c>
      <c r="U42" s="148">
        <v>59.090625269145086</v>
      </c>
      <c r="V42" s="26"/>
      <c r="W42" s="144">
        <v>42186</v>
      </c>
      <c r="X42" s="150">
        <v>59.121286939497999</v>
      </c>
      <c r="Y42" s="88"/>
      <c r="Z42" s="144">
        <v>42217</v>
      </c>
      <c r="AA42" s="145">
        <v>59.012434836930233</v>
      </c>
      <c r="AB42" s="26"/>
      <c r="AC42" s="144">
        <v>42217</v>
      </c>
      <c r="AD42" s="148">
        <v>57.749999999999993</v>
      </c>
      <c r="AE42" s="26"/>
      <c r="AF42" s="144">
        <v>42217</v>
      </c>
      <c r="AG42" s="150">
        <v>58.193400000000004</v>
      </c>
      <c r="AH42" s="88"/>
      <c r="AI42" s="144">
        <v>42248</v>
      </c>
      <c r="AJ42" s="145">
        <v>60.307533333333332</v>
      </c>
      <c r="AK42" s="26"/>
      <c r="AL42" s="144">
        <v>42248</v>
      </c>
      <c r="AM42" s="148">
        <v>60.840999999999994</v>
      </c>
      <c r="AN42" s="26"/>
      <c r="AO42" s="144">
        <v>42248</v>
      </c>
      <c r="AP42" s="150">
        <v>59.931999999999995</v>
      </c>
      <c r="AQ42" s="88"/>
      <c r="AR42" s="144">
        <v>42248</v>
      </c>
      <c r="AS42" s="145">
        <v>59.931999999999995</v>
      </c>
      <c r="AT42" s="26"/>
      <c r="AU42" s="144">
        <v>42278</v>
      </c>
      <c r="AV42" s="148">
        <v>67.377933535474625</v>
      </c>
      <c r="AW42" s="26"/>
      <c r="AX42" s="144">
        <v>42309</v>
      </c>
      <c r="AY42" s="150">
        <v>70.194179424651296</v>
      </c>
      <c r="AZ42" s="88"/>
      <c r="BA42" s="144">
        <v>42309</v>
      </c>
      <c r="BB42" s="145">
        <v>70.308491680327307</v>
      </c>
      <c r="BC42" s="26"/>
      <c r="BD42" s="144">
        <v>42309</v>
      </c>
      <c r="BE42" s="148">
        <v>70.851635336976315</v>
      </c>
      <c r="BF42" s="26"/>
      <c r="BG42" s="144">
        <v>42339</v>
      </c>
      <c r="BH42" s="150">
        <v>73.226639890710388</v>
      </c>
      <c r="BI42" s="88"/>
      <c r="BJ42" s="144">
        <v>42309</v>
      </c>
      <c r="BK42" s="145">
        <v>71.179635792349714</v>
      </c>
      <c r="BL42" s="26"/>
      <c r="BM42" s="144">
        <v>42309</v>
      </c>
      <c r="BN42" s="148">
        <v>71.38</v>
      </c>
      <c r="BO42" s="26"/>
      <c r="BP42" s="144">
        <v>42339</v>
      </c>
      <c r="BQ42" s="150">
        <v>73.504285789999997</v>
      </c>
      <c r="BR42" s="88"/>
      <c r="BS42" s="144">
        <v>42339</v>
      </c>
      <c r="BT42" s="145">
        <v>73.904285792349711</v>
      </c>
      <c r="BU42" s="26"/>
      <c r="BV42" s="144">
        <v>42370</v>
      </c>
      <c r="BW42" s="148">
        <v>74.45</v>
      </c>
      <c r="BX42" s="26"/>
      <c r="BY42" s="144">
        <v>42370</v>
      </c>
      <c r="BZ42" s="150">
        <v>74.699849599999993</v>
      </c>
      <c r="CA42" s="88"/>
      <c r="CB42" s="144">
        <v>42370</v>
      </c>
      <c r="CC42" s="145">
        <v>74.782792896174826</v>
      </c>
      <c r="CD42" s="26"/>
      <c r="CE42" s="144">
        <v>42370</v>
      </c>
      <c r="CF42" s="148">
        <v>74.332821336549998</v>
      </c>
      <c r="CG42" s="26"/>
      <c r="CH42" s="144">
        <v>42401</v>
      </c>
      <c r="CI42" s="150">
        <v>73.864192399999993</v>
      </c>
      <c r="CJ42" s="88"/>
      <c r="CK42" s="144">
        <v>42401</v>
      </c>
      <c r="CL42" s="145">
        <v>75.451639344262304</v>
      </c>
      <c r="CM42" s="26"/>
      <c r="CN42" s="144">
        <v>42401</v>
      </c>
      <c r="CO42" s="148">
        <v>74.60163934426231</v>
      </c>
      <c r="CP42" s="26"/>
      <c r="CQ42" s="144">
        <v>42401</v>
      </c>
      <c r="CR42" s="150">
        <v>74.651366120000006</v>
      </c>
      <c r="CS42" s="88"/>
      <c r="CT42" s="144">
        <v>42401</v>
      </c>
      <c r="CU42" s="145">
        <v>75.125409836065572</v>
      </c>
      <c r="CV42" s="26"/>
      <c r="CW42" s="144">
        <v>42430</v>
      </c>
      <c r="CX42" s="148">
        <v>73.307868850000006</v>
      </c>
      <c r="CY42" s="292"/>
      <c r="CZ42" s="144">
        <v>42430</v>
      </c>
      <c r="DA42" s="148">
        <v>73.119715947722341</v>
      </c>
      <c r="DB42" s="295"/>
      <c r="DC42" s="144">
        <v>42430</v>
      </c>
      <c r="DD42" s="148">
        <v>72.932732240437176</v>
      </c>
      <c r="DE42" s="303"/>
      <c r="DF42" s="144">
        <v>42430</v>
      </c>
      <c r="DG42" s="148">
        <v>74.022758499999995</v>
      </c>
      <c r="DH42" s="303"/>
      <c r="DI42" s="144">
        <v>42491</v>
      </c>
      <c r="DJ42" s="148">
        <v>65.838326670000001</v>
      </c>
      <c r="DK42" s="295"/>
      <c r="DL42" s="144">
        <v>42461</v>
      </c>
      <c r="DM42" s="148">
        <v>68.197267759562848</v>
      </c>
      <c r="DN42" s="303"/>
      <c r="DO42" s="144">
        <v>42461</v>
      </c>
      <c r="DP42" s="148">
        <v>67.696584700000002</v>
      </c>
      <c r="DQ42" s="303"/>
      <c r="DR42" s="144">
        <v>42491</v>
      </c>
      <c r="DS42" s="148">
        <v>66.354987910086265</v>
      </c>
      <c r="DT42" s="295"/>
      <c r="DU42" s="144">
        <v>42491</v>
      </c>
      <c r="DV42" s="148">
        <v>64.518360659999999</v>
      </c>
      <c r="DW42" s="303"/>
      <c r="DX42" s="144">
        <v>42491</v>
      </c>
      <c r="DY42" s="148">
        <v>64.273005459999993</v>
      </c>
      <c r="DZ42" s="303"/>
      <c r="EA42" s="144">
        <v>42522</v>
      </c>
      <c r="EB42" s="148">
        <v>63.423005464480902</v>
      </c>
      <c r="EC42" s="295"/>
      <c r="ED42" s="144">
        <v>42522</v>
      </c>
      <c r="EE42" s="148">
        <v>62.559516632907311</v>
      </c>
      <c r="EF42" s="303"/>
      <c r="EG42" s="144">
        <v>42522</v>
      </c>
      <c r="EH42" s="148">
        <v>62.897000320750841</v>
      </c>
      <c r="EI42" s="303"/>
      <c r="EJ42" s="144">
        <v>42552</v>
      </c>
      <c r="EK42" s="148">
        <v>62.85</v>
      </c>
      <c r="EL42" s="295"/>
      <c r="EM42" s="144">
        <v>42522</v>
      </c>
      <c r="EN42" s="148">
        <v>62.642392361736633</v>
      </c>
      <c r="EO42" s="303"/>
      <c r="EP42" s="144">
        <v>42552</v>
      </c>
      <c r="EQ42" s="148">
        <v>63.53</v>
      </c>
      <c r="ER42" s="303"/>
      <c r="ES42" s="144">
        <v>42552</v>
      </c>
      <c r="ET42" s="148">
        <v>62.999581336696124</v>
      </c>
      <c r="EV42" s="144">
        <v>42583</v>
      </c>
      <c r="EW42" s="148">
        <v>63.246717928213307</v>
      </c>
      <c r="EY42" s="144">
        <v>42583</v>
      </c>
      <c r="EZ42" s="148">
        <v>63.056090640000001</v>
      </c>
      <c r="FB42" s="144">
        <v>42583</v>
      </c>
      <c r="FC42" s="148">
        <v>63.644786393135071</v>
      </c>
      <c r="FE42" s="144">
        <v>42583</v>
      </c>
      <c r="FF42" s="148">
        <v>63.012479578081617</v>
      </c>
      <c r="FH42" s="144">
        <v>42614</v>
      </c>
      <c r="FI42" s="148">
        <v>63.366830601092914</v>
      </c>
      <c r="FK42" s="144">
        <v>42614</v>
      </c>
      <c r="FL42" s="148">
        <v>63.491967213114769</v>
      </c>
      <c r="FN42" s="144">
        <v>42614</v>
      </c>
      <c r="FO42" s="148">
        <v>63.84</v>
      </c>
      <c r="FQ42" s="144">
        <v>42614</v>
      </c>
      <c r="FR42" s="148">
        <v>63.84196721</v>
      </c>
      <c r="FT42" s="144">
        <v>42583</v>
      </c>
      <c r="FU42" s="148">
        <v>63.296390000000002</v>
      </c>
      <c r="FW42" s="144">
        <v>42614</v>
      </c>
      <c r="FX42" s="148">
        <v>63.179189999999998</v>
      </c>
      <c r="FZ42" s="144">
        <v>42614</v>
      </c>
      <c r="GA42" s="148">
        <v>62.753430000000002</v>
      </c>
      <c r="GC42" s="144">
        <v>42644</v>
      </c>
      <c r="GD42" s="148">
        <v>65.643324175824176</v>
      </c>
      <c r="GF42" s="144">
        <v>42614</v>
      </c>
      <c r="GG42" s="148">
        <v>62.81</v>
      </c>
      <c r="GI42" s="144">
        <v>42644</v>
      </c>
      <c r="GJ42" s="148">
        <v>64.647499999999994</v>
      </c>
      <c r="GL42" s="144">
        <v>42644</v>
      </c>
      <c r="GM42" s="148">
        <v>65.02</v>
      </c>
      <c r="GO42" s="144">
        <v>42644</v>
      </c>
      <c r="GP42" s="148">
        <v>64.527079999999998</v>
      </c>
      <c r="GR42" s="144">
        <v>42644</v>
      </c>
      <c r="GS42" s="148">
        <v>64.734999999999999</v>
      </c>
      <c r="GU42" s="144">
        <v>42675</v>
      </c>
      <c r="GV42" s="148">
        <v>66.8</v>
      </c>
      <c r="GX42" s="144">
        <v>42675</v>
      </c>
      <c r="GY42" s="148">
        <v>66.69</v>
      </c>
      <c r="HA42" s="144">
        <v>42675</v>
      </c>
      <c r="HB42" s="148">
        <v>66.75</v>
      </c>
      <c r="HD42" s="144">
        <v>42675</v>
      </c>
      <c r="HE42" s="148">
        <v>67.33</v>
      </c>
      <c r="HG42" s="144">
        <v>42675</v>
      </c>
      <c r="HH42" s="148">
        <v>67.66</v>
      </c>
      <c r="HJ42" s="144">
        <v>42705</v>
      </c>
      <c r="HK42" s="148">
        <v>68.400000000000006</v>
      </c>
      <c r="HM42" s="144">
        <v>42705</v>
      </c>
      <c r="HN42" s="148">
        <v>68.75</v>
      </c>
      <c r="HP42" s="144">
        <v>42705</v>
      </c>
      <c r="HQ42" s="148">
        <v>68.83</v>
      </c>
      <c r="HS42" s="144">
        <v>42705</v>
      </c>
      <c r="HT42" s="148">
        <v>69.06</v>
      </c>
      <c r="HV42" s="144">
        <v>42705</v>
      </c>
      <c r="HW42" s="148">
        <v>71.709999999999994</v>
      </c>
      <c r="HY42" s="144">
        <v>42705</v>
      </c>
      <c r="HZ42" s="148">
        <v>71.5</v>
      </c>
      <c r="IB42" s="144">
        <v>42767</v>
      </c>
      <c r="IC42" s="148">
        <v>71.299473370000001</v>
      </c>
      <c r="IE42" s="144">
        <v>42767</v>
      </c>
      <c r="IF42" s="148">
        <v>71</v>
      </c>
      <c r="IH42" s="144">
        <v>42767</v>
      </c>
      <c r="II42" s="148">
        <v>70.900000000000006</v>
      </c>
      <c r="IK42" s="144">
        <v>42767</v>
      </c>
      <c r="IL42" s="148">
        <v>70.260000000000005</v>
      </c>
      <c r="IN42" s="144">
        <v>42795</v>
      </c>
      <c r="IO42" s="148">
        <v>68.260000000000005</v>
      </c>
      <c r="IQ42" s="144">
        <v>42795</v>
      </c>
      <c r="IR42" s="148">
        <v>69.55</v>
      </c>
      <c r="IT42" s="144">
        <v>42795</v>
      </c>
      <c r="IU42" s="148">
        <v>69.360155449999993</v>
      </c>
      <c r="IW42" s="144">
        <v>42795</v>
      </c>
      <c r="IX42" s="148">
        <v>68.81</v>
      </c>
      <c r="IZ42" s="144">
        <v>42826</v>
      </c>
      <c r="JA42" s="148">
        <v>65.760000000000005</v>
      </c>
      <c r="JC42" s="144">
        <v>42826</v>
      </c>
      <c r="JD42" s="148">
        <v>63.44</v>
      </c>
      <c r="JF42" s="144">
        <v>42826</v>
      </c>
      <c r="JG42" s="148">
        <v>62.1</v>
      </c>
      <c r="JI42" s="144">
        <v>42826</v>
      </c>
      <c r="JJ42" s="148">
        <v>62.94</v>
      </c>
      <c r="JL42" s="144">
        <v>42856</v>
      </c>
      <c r="JM42" s="148">
        <v>58.91</v>
      </c>
      <c r="JO42" s="144">
        <v>42856</v>
      </c>
      <c r="JP42" s="148">
        <v>60.21</v>
      </c>
      <c r="JR42" s="144">
        <v>42856</v>
      </c>
      <c r="JS42" s="148">
        <v>60.60310175</v>
      </c>
      <c r="JU42" s="969">
        <v>42856</v>
      </c>
      <c r="JV42" s="970">
        <v>61.60310175</v>
      </c>
      <c r="JX42" s="969">
        <v>42856</v>
      </c>
      <c r="JY42" s="970">
        <v>60.47</v>
      </c>
      <c r="KA42" s="969">
        <v>42887</v>
      </c>
      <c r="KB42" s="970">
        <v>60.591164774850036</v>
      </c>
      <c r="KD42" s="969">
        <v>42887</v>
      </c>
      <c r="KE42" s="970">
        <v>69.55</v>
      </c>
      <c r="KG42" s="969">
        <v>42887</v>
      </c>
      <c r="KH42" s="970">
        <v>59.79</v>
      </c>
      <c r="KJ42" s="969">
        <v>42887</v>
      </c>
      <c r="KK42" s="970">
        <v>59.16</v>
      </c>
      <c r="KM42" s="969">
        <v>42917</v>
      </c>
      <c r="KN42" s="970">
        <v>59.25</v>
      </c>
      <c r="KP42" s="969">
        <v>42917</v>
      </c>
      <c r="KQ42" s="970">
        <v>59.410801629504533</v>
      </c>
      <c r="KS42" s="969">
        <v>42917</v>
      </c>
      <c r="KT42" s="970">
        <v>59.28</v>
      </c>
      <c r="KV42" s="969">
        <v>42917</v>
      </c>
      <c r="KW42" s="970">
        <v>58.56</v>
      </c>
      <c r="KY42" s="969">
        <v>42948</v>
      </c>
      <c r="KZ42" s="970">
        <v>58.27</v>
      </c>
      <c r="LB42" s="969">
        <v>42948</v>
      </c>
      <c r="LC42" s="970">
        <v>57.98</v>
      </c>
      <c r="LE42" s="969">
        <v>42948</v>
      </c>
      <c r="LF42" s="970">
        <v>58.91</v>
      </c>
      <c r="LH42" s="969">
        <v>42948</v>
      </c>
      <c r="LI42" s="970">
        <v>59.04</v>
      </c>
      <c r="LK42" s="969">
        <v>42948</v>
      </c>
      <c r="LL42" s="970">
        <v>58.47</v>
      </c>
      <c r="LN42" s="969">
        <v>42979</v>
      </c>
      <c r="LO42" s="970">
        <v>60.3</v>
      </c>
      <c r="LQ42" s="969">
        <v>43009</v>
      </c>
      <c r="LR42" s="970">
        <v>62.27</v>
      </c>
      <c r="LT42" s="969">
        <v>43009</v>
      </c>
      <c r="LU42" s="970">
        <v>61.81</v>
      </c>
      <c r="LW42" s="969">
        <v>43009</v>
      </c>
      <c r="LX42" s="970">
        <v>62.56</v>
      </c>
      <c r="LZ42" s="969">
        <v>43009</v>
      </c>
      <c r="MA42" s="970">
        <v>61.67</v>
      </c>
      <c r="MC42" s="969">
        <v>43040</v>
      </c>
      <c r="MD42" s="970">
        <v>62.12</v>
      </c>
      <c r="MF42" s="969">
        <v>43040</v>
      </c>
      <c r="MG42" s="970">
        <v>62.05</v>
      </c>
      <c r="MI42" s="969">
        <v>43040</v>
      </c>
      <c r="MJ42" s="970">
        <v>62.16</v>
      </c>
      <c r="ML42" s="969">
        <v>43040</v>
      </c>
      <c r="MM42" s="970">
        <v>61.45</v>
      </c>
      <c r="MO42" s="969">
        <v>43040</v>
      </c>
      <c r="MP42" s="970">
        <v>60.67</v>
      </c>
      <c r="MR42" s="969">
        <v>43070</v>
      </c>
      <c r="MS42" s="970">
        <v>63.74</v>
      </c>
      <c r="MU42" s="969">
        <v>43070</v>
      </c>
      <c r="MV42" s="970">
        <v>64.010000000000005</v>
      </c>
      <c r="MX42" s="969">
        <v>43070</v>
      </c>
      <c r="MY42" s="970">
        <v>64.19</v>
      </c>
      <c r="NA42" s="969">
        <v>43070</v>
      </c>
      <c r="NB42" s="970">
        <v>65.806005201993358</v>
      </c>
      <c r="ND42" s="969">
        <v>43101</v>
      </c>
      <c r="NE42" s="970">
        <v>64.209760000000003</v>
      </c>
      <c r="NG42" s="969">
        <v>43101</v>
      </c>
      <c r="NH42" s="970">
        <v>62.58</v>
      </c>
      <c r="NJ42" s="969">
        <v>43101</v>
      </c>
      <c r="NK42" s="970">
        <v>61.08</v>
      </c>
      <c r="NM42" s="969">
        <v>43101</v>
      </c>
      <c r="NN42" s="970">
        <v>59.64</v>
      </c>
      <c r="NP42" s="969">
        <v>43101</v>
      </c>
      <c r="NQ42" s="970">
        <v>58.15</v>
      </c>
      <c r="NS42" s="969">
        <v>43132</v>
      </c>
      <c r="NT42" s="970">
        <v>56.94</v>
      </c>
      <c r="NV42" s="969">
        <v>43132</v>
      </c>
      <c r="NW42" s="970">
        <v>56.48</v>
      </c>
      <c r="NY42" s="969">
        <v>43132</v>
      </c>
      <c r="NZ42" s="970">
        <v>55.32</v>
      </c>
      <c r="OB42" s="969">
        <v>43132</v>
      </c>
      <c r="OC42" s="970">
        <v>55.33</v>
      </c>
      <c r="OE42" s="969">
        <v>43160</v>
      </c>
      <c r="OF42" s="970">
        <v>53.85</v>
      </c>
      <c r="OH42" s="969">
        <v>43160</v>
      </c>
      <c r="OI42" s="970">
        <v>59.36</v>
      </c>
      <c r="OK42" s="969">
        <v>43160</v>
      </c>
      <c r="OL42" s="970">
        <v>59.72</v>
      </c>
      <c r="ON42" s="969">
        <v>43160</v>
      </c>
      <c r="OO42" s="970">
        <v>58.27</v>
      </c>
      <c r="OQ42" s="969">
        <v>43160</v>
      </c>
      <c r="OR42" s="970">
        <v>56.95</v>
      </c>
      <c r="OT42" s="969">
        <v>43191</v>
      </c>
      <c r="OU42" s="970">
        <v>51.06</v>
      </c>
      <c r="OW42" s="969">
        <v>43191</v>
      </c>
      <c r="OX42" s="970">
        <v>49.59</v>
      </c>
      <c r="OZ42" s="969">
        <v>43191</v>
      </c>
      <c r="PA42" s="970">
        <v>49.25</v>
      </c>
      <c r="PC42" s="969">
        <v>43191</v>
      </c>
      <c r="PD42" s="970">
        <v>49.99</v>
      </c>
      <c r="PF42" s="969">
        <v>43191</v>
      </c>
      <c r="PG42" s="970">
        <v>50.28</v>
      </c>
      <c r="PI42" s="969">
        <v>43221</v>
      </c>
      <c r="PJ42" s="970">
        <v>48.13</v>
      </c>
      <c r="PL42" s="969">
        <v>43221</v>
      </c>
      <c r="PM42" s="970">
        <v>48.8</v>
      </c>
      <c r="PO42" s="969">
        <v>43221</v>
      </c>
      <c r="PP42" s="970">
        <v>48.33</v>
      </c>
      <c r="PR42" s="969">
        <v>43221</v>
      </c>
      <c r="PS42" s="970">
        <v>48.13</v>
      </c>
      <c r="PU42" s="969">
        <v>43252</v>
      </c>
      <c r="PV42" s="970">
        <v>47.93</v>
      </c>
      <c r="PX42" s="969">
        <v>43252</v>
      </c>
      <c r="PY42" s="1025">
        <v>47.88</v>
      </c>
      <c r="QA42" s="1026">
        <v>43252</v>
      </c>
      <c r="QB42" s="1025">
        <v>47.17</v>
      </c>
      <c r="QD42" s="1028">
        <v>43252</v>
      </c>
      <c r="QE42" s="1027">
        <v>46.45</v>
      </c>
      <c r="QG42" s="1028">
        <v>43282</v>
      </c>
      <c r="QH42" s="1027">
        <v>46.6</v>
      </c>
      <c r="QJ42" s="1028">
        <v>43282</v>
      </c>
      <c r="QK42" s="1027">
        <v>47.25</v>
      </c>
      <c r="QM42" s="1028">
        <v>43282</v>
      </c>
      <c r="QN42" s="1027">
        <v>46.73</v>
      </c>
      <c r="QP42" s="1028">
        <v>43282</v>
      </c>
      <c r="QQ42" s="1027">
        <v>46.94</v>
      </c>
      <c r="QS42" s="1028">
        <v>43282</v>
      </c>
      <c r="QT42" s="1027">
        <v>46.53</v>
      </c>
      <c r="QV42" s="1028">
        <v>43313</v>
      </c>
      <c r="QW42" s="1027">
        <v>46.44</v>
      </c>
      <c r="QY42" s="1028">
        <v>43313</v>
      </c>
      <c r="QZ42" s="1027">
        <v>46.3</v>
      </c>
      <c r="RB42" s="1028">
        <v>43313</v>
      </c>
      <c r="RC42" s="1027">
        <v>44.35</v>
      </c>
      <c r="RE42" s="1028">
        <v>43313</v>
      </c>
      <c r="RF42" s="1027">
        <v>44.45</v>
      </c>
      <c r="RH42" s="1028">
        <v>43344</v>
      </c>
      <c r="RI42" s="1027">
        <v>42.65</v>
      </c>
      <c r="RK42" s="1028">
        <v>43344</v>
      </c>
      <c r="RL42" s="1027">
        <v>43.2</v>
      </c>
      <c r="RN42" s="1028">
        <v>43344</v>
      </c>
      <c r="RO42" s="1027">
        <v>43.09</v>
      </c>
      <c r="RQ42" s="1028">
        <v>43344</v>
      </c>
      <c r="RR42" s="1027">
        <v>42.71</v>
      </c>
      <c r="RT42" s="1028">
        <v>43374</v>
      </c>
      <c r="RU42" s="1029">
        <v>45.523787419999998</v>
      </c>
      <c r="RW42" s="1028">
        <v>43374</v>
      </c>
      <c r="RX42" s="1029">
        <v>45.695623310000002</v>
      </c>
      <c r="RZ42" s="1028">
        <v>43374</v>
      </c>
      <c r="SA42" s="1029">
        <v>45.172072829999998</v>
      </c>
      <c r="SC42" s="1028">
        <v>43374</v>
      </c>
      <c r="SD42" s="1029">
        <v>44.48</v>
      </c>
      <c r="SF42" s="1028">
        <v>43374</v>
      </c>
      <c r="SG42" s="1029">
        <v>44.54</v>
      </c>
      <c r="SI42" s="1028">
        <v>43405</v>
      </c>
      <c r="SJ42" s="1029">
        <v>46.22</v>
      </c>
      <c r="SL42" s="1028">
        <v>43405</v>
      </c>
      <c r="SM42" s="1029">
        <v>46.797290009411405</v>
      </c>
      <c r="SO42" s="1028">
        <v>43405</v>
      </c>
      <c r="SP42" s="1029">
        <v>45.011476581335032</v>
      </c>
      <c r="SR42" s="1028">
        <v>43405</v>
      </c>
      <c r="SS42" s="1029">
        <v>43.55094874554252</v>
      </c>
      <c r="SU42" s="1028">
        <v>43435</v>
      </c>
      <c r="SV42" s="1029">
        <v>42.32266443370419</v>
      </c>
      <c r="SX42" s="1028">
        <v>43435</v>
      </c>
      <c r="SY42" s="1029">
        <v>39.77294336395844</v>
      </c>
      <c r="TA42" s="1028">
        <v>43435</v>
      </c>
      <c r="TB42" s="1029">
        <v>38.075067530244439</v>
      </c>
      <c r="TD42" s="1028">
        <v>43435</v>
      </c>
      <c r="TE42" s="1029">
        <v>37.774850215904323</v>
      </c>
      <c r="TG42" s="1028">
        <v>43466</v>
      </c>
      <c r="TH42" s="1029">
        <v>41.044524325181378</v>
      </c>
      <c r="TJ42" s="1028">
        <v>43466</v>
      </c>
      <c r="TK42" s="1029">
        <v>40.057980540134508</v>
      </c>
      <c r="TM42" s="1028">
        <v>43466</v>
      </c>
      <c r="TN42" s="1029">
        <v>40.051494871475875</v>
      </c>
      <c r="TP42" s="1028">
        <v>43466</v>
      </c>
      <c r="TQ42" s="1029">
        <v>39.025134893328612</v>
      </c>
      <c r="TS42" s="1028">
        <v>43497</v>
      </c>
      <c r="TT42" s="1029">
        <v>39.260392349174005</v>
      </c>
      <c r="TV42" s="1028">
        <v>43497</v>
      </c>
      <c r="TW42" s="1029">
        <v>37.065094102418449</v>
      </c>
      <c r="TY42" s="1028">
        <v>43497</v>
      </c>
      <c r="TZ42" s="1029">
        <v>36.422773943281655</v>
      </c>
      <c r="UB42" s="1028">
        <v>43497</v>
      </c>
      <c r="UC42" s="1029">
        <v>36.136518271264727</v>
      </c>
      <c r="UE42" s="1028">
        <v>43525</v>
      </c>
      <c r="UF42" s="1029">
        <v>37.701597338480077</v>
      </c>
      <c r="UH42" s="1028">
        <v>43525</v>
      </c>
      <c r="UI42" s="1029">
        <v>37.190396555877619</v>
      </c>
      <c r="UK42" s="1028">
        <v>43525</v>
      </c>
      <c r="UL42" s="1029">
        <v>37.487685830370594</v>
      </c>
      <c r="UN42" s="1028">
        <v>43525</v>
      </c>
      <c r="UO42" s="1029">
        <v>37.821395814047527</v>
      </c>
      <c r="UQ42" s="1028">
        <v>43556</v>
      </c>
      <c r="UR42" s="1029">
        <v>34.563265489664396</v>
      </c>
      <c r="UT42" s="1028">
        <v>43556</v>
      </c>
      <c r="UU42" s="1029">
        <v>33.871817896194322</v>
      </c>
      <c r="UW42" s="1028">
        <v>43556</v>
      </c>
      <c r="UX42" s="1029">
        <v>33.750630967039079</v>
      </c>
      <c r="UZ42" s="1028">
        <v>43556</v>
      </c>
      <c r="VA42" s="1029">
        <v>34.152902296795276</v>
      </c>
      <c r="VC42" s="1028">
        <v>43556</v>
      </c>
      <c r="VD42" s="1029">
        <v>34.883631634545999</v>
      </c>
      <c r="VF42" s="1028">
        <v>43586</v>
      </c>
      <c r="VG42" s="1029">
        <v>33.533848162602197</v>
      </c>
      <c r="VI42" s="1028">
        <v>43586</v>
      </c>
      <c r="VJ42" s="1029">
        <v>34.17945885200794</v>
      </c>
      <c r="VL42" s="1028">
        <v>43586</v>
      </c>
      <c r="VM42" s="1029">
        <v>33.476318288671109</v>
      </c>
      <c r="VO42" s="1028">
        <v>43586</v>
      </c>
      <c r="VP42" s="1029">
        <v>38.3437928021606</v>
      </c>
      <c r="VR42" s="1028">
        <v>43617</v>
      </c>
      <c r="VS42" s="1029">
        <v>36.7010490125733</v>
      </c>
      <c r="VU42" s="1028">
        <v>43617</v>
      </c>
      <c r="VV42" s="1029">
        <v>36.309963964648176</v>
      </c>
      <c r="VX42" s="1028">
        <v>43617</v>
      </c>
      <c r="VY42" s="1029">
        <v>36.768531084916411</v>
      </c>
      <c r="WA42" s="1028">
        <v>43617</v>
      </c>
      <c r="WB42" s="1029">
        <v>34.941572137227823</v>
      </c>
      <c r="WD42" s="1028">
        <v>43617</v>
      </c>
      <c r="WE42" s="1029">
        <v>35.213146009914098</v>
      </c>
      <c r="WG42" s="1028">
        <v>43647</v>
      </c>
      <c r="WH42" s="1029">
        <v>39.35</v>
      </c>
      <c r="WJ42" s="1028">
        <v>43647</v>
      </c>
      <c r="WK42" s="1029">
        <v>38.96</v>
      </c>
      <c r="WM42" s="1028">
        <v>43647</v>
      </c>
      <c r="WN42" s="1029">
        <v>41.621309302553193</v>
      </c>
      <c r="WP42" s="1028">
        <v>43647</v>
      </c>
      <c r="WQ42" s="1029">
        <v>40.859885053734892</v>
      </c>
      <c r="WS42" s="1028">
        <v>43678</v>
      </c>
      <c r="WT42" s="1029">
        <v>42.644452093212998</v>
      </c>
      <c r="WV42" s="1028">
        <v>43678</v>
      </c>
      <c r="WW42" s="1029">
        <v>42.89</v>
      </c>
      <c r="WY42" s="1028">
        <v>43678</v>
      </c>
      <c r="WZ42" s="1029">
        <v>43.178958366951314</v>
      </c>
      <c r="XB42" s="1028">
        <v>43678</v>
      </c>
      <c r="XC42" s="1029">
        <v>42.780158851592105</v>
      </c>
      <c r="XE42" s="1028">
        <v>43709</v>
      </c>
      <c r="XF42" s="1029">
        <v>42.022746478395639</v>
      </c>
      <c r="XH42" s="1028">
        <v>43709</v>
      </c>
      <c r="XI42" s="1029">
        <v>41.37825911851322</v>
      </c>
      <c r="XK42" s="1028">
        <v>43709</v>
      </c>
      <c r="XL42" s="1029">
        <v>41.39</v>
      </c>
      <c r="XN42" s="1028">
        <v>43709</v>
      </c>
      <c r="XO42" s="1029">
        <v>41.082350362026247</v>
      </c>
      <c r="XQ42" s="1028">
        <v>43709</v>
      </c>
      <c r="XR42" s="1029">
        <v>40.728608909923281</v>
      </c>
      <c r="XT42" s="1028">
        <v>43739</v>
      </c>
      <c r="XU42" s="1029">
        <v>40.72</v>
      </c>
      <c r="XW42" s="1028">
        <v>43739</v>
      </c>
      <c r="XX42" s="1029">
        <v>40.44</v>
      </c>
      <c r="XZ42" s="1028">
        <v>43739</v>
      </c>
      <c r="YA42" s="1029">
        <v>41.393680436945139</v>
      </c>
      <c r="YC42" s="1028">
        <v>43739</v>
      </c>
      <c r="YD42" s="1029">
        <v>42.865684866787248</v>
      </c>
      <c r="YF42" s="1028">
        <v>43770</v>
      </c>
      <c r="YG42" s="1029">
        <v>46.369909402735573</v>
      </c>
      <c r="YI42" s="1028">
        <v>43770</v>
      </c>
      <c r="YJ42" s="1029">
        <v>48.94</v>
      </c>
      <c r="YL42" s="1028">
        <v>43770</v>
      </c>
      <c r="YM42" s="1029">
        <v>48.761854677126976</v>
      </c>
      <c r="YO42" s="1028">
        <v>43770</v>
      </c>
      <c r="YP42" s="1029">
        <v>50.355539665708619</v>
      </c>
      <c r="YR42" s="1028">
        <v>43770</v>
      </c>
      <c r="YS42" s="1029">
        <v>49.26</v>
      </c>
      <c r="YU42" s="1028">
        <v>43800</v>
      </c>
      <c r="YV42" s="1029">
        <v>52.569106847496094</v>
      </c>
      <c r="YX42" s="1028">
        <v>43800</v>
      </c>
      <c r="YY42" s="1029">
        <v>49.579727791149544</v>
      </c>
      <c r="ZA42" s="1028">
        <v>43800</v>
      </c>
      <c r="ZB42" s="1029">
        <v>47.27554295428731</v>
      </c>
      <c r="ZD42" s="1028">
        <v>43800</v>
      </c>
      <c r="ZE42" s="1029">
        <v>47.224783600340729</v>
      </c>
      <c r="ZG42" s="1028">
        <v>43800</v>
      </c>
      <c r="ZH42" s="1029">
        <v>47.495480139619339</v>
      </c>
      <c r="ZJ42" s="1028">
        <v>43831</v>
      </c>
      <c r="ZK42" s="1029">
        <v>48.490109833241526</v>
      </c>
      <c r="ZM42" s="1028">
        <v>43831</v>
      </c>
      <c r="ZN42" s="1029">
        <v>48.513304309681573</v>
      </c>
      <c r="ZP42" s="1028">
        <v>43831</v>
      </c>
      <c r="ZQ42" s="1029">
        <v>48.490109833241526</v>
      </c>
      <c r="ZS42" s="1028">
        <v>43862</v>
      </c>
      <c r="ZT42" s="1029">
        <v>52.27110646500396</v>
      </c>
      <c r="ZV42" s="1028">
        <v>43862</v>
      </c>
      <c r="ZW42" s="1029">
        <v>52.296839428947244</v>
      </c>
      <c r="ZY42" s="1028">
        <v>43862</v>
      </c>
      <c r="ZZ42" s="1029">
        <v>52.135111180857216</v>
      </c>
      <c r="AAB42" s="1028">
        <v>43862</v>
      </c>
      <c r="AAC42" s="1029">
        <v>52.149665717268036</v>
      </c>
      <c r="AAE42" s="1028">
        <v>43862</v>
      </c>
      <c r="AAF42" s="1029">
        <v>50.63</v>
      </c>
      <c r="AAH42" s="1028">
        <v>43862</v>
      </c>
      <c r="AAI42" s="1029">
        <v>48.519029496559433</v>
      </c>
      <c r="AAK42" s="1028">
        <v>43891</v>
      </c>
      <c r="AAL42" s="1029">
        <v>48.344866402553905</v>
      </c>
      <c r="AAN42" s="1028">
        <v>43862</v>
      </c>
      <c r="AAO42" s="1029">
        <v>49.076624868754756</v>
      </c>
      <c r="AAQ42" s="1028">
        <v>43891</v>
      </c>
      <c r="AAR42" s="1029">
        <v>49.226392530231642</v>
      </c>
      <c r="AAT42" s="1028">
        <v>43922</v>
      </c>
      <c r="AAU42" s="1029">
        <v>43.08</v>
      </c>
      <c r="AAW42" s="1028">
        <v>43922</v>
      </c>
      <c r="AAX42" s="1029">
        <v>42.530684427388813</v>
      </c>
      <c r="AAZ42" s="1028">
        <v>43922</v>
      </c>
      <c r="ABA42" s="1029">
        <v>42.4</v>
      </c>
      <c r="ABC42" s="1028">
        <v>43922</v>
      </c>
      <c r="ABD42" s="1029">
        <v>41.465360623515657</v>
      </c>
      <c r="ABF42" s="1028">
        <v>43952</v>
      </c>
      <c r="ABG42" s="1029">
        <v>41.680789211244935</v>
      </c>
      <c r="ABI42" s="1028">
        <v>43952</v>
      </c>
      <c r="ABJ42" s="1029">
        <v>40.888638486533793</v>
      </c>
      <c r="ABL42" s="1028">
        <v>43952</v>
      </c>
      <c r="ABM42" s="1029">
        <v>41.22</v>
      </c>
      <c r="ABO42" s="1028">
        <v>43952</v>
      </c>
      <c r="ABP42" s="1029">
        <v>40.549999999999997</v>
      </c>
      <c r="ABR42" s="1066">
        <v>43983</v>
      </c>
      <c r="ABS42" s="1067">
        <v>39.5</v>
      </c>
      <c r="ABU42" s="1066">
        <v>43983</v>
      </c>
      <c r="ABV42" s="1067">
        <v>38.4511534952548</v>
      </c>
      <c r="ABX42" s="1066">
        <v>43983</v>
      </c>
      <c r="ABY42" s="1067">
        <v>38.940542699800936</v>
      </c>
      <c r="ACA42" s="1066">
        <v>43983</v>
      </c>
      <c r="ACB42" s="1067">
        <v>39.503074310000002</v>
      </c>
      <c r="ACD42" s="1066">
        <v>44013</v>
      </c>
      <c r="ACE42" s="1067">
        <v>39.726467413250354</v>
      </c>
      <c r="ACG42" s="1066">
        <v>44013</v>
      </c>
      <c r="ACH42" s="1067">
        <v>39.789455773799432</v>
      </c>
      <c r="ACJ42" s="1066">
        <v>44013</v>
      </c>
      <c r="ACK42" s="1067">
        <v>39.52810469986219</v>
      </c>
      <c r="ACM42" s="1066">
        <v>44013</v>
      </c>
      <c r="ACN42" s="1067">
        <v>39.396865390000002</v>
      </c>
      <c r="ACP42" s="1066">
        <v>44044</v>
      </c>
      <c r="ACQ42" s="1067">
        <v>39.875161258383436</v>
      </c>
      <c r="ACS42" s="1066">
        <v>44044</v>
      </c>
      <c r="ACT42" s="1067">
        <v>40.00481688287725</v>
      </c>
      <c r="ACV42" s="1096">
        <v>44044</v>
      </c>
      <c r="ACW42" s="1097">
        <v>40.109409030000002</v>
      </c>
      <c r="ACY42" s="1096">
        <v>44044</v>
      </c>
      <c r="ACZ42" s="1097">
        <v>39.873543187990769</v>
      </c>
      <c r="ADB42" s="1098">
        <v>44075</v>
      </c>
      <c r="ADC42" s="1099">
        <v>40.823827710000003</v>
      </c>
      <c r="ADE42" s="1098">
        <v>44075</v>
      </c>
      <c r="ADF42" s="1099">
        <v>41.666818237337957</v>
      </c>
      <c r="ADH42" s="1098">
        <v>44075</v>
      </c>
      <c r="ADI42" s="1099">
        <v>41.487638922159121</v>
      </c>
      <c r="ADK42" s="1098">
        <v>44075</v>
      </c>
      <c r="ADL42" s="1099">
        <v>41.348012814272067</v>
      </c>
      <c r="ADN42" s="1098">
        <v>44075</v>
      </c>
      <c r="ADO42" s="1099">
        <v>41.176694997835554</v>
      </c>
      <c r="ADQ42" s="1098">
        <v>44105</v>
      </c>
      <c r="ADR42" s="1099">
        <v>44.694893689327699</v>
      </c>
      <c r="ADT42" s="1098">
        <v>44105</v>
      </c>
      <c r="ADU42" s="1099">
        <v>45.641509266464546</v>
      </c>
      <c r="ADW42" s="1098">
        <v>44105</v>
      </c>
      <c r="ADX42" s="1099">
        <v>43.921282558999231</v>
      </c>
      <c r="ADZ42" s="1098">
        <v>44105</v>
      </c>
      <c r="AEA42" s="1099">
        <v>44.352185644396691</v>
      </c>
      <c r="AEC42" s="1098">
        <v>44136</v>
      </c>
      <c r="AED42" s="1099">
        <v>46.97352400623631</v>
      </c>
      <c r="AEF42" s="1098">
        <v>44136</v>
      </c>
      <c r="AEG42" s="1099">
        <v>47.2</v>
      </c>
      <c r="AEI42" s="1098">
        <v>44136</v>
      </c>
      <c r="AEJ42" s="1099">
        <v>48.357160313899534</v>
      </c>
      <c r="AEL42" s="1098">
        <v>44136</v>
      </c>
      <c r="AEM42" s="1099">
        <v>47.952642243161613</v>
      </c>
      <c r="AEO42" s="1098">
        <v>44136</v>
      </c>
      <c r="AEP42" s="1099">
        <v>48.396262096205511</v>
      </c>
      <c r="AER42" s="1098">
        <v>44166</v>
      </c>
      <c r="AES42" s="1099">
        <v>50.37</v>
      </c>
      <c r="AEU42" s="1098">
        <v>44166</v>
      </c>
      <c r="AEV42" s="1099">
        <v>51.198644144541035</v>
      </c>
      <c r="AEX42" s="1098">
        <v>44166</v>
      </c>
      <c r="AEY42" s="1099">
        <v>51.500534525099425</v>
      </c>
      <c r="AFA42" s="1098">
        <v>44166</v>
      </c>
      <c r="AFB42" s="1099">
        <v>50.571918060742121</v>
      </c>
      <c r="AFD42" s="1098">
        <v>44197</v>
      </c>
      <c r="AFE42" s="1099">
        <v>52.438051152138193</v>
      </c>
      <c r="AFG42" s="1098">
        <v>44197</v>
      </c>
      <c r="AFH42" s="1099">
        <v>53.940683530000001</v>
      </c>
      <c r="AFJ42" s="1098">
        <v>44228</v>
      </c>
      <c r="AFK42" s="1099">
        <v>52.608811722674936</v>
      </c>
      <c r="AFM42" s="1098">
        <v>44228</v>
      </c>
      <c r="AFN42" s="1099">
        <v>53.324217146206045</v>
      </c>
      <c r="AFP42" s="1098">
        <v>44228</v>
      </c>
      <c r="AFQ42" s="1099">
        <v>53.017135937003687</v>
      </c>
      <c r="AFS42" s="1098">
        <v>44228</v>
      </c>
      <c r="AFT42" s="1099">
        <v>51.196087419937719</v>
      </c>
      <c r="AFV42" s="1098">
        <v>44228</v>
      </c>
      <c r="AFW42" s="1099">
        <v>49.792388453128467</v>
      </c>
      <c r="AFY42" s="1098">
        <v>44256</v>
      </c>
      <c r="AFZ42" s="1099">
        <v>47.337595343478135</v>
      </c>
      <c r="AGB42" s="1098">
        <v>44256</v>
      </c>
      <c r="AGC42" s="1099">
        <v>46.953909082243456</v>
      </c>
      <c r="AGE42" s="1098">
        <v>44256</v>
      </c>
      <c r="AGF42" s="1099">
        <v>47.912063522595943</v>
      </c>
      <c r="AGH42" s="1098">
        <v>44256</v>
      </c>
      <c r="AGI42" s="1099">
        <v>47.735939754185367</v>
      </c>
      <c r="AGK42" s="1108">
        <v>44287</v>
      </c>
      <c r="AGL42" s="1109">
        <v>41.293833856655901</v>
      </c>
      <c r="AGN42" s="1108">
        <v>44287</v>
      </c>
      <c r="AGO42" s="1109">
        <v>41.172537024712575</v>
      </c>
      <c r="AGQ42" s="1108">
        <v>44287</v>
      </c>
      <c r="AGR42" s="1109">
        <v>41.624157542922269</v>
      </c>
      <c r="AGT42" s="1108">
        <v>44317</v>
      </c>
      <c r="AGU42" s="1109">
        <v>39.952440762621045</v>
      </c>
      <c r="AGW42" s="1108">
        <v>44317</v>
      </c>
      <c r="AGX42" s="1109">
        <v>40.262057757367266</v>
      </c>
      <c r="AGZ42" s="1108">
        <v>44317</v>
      </c>
      <c r="AHA42" s="1109">
        <v>40.672506533061757</v>
      </c>
      <c r="AHC42" s="1108">
        <v>44317</v>
      </c>
      <c r="AHD42" s="1109">
        <v>41.185011000307014</v>
      </c>
      <c r="AHF42" s="1108">
        <v>44348</v>
      </c>
      <c r="AHG42" s="1109">
        <v>41.441245694343131</v>
      </c>
      <c r="AHI42" s="1108">
        <v>44348</v>
      </c>
      <c r="AHJ42" s="1109">
        <v>41.500698844413691</v>
      </c>
      <c r="AHL42" s="1108">
        <v>44348</v>
      </c>
      <c r="AHM42" s="1109">
        <v>42.970666850849369</v>
      </c>
      <c r="AHO42" s="1108">
        <v>44348</v>
      </c>
      <c r="AHP42" s="1109">
        <v>45.203704251858511</v>
      </c>
      <c r="AHR42" s="1108">
        <v>44348</v>
      </c>
      <c r="AHS42" s="1109">
        <v>42.689027988911505</v>
      </c>
      <c r="AHU42" s="1114">
        <v>44378</v>
      </c>
      <c r="AHV42" s="1099">
        <v>43.305444114044789</v>
      </c>
      <c r="AHX42" s="1108">
        <v>44378</v>
      </c>
      <c r="AHY42" s="1109">
        <v>43.548076770432466</v>
      </c>
      <c r="AIA42" s="1108">
        <v>44378</v>
      </c>
      <c r="AIB42" s="1109">
        <v>43.166710186414704</v>
      </c>
      <c r="AID42" s="1108">
        <v>44378</v>
      </c>
      <c r="AIE42" s="1099">
        <v>43.657411771779266</v>
      </c>
      <c r="AIG42" s="1108">
        <v>44409</v>
      </c>
      <c r="AIH42" s="1099">
        <v>46.333999741788219</v>
      </c>
      <c r="AIJ42" s="1108">
        <v>44409</v>
      </c>
      <c r="AIK42" s="1099">
        <v>47.21369631095223</v>
      </c>
      <c r="AIM42" s="1108">
        <v>44409</v>
      </c>
      <c r="AIN42" s="1099">
        <v>46.001489068510232</v>
      </c>
      <c r="AIP42" s="1108">
        <v>44409</v>
      </c>
      <c r="AIQ42" s="1099">
        <v>46.713286069028193</v>
      </c>
      <c r="AIS42" s="1108">
        <v>44409</v>
      </c>
      <c r="AIT42" s="1109">
        <v>47.614072223863509</v>
      </c>
      <c r="AIV42" s="1108">
        <v>44440</v>
      </c>
      <c r="AIW42" s="1117">
        <v>48.9742593344602</v>
      </c>
      <c r="AIY42" s="1108">
        <v>44440</v>
      </c>
      <c r="AIZ42" s="1117">
        <v>50.46884543132466</v>
      </c>
      <c r="AJB42" s="1108">
        <v>44440</v>
      </c>
      <c r="AJC42" s="1117">
        <v>50.82605016069936</v>
      </c>
      <c r="AJE42" s="1108">
        <v>44440</v>
      </c>
      <c r="AJF42" s="1117">
        <v>51.823734742264648</v>
      </c>
      <c r="AJH42" s="1108">
        <v>44470</v>
      </c>
      <c r="AJI42" s="1117">
        <v>55.351359655707697</v>
      </c>
      <c r="AJK42" s="1108">
        <v>44470</v>
      </c>
      <c r="AJL42" s="1117">
        <v>57.254400658130969</v>
      </c>
      <c r="AJN42" s="1108">
        <v>44470</v>
      </c>
      <c r="AJO42" s="1117">
        <v>55.351359655707697</v>
      </c>
      <c r="AJQ42" s="1108">
        <v>44470</v>
      </c>
      <c r="AJR42" s="1117">
        <v>59.006353745410642</v>
      </c>
      <c r="AJT42" s="1108">
        <v>44501</v>
      </c>
      <c r="AJU42" s="1117">
        <v>63.829325669863948</v>
      </c>
    </row>
    <row r="43" spans="1:957" customFormat="1" x14ac:dyDescent="0.25">
      <c r="A43" s="26"/>
      <c r="B43" s="969">
        <f t="shared" ca="1" si="0"/>
        <v>44531</v>
      </c>
      <c r="C43" s="152">
        <f t="shared" ca="1" si="1"/>
        <v>66.604617801223981</v>
      </c>
      <c r="D43" s="26"/>
      <c r="E43" s="144">
        <v>42186</v>
      </c>
      <c r="F43" s="150">
        <v>66.101683038353698</v>
      </c>
      <c r="G43" s="88"/>
      <c r="H43" s="144">
        <v>42156</v>
      </c>
      <c r="I43" s="148">
        <v>63.65251959735545</v>
      </c>
      <c r="J43" s="26"/>
      <c r="K43" s="144">
        <v>42186</v>
      </c>
      <c r="L43" s="148">
        <v>63.382121299950377</v>
      </c>
      <c r="M43" s="26"/>
      <c r="N43" s="144">
        <v>42186</v>
      </c>
      <c r="O43" s="150">
        <v>62.830600000000018</v>
      </c>
      <c r="P43" s="88"/>
      <c r="Q43" s="144">
        <v>42217</v>
      </c>
      <c r="R43" s="145">
        <v>61.930255852908388</v>
      </c>
      <c r="S43" s="26"/>
      <c r="T43" s="144">
        <v>42217</v>
      </c>
      <c r="U43" s="148">
        <v>60.012407717144008</v>
      </c>
      <c r="V43" s="26"/>
      <c r="W43" s="144">
        <v>42217</v>
      </c>
      <c r="X43" s="150">
        <v>60.063730837355081</v>
      </c>
      <c r="Y43" s="88"/>
      <c r="Z43" s="144">
        <v>42248</v>
      </c>
      <c r="AA43" s="145">
        <v>59.300959462138131</v>
      </c>
      <c r="AB43" s="26"/>
      <c r="AC43" s="144">
        <v>42248</v>
      </c>
      <c r="AD43" s="148">
        <v>58.099999999999987</v>
      </c>
      <c r="AE43" s="26"/>
      <c r="AF43" s="144">
        <v>42248</v>
      </c>
      <c r="AG43" s="150">
        <v>58.476400000000005</v>
      </c>
      <c r="AH43" s="88"/>
      <c r="AI43" s="144">
        <v>42278</v>
      </c>
      <c r="AJ43" s="145">
        <v>62.6</v>
      </c>
      <c r="AK43" s="26"/>
      <c r="AL43" s="144">
        <v>42278</v>
      </c>
      <c r="AM43" s="148">
        <v>62.35</v>
      </c>
      <c r="AN43" s="26"/>
      <c r="AO43" s="144">
        <v>42278</v>
      </c>
      <c r="AP43" s="150">
        <v>61.341000000000001</v>
      </c>
      <c r="AQ43" s="88"/>
      <c r="AR43" s="144">
        <v>42278</v>
      </c>
      <c r="AS43" s="145">
        <v>61.341000000000001</v>
      </c>
      <c r="AT43" s="26"/>
      <c r="AU43" s="144">
        <v>42309</v>
      </c>
      <c r="AV43" s="148">
        <v>71.079513873108525</v>
      </c>
      <c r="AW43" s="26"/>
      <c r="AX43" s="144">
        <v>42339</v>
      </c>
      <c r="AY43" s="150">
        <v>72.191787012499987</v>
      </c>
      <c r="AZ43" s="88"/>
      <c r="BA43" s="144">
        <v>42339</v>
      </c>
      <c r="BB43" s="145">
        <v>72.718388511277311</v>
      </c>
      <c r="BC43" s="26"/>
      <c r="BD43" s="144">
        <v>42339</v>
      </c>
      <c r="BE43" s="148">
        <v>73.051635336976318</v>
      </c>
      <c r="BF43" s="26"/>
      <c r="BG43" s="144">
        <v>42370</v>
      </c>
      <c r="BH43" s="150">
        <v>75.827089890710369</v>
      </c>
      <c r="BI43" s="88"/>
      <c r="BJ43" s="144">
        <v>42339</v>
      </c>
      <c r="BK43" s="145">
        <v>73.554285792349717</v>
      </c>
      <c r="BL43" s="26"/>
      <c r="BM43" s="144">
        <v>42339</v>
      </c>
      <c r="BN43" s="148">
        <v>73.75</v>
      </c>
      <c r="BO43" s="26"/>
      <c r="BP43" s="144">
        <v>42370</v>
      </c>
      <c r="BQ43" s="150">
        <v>76.082535789999994</v>
      </c>
      <c r="BR43" s="88"/>
      <c r="BS43" s="144">
        <v>42370</v>
      </c>
      <c r="BT43" s="145">
        <v>76.482535792349708</v>
      </c>
      <c r="BU43" s="26"/>
      <c r="BV43" s="144">
        <v>42401</v>
      </c>
      <c r="BW43" s="148">
        <v>74.400000000000006</v>
      </c>
      <c r="BX43" s="26"/>
      <c r="BY43" s="144">
        <v>42401</v>
      </c>
      <c r="BZ43" s="150">
        <v>74.763699599999995</v>
      </c>
      <c r="CA43" s="88"/>
      <c r="CB43" s="144">
        <v>42401</v>
      </c>
      <c r="CC43" s="145">
        <v>74.846642896174842</v>
      </c>
      <c r="CD43" s="26"/>
      <c r="CE43" s="144">
        <v>42401</v>
      </c>
      <c r="CF43" s="148">
        <v>74.396671336550014</v>
      </c>
      <c r="CG43" s="26"/>
      <c r="CH43" s="144">
        <v>42430</v>
      </c>
      <c r="CI43" s="150">
        <v>72.414192400000005</v>
      </c>
      <c r="CJ43" s="88"/>
      <c r="CK43" s="144">
        <v>42430</v>
      </c>
      <c r="CL43" s="145">
        <v>73.951639344262318</v>
      </c>
      <c r="CM43" s="26"/>
      <c r="CN43" s="144">
        <v>42430</v>
      </c>
      <c r="CO43" s="148">
        <v>73.051639344262298</v>
      </c>
      <c r="CP43" s="26"/>
      <c r="CQ43" s="144">
        <v>42430</v>
      </c>
      <c r="CR43" s="150">
        <v>73.101366119999994</v>
      </c>
      <c r="CS43" s="88"/>
      <c r="CT43" s="144">
        <v>42430</v>
      </c>
      <c r="CU43" s="145">
        <v>73.57540983606556</v>
      </c>
      <c r="CV43" s="26"/>
      <c r="CW43" s="144">
        <v>42461</v>
      </c>
      <c r="CX43" s="148">
        <v>67.183852459999997</v>
      </c>
      <c r="CY43" s="292"/>
      <c r="CZ43" s="144">
        <v>42461</v>
      </c>
      <c r="DA43" s="148">
        <v>65.63971594772228</v>
      </c>
      <c r="DB43" s="295"/>
      <c r="DC43" s="144">
        <v>42461</v>
      </c>
      <c r="DD43" s="148">
        <v>65.945901639344257</v>
      </c>
      <c r="DE43" s="303"/>
      <c r="DF43" s="144">
        <v>42461</v>
      </c>
      <c r="DG43" s="148">
        <v>66.942758499999997</v>
      </c>
      <c r="DH43" s="303"/>
      <c r="DI43" s="144">
        <v>42522</v>
      </c>
      <c r="DJ43" s="148">
        <v>64.588326670000001</v>
      </c>
      <c r="DK43" s="295"/>
      <c r="DL43" s="144">
        <v>42491</v>
      </c>
      <c r="DM43" s="148">
        <v>65.997267759562845</v>
      </c>
      <c r="DN43" s="303"/>
      <c r="DO43" s="144">
        <v>42491</v>
      </c>
      <c r="DP43" s="148">
        <v>65.646584700000005</v>
      </c>
      <c r="DQ43" s="303"/>
      <c r="DR43" s="144">
        <v>42522</v>
      </c>
      <c r="DS43" s="148">
        <v>64.434987910086278</v>
      </c>
      <c r="DT43" s="295"/>
      <c r="DU43" s="144">
        <v>42522</v>
      </c>
      <c r="DV43" s="148">
        <v>64.168360660000005</v>
      </c>
      <c r="DW43" s="303"/>
      <c r="DX43" s="144">
        <v>42522</v>
      </c>
      <c r="DY43" s="148">
        <v>63.923005459999999</v>
      </c>
      <c r="DZ43" s="303"/>
      <c r="EA43" s="144">
        <v>42552</v>
      </c>
      <c r="EB43" s="148">
        <v>63.623005464480912</v>
      </c>
      <c r="EC43" s="295"/>
      <c r="ED43" s="144">
        <v>42552</v>
      </c>
      <c r="EE43" s="148">
        <v>62.509516632907321</v>
      </c>
      <c r="EF43" s="303"/>
      <c r="EG43" s="144">
        <v>42552</v>
      </c>
      <c r="EH43" s="148">
        <v>62.847000320750851</v>
      </c>
      <c r="EI43" s="303"/>
      <c r="EJ43" s="144">
        <v>42583</v>
      </c>
      <c r="EK43" s="148">
        <v>63.1</v>
      </c>
      <c r="EL43" s="295"/>
      <c r="EM43" s="144">
        <v>42552</v>
      </c>
      <c r="EN43" s="148">
        <v>62.89239236173664</v>
      </c>
      <c r="EO43" s="303"/>
      <c r="EP43" s="144">
        <v>42583</v>
      </c>
      <c r="EQ43" s="148">
        <v>63.751147540983595</v>
      </c>
      <c r="ER43" s="303"/>
      <c r="ES43" s="144">
        <v>42583</v>
      </c>
      <c r="ET43" s="148">
        <v>63.229581336696079</v>
      </c>
      <c r="EV43" s="144">
        <v>42614</v>
      </c>
      <c r="EW43" s="148">
        <v>63.346717928213316</v>
      </c>
      <c r="EY43" s="144">
        <v>42614</v>
      </c>
      <c r="EZ43" s="148">
        <v>63.156090640000002</v>
      </c>
      <c r="FB43" s="144">
        <v>42614</v>
      </c>
      <c r="FC43" s="148">
        <v>63.734786393135074</v>
      </c>
      <c r="FE43" s="144">
        <v>42614</v>
      </c>
      <c r="FF43" s="148">
        <v>63.102479578081621</v>
      </c>
      <c r="FH43" s="144">
        <v>42644</v>
      </c>
      <c r="FI43" s="148">
        <v>65.148159340659333</v>
      </c>
      <c r="FK43" s="144">
        <v>42644</v>
      </c>
      <c r="FL43" s="148">
        <v>65.049642857142857</v>
      </c>
      <c r="FN43" s="144">
        <v>42644</v>
      </c>
      <c r="FO43" s="148">
        <v>65.37</v>
      </c>
      <c r="FQ43" s="144">
        <v>42644</v>
      </c>
      <c r="FR43" s="148">
        <v>64.987472529999991</v>
      </c>
      <c r="FT43" s="144">
        <v>42614</v>
      </c>
      <c r="FU43" s="148">
        <v>63.386389999999999</v>
      </c>
      <c r="FW43" s="144">
        <v>42644</v>
      </c>
      <c r="FX43" s="148">
        <v>65.384190000000004</v>
      </c>
      <c r="FZ43" s="144">
        <v>42644</v>
      </c>
      <c r="GA43" s="148">
        <v>64.952659999999995</v>
      </c>
      <c r="GC43" s="144">
        <v>42675</v>
      </c>
      <c r="GD43" s="148">
        <v>69.243324175824199</v>
      </c>
      <c r="GF43" s="144">
        <v>42644</v>
      </c>
      <c r="GG43" s="148">
        <v>65.150000000000006</v>
      </c>
      <c r="GI43" s="144">
        <v>42675</v>
      </c>
      <c r="GJ43" s="148">
        <v>67.947500000000005</v>
      </c>
      <c r="GL43" s="144">
        <v>42675</v>
      </c>
      <c r="GM43" s="148">
        <v>68</v>
      </c>
      <c r="GO43" s="144">
        <v>42675</v>
      </c>
      <c r="GP43" s="148">
        <v>67.152079999999998</v>
      </c>
      <c r="GR43" s="144">
        <v>42675</v>
      </c>
      <c r="GS43" s="148">
        <v>67.459999999999994</v>
      </c>
      <c r="GU43" s="144">
        <v>42705</v>
      </c>
      <c r="GV43" s="148">
        <v>67.875</v>
      </c>
      <c r="GX43" s="144">
        <v>42705</v>
      </c>
      <c r="GY43" s="148">
        <v>67.72</v>
      </c>
      <c r="HA43" s="144">
        <v>42705</v>
      </c>
      <c r="HB43" s="148">
        <v>67.78</v>
      </c>
      <c r="HD43" s="144">
        <v>42705</v>
      </c>
      <c r="HE43" s="148">
        <v>68.05</v>
      </c>
      <c r="HG43" s="144">
        <v>42705</v>
      </c>
      <c r="HH43" s="148">
        <v>68.38</v>
      </c>
      <c r="HJ43" s="144">
        <v>42736</v>
      </c>
      <c r="HK43" s="148">
        <v>70.650000000000006</v>
      </c>
      <c r="HM43" s="144">
        <v>42736</v>
      </c>
      <c r="HN43" s="148">
        <v>71.150000000000006</v>
      </c>
      <c r="HP43" s="144">
        <v>42736</v>
      </c>
      <c r="HQ43" s="148">
        <v>71.23</v>
      </c>
      <c r="HS43" s="144">
        <v>42736</v>
      </c>
      <c r="HT43" s="148">
        <v>71.459999999999994</v>
      </c>
      <c r="HV43" s="144">
        <v>42736</v>
      </c>
      <c r="HW43" s="148">
        <v>71.709999999999994</v>
      </c>
      <c r="HY43" s="144">
        <v>42736</v>
      </c>
      <c r="HZ43" s="148">
        <v>71.5</v>
      </c>
      <c r="IB43" s="144">
        <v>42795</v>
      </c>
      <c r="IC43" s="148">
        <v>69.350971130000005</v>
      </c>
      <c r="IE43" s="144">
        <v>42795</v>
      </c>
      <c r="IF43" s="148">
        <v>69.05</v>
      </c>
      <c r="IH43" s="144">
        <v>42795</v>
      </c>
      <c r="II43" s="148">
        <v>68.95</v>
      </c>
      <c r="IK43" s="144">
        <v>42795</v>
      </c>
      <c r="IL43" s="148">
        <v>68.31</v>
      </c>
      <c r="IN43" s="144">
        <v>42826</v>
      </c>
      <c r="IO43" s="148">
        <v>61.07</v>
      </c>
      <c r="IQ43" s="144">
        <v>42826</v>
      </c>
      <c r="IR43" s="148">
        <v>62.5</v>
      </c>
      <c r="IT43" s="144">
        <v>42826</v>
      </c>
      <c r="IU43" s="148">
        <v>63.409556889999998</v>
      </c>
      <c r="IW43" s="144">
        <v>42826</v>
      </c>
      <c r="IX43" s="148">
        <v>63.04</v>
      </c>
      <c r="IZ43" s="144">
        <v>42856</v>
      </c>
      <c r="JA43" s="148">
        <v>63.16</v>
      </c>
      <c r="JC43" s="144">
        <v>42856</v>
      </c>
      <c r="JD43" s="148">
        <v>60.03</v>
      </c>
      <c r="JF43" s="144">
        <v>42856</v>
      </c>
      <c r="JG43" s="148">
        <v>59.85</v>
      </c>
      <c r="JI43" s="144">
        <v>42856</v>
      </c>
      <c r="JJ43" s="148">
        <v>59.68</v>
      </c>
      <c r="JL43" s="144">
        <v>42887</v>
      </c>
      <c r="JM43" s="148">
        <v>58.5</v>
      </c>
      <c r="JO43" s="144">
        <v>42887</v>
      </c>
      <c r="JP43" s="148">
        <v>59.8</v>
      </c>
      <c r="JR43" s="144">
        <v>42887</v>
      </c>
      <c r="JS43" s="148">
        <v>60.192772390000002</v>
      </c>
      <c r="JU43" s="969">
        <v>42887</v>
      </c>
      <c r="JV43" s="970">
        <v>61.192772390000002</v>
      </c>
      <c r="JX43" s="969">
        <v>42887</v>
      </c>
      <c r="JY43" s="970">
        <v>60.07</v>
      </c>
      <c r="KA43" s="969">
        <v>42917</v>
      </c>
      <c r="KB43" s="970">
        <v>60.731277520765808</v>
      </c>
      <c r="KD43" s="969">
        <v>42917</v>
      </c>
      <c r="KE43" s="970">
        <v>62.5</v>
      </c>
      <c r="KG43" s="969">
        <v>42917</v>
      </c>
      <c r="KH43" s="970">
        <v>60.04</v>
      </c>
      <c r="KJ43" s="969">
        <v>42917</v>
      </c>
      <c r="KK43" s="970">
        <v>59.41</v>
      </c>
      <c r="KM43" s="969">
        <v>42948</v>
      </c>
      <c r="KN43" s="970">
        <v>59.6</v>
      </c>
      <c r="KP43" s="969">
        <v>42948</v>
      </c>
      <c r="KQ43" s="970">
        <v>59.760047390688875</v>
      </c>
      <c r="KS43" s="969">
        <v>42948</v>
      </c>
      <c r="KT43" s="970">
        <v>59.64</v>
      </c>
      <c r="KV43" s="969">
        <v>42948</v>
      </c>
      <c r="KW43" s="970">
        <v>58.92</v>
      </c>
      <c r="KY43" s="969">
        <v>42979</v>
      </c>
      <c r="KZ43" s="970">
        <v>58.62</v>
      </c>
      <c r="LB43" s="969">
        <v>42979</v>
      </c>
      <c r="LC43" s="970">
        <v>58.33</v>
      </c>
      <c r="LE43" s="969">
        <v>42979</v>
      </c>
      <c r="LF43" s="970">
        <v>59.16</v>
      </c>
      <c r="LH43" s="969">
        <v>42979</v>
      </c>
      <c r="LI43" s="970">
        <v>59.24</v>
      </c>
      <c r="LK43" s="969">
        <v>42979</v>
      </c>
      <c r="LL43" s="970">
        <v>58.67</v>
      </c>
      <c r="LN43" s="969">
        <v>43009</v>
      </c>
      <c r="LO43" s="970">
        <v>61.4</v>
      </c>
      <c r="LQ43" s="969">
        <v>43040</v>
      </c>
      <c r="LR43" s="970">
        <v>63.41</v>
      </c>
      <c r="LT43" s="969">
        <v>43040</v>
      </c>
      <c r="LU43" s="970">
        <v>63.8</v>
      </c>
      <c r="LW43" s="969">
        <v>43040</v>
      </c>
      <c r="LX43" s="970">
        <v>64.53</v>
      </c>
      <c r="LZ43" s="969">
        <v>43040</v>
      </c>
      <c r="MA43" s="970">
        <v>63.09</v>
      </c>
      <c r="MC43" s="969">
        <v>43070</v>
      </c>
      <c r="MD43" s="970">
        <v>65.55</v>
      </c>
      <c r="MF43" s="969">
        <v>43070</v>
      </c>
      <c r="MG43" s="970">
        <v>65.48</v>
      </c>
      <c r="MI43" s="969">
        <v>43070</v>
      </c>
      <c r="MJ43" s="970">
        <v>65.58</v>
      </c>
      <c r="ML43" s="969">
        <v>43070</v>
      </c>
      <c r="MM43" s="970">
        <v>64.87</v>
      </c>
      <c r="MO43" s="969">
        <v>43070</v>
      </c>
      <c r="MP43" s="970">
        <v>64.09</v>
      </c>
      <c r="MR43" s="969">
        <v>43101</v>
      </c>
      <c r="MS43" s="970">
        <v>64.38</v>
      </c>
      <c r="MU43" s="969">
        <v>43101</v>
      </c>
      <c r="MV43" s="970">
        <v>64.760000000000005</v>
      </c>
      <c r="MX43" s="969">
        <v>43101</v>
      </c>
      <c r="MY43" s="970">
        <v>64.77</v>
      </c>
      <c r="NA43" s="969">
        <v>43101</v>
      </c>
      <c r="NB43" s="970">
        <v>66.261467874422266</v>
      </c>
      <c r="ND43" s="969">
        <v>43132</v>
      </c>
      <c r="NE43" s="970">
        <v>64.692740000000001</v>
      </c>
      <c r="NG43" s="969">
        <v>43132</v>
      </c>
      <c r="NH43" s="970">
        <v>63.06</v>
      </c>
      <c r="NJ43" s="969">
        <v>43132</v>
      </c>
      <c r="NK43" s="970">
        <v>61.56</v>
      </c>
      <c r="NM43" s="969">
        <v>43132</v>
      </c>
      <c r="NN43" s="970">
        <v>60.12</v>
      </c>
      <c r="NP43" s="969">
        <v>43132</v>
      </c>
      <c r="NQ43" s="970">
        <v>58.64</v>
      </c>
      <c r="NS43" s="969">
        <v>43160</v>
      </c>
      <c r="NT43" s="970">
        <v>55.16</v>
      </c>
      <c r="NV43" s="969">
        <v>43160</v>
      </c>
      <c r="NW43" s="970">
        <v>54.69</v>
      </c>
      <c r="NY43" s="969">
        <v>43160</v>
      </c>
      <c r="NZ43" s="970">
        <v>53.54</v>
      </c>
      <c r="OB43" s="969">
        <v>43160</v>
      </c>
      <c r="OC43" s="970">
        <v>53.54</v>
      </c>
      <c r="OE43" s="969">
        <v>43191</v>
      </c>
      <c r="OF43" s="970">
        <v>49.88</v>
      </c>
      <c r="OH43" s="969">
        <v>43191</v>
      </c>
      <c r="OI43" s="970">
        <v>54.5</v>
      </c>
      <c r="OK43" s="969">
        <v>43191</v>
      </c>
      <c r="OL43" s="970">
        <v>54.46</v>
      </c>
      <c r="ON43" s="969">
        <v>43191</v>
      </c>
      <c r="OO43" s="970">
        <v>52.85</v>
      </c>
      <c r="OQ43" s="969">
        <v>43191</v>
      </c>
      <c r="OR43" s="970">
        <v>51.98</v>
      </c>
      <c r="OT43" s="969">
        <v>43221</v>
      </c>
      <c r="OU43" s="970">
        <v>49.12</v>
      </c>
      <c r="OW43" s="969">
        <v>43221</v>
      </c>
      <c r="OX43" s="970">
        <v>47.66</v>
      </c>
      <c r="OZ43" s="969">
        <v>43221</v>
      </c>
      <c r="PA43" s="970">
        <v>47.31</v>
      </c>
      <c r="PC43" s="969">
        <v>43221</v>
      </c>
      <c r="PD43" s="970">
        <v>48.02</v>
      </c>
      <c r="PF43" s="969">
        <v>43221</v>
      </c>
      <c r="PG43" s="970">
        <v>48.33</v>
      </c>
      <c r="PI43" s="969">
        <v>43252</v>
      </c>
      <c r="PJ43" s="970">
        <v>47.54</v>
      </c>
      <c r="PL43" s="969">
        <v>43252</v>
      </c>
      <c r="PM43" s="970">
        <v>48.2</v>
      </c>
      <c r="PO43" s="969">
        <v>43252</v>
      </c>
      <c r="PP43" s="970">
        <v>47.73</v>
      </c>
      <c r="PR43" s="969">
        <v>43252</v>
      </c>
      <c r="PS43" s="970">
        <v>47.53</v>
      </c>
      <c r="PU43" s="969">
        <v>43282</v>
      </c>
      <c r="PV43" s="970">
        <v>47.81</v>
      </c>
      <c r="PX43" s="969">
        <v>43282</v>
      </c>
      <c r="PY43" s="1025">
        <v>48.03</v>
      </c>
      <c r="QA43" s="1026">
        <v>43282</v>
      </c>
      <c r="QB43" s="1025">
        <v>47.32</v>
      </c>
      <c r="QD43" s="1028">
        <v>43282</v>
      </c>
      <c r="QE43" s="1027">
        <v>46.6</v>
      </c>
      <c r="QG43" s="1028">
        <v>43313</v>
      </c>
      <c r="QH43" s="1027">
        <v>47.05</v>
      </c>
      <c r="QJ43" s="1028">
        <v>43313</v>
      </c>
      <c r="QK43" s="1027">
        <v>47.7</v>
      </c>
      <c r="QM43" s="1028">
        <v>43313</v>
      </c>
      <c r="QN43" s="1027">
        <v>47.18</v>
      </c>
      <c r="QP43" s="1028">
        <v>43313</v>
      </c>
      <c r="QQ43" s="1027">
        <v>47.39</v>
      </c>
      <c r="QS43" s="1028">
        <v>43313</v>
      </c>
      <c r="QT43" s="1027">
        <v>46.98</v>
      </c>
      <c r="QV43" s="1028">
        <v>43344</v>
      </c>
      <c r="QW43" s="1027">
        <v>46.64</v>
      </c>
      <c r="QY43" s="1028">
        <v>43344</v>
      </c>
      <c r="QZ43" s="1027">
        <v>46.5</v>
      </c>
      <c r="RB43" s="1028">
        <v>43344</v>
      </c>
      <c r="RC43" s="1027">
        <v>44.55</v>
      </c>
      <c r="RE43" s="1028">
        <v>43344</v>
      </c>
      <c r="RF43" s="1027">
        <v>44.65</v>
      </c>
      <c r="RH43" s="1028">
        <v>43374</v>
      </c>
      <c r="RI43" s="1027">
        <v>45.81</v>
      </c>
      <c r="RK43" s="1028">
        <v>43374</v>
      </c>
      <c r="RL43" s="1027">
        <v>44.89</v>
      </c>
      <c r="RN43" s="1028">
        <v>43374</v>
      </c>
      <c r="RO43" s="1027">
        <v>44.75</v>
      </c>
      <c r="RQ43" s="1028">
        <v>43374</v>
      </c>
      <c r="RR43" s="1027">
        <v>44.21</v>
      </c>
      <c r="RT43" s="1028">
        <v>43405</v>
      </c>
      <c r="RU43" s="1029">
        <v>48.503427000000002</v>
      </c>
      <c r="RW43" s="1028">
        <v>43405</v>
      </c>
      <c r="RX43" s="1029">
        <v>48.241039809999997</v>
      </c>
      <c r="RZ43" s="1028">
        <v>43405</v>
      </c>
      <c r="SA43" s="1029">
        <v>47.556576849999999</v>
      </c>
      <c r="SC43" s="1028">
        <v>43405</v>
      </c>
      <c r="SD43" s="1029">
        <v>47.18</v>
      </c>
      <c r="SF43" s="1028">
        <v>43405</v>
      </c>
      <c r="SG43" s="1029">
        <v>46.72</v>
      </c>
      <c r="SI43" s="1028">
        <v>43435</v>
      </c>
      <c r="SJ43" s="1029">
        <v>46.99</v>
      </c>
      <c r="SL43" s="1028">
        <v>43435</v>
      </c>
      <c r="SM43" s="1029">
        <v>47.567547899112917</v>
      </c>
      <c r="SO43" s="1028">
        <v>43435</v>
      </c>
      <c r="SP43" s="1029">
        <v>45.758635989233149</v>
      </c>
      <c r="SR43" s="1028">
        <v>43435</v>
      </c>
      <c r="SS43" s="1029">
        <v>44.298716269457501</v>
      </c>
      <c r="SU43" s="1028">
        <v>43466</v>
      </c>
      <c r="SV43" s="1029">
        <v>43.51226977655471</v>
      </c>
      <c r="SX43" s="1028">
        <v>43466</v>
      </c>
      <c r="SY43" s="1029">
        <v>40.476630931617024</v>
      </c>
      <c r="TA43" s="1028">
        <v>43466</v>
      </c>
      <c r="TB43" s="1029">
        <v>39.187012947596536</v>
      </c>
      <c r="TD43" s="1028">
        <v>43466</v>
      </c>
      <c r="TE43" s="1029">
        <v>38.885415356261078</v>
      </c>
      <c r="TG43" s="1028">
        <v>43497</v>
      </c>
      <c r="TH43" s="1029">
        <v>41.195045404535115</v>
      </c>
      <c r="TJ43" s="1028">
        <v>43497</v>
      </c>
      <c r="TK43" s="1029">
        <v>40.20897788758348</v>
      </c>
      <c r="TM43" s="1028">
        <v>43497</v>
      </c>
      <c r="TN43" s="1029">
        <v>40.20135261564652</v>
      </c>
      <c r="TP43" s="1028">
        <v>43497</v>
      </c>
      <c r="TQ43" s="1029">
        <v>39.174646243621353</v>
      </c>
      <c r="TS43" s="1028">
        <v>43525</v>
      </c>
      <c r="TT43" s="1029">
        <v>38.439403386393934</v>
      </c>
      <c r="TV43" s="1028">
        <v>43525</v>
      </c>
      <c r="TW43" s="1029">
        <v>36.263647566809148</v>
      </c>
      <c r="TY43" s="1028">
        <v>43525</v>
      </c>
      <c r="TZ43" s="1029">
        <v>35.589774957520518</v>
      </c>
      <c r="UB43" s="1028">
        <v>43525</v>
      </c>
      <c r="UC43" s="1029">
        <v>35.326055683854399</v>
      </c>
      <c r="UE43" s="1028">
        <v>43556</v>
      </c>
      <c r="UF43" s="1029">
        <v>34.792024949669859</v>
      </c>
      <c r="UH43" s="1028">
        <v>43556</v>
      </c>
      <c r="UI43" s="1029">
        <v>34.052042900643031</v>
      </c>
      <c r="UK43" s="1028">
        <v>43556</v>
      </c>
      <c r="UL43" s="1029">
        <v>33.954806012673302</v>
      </c>
      <c r="UN43" s="1028">
        <v>43556</v>
      </c>
      <c r="UO43" s="1029">
        <v>34.543932788903568</v>
      </c>
      <c r="UQ43" s="1028">
        <v>43586</v>
      </c>
      <c r="UR43" s="1029">
        <v>33.313430550146379</v>
      </c>
      <c r="UT43" s="1028">
        <v>43586</v>
      </c>
      <c r="UU43" s="1029">
        <v>32.771644900498721</v>
      </c>
      <c r="UW43" s="1028">
        <v>43586</v>
      </c>
      <c r="UX43" s="1029">
        <v>32.210601297138624</v>
      </c>
      <c r="UZ43" s="1028">
        <v>43586</v>
      </c>
      <c r="VA43" s="1029">
        <v>32.818963102883984</v>
      </c>
      <c r="VC43" s="1028">
        <v>43586</v>
      </c>
      <c r="VD43" s="1029">
        <v>33.544237664645493</v>
      </c>
      <c r="VF43" s="1028">
        <v>43617</v>
      </c>
      <c r="VG43" s="1029">
        <v>32.584433587332796</v>
      </c>
      <c r="VI43" s="1028">
        <v>43617</v>
      </c>
      <c r="VJ43" s="1029">
        <v>33.219034536138267</v>
      </c>
      <c r="VL43" s="1028">
        <v>43617</v>
      </c>
      <c r="VM43" s="1029">
        <v>32.516192836917391</v>
      </c>
      <c r="VO43" s="1028">
        <v>43617</v>
      </c>
      <c r="VP43" s="1029">
        <v>37.382480243494477</v>
      </c>
      <c r="VR43" s="1028">
        <v>43647</v>
      </c>
      <c r="VS43" s="1029">
        <v>37.002852437467588</v>
      </c>
      <c r="VU43" s="1028">
        <v>43647</v>
      </c>
      <c r="VV43" s="1029">
        <v>36.66091901968494</v>
      </c>
      <c r="VX43" s="1028">
        <v>43647</v>
      </c>
      <c r="VY43" s="1029">
        <v>37.218670870668454</v>
      </c>
      <c r="WA43" s="1028">
        <v>43647</v>
      </c>
      <c r="WB43" s="1029">
        <v>35.391898341499846</v>
      </c>
      <c r="WD43" s="1028">
        <v>43647</v>
      </c>
      <c r="WE43" s="1029">
        <v>35.611895001668145</v>
      </c>
      <c r="WG43" s="1028">
        <v>43678</v>
      </c>
      <c r="WH43" s="1029">
        <v>39.450000000000003</v>
      </c>
      <c r="WJ43" s="1028">
        <v>43678</v>
      </c>
      <c r="WK43" s="1029">
        <v>39.06</v>
      </c>
      <c r="WM43" s="1028">
        <v>43678</v>
      </c>
      <c r="WN43" s="1029">
        <v>41.72118470594166</v>
      </c>
      <c r="WP43" s="1028">
        <v>43678</v>
      </c>
      <c r="WQ43" s="1029">
        <v>40.960847618137905</v>
      </c>
      <c r="WS43" s="1028">
        <v>43709</v>
      </c>
      <c r="WT43" s="1029">
        <v>42.845390342154928</v>
      </c>
      <c r="WV43" s="1028">
        <v>43709</v>
      </c>
      <c r="WW43" s="1029">
        <v>43.09</v>
      </c>
      <c r="WY43" s="1028">
        <v>43709</v>
      </c>
      <c r="WZ43" s="1029">
        <v>43.379057491441692</v>
      </c>
      <c r="XB43" s="1028">
        <v>43709</v>
      </c>
      <c r="XC43" s="1029">
        <v>42.980619547774275</v>
      </c>
      <c r="XE43" s="1028">
        <v>43739</v>
      </c>
      <c r="XF43" s="1029">
        <v>42.99343674223983</v>
      </c>
      <c r="XH43" s="1028">
        <v>43739</v>
      </c>
      <c r="XI43" s="1029">
        <v>41.505478431444075</v>
      </c>
      <c r="XK43" s="1028">
        <v>43739</v>
      </c>
      <c r="XL43" s="1029">
        <v>42.43</v>
      </c>
      <c r="XN43" s="1028">
        <v>43739</v>
      </c>
      <c r="XO43" s="1029">
        <v>42.202126695507282</v>
      </c>
      <c r="XQ43" s="1028">
        <v>43739</v>
      </c>
      <c r="XR43" s="1029">
        <v>42.144054401708232</v>
      </c>
      <c r="XT43" s="1028">
        <v>43770</v>
      </c>
      <c r="XU43" s="1029">
        <v>43.36</v>
      </c>
      <c r="XW43" s="1028">
        <v>43770</v>
      </c>
      <c r="XX43" s="1029">
        <v>43.46</v>
      </c>
      <c r="XZ43" s="1028">
        <v>43770</v>
      </c>
      <c r="YA43" s="1029">
        <v>44.076562998554778</v>
      </c>
      <c r="YC43" s="1028">
        <v>43770</v>
      </c>
      <c r="YD43" s="1029">
        <v>45.866095506005287</v>
      </c>
      <c r="YF43" s="1028">
        <v>43800</v>
      </c>
      <c r="YG43" s="1029">
        <v>48.057740568745167</v>
      </c>
      <c r="YI43" s="1028">
        <v>43800</v>
      </c>
      <c r="YJ43" s="1029">
        <v>50.62</v>
      </c>
      <c r="YL43" s="1028">
        <v>43800</v>
      </c>
      <c r="YM43" s="1029">
        <v>50.438105619992321</v>
      </c>
      <c r="YO43" s="1028">
        <v>43800</v>
      </c>
      <c r="YP43" s="1029">
        <v>51.783917041046955</v>
      </c>
      <c r="YR43" s="1028">
        <v>43800</v>
      </c>
      <c r="YS43" s="1029">
        <v>50.94</v>
      </c>
      <c r="YU43" s="1028">
        <v>43831</v>
      </c>
      <c r="YV43" s="1029">
        <v>53.267764403464994</v>
      </c>
      <c r="YX43" s="1028">
        <v>43831</v>
      </c>
      <c r="YY43" s="1029">
        <v>50.077828147872104</v>
      </c>
      <c r="ZA43" s="1028">
        <v>43831</v>
      </c>
      <c r="ZB43" s="1029">
        <v>48.074063846625982</v>
      </c>
      <c r="ZD43" s="1028">
        <v>43831</v>
      </c>
      <c r="ZE43" s="1029">
        <v>47.9738525676714</v>
      </c>
      <c r="ZG43" s="1028">
        <v>43831</v>
      </c>
      <c r="ZH43" s="1029">
        <v>48.094958635383634</v>
      </c>
      <c r="ZJ43" s="1028">
        <v>43862</v>
      </c>
      <c r="ZK43" s="1029">
        <v>48.691051007046326</v>
      </c>
      <c r="ZM43" s="1028">
        <v>43862</v>
      </c>
      <c r="ZN43" s="1029">
        <v>48.714564952863512</v>
      </c>
      <c r="ZP43" s="1028">
        <v>43862</v>
      </c>
      <c r="ZQ43" s="1029">
        <v>48.691051007046326</v>
      </c>
      <c r="ZS43" s="1028">
        <v>43891</v>
      </c>
      <c r="ZT43" s="1029">
        <v>50.7828366516692</v>
      </c>
      <c r="ZV43" s="1028">
        <v>43891</v>
      </c>
      <c r="ZW43" s="1029">
        <v>50.839059996647762</v>
      </c>
      <c r="ZY43" s="1028">
        <v>43891</v>
      </c>
      <c r="ZZ43" s="1029">
        <v>50.682423529701474</v>
      </c>
      <c r="AAB43" s="1028">
        <v>43891</v>
      </c>
      <c r="AAC43" s="1029">
        <v>50.703798362430888</v>
      </c>
      <c r="AAE43" s="1028">
        <v>43891</v>
      </c>
      <c r="AAF43" s="1029">
        <v>49.17</v>
      </c>
      <c r="AAH43" s="1028">
        <v>43891</v>
      </c>
      <c r="AAI43" s="1029">
        <v>44.377670963911562</v>
      </c>
      <c r="AAK43" s="1028">
        <v>43922</v>
      </c>
      <c r="AAL43" s="1029">
        <v>43.793922466076879</v>
      </c>
      <c r="AAN43" s="1028">
        <v>43891</v>
      </c>
      <c r="AAO43" s="1029">
        <v>44.382776322605878</v>
      </c>
      <c r="AAQ43" s="1028">
        <v>43922</v>
      </c>
      <c r="AAR43" s="1029">
        <v>43.764139886917889</v>
      </c>
      <c r="AAT43" s="1028">
        <v>43952</v>
      </c>
      <c r="AAU43" s="1029">
        <v>41.47</v>
      </c>
      <c r="AAW43" s="1028">
        <v>43952</v>
      </c>
      <c r="AAX43" s="1029">
        <v>41.179384095609905</v>
      </c>
      <c r="AAZ43" s="1028">
        <v>43952</v>
      </c>
      <c r="ABA43" s="1029">
        <v>40.85</v>
      </c>
      <c r="ABC43" s="1028">
        <v>43952</v>
      </c>
      <c r="ABD43" s="1029">
        <v>39.88911326447036</v>
      </c>
      <c r="ABF43" s="1028">
        <v>43983</v>
      </c>
      <c r="ABG43" s="1029">
        <v>41.12625403281772</v>
      </c>
      <c r="ABI43" s="1028">
        <v>43983</v>
      </c>
      <c r="ABJ43" s="1029">
        <v>40.188751535481643</v>
      </c>
      <c r="ABL43" s="1028">
        <v>43983</v>
      </c>
      <c r="ABM43" s="1029">
        <v>40.520000000000003</v>
      </c>
      <c r="ABO43" s="1028">
        <v>43983</v>
      </c>
      <c r="ABP43" s="1029">
        <v>39.9</v>
      </c>
      <c r="ABR43" s="1066">
        <v>44013</v>
      </c>
      <c r="ABS43" s="1067">
        <v>39.39</v>
      </c>
      <c r="ABU43" s="1066">
        <v>44013</v>
      </c>
      <c r="ABV43" s="1067">
        <v>38.550893263628971</v>
      </c>
      <c r="ABX43" s="1066">
        <v>44013</v>
      </c>
      <c r="ABY43" s="1067">
        <v>38.840388047353933</v>
      </c>
      <c r="ACA43" s="1066">
        <v>44013</v>
      </c>
      <c r="ACB43" s="1067">
        <v>39.376750199999996</v>
      </c>
      <c r="ACD43" s="1066">
        <v>44044</v>
      </c>
      <c r="ACE43" s="1067">
        <v>40.150457795619474</v>
      </c>
      <c r="ACG43" s="1066">
        <v>44044</v>
      </c>
      <c r="ACH43" s="1067">
        <v>40.115306953071929</v>
      </c>
      <c r="ACJ43" s="1066">
        <v>44044</v>
      </c>
      <c r="ACK43" s="1067">
        <v>39.753969322544975</v>
      </c>
      <c r="ACM43" s="1066">
        <v>44044</v>
      </c>
      <c r="ACN43" s="1067">
        <v>39.72025481</v>
      </c>
      <c r="ACP43" s="1066">
        <v>44075</v>
      </c>
      <c r="ACQ43" s="1067">
        <v>40.251502926279571</v>
      </c>
      <c r="ACS43" s="1066">
        <v>44075</v>
      </c>
      <c r="ACT43" s="1067">
        <v>40.380117209910587</v>
      </c>
      <c r="ACV43" s="1096">
        <v>44075</v>
      </c>
      <c r="ACW43" s="1097">
        <v>40.484414909999998</v>
      </c>
      <c r="ACY43" s="1096">
        <v>44075</v>
      </c>
      <c r="ACZ43" s="1097">
        <v>40.248905939331237</v>
      </c>
      <c r="ADB43" s="1098">
        <v>44105</v>
      </c>
      <c r="ADC43" s="1099">
        <v>43.921976870000002</v>
      </c>
      <c r="ADE43" s="1098">
        <v>44105</v>
      </c>
      <c r="ADF43" s="1099">
        <v>44.792397155549203</v>
      </c>
      <c r="ADH43" s="1098">
        <v>44105</v>
      </c>
      <c r="ADI43" s="1099">
        <v>44.139503196032564</v>
      </c>
      <c r="ADK43" s="1098">
        <v>44105</v>
      </c>
      <c r="ADL43" s="1099">
        <v>44.659176856219268</v>
      </c>
      <c r="ADN43" s="1098">
        <v>44105</v>
      </c>
      <c r="ADO43" s="1099">
        <v>44.486081122350221</v>
      </c>
      <c r="ADQ43" s="1098">
        <v>44136</v>
      </c>
      <c r="ADR43" s="1099">
        <v>47.668203218873913</v>
      </c>
      <c r="ADT43" s="1098">
        <v>44136</v>
      </c>
      <c r="ADU43" s="1099">
        <v>48.417190760649859</v>
      </c>
      <c r="ADW43" s="1098">
        <v>44136</v>
      </c>
      <c r="ADX43" s="1099">
        <v>46.406170295661447</v>
      </c>
      <c r="ADZ43" s="1098">
        <v>44136</v>
      </c>
      <c r="AEA43" s="1099">
        <v>47.041765890221541</v>
      </c>
      <c r="AEC43" s="1098">
        <v>44166</v>
      </c>
      <c r="AED43" s="1099">
        <v>48.723787446775916</v>
      </c>
      <c r="AEF43" s="1098">
        <v>44166</v>
      </c>
      <c r="AEG43" s="1099">
        <v>48.95</v>
      </c>
      <c r="AEI43" s="1098">
        <v>44166</v>
      </c>
      <c r="AEJ43" s="1099">
        <v>50.006094050960755</v>
      </c>
      <c r="AEL43" s="1098">
        <v>44166</v>
      </c>
      <c r="AEM43" s="1099">
        <v>49.603610969027969</v>
      </c>
      <c r="AEO43" s="1098">
        <v>44166</v>
      </c>
      <c r="AEP43" s="1099">
        <v>50.045801780657165</v>
      </c>
      <c r="AER43" s="1098">
        <v>44197</v>
      </c>
      <c r="AES43" s="1099">
        <v>51.7</v>
      </c>
      <c r="AEU43" s="1098">
        <v>44197</v>
      </c>
      <c r="AEV43" s="1099">
        <v>52.535647668778424</v>
      </c>
      <c r="AEX43" s="1098">
        <v>44197</v>
      </c>
      <c r="AEY43" s="1099">
        <v>52.932544156610568</v>
      </c>
      <c r="AFA43" s="1098">
        <v>44197</v>
      </c>
      <c r="AFB43" s="1099">
        <v>52.11167505551925</v>
      </c>
      <c r="AFD43" s="1098">
        <v>44228</v>
      </c>
      <c r="AFE43" s="1099">
        <v>52.427523284354628</v>
      </c>
      <c r="AFG43" s="1098">
        <v>44228</v>
      </c>
      <c r="AFH43" s="1099">
        <v>53.914706709999997</v>
      </c>
      <c r="AFJ43" s="1098">
        <v>44256</v>
      </c>
      <c r="AFK43" s="1099">
        <v>50.724470307038182</v>
      </c>
      <c r="AFM43" s="1098">
        <v>44256</v>
      </c>
      <c r="AFN43" s="1099">
        <v>51.236637892506238</v>
      </c>
      <c r="AFP43" s="1098">
        <v>44256</v>
      </c>
      <c r="AFQ43" s="1099">
        <v>50.931816179087875</v>
      </c>
      <c r="AFS43" s="1098">
        <v>44256</v>
      </c>
      <c r="AFT43" s="1099">
        <v>49.100185902553719</v>
      </c>
      <c r="AFV43" s="1098">
        <v>44256</v>
      </c>
      <c r="AFW43" s="1099">
        <v>47.830971664347643</v>
      </c>
      <c r="AFY43" s="1098">
        <v>44287</v>
      </c>
      <c r="AFZ43" s="1099">
        <v>40.087619270210311</v>
      </c>
      <c r="AGB43" s="1098">
        <v>44287</v>
      </c>
      <c r="AGC43" s="1099">
        <v>40.62924747039397</v>
      </c>
      <c r="AGE43" s="1098">
        <v>44287</v>
      </c>
      <c r="AGF43" s="1099">
        <v>41.200948471915453</v>
      </c>
      <c r="AGH43" s="1098">
        <v>44287</v>
      </c>
      <c r="AGI43" s="1099">
        <v>40.826477662618778</v>
      </c>
      <c r="AGK43" s="1108">
        <v>44317</v>
      </c>
      <c r="AGL43" s="1109">
        <v>39.143397702494759</v>
      </c>
      <c r="AGN43" s="1108">
        <v>44317</v>
      </c>
      <c r="AGO43" s="1109">
        <v>38.9713177609448</v>
      </c>
      <c r="AGQ43" s="1108">
        <v>44317</v>
      </c>
      <c r="AGR43" s="1109">
        <v>39.430263547884849</v>
      </c>
      <c r="AGT43" s="1108">
        <v>44348</v>
      </c>
      <c r="AGU43" s="1109">
        <v>38.558326247590998</v>
      </c>
      <c r="AGW43" s="1108">
        <v>44348</v>
      </c>
      <c r="AGX43" s="1109">
        <v>38.871372801165876</v>
      </c>
      <c r="AGZ43" s="1108">
        <v>44348</v>
      </c>
      <c r="AHA43" s="1109">
        <v>39.259510097023309</v>
      </c>
      <c r="AHC43" s="1108">
        <v>44348</v>
      </c>
      <c r="AHD43" s="1109">
        <v>39.754357447058126</v>
      </c>
      <c r="AHF43" s="1108">
        <v>44378</v>
      </c>
      <c r="AHG43" s="1109">
        <v>41.700426159942829</v>
      </c>
      <c r="AHI43" s="1108">
        <v>44378</v>
      </c>
      <c r="AHJ43" s="1109">
        <v>41.756903479654703</v>
      </c>
      <c r="AHL43" s="1108">
        <v>44378</v>
      </c>
      <c r="AHM43" s="1109">
        <v>43.241660553828481</v>
      </c>
      <c r="AHO43" s="1108">
        <v>44378</v>
      </c>
      <c r="AHP43" s="1109">
        <v>45.477920255836587</v>
      </c>
      <c r="AHR43" s="1108">
        <v>44378</v>
      </c>
      <c r="AHS43" s="1109">
        <v>42.950898767083338</v>
      </c>
      <c r="AHU43" s="1114">
        <v>44409</v>
      </c>
      <c r="AHV43" s="1099">
        <v>43.51832852456495</v>
      </c>
      <c r="AHX43" s="1108">
        <v>44409</v>
      </c>
      <c r="AHY43" s="1109">
        <v>43.764448172182696</v>
      </c>
      <c r="AIA43" s="1108">
        <v>44409</v>
      </c>
      <c r="AIB43" s="1109">
        <v>43.387612787340963</v>
      </c>
      <c r="AID43" s="1108">
        <v>44409</v>
      </c>
      <c r="AIE43" s="1099">
        <v>43.877857980225848</v>
      </c>
      <c r="AIG43" s="1108">
        <v>44440</v>
      </c>
      <c r="AIH43" s="1099">
        <v>47.141118177322333</v>
      </c>
      <c r="AIJ43" s="1108">
        <v>44440</v>
      </c>
      <c r="AIK43" s="1099">
        <v>48.039568364308792</v>
      </c>
      <c r="AIM43" s="1108">
        <v>44440</v>
      </c>
      <c r="AIN43" s="1099">
        <v>46.810540004769365</v>
      </c>
      <c r="AIP43" s="1108">
        <v>44440</v>
      </c>
      <c r="AIQ43" s="1099">
        <v>47.529008874288195</v>
      </c>
      <c r="AIS43" s="1108">
        <v>44440</v>
      </c>
      <c r="AIT43" s="1109">
        <v>48.45246490932518</v>
      </c>
      <c r="AIV43" s="1108">
        <v>44470</v>
      </c>
      <c r="AIW43" s="1117">
        <v>52.599021891152454</v>
      </c>
      <c r="AIY43" s="1108">
        <v>44470</v>
      </c>
      <c r="AIZ43" s="1117">
        <v>53.707065531638264</v>
      </c>
      <c r="AJB43" s="1108">
        <v>44470</v>
      </c>
      <c r="AJC43" s="1117">
        <v>53.997856671268522</v>
      </c>
      <c r="AJE43" s="1108">
        <v>44470</v>
      </c>
      <c r="AJF43" s="1117">
        <v>54.773233712913907</v>
      </c>
      <c r="AJH43" s="1108">
        <v>44501</v>
      </c>
      <c r="AJI43" s="1117">
        <v>59.154909051310874</v>
      </c>
      <c r="AJK43" s="1108">
        <v>44501</v>
      </c>
      <c r="AJL43" s="1117">
        <v>61.271422318227053</v>
      </c>
      <c r="AJN43" s="1108">
        <v>44501</v>
      </c>
      <c r="AJO43" s="1117">
        <v>59.154909051310874</v>
      </c>
      <c r="AJQ43" s="1108">
        <v>44501</v>
      </c>
      <c r="AJR43" s="1117">
        <v>63.116611237906596</v>
      </c>
      <c r="AJT43" s="1108">
        <v>44531</v>
      </c>
      <c r="AJU43" s="1117">
        <v>66.604617801223981</v>
      </c>
    </row>
    <row r="44" spans="1:957" customFormat="1" x14ac:dyDescent="0.25">
      <c r="A44" s="26"/>
      <c r="B44" s="969">
        <f t="shared" ca="1" si="0"/>
        <v>44562</v>
      </c>
      <c r="C44" s="152">
        <f t="shared" ca="1" si="1"/>
        <v>68.862471040148378</v>
      </c>
      <c r="D44" s="26"/>
      <c r="E44" s="144">
        <v>42217</v>
      </c>
      <c r="F44" s="150">
        <v>67.156771667916274</v>
      </c>
      <c r="G44" s="88"/>
      <c r="H44" s="144">
        <v>42186</v>
      </c>
      <c r="I44" s="148">
        <v>64.351396366378481</v>
      </c>
      <c r="J44" s="26"/>
      <c r="K44" s="144">
        <v>42217</v>
      </c>
      <c r="L44" s="148">
        <v>64.374103451642497</v>
      </c>
      <c r="M44" s="26"/>
      <c r="N44" s="144">
        <v>42217</v>
      </c>
      <c r="O44" s="150">
        <v>63.824200000000019</v>
      </c>
      <c r="P44" s="88"/>
      <c r="Q44" s="144">
        <v>42248</v>
      </c>
      <c r="R44" s="145">
        <v>62.232933912771557</v>
      </c>
      <c r="S44" s="26"/>
      <c r="T44" s="144">
        <v>42248</v>
      </c>
      <c r="U44" s="148">
        <v>60.30514587682638</v>
      </c>
      <c r="V44" s="26"/>
      <c r="W44" s="144">
        <v>42248</v>
      </c>
      <c r="X44" s="150">
        <v>60.358244555435427</v>
      </c>
      <c r="Y44" s="88"/>
      <c r="Z44" s="144">
        <v>42278</v>
      </c>
      <c r="AA44" s="145">
        <v>62.357500192216527</v>
      </c>
      <c r="AB44" s="26"/>
      <c r="AC44" s="144">
        <v>42278</v>
      </c>
      <c r="AD44" s="148">
        <v>61.349999999999987</v>
      </c>
      <c r="AE44" s="26"/>
      <c r="AF44" s="144">
        <v>42278</v>
      </c>
      <c r="AG44" s="150">
        <v>61.398500000000006</v>
      </c>
      <c r="AH44" s="88"/>
      <c r="AI44" s="144">
        <v>42309</v>
      </c>
      <c r="AJ44" s="145">
        <v>67.663333333333327</v>
      </c>
      <c r="AK44" s="26"/>
      <c r="AL44" s="144">
        <v>42309</v>
      </c>
      <c r="AM44" s="148">
        <v>67.849999999999994</v>
      </c>
      <c r="AN44" s="26"/>
      <c r="AO44" s="144">
        <v>42309</v>
      </c>
      <c r="AP44" s="150">
        <v>66.590999999999994</v>
      </c>
      <c r="AQ44" s="88"/>
      <c r="AR44" s="144">
        <v>42309</v>
      </c>
      <c r="AS44" s="145">
        <v>66.590999999999994</v>
      </c>
      <c r="AT44" s="26"/>
      <c r="AU44" s="144">
        <v>42339</v>
      </c>
      <c r="AV44" s="148">
        <v>72.930239974183564</v>
      </c>
      <c r="AW44" s="26"/>
      <c r="AX44" s="144">
        <v>42370</v>
      </c>
      <c r="AY44" s="150">
        <v>74.979191446057897</v>
      </c>
      <c r="AZ44" s="88"/>
      <c r="BA44" s="144">
        <v>42370</v>
      </c>
      <c r="BB44" s="145">
        <v>75.370261540032672</v>
      </c>
      <c r="BC44" s="26"/>
      <c r="BD44" s="144">
        <v>42370</v>
      </c>
      <c r="BE44" s="148">
        <v>75.712902003642981</v>
      </c>
      <c r="BF44" s="26"/>
      <c r="BG44" s="144">
        <v>42401</v>
      </c>
      <c r="BH44" s="150">
        <v>75.89131489071039</v>
      </c>
      <c r="BI44" s="88"/>
      <c r="BJ44" s="144">
        <v>42370</v>
      </c>
      <c r="BK44" s="145">
        <v>76.132535792349714</v>
      </c>
      <c r="BL44" s="26"/>
      <c r="BM44" s="144">
        <v>42370</v>
      </c>
      <c r="BN44" s="148">
        <v>76.33</v>
      </c>
      <c r="BO44" s="26"/>
      <c r="BP44" s="144">
        <v>42401</v>
      </c>
      <c r="BQ44" s="150">
        <v>76.146460790000006</v>
      </c>
      <c r="BR44" s="88"/>
      <c r="BS44" s="144">
        <v>42401</v>
      </c>
      <c r="BT44" s="145">
        <v>76.54646079234972</v>
      </c>
      <c r="BU44" s="26"/>
      <c r="BV44" s="144">
        <v>42430</v>
      </c>
      <c r="BW44" s="148">
        <v>73.150000000000006</v>
      </c>
      <c r="BX44" s="26"/>
      <c r="BY44" s="144">
        <v>42430</v>
      </c>
      <c r="BZ44" s="150">
        <v>73.333899599999995</v>
      </c>
      <c r="CA44" s="88"/>
      <c r="CB44" s="144">
        <v>42430</v>
      </c>
      <c r="CC44" s="145">
        <v>73.416842896174842</v>
      </c>
      <c r="CD44" s="26"/>
      <c r="CE44" s="144">
        <v>42430</v>
      </c>
      <c r="CF44" s="148">
        <v>72.966871336550014</v>
      </c>
      <c r="CG44" s="26"/>
      <c r="CH44" s="144">
        <v>42461</v>
      </c>
      <c r="CI44" s="150">
        <v>64.16419239999999</v>
      </c>
      <c r="CJ44" s="88"/>
      <c r="CK44" s="144">
        <v>42461</v>
      </c>
      <c r="CL44" s="145">
        <v>64.995628415300544</v>
      </c>
      <c r="CM44" s="26"/>
      <c r="CN44" s="144">
        <v>42461</v>
      </c>
      <c r="CO44" s="148">
        <v>64.820360253547449</v>
      </c>
      <c r="CP44" s="26"/>
      <c r="CQ44" s="144">
        <v>42461</v>
      </c>
      <c r="CR44" s="150">
        <v>64.79562842</v>
      </c>
      <c r="CS44" s="88"/>
      <c r="CT44" s="144">
        <v>42461</v>
      </c>
      <c r="CU44" s="145">
        <v>65.345901639344248</v>
      </c>
      <c r="CV44" s="26"/>
      <c r="CW44" s="144">
        <v>42491</v>
      </c>
      <c r="CX44" s="148">
        <v>65.968852459999994</v>
      </c>
      <c r="CY44" s="292"/>
      <c r="CZ44" s="144">
        <v>42491</v>
      </c>
      <c r="DA44" s="148">
        <v>64.839715947722283</v>
      </c>
      <c r="DB44" s="295"/>
      <c r="DC44" s="144">
        <v>42491</v>
      </c>
      <c r="DD44" s="148">
        <v>64.845901639344248</v>
      </c>
      <c r="DE44" s="303"/>
      <c r="DF44" s="144">
        <v>42491</v>
      </c>
      <c r="DG44" s="148">
        <v>65.542758500000005</v>
      </c>
      <c r="DH44" s="303"/>
      <c r="DI44" s="144">
        <v>42552</v>
      </c>
      <c r="DJ44" s="148">
        <v>64.738326669999992</v>
      </c>
      <c r="DK44" s="295"/>
      <c r="DL44" s="144">
        <v>42522</v>
      </c>
      <c r="DM44" s="148">
        <v>64.59726775956284</v>
      </c>
      <c r="DN44" s="303"/>
      <c r="DO44" s="144">
        <v>42522</v>
      </c>
      <c r="DP44" s="148">
        <v>64.046584699999997</v>
      </c>
      <c r="DQ44" s="303"/>
      <c r="DR44" s="144">
        <v>42552</v>
      </c>
      <c r="DS44" s="148">
        <v>64.134987910086267</v>
      </c>
      <c r="DT44" s="295"/>
      <c r="DU44" s="144">
        <v>42552</v>
      </c>
      <c r="DV44" s="148">
        <v>64.618360659999993</v>
      </c>
      <c r="DW44" s="303"/>
      <c r="DX44" s="144">
        <v>42552</v>
      </c>
      <c r="DY44" s="148">
        <v>64.123005460000002</v>
      </c>
      <c r="DZ44" s="303"/>
      <c r="EA44" s="144">
        <v>42583</v>
      </c>
      <c r="EB44" s="148">
        <v>63.763005464480877</v>
      </c>
      <c r="EC44" s="295"/>
      <c r="ED44" s="144">
        <v>42583</v>
      </c>
      <c r="EE44" s="148">
        <v>62.72</v>
      </c>
      <c r="EF44" s="303"/>
      <c r="EG44" s="144">
        <v>42583</v>
      </c>
      <c r="EH44" s="148">
        <v>63.07700032075082</v>
      </c>
      <c r="EI44" s="303"/>
      <c r="EJ44" s="144">
        <v>42614</v>
      </c>
      <c r="EK44" s="148">
        <v>63.25</v>
      </c>
      <c r="EL44" s="295"/>
      <c r="EM44" s="144">
        <v>42583</v>
      </c>
      <c r="EN44" s="148">
        <v>63.122392361736608</v>
      </c>
      <c r="EO44" s="303"/>
      <c r="EP44" s="144">
        <v>42614</v>
      </c>
      <c r="EQ44" s="148">
        <v>63.851147540983604</v>
      </c>
      <c r="ER44" s="303"/>
      <c r="ES44" s="144">
        <v>42614</v>
      </c>
      <c r="ET44" s="148">
        <v>63.329581336696087</v>
      </c>
      <c r="EV44" s="144">
        <v>42644</v>
      </c>
      <c r="EW44" s="148">
        <v>65.346717928213337</v>
      </c>
      <c r="EY44" s="144">
        <v>42644</v>
      </c>
      <c r="EZ44" s="148">
        <v>65.331090639999999</v>
      </c>
      <c r="FB44" s="144">
        <v>42644</v>
      </c>
      <c r="FC44" s="148">
        <v>65.714786393135043</v>
      </c>
      <c r="FE44" s="144">
        <v>42644</v>
      </c>
      <c r="FF44" s="148">
        <v>65.0074795780816</v>
      </c>
      <c r="FH44" s="144">
        <v>42675</v>
      </c>
      <c r="FI44" s="148">
        <v>68.648159340659348</v>
      </c>
      <c r="FK44" s="144">
        <v>42675</v>
      </c>
      <c r="FL44" s="148">
        <v>69.074642857142891</v>
      </c>
      <c r="FN44" s="144">
        <v>42675</v>
      </c>
      <c r="FO44" s="148">
        <v>69.37</v>
      </c>
      <c r="FQ44" s="144">
        <v>42675</v>
      </c>
      <c r="FR44" s="148">
        <v>68.967472529999995</v>
      </c>
      <c r="FT44" s="144">
        <v>42644</v>
      </c>
      <c r="FU44" s="148">
        <v>65.241389999999996</v>
      </c>
      <c r="FW44" s="144">
        <v>42675</v>
      </c>
      <c r="FX44" s="148">
        <v>68.834190000000007</v>
      </c>
      <c r="FZ44" s="144">
        <v>42675</v>
      </c>
      <c r="GA44" s="148">
        <v>68.452659999999995</v>
      </c>
      <c r="GC44" s="144">
        <v>42705</v>
      </c>
      <c r="GD44" s="148">
        <v>70.593324175824193</v>
      </c>
      <c r="GF44" s="144">
        <v>42675</v>
      </c>
      <c r="GG44" s="148">
        <v>68.75</v>
      </c>
      <c r="GI44" s="144">
        <v>42705</v>
      </c>
      <c r="GJ44" s="148">
        <v>69.897499999999994</v>
      </c>
      <c r="GL44" s="144">
        <v>42705</v>
      </c>
      <c r="GM44" s="148">
        <v>70</v>
      </c>
      <c r="GO44" s="144">
        <v>42705</v>
      </c>
      <c r="GP44" s="148">
        <v>68.352080000000001</v>
      </c>
      <c r="GR44" s="144">
        <v>42705</v>
      </c>
      <c r="GS44" s="148">
        <v>68.484999999999999</v>
      </c>
      <c r="GU44" s="144">
        <v>42736</v>
      </c>
      <c r="GV44" s="148">
        <v>70.075000000000003</v>
      </c>
      <c r="GX44" s="144">
        <v>42736</v>
      </c>
      <c r="GY44" s="148">
        <v>69.97</v>
      </c>
      <c r="HA44" s="144">
        <v>42736</v>
      </c>
      <c r="HB44" s="148">
        <v>70.03</v>
      </c>
      <c r="HD44" s="144">
        <v>42736</v>
      </c>
      <c r="HE44" s="148">
        <v>70.3</v>
      </c>
      <c r="HG44" s="144">
        <v>42736</v>
      </c>
      <c r="HH44" s="148">
        <v>70.63</v>
      </c>
      <c r="HJ44" s="144">
        <v>42767</v>
      </c>
      <c r="HK44" s="148">
        <v>70.650000000000006</v>
      </c>
      <c r="HM44" s="144">
        <v>42767</v>
      </c>
      <c r="HN44" s="148">
        <v>71.150000000000006</v>
      </c>
      <c r="HP44" s="144">
        <v>42767</v>
      </c>
      <c r="HQ44" s="148">
        <v>71.23</v>
      </c>
      <c r="HS44" s="144">
        <v>42767</v>
      </c>
      <c r="HT44" s="148">
        <v>71.459999999999994</v>
      </c>
      <c r="HV44" s="144">
        <v>42767</v>
      </c>
      <c r="HW44" s="148">
        <v>69.75</v>
      </c>
      <c r="HY44" s="144">
        <v>42767</v>
      </c>
      <c r="HZ44" s="148">
        <v>69.55</v>
      </c>
      <c r="IB44" s="144">
        <v>42826</v>
      </c>
      <c r="IC44" s="148">
        <v>63.102453990000001</v>
      </c>
      <c r="IE44" s="144">
        <v>42826</v>
      </c>
      <c r="IF44" s="148">
        <v>62.73</v>
      </c>
      <c r="IH44" s="144">
        <v>42826</v>
      </c>
      <c r="II44" s="148">
        <v>62.29</v>
      </c>
      <c r="IK44" s="144">
        <v>42826</v>
      </c>
      <c r="IL44" s="148">
        <v>61.24</v>
      </c>
      <c r="IN44" s="144">
        <v>42856</v>
      </c>
      <c r="IO44" s="148">
        <v>60.81</v>
      </c>
      <c r="IQ44" s="144">
        <v>42856</v>
      </c>
      <c r="IR44" s="148">
        <v>60.97</v>
      </c>
      <c r="IT44" s="144">
        <v>42856</v>
      </c>
      <c r="IU44" s="148">
        <v>60.878964289999999</v>
      </c>
      <c r="IW44" s="144">
        <v>42856</v>
      </c>
      <c r="IX44" s="148">
        <v>60.41</v>
      </c>
      <c r="IZ44" s="144">
        <v>42887</v>
      </c>
      <c r="JA44" s="148">
        <v>62.9</v>
      </c>
      <c r="JC44" s="144">
        <v>42887</v>
      </c>
      <c r="JD44" s="148">
        <v>59.32</v>
      </c>
      <c r="JF44" s="144">
        <v>42887</v>
      </c>
      <c r="JG44" s="148">
        <v>59.09</v>
      </c>
      <c r="JI44" s="144">
        <v>42887</v>
      </c>
      <c r="JJ44" s="148">
        <v>58.99</v>
      </c>
      <c r="JL44" s="144">
        <v>42917</v>
      </c>
      <c r="JM44" s="148">
        <v>59.26</v>
      </c>
      <c r="JO44" s="144">
        <v>42917</v>
      </c>
      <c r="JP44" s="148">
        <v>60.15</v>
      </c>
      <c r="JR44" s="144">
        <v>42917</v>
      </c>
      <c r="JS44" s="148">
        <v>60.5524463</v>
      </c>
      <c r="JU44" s="969">
        <v>42917</v>
      </c>
      <c r="JV44" s="970">
        <v>61.5524463</v>
      </c>
      <c r="JX44" s="969">
        <v>42917</v>
      </c>
      <c r="JY44" s="970">
        <v>60.19</v>
      </c>
      <c r="KA44" s="969">
        <v>42948</v>
      </c>
      <c r="KB44" s="970">
        <v>61.086339394009727</v>
      </c>
      <c r="KD44" s="969">
        <v>42948</v>
      </c>
      <c r="KE44" s="970">
        <v>60.97</v>
      </c>
      <c r="KG44" s="969">
        <v>42948</v>
      </c>
      <c r="KH44" s="970">
        <v>60.39</v>
      </c>
      <c r="KJ44" s="969">
        <v>42948</v>
      </c>
      <c r="KK44" s="970">
        <v>59.77</v>
      </c>
      <c r="KM44" s="969">
        <v>42979</v>
      </c>
      <c r="KN44" s="970">
        <v>59.96</v>
      </c>
      <c r="KP44" s="969">
        <v>42979</v>
      </c>
      <c r="KQ44" s="970">
        <v>60.109300656674826</v>
      </c>
      <c r="KS44" s="969">
        <v>42979</v>
      </c>
      <c r="KT44" s="970">
        <v>59.99</v>
      </c>
      <c r="KV44" s="969">
        <v>42979</v>
      </c>
      <c r="KW44" s="970">
        <v>59.27</v>
      </c>
      <c r="KY44" s="969">
        <v>43009</v>
      </c>
      <c r="KZ44" s="970">
        <v>59.42</v>
      </c>
      <c r="LB44" s="969">
        <v>43009</v>
      </c>
      <c r="LC44" s="970">
        <v>57.86</v>
      </c>
      <c r="LE44" s="969">
        <v>43009</v>
      </c>
      <c r="LF44" s="970">
        <v>60.18</v>
      </c>
      <c r="LH44" s="969">
        <v>43009</v>
      </c>
      <c r="LI44" s="970">
        <v>60.46</v>
      </c>
      <c r="LK44" s="969">
        <v>43009</v>
      </c>
      <c r="LL44" s="970">
        <v>61.32</v>
      </c>
      <c r="LN44" s="969">
        <v>43040</v>
      </c>
      <c r="LO44" s="970">
        <v>62.6</v>
      </c>
      <c r="LQ44" s="969">
        <v>43070</v>
      </c>
      <c r="LR44" s="970">
        <v>67.19</v>
      </c>
      <c r="LT44" s="969">
        <v>43070</v>
      </c>
      <c r="LU44" s="970">
        <v>67.78</v>
      </c>
      <c r="LW44" s="969">
        <v>43070</v>
      </c>
      <c r="LX44" s="970">
        <v>68.459999999999994</v>
      </c>
      <c r="LZ44" s="969">
        <v>43070</v>
      </c>
      <c r="MA44" s="970">
        <v>67.290000000000006</v>
      </c>
      <c r="MC44" s="969">
        <v>43101</v>
      </c>
      <c r="MD44" s="970">
        <v>67.14</v>
      </c>
      <c r="MF44" s="969">
        <v>43101</v>
      </c>
      <c r="MG44" s="970">
        <v>67.3</v>
      </c>
      <c r="MI44" s="969">
        <v>43101</v>
      </c>
      <c r="MJ44" s="970">
        <v>66.260000000000005</v>
      </c>
      <c r="ML44" s="969">
        <v>43101</v>
      </c>
      <c r="MM44" s="970">
        <v>65.52</v>
      </c>
      <c r="MO44" s="969">
        <v>43101</v>
      </c>
      <c r="MP44" s="970">
        <v>64.739999999999995</v>
      </c>
      <c r="MR44" s="969">
        <v>43132</v>
      </c>
      <c r="MS44" s="970">
        <v>64.87</v>
      </c>
      <c r="MU44" s="969">
        <v>43132</v>
      </c>
      <c r="MV44" s="970">
        <v>65.239999999999995</v>
      </c>
      <c r="MX44" s="969">
        <v>43132</v>
      </c>
      <c r="MY44" s="970">
        <v>65.25</v>
      </c>
      <c r="NA44" s="969">
        <v>43132</v>
      </c>
      <c r="NB44" s="970">
        <v>66.736975694014859</v>
      </c>
      <c r="ND44" s="969">
        <v>43160</v>
      </c>
      <c r="NE44" s="970">
        <v>62.915700000000001</v>
      </c>
      <c r="NG44" s="969">
        <v>43160</v>
      </c>
      <c r="NH44" s="970">
        <v>61.28</v>
      </c>
      <c r="NJ44" s="969">
        <v>43160</v>
      </c>
      <c r="NK44" s="970">
        <v>59.78</v>
      </c>
      <c r="NM44" s="969">
        <v>43160</v>
      </c>
      <c r="NN44" s="970">
        <v>58.34</v>
      </c>
      <c r="NP44" s="969">
        <v>43160</v>
      </c>
      <c r="NQ44" s="970">
        <v>56.87</v>
      </c>
      <c r="NS44" s="969">
        <v>43191</v>
      </c>
      <c r="NT44" s="970">
        <v>50.63</v>
      </c>
      <c r="NV44" s="969">
        <v>43191</v>
      </c>
      <c r="NW44" s="970">
        <v>50.22</v>
      </c>
      <c r="NY44" s="969">
        <v>43191</v>
      </c>
      <c r="NZ44" s="970">
        <v>48.77</v>
      </c>
      <c r="OB44" s="969">
        <v>43191</v>
      </c>
      <c r="OC44" s="970">
        <v>48.88</v>
      </c>
      <c r="OE44" s="969">
        <v>43221</v>
      </c>
      <c r="OF44" s="970">
        <v>47.83</v>
      </c>
      <c r="OH44" s="969">
        <v>43221</v>
      </c>
      <c r="OI44" s="970">
        <v>52.55</v>
      </c>
      <c r="OK44" s="969">
        <v>43221</v>
      </c>
      <c r="OL44" s="970">
        <v>52.53</v>
      </c>
      <c r="ON44" s="969">
        <v>43221</v>
      </c>
      <c r="OO44" s="970">
        <v>50.91</v>
      </c>
      <c r="OQ44" s="969">
        <v>43221</v>
      </c>
      <c r="OR44" s="970">
        <v>50.04</v>
      </c>
      <c r="OT44" s="969">
        <v>43252</v>
      </c>
      <c r="OU44" s="970">
        <v>48.51</v>
      </c>
      <c r="OW44" s="969">
        <v>43252</v>
      </c>
      <c r="OX44" s="970">
        <v>47.04</v>
      </c>
      <c r="OZ44" s="969">
        <v>43252</v>
      </c>
      <c r="PA44" s="970">
        <v>46.69</v>
      </c>
      <c r="PC44" s="969">
        <v>43252</v>
      </c>
      <c r="PD44" s="970">
        <v>47.4</v>
      </c>
      <c r="PF44" s="969">
        <v>43252</v>
      </c>
      <c r="PG44" s="970">
        <v>47.73</v>
      </c>
      <c r="PI44" s="969">
        <v>43282</v>
      </c>
      <c r="PJ44" s="970">
        <v>47.19</v>
      </c>
      <c r="PL44" s="969">
        <v>43282</v>
      </c>
      <c r="PM44" s="970">
        <v>47.85</v>
      </c>
      <c r="PO44" s="969">
        <v>43282</v>
      </c>
      <c r="PP44" s="970">
        <v>47.68</v>
      </c>
      <c r="PR44" s="969">
        <v>43282</v>
      </c>
      <c r="PS44" s="970">
        <v>47.41</v>
      </c>
      <c r="PU44" s="969">
        <v>43313</v>
      </c>
      <c r="PV44" s="970">
        <v>48.26</v>
      </c>
      <c r="PX44" s="969">
        <v>43313</v>
      </c>
      <c r="PY44" s="1025">
        <v>48.48</v>
      </c>
      <c r="QA44" s="1026">
        <v>43313</v>
      </c>
      <c r="QB44" s="1025">
        <v>47.77</v>
      </c>
      <c r="QD44" s="1028">
        <v>43313</v>
      </c>
      <c r="QE44" s="1027">
        <v>47.05</v>
      </c>
      <c r="QG44" s="1028">
        <v>43344</v>
      </c>
      <c r="QH44" s="1027">
        <v>47.7</v>
      </c>
      <c r="QJ44" s="1028">
        <v>43344</v>
      </c>
      <c r="QK44" s="1027">
        <v>48.35</v>
      </c>
      <c r="QM44" s="1028">
        <v>43344</v>
      </c>
      <c r="QN44" s="1027">
        <v>47.83</v>
      </c>
      <c r="QP44" s="1028">
        <v>43344</v>
      </c>
      <c r="QQ44" s="1027">
        <v>48.03</v>
      </c>
      <c r="QS44" s="1028">
        <v>43344</v>
      </c>
      <c r="QT44" s="1027">
        <v>47.64</v>
      </c>
      <c r="QV44" s="1028">
        <v>43374</v>
      </c>
      <c r="QW44" s="1027">
        <v>50.95</v>
      </c>
      <c r="QY44" s="1028">
        <v>43374</v>
      </c>
      <c r="QZ44" s="1027">
        <v>49.21</v>
      </c>
      <c r="RB44" s="1028">
        <v>43374</v>
      </c>
      <c r="RC44" s="1027">
        <v>48.35</v>
      </c>
      <c r="RE44" s="1028">
        <v>43374</v>
      </c>
      <c r="RF44" s="1027">
        <v>46.75</v>
      </c>
      <c r="RH44" s="1028">
        <v>43405</v>
      </c>
      <c r="RI44" s="1027">
        <v>47.75</v>
      </c>
      <c r="RK44" s="1028">
        <v>43405</v>
      </c>
      <c r="RL44" s="1027">
        <v>47.43</v>
      </c>
      <c r="RN44" s="1028">
        <v>43405</v>
      </c>
      <c r="RO44" s="1027">
        <v>47.8</v>
      </c>
      <c r="RQ44" s="1028">
        <v>43405</v>
      </c>
      <c r="RR44" s="1027">
        <v>47.44</v>
      </c>
      <c r="RT44" s="1028">
        <v>43435</v>
      </c>
      <c r="RU44" s="1029">
        <v>49.453100880000001</v>
      </c>
      <c r="RW44" s="1028">
        <v>43435</v>
      </c>
      <c r="RX44" s="1029">
        <v>49.136416670000003</v>
      </c>
      <c r="RZ44" s="1028">
        <v>43435</v>
      </c>
      <c r="SA44" s="1029">
        <v>48.435078330000003</v>
      </c>
      <c r="SC44" s="1028">
        <v>43435</v>
      </c>
      <c r="SD44" s="1029">
        <v>47.97</v>
      </c>
      <c r="SF44" s="1028">
        <v>43435</v>
      </c>
      <c r="SG44" s="1029">
        <v>47.52</v>
      </c>
      <c r="SI44" s="1028">
        <v>43466</v>
      </c>
      <c r="SJ44" s="1029">
        <v>48.48</v>
      </c>
      <c r="SL44" s="1028">
        <v>43466</v>
      </c>
      <c r="SM44" s="1029">
        <v>49.047781247364561</v>
      </c>
      <c r="SO44" s="1028">
        <v>43466</v>
      </c>
      <c r="SP44" s="1029">
        <v>47.003901669063346</v>
      </c>
      <c r="SR44" s="1028">
        <v>43466</v>
      </c>
      <c r="SS44" s="1029">
        <v>45.544995475982475</v>
      </c>
      <c r="SU44" s="1028">
        <v>43497</v>
      </c>
      <c r="SV44" s="1029">
        <v>43.660970444411028</v>
      </c>
      <c r="SX44" s="1028">
        <v>43497</v>
      </c>
      <c r="SY44" s="1029">
        <v>40.627421124686713</v>
      </c>
      <c r="TA44" s="1028">
        <v>43497</v>
      </c>
      <c r="TB44" s="1029">
        <v>39.338641868144549</v>
      </c>
      <c r="TD44" s="1028">
        <v>43497</v>
      </c>
      <c r="TE44" s="1029">
        <v>39.03685605721882</v>
      </c>
      <c r="TG44" s="1028">
        <v>43525</v>
      </c>
      <c r="TH44" s="1029">
        <v>40.375516896632142</v>
      </c>
      <c r="TJ44" s="1028">
        <v>43525</v>
      </c>
      <c r="TK44" s="1029">
        <v>39.383525721529097</v>
      </c>
      <c r="TM44" s="1028">
        <v>43525</v>
      </c>
      <c r="TN44" s="1029">
        <v>39.3812238972492</v>
      </c>
      <c r="TP44" s="1028">
        <v>43525</v>
      </c>
      <c r="TQ44" s="1029">
        <v>38.354204095081911</v>
      </c>
      <c r="TS44" s="1028">
        <v>43556</v>
      </c>
      <c r="TT44" s="1029">
        <v>34.233508535865482</v>
      </c>
      <c r="TV44" s="1028">
        <v>43556</v>
      </c>
      <c r="TW44" s="1029">
        <v>34.20829826428146</v>
      </c>
      <c r="TY44" s="1028">
        <v>43556</v>
      </c>
      <c r="TZ44" s="1029">
        <v>31.986460020975315</v>
      </c>
      <c r="UB44" s="1028">
        <v>43556</v>
      </c>
      <c r="UC44" s="1029">
        <v>33.038212228620026</v>
      </c>
      <c r="UE44" s="1028">
        <v>43586</v>
      </c>
      <c r="UF44" s="1029">
        <v>33.992783876050567</v>
      </c>
      <c r="UH44" s="1028">
        <v>43586</v>
      </c>
      <c r="UI44" s="1029">
        <v>32.901848492943138</v>
      </c>
      <c r="UK44" s="1028">
        <v>43586</v>
      </c>
      <c r="UL44" s="1029">
        <v>32.804348660098356</v>
      </c>
      <c r="UN44" s="1028">
        <v>43586</v>
      </c>
      <c r="UO44" s="1029">
        <v>33.494510160376826</v>
      </c>
      <c r="UQ44" s="1028">
        <v>43617</v>
      </c>
      <c r="UR44" s="1029">
        <v>32.363579903046713</v>
      </c>
      <c r="UT44" s="1028">
        <v>43617</v>
      </c>
      <c r="UU44" s="1029">
        <v>31.971488367520188</v>
      </c>
      <c r="UW44" s="1028">
        <v>43617</v>
      </c>
      <c r="UX44" s="1029">
        <v>31.340584535571473</v>
      </c>
      <c r="UZ44" s="1028">
        <v>43617</v>
      </c>
      <c r="VA44" s="1029">
        <v>31.986504808939344</v>
      </c>
      <c r="VC44" s="1028">
        <v>43617</v>
      </c>
      <c r="VD44" s="1029">
        <v>32.694786023355967</v>
      </c>
      <c r="VF44" s="1028">
        <v>43647</v>
      </c>
      <c r="VG44" s="1029">
        <v>32.809963301534488</v>
      </c>
      <c r="VI44" s="1028">
        <v>43647</v>
      </c>
      <c r="VJ44" s="1029">
        <v>33.618650599262324</v>
      </c>
      <c r="VL44" s="1028">
        <v>43647</v>
      </c>
      <c r="VM44" s="1029">
        <v>32.816079323476472</v>
      </c>
      <c r="VO44" s="1028">
        <v>43647</v>
      </c>
      <c r="VP44" s="1029">
        <v>37.6812925913</v>
      </c>
      <c r="VR44" s="1028">
        <v>43678</v>
      </c>
      <c r="VS44" s="1029">
        <v>37.104484243792562</v>
      </c>
      <c r="VU44" s="1028">
        <v>43678</v>
      </c>
      <c r="VV44" s="1029">
        <v>36.761783189218484</v>
      </c>
      <c r="VX44" s="1028">
        <v>43678</v>
      </c>
      <c r="VY44" s="1029">
        <v>37.318797354047412</v>
      </c>
      <c r="WA44" s="1028">
        <v>43678</v>
      </c>
      <c r="WB44" s="1029">
        <v>35.492193503331094</v>
      </c>
      <c r="WD44" s="1028">
        <v>43678</v>
      </c>
      <c r="WE44" s="1029">
        <v>35.710763042596938</v>
      </c>
      <c r="WG44" s="1028">
        <v>43709</v>
      </c>
      <c r="WH44" s="1029">
        <v>39.65</v>
      </c>
      <c r="WJ44" s="1028">
        <v>43709</v>
      </c>
      <c r="WK44" s="1029">
        <v>39.26</v>
      </c>
      <c r="WM44" s="1028">
        <v>43709</v>
      </c>
      <c r="WN44" s="1029">
        <v>41.921071966265387</v>
      </c>
      <c r="WP44" s="1028">
        <v>43709</v>
      </c>
      <c r="WQ44" s="1029">
        <v>41.161718582427028</v>
      </c>
      <c r="WS44" s="1028">
        <v>43739</v>
      </c>
      <c r="WT44" s="1029">
        <v>43.696057281025048</v>
      </c>
      <c r="WV44" s="1028">
        <v>43739</v>
      </c>
      <c r="WW44" s="1029">
        <v>43.38</v>
      </c>
      <c r="WY44" s="1028">
        <v>43739</v>
      </c>
      <c r="WZ44" s="1029">
        <v>44.449147182989613</v>
      </c>
      <c r="XB44" s="1028">
        <v>43739</v>
      </c>
      <c r="XC44" s="1029">
        <v>44.67103640291824</v>
      </c>
      <c r="XE44" s="1028">
        <v>43770</v>
      </c>
      <c r="XF44" s="1029">
        <v>46.269061318794385</v>
      </c>
      <c r="XH44" s="1028">
        <v>43770</v>
      </c>
      <c r="XI44" s="1029">
        <v>45.429957089762745</v>
      </c>
      <c r="XK44" s="1028">
        <v>43770</v>
      </c>
      <c r="XL44" s="1029">
        <v>45.86</v>
      </c>
      <c r="XN44" s="1028">
        <v>43770</v>
      </c>
      <c r="XO44" s="1029">
        <v>45.551924313671748</v>
      </c>
      <c r="XQ44" s="1028">
        <v>43770</v>
      </c>
      <c r="XR44" s="1029">
        <v>45.164620200192992</v>
      </c>
      <c r="XT44" s="1028">
        <v>43800</v>
      </c>
      <c r="XU44" s="1029">
        <v>45.24</v>
      </c>
      <c r="XW44" s="1028">
        <v>43800</v>
      </c>
      <c r="XX44" s="1029">
        <v>45.21</v>
      </c>
      <c r="XZ44" s="1028">
        <v>43800</v>
      </c>
      <c r="YA44" s="1029">
        <v>45.731425139360724</v>
      </c>
      <c r="YC44" s="1028">
        <v>43800</v>
      </c>
      <c r="YD44" s="1029">
        <v>47.81646706773509</v>
      </c>
      <c r="YF44" s="1028">
        <v>43831</v>
      </c>
      <c r="YG44" s="1029">
        <v>48.541417559601648</v>
      </c>
      <c r="YI44" s="1028">
        <v>43831</v>
      </c>
      <c r="YJ44" s="1029">
        <v>51.1</v>
      </c>
      <c r="YL44" s="1028">
        <v>43831</v>
      </c>
      <c r="YM44" s="1029">
        <v>50.919237519904719</v>
      </c>
      <c r="YO44" s="1028">
        <v>43831</v>
      </c>
      <c r="YP44" s="1029">
        <v>52.498105728716126</v>
      </c>
      <c r="YR44" s="1028">
        <v>43831</v>
      </c>
      <c r="YS44" s="1029">
        <v>51.42</v>
      </c>
      <c r="YU44" s="1028">
        <v>43862</v>
      </c>
      <c r="YV44" s="1029">
        <v>53.266549709874042</v>
      </c>
      <c r="YX44" s="1028">
        <v>43862</v>
      </c>
      <c r="YY44" s="1029">
        <v>50.127638183544356</v>
      </c>
      <c r="ZA44" s="1028">
        <v>43862</v>
      </c>
      <c r="ZB44" s="1029">
        <v>48.02272549466872</v>
      </c>
      <c r="ZD44" s="1028">
        <v>43862</v>
      </c>
      <c r="ZE44" s="1029">
        <v>48.073010134474792</v>
      </c>
      <c r="ZG44" s="1028">
        <v>43862</v>
      </c>
      <c r="ZH44" s="1029">
        <v>48.294486758837515</v>
      </c>
      <c r="ZJ44" s="1028">
        <v>43891</v>
      </c>
      <c r="ZK44" s="1029">
        <v>47.191902616321769</v>
      </c>
      <c r="ZM44" s="1028">
        <v>43891</v>
      </c>
      <c r="ZN44" s="1029">
        <v>47.215813052436197</v>
      </c>
      <c r="ZP44" s="1028">
        <v>43891</v>
      </c>
      <c r="ZQ44" s="1029">
        <v>47.191902616321769</v>
      </c>
      <c r="ZS44" s="1028">
        <v>43922</v>
      </c>
      <c r="ZT44" s="1029">
        <v>47.894450121026964</v>
      </c>
      <c r="ZV44" s="1028">
        <v>43922</v>
      </c>
      <c r="ZW44" s="1029">
        <v>47.121357970992996</v>
      </c>
      <c r="ZY44" s="1028">
        <v>43922</v>
      </c>
      <c r="ZZ44" s="1029">
        <v>46.83476262112157</v>
      </c>
      <c r="AAB44" s="1028">
        <v>43922</v>
      </c>
      <c r="AAC44" s="1029">
        <v>46.852889887087322</v>
      </c>
      <c r="AAE44" s="1028">
        <v>43922</v>
      </c>
      <c r="AAF44" s="1029">
        <v>45.45</v>
      </c>
      <c r="AAH44" s="1028">
        <v>43922</v>
      </c>
      <c r="AAI44" s="1029">
        <v>42.531276198058144</v>
      </c>
      <c r="AAK44" s="1028">
        <v>43952</v>
      </c>
      <c r="AAL44" s="1029">
        <v>42.442987921924711</v>
      </c>
      <c r="AAN44" s="1028">
        <v>43922</v>
      </c>
      <c r="AAO44" s="1029">
        <v>42.435695094940044</v>
      </c>
      <c r="AAQ44" s="1028">
        <v>43952</v>
      </c>
      <c r="AAR44" s="1029">
        <v>41.721909657779605</v>
      </c>
      <c r="AAT44" s="1028">
        <v>43983</v>
      </c>
      <c r="AAU44" s="1029">
        <v>40.97</v>
      </c>
      <c r="AAW44" s="1028">
        <v>43983</v>
      </c>
      <c r="AAX44" s="1029">
        <v>40.578096702348383</v>
      </c>
      <c r="AAZ44" s="1028">
        <v>43983</v>
      </c>
      <c r="ABA44" s="1029">
        <v>40.200000000000003</v>
      </c>
      <c r="ABC44" s="1028">
        <v>43983</v>
      </c>
      <c r="ABD44" s="1029">
        <v>39.512878316854959</v>
      </c>
      <c r="ABF44" s="1028">
        <v>44013</v>
      </c>
      <c r="ABG44" s="1029">
        <v>41.346763980169818</v>
      </c>
      <c r="ABI44" s="1028">
        <v>44013</v>
      </c>
      <c r="ABJ44" s="1029">
        <v>40.163863459573669</v>
      </c>
      <c r="ABL44" s="1028">
        <v>44013</v>
      </c>
      <c r="ABM44" s="1029">
        <v>40.49</v>
      </c>
      <c r="ABO44" s="1028">
        <v>44013</v>
      </c>
      <c r="ABP44" s="1029">
        <v>39.799999999999997</v>
      </c>
      <c r="ABR44" s="1066">
        <v>44044</v>
      </c>
      <c r="ABS44" s="1067">
        <v>39.869999999999997</v>
      </c>
      <c r="ABU44" s="1066">
        <v>44044</v>
      </c>
      <c r="ABV44" s="1067">
        <v>39.025635621351086</v>
      </c>
      <c r="ABX44" s="1066">
        <v>44044</v>
      </c>
      <c r="ABY44" s="1067">
        <v>39.36523493372448</v>
      </c>
      <c r="ACA44" s="1066">
        <v>44044</v>
      </c>
      <c r="ACB44" s="1067">
        <v>39.800439259999997</v>
      </c>
      <c r="ACD44" s="1066">
        <v>44075</v>
      </c>
      <c r="ACE44" s="1067">
        <v>40.424458223851872</v>
      </c>
      <c r="ACG44" s="1066">
        <v>44075</v>
      </c>
      <c r="ACH44" s="1067">
        <v>40.491149662969157</v>
      </c>
      <c r="ACJ44" s="1066">
        <v>44075</v>
      </c>
      <c r="ACK44" s="1067">
        <v>40.229825342088326</v>
      </c>
      <c r="ACM44" s="1066">
        <v>44075</v>
      </c>
      <c r="ACN44" s="1067">
        <v>40.19366024</v>
      </c>
      <c r="ACP44" s="1066">
        <v>44105</v>
      </c>
      <c r="ACQ44" s="1067">
        <v>43.647831244357086</v>
      </c>
      <c r="ACS44" s="1066">
        <v>44105</v>
      </c>
      <c r="ACT44" s="1067">
        <v>43.395414548640019</v>
      </c>
      <c r="ACV44" s="1096">
        <v>44105</v>
      </c>
      <c r="ACW44" s="1097">
        <v>44.274420730000003</v>
      </c>
      <c r="ACY44" s="1096">
        <v>44105</v>
      </c>
      <c r="ACZ44" s="1097">
        <v>43.479265081235546</v>
      </c>
      <c r="ADB44" s="1098">
        <v>44136</v>
      </c>
      <c r="ADC44" s="1099">
        <v>46.834992</v>
      </c>
      <c r="ADE44" s="1098">
        <v>44136</v>
      </c>
      <c r="ADF44" s="1099">
        <v>47.817970313428006</v>
      </c>
      <c r="ADH44" s="1098">
        <v>44136</v>
      </c>
      <c r="ADI44" s="1099">
        <v>47.441348920071043</v>
      </c>
      <c r="ADK44" s="1098">
        <v>44136</v>
      </c>
      <c r="ADL44" s="1099">
        <v>47.510329315755584</v>
      </c>
      <c r="ADN44" s="1098">
        <v>44136</v>
      </c>
      <c r="ADO44" s="1099">
        <v>47.310473355028051</v>
      </c>
      <c r="ADQ44" s="1098">
        <v>44166</v>
      </c>
      <c r="ADR44" s="1099">
        <v>49.316529568882203</v>
      </c>
      <c r="ADT44" s="1098">
        <v>44166</v>
      </c>
      <c r="ADU44" s="1099">
        <v>50.167865473854739</v>
      </c>
      <c r="ADW44" s="1098">
        <v>44166</v>
      </c>
      <c r="ADX44" s="1099">
        <v>48.256059149362549</v>
      </c>
      <c r="ADZ44" s="1098">
        <v>44166</v>
      </c>
      <c r="AEA44" s="1099">
        <v>48.976350312670228</v>
      </c>
      <c r="AEC44" s="1098">
        <v>44197</v>
      </c>
      <c r="AED44" s="1099">
        <v>50.059048266038346</v>
      </c>
      <c r="AEF44" s="1098">
        <v>44197</v>
      </c>
      <c r="AEG44" s="1099">
        <v>50.28</v>
      </c>
      <c r="AEI44" s="1098">
        <v>44197</v>
      </c>
      <c r="AEJ44" s="1099">
        <v>51.340038397515464</v>
      </c>
      <c r="AEL44" s="1098">
        <v>44197</v>
      </c>
      <c r="AEM44" s="1099">
        <v>50.939570055910892</v>
      </c>
      <c r="AEO44" s="1098">
        <v>44197</v>
      </c>
      <c r="AEP44" s="1099">
        <v>51.380346045325034</v>
      </c>
      <c r="AER44" s="1098">
        <v>44228</v>
      </c>
      <c r="AES44" s="1099">
        <v>51.74</v>
      </c>
      <c r="AEU44" s="1098">
        <v>44228</v>
      </c>
      <c r="AEV44" s="1099">
        <v>52.577631257616574</v>
      </c>
      <c r="AEX44" s="1098">
        <v>44228</v>
      </c>
      <c r="AEY44" s="1099">
        <v>52.969583542785323</v>
      </c>
      <c r="AFA44" s="1098">
        <v>44228</v>
      </c>
      <c r="AFB44" s="1099">
        <v>51.956384717407495</v>
      </c>
      <c r="AFD44" s="1098">
        <v>44256</v>
      </c>
      <c r="AFE44" s="1099">
        <v>50.542000668943253</v>
      </c>
      <c r="AFG44" s="1098">
        <v>44256</v>
      </c>
      <c r="AFH44" s="1099">
        <v>52.013888870000002</v>
      </c>
      <c r="AFJ44" s="1098">
        <v>44287</v>
      </c>
      <c r="AFK44" s="1099">
        <v>45.335122338377502</v>
      </c>
      <c r="AFM44" s="1098">
        <v>44287</v>
      </c>
      <c r="AFN44" s="1099">
        <v>45.794084302809523</v>
      </c>
      <c r="AFP44" s="1098">
        <v>44287</v>
      </c>
      <c r="AFQ44" s="1099">
        <v>44.321499602816488</v>
      </c>
      <c r="AFS44" s="1098">
        <v>44287</v>
      </c>
      <c r="AFT44" s="1099">
        <v>42.405576004600825</v>
      </c>
      <c r="AFV44" s="1098">
        <v>44287</v>
      </c>
      <c r="AFW44" s="1099">
        <v>40.754568972850727</v>
      </c>
      <c r="AFY44" s="1098">
        <v>44317</v>
      </c>
      <c r="AFZ44" s="1099">
        <v>37.797642958867527</v>
      </c>
      <c r="AGB44" s="1098">
        <v>44317</v>
      </c>
      <c r="AGC44" s="1099">
        <v>37.886468911638431</v>
      </c>
      <c r="AGE44" s="1098">
        <v>44317</v>
      </c>
      <c r="AGF44" s="1099">
        <v>38.849844516174613</v>
      </c>
      <c r="AGH44" s="1098">
        <v>44317</v>
      </c>
      <c r="AGI44" s="1099">
        <v>38.777010218773853</v>
      </c>
      <c r="AGK44" s="1108">
        <v>44348</v>
      </c>
      <c r="AGL44" s="1109">
        <v>37.717965888140036</v>
      </c>
      <c r="AGN44" s="1108">
        <v>44348</v>
      </c>
      <c r="AGO44" s="1109">
        <v>37.610110629054219</v>
      </c>
      <c r="AGQ44" s="1108">
        <v>44348</v>
      </c>
      <c r="AGR44" s="1109">
        <v>38.067383990505853</v>
      </c>
      <c r="AGT44" s="1108">
        <v>44378</v>
      </c>
      <c r="AGU44" s="1109">
        <v>38.72632493698741</v>
      </c>
      <c r="AGW44" s="1108">
        <v>44378</v>
      </c>
      <c r="AGX44" s="1109">
        <v>39.032777655309687</v>
      </c>
      <c r="AGZ44" s="1108">
        <v>44378</v>
      </c>
      <c r="AHA44" s="1109">
        <v>39.426793242516084</v>
      </c>
      <c r="AHC44" s="1108">
        <v>44378</v>
      </c>
      <c r="AHD44" s="1109">
        <v>39.98285965549362</v>
      </c>
      <c r="AHF44" s="1108">
        <v>44409</v>
      </c>
      <c r="AHG44" s="1109">
        <v>41.909367471657227</v>
      </c>
      <c r="AHI44" s="1108">
        <v>44409</v>
      </c>
      <c r="AHJ44" s="1109">
        <v>41.963070247711443</v>
      </c>
      <c r="AHL44" s="1108">
        <v>44409</v>
      </c>
      <c r="AHM44" s="1109">
        <v>43.460343319563485</v>
      </c>
      <c r="AHO44" s="1108">
        <v>44409</v>
      </c>
      <c r="AHP44" s="1109">
        <v>45.697953801603092</v>
      </c>
      <c r="AHR44" s="1108">
        <v>44409</v>
      </c>
      <c r="AHS44" s="1109">
        <v>43.161410726300048</v>
      </c>
      <c r="AHU44" s="1114">
        <v>44440</v>
      </c>
      <c r="AHV44" s="1099">
        <v>44.27506724917351</v>
      </c>
      <c r="AHX44" s="1108">
        <v>44440</v>
      </c>
      <c r="AHY44" s="1109">
        <v>44.529740261364196</v>
      </c>
      <c r="AIA44" s="1108">
        <v>44440</v>
      </c>
      <c r="AIB44" s="1109">
        <v>44.158030487005107</v>
      </c>
      <c r="AID44" s="1108">
        <v>44440</v>
      </c>
      <c r="AIE44" s="1099">
        <v>44.65164988319291</v>
      </c>
      <c r="AIG44" s="1108">
        <v>44470</v>
      </c>
      <c r="AIH44" s="1099">
        <v>51.366967618224216</v>
      </c>
      <c r="AIJ44" s="1108">
        <v>44470</v>
      </c>
      <c r="AIK44" s="1099">
        <v>51.674215397068266</v>
      </c>
      <c r="AIM44" s="1108">
        <v>44470</v>
      </c>
      <c r="AIN44" s="1099">
        <v>50.547105881945143</v>
      </c>
      <c r="AIP44" s="1108">
        <v>44470</v>
      </c>
      <c r="AIQ44" s="1099">
        <v>51.170548532034402</v>
      </c>
      <c r="AIS44" s="1108">
        <v>44470</v>
      </c>
      <c r="AIT44" s="1109">
        <v>51.896248941189008</v>
      </c>
      <c r="AIV44" s="1108">
        <v>44501</v>
      </c>
      <c r="AIW44" s="1117">
        <v>56.23710866591064</v>
      </c>
      <c r="AIY44" s="1108">
        <v>44501</v>
      </c>
      <c r="AIZ44" s="1117">
        <v>57.469098754292681</v>
      </c>
      <c r="AJB44" s="1108">
        <v>44501</v>
      </c>
      <c r="AJC44" s="1117">
        <v>57.719366589249866</v>
      </c>
      <c r="AJE44" s="1108">
        <v>44501</v>
      </c>
      <c r="AJF44" s="1117">
        <v>58.542128877361073</v>
      </c>
      <c r="AJH44" s="1108">
        <v>44531</v>
      </c>
      <c r="AJI44" s="1117">
        <v>61.730539059307617</v>
      </c>
      <c r="AJK44" s="1108">
        <v>44531</v>
      </c>
      <c r="AJL44" s="1117">
        <v>63.994699071455727</v>
      </c>
      <c r="AJN44" s="1108">
        <v>44531</v>
      </c>
      <c r="AJO44" s="1117">
        <v>61.730539059307617</v>
      </c>
      <c r="AJQ44" s="1108">
        <v>44531</v>
      </c>
      <c r="AJR44" s="1117">
        <v>65.901863551249861</v>
      </c>
      <c r="AJT44" s="1108">
        <v>44562</v>
      </c>
      <c r="AJU44" s="1117">
        <v>68.862471040148378</v>
      </c>
    </row>
    <row r="45" spans="1:957" customFormat="1" x14ac:dyDescent="0.25">
      <c r="A45" s="26"/>
      <c r="B45" s="969">
        <f t="shared" ca="1" si="0"/>
        <v>44593</v>
      </c>
      <c r="C45" s="152">
        <f t="shared" ca="1" si="1"/>
        <v>68.958672689055177</v>
      </c>
      <c r="D45" s="26"/>
      <c r="E45" s="144">
        <v>42248</v>
      </c>
      <c r="F45" s="150">
        <v>67.508467877770499</v>
      </c>
      <c r="G45" s="88"/>
      <c r="H45" s="144">
        <v>42217</v>
      </c>
      <c r="I45" s="148">
        <v>65.349791750697094</v>
      </c>
      <c r="J45" s="26"/>
      <c r="K45" s="144">
        <v>42248</v>
      </c>
      <c r="L45" s="148">
        <v>64.746096758527045</v>
      </c>
      <c r="M45" s="26"/>
      <c r="N45" s="144">
        <v>42248</v>
      </c>
      <c r="O45" s="150">
        <v>64.196800000000025</v>
      </c>
      <c r="P45" s="88"/>
      <c r="Q45" s="144">
        <v>42278</v>
      </c>
      <c r="R45" s="145">
        <v>65.897663242019021</v>
      </c>
      <c r="S45" s="26"/>
      <c r="T45" s="144">
        <v>42278</v>
      </c>
      <c r="U45" s="148">
        <v>62.832573762316841</v>
      </c>
      <c r="V45" s="26"/>
      <c r="W45" s="144">
        <v>42278</v>
      </c>
      <c r="X45" s="150">
        <v>63.821024999999999</v>
      </c>
      <c r="Y45" s="88"/>
      <c r="Z45" s="144">
        <v>42309</v>
      </c>
      <c r="AA45" s="145">
        <v>67.643683030285572</v>
      </c>
      <c r="AB45" s="26"/>
      <c r="AC45" s="144">
        <v>42309</v>
      </c>
      <c r="AD45" s="148">
        <v>66.55</v>
      </c>
      <c r="AE45" s="26"/>
      <c r="AF45" s="144">
        <v>42309</v>
      </c>
      <c r="AG45" s="150">
        <v>66.458500000000015</v>
      </c>
      <c r="AH45" s="88"/>
      <c r="AI45" s="144">
        <v>42339</v>
      </c>
      <c r="AJ45" s="145">
        <v>70.63</v>
      </c>
      <c r="AK45" s="26"/>
      <c r="AL45" s="144">
        <v>42339</v>
      </c>
      <c r="AM45" s="148">
        <v>71.465249999999983</v>
      </c>
      <c r="AN45" s="26"/>
      <c r="AO45" s="144">
        <v>42339</v>
      </c>
      <c r="AP45" s="150">
        <v>70.206249999999997</v>
      </c>
      <c r="AQ45" s="88"/>
      <c r="AR45" s="144">
        <v>42339</v>
      </c>
      <c r="AS45" s="145">
        <v>70.206249999999997</v>
      </c>
      <c r="AT45" s="26"/>
      <c r="AU45" s="144">
        <v>42370</v>
      </c>
      <c r="AV45" s="148">
        <v>75.105568700170352</v>
      </c>
      <c r="AW45" s="26"/>
      <c r="AX45" s="144">
        <v>42401</v>
      </c>
      <c r="AY45" s="150">
        <v>75.079700447858983</v>
      </c>
      <c r="AZ45" s="88"/>
      <c r="BA45" s="144">
        <v>42401</v>
      </c>
      <c r="BB45" s="145">
        <v>75.359723325936756</v>
      </c>
      <c r="BC45" s="26"/>
      <c r="BD45" s="144">
        <v>42401</v>
      </c>
      <c r="BE45" s="148">
        <v>75.751635336976321</v>
      </c>
      <c r="BF45" s="26"/>
      <c r="BG45" s="144">
        <v>42430</v>
      </c>
      <c r="BH45" s="150">
        <v>74.481014890710384</v>
      </c>
      <c r="BI45" s="88"/>
      <c r="BJ45" s="144">
        <v>42401</v>
      </c>
      <c r="BK45" s="145">
        <v>76.196460792349725</v>
      </c>
      <c r="BL45" s="26"/>
      <c r="BM45" s="144">
        <v>42401</v>
      </c>
      <c r="BN45" s="148">
        <v>76.400000000000006</v>
      </c>
      <c r="BO45" s="26"/>
      <c r="BP45" s="144">
        <v>42430</v>
      </c>
      <c r="BQ45" s="150">
        <v>74.720560789999993</v>
      </c>
      <c r="BR45" s="88"/>
      <c r="BS45" s="144">
        <v>42430</v>
      </c>
      <c r="BT45" s="145">
        <v>75.120560792349707</v>
      </c>
      <c r="BU45" s="26"/>
      <c r="BV45" s="144">
        <v>42461</v>
      </c>
      <c r="BW45" s="148">
        <v>65.817515380000003</v>
      </c>
      <c r="BX45" s="26"/>
      <c r="BY45" s="144">
        <v>42461</v>
      </c>
      <c r="BZ45" s="150">
        <v>65.519149600000006</v>
      </c>
      <c r="CA45" s="88"/>
      <c r="CB45" s="144">
        <v>42461</v>
      </c>
      <c r="CC45" s="145">
        <v>65.372634513863858</v>
      </c>
      <c r="CD45" s="26"/>
      <c r="CE45" s="144">
        <v>42461</v>
      </c>
      <c r="CF45" s="148">
        <v>65.052121336550044</v>
      </c>
      <c r="CG45" s="26"/>
      <c r="CH45" s="144">
        <v>42491</v>
      </c>
      <c r="CI45" s="150">
        <v>63.064192400000003</v>
      </c>
      <c r="CJ45" s="88"/>
      <c r="CK45" s="144">
        <v>42491</v>
      </c>
      <c r="CL45" s="145">
        <v>63.945628415300547</v>
      </c>
      <c r="CM45" s="26"/>
      <c r="CN45" s="144">
        <v>42491</v>
      </c>
      <c r="CO45" s="148">
        <v>63.720360253547462</v>
      </c>
      <c r="CP45" s="26"/>
      <c r="CQ45" s="144">
        <v>42491</v>
      </c>
      <c r="CR45" s="150">
        <v>63.945628419999998</v>
      </c>
      <c r="CS45" s="88"/>
      <c r="CT45" s="144">
        <v>42491</v>
      </c>
      <c r="CU45" s="145">
        <v>64.195901639344271</v>
      </c>
      <c r="CV45" s="26"/>
      <c r="CW45" s="144">
        <v>42522</v>
      </c>
      <c r="CX45" s="148">
        <v>65.068852460000002</v>
      </c>
      <c r="CY45" s="292"/>
      <c r="CZ45" s="144">
        <v>42522</v>
      </c>
      <c r="DA45" s="148">
        <v>64.089715947722283</v>
      </c>
      <c r="DB45" s="295"/>
      <c r="DC45" s="144">
        <v>42522</v>
      </c>
      <c r="DD45" s="148">
        <v>63.845901639344262</v>
      </c>
      <c r="DE45" s="303"/>
      <c r="DF45" s="144">
        <v>42522</v>
      </c>
      <c r="DG45" s="148">
        <v>64.342758500000002</v>
      </c>
      <c r="DH45" s="303"/>
      <c r="DI45" s="144">
        <v>42583</v>
      </c>
      <c r="DJ45" s="148">
        <v>65.438326669999995</v>
      </c>
      <c r="DK45" s="295"/>
      <c r="DL45" s="144">
        <v>42552</v>
      </c>
      <c r="DM45" s="148">
        <v>64.84726775956284</v>
      </c>
      <c r="DN45" s="303"/>
      <c r="DO45" s="144">
        <v>42552</v>
      </c>
      <c r="DP45" s="148">
        <v>64.296584699999997</v>
      </c>
      <c r="DQ45" s="303"/>
      <c r="DR45" s="144">
        <v>42583</v>
      </c>
      <c r="DS45" s="148">
        <v>64.634987910086281</v>
      </c>
      <c r="DT45" s="295"/>
      <c r="DU45" s="144">
        <v>42583</v>
      </c>
      <c r="DV45" s="148">
        <v>64.508360659999994</v>
      </c>
      <c r="DW45" s="303"/>
      <c r="DX45" s="144">
        <v>42583</v>
      </c>
      <c r="DY45" s="148">
        <v>64.263005460000002</v>
      </c>
      <c r="DZ45" s="303"/>
      <c r="EA45" s="144">
        <v>42614</v>
      </c>
      <c r="EB45" s="148">
        <v>63.273005464480867</v>
      </c>
      <c r="EC45" s="295"/>
      <c r="ED45" s="144">
        <v>42614</v>
      </c>
      <c r="EE45" s="148">
        <v>62.839516632907291</v>
      </c>
      <c r="EF45" s="303"/>
      <c r="EG45" s="144">
        <v>42614</v>
      </c>
      <c r="EH45" s="148">
        <v>63.177000320750821</v>
      </c>
      <c r="EI45" s="303"/>
      <c r="EJ45" s="144">
        <v>42644</v>
      </c>
      <c r="EK45" s="148">
        <v>65.177750810000006</v>
      </c>
      <c r="EL45" s="295"/>
      <c r="EM45" s="144">
        <v>42614</v>
      </c>
      <c r="EN45" s="148">
        <v>63.22239236173661</v>
      </c>
      <c r="EO45" s="303"/>
      <c r="EP45" s="144">
        <v>42644</v>
      </c>
      <c r="EQ45" s="148">
        <v>66.187723124451423</v>
      </c>
      <c r="ER45" s="303"/>
      <c r="ES45" s="144">
        <v>42644</v>
      </c>
      <c r="ET45" s="148">
        <v>66.079581336696094</v>
      </c>
      <c r="EV45" s="144">
        <v>42675</v>
      </c>
      <c r="EW45" s="148">
        <v>68.976717928213318</v>
      </c>
      <c r="EY45" s="144">
        <v>42675</v>
      </c>
      <c r="EZ45" s="148">
        <v>69.036090639999998</v>
      </c>
      <c r="FB45" s="144">
        <v>42675</v>
      </c>
      <c r="FC45" s="148">
        <v>68.964786393135057</v>
      </c>
      <c r="FE45" s="144">
        <v>42675</v>
      </c>
      <c r="FF45" s="148">
        <v>68.307479578081598</v>
      </c>
      <c r="FH45" s="144">
        <v>42705</v>
      </c>
      <c r="FI45" s="148">
        <v>70.073159340659345</v>
      </c>
      <c r="FK45" s="144">
        <v>42705</v>
      </c>
      <c r="FL45" s="148">
        <v>70.474642857142882</v>
      </c>
      <c r="FN45" s="144">
        <v>42705</v>
      </c>
      <c r="FO45" s="148">
        <v>70.819999999999993</v>
      </c>
      <c r="FQ45" s="144">
        <v>42705</v>
      </c>
      <c r="FR45" s="148">
        <v>70.577472529999994</v>
      </c>
      <c r="FT45" s="144">
        <v>42675</v>
      </c>
      <c r="FU45" s="148">
        <v>68.691389999999998</v>
      </c>
      <c r="FW45" s="144">
        <v>42705</v>
      </c>
      <c r="FX45" s="148">
        <v>70</v>
      </c>
      <c r="FZ45" s="144">
        <v>42705</v>
      </c>
      <c r="GA45" s="148">
        <v>69.902659999999997</v>
      </c>
      <c r="GC45" s="144">
        <v>42736</v>
      </c>
      <c r="GD45" s="148">
        <v>72.188324175824192</v>
      </c>
      <c r="GF45" s="144">
        <v>42705</v>
      </c>
      <c r="GG45" s="148">
        <v>70.3</v>
      </c>
      <c r="GI45" s="144">
        <v>42736</v>
      </c>
      <c r="GJ45" s="148">
        <v>71.297499999999999</v>
      </c>
      <c r="GL45" s="144">
        <v>42736</v>
      </c>
      <c r="GM45" s="148">
        <v>71.67</v>
      </c>
      <c r="GO45" s="144">
        <v>42736</v>
      </c>
      <c r="GP45" s="148">
        <v>70.177080000000004</v>
      </c>
      <c r="GR45" s="144">
        <v>42736</v>
      </c>
      <c r="GS45" s="148">
        <v>70.534999999999997</v>
      </c>
      <c r="GU45" s="144">
        <v>42767</v>
      </c>
      <c r="GV45" s="148">
        <v>70.125</v>
      </c>
      <c r="GX45" s="144">
        <v>42767</v>
      </c>
      <c r="GY45" s="148">
        <v>69.97</v>
      </c>
      <c r="HA45" s="144">
        <v>42767</v>
      </c>
      <c r="HB45" s="148">
        <v>70.03</v>
      </c>
      <c r="HD45" s="144">
        <v>42767</v>
      </c>
      <c r="HE45" s="148">
        <v>70.3</v>
      </c>
      <c r="HG45" s="144">
        <v>42767</v>
      </c>
      <c r="HH45" s="148">
        <v>70.63</v>
      </c>
      <c r="HJ45" s="144">
        <v>42795</v>
      </c>
      <c r="HK45" s="148">
        <v>68.7</v>
      </c>
      <c r="HM45" s="144">
        <v>42795</v>
      </c>
      <c r="HN45" s="148">
        <v>69.2</v>
      </c>
      <c r="HP45" s="144">
        <v>42795</v>
      </c>
      <c r="HQ45" s="148">
        <v>69.28</v>
      </c>
      <c r="HS45" s="144">
        <v>42795</v>
      </c>
      <c r="HT45" s="148">
        <v>69.5</v>
      </c>
      <c r="HV45" s="144">
        <v>42795</v>
      </c>
      <c r="HW45" s="148">
        <v>63.48</v>
      </c>
      <c r="HY45" s="144">
        <v>42795</v>
      </c>
      <c r="HZ45" s="148">
        <v>62.85</v>
      </c>
      <c r="IB45" s="144">
        <v>42856</v>
      </c>
      <c r="IC45" s="148">
        <v>62.2039221</v>
      </c>
      <c r="IE45" s="144">
        <v>42856</v>
      </c>
      <c r="IF45" s="148">
        <v>61.85</v>
      </c>
      <c r="IH45" s="144">
        <v>42856</v>
      </c>
      <c r="II45" s="148">
        <v>61.64</v>
      </c>
      <c r="IK45" s="144">
        <v>42856</v>
      </c>
      <c r="IL45" s="148">
        <v>60.74</v>
      </c>
      <c r="IN45" s="144">
        <v>42887</v>
      </c>
      <c r="IO45" s="148">
        <v>60.01</v>
      </c>
      <c r="IQ45" s="144">
        <v>42887</v>
      </c>
      <c r="IR45" s="148">
        <v>60.23</v>
      </c>
      <c r="IT45" s="144">
        <v>42887</v>
      </c>
      <c r="IU45" s="148">
        <v>60.418377579999998</v>
      </c>
      <c r="IW45" s="144">
        <v>42887</v>
      </c>
      <c r="IX45" s="148">
        <v>60.1</v>
      </c>
      <c r="IZ45" s="144">
        <v>42917</v>
      </c>
      <c r="JA45" s="148">
        <v>63.13</v>
      </c>
      <c r="JC45" s="144">
        <v>42917</v>
      </c>
      <c r="JD45" s="148">
        <v>59.65</v>
      </c>
      <c r="JF45" s="144">
        <v>42917</v>
      </c>
      <c r="JG45" s="148">
        <v>59.43</v>
      </c>
      <c r="JI45" s="144">
        <v>42917</v>
      </c>
      <c r="JJ45" s="148">
        <v>59.46</v>
      </c>
      <c r="JL45" s="144">
        <v>42948</v>
      </c>
      <c r="JM45" s="148">
        <v>59.61</v>
      </c>
      <c r="JO45" s="144">
        <v>42948</v>
      </c>
      <c r="JP45" s="148">
        <v>60.5</v>
      </c>
      <c r="JR45" s="144">
        <v>42948</v>
      </c>
      <c r="JS45" s="148">
        <v>60.902123449999998</v>
      </c>
      <c r="JU45" s="969">
        <v>42948</v>
      </c>
      <c r="JV45" s="970">
        <v>61.902123449999998</v>
      </c>
      <c r="JX45" s="969">
        <v>42948</v>
      </c>
      <c r="JY45" s="970">
        <v>60.54</v>
      </c>
      <c r="KA45" s="969">
        <v>42979</v>
      </c>
      <c r="KB45" s="970">
        <v>61.441350900773323</v>
      </c>
      <c r="KD45" s="969">
        <v>42979</v>
      </c>
      <c r="KE45" s="970">
        <v>60.23</v>
      </c>
      <c r="KG45" s="969">
        <v>42979</v>
      </c>
      <c r="KH45" s="970">
        <v>60.73</v>
      </c>
      <c r="KJ45" s="969">
        <v>42979</v>
      </c>
      <c r="KK45" s="970">
        <v>60.12</v>
      </c>
      <c r="KM45" s="969">
        <v>43009</v>
      </c>
      <c r="KN45" s="970">
        <v>61.45</v>
      </c>
      <c r="KP45" s="969">
        <v>43009</v>
      </c>
      <c r="KQ45" s="970">
        <v>60.668561352788345</v>
      </c>
      <c r="KS45" s="969">
        <v>43009</v>
      </c>
      <c r="KT45" s="970">
        <v>60.61</v>
      </c>
      <c r="KV45" s="969">
        <v>43009</v>
      </c>
      <c r="KW45" s="970">
        <v>60.56</v>
      </c>
      <c r="KY45" s="969">
        <v>43040</v>
      </c>
      <c r="KZ45" s="970">
        <v>62</v>
      </c>
      <c r="LB45" s="969">
        <v>43040</v>
      </c>
      <c r="LC45" s="970">
        <v>62.03</v>
      </c>
      <c r="LE45" s="969">
        <v>43040</v>
      </c>
      <c r="LF45" s="970">
        <v>62.14</v>
      </c>
      <c r="LH45" s="969">
        <v>43040</v>
      </c>
      <c r="LI45" s="970">
        <v>62.26</v>
      </c>
      <c r="LK45" s="969">
        <v>43040</v>
      </c>
      <c r="LL45" s="970">
        <v>61.92</v>
      </c>
      <c r="LN45" s="969">
        <v>43070</v>
      </c>
      <c r="LO45" s="970">
        <v>67.17</v>
      </c>
      <c r="LQ45" s="969">
        <v>43101</v>
      </c>
      <c r="LR45" s="970">
        <v>68.349999999999994</v>
      </c>
      <c r="LT45" s="969">
        <v>43101</v>
      </c>
      <c r="LU45" s="970">
        <v>68.930000000000007</v>
      </c>
      <c r="LW45" s="969">
        <v>43101</v>
      </c>
      <c r="LX45" s="970">
        <v>69.44</v>
      </c>
      <c r="LZ45" s="969">
        <v>43101</v>
      </c>
      <c r="MA45" s="970">
        <v>68.48</v>
      </c>
      <c r="MC45" s="969">
        <v>43132</v>
      </c>
      <c r="MD45" s="970">
        <v>67.61</v>
      </c>
      <c r="MF45" s="969">
        <v>43132</v>
      </c>
      <c r="MG45" s="970">
        <v>67.78</v>
      </c>
      <c r="MI45" s="969">
        <v>43132</v>
      </c>
      <c r="MJ45" s="970">
        <v>66.739999999999995</v>
      </c>
      <c r="ML45" s="969">
        <v>43132</v>
      </c>
      <c r="MM45" s="970">
        <v>66</v>
      </c>
      <c r="MO45" s="969">
        <v>43132</v>
      </c>
      <c r="MP45" s="970">
        <v>65.22</v>
      </c>
      <c r="MR45" s="969">
        <v>43160</v>
      </c>
      <c r="MS45" s="970">
        <v>63.09</v>
      </c>
      <c r="MU45" s="969">
        <v>43160</v>
      </c>
      <c r="MV45" s="970">
        <v>63.47</v>
      </c>
      <c r="MX45" s="969">
        <v>43160</v>
      </c>
      <c r="MY45" s="970">
        <v>63.48</v>
      </c>
      <c r="NA45" s="969">
        <v>43160</v>
      </c>
      <c r="NB45" s="970">
        <v>64.952528211549321</v>
      </c>
      <c r="ND45" s="969">
        <v>43191</v>
      </c>
      <c r="NE45" s="970">
        <v>57.958629999999999</v>
      </c>
      <c r="NG45" s="969">
        <v>43191</v>
      </c>
      <c r="NH45" s="970">
        <v>55.95</v>
      </c>
      <c r="NJ45" s="969">
        <v>43191</v>
      </c>
      <c r="NK45" s="970">
        <v>55.07</v>
      </c>
      <c r="NM45" s="969">
        <v>43191</v>
      </c>
      <c r="NN45" s="970">
        <v>53.65</v>
      </c>
      <c r="NP45" s="969">
        <v>43191</v>
      </c>
      <c r="NQ45" s="970">
        <v>51.75</v>
      </c>
      <c r="NS45" s="969">
        <v>43221</v>
      </c>
      <c r="NT45" s="970">
        <v>48.37</v>
      </c>
      <c r="NV45" s="969">
        <v>43221</v>
      </c>
      <c r="NW45" s="970">
        <v>48.08</v>
      </c>
      <c r="NY45" s="969">
        <v>43221</v>
      </c>
      <c r="NZ45" s="970">
        <v>46.73</v>
      </c>
      <c r="OB45" s="969">
        <v>43221</v>
      </c>
      <c r="OC45" s="970">
        <v>47.24</v>
      </c>
      <c r="OE45" s="969">
        <v>43252</v>
      </c>
      <c r="OF45" s="970">
        <v>47.03</v>
      </c>
      <c r="OH45" s="969">
        <v>43252</v>
      </c>
      <c r="OI45" s="970">
        <v>51.92</v>
      </c>
      <c r="OK45" s="969">
        <v>43252</v>
      </c>
      <c r="OL45" s="970">
        <v>51.9</v>
      </c>
      <c r="ON45" s="969">
        <v>43252</v>
      </c>
      <c r="OO45" s="970">
        <v>50.28</v>
      </c>
      <c r="OQ45" s="969">
        <v>43252</v>
      </c>
      <c r="OR45" s="970">
        <v>49.41</v>
      </c>
      <c r="OT45" s="969">
        <v>43282</v>
      </c>
      <c r="OU45" s="970">
        <v>48.16</v>
      </c>
      <c r="OW45" s="969">
        <v>43282</v>
      </c>
      <c r="OX45" s="970">
        <v>46.7</v>
      </c>
      <c r="OZ45" s="969">
        <v>43282</v>
      </c>
      <c r="PA45" s="970">
        <v>46.34</v>
      </c>
      <c r="PC45" s="969">
        <v>43282</v>
      </c>
      <c r="PD45" s="970">
        <v>47.04</v>
      </c>
      <c r="PF45" s="969">
        <v>43282</v>
      </c>
      <c r="PG45" s="970">
        <v>47.38</v>
      </c>
      <c r="PI45" s="969">
        <v>43313</v>
      </c>
      <c r="PJ45" s="970">
        <v>47.64</v>
      </c>
      <c r="PL45" s="969">
        <v>43313</v>
      </c>
      <c r="PM45" s="970">
        <v>48.3</v>
      </c>
      <c r="PO45" s="969">
        <v>43313</v>
      </c>
      <c r="PP45" s="970">
        <v>48.13</v>
      </c>
      <c r="PR45" s="969">
        <v>43313</v>
      </c>
      <c r="PS45" s="970">
        <v>47.86</v>
      </c>
      <c r="PU45" s="969">
        <v>43344</v>
      </c>
      <c r="PV45" s="970">
        <v>48.91</v>
      </c>
      <c r="PX45" s="969">
        <v>43344</v>
      </c>
      <c r="PY45" s="1025">
        <v>49.13</v>
      </c>
      <c r="QA45" s="1026">
        <v>43344</v>
      </c>
      <c r="QB45" s="1025">
        <v>48.42</v>
      </c>
      <c r="QD45" s="1028">
        <v>43344</v>
      </c>
      <c r="QE45" s="1027">
        <v>47.7</v>
      </c>
      <c r="QG45" s="1028">
        <v>43374</v>
      </c>
      <c r="QH45" s="1027">
        <v>51.1</v>
      </c>
      <c r="QJ45" s="1028">
        <v>43374</v>
      </c>
      <c r="QK45" s="1027">
        <v>51.7</v>
      </c>
      <c r="QM45" s="1028">
        <v>43374</v>
      </c>
      <c r="QN45" s="1027">
        <v>51.25</v>
      </c>
      <c r="QP45" s="1028">
        <v>43374</v>
      </c>
      <c r="QQ45" s="1027">
        <v>53.04</v>
      </c>
      <c r="QS45" s="1028">
        <v>43374</v>
      </c>
      <c r="QT45" s="1027">
        <v>51.02</v>
      </c>
      <c r="QV45" s="1028">
        <v>43405</v>
      </c>
      <c r="QW45" s="1027">
        <v>52.3</v>
      </c>
      <c r="QY45" s="1028">
        <v>43405</v>
      </c>
      <c r="QZ45" s="1027">
        <v>51.25</v>
      </c>
      <c r="RB45" s="1028">
        <v>43405</v>
      </c>
      <c r="RC45" s="1027">
        <v>50.22</v>
      </c>
      <c r="RE45" s="1028">
        <v>43405</v>
      </c>
      <c r="RF45" s="1027">
        <v>48.79</v>
      </c>
      <c r="RH45" s="1028">
        <v>43435</v>
      </c>
      <c r="RI45" s="1027">
        <v>48.7</v>
      </c>
      <c r="RK45" s="1028">
        <v>43435</v>
      </c>
      <c r="RL45" s="1027">
        <v>48.52</v>
      </c>
      <c r="RN45" s="1028">
        <v>43435</v>
      </c>
      <c r="RO45" s="1027">
        <v>48.92</v>
      </c>
      <c r="RQ45" s="1028">
        <v>43435</v>
      </c>
      <c r="RR45" s="1027">
        <v>48.47</v>
      </c>
      <c r="RT45" s="1028">
        <v>43466</v>
      </c>
      <c r="RU45" s="1029">
        <v>50.877805789999996</v>
      </c>
      <c r="RW45" s="1028">
        <v>43466</v>
      </c>
      <c r="RX45" s="1029">
        <v>50.541757670000003</v>
      </c>
      <c r="RZ45" s="1028">
        <v>43466</v>
      </c>
      <c r="SA45" s="1029">
        <v>49.740280540000001</v>
      </c>
      <c r="SC45" s="1028">
        <v>43466</v>
      </c>
      <c r="SD45" s="1029">
        <v>49.37</v>
      </c>
      <c r="SF45" s="1028">
        <v>43466</v>
      </c>
      <c r="SG45" s="1029">
        <v>48.9</v>
      </c>
      <c r="SI45" s="1028">
        <v>43497</v>
      </c>
      <c r="SJ45" s="1029">
        <v>48.63</v>
      </c>
      <c r="SL45" s="1028">
        <v>43497</v>
      </c>
      <c r="SM45" s="1029">
        <v>49.197992389594091</v>
      </c>
      <c r="SO45" s="1028">
        <v>43497</v>
      </c>
      <c r="SP45" s="1029">
        <v>47.153333550642969</v>
      </c>
      <c r="SR45" s="1028">
        <v>43497</v>
      </c>
      <c r="SS45" s="1029">
        <v>45.694548980765468</v>
      </c>
      <c r="SU45" s="1028">
        <v>43525</v>
      </c>
      <c r="SV45" s="1029">
        <v>42.848073460129832</v>
      </c>
      <c r="SX45" s="1028">
        <v>43525</v>
      </c>
      <c r="SY45" s="1029">
        <v>39.803101402572388</v>
      </c>
      <c r="TA45" s="1028">
        <v>43525</v>
      </c>
      <c r="TB45" s="1029">
        <v>38.509737102482084</v>
      </c>
      <c r="TD45" s="1028">
        <v>43525</v>
      </c>
      <c r="TE45" s="1029">
        <v>38.208980225316509</v>
      </c>
      <c r="TG45" s="1028">
        <v>43556</v>
      </c>
      <c r="TH45" s="1029">
        <v>36.295943520323831</v>
      </c>
      <c r="TJ45" s="1028">
        <v>43556</v>
      </c>
      <c r="TK45" s="1029">
        <v>35.500179391855212</v>
      </c>
      <c r="TM45" s="1028">
        <v>43556</v>
      </c>
      <c r="TN45" s="1029">
        <v>35.016107428026899</v>
      </c>
      <c r="TP45" s="1028">
        <v>43556</v>
      </c>
      <c r="TQ45" s="1029">
        <v>34.927085410088459</v>
      </c>
      <c r="TS45" s="1028">
        <v>43586</v>
      </c>
      <c r="TT45" s="1029">
        <v>32.982698841623787</v>
      </c>
      <c r="TV45" s="1028">
        <v>43586</v>
      </c>
      <c r="TW45" s="1029">
        <v>32.609887644575714</v>
      </c>
      <c r="TY45" s="1028">
        <v>43586</v>
      </c>
      <c r="TZ45" s="1029">
        <v>30.577984565476445</v>
      </c>
      <c r="UB45" s="1028">
        <v>43586</v>
      </c>
      <c r="UC45" s="1029">
        <v>31.889333983380148</v>
      </c>
      <c r="UE45" s="1028">
        <v>43617</v>
      </c>
      <c r="UF45" s="1029">
        <v>33.243470581037364</v>
      </c>
      <c r="UH45" s="1028">
        <v>43617</v>
      </c>
      <c r="UI45" s="1029">
        <v>32.03167258558193</v>
      </c>
      <c r="UK45" s="1028">
        <v>43617</v>
      </c>
      <c r="UL45" s="1029">
        <v>31.903934830375313</v>
      </c>
      <c r="UN45" s="1028">
        <v>43617</v>
      </c>
      <c r="UO45" s="1029">
        <v>32.495032587689934</v>
      </c>
      <c r="UQ45" s="1028">
        <v>43647</v>
      </c>
      <c r="UR45" s="1029">
        <v>32.593715043139426</v>
      </c>
      <c r="UT45" s="1028">
        <v>43647</v>
      </c>
      <c r="UU45" s="1029">
        <v>32.371346730624055</v>
      </c>
      <c r="UW45" s="1028">
        <v>43647</v>
      </c>
      <c r="UX45" s="1029">
        <v>31.690591278730675</v>
      </c>
      <c r="UZ45" s="1028">
        <v>43647</v>
      </c>
      <c r="VA45" s="1029">
        <v>32.287393348919338</v>
      </c>
      <c r="VC45" s="1028">
        <v>43647</v>
      </c>
      <c r="VD45" s="1029">
        <v>32.99528219883571</v>
      </c>
      <c r="VF45" s="1028">
        <v>43678</v>
      </c>
      <c r="VG45" s="1029">
        <v>33.110442606765041</v>
      </c>
      <c r="VI45" s="1028">
        <v>43678</v>
      </c>
      <c r="VJ45" s="1029">
        <v>33.968303198810808</v>
      </c>
      <c r="VL45" s="1028">
        <v>43678</v>
      </c>
      <c r="VM45" s="1029">
        <v>33.165976612267677</v>
      </c>
      <c r="VO45" s="1028">
        <v>43678</v>
      </c>
      <c r="VP45" s="1029">
        <v>37.780217959154825</v>
      </c>
      <c r="VR45" s="1028">
        <v>43709</v>
      </c>
      <c r="VS45" s="1029">
        <v>37.305960763214387</v>
      </c>
      <c r="VU45" s="1028">
        <v>43709</v>
      </c>
      <c r="VV45" s="1029">
        <v>36.962565122147971</v>
      </c>
      <c r="VX45" s="1028">
        <v>43709</v>
      </c>
      <c r="VY45" s="1029">
        <v>37.518911800941453</v>
      </c>
      <c r="WA45" s="1028">
        <v>43709</v>
      </c>
      <c r="WB45" s="1029">
        <v>35.692460576800379</v>
      </c>
      <c r="WD45" s="1028">
        <v>43709</v>
      </c>
      <c r="WE45" s="1029">
        <v>35.909738803673626</v>
      </c>
      <c r="WG45" s="1028">
        <v>43739</v>
      </c>
      <c r="WH45" s="1029">
        <v>40.799999999999997</v>
      </c>
      <c r="WJ45" s="1028">
        <v>43739</v>
      </c>
      <c r="WK45" s="1029">
        <v>40.01</v>
      </c>
      <c r="WM45" s="1028">
        <v>43739</v>
      </c>
      <c r="WN45" s="1029">
        <v>42.950969955187794</v>
      </c>
      <c r="WP45" s="1028">
        <v>43739</v>
      </c>
      <c r="WQ45" s="1029">
        <v>42.067506663505597</v>
      </c>
      <c r="WS45" s="1028">
        <v>43770</v>
      </c>
      <c r="WT45" s="1029">
        <v>47.096432480342663</v>
      </c>
      <c r="WV45" s="1028">
        <v>43770</v>
      </c>
      <c r="WW45" s="1029">
        <v>47.23</v>
      </c>
      <c r="WY45" s="1028">
        <v>43770</v>
      </c>
      <c r="WZ45" s="1029">
        <v>46.899228339258265</v>
      </c>
      <c r="XB45" s="1028">
        <v>43770</v>
      </c>
      <c r="XC45" s="1029">
        <v>47.321413589050408</v>
      </c>
      <c r="XE45" s="1028">
        <v>43800</v>
      </c>
      <c r="XF45" s="1029">
        <v>47.969626459031367</v>
      </c>
      <c r="XH45" s="1028">
        <v>43800</v>
      </c>
      <c r="XI45" s="1029">
        <v>46.904485360301898</v>
      </c>
      <c r="XK45" s="1028">
        <v>43800</v>
      </c>
      <c r="XL45" s="1029">
        <v>47.18</v>
      </c>
      <c r="XN45" s="1028">
        <v>43800</v>
      </c>
      <c r="XO45" s="1029">
        <v>46.801741191014237</v>
      </c>
      <c r="XQ45" s="1028">
        <v>43800</v>
      </c>
      <c r="XR45" s="1029">
        <v>46.995132155833083</v>
      </c>
      <c r="XT45" s="1028">
        <v>43831</v>
      </c>
      <c r="XU45" s="1029">
        <v>45.92</v>
      </c>
      <c r="XW45" s="1028">
        <v>43831</v>
      </c>
      <c r="XX45" s="1029">
        <v>45.74</v>
      </c>
      <c r="XZ45" s="1028">
        <v>43831</v>
      </c>
      <c r="YA45" s="1029">
        <v>46.333193190562888</v>
      </c>
      <c r="YC45" s="1028">
        <v>43831</v>
      </c>
      <c r="YD45" s="1029">
        <v>48.391803270691319</v>
      </c>
      <c r="YF45" s="1028">
        <v>43862</v>
      </c>
      <c r="YG45" s="1029">
        <v>48.536379257613561</v>
      </c>
      <c r="YI45" s="1028">
        <v>43862</v>
      </c>
      <c r="YJ45" s="1029">
        <v>51.09</v>
      </c>
      <c r="YL45" s="1028">
        <v>43862</v>
      </c>
      <c r="YM45" s="1029">
        <v>50.915261705298917</v>
      </c>
      <c r="YO45" s="1028">
        <v>43862</v>
      </c>
      <c r="YP45" s="1029">
        <v>52.498105728716141</v>
      </c>
      <c r="YR45" s="1028">
        <v>43862</v>
      </c>
      <c r="YS45" s="1029">
        <v>51.41</v>
      </c>
      <c r="YU45" s="1028">
        <v>43891</v>
      </c>
      <c r="YV45" s="1029">
        <v>51.915450609661498</v>
      </c>
      <c r="YX45" s="1028">
        <v>43891</v>
      </c>
      <c r="YY45" s="1029">
        <v>48.782767220393488</v>
      </c>
      <c r="ZA45" s="1028">
        <v>43891</v>
      </c>
      <c r="ZB45" s="1029">
        <v>46.671514503739274</v>
      </c>
      <c r="ZD45" s="1028">
        <v>43891</v>
      </c>
      <c r="ZE45" s="1029">
        <v>46.572247869396286</v>
      </c>
      <c r="ZG45" s="1028">
        <v>43891</v>
      </c>
      <c r="ZH45" s="1029">
        <v>46.794059787281881</v>
      </c>
      <c r="ZJ45" s="1028">
        <v>43922</v>
      </c>
      <c r="ZK45" s="1029">
        <v>43.872673184259746</v>
      </c>
      <c r="ZM45" s="1028">
        <v>43922</v>
      </c>
      <c r="ZN45" s="1029">
        <v>43.42704873321064</v>
      </c>
      <c r="ZP45" s="1028">
        <v>43922</v>
      </c>
      <c r="ZQ45" s="1029">
        <v>43.872673184259746</v>
      </c>
      <c r="ZS45" s="1028">
        <v>43952</v>
      </c>
      <c r="ZT45" s="1029">
        <v>45.605948034433872</v>
      </c>
      <c r="ZV45" s="1028">
        <v>43952</v>
      </c>
      <c r="ZW45" s="1029">
        <v>45.363732581773959</v>
      </c>
      <c r="ZY45" s="1028">
        <v>43952</v>
      </c>
      <c r="ZZ45" s="1029">
        <v>45.107128189024394</v>
      </c>
      <c r="AAB45" s="1028">
        <v>43952</v>
      </c>
      <c r="AAC45" s="1029">
        <v>44.846940700393191</v>
      </c>
      <c r="AAE45" s="1028">
        <v>43952</v>
      </c>
      <c r="AAF45" s="1029">
        <v>43.4</v>
      </c>
      <c r="AAH45" s="1028">
        <v>43952</v>
      </c>
      <c r="AAI45" s="1029">
        <v>41.934845559525591</v>
      </c>
      <c r="AAK45" s="1028">
        <v>43983</v>
      </c>
      <c r="AAL45" s="1029">
        <v>42.042062676642246</v>
      </c>
      <c r="AAN45" s="1028">
        <v>43952</v>
      </c>
      <c r="AAO45" s="1029">
        <v>41.632775001057233</v>
      </c>
      <c r="AAQ45" s="1028">
        <v>43983</v>
      </c>
      <c r="AAR45" s="1029">
        <v>41.019701619792038</v>
      </c>
      <c r="AAT45" s="1028">
        <v>44013</v>
      </c>
      <c r="AAU45" s="1029">
        <v>41.37</v>
      </c>
      <c r="AAW45" s="1028">
        <v>44013</v>
      </c>
      <c r="AAX45" s="1029">
        <v>40.726822118863822</v>
      </c>
      <c r="AAZ45" s="1028">
        <v>44013</v>
      </c>
      <c r="ABA45" s="1029">
        <v>40.35</v>
      </c>
      <c r="ABC45" s="1028">
        <v>44013</v>
      </c>
      <c r="ABD45" s="1029">
        <v>39.511655657173627</v>
      </c>
      <c r="ABF45" s="1028">
        <v>44044</v>
      </c>
      <c r="ABG45" s="1029">
        <v>41.467318604292252</v>
      </c>
      <c r="ABI45" s="1028">
        <v>44044</v>
      </c>
      <c r="ABJ45" s="1029">
        <v>40.513974270002372</v>
      </c>
      <c r="ABL45" s="1028">
        <v>44044</v>
      </c>
      <c r="ABM45" s="1029">
        <v>40.840000000000003</v>
      </c>
      <c r="ABO45" s="1028">
        <v>44044</v>
      </c>
      <c r="ABP45" s="1029">
        <v>40.270000000000003</v>
      </c>
      <c r="ABR45" s="1066">
        <v>44075</v>
      </c>
      <c r="ABS45" s="1067">
        <v>40.14</v>
      </c>
      <c r="ABU45" s="1066">
        <v>44075</v>
      </c>
      <c r="ABV45" s="1067">
        <v>39.300380542656704</v>
      </c>
      <c r="ABX45" s="1066">
        <v>44075</v>
      </c>
      <c r="ABY45" s="1067">
        <v>39.640083343601106</v>
      </c>
      <c r="ACA45" s="1066">
        <v>44075</v>
      </c>
      <c r="ACB45" s="1067">
        <v>40.07414137</v>
      </c>
      <c r="ACD45" s="1066">
        <v>44105</v>
      </c>
      <c r="ACE45" s="1067">
        <v>42.753468597989517</v>
      </c>
      <c r="ACG45" s="1066">
        <v>44105</v>
      </c>
      <c r="ACH45" s="1067">
        <v>42.876983987762792</v>
      </c>
      <c r="ACJ45" s="1066">
        <v>44105</v>
      </c>
      <c r="ACK45" s="1067">
        <v>42.735672844094893</v>
      </c>
      <c r="ACM45" s="1066">
        <v>44105</v>
      </c>
      <c r="ACN45" s="1067">
        <v>43.277081549999998</v>
      </c>
      <c r="ACP45" s="1066">
        <v>44136</v>
      </c>
      <c r="ACQ45" s="1067">
        <v>46.099146345448894</v>
      </c>
      <c r="ACS45" s="1066">
        <v>44136</v>
      </c>
      <c r="ACT45" s="1067">
        <v>46.220708928799652</v>
      </c>
      <c r="ACV45" s="1096">
        <v>44136</v>
      </c>
      <c r="ACW45" s="1097">
        <v>46.5444265</v>
      </c>
      <c r="ACY45" s="1096">
        <v>44136</v>
      </c>
      <c r="ACZ45" s="1097">
        <v>46.309620649618211</v>
      </c>
      <c r="ADB45" s="1098">
        <v>44166</v>
      </c>
      <c r="ADC45" s="1099">
        <v>48.612977129999997</v>
      </c>
      <c r="ADE45" s="1098">
        <v>44166</v>
      </c>
      <c r="ADF45" s="1099">
        <v>49.743537768290629</v>
      </c>
      <c r="ADH45" s="1098">
        <v>44166</v>
      </c>
      <c r="ADI45" s="1099">
        <v>49.268176278848486</v>
      </c>
      <c r="ADK45" s="1098">
        <v>44166</v>
      </c>
      <c r="ADL45" s="1099">
        <v>49.186470308127916</v>
      </c>
      <c r="ADN45" s="1098">
        <v>44166</v>
      </c>
      <c r="ADO45" s="1099">
        <v>49.08487163509178</v>
      </c>
      <c r="ADQ45" s="1098">
        <v>44197</v>
      </c>
      <c r="ADR45" s="1099">
        <v>50.97487257198614</v>
      </c>
      <c r="ADT45" s="1098">
        <v>44197</v>
      </c>
      <c r="ADU45" s="1099">
        <v>51.518533473551052</v>
      </c>
      <c r="ADW45" s="1098">
        <v>44197</v>
      </c>
      <c r="ADX45" s="1099">
        <v>49.580949108987788</v>
      </c>
      <c r="ADZ45" s="1098">
        <v>44197</v>
      </c>
      <c r="AEA45" s="1099">
        <v>50.310938870184629</v>
      </c>
      <c r="AEC45" s="1098">
        <v>44228</v>
      </c>
      <c r="AED45" s="1099">
        <v>50.149306490105758</v>
      </c>
      <c r="AEF45" s="1098">
        <v>44228</v>
      </c>
      <c r="AEG45" s="1099">
        <v>50.27</v>
      </c>
      <c r="AEI45" s="1098">
        <v>44228</v>
      </c>
      <c r="AEJ45" s="1099">
        <v>51.328993247997467</v>
      </c>
      <c r="AEL45" s="1098">
        <v>44228</v>
      </c>
      <c r="AEM45" s="1099">
        <v>50.930519599719887</v>
      </c>
      <c r="AEO45" s="1098">
        <v>44228</v>
      </c>
      <c r="AEP45" s="1099">
        <v>51.369894844635233</v>
      </c>
      <c r="AER45" s="1098">
        <v>44256</v>
      </c>
      <c r="AES45" s="1099">
        <v>50</v>
      </c>
      <c r="AEU45" s="1098">
        <v>44256</v>
      </c>
      <c r="AEV45" s="1099">
        <v>51.044595109416001</v>
      </c>
      <c r="AEX45" s="1098">
        <v>44256</v>
      </c>
      <c r="AEY45" s="1099">
        <v>51.131652387559846</v>
      </c>
      <c r="AFA45" s="1098">
        <v>44256</v>
      </c>
      <c r="AFB45" s="1099">
        <v>50.226047517376969</v>
      </c>
      <c r="AFD45" s="1098">
        <v>44287</v>
      </c>
      <c r="AFE45" s="1099">
        <v>44.926483253642132</v>
      </c>
      <c r="AFG45" s="1098">
        <v>44287</v>
      </c>
      <c r="AFH45" s="1099">
        <v>46.308228409999998</v>
      </c>
      <c r="AFJ45" s="1098">
        <v>44317</v>
      </c>
      <c r="AFK45" s="1099">
        <v>42.985767881896614</v>
      </c>
      <c r="AFM45" s="1098">
        <v>44317</v>
      </c>
      <c r="AFN45" s="1099">
        <v>43.501556121754845</v>
      </c>
      <c r="AFP45" s="1098">
        <v>44317</v>
      </c>
      <c r="AFQ45" s="1099">
        <v>42.121186176531623</v>
      </c>
      <c r="AFS45" s="1098">
        <v>44317</v>
      </c>
      <c r="AFT45" s="1099">
        <v>40.105023014115496</v>
      </c>
      <c r="AFV45" s="1098">
        <v>44317</v>
      </c>
      <c r="AFW45" s="1099">
        <v>38.588180238367407</v>
      </c>
      <c r="AFY45" s="1098">
        <v>44348</v>
      </c>
      <c r="AFZ45" s="1099">
        <v>36.597666411818651</v>
      </c>
      <c r="AGB45" s="1098">
        <v>44348</v>
      </c>
      <c r="AGC45" s="1099">
        <v>36.773718000004443</v>
      </c>
      <c r="AGE45" s="1098">
        <v>44348</v>
      </c>
      <c r="AGF45" s="1099">
        <v>37.60875154497694</v>
      </c>
      <c r="AGH45" s="1098">
        <v>44348</v>
      </c>
      <c r="AGI45" s="1099">
        <v>37.427537475906654</v>
      </c>
      <c r="AGK45" s="1108">
        <v>44378</v>
      </c>
      <c r="AGL45" s="1109">
        <v>37.742538370409925</v>
      </c>
      <c r="AGN45" s="1108">
        <v>44378</v>
      </c>
      <c r="AGO45" s="1109">
        <v>37.768915508326636</v>
      </c>
      <c r="AGQ45" s="1108">
        <v>44378</v>
      </c>
      <c r="AGR45" s="1109">
        <v>38.226351747028524</v>
      </c>
      <c r="AGT45" s="1108">
        <v>44409</v>
      </c>
      <c r="AGU45" s="1109">
        <v>38.925119186982194</v>
      </c>
      <c r="AGW45" s="1108">
        <v>44409</v>
      </c>
      <c r="AGX45" s="1109">
        <v>39.224834122682473</v>
      </c>
      <c r="AGZ45" s="1108">
        <v>44409</v>
      </c>
      <c r="AHA45" s="1109">
        <v>39.625257063255397</v>
      </c>
      <c r="AHC45" s="1108">
        <v>44409</v>
      </c>
      <c r="AHD45" s="1109">
        <v>40.182194578233947</v>
      </c>
      <c r="AHF45" s="1108">
        <v>44440</v>
      </c>
      <c r="AHG45" s="1109">
        <v>42.644980631017532</v>
      </c>
      <c r="AHI45" s="1108">
        <v>44440</v>
      </c>
      <c r="AHJ45" s="1109">
        <v>42.694021948259056</v>
      </c>
      <c r="AHL45" s="1108">
        <v>44440</v>
      </c>
      <c r="AHM45" s="1109">
        <v>44.22728626683196</v>
      </c>
      <c r="AHO45" s="1108">
        <v>44440</v>
      </c>
      <c r="AHP45" s="1109">
        <v>46.48664333650801</v>
      </c>
      <c r="AHR45" s="1108">
        <v>44440</v>
      </c>
      <c r="AHS45" s="1109">
        <v>43.910697546354896</v>
      </c>
      <c r="AHU45" s="1114">
        <v>44470</v>
      </c>
      <c r="AHV45" s="1099">
        <v>47.734023006140596</v>
      </c>
      <c r="AHX45" s="1108">
        <v>44470</v>
      </c>
      <c r="AHY45" s="1109">
        <v>48.132665901784762</v>
      </c>
      <c r="AIA45" s="1108">
        <v>44470</v>
      </c>
      <c r="AIB45" s="1109">
        <v>48.166891572979509</v>
      </c>
      <c r="AID45" s="1108">
        <v>44470</v>
      </c>
      <c r="AIE45" s="1099">
        <v>48.584805573271517</v>
      </c>
      <c r="AIG45" s="1108">
        <v>44501</v>
      </c>
      <c r="AIH45" s="1099">
        <v>54.919969765935484</v>
      </c>
      <c r="AIJ45" s="1108">
        <v>44501</v>
      </c>
      <c r="AIK45" s="1099">
        <v>55.257220210432294</v>
      </c>
      <c r="AIM45" s="1108">
        <v>44501</v>
      </c>
      <c r="AIN45" s="1099">
        <v>54.064186680725129</v>
      </c>
      <c r="AIP45" s="1108">
        <v>44501</v>
      </c>
      <c r="AIQ45" s="1099">
        <v>54.714484804930606</v>
      </c>
      <c r="AIS45" s="1108">
        <v>44501</v>
      </c>
      <c r="AIT45" s="1109">
        <v>55.510105306058065</v>
      </c>
      <c r="AIV45" s="1108">
        <v>44531</v>
      </c>
      <c r="AIW45" s="1117">
        <v>58.701779328209476</v>
      </c>
      <c r="AIY45" s="1108">
        <v>44531</v>
      </c>
      <c r="AIZ45" s="1117">
        <v>60.018807152695793</v>
      </c>
      <c r="AJB45" s="1108">
        <v>44531</v>
      </c>
      <c r="AJC45" s="1117">
        <v>60.239951383230775</v>
      </c>
      <c r="AJE45" s="1108">
        <v>44531</v>
      </c>
      <c r="AJF45" s="1117">
        <v>61.094524606817352</v>
      </c>
      <c r="AJH45" s="1108">
        <v>44562</v>
      </c>
      <c r="AJI45" s="1117">
        <v>64.339241977092883</v>
      </c>
      <c r="AJK45" s="1108">
        <v>44562</v>
      </c>
      <c r="AJL45" s="1117">
        <v>66.211872155694309</v>
      </c>
      <c r="AJN45" s="1108">
        <v>44562</v>
      </c>
      <c r="AJO45" s="1117">
        <v>64.339241977092883</v>
      </c>
      <c r="AJQ45" s="1108">
        <v>44562</v>
      </c>
      <c r="AJR45" s="1117">
        <v>68.168804537970502</v>
      </c>
      <c r="AJT45" s="1108">
        <v>44593</v>
      </c>
      <c r="AJU45" s="1117">
        <v>68.958672689055177</v>
      </c>
    </row>
    <row r="46" spans="1:957" customFormat="1" x14ac:dyDescent="0.25">
      <c r="A46" s="26"/>
      <c r="B46" s="969">
        <f t="shared" ca="1" si="0"/>
        <v>44621</v>
      </c>
      <c r="C46" s="152">
        <f t="shared" ca="1" si="1"/>
        <v>65.868685057303551</v>
      </c>
      <c r="D46" s="26"/>
      <c r="E46" s="144">
        <v>42278</v>
      </c>
      <c r="F46" s="150">
        <v>69.168989779123692</v>
      </c>
      <c r="G46" s="88"/>
      <c r="H46" s="144">
        <v>42248</v>
      </c>
      <c r="I46" s="148">
        <v>65.699230135208595</v>
      </c>
      <c r="J46" s="26"/>
      <c r="K46" s="144">
        <v>42278</v>
      </c>
      <c r="L46" s="148">
        <v>67.66525652331319</v>
      </c>
      <c r="M46" s="26"/>
      <c r="N46" s="144">
        <v>42278</v>
      </c>
      <c r="O46" s="150">
        <v>66.599999999999994</v>
      </c>
      <c r="P46" s="88"/>
      <c r="Q46" s="144">
        <v>42309</v>
      </c>
      <c r="R46" s="145">
        <v>71.598100036108761</v>
      </c>
      <c r="S46" s="26"/>
      <c r="T46" s="144">
        <v>42309</v>
      </c>
      <c r="U46" s="148">
        <v>68.381556298984762</v>
      </c>
      <c r="V46" s="26"/>
      <c r="W46" s="144">
        <v>42309</v>
      </c>
      <c r="X46" s="150">
        <v>69.240925000000004</v>
      </c>
      <c r="Y46" s="88"/>
      <c r="Z46" s="144">
        <v>42339</v>
      </c>
      <c r="AA46" s="145">
        <v>70.710974306695974</v>
      </c>
      <c r="AB46" s="26"/>
      <c r="AC46" s="144">
        <v>42339</v>
      </c>
      <c r="AD46" s="148">
        <v>69.25</v>
      </c>
      <c r="AE46" s="26"/>
      <c r="AF46" s="144">
        <v>42339</v>
      </c>
      <c r="AG46" s="150">
        <v>69.115000000000023</v>
      </c>
      <c r="AH46" s="88"/>
      <c r="AI46" s="144">
        <v>42370</v>
      </c>
      <c r="AJ46" s="145">
        <v>72.633333333333326</v>
      </c>
      <c r="AK46" s="26"/>
      <c r="AL46" s="144">
        <v>42370</v>
      </c>
      <c r="AM46" s="148">
        <v>72.800000000000011</v>
      </c>
      <c r="AN46" s="26"/>
      <c r="AO46" s="144">
        <v>42370</v>
      </c>
      <c r="AP46" s="150">
        <v>71.541000000000011</v>
      </c>
      <c r="AQ46" s="88"/>
      <c r="AR46" s="144">
        <v>42370</v>
      </c>
      <c r="AS46" s="145">
        <v>71.541000000000011</v>
      </c>
      <c r="AT46" s="26"/>
      <c r="AU46" s="144">
        <v>42401</v>
      </c>
      <c r="AV46" s="148">
        <v>75.408640786125133</v>
      </c>
      <c r="AW46" s="26"/>
      <c r="AX46" s="144">
        <v>42430</v>
      </c>
      <c r="AY46" s="150">
        <v>73.596880319092904</v>
      </c>
      <c r="AZ46" s="88"/>
      <c r="BA46" s="144">
        <v>42430</v>
      </c>
      <c r="BB46" s="145">
        <v>74.073592954282205</v>
      </c>
      <c r="BC46" s="26"/>
      <c r="BD46" s="144">
        <v>42430</v>
      </c>
      <c r="BE46" s="148">
        <v>74.479102003642979</v>
      </c>
      <c r="BF46" s="26"/>
      <c r="BG46" s="144">
        <v>42461</v>
      </c>
      <c r="BH46" s="150">
        <v>66.763106145893289</v>
      </c>
      <c r="BI46" s="88"/>
      <c r="BJ46" s="144">
        <v>42430</v>
      </c>
      <c r="BK46" s="145">
        <v>74.770560792349713</v>
      </c>
      <c r="BL46" s="26"/>
      <c r="BM46" s="144">
        <v>42430</v>
      </c>
      <c r="BN46" s="148">
        <v>74.97</v>
      </c>
      <c r="BO46" s="26"/>
      <c r="BP46" s="144">
        <v>42461</v>
      </c>
      <c r="BQ46" s="150">
        <v>67.317515380000003</v>
      </c>
      <c r="BR46" s="88"/>
      <c r="BS46" s="144">
        <v>42461</v>
      </c>
      <c r="BT46" s="145">
        <v>67.717515380880613</v>
      </c>
      <c r="BU46" s="26"/>
      <c r="BV46" s="144">
        <v>42491</v>
      </c>
      <c r="BW46" s="148">
        <v>64.893515379999997</v>
      </c>
      <c r="BX46" s="26"/>
      <c r="BY46" s="144">
        <v>42491</v>
      </c>
      <c r="BZ46" s="150">
        <v>65.183515380000003</v>
      </c>
      <c r="CA46" s="88"/>
      <c r="CB46" s="144">
        <v>42491</v>
      </c>
      <c r="CC46" s="145">
        <v>64.283515380880615</v>
      </c>
      <c r="CD46" s="26"/>
      <c r="CE46" s="144">
        <v>42491</v>
      </c>
      <c r="CF46" s="148">
        <v>64.433515380880607</v>
      </c>
      <c r="CG46" s="26"/>
      <c r="CH46" s="144">
        <v>42522</v>
      </c>
      <c r="CI46" s="150">
        <v>61.914192399999997</v>
      </c>
      <c r="CJ46" s="88"/>
      <c r="CK46" s="144">
        <v>42522</v>
      </c>
      <c r="CL46" s="145">
        <v>62.745628415300544</v>
      </c>
      <c r="CM46" s="26"/>
      <c r="CN46" s="144">
        <v>42522</v>
      </c>
      <c r="CO46" s="148">
        <v>62.520360253547459</v>
      </c>
      <c r="CP46" s="26"/>
      <c r="CQ46" s="144">
        <v>42522</v>
      </c>
      <c r="CR46" s="150">
        <v>62.945628419999998</v>
      </c>
      <c r="CS46" s="88"/>
      <c r="CT46" s="144">
        <v>42522</v>
      </c>
      <c r="CU46" s="145">
        <v>63.295901639344258</v>
      </c>
      <c r="CV46" s="26"/>
      <c r="CW46" s="144">
        <v>42552</v>
      </c>
      <c r="CX46" s="148">
        <v>65.168852459999997</v>
      </c>
      <c r="CY46" s="292"/>
      <c r="CZ46" s="144">
        <v>42552</v>
      </c>
      <c r="DA46" s="148">
        <v>64.139715947722294</v>
      </c>
      <c r="DB46" s="295"/>
      <c r="DC46" s="144">
        <v>42552</v>
      </c>
      <c r="DD46" s="148">
        <v>63.995901639344261</v>
      </c>
      <c r="DE46" s="303"/>
      <c r="DF46" s="144">
        <v>42552</v>
      </c>
      <c r="DG46" s="148">
        <v>64.742758500000008</v>
      </c>
      <c r="DH46" s="303"/>
      <c r="DI46" s="144">
        <v>42614</v>
      </c>
      <c r="DJ46" s="148">
        <v>65.888326669999998</v>
      </c>
      <c r="DK46" s="295"/>
      <c r="DL46" s="144">
        <v>42583</v>
      </c>
      <c r="DM46" s="148">
        <v>65.45</v>
      </c>
      <c r="DN46" s="303"/>
      <c r="DO46" s="144">
        <v>42583</v>
      </c>
      <c r="DP46" s="148">
        <v>64.921584699999997</v>
      </c>
      <c r="DQ46" s="303"/>
      <c r="DR46" s="144">
        <v>42614</v>
      </c>
      <c r="DS46" s="148">
        <v>64.659987910086286</v>
      </c>
      <c r="DT46" s="295"/>
      <c r="DU46" s="144">
        <v>42614</v>
      </c>
      <c r="DV46" s="148">
        <v>63.768360659999999</v>
      </c>
      <c r="DW46" s="303"/>
      <c r="DX46" s="144">
        <v>42614</v>
      </c>
      <c r="DY46" s="148">
        <v>63.77300546</v>
      </c>
      <c r="DZ46" s="303"/>
      <c r="EA46" s="144">
        <v>42644</v>
      </c>
      <c r="EB46" s="148">
        <v>66.846103788084974</v>
      </c>
      <c r="EC46" s="295"/>
      <c r="ED46" s="144">
        <v>42644</v>
      </c>
      <c r="EE46" s="148">
        <v>65.089516632907277</v>
      </c>
      <c r="EF46" s="303"/>
      <c r="EG46" s="144">
        <v>42644</v>
      </c>
      <c r="EH46" s="148">
        <v>65.327000320750841</v>
      </c>
      <c r="EI46" s="303"/>
      <c r="EJ46" s="144">
        <v>42675</v>
      </c>
      <c r="EK46" s="148">
        <v>69.257750810000005</v>
      </c>
      <c r="EL46" s="295"/>
      <c r="EM46" s="144">
        <v>42644</v>
      </c>
      <c r="EN46" s="148">
        <v>65.122392361736644</v>
      </c>
      <c r="EO46" s="303"/>
      <c r="EP46" s="144">
        <v>42675</v>
      </c>
      <c r="EQ46" s="148">
        <v>69.417723124451427</v>
      </c>
      <c r="ER46" s="303"/>
      <c r="ES46" s="144">
        <v>42675</v>
      </c>
      <c r="ET46" s="148">
        <v>69.084581336696075</v>
      </c>
      <c r="EV46" s="144">
        <v>42705</v>
      </c>
      <c r="EW46" s="148">
        <v>69.64671792821332</v>
      </c>
      <c r="EY46" s="144">
        <v>42705</v>
      </c>
      <c r="EZ46" s="148">
        <v>69.756090639999996</v>
      </c>
      <c r="FB46" s="144">
        <v>42705</v>
      </c>
      <c r="FC46" s="148">
        <v>70.214786393135057</v>
      </c>
      <c r="FE46" s="144">
        <v>42705</v>
      </c>
      <c r="FF46" s="148">
        <v>69.607479578081609</v>
      </c>
      <c r="FH46" s="144">
        <v>42736</v>
      </c>
      <c r="FI46" s="148">
        <v>71.59815934065935</v>
      </c>
      <c r="FK46" s="144">
        <v>42736</v>
      </c>
      <c r="FL46" s="148">
        <v>71.974642857142868</v>
      </c>
      <c r="FN46" s="144">
        <v>42736</v>
      </c>
      <c r="FO46" s="148">
        <v>72.27</v>
      </c>
      <c r="FQ46" s="144">
        <v>42736</v>
      </c>
      <c r="FR46" s="148">
        <v>71.837472529999999</v>
      </c>
      <c r="FT46" s="144">
        <v>42705</v>
      </c>
      <c r="FU46" s="148">
        <v>69.966390000000004</v>
      </c>
      <c r="FW46" s="144">
        <v>42736</v>
      </c>
      <c r="FX46" s="148">
        <v>71.734189999999998</v>
      </c>
      <c r="FZ46" s="144">
        <v>42736</v>
      </c>
      <c r="GA46" s="148">
        <v>71.489999999999995</v>
      </c>
      <c r="GC46" s="144">
        <v>42767</v>
      </c>
      <c r="GD46" s="148">
        <v>72.318324175824202</v>
      </c>
      <c r="GF46" s="144">
        <v>42736</v>
      </c>
      <c r="GG46" s="148">
        <v>71.87</v>
      </c>
      <c r="GI46" s="144">
        <v>42767</v>
      </c>
      <c r="GJ46" s="148">
        <v>71.297499999999999</v>
      </c>
      <c r="GL46" s="144">
        <v>42767</v>
      </c>
      <c r="GM46" s="148">
        <v>71.75</v>
      </c>
      <c r="GO46" s="144">
        <v>42767</v>
      </c>
      <c r="GP46" s="148">
        <v>70.277079999999998</v>
      </c>
      <c r="GR46" s="144">
        <v>42767</v>
      </c>
      <c r="GS46" s="148">
        <v>70.685000000000002</v>
      </c>
      <c r="GU46" s="144">
        <v>42795</v>
      </c>
      <c r="GV46" s="148">
        <v>68.275000000000006</v>
      </c>
      <c r="GX46" s="144">
        <v>42795</v>
      </c>
      <c r="GY46" s="148">
        <v>68.02</v>
      </c>
      <c r="HA46" s="144">
        <v>42795</v>
      </c>
      <c r="HB46" s="148">
        <v>68.08</v>
      </c>
      <c r="HD46" s="144">
        <v>42795</v>
      </c>
      <c r="HE46" s="148">
        <v>68.349999999999994</v>
      </c>
      <c r="HG46" s="144">
        <v>42795</v>
      </c>
      <c r="HH46" s="148">
        <v>68.69</v>
      </c>
      <c r="HJ46" s="144">
        <v>42826</v>
      </c>
      <c r="HK46" s="148">
        <v>62.81</v>
      </c>
      <c r="HM46" s="144">
        <v>42826</v>
      </c>
      <c r="HN46" s="148">
        <v>63.13</v>
      </c>
      <c r="HP46" s="144">
        <v>42826</v>
      </c>
      <c r="HQ46" s="148">
        <v>63.46</v>
      </c>
      <c r="HS46" s="144">
        <v>42826</v>
      </c>
      <c r="HT46" s="148">
        <v>63.13</v>
      </c>
      <c r="HV46" s="144">
        <v>42826</v>
      </c>
      <c r="HW46" s="148">
        <v>62.55</v>
      </c>
      <c r="HY46" s="144">
        <v>42826</v>
      </c>
      <c r="HZ46" s="148">
        <v>62.77</v>
      </c>
      <c r="IB46" s="144">
        <v>42887</v>
      </c>
      <c r="IC46" s="148">
        <v>61.455375600000004</v>
      </c>
      <c r="IE46" s="144">
        <v>42887</v>
      </c>
      <c r="IF46" s="148">
        <v>61.05</v>
      </c>
      <c r="IH46" s="144">
        <v>42887</v>
      </c>
      <c r="II46" s="148">
        <v>60.94</v>
      </c>
      <c r="IK46" s="144">
        <v>42887</v>
      </c>
      <c r="IL46" s="148">
        <v>59.99</v>
      </c>
      <c r="IN46" s="144">
        <v>42917</v>
      </c>
      <c r="IO46" s="148">
        <v>60.21</v>
      </c>
      <c r="IQ46" s="144">
        <v>42917</v>
      </c>
      <c r="IR46" s="148">
        <v>60.69</v>
      </c>
      <c r="IT46" s="144">
        <v>42917</v>
      </c>
      <c r="IU46" s="148">
        <v>60.577796720000002</v>
      </c>
      <c r="IW46" s="144">
        <v>42917</v>
      </c>
      <c r="IX46" s="148">
        <v>60.4</v>
      </c>
      <c r="IZ46" s="144">
        <v>42948</v>
      </c>
      <c r="JA46" s="148">
        <v>63.21</v>
      </c>
      <c r="JC46" s="144">
        <v>42948</v>
      </c>
      <c r="JD46" s="148">
        <v>59.62</v>
      </c>
      <c r="JF46" s="144">
        <v>42948</v>
      </c>
      <c r="JG46" s="148">
        <v>59.48</v>
      </c>
      <c r="JI46" s="144">
        <v>42948</v>
      </c>
      <c r="JJ46" s="148">
        <v>59.76</v>
      </c>
      <c r="JL46" s="144">
        <v>42979</v>
      </c>
      <c r="JM46" s="148">
        <v>59.96</v>
      </c>
      <c r="JO46" s="144">
        <v>42979</v>
      </c>
      <c r="JP46" s="148">
        <v>60.85</v>
      </c>
      <c r="JR46" s="144">
        <v>42979</v>
      </c>
      <c r="JS46" s="148">
        <v>61.251803819999999</v>
      </c>
      <c r="JU46" s="969">
        <v>42979</v>
      </c>
      <c r="JV46" s="970">
        <v>62.251803819999999</v>
      </c>
      <c r="JX46" s="969">
        <v>42979</v>
      </c>
      <c r="JY46" s="970">
        <v>60.9</v>
      </c>
      <c r="KA46" s="969">
        <v>43009</v>
      </c>
      <c r="KB46" s="970">
        <v>61.331312542211471</v>
      </c>
      <c r="KD46" s="969">
        <v>43009</v>
      </c>
      <c r="KE46" s="970">
        <v>60.69</v>
      </c>
      <c r="KG46" s="969">
        <v>43009</v>
      </c>
      <c r="KH46" s="970">
        <v>62.02</v>
      </c>
      <c r="KJ46" s="969">
        <v>43009</v>
      </c>
      <c r="KK46" s="970">
        <v>61.82</v>
      </c>
      <c r="KM46" s="969">
        <v>43040</v>
      </c>
      <c r="KN46" s="970">
        <v>63.7</v>
      </c>
      <c r="KP46" s="969">
        <v>43040</v>
      </c>
      <c r="KQ46" s="970">
        <v>63.167829405098466</v>
      </c>
      <c r="KS46" s="969">
        <v>43040</v>
      </c>
      <c r="KT46" s="970">
        <v>63.96</v>
      </c>
      <c r="KV46" s="969">
        <v>43040</v>
      </c>
      <c r="KW46" s="970">
        <v>63.36</v>
      </c>
      <c r="KY46" s="969">
        <v>43070</v>
      </c>
      <c r="KZ46" s="970">
        <v>66.03</v>
      </c>
      <c r="LB46" s="969">
        <v>43070</v>
      </c>
      <c r="LC46" s="970">
        <v>66.150000000000006</v>
      </c>
      <c r="LE46" s="969">
        <v>43070</v>
      </c>
      <c r="LF46" s="970">
        <v>66.790000000000006</v>
      </c>
      <c r="LH46" s="969">
        <v>43070</v>
      </c>
      <c r="LI46" s="970">
        <v>66.89</v>
      </c>
      <c r="LK46" s="969">
        <v>43070</v>
      </c>
      <c r="LL46" s="970">
        <v>66.2</v>
      </c>
      <c r="LN46" s="969">
        <v>43101</v>
      </c>
      <c r="LO46" s="970">
        <v>68.88</v>
      </c>
      <c r="LQ46" s="969">
        <v>43132</v>
      </c>
      <c r="LR46" s="970">
        <v>68.62</v>
      </c>
      <c r="LT46" s="969">
        <v>43132</v>
      </c>
      <c r="LU46" s="970">
        <v>69.33</v>
      </c>
      <c r="LW46" s="969">
        <v>43132</v>
      </c>
      <c r="LX46" s="970">
        <v>69.819999999999993</v>
      </c>
      <c r="LZ46" s="969">
        <v>43132</v>
      </c>
      <c r="MA46" s="970">
        <v>68.88</v>
      </c>
      <c r="MC46" s="969">
        <v>43160</v>
      </c>
      <c r="MD46" s="970">
        <v>65.83</v>
      </c>
      <c r="MF46" s="969">
        <v>43160</v>
      </c>
      <c r="MG46" s="970">
        <v>66</v>
      </c>
      <c r="MI46" s="969">
        <v>43160</v>
      </c>
      <c r="MJ46" s="970">
        <v>64.959999999999994</v>
      </c>
      <c r="ML46" s="969">
        <v>43160</v>
      </c>
      <c r="MM46" s="970">
        <v>64.22</v>
      </c>
      <c r="MO46" s="969">
        <v>43160</v>
      </c>
      <c r="MP46" s="970">
        <v>63.44</v>
      </c>
      <c r="MR46" s="969">
        <v>43191</v>
      </c>
      <c r="MS46" s="970">
        <v>57.67</v>
      </c>
      <c r="MU46" s="969">
        <v>43191</v>
      </c>
      <c r="MV46" s="970">
        <v>57.78</v>
      </c>
      <c r="MX46" s="969">
        <v>43191</v>
      </c>
      <c r="MY46" s="970">
        <v>57.61</v>
      </c>
      <c r="NA46" s="969">
        <v>43191</v>
      </c>
      <c r="NB46" s="970">
        <v>59.363124982273739</v>
      </c>
      <c r="ND46" s="969">
        <v>43221</v>
      </c>
      <c r="NE46" s="970">
        <v>54.846530000000001</v>
      </c>
      <c r="NG46" s="969">
        <v>43221</v>
      </c>
      <c r="NH46" s="970">
        <v>53.41</v>
      </c>
      <c r="NJ46" s="969">
        <v>43221</v>
      </c>
      <c r="NK46" s="970">
        <v>52.61</v>
      </c>
      <c r="NM46" s="969">
        <v>43221</v>
      </c>
      <c r="NN46" s="970">
        <v>51.15</v>
      </c>
      <c r="NP46" s="969">
        <v>43221</v>
      </c>
      <c r="NQ46" s="970">
        <v>49.32</v>
      </c>
      <c r="NS46" s="969">
        <v>43252</v>
      </c>
      <c r="NT46" s="970">
        <v>47.62</v>
      </c>
      <c r="NV46" s="969">
        <v>43252</v>
      </c>
      <c r="NW46" s="970">
        <v>47.38</v>
      </c>
      <c r="NY46" s="969">
        <v>43252</v>
      </c>
      <c r="NZ46" s="970">
        <v>46.03</v>
      </c>
      <c r="OB46" s="969">
        <v>43252</v>
      </c>
      <c r="OC46" s="970">
        <v>46.54</v>
      </c>
      <c r="OE46" s="969">
        <v>43282</v>
      </c>
      <c r="OF46" s="970">
        <v>47.18</v>
      </c>
      <c r="OH46" s="969">
        <v>43282</v>
      </c>
      <c r="OI46" s="970">
        <v>52.01</v>
      </c>
      <c r="OK46" s="969">
        <v>43282</v>
      </c>
      <c r="OL46" s="970">
        <v>52</v>
      </c>
      <c r="ON46" s="969">
        <v>43282</v>
      </c>
      <c r="OO46" s="970">
        <v>49.93</v>
      </c>
      <c r="OQ46" s="969">
        <v>43282</v>
      </c>
      <c r="OR46" s="970">
        <v>49.06</v>
      </c>
      <c r="OT46" s="969">
        <v>43313</v>
      </c>
      <c r="OU46" s="970">
        <v>48.61</v>
      </c>
      <c r="OW46" s="969">
        <v>43313</v>
      </c>
      <c r="OX46" s="970">
        <v>47.15</v>
      </c>
      <c r="OZ46" s="969">
        <v>43313</v>
      </c>
      <c r="PA46" s="970">
        <v>46.79</v>
      </c>
      <c r="PC46" s="969">
        <v>43313</v>
      </c>
      <c r="PD46" s="970">
        <v>47.5</v>
      </c>
      <c r="PF46" s="969">
        <v>43313</v>
      </c>
      <c r="PG46" s="970">
        <v>47.83</v>
      </c>
      <c r="PI46" s="969">
        <v>43344</v>
      </c>
      <c r="PJ46" s="970">
        <v>48.11</v>
      </c>
      <c r="PL46" s="969">
        <v>43344</v>
      </c>
      <c r="PM46" s="970">
        <v>48.95</v>
      </c>
      <c r="PO46" s="969">
        <v>43344</v>
      </c>
      <c r="PP46" s="970">
        <v>48.78</v>
      </c>
      <c r="PR46" s="969">
        <v>43344</v>
      </c>
      <c r="PS46" s="970">
        <v>48.51</v>
      </c>
      <c r="PU46" s="969">
        <v>43374</v>
      </c>
      <c r="PV46" s="970">
        <v>51.01</v>
      </c>
      <c r="PX46" s="969">
        <v>43374</v>
      </c>
      <c r="PY46" s="1025">
        <v>51.36</v>
      </c>
      <c r="QA46" s="1026">
        <v>43374</v>
      </c>
      <c r="QB46" s="1025">
        <v>50.72</v>
      </c>
      <c r="QD46" s="1028">
        <v>43374</v>
      </c>
      <c r="QE46" s="1027">
        <v>50.85</v>
      </c>
      <c r="QG46" s="1028">
        <v>43405</v>
      </c>
      <c r="QH46" s="1027">
        <v>52.83</v>
      </c>
      <c r="QJ46" s="1028">
        <v>43405</v>
      </c>
      <c r="QK46" s="1027">
        <v>53.42</v>
      </c>
      <c r="QM46" s="1028">
        <v>43405</v>
      </c>
      <c r="QN46" s="1027">
        <v>52.78</v>
      </c>
      <c r="QP46" s="1028">
        <v>43405</v>
      </c>
      <c r="QQ46" s="1027">
        <v>54.46</v>
      </c>
      <c r="QS46" s="1028">
        <v>43405</v>
      </c>
      <c r="QT46" s="1027">
        <v>52.35</v>
      </c>
      <c r="QV46" s="1028">
        <v>43435</v>
      </c>
      <c r="QW46" s="1027">
        <v>54</v>
      </c>
      <c r="QY46" s="1028">
        <v>43435</v>
      </c>
      <c r="QZ46" s="1027">
        <v>52.3</v>
      </c>
      <c r="RB46" s="1028">
        <v>43435</v>
      </c>
      <c r="RC46" s="1027">
        <v>51.27</v>
      </c>
      <c r="RE46" s="1028">
        <v>43435</v>
      </c>
      <c r="RF46" s="1027">
        <v>49.98</v>
      </c>
      <c r="RH46" s="1028">
        <v>43466</v>
      </c>
      <c r="RI46" s="1027">
        <v>50.29</v>
      </c>
      <c r="RK46" s="1028">
        <v>43466</v>
      </c>
      <c r="RL46" s="1027">
        <v>50.05</v>
      </c>
      <c r="RN46" s="1028">
        <v>43466</v>
      </c>
      <c r="RO46" s="1027">
        <v>50.44</v>
      </c>
      <c r="RQ46" s="1028">
        <v>43466</v>
      </c>
      <c r="RR46" s="1027">
        <v>49.97</v>
      </c>
      <c r="RT46" s="1028">
        <v>43497</v>
      </c>
      <c r="RU46" s="1029">
        <v>50.977538780000003</v>
      </c>
      <c r="RW46" s="1028">
        <v>43497</v>
      </c>
      <c r="RX46" s="1029">
        <v>50.652066220000002</v>
      </c>
      <c r="RZ46" s="1028">
        <v>43497</v>
      </c>
      <c r="SA46" s="1029">
        <v>49.840680710000001</v>
      </c>
      <c r="SC46" s="1028">
        <v>43497</v>
      </c>
      <c r="SD46" s="1029">
        <v>49.52</v>
      </c>
      <c r="SF46" s="1028">
        <v>43497</v>
      </c>
      <c r="SG46" s="1029">
        <v>49.12</v>
      </c>
      <c r="SI46" s="1028">
        <v>43525</v>
      </c>
      <c r="SJ46" s="1029">
        <v>47.8</v>
      </c>
      <c r="SL46" s="1028">
        <v>43525</v>
      </c>
      <c r="SM46" s="1029">
        <v>48.378183438983896</v>
      </c>
      <c r="SO46" s="1028">
        <v>43525</v>
      </c>
      <c r="SP46" s="1029">
        <v>46.336439264674354</v>
      </c>
      <c r="SR46" s="1028">
        <v>43525</v>
      </c>
      <c r="SS46" s="1029">
        <v>44.876989821285086</v>
      </c>
      <c r="SU46" s="1028">
        <v>43556</v>
      </c>
      <c r="SV46" s="1029">
        <v>39.453213859198229</v>
      </c>
      <c r="SX46" s="1028">
        <v>43556</v>
      </c>
      <c r="SY46" s="1029">
        <v>37.030856029954606</v>
      </c>
      <c r="TA46" s="1028">
        <v>43556</v>
      </c>
      <c r="TB46" s="1029">
        <v>35.631588367565463</v>
      </c>
      <c r="TD46" s="1028">
        <v>43556</v>
      </c>
      <c r="TE46" s="1029">
        <v>35.202938204308957</v>
      </c>
      <c r="TG46" s="1028">
        <v>43586</v>
      </c>
      <c r="TH46" s="1029">
        <v>35.196329545403501</v>
      </c>
      <c r="TJ46" s="1028">
        <v>43586</v>
      </c>
      <c r="TK46" s="1029">
        <v>34.200162320463086</v>
      </c>
      <c r="TM46" s="1028">
        <v>43586</v>
      </c>
      <c r="TN46" s="1029">
        <v>33.866002042316516</v>
      </c>
      <c r="TP46" s="1028">
        <v>43586</v>
      </c>
      <c r="TQ46" s="1029">
        <v>33.737568696015238</v>
      </c>
      <c r="TS46" s="1028">
        <v>43617</v>
      </c>
      <c r="TT46" s="1029">
        <v>31.881966199976734</v>
      </c>
      <c r="TV46" s="1028">
        <v>43617</v>
      </c>
      <c r="TW46" s="1029">
        <v>31.411325775337449</v>
      </c>
      <c r="TY46" s="1028">
        <v>43617</v>
      </c>
      <c r="TZ46" s="1029">
        <v>29.320417194495302</v>
      </c>
      <c r="UB46" s="1028">
        <v>43617</v>
      </c>
      <c r="UC46" s="1029">
        <v>30.890348989060964</v>
      </c>
      <c r="UE46" s="1028">
        <v>43647</v>
      </c>
      <c r="UF46" s="1029">
        <v>33.694091937404579</v>
      </c>
      <c r="UH46" s="1028">
        <v>43647</v>
      </c>
      <c r="UI46" s="1029">
        <v>32.471513418019399</v>
      </c>
      <c r="UK46" s="1028">
        <v>43647</v>
      </c>
      <c r="UL46" s="1029">
        <v>32.303560381757208</v>
      </c>
      <c r="UN46" s="1028">
        <v>43647</v>
      </c>
      <c r="UO46" s="1029">
        <v>32.845505299471043</v>
      </c>
      <c r="UQ46" s="1028">
        <v>43678</v>
      </c>
      <c r="UR46" s="1029">
        <v>32.753837322951988</v>
      </c>
      <c r="UT46" s="1028">
        <v>43678</v>
      </c>
      <c r="UU46" s="1029">
        <v>32.531218572260656</v>
      </c>
      <c r="UW46" s="1028">
        <v>43678</v>
      </c>
      <c r="UX46" s="1029">
        <v>31.990597058581415</v>
      </c>
      <c r="UZ46" s="1028">
        <v>43678</v>
      </c>
      <c r="VA46" s="1029">
        <v>32.588281888899324</v>
      </c>
      <c r="VC46" s="1028">
        <v>43678</v>
      </c>
      <c r="VD46" s="1029">
        <v>33.295731156975705</v>
      </c>
      <c r="VF46" s="1028">
        <v>43709</v>
      </c>
      <c r="VG46" s="1029">
        <v>33.510876300072304</v>
      </c>
      <c r="VI46" s="1028">
        <v>43709</v>
      </c>
      <c r="VJ46" s="1029">
        <v>34.367988857883226</v>
      </c>
      <c r="VL46" s="1028">
        <v>43709</v>
      </c>
      <c r="VM46" s="1029">
        <v>33.565883675322709</v>
      </c>
      <c r="VO46" s="1028">
        <v>43709</v>
      </c>
      <c r="VP46" s="1029">
        <v>37.979245591779254</v>
      </c>
      <c r="VR46" s="1028">
        <v>43739</v>
      </c>
      <c r="VS46" s="1029">
        <v>37.876129451203276</v>
      </c>
      <c r="VU46" s="1028">
        <v>43739</v>
      </c>
      <c r="VV46" s="1029">
        <v>37.538272644320948</v>
      </c>
      <c r="VX46" s="1028">
        <v>43739</v>
      </c>
      <c r="VY46" s="1029">
        <v>38.197067079574886</v>
      </c>
      <c r="WA46" s="1028">
        <v>43739</v>
      </c>
      <c r="WB46" s="1029">
        <v>36.073192886654091</v>
      </c>
      <c r="WD46" s="1028">
        <v>43739</v>
      </c>
      <c r="WE46" s="1029">
        <v>36.963812033970797</v>
      </c>
      <c r="WG46" s="1028">
        <v>43770</v>
      </c>
      <c r="WH46" s="1029">
        <v>43.5</v>
      </c>
      <c r="WJ46" s="1028">
        <v>43770</v>
      </c>
      <c r="WK46" s="1029">
        <v>43.06</v>
      </c>
      <c r="WM46" s="1028">
        <v>43770</v>
      </c>
      <c r="WN46" s="1029">
        <v>46.000877651747729</v>
      </c>
      <c r="WP46" s="1028">
        <v>43770</v>
      </c>
      <c r="WQ46" s="1029">
        <v>45.368219748753923</v>
      </c>
      <c r="WS46" s="1028">
        <v>43800</v>
      </c>
      <c r="WT46" s="1029">
        <v>48.446771974724463</v>
      </c>
      <c r="WV46" s="1028">
        <v>43800</v>
      </c>
      <c r="WW46" s="1029">
        <v>48.68</v>
      </c>
      <c r="WY46" s="1028">
        <v>43800</v>
      </c>
      <c r="WZ46" s="1029">
        <v>49.399301772486851</v>
      </c>
      <c r="XB46" s="1028">
        <v>43800</v>
      </c>
      <c r="XC46" s="1029">
        <v>49.321754881176354</v>
      </c>
      <c r="XE46" s="1028">
        <v>43831</v>
      </c>
      <c r="XF46" s="1029">
        <v>48.470137819064234</v>
      </c>
      <c r="XH46" s="1028">
        <v>43831</v>
      </c>
      <c r="XI46" s="1029">
        <v>47.50405852183453</v>
      </c>
      <c r="XK46" s="1028">
        <v>43831</v>
      </c>
      <c r="XL46" s="1029">
        <v>47.99</v>
      </c>
      <c r="XN46" s="1028">
        <v>43831</v>
      </c>
      <c r="XO46" s="1029">
        <v>47.561575494781628</v>
      </c>
      <c r="XQ46" s="1028">
        <v>43831</v>
      </c>
      <c r="XR46" s="1029">
        <v>47.4955953924526</v>
      </c>
      <c r="XT46" s="1028">
        <v>43862</v>
      </c>
      <c r="XU46" s="1029">
        <v>45.92</v>
      </c>
      <c r="XW46" s="1028">
        <v>43862</v>
      </c>
      <c r="XX46" s="1029">
        <v>45.69</v>
      </c>
      <c r="XZ46" s="1028">
        <v>43862</v>
      </c>
      <c r="YA46" s="1029">
        <v>46.283045852962701</v>
      </c>
      <c r="YC46" s="1028">
        <v>43862</v>
      </c>
      <c r="YD46" s="1029">
        <v>48.492107479706171</v>
      </c>
      <c r="YF46" s="1028">
        <v>43891</v>
      </c>
      <c r="YG46" s="1029">
        <v>47.15084621088927</v>
      </c>
      <c r="YI46" s="1028">
        <v>43891</v>
      </c>
      <c r="YJ46" s="1029">
        <v>49.71</v>
      </c>
      <c r="YL46" s="1028">
        <v>43891</v>
      </c>
      <c r="YM46" s="1029">
        <v>49.541188426566599</v>
      </c>
      <c r="YO46" s="1028">
        <v>43891</v>
      </c>
      <c r="YP46" s="1029">
        <v>51.12074183106845</v>
      </c>
      <c r="YR46" s="1028">
        <v>43891</v>
      </c>
      <c r="YS46" s="1029">
        <v>50.04</v>
      </c>
      <c r="YU46" s="1028">
        <v>43922</v>
      </c>
      <c r="YV46" s="1029">
        <v>48.659456102662993</v>
      </c>
      <c r="YX46" s="1028">
        <v>43922</v>
      </c>
      <c r="YY46" s="1029">
        <v>46.002656484102722</v>
      </c>
      <c r="ZA46" s="1028">
        <v>43922</v>
      </c>
      <c r="ZB46" s="1029">
        <v>43.450418753833418</v>
      </c>
      <c r="ZD46" s="1028">
        <v>43922</v>
      </c>
      <c r="ZE46" s="1029">
        <v>43.381558143430794</v>
      </c>
      <c r="ZG46" s="1028">
        <v>43922</v>
      </c>
      <c r="ZH46" s="1029">
        <v>43.533673447441913</v>
      </c>
      <c r="ZJ46" s="1028">
        <v>43952</v>
      </c>
      <c r="ZK46" s="1029">
        <v>41.973370422963171</v>
      </c>
      <c r="ZM46" s="1028">
        <v>43952</v>
      </c>
      <c r="ZN46" s="1029">
        <v>41.728272118755939</v>
      </c>
      <c r="ZP46" s="1028">
        <v>43952</v>
      </c>
      <c r="ZQ46" s="1029">
        <v>41.973370422963171</v>
      </c>
      <c r="ZS46" s="1028">
        <v>43983</v>
      </c>
      <c r="ZT46" s="1029">
        <v>44.567331541690848</v>
      </c>
      <c r="ZV46" s="1028">
        <v>43983</v>
      </c>
      <c r="ZW46" s="1029">
        <v>44.906183066445386</v>
      </c>
      <c r="ZY46" s="1028">
        <v>43983</v>
      </c>
      <c r="ZZ46" s="1029">
        <v>44.304519969964574</v>
      </c>
      <c r="AAB46" s="1028">
        <v>43983</v>
      </c>
      <c r="AAC46" s="1029">
        <v>44.275951207433231</v>
      </c>
      <c r="AAE46" s="1028">
        <v>43983</v>
      </c>
      <c r="AAF46" s="1029">
        <v>42.61</v>
      </c>
      <c r="AAH46" s="1028">
        <v>43983</v>
      </c>
      <c r="AAI46" s="1029">
        <v>42.438379405253038</v>
      </c>
      <c r="AAK46" s="1028">
        <v>44013</v>
      </c>
      <c r="AAL46" s="1029">
        <v>41.941146637704151</v>
      </c>
      <c r="AAN46" s="1028">
        <v>43983</v>
      </c>
      <c r="AAO46" s="1029">
        <v>42.034235047998642</v>
      </c>
      <c r="AAQ46" s="1028">
        <v>44013</v>
      </c>
      <c r="AAR46" s="1029">
        <v>41.367515552149534</v>
      </c>
      <c r="AAT46" s="1028">
        <v>44044</v>
      </c>
      <c r="AAU46" s="1029">
        <v>41.59</v>
      </c>
      <c r="AAW46" s="1028">
        <v>44044</v>
      </c>
      <c r="AAX46" s="1029">
        <v>40.950560217696847</v>
      </c>
      <c r="AAZ46" s="1028">
        <v>44044</v>
      </c>
      <c r="ABA46" s="1029">
        <v>40.53</v>
      </c>
      <c r="ABC46" s="1028">
        <v>44044</v>
      </c>
      <c r="ABD46" s="1029">
        <v>39.6854451631594</v>
      </c>
      <c r="ABF46" s="1028">
        <v>44075</v>
      </c>
      <c r="ABG46" s="1029">
        <v>41.93791746064371</v>
      </c>
      <c r="ABI46" s="1028">
        <v>44075</v>
      </c>
      <c r="ABJ46" s="1029">
        <v>40.764083977848884</v>
      </c>
      <c r="ABL46" s="1028">
        <v>44075</v>
      </c>
      <c r="ABM46" s="1029">
        <v>41.08</v>
      </c>
      <c r="ABO46" s="1028">
        <v>44075</v>
      </c>
      <c r="ABP46" s="1029">
        <v>40.549999999999997</v>
      </c>
      <c r="ABR46" s="1066">
        <v>44105</v>
      </c>
      <c r="ABS46" s="1067">
        <v>43.01</v>
      </c>
      <c r="ABU46" s="1066">
        <v>44105</v>
      </c>
      <c r="ABV46" s="1067">
        <v>42.190128002037738</v>
      </c>
      <c r="ABX46" s="1066">
        <v>44105</v>
      </c>
      <c r="ABY46" s="1067">
        <v>42.654933261824652</v>
      </c>
      <c r="ACA46" s="1066">
        <v>44105</v>
      </c>
      <c r="ACB46" s="1067">
        <v>42.93785639</v>
      </c>
      <c r="ACD46" s="1066">
        <v>44136</v>
      </c>
      <c r="ACE46" s="1067">
        <v>45.587488819069037</v>
      </c>
      <c r="ACG46" s="1066">
        <v>44136</v>
      </c>
      <c r="ACH46" s="1067">
        <v>45.707810010886028</v>
      </c>
      <c r="ACJ46" s="1066">
        <v>44136</v>
      </c>
      <c r="ACK46" s="1067">
        <v>45.566511913315608</v>
      </c>
      <c r="ACM46" s="1066">
        <v>44136</v>
      </c>
      <c r="ACN46" s="1067">
        <v>45.975518559999998</v>
      </c>
      <c r="ACP46" s="1066">
        <v>44166</v>
      </c>
      <c r="ACQ46" s="1067">
        <v>47.715448361066215</v>
      </c>
      <c r="ACS46" s="1066">
        <v>44166</v>
      </c>
      <c r="ACT46" s="1067">
        <v>47.94600037982778</v>
      </c>
      <c r="ACV46" s="1096">
        <v>44166</v>
      </c>
      <c r="ACW46" s="1097">
        <v>48.2744322</v>
      </c>
      <c r="ACY46" s="1096">
        <v>44166</v>
      </c>
      <c r="ACZ46" s="1097">
        <v>47.954972680036356</v>
      </c>
      <c r="ADB46" s="1098">
        <v>44197</v>
      </c>
      <c r="ADC46" s="1099">
        <v>49.990932559999997</v>
      </c>
      <c r="ADE46" s="1098">
        <v>44197</v>
      </c>
      <c r="ADF46" s="1099">
        <v>51.009099576883031</v>
      </c>
      <c r="ADH46" s="1098">
        <v>44197</v>
      </c>
      <c r="ADI46" s="1099">
        <v>50.494985455102288</v>
      </c>
      <c r="ADK46" s="1098">
        <v>44197</v>
      </c>
      <c r="ADL46" s="1099">
        <v>50.762599947436456</v>
      </c>
      <c r="ADN46" s="1098">
        <v>44197</v>
      </c>
      <c r="ADO46" s="1099">
        <v>50.569275902368901</v>
      </c>
      <c r="ADQ46" s="1098">
        <v>44228</v>
      </c>
      <c r="ADR46" s="1099">
        <v>50.913232062484681</v>
      </c>
      <c r="ADT46" s="1098">
        <v>44228</v>
      </c>
      <c r="ADU46" s="1099">
        <v>51.564194826539342</v>
      </c>
      <c r="ADW46" s="1098">
        <v>44228</v>
      </c>
      <c r="ADX46" s="1099">
        <v>49.525840163533069</v>
      </c>
      <c r="ADZ46" s="1098">
        <v>44228</v>
      </c>
      <c r="AEA46" s="1099">
        <v>50.31053152162017</v>
      </c>
      <c r="AEC46" s="1098">
        <v>44256</v>
      </c>
      <c r="AED46" s="1099">
        <v>48.464562144800773</v>
      </c>
      <c r="AEF46" s="1098">
        <v>44256</v>
      </c>
      <c r="AEG46" s="1099">
        <v>48.59</v>
      </c>
      <c r="AEI46" s="1098">
        <v>44256</v>
      </c>
      <c r="AEJ46" s="1099">
        <v>49.642958497890916</v>
      </c>
      <c r="AEL46" s="1098">
        <v>44256</v>
      </c>
      <c r="AEM46" s="1099">
        <v>49.24645969541011</v>
      </c>
      <c r="AEO46" s="1098">
        <v>44256</v>
      </c>
      <c r="AEP46" s="1099">
        <v>49.684448133467299</v>
      </c>
      <c r="AER46" s="1098">
        <v>44287</v>
      </c>
      <c r="AES46" s="1099">
        <v>44.58</v>
      </c>
      <c r="AEU46" s="1098">
        <v>44287</v>
      </c>
      <c r="AEV46" s="1099">
        <v>45.286539420563543</v>
      </c>
      <c r="AEX46" s="1098">
        <v>44287</v>
      </c>
      <c r="AEY46" s="1099">
        <v>45.468750397816194</v>
      </c>
      <c r="AFA46" s="1098">
        <v>44287</v>
      </c>
      <c r="AFB46" s="1099">
        <v>44.730663921711574</v>
      </c>
      <c r="AFD46" s="1098">
        <v>44317</v>
      </c>
      <c r="AFE46" s="1099">
        <v>42.735970986709248</v>
      </c>
      <c r="AFG46" s="1098">
        <v>44317</v>
      </c>
      <c r="AFH46" s="1099">
        <v>44.452723779999999</v>
      </c>
      <c r="AFJ46" s="1098">
        <v>44348</v>
      </c>
      <c r="AFK46" s="1099">
        <v>41.956407002150385</v>
      </c>
      <c r="AFM46" s="1098">
        <v>44348</v>
      </c>
      <c r="AFN46" s="1099">
        <v>42.329053096521967</v>
      </c>
      <c r="AFP46" s="1098">
        <v>44348</v>
      </c>
      <c r="AFQ46" s="1099">
        <v>40.995875868890408</v>
      </c>
      <c r="AFS46" s="1098">
        <v>44348</v>
      </c>
      <c r="AFT46" s="1099">
        <v>38.974475525977425</v>
      </c>
      <c r="AFV46" s="1098">
        <v>44348</v>
      </c>
      <c r="AFW46" s="1099">
        <v>37.466805322023063</v>
      </c>
      <c r="AFY46" s="1098">
        <v>44378</v>
      </c>
      <c r="AFZ46" s="1099">
        <v>36.467689631409016</v>
      </c>
      <c r="AGB46" s="1098">
        <v>44378</v>
      </c>
      <c r="AGC46" s="1099">
        <v>36.440994460398556</v>
      </c>
      <c r="AGE46" s="1098">
        <v>44378</v>
      </c>
      <c r="AGF46" s="1099">
        <v>37.787669449024378</v>
      </c>
      <c r="AGH46" s="1098">
        <v>44378</v>
      </c>
      <c r="AGI46" s="1099">
        <v>37.553059486743315</v>
      </c>
      <c r="AGK46" s="1108">
        <v>44409</v>
      </c>
      <c r="AGL46" s="1109">
        <v>37.992115106552305</v>
      </c>
      <c r="AGN46" s="1108">
        <v>44409</v>
      </c>
      <c r="AGO46" s="1109">
        <v>37.95773227924898</v>
      </c>
      <c r="AGQ46" s="1108">
        <v>44409</v>
      </c>
      <c r="AGR46" s="1109">
        <v>38.415368694927494</v>
      </c>
      <c r="AGT46" s="1108">
        <v>44440</v>
      </c>
      <c r="AGU46" s="1109">
        <v>39.545248350203288</v>
      </c>
      <c r="AGW46" s="1108">
        <v>44440</v>
      </c>
      <c r="AGX46" s="1109">
        <v>39.835562008129337</v>
      </c>
      <c r="AGZ46" s="1108">
        <v>44440</v>
      </c>
      <c r="AHA46" s="1109">
        <v>40.249974652024108</v>
      </c>
      <c r="AHC46" s="1108">
        <v>44440</v>
      </c>
      <c r="AHD46" s="1109">
        <v>40.885209168371006</v>
      </c>
      <c r="AHF46" s="1108">
        <v>44470</v>
      </c>
      <c r="AHG46" s="1109">
        <v>46.235471639539668</v>
      </c>
      <c r="AHI46" s="1108">
        <v>44470</v>
      </c>
      <c r="AHJ46" s="1109">
        <v>46.432341382965944</v>
      </c>
      <c r="AHL46" s="1108">
        <v>44470</v>
      </c>
      <c r="AHM46" s="1109">
        <v>48.334335513229618</v>
      </c>
      <c r="AHO46" s="1108">
        <v>44470</v>
      </c>
      <c r="AHP46" s="1109">
        <v>49.74433223028614</v>
      </c>
      <c r="AHR46" s="1108">
        <v>44470</v>
      </c>
      <c r="AHS46" s="1109">
        <v>47.791371910227248</v>
      </c>
      <c r="AHU46" s="1114">
        <v>44501</v>
      </c>
      <c r="AHV46" s="1099">
        <v>51.029307516539568</v>
      </c>
      <c r="AHX46" s="1108">
        <v>44501</v>
      </c>
      <c r="AHY46" s="1109">
        <v>51.46806395860731</v>
      </c>
      <c r="AIA46" s="1108">
        <v>44501</v>
      </c>
      <c r="AIB46" s="1109">
        <v>51.538682329975131</v>
      </c>
      <c r="AID46" s="1108">
        <v>44501</v>
      </c>
      <c r="AIE46" s="1099">
        <v>51.970805142131439</v>
      </c>
      <c r="AIG46" s="1108">
        <v>44531</v>
      </c>
      <c r="AIH46" s="1099">
        <v>57.32708432486843</v>
      </c>
      <c r="AIJ46" s="1108">
        <v>44531</v>
      </c>
      <c r="AIK46" s="1099">
        <v>57.684977607580564</v>
      </c>
      <c r="AIM46" s="1108">
        <v>44531</v>
      </c>
      <c r="AIN46" s="1099">
        <v>56.447818381989052</v>
      </c>
      <c r="AIP46" s="1108">
        <v>44531</v>
      </c>
      <c r="AIQ46" s="1099">
        <v>57.115645458002135</v>
      </c>
      <c r="AIS46" s="1108">
        <v>44531</v>
      </c>
      <c r="AIT46" s="1109">
        <v>57.959344990668718</v>
      </c>
      <c r="AIV46" s="1108">
        <v>44562</v>
      </c>
      <c r="AIW46" s="1117">
        <v>61.198021550812463</v>
      </c>
      <c r="AIY46" s="1108">
        <v>44562</v>
      </c>
      <c r="AIZ46" s="1117">
        <v>62.601098333569702</v>
      </c>
      <c r="AJB46" s="1108">
        <v>44562</v>
      </c>
      <c r="AJC46" s="1117">
        <v>62.792866527086254</v>
      </c>
      <c r="AJE46" s="1108">
        <v>44562</v>
      </c>
      <c r="AJF46" s="1117">
        <v>63.679678278750501</v>
      </c>
      <c r="AJH46" s="1108">
        <v>44593</v>
      </c>
      <c r="AJI46" s="1117">
        <v>64.428857109052615</v>
      </c>
      <c r="AJK46" s="1108">
        <v>44593</v>
      </c>
      <c r="AJL46" s="1117">
        <v>66.315034806453184</v>
      </c>
      <c r="AJN46" s="1108">
        <v>44593</v>
      </c>
      <c r="AJO46" s="1117">
        <v>64.428857109052615</v>
      </c>
      <c r="AJQ46" s="1108">
        <v>44593</v>
      </c>
      <c r="AJR46" s="1117">
        <v>68.270630052066011</v>
      </c>
      <c r="AJT46" s="1108">
        <v>44621</v>
      </c>
      <c r="AJU46" s="1117">
        <v>65.868685057303551</v>
      </c>
    </row>
    <row r="47" spans="1:957" customFormat="1" x14ac:dyDescent="0.25">
      <c r="A47" s="26"/>
      <c r="B47" s="969">
        <f t="shared" ca="1" si="0"/>
        <v>44652</v>
      </c>
      <c r="C47" s="152">
        <f t="shared" ca="1" si="1"/>
        <v>58.63296246112462</v>
      </c>
      <c r="D47" s="26"/>
      <c r="E47" s="144">
        <v>42309</v>
      </c>
      <c r="F47" s="150">
        <v>75.042519428721008</v>
      </c>
      <c r="G47" s="88"/>
      <c r="H47" s="144">
        <v>42278</v>
      </c>
      <c r="I47" s="148">
        <v>67.447859303498035</v>
      </c>
      <c r="J47" s="26"/>
      <c r="K47" s="144">
        <v>42309</v>
      </c>
      <c r="L47" s="148">
        <v>72.865964186349871</v>
      </c>
      <c r="M47" s="26"/>
      <c r="N47" s="144">
        <v>42309</v>
      </c>
      <c r="O47" s="150">
        <v>72.500000000000014</v>
      </c>
      <c r="P47" s="88"/>
      <c r="Q47" s="144">
        <v>42339</v>
      </c>
      <c r="R47" s="145">
        <v>74.978005037914215</v>
      </c>
      <c r="S47" s="26"/>
      <c r="T47" s="144">
        <v>42339</v>
      </c>
      <c r="U47" s="148">
        <v>71.4082740462582</v>
      </c>
      <c r="V47" s="26"/>
      <c r="W47" s="144">
        <v>42339</v>
      </c>
      <c r="X47" s="150">
        <v>72.31002500000001</v>
      </c>
      <c r="Y47" s="88"/>
      <c r="Z47" s="144">
        <v>42370</v>
      </c>
      <c r="AA47" s="145">
        <v>72.803287487041175</v>
      </c>
      <c r="AB47" s="26"/>
      <c r="AC47" s="144">
        <v>42370</v>
      </c>
      <c r="AD47" s="148">
        <v>71.449999999999989</v>
      </c>
      <c r="AE47" s="26"/>
      <c r="AF47" s="144">
        <v>42370</v>
      </c>
      <c r="AG47" s="150">
        <v>71.275750000000002</v>
      </c>
      <c r="AH47" s="88"/>
      <c r="AI47" s="144">
        <v>42401</v>
      </c>
      <c r="AJ47" s="145">
        <v>71.983333333333334</v>
      </c>
      <c r="AK47" s="26"/>
      <c r="AL47" s="144">
        <v>42401</v>
      </c>
      <c r="AM47" s="148">
        <v>72.150000000000006</v>
      </c>
      <c r="AN47" s="26"/>
      <c r="AO47" s="144">
        <v>42401</v>
      </c>
      <c r="AP47" s="150">
        <v>70.891000000000005</v>
      </c>
      <c r="AQ47" s="88"/>
      <c r="AR47" s="144">
        <v>42401</v>
      </c>
      <c r="AS47" s="145">
        <v>70.891000000000005</v>
      </c>
      <c r="AT47" s="26"/>
      <c r="AU47" s="144">
        <v>42430</v>
      </c>
      <c r="AV47" s="148">
        <v>73.82892365453398</v>
      </c>
      <c r="AW47" s="26"/>
      <c r="AX47" s="144">
        <v>42461</v>
      </c>
      <c r="AY47" s="150">
        <v>66.259951359549234</v>
      </c>
      <c r="AZ47" s="88"/>
      <c r="BA47" s="144">
        <v>42461</v>
      </c>
      <c r="BB47" s="145">
        <v>66.912359117995436</v>
      </c>
      <c r="BC47" s="26"/>
      <c r="BD47" s="144">
        <v>42461</v>
      </c>
      <c r="BE47" s="148">
        <v>66.579557169366666</v>
      </c>
      <c r="BF47" s="26"/>
      <c r="BG47" s="144">
        <v>42491</v>
      </c>
      <c r="BH47" s="150">
        <v>65.90910614589329</v>
      </c>
      <c r="BI47" s="88"/>
      <c r="BJ47" s="144">
        <v>42461</v>
      </c>
      <c r="BK47" s="145">
        <v>67.367515380880619</v>
      </c>
      <c r="BL47" s="26"/>
      <c r="BM47" s="144">
        <v>42461</v>
      </c>
      <c r="BN47" s="148">
        <v>67.569999999999993</v>
      </c>
      <c r="BO47" s="26"/>
      <c r="BP47" s="144">
        <v>42491</v>
      </c>
      <c r="BQ47" s="150">
        <v>66.393515379999997</v>
      </c>
      <c r="BR47" s="88"/>
      <c r="BS47" s="144">
        <v>42491</v>
      </c>
      <c r="BT47" s="145">
        <v>66.793515380880621</v>
      </c>
      <c r="BU47" s="26"/>
      <c r="BV47" s="144">
        <v>42522</v>
      </c>
      <c r="BW47" s="148">
        <v>63.599915379999999</v>
      </c>
      <c r="BX47" s="26"/>
      <c r="BY47" s="144">
        <v>42522</v>
      </c>
      <c r="BZ47" s="150">
        <v>63.889915379999998</v>
      </c>
      <c r="CA47" s="88"/>
      <c r="CB47" s="144">
        <v>42522</v>
      </c>
      <c r="CC47" s="145">
        <v>62.989915380880618</v>
      </c>
      <c r="CD47" s="26"/>
      <c r="CE47" s="144">
        <v>42522</v>
      </c>
      <c r="CF47" s="148">
        <v>63.139915380880616</v>
      </c>
      <c r="CG47" s="26"/>
      <c r="CH47" s="144">
        <v>42552</v>
      </c>
      <c r="CI47" s="150">
        <v>62.164192399999997</v>
      </c>
      <c r="CJ47" s="88"/>
      <c r="CK47" s="144">
        <v>42552</v>
      </c>
      <c r="CL47" s="145">
        <v>62.995628415300551</v>
      </c>
      <c r="CM47" s="26"/>
      <c r="CN47" s="144">
        <v>42552</v>
      </c>
      <c r="CO47" s="148">
        <v>62.770360253547466</v>
      </c>
      <c r="CP47" s="26"/>
      <c r="CQ47" s="144">
        <v>42552</v>
      </c>
      <c r="CR47" s="150">
        <v>62.995628420000003</v>
      </c>
      <c r="CS47" s="88"/>
      <c r="CT47" s="144">
        <v>42552</v>
      </c>
      <c r="CU47" s="145">
        <v>63.545901639344258</v>
      </c>
      <c r="CV47" s="26"/>
      <c r="CW47" s="144">
        <v>42583</v>
      </c>
      <c r="CX47" s="148">
        <v>66.018852460000005</v>
      </c>
      <c r="CY47" s="292"/>
      <c r="CZ47" s="144">
        <v>42583</v>
      </c>
      <c r="DA47" s="148">
        <v>64.88971594772228</v>
      </c>
      <c r="DB47" s="295"/>
      <c r="DC47" s="144">
        <v>42583</v>
      </c>
      <c r="DD47" s="148">
        <v>64.495901639344268</v>
      </c>
      <c r="DE47" s="303"/>
      <c r="DF47" s="144">
        <v>42583</v>
      </c>
      <c r="DG47" s="148">
        <v>65.392758499999999</v>
      </c>
      <c r="DH47" s="303"/>
      <c r="DI47" s="144">
        <v>42644</v>
      </c>
      <c r="DJ47" s="148">
        <v>68.310714290000007</v>
      </c>
      <c r="DK47" s="295"/>
      <c r="DL47" s="144">
        <v>42614</v>
      </c>
      <c r="DM47" s="148">
        <v>65.497267759562845</v>
      </c>
      <c r="DN47" s="303"/>
      <c r="DO47" s="144">
        <v>42614</v>
      </c>
      <c r="DP47" s="148">
        <v>64.921584699999997</v>
      </c>
      <c r="DQ47" s="303"/>
      <c r="DR47" s="144">
        <v>42644</v>
      </c>
      <c r="DS47" s="148">
        <v>68.62</v>
      </c>
      <c r="DT47" s="295"/>
      <c r="DU47" s="144">
        <v>42644</v>
      </c>
      <c r="DV47" s="148">
        <v>67.771978020000006</v>
      </c>
      <c r="DW47" s="303"/>
      <c r="DX47" s="144">
        <v>42644</v>
      </c>
      <c r="DY47" s="148">
        <v>67.282330920000007</v>
      </c>
      <c r="DZ47" s="303"/>
      <c r="EA47" s="144">
        <v>42675</v>
      </c>
      <c r="EB47" s="148">
        <v>69.376103788084976</v>
      </c>
      <c r="EC47" s="295"/>
      <c r="ED47" s="144">
        <v>42675</v>
      </c>
      <c r="EE47" s="148">
        <v>69.369516632907278</v>
      </c>
      <c r="EF47" s="303"/>
      <c r="EG47" s="144">
        <v>42675</v>
      </c>
      <c r="EH47" s="148">
        <v>69.257000320750819</v>
      </c>
      <c r="EI47" s="303"/>
      <c r="EJ47" s="144">
        <v>42705</v>
      </c>
      <c r="EK47" s="148">
        <v>69.827750809999998</v>
      </c>
      <c r="EL47" s="295"/>
      <c r="EM47" s="144">
        <v>42675</v>
      </c>
      <c r="EN47" s="148">
        <v>68.95</v>
      </c>
      <c r="EO47" s="303"/>
      <c r="EP47" s="144">
        <v>42705</v>
      </c>
      <c r="EQ47" s="148">
        <v>70.187723124451423</v>
      </c>
      <c r="ER47" s="303"/>
      <c r="ES47" s="144">
        <v>42705</v>
      </c>
      <c r="ET47" s="148">
        <v>69.854581336696072</v>
      </c>
      <c r="EV47" s="144">
        <v>42736</v>
      </c>
      <c r="EW47" s="148">
        <v>71.646717928213334</v>
      </c>
      <c r="EY47" s="144">
        <v>42736</v>
      </c>
      <c r="EZ47" s="148">
        <v>71.456090639999999</v>
      </c>
      <c r="FB47" s="144">
        <v>42736</v>
      </c>
      <c r="FC47" s="148">
        <v>71.864786393135049</v>
      </c>
      <c r="FE47" s="144">
        <v>42736</v>
      </c>
      <c r="FF47" s="148">
        <v>71.0074795780816</v>
      </c>
      <c r="FH47" s="144">
        <v>42767</v>
      </c>
      <c r="FI47" s="148">
        <v>71.618159340659332</v>
      </c>
      <c r="FK47" s="144">
        <v>42767</v>
      </c>
      <c r="FL47" s="148">
        <v>72.004642857142869</v>
      </c>
      <c r="FN47" s="144">
        <v>42767</v>
      </c>
      <c r="FO47" s="148">
        <v>72.3</v>
      </c>
      <c r="FQ47" s="144">
        <v>42767</v>
      </c>
      <c r="FR47" s="148">
        <v>71.942472530000003</v>
      </c>
      <c r="FT47" s="144">
        <v>42736</v>
      </c>
      <c r="FU47" s="148">
        <v>71.691389999999998</v>
      </c>
      <c r="FW47" s="144">
        <v>42767</v>
      </c>
      <c r="FX47" s="148">
        <v>71.764189999999999</v>
      </c>
      <c r="FZ47" s="144">
        <v>42767</v>
      </c>
      <c r="GA47" s="148">
        <v>71.599999999999994</v>
      </c>
      <c r="GC47" s="144">
        <v>42795</v>
      </c>
      <c r="GD47" s="148">
        <v>70.213324175824184</v>
      </c>
      <c r="GF47" s="144">
        <v>42767</v>
      </c>
      <c r="GG47" s="148">
        <v>71.98</v>
      </c>
      <c r="GI47" s="144">
        <v>42795</v>
      </c>
      <c r="GJ47" s="148">
        <v>69.372500000000002</v>
      </c>
      <c r="GL47" s="144">
        <v>42795</v>
      </c>
      <c r="GM47" s="148">
        <v>69.72</v>
      </c>
      <c r="GO47" s="144">
        <v>42795</v>
      </c>
      <c r="GP47" s="148">
        <v>68.302080000000004</v>
      </c>
      <c r="GR47" s="144">
        <v>42795</v>
      </c>
      <c r="GS47" s="148">
        <v>68.734999999999999</v>
      </c>
      <c r="GU47" s="144">
        <v>42826</v>
      </c>
      <c r="GV47" s="148">
        <v>62.83</v>
      </c>
      <c r="GX47" s="144">
        <v>42826</v>
      </c>
      <c r="GY47" s="148">
        <v>62.97</v>
      </c>
      <c r="HA47" s="144">
        <v>42826</v>
      </c>
      <c r="HB47" s="148">
        <v>62.81</v>
      </c>
      <c r="HD47" s="144">
        <v>42826</v>
      </c>
      <c r="HE47" s="148">
        <v>62.84</v>
      </c>
      <c r="HG47" s="144">
        <v>42826</v>
      </c>
      <c r="HH47" s="148">
        <v>63.17</v>
      </c>
      <c r="HJ47" s="144">
        <v>42856</v>
      </c>
      <c r="HK47" s="148">
        <v>61.58</v>
      </c>
      <c r="HM47" s="144">
        <v>42856</v>
      </c>
      <c r="HN47" s="148">
        <v>62.13</v>
      </c>
      <c r="HP47" s="144">
        <v>42856</v>
      </c>
      <c r="HQ47" s="148">
        <v>62.13</v>
      </c>
      <c r="HS47" s="144">
        <v>42856</v>
      </c>
      <c r="HT47" s="148">
        <v>62.35</v>
      </c>
      <c r="HV47" s="144">
        <v>42856</v>
      </c>
      <c r="HW47" s="148">
        <v>62.2</v>
      </c>
      <c r="HY47" s="144">
        <v>42856</v>
      </c>
      <c r="HZ47" s="148">
        <v>62.3</v>
      </c>
      <c r="IB47" s="144">
        <v>42917</v>
      </c>
      <c r="IC47" s="148">
        <v>61.40681464</v>
      </c>
      <c r="IE47" s="144">
        <v>42917</v>
      </c>
      <c r="IF47" s="148">
        <v>61.11</v>
      </c>
      <c r="IH47" s="144">
        <v>42917</v>
      </c>
      <c r="II47" s="148">
        <v>60.97</v>
      </c>
      <c r="IK47" s="144">
        <v>42917</v>
      </c>
      <c r="IL47" s="148">
        <v>60.05</v>
      </c>
      <c r="IN47" s="144">
        <v>42948</v>
      </c>
      <c r="IO47" s="148">
        <v>60.22</v>
      </c>
      <c r="IQ47" s="144">
        <v>42948</v>
      </c>
      <c r="IR47" s="148">
        <v>60.96</v>
      </c>
      <c r="IT47" s="144">
        <v>42948</v>
      </c>
      <c r="IU47" s="148">
        <v>60.727221630000003</v>
      </c>
      <c r="IW47" s="144">
        <v>42948</v>
      </c>
      <c r="IX47" s="148">
        <v>60.45</v>
      </c>
      <c r="IZ47" s="144">
        <v>42979</v>
      </c>
      <c r="JA47" s="148">
        <v>63.68</v>
      </c>
      <c r="JC47" s="144">
        <v>42979</v>
      </c>
      <c r="JD47" s="148">
        <v>60.02</v>
      </c>
      <c r="JF47" s="144">
        <v>42979</v>
      </c>
      <c r="JG47" s="148">
        <v>59.74</v>
      </c>
      <c r="JI47" s="144">
        <v>42979</v>
      </c>
      <c r="JJ47" s="148">
        <v>60.11</v>
      </c>
      <c r="JL47" s="144">
        <v>43009</v>
      </c>
      <c r="JM47" s="148">
        <v>60.02</v>
      </c>
      <c r="JO47" s="144">
        <v>43009</v>
      </c>
      <c r="JP47" s="148">
        <v>61.02</v>
      </c>
      <c r="JR47" s="144">
        <v>43009</v>
      </c>
      <c r="JS47" s="148">
        <v>62.401487359999997</v>
      </c>
      <c r="JU47" s="969">
        <v>43009</v>
      </c>
      <c r="JV47" s="970">
        <v>63.401487359999997</v>
      </c>
      <c r="JX47" s="969">
        <v>43009</v>
      </c>
      <c r="JY47" s="970">
        <v>61.34</v>
      </c>
      <c r="KA47" s="969">
        <v>43040</v>
      </c>
      <c r="KB47" s="970">
        <v>64.986224814492417</v>
      </c>
      <c r="KD47" s="969">
        <v>43040</v>
      </c>
      <c r="KE47" s="970">
        <v>60.96</v>
      </c>
      <c r="KG47" s="969">
        <v>43040</v>
      </c>
      <c r="KH47" s="970">
        <v>64.56</v>
      </c>
      <c r="KJ47" s="969">
        <v>43040</v>
      </c>
      <c r="KK47" s="970">
        <v>64.27</v>
      </c>
      <c r="KM47" s="969">
        <v>43070</v>
      </c>
      <c r="KN47" s="970">
        <v>67.900000000000006</v>
      </c>
      <c r="KP47" s="969">
        <v>43070</v>
      </c>
      <c r="KQ47" s="970">
        <v>67.167104740409798</v>
      </c>
      <c r="KS47" s="969">
        <v>43070</v>
      </c>
      <c r="KT47" s="970">
        <v>67.98</v>
      </c>
      <c r="KV47" s="969">
        <v>43070</v>
      </c>
      <c r="KW47" s="970">
        <v>67.44</v>
      </c>
      <c r="KY47" s="969">
        <v>43101</v>
      </c>
      <c r="KZ47" s="970">
        <v>67.13</v>
      </c>
      <c r="LB47" s="969">
        <v>43101</v>
      </c>
      <c r="LC47" s="970">
        <v>67.27</v>
      </c>
      <c r="LE47" s="969">
        <v>43101</v>
      </c>
      <c r="LF47" s="970">
        <v>67.849999999999994</v>
      </c>
      <c r="LH47" s="969">
        <v>43101</v>
      </c>
      <c r="LI47" s="970">
        <v>68.14</v>
      </c>
      <c r="LK47" s="969">
        <v>43101</v>
      </c>
      <c r="LL47" s="970">
        <v>67.819999999999993</v>
      </c>
      <c r="LN47" s="969">
        <v>43132</v>
      </c>
      <c r="LO47" s="970">
        <v>69.16</v>
      </c>
      <c r="LQ47" s="969">
        <v>43160</v>
      </c>
      <c r="LR47" s="970">
        <v>66.510000000000005</v>
      </c>
      <c r="LT47" s="969">
        <v>43160</v>
      </c>
      <c r="LU47" s="970">
        <v>67.3</v>
      </c>
      <c r="LW47" s="969">
        <v>43160</v>
      </c>
      <c r="LX47" s="970">
        <v>67.819999999999993</v>
      </c>
      <c r="LZ47" s="969">
        <v>43160</v>
      </c>
      <c r="MA47" s="970">
        <v>66.900000000000006</v>
      </c>
      <c r="MC47" s="969">
        <v>43191</v>
      </c>
      <c r="MD47" s="970">
        <v>60.72</v>
      </c>
      <c r="MF47" s="969">
        <v>43191</v>
      </c>
      <c r="MG47" s="970">
        <v>60.65</v>
      </c>
      <c r="MI47" s="969">
        <v>43191</v>
      </c>
      <c r="MJ47" s="970">
        <v>59.44</v>
      </c>
      <c r="ML47" s="969">
        <v>43191</v>
      </c>
      <c r="MM47" s="970">
        <v>58.68</v>
      </c>
      <c r="MO47" s="969">
        <v>43191</v>
      </c>
      <c r="MP47" s="970">
        <v>58.04</v>
      </c>
      <c r="MR47" s="969">
        <v>43221</v>
      </c>
      <c r="MS47" s="970">
        <v>55.07</v>
      </c>
      <c r="MU47" s="969">
        <v>43221</v>
      </c>
      <c r="MV47" s="970">
        <v>55.48</v>
      </c>
      <c r="MX47" s="969">
        <v>43221</v>
      </c>
      <c r="MY47" s="970">
        <v>55.37</v>
      </c>
      <c r="NA47" s="969">
        <v>43221</v>
      </c>
      <c r="NB47" s="970">
        <v>56.66876556586147</v>
      </c>
      <c r="ND47" s="969">
        <v>43252</v>
      </c>
      <c r="NE47" s="970">
        <v>53.999400000000001</v>
      </c>
      <c r="NG47" s="969">
        <v>43252</v>
      </c>
      <c r="NH47" s="970">
        <v>52.22</v>
      </c>
      <c r="NJ47" s="969">
        <v>43252</v>
      </c>
      <c r="NK47" s="970">
        <v>51.51</v>
      </c>
      <c r="NM47" s="969">
        <v>43252</v>
      </c>
      <c r="NN47" s="970">
        <v>50.1</v>
      </c>
      <c r="NP47" s="969">
        <v>43252</v>
      </c>
      <c r="NQ47" s="970">
        <v>48.62</v>
      </c>
      <c r="NS47" s="969">
        <v>43282</v>
      </c>
      <c r="NT47" s="970">
        <v>48.07</v>
      </c>
      <c r="NV47" s="969">
        <v>43282</v>
      </c>
      <c r="NW47" s="970">
        <v>47.67</v>
      </c>
      <c r="NY47" s="969">
        <v>43282</v>
      </c>
      <c r="NZ47" s="970">
        <v>46.23</v>
      </c>
      <c r="OB47" s="969">
        <v>43282</v>
      </c>
      <c r="OC47" s="970">
        <v>46.66</v>
      </c>
      <c r="OE47" s="969">
        <v>43313</v>
      </c>
      <c r="OF47" s="970">
        <v>47.73</v>
      </c>
      <c r="OH47" s="969">
        <v>43313</v>
      </c>
      <c r="OI47" s="970">
        <v>52.45</v>
      </c>
      <c r="OK47" s="969">
        <v>43313</v>
      </c>
      <c r="OL47" s="970">
        <v>52.45</v>
      </c>
      <c r="ON47" s="969">
        <v>43313</v>
      </c>
      <c r="OO47" s="970">
        <v>50.39</v>
      </c>
      <c r="OQ47" s="969">
        <v>43313</v>
      </c>
      <c r="OR47" s="970">
        <v>49.5</v>
      </c>
      <c r="OT47" s="969">
        <v>43344</v>
      </c>
      <c r="OU47" s="970">
        <v>49.22</v>
      </c>
      <c r="OW47" s="969">
        <v>43344</v>
      </c>
      <c r="OX47" s="970">
        <v>47.76</v>
      </c>
      <c r="OZ47" s="969">
        <v>43344</v>
      </c>
      <c r="PA47" s="970">
        <v>47.39</v>
      </c>
      <c r="PC47" s="969">
        <v>43344</v>
      </c>
      <c r="PD47" s="970">
        <v>48.1</v>
      </c>
      <c r="PF47" s="969">
        <v>43344</v>
      </c>
      <c r="PG47" s="970">
        <v>48.43</v>
      </c>
      <c r="PI47" s="969">
        <v>43374</v>
      </c>
      <c r="PJ47" s="970">
        <v>51.16</v>
      </c>
      <c r="PL47" s="969">
        <v>43374</v>
      </c>
      <c r="PM47" s="970">
        <v>51.24</v>
      </c>
      <c r="PO47" s="969">
        <v>43374</v>
      </c>
      <c r="PP47" s="970">
        <v>50.92</v>
      </c>
      <c r="PR47" s="969">
        <v>43374</v>
      </c>
      <c r="PS47" s="970">
        <v>50.79</v>
      </c>
      <c r="PU47" s="969">
        <v>43405</v>
      </c>
      <c r="PV47" s="970">
        <v>52.98</v>
      </c>
      <c r="PX47" s="969">
        <v>43405</v>
      </c>
      <c r="PY47" s="1025">
        <v>53.34</v>
      </c>
      <c r="QA47" s="1026">
        <v>43405</v>
      </c>
      <c r="QB47" s="1025">
        <v>52.8</v>
      </c>
      <c r="QD47" s="1028">
        <v>43405</v>
      </c>
      <c r="QE47" s="1027">
        <v>52.77</v>
      </c>
      <c r="QG47" s="1028">
        <v>43435</v>
      </c>
      <c r="QH47" s="1027">
        <v>54.61</v>
      </c>
      <c r="QJ47" s="1028">
        <v>43435</v>
      </c>
      <c r="QK47" s="1027">
        <v>55.2</v>
      </c>
      <c r="QM47" s="1028">
        <v>43435</v>
      </c>
      <c r="QN47" s="1027">
        <v>54.8</v>
      </c>
      <c r="QP47" s="1028">
        <v>43435</v>
      </c>
      <c r="QQ47" s="1027">
        <v>56.4</v>
      </c>
      <c r="QS47" s="1028">
        <v>43435</v>
      </c>
      <c r="QT47" s="1027">
        <v>54.23</v>
      </c>
      <c r="QV47" s="1028">
        <v>43466</v>
      </c>
      <c r="QW47" s="1027">
        <v>55.3</v>
      </c>
      <c r="QY47" s="1028">
        <v>43466</v>
      </c>
      <c r="QZ47" s="1027">
        <v>53.83</v>
      </c>
      <c r="RB47" s="1028">
        <v>43466</v>
      </c>
      <c r="RC47" s="1027">
        <v>53.05</v>
      </c>
      <c r="RE47" s="1028">
        <v>43466</v>
      </c>
      <c r="RF47" s="1027">
        <v>51.77</v>
      </c>
      <c r="RH47" s="1028">
        <v>43497</v>
      </c>
      <c r="RI47" s="1027">
        <v>50.41</v>
      </c>
      <c r="RK47" s="1028">
        <v>43497</v>
      </c>
      <c r="RL47" s="1027">
        <v>50.09</v>
      </c>
      <c r="RN47" s="1028">
        <v>43497</v>
      </c>
      <c r="RO47" s="1027">
        <v>50.52</v>
      </c>
      <c r="RQ47" s="1028">
        <v>43497</v>
      </c>
      <c r="RR47" s="1027">
        <v>50.02</v>
      </c>
      <c r="RT47" s="1028">
        <v>43525</v>
      </c>
      <c r="RU47" s="1029">
        <v>50.027297189999999</v>
      </c>
      <c r="RW47" s="1028">
        <v>43525</v>
      </c>
      <c r="RX47" s="1029">
        <v>49.702345399999999</v>
      </c>
      <c r="RZ47" s="1028">
        <v>43525</v>
      </c>
      <c r="SA47" s="1029">
        <v>48.886879100000002</v>
      </c>
      <c r="SC47" s="1028">
        <v>43525</v>
      </c>
      <c r="SD47" s="1029">
        <v>48.62</v>
      </c>
      <c r="SF47" s="1028">
        <v>43525</v>
      </c>
      <c r="SG47" s="1029">
        <v>48.32</v>
      </c>
      <c r="SI47" s="1028">
        <v>43556</v>
      </c>
      <c r="SJ47" s="1029">
        <v>43.65</v>
      </c>
      <c r="SL47" s="1028">
        <v>43556</v>
      </c>
      <c r="SM47" s="1029">
        <v>43.878356307620479</v>
      </c>
      <c r="SO47" s="1028">
        <v>43556</v>
      </c>
      <c r="SP47" s="1029">
        <v>43.007258518536197</v>
      </c>
      <c r="SR47" s="1028">
        <v>43556</v>
      </c>
      <c r="SS47" s="1029">
        <v>41.519156199543531</v>
      </c>
      <c r="SU47" s="1028">
        <v>43586</v>
      </c>
      <c r="SV47" s="1029">
        <v>37.983859645878489</v>
      </c>
      <c r="SX47" s="1028">
        <v>43586</v>
      </c>
      <c r="SY47" s="1029">
        <v>35.430774567933874</v>
      </c>
      <c r="TA47" s="1028">
        <v>43586</v>
      </c>
      <c r="TB47" s="1029">
        <v>34.18143721440682</v>
      </c>
      <c r="TD47" s="1028">
        <v>43586</v>
      </c>
      <c r="TE47" s="1029">
        <v>34.002658597200579</v>
      </c>
      <c r="TG47" s="1028">
        <v>43617</v>
      </c>
      <c r="TH47" s="1029">
        <v>34.146678835339884</v>
      </c>
      <c r="TJ47" s="1028">
        <v>43617</v>
      </c>
      <c r="TK47" s="1029">
        <v>33.150146873628714</v>
      </c>
      <c r="TM47" s="1028">
        <v>43617</v>
      </c>
      <c r="TN47" s="1029">
        <v>32.76590668538244</v>
      </c>
      <c r="TP47" s="1028">
        <v>43617</v>
      </c>
      <c r="TQ47" s="1029">
        <v>32.599770099945196</v>
      </c>
      <c r="TS47" s="1028">
        <v>43647</v>
      </c>
      <c r="TT47" s="1029">
        <v>32.231303278400475</v>
      </c>
      <c r="TV47" s="1028">
        <v>43647</v>
      </c>
      <c r="TW47" s="1029">
        <v>31.832627049862694</v>
      </c>
      <c r="TY47" s="1028">
        <v>43647</v>
      </c>
      <c r="TZ47" s="1029">
        <v>29.692657136305719</v>
      </c>
      <c r="UB47" s="1028">
        <v>43647</v>
      </c>
      <c r="UC47" s="1029">
        <v>31.316267404180486</v>
      </c>
      <c r="UE47" s="1028">
        <v>43678</v>
      </c>
      <c r="UF47" s="1029">
        <v>33.894654163895567</v>
      </c>
      <c r="UH47" s="1028">
        <v>43678</v>
      </c>
      <c r="UI47" s="1029">
        <v>32.691369397253077</v>
      </c>
      <c r="UK47" s="1028">
        <v>43678</v>
      </c>
      <c r="UL47" s="1029">
        <v>32.483221566636416</v>
      </c>
      <c r="UN47" s="1028">
        <v>43678</v>
      </c>
      <c r="UO47" s="1029">
        <v>33.025933026778532</v>
      </c>
      <c r="UQ47" s="1028">
        <v>43709</v>
      </c>
      <c r="UR47" s="1029">
        <v>33.093947966301869</v>
      </c>
      <c r="UT47" s="1028">
        <v>43709</v>
      </c>
      <c r="UU47" s="1029">
        <v>32.901102609778022</v>
      </c>
      <c r="UW47" s="1028">
        <v>43709</v>
      </c>
      <c r="UX47" s="1029">
        <v>32.240601875123701</v>
      </c>
      <c r="UZ47" s="1028">
        <v>43709</v>
      </c>
      <c r="VA47" s="1029">
        <v>32.989466608872647</v>
      </c>
      <c r="VC47" s="1028">
        <v>43709</v>
      </c>
      <c r="VD47" s="1029">
        <v>33.696137391099896</v>
      </c>
      <c r="VF47" s="1028">
        <v>43739</v>
      </c>
      <c r="VG47" s="1029">
        <v>34.166268722004666</v>
      </c>
      <c r="VI47" s="1028">
        <v>43739</v>
      </c>
      <c r="VJ47" s="1029">
        <v>34.652704430449937</v>
      </c>
      <c r="VL47" s="1028">
        <v>43739</v>
      </c>
      <c r="VM47" s="1029">
        <v>34.450799582497375</v>
      </c>
      <c r="VO47" s="1028">
        <v>43739</v>
      </c>
      <c r="VP47" s="1029">
        <v>38.868365757393754</v>
      </c>
      <c r="VR47" s="1028">
        <v>43770</v>
      </c>
      <c r="VS47" s="1029">
        <v>41.05950431800018</v>
      </c>
      <c r="VU47" s="1028">
        <v>43770</v>
      </c>
      <c r="VV47" s="1029">
        <v>40.688912836857149</v>
      </c>
      <c r="VX47" s="1028">
        <v>43770</v>
      </c>
      <c r="VY47" s="1029">
        <v>41.132745254313413</v>
      </c>
      <c r="WA47" s="1028">
        <v>43770</v>
      </c>
      <c r="WB47" s="1029">
        <v>38.761556855254973</v>
      </c>
      <c r="WD47" s="1028">
        <v>43770</v>
      </c>
      <c r="WE47" s="1029">
        <v>39.662973458065785</v>
      </c>
      <c r="WG47" s="1028">
        <v>43800</v>
      </c>
      <c r="WH47" s="1029">
        <v>44.92</v>
      </c>
      <c r="WJ47" s="1028">
        <v>43800</v>
      </c>
      <c r="WK47" s="1029">
        <v>44.54</v>
      </c>
      <c r="WM47" s="1028">
        <v>43800</v>
      </c>
      <c r="WN47" s="1029">
        <v>47.480794132141348</v>
      </c>
      <c r="WP47" s="1028">
        <v>43800</v>
      </c>
      <c r="WQ47" s="1029">
        <v>46.718864974968866</v>
      </c>
      <c r="WS47" s="1028">
        <v>43831</v>
      </c>
      <c r="WT47" s="1029">
        <v>49.067079161944335</v>
      </c>
      <c r="WV47" s="1028">
        <v>43831</v>
      </c>
      <c r="WW47" s="1029">
        <v>49.22</v>
      </c>
      <c r="WY47" s="1028">
        <v>43831</v>
      </c>
      <c r="WZ47" s="1029">
        <v>50.849368217619798</v>
      </c>
      <c r="XB47" s="1028">
        <v>43831</v>
      </c>
      <c r="XC47" s="1029">
        <v>49.447063695062397</v>
      </c>
      <c r="XE47" s="1028">
        <v>43862</v>
      </c>
      <c r="XF47" s="1029">
        <v>48.425600516756063</v>
      </c>
      <c r="XH47" s="1028">
        <v>43862</v>
      </c>
      <c r="XI47" s="1029">
        <v>47.3836723024178</v>
      </c>
      <c r="XK47" s="1028">
        <v>43862</v>
      </c>
      <c r="XL47" s="1029">
        <v>47.87</v>
      </c>
      <c r="XN47" s="1028">
        <v>43862</v>
      </c>
      <c r="XO47" s="1029">
        <v>47.566425566630343</v>
      </c>
      <c r="XQ47" s="1028">
        <v>43862</v>
      </c>
      <c r="XR47" s="1029">
        <v>47.396014546279353</v>
      </c>
      <c r="XT47" s="1028">
        <v>43891</v>
      </c>
      <c r="XU47" s="1029">
        <v>44.67</v>
      </c>
      <c r="XW47" s="1028">
        <v>43891</v>
      </c>
      <c r="XX47" s="1029">
        <v>44.44</v>
      </c>
      <c r="XZ47" s="1028">
        <v>43891</v>
      </c>
      <c r="YA47" s="1029">
        <v>45.054436081758304</v>
      </c>
      <c r="YC47" s="1028">
        <v>43891</v>
      </c>
      <c r="YD47" s="1029">
        <v>47.192382739405723</v>
      </c>
      <c r="YF47" s="1028">
        <v>43922</v>
      </c>
      <c r="YG47" s="1029">
        <v>44.248545964955952</v>
      </c>
      <c r="YI47" s="1028">
        <v>43922</v>
      </c>
      <c r="YJ47" s="1029">
        <v>46.4</v>
      </c>
      <c r="YL47" s="1028">
        <v>43922</v>
      </c>
      <c r="YM47" s="1029">
        <v>46.292026958645693</v>
      </c>
      <c r="YO47" s="1028">
        <v>43922</v>
      </c>
      <c r="YP47" s="1029">
        <v>47.43939686885205</v>
      </c>
      <c r="YR47" s="1028">
        <v>43922</v>
      </c>
      <c r="YS47" s="1029">
        <v>46.79</v>
      </c>
      <c r="YU47" s="1028">
        <v>43952</v>
      </c>
      <c r="YV47" s="1029">
        <v>46.733556235518272</v>
      </c>
      <c r="YX47" s="1028">
        <v>43952</v>
      </c>
      <c r="YY47" s="1029">
        <v>44.153355312036204</v>
      </c>
      <c r="ZA47" s="1028">
        <v>43952</v>
      </c>
      <c r="ZB47" s="1029">
        <v>41.549427278317786</v>
      </c>
      <c r="ZD47" s="1028">
        <v>43952</v>
      </c>
      <c r="ZE47" s="1029">
        <v>41.480934053569037</v>
      </c>
      <c r="ZG47" s="1028">
        <v>43952</v>
      </c>
      <c r="ZH47" s="1029">
        <v>41.633323872698639</v>
      </c>
      <c r="ZJ47" s="1028">
        <v>43983</v>
      </c>
      <c r="ZK47" s="1029">
        <v>41.474001310631323</v>
      </c>
      <c r="ZM47" s="1028">
        <v>43983</v>
      </c>
      <c r="ZN47" s="1029">
        <v>41.079483331411673</v>
      </c>
      <c r="ZP47" s="1028">
        <v>43983</v>
      </c>
      <c r="ZQ47" s="1029">
        <v>41.474001310631323</v>
      </c>
      <c r="ZS47" s="1028">
        <v>44013</v>
      </c>
      <c r="ZT47" s="1029">
        <v>44.97860178115809</v>
      </c>
      <c r="ZV47" s="1028">
        <v>44013</v>
      </c>
      <c r="ZW47" s="1029">
        <v>44.898708670049444</v>
      </c>
      <c r="ZY47" s="1028">
        <v>44013</v>
      </c>
      <c r="ZZ47" s="1029">
        <v>44.476937703118011</v>
      </c>
      <c r="AAB47" s="1028">
        <v>44013</v>
      </c>
      <c r="AAC47" s="1029">
        <v>44.604921809261462</v>
      </c>
      <c r="AAE47" s="1028">
        <v>44013</v>
      </c>
      <c r="AAF47" s="1029">
        <v>42.79</v>
      </c>
      <c r="AAH47" s="1028">
        <v>44013</v>
      </c>
      <c r="AAI47" s="1029">
        <v>42.806878088627982</v>
      </c>
      <c r="AAK47" s="1028">
        <v>44044</v>
      </c>
      <c r="AAL47" s="1029">
        <v>42.040239713505798</v>
      </c>
      <c r="AAN47" s="1028">
        <v>44013</v>
      </c>
      <c r="AAO47" s="1029">
        <v>42.10950880680015</v>
      </c>
      <c r="AAQ47" s="1028">
        <v>44044</v>
      </c>
      <c r="AAR47" s="1029">
        <v>41.490351236243498</v>
      </c>
      <c r="AAT47" s="1028">
        <v>44075</v>
      </c>
      <c r="AAU47" s="1029">
        <v>41.91</v>
      </c>
      <c r="AAW47" s="1028">
        <v>44075</v>
      </c>
      <c r="AAX47" s="1029">
        <v>41.274310872656265</v>
      </c>
      <c r="AAZ47" s="1028">
        <v>44075</v>
      </c>
      <c r="ABA47" s="1029">
        <v>40.9</v>
      </c>
      <c r="ABC47" s="1028">
        <v>44075</v>
      </c>
      <c r="ABD47" s="1029">
        <v>40.059246713761851</v>
      </c>
      <c r="ABF47" s="1028">
        <v>44105</v>
      </c>
      <c r="ABG47" s="1029">
        <v>44.358560109106158</v>
      </c>
      <c r="ABI47" s="1028">
        <v>44105</v>
      </c>
      <c r="ABJ47" s="1029">
        <v>43.514192594084079</v>
      </c>
      <c r="ABL47" s="1028">
        <v>44105</v>
      </c>
      <c r="ABM47" s="1029">
        <v>43.93</v>
      </c>
      <c r="ABO47" s="1028">
        <v>44105</v>
      </c>
      <c r="ABP47" s="1029">
        <v>43.47</v>
      </c>
      <c r="ABR47" s="1066">
        <v>44136</v>
      </c>
      <c r="ABS47" s="1067">
        <v>45.66</v>
      </c>
      <c r="ABU47" s="1066">
        <v>44136</v>
      </c>
      <c r="ABV47" s="1067">
        <v>44.594877974239907</v>
      </c>
      <c r="ABX47" s="1066">
        <v>44136</v>
      </c>
      <c r="ABY47" s="1067">
        <v>44.969784673386826</v>
      </c>
      <c r="ACA47" s="1066">
        <v>44136</v>
      </c>
      <c r="ACB47" s="1067">
        <v>45.621584200000001</v>
      </c>
      <c r="ACD47" s="1066">
        <v>44166</v>
      </c>
      <c r="ACE47" s="1067">
        <v>47.206518789111698</v>
      </c>
      <c r="ACG47" s="1066">
        <v>44166</v>
      </c>
      <c r="ACH47" s="1067">
        <v>47.31862781494187</v>
      </c>
      <c r="ACJ47" s="1066">
        <v>44166</v>
      </c>
      <c r="ACK47" s="1067">
        <v>47.027342633658094</v>
      </c>
      <c r="ACM47" s="1066">
        <v>44166</v>
      </c>
      <c r="ACN47" s="1067">
        <v>47.488971130000003</v>
      </c>
      <c r="ACP47" s="1066">
        <v>44197</v>
      </c>
      <c r="ACQ47" s="1067">
        <v>48.876737421411676</v>
      </c>
      <c r="ACS47" s="1066">
        <v>44197</v>
      </c>
      <c r="ACT47" s="1067">
        <v>49.171288930869693</v>
      </c>
      <c r="ACV47" s="1096">
        <v>44197</v>
      </c>
      <c r="ACW47" s="1097">
        <v>49.599437850000001</v>
      </c>
      <c r="ACY47" s="1096">
        <v>44197</v>
      </c>
      <c r="ACZ47" s="1097">
        <v>49.580321207693324</v>
      </c>
      <c r="ADB47" s="1098">
        <v>44228</v>
      </c>
      <c r="ADC47" s="1099">
        <v>50.01885858</v>
      </c>
      <c r="ADE47" s="1098">
        <v>44228</v>
      </c>
      <c r="ADF47" s="1099">
        <v>51.009655795386536</v>
      </c>
      <c r="ADH47" s="1098">
        <v>44228</v>
      </c>
      <c r="ADI47" s="1099">
        <v>50.596776629751595</v>
      </c>
      <c r="ADK47" s="1098">
        <v>44228</v>
      </c>
      <c r="ADL47" s="1099">
        <v>50.813718346646063</v>
      </c>
      <c r="ADN47" s="1098">
        <v>44228</v>
      </c>
      <c r="ADO47" s="1099">
        <v>50.60868609728567</v>
      </c>
      <c r="ADQ47" s="1098">
        <v>44256</v>
      </c>
      <c r="ADR47" s="1099">
        <v>49.476607876325488</v>
      </c>
      <c r="ADT47" s="1098">
        <v>44256</v>
      </c>
      <c r="ADU47" s="1099">
        <v>50.129849598955438</v>
      </c>
      <c r="ADW47" s="1098">
        <v>44256</v>
      </c>
      <c r="ADX47" s="1099">
        <v>48.265732302103736</v>
      </c>
      <c r="ADZ47" s="1098">
        <v>44256</v>
      </c>
      <c r="AEA47" s="1099">
        <v>48.690128226241654</v>
      </c>
      <c r="AEC47" s="1098">
        <v>44287</v>
      </c>
      <c r="AED47" s="1099">
        <v>42.889815255689086</v>
      </c>
      <c r="AEF47" s="1098">
        <v>44287</v>
      </c>
      <c r="AEG47" s="1099">
        <v>42.96</v>
      </c>
      <c r="AEI47" s="1098">
        <v>44287</v>
      </c>
      <c r="AEJ47" s="1099">
        <v>44.341934043719988</v>
      </c>
      <c r="AEL47" s="1098">
        <v>44287</v>
      </c>
      <c r="AEM47" s="1099">
        <v>43.807390436991945</v>
      </c>
      <c r="AEO47" s="1098">
        <v>44287</v>
      </c>
      <c r="AEP47" s="1099">
        <v>44.169005867149764</v>
      </c>
      <c r="AER47" s="1098">
        <v>44317</v>
      </c>
      <c r="AES47" s="1099">
        <v>42.98</v>
      </c>
      <c r="AEU47" s="1098">
        <v>44317</v>
      </c>
      <c r="AEV47" s="1099">
        <v>43.488464385491916</v>
      </c>
      <c r="AEX47" s="1098">
        <v>44317</v>
      </c>
      <c r="AEY47" s="1099">
        <v>43.565877283352926</v>
      </c>
      <c r="AFA47" s="1098">
        <v>44317</v>
      </c>
      <c r="AFB47" s="1099">
        <v>42.295234392055534</v>
      </c>
      <c r="AFD47" s="1098">
        <v>44348</v>
      </c>
      <c r="AFE47" s="1099">
        <v>41.925463816917521</v>
      </c>
      <c r="AFG47" s="1098">
        <v>44348</v>
      </c>
      <c r="AFH47" s="1099">
        <v>43.327373420000001</v>
      </c>
      <c r="AFJ47" s="1098">
        <v>44378</v>
      </c>
      <c r="AFK47" s="1099">
        <v>41.912039763051382</v>
      </c>
      <c r="AFM47" s="1098">
        <v>44378</v>
      </c>
      <c r="AFN47" s="1099">
        <v>42.436574976806284</v>
      </c>
      <c r="AFP47" s="1098">
        <v>44378</v>
      </c>
      <c r="AFQ47" s="1099">
        <v>41.195568648861808</v>
      </c>
      <c r="AFS47" s="1098">
        <v>44378</v>
      </c>
      <c r="AFT47" s="1099">
        <v>39.323933485437351</v>
      </c>
      <c r="AFV47" s="1098">
        <v>44378</v>
      </c>
      <c r="AFW47" s="1099">
        <v>37.240444086324935</v>
      </c>
      <c r="AFY47" s="1098">
        <v>44409</v>
      </c>
      <c r="AFZ47" s="1099">
        <v>37.032712619960598</v>
      </c>
      <c r="AGB47" s="1098">
        <v>44409</v>
      </c>
      <c r="AGC47" s="1099">
        <v>37.103298020464536</v>
      </c>
      <c r="AGE47" s="1098">
        <v>44409</v>
      </c>
      <c r="AGF47" s="1099">
        <v>38.021598120106454</v>
      </c>
      <c r="AGH47" s="1098">
        <v>44409</v>
      </c>
      <c r="AGI47" s="1099">
        <v>37.803576303485372</v>
      </c>
      <c r="AGK47" s="1108">
        <v>44440</v>
      </c>
      <c r="AGL47" s="1109">
        <v>38.316696054240445</v>
      </c>
      <c r="AGN47" s="1108">
        <v>44440</v>
      </c>
      <c r="AGO47" s="1109">
        <v>38.556560823497371</v>
      </c>
      <c r="AGQ47" s="1108">
        <v>44440</v>
      </c>
      <c r="AGR47" s="1109">
        <v>39.014891712896542</v>
      </c>
      <c r="AGT47" s="1108">
        <v>44470</v>
      </c>
      <c r="AGU47" s="1109">
        <v>43.398870775769915</v>
      </c>
      <c r="AGW47" s="1108">
        <v>44470</v>
      </c>
      <c r="AGX47" s="1109">
        <v>44.02391811843723</v>
      </c>
      <c r="AGZ47" s="1108">
        <v>44470</v>
      </c>
      <c r="AHA47" s="1109">
        <v>44.424068100681851</v>
      </c>
      <c r="AHC47" s="1108">
        <v>44470</v>
      </c>
      <c r="AHD47" s="1109">
        <v>44.9502693794634</v>
      </c>
      <c r="AHF47" s="1108">
        <v>44501</v>
      </c>
      <c r="AHG47" s="1109">
        <v>49.446487498724522</v>
      </c>
      <c r="AHI47" s="1108">
        <v>44501</v>
      </c>
      <c r="AHJ47" s="1109">
        <v>49.641398355473953</v>
      </c>
      <c r="AHL47" s="1108">
        <v>44501</v>
      </c>
      <c r="AHM47" s="1109">
        <v>51.704460175182057</v>
      </c>
      <c r="AHO47" s="1108">
        <v>44501</v>
      </c>
      <c r="AHP47" s="1109">
        <v>53.22351998279769</v>
      </c>
      <c r="AHR47" s="1108">
        <v>44501</v>
      </c>
      <c r="AHS47" s="1109">
        <v>51.087922504050866</v>
      </c>
      <c r="AHU47" s="1114">
        <v>44531</v>
      </c>
      <c r="AHV47" s="1099">
        <v>53.261816504219176</v>
      </c>
      <c r="AHX47" s="1108">
        <v>44531</v>
      </c>
      <c r="AHY47" s="1109">
        <v>53.728204298336415</v>
      </c>
      <c r="AIA47" s="1108">
        <v>44531</v>
      </c>
      <c r="AIB47" s="1109">
        <v>53.824785039870029</v>
      </c>
      <c r="AID47" s="1108">
        <v>44531</v>
      </c>
      <c r="AIE47" s="1099">
        <v>54.265940680530321</v>
      </c>
      <c r="AIG47" s="1108">
        <v>44562</v>
      </c>
      <c r="AIH47" s="1099">
        <v>59.765027002376513</v>
      </c>
      <c r="AIJ47" s="1108">
        <v>44562</v>
      </c>
      <c r="AIK47" s="1099">
        <v>60.143804393651159</v>
      </c>
      <c r="AIM47" s="1108">
        <v>44562</v>
      </c>
      <c r="AIN47" s="1099">
        <v>58.861915966806862</v>
      </c>
      <c r="AIP47" s="1108">
        <v>44562</v>
      </c>
      <c r="AIQ47" s="1099">
        <v>59.547543258612357</v>
      </c>
      <c r="AIS47" s="1108">
        <v>44562</v>
      </c>
      <c r="AIT47" s="1109">
        <v>60.439886981889337</v>
      </c>
      <c r="AIV47" s="1108">
        <v>44593</v>
      </c>
      <c r="AIW47" s="1117">
        <v>61.287030009739169</v>
      </c>
      <c r="AIY47" s="1108">
        <v>44593</v>
      </c>
      <c r="AIZ47" s="1117">
        <v>62.696369248884366</v>
      </c>
      <c r="AJB47" s="1108">
        <v>44593</v>
      </c>
      <c r="AJC47" s="1117">
        <v>62.882088499926347</v>
      </c>
      <c r="AJE47" s="1108">
        <v>44593</v>
      </c>
      <c r="AJF47" s="1117">
        <v>63.76918027682256</v>
      </c>
      <c r="AJH47" s="1108">
        <v>44621</v>
      </c>
      <c r="AJI47" s="1117">
        <v>61.53641776649431</v>
      </c>
      <c r="AJK47" s="1108">
        <v>44621</v>
      </c>
      <c r="AJL47" s="1117">
        <v>63.302275256899357</v>
      </c>
      <c r="AJN47" s="1108">
        <v>44621</v>
      </c>
      <c r="AJO47" s="1117">
        <v>61.53641776649431</v>
      </c>
      <c r="AJQ47" s="1108">
        <v>44621</v>
      </c>
      <c r="AJR47" s="1117">
        <v>65.181185948986595</v>
      </c>
      <c r="AJT47" s="1108">
        <v>44652</v>
      </c>
      <c r="AJU47" s="1117">
        <v>58.63296246112462</v>
      </c>
    </row>
    <row r="48" spans="1:957" customFormat="1" x14ac:dyDescent="0.25">
      <c r="A48" s="26"/>
      <c r="B48" s="969">
        <f t="shared" ca="1" si="0"/>
        <v>44682</v>
      </c>
      <c r="C48" s="152">
        <f t="shared" ca="1" si="1"/>
        <v>55.223512223553122</v>
      </c>
      <c r="D48" s="26"/>
      <c r="E48" s="144">
        <v>42339</v>
      </c>
      <c r="F48" s="150">
        <v>79.300029609238393</v>
      </c>
      <c r="G48" s="88"/>
      <c r="H48" s="144">
        <v>42309</v>
      </c>
      <c r="I48" s="148">
        <v>73.452140696501985</v>
      </c>
      <c r="J48" s="26"/>
      <c r="K48" s="144">
        <v>42339</v>
      </c>
      <c r="L48" s="148">
        <v>76.51932923135783</v>
      </c>
      <c r="M48" s="26"/>
      <c r="N48" s="144">
        <v>42339</v>
      </c>
      <c r="O48" s="150">
        <v>75.400000000000006</v>
      </c>
      <c r="P48" s="88"/>
      <c r="Q48" s="144">
        <v>42370</v>
      </c>
      <c r="R48" s="145">
        <v>76.844519740403783</v>
      </c>
      <c r="S48" s="26"/>
      <c r="T48" s="144">
        <v>42370</v>
      </c>
      <c r="U48" s="148">
        <v>73.62786706092534</v>
      </c>
      <c r="V48" s="26"/>
      <c r="W48" s="144">
        <v>42370</v>
      </c>
      <c r="X48" s="150">
        <v>74.534324999999995</v>
      </c>
      <c r="Y48" s="88"/>
      <c r="Z48" s="144">
        <v>42401</v>
      </c>
      <c r="AA48" s="145">
        <v>72.181195354886214</v>
      </c>
      <c r="AB48" s="26"/>
      <c r="AC48" s="144">
        <v>42401</v>
      </c>
      <c r="AD48" s="148">
        <v>70.849999999999994</v>
      </c>
      <c r="AE48" s="26"/>
      <c r="AF48" s="144">
        <v>42401</v>
      </c>
      <c r="AG48" s="150">
        <v>70.669750000000008</v>
      </c>
      <c r="AH48" s="88"/>
      <c r="AI48" s="144">
        <v>42430</v>
      </c>
      <c r="AJ48" s="145">
        <v>69.933333333333337</v>
      </c>
      <c r="AK48" s="26"/>
      <c r="AL48" s="144">
        <v>42430</v>
      </c>
      <c r="AM48" s="148">
        <v>70.100000000000009</v>
      </c>
      <c r="AN48" s="26"/>
      <c r="AO48" s="144">
        <v>42430</v>
      </c>
      <c r="AP48" s="150">
        <v>68.891000000000005</v>
      </c>
      <c r="AQ48" s="88"/>
      <c r="AR48" s="144">
        <v>42430</v>
      </c>
      <c r="AS48" s="145">
        <v>68.891000000000005</v>
      </c>
      <c r="AT48" s="26"/>
      <c r="AU48" s="144">
        <v>42461</v>
      </c>
      <c r="AV48" s="148">
        <v>67.311638040687086</v>
      </c>
      <c r="AW48" s="26"/>
      <c r="AX48" s="144">
        <v>42491</v>
      </c>
      <c r="AY48" s="150">
        <v>64.711778875371465</v>
      </c>
      <c r="AZ48" s="88"/>
      <c r="BA48" s="144">
        <v>42491</v>
      </c>
      <c r="BB48" s="145">
        <v>65.450502309829631</v>
      </c>
      <c r="BC48" s="26"/>
      <c r="BD48" s="144">
        <v>42491</v>
      </c>
      <c r="BE48" s="148">
        <v>65.629557169366677</v>
      </c>
      <c r="BF48" s="26"/>
      <c r="BG48" s="144">
        <v>42522</v>
      </c>
      <c r="BH48" s="150">
        <v>64.689106145893291</v>
      </c>
      <c r="BI48" s="88"/>
      <c r="BJ48" s="144">
        <v>42491</v>
      </c>
      <c r="BK48" s="145">
        <v>66.443515380880626</v>
      </c>
      <c r="BL48" s="26"/>
      <c r="BM48" s="144">
        <v>42491</v>
      </c>
      <c r="BN48" s="148">
        <v>66.64</v>
      </c>
      <c r="BO48" s="26"/>
      <c r="BP48" s="144">
        <v>42522</v>
      </c>
      <c r="BQ48" s="150">
        <v>65.099915379999999</v>
      </c>
      <c r="BR48" s="88"/>
      <c r="BS48" s="144">
        <v>42522</v>
      </c>
      <c r="BT48" s="145">
        <v>65.499915380880623</v>
      </c>
      <c r="BU48" s="26"/>
      <c r="BV48" s="144">
        <v>42552</v>
      </c>
      <c r="BW48" s="148">
        <v>63.969515379999997</v>
      </c>
      <c r="BX48" s="26"/>
      <c r="BY48" s="144">
        <v>42552</v>
      </c>
      <c r="BZ48" s="150">
        <v>64.259515380000011</v>
      </c>
      <c r="CA48" s="88"/>
      <c r="CB48" s="144">
        <v>42552</v>
      </c>
      <c r="CC48" s="145">
        <v>63.359515380880609</v>
      </c>
      <c r="CD48" s="26"/>
      <c r="CE48" s="144">
        <v>42552</v>
      </c>
      <c r="CF48" s="148">
        <v>63.509515380880607</v>
      </c>
      <c r="CG48" s="26"/>
      <c r="CH48" s="144">
        <v>42583</v>
      </c>
      <c r="CI48" s="150">
        <v>63.064192400000003</v>
      </c>
      <c r="CJ48" s="88"/>
      <c r="CK48" s="144">
        <v>42583</v>
      </c>
      <c r="CL48" s="145">
        <v>63.89562841530055</v>
      </c>
      <c r="CM48" s="26"/>
      <c r="CN48" s="144">
        <v>42583</v>
      </c>
      <c r="CO48" s="148">
        <v>63.620360253547453</v>
      </c>
      <c r="CP48" s="26"/>
      <c r="CQ48" s="144">
        <v>42583</v>
      </c>
      <c r="CR48" s="150">
        <v>63.895628420000001</v>
      </c>
      <c r="CS48" s="88"/>
      <c r="CT48" s="144">
        <v>42583</v>
      </c>
      <c r="CU48" s="145">
        <v>64.39590163934426</v>
      </c>
      <c r="CV48" s="26"/>
      <c r="CW48" s="144">
        <v>42614</v>
      </c>
      <c r="CX48" s="148">
        <v>66.618852459999999</v>
      </c>
      <c r="CY48" s="292"/>
      <c r="CZ48" s="144">
        <v>42614</v>
      </c>
      <c r="DA48" s="148">
        <v>65.439715947722277</v>
      </c>
      <c r="DB48" s="295"/>
      <c r="DC48" s="144">
        <v>42614</v>
      </c>
      <c r="DD48" s="148">
        <v>65.095901639344248</v>
      </c>
      <c r="DE48" s="303"/>
      <c r="DF48" s="144">
        <v>42614</v>
      </c>
      <c r="DG48" s="148">
        <v>65.992758499999994</v>
      </c>
      <c r="DH48" s="303"/>
      <c r="DI48" s="144">
        <v>42675</v>
      </c>
      <c r="DJ48" s="148">
        <v>70.660714290000001</v>
      </c>
      <c r="DK48" s="295"/>
      <c r="DL48" s="144">
        <v>42644</v>
      </c>
      <c r="DM48" s="148">
        <v>68.432681905044475</v>
      </c>
      <c r="DN48" s="303"/>
      <c r="DO48" s="144">
        <v>42644</v>
      </c>
      <c r="DP48" s="148">
        <v>67.847802200000004</v>
      </c>
      <c r="DQ48" s="303"/>
      <c r="DR48" s="144">
        <v>42675</v>
      </c>
      <c r="DS48" s="148">
        <v>71.859987910086275</v>
      </c>
      <c r="DT48" s="295"/>
      <c r="DU48" s="144">
        <v>42675</v>
      </c>
      <c r="DV48" s="148">
        <v>71.021978020000006</v>
      </c>
      <c r="DW48" s="303"/>
      <c r="DX48" s="144">
        <v>42675</v>
      </c>
      <c r="DY48" s="148">
        <v>70.662330920000002</v>
      </c>
      <c r="DZ48" s="303"/>
      <c r="EA48" s="144">
        <v>42705</v>
      </c>
      <c r="EB48" s="148">
        <v>70.046103788084963</v>
      </c>
      <c r="EC48" s="295"/>
      <c r="ED48" s="144">
        <v>42705</v>
      </c>
      <c r="EE48" s="148">
        <v>69.689516632907271</v>
      </c>
      <c r="EF48" s="303"/>
      <c r="EG48" s="144">
        <v>42705</v>
      </c>
      <c r="EH48" s="148">
        <v>69.87700032075081</v>
      </c>
      <c r="EI48" s="303"/>
      <c r="EJ48" s="144">
        <v>42736</v>
      </c>
      <c r="EK48" s="148">
        <v>71.777750810000001</v>
      </c>
      <c r="EL48" s="295"/>
      <c r="EM48" s="144">
        <v>42705</v>
      </c>
      <c r="EN48" s="148">
        <v>69.572392361736647</v>
      </c>
      <c r="EO48" s="303"/>
      <c r="EP48" s="144">
        <v>42736</v>
      </c>
      <c r="EQ48" s="148">
        <v>72.037723124451418</v>
      </c>
      <c r="ER48" s="303"/>
      <c r="ES48" s="144">
        <v>42736</v>
      </c>
      <c r="ET48" s="148">
        <v>71.579581336696066</v>
      </c>
      <c r="EV48" s="144">
        <v>42767</v>
      </c>
      <c r="EW48" s="148">
        <v>71.626717928213338</v>
      </c>
      <c r="EY48" s="144">
        <v>42767</v>
      </c>
      <c r="EZ48" s="148">
        <v>71.436090640000003</v>
      </c>
      <c r="FB48" s="144">
        <v>42767</v>
      </c>
      <c r="FC48" s="148">
        <v>71.834786393135047</v>
      </c>
      <c r="FE48" s="144">
        <v>42767</v>
      </c>
      <c r="FF48" s="148">
        <v>70.977479578081613</v>
      </c>
      <c r="FH48" s="144">
        <v>42795</v>
      </c>
      <c r="FI48" s="148">
        <v>69.798159340659339</v>
      </c>
      <c r="FK48" s="144">
        <v>42795</v>
      </c>
      <c r="FL48" s="148">
        <v>69.824642857142862</v>
      </c>
      <c r="FN48" s="144">
        <v>42795</v>
      </c>
      <c r="FO48" s="148">
        <v>70.069999999999993</v>
      </c>
      <c r="FQ48" s="144">
        <v>42795</v>
      </c>
      <c r="FR48" s="148">
        <v>69.787472530000002</v>
      </c>
      <c r="FT48" s="144">
        <v>42767</v>
      </c>
      <c r="FU48" s="148">
        <v>71.546390000000002</v>
      </c>
      <c r="FW48" s="144">
        <v>42795</v>
      </c>
      <c r="FX48" s="148">
        <v>69.599999999999994</v>
      </c>
      <c r="FZ48" s="144">
        <v>42795</v>
      </c>
      <c r="GA48" s="148">
        <v>69.552660000000003</v>
      </c>
      <c r="GC48" s="144">
        <v>42826</v>
      </c>
      <c r="GD48" s="148">
        <v>64.223538594100006</v>
      </c>
      <c r="GF48" s="144">
        <v>42795</v>
      </c>
      <c r="GG48" s="148">
        <v>69.89</v>
      </c>
      <c r="GI48" s="144">
        <v>42826</v>
      </c>
      <c r="GJ48" s="148">
        <v>64.853279999999998</v>
      </c>
      <c r="GL48" s="144">
        <v>42826</v>
      </c>
      <c r="GM48" s="148">
        <v>64.58</v>
      </c>
      <c r="GO48" s="144">
        <v>42826</v>
      </c>
      <c r="GP48" s="148">
        <v>63.157080000000001</v>
      </c>
      <c r="GR48" s="144">
        <v>42826</v>
      </c>
      <c r="GS48" s="148">
        <v>63.24</v>
      </c>
      <c r="GU48" s="144">
        <v>42856</v>
      </c>
      <c r="GV48" s="148">
        <v>61.55</v>
      </c>
      <c r="GX48" s="144">
        <v>42856</v>
      </c>
      <c r="GY48" s="148">
        <v>61.84</v>
      </c>
      <c r="HA48" s="144">
        <v>42856</v>
      </c>
      <c r="HB48" s="148">
        <v>61.68</v>
      </c>
      <c r="HD48" s="144">
        <v>42856</v>
      </c>
      <c r="HE48" s="148">
        <v>61.5</v>
      </c>
      <c r="HG48" s="144">
        <v>42856</v>
      </c>
      <c r="HH48" s="148">
        <v>61.86</v>
      </c>
      <c r="HJ48" s="144">
        <v>42887</v>
      </c>
      <c r="HK48" s="148">
        <v>61.23</v>
      </c>
      <c r="HM48" s="144">
        <v>42887</v>
      </c>
      <c r="HN48" s="148">
        <v>61.8</v>
      </c>
      <c r="HP48" s="144">
        <v>42887</v>
      </c>
      <c r="HQ48" s="148">
        <v>61.68</v>
      </c>
      <c r="HS48" s="144">
        <v>42887</v>
      </c>
      <c r="HT48" s="148">
        <v>62</v>
      </c>
      <c r="HV48" s="144">
        <v>42887</v>
      </c>
      <c r="HW48" s="148">
        <v>61.85</v>
      </c>
      <c r="HY48" s="144">
        <v>42887</v>
      </c>
      <c r="HZ48" s="148">
        <v>61.88</v>
      </c>
      <c r="IB48" s="144">
        <v>42948</v>
      </c>
      <c r="IC48" s="148">
        <v>61.658239350000002</v>
      </c>
      <c r="IE48" s="144">
        <v>42948</v>
      </c>
      <c r="IF48" s="148">
        <v>61.16</v>
      </c>
      <c r="IH48" s="144">
        <v>42948</v>
      </c>
      <c r="II48" s="148">
        <v>60.92</v>
      </c>
      <c r="IK48" s="144">
        <v>42948</v>
      </c>
      <c r="IL48" s="148">
        <v>60.12</v>
      </c>
      <c r="IN48" s="144">
        <v>42979</v>
      </c>
      <c r="IO48" s="148">
        <v>60.52</v>
      </c>
      <c r="IQ48" s="144">
        <v>42979</v>
      </c>
      <c r="IR48" s="148">
        <v>61.53</v>
      </c>
      <c r="IT48" s="144">
        <v>42979</v>
      </c>
      <c r="IU48" s="148">
        <v>61.276652259999999</v>
      </c>
      <c r="IW48" s="144">
        <v>42979</v>
      </c>
      <c r="IX48" s="148">
        <v>60.95</v>
      </c>
      <c r="IZ48" s="144">
        <v>43009</v>
      </c>
      <c r="JA48" s="148">
        <v>64.19</v>
      </c>
      <c r="JC48" s="144">
        <v>43009</v>
      </c>
      <c r="JD48" s="148">
        <v>62.27</v>
      </c>
      <c r="JF48" s="144">
        <v>43009</v>
      </c>
      <c r="JG48" s="148">
        <v>61.54</v>
      </c>
      <c r="JI48" s="144">
        <v>43009</v>
      </c>
      <c r="JJ48" s="148">
        <v>60.43</v>
      </c>
      <c r="JL48" s="144">
        <v>43040</v>
      </c>
      <c r="JM48" s="148">
        <v>63.87</v>
      </c>
      <c r="JO48" s="144">
        <v>43040</v>
      </c>
      <c r="JP48" s="148">
        <v>65.37</v>
      </c>
      <c r="JR48" s="144">
        <v>43040</v>
      </c>
      <c r="JS48" s="148">
        <v>64.781174059999998</v>
      </c>
      <c r="JU48" s="969">
        <v>43040</v>
      </c>
      <c r="JV48" s="970">
        <v>65.781174059999998</v>
      </c>
      <c r="JX48" s="969">
        <v>43040</v>
      </c>
      <c r="JY48" s="970">
        <v>64.569999999999993</v>
      </c>
      <c r="KA48" s="969">
        <v>43070</v>
      </c>
      <c r="KB48" s="970">
        <v>68.566088208847489</v>
      </c>
      <c r="KD48" s="969">
        <v>43070</v>
      </c>
      <c r="KE48" s="970">
        <v>61.53</v>
      </c>
      <c r="KG48" s="969">
        <v>43070</v>
      </c>
      <c r="KH48" s="970">
        <v>67.64</v>
      </c>
      <c r="KJ48" s="969">
        <v>43070</v>
      </c>
      <c r="KK48" s="970">
        <v>67.5</v>
      </c>
      <c r="KM48" s="969">
        <v>43101</v>
      </c>
      <c r="KN48" s="970">
        <v>69.2</v>
      </c>
      <c r="KP48" s="969">
        <v>43101</v>
      </c>
      <c r="KQ48" s="970">
        <v>68.566387286255264</v>
      </c>
      <c r="KS48" s="969">
        <v>43101</v>
      </c>
      <c r="KT48" s="970">
        <v>68.709999999999994</v>
      </c>
      <c r="KV48" s="969">
        <v>43101</v>
      </c>
      <c r="KW48" s="970">
        <v>68.209999999999994</v>
      </c>
      <c r="KY48" s="969">
        <v>43132</v>
      </c>
      <c r="KZ48" s="970">
        <v>67.36</v>
      </c>
      <c r="LB48" s="969">
        <v>43132</v>
      </c>
      <c r="LC48" s="970">
        <v>67.5</v>
      </c>
      <c r="LE48" s="969">
        <v>43132</v>
      </c>
      <c r="LF48" s="970">
        <v>68.03</v>
      </c>
      <c r="LH48" s="969">
        <v>43132</v>
      </c>
      <c r="LI48" s="970">
        <v>68.42</v>
      </c>
      <c r="LK48" s="969">
        <v>43132</v>
      </c>
      <c r="LL48" s="970">
        <v>68.06</v>
      </c>
      <c r="LN48" s="969">
        <v>43160</v>
      </c>
      <c r="LO48" s="970">
        <v>66.97</v>
      </c>
      <c r="LQ48" s="969">
        <v>43191</v>
      </c>
      <c r="LR48" s="970">
        <v>61.86</v>
      </c>
      <c r="LT48" s="969">
        <v>43191</v>
      </c>
      <c r="LU48" s="970">
        <v>62.48</v>
      </c>
      <c r="LW48" s="969">
        <v>43191</v>
      </c>
      <c r="LX48" s="970">
        <v>62.62</v>
      </c>
      <c r="LZ48" s="969">
        <v>43191</v>
      </c>
      <c r="MA48" s="970">
        <v>61.57</v>
      </c>
      <c r="MC48" s="969">
        <v>43221</v>
      </c>
      <c r="MD48" s="970">
        <v>57.98</v>
      </c>
      <c r="MF48" s="969">
        <v>43221</v>
      </c>
      <c r="MG48" s="970">
        <v>58.15</v>
      </c>
      <c r="MI48" s="969">
        <v>43221</v>
      </c>
      <c r="MJ48" s="970">
        <v>57.04</v>
      </c>
      <c r="ML48" s="969">
        <v>43221</v>
      </c>
      <c r="MM48" s="970">
        <v>56.29</v>
      </c>
      <c r="MO48" s="969">
        <v>43221</v>
      </c>
      <c r="MP48" s="970">
        <v>55.69</v>
      </c>
      <c r="MR48" s="969">
        <v>43252</v>
      </c>
      <c r="MS48" s="970">
        <v>54.22</v>
      </c>
      <c r="MU48" s="969">
        <v>43252</v>
      </c>
      <c r="MV48" s="970">
        <v>54.64</v>
      </c>
      <c r="MX48" s="969">
        <v>43252</v>
      </c>
      <c r="MY48" s="970">
        <v>54.52</v>
      </c>
      <c r="NA48" s="969">
        <v>43252</v>
      </c>
      <c r="NB48" s="970">
        <v>55.86444952636726</v>
      </c>
      <c r="ND48" s="969">
        <v>43282</v>
      </c>
      <c r="NE48" s="970">
        <v>54.352240000000002</v>
      </c>
      <c r="NG48" s="969">
        <v>43282</v>
      </c>
      <c r="NH48" s="970">
        <v>52.82</v>
      </c>
      <c r="NJ48" s="969">
        <v>43282</v>
      </c>
      <c r="NK48" s="970">
        <v>52.11</v>
      </c>
      <c r="NM48" s="969">
        <v>43282</v>
      </c>
      <c r="NN48" s="970">
        <v>50.45</v>
      </c>
      <c r="NP48" s="969">
        <v>43282</v>
      </c>
      <c r="NQ48" s="970">
        <v>48.93</v>
      </c>
      <c r="NS48" s="969">
        <v>43313</v>
      </c>
      <c r="NT48" s="970">
        <v>48.43</v>
      </c>
      <c r="NV48" s="969">
        <v>43313</v>
      </c>
      <c r="NW48" s="970">
        <v>48.12</v>
      </c>
      <c r="NY48" s="969">
        <v>43313</v>
      </c>
      <c r="NZ48" s="970">
        <v>46.68</v>
      </c>
      <c r="OB48" s="969">
        <v>43313</v>
      </c>
      <c r="OC48" s="970">
        <v>47.08</v>
      </c>
      <c r="OE48" s="969">
        <v>43344</v>
      </c>
      <c r="OF48" s="970">
        <v>48.28</v>
      </c>
      <c r="OH48" s="969">
        <v>43344</v>
      </c>
      <c r="OI48" s="970">
        <v>53.04</v>
      </c>
      <c r="OK48" s="969">
        <v>43344</v>
      </c>
      <c r="OL48" s="970">
        <v>53.05</v>
      </c>
      <c r="ON48" s="969">
        <v>43344</v>
      </c>
      <c r="OO48" s="970">
        <v>50.99</v>
      </c>
      <c r="OQ48" s="969">
        <v>43344</v>
      </c>
      <c r="OR48" s="970">
        <v>50.1</v>
      </c>
      <c r="OT48" s="969">
        <v>43374</v>
      </c>
      <c r="OU48" s="970">
        <v>51.81</v>
      </c>
      <c r="OW48" s="969">
        <v>43374</v>
      </c>
      <c r="OX48" s="970">
        <v>50.02</v>
      </c>
      <c r="OZ48" s="969">
        <v>43374</v>
      </c>
      <c r="PA48" s="970">
        <v>48.82</v>
      </c>
      <c r="PC48" s="969">
        <v>43374</v>
      </c>
      <c r="PD48" s="970">
        <v>49.6</v>
      </c>
      <c r="PF48" s="969">
        <v>43374</v>
      </c>
      <c r="PG48" s="970">
        <v>50.49</v>
      </c>
      <c r="PI48" s="969">
        <v>43405</v>
      </c>
      <c r="PJ48" s="970">
        <v>52.82</v>
      </c>
      <c r="PL48" s="969">
        <v>43405</v>
      </c>
      <c r="PM48" s="970">
        <v>52.9</v>
      </c>
      <c r="PO48" s="969">
        <v>43405</v>
      </c>
      <c r="PP48" s="970">
        <v>53.03</v>
      </c>
      <c r="PR48" s="969">
        <v>43405</v>
      </c>
      <c r="PS48" s="970">
        <v>52.72</v>
      </c>
      <c r="PU48" s="969">
        <v>43435</v>
      </c>
      <c r="PV48" s="970">
        <v>55.01</v>
      </c>
      <c r="PX48" s="969">
        <v>43435</v>
      </c>
      <c r="PY48" s="1025">
        <v>55.44</v>
      </c>
      <c r="QA48" s="1026">
        <v>43435</v>
      </c>
      <c r="QB48" s="1025">
        <v>54.8</v>
      </c>
      <c r="QD48" s="1028">
        <v>43435</v>
      </c>
      <c r="QE48" s="1027">
        <v>54.55</v>
      </c>
      <c r="QG48" s="1028">
        <v>43466</v>
      </c>
      <c r="QH48" s="1027">
        <v>56.33</v>
      </c>
      <c r="QJ48" s="1028">
        <v>43466</v>
      </c>
      <c r="QK48" s="1027">
        <v>56.92</v>
      </c>
      <c r="QM48" s="1028">
        <v>43466</v>
      </c>
      <c r="QN48" s="1027">
        <v>56.52</v>
      </c>
      <c r="QP48" s="1028">
        <v>43466</v>
      </c>
      <c r="QQ48" s="1027">
        <v>57.93</v>
      </c>
      <c r="QS48" s="1028">
        <v>43466</v>
      </c>
      <c r="QT48" s="1027">
        <v>55.79</v>
      </c>
      <c r="QV48" s="1028">
        <v>43497</v>
      </c>
      <c r="QW48" s="1027">
        <v>55.7</v>
      </c>
      <c r="QY48" s="1028">
        <v>43497</v>
      </c>
      <c r="QZ48" s="1027">
        <v>53.93</v>
      </c>
      <c r="RB48" s="1028">
        <v>43497</v>
      </c>
      <c r="RC48" s="1027">
        <v>53.2</v>
      </c>
      <c r="RE48" s="1028">
        <v>43497</v>
      </c>
      <c r="RF48" s="1027">
        <v>51.92</v>
      </c>
      <c r="RH48" s="1028">
        <v>43525</v>
      </c>
      <c r="RI48" s="1027">
        <v>49.41</v>
      </c>
      <c r="RK48" s="1028">
        <v>43525</v>
      </c>
      <c r="RL48" s="1027">
        <v>49.23</v>
      </c>
      <c r="RN48" s="1028">
        <v>43525</v>
      </c>
      <c r="RO48" s="1027">
        <v>49.6</v>
      </c>
      <c r="RQ48" s="1028">
        <v>43525</v>
      </c>
      <c r="RR48" s="1027">
        <v>49.07</v>
      </c>
      <c r="RT48" s="1028">
        <v>43556</v>
      </c>
      <c r="RU48" s="1029">
        <v>45.227078579999997</v>
      </c>
      <c r="RW48" s="1028">
        <v>43556</v>
      </c>
      <c r="RX48" s="1029">
        <v>45.247598019999998</v>
      </c>
      <c r="RZ48" s="1028">
        <v>43556</v>
      </c>
      <c r="SA48" s="1029">
        <v>44.899483240000002</v>
      </c>
      <c r="SC48" s="1028">
        <v>43556</v>
      </c>
      <c r="SD48" s="1029">
        <v>44.22</v>
      </c>
      <c r="SF48" s="1028">
        <v>43556</v>
      </c>
      <c r="SG48" s="1029">
        <v>44.06</v>
      </c>
      <c r="SI48" s="1028">
        <v>43586</v>
      </c>
      <c r="SJ48" s="1029">
        <v>42.05</v>
      </c>
      <c r="SL48" s="1028">
        <v>43586</v>
      </c>
      <c r="SM48" s="1029">
        <v>42.278512725631266</v>
      </c>
      <c r="SO48" s="1028">
        <v>43586</v>
      </c>
      <c r="SP48" s="1029">
        <v>41.407519404990687</v>
      </c>
      <c r="SR48" s="1028">
        <v>43586</v>
      </c>
      <c r="SS48" s="1029">
        <v>39.919236497773625</v>
      </c>
      <c r="SU48" s="1028">
        <v>43617</v>
      </c>
      <c r="SV48" s="1029">
        <v>36.784443977830868</v>
      </c>
      <c r="SX48" s="1028">
        <v>43617</v>
      </c>
      <c r="SY48" s="1029">
        <v>34.130700858049387</v>
      </c>
      <c r="TA48" s="1028">
        <v>43617</v>
      </c>
      <c r="TB48" s="1029">
        <v>32.91130044537303</v>
      </c>
      <c r="TD48" s="1028">
        <v>43617</v>
      </c>
      <c r="TE48" s="1029">
        <v>32.902405598226565</v>
      </c>
      <c r="TG48" s="1028">
        <v>43647</v>
      </c>
      <c r="TH48" s="1029">
        <v>34.45699488594407</v>
      </c>
      <c r="TJ48" s="1028">
        <v>43647</v>
      </c>
      <c r="TK48" s="1029">
        <v>33.460132896754985</v>
      </c>
      <c r="TM48" s="1028">
        <v>43647</v>
      </c>
      <c r="TN48" s="1029">
        <v>33.215820402860416</v>
      </c>
      <c r="TP48" s="1028">
        <v>43647</v>
      </c>
      <c r="TQ48" s="1029">
        <v>33.039374102972261</v>
      </c>
      <c r="TS48" s="1028">
        <v>43678</v>
      </c>
      <c r="TT48" s="1029">
        <v>32.230703442153043</v>
      </c>
      <c r="TV48" s="1028">
        <v>43678</v>
      </c>
      <c r="TW48" s="1029">
        <v>31.783804491744274</v>
      </c>
      <c r="TY48" s="1028">
        <v>43678</v>
      </c>
      <c r="TZ48" s="1029">
        <v>29.692657136305719</v>
      </c>
      <c r="UB48" s="1028">
        <v>43678</v>
      </c>
      <c r="UC48" s="1029">
        <v>31.317098420545918</v>
      </c>
      <c r="UE48" s="1028">
        <v>43709</v>
      </c>
      <c r="UF48" s="1029">
        <v>34.095162887462017</v>
      </c>
      <c r="UH48" s="1028">
        <v>43709</v>
      </c>
      <c r="UI48" s="1029">
        <v>32.991239081874738</v>
      </c>
      <c r="UK48" s="1028">
        <v>43709</v>
      </c>
      <c r="UL48" s="1029">
        <v>32.822914994037319</v>
      </c>
      <c r="UN48" s="1028">
        <v>43709</v>
      </c>
      <c r="UO48" s="1029">
        <v>33.366320050451066</v>
      </c>
      <c r="UQ48" s="1028">
        <v>43739</v>
      </c>
      <c r="UR48" s="1029">
        <v>33.839048080544892</v>
      </c>
      <c r="UT48" s="1028">
        <v>43739</v>
      </c>
      <c r="UU48" s="1029">
        <v>33.620997682584651</v>
      </c>
      <c r="UW48" s="1028">
        <v>43739</v>
      </c>
      <c r="UX48" s="1029">
        <v>33.237165361069259</v>
      </c>
      <c r="UZ48" s="1028">
        <v>43739</v>
      </c>
      <c r="VA48" s="1029">
        <v>33.462648894724467</v>
      </c>
      <c r="VC48" s="1028">
        <v>43739</v>
      </c>
      <c r="VD48" s="1029">
        <v>34.176504966935944</v>
      </c>
      <c r="VF48" s="1028">
        <v>43770</v>
      </c>
      <c r="VG48" s="1029">
        <v>37.156623800052735</v>
      </c>
      <c r="VI48" s="1028">
        <v>43770</v>
      </c>
      <c r="VJ48" s="1029">
        <v>37.852447069865576</v>
      </c>
      <c r="VL48" s="1028">
        <v>43770</v>
      </c>
      <c r="VM48" s="1029">
        <v>37.550723492162433</v>
      </c>
      <c r="VO48" s="1028">
        <v>43770</v>
      </c>
      <c r="VP48" s="1029">
        <v>42.017569650320077</v>
      </c>
      <c r="VR48" s="1028">
        <v>43800</v>
      </c>
      <c r="VS48" s="1029">
        <v>42.747198295000452</v>
      </c>
      <c r="VU48" s="1028">
        <v>43800</v>
      </c>
      <c r="VV48" s="1029">
        <v>42.35949210701866</v>
      </c>
      <c r="VX48" s="1028">
        <v>43800</v>
      </c>
      <c r="VY48" s="1029">
        <v>42.671445539003955</v>
      </c>
      <c r="WA48" s="1028">
        <v>43800</v>
      </c>
      <c r="WB48" s="1029">
        <v>40.175437164667301</v>
      </c>
      <c r="WD48" s="1028">
        <v>43800</v>
      </c>
      <c r="WE48" s="1029">
        <v>41.08221468320906</v>
      </c>
      <c r="WG48" s="1028">
        <v>43831</v>
      </c>
      <c r="WH48" s="1029">
        <v>45.59</v>
      </c>
      <c r="WJ48" s="1028">
        <v>43831</v>
      </c>
      <c r="WK48" s="1029">
        <v>45.24</v>
      </c>
      <c r="WM48" s="1028">
        <v>43831</v>
      </c>
      <c r="WN48" s="1029">
        <v>48.100718560476359</v>
      </c>
      <c r="WP48" s="1028">
        <v>43831</v>
      </c>
      <c r="WQ48" s="1029">
        <v>47.269448799791249</v>
      </c>
      <c r="WS48" s="1028">
        <v>43862</v>
      </c>
      <c r="WT48" s="1029">
        <v>49.212357116435214</v>
      </c>
      <c r="WV48" s="1028">
        <v>43862</v>
      </c>
      <c r="WW48" s="1029">
        <v>49.29</v>
      </c>
      <c r="WY48" s="1028">
        <v>43862</v>
      </c>
      <c r="WZ48" s="1029">
        <v>50.76942833966234</v>
      </c>
      <c r="XB48" s="1028">
        <v>43862</v>
      </c>
      <c r="XC48" s="1029">
        <v>49.377343121421696</v>
      </c>
      <c r="XE48" s="1028">
        <v>43891</v>
      </c>
      <c r="XF48" s="1029">
        <v>47.29601918294086</v>
      </c>
      <c r="XH48" s="1028">
        <v>43891</v>
      </c>
      <c r="XI48" s="1029">
        <v>46.25332283663797</v>
      </c>
      <c r="XK48" s="1028">
        <v>43891</v>
      </c>
      <c r="XL48" s="1029">
        <v>46.74</v>
      </c>
      <c r="XN48" s="1028">
        <v>43891</v>
      </c>
      <c r="XO48" s="1029">
        <v>46.436289906029032</v>
      </c>
      <c r="XQ48" s="1028">
        <v>43891</v>
      </c>
      <c r="XR48" s="1029">
        <v>46.296393812345705</v>
      </c>
      <c r="XT48" s="1028">
        <v>43922</v>
      </c>
      <c r="XU48" s="1029">
        <v>41.55</v>
      </c>
      <c r="XW48" s="1028">
        <v>43922</v>
      </c>
      <c r="XX48" s="1029">
        <v>41.26</v>
      </c>
      <c r="XZ48" s="1028">
        <v>43922</v>
      </c>
      <c r="YA48" s="1029">
        <v>42.194972752055882</v>
      </c>
      <c r="YC48" s="1028">
        <v>43922</v>
      </c>
      <c r="YD48" s="1029">
        <v>44.042631804681548</v>
      </c>
      <c r="YF48" s="1028">
        <v>43952</v>
      </c>
      <c r="YG48" s="1029">
        <v>42.373208521775183</v>
      </c>
      <c r="YI48" s="1028">
        <v>43952</v>
      </c>
      <c r="YJ48" s="1029">
        <v>44.47</v>
      </c>
      <c r="YL48" s="1028">
        <v>43952</v>
      </c>
      <c r="YM48" s="1029">
        <v>44.367785693847075</v>
      </c>
      <c r="YO48" s="1028">
        <v>43952</v>
      </c>
      <c r="YP48" s="1029">
        <v>45.513978451459529</v>
      </c>
      <c r="YR48" s="1028">
        <v>43952</v>
      </c>
      <c r="YS48" s="1029">
        <v>44.87</v>
      </c>
      <c r="YU48" s="1028">
        <v>43983</v>
      </c>
      <c r="YV48" s="1029">
        <v>45.782742002054462</v>
      </c>
      <c r="YX48" s="1028">
        <v>43983</v>
      </c>
      <c r="YY48" s="1029">
        <v>43.378987637699183</v>
      </c>
      <c r="ZA48" s="1028">
        <v>43983</v>
      </c>
      <c r="ZB48" s="1029">
        <v>41.098530154172174</v>
      </c>
      <c r="ZD48" s="1028">
        <v>43983</v>
      </c>
      <c r="ZE48" s="1029">
        <v>40.880369353709888</v>
      </c>
      <c r="ZG48" s="1028">
        <v>43983</v>
      </c>
      <c r="ZH48" s="1029">
        <v>41.13300756439051</v>
      </c>
      <c r="ZJ48" s="1028">
        <v>44013</v>
      </c>
      <c r="ZK48" s="1029">
        <v>41.724572161400047</v>
      </c>
      <c r="ZM48" s="1028">
        <v>44013</v>
      </c>
      <c r="ZN48" s="1029">
        <v>41.380682492300124</v>
      </c>
      <c r="ZP48" s="1028">
        <v>44013</v>
      </c>
      <c r="ZQ48" s="1029">
        <v>41.724572161400047</v>
      </c>
      <c r="ZS48" s="1028">
        <v>44044</v>
      </c>
      <c r="ZT48" s="1029">
        <v>45.214759879868957</v>
      </c>
      <c r="ZV48" s="1028">
        <v>44044</v>
      </c>
      <c r="ZW48" s="1029">
        <v>45.066308645140268</v>
      </c>
      <c r="ZY48" s="1028">
        <v>44044</v>
      </c>
      <c r="ZZ48" s="1029">
        <v>44.724381130255885</v>
      </c>
      <c r="AAB48" s="1028">
        <v>44044</v>
      </c>
      <c r="AAC48" s="1029">
        <v>44.833852902941395</v>
      </c>
      <c r="AAE48" s="1028">
        <v>44044</v>
      </c>
      <c r="AAF48" s="1029">
        <v>43.06</v>
      </c>
      <c r="AAH48" s="1028">
        <v>44044</v>
      </c>
      <c r="AAI48" s="1029">
        <v>42.995341959521696</v>
      </c>
      <c r="AAK48" s="1028">
        <v>44075</v>
      </c>
      <c r="AAL48" s="1029">
        <v>42.339341813353983</v>
      </c>
      <c r="AAN48" s="1028">
        <v>44044</v>
      </c>
      <c r="AAO48" s="1029">
        <v>42.435695094940051</v>
      </c>
      <c r="AAQ48" s="1028">
        <v>44075</v>
      </c>
      <c r="AAR48" s="1029">
        <v>41.613208455640553</v>
      </c>
      <c r="AAT48" s="1028">
        <v>44105</v>
      </c>
      <c r="AAU48" s="1029">
        <v>44.16</v>
      </c>
      <c r="AAW48" s="1028">
        <v>44105</v>
      </c>
      <c r="AAX48" s="1029">
        <v>43.923073958806548</v>
      </c>
      <c r="AAZ48" s="1028">
        <v>44105</v>
      </c>
      <c r="ABA48" s="1029">
        <v>43.49</v>
      </c>
      <c r="ABC48" s="1028">
        <v>44105</v>
      </c>
      <c r="ABD48" s="1029">
        <v>42.633060189135058</v>
      </c>
      <c r="ABF48" s="1028">
        <v>44136</v>
      </c>
      <c r="ABG48" s="1029">
        <v>46.804246113940827</v>
      </c>
      <c r="ABI48" s="1028">
        <v>44136</v>
      </c>
      <c r="ABJ48" s="1029">
        <v>45.964300129569679</v>
      </c>
      <c r="ABL48" s="1028">
        <v>44136</v>
      </c>
      <c r="ABM48" s="1029">
        <v>46.38</v>
      </c>
      <c r="ABO48" s="1028">
        <v>44136</v>
      </c>
      <c r="ABP48" s="1029">
        <v>46.13</v>
      </c>
      <c r="ABR48" s="1066">
        <v>44166</v>
      </c>
      <c r="ABS48" s="1067">
        <v>47</v>
      </c>
      <c r="ABU48" s="1066">
        <v>44166</v>
      </c>
      <c r="ABV48" s="1067">
        <v>45.964630434260236</v>
      </c>
      <c r="ABX48" s="1066">
        <v>44166</v>
      </c>
      <c r="ABY48" s="1067">
        <v>46.314637563428661</v>
      </c>
      <c r="ACA48" s="1066">
        <v>44166</v>
      </c>
      <c r="ACB48" s="1067">
        <v>47.09032466</v>
      </c>
      <c r="ACD48" s="1066">
        <v>44197</v>
      </c>
      <c r="ACE48" s="1067">
        <v>48.530558411113709</v>
      </c>
      <c r="ACG48" s="1066">
        <v>44197</v>
      </c>
      <c r="ACH48" s="1067">
        <v>48.629437481711392</v>
      </c>
      <c r="ACJ48" s="1066">
        <v>44197</v>
      </c>
      <c r="ACK48" s="1067">
        <v>48.388165088195045</v>
      </c>
      <c r="ACM48" s="1066">
        <v>44197</v>
      </c>
      <c r="ACN48" s="1067">
        <v>48.772439089999999</v>
      </c>
      <c r="ACP48" s="1066">
        <v>44228</v>
      </c>
      <c r="ACQ48" s="1067">
        <v>48.928013655392391</v>
      </c>
      <c r="ACS48" s="1066">
        <v>44228</v>
      </c>
      <c r="ACT48" s="1067">
        <v>49.071574610780779</v>
      </c>
      <c r="ACV48" s="1096">
        <v>44228</v>
      </c>
      <c r="ACW48" s="1097">
        <v>49.499443450000001</v>
      </c>
      <c r="ACY48" s="1096">
        <v>44228</v>
      </c>
      <c r="ACZ48" s="1097">
        <v>49.505666267442152</v>
      </c>
      <c r="ADB48" s="1098">
        <v>44256</v>
      </c>
      <c r="ADC48" s="1099">
        <v>48.546755480000002</v>
      </c>
      <c r="ADE48" s="1098">
        <v>44256</v>
      </c>
      <c r="ADF48" s="1099">
        <v>49.385206479423459</v>
      </c>
      <c r="ADH48" s="1098">
        <v>44256</v>
      </c>
      <c r="ADI48" s="1099">
        <v>48.973549981915347</v>
      </c>
      <c r="ADK48" s="1098">
        <v>44256</v>
      </c>
      <c r="ADL48" s="1099">
        <v>49.204825617597599</v>
      </c>
      <c r="ADN48" s="1098">
        <v>44256</v>
      </c>
      <c r="ADO48" s="1099">
        <v>49.148102160861058</v>
      </c>
      <c r="ADQ48" s="1098">
        <v>44287</v>
      </c>
      <c r="ADR48" s="1099">
        <v>43.249999851088603</v>
      </c>
      <c r="ADT48" s="1098">
        <v>44287</v>
      </c>
      <c r="ADU48" s="1099">
        <v>44.42549785627714</v>
      </c>
      <c r="ADW48" s="1098">
        <v>44287</v>
      </c>
      <c r="ADX48" s="1099">
        <v>42.655625513913542</v>
      </c>
      <c r="ADZ48" s="1098">
        <v>44287</v>
      </c>
      <c r="AEA48" s="1099">
        <v>43.204728943719196</v>
      </c>
      <c r="AEC48" s="1098">
        <v>44317</v>
      </c>
      <c r="AED48" s="1099">
        <v>41.700065848081962</v>
      </c>
      <c r="AEF48" s="1098">
        <v>44317</v>
      </c>
      <c r="AEG48" s="1099">
        <v>41.77</v>
      </c>
      <c r="AEI48" s="1098">
        <v>44317</v>
      </c>
      <c r="AEJ48" s="1099">
        <v>42.65091978303834</v>
      </c>
      <c r="AEL48" s="1098">
        <v>44317</v>
      </c>
      <c r="AEM48" s="1099">
        <v>42.068311917540285</v>
      </c>
      <c r="AEO48" s="1098">
        <v>44317</v>
      </c>
      <c r="AEP48" s="1099">
        <v>42.578568001455615</v>
      </c>
      <c r="AER48" s="1098">
        <v>44348</v>
      </c>
      <c r="AES48" s="1099">
        <v>42.11</v>
      </c>
      <c r="AEU48" s="1098">
        <v>44348</v>
      </c>
      <c r="AEV48" s="1099">
        <v>42.620370196699227</v>
      </c>
      <c r="AEX48" s="1098">
        <v>44348</v>
      </c>
      <c r="AEY48" s="1099">
        <v>42.893032756856229</v>
      </c>
      <c r="AFA48" s="1098">
        <v>44348</v>
      </c>
      <c r="AFB48" s="1099">
        <v>41.589759385459743</v>
      </c>
      <c r="AFD48" s="1098">
        <v>44378</v>
      </c>
      <c r="AFE48" s="1099">
        <v>41.949961693549547</v>
      </c>
      <c r="AFG48" s="1098">
        <v>44378</v>
      </c>
      <c r="AFH48" s="1099">
        <v>43.5371758</v>
      </c>
      <c r="AFJ48" s="1098">
        <v>44409</v>
      </c>
      <c r="AFK48" s="1099">
        <v>42.362666227876218</v>
      </c>
      <c r="AFM48" s="1098">
        <v>44409</v>
      </c>
      <c r="AFN48" s="1099">
        <v>42.884121514793769</v>
      </c>
      <c r="AFP48" s="1098">
        <v>44409</v>
      </c>
      <c r="AFQ48" s="1099">
        <v>41.630264485723572</v>
      </c>
      <c r="AFS48" s="1098">
        <v>44409</v>
      </c>
      <c r="AFT48" s="1099">
        <v>39.858396838290759</v>
      </c>
      <c r="AFV48" s="1098">
        <v>44409</v>
      </c>
      <c r="AFW48" s="1099">
        <v>37.834096395148315</v>
      </c>
      <c r="AFY48" s="1098">
        <v>44440</v>
      </c>
      <c r="AFZ48" s="1099">
        <v>37.357735379772272</v>
      </c>
      <c r="AGB48" s="1098">
        <v>44440</v>
      </c>
      <c r="AGC48" s="1099">
        <v>37.350628410556141</v>
      </c>
      <c r="AGE48" s="1098">
        <v>44440</v>
      </c>
      <c r="AGF48" s="1099">
        <v>38.470537451089371</v>
      </c>
      <c r="AGH48" s="1098">
        <v>44440</v>
      </c>
      <c r="AGI48" s="1099">
        <v>38.279087977814932</v>
      </c>
      <c r="AGK48" s="1108">
        <v>44470</v>
      </c>
      <c r="AGL48" s="1109">
        <v>42.951281171568738</v>
      </c>
      <c r="AGN48" s="1108">
        <v>44470</v>
      </c>
      <c r="AGO48" s="1109">
        <v>42.795401023925244</v>
      </c>
      <c r="AGQ48" s="1108">
        <v>44470</v>
      </c>
      <c r="AGR48" s="1109">
        <v>43.245912680836462</v>
      </c>
      <c r="AGT48" s="1108">
        <v>44501</v>
      </c>
      <c r="AGU48" s="1109">
        <v>46.419859809327534</v>
      </c>
      <c r="AGW48" s="1108">
        <v>44501</v>
      </c>
      <c r="AGX48" s="1109">
        <v>47.046040262315572</v>
      </c>
      <c r="AGZ48" s="1108">
        <v>44501</v>
      </c>
      <c r="AHA48" s="1109">
        <v>47.497341500174251</v>
      </c>
      <c r="AHC48" s="1108">
        <v>44501</v>
      </c>
      <c r="AHD48" s="1109">
        <v>48.065710165531861</v>
      </c>
      <c r="AHF48" s="1108">
        <v>44531</v>
      </c>
      <c r="AHG48" s="1109">
        <v>51.622750210058015</v>
      </c>
      <c r="AHI48" s="1108">
        <v>44531</v>
      </c>
      <c r="AHJ48" s="1109">
        <v>51.815721671378697</v>
      </c>
      <c r="AHL48" s="1108">
        <v>44531</v>
      </c>
      <c r="AHM48" s="1109">
        <v>53.988913367956442</v>
      </c>
      <c r="AHO48" s="1108">
        <v>44531</v>
      </c>
      <c r="AHP48" s="1109">
        <v>55.581530844793505</v>
      </c>
      <c r="AHR48" s="1108">
        <v>44531</v>
      </c>
      <c r="AHS48" s="1109">
        <v>53.321181017082544</v>
      </c>
      <c r="AHU48" s="1114">
        <v>44562</v>
      </c>
      <c r="AHV48" s="1099">
        <v>55.522916695775898</v>
      </c>
      <c r="AHX48" s="1108">
        <v>44562</v>
      </c>
      <c r="AHY48" s="1109">
        <v>56.017257788804926</v>
      </c>
      <c r="AIA48" s="1108">
        <v>44562</v>
      </c>
      <c r="AIB48" s="1109">
        <v>56.140038981737518</v>
      </c>
      <c r="AID48" s="1108">
        <v>44562</v>
      </c>
      <c r="AIE48" s="1099">
        <v>56.590385278322756</v>
      </c>
      <c r="AIG48" s="1108">
        <v>44593</v>
      </c>
      <c r="AIH48" s="1099">
        <v>59.852210508725079</v>
      </c>
      <c r="AIJ48" s="1108">
        <v>44593</v>
      </c>
      <c r="AIK48" s="1099">
        <v>60.232681375721086</v>
      </c>
      <c r="AIM48" s="1108">
        <v>44593</v>
      </c>
      <c r="AIN48" s="1099">
        <v>58.950802416436893</v>
      </c>
      <c r="AIP48" s="1108">
        <v>44593</v>
      </c>
      <c r="AIQ48" s="1099">
        <v>59.635069976439418</v>
      </c>
      <c r="AIS48" s="1108">
        <v>44593</v>
      </c>
      <c r="AIT48" s="1109">
        <v>60.531280266718923</v>
      </c>
      <c r="AIV48" s="1108">
        <v>44621</v>
      </c>
      <c r="AIW48" s="1117">
        <v>58.52640238423281</v>
      </c>
      <c r="AIY48" s="1108">
        <v>44621</v>
      </c>
      <c r="AIZ48" s="1117">
        <v>59.847560978919176</v>
      </c>
      <c r="AJB48" s="1108">
        <v>44621</v>
      </c>
      <c r="AJC48" s="1117">
        <v>60.054835786044038</v>
      </c>
      <c r="AJE48" s="1108">
        <v>44621</v>
      </c>
      <c r="AJF48" s="1117">
        <v>60.904372990828278</v>
      </c>
      <c r="AJH48" s="1108">
        <v>44652</v>
      </c>
      <c r="AJI48" s="1117">
        <v>55.75130026757801</v>
      </c>
      <c r="AJK48" s="1108">
        <v>44652</v>
      </c>
      <c r="AJL48" s="1117">
        <v>57.481974737879817</v>
      </c>
      <c r="AJN48" s="1108">
        <v>44652</v>
      </c>
      <c r="AJO48" s="1117">
        <v>55.75130026757801</v>
      </c>
      <c r="AJQ48" s="1108">
        <v>44652</v>
      </c>
      <c r="AJR48" s="1117">
        <v>58.440715085620738</v>
      </c>
      <c r="AJT48" s="1108">
        <v>44682</v>
      </c>
      <c r="AJU48" s="1117">
        <v>55.223512223553122</v>
      </c>
    </row>
    <row r="49" spans="1:957" customFormat="1" x14ac:dyDescent="0.25">
      <c r="A49" s="26"/>
      <c r="B49" s="969">
        <f t="shared" ca="1" si="0"/>
        <v>44713</v>
      </c>
      <c r="C49" s="152">
        <f t="shared" ca="1" si="1"/>
        <v>53.09792467435971</v>
      </c>
      <c r="D49" s="26"/>
      <c r="E49" s="144">
        <v>42370</v>
      </c>
      <c r="F49" s="150">
        <v>81.017186217446721</v>
      </c>
      <c r="G49" s="88"/>
      <c r="H49" s="144">
        <v>42339</v>
      </c>
      <c r="I49" s="148">
        <v>77.450000000000017</v>
      </c>
      <c r="J49" s="26"/>
      <c r="K49" s="144">
        <v>42370</v>
      </c>
      <c r="L49" s="148">
        <v>78.321871063300236</v>
      </c>
      <c r="M49" s="26"/>
      <c r="N49" s="144">
        <v>42370</v>
      </c>
      <c r="O49" s="150">
        <v>77.849999999999994</v>
      </c>
      <c r="P49" s="88"/>
      <c r="Q49" s="144">
        <v>42401</v>
      </c>
      <c r="R49" s="145">
        <v>76.491395337230074</v>
      </c>
      <c r="S49" s="26"/>
      <c r="T49" s="144">
        <v>42401</v>
      </c>
      <c r="U49" s="148">
        <v>73.194037517149511</v>
      </c>
      <c r="V49" s="26"/>
      <c r="W49" s="144">
        <v>42401</v>
      </c>
      <c r="X49" s="150">
        <v>73.977225000000004</v>
      </c>
      <c r="Y49" s="88"/>
      <c r="Z49" s="144">
        <v>42430</v>
      </c>
      <c r="AA49" s="145">
        <v>70.062303793227613</v>
      </c>
      <c r="AB49" s="26"/>
      <c r="AC49" s="144">
        <v>42430</v>
      </c>
      <c r="AD49" s="148">
        <v>68.699999999999989</v>
      </c>
      <c r="AE49" s="26"/>
      <c r="AF49" s="144">
        <v>42430</v>
      </c>
      <c r="AG49" s="150">
        <v>68.682500000000005</v>
      </c>
      <c r="AH49" s="88"/>
      <c r="AI49" s="144">
        <v>42461</v>
      </c>
      <c r="AJ49" s="145">
        <v>64.256783333333317</v>
      </c>
      <c r="AK49" s="26"/>
      <c r="AL49" s="144">
        <v>42461</v>
      </c>
      <c r="AM49" s="148">
        <v>64.562250000000006</v>
      </c>
      <c r="AN49" s="26"/>
      <c r="AO49" s="144">
        <v>42461</v>
      </c>
      <c r="AP49" s="150">
        <v>63.553250000000006</v>
      </c>
      <c r="AQ49" s="88"/>
      <c r="AR49" s="144">
        <v>42461</v>
      </c>
      <c r="AS49" s="145">
        <v>63.553250000000006</v>
      </c>
      <c r="AT49" s="26"/>
      <c r="AU49" s="144">
        <v>42491</v>
      </c>
      <c r="AV49" s="148">
        <v>65.708654329500035</v>
      </c>
      <c r="AW49" s="26"/>
      <c r="AX49" s="144">
        <v>42522</v>
      </c>
      <c r="AY49" s="150">
        <v>62.934230627450361</v>
      </c>
      <c r="AZ49" s="88"/>
      <c r="BA49" s="144">
        <v>42522</v>
      </c>
      <c r="BB49" s="145">
        <v>63.749651828055427</v>
      </c>
      <c r="BC49" s="26"/>
      <c r="BD49" s="144">
        <v>42522</v>
      </c>
      <c r="BE49" s="148">
        <v>64.279557169366683</v>
      </c>
      <c r="BF49" s="26"/>
      <c r="BG49" s="144">
        <v>42552</v>
      </c>
      <c r="BH49" s="150">
        <v>64.994106145893284</v>
      </c>
      <c r="BI49" s="88"/>
      <c r="BJ49" s="144">
        <v>42522</v>
      </c>
      <c r="BK49" s="145">
        <v>65.149915380880628</v>
      </c>
      <c r="BL49" s="26"/>
      <c r="BM49" s="144">
        <v>42522</v>
      </c>
      <c r="BN49" s="148">
        <v>65.349999999999994</v>
      </c>
      <c r="BO49" s="26"/>
      <c r="BP49" s="144">
        <v>42552</v>
      </c>
      <c r="BQ49" s="150">
        <v>65.469515380000004</v>
      </c>
      <c r="BR49" s="88"/>
      <c r="BS49" s="144">
        <v>42552</v>
      </c>
      <c r="BT49" s="145">
        <v>65.869515380880614</v>
      </c>
      <c r="BU49" s="26"/>
      <c r="BV49" s="144">
        <v>42583</v>
      </c>
      <c r="BW49" s="148">
        <v>65.016715379999994</v>
      </c>
      <c r="BX49" s="26"/>
      <c r="BY49" s="144">
        <v>42583</v>
      </c>
      <c r="BZ49" s="150">
        <v>65.30671538</v>
      </c>
      <c r="CA49" s="88"/>
      <c r="CB49" s="144">
        <v>42583</v>
      </c>
      <c r="CC49" s="145">
        <v>64.406715380880627</v>
      </c>
      <c r="CD49" s="26"/>
      <c r="CE49" s="144">
        <v>42583</v>
      </c>
      <c r="CF49" s="148">
        <v>64.556715380880618</v>
      </c>
      <c r="CG49" s="26"/>
      <c r="CH49" s="144">
        <v>42614</v>
      </c>
      <c r="CI49" s="150">
        <v>63.714192400000002</v>
      </c>
      <c r="CJ49" s="88"/>
      <c r="CK49" s="144">
        <v>42614</v>
      </c>
      <c r="CL49" s="145">
        <v>64.545628415300541</v>
      </c>
      <c r="CM49" s="26"/>
      <c r="CN49" s="144">
        <v>42614</v>
      </c>
      <c r="CO49" s="148">
        <v>64.320360253547463</v>
      </c>
      <c r="CP49" s="26"/>
      <c r="CQ49" s="144">
        <v>42614</v>
      </c>
      <c r="CR49" s="150">
        <v>64.54562842</v>
      </c>
      <c r="CS49" s="88"/>
      <c r="CT49" s="144">
        <v>42614</v>
      </c>
      <c r="CU49" s="145">
        <v>65.045901639344251</v>
      </c>
      <c r="CV49" s="26"/>
      <c r="CW49" s="144">
        <v>42644</v>
      </c>
      <c r="CX49" s="148">
        <v>67.434340660000004</v>
      </c>
      <c r="CY49" s="292"/>
      <c r="CZ49" s="144">
        <v>42644</v>
      </c>
      <c r="DA49" s="148">
        <v>66.699715947722297</v>
      </c>
      <c r="DB49" s="295"/>
      <c r="DC49" s="144">
        <v>42644</v>
      </c>
      <c r="DD49" s="148">
        <v>67.10906593406591</v>
      </c>
      <c r="DE49" s="303"/>
      <c r="DF49" s="144">
        <v>42644</v>
      </c>
      <c r="DG49" s="148">
        <v>68.302758499999996</v>
      </c>
      <c r="DH49" s="303"/>
      <c r="DI49" s="144">
        <v>42705</v>
      </c>
      <c r="DJ49" s="148">
        <v>73.060714290000007</v>
      </c>
      <c r="DK49" s="295"/>
      <c r="DL49" s="144">
        <v>42675</v>
      </c>
      <c r="DM49" s="148">
        <v>71.232681905044487</v>
      </c>
      <c r="DN49" s="303"/>
      <c r="DO49" s="144">
        <v>42675</v>
      </c>
      <c r="DP49" s="148">
        <v>71.097802200000004</v>
      </c>
      <c r="DQ49" s="303"/>
      <c r="DR49" s="144">
        <v>42705</v>
      </c>
      <c r="DS49" s="148">
        <v>72.900000000000006</v>
      </c>
      <c r="DT49" s="295"/>
      <c r="DU49" s="144">
        <v>42705</v>
      </c>
      <c r="DV49" s="148">
        <v>72.021978020000006</v>
      </c>
      <c r="DW49" s="303"/>
      <c r="DX49" s="144">
        <v>42705</v>
      </c>
      <c r="DY49" s="148">
        <v>71.532330920000007</v>
      </c>
      <c r="DZ49" s="303"/>
      <c r="EA49" s="144">
        <v>42736</v>
      </c>
      <c r="EB49" s="148">
        <v>71.796103788084977</v>
      </c>
      <c r="EC49" s="295"/>
      <c r="ED49" s="144">
        <v>42736</v>
      </c>
      <c r="EE49" s="148">
        <v>71.680000000000007</v>
      </c>
      <c r="EF49" s="303"/>
      <c r="EG49" s="144">
        <v>42736</v>
      </c>
      <c r="EH49" s="148">
        <v>71.802000320750807</v>
      </c>
      <c r="EI49" s="303"/>
      <c r="EJ49" s="144">
        <v>42767</v>
      </c>
      <c r="EK49" s="148">
        <v>71.677750810000006</v>
      </c>
      <c r="EL49" s="295"/>
      <c r="EM49" s="144">
        <v>42736</v>
      </c>
      <c r="EN49" s="148">
        <v>71.572392361736632</v>
      </c>
      <c r="EO49" s="303"/>
      <c r="EP49" s="144">
        <v>42767</v>
      </c>
      <c r="EQ49" s="148">
        <v>71.962723124451429</v>
      </c>
      <c r="ER49" s="303"/>
      <c r="ES49" s="144">
        <v>42767</v>
      </c>
      <c r="ET49" s="148">
        <v>71.504581336696077</v>
      </c>
      <c r="EV49" s="144">
        <v>42795</v>
      </c>
      <c r="EW49" s="148">
        <v>69.946717928213332</v>
      </c>
      <c r="EY49" s="144">
        <v>42795</v>
      </c>
      <c r="EZ49" s="148">
        <v>69.781090640000002</v>
      </c>
      <c r="FB49" s="144">
        <v>42795</v>
      </c>
      <c r="FC49" s="148">
        <v>70.114786393135049</v>
      </c>
      <c r="FE49" s="144">
        <v>42795</v>
      </c>
      <c r="FF49" s="148">
        <v>69.2574795780816</v>
      </c>
      <c r="FH49" s="144">
        <v>42826</v>
      </c>
      <c r="FI49" s="148">
        <v>64.590060264511266</v>
      </c>
      <c r="FK49" s="144">
        <v>42826</v>
      </c>
      <c r="FL49" s="148">
        <v>64.733108482918297</v>
      </c>
      <c r="FN49" s="144">
        <v>42826</v>
      </c>
      <c r="FO49" s="148">
        <v>64.88</v>
      </c>
      <c r="FQ49" s="144">
        <v>42826</v>
      </c>
      <c r="FR49" s="148">
        <v>64.854439880000001</v>
      </c>
      <c r="FT49" s="144">
        <v>42795</v>
      </c>
      <c r="FU49" s="148">
        <v>69.491389999999996</v>
      </c>
      <c r="FW49" s="144">
        <v>42826</v>
      </c>
      <c r="FX49" s="148">
        <v>64.364189999999994</v>
      </c>
      <c r="FZ49" s="144">
        <v>42826</v>
      </c>
      <c r="GA49" s="148">
        <v>63.988430000000001</v>
      </c>
      <c r="GC49" s="144">
        <v>42856</v>
      </c>
      <c r="GD49" s="148">
        <v>62.443538594099991</v>
      </c>
      <c r="GF49" s="144">
        <v>42826</v>
      </c>
      <c r="GG49" s="148">
        <v>64.19</v>
      </c>
      <c r="GI49" s="144">
        <v>42856</v>
      </c>
      <c r="GJ49" s="148">
        <v>63.045279999999998</v>
      </c>
      <c r="GL49" s="144">
        <v>42856</v>
      </c>
      <c r="GM49" s="148">
        <v>62.8</v>
      </c>
      <c r="GO49" s="144">
        <v>42856</v>
      </c>
      <c r="GP49" s="148">
        <v>61.477080000000001</v>
      </c>
      <c r="GR49" s="144">
        <v>42856</v>
      </c>
      <c r="GS49" s="148">
        <v>61.71</v>
      </c>
      <c r="GU49" s="144">
        <v>42887</v>
      </c>
      <c r="GV49" s="148">
        <v>61.3</v>
      </c>
      <c r="GX49" s="144">
        <v>42887</v>
      </c>
      <c r="GY49" s="148">
        <v>61.59</v>
      </c>
      <c r="HA49" s="144">
        <v>42887</v>
      </c>
      <c r="HB49" s="148">
        <v>61.43</v>
      </c>
      <c r="HD49" s="144">
        <v>42887</v>
      </c>
      <c r="HE49" s="148">
        <v>61.25</v>
      </c>
      <c r="HG49" s="144">
        <v>42887</v>
      </c>
      <c r="HH49" s="148">
        <v>61.61</v>
      </c>
      <c r="HJ49" s="144">
        <v>42917</v>
      </c>
      <c r="HK49" s="148">
        <v>60.92</v>
      </c>
      <c r="HM49" s="144">
        <v>42917</v>
      </c>
      <c r="HN49" s="148">
        <v>61.42</v>
      </c>
      <c r="HP49" s="144">
        <v>42917</v>
      </c>
      <c r="HQ49" s="148">
        <v>61.51</v>
      </c>
      <c r="HS49" s="144">
        <v>42917</v>
      </c>
      <c r="HT49" s="148">
        <v>61.6</v>
      </c>
      <c r="HV49" s="144">
        <v>42917</v>
      </c>
      <c r="HW49" s="148">
        <v>61.94</v>
      </c>
      <c r="HY49" s="144">
        <v>42917</v>
      </c>
      <c r="HZ49" s="148">
        <v>61.93</v>
      </c>
      <c r="IB49" s="144">
        <v>42979</v>
      </c>
      <c r="IC49" s="148">
        <v>61.909649899999998</v>
      </c>
      <c r="IE49" s="144">
        <v>42979</v>
      </c>
      <c r="IF49" s="148">
        <v>61.46</v>
      </c>
      <c r="IH49" s="144">
        <v>42979</v>
      </c>
      <c r="II49" s="148">
        <v>61.14</v>
      </c>
      <c r="IK49" s="144">
        <v>42979</v>
      </c>
      <c r="IL49" s="148">
        <v>60.57</v>
      </c>
      <c r="IN49" s="144">
        <v>43009</v>
      </c>
      <c r="IO49" s="148">
        <v>60.74</v>
      </c>
      <c r="IQ49" s="144">
        <v>43009</v>
      </c>
      <c r="IR49" s="148">
        <v>61.53</v>
      </c>
      <c r="IT49" s="144">
        <v>43009</v>
      </c>
      <c r="IU49" s="148">
        <v>62.726088570000002</v>
      </c>
      <c r="IW49" s="144">
        <v>43009</v>
      </c>
      <c r="IX49" s="148">
        <v>61.76</v>
      </c>
      <c r="IZ49" s="144">
        <v>43040</v>
      </c>
      <c r="JA49" s="148">
        <v>66.510000000000005</v>
      </c>
      <c r="JC49" s="144">
        <v>43040</v>
      </c>
      <c r="JD49" s="148">
        <v>64.62</v>
      </c>
      <c r="JF49" s="144">
        <v>43040</v>
      </c>
      <c r="JG49" s="148">
        <v>63.89</v>
      </c>
      <c r="JI49" s="144">
        <v>43040</v>
      </c>
      <c r="JJ49" s="148">
        <v>64.28</v>
      </c>
      <c r="JL49" s="144">
        <v>43070</v>
      </c>
      <c r="JM49" s="148">
        <v>65.72</v>
      </c>
      <c r="JO49" s="144">
        <v>43070</v>
      </c>
      <c r="JP49" s="148">
        <v>67.61</v>
      </c>
      <c r="JR49" s="144">
        <v>43070</v>
      </c>
      <c r="JS49" s="148">
        <v>67.505863869999999</v>
      </c>
      <c r="JU49" s="969">
        <v>43070</v>
      </c>
      <c r="JV49" s="970">
        <v>68.505863869999999</v>
      </c>
      <c r="JX49" s="969">
        <v>43070</v>
      </c>
      <c r="JY49" s="970">
        <v>67.790000000000006</v>
      </c>
      <c r="KA49" s="969">
        <v>43101</v>
      </c>
      <c r="KB49" s="970">
        <v>69.645903211620208</v>
      </c>
      <c r="KD49" s="969">
        <v>43101</v>
      </c>
      <c r="KE49" s="970">
        <v>61.53</v>
      </c>
      <c r="KG49" s="969">
        <v>43101</v>
      </c>
      <c r="KH49" s="970">
        <v>69.09</v>
      </c>
      <c r="KJ49" s="969">
        <v>43101</v>
      </c>
      <c r="KK49" s="970">
        <v>68.91</v>
      </c>
      <c r="KM49" s="969">
        <v>43132</v>
      </c>
      <c r="KN49" s="970">
        <v>69.36</v>
      </c>
      <c r="KP49" s="969">
        <v>43132</v>
      </c>
      <c r="KQ49" s="970">
        <v>68.815676970888816</v>
      </c>
      <c r="KS49" s="969">
        <v>43132</v>
      </c>
      <c r="KT49" s="970">
        <v>68.989999999999995</v>
      </c>
      <c r="KV49" s="969">
        <v>43132</v>
      </c>
      <c r="KW49" s="970">
        <v>68.44</v>
      </c>
      <c r="KY49" s="969">
        <v>43160</v>
      </c>
      <c r="KZ49" s="970">
        <v>65.03</v>
      </c>
      <c r="LB49" s="969">
        <v>43160</v>
      </c>
      <c r="LC49" s="970">
        <v>65.11</v>
      </c>
      <c r="LE49" s="969">
        <v>43160</v>
      </c>
      <c r="LF49" s="970">
        <v>65.91</v>
      </c>
      <c r="LH49" s="969">
        <v>43160</v>
      </c>
      <c r="LI49" s="970">
        <v>66.239999999999995</v>
      </c>
      <c r="LK49" s="969">
        <v>43160</v>
      </c>
      <c r="LL49" s="970">
        <v>65.83</v>
      </c>
      <c r="LN49" s="969">
        <v>43191</v>
      </c>
      <c r="LO49" s="970">
        <v>62.12</v>
      </c>
      <c r="LQ49" s="969">
        <v>43221</v>
      </c>
      <c r="LR49" s="970">
        <v>58.88</v>
      </c>
      <c r="LT49" s="969">
        <v>43221</v>
      </c>
      <c r="LU49" s="970">
        <v>59.65</v>
      </c>
      <c r="LW49" s="969">
        <v>43221</v>
      </c>
      <c r="LX49" s="970">
        <v>59.79</v>
      </c>
      <c r="LZ49" s="969">
        <v>43221</v>
      </c>
      <c r="MA49" s="970">
        <v>58.74</v>
      </c>
      <c r="MC49" s="969">
        <v>43252</v>
      </c>
      <c r="MD49" s="970">
        <v>57.81</v>
      </c>
      <c r="MF49" s="969">
        <v>43252</v>
      </c>
      <c r="MG49" s="970">
        <v>57.45</v>
      </c>
      <c r="MI49" s="969">
        <v>43252</v>
      </c>
      <c r="MJ49" s="970">
        <v>56.29</v>
      </c>
      <c r="ML49" s="969">
        <v>43252</v>
      </c>
      <c r="MM49" s="970">
        <v>55.54</v>
      </c>
      <c r="MO49" s="969">
        <v>43252</v>
      </c>
      <c r="MP49" s="970">
        <v>54.94</v>
      </c>
      <c r="MR49" s="969">
        <v>43282</v>
      </c>
      <c r="MS49" s="970">
        <v>54.67</v>
      </c>
      <c r="MU49" s="969">
        <v>43282</v>
      </c>
      <c r="MV49" s="970">
        <v>54.94</v>
      </c>
      <c r="MX49" s="969">
        <v>43282</v>
      </c>
      <c r="MY49" s="970">
        <v>54.82</v>
      </c>
      <c r="NA49" s="969">
        <v>43282</v>
      </c>
      <c r="NB49" s="970">
        <v>56.210176432183566</v>
      </c>
      <c r="ND49" s="969">
        <v>43313</v>
      </c>
      <c r="NE49" s="970">
        <v>54.955060000000003</v>
      </c>
      <c r="NG49" s="969">
        <v>43313</v>
      </c>
      <c r="NH49" s="970">
        <v>53.42</v>
      </c>
      <c r="NJ49" s="969">
        <v>43313</v>
      </c>
      <c r="NK49" s="970">
        <v>52.71</v>
      </c>
      <c r="NM49" s="969">
        <v>43313</v>
      </c>
      <c r="NN49" s="970">
        <v>51.05</v>
      </c>
      <c r="NP49" s="969">
        <v>43313</v>
      </c>
      <c r="NQ49" s="970">
        <v>49.13</v>
      </c>
      <c r="NS49" s="969">
        <v>43344</v>
      </c>
      <c r="NT49" s="970">
        <v>48.84</v>
      </c>
      <c r="NV49" s="969">
        <v>43344</v>
      </c>
      <c r="NW49" s="970">
        <v>48.57</v>
      </c>
      <c r="NY49" s="969">
        <v>43344</v>
      </c>
      <c r="NZ49" s="970">
        <v>47.28</v>
      </c>
      <c r="OB49" s="969">
        <v>43344</v>
      </c>
      <c r="OC49" s="970">
        <v>47.82</v>
      </c>
      <c r="OE49" s="969">
        <v>43374</v>
      </c>
      <c r="OF49" s="970">
        <v>50.24</v>
      </c>
      <c r="OH49" s="969">
        <v>43374</v>
      </c>
      <c r="OI49" s="970">
        <v>55.47</v>
      </c>
      <c r="OK49" s="969">
        <v>43374</v>
      </c>
      <c r="OL49" s="970">
        <v>55.99</v>
      </c>
      <c r="ON49" s="969">
        <v>43374</v>
      </c>
      <c r="OO49" s="970">
        <v>54.19</v>
      </c>
      <c r="OQ49" s="969">
        <v>43374</v>
      </c>
      <c r="OR49" s="970">
        <v>52.69</v>
      </c>
      <c r="OT49" s="969">
        <v>43405</v>
      </c>
      <c r="OU49" s="970">
        <v>53.47</v>
      </c>
      <c r="OW49" s="969">
        <v>43405</v>
      </c>
      <c r="OX49" s="970">
        <v>52.11</v>
      </c>
      <c r="OZ49" s="969">
        <v>43405</v>
      </c>
      <c r="PA49" s="970">
        <v>50.91</v>
      </c>
      <c r="PC49" s="969">
        <v>43405</v>
      </c>
      <c r="PD49" s="970">
        <v>52.21</v>
      </c>
      <c r="PF49" s="969">
        <v>43405</v>
      </c>
      <c r="PG49" s="970">
        <v>53.1</v>
      </c>
      <c r="PI49" s="969">
        <v>43435</v>
      </c>
      <c r="PJ49" s="970">
        <v>54.65</v>
      </c>
      <c r="PL49" s="969">
        <v>43435</v>
      </c>
      <c r="PM49" s="970">
        <v>54.83</v>
      </c>
      <c r="PO49" s="969">
        <v>43435</v>
      </c>
      <c r="PP49" s="970">
        <v>54.91</v>
      </c>
      <c r="PR49" s="969">
        <v>43435</v>
      </c>
      <c r="PS49" s="970">
        <v>54.66</v>
      </c>
      <c r="PU49" s="969">
        <v>43466</v>
      </c>
      <c r="PV49" s="970">
        <v>56.83</v>
      </c>
      <c r="PX49" s="969">
        <v>43466</v>
      </c>
      <c r="PY49" s="1025">
        <v>57.12</v>
      </c>
      <c r="QA49" s="1026">
        <v>43466</v>
      </c>
      <c r="QB49" s="1025">
        <v>56.5</v>
      </c>
      <c r="QD49" s="1028">
        <v>43466</v>
      </c>
      <c r="QE49" s="1027">
        <v>56.42</v>
      </c>
      <c r="QG49" s="1028">
        <v>43497</v>
      </c>
      <c r="QH49" s="1027">
        <v>56.56</v>
      </c>
      <c r="QJ49" s="1028">
        <v>43497</v>
      </c>
      <c r="QK49" s="1027">
        <v>57.23</v>
      </c>
      <c r="QM49" s="1028">
        <v>43497</v>
      </c>
      <c r="QN49" s="1027">
        <v>56.8</v>
      </c>
      <c r="QP49" s="1028">
        <v>43497</v>
      </c>
      <c r="QQ49" s="1027">
        <v>58.24</v>
      </c>
      <c r="QS49" s="1028">
        <v>43497</v>
      </c>
      <c r="QT49" s="1027">
        <v>56.1</v>
      </c>
      <c r="QV49" s="1028">
        <v>43525</v>
      </c>
      <c r="QW49" s="1027">
        <v>54.4</v>
      </c>
      <c r="QY49" s="1028">
        <v>43525</v>
      </c>
      <c r="QZ49" s="1027">
        <v>52.83</v>
      </c>
      <c r="RB49" s="1028">
        <v>43525</v>
      </c>
      <c r="RC49" s="1027">
        <v>52.07</v>
      </c>
      <c r="RE49" s="1028">
        <v>43525</v>
      </c>
      <c r="RF49" s="1027">
        <v>50.93</v>
      </c>
      <c r="RH49" s="1028">
        <v>43556</v>
      </c>
      <c r="RI49" s="1027">
        <v>44.6</v>
      </c>
      <c r="RK49" s="1028">
        <v>43556</v>
      </c>
      <c r="RL49" s="1027">
        <v>44.64</v>
      </c>
      <c r="RN49" s="1028">
        <v>43556</v>
      </c>
      <c r="RO49" s="1027">
        <v>44.86</v>
      </c>
      <c r="RQ49" s="1028">
        <v>43556</v>
      </c>
      <c r="RR49" s="1027">
        <v>44.18</v>
      </c>
      <c r="RT49" s="1028">
        <v>43586</v>
      </c>
      <c r="RU49" s="1029">
        <v>43.476880780000002</v>
      </c>
      <c r="RW49" s="1028">
        <v>43586</v>
      </c>
      <c r="RX49" s="1029">
        <v>43.497826600000003</v>
      </c>
      <c r="RZ49" s="1028">
        <v>43586</v>
      </c>
      <c r="SA49" s="1029">
        <v>43.14953242</v>
      </c>
      <c r="SC49" s="1028">
        <v>43586</v>
      </c>
      <c r="SD49" s="1029">
        <v>42.47</v>
      </c>
      <c r="SF49" s="1028">
        <v>43586</v>
      </c>
      <c r="SG49" s="1029">
        <v>42.31</v>
      </c>
      <c r="SI49" s="1028">
        <v>43617</v>
      </c>
      <c r="SJ49" s="1029">
        <v>40.799999999999997</v>
      </c>
      <c r="SL49" s="1028">
        <v>43617</v>
      </c>
      <c r="SM49" s="1029">
        <v>41.028654258500282</v>
      </c>
      <c r="SO49" s="1028">
        <v>43617</v>
      </c>
      <c r="SP49" s="1029">
        <v>40.207755464816579</v>
      </c>
      <c r="SR49" s="1028">
        <v>43617</v>
      </c>
      <c r="SS49" s="1029">
        <v>38.719309154616816</v>
      </c>
      <c r="SU49" s="1028">
        <v>43647</v>
      </c>
      <c r="SV49" s="1029">
        <v>37.684972703245933</v>
      </c>
      <c r="SX49" s="1028">
        <v>43647</v>
      </c>
      <c r="SY49" s="1029">
        <v>35.030634162587823</v>
      </c>
      <c r="TA49" s="1028">
        <v>43647</v>
      </c>
      <c r="TB49" s="1029">
        <v>33.811176691633634</v>
      </c>
      <c r="TD49" s="1028">
        <v>43647</v>
      </c>
      <c r="TE49" s="1029">
        <v>33.352176675288163</v>
      </c>
      <c r="TG49" s="1028">
        <v>43678</v>
      </c>
      <c r="TH49" s="1029">
        <v>34.657280860356735</v>
      </c>
      <c r="TJ49" s="1028">
        <v>43678</v>
      </c>
      <c r="TK49" s="1029">
        <v>33.660120249956655</v>
      </c>
      <c r="TM49" s="1028">
        <v>43678</v>
      </c>
      <c r="TN49" s="1029">
        <v>33.215742331205973</v>
      </c>
      <c r="TP49" s="1028">
        <v>43678</v>
      </c>
      <c r="TQ49" s="1029">
        <v>33.039374102972261</v>
      </c>
      <c r="TS49" s="1028">
        <v>43709</v>
      </c>
      <c r="TT49" s="1029">
        <v>32.790160687871676</v>
      </c>
      <c r="TV49" s="1028">
        <v>43709</v>
      </c>
      <c r="TW49" s="1029">
        <v>32.344869885216283</v>
      </c>
      <c r="TY49" s="1028">
        <v>43709</v>
      </c>
      <c r="TZ49" s="1029">
        <v>30.256047318505267</v>
      </c>
      <c r="UB49" s="1028">
        <v>43709</v>
      </c>
      <c r="UC49" s="1029">
        <v>31.877850355248363</v>
      </c>
      <c r="UE49" s="1028">
        <v>43739</v>
      </c>
      <c r="UF49" s="1029">
        <v>34.534527900507278</v>
      </c>
      <c r="UH49" s="1028">
        <v>43739</v>
      </c>
      <c r="UI49" s="1029">
        <v>33.611121167644278</v>
      </c>
      <c r="UK49" s="1028">
        <v>43739</v>
      </c>
      <c r="UL49" s="1029">
        <v>33.492637595678325</v>
      </c>
      <c r="UN49" s="1028">
        <v>43739</v>
      </c>
      <c r="UO49" s="1029">
        <v>34.10667024395164</v>
      </c>
      <c r="UQ49" s="1028">
        <v>43770</v>
      </c>
      <c r="UR49" s="1029">
        <v>36.839138667658062</v>
      </c>
      <c r="UT49" s="1028">
        <v>43770</v>
      </c>
      <c r="UU49" s="1029">
        <v>36.620902740533914</v>
      </c>
      <c r="UW49" s="1028">
        <v>43770</v>
      </c>
      <c r="UX49" s="1029">
        <v>36.257511897084491</v>
      </c>
      <c r="UZ49" s="1028">
        <v>43770</v>
      </c>
      <c r="VA49" s="1029">
        <v>36.468913648055953</v>
      </c>
      <c r="VC49" s="1028">
        <v>43770</v>
      </c>
      <c r="VD49" s="1029">
        <v>37.176837563306378</v>
      </c>
      <c r="VF49" s="1028">
        <v>43800</v>
      </c>
      <c r="VG49" s="1029">
        <v>38.756945087956943</v>
      </c>
      <c r="VI49" s="1028">
        <v>43800</v>
      </c>
      <c r="VJ49" s="1029">
        <v>39.452214200378926</v>
      </c>
      <c r="VL49" s="1028">
        <v>43800</v>
      </c>
      <c r="VM49" s="1029">
        <v>39.200654642780222</v>
      </c>
      <c r="VO49" s="1028">
        <v>43800</v>
      </c>
      <c r="VP49" s="1029">
        <v>43.686849302851058</v>
      </c>
      <c r="VR49" s="1028">
        <v>43831</v>
      </c>
      <c r="VS49" s="1029">
        <v>43.404085172276005</v>
      </c>
      <c r="VU49" s="1028">
        <v>43831</v>
      </c>
      <c r="VV49" s="1029">
        <v>42.860016252335946</v>
      </c>
      <c r="VX49" s="1028">
        <v>43831</v>
      </c>
      <c r="VY49" s="1029">
        <v>43.48128779410424</v>
      </c>
      <c r="WA49" s="1028">
        <v>43831</v>
      </c>
      <c r="WB49" s="1029">
        <v>40.922204933723094</v>
      </c>
      <c r="WD49" s="1028">
        <v>43831</v>
      </c>
      <c r="WE49" s="1029">
        <v>41.83152811532684</v>
      </c>
      <c r="WG49" s="1028">
        <v>43862</v>
      </c>
      <c r="WH49" s="1029">
        <v>45.62</v>
      </c>
      <c r="WJ49" s="1028">
        <v>43862</v>
      </c>
      <c r="WK49" s="1029">
        <v>45.32</v>
      </c>
      <c r="WM49" s="1028">
        <v>43862</v>
      </c>
      <c r="WN49" s="1029">
        <v>48.170650180406135</v>
      </c>
      <c r="WP49" s="1028">
        <v>43862</v>
      </c>
      <c r="WQ49" s="1029">
        <v>47.339977066336111</v>
      </c>
      <c r="WS49" s="1028">
        <v>43891</v>
      </c>
      <c r="WT49" s="1029">
        <v>48.442608620059069</v>
      </c>
      <c r="WV49" s="1028">
        <v>43891</v>
      </c>
      <c r="WW49" s="1029">
        <v>48.67</v>
      </c>
      <c r="WY49" s="1028">
        <v>43891</v>
      </c>
      <c r="WZ49" s="1029">
        <v>50.124482740336077</v>
      </c>
      <c r="XB49" s="1028">
        <v>43891</v>
      </c>
      <c r="XC49" s="1029">
        <v>48.472595956847172</v>
      </c>
      <c r="XE49" s="1028">
        <v>43922</v>
      </c>
      <c r="XF49" s="1029">
        <v>44.12139800777053</v>
      </c>
      <c r="XH49" s="1028">
        <v>43922</v>
      </c>
      <c r="XI49" s="1029">
        <v>43.128006626924048</v>
      </c>
      <c r="XK49" s="1028">
        <v>43922</v>
      </c>
      <c r="XL49" s="1029">
        <v>43.4</v>
      </c>
      <c r="XN49" s="1028">
        <v>43922</v>
      </c>
      <c r="XO49" s="1029">
        <v>42.982628189574648</v>
      </c>
      <c r="XQ49" s="1028">
        <v>43922</v>
      </c>
      <c r="XR49" s="1029">
        <v>43.071736986473937</v>
      </c>
      <c r="XT49" s="1028">
        <v>43952</v>
      </c>
      <c r="XU49" s="1029">
        <v>39.5</v>
      </c>
      <c r="XW49" s="1028">
        <v>43952</v>
      </c>
      <c r="XX49" s="1029">
        <v>39.380000000000003</v>
      </c>
      <c r="XZ49" s="1028">
        <v>43952</v>
      </c>
      <c r="YA49" s="1029">
        <v>40.320451157950409</v>
      </c>
      <c r="YC49" s="1028">
        <v>43952</v>
      </c>
      <c r="YD49" s="1029">
        <v>42.167857168262636</v>
      </c>
      <c r="YF49" s="1028">
        <v>43983</v>
      </c>
      <c r="YG49" s="1029">
        <v>41.447903190558776</v>
      </c>
      <c r="YI49" s="1028">
        <v>43983</v>
      </c>
      <c r="YJ49" s="1029">
        <v>43.54</v>
      </c>
      <c r="YL49" s="1028">
        <v>43983</v>
      </c>
      <c r="YM49" s="1029">
        <v>43.443472225847678</v>
      </c>
      <c r="YO49" s="1028">
        <v>43983</v>
      </c>
      <c r="YP49" s="1029">
        <v>44.58859985174643</v>
      </c>
      <c r="YR49" s="1028">
        <v>43983</v>
      </c>
      <c r="YS49" s="1029">
        <v>43.94</v>
      </c>
      <c r="YU49" s="1028">
        <v>44013</v>
      </c>
      <c r="YV49" s="1029">
        <v>45.942005253149389</v>
      </c>
      <c r="YX49" s="1028">
        <v>44013</v>
      </c>
      <c r="YY49" s="1029">
        <v>44.054559789619425</v>
      </c>
      <c r="ZA49" s="1028">
        <v>44013</v>
      </c>
      <c r="ZB49" s="1029">
        <v>41.097718402676598</v>
      </c>
      <c r="ZD49" s="1028">
        <v>44013</v>
      </c>
      <c r="ZE49" s="1029">
        <v>41.079858392147379</v>
      </c>
      <c r="ZG49" s="1028">
        <v>44013</v>
      </c>
      <c r="ZH49" s="1029">
        <v>41.382721356797688</v>
      </c>
      <c r="ZJ49" s="1028">
        <v>44044</v>
      </c>
      <c r="ZK49" s="1029">
        <v>41.875088688535698</v>
      </c>
      <c r="ZM49" s="1028">
        <v>44044</v>
      </c>
      <c r="ZN49" s="1029">
        <v>41.581869721338379</v>
      </c>
      <c r="ZP49" s="1028">
        <v>44044</v>
      </c>
      <c r="ZQ49" s="1029">
        <v>41.875088688535698</v>
      </c>
      <c r="ZS49" s="1028">
        <v>44075</v>
      </c>
      <c r="ZT49" s="1029">
        <v>45.425806953642599</v>
      </c>
      <c r="ZV49" s="1028">
        <v>44075</v>
      </c>
      <c r="ZW49" s="1029">
        <v>45.333982251709195</v>
      </c>
      <c r="ZY49" s="1028">
        <v>44075</v>
      </c>
      <c r="ZZ49" s="1029">
        <v>45.071849995718765</v>
      </c>
      <c r="AAB49" s="1028">
        <v>44075</v>
      </c>
      <c r="AAC49" s="1029">
        <v>45.237744881585648</v>
      </c>
      <c r="AAE49" s="1028">
        <v>44075</v>
      </c>
      <c r="AAF49" s="1029">
        <v>43.33</v>
      </c>
      <c r="AAH49" s="1028">
        <v>44075</v>
      </c>
      <c r="AAI49" s="1029">
        <v>44.393771364324145</v>
      </c>
      <c r="AAK49" s="1028">
        <v>44105</v>
      </c>
      <c r="AAL49" s="1029">
        <v>43.978452847457973</v>
      </c>
      <c r="AAN49" s="1028">
        <v>44075</v>
      </c>
      <c r="AAO49" s="1029">
        <v>44.618064245073349</v>
      </c>
      <c r="AAQ49" s="1028">
        <v>44105</v>
      </c>
      <c r="AAR49" s="1029">
        <v>43.91108699606086</v>
      </c>
      <c r="AAT49" s="1028">
        <v>44136</v>
      </c>
      <c r="AAU49" s="1029">
        <v>46.76</v>
      </c>
      <c r="AAW49" s="1028">
        <v>44136</v>
      </c>
      <c r="AAX49" s="1029">
        <v>46.271849352455277</v>
      </c>
      <c r="AAZ49" s="1028">
        <v>44136</v>
      </c>
      <c r="ABA49" s="1029">
        <v>45.94</v>
      </c>
      <c r="ABC49" s="1028">
        <v>44136</v>
      </c>
      <c r="ABD49" s="1029">
        <v>45.031885470625554</v>
      </c>
      <c r="ABF49" s="1028">
        <v>44166</v>
      </c>
      <c r="ABG49" s="1029">
        <v>48.249975043744584</v>
      </c>
      <c r="ABI49" s="1028">
        <v>44166</v>
      </c>
      <c r="ABJ49" s="1029">
        <v>47.414406595059319</v>
      </c>
      <c r="ABL49" s="1028">
        <v>44166</v>
      </c>
      <c r="ABM49" s="1029">
        <v>47.82</v>
      </c>
      <c r="ABO49" s="1028">
        <v>44166</v>
      </c>
      <c r="ABP49" s="1029">
        <v>47.48</v>
      </c>
      <c r="ABR49" s="1066">
        <v>44197</v>
      </c>
      <c r="ABS49" s="1067">
        <v>48.22</v>
      </c>
      <c r="ABU49" s="1066">
        <v>44197</v>
      </c>
      <c r="ABV49" s="1067">
        <v>47.349385357344524</v>
      </c>
      <c r="ABX49" s="1066">
        <v>44197</v>
      </c>
      <c r="ABY49" s="1067">
        <v>47.589491917239052</v>
      </c>
      <c r="ACA49" s="1066">
        <v>44197</v>
      </c>
      <c r="ACB49" s="1067">
        <v>48.514077659999998</v>
      </c>
      <c r="ACD49" s="1066">
        <v>44228</v>
      </c>
      <c r="ACE49" s="1067">
        <v>48.494607589036463</v>
      </c>
      <c r="ACG49" s="1066">
        <v>44228</v>
      </c>
      <c r="ACH49" s="1067">
        <v>48.605239092161952</v>
      </c>
      <c r="ACJ49" s="1066">
        <v>44228</v>
      </c>
      <c r="ACK49" s="1067">
        <v>48.363979359172632</v>
      </c>
      <c r="ACM49" s="1066">
        <v>44228</v>
      </c>
      <c r="ACN49" s="1067">
        <v>48.845922289999997</v>
      </c>
      <c r="ACP49" s="1066">
        <v>44256</v>
      </c>
      <c r="ACQ49" s="1067">
        <v>47.504277190632827</v>
      </c>
      <c r="ACS49" s="1066">
        <v>44256</v>
      </c>
      <c r="ACT49" s="1067">
        <v>47.646857448129261</v>
      </c>
      <c r="ACV49" s="1096">
        <v>44256</v>
      </c>
      <c r="ACW49" s="1097">
        <v>47.849448979999998</v>
      </c>
      <c r="ACY49" s="1096">
        <v>44256</v>
      </c>
      <c r="ACZ49" s="1097">
        <v>48.081007893789106</v>
      </c>
      <c r="ADB49" s="1098">
        <v>44287</v>
      </c>
      <c r="ADC49" s="1099">
        <v>42.564623560000001</v>
      </c>
      <c r="ADE49" s="1098">
        <v>44287</v>
      </c>
      <c r="ADF49" s="1099">
        <v>43.695751684062671</v>
      </c>
      <c r="ADH49" s="1098">
        <v>44287</v>
      </c>
      <c r="ADI49" s="1099">
        <v>43.425305688930251</v>
      </c>
      <c r="ADK49" s="1098">
        <v>44287</v>
      </c>
      <c r="ADL49" s="1099">
        <v>43.380921871019083</v>
      </c>
      <c r="ADN49" s="1098">
        <v>44287</v>
      </c>
      <c r="ADO49" s="1099">
        <v>43.097524034700967</v>
      </c>
      <c r="ADQ49" s="1098">
        <v>44317</v>
      </c>
      <c r="ADR49" s="1099">
        <v>42.098407825970163</v>
      </c>
      <c r="ADT49" s="1098">
        <v>44317</v>
      </c>
      <c r="ADU49" s="1099">
        <v>43.286139663330715</v>
      </c>
      <c r="ADW49" s="1098">
        <v>44317</v>
      </c>
      <c r="ADX49" s="1099">
        <v>41.465519788283594</v>
      </c>
      <c r="ADZ49" s="1098">
        <v>44317</v>
      </c>
      <c r="AEA49" s="1099">
        <v>42.01433363412422</v>
      </c>
      <c r="AEC49" s="1098">
        <v>44348</v>
      </c>
      <c r="AED49" s="1099">
        <v>40.790313947038875</v>
      </c>
      <c r="AEF49" s="1098">
        <v>44348</v>
      </c>
      <c r="AEG49" s="1099">
        <v>40.86</v>
      </c>
      <c r="AEI49" s="1098">
        <v>44348</v>
      </c>
      <c r="AEJ49" s="1099">
        <v>41.829915614419114</v>
      </c>
      <c r="AEL49" s="1098">
        <v>44348</v>
      </c>
      <c r="AEM49" s="1099">
        <v>41.249224229203989</v>
      </c>
      <c r="AEO49" s="1098">
        <v>44348</v>
      </c>
      <c r="AEP49" s="1099">
        <v>41.808134492597929</v>
      </c>
      <c r="AER49" s="1098">
        <v>44378</v>
      </c>
      <c r="AES49" s="1099">
        <v>42.16</v>
      </c>
      <c r="AEU49" s="1098">
        <v>44378</v>
      </c>
      <c r="AEV49" s="1099">
        <v>42.582257044768184</v>
      </c>
      <c r="AEX49" s="1098">
        <v>44378</v>
      </c>
      <c r="AEY49" s="1099">
        <v>42.750216533871082</v>
      </c>
      <c r="AFA49" s="1098">
        <v>44378</v>
      </c>
      <c r="AFB49" s="1099">
        <v>41.6192393544273</v>
      </c>
      <c r="AFD49" s="1098">
        <v>44409</v>
      </c>
      <c r="AFE49" s="1099">
        <v>42.359464566392553</v>
      </c>
      <c r="AFG49" s="1098">
        <v>44409</v>
      </c>
      <c r="AFH49" s="1099">
        <v>43.932129400000001</v>
      </c>
      <c r="AFJ49" s="1098">
        <v>44440</v>
      </c>
      <c r="AFK49" s="1099">
        <v>42.513286459271889</v>
      </c>
      <c r="AFM49" s="1098">
        <v>44440</v>
      </c>
      <c r="AFN49" s="1099">
        <v>43.10669246513617</v>
      </c>
      <c r="AFP49" s="1098">
        <v>44440</v>
      </c>
      <c r="AFQ49" s="1099">
        <v>41.934963349059132</v>
      </c>
      <c r="AFS49" s="1098">
        <v>44440</v>
      </c>
      <c r="AFT49" s="1099">
        <v>40.012865530872496</v>
      </c>
      <c r="AFV49" s="1098">
        <v>44440</v>
      </c>
      <c r="AFW49" s="1099">
        <v>38.157762113722953</v>
      </c>
      <c r="AFY49" s="1098">
        <v>44470</v>
      </c>
      <c r="AFZ49" s="1099">
        <v>41.447757913120014</v>
      </c>
      <c r="AGB49" s="1098">
        <v>44470</v>
      </c>
      <c r="AGC49" s="1099">
        <v>41.722985363710166</v>
      </c>
      <c r="AGE49" s="1098">
        <v>44470</v>
      </c>
      <c r="AGF49" s="1099">
        <v>42.60448733590534</v>
      </c>
      <c r="AGH49" s="1098">
        <v>44470</v>
      </c>
      <c r="AGI49" s="1099">
        <v>42.799594560899827</v>
      </c>
      <c r="AGK49" s="1108">
        <v>44501</v>
      </c>
      <c r="AGL49" s="1109">
        <v>45.550870417048607</v>
      </c>
      <c r="AGN49" s="1108">
        <v>44501</v>
      </c>
      <c r="AGO49" s="1109">
        <v>45.544252764551672</v>
      </c>
      <c r="AGQ49" s="1108">
        <v>44501</v>
      </c>
      <c r="AGR49" s="1109">
        <v>46.001820479843055</v>
      </c>
      <c r="AGT49" s="1108">
        <v>44531</v>
      </c>
      <c r="AGU49" s="1109">
        <v>47.827716793082338</v>
      </c>
      <c r="AGW49" s="1108">
        <v>44531</v>
      </c>
      <c r="AGX49" s="1109">
        <v>48.45163525037718</v>
      </c>
      <c r="AGZ49" s="1108">
        <v>44531</v>
      </c>
      <c r="AHA49" s="1109">
        <v>48.928210940542016</v>
      </c>
      <c r="AHC49" s="1108">
        <v>44531</v>
      </c>
      <c r="AHD49" s="1109">
        <v>50.177049481054631</v>
      </c>
      <c r="AHF49" s="1108">
        <v>44562</v>
      </c>
      <c r="AHG49" s="1109">
        <v>53.826822775011294</v>
      </c>
      <c r="AHI49" s="1108">
        <v>44562</v>
      </c>
      <c r="AHJ49" s="1109">
        <v>54.017874138210168</v>
      </c>
      <c r="AHL49" s="1108">
        <v>44562</v>
      </c>
      <c r="AHM49" s="1109">
        <v>56.302534205672998</v>
      </c>
      <c r="AHO49" s="1108">
        <v>44562</v>
      </c>
      <c r="AHP49" s="1109">
        <v>57.969674462808712</v>
      </c>
      <c r="AHR49" s="1108">
        <v>44562</v>
      </c>
      <c r="AHS49" s="1109">
        <v>55.583048141671028</v>
      </c>
      <c r="AHU49" s="1114">
        <v>44593</v>
      </c>
      <c r="AHV49" s="1099">
        <v>55.603756820526641</v>
      </c>
      <c r="AHX49" s="1108">
        <v>44593</v>
      </c>
      <c r="AHY49" s="1109">
        <v>56.100462299160824</v>
      </c>
      <c r="AIA49" s="1108">
        <v>44593</v>
      </c>
      <c r="AIB49" s="1109">
        <v>56.228091431874077</v>
      </c>
      <c r="AID49" s="1108">
        <v>44593</v>
      </c>
      <c r="AIE49" s="1099">
        <v>56.676991024469253</v>
      </c>
      <c r="AIG49" s="1108">
        <v>44621</v>
      </c>
      <c r="AIH49" s="1099">
        <v>57.156613557062364</v>
      </c>
      <c r="AIJ49" s="1108">
        <v>44621</v>
      </c>
      <c r="AIK49" s="1099">
        <v>57.516061362786957</v>
      </c>
      <c r="AIM49" s="1108">
        <v>44621</v>
      </c>
      <c r="AIN49" s="1099">
        <v>56.287156712323956</v>
      </c>
      <c r="AIP49" s="1108">
        <v>44621</v>
      </c>
      <c r="AIQ49" s="1099">
        <v>56.947378383453199</v>
      </c>
      <c r="AIS49" s="1108">
        <v>44621</v>
      </c>
      <c r="AIT49" s="1109">
        <v>57.794450832285847</v>
      </c>
      <c r="AIV49" s="1108">
        <v>44652</v>
      </c>
      <c r="AIW49" s="1117">
        <v>51.420975356728192</v>
      </c>
      <c r="AIY49" s="1108">
        <v>44652</v>
      </c>
      <c r="AIZ49" s="1117">
        <v>53.013573616920027</v>
      </c>
      <c r="AJB49" s="1108">
        <v>44652</v>
      </c>
      <c r="AJC49" s="1117">
        <v>53.757854874863689</v>
      </c>
      <c r="AJE49" s="1108">
        <v>44652</v>
      </c>
      <c r="AJF49" s="1117">
        <v>54.762384816634004</v>
      </c>
      <c r="AJH49" s="1108">
        <v>44682</v>
      </c>
      <c r="AJI49" s="1117">
        <v>52.500361937248208</v>
      </c>
      <c r="AJK49" s="1108">
        <v>44682</v>
      </c>
      <c r="AJL49" s="1117">
        <v>54.081489477944565</v>
      </c>
      <c r="AJN49" s="1108">
        <v>44682</v>
      </c>
      <c r="AJO49" s="1117">
        <v>52.500361937248208</v>
      </c>
      <c r="AJQ49" s="1108">
        <v>44682</v>
      </c>
      <c r="AJR49" s="1117">
        <v>55.000985320280918</v>
      </c>
      <c r="AJT49" s="1108">
        <v>44713</v>
      </c>
      <c r="AJU49" s="1117">
        <v>53.09792467435971</v>
      </c>
    </row>
    <row r="50" spans="1:957" customFormat="1" x14ac:dyDescent="0.25">
      <c r="A50" s="26"/>
      <c r="B50" s="969">
        <f t="shared" ca="1" si="0"/>
        <v>44743</v>
      </c>
      <c r="C50" s="152">
        <f t="shared" ca="1" si="1"/>
        <v>53.553797149983929</v>
      </c>
      <c r="D50" s="26"/>
      <c r="E50" s="144">
        <v>42401</v>
      </c>
      <c r="F50" s="150">
        <v>80.327713485695753</v>
      </c>
      <c r="G50" s="88"/>
      <c r="H50" s="144">
        <v>42370</v>
      </c>
      <c r="I50" s="148">
        <v>79.449999999999989</v>
      </c>
      <c r="J50" s="26"/>
      <c r="K50" s="144">
        <v>42401</v>
      </c>
      <c r="L50" s="148">
        <v>77.458437612136308</v>
      </c>
      <c r="M50" s="26"/>
      <c r="N50" s="144">
        <v>42401</v>
      </c>
      <c r="O50" s="150">
        <v>76.77</v>
      </c>
      <c r="P50" s="88"/>
      <c r="Q50" s="144">
        <v>42430</v>
      </c>
      <c r="R50" s="145">
        <v>74.019524515014155</v>
      </c>
      <c r="S50" s="26"/>
      <c r="T50" s="144">
        <v>42430</v>
      </c>
      <c r="U50" s="148">
        <v>71.004711679955065</v>
      </c>
      <c r="V50" s="26"/>
      <c r="W50" s="144">
        <v>42430</v>
      </c>
      <c r="X50" s="150">
        <v>71.857025000000007</v>
      </c>
      <c r="Y50" s="88"/>
      <c r="Z50" s="144">
        <v>42461</v>
      </c>
      <c r="AA50" s="145">
        <v>62.701287513219185</v>
      </c>
      <c r="AB50" s="26"/>
      <c r="AC50" s="144">
        <v>42461</v>
      </c>
      <c r="AD50" s="148">
        <v>62.349999999999987</v>
      </c>
      <c r="AE50" s="26"/>
      <c r="AF50" s="144">
        <v>42461</v>
      </c>
      <c r="AG50" s="150">
        <v>62.357399999999998</v>
      </c>
      <c r="AH50" s="88"/>
      <c r="AI50" s="144">
        <v>42491</v>
      </c>
      <c r="AJ50" s="145">
        <v>61.856233333333329</v>
      </c>
      <c r="AK50" s="26"/>
      <c r="AL50" s="144">
        <v>42491</v>
      </c>
      <c r="AM50" s="148">
        <v>62.194500000000005</v>
      </c>
      <c r="AN50" s="26"/>
      <c r="AO50" s="144">
        <v>42491</v>
      </c>
      <c r="AP50" s="150">
        <v>61.185500000000012</v>
      </c>
      <c r="AQ50" s="88"/>
      <c r="AR50" s="144">
        <v>42491</v>
      </c>
      <c r="AS50" s="145">
        <v>61.185500000000012</v>
      </c>
      <c r="AT50" s="26"/>
      <c r="AU50" s="144">
        <v>42522</v>
      </c>
      <c r="AV50" s="148">
        <v>63.956696079779213</v>
      </c>
      <c r="AW50" s="26"/>
      <c r="AX50" s="144">
        <v>42552</v>
      </c>
      <c r="AY50" s="150">
        <v>63.707687552766536</v>
      </c>
      <c r="AZ50" s="88"/>
      <c r="BA50" s="144">
        <v>42552</v>
      </c>
      <c r="BB50" s="145">
        <v>64.480271437899347</v>
      </c>
      <c r="BC50" s="26"/>
      <c r="BD50" s="144">
        <v>42552</v>
      </c>
      <c r="BE50" s="148">
        <v>64.581157169366676</v>
      </c>
      <c r="BF50" s="26"/>
      <c r="BG50" s="144">
        <v>42583</v>
      </c>
      <c r="BH50" s="150">
        <v>66.03110614589329</v>
      </c>
      <c r="BI50" s="88"/>
      <c r="BJ50" s="144">
        <v>42552</v>
      </c>
      <c r="BK50" s="145">
        <v>65.519515380880634</v>
      </c>
      <c r="BL50" s="26"/>
      <c r="BM50" s="144">
        <v>42552</v>
      </c>
      <c r="BN50" s="148">
        <v>65.72</v>
      </c>
      <c r="BO50" s="26"/>
      <c r="BP50" s="144">
        <v>42583</v>
      </c>
      <c r="BQ50" s="150">
        <v>66.516715379999994</v>
      </c>
      <c r="BR50" s="88"/>
      <c r="BS50" s="144">
        <v>42583</v>
      </c>
      <c r="BT50" s="145">
        <v>66.916715380880632</v>
      </c>
      <c r="BU50" s="26"/>
      <c r="BV50" s="144">
        <v>42614</v>
      </c>
      <c r="BW50" s="148">
        <v>65.324715380000001</v>
      </c>
      <c r="BX50" s="26"/>
      <c r="BY50" s="144">
        <v>42614</v>
      </c>
      <c r="BZ50" s="150">
        <v>65.614715380000007</v>
      </c>
      <c r="CA50" s="88"/>
      <c r="CB50" s="144">
        <v>42614</v>
      </c>
      <c r="CC50" s="145">
        <v>64.714715380880619</v>
      </c>
      <c r="CD50" s="26"/>
      <c r="CE50" s="144">
        <v>42614</v>
      </c>
      <c r="CF50" s="148">
        <v>64.864715380880611</v>
      </c>
      <c r="CG50" s="26"/>
      <c r="CH50" s="144">
        <v>42644</v>
      </c>
      <c r="CI50" s="150">
        <v>66.664192400000005</v>
      </c>
      <c r="CJ50" s="88"/>
      <c r="CK50" s="144">
        <v>42644</v>
      </c>
      <c r="CL50" s="145">
        <v>67.100824175824172</v>
      </c>
      <c r="CM50" s="26"/>
      <c r="CN50" s="144">
        <v>42644</v>
      </c>
      <c r="CO50" s="148">
        <v>66.90082417582417</v>
      </c>
      <c r="CP50" s="26"/>
      <c r="CQ50" s="144">
        <v>42644</v>
      </c>
      <c r="CR50" s="150">
        <v>66.150274730000007</v>
      </c>
      <c r="CS50" s="88"/>
      <c r="CT50" s="144">
        <v>42644</v>
      </c>
      <c r="CU50" s="145">
        <v>66.973351648351638</v>
      </c>
      <c r="CV50" s="26"/>
      <c r="CW50" s="144">
        <v>42675</v>
      </c>
      <c r="CX50" s="148">
        <v>69.784340659999998</v>
      </c>
      <c r="CY50" s="292"/>
      <c r="CZ50" s="144">
        <v>42675</v>
      </c>
      <c r="DA50" s="148">
        <v>69.049715947722305</v>
      </c>
      <c r="DB50" s="295"/>
      <c r="DC50" s="144">
        <v>42675</v>
      </c>
      <c r="DD50" s="148">
        <v>69.459065934065919</v>
      </c>
      <c r="DE50" s="303"/>
      <c r="DF50" s="144">
        <v>42675</v>
      </c>
      <c r="DG50" s="148">
        <v>70.652758500000004</v>
      </c>
      <c r="DH50" s="303"/>
      <c r="DI50" s="144">
        <v>42736</v>
      </c>
      <c r="DJ50" s="148">
        <v>74.63071429</v>
      </c>
      <c r="DK50" s="295"/>
      <c r="DL50" s="144">
        <v>42705</v>
      </c>
      <c r="DM50" s="148">
        <v>72.7</v>
      </c>
      <c r="DN50" s="303"/>
      <c r="DO50" s="144">
        <v>42705</v>
      </c>
      <c r="DP50" s="148">
        <v>72.097802200000004</v>
      </c>
      <c r="DQ50" s="303"/>
      <c r="DR50" s="144">
        <v>42736</v>
      </c>
      <c r="DS50" s="148">
        <v>74.509987910086267</v>
      </c>
      <c r="DT50" s="295"/>
      <c r="DU50" s="144">
        <v>42736</v>
      </c>
      <c r="DV50" s="148">
        <v>73.721978019999995</v>
      </c>
      <c r="DW50" s="303"/>
      <c r="DX50" s="144">
        <v>42736</v>
      </c>
      <c r="DY50" s="148">
        <v>73.282330920000007</v>
      </c>
      <c r="DZ50" s="303"/>
      <c r="EA50" s="144">
        <v>42767</v>
      </c>
      <c r="EB50" s="148">
        <v>71.696103788084969</v>
      </c>
      <c r="EC50" s="295"/>
      <c r="ED50" s="144">
        <v>42767</v>
      </c>
      <c r="EE50" s="148">
        <v>71.589516632907277</v>
      </c>
      <c r="EF50" s="303"/>
      <c r="EG50" s="144">
        <v>42767</v>
      </c>
      <c r="EH50" s="148">
        <v>71.727000320750804</v>
      </c>
      <c r="EI50" s="303"/>
      <c r="EJ50" s="144">
        <v>42795</v>
      </c>
      <c r="EK50" s="148">
        <v>69.952750809999998</v>
      </c>
      <c r="EL50" s="295"/>
      <c r="EM50" s="144">
        <v>42767</v>
      </c>
      <c r="EN50" s="148">
        <v>71.522392361736649</v>
      </c>
      <c r="EO50" s="303"/>
      <c r="EP50" s="144">
        <v>42795</v>
      </c>
      <c r="EQ50" s="148">
        <v>70.312723124451423</v>
      </c>
      <c r="ER50" s="303"/>
      <c r="ES50" s="144">
        <v>42795</v>
      </c>
      <c r="ET50" s="148">
        <v>69.854581336696072</v>
      </c>
      <c r="EV50" s="144">
        <v>42826</v>
      </c>
      <c r="EW50" s="148">
        <v>64.866717928213319</v>
      </c>
      <c r="EY50" s="144">
        <v>42826</v>
      </c>
      <c r="EZ50" s="148">
        <v>64.82609063999999</v>
      </c>
      <c r="FB50" s="144">
        <v>42826</v>
      </c>
      <c r="FC50" s="148">
        <v>65.369786393135058</v>
      </c>
      <c r="FE50" s="144">
        <v>42826</v>
      </c>
      <c r="FF50" s="148">
        <v>64.537479578081616</v>
      </c>
      <c r="FH50" s="144">
        <v>42856</v>
      </c>
      <c r="FI50" s="148">
        <v>62.65</v>
      </c>
      <c r="FK50" s="144">
        <v>42856</v>
      </c>
      <c r="FL50" s="148">
        <v>62.828108482918246</v>
      </c>
      <c r="FN50" s="144">
        <v>42856</v>
      </c>
      <c r="FO50" s="148">
        <v>62.98</v>
      </c>
      <c r="FQ50" s="144">
        <v>42856</v>
      </c>
      <c r="FR50" s="148">
        <v>62.94943988</v>
      </c>
      <c r="FT50" s="144">
        <v>42826</v>
      </c>
      <c r="FU50" s="148">
        <v>64.371390000000005</v>
      </c>
      <c r="FW50" s="144">
        <v>42856</v>
      </c>
      <c r="FX50" s="148">
        <v>62.58419</v>
      </c>
      <c r="FZ50" s="144">
        <v>42856</v>
      </c>
      <c r="GA50" s="148">
        <v>62.20843</v>
      </c>
      <c r="GC50" s="144">
        <v>42887</v>
      </c>
      <c r="GD50" s="148">
        <v>62.293538594099992</v>
      </c>
      <c r="GF50" s="144">
        <v>42856</v>
      </c>
      <c r="GG50" s="148">
        <v>62.41</v>
      </c>
      <c r="GI50" s="144">
        <v>42887</v>
      </c>
      <c r="GJ50" s="148">
        <v>62.892919999999997</v>
      </c>
      <c r="GL50" s="144">
        <v>42887</v>
      </c>
      <c r="GM50" s="148">
        <v>62.65</v>
      </c>
      <c r="GO50" s="144">
        <v>42887</v>
      </c>
      <c r="GP50" s="148">
        <v>61.427079999999997</v>
      </c>
      <c r="GR50" s="144">
        <v>42887</v>
      </c>
      <c r="GS50" s="148">
        <v>61.66</v>
      </c>
      <c r="GU50" s="144">
        <v>42917</v>
      </c>
      <c r="GV50" s="148">
        <v>61.15</v>
      </c>
      <c r="GX50" s="144">
        <v>42917</v>
      </c>
      <c r="GY50" s="148">
        <v>61.19</v>
      </c>
      <c r="HA50" s="144">
        <v>42917</v>
      </c>
      <c r="HB50" s="148">
        <v>60.98</v>
      </c>
      <c r="HD50" s="144">
        <v>42917</v>
      </c>
      <c r="HE50" s="148">
        <v>60.85</v>
      </c>
      <c r="HG50" s="144">
        <v>42917</v>
      </c>
      <c r="HH50" s="148">
        <v>61.15</v>
      </c>
      <c r="HJ50" s="144">
        <v>42948</v>
      </c>
      <c r="HK50" s="148">
        <v>61.12</v>
      </c>
      <c r="HM50" s="144">
        <v>42948</v>
      </c>
      <c r="HN50" s="148">
        <v>61.56</v>
      </c>
      <c r="HP50" s="144">
        <v>42948</v>
      </c>
      <c r="HQ50" s="148">
        <v>61.63</v>
      </c>
      <c r="HS50" s="144">
        <v>42948</v>
      </c>
      <c r="HT50" s="148">
        <v>61.7</v>
      </c>
      <c r="HV50" s="144">
        <v>42948</v>
      </c>
      <c r="HW50" s="148">
        <v>62.09</v>
      </c>
      <c r="HY50" s="144">
        <v>42948</v>
      </c>
      <c r="HZ50" s="148">
        <v>62.08</v>
      </c>
      <c r="IB50" s="144">
        <v>43009</v>
      </c>
      <c r="IC50" s="148">
        <v>64.461046400000001</v>
      </c>
      <c r="IE50" s="144">
        <v>43009</v>
      </c>
      <c r="IF50" s="148">
        <v>63.01</v>
      </c>
      <c r="IH50" s="144">
        <v>43009</v>
      </c>
      <c r="II50" s="148">
        <v>61.97</v>
      </c>
      <c r="IK50" s="144">
        <v>43009</v>
      </c>
      <c r="IL50" s="148">
        <v>61.32</v>
      </c>
      <c r="IN50" s="144">
        <v>43040</v>
      </c>
      <c r="IO50" s="148">
        <v>64.290000000000006</v>
      </c>
      <c r="IQ50" s="144">
        <v>43040</v>
      </c>
      <c r="IR50" s="148">
        <v>65.08</v>
      </c>
      <c r="IT50" s="144">
        <v>43040</v>
      </c>
      <c r="IU50" s="148">
        <v>64.775530470000007</v>
      </c>
      <c r="IW50" s="144">
        <v>43040</v>
      </c>
      <c r="IX50" s="148">
        <v>64.11</v>
      </c>
      <c r="IZ50" s="144">
        <v>43070</v>
      </c>
      <c r="JA50" s="148">
        <v>68.59</v>
      </c>
      <c r="JC50" s="144">
        <v>43070</v>
      </c>
      <c r="JD50" s="148">
        <v>66.72</v>
      </c>
      <c r="JF50" s="144">
        <v>43070</v>
      </c>
      <c r="JG50" s="148">
        <v>65.989999999999995</v>
      </c>
      <c r="JI50" s="144">
        <v>43070</v>
      </c>
      <c r="JJ50" s="148">
        <v>66.13</v>
      </c>
      <c r="JL50" s="144">
        <v>43101</v>
      </c>
      <c r="JM50" s="148">
        <v>67.97</v>
      </c>
      <c r="JO50" s="144">
        <v>43101</v>
      </c>
      <c r="JP50" s="148">
        <v>69.14</v>
      </c>
      <c r="JR50" s="144">
        <v>43101</v>
      </c>
      <c r="JS50" s="148">
        <v>69.155556770000004</v>
      </c>
      <c r="JU50" s="969">
        <v>43101</v>
      </c>
      <c r="JV50" s="970">
        <v>70.155556770000004</v>
      </c>
      <c r="JX50" s="969">
        <v>43101</v>
      </c>
      <c r="JY50" s="970">
        <v>68.92</v>
      </c>
      <c r="KA50" s="969">
        <v>43132</v>
      </c>
      <c r="KB50" s="970">
        <v>69.950670304314812</v>
      </c>
      <c r="KD50" s="969">
        <v>43132</v>
      </c>
      <c r="KE50" s="970">
        <v>65.08</v>
      </c>
      <c r="KG50" s="969">
        <v>43132</v>
      </c>
      <c r="KH50" s="970">
        <v>69.33</v>
      </c>
      <c r="KJ50" s="969">
        <v>43132</v>
      </c>
      <c r="KK50" s="970">
        <v>69.19</v>
      </c>
      <c r="KM50" s="969">
        <v>43160</v>
      </c>
      <c r="KN50" s="970">
        <v>67.209999999999994</v>
      </c>
      <c r="KP50" s="969">
        <v>43160</v>
      </c>
      <c r="KQ50" s="970">
        <v>66.459973723278367</v>
      </c>
      <c r="KS50" s="969">
        <v>43160</v>
      </c>
      <c r="KT50" s="970">
        <v>66.510000000000005</v>
      </c>
      <c r="KV50" s="969">
        <v>43160</v>
      </c>
      <c r="KW50" s="970">
        <v>66.069999999999993</v>
      </c>
      <c r="KY50" s="969">
        <v>43191</v>
      </c>
      <c r="KZ50" s="970">
        <v>60.94</v>
      </c>
      <c r="LB50" s="969">
        <v>43191</v>
      </c>
      <c r="LC50" s="970">
        <v>60.8</v>
      </c>
      <c r="LE50" s="969">
        <v>43191</v>
      </c>
      <c r="LF50" s="970">
        <v>60.94</v>
      </c>
      <c r="LH50" s="969">
        <v>43191</v>
      </c>
      <c r="LI50" s="970">
        <v>61.09</v>
      </c>
      <c r="LK50" s="969">
        <v>43191</v>
      </c>
      <c r="LL50" s="970">
        <v>60.61</v>
      </c>
      <c r="LN50" s="969">
        <v>43221</v>
      </c>
      <c r="LO50" s="970">
        <v>59.57</v>
      </c>
      <c r="LQ50" s="969">
        <v>43252</v>
      </c>
      <c r="LR50" s="970">
        <v>58.57</v>
      </c>
      <c r="LT50" s="969">
        <v>43252</v>
      </c>
      <c r="LU50" s="970">
        <v>59.34</v>
      </c>
      <c r="LW50" s="969">
        <v>43252</v>
      </c>
      <c r="LX50" s="970">
        <v>59.48</v>
      </c>
      <c r="LZ50" s="969">
        <v>43252</v>
      </c>
      <c r="MA50" s="970">
        <v>58.44</v>
      </c>
      <c r="MC50" s="969">
        <v>43282</v>
      </c>
      <c r="MD50" s="970">
        <v>57.88</v>
      </c>
      <c r="MF50" s="969">
        <v>43282</v>
      </c>
      <c r="MG50" s="970">
        <v>57.7</v>
      </c>
      <c r="MI50" s="969">
        <v>43282</v>
      </c>
      <c r="MJ50" s="970">
        <v>56.59</v>
      </c>
      <c r="ML50" s="969">
        <v>43282</v>
      </c>
      <c r="MM50" s="970">
        <v>55.84</v>
      </c>
      <c r="MO50" s="969">
        <v>43282</v>
      </c>
      <c r="MP50" s="970">
        <v>55.29</v>
      </c>
      <c r="MR50" s="969">
        <v>43313</v>
      </c>
      <c r="MS50" s="970">
        <v>55.28</v>
      </c>
      <c r="MU50" s="969">
        <v>43313</v>
      </c>
      <c r="MV50" s="970">
        <v>55.54</v>
      </c>
      <c r="MX50" s="969">
        <v>43313</v>
      </c>
      <c r="MY50" s="970">
        <v>55.42</v>
      </c>
      <c r="NA50" s="969">
        <v>43313</v>
      </c>
      <c r="NB50" s="970">
        <v>56.805945855997408</v>
      </c>
      <c r="ND50" s="969">
        <v>43344</v>
      </c>
      <c r="NE50" s="970">
        <v>55.807839999999999</v>
      </c>
      <c r="NG50" s="969">
        <v>43344</v>
      </c>
      <c r="NH50" s="970">
        <v>54.27</v>
      </c>
      <c r="NJ50" s="969">
        <v>43344</v>
      </c>
      <c r="NK50" s="970">
        <v>53.56</v>
      </c>
      <c r="NM50" s="969">
        <v>43344</v>
      </c>
      <c r="NN50" s="970">
        <v>51.9</v>
      </c>
      <c r="NP50" s="969">
        <v>43344</v>
      </c>
      <c r="NQ50" s="970">
        <v>49.84</v>
      </c>
      <c r="NS50" s="969">
        <v>43374</v>
      </c>
      <c r="NT50" s="970">
        <v>51.21</v>
      </c>
      <c r="NV50" s="969">
        <v>43374</v>
      </c>
      <c r="NW50" s="970">
        <v>51.07</v>
      </c>
      <c r="NY50" s="969">
        <v>43374</v>
      </c>
      <c r="NZ50" s="970">
        <v>49.68</v>
      </c>
      <c r="OB50" s="969">
        <v>43374</v>
      </c>
      <c r="OC50" s="970">
        <v>50.29</v>
      </c>
      <c r="OE50" s="969">
        <v>43405</v>
      </c>
      <c r="OF50" s="970">
        <v>51.9</v>
      </c>
      <c r="OH50" s="969">
        <v>43405</v>
      </c>
      <c r="OI50" s="970">
        <v>57.12</v>
      </c>
      <c r="OK50" s="969">
        <v>43405</v>
      </c>
      <c r="OL50" s="970">
        <v>57.65</v>
      </c>
      <c r="ON50" s="969">
        <v>43405</v>
      </c>
      <c r="OO50" s="970">
        <v>55.85</v>
      </c>
      <c r="OQ50" s="969">
        <v>43405</v>
      </c>
      <c r="OR50" s="970">
        <v>54.34</v>
      </c>
      <c r="OT50" s="969">
        <v>43435</v>
      </c>
      <c r="OU50" s="970">
        <v>56.7</v>
      </c>
      <c r="OW50" s="969">
        <v>43435</v>
      </c>
      <c r="OX50" s="970">
        <v>54.91</v>
      </c>
      <c r="OZ50" s="969">
        <v>43435</v>
      </c>
      <c r="PA50" s="970">
        <v>53.71</v>
      </c>
      <c r="PC50" s="969">
        <v>43435</v>
      </c>
      <c r="PD50" s="970">
        <v>54.29</v>
      </c>
      <c r="PF50" s="969">
        <v>43435</v>
      </c>
      <c r="PG50" s="970">
        <v>55.18</v>
      </c>
      <c r="PI50" s="969">
        <v>43466</v>
      </c>
      <c r="PJ50" s="970">
        <v>56.17</v>
      </c>
      <c r="PL50" s="969">
        <v>43466</v>
      </c>
      <c r="PM50" s="970">
        <v>56.58</v>
      </c>
      <c r="PO50" s="969">
        <v>43466</v>
      </c>
      <c r="PP50" s="970">
        <v>56.45</v>
      </c>
      <c r="PR50" s="969">
        <v>43466</v>
      </c>
      <c r="PS50" s="970">
        <v>56.43</v>
      </c>
      <c r="PU50" s="969">
        <v>43497</v>
      </c>
      <c r="PV50" s="970">
        <v>57.04</v>
      </c>
      <c r="PX50" s="969">
        <v>43497</v>
      </c>
      <c r="PY50" s="1025">
        <v>57.35</v>
      </c>
      <c r="QA50" s="1026">
        <v>43497</v>
      </c>
      <c r="QB50" s="1025">
        <v>56.73</v>
      </c>
      <c r="QD50" s="1028">
        <v>43497</v>
      </c>
      <c r="QE50" s="1027">
        <v>56.65</v>
      </c>
      <c r="QG50" s="1028">
        <v>43525</v>
      </c>
      <c r="QH50" s="1027">
        <v>54.85</v>
      </c>
      <c r="QJ50" s="1028">
        <v>43525</v>
      </c>
      <c r="QK50" s="1027">
        <v>55.57</v>
      </c>
      <c r="QM50" s="1028">
        <v>43525</v>
      </c>
      <c r="QN50" s="1027">
        <v>55.26</v>
      </c>
      <c r="QP50" s="1028">
        <v>43525</v>
      </c>
      <c r="QQ50" s="1027">
        <v>56.7</v>
      </c>
      <c r="QS50" s="1028">
        <v>43525</v>
      </c>
      <c r="QT50" s="1027">
        <v>54.67</v>
      </c>
      <c r="QV50" s="1028">
        <v>43556</v>
      </c>
      <c r="QW50" s="1027">
        <v>49.85</v>
      </c>
      <c r="QY50" s="1028">
        <v>43556</v>
      </c>
      <c r="QZ50" s="1027">
        <v>49</v>
      </c>
      <c r="RB50" s="1028">
        <v>43556</v>
      </c>
      <c r="RC50" s="1027">
        <v>47.4</v>
      </c>
      <c r="RE50" s="1028">
        <v>43556</v>
      </c>
      <c r="RF50" s="1027">
        <v>46.7</v>
      </c>
      <c r="RH50" s="1028">
        <v>43586</v>
      </c>
      <c r="RI50" s="1027">
        <v>42.95</v>
      </c>
      <c r="RK50" s="1028">
        <v>43586</v>
      </c>
      <c r="RL50" s="1027">
        <v>42.89</v>
      </c>
      <c r="RN50" s="1028">
        <v>43586</v>
      </c>
      <c r="RO50" s="1027">
        <v>43.11</v>
      </c>
      <c r="RQ50" s="1028">
        <v>43586</v>
      </c>
      <c r="RR50" s="1027">
        <v>42.43</v>
      </c>
      <c r="RT50" s="1028">
        <v>43617</v>
      </c>
      <c r="RU50" s="1029">
        <v>42.226701800000001</v>
      </c>
      <c r="RW50" s="1028">
        <v>43617</v>
      </c>
      <c r="RX50" s="1029">
        <v>42.24803343</v>
      </c>
      <c r="RZ50" s="1028">
        <v>43617</v>
      </c>
      <c r="SA50" s="1029">
        <v>41.899576920000001</v>
      </c>
      <c r="SC50" s="1028">
        <v>43617</v>
      </c>
      <c r="SD50" s="1029">
        <v>41.22</v>
      </c>
      <c r="SF50" s="1028">
        <v>43617</v>
      </c>
      <c r="SG50" s="1029">
        <v>41.06</v>
      </c>
      <c r="SI50" s="1028">
        <v>43647</v>
      </c>
      <c r="SJ50" s="1029">
        <v>41.65</v>
      </c>
      <c r="SL50" s="1028">
        <v>43647</v>
      </c>
      <c r="SM50" s="1029">
        <v>41.878782322736065</v>
      </c>
      <c r="SO50" s="1028">
        <v>43647</v>
      </c>
      <c r="SP50" s="1029">
        <v>41.077969060579946</v>
      </c>
      <c r="SR50" s="1028">
        <v>43647</v>
      </c>
      <c r="SS50" s="1029">
        <v>39.589374897247218</v>
      </c>
      <c r="SU50" s="1028">
        <v>43678</v>
      </c>
      <c r="SV50" s="1029">
        <v>37.885451113785351</v>
      </c>
      <c r="SX50" s="1028">
        <v>43678</v>
      </c>
      <c r="SY50" s="1029">
        <v>35.230573814038578</v>
      </c>
      <c r="TA50" s="1028">
        <v>43678</v>
      </c>
      <c r="TB50" s="1029">
        <v>34.0110647146196</v>
      </c>
      <c r="TD50" s="1028">
        <v>43678</v>
      </c>
      <c r="TE50" s="1029">
        <v>33.551969537247643</v>
      </c>
      <c r="TG50" s="1028">
        <v>43709</v>
      </c>
      <c r="TH50" s="1029">
        <v>35.027539620705909</v>
      </c>
      <c r="TJ50" s="1028">
        <v>43709</v>
      </c>
      <c r="TK50" s="1029">
        <v>34.030108806660294</v>
      </c>
      <c r="TM50" s="1028">
        <v>43709</v>
      </c>
      <c r="TN50" s="1029">
        <v>33.775671689051741</v>
      </c>
      <c r="TP50" s="1028">
        <v>43709</v>
      </c>
      <c r="TQ50" s="1029">
        <v>33.618617024607914</v>
      </c>
      <c r="TS50" s="1028">
        <v>43739</v>
      </c>
      <c r="TT50" s="1029">
        <v>34.554669583489101</v>
      </c>
      <c r="TV50" s="1028">
        <v>43739</v>
      </c>
      <c r="TW50" s="1029">
        <v>33.700833893094689</v>
      </c>
      <c r="TY50" s="1028">
        <v>43739</v>
      </c>
      <c r="TZ50" s="1029">
        <v>31.681924176989053</v>
      </c>
      <c r="UB50" s="1028">
        <v>43739</v>
      </c>
      <c r="UC50" s="1029">
        <v>32.793530733903054</v>
      </c>
      <c r="UE50" s="1028">
        <v>43770</v>
      </c>
      <c r="UF50" s="1029">
        <v>36.730567828505976</v>
      </c>
      <c r="UH50" s="1028">
        <v>43770</v>
      </c>
      <c r="UI50" s="1029">
        <v>36.611014474436431</v>
      </c>
      <c r="UK50" s="1028">
        <v>43770</v>
      </c>
      <c r="UL50" s="1029">
        <v>36.49238659526339</v>
      </c>
      <c r="UN50" s="1028">
        <v>43770</v>
      </c>
      <c r="UO50" s="1029">
        <v>37.106987112134512</v>
      </c>
      <c r="UQ50" s="1028">
        <v>43800</v>
      </c>
      <c r="UR50" s="1029">
        <v>38.339220634267647</v>
      </c>
      <c r="UT50" s="1028">
        <v>43800</v>
      </c>
      <c r="UU50" s="1029">
        <v>38.120816833413862</v>
      </c>
      <c r="UW50" s="1028">
        <v>43800</v>
      </c>
      <c r="UX50" s="1029">
        <v>37.767685165092104</v>
      </c>
      <c r="UZ50" s="1028">
        <v>43800</v>
      </c>
      <c r="VA50" s="1029">
        <v>38.072254849832746</v>
      </c>
      <c r="VC50" s="1028">
        <v>43800</v>
      </c>
      <c r="VD50" s="1029">
        <v>38.777138508947445</v>
      </c>
      <c r="VF50" s="1028">
        <v>43831</v>
      </c>
      <c r="VG50" s="1029">
        <v>39.307235801274629</v>
      </c>
      <c r="VI50" s="1028">
        <v>43831</v>
      </c>
      <c r="VJ50" s="1029">
        <v>40.002003491353882</v>
      </c>
      <c r="VL50" s="1028">
        <v>43831</v>
      </c>
      <c r="VM50" s="1029">
        <v>39.950592345282992</v>
      </c>
      <c r="VO50" s="1028">
        <v>43831</v>
      </c>
      <c r="VP50" s="1029">
        <v>44.361197505507093</v>
      </c>
      <c r="VR50" s="1028">
        <v>43862</v>
      </c>
      <c r="VS50" s="1029">
        <v>43.323237556611318</v>
      </c>
      <c r="VU50" s="1028">
        <v>43862</v>
      </c>
      <c r="VV50" s="1029">
        <v>42.780490518631517</v>
      </c>
      <c r="VX50" s="1028">
        <v>43862</v>
      </c>
      <c r="VY50" s="1029">
        <v>43.552148991425526</v>
      </c>
      <c r="WA50" s="1028">
        <v>43862</v>
      </c>
      <c r="WB50" s="1029">
        <v>40.952075644485333</v>
      </c>
      <c r="WD50" s="1028">
        <v>43862</v>
      </c>
      <c r="WE50" s="1029">
        <v>41.86090688301698</v>
      </c>
      <c r="WG50" s="1028">
        <v>43891</v>
      </c>
      <c r="WH50" s="1029">
        <v>44.85</v>
      </c>
      <c r="WJ50" s="1028">
        <v>43891</v>
      </c>
      <c r="WK50" s="1029">
        <v>44.65</v>
      </c>
      <c r="WM50" s="1028">
        <v>43891</v>
      </c>
      <c r="WN50" s="1029">
        <v>47.500588307559937</v>
      </c>
      <c r="WP50" s="1028">
        <v>43891</v>
      </c>
      <c r="WQ50" s="1029">
        <v>46.670455061672605</v>
      </c>
      <c r="WS50" s="1028">
        <v>43922</v>
      </c>
      <c r="WT50" s="1029">
        <v>44.457836189948708</v>
      </c>
      <c r="WV50" s="1028">
        <v>43922</v>
      </c>
      <c r="WW50" s="1029">
        <v>44.62</v>
      </c>
      <c r="WY50" s="1028">
        <v>43922</v>
      </c>
      <c r="WZ50" s="1029">
        <v>45.449531964101247</v>
      </c>
      <c r="XB50" s="1028">
        <v>43922</v>
      </c>
      <c r="XC50" s="1029">
        <v>45.127824731800743</v>
      </c>
      <c r="XE50" s="1028">
        <v>43952</v>
      </c>
      <c r="XF50" s="1029">
        <v>42.071740782651297</v>
      </c>
      <c r="XH50" s="1028">
        <v>43952</v>
      </c>
      <c r="XI50" s="1029">
        <v>41.077720508542946</v>
      </c>
      <c r="XK50" s="1028">
        <v>43952</v>
      </c>
      <c r="XL50" s="1029">
        <v>41.35</v>
      </c>
      <c r="XN50" s="1028">
        <v>43952</v>
      </c>
      <c r="XO50" s="1029">
        <v>40.924902241251203</v>
      </c>
      <c r="XQ50" s="1028">
        <v>43952</v>
      </c>
      <c r="XR50" s="1029">
        <v>41.022047503266059</v>
      </c>
      <c r="XT50" s="1028">
        <v>43983</v>
      </c>
      <c r="XU50" s="1029">
        <v>38.47</v>
      </c>
      <c r="XW50" s="1028">
        <v>43983</v>
      </c>
      <c r="XX50" s="1029">
        <v>38.46</v>
      </c>
      <c r="XZ50" s="1028">
        <v>43983</v>
      </c>
      <c r="YA50" s="1029">
        <v>39.395884037504807</v>
      </c>
      <c r="YC50" s="1028">
        <v>43983</v>
      </c>
      <c r="YD50" s="1029">
        <v>41.243061085663491</v>
      </c>
      <c r="YF50" s="1028">
        <v>44013</v>
      </c>
      <c r="YG50" s="1029">
        <v>41.62762691544927</v>
      </c>
      <c r="YI50" s="1028">
        <v>44013</v>
      </c>
      <c r="YJ50" s="1029">
        <v>43.72</v>
      </c>
      <c r="YL50" s="1028">
        <v>44013</v>
      </c>
      <c r="YM50" s="1029">
        <v>43.624093425690489</v>
      </c>
      <c r="YO50" s="1028">
        <v>44013</v>
      </c>
      <c r="YP50" s="1029">
        <v>44.768257280559553</v>
      </c>
      <c r="YR50" s="1028">
        <v>44013</v>
      </c>
      <c r="YS50" s="1029">
        <v>44.12</v>
      </c>
      <c r="YU50" s="1028">
        <v>44044</v>
      </c>
      <c r="YV50" s="1029">
        <v>46.39133861517238</v>
      </c>
      <c r="YX50" s="1028">
        <v>44044</v>
      </c>
      <c r="YY50" s="1029">
        <v>44.455077494085664</v>
      </c>
      <c r="ZA50" s="1028">
        <v>44044</v>
      </c>
      <c r="ZB50" s="1029">
        <v>41.346983899549258</v>
      </c>
      <c r="ZD50" s="1028">
        <v>44044</v>
      </c>
      <c r="ZE50" s="1029">
        <v>41.329396055006441</v>
      </c>
      <c r="ZG50" s="1028">
        <v>44044</v>
      </c>
      <c r="ZH50" s="1029">
        <v>41.532462385458373</v>
      </c>
      <c r="ZJ50" s="1028">
        <v>44075</v>
      </c>
      <c r="ZK50" s="1029">
        <v>42.150556061615475</v>
      </c>
      <c r="ZM50" s="1028">
        <v>44075</v>
      </c>
      <c r="ZN50" s="1029">
        <v>41.783045137250319</v>
      </c>
      <c r="ZP50" s="1028">
        <v>44075</v>
      </c>
      <c r="ZQ50" s="1029">
        <v>42.150556061615475</v>
      </c>
      <c r="ZS50" s="1028">
        <v>44105</v>
      </c>
      <c r="ZT50" s="1029">
        <v>46.561744107195622</v>
      </c>
      <c r="ZV50" s="1028">
        <v>44105</v>
      </c>
      <c r="ZW50" s="1029">
        <v>46.751728757110797</v>
      </c>
      <c r="ZY50" s="1028">
        <v>44105</v>
      </c>
      <c r="ZZ50" s="1029">
        <v>46.579344046391093</v>
      </c>
      <c r="AAB50" s="1028">
        <v>44105</v>
      </c>
      <c r="AAC50" s="1029">
        <v>46.646598134395354</v>
      </c>
      <c r="AAE50" s="1028">
        <v>44105</v>
      </c>
      <c r="AAF50" s="1029">
        <v>45</v>
      </c>
      <c r="AAH50" s="1028">
        <v>44105</v>
      </c>
      <c r="AAI50" s="1029">
        <v>47.172166645978663</v>
      </c>
      <c r="AAK50" s="1028">
        <v>44136</v>
      </c>
      <c r="AAL50" s="1029">
        <v>46.527572726920404</v>
      </c>
      <c r="AAN50" s="1028">
        <v>44105</v>
      </c>
      <c r="AAO50" s="1029">
        <v>47.266889486206594</v>
      </c>
      <c r="AAQ50" s="1028">
        <v>44136</v>
      </c>
      <c r="AAR50" s="1029">
        <v>46.90898664535667</v>
      </c>
      <c r="AAT50" s="1028">
        <v>44166</v>
      </c>
      <c r="AAU50" s="1029">
        <v>48.15</v>
      </c>
      <c r="AAW50" s="1028">
        <v>44166</v>
      </c>
      <c r="AAX50" s="1029">
        <v>47.770636931140793</v>
      </c>
      <c r="AAZ50" s="1028">
        <v>44166</v>
      </c>
      <c r="ABA50" s="1029">
        <v>47.39</v>
      </c>
      <c r="ABC50" s="1028">
        <v>44166</v>
      </c>
      <c r="ABD50" s="1029">
        <v>46.430722440760519</v>
      </c>
      <c r="ABF50" s="1028">
        <v>44197</v>
      </c>
      <c r="ABG50" s="1029">
        <v>49.695746471406871</v>
      </c>
      <c r="ABI50" s="1028">
        <v>44197</v>
      </c>
      <c r="ABJ50" s="1029">
        <v>48.684512001199643</v>
      </c>
      <c r="ABL50" s="1028">
        <v>44197</v>
      </c>
      <c r="ABM50" s="1029">
        <v>49.12</v>
      </c>
      <c r="ABO50" s="1028">
        <v>44197</v>
      </c>
      <c r="ABP50" s="1029">
        <v>48.65</v>
      </c>
      <c r="ABR50" s="1066">
        <v>44228</v>
      </c>
      <c r="ABS50" s="1067">
        <v>48.2</v>
      </c>
      <c r="ABU50" s="1066">
        <v>44228</v>
      </c>
      <c r="ABV50" s="1067">
        <v>47.439142718984854</v>
      </c>
      <c r="ABX50" s="1066">
        <v>44228</v>
      </c>
      <c r="ABY50" s="1067">
        <v>47.679347720253226</v>
      </c>
      <c r="ACA50" s="1066">
        <v>44228</v>
      </c>
      <c r="ACB50" s="1067">
        <v>48.477843069999999</v>
      </c>
      <c r="ACD50" s="1066">
        <v>44256</v>
      </c>
      <c r="ACE50" s="1067">
        <v>46.773666227796951</v>
      </c>
      <c r="ACG50" s="1066">
        <v>44256</v>
      </c>
      <c r="ACH50" s="1067">
        <v>46.816032726455255</v>
      </c>
      <c r="ACJ50" s="1066">
        <v>44256</v>
      </c>
      <c r="ACK50" s="1067">
        <v>46.674785528018617</v>
      </c>
      <c r="ACM50" s="1066">
        <v>44256</v>
      </c>
      <c r="ACN50" s="1067">
        <v>47.31942059</v>
      </c>
      <c r="ACP50" s="1066">
        <v>44287</v>
      </c>
      <c r="ACQ50" s="1067">
        <v>42.135528153487542</v>
      </c>
      <c r="ACS50" s="1066">
        <v>44287</v>
      </c>
      <c r="ACT50" s="1067">
        <v>42.50713747119908</v>
      </c>
      <c r="ACV50" s="1096">
        <v>44287</v>
      </c>
      <c r="ACW50" s="1097">
        <v>42.33945447</v>
      </c>
      <c r="ACY50" s="1096">
        <v>44287</v>
      </c>
      <c r="ACZ50" s="1097">
        <v>42.076346120897121</v>
      </c>
      <c r="ADB50" s="1098">
        <v>44317</v>
      </c>
      <c r="ADC50" s="1099">
        <v>41.167463099999999</v>
      </c>
      <c r="ADE50" s="1098">
        <v>44317</v>
      </c>
      <c r="ADF50" s="1099">
        <v>42.296291463825078</v>
      </c>
      <c r="ADH50" s="1098">
        <v>44317</v>
      </c>
      <c r="ADI50" s="1099">
        <v>42.227043926368474</v>
      </c>
      <c r="ADK50" s="1098">
        <v>44317</v>
      </c>
      <c r="ADL50" s="1099">
        <v>41.932007216536775</v>
      </c>
      <c r="ADN50" s="1098">
        <v>44317</v>
      </c>
      <c r="ADO50" s="1099">
        <v>41.646951660992272</v>
      </c>
      <c r="ADQ50" s="1098">
        <v>44348</v>
      </c>
      <c r="ADR50" s="1099">
        <v>41.396831641766326</v>
      </c>
      <c r="ADT50" s="1098">
        <v>44348</v>
      </c>
      <c r="ADU50" s="1099">
        <v>42.57677508429741</v>
      </c>
      <c r="ADW50" s="1098">
        <v>44348</v>
      </c>
      <c r="ADX50" s="1099">
        <v>40.555415114641249</v>
      </c>
      <c r="ADZ50" s="1098">
        <v>44348</v>
      </c>
      <c r="AEA50" s="1099">
        <v>41.103942257925432</v>
      </c>
      <c r="AEC50" s="1098">
        <v>44378</v>
      </c>
      <c r="AED50" s="1099">
        <v>40.62055957736991</v>
      </c>
      <c r="AEF50" s="1098">
        <v>44378</v>
      </c>
      <c r="AEG50" s="1099">
        <v>40.69</v>
      </c>
      <c r="AEI50" s="1098">
        <v>44378</v>
      </c>
      <c r="AEJ50" s="1099">
        <v>41.883921437444592</v>
      </c>
      <c r="AEL50" s="1098">
        <v>44378</v>
      </c>
      <c r="AEM50" s="1099">
        <v>41.310127463214954</v>
      </c>
      <c r="AEO50" s="1098">
        <v>44378</v>
      </c>
      <c r="AEP50" s="1099">
        <v>41.967705297225429</v>
      </c>
      <c r="AER50" s="1098">
        <v>44409</v>
      </c>
      <c r="AES50" s="1099">
        <v>42.42</v>
      </c>
      <c r="AEU50" s="1098">
        <v>44409</v>
      </c>
      <c r="AEV50" s="1099">
        <v>42.844125118385158</v>
      </c>
      <c r="AEX50" s="1098">
        <v>44409</v>
      </c>
      <c r="AEY50" s="1099">
        <v>43.007428332772832</v>
      </c>
      <c r="AFA50" s="1098">
        <v>44409</v>
      </c>
      <c r="AFB50" s="1099">
        <v>41.83367474695882</v>
      </c>
      <c r="AFD50" s="1098">
        <v>44440</v>
      </c>
      <c r="AFE50" s="1099">
        <v>42.623972385733424</v>
      </c>
      <c r="AFG50" s="1098">
        <v>44440</v>
      </c>
      <c r="AFH50" s="1099">
        <v>44.08223271</v>
      </c>
      <c r="AFJ50" s="1098">
        <v>44470</v>
      </c>
      <c r="AFK50" s="1099">
        <v>46.238900519262053</v>
      </c>
      <c r="AFM50" s="1098">
        <v>44470</v>
      </c>
      <c r="AFN50" s="1099">
        <v>46.62928758492648</v>
      </c>
      <c r="AFP50" s="1098">
        <v>44470</v>
      </c>
      <c r="AFQ50" s="1099">
        <v>45.789665208754549</v>
      </c>
      <c r="AFS50" s="1098">
        <v>44470</v>
      </c>
      <c r="AFT50" s="1099">
        <v>44.11233951005137</v>
      </c>
      <c r="AFV50" s="1098">
        <v>44470</v>
      </c>
      <c r="AFW50" s="1099">
        <v>42.031441108619603</v>
      </c>
      <c r="AFY50" s="1098">
        <v>44501</v>
      </c>
      <c r="AFZ50" s="1099">
        <v>44.147780222257218</v>
      </c>
      <c r="AGB50" s="1098">
        <v>44501</v>
      </c>
      <c r="AGC50" s="1099">
        <v>44.420368615619708</v>
      </c>
      <c r="AGE50" s="1098">
        <v>44501</v>
      </c>
      <c r="AGF50" s="1099">
        <v>45.353447669541971</v>
      </c>
      <c r="AGH50" s="1098">
        <v>44501</v>
      </c>
      <c r="AGI50" s="1099">
        <v>45.40009610339883</v>
      </c>
      <c r="AGK50" s="1108">
        <v>44531</v>
      </c>
      <c r="AGL50" s="1109">
        <v>47.050463749604226</v>
      </c>
      <c r="AGN50" s="1108">
        <v>44531</v>
      </c>
      <c r="AGO50" s="1109">
        <v>47.143115930549762</v>
      </c>
      <c r="AGQ50" s="1108">
        <v>44531</v>
      </c>
      <c r="AGR50" s="1109">
        <v>47.60477599219525</v>
      </c>
      <c r="AGT50" s="1108">
        <v>44562</v>
      </c>
      <c r="AGU50" s="1109">
        <v>50.277085065835522</v>
      </c>
      <c r="AGW50" s="1108">
        <v>44562</v>
      </c>
      <c r="AGX50" s="1109">
        <v>50.9010188951193</v>
      </c>
      <c r="AGZ50" s="1108">
        <v>44562</v>
      </c>
      <c r="AHA50" s="1109">
        <v>51.419532510929912</v>
      </c>
      <c r="AHC50" s="1108">
        <v>44562</v>
      </c>
      <c r="AHD50" s="1109">
        <v>52.315381280962868</v>
      </c>
      <c r="AHF50" s="1108">
        <v>44593</v>
      </c>
      <c r="AHG50" s="1109">
        <v>53.908154195040865</v>
      </c>
      <c r="AHI50" s="1108">
        <v>44593</v>
      </c>
      <c r="AHJ50" s="1109">
        <v>54.097304565413459</v>
      </c>
      <c r="AHL50" s="1108">
        <v>44593</v>
      </c>
      <c r="AHM50" s="1109">
        <v>56.388969801316435</v>
      </c>
      <c r="AHO50" s="1108">
        <v>44593</v>
      </c>
      <c r="AHP50" s="1109">
        <v>58.057782601178737</v>
      </c>
      <c r="AHR50" s="1108">
        <v>44593</v>
      </c>
      <c r="AHS50" s="1109">
        <v>55.663594573226234</v>
      </c>
      <c r="AHU50" s="1114">
        <v>44621</v>
      </c>
      <c r="AHV50" s="1099">
        <v>53.103650610481651</v>
      </c>
      <c r="AHX50" s="1108">
        <v>44621</v>
      </c>
      <c r="AHY50" s="1109">
        <v>53.572430699854067</v>
      </c>
      <c r="AIA50" s="1108">
        <v>44621</v>
      </c>
      <c r="AIB50" s="1109">
        <v>53.679637663827009</v>
      </c>
      <c r="AID50" s="1108">
        <v>44621</v>
      </c>
      <c r="AIE50" s="1099">
        <v>54.114495007045178</v>
      </c>
      <c r="AIG50" s="1108">
        <v>44652</v>
      </c>
      <c r="AIH50" s="1099">
        <v>50.153529863390844</v>
      </c>
      <c r="AIJ50" s="1108">
        <v>44652</v>
      </c>
      <c r="AIK50" s="1099">
        <v>50.543067165745917</v>
      </c>
      <c r="AIM50" s="1108">
        <v>44652</v>
      </c>
      <c r="AIN50" s="1099">
        <v>49.301505836097476</v>
      </c>
      <c r="AIP50" s="1108">
        <v>44652</v>
      </c>
      <c r="AIQ50" s="1099">
        <v>49.935155253892518</v>
      </c>
      <c r="AIS50" s="1108">
        <v>44652</v>
      </c>
      <c r="AIT50" s="1109">
        <v>50.852352665846574</v>
      </c>
      <c r="AIV50" s="1108">
        <v>44682</v>
      </c>
      <c r="AIW50" s="1117">
        <v>48.412964612819934</v>
      </c>
      <c r="AIY50" s="1108">
        <v>44682</v>
      </c>
      <c r="AIZ50" s="1117">
        <v>49.914101579330691</v>
      </c>
      <c r="AJB50" s="1108">
        <v>44682</v>
      </c>
      <c r="AJC50" s="1117">
        <v>50.618570260889967</v>
      </c>
      <c r="AJE50" s="1108">
        <v>44682</v>
      </c>
      <c r="AJF50" s="1117">
        <v>51.567196156117333</v>
      </c>
      <c r="AJH50" s="1108">
        <v>44713</v>
      </c>
      <c r="AJI50" s="1117">
        <v>50.473489107166294</v>
      </c>
      <c r="AJK50" s="1108">
        <v>44713</v>
      </c>
      <c r="AJL50" s="1117">
        <v>51.964777703369485</v>
      </c>
      <c r="AJN50" s="1108">
        <v>44713</v>
      </c>
      <c r="AJO50" s="1117">
        <v>50.473489107166294</v>
      </c>
      <c r="AJQ50" s="1108">
        <v>44713</v>
      </c>
      <c r="AJR50" s="1117">
        <v>52.858487512689443</v>
      </c>
      <c r="AJT50" s="1108">
        <v>44743</v>
      </c>
      <c r="AJU50" s="1117">
        <v>53.553797149983929</v>
      </c>
    </row>
    <row r="51" spans="1:957" customFormat="1" x14ac:dyDescent="0.25">
      <c r="A51" s="26"/>
      <c r="B51" s="969">
        <f t="shared" ca="1" si="0"/>
        <v>44774</v>
      </c>
      <c r="C51" s="152">
        <f t="shared" ca="1" si="1"/>
        <v>53.637020993467885</v>
      </c>
      <c r="D51" s="26"/>
      <c r="E51" s="144">
        <v>42430</v>
      </c>
      <c r="F51" s="150">
        <v>77.816062820031561</v>
      </c>
      <c r="G51" s="88"/>
      <c r="H51" s="144">
        <v>42401</v>
      </c>
      <c r="I51" s="148">
        <v>78.7</v>
      </c>
      <c r="J51" s="26"/>
      <c r="K51" s="144">
        <v>42430</v>
      </c>
      <c r="L51" s="148">
        <v>75.020507867673459</v>
      </c>
      <c r="M51" s="26"/>
      <c r="N51" s="144">
        <v>42430</v>
      </c>
      <c r="O51" s="150">
        <v>74.25</v>
      </c>
      <c r="P51" s="88"/>
      <c r="Q51" s="144">
        <v>42461</v>
      </c>
      <c r="R51" s="145">
        <v>65.847216898708496</v>
      </c>
      <c r="S51" s="26"/>
      <c r="T51" s="144">
        <v>42461</v>
      </c>
      <c r="U51" s="148">
        <v>62.678888888888892</v>
      </c>
      <c r="V51" s="26"/>
      <c r="W51" s="144">
        <v>42461</v>
      </c>
      <c r="X51" s="150">
        <v>64.119825000000006</v>
      </c>
      <c r="Y51" s="88"/>
      <c r="Z51" s="144">
        <v>42491</v>
      </c>
      <c r="AA51" s="145">
        <v>60.797024986847077</v>
      </c>
      <c r="AB51" s="26"/>
      <c r="AC51" s="144">
        <v>42491</v>
      </c>
      <c r="AD51" s="148">
        <v>59.599999999999987</v>
      </c>
      <c r="AE51" s="26"/>
      <c r="AF51" s="144">
        <v>42491</v>
      </c>
      <c r="AG51" s="150">
        <v>60.036800000000007</v>
      </c>
      <c r="AH51" s="88"/>
      <c r="AI51" s="144">
        <v>42522</v>
      </c>
      <c r="AJ51" s="145">
        <v>60.626683333333325</v>
      </c>
      <c r="AK51" s="26"/>
      <c r="AL51" s="144">
        <v>42522</v>
      </c>
      <c r="AM51" s="148">
        <v>60.981749999999998</v>
      </c>
      <c r="AN51" s="26"/>
      <c r="AO51" s="144">
        <v>42522</v>
      </c>
      <c r="AP51" s="150">
        <v>59.972750000000005</v>
      </c>
      <c r="AQ51" s="88"/>
      <c r="AR51" s="144">
        <v>42522</v>
      </c>
      <c r="AS51" s="145">
        <v>59.972750000000005</v>
      </c>
      <c r="AT51" s="26"/>
      <c r="AU51" s="144">
        <v>42552</v>
      </c>
      <c r="AV51" s="148">
        <v>64.581896447461872</v>
      </c>
      <c r="AW51" s="26"/>
      <c r="AX51" s="144">
        <v>42583</v>
      </c>
      <c r="AY51" s="150">
        <v>64.742417175058961</v>
      </c>
      <c r="AZ51" s="88"/>
      <c r="BA51" s="144">
        <v>42583</v>
      </c>
      <c r="BB51" s="145">
        <v>65.500948295996892</v>
      </c>
      <c r="BC51" s="26"/>
      <c r="BD51" s="144">
        <v>42583</v>
      </c>
      <c r="BE51" s="148">
        <v>65.61135716936667</v>
      </c>
      <c r="BF51" s="26"/>
      <c r="BG51" s="144">
        <v>42614</v>
      </c>
      <c r="BH51" s="150">
        <v>66.336106145893282</v>
      </c>
      <c r="BI51" s="88"/>
      <c r="BJ51" s="144">
        <v>42583</v>
      </c>
      <c r="BK51" s="145">
        <v>66.566715380880638</v>
      </c>
      <c r="BL51" s="26"/>
      <c r="BM51" s="144">
        <v>42583</v>
      </c>
      <c r="BN51" s="148">
        <v>66.77</v>
      </c>
      <c r="BO51" s="26"/>
      <c r="BP51" s="144">
        <v>42614</v>
      </c>
      <c r="BQ51" s="150">
        <v>66.824715380000001</v>
      </c>
      <c r="BR51" s="88"/>
      <c r="BS51" s="144">
        <v>42614</v>
      </c>
      <c r="BT51" s="145">
        <v>67.224715380880625</v>
      </c>
      <c r="BU51" s="26"/>
      <c r="BV51" s="144">
        <v>42644</v>
      </c>
      <c r="BW51" s="148">
        <v>68.527765380000005</v>
      </c>
      <c r="BX51" s="26"/>
      <c r="BY51" s="144">
        <v>42644</v>
      </c>
      <c r="BZ51" s="150">
        <v>68.817765379999997</v>
      </c>
      <c r="CA51" s="88"/>
      <c r="CB51" s="144">
        <v>42644</v>
      </c>
      <c r="CC51" s="145">
        <v>67.917765380880567</v>
      </c>
      <c r="CD51" s="26"/>
      <c r="CE51" s="144">
        <v>42644</v>
      </c>
      <c r="CF51" s="148">
        <v>68.067765380880559</v>
      </c>
      <c r="CG51" s="26"/>
      <c r="CH51" s="144">
        <v>42675</v>
      </c>
      <c r="CI51" s="150">
        <v>69.464192400000002</v>
      </c>
      <c r="CJ51" s="88"/>
      <c r="CK51" s="144">
        <v>42675</v>
      </c>
      <c r="CL51" s="145">
        <v>70.100824175824215</v>
      </c>
      <c r="CM51" s="26"/>
      <c r="CN51" s="144">
        <v>42675</v>
      </c>
      <c r="CO51" s="148">
        <v>69.850824175824215</v>
      </c>
      <c r="CP51" s="26"/>
      <c r="CQ51" s="144">
        <v>42675</v>
      </c>
      <c r="CR51" s="150">
        <v>69.100274729999995</v>
      </c>
      <c r="CS51" s="88"/>
      <c r="CT51" s="144">
        <v>42675</v>
      </c>
      <c r="CU51" s="145">
        <v>69.923351648351684</v>
      </c>
      <c r="CV51" s="26"/>
      <c r="CW51" s="144">
        <v>42705</v>
      </c>
      <c r="CX51" s="148">
        <v>72.184340660000004</v>
      </c>
      <c r="CY51" s="292"/>
      <c r="CZ51" s="144">
        <v>42705</v>
      </c>
      <c r="DA51" s="148">
        <v>71.449715947722297</v>
      </c>
      <c r="DB51" s="295"/>
      <c r="DC51" s="144">
        <v>42705</v>
      </c>
      <c r="DD51" s="148">
        <v>71.85906593406591</v>
      </c>
      <c r="DE51" s="303"/>
      <c r="DF51" s="144">
        <v>42705</v>
      </c>
      <c r="DG51" s="148">
        <v>73.052758499999996</v>
      </c>
      <c r="DH51" s="303"/>
      <c r="DI51" s="144">
        <v>42767</v>
      </c>
      <c r="DJ51" s="148">
        <v>74.780714290000006</v>
      </c>
      <c r="DK51" s="295"/>
      <c r="DL51" s="144">
        <v>42736</v>
      </c>
      <c r="DM51" s="148">
        <v>74.45</v>
      </c>
      <c r="DN51" s="303"/>
      <c r="DO51" s="144">
        <v>42736</v>
      </c>
      <c r="DP51" s="148">
        <v>73.947802199999998</v>
      </c>
      <c r="DQ51" s="303"/>
      <c r="DR51" s="144">
        <v>42767</v>
      </c>
      <c r="DS51" s="148">
        <v>74.659987910086272</v>
      </c>
      <c r="DT51" s="295"/>
      <c r="DU51" s="144">
        <v>42767</v>
      </c>
      <c r="DV51" s="148">
        <v>73.87197802</v>
      </c>
      <c r="DW51" s="303"/>
      <c r="DX51" s="144">
        <v>42767</v>
      </c>
      <c r="DY51" s="148">
        <v>73.182330919999998</v>
      </c>
      <c r="DZ51" s="303"/>
      <c r="EA51" s="144">
        <v>42795</v>
      </c>
      <c r="EB51" s="148">
        <v>70.096103788084974</v>
      </c>
      <c r="EC51" s="295"/>
      <c r="ED51" s="144">
        <v>42795</v>
      </c>
      <c r="EE51" s="148">
        <v>70.014516632907288</v>
      </c>
      <c r="EF51" s="303"/>
      <c r="EG51" s="144">
        <v>42795</v>
      </c>
      <c r="EH51" s="148">
        <v>69.977000320750818</v>
      </c>
      <c r="EI51" s="303"/>
      <c r="EJ51" s="144">
        <v>42826</v>
      </c>
      <c r="EK51" s="148">
        <v>65.297750809999997</v>
      </c>
      <c r="EL51" s="295"/>
      <c r="EM51" s="144">
        <v>42795</v>
      </c>
      <c r="EN51" s="148">
        <v>69.747392361736644</v>
      </c>
      <c r="EO51" s="303"/>
      <c r="EP51" s="144">
        <v>42826</v>
      </c>
      <c r="EQ51" s="148">
        <v>65.257723124451402</v>
      </c>
      <c r="ER51" s="303"/>
      <c r="ES51" s="144">
        <v>42826</v>
      </c>
      <c r="ET51" s="148">
        <v>64.849581336696104</v>
      </c>
      <c r="EV51" s="144">
        <v>42856</v>
      </c>
      <c r="EW51" s="148">
        <v>62.966717928213299</v>
      </c>
      <c r="EY51" s="144">
        <v>42856</v>
      </c>
      <c r="EZ51" s="148">
        <v>62.926090639999998</v>
      </c>
      <c r="FB51" s="144">
        <v>42856</v>
      </c>
      <c r="FC51" s="148">
        <v>63.464786393135064</v>
      </c>
      <c r="FE51" s="144">
        <v>42856</v>
      </c>
      <c r="FF51" s="148">
        <v>62.632479578081607</v>
      </c>
      <c r="FH51" s="144">
        <v>42887</v>
      </c>
      <c r="FI51" s="148">
        <v>62.335060264511206</v>
      </c>
      <c r="FK51" s="144">
        <v>42887</v>
      </c>
      <c r="FL51" s="148">
        <v>62.47810848291823</v>
      </c>
      <c r="FN51" s="144">
        <v>42887</v>
      </c>
      <c r="FO51" s="148">
        <v>62.63</v>
      </c>
      <c r="FQ51" s="144">
        <v>42887</v>
      </c>
      <c r="FR51" s="148">
        <v>62.599439879999998</v>
      </c>
      <c r="FT51" s="144">
        <v>42856</v>
      </c>
      <c r="FU51" s="148">
        <v>62.891390000000001</v>
      </c>
      <c r="FW51" s="144">
        <v>42887</v>
      </c>
      <c r="FX51" s="148">
        <v>62.434190000000001</v>
      </c>
      <c r="FZ51" s="144">
        <v>42887</v>
      </c>
      <c r="GA51" s="148">
        <v>62.058430000000001</v>
      </c>
      <c r="GC51" s="144">
        <v>42917</v>
      </c>
      <c r="GD51" s="148">
        <v>62.243538594099988</v>
      </c>
      <c r="GF51" s="144">
        <v>42887</v>
      </c>
      <c r="GG51" s="148">
        <v>62.26</v>
      </c>
      <c r="GI51" s="144">
        <v>42917</v>
      </c>
      <c r="GJ51" s="148">
        <v>62.943710000000003</v>
      </c>
      <c r="GL51" s="144">
        <v>42917</v>
      </c>
      <c r="GM51" s="148">
        <v>62.6</v>
      </c>
      <c r="GO51" s="144">
        <v>42917</v>
      </c>
      <c r="GP51" s="148">
        <v>61.227080000000001</v>
      </c>
      <c r="GR51" s="144">
        <v>42917</v>
      </c>
      <c r="GS51" s="148">
        <v>61.46</v>
      </c>
      <c r="GU51" s="144">
        <v>42948</v>
      </c>
      <c r="GV51" s="148">
        <v>61.35</v>
      </c>
      <c r="GX51" s="144">
        <v>42948</v>
      </c>
      <c r="GY51" s="148">
        <v>61.39</v>
      </c>
      <c r="HA51" s="144">
        <v>42948</v>
      </c>
      <c r="HB51" s="148">
        <v>61.18</v>
      </c>
      <c r="HD51" s="144">
        <v>42948</v>
      </c>
      <c r="HE51" s="148">
        <v>61.05</v>
      </c>
      <c r="HG51" s="144">
        <v>42948</v>
      </c>
      <c r="HH51" s="148">
        <v>61.35</v>
      </c>
      <c r="HJ51" s="144">
        <v>42979</v>
      </c>
      <c r="HK51" s="148">
        <v>61.22</v>
      </c>
      <c r="HM51" s="144">
        <v>42979</v>
      </c>
      <c r="HN51" s="148">
        <v>61.66</v>
      </c>
      <c r="HP51" s="144">
        <v>42979</v>
      </c>
      <c r="HQ51" s="148">
        <v>61.78</v>
      </c>
      <c r="HS51" s="144">
        <v>42979</v>
      </c>
      <c r="HT51" s="148">
        <v>61.85</v>
      </c>
      <c r="HV51" s="144">
        <v>42979</v>
      </c>
      <c r="HW51" s="148">
        <v>64.89</v>
      </c>
      <c r="HY51" s="144">
        <v>42979</v>
      </c>
      <c r="HZ51" s="148">
        <v>64.95</v>
      </c>
      <c r="IB51" s="144">
        <v>43040</v>
      </c>
      <c r="IC51" s="148">
        <v>66.892429010000001</v>
      </c>
      <c r="IE51" s="144">
        <v>43040</v>
      </c>
      <c r="IF51" s="148">
        <v>66.56</v>
      </c>
      <c r="IH51" s="144">
        <v>43040</v>
      </c>
      <c r="II51" s="148">
        <v>65.52</v>
      </c>
      <c r="IK51" s="144">
        <v>43040</v>
      </c>
      <c r="IL51" s="148">
        <v>64.88</v>
      </c>
      <c r="IN51" s="144">
        <v>43070</v>
      </c>
      <c r="IO51" s="148">
        <v>65.94</v>
      </c>
      <c r="IQ51" s="144">
        <v>43070</v>
      </c>
      <c r="IR51" s="148">
        <v>66.72</v>
      </c>
      <c r="IT51" s="144">
        <v>43070</v>
      </c>
      <c r="IU51" s="148">
        <v>66.624977939999994</v>
      </c>
      <c r="IW51" s="144">
        <v>43070</v>
      </c>
      <c r="IX51" s="148">
        <v>66.2</v>
      </c>
      <c r="IZ51" s="144">
        <v>43101</v>
      </c>
      <c r="JA51" s="148">
        <v>70.959999999999994</v>
      </c>
      <c r="JC51" s="144">
        <v>43101</v>
      </c>
      <c r="JD51" s="148">
        <v>69.02</v>
      </c>
      <c r="JF51" s="144">
        <v>43101</v>
      </c>
      <c r="JG51" s="148">
        <v>68.290000000000006</v>
      </c>
      <c r="JI51" s="144">
        <v>43101</v>
      </c>
      <c r="JJ51" s="148">
        <v>68.33</v>
      </c>
      <c r="JL51" s="144">
        <v>43132</v>
      </c>
      <c r="JM51" s="148">
        <v>68.02</v>
      </c>
      <c r="JO51" s="144">
        <v>43132</v>
      </c>
      <c r="JP51" s="148">
        <v>69.16</v>
      </c>
      <c r="JR51" s="144">
        <v>43132</v>
      </c>
      <c r="JS51" s="148">
        <v>69.405252730000001</v>
      </c>
      <c r="JU51" s="969">
        <v>43132</v>
      </c>
      <c r="JV51" s="970">
        <v>70.405252730000001</v>
      </c>
      <c r="JX51" s="969">
        <v>43132</v>
      </c>
      <c r="JY51" s="970">
        <v>69.180000000000007</v>
      </c>
      <c r="KA51" s="969">
        <v>43160</v>
      </c>
      <c r="KB51" s="970">
        <v>67.455389963644592</v>
      </c>
      <c r="KD51" s="969">
        <v>43160</v>
      </c>
      <c r="KE51" s="970">
        <v>66.72</v>
      </c>
      <c r="KG51" s="969">
        <v>43160</v>
      </c>
      <c r="KH51" s="970">
        <v>66.8</v>
      </c>
      <c r="KJ51" s="969">
        <v>43160</v>
      </c>
      <c r="KK51" s="970">
        <v>66.59</v>
      </c>
      <c r="KM51" s="969">
        <v>43191</v>
      </c>
      <c r="KN51" s="970">
        <v>61.72</v>
      </c>
      <c r="KP51" s="969">
        <v>43191</v>
      </c>
      <c r="KQ51" s="970">
        <v>61.954277473098564</v>
      </c>
      <c r="KS51" s="969">
        <v>43191</v>
      </c>
      <c r="KT51" s="970">
        <v>61.95</v>
      </c>
      <c r="KV51" s="969">
        <v>43191</v>
      </c>
      <c r="KW51" s="970">
        <v>61.98</v>
      </c>
      <c r="KY51" s="969">
        <v>43221</v>
      </c>
      <c r="KZ51" s="970">
        <v>57.79</v>
      </c>
      <c r="LB51" s="969">
        <v>43221</v>
      </c>
      <c r="LC51" s="970">
        <v>57.65</v>
      </c>
      <c r="LE51" s="969">
        <v>43221</v>
      </c>
      <c r="LF51" s="970">
        <v>58.64</v>
      </c>
      <c r="LH51" s="969">
        <v>43221</v>
      </c>
      <c r="LI51" s="970">
        <v>58.54</v>
      </c>
      <c r="LK51" s="969">
        <v>43221</v>
      </c>
      <c r="LL51" s="970">
        <v>58.07</v>
      </c>
      <c r="LN51" s="969">
        <v>43252</v>
      </c>
      <c r="LO51" s="970">
        <v>59.22</v>
      </c>
      <c r="LQ51" s="969">
        <v>43282</v>
      </c>
      <c r="LR51" s="970">
        <v>58.72</v>
      </c>
      <c r="LT51" s="969">
        <v>43282</v>
      </c>
      <c r="LU51" s="970">
        <v>59.49</v>
      </c>
      <c r="LW51" s="969">
        <v>43282</v>
      </c>
      <c r="LX51" s="970">
        <v>59.63</v>
      </c>
      <c r="LZ51" s="969">
        <v>43282</v>
      </c>
      <c r="MA51" s="970">
        <v>58.6</v>
      </c>
      <c r="MC51" s="969">
        <v>43313</v>
      </c>
      <c r="MD51" s="970">
        <v>58.29</v>
      </c>
      <c r="MF51" s="969">
        <v>43313</v>
      </c>
      <c r="MG51" s="970">
        <v>58.1</v>
      </c>
      <c r="MI51" s="969">
        <v>43313</v>
      </c>
      <c r="MJ51" s="970">
        <v>57.19</v>
      </c>
      <c r="ML51" s="969">
        <v>43313</v>
      </c>
      <c r="MM51" s="970">
        <v>56.44</v>
      </c>
      <c r="MO51" s="969">
        <v>43313</v>
      </c>
      <c r="MP51" s="970">
        <v>55.89</v>
      </c>
      <c r="MR51" s="969">
        <v>43344</v>
      </c>
      <c r="MS51" s="970">
        <v>55.98</v>
      </c>
      <c r="MU51" s="969">
        <v>43344</v>
      </c>
      <c r="MV51" s="970">
        <v>56.25</v>
      </c>
      <c r="MX51" s="969">
        <v>43344</v>
      </c>
      <c r="MY51" s="970">
        <v>56.12</v>
      </c>
      <c r="NA51" s="969">
        <v>43344</v>
      </c>
      <c r="NB51" s="970">
        <v>57.651757374747632</v>
      </c>
      <c r="ND51" s="969">
        <v>43374</v>
      </c>
      <c r="NE51" s="970">
        <v>57.995600000000003</v>
      </c>
      <c r="NG51" s="969">
        <v>43374</v>
      </c>
      <c r="NH51" s="970">
        <v>56.09</v>
      </c>
      <c r="NJ51" s="969">
        <v>43374</v>
      </c>
      <c r="NK51" s="970">
        <v>54.58</v>
      </c>
      <c r="NM51" s="969">
        <v>43374</v>
      </c>
      <c r="NN51" s="970">
        <v>54.49</v>
      </c>
      <c r="NP51" s="969">
        <v>43374</v>
      </c>
      <c r="NQ51" s="970">
        <v>52.9</v>
      </c>
      <c r="NS51" s="969">
        <v>43405</v>
      </c>
      <c r="NT51" s="970">
        <v>52.47</v>
      </c>
      <c r="NV51" s="969">
        <v>43405</v>
      </c>
      <c r="NW51" s="970">
        <v>52.33</v>
      </c>
      <c r="NY51" s="969">
        <v>43405</v>
      </c>
      <c r="NZ51" s="970">
        <v>51.34</v>
      </c>
      <c r="OB51" s="969">
        <v>43405</v>
      </c>
      <c r="OC51" s="970">
        <v>51.98</v>
      </c>
      <c r="OE51" s="969">
        <v>43435</v>
      </c>
      <c r="OF51" s="970">
        <v>55.15</v>
      </c>
      <c r="OH51" s="969">
        <v>43435</v>
      </c>
      <c r="OI51" s="970">
        <v>60.35</v>
      </c>
      <c r="OK51" s="969">
        <v>43435</v>
      </c>
      <c r="OL51" s="970">
        <v>60.88</v>
      </c>
      <c r="ON51" s="969">
        <v>43435</v>
      </c>
      <c r="OO51" s="970">
        <v>59.08</v>
      </c>
      <c r="OQ51" s="969">
        <v>43435</v>
      </c>
      <c r="OR51" s="970">
        <v>57.57</v>
      </c>
      <c r="OT51" s="969">
        <v>43466</v>
      </c>
      <c r="OU51" s="970">
        <v>58.16</v>
      </c>
      <c r="OW51" s="969">
        <v>43466</v>
      </c>
      <c r="OX51" s="970">
        <v>56.32</v>
      </c>
      <c r="OZ51" s="969">
        <v>43466</v>
      </c>
      <c r="PA51" s="970">
        <v>55.11</v>
      </c>
      <c r="PC51" s="969">
        <v>43466</v>
      </c>
      <c r="PD51" s="970">
        <v>56.15</v>
      </c>
      <c r="PF51" s="969">
        <v>43466</v>
      </c>
      <c r="PG51" s="970">
        <v>56.45</v>
      </c>
      <c r="PI51" s="969">
        <v>43497</v>
      </c>
      <c r="PJ51" s="970">
        <v>55.95</v>
      </c>
      <c r="PL51" s="969">
        <v>43497</v>
      </c>
      <c r="PM51" s="970">
        <v>56.83</v>
      </c>
      <c r="PO51" s="969">
        <v>43497</v>
      </c>
      <c r="PP51" s="970">
        <v>56.66</v>
      </c>
      <c r="PR51" s="969">
        <v>43497</v>
      </c>
      <c r="PS51" s="970">
        <v>56.66</v>
      </c>
      <c r="PU51" s="969">
        <v>43525</v>
      </c>
      <c r="PV51" s="970">
        <v>55.36</v>
      </c>
      <c r="PX51" s="969">
        <v>43525</v>
      </c>
      <c r="PY51" s="1025">
        <v>55.58</v>
      </c>
      <c r="QA51" s="1026">
        <v>43525</v>
      </c>
      <c r="QB51" s="1025">
        <v>55.02</v>
      </c>
      <c r="QD51" s="1028">
        <v>43525</v>
      </c>
      <c r="QE51" s="1027">
        <v>54.94</v>
      </c>
      <c r="QG51" s="1028">
        <v>43556</v>
      </c>
      <c r="QH51" s="1027">
        <v>50.95</v>
      </c>
      <c r="QJ51" s="1028">
        <v>43556</v>
      </c>
      <c r="QK51" s="1027">
        <v>51.47</v>
      </c>
      <c r="QM51" s="1028">
        <v>43556</v>
      </c>
      <c r="QN51" s="1027">
        <v>50.73</v>
      </c>
      <c r="QP51" s="1028">
        <v>43556</v>
      </c>
      <c r="QQ51" s="1027">
        <v>51.83</v>
      </c>
      <c r="QS51" s="1028">
        <v>43556</v>
      </c>
      <c r="QT51" s="1027">
        <v>50.9</v>
      </c>
      <c r="QV51" s="1028">
        <v>43586</v>
      </c>
      <c r="QW51" s="1027">
        <v>48.3</v>
      </c>
      <c r="QY51" s="1028">
        <v>43586</v>
      </c>
      <c r="QZ51" s="1027">
        <v>47.4</v>
      </c>
      <c r="RB51" s="1028">
        <v>43586</v>
      </c>
      <c r="RC51" s="1027">
        <v>45.75</v>
      </c>
      <c r="RE51" s="1028">
        <v>43586</v>
      </c>
      <c r="RF51" s="1027">
        <v>45.05</v>
      </c>
      <c r="RH51" s="1028">
        <v>43617</v>
      </c>
      <c r="RI51" s="1027">
        <v>41.7</v>
      </c>
      <c r="RK51" s="1028">
        <v>43617</v>
      </c>
      <c r="RL51" s="1027">
        <v>41.64</v>
      </c>
      <c r="RN51" s="1028">
        <v>43617</v>
      </c>
      <c r="RO51" s="1027">
        <v>41.86</v>
      </c>
      <c r="RQ51" s="1028">
        <v>43617</v>
      </c>
      <c r="RR51" s="1027">
        <v>41.18</v>
      </c>
      <c r="RT51" s="1028">
        <v>43647</v>
      </c>
      <c r="RU51" s="1029">
        <v>43.12653985</v>
      </c>
      <c r="RW51" s="1028">
        <v>43647</v>
      </c>
      <c r="RX51" s="1029">
        <v>43.148220569999999</v>
      </c>
      <c r="RZ51" s="1028">
        <v>43647</v>
      </c>
      <c r="SA51" s="1029">
        <v>42.799617179999998</v>
      </c>
      <c r="SC51" s="1028">
        <v>43647</v>
      </c>
      <c r="SD51" s="1029">
        <v>42.12</v>
      </c>
      <c r="SF51" s="1028">
        <v>43647</v>
      </c>
      <c r="SG51" s="1029">
        <v>41.96</v>
      </c>
      <c r="SI51" s="1028">
        <v>43678</v>
      </c>
      <c r="SJ51" s="1029">
        <v>41.95</v>
      </c>
      <c r="SL51" s="1028">
        <v>43678</v>
      </c>
      <c r="SM51" s="1029">
        <v>42.178898200048494</v>
      </c>
      <c r="SO51" s="1028">
        <v>43678</v>
      </c>
      <c r="SP51" s="1029">
        <v>41.378162330018966</v>
      </c>
      <c r="SR51" s="1028">
        <v>43678</v>
      </c>
      <c r="SS51" s="1029">
        <v>39.889434383639163</v>
      </c>
      <c r="SU51" s="1028">
        <v>43709</v>
      </c>
      <c r="SV51" s="1029">
        <v>38.255883997542597</v>
      </c>
      <c r="SX51" s="1028">
        <v>43709</v>
      </c>
      <c r="SY51" s="1029">
        <v>35.600519208413097</v>
      </c>
      <c r="TA51" s="1028">
        <v>43709</v>
      </c>
      <c r="TB51" s="1029">
        <v>34.380963393627347</v>
      </c>
      <c r="TD51" s="1028">
        <v>43709</v>
      </c>
      <c r="TE51" s="1029">
        <v>33.921782110997881</v>
      </c>
      <c r="TG51" s="1028">
        <v>43739</v>
      </c>
      <c r="TH51" s="1029">
        <v>36.247773756752132</v>
      </c>
      <c r="TJ51" s="1028">
        <v>43739</v>
      </c>
      <c r="TK51" s="1029">
        <v>35.500098452337554</v>
      </c>
      <c r="TM51" s="1028">
        <v>43739</v>
      </c>
      <c r="TN51" s="1029">
        <v>35.350607769387295</v>
      </c>
      <c r="TP51" s="1028">
        <v>43739</v>
      </c>
      <c r="TQ51" s="1029">
        <v>34.472087691833416</v>
      </c>
      <c r="TS51" s="1028">
        <v>43770</v>
      </c>
      <c r="TT51" s="1029">
        <v>36.754225213867578</v>
      </c>
      <c r="TV51" s="1028">
        <v>43770</v>
      </c>
      <c r="TW51" s="1029">
        <v>35.90170616349436</v>
      </c>
      <c r="TY51" s="1028">
        <v>43770</v>
      </c>
      <c r="TZ51" s="1029">
        <v>33.881741067338616</v>
      </c>
      <c r="UB51" s="1028">
        <v>43770</v>
      </c>
      <c r="UC51" s="1029">
        <v>34.994146365968255</v>
      </c>
      <c r="UE51" s="1028">
        <v>43800</v>
      </c>
      <c r="UF51" s="1029">
        <v>37.479217803960076</v>
      </c>
      <c r="UH51" s="1028">
        <v>43800</v>
      </c>
      <c r="UI51" s="1029">
        <v>38.110917934429722</v>
      </c>
      <c r="UK51" s="1028">
        <v>43800</v>
      </c>
      <c r="UL51" s="1029">
        <v>37.992159480696024</v>
      </c>
      <c r="UN51" s="1028">
        <v>43800</v>
      </c>
      <c r="UO51" s="1029">
        <v>38.60727382632296</v>
      </c>
      <c r="UQ51" s="1028">
        <v>43831</v>
      </c>
      <c r="UR51" s="1029">
        <v>39.009294800723033</v>
      </c>
      <c r="UT51" s="1028">
        <v>43831</v>
      </c>
      <c r="UU51" s="1029">
        <v>38.820739101437162</v>
      </c>
      <c r="UW51" s="1028">
        <v>43831</v>
      </c>
      <c r="UX51" s="1029">
        <v>38.472432690162329</v>
      </c>
      <c r="UZ51" s="1028">
        <v>43831</v>
      </c>
      <c r="VA51" s="1029">
        <v>38.623403387943512</v>
      </c>
      <c r="VC51" s="1028">
        <v>43831</v>
      </c>
      <c r="VD51" s="1029">
        <v>39.327410815824265</v>
      </c>
      <c r="VF51" s="1028">
        <v>43862</v>
      </c>
      <c r="VG51" s="1029">
        <v>39.3774988495624</v>
      </c>
      <c r="VI51" s="1028">
        <v>43862</v>
      </c>
      <c r="VJ51" s="1029">
        <v>40.071812833943703</v>
      </c>
      <c r="VL51" s="1028">
        <v>43862</v>
      </c>
      <c r="VM51" s="1029">
        <v>40.028035976176447</v>
      </c>
      <c r="VO51" s="1028">
        <v>43862</v>
      </c>
      <c r="VP51" s="1029">
        <v>44.280607734881301</v>
      </c>
      <c r="VR51" s="1028">
        <v>43891</v>
      </c>
      <c r="VS51" s="1029">
        <v>42.464231640174056</v>
      </c>
      <c r="VU51" s="1028">
        <v>43891</v>
      </c>
      <c r="VV51" s="1029">
        <v>41.930919652521858</v>
      </c>
      <c r="VX51" s="1028">
        <v>43891</v>
      </c>
      <c r="VY51" s="1029">
        <v>42.742306736325226</v>
      </c>
      <c r="WA51" s="1028">
        <v>43891</v>
      </c>
      <c r="WB51" s="1029">
        <v>40.185394068254709</v>
      </c>
      <c r="WD51" s="1028">
        <v>43891</v>
      </c>
      <c r="WE51" s="1029">
        <v>41.090344768777726</v>
      </c>
      <c r="WG51" s="1028">
        <v>43922</v>
      </c>
      <c r="WH51" s="1029">
        <v>40.98</v>
      </c>
      <c r="WJ51" s="1028">
        <v>43922</v>
      </c>
      <c r="WK51" s="1029">
        <v>40.6</v>
      </c>
      <c r="WM51" s="1028">
        <v>43922</v>
      </c>
      <c r="WN51" s="1029">
        <v>43.200532322693547</v>
      </c>
      <c r="WP51" s="1028">
        <v>43922</v>
      </c>
      <c r="WQ51" s="1029">
        <v>42.545887569738703</v>
      </c>
      <c r="WS51" s="1028">
        <v>43952</v>
      </c>
      <c r="WT51" s="1029">
        <v>43.438042103700063</v>
      </c>
      <c r="WV51" s="1028">
        <v>43952</v>
      </c>
      <c r="WW51" s="1029">
        <v>43.6</v>
      </c>
      <c r="WY51" s="1028">
        <v>43952</v>
      </c>
      <c r="WZ51" s="1029">
        <v>44.439576503605821</v>
      </c>
      <c r="XB51" s="1028">
        <v>43952</v>
      </c>
      <c r="XC51" s="1029">
        <v>43.858031735939051</v>
      </c>
      <c r="XE51" s="1028">
        <v>43983</v>
      </c>
      <c r="XF51" s="1029">
        <v>41.047050938189386</v>
      </c>
      <c r="XH51" s="1028">
        <v>43983</v>
      </c>
      <c r="XI51" s="1029">
        <v>40.052461617925751</v>
      </c>
      <c r="XK51" s="1028">
        <v>43983</v>
      </c>
      <c r="XL51" s="1029">
        <v>40.33</v>
      </c>
      <c r="XN51" s="1028">
        <v>43983</v>
      </c>
      <c r="XO51" s="1029">
        <v>39.896039267089485</v>
      </c>
      <c r="XQ51" s="1028">
        <v>43983</v>
      </c>
      <c r="XR51" s="1029">
        <v>39.997328470478507</v>
      </c>
      <c r="XT51" s="1028">
        <v>44013</v>
      </c>
      <c r="XU51" s="1029">
        <v>38.65</v>
      </c>
      <c r="XW51" s="1028">
        <v>44013</v>
      </c>
      <c r="XX51" s="1029">
        <v>38.64</v>
      </c>
      <c r="XZ51" s="1028">
        <v>44013</v>
      </c>
      <c r="YA51" s="1029">
        <v>39.576275723123118</v>
      </c>
      <c r="YC51" s="1028">
        <v>44013</v>
      </c>
      <c r="YD51" s="1029">
        <v>41.423245597757962</v>
      </c>
      <c r="YF51" s="1028">
        <v>44044</v>
      </c>
      <c r="YG51" s="1029">
        <v>42.077376931392514</v>
      </c>
      <c r="YI51" s="1028">
        <v>44044</v>
      </c>
      <c r="YJ51" s="1029">
        <v>44.17</v>
      </c>
      <c r="YL51" s="1028">
        <v>44044</v>
      </c>
      <c r="YM51" s="1029">
        <v>44.07465551055234</v>
      </c>
      <c r="YO51" s="1028">
        <v>44044</v>
      </c>
      <c r="YP51" s="1029">
        <v>45.217947309331322</v>
      </c>
      <c r="YR51" s="1028">
        <v>44044</v>
      </c>
      <c r="YS51" s="1029">
        <v>44.57</v>
      </c>
      <c r="YU51" s="1028">
        <v>44075</v>
      </c>
      <c r="YV51" s="1029">
        <v>47.015735416186502</v>
      </c>
      <c r="YX51" s="1028">
        <v>44075</v>
      </c>
      <c r="YY51" s="1029">
        <v>45.030545932458203</v>
      </c>
      <c r="ZA51" s="1028">
        <v>44075</v>
      </c>
      <c r="ZB51" s="1029">
        <v>41.721319293635965</v>
      </c>
      <c r="ZD51" s="1028">
        <v>44075</v>
      </c>
      <c r="ZE51" s="1029">
        <v>41.653977715061572</v>
      </c>
      <c r="ZG51" s="1028">
        <v>44075</v>
      </c>
      <c r="ZH51" s="1029">
        <v>41.807228058500364</v>
      </c>
      <c r="ZJ51" s="1028">
        <v>44105</v>
      </c>
      <c r="ZK51" s="1029">
        <v>43.635978958266222</v>
      </c>
      <c r="ZM51" s="1028">
        <v>44105</v>
      </c>
      <c r="ZN51" s="1029">
        <v>43.474208857578525</v>
      </c>
      <c r="ZP51" s="1028">
        <v>44105</v>
      </c>
      <c r="ZQ51" s="1029">
        <v>43.635978958266222</v>
      </c>
      <c r="ZS51" s="1028">
        <v>44136</v>
      </c>
      <c r="ZT51" s="1029">
        <v>49.552572434252475</v>
      </c>
      <c r="ZV51" s="1028">
        <v>44136</v>
      </c>
      <c r="ZW51" s="1029">
        <v>49.39954743598954</v>
      </c>
      <c r="ZY51" s="1028">
        <v>44136</v>
      </c>
      <c r="ZZ51" s="1029">
        <v>49.23186303167585</v>
      </c>
      <c r="AAB51" s="1028">
        <v>44136</v>
      </c>
      <c r="AAC51" s="1029">
        <v>49.305413046699002</v>
      </c>
      <c r="AAE51" s="1028">
        <v>44136</v>
      </c>
      <c r="AAF51" s="1029">
        <v>47.77</v>
      </c>
      <c r="AAH51" s="1028">
        <v>44136</v>
      </c>
      <c r="AAI51" s="1029">
        <v>48.775528144016249</v>
      </c>
      <c r="AAK51" s="1028">
        <v>44166</v>
      </c>
      <c r="AAL51" s="1029">
        <v>48.326701363728503</v>
      </c>
      <c r="AAN51" s="1028">
        <v>44136</v>
      </c>
      <c r="AAO51" s="1029">
        <v>48.865726416385854</v>
      </c>
      <c r="AAQ51" s="1028">
        <v>44166</v>
      </c>
      <c r="AAR51" s="1029">
        <v>48.306907193491156</v>
      </c>
      <c r="AAT51" s="1028">
        <v>44197</v>
      </c>
      <c r="AAU51" s="1029">
        <v>49.4</v>
      </c>
      <c r="AAW51" s="1028">
        <v>44197</v>
      </c>
      <c r="AAX51" s="1029">
        <v>48.819436573619946</v>
      </c>
      <c r="AAZ51" s="1028">
        <v>44197</v>
      </c>
      <c r="ABA51" s="1029">
        <v>48.69</v>
      </c>
      <c r="ABC51" s="1028">
        <v>44197</v>
      </c>
      <c r="ABD51" s="1029">
        <v>47.879570983236</v>
      </c>
      <c r="ABF51" s="1028">
        <v>44228</v>
      </c>
      <c r="ABG51" s="1029">
        <v>49.691559974066919</v>
      </c>
      <c r="ABI51" s="1028">
        <v>44228</v>
      </c>
      <c r="ABJ51" s="1029">
        <v>48.629616358531351</v>
      </c>
      <c r="ABL51" s="1028">
        <v>44228</v>
      </c>
      <c r="ABM51" s="1029">
        <v>49.04</v>
      </c>
      <c r="ABO51" s="1028">
        <v>44228</v>
      </c>
      <c r="ABP51" s="1029">
        <v>48.63</v>
      </c>
      <c r="ABR51" s="1066">
        <v>44256</v>
      </c>
      <c r="ABS51" s="1067">
        <v>46.59</v>
      </c>
      <c r="ABU51" s="1066">
        <v>44256</v>
      </c>
      <c r="ABV51" s="1067">
        <v>45.738902494917212</v>
      </c>
      <c r="ABX51" s="1066">
        <v>44256</v>
      </c>
      <c r="ABY51" s="1067">
        <v>45.97920495805139</v>
      </c>
      <c r="ACA51" s="1066">
        <v>44256</v>
      </c>
      <c r="ACB51" s="1067">
        <v>46.731620759999998</v>
      </c>
      <c r="ACD51" s="1066">
        <v>44287</v>
      </c>
      <c r="ACE51" s="1067">
        <v>42.367734233258297</v>
      </c>
      <c r="ACG51" s="1066">
        <v>44287</v>
      </c>
      <c r="ACH51" s="1067">
        <v>42.346818463955394</v>
      </c>
      <c r="ACJ51" s="1066">
        <v>44287</v>
      </c>
      <c r="ACK51" s="1067">
        <v>42.11058367535054</v>
      </c>
      <c r="ACM51" s="1066">
        <v>44287</v>
      </c>
      <c r="ACN51" s="1067">
        <v>42.457933830000002</v>
      </c>
      <c r="ACP51" s="1066">
        <v>44317</v>
      </c>
      <c r="ACQ51" s="1067">
        <v>40.736766669053885</v>
      </c>
      <c r="ACS51" s="1066">
        <v>44317</v>
      </c>
      <c r="ACT51" s="1067">
        <v>40.80741470799282</v>
      </c>
      <c r="ACV51" s="1096">
        <v>44317</v>
      </c>
      <c r="ACW51" s="1097">
        <v>40.839459890000001</v>
      </c>
      <c r="ACY51" s="1096">
        <v>44317</v>
      </c>
      <c r="ACZ51" s="1097">
        <v>40.576680982589188</v>
      </c>
      <c r="ADB51" s="1098">
        <v>44348</v>
      </c>
      <c r="ADC51" s="1099">
        <v>40.520274389999997</v>
      </c>
      <c r="ADE51" s="1098">
        <v>44348</v>
      </c>
      <c r="ADF51" s="1099">
        <v>41.646825872689114</v>
      </c>
      <c r="ADH51" s="1098">
        <v>44348</v>
      </c>
      <c r="ADI51" s="1099">
        <v>41.42876486805519</v>
      </c>
      <c r="ADK51" s="1098">
        <v>44348</v>
      </c>
      <c r="ADL51" s="1099">
        <v>41.633081762686125</v>
      </c>
      <c r="ADN51" s="1098">
        <v>44348</v>
      </c>
      <c r="ADO51" s="1099">
        <v>41.146384982497146</v>
      </c>
      <c r="ADQ51" s="1098">
        <v>44378</v>
      </c>
      <c r="ADR51" s="1099">
        <v>41.220271140857363</v>
      </c>
      <c r="ADT51" s="1098">
        <v>44378</v>
      </c>
      <c r="ADU51" s="1099">
        <v>42.407404182719851</v>
      </c>
      <c r="ADW51" s="1098">
        <v>44378</v>
      </c>
      <c r="ADX51" s="1099">
        <v>40.38531148251905</v>
      </c>
      <c r="ADZ51" s="1098">
        <v>44378</v>
      </c>
      <c r="AEA51" s="1099">
        <v>40.933554775984895</v>
      </c>
      <c r="AEC51" s="1098">
        <v>44409</v>
      </c>
      <c r="AED51" s="1099">
        <v>40.815802763638331</v>
      </c>
      <c r="AEF51" s="1098">
        <v>44409</v>
      </c>
      <c r="AEG51" s="1099">
        <v>40.89</v>
      </c>
      <c r="AEI51" s="1098">
        <v>44409</v>
      </c>
      <c r="AEJ51" s="1099">
        <v>41.967937152696251</v>
      </c>
      <c r="AEL51" s="1098">
        <v>44409</v>
      </c>
      <c r="AEM51" s="1099">
        <v>41.571021709897344</v>
      </c>
      <c r="AEO51" s="1098">
        <v>44409</v>
      </c>
      <c r="AEP51" s="1099">
        <v>42.227280372418242</v>
      </c>
      <c r="AER51" s="1098">
        <v>44440</v>
      </c>
      <c r="AES51" s="1099">
        <v>42.88</v>
      </c>
      <c r="AEU51" s="1098">
        <v>44440</v>
      </c>
      <c r="AEV51" s="1099">
        <v>43.410974604359083</v>
      </c>
      <c r="AEX51" s="1098">
        <v>44440</v>
      </c>
      <c r="AEY51" s="1099">
        <v>43.569667874739046</v>
      </c>
      <c r="AFA51" s="1098">
        <v>44440</v>
      </c>
      <c r="AFB51" s="1099">
        <v>42.303066006597277</v>
      </c>
      <c r="AFD51" s="1098">
        <v>44470</v>
      </c>
      <c r="AFE51" s="1099">
        <v>46.498485102353669</v>
      </c>
      <c r="AFG51" s="1098">
        <v>44470</v>
      </c>
      <c r="AFH51" s="1099">
        <v>47.967484249999998</v>
      </c>
      <c r="AFJ51" s="1098">
        <v>44501</v>
      </c>
      <c r="AFK51" s="1099">
        <v>49.039508469253249</v>
      </c>
      <c r="AFM51" s="1098">
        <v>44501</v>
      </c>
      <c r="AFN51" s="1099">
        <v>49.326906633674717</v>
      </c>
      <c r="AFP51" s="1098">
        <v>44501</v>
      </c>
      <c r="AFQ51" s="1099">
        <v>48.489370034995581</v>
      </c>
      <c r="AFS51" s="1098">
        <v>44501</v>
      </c>
      <c r="AFT51" s="1099">
        <v>46.71181872322488</v>
      </c>
      <c r="AFV51" s="1098">
        <v>44501</v>
      </c>
      <c r="AFW51" s="1099">
        <v>44.730133247736639</v>
      </c>
      <c r="AFY51" s="1098">
        <v>44531</v>
      </c>
      <c r="AFZ51" s="1099">
        <v>45.7728023094148</v>
      </c>
      <c r="AGB51" s="1098">
        <v>44531</v>
      </c>
      <c r="AGC51" s="1099">
        <v>46.042777904607796</v>
      </c>
      <c r="AGE51" s="1098">
        <v>44531</v>
      </c>
      <c r="AGF51" s="1099">
        <v>46.852418348031769</v>
      </c>
      <c r="AGH51" s="1098">
        <v>44531</v>
      </c>
      <c r="AGI51" s="1099">
        <v>46.900592655466568</v>
      </c>
      <c r="AGK51" s="1108">
        <v>44562</v>
      </c>
      <c r="AGL51" s="1109">
        <v>49.075061128568535</v>
      </c>
      <c r="AGN51" s="1108">
        <v>44562</v>
      </c>
      <c r="AGO51" s="1109">
        <v>49.466990408235176</v>
      </c>
      <c r="AGQ51" s="1108">
        <v>44562</v>
      </c>
      <c r="AGR51" s="1109">
        <v>49.934612101343298</v>
      </c>
      <c r="AGT51" s="1108">
        <v>44593</v>
      </c>
      <c r="AGU51" s="1109">
        <v>50.356823963017156</v>
      </c>
      <c r="AGW51" s="1108">
        <v>44593</v>
      </c>
      <c r="AGX51" s="1109">
        <v>50.975762010904852</v>
      </c>
      <c r="AGZ51" s="1108">
        <v>44593</v>
      </c>
      <c r="AHA51" s="1109">
        <v>51.498212299595728</v>
      </c>
      <c r="AHC51" s="1108">
        <v>44593</v>
      </c>
      <c r="AHD51" s="1109">
        <v>52.393847520636207</v>
      </c>
      <c r="AHF51" s="1108">
        <v>44621</v>
      </c>
      <c r="AHG51" s="1109">
        <v>51.476629471588751</v>
      </c>
      <c r="AHI51" s="1108">
        <v>44621</v>
      </c>
      <c r="AHJ51" s="1109">
        <v>51.663897764329732</v>
      </c>
      <c r="AHL51" s="1108">
        <v>44621</v>
      </c>
      <c r="AHM51" s="1109">
        <v>53.838915266747257</v>
      </c>
      <c r="AHO51" s="1108">
        <v>44621</v>
      </c>
      <c r="AHP51" s="1109">
        <v>55.423159878135294</v>
      </c>
      <c r="AHR51" s="1108">
        <v>44621</v>
      </c>
      <c r="AHS51" s="1109">
        <v>53.161935010188813</v>
      </c>
      <c r="AHU51" s="1114">
        <v>44652</v>
      </c>
      <c r="AHV51" s="1099">
        <v>46.915016800317694</v>
      </c>
      <c r="AHX51" s="1108">
        <v>44652</v>
      </c>
      <c r="AHY51" s="1109">
        <v>47.263014862623635</v>
      </c>
      <c r="AIA51" s="1108">
        <v>44652</v>
      </c>
      <c r="AIB51" s="1109">
        <v>47.084548948421769</v>
      </c>
      <c r="AID51" s="1108">
        <v>44652</v>
      </c>
      <c r="AIE51" s="1099">
        <v>47.64111931324949</v>
      </c>
      <c r="AIG51" s="1108">
        <v>44682</v>
      </c>
      <c r="AIH51" s="1099">
        <v>47.220243146538799</v>
      </c>
      <c r="AIJ51" s="1108">
        <v>44682</v>
      </c>
      <c r="AIK51" s="1099">
        <v>47.581598597376683</v>
      </c>
      <c r="AIM51" s="1108">
        <v>44682</v>
      </c>
      <c r="AIN51" s="1099">
        <v>46.406402769569695</v>
      </c>
      <c r="AIP51" s="1108">
        <v>44682</v>
      </c>
      <c r="AIQ51" s="1099">
        <v>47.012143364242554</v>
      </c>
      <c r="AIS51" s="1108">
        <v>44682</v>
      </c>
      <c r="AIT51" s="1109">
        <v>47.863502754784342</v>
      </c>
      <c r="AIV51" s="1108">
        <v>44713</v>
      </c>
      <c r="AIW51" s="1117">
        <v>46.538678841231068</v>
      </c>
      <c r="AIY51" s="1108">
        <v>44713</v>
      </c>
      <c r="AIZ51" s="1117">
        <v>47.982532412431546</v>
      </c>
      <c r="AJB51" s="1108">
        <v>44713</v>
      </c>
      <c r="AJC51" s="1117">
        <v>48.661842443657306</v>
      </c>
      <c r="AJE51" s="1108">
        <v>44713</v>
      </c>
      <c r="AJF51" s="1117">
        <v>49.575319417107281</v>
      </c>
      <c r="AJH51" s="1108">
        <v>44743</v>
      </c>
      <c r="AJI51" s="1117">
        <v>50.907841115643748</v>
      </c>
      <c r="AJK51" s="1108">
        <v>44743</v>
      </c>
      <c r="AJL51" s="1117">
        <v>52.429437638178975</v>
      </c>
      <c r="AJN51" s="1108">
        <v>44743</v>
      </c>
      <c r="AJO51" s="1117">
        <v>50.907841115643748</v>
      </c>
      <c r="AJQ51" s="1108">
        <v>44743</v>
      </c>
      <c r="AJR51" s="1117">
        <v>53.324390523964396</v>
      </c>
      <c r="AJT51" s="1108">
        <v>44774</v>
      </c>
      <c r="AJU51" s="1117">
        <v>53.637020993467885</v>
      </c>
    </row>
    <row r="52" spans="1:957" customFormat="1" x14ac:dyDescent="0.25">
      <c r="A52" s="26"/>
      <c r="B52" s="969">
        <f t="shared" ca="1" si="0"/>
        <v>44805</v>
      </c>
      <c r="C52" s="152">
        <f t="shared" ca="1" si="1"/>
        <v>54.458836554390494</v>
      </c>
      <c r="D52" s="26"/>
      <c r="E52" s="144">
        <v>42461</v>
      </c>
      <c r="F52" s="150">
        <v>69.16269734692186</v>
      </c>
      <c r="G52" s="88"/>
      <c r="H52" s="144">
        <v>42430</v>
      </c>
      <c r="I52" s="148">
        <v>76.150000000000006</v>
      </c>
      <c r="J52" s="26"/>
      <c r="K52" s="144">
        <v>42461</v>
      </c>
      <c r="L52" s="148">
        <v>66.596279249988243</v>
      </c>
      <c r="M52" s="26"/>
      <c r="N52" s="144">
        <v>42461</v>
      </c>
      <c r="O52" s="150">
        <v>65.900000000000006</v>
      </c>
      <c r="P52" s="88"/>
      <c r="Q52" s="144">
        <v>42491</v>
      </c>
      <c r="R52" s="145">
        <v>63.778916822976797</v>
      </c>
      <c r="S52" s="26"/>
      <c r="T52" s="144">
        <v>42491</v>
      </c>
      <c r="U52" s="148">
        <v>60.628888888888895</v>
      </c>
      <c r="V52" s="26"/>
      <c r="W52" s="144">
        <v>42491</v>
      </c>
      <c r="X52" s="150">
        <v>62.215725000000006</v>
      </c>
      <c r="Y52" s="88"/>
      <c r="Z52" s="144">
        <v>42522</v>
      </c>
      <c r="AA52" s="145">
        <v>59.527516635932344</v>
      </c>
      <c r="AB52" s="26"/>
      <c r="AC52" s="144">
        <v>42522</v>
      </c>
      <c r="AD52" s="148">
        <v>58.249999999999993</v>
      </c>
      <c r="AE52" s="26"/>
      <c r="AF52" s="144">
        <v>42522</v>
      </c>
      <c r="AG52" s="150">
        <v>58.848200000000006</v>
      </c>
      <c r="AH52" s="88"/>
      <c r="AI52" s="144">
        <v>42552</v>
      </c>
      <c r="AJ52" s="145">
        <v>60.977983333333327</v>
      </c>
      <c r="AK52" s="26"/>
      <c r="AL52" s="144">
        <v>42552</v>
      </c>
      <c r="AM52" s="148">
        <v>61.528249999999993</v>
      </c>
      <c r="AN52" s="26"/>
      <c r="AO52" s="144">
        <v>42552</v>
      </c>
      <c r="AP52" s="150">
        <v>60.619249999999994</v>
      </c>
      <c r="AQ52" s="88"/>
      <c r="AR52" s="144">
        <v>42552</v>
      </c>
      <c r="AS52" s="145">
        <v>60.619249999999994</v>
      </c>
      <c r="AT52" s="26"/>
      <c r="AU52" s="144">
        <v>42583</v>
      </c>
      <c r="AV52" s="148">
        <v>65.615289304926634</v>
      </c>
      <c r="AW52" s="26"/>
      <c r="AX52" s="144">
        <v>42614</v>
      </c>
      <c r="AY52" s="150">
        <v>65.043805126860633</v>
      </c>
      <c r="AZ52" s="88"/>
      <c r="BA52" s="144">
        <v>42614</v>
      </c>
      <c r="BB52" s="145">
        <v>65.801163112596157</v>
      </c>
      <c r="BC52" s="26"/>
      <c r="BD52" s="144">
        <v>42614</v>
      </c>
      <c r="BE52" s="148">
        <v>65.914357169366667</v>
      </c>
      <c r="BF52" s="26"/>
      <c r="BG52" s="144">
        <v>42644</v>
      </c>
      <c r="BH52" s="150">
        <v>69.095356145893291</v>
      </c>
      <c r="BI52" s="88"/>
      <c r="BJ52" s="144">
        <v>42614</v>
      </c>
      <c r="BK52" s="145">
        <v>66.87471538088063</v>
      </c>
      <c r="BL52" s="26"/>
      <c r="BM52" s="144">
        <v>42614</v>
      </c>
      <c r="BN52" s="148">
        <v>67.069999999999993</v>
      </c>
      <c r="BO52" s="26"/>
      <c r="BP52" s="144">
        <v>42644</v>
      </c>
      <c r="BQ52" s="150">
        <v>70.027765380000005</v>
      </c>
      <c r="BR52" s="88"/>
      <c r="BS52" s="144">
        <v>42644</v>
      </c>
      <c r="BT52" s="145">
        <v>70.427765380880601</v>
      </c>
      <c r="BU52" s="26"/>
      <c r="BV52" s="144">
        <v>42675</v>
      </c>
      <c r="BW52" s="148">
        <v>70.441765380000007</v>
      </c>
      <c r="BX52" s="26"/>
      <c r="BY52" s="144">
        <v>42675</v>
      </c>
      <c r="BZ52" s="150">
        <v>70.731765379999999</v>
      </c>
      <c r="CA52" s="88"/>
      <c r="CB52" s="144">
        <v>42675</v>
      </c>
      <c r="CC52" s="145">
        <v>69.831765380880569</v>
      </c>
      <c r="CD52" s="26"/>
      <c r="CE52" s="144">
        <v>42675</v>
      </c>
      <c r="CF52" s="148">
        <v>69.98176538088056</v>
      </c>
      <c r="CG52" s="26"/>
      <c r="CH52" s="144">
        <v>42705</v>
      </c>
      <c r="CI52" s="150">
        <v>71.764192399999999</v>
      </c>
      <c r="CJ52" s="88"/>
      <c r="CK52" s="144">
        <v>42705</v>
      </c>
      <c r="CL52" s="145">
        <v>72.500824175824164</v>
      </c>
      <c r="CM52" s="26"/>
      <c r="CN52" s="144">
        <v>42705</v>
      </c>
      <c r="CO52" s="148">
        <v>72.250824175824164</v>
      </c>
      <c r="CP52" s="26"/>
      <c r="CQ52" s="144">
        <v>42705</v>
      </c>
      <c r="CR52" s="150">
        <v>71.500274730000001</v>
      </c>
      <c r="CS52" s="88"/>
      <c r="CT52" s="144">
        <v>42705</v>
      </c>
      <c r="CU52" s="145">
        <v>72.323351648351633</v>
      </c>
      <c r="CV52" s="26"/>
      <c r="CW52" s="144">
        <v>42736</v>
      </c>
      <c r="CX52" s="148">
        <v>73.599999999999994</v>
      </c>
      <c r="CY52" s="292"/>
      <c r="CZ52" s="144">
        <v>42736</v>
      </c>
      <c r="DA52" s="148">
        <v>73.019715947722347</v>
      </c>
      <c r="DB52" s="295"/>
      <c r="DC52" s="144">
        <v>42736</v>
      </c>
      <c r="DD52" s="148">
        <v>73.129065934065949</v>
      </c>
      <c r="DE52" s="303"/>
      <c r="DF52" s="144">
        <v>42736</v>
      </c>
      <c r="DG52" s="148">
        <v>74.622758500000003</v>
      </c>
      <c r="DH52" s="303"/>
      <c r="DI52" s="144">
        <v>42795</v>
      </c>
      <c r="DJ52" s="148">
        <v>73.13071429</v>
      </c>
      <c r="DK52" s="295"/>
      <c r="DL52" s="144">
        <v>42767</v>
      </c>
      <c r="DM52" s="148">
        <v>74.62</v>
      </c>
      <c r="DN52" s="303"/>
      <c r="DO52" s="144">
        <v>42767</v>
      </c>
      <c r="DP52" s="148">
        <v>74.150000000000006</v>
      </c>
      <c r="DQ52" s="303"/>
      <c r="DR52" s="144">
        <v>42795</v>
      </c>
      <c r="DS52" s="148">
        <v>73.069999999999993</v>
      </c>
      <c r="DT52" s="295"/>
      <c r="DU52" s="144">
        <v>42795</v>
      </c>
      <c r="DV52" s="148">
        <v>72.271978020000006</v>
      </c>
      <c r="DW52" s="303"/>
      <c r="DX52" s="144">
        <v>42795</v>
      </c>
      <c r="DY52" s="148">
        <v>71.632330920000001</v>
      </c>
      <c r="DZ52" s="303"/>
      <c r="EA52" s="144">
        <v>42826</v>
      </c>
      <c r="EB52" s="148">
        <v>65.216103788084922</v>
      </c>
      <c r="EC52" s="295"/>
      <c r="ED52" s="144">
        <v>42826</v>
      </c>
      <c r="EE52" s="148">
        <v>64.90951663290727</v>
      </c>
      <c r="EF52" s="303"/>
      <c r="EG52" s="144">
        <v>42826</v>
      </c>
      <c r="EH52" s="148">
        <v>65.2470003207508</v>
      </c>
      <c r="EI52" s="303"/>
      <c r="EJ52" s="144">
        <v>42856</v>
      </c>
      <c r="EK52" s="148">
        <v>63.397750809999998</v>
      </c>
      <c r="EL52" s="295"/>
      <c r="EM52" s="144">
        <v>42826</v>
      </c>
      <c r="EN52" s="148">
        <v>65.099999999999994</v>
      </c>
      <c r="EO52" s="303"/>
      <c r="EP52" s="144">
        <v>42856</v>
      </c>
      <c r="EQ52" s="148">
        <v>63.357723124451383</v>
      </c>
      <c r="ER52" s="303"/>
      <c r="ES52" s="144">
        <v>42856</v>
      </c>
      <c r="ET52" s="148">
        <v>62.94958133669607</v>
      </c>
      <c r="EV52" s="144">
        <v>42887</v>
      </c>
      <c r="EW52" s="148">
        <v>62.616717928213347</v>
      </c>
      <c r="EY52" s="144">
        <v>42887</v>
      </c>
      <c r="EZ52" s="148">
        <v>62.576090639999997</v>
      </c>
      <c r="FB52" s="144">
        <v>42887</v>
      </c>
      <c r="FC52" s="148">
        <v>63.114786393135049</v>
      </c>
      <c r="FE52" s="144">
        <v>42887</v>
      </c>
      <c r="FF52" s="148">
        <v>62.282479578081592</v>
      </c>
      <c r="FH52" s="144">
        <v>42917</v>
      </c>
      <c r="FI52" s="148">
        <v>62.63506026451121</v>
      </c>
      <c r="FK52" s="144">
        <v>42917</v>
      </c>
      <c r="FL52" s="148">
        <v>62.728108482918238</v>
      </c>
      <c r="FN52" s="144">
        <v>42917</v>
      </c>
      <c r="FO52" s="148">
        <v>62.88</v>
      </c>
      <c r="FQ52" s="144">
        <v>42917</v>
      </c>
      <c r="FR52" s="148">
        <v>62.849439879999998</v>
      </c>
      <c r="FT52" s="144">
        <v>42887</v>
      </c>
      <c r="FU52" s="148">
        <v>62.54139</v>
      </c>
      <c r="FW52" s="144">
        <v>42917</v>
      </c>
      <c r="FX52" s="148">
        <v>62.359189999999998</v>
      </c>
      <c r="FZ52" s="144">
        <v>42917</v>
      </c>
      <c r="GA52" s="148">
        <v>61.933430000000001</v>
      </c>
      <c r="GC52" s="144">
        <v>42948</v>
      </c>
      <c r="GD52" s="148">
        <v>62.443538594099984</v>
      </c>
      <c r="GF52" s="144">
        <v>42917</v>
      </c>
      <c r="GG52" s="148">
        <v>62.21</v>
      </c>
      <c r="GI52" s="144">
        <v>42948</v>
      </c>
      <c r="GJ52" s="148">
        <v>63.146850000000001</v>
      </c>
      <c r="GL52" s="144">
        <v>42948</v>
      </c>
      <c r="GM52" s="148">
        <v>62.8</v>
      </c>
      <c r="GO52" s="144">
        <v>42948</v>
      </c>
      <c r="GP52" s="148">
        <v>61.427079999999997</v>
      </c>
      <c r="GR52" s="144">
        <v>42948</v>
      </c>
      <c r="GS52" s="148">
        <v>61.66</v>
      </c>
      <c r="GU52" s="144">
        <v>42979</v>
      </c>
      <c r="GV52" s="148">
        <v>61.45</v>
      </c>
      <c r="GX52" s="144">
        <v>42979</v>
      </c>
      <c r="GY52" s="148">
        <v>61.49</v>
      </c>
      <c r="HA52" s="144">
        <v>42979</v>
      </c>
      <c r="HB52" s="148">
        <v>61.28</v>
      </c>
      <c r="HD52" s="144">
        <v>42979</v>
      </c>
      <c r="HE52" s="148">
        <v>61.15</v>
      </c>
      <c r="HG52" s="144">
        <v>42979</v>
      </c>
      <c r="HH52" s="148">
        <v>61.45</v>
      </c>
      <c r="HJ52" s="144">
        <v>43009</v>
      </c>
      <c r="HK52" s="148">
        <v>64.25</v>
      </c>
      <c r="HM52" s="144">
        <v>43009</v>
      </c>
      <c r="HN52" s="148">
        <v>64.599999999999994</v>
      </c>
      <c r="HP52" s="144">
        <v>43009</v>
      </c>
      <c r="HQ52" s="148">
        <v>64.680000000000007</v>
      </c>
      <c r="HS52" s="144">
        <v>43009</v>
      </c>
      <c r="HT52" s="148">
        <v>64.650000000000006</v>
      </c>
      <c r="HV52" s="144">
        <v>43009</v>
      </c>
      <c r="HW52" s="148">
        <v>67.31</v>
      </c>
      <c r="HY52" s="144">
        <v>43009</v>
      </c>
      <c r="HZ52" s="148">
        <v>67.39</v>
      </c>
      <c r="IB52" s="144">
        <v>43070</v>
      </c>
      <c r="IC52" s="148">
        <v>67.613797869999999</v>
      </c>
      <c r="IE52" s="144">
        <v>43070</v>
      </c>
      <c r="IF52" s="148">
        <v>68.209999999999994</v>
      </c>
      <c r="IH52" s="144">
        <v>43070</v>
      </c>
      <c r="II52" s="148">
        <v>67.17</v>
      </c>
      <c r="IK52" s="144">
        <v>43070</v>
      </c>
      <c r="IL52" s="148">
        <v>66.53</v>
      </c>
      <c r="IN52" s="144">
        <v>43101</v>
      </c>
      <c r="IO52" s="148">
        <v>68.09</v>
      </c>
      <c r="IQ52" s="144">
        <v>43101</v>
      </c>
      <c r="IR52" s="148">
        <v>68.95</v>
      </c>
      <c r="IT52" s="144">
        <v>43101</v>
      </c>
      <c r="IU52" s="148">
        <v>69.224430900000002</v>
      </c>
      <c r="IW52" s="144">
        <v>43101</v>
      </c>
      <c r="IX52" s="148">
        <v>68.5</v>
      </c>
      <c r="IZ52" s="144">
        <v>43132</v>
      </c>
      <c r="JA52" s="148">
        <v>70.989999999999995</v>
      </c>
      <c r="JC52" s="144">
        <v>43132</v>
      </c>
      <c r="JD52" s="148">
        <v>69.069999999999993</v>
      </c>
      <c r="JF52" s="144">
        <v>43132</v>
      </c>
      <c r="JG52" s="148">
        <v>68.34</v>
      </c>
      <c r="JI52" s="144">
        <v>43132</v>
      </c>
      <c r="JJ52" s="148">
        <v>68.39</v>
      </c>
      <c r="JL52" s="144">
        <v>43160</v>
      </c>
      <c r="JM52" s="148">
        <v>66.12</v>
      </c>
      <c r="JO52" s="144">
        <v>43160</v>
      </c>
      <c r="JP52" s="148">
        <v>67.28</v>
      </c>
      <c r="JR52" s="144">
        <v>43160</v>
      </c>
      <c r="JS52" s="148">
        <v>67.304951709999997</v>
      </c>
      <c r="JU52" s="969">
        <v>43160</v>
      </c>
      <c r="JV52" s="970">
        <v>68.304951709999997</v>
      </c>
      <c r="JX52" s="969">
        <v>43160</v>
      </c>
      <c r="JY52" s="970">
        <v>66.73</v>
      </c>
      <c r="KA52" s="969">
        <v>43191</v>
      </c>
      <c r="KB52" s="970">
        <v>63.445062661579385</v>
      </c>
      <c r="KD52" s="969">
        <v>43191</v>
      </c>
      <c r="KE52" s="970">
        <v>68.95</v>
      </c>
      <c r="KG52" s="969">
        <v>43191</v>
      </c>
      <c r="KH52" s="970">
        <v>62.77</v>
      </c>
      <c r="KJ52" s="969">
        <v>43191</v>
      </c>
      <c r="KK52" s="970">
        <v>62.21</v>
      </c>
      <c r="KM52" s="969">
        <v>43221</v>
      </c>
      <c r="KN52" s="970">
        <v>58.57</v>
      </c>
      <c r="KP52" s="969">
        <v>43221</v>
      </c>
      <c r="KQ52" s="970">
        <v>58.803588150723797</v>
      </c>
      <c r="KS52" s="969">
        <v>43221</v>
      </c>
      <c r="KT52" s="970">
        <v>58.8</v>
      </c>
      <c r="KV52" s="969">
        <v>43221</v>
      </c>
      <c r="KW52" s="970">
        <v>58.84</v>
      </c>
      <c r="KY52" s="969">
        <v>43252</v>
      </c>
      <c r="KZ52" s="970">
        <v>57.34</v>
      </c>
      <c r="LB52" s="969">
        <v>43252</v>
      </c>
      <c r="LC52" s="970">
        <v>57.2</v>
      </c>
      <c r="LE52" s="969">
        <v>43252</v>
      </c>
      <c r="LF52" s="970">
        <v>58.2</v>
      </c>
      <c r="LH52" s="969">
        <v>43252</v>
      </c>
      <c r="LI52" s="970">
        <v>58.19</v>
      </c>
      <c r="LK52" s="969">
        <v>43252</v>
      </c>
      <c r="LL52" s="970">
        <v>57.72</v>
      </c>
      <c r="LN52" s="969">
        <v>43282</v>
      </c>
      <c r="LO52" s="970">
        <v>59.39</v>
      </c>
      <c r="LQ52" s="969">
        <v>43313</v>
      </c>
      <c r="LR52" s="970">
        <v>59.33</v>
      </c>
      <c r="LT52" s="969">
        <v>43313</v>
      </c>
      <c r="LU52" s="970">
        <v>60.1</v>
      </c>
      <c r="LW52" s="969">
        <v>43313</v>
      </c>
      <c r="LX52" s="970">
        <v>60.24</v>
      </c>
      <c r="LZ52" s="969">
        <v>43313</v>
      </c>
      <c r="MA52" s="970">
        <v>59.21</v>
      </c>
      <c r="MC52" s="969">
        <v>43344</v>
      </c>
      <c r="MD52" s="970">
        <v>58.99</v>
      </c>
      <c r="MF52" s="969">
        <v>43344</v>
      </c>
      <c r="MG52" s="970">
        <v>58.8</v>
      </c>
      <c r="MI52" s="969">
        <v>43344</v>
      </c>
      <c r="MJ52" s="970">
        <v>57.89</v>
      </c>
      <c r="ML52" s="969">
        <v>43344</v>
      </c>
      <c r="MM52" s="970">
        <v>57.14</v>
      </c>
      <c r="MO52" s="969">
        <v>43344</v>
      </c>
      <c r="MP52" s="970">
        <v>56.59</v>
      </c>
      <c r="MR52" s="969">
        <v>43374</v>
      </c>
      <c r="MS52" s="970">
        <v>58.04</v>
      </c>
      <c r="MU52" s="969">
        <v>43374</v>
      </c>
      <c r="MV52" s="970">
        <v>58.22</v>
      </c>
      <c r="MX52" s="969">
        <v>43374</v>
      </c>
      <c r="MY52" s="970">
        <v>58.37</v>
      </c>
      <c r="NA52" s="969">
        <v>43374</v>
      </c>
      <c r="NB52" s="970">
        <v>59.932610569582636</v>
      </c>
      <c r="ND52" s="969">
        <v>43405</v>
      </c>
      <c r="NE52" s="970">
        <v>61.79833</v>
      </c>
      <c r="NG52" s="969">
        <v>43405</v>
      </c>
      <c r="NH52" s="970">
        <v>59.95</v>
      </c>
      <c r="NJ52" s="969">
        <v>43405</v>
      </c>
      <c r="NK52" s="970">
        <v>58.44</v>
      </c>
      <c r="NM52" s="969">
        <v>43405</v>
      </c>
      <c r="NN52" s="970">
        <v>57.25</v>
      </c>
      <c r="NP52" s="969">
        <v>43405</v>
      </c>
      <c r="NQ52" s="970">
        <v>55.67</v>
      </c>
      <c r="NS52" s="969">
        <v>43435</v>
      </c>
      <c r="NT52" s="970">
        <v>57.2</v>
      </c>
      <c r="NV52" s="969">
        <v>43435</v>
      </c>
      <c r="NW52" s="970">
        <v>57.06</v>
      </c>
      <c r="NY52" s="969">
        <v>43435</v>
      </c>
      <c r="NZ52" s="970">
        <v>56.07</v>
      </c>
      <c r="OB52" s="969">
        <v>43435</v>
      </c>
      <c r="OC52" s="970">
        <v>56.76</v>
      </c>
      <c r="OE52" s="969">
        <v>43466</v>
      </c>
      <c r="OF52" s="970">
        <v>57.5</v>
      </c>
      <c r="OH52" s="969">
        <v>43466</v>
      </c>
      <c r="OI52" s="970">
        <v>63.09</v>
      </c>
      <c r="OK52" s="969">
        <v>43466</v>
      </c>
      <c r="OL52" s="970">
        <v>63.53</v>
      </c>
      <c r="ON52" s="969">
        <v>43466</v>
      </c>
      <c r="OO52" s="970">
        <v>60.53</v>
      </c>
      <c r="OQ52" s="969">
        <v>43466</v>
      </c>
      <c r="OR52" s="970">
        <v>59.17</v>
      </c>
      <c r="OT52" s="969">
        <v>43497</v>
      </c>
      <c r="OU52" s="970">
        <v>58.14</v>
      </c>
      <c r="OW52" s="969">
        <v>43497</v>
      </c>
      <c r="OX52" s="970">
        <v>56.3</v>
      </c>
      <c r="OZ52" s="969">
        <v>43497</v>
      </c>
      <c r="PA52" s="970">
        <v>55.09</v>
      </c>
      <c r="PC52" s="969">
        <v>43497</v>
      </c>
      <c r="PD52" s="970">
        <v>55.93</v>
      </c>
      <c r="PF52" s="969">
        <v>43497</v>
      </c>
      <c r="PG52" s="970">
        <v>56.23</v>
      </c>
      <c r="PI52" s="969">
        <v>43525</v>
      </c>
      <c r="PJ52" s="970">
        <v>55.44</v>
      </c>
      <c r="PL52" s="969">
        <v>43525</v>
      </c>
      <c r="PM52" s="970">
        <v>55.15</v>
      </c>
      <c r="PO52" s="969">
        <v>43525</v>
      </c>
      <c r="PP52" s="970">
        <v>54.96</v>
      </c>
      <c r="PR52" s="969">
        <v>43525</v>
      </c>
      <c r="PS52" s="970">
        <v>54.96</v>
      </c>
      <c r="PU52" s="969">
        <v>43556</v>
      </c>
      <c r="PV52" s="970">
        <v>50.63</v>
      </c>
      <c r="PX52" s="969">
        <v>43556</v>
      </c>
      <c r="PY52" s="1025">
        <v>50.7</v>
      </c>
      <c r="QA52" s="1026">
        <v>43556</v>
      </c>
      <c r="QB52" s="1025">
        <v>50.57</v>
      </c>
      <c r="QD52" s="1028">
        <v>43556</v>
      </c>
      <c r="QE52" s="1027">
        <v>50.4</v>
      </c>
      <c r="QG52" s="1028">
        <v>43586</v>
      </c>
      <c r="QH52" s="1027">
        <v>48.85</v>
      </c>
      <c r="QJ52" s="1028">
        <v>43586</v>
      </c>
      <c r="QK52" s="1027">
        <v>49.37</v>
      </c>
      <c r="QM52" s="1028">
        <v>43586</v>
      </c>
      <c r="QN52" s="1027">
        <v>48.63</v>
      </c>
      <c r="QP52" s="1028">
        <v>43586</v>
      </c>
      <c r="QQ52" s="1027">
        <v>49.73</v>
      </c>
      <c r="QS52" s="1028">
        <v>43586</v>
      </c>
      <c r="QT52" s="1027">
        <v>48.8</v>
      </c>
      <c r="QV52" s="1028">
        <v>43617</v>
      </c>
      <c r="QW52" s="1027">
        <v>47.1</v>
      </c>
      <c r="QY52" s="1028">
        <v>43617</v>
      </c>
      <c r="QZ52" s="1027">
        <v>46.2</v>
      </c>
      <c r="RB52" s="1028">
        <v>43617</v>
      </c>
      <c r="RC52" s="1027">
        <v>44.5</v>
      </c>
      <c r="RE52" s="1028">
        <v>43617</v>
      </c>
      <c r="RF52" s="1027">
        <v>43.8</v>
      </c>
      <c r="RH52" s="1028">
        <v>43647</v>
      </c>
      <c r="RI52" s="1027">
        <v>42.45</v>
      </c>
      <c r="RK52" s="1028">
        <v>43647</v>
      </c>
      <c r="RL52" s="1027">
        <v>42.49</v>
      </c>
      <c r="RN52" s="1028">
        <v>43647</v>
      </c>
      <c r="RO52" s="1027">
        <v>42.71</v>
      </c>
      <c r="RQ52" s="1028">
        <v>43647</v>
      </c>
      <c r="RR52" s="1027">
        <v>42.08</v>
      </c>
      <c r="RT52" s="1028">
        <v>43678</v>
      </c>
      <c r="RU52" s="1029">
        <v>43.426393310000002</v>
      </c>
      <c r="RW52" s="1028">
        <v>43678</v>
      </c>
      <c r="RX52" s="1029">
        <v>43.448389910000003</v>
      </c>
      <c r="RZ52" s="1028">
        <v>43678</v>
      </c>
      <c r="SA52" s="1029">
        <v>43.099653609999997</v>
      </c>
      <c r="SC52" s="1028">
        <v>43678</v>
      </c>
      <c r="SD52" s="1029">
        <v>42.42</v>
      </c>
      <c r="SF52" s="1028">
        <v>43678</v>
      </c>
      <c r="SG52" s="1029">
        <v>42.26</v>
      </c>
      <c r="SI52" s="1028">
        <v>43709</v>
      </c>
      <c r="SJ52" s="1029">
        <v>42.45</v>
      </c>
      <c r="SL52" s="1028">
        <v>43709</v>
      </c>
      <c r="SM52" s="1029">
        <v>42.679003050176689</v>
      </c>
      <c r="SO52" s="1028">
        <v>43709</v>
      </c>
      <c r="SP52" s="1029">
        <v>41.878337207439159</v>
      </c>
      <c r="SR52" s="1028">
        <v>43709</v>
      </c>
      <c r="SS52" s="1029">
        <v>40.389488209152461</v>
      </c>
      <c r="SU52" s="1028">
        <v>43739</v>
      </c>
      <c r="SV52" s="1029">
        <v>39.402483276696138</v>
      </c>
      <c r="SX52" s="1028">
        <v>43739</v>
      </c>
      <c r="SY52" s="1029">
        <v>37.125469799199941</v>
      </c>
      <c r="TA52" s="1028">
        <v>43739</v>
      </c>
      <c r="TB52" s="1029">
        <v>35.480871714602323</v>
      </c>
      <c r="TD52" s="1028">
        <v>43739</v>
      </c>
      <c r="TE52" s="1029">
        <v>34.220127155249507</v>
      </c>
      <c r="TG52" s="1028">
        <v>43770</v>
      </c>
      <c r="TH52" s="1029">
        <v>38.447985611807681</v>
      </c>
      <c r="TJ52" s="1028">
        <v>43770</v>
      </c>
      <c r="TK52" s="1029">
        <v>37.700089083358911</v>
      </c>
      <c r="TM52" s="1028">
        <v>43770</v>
      </c>
      <c r="TN52" s="1029">
        <v>37.550549932483165</v>
      </c>
      <c r="TP52" s="1028">
        <v>43770</v>
      </c>
      <c r="TQ52" s="1029">
        <v>36.671889021688209</v>
      </c>
      <c r="TS52" s="1028">
        <v>43800</v>
      </c>
      <c r="TT52" s="1029">
        <v>37.503823131606595</v>
      </c>
      <c r="TV52" s="1028">
        <v>43800</v>
      </c>
      <c r="TW52" s="1029">
        <v>36.652495426390622</v>
      </c>
      <c r="TY52" s="1028">
        <v>43800</v>
      </c>
      <c r="TZ52" s="1029">
        <v>34.631575382875305</v>
      </c>
      <c r="UB52" s="1028">
        <v>43800</v>
      </c>
      <c r="UC52" s="1029">
        <v>35.744703412896591</v>
      </c>
      <c r="UE52" s="1028">
        <v>43831</v>
      </c>
      <c r="UF52" s="1029">
        <v>38.976517754868276</v>
      </c>
      <c r="UH52" s="1028">
        <v>43831</v>
      </c>
      <c r="UI52" s="1029">
        <v>38.610830581419314</v>
      </c>
      <c r="UK52" s="1028">
        <v>43831</v>
      </c>
      <c r="UL52" s="1029">
        <v>38.741953978937289</v>
      </c>
      <c r="UN52" s="1028">
        <v>43831</v>
      </c>
      <c r="UO52" s="1029">
        <v>39.277533256048955</v>
      </c>
      <c r="UQ52" s="1028">
        <v>43862</v>
      </c>
      <c r="UR52" s="1029">
        <v>39.079361909307032</v>
      </c>
      <c r="UT52" s="1028">
        <v>43862</v>
      </c>
      <c r="UU52" s="1029">
        <v>38.890668766636068</v>
      </c>
      <c r="UW52" s="1028">
        <v>43862</v>
      </c>
      <c r="UX52" s="1029">
        <v>38.542907442669346</v>
      </c>
      <c r="UZ52" s="1028">
        <v>43862</v>
      </c>
      <c r="VA52" s="1029">
        <v>38.693549565521245</v>
      </c>
      <c r="VC52" s="1028">
        <v>43862</v>
      </c>
      <c r="VD52" s="1029">
        <v>39.397657209275614</v>
      </c>
      <c r="VF52" s="1028">
        <v>43891</v>
      </c>
      <c r="VG52" s="1029">
        <v>38.637736865495917</v>
      </c>
      <c r="VI52" s="1028">
        <v>43891</v>
      </c>
      <c r="VJ52" s="1029">
        <v>39.331640319984942</v>
      </c>
      <c r="VL52" s="1028">
        <v>43891</v>
      </c>
      <c r="VM52" s="1029">
        <v>39.107984971299622</v>
      </c>
      <c r="VO52" s="1028">
        <v>43891</v>
      </c>
      <c r="VP52" s="1029">
        <v>43.430074088351027</v>
      </c>
      <c r="VR52" s="1028">
        <v>43922</v>
      </c>
      <c r="VS52" s="1029">
        <v>39.093028321335822</v>
      </c>
      <c r="VU52" s="1028">
        <v>43922</v>
      </c>
      <c r="VV52" s="1029">
        <v>38.7263079489232</v>
      </c>
      <c r="VX52" s="1028">
        <v>43922</v>
      </c>
      <c r="VY52" s="1029">
        <v>38.849459616339921</v>
      </c>
      <c r="WA52" s="1028">
        <v>43922</v>
      </c>
      <c r="WB52" s="1029">
        <v>37.073738959758956</v>
      </c>
      <c r="WD52" s="1028">
        <v>43922</v>
      </c>
      <c r="WE52" s="1029">
        <v>37.734836146780829</v>
      </c>
      <c r="WG52" s="1028">
        <v>43952</v>
      </c>
      <c r="WH52" s="1029">
        <v>39.96</v>
      </c>
      <c r="WJ52" s="1028">
        <v>43952</v>
      </c>
      <c r="WK52" s="1029">
        <v>39.58</v>
      </c>
      <c r="WM52" s="1028">
        <v>43952</v>
      </c>
      <c r="WN52" s="1029">
        <v>42.180481665491591</v>
      </c>
      <c r="WP52" s="1028">
        <v>43952</v>
      </c>
      <c r="WQ52" s="1029">
        <v>41.526278919220516</v>
      </c>
      <c r="WS52" s="1028">
        <v>43983</v>
      </c>
      <c r="WT52" s="1029">
        <v>42.478228422167184</v>
      </c>
      <c r="WV52" s="1028">
        <v>43983</v>
      </c>
      <c r="WW52" s="1029">
        <v>42.64</v>
      </c>
      <c r="WY52" s="1028">
        <v>43983</v>
      </c>
      <c r="WZ52" s="1029">
        <v>43.479616804616143</v>
      </c>
      <c r="XB52" s="1028">
        <v>43983</v>
      </c>
      <c r="XC52" s="1029">
        <v>42.923219041029071</v>
      </c>
      <c r="XE52" s="1028">
        <v>44013</v>
      </c>
      <c r="XF52" s="1029">
        <v>41.227331578525657</v>
      </c>
      <c r="XH52" s="1028">
        <v>44013</v>
      </c>
      <c r="XI52" s="1029">
        <v>40.232227364008125</v>
      </c>
      <c r="XK52" s="1028">
        <v>44013</v>
      </c>
      <c r="XL52" s="1029">
        <v>40.51</v>
      </c>
      <c r="XN52" s="1028">
        <v>44013</v>
      </c>
      <c r="XO52" s="1029">
        <v>40.076717643039835</v>
      </c>
      <c r="XQ52" s="1028">
        <v>44013</v>
      </c>
      <c r="XR52" s="1029">
        <v>40.177582700125569</v>
      </c>
      <c r="XT52" s="1028">
        <v>44044</v>
      </c>
      <c r="XU52" s="1029">
        <v>39.1</v>
      </c>
      <c r="XW52" s="1028">
        <v>44044</v>
      </c>
      <c r="XX52" s="1029">
        <v>38.99</v>
      </c>
      <c r="XZ52" s="1028">
        <v>44044</v>
      </c>
      <c r="YA52" s="1029">
        <v>40.026630134926663</v>
      </c>
      <c r="YC52" s="1028">
        <v>44044</v>
      </c>
      <c r="YD52" s="1029">
        <v>41.873412551205114</v>
      </c>
      <c r="YF52" s="1028">
        <v>44075</v>
      </c>
      <c r="YG52" s="1029">
        <v>42.702150736464056</v>
      </c>
      <c r="YI52" s="1028">
        <v>44075</v>
      </c>
      <c r="YJ52" s="1029">
        <v>44.8</v>
      </c>
      <c r="YL52" s="1028">
        <v>44075</v>
      </c>
      <c r="YM52" s="1029">
        <v>44.700164105967467</v>
      </c>
      <c r="YO52" s="1028">
        <v>44075</v>
      </c>
      <c r="YP52" s="1029">
        <v>45.842666835765513</v>
      </c>
      <c r="YR52" s="1028">
        <v>44075</v>
      </c>
      <c r="YS52" s="1029">
        <v>45.2</v>
      </c>
      <c r="YU52" s="1028">
        <v>44105</v>
      </c>
      <c r="YV52" s="1029">
        <v>48.185189619173549</v>
      </c>
      <c r="YX52" s="1028">
        <v>44105</v>
      </c>
      <c r="YY52" s="1029">
        <v>45.790969793025724</v>
      </c>
      <c r="ZA52" s="1028">
        <v>44105</v>
      </c>
      <c r="ZB52" s="1029">
        <v>43.240717933337372</v>
      </c>
      <c r="ZD52" s="1028">
        <v>44105</v>
      </c>
      <c r="ZE52" s="1029">
        <v>43.093599185425994</v>
      </c>
      <c r="ZG52" s="1028">
        <v>44105</v>
      </c>
      <c r="ZH52" s="1029">
        <v>43.217016030700698</v>
      </c>
      <c r="ZJ52" s="1028">
        <v>44136</v>
      </c>
      <c r="ZK52" s="1029">
        <v>46.466361610979803</v>
      </c>
      <c r="ZM52" s="1028">
        <v>44136</v>
      </c>
      <c r="ZN52" s="1029">
        <v>46.305360998695996</v>
      </c>
      <c r="ZP52" s="1028">
        <v>44136</v>
      </c>
      <c r="ZQ52" s="1029">
        <v>46.466361610979803</v>
      </c>
      <c r="ZS52" s="1028">
        <v>44166</v>
      </c>
      <c r="ZT52" s="1029">
        <v>51.333293017654896</v>
      </c>
      <c r="ZV52" s="1028">
        <v>44166</v>
      </c>
      <c r="ZW52" s="1029">
        <v>51.162437570207331</v>
      </c>
      <c r="ZY52" s="1028">
        <v>44166</v>
      </c>
      <c r="ZZ52" s="1029">
        <v>50.999406703469489</v>
      </c>
      <c r="AAB52" s="1028">
        <v>44166</v>
      </c>
      <c r="AAC52" s="1029">
        <v>51.079189999990994</v>
      </c>
      <c r="AAE52" s="1028">
        <v>44166</v>
      </c>
      <c r="AAF52" s="1029">
        <v>49.37</v>
      </c>
      <c r="AAH52" s="1028">
        <v>44166</v>
      </c>
      <c r="AAI52" s="1029">
        <v>49.62885619458951</v>
      </c>
      <c r="AAK52" s="1028">
        <v>44197</v>
      </c>
      <c r="AAL52" s="1029">
        <v>49.175838670745229</v>
      </c>
      <c r="AAN52" s="1028">
        <v>44166</v>
      </c>
      <c r="AAO52" s="1029">
        <v>49.814574919303205</v>
      </c>
      <c r="AAQ52" s="1028">
        <v>44197</v>
      </c>
      <c r="AAR52" s="1029">
        <v>49.454848432517437</v>
      </c>
      <c r="AAT52" s="1028">
        <v>44228</v>
      </c>
      <c r="AAU52" s="1029">
        <v>49.3</v>
      </c>
      <c r="AAW52" s="1028">
        <v>44228</v>
      </c>
      <c r="AAX52" s="1029">
        <v>48.818248159856005</v>
      </c>
      <c r="AAZ52" s="1028">
        <v>44228</v>
      </c>
      <c r="ABA52" s="1029">
        <v>48.74</v>
      </c>
      <c r="ABC52" s="1028">
        <v>44228</v>
      </c>
      <c r="ABD52" s="1029">
        <v>47.72843098290528</v>
      </c>
      <c r="ABF52" s="1028">
        <v>44256</v>
      </c>
      <c r="ABG52" s="1029">
        <v>47.987415133071515</v>
      </c>
      <c r="ABI52" s="1028">
        <v>44256</v>
      </c>
      <c r="ABJ52" s="1029">
        <v>47.229719677490245</v>
      </c>
      <c r="ABL52" s="1028">
        <v>44256</v>
      </c>
      <c r="ABM52" s="1029">
        <v>47.64</v>
      </c>
      <c r="ABO52" s="1028">
        <v>44256</v>
      </c>
      <c r="ABP52" s="1029">
        <v>47.03</v>
      </c>
      <c r="ABR52" s="1066">
        <v>44287</v>
      </c>
      <c r="ABS52" s="1067">
        <v>42.06</v>
      </c>
      <c r="ABU52" s="1066">
        <v>44287</v>
      </c>
      <c r="ABV52" s="1067">
        <v>41.323664661118968</v>
      </c>
      <c r="ABX52" s="1066">
        <v>44287</v>
      </c>
      <c r="ABY52" s="1067">
        <v>41.239063616357178</v>
      </c>
      <c r="ACA52" s="1066">
        <v>44287</v>
      </c>
      <c r="ACB52" s="1067">
        <v>41.940410610000001</v>
      </c>
      <c r="ACD52" s="1066">
        <v>44317</v>
      </c>
      <c r="ACE52" s="1067">
        <v>40.766811512220229</v>
      </c>
      <c r="ACG52" s="1066">
        <v>44317</v>
      </c>
      <c r="ACH52" s="1067">
        <v>40.547596383236787</v>
      </c>
      <c r="ACJ52" s="1066">
        <v>44317</v>
      </c>
      <c r="ACK52" s="1067">
        <v>40.311373880983837</v>
      </c>
      <c r="ACM52" s="1066">
        <v>44317</v>
      </c>
      <c r="ACN52" s="1067">
        <v>40.856461860000003</v>
      </c>
      <c r="ACP52" s="1066">
        <v>44348</v>
      </c>
      <c r="ACQ52" s="1067">
        <v>40.037992861184442</v>
      </c>
      <c r="ACS52" s="1066">
        <v>44348</v>
      </c>
      <c r="ACT52" s="1067">
        <v>40.007689186234373</v>
      </c>
      <c r="ACV52" s="1096">
        <v>44348</v>
      </c>
      <c r="ACW52" s="1097">
        <v>40.239465269999997</v>
      </c>
      <c r="ACY52" s="1096">
        <v>44348</v>
      </c>
      <c r="ACZ52" s="1097">
        <v>39.977012512351742</v>
      </c>
      <c r="ADB52" s="1098">
        <v>44378</v>
      </c>
      <c r="ADC52" s="1099">
        <v>40.598057709999999</v>
      </c>
      <c r="ADE52" s="1098">
        <v>44378</v>
      </c>
      <c r="ADF52" s="1099">
        <v>41.722354964096091</v>
      </c>
      <c r="ADH52" s="1098">
        <v>44378</v>
      </c>
      <c r="ADI52" s="1099">
        <v>41.455468686086022</v>
      </c>
      <c r="ADK52" s="1098">
        <v>44378</v>
      </c>
      <c r="ADL52" s="1099">
        <v>41.559145616922642</v>
      </c>
      <c r="ADN52" s="1098">
        <v>44378</v>
      </c>
      <c r="ADO52" s="1099">
        <v>41.07082394254725</v>
      </c>
      <c r="ADQ52" s="1098">
        <v>44409</v>
      </c>
      <c r="ADR52" s="1099">
        <v>41.418726167191878</v>
      </c>
      <c r="ADT52" s="1098">
        <v>44409</v>
      </c>
      <c r="ADU52" s="1099">
        <v>42.603027021508396</v>
      </c>
      <c r="ADW52" s="1098">
        <v>44409</v>
      </c>
      <c r="ADX52" s="1099">
        <v>40.580208881553702</v>
      </c>
      <c r="ADZ52" s="1098">
        <v>44409</v>
      </c>
      <c r="AEA52" s="1099">
        <v>41.128171149554085</v>
      </c>
      <c r="AEC52" s="1098">
        <v>44440</v>
      </c>
      <c r="AED52" s="1099">
        <v>41.176043530162936</v>
      </c>
      <c r="AEF52" s="1098">
        <v>44440</v>
      </c>
      <c r="AEG52" s="1099">
        <v>41.25</v>
      </c>
      <c r="AEI52" s="1098">
        <v>44440</v>
      </c>
      <c r="AEJ52" s="1099">
        <v>42.336962661744792</v>
      </c>
      <c r="AEL52" s="1098">
        <v>44440</v>
      </c>
      <c r="AEM52" s="1099">
        <v>41.986907058676586</v>
      </c>
      <c r="AEO52" s="1098">
        <v>44440</v>
      </c>
      <c r="AEP52" s="1099">
        <v>42.591859675683537</v>
      </c>
      <c r="AER52" s="1098">
        <v>44470</v>
      </c>
      <c r="AES52" s="1099">
        <v>46.63</v>
      </c>
      <c r="AEU52" s="1098">
        <v>44470</v>
      </c>
      <c r="AEV52" s="1099">
        <v>47.267805687640092</v>
      </c>
      <c r="AEX52" s="1098">
        <v>44470</v>
      </c>
      <c r="AEY52" s="1099">
        <v>47.371934883721629</v>
      </c>
      <c r="AFA52" s="1098">
        <v>44470</v>
      </c>
      <c r="AFB52" s="1099">
        <v>46.41741357247227</v>
      </c>
      <c r="AFD52" s="1098">
        <v>44501</v>
      </c>
      <c r="AFE52" s="1099">
        <v>48.99800266752456</v>
      </c>
      <c r="AFG52" s="1098">
        <v>44501</v>
      </c>
      <c r="AFH52" s="1099">
        <v>50.452882539999997</v>
      </c>
      <c r="AFJ52" s="1098">
        <v>44531</v>
      </c>
      <c r="AFK52" s="1099">
        <v>50.640110370040937</v>
      </c>
      <c r="AFM52" s="1098">
        <v>44531</v>
      </c>
      <c r="AFN52" s="1099">
        <v>50.924549373283718</v>
      </c>
      <c r="AFP52" s="1098">
        <v>44531</v>
      </c>
      <c r="AFQ52" s="1099">
        <v>50.089077798264583</v>
      </c>
      <c r="AFS52" s="1098">
        <v>44531</v>
      </c>
      <c r="AFT52" s="1099">
        <v>48.361303118313892</v>
      </c>
      <c r="AFV52" s="1098">
        <v>44531</v>
      </c>
      <c r="AFW52" s="1099">
        <v>46.353838400286897</v>
      </c>
      <c r="AFY52" s="1098">
        <v>44562</v>
      </c>
      <c r="AFZ52" s="1099">
        <v>47.582824176801488</v>
      </c>
      <c r="AGB52" s="1098">
        <v>44562</v>
      </c>
      <c r="AGC52" s="1099">
        <v>47.850212971601159</v>
      </c>
      <c r="AGE52" s="1098">
        <v>44562</v>
      </c>
      <c r="AGF52" s="1099">
        <v>48.976399268441718</v>
      </c>
      <c r="AGH52" s="1098">
        <v>44562</v>
      </c>
      <c r="AGI52" s="1099">
        <v>48.926084266758686</v>
      </c>
      <c r="AGK52" s="1108">
        <v>44593</v>
      </c>
      <c r="AGL52" s="1109">
        <v>48.94966251367908</v>
      </c>
      <c r="AGN52" s="1108">
        <v>44593</v>
      </c>
      <c r="AGO52" s="1109">
        <v>49.340876085054738</v>
      </c>
      <c r="AGQ52" s="1108">
        <v>44593</v>
      </c>
      <c r="AGR52" s="1109">
        <v>50.008662691897158</v>
      </c>
      <c r="AGT52" s="1108">
        <v>44621</v>
      </c>
      <c r="AGU52" s="1109">
        <v>48.220411816719739</v>
      </c>
      <c r="AGW52" s="1108">
        <v>44621</v>
      </c>
      <c r="AGX52" s="1109">
        <v>48.829670413943887</v>
      </c>
      <c r="AGZ52" s="1108">
        <v>44621</v>
      </c>
      <c r="AHA52" s="1109">
        <v>49.320515393919045</v>
      </c>
      <c r="AHC52" s="1108">
        <v>44621</v>
      </c>
      <c r="AHD52" s="1109">
        <v>50.033890155898234</v>
      </c>
      <c r="AHF52" s="1108">
        <v>44652</v>
      </c>
      <c r="AHG52" s="1109">
        <v>45.417862606082608</v>
      </c>
      <c r="AHI52" s="1108">
        <v>44652</v>
      </c>
      <c r="AHJ52" s="1109">
        <v>45.495930548177306</v>
      </c>
      <c r="AHL52" s="1108">
        <v>44652</v>
      </c>
      <c r="AHM52" s="1109">
        <v>47.188573712712923</v>
      </c>
      <c r="AHO52" s="1108">
        <v>44652</v>
      </c>
      <c r="AHP52" s="1109">
        <v>49.469007495222087</v>
      </c>
      <c r="AHR52" s="1108">
        <v>44652</v>
      </c>
      <c r="AHS52" s="1109">
        <v>46.518408153999957</v>
      </c>
      <c r="AHU52" s="1114">
        <v>44682</v>
      </c>
      <c r="AHV52" s="1099">
        <v>44.175986127351592</v>
      </c>
      <c r="AHX52" s="1108">
        <v>44682</v>
      </c>
      <c r="AHY52" s="1109">
        <v>44.496216660484762</v>
      </c>
      <c r="AIA52" s="1108">
        <v>44682</v>
      </c>
      <c r="AIB52" s="1109">
        <v>44.308724553789034</v>
      </c>
      <c r="AID52" s="1108">
        <v>44682</v>
      </c>
      <c r="AIE52" s="1099">
        <v>44.840853029413552</v>
      </c>
      <c r="AIG52" s="1108">
        <v>44713</v>
      </c>
      <c r="AIH52" s="1099">
        <v>45.392610128132226</v>
      </c>
      <c r="AIJ52" s="1108">
        <v>44713</v>
      </c>
      <c r="AIK52" s="1099">
        <v>45.736758472320872</v>
      </c>
      <c r="AIM52" s="1108">
        <v>44713</v>
      </c>
      <c r="AIN52" s="1099">
        <v>44.6035034947338</v>
      </c>
      <c r="AIP52" s="1108">
        <v>44713</v>
      </c>
      <c r="AIQ52" s="1099">
        <v>45.191117493212509</v>
      </c>
      <c r="AIS52" s="1108">
        <v>44713</v>
      </c>
      <c r="AIT52" s="1109">
        <v>46.002246086607947</v>
      </c>
      <c r="AIV52" s="1108">
        <v>44743</v>
      </c>
      <c r="AIW52" s="1117">
        <v>46.94400173378186</v>
      </c>
      <c r="AIY52" s="1108">
        <v>44743</v>
      </c>
      <c r="AIZ52" s="1117">
        <v>48.399286719502598</v>
      </c>
      <c r="AJB52" s="1108">
        <v>44743</v>
      </c>
      <c r="AJC52" s="1117">
        <v>49.082893927679855</v>
      </c>
      <c r="AJE52" s="1108">
        <v>44743</v>
      </c>
      <c r="AJF52" s="1117">
        <v>50.002944013325077</v>
      </c>
      <c r="AJH52" s="1108">
        <v>44774</v>
      </c>
      <c r="AJI52" s="1117">
        <v>50.986903307575957</v>
      </c>
      <c r="AJK52" s="1108">
        <v>44774</v>
      </c>
      <c r="AJL52" s="1117">
        <v>52.521361504168389</v>
      </c>
      <c r="AJN52" s="1108">
        <v>44774</v>
      </c>
      <c r="AJO52" s="1117">
        <v>50.986903307575957</v>
      </c>
      <c r="AJQ52" s="1108">
        <v>44774</v>
      </c>
      <c r="AJR52" s="1117">
        <v>53.413695216605753</v>
      </c>
      <c r="AJT52" s="1108">
        <v>44805</v>
      </c>
      <c r="AJU52" s="1117">
        <v>54.458836554390494</v>
      </c>
    </row>
    <row r="53" spans="1:957" customFormat="1" x14ac:dyDescent="0.25">
      <c r="A53" s="26"/>
      <c r="B53" s="969">
        <f t="shared" ca="1" si="0"/>
        <v>44835</v>
      </c>
      <c r="C53" s="152">
        <f t="shared" ca="1" si="1"/>
        <v>58.642222188802492</v>
      </c>
      <c r="D53" s="26"/>
      <c r="E53" s="144">
        <v>42491</v>
      </c>
      <c r="F53" s="150">
        <v>66.754891939695369</v>
      </c>
      <c r="G53" s="88"/>
      <c r="H53" s="144">
        <v>42461</v>
      </c>
      <c r="I53" s="148">
        <v>67.196823211686507</v>
      </c>
      <c r="J53" s="26"/>
      <c r="K53" s="144">
        <v>42491</v>
      </c>
      <c r="L53" s="148">
        <v>64.126107913719466</v>
      </c>
      <c r="M53" s="26"/>
      <c r="N53" s="144">
        <v>42491</v>
      </c>
      <c r="O53" s="150">
        <v>63.575800000000015</v>
      </c>
      <c r="P53" s="88"/>
      <c r="Q53" s="144">
        <v>42522</v>
      </c>
      <c r="R53" s="145">
        <v>62.416865553592523</v>
      </c>
      <c r="S53" s="26"/>
      <c r="T53" s="144">
        <v>42522</v>
      </c>
      <c r="U53" s="148">
        <v>59.328888888888891</v>
      </c>
      <c r="V53" s="26"/>
      <c r="W53" s="144">
        <v>42522</v>
      </c>
      <c r="X53" s="150">
        <v>60.946325000000002</v>
      </c>
      <c r="Y53" s="88"/>
      <c r="Z53" s="144">
        <v>42552</v>
      </c>
      <c r="AA53" s="145">
        <v>59.98915603626498</v>
      </c>
      <c r="AB53" s="26"/>
      <c r="AC53" s="144">
        <v>42552</v>
      </c>
      <c r="AD53" s="148">
        <v>58.699999999999996</v>
      </c>
      <c r="AE53" s="26"/>
      <c r="AF53" s="144">
        <v>42552</v>
      </c>
      <c r="AG53" s="150">
        <v>59.187800000000003</v>
      </c>
      <c r="AH53" s="88"/>
      <c r="AI53" s="144">
        <v>42583</v>
      </c>
      <c r="AJ53" s="145">
        <v>61.914783333333332</v>
      </c>
      <c r="AK53" s="26"/>
      <c r="AL53" s="144">
        <v>42583</v>
      </c>
      <c r="AM53" s="148">
        <v>62.452249999999992</v>
      </c>
      <c r="AN53" s="26"/>
      <c r="AO53" s="144">
        <v>42583</v>
      </c>
      <c r="AP53" s="150">
        <v>61.543249999999993</v>
      </c>
      <c r="AQ53" s="88"/>
      <c r="AR53" s="144">
        <v>42583</v>
      </c>
      <c r="AS53" s="145">
        <v>61.543249999999993</v>
      </c>
      <c r="AT53" s="26"/>
      <c r="AU53" s="144">
        <v>42614</v>
      </c>
      <c r="AV53" s="148">
        <v>65.918496620218676</v>
      </c>
      <c r="AW53" s="26"/>
      <c r="AX53" s="144">
        <v>42644</v>
      </c>
      <c r="AY53" s="150">
        <v>68.121471527441997</v>
      </c>
      <c r="AZ53" s="88"/>
      <c r="BA53" s="144">
        <v>42644</v>
      </c>
      <c r="BB53" s="145">
        <v>68.990841948687432</v>
      </c>
      <c r="BC53" s="26"/>
      <c r="BD53" s="144">
        <v>42644</v>
      </c>
      <c r="BE53" s="148">
        <v>69.179557169366674</v>
      </c>
      <c r="BF53" s="26"/>
      <c r="BG53" s="144">
        <v>42675</v>
      </c>
      <c r="BH53" s="150">
        <v>70.985356145893292</v>
      </c>
      <c r="BI53" s="88"/>
      <c r="BJ53" s="144">
        <v>42644</v>
      </c>
      <c r="BK53" s="145">
        <v>70.077765380880606</v>
      </c>
      <c r="BL53" s="26"/>
      <c r="BM53" s="144">
        <v>42644</v>
      </c>
      <c r="BN53" s="148">
        <v>70.28</v>
      </c>
      <c r="BO53" s="26"/>
      <c r="BP53" s="144">
        <v>42675</v>
      </c>
      <c r="BQ53" s="150">
        <v>71.941765380000007</v>
      </c>
      <c r="BR53" s="88"/>
      <c r="BS53" s="144">
        <v>42675</v>
      </c>
      <c r="BT53" s="145">
        <v>72.341765380880602</v>
      </c>
      <c r="BU53" s="26"/>
      <c r="BV53" s="144">
        <v>42705</v>
      </c>
      <c r="BW53" s="148">
        <v>72.816415379999995</v>
      </c>
      <c r="BX53" s="26"/>
      <c r="BY53" s="144">
        <v>42705</v>
      </c>
      <c r="BZ53" s="150">
        <v>73.106415380000001</v>
      </c>
      <c r="CA53" s="88"/>
      <c r="CB53" s="144">
        <v>42705</v>
      </c>
      <c r="CC53" s="145">
        <v>72.206415380880571</v>
      </c>
      <c r="CD53" s="26"/>
      <c r="CE53" s="144">
        <v>42705</v>
      </c>
      <c r="CF53" s="148">
        <v>72.356415380880563</v>
      </c>
      <c r="CG53" s="26"/>
      <c r="CH53" s="144">
        <v>42736</v>
      </c>
      <c r="CI53" s="150">
        <v>74.634665380000001</v>
      </c>
      <c r="CJ53" s="88"/>
      <c r="CK53" s="144">
        <v>42736</v>
      </c>
      <c r="CL53" s="145">
        <v>75.100824175824172</v>
      </c>
      <c r="CM53" s="26"/>
      <c r="CN53" s="144">
        <v>42736</v>
      </c>
      <c r="CO53" s="148">
        <v>74.350824175824172</v>
      </c>
      <c r="CP53" s="26"/>
      <c r="CQ53" s="144">
        <v>42736</v>
      </c>
      <c r="CR53" s="150">
        <v>73.500274730000001</v>
      </c>
      <c r="CS53" s="88"/>
      <c r="CT53" s="144">
        <v>42736</v>
      </c>
      <c r="CU53" s="145">
        <v>73.973351648351652</v>
      </c>
      <c r="CV53" s="26"/>
      <c r="CW53" s="144">
        <v>42767</v>
      </c>
      <c r="CX53" s="148">
        <v>73.7</v>
      </c>
      <c r="CY53" s="292"/>
      <c r="CZ53" s="144">
        <v>42767</v>
      </c>
      <c r="DA53" s="148">
        <v>73.169715947722352</v>
      </c>
      <c r="DB53" s="295"/>
      <c r="DC53" s="144">
        <v>42767</v>
      </c>
      <c r="DD53" s="148">
        <v>73.279065934065954</v>
      </c>
      <c r="DE53" s="303"/>
      <c r="DF53" s="144">
        <v>42767</v>
      </c>
      <c r="DG53" s="148">
        <v>74.772758499999995</v>
      </c>
      <c r="DH53" s="303"/>
      <c r="DI53" s="144">
        <v>42826</v>
      </c>
      <c r="DJ53" s="148">
        <v>67.888326669999998</v>
      </c>
      <c r="DK53" s="295"/>
      <c r="DL53" s="144">
        <v>42795</v>
      </c>
      <c r="DM53" s="148">
        <v>72.95</v>
      </c>
      <c r="DN53" s="303"/>
      <c r="DO53" s="144">
        <v>42795</v>
      </c>
      <c r="DP53" s="148">
        <v>72.497802199999995</v>
      </c>
      <c r="DQ53" s="303"/>
      <c r="DR53" s="144">
        <v>42826</v>
      </c>
      <c r="DS53" s="148">
        <v>71.474987910086256</v>
      </c>
      <c r="DT53" s="295"/>
      <c r="DU53" s="144">
        <v>42826</v>
      </c>
      <c r="DV53" s="148">
        <v>67.040000000000006</v>
      </c>
      <c r="DW53" s="303"/>
      <c r="DX53" s="144">
        <v>42826</v>
      </c>
      <c r="DY53" s="148">
        <v>66.652330919999997</v>
      </c>
      <c r="DZ53" s="303"/>
      <c r="EA53" s="144">
        <v>42856</v>
      </c>
      <c r="EB53" s="148">
        <v>63.316103788084924</v>
      </c>
      <c r="EC53" s="295"/>
      <c r="ED53" s="144">
        <v>42856</v>
      </c>
      <c r="EE53" s="148">
        <v>63.009516632907264</v>
      </c>
      <c r="EF53" s="303"/>
      <c r="EG53" s="144">
        <v>42856</v>
      </c>
      <c r="EH53" s="148">
        <v>63.347000320750794</v>
      </c>
      <c r="EI53" s="303"/>
      <c r="EJ53" s="144">
        <v>42887</v>
      </c>
      <c r="EK53" s="148">
        <v>63.047750809999997</v>
      </c>
      <c r="EL53" s="295"/>
      <c r="EM53" s="144">
        <v>42856</v>
      </c>
      <c r="EN53" s="148">
        <v>63.15</v>
      </c>
      <c r="EO53" s="303"/>
      <c r="EP53" s="144">
        <v>42887</v>
      </c>
      <c r="EQ53" s="148">
        <v>63.007723124451431</v>
      </c>
      <c r="ER53" s="303"/>
      <c r="ES53" s="144">
        <v>42887</v>
      </c>
      <c r="ET53" s="148">
        <v>62.599581336696119</v>
      </c>
      <c r="EV53" s="144">
        <v>42917</v>
      </c>
      <c r="EW53" s="148">
        <v>62.866717928213355</v>
      </c>
      <c r="EY53" s="144">
        <v>42917</v>
      </c>
      <c r="EZ53" s="148">
        <v>62.676090639999998</v>
      </c>
      <c r="FB53" s="144">
        <v>42917</v>
      </c>
      <c r="FC53" s="148">
        <v>63.21478639313505</v>
      </c>
      <c r="FE53" s="144">
        <v>42917</v>
      </c>
      <c r="FF53" s="148">
        <v>62.582479578081596</v>
      </c>
      <c r="FH53" s="144">
        <v>42948</v>
      </c>
      <c r="FI53" s="148">
        <v>62.85</v>
      </c>
      <c r="FK53" s="144">
        <v>42948</v>
      </c>
      <c r="FL53" s="148">
        <v>62.95810848291827</v>
      </c>
      <c r="FN53" s="144">
        <v>42948</v>
      </c>
      <c r="FO53" s="148">
        <v>63.11</v>
      </c>
      <c r="FQ53" s="144">
        <v>42948</v>
      </c>
      <c r="FR53" s="148">
        <v>63.079439880000002</v>
      </c>
      <c r="FT53" s="144">
        <v>42917</v>
      </c>
      <c r="FU53" s="148">
        <v>62.66639</v>
      </c>
      <c r="FW53" s="144">
        <v>42948</v>
      </c>
      <c r="FX53" s="148">
        <v>62.589190000000002</v>
      </c>
      <c r="FZ53" s="144">
        <v>42948</v>
      </c>
      <c r="GA53" s="148">
        <v>62.163429999999998</v>
      </c>
      <c r="GC53" s="144">
        <v>42979</v>
      </c>
      <c r="GD53" s="148">
        <v>62.543538594099992</v>
      </c>
      <c r="GF53" s="144">
        <v>42948</v>
      </c>
      <c r="GG53" s="148">
        <v>62.41</v>
      </c>
      <c r="GI53" s="144">
        <v>42979</v>
      </c>
      <c r="GJ53" s="148">
        <v>63.248429999999999</v>
      </c>
      <c r="GL53" s="144">
        <v>42979</v>
      </c>
      <c r="GM53" s="148">
        <v>62.9</v>
      </c>
      <c r="GO53" s="144">
        <v>42979</v>
      </c>
      <c r="GP53" s="148">
        <v>61.527079999999998</v>
      </c>
      <c r="GR53" s="144">
        <v>42979</v>
      </c>
      <c r="GS53" s="148">
        <v>61.76</v>
      </c>
      <c r="GU53" s="144">
        <v>43009</v>
      </c>
      <c r="GV53" s="148">
        <v>64.224999999999994</v>
      </c>
      <c r="GX53" s="144">
        <v>43009</v>
      </c>
      <c r="GY53" s="148">
        <v>64.069999999999993</v>
      </c>
      <c r="HA53" s="144">
        <v>43009</v>
      </c>
      <c r="HB53" s="148">
        <v>64.13</v>
      </c>
      <c r="HD53" s="144">
        <v>43009</v>
      </c>
      <c r="HE53" s="148">
        <v>63.96</v>
      </c>
      <c r="HG53" s="144">
        <v>43009</v>
      </c>
      <c r="HH53" s="148">
        <v>64.239999999999995</v>
      </c>
      <c r="HJ53" s="144">
        <v>43040</v>
      </c>
      <c r="HK53" s="148">
        <v>66.680000000000007</v>
      </c>
      <c r="HM53" s="144">
        <v>43040</v>
      </c>
      <c r="HN53" s="148">
        <v>67.02</v>
      </c>
      <c r="HP53" s="144">
        <v>43040</v>
      </c>
      <c r="HQ53" s="148">
        <v>67.11</v>
      </c>
      <c r="HS53" s="144">
        <v>43040</v>
      </c>
      <c r="HT53" s="148">
        <v>67.069999999999993</v>
      </c>
      <c r="HV53" s="144">
        <v>43040</v>
      </c>
      <c r="HW53" s="148">
        <v>68.040000000000006</v>
      </c>
      <c r="HY53" s="144">
        <v>43040</v>
      </c>
      <c r="HZ53" s="148">
        <v>68.11</v>
      </c>
      <c r="IB53" s="144">
        <v>43101</v>
      </c>
      <c r="IC53" s="148">
        <v>70.015153100000006</v>
      </c>
      <c r="IE53" s="144">
        <v>43101</v>
      </c>
      <c r="IF53" s="148">
        <v>69.81</v>
      </c>
      <c r="IH53" s="144">
        <v>43101</v>
      </c>
      <c r="II53" s="148">
        <v>68.97</v>
      </c>
      <c r="IK53" s="144">
        <v>43101</v>
      </c>
      <c r="IL53" s="148">
        <v>68.180000000000007</v>
      </c>
      <c r="IN53" s="144">
        <v>43132</v>
      </c>
      <c r="IO53" s="148">
        <v>68.08</v>
      </c>
      <c r="IQ53" s="144">
        <v>43132</v>
      </c>
      <c r="IR53" s="148">
        <v>68.94</v>
      </c>
      <c r="IT53" s="144">
        <v>43132</v>
      </c>
      <c r="IU53" s="148">
        <v>69.223889299999996</v>
      </c>
      <c r="IW53" s="144">
        <v>43132</v>
      </c>
      <c r="IX53" s="148">
        <v>68.55</v>
      </c>
      <c r="IZ53" s="144">
        <v>43160</v>
      </c>
      <c r="JA53" s="148">
        <v>69.06</v>
      </c>
      <c r="JC53" s="144">
        <v>43160</v>
      </c>
      <c r="JD53" s="148">
        <v>67.17</v>
      </c>
      <c r="JF53" s="144">
        <v>43160</v>
      </c>
      <c r="JG53" s="148">
        <v>66.44</v>
      </c>
      <c r="JI53" s="144">
        <v>43160</v>
      </c>
      <c r="JJ53" s="148">
        <v>66.489999999999995</v>
      </c>
      <c r="JL53" s="144">
        <v>43191</v>
      </c>
      <c r="JM53" s="148">
        <v>60.94</v>
      </c>
      <c r="JO53" s="144">
        <v>43191</v>
      </c>
      <c r="JP53" s="148">
        <v>62.4</v>
      </c>
      <c r="JR53" s="144">
        <v>43191</v>
      </c>
      <c r="JS53" s="148">
        <v>62.82965368</v>
      </c>
      <c r="JU53" s="969">
        <v>43191</v>
      </c>
      <c r="JV53" s="970">
        <v>63.82965368</v>
      </c>
      <c r="JX53" s="969">
        <v>43191</v>
      </c>
      <c r="JY53" s="970">
        <v>62.46</v>
      </c>
      <c r="KA53" s="969">
        <v>43221</v>
      </c>
      <c r="KB53" s="970">
        <v>60.324688865392893</v>
      </c>
      <c r="KD53" s="969">
        <v>43221</v>
      </c>
      <c r="KE53" s="970">
        <v>68.94</v>
      </c>
      <c r="KG53" s="969">
        <v>43221</v>
      </c>
      <c r="KH53" s="970">
        <v>59.62</v>
      </c>
      <c r="KJ53" s="969">
        <v>43221</v>
      </c>
      <c r="KK53" s="970">
        <v>59.06</v>
      </c>
      <c r="KM53" s="969">
        <v>43252</v>
      </c>
      <c r="KN53" s="970">
        <v>58.12</v>
      </c>
      <c r="KP53" s="969">
        <v>43252</v>
      </c>
      <c r="KQ53" s="970">
        <v>58.352905687221266</v>
      </c>
      <c r="KS53" s="969">
        <v>43252</v>
      </c>
      <c r="KT53" s="970">
        <v>58.36</v>
      </c>
      <c r="KV53" s="969">
        <v>43252</v>
      </c>
      <c r="KW53" s="970">
        <v>58.39</v>
      </c>
      <c r="KY53" s="969">
        <v>43282</v>
      </c>
      <c r="KZ53" s="970">
        <v>57.79</v>
      </c>
      <c r="LB53" s="969">
        <v>43282</v>
      </c>
      <c r="LC53" s="970">
        <v>57.65</v>
      </c>
      <c r="LE53" s="969">
        <v>43282</v>
      </c>
      <c r="LF53" s="970">
        <v>58.4</v>
      </c>
      <c r="LH53" s="969">
        <v>43282</v>
      </c>
      <c r="LI53" s="970">
        <v>58.39</v>
      </c>
      <c r="LK53" s="969">
        <v>43282</v>
      </c>
      <c r="LL53" s="970">
        <v>57.89</v>
      </c>
      <c r="LN53" s="969">
        <v>43313</v>
      </c>
      <c r="LO53" s="970">
        <v>59.98</v>
      </c>
      <c r="LQ53" s="969">
        <v>43344</v>
      </c>
      <c r="LR53" s="970">
        <v>59.63</v>
      </c>
      <c r="LT53" s="969">
        <v>43344</v>
      </c>
      <c r="LU53" s="970">
        <v>60.4</v>
      </c>
      <c r="LW53" s="969">
        <v>43344</v>
      </c>
      <c r="LX53" s="970">
        <v>60.54</v>
      </c>
      <c r="LZ53" s="969">
        <v>43344</v>
      </c>
      <c r="MA53" s="970">
        <v>59.51</v>
      </c>
      <c r="MC53" s="969">
        <v>43374</v>
      </c>
      <c r="MD53" s="970">
        <v>63.3</v>
      </c>
      <c r="MF53" s="969">
        <v>43374</v>
      </c>
      <c r="MG53" s="970">
        <v>63.09</v>
      </c>
      <c r="MI53" s="969">
        <v>43374</v>
      </c>
      <c r="MJ53" s="970">
        <v>60</v>
      </c>
      <c r="ML53" s="969">
        <v>43374</v>
      </c>
      <c r="MM53" s="970">
        <v>59.22</v>
      </c>
      <c r="MO53" s="969">
        <v>43374</v>
      </c>
      <c r="MP53" s="970">
        <v>58.44</v>
      </c>
      <c r="MR53" s="969">
        <v>43405</v>
      </c>
      <c r="MS53" s="970">
        <v>61.84</v>
      </c>
      <c r="MU53" s="969">
        <v>43405</v>
      </c>
      <c r="MV53" s="970">
        <v>62.02</v>
      </c>
      <c r="MX53" s="969">
        <v>43405</v>
      </c>
      <c r="MY53" s="970">
        <v>62.17</v>
      </c>
      <c r="NA53" s="969">
        <v>43405</v>
      </c>
      <c r="NB53" s="970">
        <v>63.728505025818436</v>
      </c>
      <c r="ND53" s="969">
        <v>43435</v>
      </c>
      <c r="NE53" s="970">
        <v>63.731029999999997</v>
      </c>
      <c r="NG53" s="969">
        <v>43435</v>
      </c>
      <c r="NH53" s="970">
        <v>61.88</v>
      </c>
      <c r="NJ53" s="969">
        <v>43435</v>
      </c>
      <c r="NK53" s="970">
        <v>60.37</v>
      </c>
      <c r="NM53" s="969">
        <v>43435</v>
      </c>
      <c r="NN53" s="970">
        <v>58.98</v>
      </c>
      <c r="NP53" s="969">
        <v>43435</v>
      </c>
      <c r="NQ53" s="970">
        <v>57.4</v>
      </c>
      <c r="NS53" s="969">
        <v>43466</v>
      </c>
      <c r="NT53" s="970">
        <v>56.67</v>
      </c>
      <c r="NV53" s="969">
        <v>43466</v>
      </c>
      <c r="NW53" s="970">
        <v>56.53</v>
      </c>
      <c r="NY53" s="969">
        <v>43466</v>
      </c>
      <c r="NZ53" s="970">
        <v>55.3</v>
      </c>
      <c r="OB53" s="969">
        <v>43466</v>
      </c>
      <c r="OC53" s="970">
        <v>56.22</v>
      </c>
      <c r="OE53" s="969">
        <v>43497</v>
      </c>
      <c r="OF53" s="970">
        <v>56.48</v>
      </c>
      <c r="OH53" s="969">
        <v>43497</v>
      </c>
      <c r="OI53" s="970">
        <v>61.86</v>
      </c>
      <c r="OK53" s="969">
        <v>43497</v>
      </c>
      <c r="OL53" s="970">
        <v>62.31</v>
      </c>
      <c r="ON53" s="969">
        <v>43497</v>
      </c>
      <c r="OO53" s="970">
        <v>60.51</v>
      </c>
      <c r="OQ53" s="969">
        <v>43497</v>
      </c>
      <c r="OR53" s="970">
        <v>59.15</v>
      </c>
      <c r="OT53" s="969">
        <v>43525</v>
      </c>
      <c r="OU53" s="970">
        <v>56.36</v>
      </c>
      <c r="OW53" s="969">
        <v>43525</v>
      </c>
      <c r="OX53" s="970">
        <v>54.51</v>
      </c>
      <c r="OZ53" s="969">
        <v>43525</v>
      </c>
      <c r="PA53" s="970">
        <v>53.32</v>
      </c>
      <c r="PC53" s="969">
        <v>43525</v>
      </c>
      <c r="PD53" s="970">
        <v>54.45</v>
      </c>
      <c r="PF53" s="969">
        <v>43525</v>
      </c>
      <c r="PG53" s="970">
        <v>54.75</v>
      </c>
      <c r="PI53" s="969">
        <v>43556</v>
      </c>
      <c r="PJ53" s="970">
        <v>50.49</v>
      </c>
      <c r="PL53" s="969">
        <v>43556</v>
      </c>
      <c r="PM53" s="970">
        <v>50.9</v>
      </c>
      <c r="PO53" s="969">
        <v>43556</v>
      </c>
      <c r="PP53" s="970">
        <v>50.43</v>
      </c>
      <c r="PR53" s="969">
        <v>43556</v>
      </c>
      <c r="PS53" s="970">
        <v>50.23</v>
      </c>
      <c r="PU53" s="969">
        <v>43586</v>
      </c>
      <c r="PV53" s="970">
        <v>48.68</v>
      </c>
      <c r="PX53" s="969">
        <v>43586</v>
      </c>
      <c r="PY53" s="1025">
        <v>48.6</v>
      </c>
      <c r="QA53" s="1026">
        <v>43586</v>
      </c>
      <c r="QB53" s="1025">
        <v>48.47</v>
      </c>
      <c r="QD53" s="1028">
        <v>43586</v>
      </c>
      <c r="QE53" s="1027">
        <v>48.3</v>
      </c>
      <c r="QG53" s="1028">
        <v>43617</v>
      </c>
      <c r="QH53" s="1027">
        <v>48.25</v>
      </c>
      <c r="QJ53" s="1028">
        <v>43617</v>
      </c>
      <c r="QK53" s="1027">
        <v>48.77</v>
      </c>
      <c r="QM53" s="1028">
        <v>43617</v>
      </c>
      <c r="QN53" s="1027">
        <v>48.03</v>
      </c>
      <c r="QP53" s="1028">
        <v>43617</v>
      </c>
      <c r="QQ53" s="1027">
        <v>49.13</v>
      </c>
      <c r="QS53" s="1028">
        <v>43617</v>
      </c>
      <c r="QT53" s="1027">
        <v>48.2</v>
      </c>
      <c r="QV53" s="1028">
        <v>43647</v>
      </c>
      <c r="QW53" s="1027">
        <v>47.75</v>
      </c>
      <c r="QY53" s="1028">
        <v>43647</v>
      </c>
      <c r="QZ53" s="1027">
        <v>47</v>
      </c>
      <c r="RB53" s="1028">
        <v>43647</v>
      </c>
      <c r="RC53" s="1027">
        <v>45.25</v>
      </c>
      <c r="RE53" s="1028">
        <v>43647</v>
      </c>
      <c r="RF53" s="1027">
        <v>44.55</v>
      </c>
      <c r="RH53" s="1028">
        <v>43678</v>
      </c>
      <c r="RI53" s="1027">
        <v>42.75</v>
      </c>
      <c r="RK53" s="1028">
        <v>43678</v>
      </c>
      <c r="RL53" s="1027">
        <v>42.79</v>
      </c>
      <c r="RN53" s="1028">
        <v>43678</v>
      </c>
      <c r="RO53" s="1027">
        <v>43.01</v>
      </c>
      <c r="RQ53" s="1028">
        <v>43678</v>
      </c>
      <c r="RR53" s="1027">
        <v>42.38</v>
      </c>
      <c r="RT53" s="1028">
        <v>43709</v>
      </c>
      <c r="RU53" s="1029">
        <v>43.626260719999998</v>
      </c>
      <c r="RW53" s="1028">
        <v>43709</v>
      </c>
      <c r="RX53" s="1029">
        <v>43.64854313</v>
      </c>
      <c r="RZ53" s="1028">
        <v>43709</v>
      </c>
      <c r="SA53" s="1029">
        <v>43.299686569999999</v>
      </c>
      <c r="SC53" s="1028">
        <v>43709</v>
      </c>
      <c r="SD53" s="1029">
        <v>42.92</v>
      </c>
      <c r="SF53" s="1028">
        <v>43709</v>
      </c>
      <c r="SG53" s="1029">
        <v>42.76</v>
      </c>
      <c r="SI53" s="1028">
        <v>43739</v>
      </c>
      <c r="SJ53" s="1029">
        <v>44.57</v>
      </c>
      <c r="SL53" s="1028">
        <v>43739</v>
      </c>
      <c r="SM53" s="1029">
        <v>44.79909792249596</v>
      </c>
      <c r="SO53" s="1028">
        <v>43739</v>
      </c>
      <c r="SP53" s="1029">
        <v>43.748495443072521</v>
      </c>
      <c r="SR53" s="1028">
        <v>43739</v>
      </c>
      <c r="SS53" s="1029">
        <v>41.415005181540707</v>
      </c>
      <c r="SU53" s="1028">
        <v>43770</v>
      </c>
      <c r="SV53" s="1029">
        <v>41.583675144389488</v>
      </c>
      <c r="SX53" s="1028">
        <v>43770</v>
      </c>
      <c r="SY53" s="1029">
        <v>39.32542509189507</v>
      </c>
      <c r="TA53" s="1028">
        <v>43770</v>
      </c>
      <c r="TB53" s="1029">
        <v>37.68078875999003</v>
      </c>
      <c r="TD53" s="1028">
        <v>43770</v>
      </c>
      <c r="TE53" s="1029">
        <v>36.42644503423967</v>
      </c>
      <c r="TG53" s="1028">
        <v>43800</v>
      </c>
      <c r="TH53" s="1029">
        <v>39.198177306189145</v>
      </c>
      <c r="TJ53" s="1028">
        <v>43800</v>
      </c>
      <c r="TK53" s="1029">
        <v>38.450080605956465</v>
      </c>
      <c r="TM53" s="1028">
        <v>43800</v>
      </c>
      <c r="TN53" s="1029">
        <v>38.30049759948816</v>
      </c>
      <c r="TP53" s="1028">
        <v>43800</v>
      </c>
      <c r="TQ53" s="1029">
        <v>37.421709257506969</v>
      </c>
      <c r="TS53" s="1028">
        <v>43831</v>
      </c>
      <c r="TT53" s="1029">
        <v>38.653459312531716</v>
      </c>
      <c r="TV53" s="1028">
        <v>43831</v>
      </c>
      <c r="TW53" s="1029">
        <v>37.903209580991827</v>
      </c>
      <c r="TY53" s="1028">
        <v>43831</v>
      </c>
      <c r="TZ53" s="1029">
        <v>35.881425465373312</v>
      </c>
      <c r="UB53" s="1028">
        <v>43831</v>
      </c>
      <c r="UC53" s="1029">
        <v>37.145207449800942</v>
      </c>
      <c r="UE53" s="1028">
        <v>43862</v>
      </c>
      <c r="UF53" s="1029">
        <v>39.046391752577321</v>
      </c>
      <c r="UH53" s="1028">
        <v>43862</v>
      </c>
      <c r="UI53" s="1029">
        <v>38.680751541146918</v>
      </c>
      <c r="UK53" s="1028">
        <v>43862</v>
      </c>
      <c r="UL53" s="1029">
        <v>38.811768033256513</v>
      </c>
      <c r="UN53" s="1028">
        <v>43862</v>
      </c>
      <c r="UO53" s="1029">
        <v>39.34776799777238</v>
      </c>
      <c r="UQ53" s="1028">
        <v>43891</v>
      </c>
      <c r="UR53" s="1029">
        <v>38.339422631664902</v>
      </c>
      <c r="UT53" s="1028">
        <v>43891</v>
      </c>
      <c r="UU53" s="1029">
        <v>38.150605125076247</v>
      </c>
      <c r="UW53" s="1028">
        <v>43891</v>
      </c>
      <c r="UX53" s="1029">
        <v>37.797888630452256</v>
      </c>
      <c r="UZ53" s="1028">
        <v>43891</v>
      </c>
      <c r="VA53" s="1029">
        <v>37.952004259699478</v>
      </c>
      <c r="VC53" s="1028">
        <v>43891</v>
      </c>
      <c r="VD53" s="1029">
        <v>38.657880155289945</v>
      </c>
      <c r="VF53" s="1028">
        <v>43922</v>
      </c>
      <c r="VG53" s="1029">
        <v>35.155252231218668</v>
      </c>
      <c r="VI53" s="1028">
        <v>43922</v>
      </c>
      <c r="VJ53" s="1029">
        <v>35.320984222899938</v>
      </c>
      <c r="VL53" s="1028">
        <v>43922</v>
      </c>
      <c r="VM53" s="1029">
        <v>35.025711600122392</v>
      </c>
      <c r="VO53" s="1028">
        <v>43922</v>
      </c>
      <c r="VP53" s="1029">
        <v>39.754591225002436</v>
      </c>
      <c r="VR53" s="1028">
        <v>43952</v>
      </c>
      <c r="VS53" s="1029">
        <v>38.073691764278124</v>
      </c>
      <c r="VU53" s="1028">
        <v>43952</v>
      </c>
      <c r="VV53" s="1029">
        <v>37.706659294036406</v>
      </c>
      <c r="VX53" s="1028">
        <v>43952</v>
      </c>
      <c r="VY53" s="1029">
        <v>37.829511040644263</v>
      </c>
      <c r="WA53" s="1028">
        <v>43952</v>
      </c>
      <c r="WB53" s="1029">
        <v>36.053858963604256</v>
      </c>
      <c r="WD53" s="1028">
        <v>43952</v>
      </c>
      <c r="WE53" s="1029">
        <v>36.714375926566404</v>
      </c>
      <c r="WG53" s="1028">
        <v>43983</v>
      </c>
      <c r="WH53" s="1029">
        <v>39</v>
      </c>
      <c r="WJ53" s="1028">
        <v>43983</v>
      </c>
      <c r="WK53" s="1029">
        <v>38.619999999999997</v>
      </c>
      <c r="WM53" s="1028">
        <v>43983</v>
      </c>
      <c r="WN53" s="1029">
        <v>41.220435828959765</v>
      </c>
      <c r="WP53" s="1028">
        <v>43983</v>
      </c>
      <c r="WQ53" s="1029">
        <v>40.566633026875188</v>
      </c>
      <c r="WS53" s="1028">
        <v>44013</v>
      </c>
      <c r="WT53" s="1029">
        <v>42.698397010087902</v>
      </c>
      <c r="WV53" s="1028">
        <v>44013</v>
      </c>
      <c r="WW53" s="1029">
        <v>42.99</v>
      </c>
      <c r="WY53" s="1028">
        <v>44013</v>
      </c>
      <c r="WZ53" s="1029">
        <v>43.679653270478276</v>
      </c>
      <c r="XB53" s="1028">
        <v>44013</v>
      </c>
      <c r="XC53" s="1029">
        <v>43.083388521683119</v>
      </c>
      <c r="XE53" s="1028">
        <v>44044</v>
      </c>
      <c r="XF53" s="1029">
        <v>41.677585512402928</v>
      </c>
      <c r="XH53" s="1028">
        <v>44044</v>
      </c>
      <c r="XI53" s="1029">
        <v>40.682015402298141</v>
      </c>
      <c r="XK53" s="1028">
        <v>44044</v>
      </c>
      <c r="XL53" s="1029">
        <v>40.96</v>
      </c>
      <c r="XN53" s="1028">
        <v>44044</v>
      </c>
      <c r="XO53" s="1029">
        <v>40.528413582915718</v>
      </c>
      <c r="XQ53" s="1028">
        <v>44044</v>
      </c>
      <c r="XR53" s="1029">
        <v>40.627812736623007</v>
      </c>
      <c r="XT53" s="1028">
        <v>44075</v>
      </c>
      <c r="XU53" s="1029">
        <v>39.6</v>
      </c>
      <c r="XW53" s="1028">
        <v>44075</v>
      </c>
      <c r="XX53" s="1029">
        <v>39.51</v>
      </c>
      <c r="XZ53" s="1028">
        <v>44075</v>
      </c>
      <c r="YA53" s="1029">
        <v>40.651950819987924</v>
      </c>
      <c r="YC53" s="1028">
        <v>44075</v>
      </c>
      <c r="YD53" s="1029">
        <v>42.498563616931179</v>
      </c>
      <c r="YF53" s="1028">
        <v>44105</v>
      </c>
      <c r="YG53" s="1029">
        <v>43.601946066829015</v>
      </c>
      <c r="YI53" s="1028">
        <v>44105</v>
      </c>
      <c r="YJ53" s="1029">
        <v>46.01</v>
      </c>
      <c r="YL53" s="1028">
        <v>44105</v>
      </c>
      <c r="YM53" s="1029">
        <v>45.845624302129693</v>
      </c>
      <c r="YO53" s="1028">
        <v>44105</v>
      </c>
      <c r="YP53" s="1029">
        <v>47.792413052788383</v>
      </c>
      <c r="YR53" s="1028">
        <v>44105</v>
      </c>
      <c r="YS53" s="1029">
        <v>46.35</v>
      </c>
      <c r="YU53" s="1028">
        <v>44136</v>
      </c>
      <c r="YV53" s="1029">
        <v>51.7596957616136</v>
      </c>
      <c r="YX53" s="1028">
        <v>44136</v>
      </c>
      <c r="YY53" s="1029">
        <v>49.541353317927253</v>
      </c>
      <c r="ZA53" s="1028">
        <v>44136</v>
      </c>
      <c r="ZB53" s="1029">
        <v>46.470173800037493</v>
      </c>
      <c r="ZD53" s="1028">
        <v>44136</v>
      </c>
      <c r="ZE53" s="1029">
        <v>46.2732566776479</v>
      </c>
      <c r="ZG53" s="1028">
        <v>44136</v>
      </c>
      <c r="ZH53" s="1029">
        <v>46.546824180013907</v>
      </c>
      <c r="ZJ53" s="1028">
        <v>44166</v>
      </c>
      <c r="ZK53" s="1029">
        <v>48.036707849473153</v>
      </c>
      <c r="ZM53" s="1028">
        <v>44166</v>
      </c>
      <c r="ZN53" s="1029">
        <v>47.876501675817799</v>
      </c>
      <c r="ZP53" s="1028">
        <v>44166</v>
      </c>
      <c r="ZQ53" s="1029">
        <v>48.036707849473153</v>
      </c>
      <c r="ZS53" s="1028">
        <v>44197</v>
      </c>
      <c r="ZT53" s="1029">
        <v>52.193906929470153</v>
      </c>
      <c r="ZV53" s="1028">
        <v>44197</v>
      </c>
      <c r="ZW53" s="1029">
        <v>52.005398448771686</v>
      </c>
      <c r="ZY53" s="1028">
        <v>44197</v>
      </c>
      <c r="ZZ53" s="1029">
        <v>51.846974816137148</v>
      </c>
      <c r="AAB53" s="1028">
        <v>44197</v>
      </c>
      <c r="AAC53" s="1029">
        <v>51.932929371969806</v>
      </c>
      <c r="AAE53" s="1028">
        <v>44197</v>
      </c>
      <c r="AAF53" s="1029">
        <v>50.21</v>
      </c>
      <c r="AAH53" s="1028">
        <v>44197</v>
      </c>
      <c r="AAI53" s="1029">
        <v>49.732151130506281</v>
      </c>
      <c r="AAK53" s="1028">
        <v>44228</v>
      </c>
      <c r="AAL53" s="1029">
        <v>49.274984561700563</v>
      </c>
      <c r="AAN53" s="1028">
        <v>44197</v>
      </c>
      <c r="AAO53" s="1029">
        <v>49.913434879807959</v>
      </c>
      <c r="AAQ53" s="1028">
        <v>44228</v>
      </c>
      <c r="AAR53" s="1029">
        <v>49.352810156557666</v>
      </c>
      <c r="AAT53" s="1028">
        <v>44256</v>
      </c>
      <c r="AAU53" s="1029">
        <v>47.79</v>
      </c>
      <c r="AAW53" s="1028">
        <v>44256</v>
      </c>
      <c r="AAX53" s="1029">
        <v>47.367071571006576</v>
      </c>
      <c r="AAZ53" s="1028">
        <v>44256</v>
      </c>
      <c r="ABA53" s="1029">
        <v>47.49</v>
      </c>
      <c r="ABC53" s="1028">
        <v>44256</v>
      </c>
      <c r="ABD53" s="1029">
        <v>46.677302325767378</v>
      </c>
      <c r="ABF53" s="1028">
        <v>44287</v>
      </c>
      <c r="ABG53" s="1029">
        <v>43.994607830229405</v>
      </c>
      <c r="ABI53" s="1028">
        <v>44287</v>
      </c>
      <c r="ABJ53" s="1029">
        <v>43.314821968408339</v>
      </c>
      <c r="ABL53" s="1028">
        <v>44287</v>
      </c>
      <c r="ABM53" s="1029">
        <v>43.66</v>
      </c>
      <c r="ABO53" s="1028">
        <v>44287</v>
      </c>
      <c r="ABP53" s="1029">
        <v>43.2</v>
      </c>
      <c r="ABR53" s="1066">
        <v>44317</v>
      </c>
      <c r="ABS53" s="1067">
        <v>41.01</v>
      </c>
      <c r="ABU53" s="1066">
        <v>44317</v>
      </c>
      <c r="ABV53" s="1067">
        <v>40.073429193806568</v>
      </c>
      <c r="ABX53" s="1066">
        <v>44317</v>
      </c>
      <c r="ABY53" s="1067">
        <v>40.23892368103634</v>
      </c>
      <c r="ACA53" s="1066">
        <v>44317</v>
      </c>
      <c r="ACB53" s="1067">
        <v>40.964212510000003</v>
      </c>
      <c r="ACD53" s="1066">
        <v>44348</v>
      </c>
      <c r="ACE53" s="1067">
        <v>40.565897972409907</v>
      </c>
      <c r="ACG53" s="1066">
        <v>44348</v>
      </c>
      <c r="ACH53" s="1067">
        <v>40.498366562092002</v>
      </c>
      <c r="ACJ53" s="1066">
        <v>44348</v>
      </c>
      <c r="ACK53" s="1067">
        <v>40.262156223939705</v>
      </c>
      <c r="ACM53" s="1066">
        <v>44348</v>
      </c>
      <c r="ACN53" s="1067">
        <v>40.155004550000001</v>
      </c>
      <c r="ACP53" s="1066">
        <v>44378</v>
      </c>
      <c r="ACQ53" s="1067">
        <v>40.86420685249945</v>
      </c>
      <c r="ACS53" s="1066">
        <v>44378</v>
      </c>
      <c r="ACT53" s="1067">
        <v>40.832960933371787</v>
      </c>
      <c r="ACV53" s="1096">
        <v>44378</v>
      </c>
      <c r="ACW53" s="1097">
        <v>40.364470590000003</v>
      </c>
      <c r="ACY53" s="1096">
        <v>44378</v>
      </c>
      <c r="ACZ53" s="1097">
        <v>40.60234074333804</v>
      </c>
      <c r="ADB53" s="1098">
        <v>44409</v>
      </c>
      <c r="ADC53" s="1099">
        <v>40.650813329999998</v>
      </c>
      <c r="ADE53" s="1098">
        <v>44409</v>
      </c>
      <c r="ADF53" s="1099">
        <v>42.272878790955623</v>
      </c>
      <c r="ADH53" s="1098">
        <v>44409</v>
      </c>
      <c r="ADI53" s="1099">
        <v>42.007155550844196</v>
      </c>
      <c r="ADK53" s="1098">
        <v>44409</v>
      </c>
      <c r="ADL53" s="1099">
        <v>42.060198885632637</v>
      </c>
      <c r="ADN53" s="1098">
        <v>44409</v>
      </c>
      <c r="ADO53" s="1099">
        <v>41.670268485038129</v>
      </c>
      <c r="ADQ53" s="1098">
        <v>44440</v>
      </c>
      <c r="ADR53" s="1099">
        <v>42.267196566271224</v>
      </c>
      <c r="ADT53" s="1098">
        <v>44440</v>
      </c>
      <c r="ADU53" s="1099">
        <v>43.463643662947447</v>
      </c>
      <c r="ADW53" s="1098">
        <v>44440</v>
      </c>
      <c r="ADX53" s="1099">
        <v>41.440107301485007</v>
      </c>
      <c r="ADZ53" s="1098">
        <v>44440</v>
      </c>
      <c r="AEA53" s="1099">
        <v>41.987791340270036</v>
      </c>
      <c r="AEC53" s="1098">
        <v>44470</v>
      </c>
      <c r="AED53" s="1099">
        <v>45.226281901020599</v>
      </c>
      <c r="AEF53" s="1098">
        <v>44470</v>
      </c>
      <c r="AEG53" s="1099">
        <v>46.05</v>
      </c>
      <c r="AEI53" s="1098">
        <v>44470</v>
      </c>
      <c r="AEJ53" s="1099">
        <v>46.995997867140304</v>
      </c>
      <c r="AEL53" s="1098">
        <v>44470</v>
      </c>
      <c r="AEM53" s="1099">
        <v>46.412783598088282</v>
      </c>
      <c r="AEO53" s="1098">
        <v>44470</v>
      </c>
      <c r="AEP53" s="1099">
        <v>46.941443164951281</v>
      </c>
      <c r="AER53" s="1098">
        <v>44501</v>
      </c>
      <c r="AES53" s="1099">
        <v>49.18</v>
      </c>
      <c r="AEU53" s="1098">
        <v>44501</v>
      </c>
      <c r="AEV53" s="1099">
        <v>49.819618551338024</v>
      </c>
      <c r="AEX53" s="1098">
        <v>44501</v>
      </c>
      <c r="AEY53" s="1099">
        <v>50.019229086419202</v>
      </c>
      <c r="AFA53" s="1098">
        <v>44501</v>
      </c>
      <c r="AFB53" s="1099">
        <v>49.271717879344031</v>
      </c>
      <c r="AFD53" s="1098">
        <v>44531</v>
      </c>
      <c r="AFE53" s="1099">
        <v>50.997525033002212</v>
      </c>
      <c r="AFG53" s="1098">
        <v>44531</v>
      </c>
      <c r="AFH53" s="1099">
        <v>51.938426120000003</v>
      </c>
      <c r="AFJ53" s="1098">
        <v>44562</v>
      </c>
      <c r="AFK53" s="1099">
        <v>53.100706281815732</v>
      </c>
      <c r="AFM53" s="1098">
        <v>44562</v>
      </c>
      <c r="AFN53" s="1099">
        <v>53.282215568025521</v>
      </c>
      <c r="AFP53" s="1098">
        <v>44562</v>
      </c>
      <c r="AFQ53" s="1099">
        <v>52.448788469337643</v>
      </c>
      <c r="AFS53" s="1098">
        <v>44562</v>
      </c>
      <c r="AFT53" s="1099">
        <v>50.720792643757477</v>
      </c>
      <c r="AFV53" s="1098">
        <v>44562</v>
      </c>
      <c r="AFW53" s="1099">
        <v>48.662556436784556</v>
      </c>
      <c r="AFY53" s="1098">
        <v>44593</v>
      </c>
      <c r="AFZ53" s="1099">
        <v>48.347845826604051</v>
      </c>
      <c r="AGB53" s="1098">
        <v>44593</v>
      </c>
      <c r="AGC53" s="1099">
        <v>48.562673560104358</v>
      </c>
      <c r="AGE53" s="1098">
        <v>44593</v>
      </c>
      <c r="AGF53" s="1099">
        <v>49.55039032886301</v>
      </c>
      <c r="AGH53" s="1098">
        <v>44593</v>
      </c>
      <c r="AGI53" s="1099">
        <v>49.301570986436722</v>
      </c>
      <c r="AGK53" s="1108">
        <v>44621</v>
      </c>
      <c r="AGL53" s="1109">
        <v>47.949267865074063</v>
      </c>
      <c r="AGN53" s="1108">
        <v>44621</v>
      </c>
      <c r="AGO53" s="1109">
        <v>48.139772849575216</v>
      </c>
      <c r="AGQ53" s="1108">
        <v>44621</v>
      </c>
      <c r="AGR53" s="1109">
        <v>48.402121649614934</v>
      </c>
      <c r="AGT53" s="1108">
        <v>44652</v>
      </c>
      <c r="AGU53" s="1109">
        <v>43.34129795573137</v>
      </c>
      <c r="AGW53" s="1108">
        <v>44652</v>
      </c>
      <c r="AGX53" s="1109">
        <v>43.468756922275205</v>
      </c>
      <c r="AGZ53" s="1108">
        <v>44652</v>
      </c>
      <c r="AHA53" s="1109">
        <v>43.848308880410023</v>
      </c>
      <c r="AHC53" s="1108">
        <v>44652</v>
      </c>
      <c r="AHD53" s="1109">
        <v>44.352296143012119</v>
      </c>
      <c r="AHF53" s="1108">
        <v>44682</v>
      </c>
      <c r="AHG53" s="1109">
        <v>43.255841599935891</v>
      </c>
      <c r="AHI53" s="1108">
        <v>44682</v>
      </c>
      <c r="AHJ53" s="1109">
        <v>43.338533732033028</v>
      </c>
      <c r="AHL53" s="1108">
        <v>44682</v>
      </c>
      <c r="AHM53" s="1109">
        <v>44.914414248858947</v>
      </c>
      <c r="AHO53" s="1108">
        <v>44682</v>
      </c>
      <c r="AHP53" s="1109">
        <v>47.08844069635412</v>
      </c>
      <c r="AHR53" s="1108">
        <v>44682</v>
      </c>
      <c r="AHS53" s="1109">
        <v>44.304928709071604</v>
      </c>
      <c r="AHU53" s="1114">
        <v>44713</v>
      </c>
      <c r="AHV53" s="1099">
        <v>42.969387331513857</v>
      </c>
      <c r="AHX53" s="1108">
        <v>44713</v>
      </c>
      <c r="AHY53" s="1109">
        <v>43.272818967716184</v>
      </c>
      <c r="AIA53" s="1108">
        <v>44713</v>
      </c>
      <c r="AIB53" s="1109">
        <v>43.081143745391572</v>
      </c>
      <c r="AID53" s="1108">
        <v>44713</v>
      </c>
      <c r="AIE53" s="1099">
        <v>43.597391241009689</v>
      </c>
      <c r="AIG53" s="1108">
        <v>44743</v>
      </c>
      <c r="AIH53" s="1099">
        <v>46.288144532566989</v>
      </c>
      <c r="AIJ53" s="1108">
        <v>44743</v>
      </c>
      <c r="AIK53" s="1099">
        <v>46.637161607064463</v>
      </c>
      <c r="AIM53" s="1108">
        <v>44743</v>
      </c>
      <c r="AIN53" s="1099">
        <v>45.49675499376216</v>
      </c>
      <c r="AIP53" s="1108">
        <v>44743</v>
      </c>
      <c r="AIQ53" s="1099">
        <v>46.085892421713453</v>
      </c>
      <c r="AIS53" s="1108">
        <v>44743</v>
      </c>
      <c r="AIT53" s="1109">
        <v>46.908299648950461</v>
      </c>
      <c r="AIV53" s="1108">
        <v>44774</v>
      </c>
      <c r="AIW53" s="1117">
        <v>47.520216985359021</v>
      </c>
      <c r="AIY53" s="1108">
        <v>44774</v>
      </c>
      <c r="AIZ53" s="1117">
        <v>48.977023107771274</v>
      </c>
      <c r="AJB53" s="1108">
        <v>44774</v>
      </c>
      <c r="AJC53" s="1117">
        <v>49.660685222401916</v>
      </c>
      <c r="AJE53" s="1108">
        <v>44774</v>
      </c>
      <c r="AJF53" s="1117">
        <v>50.581296364325489</v>
      </c>
      <c r="AJH53" s="1108">
        <v>44805</v>
      </c>
      <c r="AJI53" s="1117">
        <v>52.270159034376718</v>
      </c>
      <c r="AJK53" s="1108">
        <v>44805</v>
      </c>
      <c r="AJL53" s="1117">
        <v>53.851790520926137</v>
      </c>
      <c r="AJN53" s="1108">
        <v>44805</v>
      </c>
      <c r="AJO53" s="1117">
        <v>52.270159034376718</v>
      </c>
      <c r="AJQ53" s="1108">
        <v>44805</v>
      </c>
      <c r="AJR53" s="1117">
        <v>54.749262454481645</v>
      </c>
      <c r="AJT53" s="1108">
        <v>44835</v>
      </c>
      <c r="AJU53" s="1117">
        <v>58.642222188802492</v>
      </c>
    </row>
    <row r="54" spans="1:957" customFormat="1" x14ac:dyDescent="0.25">
      <c r="A54" s="26"/>
      <c r="B54" s="969">
        <f t="shared" ca="1" si="0"/>
        <v>44866</v>
      </c>
      <c r="C54" s="152">
        <f t="shared" ca="1" si="1"/>
        <v>63.633542259161992</v>
      </c>
      <c r="D54" s="26"/>
      <c r="E54" s="144">
        <v>42522</v>
      </c>
      <c r="F54" s="150">
        <v>64.999200496926051</v>
      </c>
      <c r="G54" s="88"/>
      <c r="H54" s="144">
        <v>42491</v>
      </c>
      <c r="I54" s="148">
        <v>65.100192904617444</v>
      </c>
      <c r="J54" s="26"/>
      <c r="K54" s="144">
        <v>42522</v>
      </c>
      <c r="L54" s="148">
        <v>62.70013357066204</v>
      </c>
      <c r="M54" s="26"/>
      <c r="N54" s="144">
        <v>42522</v>
      </c>
      <c r="O54" s="150">
        <v>62.147500000000015</v>
      </c>
      <c r="P54" s="88"/>
      <c r="Q54" s="144">
        <v>42552</v>
      </c>
      <c r="R54" s="145">
        <v>62.921328986697809</v>
      </c>
      <c r="S54" s="26"/>
      <c r="T54" s="144">
        <v>42552</v>
      </c>
      <c r="U54" s="148">
        <v>59.778888888888893</v>
      </c>
      <c r="V54" s="26"/>
      <c r="W54" s="144">
        <v>42552</v>
      </c>
      <c r="X54" s="150">
        <v>61.407925000000006</v>
      </c>
      <c r="Y54" s="88"/>
      <c r="Z54" s="144">
        <v>42583</v>
      </c>
      <c r="AA54" s="145">
        <v>60.912434836930231</v>
      </c>
      <c r="AB54" s="26"/>
      <c r="AC54" s="144">
        <v>42583</v>
      </c>
      <c r="AD54" s="148">
        <v>59.649999999999991</v>
      </c>
      <c r="AE54" s="26"/>
      <c r="AF54" s="144">
        <v>42583</v>
      </c>
      <c r="AG54" s="150">
        <v>60.093400000000003</v>
      </c>
      <c r="AH54" s="88"/>
      <c r="AI54" s="144">
        <v>42614</v>
      </c>
      <c r="AJ54" s="145">
        <v>62.20753333333333</v>
      </c>
      <c r="AK54" s="26"/>
      <c r="AL54" s="144">
        <v>42614</v>
      </c>
      <c r="AM54" s="148">
        <v>62.740999999999993</v>
      </c>
      <c r="AN54" s="26"/>
      <c r="AO54" s="144">
        <v>42614</v>
      </c>
      <c r="AP54" s="150">
        <v>61.831999999999994</v>
      </c>
      <c r="AQ54" s="88"/>
      <c r="AR54" s="144">
        <v>42614</v>
      </c>
      <c r="AS54" s="145">
        <v>61.831999999999994</v>
      </c>
      <c r="AT54" s="26"/>
      <c r="AU54" s="144">
        <v>42644</v>
      </c>
      <c r="AV54" s="148">
        <v>68.527933535474631</v>
      </c>
      <c r="AW54" s="26"/>
      <c r="AX54" s="144">
        <v>42675</v>
      </c>
      <c r="AY54" s="150">
        <v>71.344179424651301</v>
      </c>
      <c r="AZ54" s="88"/>
      <c r="BA54" s="144">
        <v>42675</v>
      </c>
      <c r="BB54" s="145">
        <v>71.458491680327313</v>
      </c>
      <c r="BC54" s="26"/>
      <c r="BD54" s="144">
        <v>42675</v>
      </c>
      <c r="BE54" s="148">
        <v>71.179557169366689</v>
      </c>
      <c r="BF54" s="26"/>
      <c r="BG54" s="144">
        <v>42705</v>
      </c>
      <c r="BH54" s="150">
        <v>73.330606145893299</v>
      </c>
      <c r="BI54" s="88"/>
      <c r="BJ54" s="144">
        <v>42675</v>
      </c>
      <c r="BK54" s="145">
        <v>71.991765380880608</v>
      </c>
      <c r="BL54" s="26"/>
      <c r="BM54" s="144">
        <v>42675</v>
      </c>
      <c r="BN54" s="148">
        <v>72.19</v>
      </c>
      <c r="BO54" s="26"/>
      <c r="BP54" s="144">
        <v>42705</v>
      </c>
      <c r="BQ54" s="150">
        <v>74.316415379999995</v>
      </c>
      <c r="BR54" s="88"/>
      <c r="BS54" s="144">
        <v>42705</v>
      </c>
      <c r="BT54" s="145">
        <v>74.716415380880605</v>
      </c>
      <c r="BU54" s="26"/>
      <c r="BV54" s="144">
        <v>42736</v>
      </c>
      <c r="BW54" s="148">
        <v>75.894665380000006</v>
      </c>
      <c r="BX54" s="26"/>
      <c r="BY54" s="144">
        <v>42736</v>
      </c>
      <c r="BZ54" s="150">
        <v>76.184665379999998</v>
      </c>
      <c r="CA54" s="88"/>
      <c r="CB54" s="144">
        <v>42736</v>
      </c>
      <c r="CC54" s="145">
        <v>75.284665380880568</v>
      </c>
      <c r="CD54" s="26"/>
      <c r="CE54" s="144">
        <v>42736</v>
      </c>
      <c r="CF54" s="148">
        <v>75.43466538088056</v>
      </c>
      <c r="CG54" s="26"/>
      <c r="CH54" s="144">
        <v>42767</v>
      </c>
      <c r="CI54" s="150">
        <v>74.798590379999993</v>
      </c>
      <c r="CJ54" s="88"/>
      <c r="CK54" s="144">
        <v>42767</v>
      </c>
      <c r="CL54" s="145">
        <v>75.250824175824178</v>
      </c>
      <c r="CM54" s="26"/>
      <c r="CN54" s="144">
        <v>42767</v>
      </c>
      <c r="CO54" s="148">
        <v>74.500824175824178</v>
      </c>
      <c r="CP54" s="26"/>
      <c r="CQ54" s="144">
        <v>42767</v>
      </c>
      <c r="CR54" s="150">
        <v>73.650274730000007</v>
      </c>
      <c r="CS54" s="88"/>
      <c r="CT54" s="144">
        <v>42767</v>
      </c>
      <c r="CU54" s="145">
        <v>74.123351648351658</v>
      </c>
      <c r="CV54" s="26"/>
      <c r="CW54" s="144">
        <v>42795</v>
      </c>
      <c r="CX54" s="148">
        <v>73.7</v>
      </c>
      <c r="CY54" s="292"/>
      <c r="CZ54" s="144">
        <v>42795</v>
      </c>
      <c r="DA54" s="148">
        <v>71.519715947722347</v>
      </c>
      <c r="DB54" s="295"/>
      <c r="DC54" s="144">
        <v>42795</v>
      </c>
      <c r="DD54" s="148">
        <v>71.629065934065949</v>
      </c>
      <c r="DE54" s="303"/>
      <c r="DF54" s="144">
        <v>42795</v>
      </c>
      <c r="DG54" s="148">
        <v>73.122758500000003</v>
      </c>
      <c r="DH54" s="303"/>
      <c r="DI54" s="144">
        <v>42856</v>
      </c>
      <c r="DJ54" s="148">
        <v>65.738326670000006</v>
      </c>
      <c r="DK54" s="295"/>
      <c r="DL54" s="144">
        <v>42826</v>
      </c>
      <c r="DM54" s="148">
        <v>68.17</v>
      </c>
      <c r="DN54" s="303"/>
      <c r="DO54" s="144">
        <v>42826</v>
      </c>
      <c r="DP54" s="148">
        <v>67.369619450000002</v>
      </c>
      <c r="DQ54" s="303"/>
      <c r="DR54" s="144">
        <v>42856</v>
      </c>
      <c r="DS54" s="148">
        <v>66.254987910086271</v>
      </c>
      <c r="DT54" s="295"/>
      <c r="DU54" s="144">
        <v>42856</v>
      </c>
      <c r="DV54" s="148">
        <v>64.489999999999995</v>
      </c>
      <c r="DW54" s="303"/>
      <c r="DX54" s="144">
        <v>42856</v>
      </c>
      <c r="DY54" s="148">
        <v>64.252330920000006</v>
      </c>
      <c r="DZ54" s="303"/>
      <c r="EA54" s="144">
        <v>42887</v>
      </c>
      <c r="EB54" s="148">
        <v>62.966103788084972</v>
      </c>
      <c r="EC54" s="295"/>
      <c r="ED54" s="144">
        <v>42887</v>
      </c>
      <c r="EE54" s="148">
        <v>62.65</v>
      </c>
      <c r="EF54" s="303"/>
      <c r="EG54" s="144">
        <v>42887</v>
      </c>
      <c r="EH54" s="148">
        <v>63.02</v>
      </c>
      <c r="EI54" s="303"/>
      <c r="EJ54" s="144">
        <v>42917</v>
      </c>
      <c r="EK54" s="148">
        <v>62.997750809999999</v>
      </c>
      <c r="EL54" s="295"/>
      <c r="EM54" s="144">
        <v>42887</v>
      </c>
      <c r="EN54" s="148">
        <v>62.8</v>
      </c>
      <c r="EO54" s="303"/>
      <c r="EP54" s="144">
        <v>42917</v>
      </c>
      <c r="EQ54" s="148">
        <v>63.257723124451438</v>
      </c>
      <c r="ER54" s="303"/>
      <c r="ES54" s="144">
        <v>42917</v>
      </c>
      <c r="ET54" s="148">
        <v>62.849581336696126</v>
      </c>
      <c r="EV54" s="144">
        <v>42948</v>
      </c>
      <c r="EW54" s="148">
        <v>63.096717928213309</v>
      </c>
      <c r="EY54" s="144">
        <v>42948</v>
      </c>
      <c r="EZ54" s="148">
        <v>62.906090640000002</v>
      </c>
      <c r="FB54" s="144">
        <v>42948</v>
      </c>
      <c r="FC54" s="148">
        <v>63.444786393135068</v>
      </c>
      <c r="FE54" s="144">
        <v>42948</v>
      </c>
      <c r="FF54" s="148">
        <v>62.812479578081614</v>
      </c>
      <c r="FH54" s="144">
        <v>42979</v>
      </c>
      <c r="FI54" s="148">
        <v>62.955060264511246</v>
      </c>
      <c r="FK54" s="144">
        <v>42979</v>
      </c>
      <c r="FL54" s="148">
        <v>63.048108482918273</v>
      </c>
      <c r="FN54" s="144">
        <v>42979</v>
      </c>
      <c r="FO54" s="148">
        <v>63.2</v>
      </c>
      <c r="FQ54" s="144">
        <v>42979</v>
      </c>
      <c r="FR54" s="148">
        <v>63.169439879999999</v>
      </c>
      <c r="FT54" s="144">
        <v>42948</v>
      </c>
      <c r="FU54" s="148">
        <v>62.896389999999997</v>
      </c>
      <c r="FW54" s="144">
        <v>42979</v>
      </c>
      <c r="FX54" s="148">
        <v>62.679189999999998</v>
      </c>
      <c r="FZ54" s="144">
        <v>42979</v>
      </c>
      <c r="GA54" s="148">
        <v>62.253430000000002</v>
      </c>
      <c r="GC54" s="144">
        <v>43009</v>
      </c>
      <c r="GD54" s="148">
        <v>64.733538594099969</v>
      </c>
      <c r="GF54" s="144">
        <v>42979</v>
      </c>
      <c r="GG54" s="148">
        <v>62.51</v>
      </c>
      <c r="GI54" s="144">
        <v>43009</v>
      </c>
      <c r="GJ54" s="148">
        <v>64.247500000000002</v>
      </c>
      <c r="GL54" s="144">
        <v>43009</v>
      </c>
      <c r="GM54" s="148">
        <v>64.62</v>
      </c>
      <c r="GO54" s="144">
        <v>43009</v>
      </c>
      <c r="GP54" s="148">
        <v>64.127080000000007</v>
      </c>
      <c r="GR54" s="144">
        <v>43009</v>
      </c>
      <c r="GS54" s="148">
        <v>64.334999999999994</v>
      </c>
      <c r="GU54" s="144">
        <v>43040</v>
      </c>
      <c r="GV54" s="148">
        <v>66.599999999999994</v>
      </c>
      <c r="GX54" s="144">
        <v>43040</v>
      </c>
      <c r="GY54" s="148">
        <v>66.489999999999995</v>
      </c>
      <c r="HA54" s="144">
        <v>43040</v>
      </c>
      <c r="HB54" s="148">
        <v>66.55</v>
      </c>
      <c r="HD54" s="144">
        <v>43040</v>
      </c>
      <c r="HE54" s="148">
        <v>66.38</v>
      </c>
      <c r="HG54" s="144">
        <v>43040</v>
      </c>
      <c r="HH54" s="148">
        <v>66.66</v>
      </c>
      <c r="HJ54" s="144">
        <v>43070</v>
      </c>
      <c r="HK54" s="148">
        <v>67.400000000000006</v>
      </c>
      <c r="HM54" s="144">
        <v>43070</v>
      </c>
      <c r="HN54" s="148">
        <v>67.75</v>
      </c>
      <c r="HP54" s="144">
        <v>43070</v>
      </c>
      <c r="HQ54" s="148">
        <v>67.83</v>
      </c>
      <c r="HS54" s="144">
        <v>43070</v>
      </c>
      <c r="HT54" s="148">
        <v>67.8</v>
      </c>
      <c r="HV54" s="144">
        <v>43070</v>
      </c>
      <c r="HW54" s="148">
        <v>70.44</v>
      </c>
      <c r="HY54" s="144">
        <v>43070</v>
      </c>
      <c r="HZ54" s="148">
        <v>70.510000000000005</v>
      </c>
      <c r="IB54" s="144">
        <v>43132</v>
      </c>
      <c r="IC54" s="148">
        <v>70.016494850000001</v>
      </c>
      <c r="IE54" s="144">
        <v>43132</v>
      </c>
      <c r="IF54" s="148">
        <v>69.81</v>
      </c>
      <c r="IH54" s="144">
        <v>43132</v>
      </c>
      <c r="II54" s="148">
        <v>68.97</v>
      </c>
      <c r="IK54" s="144">
        <v>43132</v>
      </c>
      <c r="IL54" s="148">
        <v>68.180000000000007</v>
      </c>
      <c r="IN54" s="144">
        <v>43160</v>
      </c>
      <c r="IO54" s="148">
        <v>66.13</v>
      </c>
      <c r="IQ54" s="144">
        <v>43160</v>
      </c>
      <c r="IR54" s="148">
        <v>66.97</v>
      </c>
      <c r="IT54" s="144">
        <v>43160</v>
      </c>
      <c r="IU54" s="148">
        <v>67.253353090000004</v>
      </c>
      <c r="IW54" s="144">
        <v>43160</v>
      </c>
      <c r="IX54" s="148">
        <v>66.650000000000006</v>
      </c>
      <c r="IZ54" s="144">
        <v>43191</v>
      </c>
      <c r="JA54" s="148">
        <v>64.260000000000005</v>
      </c>
      <c r="JC54" s="144">
        <v>43191</v>
      </c>
      <c r="JD54" s="148">
        <v>62.44</v>
      </c>
      <c r="JF54" s="144">
        <v>43191</v>
      </c>
      <c r="JG54" s="148">
        <v>61.12</v>
      </c>
      <c r="JI54" s="144">
        <v>43191</v>
      </c>
      <c r="JJ54" s="148">
        <v>61.66</v>
      </c>
      <c r="JL54" s="144">
        <v>43221</v>
      </c>
      <c r="JM54" s="148">
        <v>57.92</v>
      </c>
      <c r="JO54" s="144">
        <v>43221</v>
      </c>
      <c r="JP54" s="148">
        <v>59.37</v>
      </c>
      <c r="JR54" s="144">
        <v>43221</v>
      </c>
      <c r="JS54" s="148">
        <v>59.79935862</v>
      </c>
      <c r="JU54" s="969">
        <v>43221</v>
      </c>
      <c r="JV54" s="970">
        <v>60.79935862</v>
      </c>
      <c r="JX54" s="969">
        <v>43221</v>
      </c>
      <c r="JY54" s="970">
        <v>59.43</v>
      </c>
      <c r="KA54" s="969">
        <v>43252</v>
      </c>
      <c r="KB54" s="970">
        <v>59.919269037709334</v>
      </c>
      <c r="KD54" s="969">
        <v>43252</v>
      </c>
      <c r="KE54" s="970">
        <v>66.97</v>
      </c>
      <c r="KG54" s="969">
        <v>43252</v>
      </c>
      <c r="KH54" s="970">
        <v>59.17</v>
      </c>
      <c r="KJ54" s="969">
        <v>43252</v>
      </c>
      <c r="KK54" s="970">
        <v>58.62</v>
      </c>
      <c r="KM54" s="969">
        <v>43282</v>
      </c>
      <c r="KN54" s="970">
        <v>58.68</v>
      </c>
      <c r="KP54" s="969">
        <v>43282</v>
      </c>
      <c r="KQ54" s="970">
        <v>58.802230014344033</v>
      </c>
      <c r="KS54" s="969">
        <v>43282</v>
      </c>
      <c r="KT54" s="970">
        <v>58.81</v>
      </c>
      <c r="KV54" s="969">
        <v>43282</v>
      </c>
      <c r="KW54" s="970">
        <v>58.84</v>
      </c>
      <c r="KY54" s="969">
        <v>43313</v>
      </c>
      <c r="KZ54" s="970">
        <v>58.14</v>
      </c>
      <c r="LB54" s="969">
        <v>43313</v>
      </c>
      <c r="LC54" s="970">
        <v>57.99</v>
      </c>
      <c r="LE54" s="969">
        <v>43313</v>
      </c>
      <c r="LF54" s="970">
        <v>58.96</v>
      </c>
      <c r="LH54" s="969">
        <v>43313</v>
      </c>
      <c r="LI54" s="970">
        <v>58.99</v>
      </c>
      <c r="LK54" s="969">
        <v>43313</v>
      </c>
      <c r="LL54" s="970">
        <v>58.49</v>
      </c>
      <c r="LN54" s="969">
        <v>43344</v>
      </c>
      <c r="LO54" s="970">
        <v>60.18</v>
      </c>
      <c r="LQ54" s="969">
        <v>43374</v>
      </c>
      <c r="LR54" s="970">
        <v>62.59</v>
      </c>
      <c r="LT54" s="969">
        <v>43374</v>
      </c>
      <c r="LU54" s="970">
        <v>62.12</v>
      </c>
      <c r="LW54" s="969">
        <v>43374</v>
      </c>
      <c r="LX54" s="970">
        <v>62.85</v>
      </c>
      <c r="LZ54" s="969">
        <v>43374</v>
      </c>
      <c r="MA54" s="970">
        <v>62.91</v>
      </c>
      <c r="MC54" s="969">
        <v>43405</v>
      </c>
      <c r="MD54" s="970">
        <v>63.36</v>
      </c>
      <c r="MF54" s="969">
        <v>43405</v>
      </c>
      <c r="MG54" s="970">
        <v>63.14</v>
      </c>
      <c r="MI54" s="969">
        <v>43405</v>
      </c>
      <c r="MJ54" s="970">
        <v>63.75</v>
      </c>
      <c r="ML54" s="969">
        <v>43405</v>
      </c>
      <c r="MM54" s="970">
        <v>63.02</v>
      </c>
      <c r="MO54" s="969">
        <v>43405</v>
      </c>
      <c r="MP54" s="970">
        <v>62.23</v>
      </c>
      <c r="MR54" s="969">
        <v>43435</v>
      </c>
      <c r="MS54" s="970">
        <v>63.76</v>
      </c>
      <c r="MU54" s="969">
        <v>43435</v>
      </c>
      <c r="MV54" s="970">
        <v>63.95</v>
      </c>
      <c r="MX54" s="969">
        <v>43435</v>
      </c>
      <c r="MY54" s="970">
        <v>64.099999999999994</v>
      </c>
      <c r="NA54" s="969">
        <v>43435</v>
      </c>
      <c r="NB54" s="970">
        <v>65.654440332897252</v>
      </c>
      <c r="ND54" s="969">
        <v>43466</v>
      </c>
      <c r="NE54" s="970">
        <v>64.143709999999999</v>
      </c>
      <c r="NG54" s="969">
        <v>43466</v>
      </c>
      <c r="NH54" s="970">
        <v>62.49</v>
      </c>
      <c r="NJ54" s="969">
        <v>43466</v>
      </c>
      <c r="NK54" s="970">
        <v>60.98</v>
      </c>
      <c r="NM54" s="969">
        <v>43466</v>
      </c>
      <c r="NN54" s="970">
        <v>59.85</v>
      </c>
      <c r="NP54" s="969">
        <v>43466</v>
      </c>
      <c r="NQ54" s="970">
        <v>58.43</v>
      </c>
      <c r="NS54" s="969">
        <v>43497</v>
      </c>
      <c r="NT54" s="970">
        <v>57.15</v>
      </c>
      <c r="NV54" s="969">
        <v>43497</v>
      </c>
      <c r="NW54" s="970">
        <v>57</v>
      </c>
      <c r="NY54" s="969">
        <v>43497</v>
      </c>
      <c r="NZ54" s="970">
        <v>55.78</v>
      </c>
      <c r="OB54" s="969">
        <v>43497</v>
      </c>
      <c r="OC54" s="970">
        <v>56.71</v>
      </c>
      <c r="OE54" s="969">
        <v>43525</v>
      </c>
      <c r="OF54" s="970">
        <v>54.69</v>
      </c>
      <c r="OH54" s="969">
        <v>43525</v>
      </c>
      <c r="OI54" s="970">
        <v>60.08</v>
      </c>
      <c r="OK54" s="969">
        <v>43525</v>
      </c>
      <c r="OL54" s="970">
        <v>60.54</v>
      </c>
      <c r="ON54" s="969">
        <v>43525</v>
      </c>
      <c r="OO54" s="970">
        <v>58.73</v>
      </c>
      <c r="OQ54" s="969">
        <v>43525</v>
      </c>
      <c r="OR54" s="970">
        <v>57.36</v>
      </c>
      <c r="OT54" s="969">
        <v>43556</v>
      </c>
      <c r="OU54" s="970">
        <v>51.42</v>
      </c>
      <c r="OW54" s="969">
        <v>43556</v>
      </c>
      <c r="OX54" s="970">
        <v>49.97</v>
      </c>
      <c r="OZ54" s="969">
        <v>43556</v>
      </c>
      <c r="PA54" s="970">
        <v>49.59</v>
      </c>
      <c r="PC54" s="969">
        <v>43556</v>
      </c>
      <c r="PD54" s="970">
        <v>49.94</v>
      </c>
      <c r="PF54" s="969">
        <v>43556</v>
      </c>
      <c r="PG54" s="970">
        <v>50.85</v>
      </c>
      <c r="PI54" s="969">
        <v>43586</v>
      </c>
      <c r="PJ54" s="970">
        <v>48.55</v>
      </c>
      <c r="PL54" s="969">
        <v>43586</v>
      </c>
      <c r="PM54" s="970">
        <v>48.95</v>
      </c>
      <c r="PO54" s="969">
        <v>43586</v>
      </c>
      <c r="PP54" s="970">
        <v>48.48</v>
      </c>
      <c r="PR54" s="969">
        <v>43586</v>
      </c>
      <c r="PS54" s="970">
        <v>48.28</v>
      </c>
      <c r="PU54" s="969">
        <v>43617</v>
      </c>
      <c r="PV54" s="970">
        <v>48.08</v>
      </c>
      <c r="PX54" s="969">
        <v>43617</v>
      </c>
      <c r="PY54" s="1025">
        <v>48</v>
      </c>
      <c r="QA54" s="1026">
        <v>43617</v>
      </c>
      <c r="QB54" s="1025">
        <v>47.87</v>
      </c>
      <c r="QD54" s="1028">
        <v>43617</v>
      </c>
      <c r="QE54" s="1027">
        <v>47.7</v>
      </c>
      <c r="QG54" s="1028">
        <v>43647</v>
      </c>
      <c r="QH54" s="1027">
        <v>48.35</v>
      </c>
      <c r="QJ54" s="1028">
        <v>43647</v>
      </c>
      <c r="QK54" s="1027">
        <v>48.87</v>
      </c>
      <c r="QM54" s="1028">
        <v>43647</v>
      </c>
      <c r="QN54" s="1027">
        <v>48.23</v>
      </c>
      <c r="QP54" s="1028">
        <v>43647</v>
      </c>
      <c r="QQ54" s="1027">
        <v>49.4</v>
      </c>
      <c r="QS54" s="1028">
        <v>43647</v>
      </c>
      <c r="QT54" s="1027">
        <v>48.48</v>
      </c>
      <c r="QV54" s="1028">
        <v>43678</v>
      </c>
      <c r="QW54" s="1027">
        <v>48.05</v>
      </c>
      <c r="QY54" s="1028">
        <v>43678</v>
      </c>
      <c r="QZ54" s="1027">
        <v>47.3</v>
      </c>
      <c r="RB54" s="1028">
        <v>43678</v>
      </c>
      <c r="RC54" s="1027">
        <v>45.55</v>
      </c>
      <c r="RE54" s="1028">
        <v>43678</v>
      </c>
      <c r="RF54" s="1027">
        <v>44.85</v>
      </c>
      <c r="RH54" s="1028">
        <v>43709</v>
      </c>
      <c r="RI54" s="1027">
        <v>42.95</v>
      </c>
      <c r="RK54" s="1028">
        <v>43709</v>
      </c>
      <c r="RL54" s="1027">
        <v>42.99</v>
      </c>
      <c r="RN54" s="1028">
        <v>43709</v>
      </c>
      <c r="RO54" s="1027">
        <v>43.21</v>
      </c>
      <c r="RQ54" s="1028">
        <v>43709</v>
      </c>
      <c r="RR54" s="1027">
        <v>42.58</v>
      </c>
      <c r="RT54" s="1028">
        <v>43739</v>
      </c>
      <c r="RU54" s="1029">
        <v>45.321140749999998</v>
      </c>
      <c r="RW54" s="1028">
        <v>43739</v>
      </c>
      <c r="RX54" s="1029">
        <v>45.498681769999997</v>
      </c>
      <c r="RZ54" s="1028">
        <v>43739</v>
      </c>
      <c r="SA54" s="1029">
        <v>45.299716400000001</v>
      </c>
      <c r="SC54" s="1028">
        <v>43739</v>
      </c>
      <c r="SD54" s="1029">
        <v>44.48</v>
      </c>
      <c r="SF54" s="1028">
        <v>43739</v>
      </c>
      <c r="SG54" s="1029">
        <v>44.54</v>
      </c>
      <c r="SI54" s="1028">
        <v>43770</v>
      </c>
      <c r="SJ54" s="1029">
        <v>46.77</v>
      </c>
      <c r="SL54" s="1028">
        <v>43770</v>
      </c>
      <c r="SM54" s="1029">
        <v>46.999183766520382</v>
      </c>
      <c r="SO54" s="1028">
        <v>43770</v>
      </c>
      <c r="SP54" s="1029">
        <v>45.948638620594451</v>
      </c>
      <c r="SR54" s="1028">
        <v>43770</v>
      </c>
      <c r="SS54" s="1029">
        <v>43.606110965479793</v>
      </c>
      <c r="SU54" s="1028">
        <v>43800</v>
      </c>
      <c r="SV54" s="1029">
        <v>42.327263281103122</v>
      </c>
      <c r="SX54" s="1028">
        <v>43800</v>
      </c>
      <c r="SY54" s="1029">
        <v>40.075384639052764</v>
      </c>
      <c r="TA54" s="1028">
        <v>43800</v>
      </c>
      <c r="TB54" s="1029">
        <v>39.430713699552825</v>
      </c>
      <c r="TD54" s="1028">
        <v>43800</v>
      </c>
      <c r="TE54" s="1029">
        <v>38.178598856622671</v>
      </c>
      <c r="TG54" s="1028">
        <v>43831</v>
      </c>
      <c r="TH54" s="1029">
        <v>41.448350758438316</v>
      </c>
      <c r="TJ54" s="1028">
        <v>43831</v>
      </c>
      <c r="TK54" s="1029">
        <v>40.700072935285533</v>
      </c>
      <c r="TM54" s="1028">
        <v>43831</v>
      </c>
      <c r="TN54" s="1029">
        <v>40.550450246636096</v>
      </c>
      <c r="TP54" s="1028">
        <v>43831</v>
      </c>
      <c r="TQ54" s="1029">
        <v>39.571546600149368</v>
      </c>
      <c r="TS54" s="1028">
        <v>43862</v>
      </c>
      <c r="TT54" s="1029">
        <v>39.72313011541938</v>
      </c>
      <c r="TV54" s="1028">
        <v>43862</v>
      </c>
      <c r="TW54" s="1029">
        <v>38.973855774797265</v>
      </c>
      <c r="TY54" s="1028">
        <v>43862</v>
      </c>
      <c r="TZ54" s="1029">
        <v>36.951289814407886</v>
      </c>
      <c r="UB54" s="1028">
        <v>43862</v>
      </c>
      <c r="UC54" s="1029">
        <v>38.215663521252083</v>
      </c>
      <c r="UE54" s="1028">
        <v>43891</v>
      </c>
      <c r="UF54" s="1029">
        <v>39.307723776795946</v>
      </c>
      <c r="UH54" s="1028">
        <v>43891</v>
      </c>
      <c r="UI54" s="1029">
        <v>38.940680022550922</v>
      </c>
      <c r="UK54" s="1028">
        <v>43891</v>
      </c>
      <c r="UL54" s="1029">
        <v>39.071599782646821</v>
      </c>
      <c r="UN54" s="1028">
        <v>43891</v>
      </c>
      <c r="UO54" s="1029">
        <v>39.607980400867305</v>
      </c>
      <c r="UQ54" s="1028">
        <v>43922</v>
      </c>
      <c r="UR54" s="1029">
        <v>35.544477575526408</v>
      </c>
      <c r="UT54" s="1028">
        <v>43922</v>
      </c>
      <c r="UU54" s="1029">
        <v>34.870547539811589</v>
      </c>
      <c r="UW54" s="1028">
        <v>43922</v>
      </c>
      <c r="UX54" s="1029">
        <v>35.249450627717657</v>
      </c>
      <c r="UZ54" s="1028">
        <v>43922</v>
      </c>
      <c r="VA54" s="1029">
        <v>35.405199305277456</v>
      </c>
      <c r="VC54" s="1028">
        <v>43922</v>
      </c>
      <c r="VD54" s="1029">
        <v>35.738081885185913</v>
      </c>
      <c r="VF54" s="1028">
        <v>43952</v>
      </c>
      <c r="VG54" s="1029">
        <v>34.638147102183162</v>
      </c>
      <c r="VI54" s="1028">
        <v>43952</v>
      </c>
      <c r="VJ54" s="1029">
        <v>35.291342980416573</v>
      </c>
      <c r="VL54" s="1028">
        <v>43952</v>
      </c>
      <c r="VM54" s="1029">
        <v>34.981509372873134</v>
      </c>
      <c r="VO54" s="1028">
        <v>43952</v>
      </c>
      <c r="VP54" s="1029">
        <v>39.73415431217682</v>
      </c>
      <c r="VR54" s="1028">
        <v>43983</v>
      </c>
      <c r="VS54" s="1029">
        <v>38.114292072277053</v>
      </c>
      <c r="VU54" s="1028">
        <v>43983</v>
      </c>
      <c r="VV54" s="1029">
        <v>37.746977204241482</v>
      </c>
      <c r="VX54" s="1028">
        <v>43983</v>
      </c>
      <c r="VY54" s="1029">
        <v>37.869557571279024</v>
      </c>
      <c r="WA54" s="1028">
        <v>43983</v>
      </c>
      <c r="WB54" s="1029">
        <v>36.093967547573783</v>
      </c>
      <c r="WD54" s="1028">
        <v>43983</v>
      </c>
      <c r="WE54" s="1029">
        <v>36.75395950209586</v>
      </c>
      <c r="WG54" s="1028">
        <v>44013</v>
      </c>
      <c r="WH54" s="1029">
        <v>40.35</v>
      </c>
      <c r="WJ54" s="1028">
        <v>44013</v>
      </c>
      <c r="WK54" s="1029">
        <v>39.97</v>
      </c>
      <c r="WM54" s="1028">
        <v>44013</v>
      </c>
      <c r="WN54" s="1029">
        <v>42.570394354350661</v>
      </c>
      <c r="WP54" s="1028">
        <v>44013</v>
      </c>
      <c r="WQ54" s="1029">
        <v>41.816953436731147</v>
      </c>
      <c r="WS54" s="1028">
        <v>44044</v>
      </c>
      <c r="WT54" s="1029">
        <v>43.798549554746806</v>
      </c>
      <c r="WV54" s="1028">
        <v>44044</v>
      </c>
      <c r="WW54" s="1029">
        <v>44.09</v>
      </c>
      <c r="WY54" s="1028">
        <v>44044</v>
      </c>
      <c r="WZ54" s="1029">
        <v>44.779686266154805</v>
      </c>
      <c r="XB54" s="1028">
        <v>44044</v>
      </c>
      <c r="XC54" s="1029">
        <v>44.183541874120529</v>
      </c>
      <c r="XE54" s="1028">
        <v>44075</v>
      </c>
      <c r="XF54" s="1029">
        <v>43.177815281276793</v>
      </c>
      <c r="XH54" s="1028">
        <v>44075</v>
      </c>
      <c r="XI54" s="1029">
        <v>42.181823611411765</v>
      </c>
      <c r="XK54" s="1028">
        <v>44075</v>
      </c>
      <c r="XL54" s="1029">
        <v>42.46</v>
      </c>
      <c r="XN54" s="1028">
        <v>44075</v>
      </c>
      <c r="XO54" s="1029">
        <v>42.030297960555579</v>
      </c>
      <c r="XQ54" s="1028">
        <v>44075</v>
      </c>
      <c r="XR54" s="1029">
        <v>42.128020882253402</v>
      </c>
      <c r="XT54" s="1028">
        <v>44105</v>
      </c>
      <c r="XU54" s="1029">
        <v>41.72</v>
      </c>
      <c r="XW54" s="1028">
        <v>44105</v>
      </c>
      <c r="XX54" s="1029">
        <v>41.49</v>
      </c>
      <c r="XZ54" s="1028">
        <v>44105</v>
      </c>
      <c r="YA54" s="1029">
        <v>42.72224098783073</v>
      </c>
      <c r="YC54" s="1028">
        <v>44105</v>
      </c>
      <c r="YD54" s="1029">
        <v>44.093700306852689</v>
      </c>
      <c r="YF54" s="1028">
        <v>44136</v>
      </c>
      <c r="YG54" s="1029">
        <v>47.526760874084893</v>
      </c>
      <c r="YI54" s="1028">
        <v>44136</v>
      </c>
      <c r="YJ54" s="1029">
        <v>49.93</v>
      </c>
      <c r="YL54" s="1028">
        <v>44136</v>
      </c>
      <c r="YM54" s="1029">
        <v>49.771040704836928</v>
      </c>
      <c r="YO54" s="1028">
        <v>44136</v>
      </c>
      <c r="YP54" s="1029">
        <v>51.567183420454626</v>
      </c>
      <c r="YR54" s="1028">
        <v>44136</v>
      </c>
      <c r="YS54" s="1029">
        <v>50.27</v>
      </c>
      <c r="YU54" s="1028">
        <v>44166</v>
      </c>
      <c r="YV54" s="1029">
        <v>54.159248900814156</v>
      </c>
      <c r="YX54" s="1028">
        <v>44166</v>
      </c>
      <c r="YY54" s="1029">
        <v>52.141700345608896</v>
      </c>
      <c r="ZA54" s="1028">
        <v>44166</v>
      </c>
      <c r="ZB54" s="1029">
        <v>49.089681447867356</v>
      </c>
      <c r="ZD54" s="1028">
        <v>44166</v>
      </c>
      <c r="ZE54" s="1029">
        <v>48.842946763794295</v>
      </c>
      <c r="ZG54" s="1028">
        <v>44166</v>
      </c>
      <c r="ZH54" s="1029">
        <v>49.116650586333819</v>
      </c>
      <c r="ZJ54" s="1028">
        <v>44197</v>
      </c>
      <c r="ZK54" s="1029">
        <v>49.887021139017499</v>
      </c>
      <c r="ZM54" s="1028">
        <v>44197</v>
      </c>
      <c r="ZN54" s="1029">
        <v>49.727631003012597</v>
      </c>
      <c r="ZP54" s="1028">
        <v>44197</v>
      </c>
      <c r="ZQ54" s="1029">
        <v>49.887021139017499</v>
      </c>
      <c r="ZS54" s="1028">
        <v>44228</v>
      </c>
      <c r="ZT54" s="1029">
        <v>53.254415231098278</v>
      </c>
      <c r="ZV54" s="1028">
        <v>44228</v>
      </c>
      <c r="ZW54" s="1029">
        <v>53.048429367764577</v>
      </c>
      <c r="ZY54" s="1028">
        <v>44228</v>
      </c>
      <c r="ZZ54" s="1029">
        <v>52.89456712648807</v>
      </c>
      <c r="AAB54" s="1028">
        <v>44228</v>
      </c>
      <c r="AAC54" s="1029">
        <v>52.986631536575757</v>
      </c>
      <c r="AAE54" s="1028">
        <v>44228</v>
      </c>
      <c r="AAF54" s="1029">
        <v>51.31</v>
      </c>
      <c r="AAH54" s="1028">
        <v>44228</v>
      </c>
      <c r="AAI54" s="1029">
        <v>49.185413281262889</v>
      </c>
      <c r="AAK54" s="1028">
        <v>44256</v>
      </c>
      <c r="AAL54" s="1029">
        <v>48.724138951182894</v>
      </c>
      <c r="AAN54" s="1028">
        <v>44228</v>
      </c>
      <c r="AAO54" s="1029">
        <v>49.362306183895221</v>
      </c>
      <c r="AAQ54" s="1028">
        <v>44256</v>
      </c>
      <c r="AAR54" s="1029">
        <v>48.850792161782557</v>
      </c>
      <c r="AAT54" s="1028">
        <v>44287</v>
      </c>
      <c r="AAU54" s="1029">
        <v>43.74</v>
      </c>
      <c r="AAW54" s="1028">
        <v>44287</v>
      </c>
      <c r="AAX54" s="1029">
        <v>43.16590668941182</v>
      </c>
      <c r="AAZ54" s="1028">
        <v>44287</v>
      </c>
      <c r="ABA54" s="1029">
        <v>43.82</v>
      </c>
      <c r="ABC54" s="1028">
        <v>44287</v>
      </c>
      <c r="ABD54" s="1029">
        <v>43.241184898955638</v>
      </c>
      <c r="ABF54" s="1028">
        <v>44317</v>
      </c>
      <c r="ABG54" s="1029">
        <v>43.569248766288332</v>
      </c>
      <c r="ABI54" s="1028">
        <v>44317</v>
      </c>
      <c r="ABJ54" s="1029">
        <v>42.789923241514785</v>
      </c>
      <c r="ABL54" s="1028">
        <v>44317</v>
      </c>
      <c r="ABM54" s="1029">
        <v>43.04</v>
      </c>
      <c r="ABO54" s="1028">
        <v>44317</v>
      </c>
      <c r="ABP54" s="1029">
        <v>42.4</v>
      </c>
      <c r="ABR54" s="1066">
        <v>44348</v>
      </c>
      <c r="ABS54" s="1067">
        <v>41.41</v>
      </c>
      <c r="ABU54" s="1066">
        <v>44348</v>
      </c>
      <c r="ABV54" s="1067">
        <v>40.27319606943307</v>
      </c>
      <c r="ABX54" s="1066">
        <v>44348</v>
      </c>
      <c r="ABY54" s="1067">
        <v>40.588785138095211</v>
      </c>
      <c r="ACA54" s="1066">
        <v>44348</v>
      </c>
      <c r="ACB54" s="1067">
        <v>41.213026319999997</v>
      </c>
      <c r="ACD54" s="1066">
        <v>44378</v>
      </c>
      <c r="ACE54" s="1067">
        <v>41.339993522472568</v>
      </c>
      <c r="ACG54" s="1066">
        <v>44378</v>
      </c>
      <c r="ACH54" s="1067">
        <v>41.524129077539563</v>
      </c>
      <c r="ACJ54" s="1066">
        <v>44378</v>
      </c>
      <c r="ACK54" s="1067">
        <v>41.287930782453103</v>
      </c>
      <c r="ACM54" s="1066">
        <v>44378</v>
      </c>
      <c r="ACN54" s="1067">
        <v>41.078561729999997</v>
      </c>
      <c r="ACP54" s="1066">
        <v>44409</v>
      </c>
      <c r="ACQ54" s="1067">
        <v>41.915408764399047</v>
      </c>
      <c r="ACS54" s="1066">
        <v>44409</v>
      </c>
      <c r="ACT54" s="1067">
        <v>41.883229976580004</v>
      </c>
      <c r="ACV54" s="1096">
        <v>44409</v>
      </c>
      <c r="ACW54" s="1097">
        <v>41.414475860000003</v>
      </c>
      <c r="ACY54" s="1096">
        <v>44409</v>
      </c>
      <c r="ACZ54" s="1097">
        <v>41.652665708371458</v>
      </c>
      <c r="ADB54" s="1098">
        <v>44440</v>
      </c>
      <c r="ADC54" s="1099">
        <v>41.953541540000003</v>
      </c>
      <c r="ADE54" s="1098">
        <v>44440</v>
      </c>
      <c r="ADF54" s="1099">
        <v>43.573397405650802</v>
      </c>
      <c r="ADH54" s="1098">
        <v>44440</v>
      </c>
      <c r="ADI54" s="1099">
        <v>43.308825631017569</v>
      </c>
      <c r="ADK54" s="1098">
        <v>44440</v>
      </c>
      <c r="ADL54" s="1099">
        <v>43.411241674143866</v>
      </c>
      <c r="ADN54" s="1098">
        <v>44440</v>
      </c>
      <c r="ADO54" s="1099">
        <v>43.019718554423569</v>
      </c>
      <c r="ADQ54" s="1098">
        <v>44470</v>
      </c>
      <c r="ADR54" s="1099">
        <v>46.575682185134013</v>
      </c>
      <c r="ADT54" s="1098">
        <v>44470</v>
      </c>
      <c r="ADU54" s="1099">
        <v>47.499254168701661</v>
      </c>
      <c r="ADW54" s="1098">
        <v>44470</v>
      </c>
      <c r="ADX54" s="1099">
        <v>45.870006732154884</v>
      </c>
      <c r="ADZ54" s="1098">
        <v>44470</v>
      </c>
      <c r="AEA54" s="1099">
        <v>46.297415310151507</v>
      </c>
      <c r="AEC54" s="1098">
        <v>44501</v>
      </c>
      <c r="AED54" s="1099">
        <v>48.37651790004859</v>
      </c>
      <c r="AEF54" s="1098">
        <v>44501</v>
      </c>
      <c r="AEG54" s="1099">
        <v>49</v>
      </c>
      <c r="AEI54" s="1098">
        <v>44501</v>
      </c>
      <c r="AEJ54" s="1099">
        <v>50.145042672402525</v>
      </c>
      <c r="AEL54" s="1098">
        <v>44501</v>
      </c>
      <c r="AEM54" s="1099">
        <v>49.363651415787089</v>
      </c>
      <c r="AEO54" s="1098">
        <v>44501</v>
      </c>
      <c r="AEP54" s="1099">
        <v>49.891030798570043</v>
      </c>
      <c r="AER54" s="1098">
        <v>44531</v>
      </c>
      <c r="AES54" s="1099">
        <v>51.53</v>
      </c>
      <c r="AEU54" s="1098">
        <v>44531</v>
      </c>
      <c r="AEV54" s="1099">
        <v>52.17141337674078</v>
      </c>
      <c r="AEX54" s="1098">
        <v>44531</v>
      </c>
      <c r="AEY54" s="1099">
        <v>52.366550212249763</v>
      </c>
      <c r="AFA54" s="1098">
        <v>44531</v>
      </c>
      <c r="AFB54" s="1099">
        <v>51.525979357646811</v>
      </c>
      <c r="AFD54" s="1098">
        <v>44562</v>
      </c>
      <c r="AFE54" s="1099">
        <v>53.357052151022756</v>
      </c>
      <c r="AFG54" s="1098">
        <v>44562</v>
      </c>
      <c r="AFH54" s="1099">
        <v>54.28411354</v>
      </c>
      <c r="AFJ54" s="1098">
        <v>44593</v>
      </c>
      <c r="AFK54" s="1099">
        <v>54.266296264169299</v>
      </c>
      <c r="AFM54" s="1098">
        <v>44593</v>
      </c>
      <c r="AFN54" s="1099">
        <v>54.544904984517643</v>
      </c>
      <c r="AFP54" s="1098">
        <v>44593</v>
      </c>
      <c r="AFQ54" s="1099">
        <v>53.713502019281627</v>
      </c>
      <c r="AFS54" s="1098">
        <v>44593</v>
      </c>
      <c r="AFT54" s="1099">
        <v>51.985287248507774</v>
      </c>
      <c r="AFV54" s="1098">
        <v>44593</v>
      </c>
      <c r="AFW54" s="1099">
        <v>49.926287229032184</v>
      </c>
      <c r="AFY54" s="1098">
        <v>44621</v>
      </c>
      <c r="AFZ54" s="1099">
        <v>47.612867260987471</v>
      </c>
      <c r="AGB54" s="1098">
        <v>44621</v>
      </c>
      <c r="AGC54" s="1099">
        <v>47.825159416174131</v>
      </c>
      <c r="AGE54" s="1098">
        <v>44621</v>
      </c>
      <c r="AGF54" s="1099">
        <v>48.79939142840086</v>
      </c>
      <c r="AGH54" s="1098">
        <v>44621</v>
      </c>
      <c r="AGI54" s="1099">
        <v>48.802052863173053</v>
      </c>
      <c r="AGK54" s="1108">
        <v>44652</v>
      </c>
      <c r="AGL54" s="1109">
        <v>43.388877143288241</v>
      </c>
      <c r="AGN54" s="1108">
        <v>44652</v>
      </c>
      <c r="AGO54" s="1109">
        <v>43.358680591472094</v>
      </c>
      <c r="AGQ54" s="1108">
        <v>44652</v>
      </c>
      <c r="AGR54" s="1109">
        <v>43.810571861391452</v>
      </c>
      <c r="AGT54" s="1108">
        <v>44682</v>
      </c>
      <c r="AGU54" s="1109">
        <v>41.818336705568669</v>
      </c>
      <c r="AGW54" s="1108">
        <v>44682</v>
      </c>
      <c r="AGX54" s="1109">
        <v>41.963431355748114</v>
      </c>
      <c r="AGZ54" s="1108">
        <v>44682</v>
      </c>
      <c r="AHA54" s="1109">
        <v>42.306799844718029</v>
      </c>
      <c r="AHC54" s="1108">
        <v>44682</v>
      </c>
      <c r="AHD54" s="1109">
        <v>42.786868438676201</v>
      </c>
      <c r="AHF54" s="1108">
        <v>44713</v>
      </c>
      <c r="AHG54" s="1109">
        <v>42.598157454548023</v>
      </c>
      <c r="AHI54" s="1108">
        <v>44713</v>
      </c>
      <c r="AHJ54" s="1109">
        <v>42.683051132813766</v>
      </c>
      <c r="AHL54" s="1108">
        <v>44713</v>
      </c>
      <c r="AHM54" s="1109">
        <v>44.187293983739842</v>
      </c>
      <c r="AHO54" s="1108">
        <v>44713</v>
      </c>
      <c r="AHP54" s="1109">
        <v>46.292804153774597</v>
      </c>
      <c r="AHR54" s="1108">
        <v>44713</v>
      </c>
      <c r="AHS54" s="1109">
        <v>43.614120382756809</v>
      </c>
      <c r="AHU54" s="1114">
        <v>44743</v>
      </c>
      <c r="AHV54" s="1099">
        <v>44.338726155322775</v>
      </c>
      <c r="AHX54" s="1108">
        <v>44743</v>
      </c>
      <c r="AHY54" s="1109">
        <v>44.647431659847577</v>
      </c>
      <c r="AIA54" s="1108">
        <v>44743</v>
      </c>
      <c r="AIB54" s="1109">
        <v>44.461347786050723</v>
      </c>
      <c r="AID54" s="1108">
        <v>44743</v>
      </c>
      <c r="AIE54" s="1099">
        <v>44.978908032659753</v>
      </c>
      <c r="AIG54" s="1108">
        <v>44774</v>
      </c>
      <c r="AIH54" s="1099">
        <v>47.362718086981253</v>
      </c>
      <c r="AIJ54" s="1108">
        <v>44774</v>
      </c>
      <c r="AIK54" s="1099">
        <v>47.713404819919411</v>
      </c>
      <c r="AIM54" s="1108">
        <v>44774</v>
      </c>
      <c r="AIN54" s="1099">
        <v>46.572917249004526</v>
      </c>
      <c r="AIP54" s="1108">
        <v>44774</v>
      </c>
      <c r="AIQ54" s="1099">
        <v>47.160764932836408</v>
      </c>
      <c r="AIS54" s="1108">
        <v>44774</v>
      </c>
      <c r="AIT54" s="1109">
        <v>47.986988429568036</v>
      </c>
      <c r="AIV54" s="1108">
        <v>44805</v>
      </c>
      <c r="AIW54" s="1117">
        <v>49.248642293885183</v>
      </c>
      <c r="AIY54" s="1108">
        <v>44805</v>
      </c>
      <c r="AIZ54" s="1117">
        <v>50.726633188373164</v>
      </c>
      <c r="AJB54" s="1108">
        <v>44805</v>
      </c>
      <c r="AJC54" s="1117">
        <v>51.418784842148938</v>
      </c>
      <c r="AJE54" s="1108">
        <v>44805</v>
      </c>
      <c r="AJF54" s="1117">
        <v>52.351898895438822</v>
      </c>
      <c r="AJH54" s="1108">
        <v>44835</v>
      </c>
      <c r="AJI54" s="1117">
        <v>56.364201653913348</v>
      </c>
      <c r="AJK54" s="1108">
        <v>44835</v>
      </c>
      <c r="AJL54" s="1117">
        <v>57.956524905855723</v>
      </c>
      <c r="AJN54" s="1108">
        <v>44835</v>
      </c>
      <c r="AJO54" s="1117">
        <v>56.364201653913348</v>
      </c>
      <c r="AJQ54" s="1108">
        <v>44835</v>
      </c>
      <c r="AJR54" s="1117">
        <v>58.980972102814739</v>
      </c>
      <c r="AJT54" s="1108">
        <v>44866</v>
      </c>
      <c r="AJU54" s="1117">
        <v>63.633542259161992</v>
      </c>
    </row>
    <row r="55" spans="1:957" customFormat="1" x14ac:dyDescent="0.25">
      <c r="A55" s="26"/>
      <c r="B55" s="969">
        <f t="shared" ca="1" si="0"/>
        <v>44896</v>
      </c>
      <c r="C55" s="152">
        <f t="shared" ca="1" si="1"/>
        <v>66.336678134270784</v>
      </c>
      <c r="D55" s="26"/>
      <c r="E55" s="144">
        <v>42552</v>
      </c>
      <c r="F55" s="150">
        <v>66.002452749937092</v>
      </c>
      <c r="G55" s="88"/>
      <c r="H55" s="144">
        <v>42522</v>
      </c>
      <c r="I55" s="148">
        <v>63.65251959735545</v>
      </c>
      <c r="J55" s="26"/>
      <c r="K55" s="144">
        <v>42552</v>
      </c>
      <c r="L55" s="148">
        <v>63.382121299950377</v>
      </c>
      <c r="M55" s="26"/>
      <c r="N55" s="144">
        <v>42552</v>
      </c>
      <c r="O55" s="150">
        <v>62.830600000000018</v>
      </c>
      <c r="P55" s="88"/>
      <c r="Q55" s="144">
        <v>42583</v>
      </c>
      <c r="R55" s="145">
        <v>63.930255852908388</v>
      </c>
      <c r="S55" s="26"/>
      <c r="T55" s="144">
        <v>42583</v>
      </c>
      <c r="U55" s="148">
        <v>60.686538888888883</v>
      </c>
      <c r="V55" s="26"/>
      <c r="W55" s="144">
        <v>42583</v>
      </c>
      <c r="X55" s="150">
        <v>62.331125</v>
      </c>
      <c r="Y55" s="88"/>
      <c r="Z55" s="144">
        <v>42614</v>
      </c>
      <c r="AA55" s="145">
        <v>61.20095946213813</v>
      </c>
      <c r="AB55" s="26"/>
      <c r="AC55" s="144">
        <v>42614</v>
      </c>
      <c r="AD55" s="148">
        <v>59.999999999999986</v>
      </c>
      <c r="AE55" s="26"/>
      <c r="AF55" s="144">
        <v>42614</v>
      </c>
      <c r="AG55" s="150">
        <v>60.376400000000004</v>
      </c>
      <c r="AH55" s="88"/>
      <c r="AI55" s="144">
        <v>42644</v>
      </c>
      <c r="AJ55" s="145">
        <v>63.5</v>
      </c>
      <c r="AK55" s="26"/>
      <c r="AL55" s="144">
        <v>42644</v>
      </c>
      <c r="AM55" s="148">
        <v>63.75</v>
      </c>
      <c r="AN55" s="26"/>
      <c r="AO55" s="144">
        <v>42644</v>
      </c>
      <c r="AP55" s="150">
        <v>62.741</v>
      </c>
      <c r="AQ55" s="88"/>
      <c r="AR55" s="144">
        <v>42644</v>
      </c>
      <c r="AS55" s="145">
        <v>62.741</v>
      </c>
      <c r="AT55" s="26"/>
      <c r="AU55" s="144">
        <v>42675</v>
      </c>
      <c r="AV55" s="148">
        <v>72.22951387310853</v>
      </c>
      <c r="AW55" s="26"/>
      <c r="AX55" s="144">
        <v>42705</v>
      </c>
      <c r="AY55" s="150">
        <v>73.291787012499995</v>
      </c>
      <c r="AZ55" s="88"/>
      <c r="BA55" s="144">
        <v>42705</v>
      </c>
      <c r="BB55" s="145">
        <v>73.81838851127732</v>
      </c>
      <c r="BC55" s="26"/>
      <c r="BD55" s="144">
        <v>42705</v>
      </c>
      <c r="BE55" s="148">
        <v>73.379557169366691</v>
      </c>
      <c r="BF55" s="26"/>
      <c r="BG55" s="144">
        <v>42736</v>
      </c>
      <c r="BH55" s="150">
        <v>76.43105614589328</v>
      </c>
      <c r="BI55" s="88"/>
      <c r="BJ55" s="144">
        <v>42705</v>
      </c>
      <c r="BK55" s="145">
        <v>74.366415380880611</v>
      </c>
      <c r="BL55" s="26"/>
      <c r="BM55" s="144">
        <v>42705</v>
      </c>
      <c r="BN55" s="148">
        <v>74.569999999999993</v>
      </c>
      <c r="BO55" s="26"/>
      <c r="BP55" s="144">
        <v>42736</v>
      </c>
      <c r="BQ55" s="150">
        <v>77.394665380000006</v>
      </c>
      <c r="BR55" s="88"/>
      <c r="BS55" s="144">
        <v>42736</v>
      </c>
      <c r="BT55" s="145">
        <v>77.794665380880602</v>
      </c>
      <c r="BU55" s="26"/>
      <c r="BV55" s="144">
        <v>42767</v>
      </c>
      <c r="BW55" s="148">
        <v>76.058590379999998</v>
      </c>
      <c r="BX55" s="26"/>
      <c r="BY55" s="144">
        <v>42767</v>
      </c>
      <c r="BZ55" s="150">
        <v>76.348590380000005</v>
      </c>
      <c r="CA55" s="88"/>
      <c r="CB55" s="144">
        <v>42767</v>
      </c>
      <c r="CC55" s="145">
        <v>75.448590380880574</v>
      </c>
      <c r="CD55" s="26"/>
      <c r="CE55" s="144">
        <v>42767</v>
      </c>
      <c r="CF55" s="148">
        <v>75.598590380880566</v>
      </c>
      <c r="CG55" s="26"/>
      <c r="CH55" s="144">
        <v>42795</v>
      </c>
      <c r="CI55" s="150">
        <v>73.27269038</v>
      </c>
      <c r="CJ55" s="88"/>
      <c r="CK55" s="144">
        <v>42795</v>
      </c>
      <c r="CL55" s="145">
        <v>73.650824175824198</v>
      </c>
      <c r="CM55" s="26"/>
      <c r="CN55" s="144">
        <v>42795</v>
      </c>
      <c r="CO55" s="148">
        <v>72.850824175824172</v>
      </c>
      <c r="CP55" s="26"/>
      <c r="CQ55" s="144">
        <v>42795</v>
      </c>
      <c r="CR55" s="150">
        <v>72.000274730000001</v>
      </c>
      <c r="CS55" s="88"/>
      <c r="CT55" s="144">
        <v>42795</v>
      </c>
      <c r="CU55" s="145">
        <v>72.473351648351652</v>
      </c>
      <c r="CV55" s="26"/>
      <c r="CW55" s="144">
        <v>42826</v>
      </c>
      <c r="CX55" s="148">
        <v>67.05</v>
      </c>
      <c r="CY55" s="292"/>
      <c r="CZ55" s="144">
        <v>42826</v>
      </c>
      <c r="DA55" s="148">
        <v>65.239715947722274</v>
      </c>
      <c r="DB55" s="295"/>
      <c r="DC55" s="144">
        <v>42826</v>
      </c>
      <c r="DD55" s="148">
        <v>65.447214378948615</v>
      </c>
      <c r="DE55" s="303"/>
      <c r="DF55" s="144">
        <v>42826</v>
      </c>
      <c r="DG55" s="148">
        <v>66.842758500000002</v>
      </c>
      <c r="DH55" s="303"/>
      <c r="DI55" s="144">
        <v>42887</v>
      </c>
      <c r="DJ55" s="148">
        <v>64.488326669999992</v>
      </c>
      <c r="DK55" s="295"/>
      <c r="DL55" s="144">
        <v>42856</v>
      </c>
      <c r="DM55" s="148">
        <v>65.882681905044478</v>
      </c>
      <c r="DN55" s="303"/>
      <c r="DO55" s="144">
        <v>42856</v>
      </c>
      <c r="DP55" s="148">
        <v>65.319619450000005</v>
      </c>
      <c r="DQ55" s="303"/>
      <c r="DR55" s="144">
        <v>42887</v>
      </c>
      <c r="DS55" s="148">
        <v>64.334987910086284</v>
      </c>
      <c r="DT55" s="295"/>
      <c r="DU55" s="144">
        <v>42887</v>
      </c>
      <c r="DV55" s="148">
        <v>64.150000000000006</v>
      </c>
      <c r="DW55" s="303"/>
      <c r="DX55" s="144">
        <v>42887</v>
      </c>
      <c r="DY55" s="148">
        <v>63.902330919999997</v>
      </c>
      <c r="DZ55" s="303"/>
      <c r="EA55" s="144">
        <v>42917</v>
      </c>
      <c r="EB55" s="148">
        <v>63.166103788084982</v>
      </c>
      <c r="EC55" s="295"/>
      <c r="ED55" s="144">
        <v>42917</v>
      </c>
      <c r="EE55" s="148">
        <v>62.609516632907322</v>
      </c>
      <c r="EF55" s="303"/>
      <c r="EG55" s="144">
        <v>42917</v>
      </c>
      <c r="EH55" s="148">
        <v>62.947000320750853</v>
      </c>
      <c r="EI55" s="303"/>
      <c r="EJ55" s="144">
        <v>42948</v>
      </c>
      <c r="EK55" s="148">
        <v>63.227750810000003</v>
      </c>
      <c r="EL55" s="295"/>
      <c r="EM55" s="144">
        <v>42917</v>
      </c>
      <c r="EN55" s="148">
        <v>63.021147540983627</v>
      </c>
      <c r="EO55" s="303"/>
      <c r="EP55" s="144">
        <v>42948</v>
      </c>
      <c r="EQ55" s="148">
        <v>63.487723124451392</v>
      </c>
      <c r="ER55" s="303"/>
      <c r="ES55" s="144">
        <v>42948</v>
      </c>
      <c r="ET55" s="148">
        <v>63.07958133669608</v>
      </c>
      <c r="EV55" s="144">
        <v>42979</v>
      </c>
      <c r="EW55" s="148">
        <v>63.196717928213317</v>
      </c>
      <c r="EY55" s="144">
        <v>42979</v>
      </c>
      <c r="EZ55" s="148">
        <v>63.006090639999996</v>
      </c>
      <c r="FB55" s="144">
        <v>42979</v>
      </c>
      <c r="FC55" s="148">
        <v>63.534786393135072</v>
      </c>
      <c r="FE55" s="144">
        <v>42979</v>
      </c>
      <c r="FF55" s="148">
        <v>62.902479578081618</v>
      </c>
      <c r="FH55" s="144">
        <v>43009</v>
      </c>
      <c r="FI55" s="148">
        <v>64.900000000000006</v>
      </c>
      <c r="FK55" s="144">
        <v>43009</v>
      </c>
      <c r="FL55" s="148">
        <v>64.853108482918259</v>
      </c>
      <c r="FN55" s="144">
        <v>43009</v>
      </c>
      <c r="FO55" s="148">
        <v>65.03</v>
      </c>
      <c r="FQ55" s="144">
        <v>43009</v>
      </c>
      <c r="FR55" s="148">
        <v>64.849439880000006</v>
      </c>
      <c r="FT55" s="144">
        <v>42979</v>
      </c>
      <c r="FU55" s="148">
        <v>62.98639</v>
      </c>
      <c r="FW55" s="144">
        <v>43009</v>
      </c>
      <c r="FX55" s="148">
        <v>64.884190000000004</v>
      </c>
      <c r="FZ55" s="144">
        <v>43009</v>
      </c>
      <c r="GA55" s="148">
        <v>64.533429999999996</v>
      </c>
      <c r="GC55" s="144">
        <v>43040</v>
      </c>
      <c r="GD55" s="148">
        <v>68.333538594099991</v>
      </c>
      <c r="GF55" s="144">
        <v>43009</v>
      </c>
      <c r="GG55" s="148">
        <v>64.650000000000006</v>
      </c>
      <c r="GI55" s="144">
        <v>43040</v>
      </c>
      <c r="GJ55" s="148">
        <v>67.247500000000002</v>
      </c>
      <c r="GL55" s="144">
        <v>43040</v>
      </c>
      <c r="GM55" s="148">
        <v>67.3</v>
      </c>
      <c r="GO55" s="144">
        <v>43040</v>
      </c>
      <c r="GP55" s="148">
        <v>66.452079999999995</v>
      </c>
      <c r="GR55" s="144">
        <v>43040</v>
      </c>
      <c r="GS55" s="148">
        <v>66.760000000000005</v>
      </c>
      <c r="GU55" s="144">
        <v>43070</v>
      </c>
      <c r="GV55" s="148">
        <v>67.375</v>
      </c>
      <c r="GX55" s="144">
        <v>43070</v>
      </c>
      <c r="GY55" s="148">
        <v>67.22</v>
      </c>
      <c r="HA55" s="144">
        <v>43070</v>
      </c>
      <c r="HB55" s="148">
        <v>67.28</v>
      </c>
      <c r="HD55" s="144">
        <v>43070</v>
      </c>
      <c r="HE55" s="148">
        <v>67.11</v>
      </c>
      <c r="HG55" s="144">
        <v>43070</v>
      </c>
      <c r="HH55" s="148">
        <v>67.39</v>
      </c>
      <c r="HJ55" s="144">
        <v>43101</v>
      </c>
      <c r="HK55" s="148">
        <v>69.650000000000006</v>
      </c>
      <c r="HM55" s="144">
        <v>43101</v>
      </c>
      <c r="HN55" s="148">
        <v>70.150000000000006</v>
      </c>
      <c r="HP55" s="144">
        <v>43101</v>
      </c>
      <c r="HQ55" s="148">
        <v>70.23</v>
      </c>
      <c r="HS55" s="144">
        <v>43101</v>
      </c>
      <c r="HT55" s="148">
        <v>70.19</v>
      </c>
      <c r="HV55" s="144">
        <v>43101</v>
      </c>
      <c r="HW55" s="148">
        <v>70.430000000000007</v>
      </c>
      <c r="HY55" s="144">
        <v>43101</v>
      </c>
      <c r="HZ55" s="148">
        <v>70.510000000000005</v>
      </c>
      <c r="IB55" s="144">
        <v>43160</v>
      </c>
      <c r="IC55" s="148">
        <v>68.067823250000004</v>
      </c>
      <c r="IE55" s="144">
        <v>43160</v>
      </c>
      <c r="IF55" s="148">
        <v>67.86</v>
      </c>
      <c r="IH55" s="144">
        <v>43160</v>
      </c>
      <c r="II55" s="148">
        <v>67.02</v>
      </c>
      <c r="IK55" s="144">
        <v>43160</v>
      </c>
      <c r="IL55" s="148">
        <v>66.23</v>
      </c>
      <c r="IN55" s="144">
        <v>43191</v>
      </c>
      <c r="IO55" s="148">
        <v>60.43</v>
      </c>
      <c r="IQ55" s="144">
        <v>43191</v>
      </c>
      <c r="IR55" s="148">
        <v>61.77</v>
      </c>
      <c r="IT55" s="144">
        <v>43191</v>
      </c>
      <c r="IU55" s="148">
        <v>62.60282222</v>
      </c>
      <c r="IW55" s="144">
        <v>43191</v>
      </c>
      <c r="IX55" s="148">
        <v>62.13</v>
      </c>
      <c r="IZ55" s="144">
        <v>43221</v>
      </c>
      <c r="JA55" s="148">
        <v>61.67</v>
      </c>
      <c r="JC55" s="144">
        <v>43221</v>
      </c>
      <c r="JD55" s="148">
        <v>59.02</v>
      </c>
      <c r="JF55" s="144">
        <v>43221</v>
      </c>
      <c r="JG55" s="148">
        <v>58.87</v>
      </c>
      <c r="JI55" s="144">
        <v>43221</v>
      </c>
      <c r="JJ55" s="148">
        <v>58.42</v>
      </c>
      <c r="JL55" s="144">
        <v>43252</v>
      </c>
      <c r="JM55" s="148">
        <v>57.51</v>
      </c>
      <c r="JO55" s="144">
        <v>43252</v>
      </c>
      <c r="JP55" s="148">
        <v>58.95</v>
      </c>
      <c r="JR55" s="144">
        <v>43252</v>
      </c>
      <c r="JS55" s="148">
        <v>59.389066499999998</v>
      </c>
      <c r="JU55" s="969">
        <v>43252</v>
      </c>
      <c r="JV55" s="970">
        <v>60.389066499999998</v>
      </c>
      <c r="JX55" s="969">
        <v>43252</v>
      </c>
      <c r="JY55" s="970">
        <v>59.03</v>
      </c>
      <c r="KA55" s="969">
        <v>43282</v>
      </c>
      <c r="KB55" s="970">
        <v>60.058803636549776</v>
      </c>
      <c r="KD55" s="969">
        <v>43282</v>
      </c>
      <c r="KE55" s="970">
        <v>61.77</v>
      </c>
      <c r="KG55" s="969">
        <v>43282</v>
      </c>
      <c r="KH55" s="970">
        <v>59.42</v>
      </c>
      <c r="KJ55" s="969">
        <v>43282</v>
      </c>
      <c r="KK55" s="970">
        <v>58.87</v>
      </c>
      <c r="KM55" s="969">
        <v>43313</v>
      </c>
      <c r="KN55" s="970">
        <v>59.03</v>
      </c>
      <c r="KP55" s="969">
        <v>43313</v>
      </c>
      <c r="KQ55" s="970">
        <v>59.151561064524266</v>
      </c>
      <c r="KS55" s="969">
        <v>43313</v>
      </c>
      <c r="KT55" s="970">
        <v>59.16</v>
      </c>
      <c r="KV55" s="969">
        <v>43313</v>
      </c>
      <c r="KW55" s="970">
        <v>59.19</v>
      </c>
      <c r="KY55" s="969">
        <v>43344</v>
      </c>
      <c r="KZ55" s="970">
        <v>58.49</v>
      </c>
      <c r="LB55" s="969">
        <v>43344</v>
      </c>
      <c r="LC55" s="970">
        <v>58.34</v>
      </c>
      <c r="LE55" s="969">
        <v>43344</v>
      </c>
      <c r="LF55" s="970">
        <v>59.21</v>
      </c>
      <c r="LH55" s="969">
        <v>43344</v>
      </c>
      <c r="LI55" s="970">
        <v>59.19</v>
      </c>
      <c r="LK55" s="969">
        <v>43344</v>
      </c>
      <c r="LL55" s="970">
        <v>58.69</v>
      </c>
      <c r="LN55" s="969">
        <v>43374</v>
      </c>
      <c r="LO55" s="970">
        <v>61.8</v>
      </c>
      <c r="LQ55" s="969">
        <v>43405</v>
      </c>
      <c r="LR55" s="970">
        <v>62.23</v>
      </c>
      <c r="LT55" s="969">
        <v>43405</v>
      </c>
      <c r="LU55" s="970">
        <v>62.61</v>
      </c>
      <c r="LW55" s="969">
        <v>43405</v>
      </c>
      <c r="LX55" s="970">
        <v>63.32</v>
      </c>
      <c r="LZ55" s="969">
        <v>43405</v>
      </c>
      <c r="MA55" s="970">
        <v>62.83</v>
      </c>
      <c r="MC55" s="969">
        <v>43435</v>
      </c>
      <c r="MD55" s="970">
        <v>65.290000000000006</v>
      </c>
      <c r="MF55" s="969">
        <v>43435</v>
      </c>
      <c r="MG55" s="970">
        <v>65.069999999999993</v>
      </c>
      <c r="MI55" s="969">
        <v>43435</v>
      </c>
      <c r="MJ55" s="970">
        <v>65.67</v>
      </c>
      <c r="ML55" s="969">
        <v>43435</v>
      </c>
      <c r="MM55" s="970">
        <v>64.95</v>
      </c>
      <c r="MO55" s="969">
        <v>43435</v>
      </c>
      <c r="MP55" s="970">
        <v>64.16</v>
      </c>
      <c r="MR55" s="969">
        <v>43466</v>
      </c>
      <c r="MS55" s="970">
        <v>64.41</v>
      </c>
      <c r="MU55" s="969">
        <v>43466</v>
      </c>
      <c r="MV55" s="970">
        <v>64.7</v>
      </c>
      <c r="MX55" s="969">
        <v>43466</v>
      </c>
      <c r="MY55" s="970">
        <v>64.680000000000007</v>
      </c>
      <c r="NA55" s="969">
        <v>43466</v>
      </c>
      <c r="NB55" s="970">
        <v>66.110416084346355</v>
      </c>
      <c r="ND55" s="969">
        <v>43497</v>
      </c>
      <c r="NE55" s="970">
        <v>64.626360000000005</v>
      </c>
      <c r="NG55" s="969">
        <v>43497</v>
      </c>
      <c r="NH55" s="970">
        <v>62.98</v>
      </c>
      <c r="NJ55" s="969">
        <v>43497</v>
      </c>
      <c r="NK55" s="970">
        <v>61.46</v>
      </c>
      <c r="NM55" s="969">
        <v>43497</v>
      </c>
      <c r="NN55" s="970">
        <v>60.33</v>
      </c>
      <c r="NP55" s="969">
        <v>43497</v>
      </c>
      <c r="NQ55" s="970">
        <v>58.91</v>
      </c>
      <c r="NS55" s="969">
        <v>43525</v>
      </c>
      <c r="NT55" s="970">
        <v>55.38</v>
      </c>
      <c r="NV55" s="969">
        <v>43525</v>
      </c>
      <c r="NW55" s="970">
        <v>55.22</v>
      </c>
      <c r="NY55" s="969">
        <v>43525</v>
      </c>
      <c r="NZ55" s="970">
        <v>54</v>
      </c>
      <c r="OB55" s="969">
        <v>43525</v>
      </c>
      <c r="OC55" s="970">
        <v>54.9</v>
      </c>
      <c r="OE55" s="969">
        <v>43556</v>
      </c>
      <c r="OF55" s="970">
        <v>50.2</v>
      </c>
      <c r="OH55" s="969">
        <v>43556</v>
      </c>
      <c r="OI55" s="970">
        <v>54.73</v>
      </c>
      <c r="OK55" s="969">
        <v>43556</v>
      </c>
      <c r="OL55" s="970">
        <v>54.8</v>
      </c>
      <c r="ON55" s="969">
        <v>43556</v>
      </c>
      <c r="OO55" s="970">
        <v>53.18</v>
      </c>
      <c r="OQ55" s="969">
        <v>43556</v>
      </c>
      <c r="OR55" s="970">
        <v>52.27</v>
      </c>
      <c r="OT55" s="969">
        <v>43586</v>
      </c>
      <c r="OU55" s="970">
        <v>49.48</v>
      </c>
      <c r="OW55" s="969">
        <v>43586</v>
      </c>
      <c r="OX55" s="970">
        <v>48.04</v>
      </c>
      <c r="OZ55" s="969">
        <v>43586</v>
      </c>
      <c r="PA55" s="970">
        <v>47.65</v>
      </c>
      <c r="PC55" s="969">
        <v>43586</v>
      </c>
      <c r="PD55" s="970">
        <v>48</v>
      </c>
      <c r="PF55" s="969">
        <v>43586</v>
      </c>
      <c r="PG55" s="970">
        <v>48.9</v>
      </c>
      <c r="PI55" s="969">
        <v>43617</v>
      </c>
      <c r="PJ55" s="970">
        <v>47.95</v>
      </c>
      <c r="PL55" s="969">
        <v>43617</v>
      </c>
      <c r="PM55" s="970">
        <v>48.35</v>
      </c>
      <c r="PO55" s="969">
        <v>43617</v>
      </c>
      <c r="PP55" s="970">
        <v>47.88</v>
      </c>
      <c r="PR55" s="969">
        <v>43617</v>
      </c>
      <c r="PS55" s="970">
        <v>47.68</v>
      </c>
      <c r="PU55" s="969">
        <v>43647</v>
      </c>
      <c r="PV55" s="970">
        <v>47.96</v>
      </c>
      <c r="PX55" s="969">
        <v>43647</v>
      </c>
      <c r="PY55" s="1025">
        <v>48.15</v>
      </c>
      <c r="QA55" s="1026">
        <v>43647</v>
      </c>
      <c r="QB55" s="1025">
        <v>48.02</v>
      </c>
      <c r="QD55" s="1028">
        <v>43647</v>
      </c>
      <c r="QE55" s="1027">
        <v>47.85</v>
      </c>
      <c r="QG55" s="1028">
        <v>43678</v>
      </c>
      <c r="QH55" s="1027">
        <v>48.8</v>
      </c>
      <c r="QJ55" s="1028">
        <v>43678</v>
      </c>
      <c r="QK55" s="1027">
        <v>49.32</v>
      </c>
      <c r="QM55" s="1028">
        <v>43678</v>
      </c>
      <c r="QN55" s="1027">
        <v>48.68</v>
      </c>
      <c r="QP55" s="1028">
        <v>43678</v>
      </c>
      <c r="QQ55" s="1027">
        <v>49.85</v>
      </c>
      <c r="QS55" s="1028">
        <v>43678</v>
      </c>
      <c r="QT55" s="1027">
        <v>48.93</v>
      </c>
      <c r="QV55" s="1028">
        <v>43709</v>
      </c>
      <c r="QW55" s="1027">
        <v>48.25</v>
      </c>
      <c r="QY55" s="1028">
        <v>43709</v>
      </c>
      <c r="QZ55" s="1027">
        <v>47.5</v>
      </c>
      <c r="RB55" s="1028">
        <v>43709</v>
      </c>
      <c r="RC55" s="1027">
        <v>45.75</v>
      </c>
      <c r="RE55" s="1028">
        <v>43709</v>
      </c>
      <c r="RF55" s="1027">
        <v>45.05</v>
      </c>
      <c r="RH55" s="1028">
        <v>43739</v>
      </c>
      <c r="RI55" s="1027">
        <v>45.89</v>
      </c>
      <c r="RK55" s="1028">
        <v>43739</v>
      </c>
      <c r="RL55" s="1027">
        <v>44.97</v>
      </c>
      <c r="RN55" s="1028">
        <v>43739</v>
      </c>
      <c r="RO55" s="1027">
        <v>44.76</v>
      </c>
      <c r="RQ55" s="1028">
        <v>43739</v>
      </c>
      <c r="RR55" s="1027">
        <v>44.01</v>
      </c>
      <c r="RT55" s="1028">
        <v>43770</v>
      </c>
      <c r="RU55" s="1029">
        <v>48.301032190000001</v>
      </c>
      <c r="RW55" s="1028">
        <v>43770</v>
      </c>
      <c r="RX55" s="1029">
        <v>48.043807209999997</v>
      </c>
      <c r="RZ55" s="1028">
        <v>43770</v>
      </c>
      <c r="SA55" s="1029">
        <v>47.674743390000003</v>
      </c>
      <c r="SC55" s="1028">
        <v>43770</v>
      </c>
      <c r="SD55" s="1029">
        <v>47.18</v>
      </c>
      <c r="SF55" s="1028">
        <v>43770</v>
      </c>
      <c r="SG55" s="1029">
        <v>46.72</v>
      </c>
      <c r="SI55" s="1028">
        <v>43800</v>
      </c>
      <c r="SJ55" s="1029">
        <v>47.54</v>
      </c>
      <c r="SL55" s="1028">
        <v>43800</v>
      </c>
      <c r="SM55" s="1029">
        <v>47.769261441405789</v>
      </c>
      <c r="SO55" s="1028">
        <v>43800</v>
      </c>
      <c r="SP55" s="1029">
        <v>46.698768172973715</v>
      </c>
      <c r="SR55" s="1028">
        <v>43800</v>
      </c>
      <c r="SS55" s="1029">
        <v>44.35307884636812</v>
      </c>
      <c r="SU55" s="1028">
        <v>43831</v>
      </c>
      <c r="SV55" s="1029">
        <v>43.517004299844956</v>
      </c>
      <c r="SX55" s="1028">
        <v>43831</v>
      </c>
      <c r="SY55" s="1029">
        <v>40.775348035807383</v>
      </c>
      <c r="TA55" s="1028">
        <v>43831</v>
      </c>
      <c r="TB55" s="1029">
        <v>40.530645782060645</v>
      </c>
      <c r="TD55" s="1028">
        <v>43831</v>
      </c>
      <c r="TE55" s="1029">
        <v>39.281757796117759</v>
      </c>
      <c r="TG55" s="1028">
        <v>43862</v>
      </c>
      <c r="TH55" s="1029">
        <v>41.518507704523614</v>
      </c>
      <c r="TJ55" s="1028">
        <v>43862</v>
      </c>
      <c r="TK55" s="1029">
        <v>40.770065994575447</v>
      </c>
      <c r="TM55" s="1028">
        <v>43862</v>
      </c>
      <c r="TN55" s="1029">
        <v>40.620407400003685</v>
      </c>
      <c r="TP55" s="1028">
        <v>43862</v>
      </c>
      <c r="TQ55" s="1029">
        <v>39.641399421685882</v>
      </c>
      <c r="TS55" s="1028">
        <v>43891</v>
      </c>
      <c r="TT55" s="1029">
        <v>38.982832245554228</v>
      </c>
      <c r="TV55" s="1028">
        <v>43891</v>
      </c>
      <c r="TW55" s="1029">
        <v>38.234440475131727</v>
      </c>
      <c r="TY55" s="1028">
        <v>43891</v>
      </c>
      <c r="TZ55" s="1029">
        <v>36.211167072338576</v>
      </c>
      <c r="UB55" s="1028">
        <v>43891</v>
      </c>
      <c r="UC55" s="1029">
        <v>37.47607619176636</v>
      </c>
      <c r="UE55" s="1028">
        <v>43922</v>
      </c>
      <c r="UF55" s="1029">
        <v>35.747597961000857</v>
      </c>
      <c r="UH55" s="1028">
        <v>43922</v>
      </c>
      <c r="UI55" s="1029">
        <v>35.000615309849195</v>
      </c>
      <c r="UK55" s="1028">
        <v>43922</v>
      </c>
      <c r="UL55" s="1029">
        <v>34.901447543199573</v>
      </c>
      <c r="UN55" s="1028">
        <v>43922</v>
      </c>
      <c r="UO55" s="1029">
        <v>35.548172591135305</v>
      </c>
      <c r="UQ55" s="1028">
        <v>43952</v>
      </c>
      <c r="UR55" s="1029">
        <v>34.294527290788196</v>
      </c>
      <c r="UT55" s="1028">
        <v>43952</v>
      </c>
      <c r="UU55" s="1029">
        <v>33.770495434509385</v>
      </c>
      <c r="UW55" s="1028">
        <v>43952</v>
      </c>
      <c r="UX55" s="1029">
        <v>33.709502907402509</v>
      </c>
      <c r="UZ55" s="1028">
        <v>43952</v>
      </c>
      <c r="VA55" s="1029">
        <v>34.075180338872656</v>
      </c>
      <c r="VC55" s="1028">
        <v>43952</v>
      </c>
      <c r="VD55" s="1029">
        <v>34.398264417944134</v>
      </c>
      <c r="VF55" s="1028">
        <v>43983</v>
      </c>
      <c r="VG55" s="1029">
        <v>33.688323428723521</v>
      </c>
      <c r="VI55" s="1028">
        <v>43983</v>
      </c>
      <c r="VJ55" s="1029">
        <v>34.331215178932595</v>
      </c>
      <c r="VL55" s="1028">
        <v>43983</v>
      </c>
      <c r="VM55" s="1029">
        <v>34.003524847839671</v>
      </c>
      <c r="VO55" s="1028">
        <v>43983</v>
      </c>
      <c r="VP55" s="1029">
        <v>38.773758977103789</v>
      </c>
      <c r="VR55" s="1028">
        <v>44013</v>
      </c>
      <c r="VS55" s="1029">
        <v>38.414835253416832</v>
      </c>
      <c r="VU55" s="1028">
        <v>44013</v>
      </c>
      <c r="VV55" s="1029">
        <v>38.097264861290618</v>
      </c>
      <c r="VX55" s="1028">
        <v>44013</v>
      </c>
      <c r="VY55" s="1029">
        <v>38.319599673938448</v>
      </c>
      <c r="WA55" s="1028">
        <v>44013</v>
      </c>
      <c r="WB55" s="1029">
        <v>36.544065798412419</v>
      </c>
      <c r="WD55" s="1028">
        <v>44013</v>
      </c>
      <c r="WE55" s="1029">
        <v>37.153582705653122</v>
      </c>
      <c r="WG55" s="1028">
        <v>44044</v>
      </c>
      <c r="WH55" s="1029">
        <v>40.450000000000003</v>
      </c>
      <c r="WJ55" s="1028">
        <v>44044</v>
      </c>
      <c r="WK55" s="1029">
        <v>40.07</v>
      </c>
      <c r="WM55" s="1028">
        <v>44044</v>
      </c>
      <c r="WN55" s="1029">
        <v>42.670356826572444</v>
      </c>
      <c r="WP55" s="1028">
        <v>44044</v>
      </c>
      <c r="WQ55" s="1029">
        <v>41.917243355557929</v>
      </c>
      <c r="WS55" s="1028">
        <v>44075</v>
      </c>
      <c r="WT55" s="1029">
        <v>43.998687582862097</v>
      </c>
      <c r="WV55" s="1028">
        <v>44075</v>
      </c>
      <c r="WW55" s="1029">
        <v>44.29</v>
      </c>
      <c r="WY55" s="1028">
        <v>44075</v>
      </c>
      <c r="WZ55" s="1029">
        <v>44.979716121877566</v>
      </c>
      <c r="XB55" s="1028">
        <v>44075</v>
      </c>
      <c r="XC55" s="1029">
        <v>44.383680633144053</v>
      </c>
      <c r="XE55" s="1028">
        <v>44105</v>
      </c>
      <c r="XF55" s="1029">
        <v>44.548023184751344</v>
      </c>
      <c r="XH55" s="1028">
        <v>44105</v>
      </c>
      <c r="XI55" s="1029">
        <v>42.801650071841308</v>
      </c>
      <c r="XK55" s="1028">
        <v>44105</v>
      </c>
      <c r="XL55" s="1029">
        <v>43.68</v>
      </c>
      <c r="XN55" s="1028">
        <v>44105</v>
      </c>
      <c r="XO55" s="1029">
        <v>43.200640548377301</v>
      </c>
      <c r="XQ55" s="1028">
        <v>44105</v>
      </c>
      <c r="XR55" s="1029">
        <v>43.098209220208169</v>
      </c>
      <c r="XT55" s="1028">
        <v>44136</v>
      </c>
      <c r="XU55" s="1029">
        <v>44.37</v>
      </c>
      <c r="XW55" s="1028">
        <v>44136</v>
      </c>
      <c r="XX55" s="1029">
        <v>44.51</v>
      </c>
      <c r="XZ55" s="1028">
        <v>44136</v>
      </c>
      <c r="YA55" s="1029">
        <v>45.397503542552428</v>
      </c>
      <c r="YC55" s="1028">
        <v>44136</v>
      </c>
      <c r="YD55" s="1029">
        <v>47.093823989008342</v>
      </c>
      <c r="YF55" s="1028">
        <v>44166</v>
      </c>
      <c r="YG55" s="1029">
        <v>49.201593304760458</v>
      </c>
      <c r="YI55" s="1028">
        <v>44166</v>
      </c>
      <c r="YJ55" s="1029">
        <v>51.61</v>
      </c>
      <c r="YL55" s="1028">
        <v>44166</v>
      </c>
      <c r="YM55" s="1029">
        <v>51.446417481587403</v>
      </c>
      <c r="YO55" s="1028">
        <v>44166</v>
      </c>
      <c r="YP55" s="1029">
        <v>52.966975640526648</v>
      </c>
      <c r="YR55" s="1028">
        <v>44166</v>
      </c>
      <c r="YS55" s="1029">
        <v>51.95</v>
      </c>
      <c r="YU55" s="1028">
        <v>44197</v>
      </c>
      <c r="YV55" s="1029">
        <v>54.783844564442177</v>
      </c>
      <c r="YX55" s="1028">
        <v>44197</v>
      </c>
      <c r="YY55" s="1029">
        <v>52.642014349240348</v>
      </c>
      <c r="ZA55" s="1028">
        <v>44197</v>
      </c>
      <c r="ZB55" s="1029">
        <v>49.93923594920097</v>
      </c>
      <c r="ZD55" s="1028">
        <v>44197</v>
      </c>
      <c r="ZE55" s="1029">
        <v>49.84266634214319</v>
      </c>
      <c r="ZG55" s="1028">
        <v>44197</v>
      </c>
      <c r="ZH55" s="1029">
        <v>49.966493512276529</v>
      </c>
      <c r="ZJ55" s="1028">
        <v>44228</v>
      </c>
      <c r="ZK55" s="1029">
        <v>49.937304615119906</v>
      </c>
      <c r="ZM55" s="1028">
        <v>44228</v>
      </c>
      <c r="ZN55" s="1029">
        <v>49.778749093214067</v>
      </c>
      <c r="ZP55" s="1028">
        <v>44228</v>
      </c>
      <c r="ZQ55" s="1029">
        <v>49.937304615119906</v>
      </c>
      <c r="ZS55" s="1028">
        <v>44256</v>
      </c>
      <c r="ZT55" s="1029">
        <v>51.664818973378189</v>
      </c>
      <c r="ZV55" s="1028">
        <v>44256</v>
      </c>
      <c r="ZW55" s="1029">
        <v>51.491529630272119</v>
      </c>
      <c r="ZY55" s="1028">
        <v>44256</v>
      </c>
      <c r="ZZ55" s="1029">
        <v>51.342183393751277</v>
      </c>
      <c r="AAB55" s="1028">
        <v>44256</v>
      </c>
      <c r="AAC55" s="1029">
        <v>51.440296864028397</v>
      </c>
      <c r="AAE55" s="1028">
        <v>44256</v>
      </c>
      <c r="AAF55" s="1029">
        <v>49.76</v>
      </c>
      <c r="AAH55" s="1028">
        <v>44256</v>
      </c>
      <c r="AAI55" s="1029">
        <v>45.318642973077132</v>
      </c>
      <c r="AAK55" s="1028">
        <v>44287</v>
      </c>
      <c r="AAL55" s="1029">
        <v>44.533301754630457</v>
      </c>
      <c r="AAN55" s="1028">
        <v>44256</v>
      </c>
      <c r="AAO55" s="1029">
        <v>45.396188718694468</v>
      </c>
      <c r="AAQ55" s="1028">
        <v>44287</v>
      </c>
      <c r="AAR55" s="1029">
        <v>44.548794246390948</v>
      </c>
      <c r="AAT55" s="1028">
        <v>44317</v>
      </c>
      <c r="AAU55" s="1029">
        <v>42.49</v>
      </c>
      <c r="AAW55" s="1028">
        <v>44317</v>
      </c>
      <c r="AAX55" s="1029">
        <v>42.16475339858259</v>
      </c>
      <c r="AAZ55" s="1028">
        <v>44317</v>
      </c>
      <c r="ABA55" s="1029">
        <v>42.42</v>
      </c>
      <c r="ABC55" s="1028">
        <v>44317</v>
      </c>
      <c r="ABD55" s="1029">
        <v>41.715078590726449</v>
      </c>
      <c r="ABF55" s="1028">
        <v>44348</v>
      </c>
      <c r="ABG55" s="1029">
        <v>42.965226423857075</v>
      </c>
      <c r="ABI55" s="1028">
        <v>44348</v>
      </c>
      <c r="ABJ55" s="1029">
        <v>42.040023506936976</v>
      </c>
      <c r="ABL55" s="1028">
        <v>44348</v>
      </c>
      <c r="ABM55" s="1029">
        <v>42.38</v>
      </c>
      <c r="ABO55" s="1028">
        <v>44348</v>
      </c>
      <c r="ABP55" s="1029">
        <v>41.81</v>
      </c>
      <c r="ABR55" s="1066">
        <v>44378</v>
      </c>
      <c r="ABS55" s="1067">
        <v>41.21</v>
      </c>
      <c r="ABU55" s="1066">
        <v>44378</v>
      </c>
      <c r="ABV55" s="1067">
        <v>40.272965264685837</v>
      </c>
      <c r="ABX55" s="1066">
        <v>44378</v>
      </c>
      <c r="ABY55" s="1067">
        <v>40.388647973679369</v>
      </c>
      <c r="ACA55" s="1066">
        <v>44378</v>
      </c>
      <c r="ACB55" s="1067">
        <v>40.986851940000001</v>
      </c>
      <c r="ACD55" s="1066">
        <v>44409</v>
      </c>
      <c r="ACE55" s="1067">
        <v>41.889098071962465</v>
      </c>
      <c r="ACG55" s="1066">
        <v>44409</v>
      </c>
      <c r="ACH55" s="1067">
        <v>41.774884005831652</v>
      </c>
      <c r="ACJ55" s="1066">
        <v>44409</v>
      </c>
      <c r="ACK55" s="1067">
        <v>41.438697633980517</v>
      </c>
      <c r="ACM55" s="1066">
        <v>44409</v>
      </c>
      <c r="ACN55" s="1067">
        <v>41.327133259999997</v>
      </c>
      <c r="ACP55" s="1066">
        <v>44440</v>
      </c>
      <c r="ACQ55" s="1067">
        <v>42.216598717075414</v>
      </c>
      <c r="ACS55" s="1066">
        <v>44440</v>
      </c>
      <c r="ACT55" s="1067">
        <v>42.28349634276357</v>
      </c>
      <c r="ACV55" s="1096">
        <v>44440</v>
      </c>
      <c r="ACW55" s="1097">
        <v>41.814481069999999</v>
      </c>
      <c r="ACY55" s="1096">
        <v>44440</v>
      </c>
      <c r="ACZ55" s="1097">
        <v>42.052987439948765</v>
      </c>
      <c r="ADB55" s="1098">
        <v>44470</v>
      </c>
      <c r="ADC55" s="1099">
        <v>45.556242589999997</v>
      </c>
      <c r="ADE55" s="1098">
        <v>44470</v>
      </c>
      <c r="ADF55" s="1099">
        <v>46.89891086004355</v>
      </c>
      <c r="ADH55" s="1098">
        <v>44470</v>
      </c>
      <c r="ADI55" s="1099">
        <v>46.160479093615564</v>
      </c>
      <c r="ADK55" s="1098">
        <v>44470</v>
      </c>
      <c r="ADL55" s="1099">
        <v>46.472274086736043</v>
      </c>
      <c r="ADN55" s="1098">
        <v>44470</v>
      </c>
      <c r="ADO55" s="1099">
        <v>46.179174095710032</v>
      </c>
      <c r="ADQ55" s="1098">
        <v>44501</v>
      </c>
      <c r="ADR55" s="1099">
        <v>48.849182872340876</v>
      </c>
      <c r="ADT55" s="1098">
        <v>44501</v>
      </c>
      <c r="ADU55" s="1099">
        <v>49.874858599822119</v>
      </c>
      <c r="ADW55" s="1098">
        <v>44501</v>
      </c>
      <c r="ADX55" s="1099">
        <v>47.854907163506304</v>
      </c>
      <c r="ADZ55" s="1098">
        <v>44501</v>
      </c>
      <c r="AEA55" s="1099">
        <v>48.587043021595171</v>
      </c>
      <c r="AEC55" s="1098">
        <v>44531</v>
      </c>
      <c r="AED55" s="1099">
        <v>49.92675155084703</v>
      </c>
      <c r="AEF55" s="1098">
        <v>44531</v>
      </c>
      <c r="AEG55" s="1099">
        <v>50.25</v>
      </c>
      <c r="AEI55" s="1098">
        <v>44531</v>
      </c>
      <c r="AEJ55" s="1099">
        <v>51.294096982011197</v>
      </c>
      <c r="AEL55" s="1098">
        <v>44531</v>
      </c>
      <c r="AEM55" s="1099">
        <v>50.814510598555543</v>
      </c>
      <c r="AEO55" s="1098">
        <v>44531</v>
      </c>
      <c r="AEP55" s="1099">
        <v>51.340622535302877</v>
      </c>
      <c r="AER55" s="1098">
        <v>44562</v>
      </c>
      <c r="AES55" s="1099">
        <v>53.08</v>
      </c>
      <c r="AEU55" s="1098">
        <v>44562</v>
      </c>
      <c r="AEV55" s="1099">
        <v>53.733190343332382</v>
      </c>
      <c r="AEX55" s="1098">
        <v>44562</v>
      </c>
      <c r="AEY55" s="1099">
        <v>54.023897993323679</v>
      </c>
      <c r="AFA55" s="1098">
        <v>44562</v>
      </c>
      <c r="AFB55" s="1099">
        <v>53.190198433532011</v>
      </c>
      <c r="AFD55" s="1098">
        <v>44593</v>
      </c>
      <c r="AFE55" s="1099">
        <v>53.521583974297627</v>
      </c>
      <c r="AFG55" s="1098">
        <v>44593</v>
      </c>
      <c r="AFH55" s="1099">
        <v>54.434943369999999</v>
      </c>
      <c r="AFJ55" s="1098">
        <v>44621</v>
      </c>
      <c r="AFK55" s="1099">
        <v>52.406880376100361</v>
      </c>
      <c r="AFM55" s="1098">
        <v>44621</v>
      </c>
      <c r="AFN55" s="1099">
        <v>52.682617391699793</v>
      </c>
      <c r="AFP55" s="1098">
        <v>44621</v>
      </c>
      <c r="AFQ55" s="1099">
        <v>51.853218419451281</v>
      </c>
      <c r="AFS55" s="1098">
        <v>44621</v>
      </c>
      <c r="AFT55" s="1099">
        <v>50.124786882024814</v>
      </c>
      <c r="AFV55" s="1098">
        <v>44621</v>
      </c>
      <c r="AFW55" s="1099">
        <v>48.190030650107957</v>
      </c>
      <c r="AFY55" s="1098">
        <v>44652</v>
      </c>
      <c r="AFZ55" s="1099">
        <v>42.387888482095221</v>
      </c>
      <c r="AGB55" s="1098">
        <v>44652</v>
      </c>
      <c r="AGC55" s="1099">
        <v>42.997670288393977</v>
      </c>
      <c r="AGE55" s="1098">
        <v>44652</v>
      </c>
      <c r="AGF55" s="1099">
        <v>43.58840246716435</v>
      </c>
      <c r="AGH55" s="1098">
        <v>44652</v>
      </c>
      <c r="AGI55" s="1099">
        <v>43.082529945155727</v>
      </c>
      <c r="AGK55" s="1108">
        <v>44682</v>
      </c>
      <c r="AGL55" s="1109">
        <v>40.963490309249167</v>
      </c>
      <c r="AGN55" s="1108">
        <v>44682</v>
      </c>
      <c r="AGO55" s="1109">
        <v>40.882599201518708</v>
      </c>
      <c r="AGQ55" s="1108">
        <v>44682</v>
      </c>
      <c r="AGR55" s="1109">
        <v>41.341501215246957</v>
      </c>
      <c r="AGT55" s="1108">
        <v>44713</v>
      </c>
      <c r="AGU55" s="1109">
        <v>40.248426388509294</v>
      </c>
      <c r="AGW55" s="1108">
        <v>44713</v>
      </c>
      <c r="AGX55" s="1109">
        <v>40.402664536004494</v>
      </c>
      <c r="AGZ55" s="1108">
        <v>44713</v>
      </c>
      <c r="AHA55" s="1109">
        <v>40.724468371640192</v>
      </c>
      <c r="AHC55" s="1108">
        <v>44713</v>
      </c>
      <c r="AHD55" s="1109">
        <v>41.189173000019707</v>
      </c>
      <c r="AHF55" s="1108">
        <v>44743</v>
      </c>
      <c r="AHG55" s="1109">
        <v>42.959949171304459</v>
      </c>
      <c r="AHI55" s="1108">
        <v>44743</v>
      </c>
      <c r="AHJ55" s="1109">
        <v>43.042155569258071</v>
      </c>
      <c r="AHL55" s="1108">
        <v>44743</v>
      </c>
      <c r="AHM55" s="1109">
        <v>44.565521024829991</v>
      </c>
      <c r="AHO55" s="1108">
        <v>44743</v>
      </c>
      <c r="AHP55" s="1109">
        <v>46.678643367425082</v>
      </c>
      <c r="AHR55" s="1108">
        <v>44743</v>
      </c>
      <c r="AHS55" s="1109">
        <v>43.979622885320524</v>
      </c>
      <c r="AHU55" s="1114">
        <v>44774</v>
      </c>
      <c r="AHV55" s="1099">
        <v>44.408359343858592</v>
      </c>
      <c r="AHX55" s="1108">
        <v>44774</v>
      </c>
      <c r="AHY55" s="1109">
        <v>44.719136613647137</v>
      </c>
      <c r="AIA55" s="1108">
        <v>44774</v>
      </c>
      <c r="AIB55" s="1109">
        <v>44.537190935972731</v>
      </c>
      <c r="AID55" s="1108">
        <v>44774</v>
      </c>
      <c r="AIE55" s="1099">
        <v>45.05360148814362</v>
      </c>
      <c r="AIG55" s="1108">
        <v>44805</v>
      </c>
      <c r="AIH55" s="1099">
        <v>48.073350521228221</v>
      </c>
      <c r="AIJ55" s="1108">
        <v>44805</v>
      </c>
      <c r="AIK55" s="1099">
        <v>48.432016931005506</v>
      </c>
      <c r="AIM55" s="1108">
        <v>44805</v>
      </c>
      <c r="AIN55" s="1099">
        <v>47.277390242986293</v>
      </c>
      <c r="AIP55" s="1108">
        <v>44805</v>
      </c>
      <c r="AIQ55" s="1099">
        <v>47.869583811830722</v>
      </c>
      <c r="AIS55" s="1108">
        <v>44805</v>
      </c>
      <c r="AIT55" s="1109">
        <v>48.714346416338607</v>
      </c>
      <c r="AIV55" s="1108">
        <v>44835</v>
      </c>
      <c r="AIW55" s="1117">
        <v>53.158107360288724</v>
      </c>
      <c r="AIY55" s="1108">
        <v>44835</v>
      </c>
      <c r="AIZ55" s="1117">
        <v>54.34935757631311</v>
      </c>
      <c r="AJB55" s="1108">
        <v>44835</v>
      </c>
      <c r="AJC55" s="1117">
        <v>55.030955306078859</v>
      </c>
      <c r="AJE55" s="1108">
        <v>44835</v>
      </c>
      <c r="AJF55" s="1117">
        <v>55.750099037713461</v>
      </c>
      <c r="AJH55" s="1108">
        <v>44866</v>
      </c>
      <c r="AJI55" s="1117">
        <v>60.13953753044251</v>
      </c>
      <c r="AJK55" s="1108">
        <v>44866</v>
      </c>
      <c r="AJL55" s="1117">
        <v>61.914376874197416</v>
      </c>
      <c r="AJN55" s="1108">
        <v>44866</v>
      </c>
      <c r="AJO55" s="1117">
        <v>60.13953753044251</v>
      </c>
      <c r="AJQ55" s="1108">
        <v>44866</v>
      </c>
      <c r="AJR55" s="1117">
        <v>62.983731028168762</v>
      </c>
      <c r="AJT55" s="1108">
        <v>44896</v>
      </c>
      <c r="AJU55" s="1117">
        <v>66.336678134270784</v>
      </c>
    </row>
    <row r="56" spans="1:957" customFormat="1" x14ac:dyDescent="0.25">
      <c r="A56" s="26"/>
      <c r="B56" s="969">
        <f t="shared" ca="1" si="0"/>
        <v>44927</v>
      </c>
      <c r="C56" s="152">
        <f t="shared" ca="1" si="1"/>
        <v>69.074499189211167</v>
      </c>
      <c r="D56" s="26"/>
      <c r="E56" s="144">
        <v>42583</v>
      </c>
      <c r="F56" s="150">
        <v>67.055867615598672</v>
      </c>
      <c r="G56" s="88"/>
      <c r="H56" s="144">
        <v>42552</v>
      </c>
      <c r="I56" s="148">
        <v>64.351396366378481</v>
      </c>
      <c r="J56" s="26"/>
      <c r="K56" s="144">
        <v>42583</v>
      </c>
      <c r="L56" s="148">
        <v>64.374103451642497</v>
      </c>
      <c r="M56" s="26"/>
      <c r="N56" s="144">
        <v>42583</v>
      </c>
      <c r="O56" s="150">
        <v>63.824200000000019</v>
      </c>
      <c r="P56" s="88"/>
      <c r="Q56" s="144">
        <v>42614</v>
      </c>
      <c r="R56" s="145">
        <v>64.232933912771557</v>
      </c>
      <c r="S56" s="26"/>
      <c r="T56" s="144">
        <v>42614</v>
      </c>
      <c r="U56" s="148">
        <v>60.974788888888888</v>
      </c>
      <c r="V56" s="26"/>
      <c r="W56" s="144">
        <v>42614</v>
      </c>
      <c r="X56" s="150">
        <v>62.619625000000006</v>
      </c>
      <c r="Y56" s="88"/>
      <c r="Z56" s="144">
        <v>42644</v>
      </c>
      <c r="AA56" s="145">
        <v>63.257500192216526</v>
      </c>
      <c r="AB56" s="26"/>
      <c r="AC56" s="144">
        <v>42644</v>
      </c>
      <c r="AD56" s="148">
        <v>62.249999999999986</v>
      </c>
      <c r="AE56" s="26"/>
      <c r="AF56" s="144">
        <v>42644</v>
      </c>
      <c r="AG56" s="150">
        <v>62.298500000000004</v>
      </c>
      <c r="AH56" s="88"/>
      <c r="AI56" s="144">
        <v>42675</v>
      </c>
      <c r="AJ56" s="145">
        <v>68.563333333333333</v>
      </c>
      <c r="AK56" s="26"/>
      <c r="AL56" s="144">
        <v>42675</v>
      </c>
      <c r="AM56" s="148">
        <v>68.900000000000006</v>
      </c>
      <c r="AN56" s="26"/>
      <c r="AO56" s="144">
        <v>42675</v>
      </c>
      <c r="AP56" s="150">
        <v>67.641000000000005</v>
      </c>
      <c r="AQ56" s="88"/>
      <c r="AR56" s="144">
        <v>42675</v>
      </c>
      <c r="AS56" s="145">
        <v>67.641000000000005</v>
      </c>
      <c r="AT56" s="26"/>
      <c r="AU56" s="144">
        <v>42705</v>
      </c>
      <c r="AV56" s="148">
        <v>74.030239974183573</v>
      </c>
      <c r="AW56" s="26"/>
      <c r="AX56" s="144">
        <v>42736</v>
      </c>
      <c r="AY56" s="150">
        <v>76.579191446057905</v>
      </c>
      <c r="AZ56" s="88"/>
      <c r="BA56" s="144">
        <v>42736</v>
      </c>
      <c r="BB56" s="145">
        <v>76.970261540032681</v>
      </c>
      <c r="BC56" s="26"/>
      <c r="BD56" s="144">
        <v>42736</v>
      </c>
      <c r="BE56" s="148">
        <v>76.540823836033354</v>
      </c>
      <c r="BF56" s="26"/>
      <c r="BG56" s="144">
        <v>42767</v>
      </c>
      <c r="BH56" s="150">
        <v>76.595281145893296</v>
      </c>
      <c r="BI56" s="88"/>
      <c r="BJ56" s="144">
        <v>42736</v>
      </c>
      <c r="BK56" s="145">
        <v>77.444665380880608</v>
      </c>
      <c r="BL56" s="26"/>
      <c r="BM56" s="144">
        <v>42736</v>
      </c>
      <c r="BN56" s="148">
        <v>77.64</v>
      </c>
      <c r="BO56" s="26"/>
      <c r="BP56" s="144">
        <v>42767</v>
      </c>
      <c r="BQ56" s="150">
        <v>77.558590379999998</v>
      </c>
      <c r="BR56" s="88"/>
      <c r="BS56" s="144">
        <v>42767</v>
      </c>
      <c r="BT56" s="145">
        <v>77.958590380880608</v>
      </c>
      <c r="BU56" s="26"/>
      <c r="BV56" s="144">
        <v>42795</v>
      </c>
      <c r="BW56" s="148">
        <v>74.532690380000005</v>
      </c>
      <c r="BX56" s="26"/>
      <c r="BY56" s="144">
        <v>42795</v>
      </c>
      <c r="BZ56" s="150">
        <v>74.822690379999997</v>
      </c>
      <c r="CA56" s="88"/>
      <c r="CB56" s="144">
        <v>42795</v>
      </c>
      <c r="CC56" s="145">
        <v>73.922690380880567</v>
      </c>
      <c r="CD56" s="26"/>
      <c r="CE56" s="144">
        <v>42795</v>
      </c>
      <c r="CF56" s="148">
        <v>74.072690380880559</v>
      </c>
      <c r="CG56" s="26"/>
      <c r="CH56" s="144">
        <v>42826</v>
      </c>
      <c r="CI56" s="150">
        <v>65.107515379999995</v>
      </c>
      <c r="CJ56" s="88"/>
      <c r="CK56" s="144">
        <v>42826</v>
      </c>
      <c r="CL56" s="145">
        <v>65.480327868852441</v>
      </c>
      <c r="CM56" s="26"/>
      <c r="CN56" s="144">
        <v>42826</v>
      </c>
      <c r="CO56" s="148">
        <v>64.670360253547443</v>
      </c>
      <c r="CP56" s="26"/>
      <c r="CQ56" s="144">
        <v>42826</v>
      </c>
      <c r="CR56" s="150">
        <v>64.396513159999998</v>
      </c>
      <c r="CS56" s="88"/>
      <c r="CT56" s="144">
        <v>42826</v>
      </c>
      <c r="CU56" s="145">
        <v>64.880444146017908</v>
      </c>
      <c r="CV56" s="26"/>
      <c r="CW56" s="144">
        <v>42856</v>
      </c>
      <c r="CX56" s="148">
        <v>65.718852459999994</v>
      </c>
      <c r="CY56" s="292"/>
      <c r="CZ56" s="144">
        <v>42856</v>
      </c>
      <c r="DA56" s="148">
        <v>64.439715947722277</v>
      </c>
      <c r="DB56" s="295"/>
      <c r="DC56" s="144">
        <v>42856</v>
      </c>
      <c r="DD56" s="148">
        <v>64.45</v>
      </c>
      <c r="DE56" s="303"/>
      <c r="DF56" s="144">
        <v>42856</v>
      </c>
      <c r="DG56" s="148">
        <v>65.442758499999997</v>
      </c>
      <c r="DH56" s="303"/>
      <c r="DI56" s="144">
        <v>42917</v>
      </c>
      <c r="DJ56" s="148">
        <v>64.638326669999998</v>
      </c>
      <c r="DK56" s="295"/>
      <c r="DL56" s="144">
        <v>42887</v>
      </c>
      <c r="DM56" s="148">
        <v>64.482681905044473</v>
      </c>
      <c r="DN56" s="303"/>
      <c r="DO56" s="144">
        <v>42887</v>
      </c>
      <c r="DP56" s="148">
        <v>63.719619450000003</v>
      </c>
      <c r="DQ56" s="303"/>
      <c r="DR56" s="144">
        <v>42917</v>
      </c>
      <c r="DS56" s="148">
        <v>64.034987910086272</v>
      </c>
      <c r="DT56" s="295"/>
      <c r="DU56" s="144">
        <v>42917</v>
      </c>
      <c r="DV56" s="148">
        <v>64.650000000000006</v>
      </c>
      <c r="DW56" s="303"/>
      <c r="DX56" s="144">
        <v>42917</v>
      </c>
      <c r="DY56" s="148">
        <v>64.10233092</v>
      </c>
      <c r="DZ56" s="303"/>
      <c r="EA56" s="144">
        <v>42948</v>
      </c>
      <c r="EB56" s="148">
        <v>63.306103788084947</v>
      </c>
      <c r="EC56" s="295"/>
      <c r="ED56" s="144">
        <v>42948</v>
      </c>
      <c r="EE56" s="148">
        <v>62.82</v>
      </c>
      <c r="EF56" s="303"/>
      <c r="EG56" s="144">
        <v>42948</v>
      </c>
      <c r="EH56" s="148">
        <v>63.2</v>
      </c>
      <c r="EI56" s="303"/>
      <c r="EJ56" s="144">
        <v>42979</v>
      </c>
      <c r="EK56" s="148">
        <v>63.327750809999998</v>
      </c>
      <c r="EL56" s="295"/>
      <c r="EM56" s="144">
        <v>42948</v>
      </c>
      <c r="EN56" s="148">
        <v>63.251147540983595</v>
      </c>
      <c r="EO56" s="303"/>
      <c r="EP56" s="144">
        <v>42979</v>
      </c>
      <c r="EQ56" s="148">
        <v>63.587723124451401</v>
      </c>
      <c r="ER56" s="303"/>
      <c r="ES56" s="144">
        <v>42979</v>
      </c>
      <c r="ET56" s="148">
        <v>63.179581336696089</v>
      </c>
      <c r="EV56" s="144">
        <v>43009</v>
      </c>
      <c r="EW56" s="148">
        <v>65.14671792821332</v>
      </c>
      <c r="EY56" s="144">
        <v>43009</v>
      </c>
      <c r="EZ56" s="148">
        <v>65.131090639999996</v>
      </c>
      <c r="FB56" s="144">
        <v>43009</v>
      </c>
      <c r="FC56" s="148">
        <v>65.51478639313504</v>
      </c>
      <c r="FE56" s="144">
        <v>43009</v>
      </c>
      <c r="FF56" s="148">
        <v>64.807479578081598</v>
      </c>
      <c r="FH56" s="144">
        <v>43040</v>
      </c>
      <c r="FI56" s="148">
        <v>68.385060264511253</v>
      </c>
      <c r="FK56" s="144">
        <v>43040</v>
      </c>
      <c r="FL56" s="148">
        <v>68.878108482918279</v>
      </c>
      <c r="FN56" s="144">
        <v>43040</v>
      </c>
      <c r="FO56" s="148">
        <v>69.03</v>
      </c>
      <c r="FQ56" s="144">
        <v>43040</v>
      </c>
      <c r="FR56" s="148">
        <v>68.829439879999995</v>
      </c>
      <c r="FT56" s="144">
        <v>43009</v>
      </c>
      <c r="FU56" s="148">
        <v>65.141390000000001</v>
      </c>
      <c r="FW56" s="144">
        <v>43040</v>
      </c>
      <c r="FX56" s="148">
        <v>68.334190000000007</v>
      </c>
      <c r="FZ56" s="144">
        <v>43040</v>
      </c>
      <c r="GA56" s="148">
        <v>68.033429999999996</v>
      </c>
      <c r="GC56" s="144">
        <v>43070</v>
      </c>
      <c r="GD56" s="148">
        <v>69.683538594099986</v>
      </c>
      <c r="GF56" s="144">
        <v>43040</v>
      </c>
      <c r="GG56" s="148">
        <v>68</v>
      </c>
      <c r="GI56" s="144">
        <v>43070</v>
      </c>
      <c r="GJ56" s="148">
        <v>69.197500000000005</v>
      </c>
      <c r="GL56" s="144">
        <v>43070</v>
      </c>
      <c r="GM56" s="148">
        <v>68.8</v>
      </c>
      <c r="GO56" s="144">
        <v>43070</v>
      </c>
      <c r="GP56" s="148">
        <v>67.652079999999998</v>
      </c>
      <c r="GR56" s="144">
        <v>43070</v>
      </c>
      <c r="GS56" s="148">
        <v>67.784999999999997</v>
      </c>
      <c r="GU56" s="144">
        <v>43101</v>
      </c>
      <c r="GV56" s="148">
        <v>69.575000000000003</v>
      </c>
      <c r="GX56" s="144">
        <v>43101</v>
      </c>
      <c r="GY56" s="148">
        <v>69.47</v>
      </c>
      <c r="HA56" s="144">
        <v>43101</v>
      </c>
      <c r="HB56" s="148">
        <v>69.53</v>
      </c>
      <c r="HD56" s="144">
        <v>43101</v>
      </c>
      <c r="HE56" s="148">
        <v>69.36</v>
      </c>
      <c r="HG56" s="144">
        <v>43101</v>
      </c>
      <c r="HH56" s="148">
        <v>69.64</v>
      </c>
      <c r="HJ56" s="144">
        <v>43132</v>
      </c>
      <c r="HK56" s="148">
        <v>69.650000000000006</v>
      </c>
      <c r="HM56" s="144">
        <v>43132</v>
      </c>
      <c r="HN56" s="148">
        <v>70.150000000000006</v>
      </c>
      <c r="HP56" s="144">
        <v>43132</v>
      </c>
      <c r="HQ56" s="148">
        <v>70.23</v>
      </c>
      <c r="HS56" s="144">
        <v>43132</v>
      </c>
      <c r="HT56" s="148">
        <v>70.19</v>
      </c>
      <c r="HV56" s="144">
        <v>43132</v>
      </c>
      <c r="HW56" s="148">
        <v>68.48</v>
      </c>
      <c r="HY56" s="144">
        <v>43132</v>
      </c>
      <c r="HZ56" s="148">
        <v>68.56</v>
      </c>
      <c r="IB56" s="144">
        <v>43191</v>
      </c>
      <c r="IC56" s="148">
        <v>62.61913843</v>
      </c>
      <c r="IE56" s="144">
        <v>43191</v>
      </c>
      <c r="IF56" s="148">
        <v>62.24</v>
      </c>
      <c r="IH56" s="144">
        <v>43191</v>
      </c>
      <c r="II56" s="148">
        <v>61.89</v>
      </c>
      <c r="IK56" s="144">
        <v>43191</v>
      </c>
      <c r="IL56" s="148">
        <v>60.66</v>
      </c>
      <c r="IN56" s="144">
        <v>43221</v>
      </c>
      <c r="IO56" s="148">
        <v>60.18</v>
      </c>
      <c r="IQ56" s="144">
        <v>43221</v>
      </c>
      <c r="IR56" s="148">
        <v>60.24</v>
      </c>
      <c r="IT56" s="144">
        <v>43221</v>
      </c>
      <c r="IU56" s="148">
        <v>60.072296629999997</v>
      </c>
      <c r="IW56" s="144">
        <v>43221</v>
      </c>
      <c r="IX56" s="148">
        <v>59.49</v>
      </c>
      <c r="IZ56" s="144">
        <v>43252</v>
      </c>
      <c r="JA56" s="148">
        <v>61.4</v>
      </c>
      <c r="JC56" s="144">
        <v>43252</v>
      </c>
      <c r="JD56" s="148">
        <v>58.31</v>
      </c>
      <c r="JF56" s="144">
        <v>43252</v>
      </c>
      <c r="JG56" s="148">
        <v>58.11</v>
      </c>
      <c r="JI56" s="144">
        <v>43252</v>
      </c>
      <c r="JJ56" s="148">
        <v>57.73</v>
      </c>
      <c r="JL56" s="144">
        <v>43282</v>
      </c>
      <c r="JM56" s="148">
        <v>58.27</v>
      </c>
      <c r="JO56" s="144">
        <v>43282</v>
      </c>
      <c r="JP56" s="148">
        <v>59.31</v>
      </c>
      <c r="JR56" s="144">
        <v>43282</v>
      </c>
      <c r="JS56" s="148">
        <v>59.748777279999999</v>
      </c>
      <c r="JU56" s="969">
        <v>43282</v>
      </c>
      <c r="JV56" s="970">
        <v>60.748777279999999</v>
      </c>
      <c r="JX56" s="969">
        <v>43282</v>
      </c>
      <c r="JY56" s="970">
        <v>59.14</v>
      </c>
      <c r="KA56" s="969">
        <v>43313</v>
      </c>
      <c r="KB56" s="970">
        <v>60.413293115377883</v>
      </c>
      <c r="KD56" s="969">
        <v>43313</v>
      </c>
      <c r="KE56" s="970">
        <v>60.24</v>
      </c>
      <c r="KG56" s="969">
        <v>43313</v>
      </c>
      <c r="KH56" s="970">
        <v>59.76</v>
      </c>
      <c r="KJ56" s="969">
        <v>43313</v>
      </c>
      <c r="KK56" s="970">
        <v>59.23</v>
      </c>
      <c r="KM56" s="969">
        <v>43344</v>
      </c>
      <c r="KN56" s="970">
        <v>59.38</v>
      </c>
      <c r="KP56" s="969">
        <v>43344</v>
      </c>
      <c r="KQ56" s="970">
        <v>59.500898770866407</v>
      </c>
      <c r="KS56" s="969">
        <v>43344</v>
      </c>
      <c r="KT56" s="970">
        <v>59.51</v>
      </c>
      <c r="KV56" s="969">
        <v>43344</v>
      </c>
      <c r="KW56" s="970">
        <v>59.54</v>
      </c>
      <c r="KY56" s="969">
        <v>43374</v>
      </c>
      <c r="KZ56" s="970">
        <v>59.44</v>
      </c>
      <c r="LB56" s="969">
        <v>43374</v>
      </c>
      <c r="LC56" s="970">
        <v>57.92</v>
      </c>
      <c r="LE56" s="969">
        <v>43374</v>
      </c>
      <c r="LF56" s="970">
        <v>60.38</v>
      </c>
      <c r="LH56" s="969">
        <v>43374</v>
      </c>
      <c r="LI56" s="970">
        <v>60.61</v>
      </c>
      <c r="LK56" s="969">
        <v>43374</v>
      </c>
      <c r="LL56" s="970">
        <v>60.49</v>
      </c>
      <c r="LN56" s="969">
        <v>43405</v>
      </c>
      <c r="LO56" s="970">
        <v>61.5</v>
      </c>
      <c r="LQ56" s="969">
        <v>43435</v>
      </c>
      <c r="LR56" s="970">
        <v>66.010000000000005</v>
      </c>
      <c r="LT56" s="969">
        <v>43435</v>
      </c>
      <c r="LU56" s="970">
        <v>66.59</v>
      </c>
      <c r="LW56" s="969">
        <v>43435</v>
      </c>
      <c r="LX56" s="970">
        <v>67.239999999999995</v>
      </c>
      <c r="LZ56" s="969">
        <v>43435</v>
      </c>
      <c r="MA56" s="970">
        <v>67.03</v>
      </c>
      <c r="MC56" s="969">
        <v>43466</v>
      </c>
      <c r="MD56" s="970">
        <v>66.38</v>
      </c>
      <c r="MF56" s="969">
        <v>43466</v>
      </c>
      <c r="MG56" s="970">
        <v>66.39</v>
      </c>
      <c r="MI56" s="969">
        <v>43466</v>
      </c>
      <c r="MJ56" s="970">
        <v>66.349999999999994</v>
      </c>
      <c r="ML56" s="969">
        <v>43466</v>
      </c>
      <c r="MM56" s="970">
        <v>65.599999999999994</v>
      </c>
      <c r="MO56" s="969">
        <v>43466</v>
      </c>
      <c r="MP56" s="970">
        <v>64.81</v>
      </c>
      <c r="MR56" s="969">
        <v>43497</v>
      </c>
      <c r="MS56" s="970">
        <v>64.89</v>
      </c>
      <c r="MU56" s="969">
        <v>43497</v>
      </c>
      <c r="MV56" s="970">
        <v>65.180000000000007</v>
      </c>
      <c r="MX56" s="969">
        <v>43497</v>
      </c>
      <c r="MY56" s="970">
        <v>65.17</v>
      </c>
      <c r="NA56" s="969">
        <v>43497</v>
      </c>
      <c r="NB56" s="970">
        <v>66.58643187773761</v>
      </c>
      <c r="ND56" s="969">
        <v>43525</v>
      </c>
      <c r="NE56" s="970">
        <v>62.848979999999997</v>
      </c>
      <c r="NG56" s="969">
        <v>43525</v>
      </c>
      <c r="NH56" s="970">
        <v>61.2</v>
      </c>
      <c r="NJ56" s="969">
        <v>43525</v>
      </c>
      <c r="NK56" s="970">
        <v>59.68</v>
      </c>
      <c r="NM56" s="969">
        <v>43525</v>
      </c>
      <c r="NN56" s="970">
        <v>58.55</v>
      </c>
      <c r="NP56" s="969">
        <v>43525</v>
      </c>
      <c r="NQ56" s="970">
        <v>57.14</v>
      </c>
      <c r="NS56" s="969">
        <v>43556</v>
      </c>
      <c r="NT56" s="970">
        <v>50.69</v>
      </c>
      <c r="NV56" s="969">
        <v>43556</v>
      </c>
      <c r="NW56" s="970">
        <v>50.24</v>
      </c>
      <c r="NY56" s="969">
        <v>43556</v>
      </c>
      <c r="NZ56" s="970">
        <v>48.82</v>
      </c>
      <c r="OB56" s="969">
        <v>43556</v>
      </c>
      <c r="OC56" s="970">
        <v>48.91</v>
      </c>
      <c r="OE56" s="969">
        <v>43586</v>
      </c>
      <c r="OF56" s="970">
        <v>48.16</v>
      </c>
      <c r="OH56" s="969">
        <v>43586</v>
      </c>
      <c r="OI56" s="970">
        <v>52.79</v>
      </c>
      <c r="OK56" s="969">
        <v>43586</v>
      </c>
      <c r="OL56" s="970">
        <v>52.86</v>
      </c>
      <c r="ON56" s="969">
        <v>43586</v>
      </c>
      <c r="OO56" s="970">
        <v>51.25</v>
      </c>
      <c r="OQ56" s="969">
        <v>43586</v>
      </c>
      <c r="OR56" s="970">
        <v>50.33</v>
      </c>
      <c r="OT56" s="969">
        <v>43617</v>
      </c>
      <c r="OU56" s="970">
        <v>48.87</v>
      </c>
      <c r="OW56" s="969">
        <v>43617</v>
      </c>
      <c r="OX56" s="970">
        <v>47.42</v>
      </c>
      <c r="OZ56" s="969">
        <v>43617</v>
      </c>
      <c r="PA56" s="970">
        <v>47.03</v>
      </c>
      <c r="PC56" s="969">
        <v>43617</v>
      </c>
      <c r="PD56" s="970">
        <v>47.38</v>
      </c>
      <c r="PF56" s="969">
        <v>43617</v>
      </c>
      <c r="PG56" s="970">
        <v>48.3</v>
      </c>
      <c r="PI56" s="969">
        <v>43647</v>
      </c>
      <c r="PJ56" s="970">
        <v>47.6</v>
      </c>
      <c r="PL56" s="969">
        <v>43647</v>
      </c>
      <c r="PM56" s="970">
        <v>48</v>
      </c>
      <c r="PO56" s="969">
        <v>43647</v>
      </c>
      <c r="PP56" s="970">
        <v>47.83</v>
      </c>
      <c r="PR56" s="969">
        <v>43647</v>
      </c>
      <c r="PS56" s="970">
        <v>47.56</v>
      </c>
      <c r="PU56" s="969">
        <v>43678</v>
      </c>
      <c r="PV56" s="970">
        <v>48.41</v>
      </c>
      <c r="PX56" s="969">
        <v>43678</v>
      </c>
      <c r="PY56" s="1025">
        <v>48.6</v>
      </c>
      <c r="QA56" s="1026">
        <v>43678</v>
      </c>
      <c r="QB56" s="1025">
        <v>48.47</v>
      </c>
      <c r="QD56" s="1028">
        <v>43678</v>
      </c>
      <c r="QE56" s="1027">
        <v>48.3</v>
      </c>
      <c r="QG56" s="1028">
        <v>43709</v>
      </c>
      <c r="QH56" s="1027">
        <v>49.45</v>
      </c>
      <c r="QJ56" s="1028">
        <v>43709</v>
      </c>
      <c r="QK56" s="1027">
        <v>49.97</v>
      </c>
      <c r="QM56" s="1028">
        <v>43709</v>
      </c>
      <c r="QN56" s="1027">
        <v>49.33</v>
      </c>
      <c r="QP56" s="1028">
        <v>43709</v>
      </c>
      <c r="QQ56" s="1027">
        <v>50.5</v>
      </c>
      <c r="QS56" s="1028">
        <v>43709</v>
      </c>
      <c r="QT56" s="1027">
        <v>49.58</v>
      </c>
      <c r="QV56" s="1028">
        <v>43739</v>
      </c>
      <c r="QW56" s="1027">
        <v>52.2</v>
      </c>
      <c r="QY56" s="1028">
        <v>43739</v>
      </c>
      <c r="QZ56" s="1027">
        <v>50.55</v>
      </c>
      <c r="RB56" s="1028">
        <v>43739</v>
      </c>
      <c r="RC56" s="1027">
        <v>48.95</v>
      </c>
      <c r="RE56" s="1028">
        <v>43739</v>
      </c>
      <c r="RF56" s="1027">
        <v>47.82</v>
      </c>
      <c r="RH56" s="1028">
        <v>43770</v>
      </c>
      <c r="RI56" s="1027">
        <v>47.83</v>
      </c>
      <c r="RK56" s="1028">
        <v>43770</v>
      </c>
      <c r="RL56" s="1027">
        <v>47.51</v>
      </c>
      <c r="RN56" s="1028">
        <v>43770</v>
      </c>
      <c r="RO56" s="1027">
        <v>47.81</v>
      </c>
      <c r="RQ56" s="1028">
        <v>43770</v>
      </c>
      <c r="RR56" s="1027">
        <v>47.24</v>
      </c>
      <c r="RT56" s="1028">
        <v>43800</v>
      </c>
      <c r="RU56" s="1029">
        <v>49.250933969999998</v>
      </c>
      <c r="RW56" s="1028">
        <v>43800</v>
      </c>
      <c r="RX56" s="1029">
        <v>48.938920719999999</v>
      </c>
      <c r="RZ56" s="1028">
        <v>43800</v>
      </c>
      <c r="SA56" s="1029">
        <v>48.549767809999999</v>
      </c>
      <c r="SC56" s="1028">
        <v>43800</v>
      </c>
      <c r="SD56" s="1029">
        <v>47.97</v>
      </c>
      <c r="SF56" s="1028">
        <v>43800</v>
      </c>
      <c r="SG56" s="1029">
        <v>47.52</v>
      </c>
      <c r="SI56" s="1028">
        <v>43831</v>
      </c>
      <c r="SJ56" s="1029">
        <v>49.02</v>
      </c>
      <c r="SL56" s="1028">
        <v>43831</v>
      </c>
      <c r="SM56" s="1029">
        <v>49.24933172454854</v>
      </c>
      <c r="SO56" s="1028">
        <v>43831</v>
      </c>
      <c r="SP56" s="1029">
        <v>47.94888539681407</v>
      </c>
      <c r="SR56" s="1028">
        <v>43831</v>
      </c>
      <c r="SS56" s="1029">
        <v>45.598025314515333</v>
      </c>
      <c r="SU56" s="1028">
        <v>43862</v>
      </c>
      <c r="SV56" s="1029">
        <v>43.586405859271565</v>
      </c>
      <c r="SX56" s="1028">
        <v>43862</v>
      </c>
      <c r="SY56" s="1029">
        <v>40.845314915821341</v>
      </c>
      <c r="TA56" s="1028">
        <v>43862</v>
      </c>
      <c r="TB56" s="1029">
        <v>40.600584327772367</v>
      </c>
      <c r="TD56" s="1028">
        <v>43862</v>
      </c>
      <c r="TE56" s="1029">
        <v>39.351958819540172</v>
      </c>
      <c r="TG56" s="1028">
        <v>43891</v>
      </c>
      <c r="TH56" s="1029">
        <v>40.778649715214193</v>
      </c>
      <c r="TJ56" s="1028">
        <v>43891</v>
      </c>
      <c r="TK56" s="1029">
        <v>40.030059714361251</v>
      </c>
      <c r="TM56" s="1028">
        <v>43891</v>
      </c>
      <c r="TN56" s="1029">
        <v>39.880368630767443</v>
      </c>
      <c r="TP56" s="1028">
        <v>43891</v>
      </c>
      <c r="TQ56" s="1029">
        <v>38.901266249104999</v>
      </c>
      <c r="TS56" s="1028">
        <v>43922</v>
      </c>
      <c r="TT56" s="1029">
        <v>35.177562721754533</v>
      </c>
      <c r="TV56" s="1028">
        <v>43922</v>
      </c>
      <c r="TW56" s="1029">
        <v>35.169969533872688</v>
      </c>
      <c r="TY56" s="1028">
        <v>43922</v>
      </c>
      <c r="TZ56" s="1029">
        <v>33.251056010721491</v>
      </c>
      <c r="UB56" s="1028">
        <v>43922</v>
      </c>
      <c r="UC56" s="1029">
        <v>33.996449591489011</v>
      </c>
      <c r="UE56" s="1028">
        <v>43952</v>
      </c>
      <c r="UF56" s="1029">
        <v>34.947826545233994</v>
      </c>
      <c r="UH56" s="1028">
        <v>43952</v>
      </c>
      <c r="UI56" s="1029">
        <v>33.85055675537523</v>
      </c>
      <c r="UK56" s="1028">
        <v>43952</v>
      </c>
      <c r="UL56" s="1029">
        <v>33.751309791251195</v>
      </c>
      <c r="UN56" s="1028">
        <v>43952</v>
      </c>
      <c r="UO56" s="1029">
        <v>34.498346492081168</v>
      </c>
      <c r="UQ56" s="1028">
        <v>43983</v>
      </c>
      <c r="UR56" s="1029">
        <v>33.344572275017313</v>
      </c>
      <c r="UT56" s="1028">
        <v>43983</v>
      </c>
      <c r="UU56" s="1029">
        <v>32.970448287682274</v>
      </c>
      <c r="UW56" s="1028">
        <v>43983</v>
      </c>
      <c r="UX56" s="1029">
        <v>32.839550212017556</v>
      </c>
      <c r="UZ56" s="1028">
        <v>43983</v>
      </c>
      <c r="VA56" s="1029">
        <v>33.245163177359906</v>
      </c>
      <c r="VC56" s="1028">
        <v>43983</v>
      </c>
      <c r="VD56" s="1029">
        <v>33.548429580413774</v>
      </c>
      <c r="VF56" s="1028">
        <v>44013</v>
      </c>
      <c r="VG56" s="1029">
        <v>33.913482975575043</v>
      </c>
      <c r="VI56" s="1028">
        <v>44013</v>
      </c>
      <c r="VJ56" s="1029">
        <v>34.731099539367825</v>
      </c>
      <c r="VL56" s="1028">
        <v>44013</v>
      </c>
      <c r="VM56" s="1029">
        <v>34.309145011912626</v>
      </c>
      <c r="VO56" s="1028">
        <v>44013</v>
      </c>
      <c r="VP56" s="1029">
        <v>39.073401263137043</v>
      </c>
      <c r="VR56" s="1028">
        <v>44044</v>
      </c>
      <c r="VS56" s="1029">
        <v>38.515326744036877</v>
      </c>
      <c r="VU56" s="1028">
        <v>44044</v>
      </c>
      <c r="VV56" s="1029">
        <v>38.19752514415223</v>
      </c>
      <c r="VX56" s="1028">
        <v>44044</v>
      </c>
      <c r="VY56" s="1029">
        <v>38.419637770000094</v>
      </c>
      <c r="WA56" s="1028">
        <v>44044</v>
      </c>
      <c r="WB56" s="1029">
        <v>36.644154699447569</v>
      </c>
      <c r="WD56" s="1028">
        <v>44044</v>
      </c>
      <c r="WE56" s="1029">
        <v>37.25324176613276</v>
      </c>
      <c r="WG56" s="1028">
        <v>44075</v>
      </c>
      <c r="WH56" s="1029">
        <v>40.65</v>
      </c>
      <c r="WJ56" s="1028">
        <v>44075</v>
      </c>
      <c r="WK56" s="1029">
        <v>40.270000000000003</v>
      </c>
      <c r="WM56" s="1028">
        <v>44075</v>
      </c>
      <c r="WN56" s="1029">
        <v>42.870322870034499</v>
      </c>
      <c r="WP56" s="1028">
        <v>44075</v>
      </c>
      <c r="WQ56" s="1029">
        <v>42.117505684960598</v>
      </c>
      <c r="WS56" s="1028">
        <v>44105</v>
      </c>
      <c r="WT56" s="1029">
        <v>45.09881247586555</v>
      </c>
      <c r="WV56" s="1028">
        <v>44105</v>
      </c>
      <c r="WW56" s="1029">
        <v>44.68</v>
      </c>
      <c r="WY56" s="1028">
        <v>44105</v>
      </c>
      <c r="WZ56" s="1029">
        <v>45.949743136452646</v>
      </c>
      <c r="XB56" s="1028">
        <v>44105</v>
      </c>
      <c r="XC56" s="1029">
        <v>46.223806187500621</v>
      </c>
      <c r="XE56" s="1028">
        <v>44136</v>
      </c>
      <c r="XF56" s="1029">
        <v>47.823211303594476</v>
      </c>
      <c r="XH56" s="1028">
        <v>44136</v>
      </c>
      <c r="XI56" s="1029">
        <v>46.726493046744466</v>
      </c>
      <c r="XK56" s="1028">
        <v>44136</v>
      </c>
      <c r="XL56" s="1029">
        <v>47.1</v>
      </c>
      <c r="XN56" s="1028">
        <v>44136</v>
      </c>
      <c r="XO56" s="1029">
        <v>46.55057959213984</v>
      </c>
      <c r="XQ56" s="1028">
        <v>44136</v>
      </c>
      <c r="XR56" s="1029">
        <v>46.118379635436881</v>
      </c>
      <c r="XT56" s="1028">
        <v>44166</v>
      </c>
      <c r="XU56" s="1029">
        <v>46.25</v>
      </c>
      <c r="XW56" s="1028">
        <v>44166</v>
      </c>
      <c r="XX56" s="1029">
        <v>46.24</v>
      </c>
      <c r="XZ56" s="1028">
        <v>44166</v>
      </c>
      <c r="YA56" s="1029">
        <v>47.022741111888905</v>
      </c>
      <c r="YC56" s="1028">
        <v>44166</v>
      </c>
      <c r="YD56" s="1029">
        <v>49.018935901250728</v>
      </c>
      <c r="YF56" s="1028">
        <v>44197</v>
      </c>
      <c r="YG56" s="1029">
        <v>49.706441681765604</v>
      </c>
      <c r="YI56" s="1028">
        <v>44197</v>
      </c>
      <c r="YJ56" s="1029">
        <v>52.11</v>
      </c>
      <c r="YL56" s="1028">
        <v>44197</v>
      </c>
      <c r="YM56" s="1029">
        <v>51.951758403289482</v>
      </c>
      <c r="YO56" s="1028">
        <v>44197</v>
      </c>
      <c r="YP56" s="1029">
        <v>53.691787633473105</v>
      </c>
      <c r="YR56" s="1028">
        <v>44197</v>
      </c>
      <c r="YS56" s="1029">
        <v>52.45</v>
      </c>
      <c r="YU56" s="1028">
        <v>44228</v>
      </c>
      <c r="YV56" s="1029">
        <v>54.783478705763336</v>
      </c>
      <c r="YX56" s="1028">
        <v>44228</v>
      </c>
      <c r="YY56" s="1029">
        <v>52.692298471475482</v>
      </c>
      <c r="ZA56" s="1028">
        <v>44228</v>
      </c>
      <c r="ZB56" s="1029">
        <v>49.688832845337942</v>
      </c>
      <c r="ZD56" s="1028">
        <v>44228</v>
      </c>
      <c r="ZE56" s="1029">
        <v>49.742412606140448</v>
      </c>
      <c r="ZG56" s="1028">
        <v>44228</v>
      </c>
      <c r="ZH56" s="1029">
        <v>50.016351385792106</v>
      </c>
      <c r="ZJ56" s="1028">
        <v>44256</v>
      </c>
      <c r="ZK56" s="1029">
        <v>48.337561114904481</v>
      </c>
      <c r="ZM56" s="1028">
        <v>44256</v>
      </c>
      <c r="ZN56" s="1029">
        <v>48.17985605823214</v>
      </c>
      <c r="ZP56" s="1028">
        <v>44256</v>
      </c>
      <c r="ZQ56" s="1029">
        <v>48.337561114904481</v>
      </c>
      <c r="ZS56" s="1028">
        <v>44287</v>
      </c>
      <c r="ZT56" s="1029">
        <v>48.975119196692773</v>
      </c>
      <c r="ZV56" s="1028">
        <v>44287</v>
      </c>
      <c r="ZW56" s="1029">
        <v>47.984698546314789</v>
      </c>
      <c r="ZY56" s="1028">
        <v>44287</v>
      </c>
      <c r="ZZ56" s="1029">
        <v>47.754823379551524</v>
      </c>
      <c r="AAB56" s="1028">
        <v>44287</v>
      </c>
      <c r="AAC56" s="1029">
        <v>47.848925720863519</v>
      </c>
      <c r="AAE56" s="1028">
        <v>44287</v>
      </c>
      <c r="AAF56" s="1029">
        <v>46.2</v>
      </c>
      <c r="AAH56" s="1028">
        <v>44287</v>
      </c>
      <c r="AAI56" s="1029">
        <v>43.721840528920886</v>
      </c>
      <c r="AAK56" s="1028">
        <v>44317</v>
      </c>
      <c r="AAL56" s="1029">
        <v>43.432472888322891</v>
      </c>
      <c r="AAN56" s="1028">
        <v>44287</v>
      </c>
      <c r="AAO56" s="1029">
        <v>43.705082372458236</v>
      </c>
      <c r="AAQ56" s="1028">
        <v>44317</v>
      </c>
      <c r="AAR56" s="1029">
        <v>42.756816210589648</v>
      </c>
      <c r="AAT56" s="1028">
        <v>44348</v>
      </c>
      <c r="AAU56" s="1029">
        <v>42.18</v>
      </c>
      <c r="AAW56" s="1028">
        <v>44348</v>
      </c>
      <c r="AAX56" s="1029">
        <v>41.763611583188855</v>
      </c>
      <c r="AAZ56" s="1028">
        <v>44348</v>
      </c>
      <c r="ABA56" s="1029">
        <v>41.87</v>
      </c>
      <c r="ABC56" s="1028">
        <v>44348</v>
      </c>
      <c r="ABD56" s="1029">
        <v>41.288983290448066</v>
      </c>
      <c r="ABF56" s="1028">
        <v>44378</v>
      </c>
      <c r="ABG56" s="1029">
        <v>42.98624410440172</v>
      </c>
      <c r="ABI56" s="1028">
        <v>44378</v>
      </c>
      <c r="ABJ56" s="1029">
        <v>41.915122774701558</v>
      </c>
      <c r="ABL56" s="1028">
        <v>44378</v>
      </c>
      <c r="ABM56" s="1029">
        <v>42.25</v>
      </c>
      <c r="ABO56" s="1028">
        <v>44378</v>
      </c>
      <c r="ABP56" s="1029">
        <v>41.61</v>
      </c>
      <c r="ABR56" s="1066">
        <v>44409</v>
      </c>
      <c r="ABS56" s="1067">
        <v>41.8</v>
      </c>
      <c r="ABU56" s="1066">
        <v>44409</v>
      </c>
      <c r="ABV56" s="1067">
        <v>40.872736756484223</v>
      </c>
      <c r="ABX56" s="1066">
        <v>44409</v>
      </c>
      <c r="ABY56" s="1067">
        <v>41.038512174072274</v>
      </c>
      <c r="ACA56" s="1066">
        <v>44409</v>
      </c>
      <c r="ACB56" s="1067">
        <v>41.535689240000004</v>
      </c>
      <c r="ACD56" s="1066">
        <v>44440</v>
      </c>
      <c r="ACE56" s="1067">
        <v>41.988211531333818</v>
      </c>
      <c r="ACG56" s="1066">
        <v>44440</v>
      </c>
      <c r="ACH56" s="1067">
        <v>41.975631422461724</v>
      </c>
      <c r="ACJ56" s="1066">
        <v>44440</v>
      </c>
      <c r="ACK56" s="1067">
        <v>41.739456855207749</v>
      </c>
      <c r="ACM56" s="1066">
        <v>44440</v>
      </c>
      <c r="ACN56" s="1067">
        <v>41.625719009999997</v>
      </c>
      <c r="ACP56" s="1066">
        <v>44470</v>
      </c>
      <c r="ACQ56" s="1067">
        <v>45.412776829524823</v>
      </c>
      <c r="ACS56" s="1066">
        <v>44470</v>
      </c>
      <c r="ACT56" s="1067">
        <v>45.048760058559331</v>
      </c>
      <c r="ACV56" s="1096">
        <v>44470</v>
      </c>
      <c r="ACW56" s="1097">
        <v>45.724486239999997</v>
      </c>
      <c r="ACY56" s="1096">
        <v>44470</v>
      </c>
      <c r="ACZ56" s="1097">
        <v>45.58330597024338</v>
      </c>
      <c r="ADB56" s="1098">
        <v>44501</v>
      </c>
      <c r="ADC56" s="1099">
        <v>48.193916770000001</v>
      </c>
      <c r="ADE56" s="1098">
        <v>44501</v>
      </c>
      <c r="ADF56" s="1099">
        <v>49.649419205479731</v>
      </c>
      <c r="ADH56" s="1098">
        <v>44501</v>
      </c>
      <c r="ADI56" s="1099">
        <v>49.187116103985836</v>
      </c>
      <c r="ADK56" s="1098">
        <v>44501</v>
      </c>
      <c r="ADL56" s="1099">
        <v>49.048296226651289</v>
      </c>
      <c r="ADN56" s="1098">
        <v>44501</v>
      </c>
      <c r="ADO56" s="1099">
        <v>48.728635054451232</v>
      </c>
      <c r="ADQ56" s="1098">
        <v>44531</v>
      </c>
      <c r="ADR56" s="1099">
        <v>50.297698477959322</v>
      </c>
      <c r="ADT56" s="1098">
        <v>44531</v>
      </c>
      <c r="ADU56" s="1099">
        <v>51.125457016752449</v>
      </c>
      <c r="ADW56" s="1098">
        <v>44531</v>
      </c>
      <c r="ADX56" s="1099">
        <v>49.30480858558235</v>
      </c>
      <c r="ADZ56" s="1098">
        <v>44531</v>
      </c>
      <c r="AEA56" s="1099">
        <v>50.121674437371865</v>
      </c>
      <c r="AEC56" s="1098">
        <v>44562</v>
      </c>
      <c r="AED56" s="1099">
        <v>51.586982876781164</v>
      </c>
      <c r="AEF56" s="1098">
        <v>44562</v>
      </c>
      <c r="AEG56" s="1099">
        <v>51.91</v>
      </c>
      <c r="AEI56" s="1098">
        <v>44562</v>
      </c>
      <c r="AEJ56" s="1099">
        <v>52.953160701396484</v>
      </c>
      <c r="AEL56" s="1098">
        <v>44562</v>
      </c>
      <c r="AEM56" s="1099">
        <v>52.475361232312586</v>
      </c>
      <c r="AEO56" s="1098">
        <v>44562</v>
      </c>
      <c r="AEP56" s="1099">
        <v>53.000218334323073</v>
      </c>
      <c r="AER56" s="1098">
        <v>44593</v>
      </c>
      <c r="AES56" s="1099">
        <v>53.14</v>
      </c>
      <c r="AEU56" s="1098">
        <v>44593</v>
      </c>
      <c r="AEV56" s="1099">
        <v>53.799949628810978</v>
      </c>
      <c r="AEX56" s="1098">
        <v>44593</v>
      </c>
      <c r="AEY56" s="1099">
        <v>54.08627216441684</v>
      </c>
      <c r="AFA56" s="1098">
        <v>44593</v>
      </c>
      <c r="AFB56" s="1099">
        <v>53.259375528910724</v>
      </c>
      <c r="AFD56" s="1098">
        <v>44621</v>
      </c>
      <c r="AFE56" s="1099">
        <v>51.761120456008733</v>
      </c>
      <c r="AFG56" s="1098">
        <v>44621</v>
      </c>
      <c r="AFH56" s="1099">
        <v>52.660914200000001</v>
      </c>
      <c r="AFJ56" s="1098">
        <v>44652</v>
      </c>
      <c r="AFK56" s="1099">
        <v>47.952458676020584</v>
      </c>
      <c r="AFM56" s="1098">
        <v>44652</v>
      </c>
      <c r="AFN56" s="1099">
        <v>48.240352560810798</v>
      </c>
      <c r="AFP56" s="1098">
        <v>44652</v>
      </c>
      <c r="AFQ56" s="1099">
        <v>47.042937641486418</v>
      </c>
      <c r="AFS56" s="1098">
        <v>44652</v>
      </c>
      <c r="AFT56" s="1099">
        <v>44.799291494271557</v>
      </c>
      <c r="AFV56" s="1098">
        <v>44652</v>
      </c>
      <c r="AFW56" s="1099">
        <v>42.988786574352929</v>
      </c>
      <c r="AFY56" s="1098">
        <v>44682</v>
      </c>
      <c r="AFZ56" s="1099">
        <v>39.822909492049426</v>
      </c>
      <c r="AGB56" s="1098">
        <v>44682</v>
      </c>
      <c r="AGC56" s="1099">
        <v>39.980205927849077</v>
      </c>
      <c r="AGE56" s="1098">
        <v>44682</v>
      </c>
      <c r="AGF56" s="1099">
        <v>40.962423346256578</v>
      </c>
      <c r="AGH56" s="1098">
        <v>44682</v>
      </c>
      <c r="AGI56" s="1099">
        <v>40.758002280093358</v>
      </c>
      <c r="AGK56" s="1108">
        <v>44713</v>
      </c>
      <c r="AGL56" s="1109">
        <v>39.363107324273102</v>
      </c>
      <c r="AGN56" s="1108">
        <v>44713</v>
      </c>
      <c r="AGO56" s="1109">
        <v>39.346528571575142</v>
      </c>
      <c r="AGQ56" s="1108">
        <v>44713</v>
      </c>
      <c r="AGR56" s="1109">
        <v>39.803558600315924</v>
      </c>
      <c r="AGT56" s="1108">
        <v>44743</v>
      </c>
      <c r="AGU56" s="1109">
        <v>40.594901323624214</v>
      </c>
      <c r="AGW56" s="1108">
        <v>44743</v>
      </c>
      <c r="AGX56" s="1109">
        <v>40.74115428646089</v>
      </c>
      <c r="AGZ56" s="1108">
        <v>44743</v>
      </c>
      <c r="AHA56" s="1109">
        <v>41.070812545129904</v>
      </c>
      <c r="AHC56" s="1108">
        <v>44743</v>
      </c>
      <c r="AHD56" s="1109">
        <v>41.537342784598408</v>
      </c>
      <c r="AHF56" s="1108">
        <v>44774</v>
      </c>
      <c r="AHG56" s="1109">
        <v>43.03015775157688</v>
      </c>
      <c r="AHI56" s="1108">
        <v>44774</v>
      </c>
      <c r="AHJ56" s="1109">
        <v>43.110403861908111</v>
      </c>
      <c r="AHL56" s="1108">
        <v>44774</v>
      </c>
      <c r="AHM56" s="1109">
        <v>44.639755478534404</v>
      </c>
      <c r="AHO56" s="1108">
        <v>44774</v>
      </c>
      <c r="AHP56" s="1109">
        <v>46.749566842222819</v>
      </c>
      <c r="AHR56" s="1108">
        <v>44774</v>
      </c>
      <c r="AHS56" s="1109">
        <v>44.048257929910633</v>
      </c>
      <c r="AHU56" s="1114">
        <v>44805</v>
      </c>
      <c r="AHV56" s="1099">
        <v>45.071928644738072</v>
      </c>
      <c r="AHX56" s="1108">
        <v>44805</v>
      </c>
      <c r="AHY56" s="1109">
        <v>45.391082707109227</v>
      </c>
      <c r="AIA56" s="1108">
        <v>44805</v>
      </c>
      <c r="AIB56" s="1109">
        <v>45.216044452774717</v>
      </c>
      <c r="AID56" s="1108">
        <v>44805</v>
      </c>
      <c r="AIE56" s="1099">
        <v>45.736236690407523</v>
      </c>
      <c r="AIG56" s="1108">
        <v>44835</v>
      </c>
      <c r="AIH56" s="1099">
        <v>51.817103567849074</v>
      </c>
      <c r="AIJ56" s="1108">
        <v>44835</v>
      </c>
      <c r="AIK56" s="1099">
        <v>52.225910762232367</v>
      </c>
      <c r="AIM56" s="1108">
        <v>44835</v>
      </c>
      <c r="AIN56" s="1099">
        <v>51.11899695840669</v>
      </c>
      <c r="AIP56" s="1108">
        <v>44835</v>
      </c>
      <c r="AIQ56" s="1099">
        <v>51.740491846082506</v>
      </c>
      <c r="AIS56" s="1108">
        <v>44835</v>
      </c>
      <c r="AIT56" s="1109">
        <v>52.49138959726077</v>
      </c>
      <c r="AIV56" s="1108">
        <v>44866</v>
      </c>
      <c r="AIW56" s="1117">
        <v>56.732088888473797</v>
      </c>
      <c r="AIY56" s="1108">
        <v>44866</v>
      </c>
      <c r="AIZ56" s="1117">
        <v>58.001482890426743</v>
      </c>
      <c r="AJB56" s="1108">
        <v>44866</v>
      </c>
      <c r="AJC56" s="1117">
        <v>58.724051138134136</v>
      </c>
      <c r="AJE56" s="1108">
        <v>44866</v>
      </c>
      <c r="AJF56" s="1117">
        <v>59.487466227858938</v>
      </c>
      <c r="AJH56" s="1108">
        <v>44896</v>
      </c>
      <c r="AJI56" s="1117">
        <v>62.69629703454661</v>
      </c>
      <c r="AJK56" s="1108">
        <v>44896</v>
      </c>
      <c r="AJL56" s="1117">
        <v>64.597466639049827</v>
      </c>
      <c r="AJN56" s="1108">
        <v>44896</v>
      </c>
      <c r="AJO56" s="1117">
        <v>62.69629703454661</v>
      </c>
      <c r="AJQ56" s="1108">
        <v>44896</v>
      </c>
      <c r="AJR56" s="1117">
        <v>65.696178098435141</v>
      </c>
      <c r="AJT56" s="1108">
        <v>44927</v>
      </c>
      <c r="AJU56" s="1117">
        <v>69.074499189211167</v>
      </c>
    </row>
    <row r="57" spans="1:957" customFormat="1" x14ac:dyDescent="0.25">
      <c r="A57" s="26"/>
      <c r="B57" s="969">
        <f t="shared" ca="1" si="0"/>
        <v>44958</v>
      </c>
      <c r="C57" s="152">
        <f t="shared" ca="1" si="1"/>
        <v>69.169610805283469</v>
      </c>
      <c r="D57" s="26"/>
      <c r="E57" s="144">
        <v>42614</v>
      </c>
      <c r="F57" s="150">
        <v>67.407005904152555</v>
      </c>
      <c r="G57" s="88"/>
      <c r="H57" s="144">
        <v>42583</v>
      </c>
      <c r="I57" s="148">
        <v>65.349791750697094</v>
      </c>
      <c r="J57" s="26"/>
      <c r="K57" s="144">
        <v>42614</v>
      </c>
      <c r="L57" s="148">
        <v>64.746096758527045</v>
      </c>
      <c r="M57" s="26"/>
      <c r="N57" s="144">
        <v>42614</v>
      </c>
      <c r="O57" s="150">
        <v>64.196800000000025</v>
      </c>
      <c r="P57" s="88"/>
      <c r="Q57" s="144">
        <v>42644</v>
      </c>
      <c r="R57" s="145">
        <v>65.998555928640087</v>
      </c>
      <c r="S57" s="26"/>
      <c r="T57" s="144">
        <v>42644</v>
      </c>
      <c r="U57" s="148">
        <v>63.736816668721502</v>
      </c>
      <c r="V57" s="26"/>
      <c r="W57" s="144">
        <v>42644</v>
      </c>
      <c r="X57" s="150">
        <v>64.721024999999997</v>
      </c>
      <c r="Y57" s="88"/>
      <c r="Z57" s="144">
        <v>42675</v>
      </c>
      <c r="AA57" s="145">
        <v>68.543683030285578</v>
      </c>
      <c r="AB57" s="26"/>
      <c r="AC57" s="144">
        <v>42675</v>
      </c>
      <c r="AD57" s="148">
        <v>67.449999999999989</v>
      </c>
      <c r="AE57" s="26"/>
      <c r="AF57" s="144">
        <v>42675</v>
      </c>
      <c r="AG57" s="150">
        <v>67.358500000000021</v>
      </c>
      <c r="AH57" s="88"/>
      <c r="AI57" s="144">
        <v>42705</v>
      </c>
      <c r="AJ57" s="145">
        <v>71.53</v>
      </c>
      <c r="AK57" s="26"/>
      <c r="AL57" s="144">
        <v>42705</v>
      </c>
      <c r="AM57" s="148">
        <v>71.749999999999986</v>
      </c>
      <c r="AN57" s="26"/>
      <c r="AO57" s="144">
        <v>42705</v>
      </c>
      <c r="AP57" s="150">
        <v>70.491</v>
      </c>
      <c r="AQ57" s="88"/>
      <c r="AR57" s="144">
        <v>42705</v>
      </c>
      <c r="AS57" s="145">
        <v>70.491</v>
      </c>
      <c r="AT57" s="26"/>
      <c r="AU57" s="144">
        <v>42736</v>
      </c>
      <c r="AV57" s="148">
        <v>76.70556870017036</v>
      </c>
      <c r="AW57" s="26"/>
      <c r="AX57" s="144">
        <v>42767</v>
      </c>
      <c r="AY57" s="150">
        <v>76.779700447858986</v>
      </c>
      <c r="AZ57" s="88"/>
      <c r="BA57" s="144">
        <v>42767</v>
      </c>
      <c r="BB57" s="145">
        <v>77.059723325936758</v>
      </c>
      <c r="BC57" s="26"/>
      <c r="BD57" s="144">
        <v>42767</v>
      </c>
      <c r="BE57" s="148">
        <v>76.679557169366689</v>
      </c>
      <c r="BF57" s="26"/>
      <c r="BG57" s="144">
        <v>42795</v>
      </c>
      <c r="BH57" s="150">
        <v>75.084981145893295</v>
      </c>
      <c r="BI57" s="88"/>
      <c r="BJ57" s="144">
        <v>42767</v>
      </c>
      <c r="BK57" s="145">
        <v>77.608590380880614</v>
      </c>
      <c r="BL57" s="26"/>
      <c r="BM57" s="144">
        <v>42767</v>
      </c>
      <c r="BN57" s="148">
        <v>77.81</v>
      </c>
      <c r="BO57" s="26"/>
      <c r="BP57" s="144">
        <v>42795</v>
      </c>
      <c r="BQ57" s="150">
        <v>76.032690380000005</v>
      </c>
      <c r="BR57" s="88"/>
      <c r="BS57" s="144">
        <v>42795</v>
      </c>
      <c r="BT57" s="145">
        <v>76.432690380880601</v>
      </c>
      <c r="BU57" s="26"/>
      <c r="BV57" s="144">
        <v>42826</v>
      </c>
      <c r="BW57" s="148">
        <v>66.36751538</v>
      </c>
      <c r="BX57" s="26"/>
      <c r="BY57" s="144">
        <v>42826</v>
      </c>
      <c r="BZ57" s="150">
        <v>66.657515380000007</v>
      </c>
      <c r="CA57" s="88"/>
      <c r="CB57" s="144">
        <v>42826</v>
      </c>
      <c r="CC57" s="145">
        <v>65.757515380880562</v>
      </c>
      <c r="CD57" s="26"/>
      <c r="CE57" s="144">
        <v>42826</v>
      </c>
      <c r="CF57" s="148">
        <v>65.907515380880554</v>
      </c>
      <c r="CG57" s="26"/>
      <c r="CH57" s="144">
        <v>42856</v>
      </c>
      <c r="CI57" s="150">
        <v>64.183515380000003</v>
      </c>
      <c r="CJ57" s="88"/>
      <c r="CK57" s="144">
        <v>42856</v>
      </c>
      <c r="CL57" s="145">
        <v>64.430327868852459</v>
      </c>
      <c r="CM57" s="26"/>
      <c r="CN57" s="144">
        <v>42856</v>
      </c>
      <c r="CO57" s="148">
        <v>63.570360253547463</v>
      </c>
      <c r="CP57" s="26"/>
      <c r="CQ57" s="144">
        <v>42856</v>
      </c>
      <c r="CR57" s="150">
        <v>63.546513160000003</v>
      </c>
      <c r="CS57" s="88"/>
      <c r="CT57" s="144">
        <v>42856</v>
      </c>
      <c r="CU57" s="145">
        <v>63.730444146017916</v>
      </c>
      <c r="CV57" s="26"/>
      <c r="CW57" s="144">
        <v>42887</v>
      </c>
      <c r="CX57" s="148">
        <v>64.818852460000002</v>
      </c>
      <c r="CY57" s="292"/>
      <c r="CZ57" s="144">
        <v>42887</v>
      </c>
      <c r="DA57" s="148">
        <v>63.689715947722291</v>
      </c>
      <c r="DB57" s="295"/>
      <c r="DC57" s="144">
        <v>42887</v>
      </c>
      <c r="DD57" s="148">
        <v>63.400000000000006</v>
      </c>
      <c r="DE57" s="303"/>
      <c r="DF57" s="144">
        <v>42887</v>
      </c>
      <c r="DG57" s="148">
        <v>64.242758500000008</v>
      </c>
      <c r="DH57" s="303"/>
      <c r="DI57" s="144">
        <v>42948</v>
      </c>
      <c r="DJ57" s="148">
        <v>65.338326670000001</v>
      </c>
      <c r="DK57" s="295"/>
      <c r="DL57" s="144">
        <v>42917</v>
      </c>
      <c r="DM57" s="148">
        <v>64.732681905044473</v>
      </c>
      <c r="DN57" s="303"/>
      <c r="DO57" s="144">
        <v>42917</v>
      </c>
      <c r="DP57" s="148">
        <v>63.969619450000003</v>
      </c>
      <c r="DQ57" s="303"/>
      <c r="DR57" s="144">
        <v>42948</v>
      </c>
      <c r="DS57" s="148">
        <v>64.534987910086272</v>
      </c>
      <c r="DT57" s="295"/>
      <c r="DU57" s="144">
        <v>42948</v>
      </c>
      <c r="DV57" s="148">
        <v>64.38620118</v>
      </c>
      <c r="DW57" s="303"/>
      <c r="DX57" s="144">
        <v>42948</v>
      </c>
      <c r="DY57" s="148">
        <v>64.242330920000001</v>
      </c>
      <c r="DZ57" s="303"/>
      <c r="EA57" s="144">
        <v>42979</v>
      </c>
      <c r="EB57" s="148">
        <v>62.816103788084938</v>
      </c>
      <c r="EC57" s="295"/>
      <c r="ED57" s="144">
        <v>42979</v>
      </c>
      <c r="EE57" s="148">
        <v>62.939516632907292</v>
      </c>
      <c r="EF57" s="303"/>
      <c r="EG57" s="144">
        <v>42979</v>
      </c>
      <c r="EH57" s="148">
        <v>63.277000320750822</v>
      </c>
      <c r="EI57" s="303"/>
      <c r="EJ57" s="144">
        <v>43009</v>
      </c>
      <c r="EK57" s="148">
        <v>65.09793956</v>
      </c>
      <c r="EL57" s="295"/>
      <c r="EM57" s="144">
        <v>42979</v>
      </c>
      <c r="EN57" s="148">
        <v>63.351147540983597</v>
      </c>
      <c r="EO57" s="303"/>
      <c r="EP57" s="144">
        <v>43009</v>
      </c>
      <c r="EQ57" s="148">
        <v>66</v>
      </c>
      <c r="ER57" s="303"/>
      <c r="ES57" s="144">
        <v>43009</v>
      </c>
      <c r="ET57" s="148">
        <v>65.879581336696091</v>
      </c>
      <c r="EV57" s="144">
        <v>43040</v>
      </c>
      <c r="EW57" s="148">
        <v>68.776717928213316</v>
      </c>
      <c r="EY57" s="144">
        <v>43040</v>
      </c>
      <c r="EZ57" s="148">
        <v>68.836090639999995</v>
      </c>
      <c r="FB57" s="144">
        <v>43040</v>
      </c>
      <c r="FC57" s="148">
        <v>68.764786393135054</v>
      </c>
      <c r="FE57" s="144">
        <v>43040</v>
      </c>
      <c r="FF57" s="148">
        <v>68.107479578081595</v>
      </c>
      <c r="FH57" s="144">
        <v>43070</v>
      </c>
      <c r="FI57" s="148">
        <v>69.81006026451125</v>
      </c>
      <c r="FK57" s="144">
        <v>43070</v>
      </c>
      <c r="FL57" s="148">
        <v>70.27810848291827</v>
      </c>
      <c r="FN57" s="144">
        <v>43070</v>
      </c>
      <c r="FO57" s="148">
        <v>70.48</v>
      </c>
      <c r="FQ57" s="144">
        <v>43070</v>
      </c>
      <c r="FR57" s="148">
        <v>70.439439879999995</v>
      </c>
      <c r="FT57" s="144">
        <v>43040</v>
      </c>
      <c r="FU57" s="148">
        <v>68.591390000000004</v>
      </c>
      <c r="FW57" s="144">
        <v>43070</v>
      </c>
      <c r="FX57" s="148">
        <v>69.5</v>
      </c>
      <c r="FZ57" s="144">
        <v>43070</v>
      </c>
      <c r="GA57" s="148">
        <v>69.183430000000001</v>
      </c>
      <c r="GC57" s="144">
        <v>43101</v>
      </c>
      <c r="GD57" s="148">
        <v>71.278538594099984</v>
      </c>
      <c r="GF57" s="144">
        <v>43070</v>
      </c>
      <c r="GG57" s="148">
        <v>69.8</v>
      </c>
      <c r="GI57" s="144">
        <v>43101</v>
      </c>
      <c r="GJ57" s="148">
        <v>70.597499999999997</v>
      </c>
      <c r="GL57" s="144">
        <v>43101</v>
      </c>
      <c r="GM57" s="148">
        <v>70.47</v>
      </c>
      <c r="GO57" s="144">
        <v>43101</v>
      </c>
      <c r="GP57" s="148">
        <v>69.477080000000001</v>
      </c>
      <c r="GR57" s="144">
        <v>43101</v>
      </c>
      <c r="GS57" s="148">
        <v>69.834999999999994</v>
      </c>
      <c r="GU57" s="144">
        <v>43132</v>
      </c>
      <c r="GV57" s="148">
        <v>69.625</v>
      </c>
      <c r="GX57" s="144">
        <v>43132</v>
      </c>
      <c r="GY57" s="148">
        <v>69.47</v>
      </c>
      <c r="HA57" s="144">
        <v>43132</v>
      </c>
      <c r="HB57" s="148">
        <v>69.53</v>
      </c>
      <c r="HD57" s="144">
        <v>43132</v>
      </c>
      <c r="HE57" s="148">
        <v>69.36</v>
      </c>
      <c r="HG57" s="144">
        <v>43132</v>
      </c>
      <c r="HH57" s="148">
        <v>69.64</v>
      </c>
      <c r="HJ57" s="144">
        <v>43160</v>
      </c>
      <c r="HK57" s="148">
        <v>67.7</v>
      </c>
      <c r="HM57" s="144">
        <v>43160</v>
      </c>
      <c r="HN57" s="148">
        <v>68.2</v>
      </c>
      <c r="HP57" s="144">
        <v>43160</v>
      </c>
      <c r="HQ57" s="148">
        <v>68.28</v>
      </c>
      <c r="HS57" s="144">
        <v>43160</v>
      </c>
      <c r="HT57" s="148">
        <v>68.239999999999995</v>
      </c>
      <c r="HV57" s="144">
        <v>43160</v>
      </c>
      <c r="HW57" s="148">
        <v>62.96</v>
      </c>
      <c r="HY57" s="144">
        <v>43160</v>
      </c>
      <c r="HZ57" s="148">
        <v>62.37</v>
      </c>
      <c r="IB57" s="144">
        <v>43221</v>
      </c>
      <c r="IC57" s="148">
        <v>61.720440529999998</v>
      </c>
      <c r="IE57" s="144">
        <v>43221</v>
      </c>
      <c r="IF57" s="148">
        <v>61.36</v>
      </c>
      <c r="IH57" s="144">
        <v>43221</v>
      </c>
      <c r="II57" s="148">
        <v>61.24</v>
      </c>
      <c r="IK57" s="144">
        <v>43221</v>
      </c>
      <c r="IL57" s="148">
        <v>60.16</v>
      </c>
      <c r="IN57" s="144">
        <v>43252</v>
      </c>
      <c r="IO57" s="148">
        <v>59.38</v>
      </c>
      <c r="IQ57" s="144">
        <v>43252</v>
      </c>
      <c r="IR57" s="148">
        <v>59.5</v>
      </c>
      <c r="IT57" s="144">
        <v>43252</v>
      </c>
      <c r="IU57" s="148">
        <v>59.61177627</v>
      </c>
      <c r="IW57" s="144">
        <v>43252</v>
      </c>
      <c r="IX57" s="148">
        <v>59.18</v>
      </c>
      <c r="IZ57" s="144">
        <v>43282</v>
      </c>
      <c r="JA57" s="148">
        <v>61.64</v>
      </c>
      <c r="JC57" s="144">
        <v>43282</v>
      </c>
      <c r="JD57" s="148">
        <v>58.64</v>
      </c>
      <c r="JF57" s="144">
        <v>43282</v>
      </c>
      <c r="JG57" s="148">
        <v>58.45</v>
      </c>
      <c r="JI57" s="144">
        <v>43282</v>
      </c>
      <c r="JJ57" s="148">
        <v>58.2</v>
      </c>
      <c r="JL57" s="144">
        <v>43313</v>
      </c>
      <c r="JM57" s="148">
        <v>58.62</v>
      </c>
      <c r="JO57" s="144">
        <v>43313</v>
      </c>
      <c r="JP57" s="148">
        <v>59.66</v>
      </c>
      <c r="JR57" s="144">
        <v>43313</v>
      </c>
      <c r="JS57" s="148">
        <v>60.098490939999998</v>
      </c>
      <c r="JU57" s="969">
        <v>43313</v>
      </c>
      <c r="JV57" s="970">
        <v>61.098490939999998</v>
      </c>
      <c r="JX57" s="969">
        <v>43313</v>
      </c>
      <c r="JY57" s="970">
        <v>59.5</v>
      </c>
      <c r="KA57" s="969">
        <v>43344</v>
      </c>
      <c r="KB57" s="970">
        <v>60.767737923145262</v>
      </c>
      <c r="KD57" s="969">
        <v>43344</v>
      </c>
      <c r="KE57" s="970">
        <v>59.5</v>
      </c>
      <c r="KG57" s="969">
        <v>43344</v>
      </c>
      <c r="KH57" s="970">
        <v>60.11</v>
      </c>
      <c r="KJ57" s="969">
        <v>43344</v>
      </c>
      <c r="KK57" s="970">
        <v>59.58</v>
      </c>
      <c r="KM57" s="969">
        <v>43374</v>
      </c>
      <c r="KN57" s="970">
        <v>60.87</v>
      </c>
      <c r="KP57" s="969">
        <v>43374</v>
      </c>
      <c r="KQ57" s="970">
        <v>60.260243067140557</v>
      </c>
      <c r="KS57" s="969">
        <v>43374</v>
      </c>
      <c r="KT57" s="970">
        <v>60.13</v>
      </c>
      <c r="KV57" s="969">
        <v>43374</v>
      </c>
      <c r="KW57" s="970">
        <v>60.58</v>
      </c>
      <c r="KY57" s="969">
        <v>43405</v>
      </c>
      <c r="KZ57" s="970">
        <v>60.52</v>
      </c>
      <c r="LB57" s="969">
        <v>43405</v>
      </c>
      <c r="LC57" s="970">
        <v>60.59</v>
      </c>
      <c r="LE57" s="969">
        <v>43405</v>
      </c>
      <c r="LF57" s="970">
        <v>60.84</v>
      </c>
      <c r="LH57" s="969">
        <v>43405</v>
      </c>
      <c r="LI57" s="970">
        <v>60.91</v>
      </c>
      <c r="LK57" s="969">
        <v>43405</v>
      </c>
      <c r="LL57" s="970">
        <v>60.59</v>
      </c>
      <c r="LN57" s="969">
        <v>43435</v>
      </c>
      <c r="LO57" s="970">
        <v>66.05</v>
      </c>
      <c r="LQ57" s="969">
        <v>43466</v>
      </c>
      <c r="LR57" s="970">
        <v>66.67</v>
      </c>
      <c r="LT57" s="969">
        <v>43466</v>
      </c>
      <c r="LU57" s="970">
        <v>67.25</v>
      </c>
      <c r="LW57" s="969">
        <v>43466</v>
      </c>
      <c r="LX57" s="970">
        <v>67.73</v>
      </c>
      <c r="LZ57" s="969">
        <v>43466</v>
      </c>
      <c r="MA57" s="970">
        <v>67.709999999999994</v>
      </c>
      <c r="MC57" s="969">
        <v>43497</v>
      </c>
      <c r="MD57" s="970">
        <v>66.849999999999994</v>
      </c>
      <c r="MF57" s="969">
        <v>43497</v>
      </c>
      <c r="MG57" s="970">
        <v>66.87</v>
      </c>
      <c r="MI57" s="969">
        <v>43497</v>
      </c>
      <c r="MJ57" s="970">
        <v>66.83</v>
      </c>
      <c r="ML57" s="969">
        <v>43497</v>
      </c>
      <c r="MM57" s="970">
        <v>66.08</v>
      </c>
      <c r="MO57" s="969">
        <v>43497</v>
      </c>
      <c r="MP57" s="970">
        <v>65.290000000000006</v>
      </c>
      <c r="MR57" s="969">
        <v>43525</v>
      </c>
      <c r="MS57" s="970">
        <v>63.12</v>
      </c>
      <c r="MU57" s="969">
        <v>43525</v>
      </c>
      <c r="MV57" s="970">
        <v>63.41</v>
      </c>
      <c r="MX57" s="969">
        <v>43525</v>
      </c>
      <c r="MY57" s="970">
        <v>63.39</v>
      </c>
      <c r="NA57" s="969">
        <v>43525</v>
      </c>
      <c r="NB57" s="970">
        <v>64.802487314646982</v>
      </c>
      <c r="ND57" s="969">
        <v>43556</v>
      </c>
      <c r="NE57" s="970">
        <v>59.541580000000003</v>
      </c>
      <c r="NG57" s="969">
        <v>43556</v>
      </c>
      <c r="NH57" s="970">
        <v>57.52</v>
      </c>
      <c r="NJ57" s="969">
        <v>43556</v>
      </c>
      <c r="NK57" s="970">
        <v>56.62</v>
      </c>
      <c r="NM57" s="969">
        <v>43556</v>
      </c>
      <c r="NN57" s="970">
        <v>55.19</v>
      </c>
      <c r="NP57" s="969">
        <v>43556</v>
      </c>
      <c r="NQ57" s="970">
        <v>53.36</v>
      </c>
      <c r="NS57" s="969">
        <v>43586</v>
      </c>
      <c r="NT57" s="970">
        <v>49.93</v>
      </c>
      <c r="NV57" s="969">
        <v>43586</v>
      </c>
      <c r="NW57" s="970">
        <v>49.6</v>
      </c>
      <c r="NY57" s="969">
        <v>43586</v>
      </c>
      <c r="NZ57" s="970">
        <v>48.28</v>
      </c>
      <c r="OB57" s="969">
        <v>43586</v>
      </c>
      <c r="OC57" s="970">
        <v>48.77</v>
      </c>
      <c r="OE57" s="969">
        <v>43617</v>
      </c>
      <c r="OF57" s="970">
        <v>48.86</v>
      </c>
      <c r="OH57" s="969">
        <v>43617</v>
      </c>
      <c r="OI57" s="970">
        <v>52.16</v>
      </c>
      <c r="OK57" s="969">
        <v>43617</v>
      </c>
      <c r="OL57" s="970">
        <v>52.24</v>
      </c>
      <c r="ON57" s="969">
        <v>43617</v>
      </c>
      <c r="OO57" s="970">
        <v>50.62</v>
      </c>
      <c r="OQ57" s="969">
        <v>43617</v>
      </c>
      <c r="OR57" s="970">
        <v>49.7</v>
      </c>
      <c r="OT57" s="969">
        <v>43647</v>
      </c>
      <c r="OU57" s="970">
        <v>48.52</v>
      </c>
      <c r="OW57" s="969">
        <v>43647</v>
      </c>
      <c r="OX57" s="970">
        <v>47.07</v>
      </c>
      <c r="OZ57" s="969">
        <v>43647</v>
      </c>
      <c r="PA57" s="970">
        <v>46.68</v>
      </c>
      <c r="PC57" s="969">
        <v>43647</v>
      </c>
      <c r="PD57" s="970">
        <v>47.03</v>
      </c>
      <c r="PF57" s="969">
        <v>43647</v>
      </c>
      <c r="PG57" s="970">
        <v>47.95</v>
      </c>
      <c r="PI57" s="969">
        <v>43678</v>
      </c>
      <c r="PJ57" s="970">
        <v>48.05</v>
      </c>
      <c r="PL57" s="969">
        <v>43678</v>
      </c>
      <c r="PM57" s="970">
        <v>48.45</v>
      </c>
      <c r="PO57" s="969">
        <v>43678</v>
      </c>
      <c r="PP57" s="970">
        <v>48.28</v>
      </c>
      <c r="PR57" s="969">
        <v>43678</v>
      </c>
      <c r="PS57" s="970">
        <v>48.01</v>
      </c>
      <c r="PU57" s="969">
        <v>43709</v>
      </c>
      <c r="PV57" s="970">
        <v>49.06</v>
      </c>
      <c r="PX57" s="969">
        <v>43709</v>
      </c>
      <c r="PY57" s="1025">
        <v>49.25</v>
      </c>
      <c r="QA57" s="1026">
        <v>43709</v>
      </c>
      <c r="QB57" s="1025">
        <v>49.12</v>
      </c>
      <c r="QD57" s="1028">
        <v>43709</v>
      </c>
      <c r="QE57" s="1027">
        <v>48.95</v>
      </c>
      <c r="QG57" s="1028">
        <v>43739</v>
      </c>
      <c r="QH57" s="1027">
        <v>52.85</v>
      </c>
      <c r="QJ57" s="1028">
        <v>43739</v>
      </c>
      <c r="QK57" s="1027">
        <v>53.25</v>
      </c>
      <c r="QM57" s="1028">
        <v>43739</v>
      </c>
      <c r="QN57" s="1027">
        <v>52.8</v>
      </c>
      <c r="QP57" s="1028">
        <v>43739</v>
      </c>
      <c r="QQ57" s="1027">
        <v>54.59</v>
      </c>
      <c r="QS57" s="1028">
        <v>43739</v>
      </c>
      <c r="QT57" s="1027">
        <v>52.63</v>
      </c>
      <c r="QV57" s="1028">
        <v>43770</v>
      </c>
      <c r="QW57" s="1027">
        <v>53.55</v>
      </c>
      <c r="QY57" s="1028">
        <v>43770</v>
      </c>
      <c r="QZ57" s="1027">
        <v>52.6</v>
      </c>
      <c r="RB57" s="1028">
        <v>43770</v>
      </c>
      <c r="RC57" s="1027">
        <v>50.82</v>
      </c>
      <c r="RE57" s="1028">
        <v>43770</v>
      </c>
      <c r="RF57" s="1027">
        <v>49.87</v>
      </c>
      <c r="RH57" s="1028">
        <v>43800</v>
      </c>
      <c r="RI57" s="1027">
        <v>48.78</v>
      </c>
      <c r="RK57" s="1028">
        <v>43800</v>
      </c>
      <c r="RL57" s="1027">
        <v>48.6</v>
      </c>
      <c r="RN57" s="1028">
        <v>43800</v>
      </c>
      <c r="RO57" s="1027">
        <v>48.93</v>
      </c>
      <c r="RQ57" s="1028">
        <v>43800</v>
      </c>
      <c r="RR57" s="1027">
        <v>48.27</v>
      </c>
      <c r="RT57" s="1028">
        <v>43831</v>
      </c>
      <c r="RU57" s="1029">
        <v>50.675845090000003</v>
      </c>
      <c r="RW57" s="1028">
        <v>43831</v>
      </c>
      <c r="RX57" s="1029">
        <v>50.34402343</v>
      </c>
      <c r="RZ57" s="1028">
        <v>43831</v>
      </c>
      <c r="SA57" s="1029">
        <v>49.849789899999998</v>
      </c>
      <c r="SC57" s="1028">
        <v>43831</v>
      </c>
      <c r="SD57" s="1029">
        <v>49.37</v>
      </c>
      <c r="SF57" s="1028">
        <v>43831</v>
      </c>
      <c r="SG57" s="1029">
        <v>48.9</v>
      </c>
      <c r="SI57" s="1028">
        <v>43862</v>
      </c>
      <c r="SJ57" s="1029">
        <v>49.09</v>
      </c>
      <c r="SL57" s="1028">
        <v>43862</v>
      </c>
      <c r="SM57" s="1029">
        <v>49.319395319365967</v>
      </c>
      <c r="SO57" s="1028">
        <v>43862</v>
      </c>
      <c r="SP57" s="1029">
        <v>48.018991465331105</v>
      </c>
      <c r="SR57" s="1028">
        <v>43862</v>
      </c>
      <c r="SS57" s="1029">
        <v>45.667742316731584</v>
      </c>
      <c r="SU57" s="1028">
        <v>43891</v>
      </c>
      <c r="SV57" s="1029">
        <v>42.85273223104744</v>
      </c>
      <c r="SX57" s="1028">
        <v>43891</v>
      </c>
      <c r="SY57" s="1029">
        <v>40.105284947618678</v>
      </c>
      <c r="TA57" s="1028">
        <v>43891</v>
      </c>
      <c r="TB57" s="1029">
        <v>39.860528721632832</v>
      </c>
      <c r="TD57" s="1028">
        <v>43891</v>
      </c>
      <c r="TE57" s="1029">
        <v>38.609833714788941</v>
      </c>
      <c r="TG57" s="1028">
        <v>43922</v>
      </c>
      <c r="TH57" s="1029">
        <v>37.198778211800793</v>
      </c>
      <c r="TJ57" s="1028">
        <v>43922</v>
      </c>
      <c r="TK57" s="1029">
        <v>36.40005403178845</v>
      </c>
      <c r="TM57" s="1028">
        <v>43922</v>
      </c>
      <c r="TN57" s="1029">
        <v>36.015333550911812</v>
      </c>
      <c r="TP57" s="1028">
        <v>43922</v>
      </c>
      <c r="TQ57" s="1029">
        <v>35.301145749570757</v>
      </c>
      <c r="TS57" s="1028">
        <v>43952</v>
      </c>
      <c r="TT57" s="1029">
        <v>33.927318846535513</v>
      </c>
      <c r="TV57" s="1028">
        <v>43952</v>
      </c>
      <c r="TW57" s="1029">
        <v>33.570448246017847</v>
      </c>
      <c r="TY57" s="1028">
        <v>43952</v>
      </c>
      <c r="TZ57" s="1029">
        <v>31.850955518014654</v>
      </c>
      <c r="UB57" s="1028">
        <v>43952</v>
      </c>
      <c r="UC57" s="1029">
        <v>32.846787457529942</v>
      </c>
      <c r="UE57" s="1028">
        <v>43983</v>
      </c>
      <c r="UF57" s="1029">
        <v>34.198033376801305</v>
      </c>
      <c r="UH57" s="1028">
        <v>43983</v>
      </c>
      <c r="UI57" s="1029">
        <v>32.980503773096203</v>
      </c>
      <c r="UK57" s="1028">
        <v>43983</v>
      </c>
      <c r="UL57" s="1029">
        <v>32.851185148133901</v>
      </c>
      <c r="UN57" s="1028">
        <v>43983</v>
      </c>
      <c r="UO57" s="1029">
        <v>33.498503844164027</v>
      </c>
      <c r="UQ57" s="1028">
        <v>44013</v>
      </c>
      <c r="UR57" s="1029">
        <v>33.574612978431034</v>
      </c>
      <c r="UT57" s="1028">
        <v>44013</v>
      </c>
      <c r="UU57" s="1029">
        <v>33.370405627468969</v>
      </c>
      <c r="UW57" s="1028">
        <v>44013</v>
      </c>
      <c r="UX57" s="1029">
        <v>33.189593015003304</v>
      </c>
      <c r="UZ57" s="1028">
        <v>44013</v>
      </c>
      <c r="VA57" s="1029">
        <v>33.545147648981015</v>
      </c>
      <c r="VC57" s="1028">
        <v>44013</v>
      </c>
      <c r="VD57" s="1029">
        <v>33.848579025596365</v>
      </c>
      <c r="VF57" s="1028">
        <v>44044</v>
      </c>
      <c r="VG57" s="1029">
        <v>34.213627339536224</v>
      </c>
      <c r="VI57" s="1028">
        <v>44044</v>
      </c>
      <c r="VJ57" s="1029">
        <v>35.080994904362612</v>
      </c>
      <c r="VL57" s="1028">
        <v>44044</v>
      </c>
      <c r="VM57" s="1029">
        <v>34.665701869997747</v>
      </c>
      <c r="VO57" s="1028">
        <v>44044</v>
      </c>
      <c r="VP57" s="1029">
        <v>39.173077590154982</v>
      </c>
      <c r="VR57" s="1028">
        <v>44075</v>
      </c>
      <c r="VS57" s="1029">
        <v>38.715771463140506</v>
      </c>
      <c r="VU57" s="1028">
        <v>44075</v>
      </c>
      <c r="VV57" s="1029">
        <v>38.397760657824698</v>
      </c>
      <c r="VX57" s="1028">
        <v>44075</v>
      </c>
      <c r="VY57" s="1029">
        <v>38.619672240742155</v>
      </c>
      <c r="WA57" s="1028">
        <v>44075</v>
      </c>
      <c r="WB57" s="1029">
        <v>36.844235140430676</v>
      </c>
      <c r="WD57" s="1028">
        <v>44075</v>
      </c>
      <c r="WE57" s="1029">
        <v>37.452933271297439</v>
      </c>
      <c r="WG57" s="1028">
        <v>44105</v>
      </c>
      <c r="WH57" s="1029">
        <v>42.2</v>
      </c>
      <c r="WJ57" s="1028">
        <v>44105</v>
      </c>
      <c r="WK57" s="1029">
        <v>41.42</v>
      </c>
      <c r="WM57" s="1028">
        <v>44105</v>
      </c>
      <c r="WN57" s="1029">
        <v>44.350292144888371</v>
      </c>
      <c r="WP57" s="1028">
        <v>44105</v>
      </c>
      <c r="WQ57" s="1029">
        <v>43.472743050419979</v>
      </c>
      <c r="WS57" s="1028">
        <v>44136</v>
      </c>
      <c r="WT57" s="1029">
        <v>48.498925483728328</v>
      </c>
      <c r="WV57" s="1028">
        <v>44136</v>
      </c>
      <c r="WW57" s="1029">
        <v>48.53</v>
      </c>
      <c r="WY57" s="1028">
        <v>44136</v>
      </c>
      <c r="WZ57" s="1029">
        <v>48.39976758025103</v>
      </c>
      <c r="XB57" s="1028">
        <v>44136</v>
      </c>
      <c r="XC57" s="1029">
        <v>48.873919793780438</v>
      </c>
      <c r="XE57" s="1028">
        <v>44166</v>
      </c>
      <c r="XF57" s="1029">
        <v>49.523381520562765</v>
      </c>
      <c r="XH57" s="1028">
        <v>44166</v>
      </c>
      <c r="XI57" s="1029">
        <v>48.201350964561264</v>
      </c>
      <c r="XK57" s="1028">
        <v>44166</v>
      </c>
      <c r="XL57" s="1029">
        <v>48.43</v>
      </c>
      <c r="XN57" s="1028">
        <v>44166</v>
      </c>
      <c r="XO57" s="1029">
        <v>47.800524436655323</v>
      </c>
      <c r="XQ57" s="1028">
        <v>44166</v>
      </c>
      <c r="XR57" s="1029">
        <v>47.948533833512435</v>
      </c>
      <c r="XT57" s="1028">
        <v>44197</v>
      </c>
      <c r="XU57" s="1029">
        <v>46.92</v>
      </c>
      <c r="XW57" s="1028">
        <v>44197</v>
      </c>
      <c r="XX57" s="1029">
        <v>46.79</v>
      </c>
      <c r="XZ57" s="1028">
        <v>44197</v>
      </c>
      <c r="YA57" s="1029">
        <v>47.647956073513924</v>
      </c>
      <c r="YC57" s="1028">
        <v>44197</v>
      </c>
      <c r="YD57" s="1029">
        <v>49.61903716363517</v>
      </c>
      <c r="YF57" s="1028">
        <v>44228</v>
      </c>
      <c r="YG57" s="1029">
        <v>49.701304487606414</v>
      </c>
      <c r="YI57" s="1028">
        <v>44228</v>
      </c>
      <c r="YJ57" s="1029">
        <v>52.1</v>
      </c>
      <c r="YL57" s="1028">
        <v>44228</v>
      </c>
      <c r="YM57" s="1029">
        <v>51.947066882002133</v>
      </c>
      <c r="YO57" s="1028">
        <v>44228</v>
      </c>
      <c r="YP57" s="1029">
        <v>53.691617517656205</v>
      </c>
      <c r="YR57" s="1028">
        <v>44228</v>
      </c>
      <c r="YS57" s="1029">
        <v>52.45</v>
      </c>
      <c r="YU57" s="1028">
        <v>44256</v>
      </c>
      <c r="YV57" s="1029">
        <v>53.408147663141008</v>
      </c>
      <c r="YX57" s="1028">
        <v>44256</v>
      </c>
      <c r="YY57" s="1029">
        <v>51.292555555905118</v>
      </c>
      <c r="ZA57" s="1028">
        <v>44256</v>
      </c>
      <c r="ZB57" s="1029">
        <v>48.238468101879313</v>
      </c>
      <c r="ZD57" s="1028">
        <v>44256</v>
      </c>
      <c r="ZE57" s="1029">
        <v>48.142183016310852</v>
      </c>
      <c r="ZG57" s="1028">
        <v>44256</v>
      </c>
      <c r="ZH57" s="1029">
        <v>48.4162227844309</v>
      </c>
      <c r="ZJ57" s="1028">
        <v>44287</v>
      </c>
      <c r="ZK57" s="1029">
        <v>45.052793205507285</v>
      </c>
      <c r="ZM57" s="1028">
        <v>44287</v>
      </c>
      <c r="ZN57" s="1029">
        <v>44.615952008764246</v>
      </c>
      <c r="ZP57" s="1028">
        <v>44287</v>
      </c>
      <c r="ZQ57" s="1029">
        <v>45.052793205507285</v>
      </c>
      <c r="ZS57" s="1028">
        <v>44317</v>
      </c>
      <c r="ZT57" s="1029">
        <v>46.78531693107297</v>
      </c>
      <c r="ZV57" s="1028">
        <v>44317</v>
      </c>
      <c r="ZW57" s="1029">
        <v>46.327935432778489</v>
      </c>
      <c r="ZY57" s="1028">
        <v>44317</v>
      </c>
      <c r="ZZ57" s="1029">
        <v>46.127486847885393</v>
      </c>
      <c r="AAB57" s="1028">
        <v>44317</v>
      </c>
      <c r="AAC57" s="1029">
        <v>45.942518469969819</v>
      </c>
      <c r="AAE57" s="1028">
        <v>44317</v>
      </c>
      <c r="AAF57" s="1029">
        <v>44.39</v>
      </c>
      <c r="AAH57" s="1028">
        <v>44317</v>
      </c>
      <c r="AAI57" s="1029">
        <v>43.3250062685524</v>
      </c>
      <c r="AAK57" s="1028">
        <v>44348</v>
      </c>
      <c r="AAL57" s="1029">
        <v>43.231652269372894</v>
      </c>
      <c r="AAN57" s="1028">
        <v>44317</v>
      </c>
      <c r="AAO57" s="1029">
        <v>43.103987034551004</v>
      </c>
      <c r="AAQ57" s="1028">
        <v>44348</v>
      </c>
      <c r="AAR57" s="1029">
        <v>42.25485785657343</v>
      </c>
      <c r="AAT57" s="1028">
        <v>44378</v>
      </c>
      <c r="AAU57" s="1029">
        <v>42.28</v>
      </c>
      <c r="AAW57" s="1028">
        <v>44378</v>
      </c>
      <c r="AAX57" s="1029">
        <v>41.612481129048092</v>
      </c>
      <c r="AAZ57" s="1028">
        <v>44378</v>
      </c>
      <c r="ABA57" s="1029">
        <v>41.87</v>
      </c>
      <c r="ABC57" s="1028">
        <v>44378</v>
      </c>
      <c r="ABD57" s="1029">
        <v>41.08789888858955</v>
      </c>
      <c r="ABF57" s="1028">
        <v>44409</v>
      </c>
      <c r="ABG57" s="1029">
        <v>43.282301409687015</v>
      </c>
      <c r="ABI57" s="1028">
        <v>44409</v>
      </c>
      <c r="ABJ57" s="1029">
        <v>42.340221054735373</v>
      </c>
      <c r="ABL57" s="1028">
        <v>44409</v>
      </c>
      <c r="ABM57" s="1029">
        <v>42.78</v>
      </c>
      <c r="ABO57" s="1028">
        <v>44409</v>
      </c>
      <c r="ABP57" s="1029">
        <v>42.26</v>
      </c>
      <c r="ABR57" s="1066">
        <v>44440</v>
      </c>
      <c r="ABS57" s="1067">
        <v>41.9</v>
      </c>
      <c r="ABU57" s="1066">
        <v>44440</v>
      </c>
      <c r="ABV57" s="1067">
        <v>40.972510521977206</v>
      </c>
      <c r="ABX57" s="1066">
        <v>44440</v>
      </c>
      <c r="ABY57" s="1067">
        <v>41.13837772569385</v>
      </c>
      <c r="ACA57" s="1066">
        <v>44440</v>
      </c>
      <c r="ACB57" s="1067">
        <v>41.634538120000002</v>
      </c>
      <c r="ACD57" s="1066">
        <v>44470</v>
      </c>
      <c r="ACE57" s="1067">
        <v>44.542333811931783</v>
      </c>
      <c r="ACG57" s="1066">
        <v>44470</v>
      </c>
      <c r="ACH57" s="1067">
        <v>44.586371402172063</v>
      </c>
      <c r="ACJ57" s="1066">
        <v>44470</v>
      </c>
      <c r="ACK57" s="1067">
        <v>44.445208522057534</v>
      </c>
      <c r="ACM57" s="1066">
        <v>44470</v>
      </c>
      <c r="ACN57" s="1067">
        <v>44.659318839999997</v>
      </c>
      <c r="ACP57" s="1066">
        <v>44501</v>
      </c>
      <c r="ACQ57" s="1067">
        <v>48.013943219559501</v>
      </c>
      <c r="ACS57" s="1066">
        <v>44501</v>
      </c>
      <c r="ACT57" s="1067">
        <v>48.04902115033908</v>
      </c>
      <c r="ACV57" s="1096">
        <v>44501</v>
      </c>
      <c r="ACW57" s="1097">
        <v>47.869491349999997</v>
      </c>
      <c r="ACY57" s="1096">
        <v>44501</v>
      </c>
      <c r="ACZ57" s="1097">
        <v>48.138621331108617</v>
      </c>
      <c r="ADB57" s="1098">
        <v>44531</v>
      </c>
      <c r="ADC57" s="1099">
        <v>49.596564350000001</v>
      </c>
      <c r="ADE57" s="1098">
        <v>44531</v>
      </c>
      <c r="ADF57" s="1099">
        <v>51.1999224927943</v>
      </c>
      <c r="ADH57" s="1098">
        <v>44531</v>
      </c>
      <c r="ADI57" s="1099">
        <v>50.638736825830762</v>
      </c>
      <c r="ADK57" s="1098">
        <v>44531</v>
      </c>
      <c r="ADL57" s="1099">
        <v>50.149308196104442</v>
      </c>
      <c r="ADN57" s="1098">
        <v>44531</v>
      </c>
      <c r="ADO57" s="1099">
        <v>49.978101376742565</v>
      </c>
      <c r="ADQ57" s="1098">
        <v>44562</v>
      </c>
      <c r="ADR57" s="1099">
        <v>52.08122885354863</v>
      </c>
      <c r="ADT57" s="1098">
        <v>44562</v>
      </c>
      <c r="ADU57" s="1099">
        <v>52.901049479334823</v>
      </c>
      <c r="ADW57" s="1098">
        <v>44562</v>
      </c>
      <c r="ADX57" s="1099">
        <v>51.054710988525109</v>
      </c>
      <c r="ADZ57" s="1098">
        <v>44562</v>
      </c>
      <c r="AEA57" s="1099">
        <v>51.781309520622848</v>
      </c>
      <c r="AEC57" s="1098">
        <v>44593</v>
      </c>
      <c r="AED57" s="1099">
        <v>51.752211900983802</v>
      </c>
      <c r="AEF57" s="1098">
        <v>44593</v>
      </c>
      <c r="AEG57" s="1099">
        <v>51.98</v>
      </c>
      <c r="AEI57" s="1098">
        <v>44593</v>
      </c>
      <c r="AEJ57" s="1099">
        <v>53.017233736929541</v>
      </c>
      <c r="AEL57" s="1098">
        <v>44593</v>
      </c>
      <c r="AEM57" s="1099">
        <v>52.441203402122348</v>
      </c>
      <c r="AEO57" s="1098">
        <v>44593</v>
      </c>
      <c r="AEP57" s="1099">
        <v>52.964818155210232</v>
      </c>
      <c r="AER57" s="1098">
        <v>44621</v>
      </c>
      <c r="AES57" s="1099">
        <v>51.73</v>
      </c>
      <c r="AEU57" s="1098">
        <v>44621</v>
      </c>
      <c r="AEV57" s="1099">
        <v>52.391691409106571</v>
      </c>
      <c r="AEX57" s="1098">
        <v>44621</v>
      </c>
      <c r="AEY57" s="1099">
        <v>52.47367246294418</v>
      </c>
      <c r="AFA57" s="1098">
        <v>44621</v>
      </c>
      <c r="AFB57" s="1099">
        <v>51.653511061495969</v>
      </c>
      <c r="AFD57" s="1098">
        <v>44652</v>
      </c>
      <c r="AFE57" s="1099">
        <v>46.930661549803901</v>
      </c>
      <c r="AFG57" s="1098">
        <v>44652</v>
      </c>
      <c r="AFH57" s="1099">
        <v>47.592024619999997</v>
      </c>
      <c r="AFJ57" s="1098">
        <v>44682</v>
      </c>
      <c r="AFK57" s="1099">
        <v>44.92803122176047</v>
      </c>
      <c r="AFM57" s="1098">
        <v>44682</v>
      </c>
      <c r="AFN57" s="1099">
        <v>45.273110265365673</v>
      </c>
      <c r="AFP57" s="1098">
        <v>44682</v>
      </c>
      <c r="AFQ57" s="1099">
        <v>44.16765965730896</v>
      </c>
      <c r="AFS57" s="1098">
        <v>44682</v>
      </c>
      <c r="AFT57" s="1099">
        <v>41.823801035708804</v>
      </c>
      <c r="AFV57" s="1098">
        <v>44682</v>
      </c>
      <c r="AFW57" s="1099">
        <v>40.5475548773585</v>
      </c>
      <c r="AFY57" s="1098">
        <v>44713</v>
      </c>
      <c r="AFZ57" s="1099">
        <v>38.447930292951085</v>
      </c>
      <c r="AGB57" s="1098">
        <v>44713</v>
      </c>
      <c r="AGC57" s="1099">
        <v>38.692766088101294</v>
      </c>
      <c r="AGE57" s="1098">
        <v>44713</v>
      </c>
      <c r="AGF57" s="1099">
        <v>39.54645396776462</v>
      </c>
      <c r="AGH57" s="1098">
        <v>44713</v>
      </c>
      <c r="AGI57" s="1099">
        <v>39.23346991521985</v>
      </c>
      <c r="AGK57" s="1108">
        <v>44743</v>
      </c>
      <c r="AGL57" s="1109">
        <v>39.562728150061204</v>
      </c>
      <c r="AGN57" s="1108">
        <v>44743</v>
      </c>
      <c r="AGO57" s="1109">
        <v>39.680468594577498</v>
      </c>
      <c r="AGQ57" s="1108">
        <v>44743</v>
      </c>
      <c r="AGR57" s="1109">
        <v>40.137874906835926</v>
      </c>
      <c r="AGT57" s="1108">
        <v>44774</v>
      </c>
      <c r="AGU57" s="1109">
        <v>40.664641826809557</v>
      </c>
      <c r="AGW57" s="1108">
        <v>44774</v>
      </c>
      <c r="AGX57" s="1109">
        <v>40.805439432290889</v>
      </c>
      <c r="AGZ57" s="1108">
        <v>44774</v>
      </c>
      <c r="AHA57" s="1109">
        <v>41.138675448305214</v>
      </c>
      <c r="AHC57" s="1108">
        <v>44774</v>
      </c>
      <c r="AHD57" s="1109">
        <v>41.604563750390405</v>
      </c>
      <c r="AHF57" s="1108">
        <v>44805</v>
      </c>
      <c r="AHG57" s="1109">
        <v>43.678131196723335</v>
      </c>
      <c r="AHI57" s="1108">
        <v>44805</v>
      </c>
      <c r="AHJ57" s="1109">
        <v>43.755029833091662</v>
      </c>
      <c r="AHL57" s="1108">
        <v>44805</v>
      </c>
      <c r="AHM57" s="1109">
        <v>45.316314450199322</v>
      </c>
      <c r="AHO57" s="1108">
        <v>44805</v>
      </c>
      <c r="AHP57" s="1109">
        <v>47.444637088011199</v>
      </c>
      <c r="AHR57" s="1108">
        <v>44805</v>
      </c>
      <c r="AHS57" s="1109">
        <v>44.705216232529196</v>
      </c>
      <c r="AHU57" s="1114">
        <v>44835</v>
      </c>
      <c r="AHV57" s="1099">
        <v>48.6606288080892</v>
      </c>
      <c r="AHX57" s="1108">
        <v>44835</v>
      </c>
      <c r="AHY57" s="1109">
        <v>49.075482819442186</v>
      </c>
      <c r="AIA57" s="1108">
        <v>44835</v>
      </c>
      <c r="AIB57" s="1109">
        <v>48.931075591510506</v>
      </c>
      <c r="AID57" s="1108">
        <v>44835</v>
      </c>
      <c r="AIE57" s="1099">
        <v>49.372437721572382</v>
      </c>
      <c r="AIG57" s="1108">
        <v>44866</v>
      </c>
      <c r="AIH57" s="1099">
        <v>55.297902962046273</v>
      </c>
      <c r="AIJ57" s="1108">
        <v>44866</v>
      </c>
      <c r="AIK57" s="1099">
        <v>55.74304813728164</v>
      </c>
      <c r="AIM57" s="1108">
        <v>44866</v>
      </c>
      <c r="AIN57" s="1099">
        <v>54.570008378137139</v>
      </c>
      <c r="AIP57" s="1108">
        <v>44866</v>
      </c>
      <c r="AIQ57" s="1099">
        <v>55.220216825093438</v>
      </c>
      <c r="AIS57" s="1108">
        <v>44866</v>
      </c>
      <c r="AIT57" s="1109">
        <v>56.040781960452513</v>
      </c>
      <c r="AIV57" s="1108">
        <v>44896</v>
      </c>
      <c r="AIW57" s="1117">
        <v>59.153430585290792</v>
      </c>
      <c r="AIY57" s="1108">
        <v>44896</v>
      </c>
      <c r="AIZ57" s="1117">
        <v>60.475522753342318</v>
      </c>
      <c r="AJB57" s="1108">
        <v>44896</v>
      </c>
      <c r="AJC57" s="1117">
        <v>61.225565866994017</v>
      </c>
      <c r="AJE57" s="1108">
        <v>44896</v>
      </c>
      <c r="AJF57" s="1117">
        <v>62.01871590818962</v>
      </c>
      <c r="AJH57" s="1108">
        <v>44927</v>
      </c>
      <c r="AJI57" s="1117">
        <v>65.285870543070871</v>
      </c>
      <c r="AJK57" s="1108">
        <v>44927</v>
      </c>
      <c r="AJL57" s="1117">
        <v>67.314795411391231</v>
      </c>
      <c r="AJN57" s="1108">
        <v>44927</v>
      </c>
      <c r="AJO57" s="1117">
        <v>65.285870543070871</v>
      </c>
      <c r="AJQ57" s="1108">
        <v>44927</v>
      </c>
      <c r="AJR57" s="1117">
        <v>68.443317182819811</v>
      </c>
      <c r="AJT57" s="1108">
        <v>44958</v>
      </c>
      <c r="AJU57" s="1117">
        <v>69.169610805283469</v>
      </c>
    </row>
    <row r="58" spans="1:957" customFormat="1" x14ac:dyDescent="0.25">
      <c r="A58" s="26"/>
      <c r="B58" s="969">
        <f t="shared" ca="1" si="0"/>
        <v>44986</v>
      </c>
      <c r="C58" s="152">
        <f t="shared" ca="1" si="1"/>
        <v>66.136330369944204</v>
      </c>
      <c r="D58" s="26"/>
      <c r="E58" s="144">
        <v>42644</v>
      </c>
      <c r="F58" s="150">
        <v>69.168989779123692</v>
      </c>
      <c r="G58" s="88"/>
      <c r="H58" s="144">
        <v>42614</v>
      </c>
      <c r="I58" s="148">
        <v>65.699230135208595</v>
      </c>
      <c r="J58" s="26"/>
      <c r="K58" s="144">
        <v>42644</v>
      </c>
      <c r="L58" s="148">
        <v>67.66525652331319</v>
      </c>
      <c r="M58" s="26"/>
      <c r="N58" s="144">
        <v>42644</v>
      </c>
      <c r="O58" s="150">
        <v>66.5817924873339</v>
      </c>
      <c r="P58" s="88"/>
      <c r="Q58" s="144">
        <v>42675</v>
      </c>
      <c r="R58" s="145">
        <v>71.698992722729812</v>
      </c>
      <c r="S58" s="26"/>
      <c r="T58" s="144">
        <v>42675</v>
      </c>
      <c r="U58" s="148">
        <v>69.286272140714274</v>
      </c>
      <c r="V58" s="26"/>
      <c r="W58" s="144">
        <v>42675</v>
      </c>
      <c r="X58" s="150">
        <v>70.14092500000001</v>
      </c>
      <c r="Y58" s="88"/>
      <c r="Z58" s="144">
        <v>42705</v>
      </c>
      <c r="AA58" s="145">
        <v>71.610974306695979</v>
      </c>
      <c r="AB58" s="26"/>
      <c r="AC58" s="144">
        <v>42705</v>
      </c>
      <c r="AD58" s="148">
        <v>70.150000000000006</v>
      </c>
      <c r="AE58" s="26"/>
      <c r="AF58" s="144">
        <v>42705</v>
      </c>
      <c r="AG58" s="150">
        <v>70.015000000000029</v>
      </c>
      <c r="AH58" s="88"/>
      <c r="AI58" s="144">
        <v>42736</v>
      </c>
      <c r="AJ58" s="145">
        <v>74.033333333333331</v>
      </c>
      <c r="AK58" s="26"/>
      <c r="AL58" s="144">
        <v>42736</v>
      </c>
      <c r="AM58" s="148">
        <v>74.550000000000011</v>
      </c>
      <c r="AN58" s="26"/>
      <c r="AO58" s="144">
        <v>42736</v>
      </c>
      <c r="AP58" s="150">
        <v>73.291000000000011</v>
      </c>
      <c r="AQ58" s="88"/>
      <c r="AR58" s="144">
        <v>42736</v>
      </c>
      <c r="AS58" s="145">
        <v>73.291000000000011</v>
      </c>
      <c r="AT58" s="26"/>
      <c r="AU58" s="144">
        <v>42767</v>
      </c>
      <c r="AV58" s="148">
        <v>77.108640786125136</v>
      </c>
      <c r="AW58" s="26"/>
      <c r="AX58" s="144">
        <v>42795</v>
      </c>
      <c r="AY58" s="150">
        <v>75.196880319092912</v>
      </c>
      <c r="AZ58" s="88"/>
      <c r="BA58" s="144">
        <v>42795</v>
      </c>
      <c r="BB58" s="145">
        <v>75.673592954282213</v>
      </c>
      <c r="BC58" s="26"/>
      <c r="BD58" s="144">
        <v>42795</v>
      </c>
      <c r="BE58" s="148">
        <v>75.307023836033352</v>
      </c>
      <c r="BF58" s="26"/>
      <c r="BG58" s="144">
        <v>42826</v>
      </c>
      <c r="BH58" s="150">
        <v>67.313106145893272</v>
      </c>
      <c r="BI58" s="88"/>
      <c r="BJ58" s="144">
        <v>42795</v>
      </c>
      <c r="BK58" s="145">
        <v>76.082690380880607</v>
      </c>
      <c r="BL58" s="26"/>
      <c r="BM58" s="144">
        <v>42795</v>
      </c>
      <c r="BN58" s="148">
        <v>76.28</v>
      </c>
      <c r="BO58" s="26"/>
      <c r="BP58" s="144">
        <v>42826</v>
      </c>
      <c r="BQ58" s="150">
        <v>67.86751538</v>
      </c>
      <c r="BR58" s="88"/>
      <c r="BS58" s="144">
        <v>42826</v>
      </c>
      <c r="BT58" s="145">
        <v>68.267515380880596</v>
      </c>
      <c r="BU58" s="26"/>
      <c r="BV58" s="144">
        <v>42856</v>
      </c>
      <c r="BW58" s="148">
        <v>65.443515379999994</v>
      </c>
      <c r="BX58" s="26"/>
      <c r="BY58" s="144">
        <v>42856</v>
      </c>
      <c r="BZ58" s="150">
        <v>65.73351538</v>
      </c>
      <c r="CA58" s="88"/>
      <c r="CB58" s="144">
        <v>42856</v>
      </c>
      <c r="CC58" s="145">
        <v>64.833515380880613</v>
      </c>
      <c r="CD58" s="26"/>
      <c r="CE58" s="144">
        <v>42856</v>
      </c>
      <c r="CF58" s="148">
        <v>64.983515380880618</v>
      </c>
      <c r="CG58" s="26"/>
      <c r="CH58" s="144">
        <v>42887</v>
      </c>
      <c r="CI58" s="150">
        <v>62.889915379999998</v>
      </c>
      <c r="CJ58" s="88"/>
      <c r="CK58" s="144">
        <v>42887</v>
      </c>
      <c r="CL58" s="145">
        <v>63.230327868852449</v>
      </c>
      <c r="CM58" s="26"/>
      <c r="CN58" s="144">
        <v>42887</v>
      </c>
      <c r="CO58" s="148">
        <v>62.37036025354746</v>
      </c>
      <c r="CP58" s="26"/>
      <c r="CQ58" s="144">
        <v>42887</v>
      </c>
      <c r="CR58" s="150">
        <v>62.546513160000003</v>
      </c>
      <c r="CS58" s="88"/>
      <c r="CT58" s="144">
        <v>42887</v>
      </c>
      <c r="CU58" s="145">
        <v>62.830444146017911</v>
      </c>
      <c r="CV58" s="26"/>
      <c r="CW58" s="144">
        <v>42917</v>
      </c>
      <c r="CX58" s="148">
        <v>64.918852459999997</v>
      </c>
      <c r="CY58" s="292"/>
      <c r="CZ58" s="144">
        <v>42917</v>
      </c>
      <c r="DA58" s="148">
        <v>63.739715947722289</v>
      </c>
      <c r="DB58" s="295"/>
      <c r="DC58" s="144">
        <v>42917</v>
      </c>
      <c r="DD58" s="148">
        <v>63.550000000000004</v>
      </c>
      <c r="DE58" s="303"/>
      <c r="DF58" s="144">
        <v>42917</v>
      </c>
      <c r="DG58" s="148">
        <v>64.642758499999999</v>
      </c>
      <c r="DH58" s="303"/>
      <c r="DI58" s="144">
        <v>42979</v>
      </c>
      <c r="DJ58" s="148">
        <v>65.788326670000004</v>
      </c>
      <c r="DK58" s="295"/>
      <c r="DL58" s="144">
        <v>42948</v>
      </c>
      <c r="DM58" s="148">
        <v>65.282681905044484</v>
      </c>
      <c r="DN58" s="303"/>
      <c r="DO58" s="144">
        <v>42948</v>
      </c>
      <c r="DP58" s="148">
        <v>64.59461945000001</v>
      </c>
      <c r="DQ58" s="303"/>
      <c r="DR58" s="144">
        <v>42979</v>
      </c>
      <c r="DS58" s="148">
        <v>64.599999999999994</v>
      </c>
      <c r="DT58" s="295"/>
      <c r="DU58" s="144">
        <v>42979</v>
      </c>
      <c r="DV58" s="148">
        <v>63.646201179999998</v>
      </c>
      <c r="DW58" s="303"/>
      <c r="DX58" s="144">
        <v>42979</v>
      </c>
      <c r="DY58" s="148">
        <v>63.752330919999999</v>
      </c>
      <c r="DZ58" s="303"/>
      <c r="EA58" s="144">
        <v>43009</v>
      </c>
      <c r="EB58" s="148">
        <v>66.74610378808498</v>
      </c>
      <c r="EC58" s="295"/>
      <c r="ED58" s="144">
        <v>43009</v>
      </c>
      <c r="EE58" s="148">
        <v>64.989516632907282</v>
      </c>
      <c r="EF58" s="303"/>
      <c r="EG58" s="144">
        <v>43009</v>
      </c>
      <c r="EH58" s="148">
        <v>65.227000320750832</v>
      </c>
      <c r="EI58" s="303"/>
      <c r="EJ58" s="144">
        <v>43040</v>
      </c>
      <c r="EK58" s="148">
        <v>69.177939559999999</v>
      </c>
      <c r="EL58" s="295"/>
      <c r="EM58" s="144">
        <v>43009</v>
      </c>
      <c r="EN58" s="148">
        <v>64.849999999999994</v>
      </c>
      <c r="EO58" s="303"/>
      <c r="EP58" s="144">
        <v>43040</v>
      </c>
      <c r="EQ58" s="148">
        <v>69.400000000000006</v>
      </c>
      <c r="ER58" s="303"/>
      <c r="ES58" s="144">
        <v>43040</v>
      </c>
      <c r="ET58" s="148">
        <v>68.89</v>
      </c>
      <c r="EV58" s="144">
        <v>43070</v>
      </c>
      <c r="EW58" s="148">
        <v>69.446717928213317</v>
      </c>
      <c r="EY58" s="144">
        <v>43070</v>
      </c>
      <c r="EZ58" s="148">
        <v>69.556090639999994</v>
      </c>
      <c r="FB58" s="144">
        <v>43070</v>
      </c>
      <c r="FC58" s="148">
        <v>70.014786393135054</v>
      </c>
      <c r="FE58" s="144">
        <v>43070</v>
      </c>
      <c r="FF58" s="148">
        <v>69.407479578081606</v>
      </c>
      <c r="FH58" s="144">
        <v>43101</v>
      </c>
      <c r="FI58" s="148">
        <v>71.335060264511256</v>
      </c>
      <c r="FK58" s="144">
        <v>43101</v>
      </c>
      <c r="FL58" s="148">
        <v>71.778108482918256</v>
      </c>
      <c r="FN58" s="144">
        <v>43101</v>
      </c>
      <c r="FO58" s="148">
        <v>71.930000000000007</v>
      </c>
      <c r="FQ58" s="144">
        <v>43101</v>
      </c>
      <c r="FR58" s="148">
        <v>71.69943988</v>
      </c>
      <c r="FT58" s="144">
        <v>43070</v>
      </c>
      <c r="FU58" s="148">
        <v>69.866389999999996</v>
      </c>
      <c r="FW58" s="144">
        <v>43101</v>
      </c>
      <c r="FX58" s="148">
        <v>71.234189999999998</v>
      </c>
      <c r="FZ58" s="144">
        <v>43101</v>
      </c>
      <c r="GA58" s="148">
        <v>70.808430000000001</v>
      </c>
      <c r="GC58" s="144">
        <v>43132</v>
      </c>
      <c r="GD58" s="148">
        <v>71.408538594099994</v>
      </c>
      <c r="GF58" s="144">
        <v>43101</v>
      </c>
      <c r="GG58" s="148">
        <v>71.37</v>
      </c>
      <c r="GI58" s="144">
        <v>43132</v>
      </c>
      <c r="GJ58" s="148">
        <v>70.597499999999997</v>
      </c>
      <c r="GL58" s="144">
        <v>43132</v>
      </c>
      <c r="GM58" s="148">
        <v>70.55</v>
      </c>
      <c r="GO58" s="144">
        <v>43132</v>
      </c>
      <c r="GP58" s="148">
        <v>69.577079999999995</v>
      </c>
      <c r="GR58" s="144">
        <v>43132</v>
      </c>
      <c r="GS58" s="148">
        <v>69.984999999999999</v>
      </c>
      <c r="GU58" s="144">
        <v>43160</v>
      </c>
      <c r="GV58" s="148">
        <v>67.775000000000006</v>
      </c>
      <c r="GX58" s="144">
        <v>43160</v>
      </c>
      <c r="GY58" s="148">
        <v>67.52</v>
      </c>
      <c r="HA58" s="144">
        <v>43160</v>
      </c>
      <c r="HB58" s="148">
        <v>67.58</v>
      </c>
      <c r="HD58" s="144">
        <v>43160</v>
      </c>
      <c r="HE58" s="148">
        <v>67.41</v>
      </c>
      <c r="HG58" s="144">
        <v>43160</v>
      </c>
      <c r="HH58" s="148">
        <v>67.69</v>
      </c>
      <c r="HJ58" s="144">
        <v>43191</v>
      </c>
      <c r="HK58" s="148">
        <v>62.41</v>
      </c>
      <c r="HM58" s="144">
        <v>43191</v>
      </c>
      <c r="HN58" s="148">
        <v>62.73</v>
      </c>
      <c r="HP58" s="144">
        <v>43191</v>
      </c>
      <c r="HQ58" s="148">
        <v>63.06</v>
      </c>
      <c r="HS58" s="144">
        <v>43191</v>
      </c>
      <c r="HT58" s="148">
        <v>62.62</v>
      </c>
      <c r="HV58" s="144">
        <v>43191</v>
      </c>
      <c r="HW58" s="148">
        <v>62.03</v>
      </c>
      <c r="HY58" s="144">
        <v>43191</v>
      </c>
      <c r="HZ58" s="148">
        <v>62.29</v>
      </c>
      <c r="IB58" s="144">
        <v>43252</v>
      </c>
      <c r="IC58" s="148">
        <v>60.971729660000001</v>
      </c>
      <c r="IE58" s="144">
        <v>43252</v>
      </c>
      <c r="IF58" s="148">
        <v>60.57</v>
      </c>
      <c r="IH58" s="144">
        <v>43252</v>
      </c>
      <c r="II58" s="148">
        <v>60.55</v>
      </c>
      <c r="IK58" s="144">
        <v>43252</v>
      </c>
      <c r="IL58" s="148">
        <v>59.41</v>
      </c>
      <c r="IN58" s="144">
        <v>43282</v>
      </c>
      <c r="IO58" s="148">
        <v>59.58</v>
      </c>
      <c r="IQ58" s="144">
        <v>43282</v>
      </c>
      <c r="IR58" s="148">
        <v>59.95</v>
      </c>
      <c r="IT58" s="144">
        <v>43282</v>
      </c>
      <c r="IU58" s="148">
        <v>59.771261090000003</v>
      </c>
      <c r="IW58" s="144">
        <v>43282</v>
      </c>
      <c r="IX58" s="148">
        <v>59.49</v>
      </c>
      <c r="IZ58" s="144">
        <v>43313</v>
      </c>
      <c r="JA58" s="148">
        <v>61.72</v>
      </c>
      <c r="JC58" s="144">
        <v>43313</v>
      </c>
      <c r="JD58" s="148">
        <v>58.61</v>
      </c>
      <c r="JF58" s="144">
        <v>43313</v>
      </c>
      <c r="JG58" s="148">
        <v>58.5</v>
      </c>
      <c r="JI58" s="144">
        <v>43313</v>
      </c>
      <c r="JJ58" s="148">
        <v>58.5</v>
      </c>
      <c r="JL58" s="144">
        <v>43344</v>
      </c>
      <c r="JM58" s="148">
        <v>58.97</v>
      </c>
      <c r="JO58" s="144">
        <v>43344</v>
      </c>
      <c r="JP58" s="148">
        <v>60</v>
      </c>
      <c r="JR58" s="144">
        <v>43344</v>
      </c>
      <c r="JS58" s="148">
        <v>60.448207449999998</v>
      </c>
      <c r="JU58" s="969">
        <v>43344</v>
      </c>
      <c r="JV58" s="970">
        <v>61.448207449999998</v>
      </c>
      <c r="JX58" s="969">
        <v>43344</v>
      </c>
      <c r="JY58" s="970">
        <v>59.85</v>
      </c>
      <c r="KA58" s="969">
        <v>43374</v>
      </c>
      <c r="KB58" s="970">
        <v>60.587138504336416</v>
      </c>
      <c r="KD58" s="969">
        <v>43374</v>
      </c>
      <c r="KE58" s="970">
        <v>59.95</v>
      </c>
      <c r="KG58" s="969">
        <v>43374</v>
      </c>
      <c r="KH58" s="970">
        <v>61.4</v>
      </c>
      <c r="KJ58" s="969">
        <v>43374</v>
      </c>
      <c r="KK58" s="970">
        <v>61.28</v>
      </c>
      <c r="KM58" s="969">
        <v>43405</v>
      </c>
      <c r="KN58" s="970">
        <v>61.63</v>
      </c>
      <c r="KP58" s="969">
        <v>43405</v>
      </c>
      <c r="KQ58" s="970">
        <v>61.359593887775787</v>
      </c>
      <c r="KS58" s="969">
        <v>43405</v>
      </c>
      <c r="KT58" s="970">
        <v>61.98</v>
      </c>
      <c r="KV58" s="969">
        <v>43405</v>
      </c>
      <c r="KW58" s="970">
        <v>61.88</v>
      </c>
      <c r="KY58" s="969">
        <v>43435</v>
      </c>
      <c r="KZ58" s="970">
        <v>64.55</v>
      </c>
      <c r="LB58" s="969">
        <v>43435</v>
      </c>
      <c r="LC58" s="970">
        <v>64.709999999999994</v>
      </c>
      <c r="LE58" s="969">
        <v>43435</v>
      </c>
      <c r="LF58" s="970">
        <v>65.489999999999995</v>
      </c>
      <c r="LH58" s="969">
        <v>43435</v>
      </c>
      <c r="LI58" s="970">
        <v>65.540000000000006</v>
      </c>
      <c r="LK58" s="969">
        <v>43435</v>
      </c>
      <c r="LL58" s="970">
        <v>64.87</v>
      </c>
      <c r="LN58" s="969">
        <v>43466</v>
      </c>
      <c r="LO58" s="970">
        <v>67.25</v>
      </c>
      <c r="LQ58" s="969">
        <v>43497</v>
      </c>
      <c r="LR58" s="970">
        <v>66.94</v>
      </c>
      <c r="LT58" s="969">
        <v>43497</v>
      </c>
      <c r="LU58" s="970">
        <v>67.64</v>
      </c>
      <c r="LW58" s="969">
        <v>43497</v>
      </c>
      <c r="LX58" s="970">
        <v>68.11</v>
      </c>
      <c r="LZ58" s="969">
        <v>43497</v>
      </c>
      <c r="MA58" s="970">
        <v>68.12</v>
      </c>
      <c r="MC58" s="969">
        <v>43525</v>
      </c>
      <c r="MD58" s="970">
        <v>65.02</v>
      </c>
      <c r="MF58" s="969">
        <v>43525</v>
      </c>
      <c r="MG58" s="970">
        <v>65.040000000000006</v>
      </c>
      <c r="MI58" s="969">
        <v>43525</v>
      </c>
      <c r="MJ58" s="970">
        <v>65.05</v>
      </c>
      <c r="ML58" s="969">
        <v>43525</v>
      </c>
      <c r="MM58" s="970">
        <v>64.3</v>
      </c>
      <c r="MO58" s="969">
        <v>43525</v>
      </c>
      <c r="MP58" s="970">
        <v>63.51</v>
      </c>
      <c r="MR58" s="969">
        <v>43556</v>
      </c>
      <c r="MS58" s="970">
        <v>57.59</v>
      </c>
      <c r="MU58" s="969">
        <v>43556</v>
      </c>
      <c r="MV58" s="970">
        <v>57.5</v>
      </c>
      <c r="MX58" s="969">
        <v>43556</v>
      </c>
      <c r="MY58" s="970">
        <v>57.71</v>
      </c>
      <c r="NA58" s="969">
        <v>43556</v>
      </c>
      <c r="NB58" s="970">
        <v>58.188582000614922</v>
      </c>
      <c r="ND58" s="969">
        <v>43586</v>
      </c>
      <c r="NE58" s="970">
        <v>54.92915</v>
      </c>
      <c r="NG58" s="969">
        <v>43586</v>
      </c>
      <c r="NH58" s="970">
        <v>53.48</v>
      </c>
      <c r="NJ58" s="969">
        <v>43586</v>
      </c>
      <c r="NK58" s="970">
        <v>52.66</v>
      </c>
      <c r="NM58" s="969">
        <v>43586</v>
      </c>
      <c r="NN58" s="970">
        <v>51.2</v>
      </c>
      <c r="NP58" s="969">
        <v>43586</v>
      </c>
      <c r="NQ58" s="970">
        <v>49.43</v>
      </c>
      <c r="NS58" s="969">
        <v>43617</v>
      </c>
      <c r="NT58" s="970">
        <v>47.68</v>
      </c>
      <c r="NV58" s="969">
        <v>43617</v>
      </c>
      <c r="NW58" s="970">
        <v>47.4</v>
      </c>
      <c r="NY58" s="969">
        <v>43617</v>
      </c>
      <c r="NZ58" s="970">
        <v>46.08</v>
      </c>
      <c r="OB58" s="969">
        <v>43617</v>
      </c>
      <c r="OC58" s="970">
        <v>46.57</v>
      </c>
      <c r="OE58" s="969">
        <v>43647</v>
      </c>
      <c r="OF58" s="970">
        <v>47.51</v>
      </c>
      <c r="OH58" s="969">
        <v>43647</v>
      </c>
      <c r="OI58" s="970">
        <v>52.25</v>
      </c>
      <c r="OK58" s="969">
        <v>43647</v>
      </c>
      <c r="OL58" s="970">
        <v>52.34</v>
      </c>
      <c r="ON58" s="969">
        <v>43647</v>
      </c>
      <c r="OO58" s="970">
        <v>50.27</v>
      </c>
      <c r="OQ58" s="969">
        <v>43647</v>
      </c>
      <c r="OR58" s="970">
        <v>49.35</v>
      </c>
      <c r="OT58" s="969">
        <v>43678</v>
      </c>
      <c r="OU58" s="970">
        <v>48.97</v>
      </c>
      <c r="OW58" s="969">
        <v>43678</v>
      </c>
      <c r="OX58" s="970">
        <v>47.53</v>
      </c>
      <c r="OZ58" s="969">
        <v>43678</v>
      </c>
      <c r="PA58" s="970">
        <v>47.13</v>
      </c>
      <c r="PC58" s="969">
        <v>43678</v>
      </c>
      <c r="PD58" s="970">
        <v>47.48</v>
      </c>
      <c r="PF58" s="969">
        <v>43678</v>
      </c>
      <c r="PG58" s="970">
        <v>48.4</v>
      </c>
      <c r="PI58" s="969">
        <v>43709</v>
      </c>
      <c r="PJ58" s="970">
        <v>48.67</v>
      </c>
      <c r="PL58" s="969">
        <v>43709</v>
      </c>
      <c r="PM58" s="970">
        <v>49.1</v>
      </c>
      <c r="PO58" s="969">
        <v>43709</v>
      </c>
      <c r="PP58" s="970">
        <v>48.93</v>
      </c>
      <c r="PR58" s="969">
        <v>43709</v>
      </c>
      <c r="PS58" s="970">
        <v>48.66</v>
      </c>
      <c r="PU58" s="969">
        <v>43739</v>
      </c>
      <c r="PV58" s="970">
        <v>51.56</v>
      </c>
      <c r="PX58" s="969">
        <v>43739</v>
      </c>
      <c r="PY58" s="1025">
        <v>51.85</v>
      </c>
      <c r="QA58" s="1026">
        <v>43739</v>
      </c>
      <c r="QB58" s="1025">
        <v>52.12</v>
      </c>
      <c r="QD58" s="1028">
        <v>43739</v>
      </c>
      <c r="QE58" s="1027">
        <v>52.25</v>
      </c>
      <c r="QG58" s="1028">
        <v>43770</v>
      </c>
      <c r="QH58" s="1027">
        <v>54.58</v>
      </c>
      <c r="QJ58" s="1028">
        <v>43770</v>
      </c>
      <c r="QK58" s="1027">
        <v>54.97</v>
      </c>
      <c r="QM58" s="1028">
        <v>43770</v>
      </c>
      <c r="QN58" s="1027">
        <v>54.33</v>
      </c>
      <c r="QP58" s="1028">
        <v>43770</v>
      </c>
      <c r="QQ58" s="1027">
        <v>56.02</v>
      </c>
      <c r="QS58" s="1028">
        <v>43770</v>
      </c>
      <c r="QT58" s="1027">
        <v>53.95</v>
      </c>
      <c r="QV58" s="1028">
        <v>43800</v>
      </c>
      <c r="QW58" s="1027">
        <v>55.25</v>
      </c>
      <c r="QY58" s="1028">
        <v>43800</v>
      </c>
      <c r="QZ58" s="1027">
        <v>53.65</v>
      </c>
      <c r="RB58" s="1028">
        <v>43800</v>
      </c>
      <c r="RC58" s="1027">
        <v>51.87</v>
      </c>
      <c r="RE58" s="1028">
        <v>43800</v>
      </c>
      <c r="RF58" s="1027">
        <v>51.07</v>
      </c>
      <c r="RH58" s="1028">
        <v>43831</v>
      </c>
      <c r="RI58" s="1027">
        <v>50.36</v>
      </c>
      <c r="RK58" s="1028">
        <v>43831</v>
      </c>
      <c r="RL58" s="1027">
        <v>50.13</v>
      </c>
      <c r="RN58" s="1028">
        <v>43831</v>
      </c>
      <c r="RO58" s="1027">
        <v>50.45</v>
      </c>
      <c r="RQ58" s="1028">
        <v>43831</v>
      </c>
      <c r="RR58" s="1027">
        <v>49.77</v>
      </c>
      <c r="RT58" s="1028">
        <v>43862</v>
      </c>
      <c r="RU58" s="1029">
        <v>50.695764670000003</v>
      </c>
      <c r="RW58" s="1028">
        <v>43862</v>
      </c>
      <c r="RX58" s="1029">
        <v>50.374116360000002</v>
      </c>
      <c r="RZ58" s="1028">
        <v>43862</v>
      </c>
      <c r="SA58" s="1029">
        <v>49.8698099</v>
      </c>
      <c r="SC58" s="1028">
        <v>43862</v>
      </c>
      <c r="SD58" s="1029">
        <v>49.44</v>
      </c>
      <c r="SF58" s="1028">
        <v>43862</v>
      </c>
      <c r="SG58" s="1029">
        <v>49.04</v>
      </c>
      <c r="SI58" s="1028">
        <v>43891</v>
      </c>
      <c r="SJ58" s="1029">
        <v>48.35</v>
      </c>
      <c r="SL58" s="1028">
        <v>43891</v>
      </c>
      <c r="SM58" s="1029">
        <v>48.57945286233636</v>
      </c>
      <c r="SO58" s="1028">
        <v>43891</v>
      </c>
      <c r="SP58" s="1029">
        <v>47.279087440094195</v>
      </c>
      <c r="SR58" s="1028">
        <v>43891</v>
      </c>
      <c r="SS58" s="1029">
        <v>44.930734007588427</v>
      </c>
      <c r="SU58" s="1028">
        <v>43922</v>
      </c>
      <c r="SV58" s="1029">
        <v>39.457956053669285</v>
      </c>
      <c r="SX58" s="1028">
        <v>43922</v>
      </c>
      <c r="SY58" s="1029">
        <v>37.030257831267548</v>
      </c>
      <c r="TA58" s="1028">
        <v>43922</v>
      </c>
      <c r="TB58" s="1029">
        <v>36.530478407117101</v>
      </c>
      <c r="TD58" s="1028">
        <v>43922</v>
      </c>
      <c r="TE58" s="1029">
        <v>36.100884970131268</v>
      </c>
      <c r="TG58" s="1028">
        <v>43952</v>
      </c>
      <c r="TH58" s="1029">
        <v>36.098894480320446</v>
      </c>
      <c r="TJ58" s="1028">
        <v>43952</v>
      </c>
      <c r="TK58" s="1029">
        <v>35.10004888998396</v>
      </c>
      <c r="TM58" s="1028">
        <v>43952</v>
      </c>
      <c r="TN58" s="1029">
        <v>34.86530180934583</v>
      </c>
      <c r="TP58" s="1028">
        <v>43952</v>
      </c>
      <c r="TQ58" s="1029">
        <v>34.151036717083315</v>
      </c>
      <c r="TS58" s="1028">
        <v>43983</v>
      </c>
      <c r="TT58" s="1029">
        <v>32.827098179112014</v>
      </c>
      <c r="TV58" s="1028">
        <v>43983</v>
      </c>
      <c r="TW58" s="1029">
        <v>32.370881402679252</v>
      </c>
      <c r="TY58" s="1028">
        <v>43983</v>
      </c>
      <c r="TZ58" s="1029">
        <v>30.600864588453266</v>
      </c>
      <c r="UB58" s="1028">
        <v>43983</v>
      </c>
      <c r="UC58" s="1029">
        <v>31.847093171366058</v>
      </c>
      <c r="UE58" s="1028">
        <v>44013</v>
      </c>
      <c r="UF58" s="1029">
        <v>34.648220525742651</v>
      </c>
      <c r="UH58" s="1028">
        <v>44013</v>
      </c>
      <c r="UI58" s="1029">
        <v>33.420455832747642</v>
      </c>
      <c r="UK58" s="1028">
        <v>44013</v>
      </c>
      <c r="UL58" s="1029">
        <v>33.251072366377464</v>
      </c>
      <c r="UN58" s="1028">
        <v>44013</v>
      </c>
      <c r="UO58" s="1029">
        <v>33.848646222216402</v>
      </c>
      <c r="UQ58" s="1028">
        <v>44044</v>
      </c>
      <c r="UR58" s="1029">
        <v>33.734649808402814</v>
      </c>
      <c r="UT58" s="1028">
        <v>44044</v>
      </c>
      <c r="UU58" s="1029">
        <v>33.530367026911705</v>
      </c>
      <c r="UW58" s="1028">
        <v>44044</v>
      </c>
      <c r="UX58" s="1029">
        <v>33.489631744746411</v>
      </c>
      <c r="UZ58" s="1028">
        <v>44044</v>
      </c>
      <c r="VA58" s="1029">
        <v>33.845133598322761</v>
      </c>
      <c r="VC58" s="1028">
        <v>44044</v>
      </c>
      <c r="VD58" s="1029">
        <v>34.148714249189524</v>
      </c>
      <c r="VF58" s="1028">
        <v>44075</v>
      </c>
      <c r="VG58" s="1029">
        <v>34.61375796545012</v>
      </c>
      <c r="VI58" s="1028">
        <v>44075</v>
      </c>
      <c r="VJ58" s="1029">
        <v>35.480900226694658</v>
      </c>
      <c r="VL58" s="1028">
        <v>44075</v>
      </c>
      <c r="VM58" s="1029">
        <v>35.073195422095019</v>
      </c>
      <c r="VO58" s="1028">
        <v>44075</v>
      </c>
      <c r="VP58" s="1029">
        <v>39.372784718729612</v>
      </c>
      <c r="VR58" s="1028">
        <v>44105</v>
      </c>
      <c r="VS58" s="1029">
        <v>38.996173861625991</v>
      </c>
      <c r="VU58" s="1028">
        <v>44105</v>
      </c>
      <c r="VV58" s="1029">
        <v>38.84297375940799</v>
      </c>
      <c r="VX58" s="1028">
        <v>44105</v>
      </c>
      <c r="VY58" s="1029">
        <v>39.244703431159394</v>
      </c>
      <c r="WA58" s="1028">
        <v>44105</v>
      </c>
      <c r="WB58" s="1029">
        <v>38.124307926442135</v>
      </c>
      <c r="WD58" s="1028">
        <v>44105</v>
      </c>
      <c r="WE58" s="1029">
        <v>38.75765413362717</v>
      </c>
      <c r="WG58" s="1028">
        <v>44136</v>
      </c>
      <c r="WH58" s="1029">
        <v>44.9</v>
      </c>
      <c r="WJ58" s="1028">
        <v>44136</v>
      </c>
      <c r="WK58" s="1029">
        <v>44.47</v>
      </c>
      <c r="WM58" s="1028">
        <v>44136</v>
      </c>
      <c r="WN58" s="1029">
        <v>47.400264343626482</v>
      </c>
      <c r="WP58" s="1028">
        <v>44136</v>
      </c>
      <c r="WQ58" s="1029">
        <v>46.772957827569371</v>
      </c>
      <c r="WS58" s="1028">
        <v>44166</v>
      </c>
      <c r="WT58" s="1029">
        <v>49.849027737471104</v>
      </c>
      <c r="WV58" s="1028">
        <v>44166</v>
      </c>
      <c r="WW58" s="1029">
        <v>49.98</v>
      </c>
      <c r="WY58" s="1028">
        <v>44166</v>
      </c>
      <c r="WZ58" s="1029">
        <v>50.899789697914443</v>
      </c>
      <c r="XB58" s="1028">
        <v>44166</v>
      </c>
      <c r="XC58" s="1029">
        <v>50.874022588993341</v>
      </c>
      <c r="XE58" s="1028">
        <v>44197</v>
      </c>
      <c r="XF58" s="1029">
        <v>50.023535539244868</v>
      </c>
      <c r="XH58" s="1028">
        <v>44197</v>
      </c>
      <c r="XI58" s="1029">
        <v>48.801222403285479</v>
      </c>
      <c r="XK58" s="1028">
        <v>44197</v>
      </c>
      <c r="XL58" s="1029">
        <v>49.24</v>
      </c>
      <c r="XN58" s="1028">
        <v>44197</v>
      </c>
      <c r="XO58" s="1029">
        <v>48.560474529909129</v>
      </c>
      <c r="XQ58" s="1028">
        <v>44197</v>
      </c>
      <c r="XR58" s="1029">
        <v>48.448673357700976</v>
      </c>
      <c r="XT58" s="1028">
        <v>44228</v>
      </c>
      <c r="XU58" s="1029">
        <v>46.99</v>
      </c>
      <c r="XW58" s="1028">
        <v>44228</v>
      </c>
      <c r="XX58" s="1029">
        <v>46.71</v>
      </c>
      <c r="XZ58" s="1028">
        <v>44228</v>
      </c>
      <c r="YA58" s="1029">
        <v>47.573150578835673</v>
      </c>
      <c r="YC58" s="1028">
        <v>44228</v>
      </c>
      <c r="YD58" s="1029">
        <v>49.694128789629652</v>
      </c>
      <c r="YF58" s="1028">
        <v>44256</v>
      </c>
      <c r="YG58" s="1029">
        <v>48.301180349197651</v>
      </c>
      <c r="YI58" s="1028">
        <v>44256</v>
      </c>
      <c r="YJ58" s="1029">
        <v>50.7</v>
      </c>
      <c r="YL58" s="1028">
        <v>44256</v>
      </c>
      <c r="YM58" s="1029">
        <v>50.547346005084016</v>
      </c>
      <c r="YO58" s="1028">
        <v>44256</v>
      </c>
      <c r="YP58" s="1029">
        <v>52.316463590499666</v>
      </c>
      <c r="YR58" s="1028">
        <v>44256</v>
      </c>
      <c r="YS58" s="1029">
        <v>51.05</v>
      </c>
      <c r="YU58" s="1028">
        <v>44287</v>
      </c>
      <c r="YV58" s="1029">
        <v>50.27784812338934</v>
      </c>
      <c r="YX58" s="1028">
        <v>44287</v>
      </c>
      <c r="YY58" s="1029">
        <v>47.632788175516652</v>
      </c>
      <c r="ZA58" s="1028">
        <v>44287</v>
      </c>
      <c r="ZB58" s="1029">
        <v>45.068138068349974</v>
      </c>
      <c r="ZD58" s="1028">
        <v>44287</v>
      </c>
      <c r="ZE58" s="1029">
        <v>45.201975274842255</v>
      </c>
      <c r="ZG58" s="1028">
        <v>44287</v>
      </c>
      <c r="ZH58" s="1029">
        <v>45.351106421107268</v>
      </c>
      <c r="ZJ58" s="1028">
        <v>44317</v>
      </c>
      <c r="ZK58" s="1029">
        <v>43.303003209769088</v>
      </c>
      <c r="ZM58" s="1028">
        <v>44317</v>
      </c>
      <c r="ZN58" s="1029">
        <v>43.067037054406356</v>
      </c>
      <c r="ZP58" s="1028">
        <v>44317</v>
      </c>
      <c r="ZQ58" s="1029">
        <v>43.303003209769088</v>
      </c>
      <c r="ZS58" s="1028">
        <v>44348</v>
      </c>
      <c r="ZT58" s="1029">
        <v>45.695413196300692</v>
      </c>
      <c r="ZV58" s="1028">
        <v>44348</v>
      </c>
      <c r="ZW58" s="1029">
        <v>45.821239613346279</v>
      </c>
      <c r="ZY58" s="1028">
        <v>44348</v>
      </c>
      <c r="ZZ58" s="1029">
        <v>45.275173565097802</v>
      </c>
      <c r="AAB58" s="1028">
        <v>44348</v>
      </c>
      <c r="AAC58" s="1029">
        <v>45.321075470625225</v>
      </c>
      <c r="AAE58" s="1028">
        <v>44348</v>
      </c>
      <c r="AAF58" s="1029">
        <v>43.81</v>
      </c>
      <c r="AAH58" s="1028">
        <v>44348</v>
      </c>
      <c r="AAI58" s="1029">
        <v>43.478140508548272</v>
      </c>
      <c r="AAK58" s="1028">
        <v>44378</v>
      </c>
      <c r="AAL58" s="1029">
        <v>42.830839815717866</v>
      </c>
      <c r="AAN58" s="1028">
        <v>44348</v>
      </c>
      <c r="AAO58" s="1029">
        <v>43.202902595438026</v>
      </c>
      <c r="AAQ58" s="1028">
        <v>44378</v>
      </c>
      <c r="AAR58" s="1029">
        <v>42.30291898850524</v>
      </c>
      <c r="AAT58" s="1028">
        <v>44409</v>
      </c>
      <c r="AAU58" s="1029">
        <v>42.6</v>
      </c>
      <c r="AAW58" s="1028">
        <v>44409</v>
      </c>
      <c r="AAX58" s="1029">
        <v>41.936361923113985</v>
      </c>
      <c r="AAZ58" s="1028">
        <v>44409</v>
      </c>
      <c r="ABA58" s="1029">
        <v>42.2</v>
      </c>
      <c r="ABC58" s="1028">
        <v>44409</v>
      </c>
      <c r="ABD58" s="1029">
        <v>41.436825276709804</v>
      </c>
      <c r="ABF58" s="1028">
        <v>44440</v>
      </c>
      <c r="ABG58" s="1029">
        <v>43.678397945440196</v>
      </c>
      <c r="ABI58" s="1028">
        <v>44440</v>
      </c>
      <c r="ABJ58" s="1029">
        <v>42.515318356866516</v>
      </c>
      <c r="ABL58" s="1028">
        <v>44440</v>
      </c>
      <c r="ABM58" s="1029">
        <v>42.85</v>
      </c>
      <c r="ABO58" s="1028">
        <v>44440</v>
      </c>
      <c r="ABP58" s="1029">
        <v>42.36</v>
      </c>
      <c r="ABR58" s="1066">
        <v>44470</v>
      </c>
      <c r="ABS58" s="1067">
        <v>44.5</v>
      </c>
      <c r="ABU58" s="1066">
        <v>44470</v>
      </c>
      <c r="ABV58" s="1067">
        <v>43.837286538541136</v>
      </c>
      <c r="ABX58" s="1066">
        <v>44470</v>
      </c>
      <c r="ABY58" s="1067">
        <v>44.553244615099132</v>
      </c>
      <c r="ACA58" s="1066">
        <v>44470</v>
      </c>
      <c r="ACB58" s="1067">
        <v>44.723398439999997</v>
      </c>
      <c r="ACD58" s="1066">
        <v>44501</v>
      </c>
      <c r="ACE58" s="1067">
        <v>47.426464825983743</v>
      </c>
      <c r="ACG58" s="1066">
        <v>44501</v>
      </c>
      <c r="ACH58" s="1067">
        <v>47.467104018961258</v>
      </c>
      <c r="ACJ58" s="1066">
        <v>44501</v>
      </c>
      <c r="ACK58" s="1067">
        <v>47.325952709697198</v>
      </c>
      <c r="ACM58" s="1066">
        <v>44501</v>
      </c>
      <c r="ACN58" s="1067">
        <v>47.107932589999997</v>
      </c>
      <c r="ACP58" s="1066">
        <v>44531</v>
      </c>
      <c r="ACQ58" s="1067">
        <v>49.280098003819425</v>
      </c>
      <c r="ACS58" s="1066">
        <v>44531</v>
      </c>
      <c r="ACT58" s="1067">
        <v>49.499279644212216</v>
      </c>
      <c r="ACV58" s="1096">
        <v>44531</v>
      </c>
      <c r="ACW58" s="1097">
        <v>49.22449641</v>
      </c>
      <c r="ACY58" s="1096">
        <v>44531</v>
      </c>
      <c r="ACZ58" s="1097">
        <v>49.408933554080811</v>
      </c>
      <c r="ADB58" s="1098">
        <v>44562</v>
      </c>
      <c r="ADC58" s="1099">
        <v>50.599185570000003</v>
      </c>
      <c r="ADE58" s="1098">
        <v>44562</v>
      </c>
      <c r="ADF58" s="1099">
        <v>52.090420772316428</v>
      </c>
      <c r="ADH58" s="1098">
        <v>44562</v>
      </c>
      <c r="ADI58" s="1099">
        <v>51.490341421223881</v>
      </c>
      <c r="ADK58" s="1098">
        <v>44562</v>
      </c>
      <c r="ADL58" s="1099">
        <v>51.950310096293308</v>
      </c>
      <c r="ADN58" s="1098">
        <v>44562</v>
      </c>
      <c r="ADO58" s="1099">
        <v>51.787573009215819</v>
      </c>
      <c r="ADQ58" s="1098">
        <v>44593</v>
      </c>
      <c r="ADR58" s="1099">
        <v>52.094773852145153</v>
      </c>
      <c r="ADT58" s="1098">
        <v>44593</v>
      </c>
      <c r="ADU58" s="1099">
        <v>53.021636046816027</v>
      </c>
      <c r="ADW58" s="1098">
        <v>44593</v>
      </c>
      <c r="ADX58" s="1099">
        <v>51.074614362574835</v>
      </c>
      <c r="ADZ58" s="1098">
        <v>44593</v>
      </c>
      <c r="AEA58" s="1099">
        <v>51.855948234856172</v>
      </c>
      <c r="AEC58" s="1098">
        <v>44621</v>
      </c>
      <c r="AED58" s="1099">
        <v>50.34243864635755</v>
      </c>
      <c r="AEF58" s="1098">
        <v>44621</v>
      </c>
      <c r="AEG58" s="1099">
        <v>50.57</v>
      </c>
      <c r="AEI58" s="1098">
        <v>44621</v>
      </c>
      <c r="AEJ58" s="1099">
        <v>51.606315995913143</v>
      </c>
      <c r="AEL58" s="1098">
        <v>44621</v>
      </c>
      <c r="AEM58" s="1099">
        <v>51.032037192202473</v>
      </c>
      <c r="AEO58" s="1098">
        <v>44621</v>
      </c>
      <c r="AEP58" s="1099">
        <v>51.554421957946076</v>
      </c>
      <c r="AER58" s="1098">
        <v>44652</v>
      </c>
      <c r="AES58" s="1099">
        <v>46.69</v>
      </c>
      <c r="AEU58" s="1098">
        <v>44652</v>
      </c>
      <c r="AEV58" s="1099">
        <v>47.608415858398665</v>
      </c>
      <c r="AEX58" s="1098">
        <v>44652</v>
      </c>
      <c r="AEY58" s="1099">
        <v>47.536098628933388</v>
      </c>
      <c r="AFA58" s="1098">
        <v>44652</v>
      </c>
      <c r="AFB58" s="1099">
        <v>47.257605444844486</v>
      </c>
      <c r="AFD58" s="1098">
        <v>44682</v>
      </c>
      <c r="AFE58" s="1099">
        <v>44.365207209792068</v>
      </c>
      <c r="AFG58" s="1098">
        <v>44682</v>
      </c>
      <c r="AFH58" s="1099">
        <v>45.363273249999999</v>
      </c>
      <c r="AFJ58" s="1098">
        <v>44713</v>
      </c>
      <c r="AFK58" s="1099">
        <v>43.823598070575066</v>
      </c>
      <c r="AFM58" s="1098">
        <v>44713</v>
      </c>
      <c r="AFN58" s="1099">
        <v>44.025890281133023</v>
      </c>
      <c r="AFP58" s="1098">
        <v>44713</v>
      </c>
      <c r="AFQ58" s="1099">
        <v>42.967384439120309</v>
      </c>
      <c r="AFS58" s="1098">
        <v>44713</v>
      </c>
      <c r="AFT58" s="1099">
        <v>40.618315457290294</v>
      </c>
      <c r="AFV58" s="1098">
        <v>44713</v>
      </c>
      <c r="AFW58" s="1099">
        <v>39.251335435953933</v>
      </c>
      <c r="AFY58" s="1098">
        <v>44743</v>
      </c>
      <c r="AFZ58" s="1099">
        <v>38.492950886880308</v>
      </c>
      <c r="AGB58" s="1098">
        <v>44743</v>
      </c>
      <c r="AGC58" s="1099">
        <v>38.535350525164617</v>
      </c>
      <c r="AGE58" s="1098">
        <v>44743</v>
      </c>
      <c r="AGF58" s="1099">
        <v>39.9004942347498</v>
      </c>
      <c r="AGH58" s="1098">
        <v>44743</v>
      </c>
      <c r="AGI58" s="1099">
        <v>39.533932897299067</v>
      </c>
      <c r="AGK58" s="1108">
        <v>44774</v>
      </c>
      <c r="AGL58" s="1109">
        <v>39.687352748695758</v>
      </c>
      <c r="AGN58" s="1108">
        <v>44774</v>
      </c>
      <c r="AGO58" s="1109">
        <v>39.744419164527208</v>
      </c>
      <c r="AGQ58" s="1108">
        <v>44774</v>
      </c>
      <c r="AGR58" s="1109">
        <v>40.201877026136721</v>
      </c>
      <c r="AGT58" s="1108">
        <v>44805</v>
      </c>
      <c r="AGU58" s="1109">
        <v>41.282631210818266</v>
      </c>
      <c r="AGW58" s="1108">
        <v>44805</v>
      </c>
      <c r="AGX58" s="1109">
        <v>41.41310680040764</v>
      </c>
      <c r="AGZ58" s="1108">
        <v>44805</v>
      </c>
      <c r="AHA58" s="1109">
        <v>41.758319163457124</v>
      </c>
      <c r="AHC58" s="1108">
        <v>44805</v>
      </c>
      <c r="AHD58" s="1109">
        <v>42.228491855791951</v>
      </c>
      <c r="AHF58" s="1108">
        <v>44835</v>
      </c>
      <c r="AHG58" s="1109">
        <v>47.645305508088349</v>
      </c>
      <c r="AHI58" s="1108">
        <v>44835</v>
      </c>
      <c r="AHJ58" s="1109">
        <v>47.819913306904382</v>
      </c>
      <c r="AHL58" s="1108">
        <v>44835</v>
      </c>
      <c r="AHM58" s="1109">
        <v>49.711932044122776</v>
      </c>
      <c r="AHO58" s="1108">
        <v>44835</v>
      </c>
      <c r="AHP58" s="1109">
        <v>51.46708361951076</v>
      </c>
      <c r="AHR58" s="1108">
        <v>44835</v>
      </c>
      <c r="AHS58" s="1109">
        <v>48.443040512004167</v>
      </c>
      <c r="AHU58" s="1114">
        <v>44866</v>
      </c>
      <c r="AHV58" s="1099">
        <v>51.91753858652627</v>
      </c>
      <c r="AHX58" s="1108">
        <v>44866</v>
      </c>
      <c r="AHY58" s="1109">
        <v>52.372344831056246</v>
      </c>
      <c r="AIA58" s="1108">
        <v>44866</v>
      </c>
      <c r="AIB58" s="1109">
        <v>52.247741604696067</v>
      </c>
      <c r="AID58" s="1108">
        <v>44866</v>
      </c>
      <c r="AIE58" s="1099">
        <v>52.706751662941976</v>
      </c>
      <c r="AIG58" s="1108">
        <v>44896</v>
      </c>
      <c r="AIH58" s="1099">
        <v>57.656186441657063</v>
      </c>
      <c r="AIJ58" s="1108">
        <v>44896</v>
      </c>
      <c r="AIK58" s="1099">
        <v>58.126233881589393</v>
      </c>
      <c r="AIM58" s="1108">
        <v>44896</v>
      </c>
      <c r="AIN58" s="1099">
        <v>56.90887048521946</v>
      </c>
      <c r="AIP58" s="1108">
        <v>44896</v>
      </c>
      <c r="AIQ58" s="1099">
        <v>57.577940540459679</v>
      </c>
      <c r="AIS58" s="1108">
        <v>44896</v>
      </c>
      <c r="AIT58" s="1109">
        <v>58.446336494150046</v>
      </c>
      <c r="AIV58" s="1108">
        <v>44927</v>
      </c>
      <c r="AIW58" s="1117">
        <v>61.605780160506967</v>
      </c>
      <c r="AIY58" s="1108">
        <v>44927</v>
      </c>
      <c r="AIZ58" s="1117">
        <v>62.981262791443029</v>
      </c>
      <c r="AJB58" s="1108">
        <v>44927</v>
      </c>
      <c r="AJC58" s="1117">
        <v>63.759154026027524</v>
      </c>
      <c r="AJE58" s="1108">
        <v>44927</v>
      </c>
      <c r="AJF58" s="1117">
        <v>64.582437526568924</v>
      </c>
      <c r="AJH58" s="1108">
        <v>44958</v>
      </c>
      <c r="AJI58" s="1117">
        <v>65.375529439060983</v>
      </c>
      <c r="AJK58" s="1108">
        <v>44958</v>
      </c>
      <c r="AJL58" s="1117">
        <v>67.417039400100549</v>
      </c>
      <c r="AJN58" s="1108">
        <v>44958</v>
      </c>
      <c r="AJO58" s="1117">
        <v>65.375529439060983</v>
      </c>
      <c r="AJQ58" s="1108">
        <v>44958</v>
      </c>
      <c r="AJR58" s="1117">
        <v>68.543435151830124</v>
      </c>
      <c r="AJT58" s="1108">
        <v>44986</v>
      </c>
      <c r="AJU58" s="1117">
        <v>66.136330369944204</v>
      </c>
    </row>
    <row r="59" spans="1:957" customFormat="1" x14ac:dyDescent="0.25">
      <c r="A59" s="26"/>
      <c r="B59" s="969">
        <f t="shared" ca="1" si="0"/>
        <v>45017</v>
      </c>
      <c r="C59" s="152">
        <f t="shared" ca="1" si="1"/>
        <v>59.090759276744791</v>
      </c>
      <c r="D59" s="26"/>
      <c r="E59" s="144">
        <v>42675</v>
      </c>
      <c r="F59" s="150">
        <v>75.042519428721008</v>
      </c>
      <c r="G59" s="88"/>
      <c r="H59" s="144">
        <v>42644</v>
      </c>
      <c r="I59" s="148">
        <v>67.447859303498035</v>
      </c>
      <c r="J59" s="26"/>
      <c r="K59" s="144">
        <v>42675</v>
      </c>
      <c r="L59" s="148">
        <v>72.865964186349871</v>
      </c>
      <c r="M59" s="26"/>
      <c r="N59" s="144">
        <v>42675</v>
      </c>
      <c r="O59" s="150">
        <v>72.481792487333919</v>
      </c>
      <c r="P59" s="88"/>
      <c r="Q59" s="144">
        <v>42705</v>
      </c>
      <c r="R59" s="145">
        <v>75.078897724535267</v>
      </c>
      <c r="S59" s="26"/>
      <c r="T59" s="144">
        <v>42705</v>
      </c>
      <c r="U59" s="148">
        <v>72.313247852710333</v>
      </c>
      <c r="V59" s="26"/>
      <c r="W59" s="144">
        <v>42705</v>
      </c>
      <c r="X59" s="150">
        <v>73.210025000000016</v>
      </c>
      <c r="Y59" s="88"/>
      <c r="Z59" s="144">
        <v>42736</v>
      </c>
      <c r="AA59" s="145">
        <v>74.20328748704118</v>
      </c>
      <c r="AB59" s="26"/>
      <c r="AC59" s="144">
        <v>42736</v>
      </c>
      <c r="AD59" s="148">
        <v>72.849999999999994</v>
      </c>
      <c r="AE59" s="26"/>
      <c r="AF59" s="144">
        <v>42736</v>
      </c>
      <c r="AG59" s="150">
        <v>72.675750000000008</v>
      </c>
      <c r="AH59" s="88"/>
      <c r="AI59" s="144">
        <v>42767</v>
      </c>
      <c r="AJ59" s="145">
        <v>73.483333333333334</v>
      </c>
      <c r="AK59" s="26"/>
      <c r="AL59" s="144">
        <v>42767</v>
      </c>
      <c r="AM59" s="148">
        <v>74.100000000000009</v>
      </c>
      <c r="AN59" s="26"/>
      <c r="AO59" s="144">
        <v>42767</v>
      </c>
      <c r="AP59" s="150">
        <v>72.841000000000008</v>
      </c>
      <c r="AQ59" s="88"/>
      <c r="AR59" s="144">
        <v>42767</v>
      </c>
      <c r="AS59" s="145">
        <v>72.841000000000008</v>
      </c>
      <c r="AT59" s="26"/>
      <c r="AU59" s="144">
        <v>42795</v>
      </c>
      <c r="AV59" s="148">
        <v>75.428923654533989</v>
      </c>
      <c r="AW59" s="26"/>
      <c r="AX59" s="144">
        <v>42826</v>
      </c>
      <c r="AY59" s="150">
        <v>67.009951359549206</v>
      </c>
      <c r="AZ59" s="88"/>
      <c r="BA59" s="144">
        <v>42826</v>
      </c>
      <c r="BB59" s="145">
        <v>67.662359117995408</v>
      </c>
      <c r="BC59" s="26"/>
      <c r="BD59" s="144">
        <v>42826</v>
      </c>
      <c r="BE59" s="148">
        <v>67.129557169366663</v>
      </c>
      <c r="BF59" s="26"/>
      <c r="BG59" s="144">
        <v>42856</v>
      </c>
      <c r="BH59" s="150">
        <v>66.459106145893287</v>
      </c>
      <c r="BI59" s="88"/>
      <c r="BJ59" s="144">
        <v>42826</v>
      </c>
      <c r="BK59" s="145">
        <v>67.917515380880602</v>
      </c>
      <c r="BL59" s="26"/>
      <c r="BM59" s="144">
        <v>42826</v>
      </c>
      <c r="BN59" s="148">
        <v>68.12</v>
      </c>
      <c r="BO59" s="26"/>
      <c r="BP59" s="144">
        <v>42856</v>
      </c>
      <c r="BQ59" s="150">
        <v>66.943515379999994</v>
      </c>
      <c r="BR59" s="88"/>
      <c r="BS59" s="144">
        <v>42856</v>
      </c>
      <c r="BT59" s="145">
        <v>67.343515380880618</v>
      </c>
      <c r="BU59" s="26"/>
      <c r="BV59" s="144">
        <v>42887</v>
      </c>
      <c r="BW59" s="148">
        <v>64.149915379999996</v>
      </c>
      <c r="BX59" s="26"/>
      <c r="BY59" s="144">
        <v>42887</v>
      </c>
      <c r="BZ59" s="150">
        <v>64.439915380000002</v>
      </c>
      <c r="CA59" s="88"/>
      <c r="CB59" s="144">
        <v>42887</v>
      </c>
      <c r="CC59" s="145">
        <v>63.539915380880608</v>
      </c>
      <c r="CD59" s="26"/>
      <c r="CE59" s="144">
        <v>42887</v>
      </c>
      <c r="CF59" s="148">
        <v>63.689915380880606</v>
      </c>
      <c r="CG59" s="26"/>
      <c r="CH59" s="144">
        <v>42917</v>
      </c>
      <c r="CI59" s="150">
        <v>63.259515380000003</v>
      </c>
      <c r="CJ59" s="88"/>
      <c r="CK59" s="144">
        <v>42917</v>
      </c>
      <c r="CL59" s="145">
        <v>63.480327868852456</v>
      </c>
      <c r="CM59" s="26"/>
      <c r="CN59" s="144">
        <v>42917</v>
      </c>
      <c r="CO59" s="148">
        <v>62.620360253547467</v>
      </c>
      <c r="CP59" s="26"/>
      <c r="CQ59" s="144">
        <v>42917</v>
      </c>
      <c r="CR59" s="150">
        <v>62.596513160000001</v>
      </c>
      <c r="CS59" s="88"/>
      <c r="CT59" s="144">
        <v>42917</v>
      </c>
      <c r="CU59" s="145">
        <v>63.080444146017911</v>
      </c>
      <c r="CV59" s="26"/>
      <c r="CW59" s="144">
        <v>42948</v>
      </c>
      <c r="CX59" s="148">
        <v>65.768852460000005</v>
      </c>
      <c r="CY59" s="292"/>
      <c r="CZ59" s="144">
        <v>42948</v>
      </c>
      <c r="DA59" s="148">
        <v>64.489715947722289</v>
      </c>
      <c r="DB59" s="295"/>
      <c r="DC59" s="144">
        <v>42948</v>
      </c>
      <c r="DD59" s="148">
        <v>64.050000000000011</v>
      </c>
      <c r="DE59" s="303"/>
      <c r="DF59" s="144">
        <v>42948</v>
      </c>
      <c r="DG59" s="148">
        <v>65.292758500000005</v>
      </c>
      <c r="DH59" s="303"/>
      <c r="DI59" s="144">
        <v>43009</v>
      </c>
      <c r="DJ59" s="148">
        <v>67.548326669999994</v>
      </c>
      <c r="DK59" s="295"/>
      <c r="DL59" s="144">
        <v>42979</v>
      </c>
      <c r="DM59" s="148">
        <v>65.382681905044478</v>
      </c>
      <c r="DN59" s="303"/>
      <c r="DO59" s="144">
        <v>42979</v>
      </c>
      <c r="DP59" s="148">
        <v>64.59461945000001</v>
      </c>
      <c r="DQ59" s="303"/>
      <c r="DR59" s="144">
        <v>43009</v>
      </c>
      <c r="DS59" s="148">
        <v>68.05</v>
      </c>
      <c r="DT59" s="295"/>
      <c r="DU59" s="144">
        <v>43009</v>
      </c>
      <c r="DV59" s="148">
        <v>66.896201180000006</v>
      </c>
      <c r="DW59" s="303"/>
      <c r="DX59" s="144">
        <v>43009</v>
      </c>
      <c r="DY59" s="148">
        <v>66.682330919999998</v>
      </c>
      <c r="DZ59" s="303"/>
      <c r="EA59" s="144">
        <v>43040</v>
      </c>
      <c r="EB59" s="148">
        <v>69.276103788084981</v>
      </c>
      <c r="EC59" s="295"/>
      <c r="ED59" s="144">
        <v>43040</v>
      </c>
      <c r="EE59" s="148">
        <v>69.269516632907283</v>
      </c>
      <c r="EF59" s="303"/>
      <c r="EG59" s="144">
        <v>43040</v>
      </c>
      <c r="EH59" s="148">
        <v>69.157000320750825</v>
      </c>
      <c r="EI59" s="303"/>
      <c r="EJ59" s="144">
        <v>43070</v>
      </c>
      <c r="EK59" s="148">
        <v>69.747939560000006</v>
      </c>
      <c r="EL59" s="295"/>
      <c r="EM59" s="144">
        <v>43040</v>
      </c>
      <c r="EN59" s="148">
        <v>68.650000000000006</v>
      </c>
      <c r="EO59" s="303"/>
      <c r="EP59" s="144">
        <v>43070</v>
      </c>
      <c r="EQ59" s="148">
        <v>70.05</v>
      </c>
      <c r="ER59" s="303"/>
      <c r="ES59" s="144">
        <v>43070</v>
      </c>
      <c r="ET59" s="148">
        <v>69.650000000000006</v>
      </c>
      <c r="EV59" s="144">
        <v>43101</v>
      </c>
      <c r="EW59" s="148">
        <v>71.446717928213332</v>
      </c>
      <c r="EY59" s="144">
        <v>43101</v>
      </c>
      <c r="EZ59" s="148">
        <v>71.256090639999996</v>
      </c>
      <c r="FB59" s="144">
        <v>43101</v>
      </c>
      <c r="FC59" s="148">
        <v>71.664786393135046</v>
      </c>
      <c r="FE59" s="144">
        <v>43101</v>
      </c>
      <c r="FF59" s="148">
        <v>70.807479578081598</v>
      </c>
      <c r="FH59" s="144">
        <v>43132</v>
      </c>
      <c r="FI59" s="148">
        <v>71.38</v>
      </c>
      <c r="FK59" s="144">
        <v>43132</v>
      </c>
      <c r="FL59" s="148">
        <v>71.808108482918257</v>
      </c>
      <c r="FN59" s="144">
        <v>43132</v>
      </c>
      <c r="FO59" s="148">
        <v>71.959999999999994</v>
      </c>
      <c r="FQ59" s="144">
        <v>43132</v>
      </c>
      <c r="FR59" s="148">
        <v>71.804439880000004</v>
      </c>
      <c r="FT59" s="144">
        <v>43101</v>
      </c>
      <c r="FU59" s="148">
        <v>71.591390000000004</v>
      </c>
      <c r="FW59" s="144">
        <v>43132</v>
      </c>
      <c r="FX59" s="148">
        <v>71.264189999999999</v>
      </c>
      <c r="FZ59" s="144">
        <v>43132</v>
      </c>
      <c r="GA59" s="148">
        <v>70.88843</v>
      </c>
      <c r="GC59" s="144">
        <v>43160</v>
      </c>
      <c r="GD59" s="148">
        <v>69.303538594099976</v>
      </c>
      <c r="GF59" s="144">
        <v>43132</v>
      </c>
      <c r="GG59" s="148">
        <v>71.48</v>
      </c>
      <c r="GI59" s="144">
        <v>43160</v>
      </c>
      <c r="GJ59" s="148">
        <v>68.672499999999999</v>
      </c>
      <c r="GL59" s="144">
        <v>43160</v>
      </c>
      <c r="GM59" s="148">
        <v>68.52</v>
      </c>
      <c r="GO59" s="144">
        <v>43160</v>
      </c>
      <c r="GP59" s="148">
        <v>67.602080000000001</v>
      </c>
      <c r="GR59" s="144">
        <v>43160</v>
      </c>
      <c r="GS59" s="148">
        <v>68.034999999999997</v>
      </c>
      <c r="GU59" s="144">
        <v>43191</v>
      </c>
      <c r="GV59" s="148">
        <v>62.43</v>
      </c>
      <c r="GX59" s="144">
        <v>43191</v>
      </c>
      <c r="GY59" s="148">
        <v>62.57</v>
      </c>
      <c r="HA59" s="144">
        <v>43191</v>
      </c>
      <c r="HB59" s="148">
        <v>62.41</v>
      </c>
      <c r="HD59" s="144">
        <v>43191</v>
      </c>
      <c r="HE59" s="148">
        <v>62.44</v>
      </c>
      <c r="HG59" s="144">
        <v>43191</v>
      </c>
      <c r="HH59" s="148">
        <v>62.77</v>
      </c>
      <c r="HJ59" s="144">
        <v>43221</v>
      </c>
      <c r="HK59" s="148">
        <v>61.18</v>
      </c>
      <c r="HM59" s="144">
        <v>43221</v>
      </c>
      <c r="HN59" s="148">
        <v>61.72</v>
      </c>
      <c r="HP59" s="144">
        <v>43221</v>
      </c>
      <c r="HQ59" s="148">
        <v>61.73</v>
      </c>
      <c r="HS59" s="144">
        <v>43221</v>
      </c>
      <c r="HT59" s="148">
        <v>61.84</v>
      </c>
      <c r="HV59" s="144">
        <v>43221</v>
      </c>
      <c r="HW59" s="148">
        <v>61.68</v>
      </c>
      <c r="HY59" s="144">
        <v>43221</v>
      </c>
      <c r="HZ59" s="148">
        <v>61.81</v>
      </c>
      <c r="IB59" s="144">
        <v>43282</v>
      </c>
      <c r="IC59" s="148">
        <v>60.923005969999998</v>
      </c>
      <c r="IE59" s="144">
        <v>43282</v>
      </c>
      <c r="IF59" s="148">
        <v>60.62</v>
      </c>
      <c r="IH59" s="144">
        <v>43282</v>
      </c>
      <c r="II59" s="148">
        <v>60.57</v>
      </c>
      <c r="IK59" s="144">
        <v>43282</v>
      </c>
      <c r="IL59" s="148">
        <v>59.46</v>
      </c>
      <c r="IN59" s="144">
        <v>43313</v>
      </c>
      <c r="IO59" s="148">
        <v>59.59</v>
      </c>
      <c r="IQ59" s="144">
        <v>43313</v>
      </c>
      <c r="IR59" s="148">
        <v>60.23</v>
      </c>
      <c r="IT59" s="144">
        <v>43313</v>
      </c>
      <c r="IU59" s="148">
        <v>59.920751029999998</v>
      </c>
      <c r="IW59" s="144">
        <v>43313</v>
      </c>
      <c r="IX59" s="148">
        <v>59.54</v>
      </c>
      <c r="IZ59" s="144">
        <v>43344</v>
      </c>
      <c r="JA59" s="148">
        <v>62.19</v>
      </c>
      <c r="JC59" s="144">
        <v>43344</v>
      </c>
      <c r="JD59" s="148">
        <v>59.01</v>
      </c>
      <c r="JF59" s="144">
        <v>43344</v>
      </c>
      <c r="JG59" s="148">
        <v>58.75</v>
      </c>
      <c r="JI59" s="144">
        <v>43344</v>
      </c>
      <c r="JJ59" s="148">
        <v>58.85</v>
      </c>
      <c r="JL59" s="144">
        <v>43374</v>
      </c>
      <c r="JM59" s="148">
        <v>59.22</v>
      </c>
      <c r="JO59" s="144">
        <v>43374</v>
      </c>
      <c r="JP59" s="148">
        <v>60.18</v>
      </c>
      <c r="JR59" s="144">
        <v>43374</v>
      </c>
      <c r="JS59" s="148">
        <v>61.597926790000002</v>
      </c>
      <c r="JU59" s="969">
        <v>43374</v>
      </c>
      <c r="JV59" s="970">
        <v>62.597926790000002</v>
      </c>
      <c r="JX59" s="969">
        <v>43374</v>
      </c>
      <c r="JY59" s="970">
        <v>60.59</v>
      </c>
      <c r="KA59" s="969">
        <v>43405</v>
      </c>
      <c r="KB59" s="970">
        <v>62.74149529901311</v>
      </c>
      <c r="KD59" s="969">
        <v>43405</v>
      </c>
      <c r="KE59" s="970">
        <v>60.23</v>
      </c>
      <c r="KG59" s="969">
        <v>43405</v>
      </c>
      <c r="KH59" s="970">
        <v>62.44</v>
      </c>
      <c r="KJ59" s="969">
        <v>43405</v>
      </c>
      <c r="KK59" s="970">
        <v>62.23</v>
      </c>
      <c r="KM59" s="969">
        <v>43435</v>
      </c>
      <c r="KN59" s="970">
        <v>65.83</v>
      </c>
      <c r="KP59" s="969">
        <v>43435</v>
      </c>
      <c r="KQ59" s="970">
        <v>65.358951167853647</v>
      </c>
      <c r="KS59" s="969">
        <v>43435</v>
      </c>
      <c r="KT59" s="970">
        <v>66.010000000000005</v>
      </c>
      <c r="KV59" s="969">
        <v>43435</v>
      </c>
      <c r="KW59" s="970">
        <v>65.959999999999994</v>
      </c>
      <c r="KY59" s="969">
        <v>43466</v>
      </c>
      <c r="KZ59" s="970">
        <v>65.150000000000006</v>
      </c>
      <c r="LB59" s="969">
        <v>43466</v>
      </c>
      <c r="LC59" s="970">
        <v>65.34</v>
      </c>
      <c r="LE59" s="969">
        <v>43466</v>
      </c>
      <c r="LF59" s="970">
        <v>66.040000000000006</v>
      </c>
      <c r="LH59" s="969">
        <v>43466</v>
      </c>
      <c r="LI59" s="970">
        <v>66.290000000000006</v>
      </c>
      <c r="LK59" s="969">
        <v>43466</v>
      </c>
      <c r="LL59" s="970">
        <v>65.989999999999995</v>
      </c>
      <c r="LN59" s="969">
        <v>43497</v>
      </c>
      <c r="LO59" s="970">
        <v>67.53</v>
      </c>
      <c r="LQ59" s="969">
        <v>43525</v>
      </c>
      <c r="LR59" s="970">
        <v>64.78</v>
      </c>
      <c r="LT59" s="969">
        <v>43525</v>
      </c>
      <c r="LU59" s="970">
        <v>65.56</v>
      </c>
      <c r="LW59" s="969">
        <v>43525</v>
      </c>
      <c r="LX59" s="970">
        <v>66.05</v>
      </c>
      <c r="LZ59" s="969">
        <v>43525</v>
      </c>
      <c r="MA59" s="970">
        <v>66.09</v>
      </c>
      <c r="MC59" s="969">
        <v>43556</v>
      </c>
      <c r="MD59" s="970">
        <v>60.56</v>
      </c>
      <c r="MF59" s="969">
        <v>43556</v>
      </c>
      <c r="MG59" s="970">
        <v>60.45</v>
      </c>
      <c r="MI59" s="969">
        <v>43556</v>
      </c>
      <c r="MJ59" s="970">
        <v>59.43</v>
      </c>
      <c r="ML59" s="969">
        <v>43556</v>
      </c>
      <c r="MM59" s="970">
        <v>58.73</v>
      </c>
      <c r="MO59" s="969">
        <v>43556</v>
      </c>
      <c r="MP59" s="970">
        <v>58.09</v>
      </c>
      <c r="MR59" s="969">
        <v>43586</v>
      </c>
      <c r="MS59" s="970">
        <v>56.65</v>
      </c>
      <c r="MU59" s="969">
        <v>43586</v>
      </c>
      <c r="MV59" s="970">
        <v>57.07</v>
      </c>
      <c r="MX59" s="969">
        <v>43586</v>
      </c>
      <c r="MY59" s="970">
        <v>56.93</v>
      </c>
      <c r="NA59" s="969">
        <v>43586</v>
      </c>
      <c r="NB59" s="970">
        <v>58.169715545106719</v>
      </c>
      <c r="ND59" s="969">
        <v>43617</v>
      </c>
      <c r="NE59" s="970">
        <v>55.581699999999998</v>
      </c>
      <c r="NG59" s="969">
        <v>43617</v>
      </c>
      <c r="NH59" s="970">
        <v>53.78</v>
      </c>
      <c r="NJ59" s="969">
        <v>43617</v>
      </c>
      <c r="NK59" s="970">
        <v>53.06</v>
      </c>
      <c r="NM59" s="969">
        <v>43617</v>
      </c>
      <c r="NN59" s="970">
        <v>51.65</v>
      </c>
      <c r="NP59" s="969">
        <v>43617</v>
      </c>
      <c r="NQ59" s="970">
        <v>50.23</v>
      </c>
      <c r="NS59" s="969">
        <v>43647</v>
      </c>
      <c r="NT59" s="970">
        <v>49.63</v>
      </c>
      <c r="NV59" s="969">
        <v>43647</v>
      </c>
      <c r="NW59" s="970">
        <v>49.2</v>
      </c>
      <c r="NY59" s="969">
        <v>43647</v>
      </c>
      <c r="NZ59" s="970">
        <v>47.78</v>
      </c>
      <c r="OB59" s="969">
        <v>43647</v>
      </c>
      <c r="OC59" s="970">
        <v>48.19</v>
      </c>
      <c r="OE59" s="969">
        <v>43678</v>
      </c>
      <c r="OF59" s="970">
        <v>49.56</v>
      </c>
      <c r="OH59" s="969">
        <v>43678</v>
      </c>
      <c r="OI59" s="970">
        <v>54.19</v>
      </c>
      <c r="OK59" s="969">
        <v>43678</v>
      </c>
      <c r="OL59" s="970">
        <v>54.29</v>
      </c>
      <c r="ON59" s="969">
        <v>43678</v>
      </c>
      <c r="OO59" s="970">
        <v>52.22</v>
      </c>
      <c r="OQ59" s="969">
        <v>43678</v>
      </c>
      <c r="OR59" s="970">
        <v>51.29</v>
      </c>
      <c r="OT59" s="969">
        <v>43709</v>
      </c>
      <c r="OU59" s="970">
        <v>51.07</v>
      </c>
      <c r="OW59" s="969">
        <v>43709</v>
      </c>
      <c r="OX59" s="970">
        <v>49.63</v>
      </c>
      <c r="OZ59" s="969">
        <v>43709</v>
      </c>
      <c r="PA59" s="970">
        <v>49.23</v>
      </c>
      <c r="PC59" s="969">
        <v>43709</v>
      </c>
      <c r="PD59" s="970">
        <v>49.58</v>
      </c>
      <c r="PF59" s="969">
        <v>43709</v>
      </c>
      <c r="PG59" s="970">
        <v>50.5</v>
      </c>
      <c r="PI59" s="969">
        <v>43739</v>
      </c>
      <c r="PJ59" s="970">
        <v>53.21</v>
      </c>
      <c r="PL59" s="969">
        <v>43739</v>
      </c>
      <c r="PM59" s="970">
        <v>53.29</v>
      </c>
      <c r="PO59" s="969">
        <v>43739</v>
      </c>
      <c r="PP59" s="970">
        <v>52.97</v>
      </c>
      <c r="PR59" s="969">
        <v>43739</v>
      </c>
      <c r="PS59" s="970">
        <v>52.84</v>
      </c>
      <c r="PU59" s="969">
        <v>43770</v>
      </c>
      <c r="PV59" s="970">
        <v>55.03</v>
      </c>
      <c r="PX59" s="969">
        <v>43770</v>
      </c>
      <c r="PY59" s="1025">
        <v>55.33</v>
      </c>
      <c r="QA59" s="1026">
        <v>43770</v>
      </c>
      <c r="QB59" s="1025">
        <v>55.7</v>
      </c>
      <c r="QD59" s="1028">
        <v>43770</v>
      </c>
      <c r="QE59" s="1027">
        <v>55.67</v>
      </c>
      <c r="QG59" s="1028">
        <v>43800</v>
      </c>
      <c r="QH59" s="1027">
        <v>57.86</v>
      </c>
      <c r="QJ59" s="1028">
        <v>43800</v>
      </c>
      <c r="QK59" s="1027">
        <v>58.25</v>
      </c>
      <c r="QM59" s="1028">
        <v>43800</v>
      </c>
      <c r="QN59" s="1027">
        <v>57.85</v>
      </c>
      <c r="QP59" s="1028">
        <v>43800</v>
      </c>
      <c r="QQ59" s="1027">
        <v>59.46</v>
      </c>
      <c r="QS59" s="1028">
        <v>43800</v>
      </c>
      <c r="QT59" s="1027">
        <v>57.33</v>
      </c>
      <c r="QV59" s="1028">
        <v>43831</v>
      </c>
      <c r="QW59" s="1027">
        <v>58.05</v>
      </c>
      <c r="QY59" s="1028">
        <v>43831</v>
      </c>
      <c r="QZ59" s="1027">
        <v>56.68</v>
      </c>
      <c r="RB59" s="1028">
        <v>43831</v>
      </c>
      <c r="RC59" s="1027">
        <v>55.15</v>
      </c>
      <c r="RE59" s="1028">
        <v>43831</v>
      </c>
      <c r="RF59" s="1027">
        <v>54.37</v>
      </c>
      <c r="RH59" s="1028">
        <v>43862</v>
      </c>
      <c r="RI59" s="1027">
        <v>51.91</v>
      </c>
      <c r="RK59" s="1028">
        <v>43862</v>
      </c>
      <c r="RL59" s="1027">
        <v>51.59</v>
      </c>
      <c r="RN59" s="1028">
        <v>43862</v>
      </c>
      <c r="RO59" s="1027">
        <v>51.95</v>
      </c>
      <c r="RQ59" s="1028">
        <v>43862</v>
      </c>
      <c r="RR59" s="1027">
        <v>51.24</v>
      </c>
      <c r="RT59" s="1028">
        <v>43891</v>
      </c>
      <c r="RU59" s="1029">
        <v>51.325691900000002</v>
      </c>
      <c r="RW59" s="1028">
        <v>43891</v>
      </c>
      <c r="RX59" s="1029">
        <v>51.004200449999999</v>
      </c>
      <c r="RZ59" s="1028">
        <v>43891</v>
      </c>
      <c r="SA59" s="1029">
        <v>50.49982799</v>
      </c>
      <c r="SC59" s="1028">
        <v>43891</v>
      </c>
      <c r="SD59" s="1029">
        <v>50.12</v>
      </c>
      <c r="SF59" s="1028">
        <v>43891</v>
      </c>
      <c r="SG59" s="1029">
        <v>49.82</v>
      </c>
      <c r="SI59" s="1028">
        <v>43922</v>
      </c>
      <c r="SJ59" s="1029">
        <v>45.15</v>
      </c>
      <c r="SL59" s="1028">
        <v>43922</v>
      </c>
      <c r="SM59" s="1029">
        <v>45.379504929369119</v>
      </c>
      <c r="SO59" s="1028">
        <v>43922</v>
      </c>
      <c r="SP59" s="1029">
        <v>44.509174281651042</v>
      </c>
      <c r="SR59" s="1028">
        <v>43922</v>
      </c>
      <c r="SS59" s="1029">
        <v>43.129745852186502</v>
      </c>
      <c r="SU59" s="1028">
        <v>43952</v>
      </c>
      <c r="SV59" s="1029">
        <v>39.488150560879504</v>
      </c>
      <c r="SX59" s="1028">
        <v>43952</v>
      </c>
      <c r="SY59" s="1029">
        <v>36.930233295378414</v>
      </c>
      <c r="TA59" s="1028">
        <v>43952</v>
      </c>
      <c r="TB59" s="1029">
        <v>35.080432880660602</v>
      </c>
      <c r="TD59" s="1028">
        <v>43952</v>
      </c>
      <c r="TE59" s="1029">
        <v>34.900800754088614</v>
      </c>
      <c r="TG59" s="1028">
        <v>43983</v>
      </c>
      <c r="TH59" s="1029">
        <v>35.048999684427564</v>
      </c>
      <c r="TJ59" s="1028">
        <v>43983</v>
      </c>
      <c r="TK59" s="1029">
        <v>34.050044237486858</v>
      </c>
      <c r="TM59" s="1028">
        <v>43983</v>
      </c>
      <c r="TN59" s="1029">
        <v>33.765273088389222</v>
      </c>
      <c r="TP59" s="1028">
        <v>43983</v>
      </c>
      <c r="TQ59" s="1029">
        <v>33.050938060408903</v>
      </c>
      <c r="TS59" s="1028">
        <v>44013</v>
      </c>
      <c r="TT59" s="1029">
        <v>33.17689851097029</v>
      </c>
      <c r="TV59" s="1028">
        <v>44013</v>
      </c>
      <c r="TW59" s="1029">
        <v>32.791273339034362</v>
      </c>
      <c r="TY59" s="1028">
        <v>44013</v>
      </c>
      <c r="TZ59" s="1029">
        <v>30.970782311983719</v>
      </c>
      <c r="UB59" s="1028">
        <v>44013</v>
      </c>
      <c r="UC59" s="1029">
        <v>32.272369792684188</v>
      </c>
      <c r="UE59" s="1028">
        <v>44044</v>
      </c>
      <c r="UF59" s="1029">
        <v>34.848389865107521</v>
      </c>
      <c r="UH59" s="1028">
        <v>44044</v>
      </c>
      <c r="UI59" s="1029">
        <v>33.640412454526427</v>
      </c>
      <c r="UK59" s="1028">
        <v>44044</v>
      </c>
      <c r="UL59" s="1029">
        <v>33.430970317224173</v>
      </c>
      <c r="UN59" s="1028">
        <v>44044</v>
      </c>
      <c r="UO59" s="1029">
        <v>34.028775051205699</v>
      </c>
      <c r="UQ59" s="1028">
        <v>44075</v>
      </c>
      <c r="UR59" s="1029">
        <v>34.074683133539381</v>
      </c>
      <c r="UT59" s="1028">
        <v>44075</v>
      </c>
      <c r="UU59" s="1029">
        <v>33.900332099683141</v>
      </c>
      <c r="UW59" s="1028">
        <v>44075</v>
      </c>
      <c r="UX59" s="1029">
        <v>33.739666788867169</v>
      </c>
      <c r="UZ59" s="1028">
        <v>44075</v>
      </c>
      <c r="VA59" s="1029">
        <v>34.24512088476142</v>
      </c>
      <c r="VC59" s="1028">
        <v>44075</v>
      </c>
      <c r="VD59" s="1029">
        <v>34.548836604556413</v>
      </c>
      <c r="VF59" s="1028">
        <v>44105</v>
      </c>
      <c r="VG59" s="1029">
        <v>35.288876160664771</v>
      </c>
      <c r="VI59" s="1028">
        <v>44105</v>
      </c>
      <c r="VJ59" s="1029">
        <v>35.770814558798037</v>
      </c>
      <c r="VL59" s="1028">
        <v>44105</v>
      </c>
      <c r="VM59" s="1029">
        <v>35.369520117339512</v>
      </c>
      <c r="VO59" s="1028">
        <v>44105</v>
      </c>
      <c r="VP59" s="1029">
        <v>39.862519717705261</v>
      </c>
      <c r="VR59" s="1028">
        <v>44136</v>
      </c>
      <c r="VS59" s="1029">
        <v>42.146537966832611</v>
      </c>
      <c r="VU59" s="1028">
        <v>44136</v>
      </c>
      <c r="VV59" s="1029">
        <v>41.993166581694403</v>
      </c>
      <c r="VX59" s="1028">
        <v>44136</v>
      </c>
      <c r="VY59" s="1029">
        <v>42.144731653415995</v>
      </c>
      <c r="WA59" s="1028">
        <v>44136</v>
      </c>
      <c r="WB59" s="1029">
        <v>40.824373785948815</v>
      </c>
      <c r="WD59" s="1028">
        <v>44136</v>
      </c>
      <c r="WE59" s="1029">
        <v>41.457401559418329</v>
      </c>
      <c r="WG59" s="1028">
        <v>44166</v>
      </c>
      <c r="WH59" s="1029">
        <v>46.32</v>
      </c>
      <c r="WJ59" s="1028">
        <v>44166</v>
      </c>
      <c r="WK59" s="1029">
        <v>45.95</v>
      </c>
      <c r="WM59" s="1028">
        <v>44166</v>
      </c>
      <c r="WN59" s="1029">
        <v>48.88023918800446</v>
      </c>
      <c r="WP59" s="1028">
        <v>44166</v>
      </c>
      <c r="WQ59" s="1029">
        <v>48.123152165970687</v>
      </c>
      <c r="WS59" s="1028">
        <v>44197</v>
      </c>
      <c r="WT59" s="1029">
        <v>50.469120260483706</v>
      </c>
      <c r="WV59" s="1028">
        <v>44197</v>
      </c>
      <c r="WW59" s="1029">
        <v>50.52</v>
      </c>
      <c r="WY59" s="1028">
        <v>44197</v>
      </c>
      <c r="WZ59" s="1029">
        <v>52.349809710803896</v>
      </c>
      <c r="XB59" s="1028">
        <v>44197</v>
      </c>
      <c r="XC59" s="1029">
        <v>50.999115601948382</v>
      </c>
      <c r="XE59" s="1028">
        <v>44228</v>
      </c>
      <c r="XF59" s="1029">
        <v>50.048674901111518</v>
      </c>
      <c r="XH59" s="1028">
        <v>44228</v>
      </c>
      <c r="XI59" s="1029">
        <v>48.751106076232631</v>
      </c>
      <c r="XK59" s="1028">
        <v>44228</v>
      </c>
      <c r="XL59" s="1029">
        <v>49.19</v>
      </c>
      <c r="XN59" s="1028">
        <v>44228</v>
      </c>
      <c r="XO59" s="1029">
        <v>48.635429372417761</v>
      </c>
      <c r="XQ59" s="1028">
        <v>44228</v>
      </c>
      <c r="XR59" s="1029">
        <v>48.418799604407496</v>
      </c>
      <c r="XT59" s="1028">
        <v>44256</v>
      </c>
      <c r="XU59" s="1029">
        <v>45.74</v>
      </c>
      <c r="XW59" s="1028">
        <v>44256</v>
      </c>
      <c r="XX59" s="1029">
        <v>45.29</v>
      </c>
      <c r="XZ59" s="1028">
        <v>44256</v>
      </c>
      <c r="YA59" s="1029">
        <v>46.173326574528822</v>
      </c>
      <c r="YC59" s="1028">
        <v>44256</v>
      </c>
      <c r="YD59" s="1029">
        <v>48.219211696257936</v>
      </c>
      <c r="YF59" s="1028">
        <v>44287</v>
      </c>
      <c r="YG59" s="1029">
        <v>45.296068024120373</v>
      </c>
      <c r="YI59" s="1028">
        <v>44287</v>
      </c>
      <c r="YJ59" s="1029">
        <v>47.44</v>
      </c>
      <c r="YL59" s="1028">
        <v>44287</v>
      </c>
      <c r="YM59" s="1029">
        <v>47.347598566092749</v>
      </c>
      <c r="YO59" s="1028">
        <v>44287</v>
      </c>
      <c r="YP59" s="1029">
        <v>48.936324311448772</v>
      </c>
      <c r="YR59" s="1028">
        <v>44287</v>
      </c>
      <c r="YS59" s="1029">
        <v>47.85</v>
      </c>
      <c r="YU59" s="1028">
        <v>44317</v>
      </c>
      <c r="YV59" s="1029">
        <v>48.352577088613863</v>
      </c>
      <c r="YX59" s="1028">
        <v>44317</v>
      </c>
      <c r="YY59" s="1029">
        <v>45.782998658445344</v>
      </c>
      <c r="ZA59" s="1028">
        <v>44317</v>
      </c>
      <c r="ZB59" s="1029">
        <v>43.342839441663422</v>
      </c>
      <c r="ZD59" s="1028">
        <v>44317</v>
      </c>
      <c r="ZE59" s="1029">
        <v>43.45178730258818</v>
      </c>
      <c r="ZG59" s="1028">
        <v>44317</v>
      </c>
      <c r="ZH59" s="1029">
        <v>43.60100113121797</v>
      </c>
      <c r="ZJ59" s="1028">
        <v>44348</v>
      </c>
      <c r="ZK59" s="1029">
        <v>42.753193229483095</v>
      </c>
      <c r="ZM59" s="1028">
        <v>44348</v>
      </c>
      <c r="ZN59" s="1029">
        <v>42.368111303663945</v>
      </c>
      <c r="ZP59" s="1028">
        <v>44348</v>
      </c>
      <c r="ZQ59" s="1029">
        <v>42.753193229483095</v>
      </c>
      <c r="ZS59" s="1028">
        <v>44378</v>
      </c>
      <c r="ZT59" s="1029">
        <v>46.005409002010893</v>
      </c>
      <c r="ZV59" s="1028">
        <v>44378</v>
      </c>
      <c r="ZW59" s="1029">
        <v>45.714610418430588</v>
      </c>
      <c r="ZY59" s="1028">
        <v>44378</v>
      </c>
      <c r="ZZ59" s="1029">
        <v>45.34788329985853</v>
      </c>
      <c r="AAB59" s="1028">
        <v>44378</v>
      </c>
      <c r="AAC59" s="1029">
        <v>45.549597078532756</v>
      </c>
      <c r="AAE59" s="1028">
        <v>44378</v>
      </c>
      <c r="AAF59" s="1029">
        <v>43.63</v>
      </c>
      <c r="AAH59" s="1028">
        <v>44378</v>
      </c>
      <c r="AAI59" s="1029">
        <v>43.94624356233512</v>
      </c>
      <c r="AAK59" s="1028">
        <v>44409</v>
      </c>
      <c r="AAL59" s="1029">
        <v>43.170035446111797</v>
      </c>
      <c r="AAN59" s="1028">
        <v>44378</v>
      </c>
      <c r="AAO59" s="1029">
        <v>43.516828946674522</v>
      </c>
      <c r="AAQ59" s="1028">
        <v>44409</v>
      </c>
      <c r="AAR59" s="1029">
        <v>42.66599941249666</v>
      </c>
      <c r="AAT59" s="1028">
        <v>44440</v>
      </c>
      <c r="AAU59" s="1029">
        <v>42.93</v>
      </c>
      <c r="AAW59" s="1028">
        <v>44440</v>
      </c>
      <c r="AAX59" s="1029">
        <v>42.260253853464988</v>
      </c>
      <c r="AAZ59" s="1028">
        <v>44440</v>
      </c>
      <c r="ABA59" s="1029">
        <v>42.5</v>
      </c>
      <c r="ABC59" s="1028">
        <v>44440</v>
      </c>
      <c r="ABD59" s="1029">
        <v>41.735762347446745</v>
      </c>
      <c r="ABF59" s="1028">
        <v>44470</v>
      </c>
      <c r="ABG59" s="1029">
        <v>45.959533321311568</v>
      </c>
      <c r="ABI59" s="1028">
        <v>44470</v>
      </c>
      <c r="ABJ59" s="1029">
        <v>45.040414690825266</v>
      </c>
      <c r="ABL59" s="1028">
        <v>44470</v>
      </c>
      <c r="ABM59" s="1029">
        <v>45.42</v>
      </c>
      <c r="ABO59" s="1028">
        <v>44470</v>
      </c>
      <c r="ABP59" s="1029">
        <v>45.01</v>
      </c>
      <c r="ABR59" s="1066">
        <v>44501</v>
      </c>
      <c r="ABS59" s="1067">
        <v>47.2</v>
      </c>
      <c r="ABU59" s="1066">
        <v>44501</v>
      </c>
      <c r="ABV59" s="1067">
        <v>46.292064783777498</v>
      </c>
      <c r="ABX59" s="1066">
        <v>44501</v>
      </c>
      <c r="ABY59" s="1067">
        <v>46.918112828976959</v>
      </c>
      <c r="ACA59" s="1066">
        <v>44501</v>
      </c>
      <c r="ACB59" s="1067">
        <v>47.457270110000003</v>
      </c>
      <c r="ACD59" s="1066">
        <v>44531</v>
      </c>
      <c r="ACE59" s="1067">
        <v>48.995604486590352</v>
      </c>
      <c r="ACG59" s="1066">
        <v>44531</v>
      </c>
      <c r="ACH59" s="1067">
        <v>49.027829346091615</v>
      </c>
      <c r="ACJ59" s="1066">
        <v>44531</v>
      </c>
      <c r="ACK59" s="1067">
        <v>48.736689492546148</v>
      </c>
      <c r="ACM59" s="1066">
        <v>44531</v>
      </c>
      <c r="ACN59" s="1067">
        <v>48.821560140000003</v>
      </c>
      <c r="ACP59" s="1066">
        <v>44562</v>
      </c>
      <c r="ACQ59" s="1067">
        <v>49.991241297783972</v>
      </c>
      <c r="ACS59" s="1066">
        <v>44562</v>
      </c>
      <c r="ACT59" s="1067">
        <v>50.449535566028331</v>
      </c>
      <c r="ACV59" s="1096">
        <v>44562</v>
      </c>
      <c r="ACW59" s="1097">
        <v>50.174501419999999</v>
      </c>
      <c r="ACY59" s="1096">
        <v>44562</v>
      </c>
      <c r="ACZ59" s="1097">
        <v>50.65924267038254</v>
      </c>
      <c r="ADB59" s="1098">
        <v>44593</v>
      </c>
      <c r="ADC59" s="1099">
        <v>50.851780720000001</v>
      </c>
      <c r="ADE59" s="1098">
        <v>44593</v>
      </c>
      <c r="ADF59" s="1099">
        <v>52.315914093874461</v>
      </c>
      <c r="ADH59" s="1098">
        <v>44593</v>
      </c>
      <c r="ADI59" s="1099">
        <v>51.816930050626077</v>
      </c>
      <c r="ADK59" s="1098">
        <v>44593</v>
      </c>
      <c r="ADL59" s="1099">
        <v>51.826302027408715</v>
      </c>
      <c r="ADN59" s="1098">
        <v>44593</v>
      </c>
      <c r="ADO59" s="1099">
        <v>51.852049899033837</v>
      </c>
      <c r="ADQ59" s="1098">
        <v>44621</v>
      </c>
      <c r="ADR59" s="1099">
        <v>50.833333328247534</v>
      </c>
      <c r="ADT59" s="1098">
        <v>44621</v>
      </c>
      <c r="ADU59" s="1099">
        <v>51.762216777853261</v>
      </c>
      <c r="ADW59" s="1098">
        <v>44621</v>
      </c>
      <c r="ADX59" s="1099">
        <v>50.089518698068822</v>
      </c>
      <c r="ADZ59" s="1098">
        <v>44621</v>
      </c>
      <c r="AEA59" s="1099">
        <v>50.310590543942929</v>
      </c>
      <c r="AEC59" s="1098">
        <v>44652</v>
      </c>
      <c r="AED59" s="1099">
        <v>44.892663135577159</v>
      </c>
      <c r="AEF59" s="1098">
        <v>44652</v>
      </c>
      <c r="AEG59" s="1099">
        <v>45.37</v>
      </c>
      <c r="AEI59" s="1098">
        <v>44652</v>
      </c>
      <c r="AEJ59" s="1099">
        <v>46.830407386572482</v>
      </c>
      <c r="AEL59" s="1098">
        <v>44652</v>
      </c>
      <c r="AEM59" s="1099">
        <v>45.967862685932715</v>
      </c>
      <c r="AEO59" s="1098">
        <v>44652</v>
      </c>
      <c r="AEP59" s="1099">
        <v>46.464029702910587</v>
      </c>
      <c r="AER59" s="1098">
        <v>44682</v>
      </c>
      <c r="AES59" s="1099">
        <v>44.51</v>
      </c>
      <c r="AEU59" s="1098">
        <v>44682</v>
      </c>
      <c r="AEV59" s="1099">
        <v>45.235123149133592</v>
      </c>
      <c r="AEX59" s="1098">
        <v>44682</v>
      </c>
      <c r="AEY59" s="1099">
        <v>45.258550404998886</v>
      </c>
      <c r="AFA59" s="1098">
        <v>44682</v>
      </c>
      <c r="AFB59" s="1099">
        <v>44.246659088397948</v>
      </c>
      <c r="AFD59" s="1098">
        <v>44713</v>
      </c>
      <c r="AFE59" s="1099">
        <v>43.679757390538896</v>
      </c>
      <c r="AFG59" s="1098">
        <v>44713</v>
      </c>
      <c r="AFH59" s="1099">
        <v>44.3646587</v>
      </c>
      <c r="AFJ59" s="1098">
        <v>44743</v>
      </c>
      <c r="AFK59" s="1099">
        <v>43.854159279149712</v>
      </c>
      <c r="AFM59" s="1098">
        <v>44743</v>
      </c>
      <c r="AFN59" s="1099">
        <v>44.208692386112553</v>
      </c>
      <c r="AFP59" s="1098">
        <v>44743</v>
      </c>
      <c r="AFQ59" s="1099">
        <v>43.242111959398365</v>
      </c>
      <c r="AFS59" s="1098">
        <v>44743</v>
      </c>
      <c r="AFT59" s="1099">
        <v>41.042834710457768</v>
      </c>
      <c r="AFV59" s="1098">
        <v>44743</v>
      </c>
      <c r="AFW59" s="1099">
        <v>39.200128128194066</v>
      </c>
      <c r="AFY59" s="1098">
        <v>44774</v>
      </c>
      <c r="AFZ59" s="1099">
        <v>38.832971275896519</v>
      </c>
      <c r="AGB59" s="1098">
        <v>44774</v>
      </c>
      <c r="AGC59" s="1099">
        <v>38.972958997480752</v>
      </c>
      <c r="AGE59" s="1098">
        <v>44774</v>
      </c>
      <c r="AGF59" s="1099">
        <v>40.009544051238038</v>
      </c>
      <c r="AGH59" s="1098">
        <v>44774</v>
      </c>
      <c r="AGI59" s="1099">
        <v>39.659391272629634</v>
      </c>
      <c r="AGK59" s="1108">
        <v>44805</v>
      </c>
      <c r="AGL59" s="1109">
        <v>40.011981082636311</v>
      </c>
      <c r="AGN59" s="1108">
        <v>44805</v>
      </c>
      <c r="AGO59" s="1109">
        <v>40.343380176480395</v>
      </c>
      <c r="AGQ59" s="1108">
        <v>44805</v>
      </c>
      <c r="AGR59" s="1109">
        <v>40.801532850629336</v>
      </c>
      <c r="AGT59" s="1108">
        <v>44835</v>
      </c>
      <c r="AGU59" s="1109">
        <v>45.101556785291308</v>
      </c>
      <c r="AGW59" s="1108">
        <v>44835</v>
      </c>
      <c r="AGX59" s="1109">
        <v>45.484636219446514</v>
      </c>
      <c r="AGZ59" s="1108">
        <v>44835</v>
      </c>
      <c r="AHA59" s="1109">
        <v>45.843503772057822</v>
      </c>
      <c r="AHC59" s="1108">
        <v>44835</v>
      </c>
      <c r="AHD59" s="1109">
        <v>46.354761059613217</v>
      </c>
      <c r="AHF59" s="1108">
        <v>44866</v>
      </c>
      <c r="AHG59" s="1109">
        <v>50.849871687003066</v>
      </c>
      <c r="AHI59" s="1108">
        <v>44866</v>
      </c>
      <c r="AHJ59" s="1109">
        <v>51.022742109192187</v>
      </c>
      <c r="AHL59" s="1108">
        <v>44866</v>
      </c>
      <c r="AHM59" s="1109">
        <v>53.072255363565027</v>
      </c>
      <c r="AHO59" s="1108">
        <v>44866</v>
      </c>
      <c r="AHP59" s="1109">
        <v>54.905447956270649</v>
      </c>
      <c r="AHR59" s="1108">
        <v>44866</v>
      </c>
      <c r="AHS59" s="1109">
        <v>51.68191248996115</v>
      </c>
      <c r="AHU59" s="1114">
        <v>44896</v>
      </c>
      <c r="AHV59" s="1099">
        <v>54.124136735125077</v>
      </c>
      <c r="AHX59" s="1108">
        <v>44896</v>
      </c>
      <c r="AHY59" s="1109">
        <v>54.606415623551591</v>
      </c>
      <c r="AIA59" s="1108">
        <v>44896</v>
      </c>
      <c r="AIB59" s="1109">
        <v>54.4963837423348</v>
      </c>
      <c r="AID59" s="1108">
        <v>44896</v>
      </c>
      <c r="AIE59" s="1099">
        <v>54.966826595011113</v>
      </c>
      <c r="AIG59" s="1108">
        <v>44927</v>
      </c>
      <c r="AIH59" s="1099">
        <v>60.044665747127219</v>
      </c>
      <c r="AIJ59" s="1108">
        <v>44927</v>
      </c>
      <c r="AIK59" s="1099">
        <v>60.539914822328612</v>
      </c>
      <c r="AIM59" s="1108">
        <v>44927</v>
      </c>
      <c r="AIN59" s="1099">
        <v>59.277624262864229</v>
      </c>
      <c r="AIP59" s="1108">
        <v>44927</v>
      </c>
      <c r="AIQ59" s="1099">
        <v>59.965839785851053</v>
      </c>
      <c r="AIS59" s="1108">
        <v>44927</v>
      </c>
      <c r="AIT59" s="1109">
        <v>60.882635186706658</v>
      </c>
      <c r="AIV59" s="1108">
        <v>44958</v>
      </c>
      <c r="AIW59" s="1117">
        <v>61.693518326777458</v>
      </c>
      <c r="AIY59" s="1108">
        <v>44958</v>
      </c>
      <c r="AIZ59" s="1117">
        <v>63.07018463482958</v>
      </c>
      <c r="AJB59" s="1108">
        <v>44958</v>
      </c>
      <c r="AJC59" s="1117">
        <v>63.848224153246697</v>
      </c>
      <c r="AJE59" s="1108">
        <v>44958</v>
      </c>
      <c r="AJF59" s="1117">
        <v>64.671813536354165</v>
      </c>
      <c r="AJH59" s="1108">
        <v>44986</v>
      </c>
      <c r="AJI59" s="1117">
        <v>62.505833111701492</v>
      </c>
      <c r="AJK59" s="1108">
        <v>44986</v>
      </c>
      <c r="AJL59" s="1117">
        <v>64.423607811978428</v>
      </c>
      <c r="AJN59" s="1108">
        <v>44986</v>
      </c>
      <c r="AJO59" s="1117">
        <v>62.505833111701492</v>
      </c>
      <c r="AJQ59" s="1108">
        <v>44986</v>
      </c>
      <c r="AJR59" s="1117">
        <v>65.510067877261946</v>
      </c>
      <c r="AJT59" s="1108">
        <v>45017</v>
      </c>
      <c r="AJU59" s="1117">
        <v>59.090759276744791</v>
      </c>
    </row>
    <row r="60" spans="1:957" customFormat="1" x14ac:dyDescent="0.25">
      <c r="A60" s="26"/>
      <c r="B60" s="969">
        <f t="shared" ca="1" si="0"/>
        <v>45047</v>
      </c>
      <c r="C60" s="152">
        <f t="shared" ca="1" si="1"/>
        <v>55.740288925270889</v>
      </c>
      <c r="D60" s="26"/>
      <c r="E60" s="144">
        <v>42705</v>
      </c>
      <c r="F60" s="150">
        <v>79.300029609238393</v>
      </c>
      <c r="G60" s="88"/>
      <c r="H60" s="144">
        <v>42675</v>
      </c>
      <c r="I60" s="148">
        <v>73.452140696501985</v>
      </c>
      <c r="J60" s="26"/>
      <c r="K60" s="144">
        <v>42705</v>
      </c>
      <c r="L60" s="148">
        <v>76.51932923135783</v>
      </c>
      <c r="M60" s="26"/>
      <c r="N60" s="144">
        <v>42705</v>
      </c>
      <c r="O60" s="150">
        <v>75.381792487333911</v>
      </c>
      <c r="P60" s="88"/>
      <c r="Q60" s="144"/>
      <c r="R60" s="145"/>
      <c r="S60" s="26"/>
      <c r="T60" s="144"/>
      <c r="U60" s="148"/>
      <c r="V60" s="26"/>
      <c r="W60" s="144">
        <v>42736</v>
      </c>
      <c r="X60" s="150">
        <v>75.934325000000001</v>
      </c>
      <c r="Y60" s="88"/>
      <c r="Z60" s="144">
        <v>42767</v>
      </c>
      <c r="AA60" s="145">
        <v>73.681195354886214</v>
      </c>
      <c r="AB60" s="26"/>
      <c r="AC60" s="144">
        <v>42767</v>
      </c>
      <c r="AD60" s="148">
        <v>72.349999999999994</v>
      </c>
      <c r="AE60" s="26"/>
      <c r="AF60" s="144">
        <v>42767</v>
      </c>
      <c r="AG60" s="150">
        <v>72.169750000000008</v>
      </c>
      <c r="AH60" s="88"/>
      <c r="AI60" s="144">
        <v>42795</v>
      </c>
      <c r="AJ60" s="145">
        <v>71.333333333333343</v>
      </c>
      <c r="AK60" s="26"/>
      <c r="AL60" s="144">
        <v>42795</v>
      </c>
      <c r="AM60" s="148">
        <v>72.000000000000014</v>
      </c>
      <c r="AN60" s="26"/>
      <c r="AO60" s="144">
        <v>42795</v>
      </c>
      <c r="AP60" s="150">
        <v>70.791000000000011</v>
      </c>
      <c r="AQ60" s="88"/>
      <c r="AR60" s="144">
        <v>42795</v>
      </c>
      <c r="AS60" s="145">
        <v>70.791000000000011</v>
      </c>
      <c r="AT60" s="26"/>
      <c r="AU60" s="144">
        <v>42826</v>
      </c>
      <c r="AV60" s="148">
        <v>68.061638040687072</v>
      </c>
      <c r="AW60" s="26"/>
      <c r="AX60" s="144">
        <v>42856</v>
      </c>
      <c r="AY60" s="150">
        <v>66.261778875371448</v>
      </c>
      <c r="AZ60" s="88"/>
      <c r="BA60" s="144">
        <v>42856</v>
      </c>
      <c r="BB60" s="145">
        <v>67.000502309829585</v>
      </c>
      <c r="BC60" s="26"/>
      <c r="BD60" s="144">
        <v>42856</v>
      </c>
      <c r="BE60" s="148">
        <v>66.17955716936666</v>
      </c>
      <c r="BF60" s="26"/>
      <c r="BG60" s="144">
        <v>42887</v>
      </c>
      <c r="BH60" s="150">
        <v>65.239106145893288</v>
      </c>
      <c r="BI60" s="88"/>
      <c r="BJ60" s="144">
        <v>42856</v>
      </c>
      <c r="BK60" s="145">
        <v>66.993515380880623</v>
      </c>
      <c r="BL60" s="26"/>
      <c r="BM60" s="144">
        <v>42856</v>
      </c>
      <c r="BN60" s="148">
        <v>67.19</v>
      </c>
      <c r="BO60" s="26"/>
      <c r="BP60" s="144">
        <v>42887</v>
      </c>
      <c r="BQ60" s="150">
        <v>65.649915379999996</v>
      </c>
      <c r="BR60" s="88"/>
      <c r="BS60" s="144">
        <v>42887</v>
      </c>
      <c r="BT60" s="145">
        <v>66.049915380880606</v>
      </c>
      <c r="BU60" s="26"/>
      <c r="BV60" s="144">
        <v>42917</v>
      </c>
      <c r="BW60" s="148">
        <v>64.519515380000001</v>
      </c>
      <c r="BX60" s="26"/>
      <c r="BY60" s="144">
        <v>42917</v>
      </c>
      <c r="BZ60" s="150">
        <v>64.809515379999993</v>
      </c>
      <c r="CA60" s="88"/>
      <c r="CB60" s="144">
        <v>42917</v>
      </c>
      <c r="CC60" s="145">
        <v>63.909515380880606</v>
      </c>
      <c r="CD60" s="26"/>
      <c r="CE60" s="144">
        <v>42917</v>
      </c>
      <c r="CF60" s="148">
        <v>64.059515380880612</v>
      </c>
      <c r="CG60" s="26"/>
      <c r="CH60" s="144">
        <v>42948</v>
      </c>
      <c r="CI60" s="150">
        <v>64.30671538</v>
      </c>
      <c r="CJ60" s="88"/>
      <c r="CK60" s="144">
        <v>42948</v>
      </c>
      <c r="CL60" s="145">
        <v>64.41</v>
      </c>
      <c r="CM60" s="26"/>
      <c r="CN60" s="144">
        <v>42948</v>
      </c>
      <c r="CO60" s="148">
        <v>63.505020055220804</v>
      </c>
      <c r="CP60" s="26"/>
      <c r="CQ60" s="144">
        <v>42948</v>
      </c>
      <c r="CR60" s="150">
        <v>63.496513159999999</v>
      </c>
      <c r="CS60" s="88"/>
      <c r="CT60" s="144">
        <v>42948</v>
      </c>
      <c r="CU60" s="145">
        <v>63.930444146017919</v>
      </c>
      <c r="CV60" s="26"/>
      <c r="CW60" s="144">
        <v>42979</v>
      </c>
      <c r="CX60" s="148">
        <v>66.368852459999999</v>
      </c>
      <c r="CY60" s="292"/>
      <c r="CZ60" s="144">
        <v>42979</v>
      </c>
      <c r="DA60" s="148">
        <v>65.039715947722271</v>
      </c>
      <c r="DB60" s="295"/>
      <c r="DC60" s="144">
        <v>42979</v>
      </c>
      <c r="DD60" s="148">
        <v>64.7</v>
      </c>
      <c r="DE60" s="303"/>
      <c r="DF60" s="144">
        <v>42979</v>
      </c>
      <c r="DG60" s="148">
        <v>65.75</v>
      </c>
      <c r="DH60" s="303"/>
      <c r="DI60" s="144">
        <v>43040</v>
      </c>
      <c r="DJ60" s="148">
        <v>69.898326670000003</v>
      </c>
      <c r="DK60" s="295"/>
      <c r="DL60" s="144">
        <v>43009</v>
      </c>
      <c r="DM60" s="148">
        <v>67.832681905044481</v>
      </c>
      <c r="DN60" s="303"/>
      <c r="DO60" s="144">
        <v>43009</v>
      </c>
      <c r="DP60" s="148">
        <v>67.169619449999999</v>
      </c>
      <c r="DQ60" s="303"/>
      <c r="DR60" s="144">
        <v>43040</v>
      </c>
      <c r="DS60" s="148">
        <v>71.259987910086281</v>
      </c>
      <c r="DT60" s="295"/>
      <c r="DU60" s="144">
        <v>43040</v>
      </c>
      <c r="DV60" s="148">
        <v>70.146201180000006</v>
      </c>
      <c r="DW60" s="303"/>
      <c r="DX60" s="144">
        <v>43040</v>
      </c>
      <c r="DY60" s="148">
        <v>70.062330919999994</v>
      </c>
      <c r="DZ60" s="303"/>
      <c r="EA60" s="144">
        <v>43070</v>
      </c>
      <c r="EB60" s="148">
        <v>69.946103788084969</v>
      </c>
      <c r="EC60" s="295"/>
      <c r="ED60" s="144">
        <v>43070</v>
      </c>
      <c r="EE60" s="148">
        <v>69.589516632907277</v>
      </c>
      <c r="EF60" s="303"/>
      <c r="EG60" s="144">
        <v>43070</v>
      </c>
      <c r="EH60" s="148">
        <v>69.777000320750815</v>
      </c>
      <c r="EI60" s="303"/>
      <c r="EJ60" s="144">
        <v>43101</v>
      </c>
      <c r="EK60" s="148">
        <v>71.697939559999995</v>
      </c>
      <c r="EL60" s="295"/>
      <c r="EM60" s="144">
        <v>43070</v>
      </c>
      <c r="EN60" s="148">
        <v>69.31</v>
      </c>
      <c r="EO60" s="303"/>
      <c r="EP60" s="144">
        <v>43101</v>
      </c>
      <c r="EQ60" s="148">
        <v>71.91</v>
      </c>
      <c r="ER60" s="303"/>
      <c r="ES60" s="144">
        <v>43101</v>
      </c>
      <c r="ET60" s="148">
        <v>71.379581336696063</v>
      </c>
      <c r="EV60" s="144">
        <v>43132</v>
      </c>
      <c r="EW60" s="148">
        <v>71.426717928213336</v>
      </c>
      <c r="EY60" s="144">
        <v>43132</v>
      </c>
      <c r="EZ60" s="148">
        <v>71.23609064</v>
      </c>
      <c r="FB60" s="144">
        <v>43132</v>
      </c>
      <c r="FC60" s="148">
        <v>71.634786393135045</v>
      </c>
      <c r="FE60" s="144">
        <v>43132</v>
      </c>
      <c r="FF60" s="148">
        <v>70.777479578081611</v>
      </c>
      <c r="FH60" s="144">
        <v>43160</v>
      </c>
      <c r="FI60" s="148">
        <v>69.535060264511245</v>
      </c>
      <c r="FK60" s="144">
        <v>43160</v>
      </c>
      <c r="FL60" s="148">
        <v>69.62810848291825</v>
      </c>
      <c r="FN60" s="144">
        <v>43160</v>
      </c>
      <c r="FO60" s="148">
        <v>69.73</v>
      </c>
      <c r="FQ60" s="144">
        <v>43160</v>
      </c>
      <c r="FR60" s="148">
        <v>69.649439880000003</v>
      </c>
      <c r="FT60" s="144">
        <v>43132</v>
      </c>
      <c r="FU60" s="148">
        <v>71.546390000000002</v>
      </c>
      <c r="FW60" s="144">
        <v>43160</v>
      </c>
      <c r="FX60" s="148">
        <v>69.099999999999994</v>
      </c>
      <c r="FZ60" s="144">
        <v>43160</v>
      </c>
      <c r="GA60" s="148">
        <v>68.833430000000007</v>
      </c>
      <c r="GC60" s="144">
        <v>43191</v>
      </c>
      <c r="GD60" s="148">
        <v>65.423538594099995</v>
      </c>
      <c r="GF60" s="144">
        <v>43160</v>
      </c>
      <c r="GG60" s="148">
        <v>69.39</v>
      </c>
      <c r="GI60" s="144">
        <v>43191</v>
      </c>
      <c r="GJ60" s="148">
        <v>63.677500000000002</v>
      </c>
      <c r="GL60" s="144">
        <v>43191</v>
      </c>
      <c r="GM60" s="148">
        <v>63.78</v>
      </c>
      <c r="GO60" s="144">
        <v>43191</v>
      </c>
      <c r="GP60" s="148">
        <v>62.857080000000003</v>
      </c>
      <c r="GR60" s="144">
        <v>43191</v>
      </c>
      <c r="GS60" s="148">
        <v>62.94</v>
      </c>
      <c r="GU60" s="144">
        <v>43221</v>
      </c>
      <c r="GV60" s="148">
        <v>61.15</v>
      </c>
      <c r="GX60" s="144">
        <v>43221</v>
      </c>
      <c r="GY60" s="148">
        <v>61.44</v>
      </c>
      <c r="HA60" s="144">
        <v>43221</v>
      </c>
      <c r="HB60" s="148">
        <v>61.28</v>
      </c>
      <c r="HD60" s="144">
        <v>43221</v>
      </c>
      <c r="HE60" s="148">
        <v>62.6</v>
      </c>
      <c r="HG60" s="144">
        <v>43221</v>
      </c>
      <c r="HH60" s="148">
        <v>62.97</v>
      </c>
      <c r="HJ60" s="144">
        <v>43252</v>
      </c>
      <c r="HK60" s="148">
        <v>62.32</v>
      </c>
      <c r="HM60" s="144">
        <v>43252</v>
      </c>
      <c r="HN60" s="148">
        <v>62.89</v>
      </c>
      <c r="HP60" s="144">
        <v>43252</v>
      </c>
      <c r="HQ60" s="148">
        <v>62.78</v>
      </c>
      <c r="HS60" s="144">
        <v>43252</v>
      </c>
      <c r="HT60" s="148">
        <v>62.99</v>
      </c>
      <c r="HV60" s="144">
        <v>43252</v>
      </c>
      <c r="HW60" s="148">
        <v>62.82</v>
      </c>
      <c r="HY60" s="144">
        <v>43252</v>
      </c>
      <c r="HZ60" s="148">
        <v>62.89</v>
      </c>
      <c r="IB60" s="144">
        <v>43313</v>
      </c>
      <c r="IC60" s="148">
        <v>62.674269590000002</v>
      </c>
      <c r="IE60" s="144">
        <v>43313</v>
      </c>
      <c r="IF60" s="148">
        <v>62.17</v>
      </c>
      <c r="IH60" s="144">
        <v>43313</v>
      </c>
      <c r="II60" s="148">
        <v>62.02</v>
      </c>
      <c r="IK60" s="144">
        <v>43313</v>
      </c>
      <c r="IL60" s="148">
        <v>61.03</v>
      </c>
      <c r="IN60" s="144">
        <v>43344</v>
      </c>
      <c r="IO60" s="148">
        <v>61.39</v>
      </c>
      <c r="IQ60" s="144">
        <v>43344</v>
      </c>
      <c r="IR60" s="148">
        <v>62.3</v>
      </c>
      <c r="IT60" s="144">
        <v>43344</v>
      </c>
      <c r="IU60" s="148">
        <v>61.97024605</v>
      </c>
      <c r="IW60" s="144">
        <v>43344</v>
      </c>
      <c r="IX60" s="148">
        <v>61.54</v>
      </c>
      <c r="IZ60" s="144">
        <v>43374</v>
      </c>
      <c r="JA60" s="148">
        <v>64.599999999999994</v>
      </c>
      <c r="JC60" s="144">
        <v>43374</v>
      </c>
      <c r="JD60" s="148">
        <v>62.97</v>
      </c>
      <c r="JF60" s="144">
        <v>43374</v>
      </c>
      <c r="JG60" s="148">
        <v>62.25</v>
      </c>
      <c r="JI60" s="144">
        <v>43374</v>
      </c>
      <c r="JJ60" s="148">
        <v>61.14</v>
      </c>
      <c r="JL60" s="144">
        <v>43405</v>
      </c>
      <c r="JM60" s="148">
        <v>63.07</v>
      </c>
      <c r="JO60" s="144">
        <v>43405</v>
      </c>
      <c r="JP60" s="148">
        <v>64.53</v>
      </c>
      <c r="JR60" s="144">
        <v>43405</v>
      </c>
      <c r="JS60" s="148">
        <v>63.977648909999999</v>
      </c>
      <c r="JU60" s="969">
        <v>43405</v>
      </c>
      <c r="JV60" s="970">
        <v>64.977648909999999</v>
      </c>
      <c r="JX60" s="969">
        <v>43405</v>
      </c>
      <c r="JY60" s="970">
        <v>63.82</v>
      </c>
      <c r="KA60" s="969">
        <v>43435</v>
      </c>
      <c r="KB60" s="970">
        <v>67.820808742858432</v>
      </c>
      <c r="KD60" s="969">
        <v>43435</v>
      </c>
      <c r="KE60" s="970">
        <v>62.3</v>
      </c>
      <c r="KG60" s="969">
        <v>43435</v>
      </c>
      <c r="KH60" s="970">
        <v>67.02</v>
      </c>
      <c r="KJ60" s="969">
        <v>43435</v>
      </c>
      <c r="KK60" s="970">
        <v>66.959999999999994</v>
      </c>
      <c r="KM60" s="969">
        <v>43466</v>
      </c>
      <c r="KN60" s="970">
        <v>68.13</v>
      </c>
      <c r="KP60" s="969">
        <v>43466</v>
      </c>
      <c r="KQ60" s="970">
        <v>67.758314843101573</v>
      </c>
      <c r="KS60" s="969">
        <v>43466</v>
      </c>
      <c r="KT60" s="970">
        <v>67.73</v>
      </c>
      <c r="KV60" s="969">
        <v>43466</v>
      </c>
      <c r="KW60" s="970">
        <v>67.739999999999995</v>
      </c>
      <c r="KY60" s="969">
        <v>43497</v>
      </c>
      <c r="KZ60" s="970">
        <v>66.88</v>
      </c>
      <c r="LB60" s="969">
        <v>43497</v>
      </c>
      <c r="LC60" s="970">
        <v>67.06</v>
      </c>
      <c r="LE60" s="969">
        <v>43497</v>
      </c>
      <c r="LF60" s="970">
        <v>67.73</v>
      </c>
      <c r="LH60" s="969">
        <v>43497</v>
      </c>
      <c r="LI60" s="970">
        <v>68.069999999999993</v>
      </c>
      <c r="LK60" s="969">
        <v>43497</v>
      </c>
      <c r="LL60" s="970">
        <v>67.72</v>
      </c>
      <c r="LN60" s="969">
        <v>43525</v>
      </c>
      <c r="LO60" s="970">
        <v>66.8</v>
      </c>
      <c r="LQ60" s="969">
        <v>43556</v>
      </c>
      <c r="LR60" s="970">
        <v>62.73</v>
      </c>
      <c r="LT60" s="969">
        <v>43556</v>
      </c>
      <c r="LU60" s="970">
        <v>63.34</v>
      </c>
      <c r="LW60" s="969">
        <v>43556</v>
      </c>
      <c r="LX60" s="970">
        <v>63.46</v>
      </c>
      <c r="LZ60" s="969">
        <v>43556</v>
      </c>
      <c r="MA60" s="970">
        <v>62.91</v>
      </c>
      <c r="MC60" s="969">
        <v>43586</v>
      </c>
      <c r="MD60" s="970">
        <v>59.31</v>
      </c>
      <c r="MF60" s="969">
        <v>43586</v>
      </c>
      <c r="MG60" s="970">
        <v>59.44</v>
      </c>
      <c r="MI60" s="969">
        <v>43586</v>
      </c>
      <c r="MJ60" s="970">
        <v>58.54</v>
      </c>
      <c r="ML60" s="969">
        <v>43586</v>
      </c>
      <c r="MM60" s="970">
        <v>57.84</v>
      </c>
      <c r="MO60" s="969">
        <v>43586</v>
      </c>
      <c r="MP60" s="970">
        <v>57.23</v>
      </c>
      <c r="MR60" s="969">
        <v>43617</v>
      </c>
      <c r="MS60" s="970">
        <v>55.8</v>
      </c>
      <c r="MU60" s="969">
        <v>43617</v>
      </c>
      <c r="MV60" s="970">
        <v>56.23</v>
      </c>
      <c r="MX60" s="969">
        <v>43617</v>
      </c>
      <c r="MY60" s="970">
        <v>56.08</v>
      </c>
      <c r="NA60" s="969">
        <v>43617</v>
      </c>
      <c r="NB60" s="970">
        <v>57.365887561473627</v>
      </c>
      <c r="ND60" s="969">
        <v>43647</v>
      </c>
      <c r="NE60" s="970">
        <v>55.934220000000003</v>
      </c>
      <c r="NG60" s="969">
        <v>43647</v>
      </c>
      <c r="NH60" s="970">
        <v>54.38</v>
      </c>
      <c r="NJ60" s="969">
        <v>43647</v>
      </c>
      <c r="NK60" s="970">
        <v>53.66</v>
      </c>
      <c r="NM60" s="969">
        <v>43647</v>
      </c>
      <c r="NN60" s="970">
        <v>52</v>
      </c>
      <c r="NP60" s="969">
        <v>43647</v>
      </c>
      <c r="NQ60" s="970">
        <v>50.53</v>
      </c>
      <c r="NS60" s="969">
        <v>43678</v>
      </c>
      <c r="NT60" s="970">
        <v>49.99</v>
      </c>
      <c r="NV60" s="969">
        <v>43678</v>
      </c>
      <c r="NW60" s="970">
        <v>49.65</v>
      </c>
      <c r="NY60" s="969">
        <v>43678</v>
      </c>
      <c r="NZ60" s="970">
        <v>48.23</v>
      </c>
      <c r="OB60" s="969">
        <v>43678</v>
      </c>
      <c r="OC60" s="970">
        <v>48.62</v>
      </c>
      <c r="OE60" s="969">
        <v>43709</v>
      </c>
      <c r="OF60" s="970">
        <v>50.11</v>
      </c>
      <c r="OH60" s="969">
        <v>43709</v>
      </c>
      <c r="OI60" s="970">
        <v>54.79</v>
      </c>
      <c r="OK60" s="969">
        <v>43709</v>
      </c>
      <c r="OL60" s="970">
        <v>54.89</v>
      </c>
      <c r="ON60" s="969">
        <v>43709</v>
      </c>
      <c r="OO60" s="970">
        <v>52.82</v>
      </c>
      <c r="OQ60" s="969">
        <v>43709</v>
      </c>
      <c r="OR60" s="970">
        <v>51.89</v>
      </c>
      <c r="OT60" s="969">
        <v>43739</v>
      </c>
      <c r="OU60" s="970">
        <v>53.84</v>
      </c>
      <c r="OW60" s="969">
        <v>43739</v>
      </c>
      <c r="OX60" s="970">
        <v>51.81</v>
      </c>
      <c r="OZ60" s="969">
        <v>43739</v>
      </c>
      <c r="PA60" s="970">
        <v>50.83</v>
      </c>
      <c r="PC60" s="969">
        <v>43739</v>
      </c>
      <c r="PD60" s="970">
        <v>51.59</v>
      </c>
      <c r="PF60" s="969">
        <v>43739</v>
      </c>
      <c r="PG60" s="970">
        <v>52.69</v>
      </c>
      <c r="PI60" s="969">
        <v>43770</v>
      </c>
      <c r="PJ60" s="970">
        <v>54.87</v>
      </c>
      <c r="PL60" s="969">
        <v>43770</v>
      </c>
      <c r="PM60" s="970">
        <v>54.95</v>
      </c>
      <c r="PO60" s="969">
        <v>43770</v>
      </c>
      <c r="PP60" s="970">
        <v>55.08</v>
      </c>
      <c r="PR60" s="969">
        <v>43770</v>
      </c>
      <c r="PS60" s="970">
        <v>54.77</v>
      </c>
      <c r="PU60" s="969">
        <v>43800</v>
      </c>
      <c r="PV60" s="970">
        <v>57.06</v>
      </c>
      <c r="PX60" s="969">
        <v>43800</v>
      </c>
      <c r="PY60" s="1025">
        <v>57.41</v>
      </c>
      <c r="QA60" s="1026">
        <v>43800</v>
      </c>
      <c r="QB60" s="1025">
        <v>57.7</v>
      </c>
      <c r="QD60" s="1028">
        <v>43800</v>
      </c>
      <c r="QE60" s="1027">
        <v>57.45</v>
      </c>
      <c r="QG60" s="1028">
        <v>43831</v>
      </c>
      <c r="QH60" s="1027">
        <v>59.58</v>
      </c>
      <c r="QJ60" s="1028">
        <v>43831</v>
      </c>
      <c r="QK60" s="1027">
        <v>59.97</v>
      </c>
      <c r="QM60" s="1028">
        <v>43831</v>
      </c>
      <c r="QN60" s="1027">
        <v>59.57</v>
      </c>
      <c r="QP60" s="1028">
        <v>43831</v>
      </c>
      <c r="QQ60" s="1027">
        <v>60.99</v>
      </c>
      <c r="QS60" s="1028">
        <v>43831</v>
      </c>
      <c r="QT60" s="1027">
        <v>58.88</v>
      </c>
      <c r="QV60" s="1028">
        <v>43862</v>
      </c>
      <c r="QW60" s="1027">
        <v>58.37</v>
      </c>
      <c r="QY60" s="1028">
        <v>43862</v>
      </c>
      <c r="QZ60" s="1027">
        <v>56.7</v>
      </c>
      <c r="RB60" s="1028">
        <v>43862</v>
      </c>
      <c r="RC60" s="1027">
        <v>55.22</v>
      </c>
      <c r="RE60" s="1028">
        <v>43862</v>
      </c>
      <c r="RF60" s="1027">
        <v>54.44</v>
      </c>
      <c r="RH60" s="1028">
        <v>43891</v>
      </c>
      <c r="RI60" s="1027">
        <v>50.99</v>
      </c>
      <c r="RK60" s="1028">
        <v>43891</v>
      </c>
      <c r="RL60" s="1027">
        <v>50.81</v>
      </c>
      <c r="RN60" s="1028">
        <v>43891</v>
      </c>
      <c r="RO60" s="1027">
        <v>51.11</v>
      </c>
      <c r="RQ60" s="1028">
        <v>43891</v>
      </c>
      <c r="RR60" s="1027">
        <v>50.37</v>
      </c>
      <c r="RT60" s="1028">
        <v>43922</v>
      </c>
      <c r="RU60" s="1029">
        <v>46.715626059999998</v>
      </c>
      <c r="RW60" s="1028">
        <v>43922</v>
      </c>
      <c r="RX60" s="1029">
        <v>46.749276539999997</v>
      </c>
      <c r="RZ60" s="1028">
        <v>43922</v>
      </c>
      <c r="SA60" s="1029">
        <v>46.399844360000003</v>
      </c>
      <c r="SC60" s="1028">
        <v>43922</v>
      </c>
      <c r="SD60" s="1029">
        <v>45.72</v>
      </c>
      <c r="SF60" s="1028">
        <v>43922</v>
      </c>
      <c r="SG60" s="1029">
        <v>45.56</v>
      </c>
      <c r="SI60" s="1028">
        <v>43952</v>
      </c>
      <c r="SJ60" s="1029">
        <v>43.55</v>
      </c>
      <c r="SL60" s="1028">
        <v>43952</v>
      </c>
      <c r="SM60" s="1029">
        <v>43.779552041568607</v>
      </c>
      <c r="SO60" s="1028">
        <v>43952</v>
      </c>
      <c r="SP60" s="1029">
        <v>42.909252859141098</v>
      </c>
      <c r="SR60" s="1028">
        <v>43952</v>
      </c>
      <c r="SS60" s="1029">
        <v>41.52977003754863</v>
      </c>
      <c r="SU60" s="1028">
        <v>43983</v>
      </c>
      <c r="SV60" s="1029">
        <v>38.288326558281398</v>
      </c>
      <c r="SX60" s="1028">
        <v>43983</v>
      </c>
      <c r="SY60" s="1029">
        <v>35.630211094387846</v>
      </c>
      <c r="TA60" s="1028">
        <v>43983</v>
      </c>
      <c r="TB60" s="1029">
        <v>33.810391686619255</v>
      </c>
      <c r="TD60" s="1028">
        <v>43983</v>
      </c>
      <c r="TE60" s="1029">
        <v>33.800724552262025</v>
      </c>
      <c r="TG60" s="1028">
        <v>44013</v>
      </c>
      <c r="TH60" s="1029">
        <v>35.359094877040221</v>
      </c>
      <c r="TJ60" s="1028">
        <v>44013</v>
      </c>
      <c r="TK60" s="1029">
        <v>34.36004002773339</v>
      </c>
      <c r="TM60" s="1028">
        <v>44013</v>
      </c>
      <c r="TN60" s="1029">
        <v>34.215247100592997</v>
      </c>
      <c r="TP60" s="1028">
        <v>44013</v>
      </c>
      <c r="TQ60" s="1029">
        <v>33.475848792158352</v>
      </c>
      <c r="TS60" s="1028">
        <v>44044</v>
      </c>
      <c r="TT60" s="1029">
        <v>33.176717843764472</v>
      </c>
      <c r="TV60" s="1028">
        <v>44044</v>
      </c>
      <c r="TW60" s="1029">
        <v>32.741627977713961</v>
      </c>
      <c r="TY60" s="1028">
        <v>44044</v>
      </c>
      <c r="TZ60" s="1029">
        <v>30.970707865155447</v>
      </c>
      <c r="UB60" s="1028">
        <v>44044</v>
      </c>
      <c r="UC60" s="1029">
        <v>32.272620090003464</v>
      </c>
      <c r="UE60" s="1028">
        <v>44075</v>
      </c>
      <c r="UF60" s="1029">
        <v>35.048543089701198</v>
      </c>
      <c r="UH60" s="1028">
        <v>44075</v>
      </c>
      <c r="UI60" s="1029">
        <v>33.940373204288754</v>
      </c>
      <c r="UK60" s="1028">
        <v>44075</v>
      </c>
      <c r="UL60" s="1029">
        <v>33.7708779793318</v>
      </c>
      <c r="UN60" s="1028">
        <v>44075</v>
      </c>
      <c r="UO60" s="1029">
        <v>34.368891620495731</v>
      </c>
      <c r="UQ60" s="1028">
        <v>44105</v>
      </c>
      <c r="UR60" s="1029">
        <v>34.964713287369911</v>
      </c>
      <c r="UT60" s="1028">
        <v>44105</v>
      </c>
      <c r="UU60" s="1029">
        <v>34.745300496219819</v>
      </c>
      <c r="UW60" s="1028">
        <v>44105</v>
      </c>
      <c r="UX60" s="1029">
        <v>34.644698498098904</v>
      </c>
      <c r="UZ60" s="1028">
        <v>44105</v>
      </c>
      <c r="VA60" s="1029">
        <v>35.020109381055406</v>
      </c>
      <c r="VC60" s="1028">
        <v>44105</v>
      </c>
      <c r="VD60" s="1029">
        <v>35.298947316270663</v>
      </c>
      <c r="VF60" s="1028">
        <v>44136</v>
      </c>
      <c r="VG60" s="1029">
        <v>38.278983108117622</v>
      </c>
      <c r="VI60" s="1028">
        <v>44136</v>
      </c>
      <c r="VJ60" s="1029">
        <v>38.970737043279655</v>
      </c>
      <c r="VL60" s="1028">
        <v>44136</v>
      </c>
      <c r="VM60" s="1029">
        <v>38.508989384828212</v>
      </c>
      <c r="VO60" s="1028">
        <v>44136</v>
      </c>
      <c r="VP60" s="1029">
        <v>43.012279934862605</v>
      </c>
      <c r="VR60" s="1028">
        <v>44166</v>
      </c>
      <c r="VS60" s="1029">
        <v>43.816867422847665</v>
      </c>
      <c r="VU60" s="1028">
        <v>44166</v>
      </c>
      <c r="VV60" s="1029">
        <v>43.663341054514184</v>
      </c>
      <c r="VX60" s="1028">
        <v>44166</v>
      </c>
      <c r="VY60" s="1029">
        <v>43.664757189969791</v>
      </c>
      <c r="WA60" s="1028">
        <v>44166</v>
      </c>
      <c r="WB60" s="1029">
        <v>42.24443337809479</v>
      </c>
      <c r="WD60" s="1028">
        <v>44166</v>
      </c>
      <c r="WE60" s="1029">
        <v>42.877173020823342</v>
      </c>
      <c r="WG60" s="1028">
        <v>44197</v>
      </c>
      <c r="WH60" s="1029">
        <v>46.99</v>
      </c>
      <c r="WJ60" s="1028">
        <v>44197</v>
      </c>
      <c r="WK60" s="1029">
        <v>46.65</v>
      </c>
      <c r="WM60" s="1028">
        <v>44197</v>
      </c>
      <c r="WN60" s="1029">
        <v>49.50021642625638</v>
      </c>
      <c r="WP60" s="1028">
        <v>44197</v>
      </c>
      <c r="WQ60" s="1029">
        <v>48.673328010627962</v>
      </c>
      <c r="WS60" s="1028">
        <v>44228</v>
      </c>
      <c r="WT60" s="1029">
        <v>50.694203978767533</v>
      </c>
      <c r="WV60" s="1028">
        <v>44228</v>
      </c>
      <c r="WW60" s="1029">
        <v>50.67</v>
      </c>
      <c r="WY60" s="1028">
        <v>44228</v>
      </c>
      <c r="WZ60" s="1029">
        <v>52.349827819215115</v>
      </c>
      <c r="XB60" s="1028">
        <v>44228</v>
      </c>
      <c r="XC60" s="1029">
        <v>50.999199763550457</v>
      </c>
      <c r="XE60" s="1028">
        <v>44256</v>
      </c>
      <c r="XF60" s="1029">
        <v>48.848801000943098</v>
      </c>
      <c r="XH60" s="1028">
        <v>44256</v>
      </c>
      <c r="XI60" s="1029">
        <v>47.551000819162482</v>
      </c>
      <c r="XK60" s="1028">
        <v>44256</v>
      </c>
      <c r="XL60" s="1029">
        <v>47.99</v>
      </c>
      <c r="XN60" s="1028">
        <v>44256</v>
      </c>
      <c r="XO60" s="1029">
        <v>47.435388512229856</v>
      </c>
      <c r="XQ60" s="1028">
        <v>44256</v>
      </c>
      <c r="XR60" s="1029">
        <v>47.248913837151456</v>
      </c>
      <c r="XT60" s="1028">
        <v>44287</v>
      </c>
      <c r="XU60" s="1029">
        <v>42.9</v>
      </c>
      <c r="XW60" s="1028">
        <v>44287</v>
      </c>
      <c r="XX60" s="1029">
        <v>42.38</v>
      </c>
      <c r="XZ60" s="1028">
        <v>44287</v>
      </c>
      <c r="YA60" s="1029">
        <v>43.348485822017388</v>
      </c>
      <c r="YC60" s="1028">
        <v>44287</v>
      </c>
      <c r="YD60" s="1029">
        <v>45.204286713277405</v>
      </c>
      <c r="YF60" s="1028">
        <v>44317</v>
      </c>
      <c r="YG60" s="1029">
        <v>43.420966388187473</v>
      </c>
      <c r="YI60" s="1028">
        <v>44317</v>
      </c>
      <c r="YJ60" s="1029">
        <v>45.51</v>
      </c>
      <c r="YL60" s="1028">
        <v>44317</v>
      </c>
      <c r="YM60" s="1029">
        <v>45.422827092743773</v>
      </c>
      <c r="YO60" s="1028">
        <v>44317</v>
      </c>
      <c r="YP60" s="1029">
        <v>47.011198286551981</v>
      </c>
      <c r="YR60" s="1028">
        <v>44317</v>
      </c>
      <c r="YS60" s="1029">
        <v>45.92</v>
      </c>
      <c r="YU60" s="1028">
        <v>44348</v>
      </c>
      <c r="YV60" s="1029">
        <v>47.652331846207417</v>
      </c>
      <c r="YX60" s="1028">
        <v>44348</v>
      </c>
      <c r="YY60" s="1029">
        <v>45.333189111275075</v>
      </c>
      <c r="ZA60" s="1028">
        <v>44348</v>
      </c>
      <c r="ZB60" s="1029">
        <v>42.817569233063388</v>
      </c>
      <c r="ZD60" s="1028">
        <v>44348</v>
      </c>
      <c r="ZE60" s="1029">
        <v>42.701617218259138</v>
      </c>
      <c r="ZG60" s="1028">
        <v>44348</v>
      </c>
      <c r="ZH60" s="1029">
        <v>43.050905860986376</v>
      </c>
      <c r="ZJ60" s="1028">
        <v>44378</v>
      </c>
      <c r="ZK60" s="1029">
        <v>42.753365166430498</v>
      </c>
      <c r="ZM60" s="1028">
        <v>44378</v>
      </c>
      <c r="ZN60" s="1029">
        <v>42.419174863962823</v>
      </c>
      <c r="ZP60" s="1028">
        <v>44378</v>
      </c>
      <c r="ZQ60" s="1029">
        <v>42.753365166430498</v>
      </c>
      <c r="ZS60" s="1028">
        <v>44409</v>
      </c>
      <c r="ZT60" s="1029">
        <v>46.390305347792463</v>
      </c>
      <c r="ZV60" s="1028">
        <v>44409</v>
      </c>
      <c r="ZW60" s="1029">
        <v>46.033047185106419</v>
      </c>
      <c r="ZY60" s="1028">
        <v>44409</v>
      </c>
      <c r="ZZ60" s="1029">
        <v>45.745615823139147</v>
      </c>
      <c r="AAB60" s="1028">
        <v>44409</v>
      </c>
      <c r="AAC60" s="1029">
        <v>45.928083645856127</v>
      </c>
      <c r="AAE60" s="1028">
        <v>44409</v>
      </c>
      <c r="AAF60" s="1029">
        <v>44</v>
      </c>
      <c r="AAH60" s="1028">
        <v>44409</v>
      </c>
      <c r="AAI60" s="1029">
        <v>44.134315740220906</v>
      </c>
      <c r="AAK60" s="1028">
        <v>44440</v>
      </c>
      <c r="AAL60" s="1029">
        <v>43.32923908011702</v>
      </c>
      <c r="AAN60" s="1028">
        <v>44409</v>
      </c>
      <c r="AAO60" s="1029">
        <v>43.700765980894708</v>
      </c>
      <c r="AAQ60" s="1028">
        <v>44440</v>
      </c>
      <c r="AAR60" s="1029">
        <v>42.649098936588508</v>
      </c>
      <c r="AAT60" s="1028">
        <v>44470</v>
      </c>
      <c r="AAU60" s="1029">
        <v>45.02</v>
      </c>
      <c r="AAW60" s="1028">
        <v>44470</v>
      </c>
      <c r="AAX60" s="1029">
        <v>44.809156809293214</v>
      </c>
      <c r="AAZ60" s="1028">
        <v>44470</v>
      </c>
      <c r="ABA60" s="1029">
        <v>45.03</v>
      </c>
      <c r="ABC60" s="1028">
        <v>44470</v>
      </c>
      <c r="ABD60" s="1029">
        <v>44.309709994506569</v>
      </c>
      <c r="ABF60" s="1028">
        <v>44501</v>
      </c>
      <c r="ABG60" s="1029">
        <v>48.455707150835536</v>
      </c>
      <c r="ABI60" s="1028">
        <v>44501</v>
      </c>
      <c r="ABJ60" s="1029">
        <v>47.540510066245112</v>
      </c>
      <c r="ABL60" s="1028">
        <v>44501</v>
      </c>
      <c r="ABM60" s="1029">
        <v>47.92</v>
      </c>
      <c r="ABO60" s="1028">
        <v>44501</v>
      </c>
      <c r="ABP60" s="1029">
        <v>47.71</v>
      </c>
      <c r="ABR60" s="1066">
        <v>44531</v>
      </c>
      <c r="ABS60" s="1067">
        <v>48.49</v>
      </c>
      <c r="ABU60" s="1066">
        <v>44531</v>
      </c>
      <c r="ABV60" s="1067">
        <v>47.611845235510621</v>
      </c>
      <c r="ABX60" s="1066">
        <v>44531</v>
      </c>
      <c r="ABY60" s="1067">
        <v>48.212982354148622</v>
      </c>
      <c r="ACA60" s="1066">
        <v>44531</v>
      </c>
      <c r="ACB60" s="1067">
        <v>48.876153000000002</v>
      </c>
      <c r="ACD60" s="1066">
        <v>44562</v>
      </c>
      <c r="ACE60" s="1067">
        <v>50.319752707716965</v>
      </c>
      <c r="ACG60" s="1066">
        <v>44562</v>
      </c>
      <c r="ACH60" s="1067">
        <v>50.138547456096433</v>
      </c>
      <c r="ACJ60" s="1066">
        <v>44562</v>
      </c>
      <c r="ACK60" s="1067">
        <v>49.897418944283245</v>
      </c>
      <c r="ACM60" s="1066">
        <v>44562</v>
      </c>
      <c r="ACN60" s="1067">
        <v>49.455201340000002</v>
      </c>
      <c r="ACP60" s="1066">
        <v>44593</v>
      </c>
      <c r="ACQ60" s="1067">
        <v>50.342373215783503</v>
      </c>
      <c r="ACS60" s="1066">
        <v>44593</v>
      </c>
      <c r="ACT60" s="1067">
        <v>50.574788941379836</v>
      </c>
      <c r="ACV60" s="1096">
        <v>44593</v>
      </c>
      <c r="ACW60" s="1097">
        <v>50.299506379999997</v>
      </c>
      <c r="ACY60" s="1096">
        <v>44593</v>
      </c>
      <c r="ACZ60" s="1097">
        <v>50.809548710925661</v>
      </c>
      <c r="ADB60" s="1098">
        <v>44621</v>
      </c>
      <c r="ADC60" s="1099">
        <v>49.329350050000002</v>
      </c>
      <c r="ADE60" s="1098">
        <v>44621</v>
      </c>
      <c r="ADF60" s="1099">
        <v>50.641402506800986</v>
      </c>
      <c r="ADH60" s="1098">
        <v>44621</v>
      </c>
      <c r="ADI60" s="1099">
        <v>50.143502872901607</v>
      </c>
      <c r="ADK60" s="1098">
        <v>44621</v>
      </c>
      <c r="ADL60" s="1099">
        <v>50.567284088644612</v>
      </c>
      <c r="ADN60" s="1098">
        <v>44621</v>
      </c>
      <c r="ADO60" s="1099">
        <v>50.4415319938851</v>
      </c>
      <c r="ADQ60" s="1098">
        <v>44652</v>
      </c>
      <c r="ADR60" s="1099">
        <v>45.431907137802185</v>
      </c>
      <c r="ADT60" s="1098">
        <v>44652</v>
      </c>
      <c r="ADU60" s="1099">
        <v>46.532791730520131</v>
      </c>
      <c r="ADW60" s="1098">
        <v>44652</v>
      </c>
      <c r="ADX60" s="1099">
        <v>44.654423985440545</v>
      </c>
      <c r="ADZ60" s="1098">
        <v>44652</v>
      </c>
      <c r="AEA60" s="1099">
        <v>45.200236412113739</v>
      </c>
      <c r="AEC60" s="1098">
        <v>44682</v>
      </c>
      <c r="AED60" s="1099">
        <v>43.377885391091681</v>
      </c>
      <c r="AEF60" s="1098">
        <v>44682</v>
      </c>
      <c r="AEG60" s="1099">
        <v>43.65</v>
      </c>
      <c r="AEI60" s="1098">
        <v>44682</v>
      </c>
      <c r="AEJ60" s="1099">
        <v>44.514507818045772</v>
      </c>
      <c r="AEL60" s="1098">
        <v>44682</v>
      </c>
      <c r="AEM60" s="1099">
        <v>43.803679965863076</v>
      </c>
      <c r="AEO60" s="1098">
        <v>44682</v>
      </c>
      <c r="AEP60" s="1099">
        <v>44.298641350877901</v>
      </c>
      <c r="AER60" s="1098">
        <v>44713</v>
      </c>
      <c r="AES60" s="1099">
        <v>43.77</v>
      </c>
      <c r="AEU60" s="1098">
        <v>44713</v>
      </c>
      <c r="AEV60" s="1099">
        <v>44.491813452041889</v>
      </c>
      <c r="AEX60" s="1098">
        <v>44713</v>
      </c>
      <c r="AEY60" s="1099">
        <v>44.71102753631618</v>
      </c>
      <c r="AFA60" s="1098">
        <v>44713</v>
      </c>
      <c r="AFB60" s="1099">
        <v>43.465672397524159</v>
      </c>
      <c r="AFD60" s="1098">
        <v>44743</v>
      </c>
      <c r="AFE60" s="1099">
        <v>43.679312047062098</v>
      </c>
      <c r="AFG60" s="1098">
        <v>44743</v>
      </c>
      <c r="AFH60" s="1099">
        <v>44.551179619999999</v>
      </c>
      <c r="AFJ60" s="1098">
        <v>44774</v>
      </c>
      <c r="AFK60" s="1099">
        <v>44.179714903605742</v>
      </c>
      <c r="AFM60" s="1098">
        <v>44774</v>
      </c>
      <c r="AFN60" s="1099">
        <v>44.531516360512946</v>
      </c>
      <c r="AFP60" s="1098">
        <v>44774</v>
      </c>
      <c r="AFQ60" s="1099">
        <v>43.551842190894966</v>
      </c>
      <c r="AFS60" s="1098">
        <v>44774</v>
      </c>
      <c r="AFT60" s="1099">
        <v>41.452358747136152</v>
      </c>
      <c r="AFV60" s="1098">
        <v>44774</v>
      </c>
      <c r="AFW60" s="1099">
        <v>39.568932833347141</v>
      </c>
      <c r="AFY60" s="1098">
        <v>44805</v>
      </c>
      <c r="AFZ60" s="1099">
        <v>39.357991462038626</v>
      </c>
      <c r="AGB60" s="1098">
        <v>44805</v>
      </c>
      <c r="AGC60" s="1099">
        <v>39.420591265894942</v>
      </c>
      <c r="AGE60" s="1098">
        <v>44805</v>
      </c>
      <c r="AGF60" s="1099">
        <v>40.458603322210202</v>
      </c>
      <c r="AGH60" s="1098">
        <v>44805</v>
      </c>
      <c r="AGI60" s="1099">
        <v>40.13484508704947</v>
      </c>
      <c r="AGK60" s="1108">
        <v>44835</v>
      </c>
      <c r="AGL60" s="1109">
        <v>44.59661311471595</v>
      </c>
      <c r="AGN60" s="1108">
        <v>44835</v>
      </c>
      <c r="AGO60" s="1109">
        <v>44.382351526537384</v>
      </c>
      <c r="AGQ60" s="1108">
        <v>44835</v>
      </c>
      <c r="AGR60" s="1109">
        <v>44.830824273795344</v>
      </c>
      <c r="AGT60" s="1108">
        <v>44866</v>
      </c>
      <c r="AGU60" s="1109">
        <v>47.702496856788684</v>
      </c>
      <c r="AGW60" s="1108">
        <v>44866</v>
      </c>
      <c r="AGX60" s="1109">
        <v>48.075334519748019</v>
      </c>
      <c r="AGZ60" s="1108">
        <v>44866</v>
      </c>
      <c r="AHA60" s="1109">
        <v>48.91022835476884</v>
      </c>
      <c r="AHC60" s="1108">
        <v>44866</v>
      </c>
      <c r="AHD60" s="1109">
        <v>49.463805321074268</v>
      </c>
      <c r="AHF60" s="1108">
        <v>44896</v>
      </c>
      <c r="AHG60" s="1109">
        <v>53.021762734785391</v>
      </c>
      <c r="AHI60" s="1108">
        <v>44896</v>
      </c>
      <c r="AHJ60" s="1109">
        <v>53.19291306753388</v>
      </c>
      <c r="AHL60" s="1108">
        <v>44896</v>
      </c>
      <c r="AHM60" s="1109">
        <v>55.350024510758857</v>
      </c>
      <c r="AHO60" s="1108">
        <v>44896</v>
      </c>
      <c r="AHP60" s="1109">
        <v>57.234305622620575</v>
      </c>
      <c r="AHR60" s="1108">
        <v>44896</v>
      </c>
      <c r="AHS60" s="1109">
        <v>53.87618889079566</v>
      </c>
      <c r="AHU60" s="1114">
        <v>44927</v>
      </c>
      <c r="AHV60" s="1099">
        <v>56.358988011398459</v>
      </c>
      <c r="AHX60" s="1108">
        <v>44927</v>
      </c>
      <c r="AHY60" s="1109">
        <v>56.869062079706481</v>
      </c>
      <c r="AIA60" s="1108">
        <v>44927</v>
      </c>
      <c r="AIB60" s="1109">
        <v>56.773706251942528</v>
      </c>
      <c r="AID60" s="1108">
        <v>44927</v>
      </c>
      <c r="AIE60" s="1099">
        <v>57.255763597473681</v>
      </c>
      <c r="AIG60" s="1108">
        <v>44958</v>
      </c>
      <c r="AIH60" s="1099">
        <v>60.130336621485178</v>
      </c>
      <c r="AIJ60" s="1108">
        <v>44958</v>
      </c>
      <c r="AIK60" s="1099">
        <v>60.62733378839193</v>
      </c>
      <c r="AIM60" s="1108">
        <v>44958</v>
      </c>
      <c r="AIN60" s="1099">
        <v>59.364857694449064</v>
      </c>
      <c r="AIP60" s="1108">
        <v>44958</v>
      </c>
      <c r="AIQ60" s="1099">
        <v>60.05199235699039</v>
      </c>
      <c r="AIS60" s="1108">
        <v>44958</v>
      </c>
      <c r="AIT60" s="1109">
        <v>60.972410026591497</v>
      </c>
      <c r="AIV60" s="1108">
        <v>44986</v>
      </c>
      <c r="AIW60" s="1117">
        <v>58.98207579961651</v>
      </c>
      <c r="AIY60" s="1108">
        <v>44986</v>
      </c>
      <c r="AIZ60" s="1117">
        <v>60.29811991728328</v>
      </c>
      <c r="AJB60" s="1108">
        <v>44986</v>
      </c>
      <c r="AJC60" s="1117">
        <v>61.043520791260448</v>
      </c>
      <c r="AJE60" s="1108">
        <v>44986</v>
      </c>
      <c r="AJF60" s="1117">
        <v>61.832101396341777</v>
      </c>
      <c r="AJH60" s="1108">
        <v>45017</v>
      </c>
      <c r="AJI60" s="1117">
        <v>56.42398595625459</v>
      </c>
      <c r="AJK60" s="1108">
        <v>45017</v>
      </c>
      <c r="AJL60" s="1117">
        <v>58.20265985176772</v>
      </c>
      <c r="AJN60" s="1108">
        <v>45017</v>
      </c>
      <c r="AJO60" s="1117">
        <v>56.42398595625459</v>
      </c>
      <c r="AJQ60" s="1108">
        <v>45017</v>
      </c>
      <c r="AJR60" s="1117">
        <v>58.851401232186724</v>
      </c>
      <c r="AJT60" s="1108">
        <v>45047</v>
      </c>
      <c r="AJU60" s="1117">
        <v>55.740288925270889</v>
      </c>
    </row>
    <row r="61" spans="1:957" customFormat="1" x14ac:dyDescent="0.25">
      <c r="A61" s="26"/>
      <c r="B61" s="969">
        <f t="shared" ca="1" si="0"/>
        <v>45078</v>
      </c>
      <c r="C61" s="152">
        <f t="shared" ca="1" si="1"/>
        <v>53.651706721082419</v>
      </c>
      <c r="D61" s="26"/>
      <c r="E61" s="144">
        <v>42736</v>
      </c>
      <c r="F61" s="150">
        <v>82.517186217446721</v>
      </c>
      <c r="G61" s="88"/>
      <c r="H61" s="144">
        <v>42705</v>
      </c>
      <c r="I61" s="148">
        <v>77.450000000000017</v>
      </c>
      <c r="J61" s="26"/>
      <c r="K61" s="144">
        <v>42736</v>
      </c>
      <c r="L61" s="148">
        <v>79.821871063300236</v>
      </c>
      <c r="M61" s="26"/>
      <c r="N61" s="144">
        <v>42736</v>
      </c>
      <c r="O61" s="150">
        <v>79.131792487333897</v>
      </c>
      <c r="P61" s="88"/>
      <c r="Q61" s="144"/>
      <c r="R61" s="145"/>
      <c r="S61" s="26"/>
      <c r="T61" s="144"/>
      <c r="U61" s="148"/>
      <c r="V61" s="26"/>
      <c r="W61" s="144">
        <v>42767</v>
      </c>
      <c r="X61" s="150">
        <v>75.477225000000004</v>
      </c>
      <c r="Y61" s="88"/>
      <c r="Z61" s="144">
        <v>42795</v>
      </c>
      <c r="AA61" s="145">
        <v>71.462303793227619</v>
      </c>
      <c r="AB61" s="26"/>
      <c r="AC61" s="144">
        <v>42795</v>
      </c>
      <c r="AD61" s="148">
        <v>70.099999999999994</v>
      </c>
      <c r="AE61" s="26"/>
      <c r="AF61" s="144">
        <v>42795</v>
      </c>
      <c r="AG61" s="150">
        <v>70.08250000000001</v>
      </c>
      <c r="AH61" s="88"/>
      <c r="AI61" s="144">
        <v>42826</v>
      </c>
      <c r="AJ61" s="145">
        <v>65.806783333333314</v>
      </c>
      <c r="AK61" s="26"/>
      <c r="AL61" s="144">
        <v>42826</v>
      </c>
      <c r="AM61" s="148">
        <v>66.112249999999989</v>
      </c>
      <c r="AN61" s="26"/>
      <c r="AO61" s="144">
        <v>42826</v>
      </c>
      <c r="AP61" s="150">
        <v>65.103250000000003</v>
      </c>
      <c r="AQ61" s="88"/>
      <c r="AR61" s="144">
        <v>42826</v>
      </c>
      <c r="AS61" s="145">
        <v>65.103250000000003</v>
      </c>
      <c r="AT61" s="26"/>
      <c r="AU61" s="144">
        <v>42856</v>
      </c>
      <c r="AV61" s="148">
        <v>67.258654329500004</v>
      </c>
      <c r="AW61" s="26"/>
      <c r="AX61" s="144">
        <v>42887</v>
      </c>
      <c r="AY61" s="150">
        <v>64.484230627450358</v>
      </c>
      <c r="AZ61" s="88"/>
      <c r="BA61" s="144">
        <v>42887</v>
      </c>
      <c r="BB61" s="145">
        <v>65.299651828055417</v>
      </c>
      <c r="BC61" s="26"/>
      <c r="BD61" s="144">
        <v>42887</v>
      </c>
      <c r="BE61" s="148">
        <v>64.829557169366666</v>
      </c>
      <c r="BF61" s="26"/>
      <c r="BG61" s="144">
        <v>42917</v>
      </c>
      <c r="BH61" s="150">
        <v>65.544106145893281</v>
      </c>
      <c r="BI61" s="88"/>
      <c r="BJ61" s="144">
        <v>42887</v>
      </c>
      <c r="BK61" s="145">
        <v>65.699915380880626</v>
      </c>
      <c r="BL61" s="26"/>
      <c r="BM61" s="144">
        <v>42887</v>
      </c>
      <c r="BN61" s="148">
        <v>65.900000000000006</v>
      </c>
      <c r="BO61" s="26"/>
      <c r="BP61" s="144">
        <v>42917</v>
      </c>
      <c r="BQ61" s="150">
        <v>66.019515380000001</v>
      </c>
      <c r="BR61" s="88"/>
      <c r="BS61" s="144">
        <v>42917</v>
      </c>
      <c r="BT61" s="145">
        <v>66.419515380880611</v>
      </c>
      <c r="BU61" s="26"/>
      <c r="BV61" s="144">
        <v>42948</v>
      </c>
      <c r="BW61" s="148">
        <v>65.566715380000005</v>
      </c>
      <c r="BX61" s="26"/>
      <c r="BY61" s="144">
        <v>42948</v>
      </c>
      <c r="BZ61" s="150">
        <v>65.856715379999997</v>
      </c>
      <c r="CA61" s="88"/>
      <c r="CB61" s="144">
        <v>42948</v>
      </c>
      <c r="CC61" s="145">
        <v>64.95671538088061</v>
      </c>
      <c r="CD61" s="26"/>
      <c r="CE61" s="144">
        <v>42948</v>
      </c>
      <c r="CF61" s="148">
        <v>65.106715380880601</v>
      </c>
      <c r="CG61" s="26"/>
      <c r="CH61" s="144">
        <v>42979</v>
      </c>
      <c r="CI61" s="150">
        <v>64.614715380000007</v>
      </c>
      <c r="CJ61" s="88"/>
      <c r="CK61" s="144">
        <v>42979</v>
      </c>
      <c r="CL61" s="145">
        <v>65.349999999999994</v>
      </c>
      <c r="CM61" s="26"/>
      <c r="CN61" s="144">
        <v>42979</v>
      </c>
      <c r="CO61" s="148">
        <v>64.349999999999994</v>
      </c>
      <c r="CP61" s="26"/>
      <c r="CQ61" s="144">
        <v>42979</v>
      </c>
      <c r="CR61" s="150">
        <v>64.146513159999998</v>
      </c>
      <c r="CS61" s="88"/>
      <c r="CT61" s="144">
        <v>42979</v>
      </c>
      <c r="CU61" s="145">
        <v>64.580444146017911</v>
      </c>
      <c r="CV61" s="26"/>
      <c r="CW61" s="144">
        <v>43009</v>
      </c>
      <c r="CX61" s="148">
        <v>67.22304785</v>
      </c>
      <c r="CY61" s="292"/>
      <c r="CZ61" s="144">
        <v>43009</v>
      </c>
      <c r="DA61" s="148">
        <v>66.599715947722288</v>
      </c>
      <c r="DB61" s="295"/>
      <c r="DC61" s="144">
        <v>43009</v>
      </c>
      <c r="DD61" s="148">
        <v>66.7</v>
      </c>
      <c r="DE61" s="303"/>
      <c r="DF61" s="144">
        <v>43009</v>
      </c>
      <c r="DG61" s="148">
        <v>67.302758499999996</v>
      </c>
      <c r="DH61" s="303"/>
      <c r="DI61" s="144">
        <v>43070</v>
      </c>
      <c r="DJ61" s="148">
        <v>72.298326669999994</v>
      </c>
      <c r="DK61" s="295"/>
      <c r="DL61" s="144">
        <v>43040</v>
      </c>
      <c r="DM61" s="148">
        <v>70.632681905044493</v>
      </c>
      <c r="DN61" s="303"/>
      <c r="DO61" s="144">
        <v>43040</v>
      </c>
      <c r="DP61" s="148">
        <v>70.419619449999999</v>
      </c>
      <c r="DQ61" s="303"/>
      <c r="DR61" s="144">
        <v>43070</v>
      </c>
      <c r="DS61" s="148">
        <v>72.259987910086267</v>
      </c>
      <c r="DT61" s="295"/>
      <c r="DU61" s="144">
        <v>43070</v>
      </c>
      <c r="DV61" s="148">
        <v>71.146201180000006</v>
      </c>
      <c r="DW61" s="303"/>
      <c r="DX61" s="144">
        <v>43070</v>
      </c>
      <c r="DY61" s="148">
        <v>70.932330919999998</v>
      </c>
      <c r="DZ61" s="303"/>
      <c r="EA61" s="144">
        <v>43101</v>
      </c>
      <c r="EB61" s="148">
        <v>71.696103788084983</v>
      </c>
      <c r="EC61" s="295"/>
      <c r="ED61" s="144">
        <v>43101</v>
      </c>
      <c r="EE61" s="148">
        <v>71.589516632907291</v>
      </c>
      <c r="EF61" s="303"/>
      <c r="EG61" s="144">
        <v>43101</v>
      </c>
      <c r="EH61" s="148">
        <v>71.702000320750813</v>
      </c>
      <c r="EI61" s="303"/>
      <c r="EJ61" s="144">
        <v>43132</v>
      </c>
      <c r="EK61" s="148">
        <v>71.59793956</v>
      </c>
      <c r="EL61" s="295"/>
      <c r="EM61" s="144">
        <v>43101</v>
      </c>
      <c r="EN61" s="148">
        <v>71.319999999999993</v>
      </c>
      <c r="EO61" s="303"/>
      <c r="EP61" s="144">
        <v>43132</v>
      </c>
      <c r="EQ61" s="148">
        <v>71.819999999999993</v>
      </c>
      <c r="ER61" s="303"/>
      <c r="ES61" s="144">
        <v>43132</v>
      </c>
      <c r="ET61" s="148">
        <v>71.304581336696074</v>
      </c>
      <c r="EV61" s="144">
        <v>43160</v>
      </c>
      <c r="EW61" s="148">
        <v>69.746717928213329</v>
      </c>
      <c r="EY61" s="144">
        <v>43160</v>
      </c>
      <c r="EZ61" s="148">
        <v>69.581090639999999</v>
      </c>
      <c r="FB61" s="144">
        <v>43160</v>
      </c>
      <c r="FC61" s="148">
        <v>69.914786393135046</v>
      </c>
      <c r="FE61" s="144">
        <v>43160</v>
      </c>
      <c r="FF61" s="148">
        <v>69.057479578081598</v>
      </c>
      <c r="FH61" s="144">
        <v>43191</v>
      </c>
      <c r="FI61" s="148">
        <v>64.790060264511268</v>
      </c>
      <c r="FK61" s="144">
        <v>43191</v>
      </c>
      <c r="FL61" s="148">
        <v>64.9331084829183</v>
      </c>
      <c r="FN61" s="144">
        <v>43191</v>
      </c>
      <c r="FO61" s="148">
        <v>65.08</v>
      </c>
      <c r="FQ61" s="144">
        <v>43191</v>
      </c>
      <c r="FR61" s="148">
        <v>65.054439880000004</v>
      </c>
      <c r="FT61" s="144">
        <v>43160</v>
      </c>
      <c r="FU61" s="148">
        <v>69.491389999999996</v>
      </c>
      <c r="FW61" s="144">
        <v>43191</v>
      </c>
      <c r="FX61" s="148">
        <v>65.564189999999996</v>
      </c>
      <c r="FZ61" s="144">
        <v>43191</v>
      </c>
      <c r="GA61" s="148">
        <v>65.188429999999997</v>
      </c>
      <c r="GC61" s="144">
        <v>43221</v>
      </c>
      <c r="GD61" s="148">
        <v>63.643538594099994</v>
      </c>
      <c r="GF61" s="144">
        <v>43191</v>
      </c>
      <c r="GG61" s="148">
        <v>65.39</v>
      </c>
      <c r="GI61" s="144">
        <v>43221</v>
      </c>
      <c r="GJ61" s="148">
        <v>63.397500000000001</v>
      </c>
      <c r="GL61" s="144">
        <v>43221</v>
      </c>
      <c r="GM61" s="148">
        <v>63.5</v>
      </c>
      <c r="GO61" s="144">
        <v>43221</v>
      </c>
      <c r="GP61" s="148">
        <v>62.677079999999997</v>
      </c>
      <c r="GR61" s="144">
        <v>43221</v>
      </c>
      <c r="GS61" s="148">
        <v>62.91</v>
      </c>
      <c r="GU61" s="144">
        <v>43252</v>
      </c>
      <c r="GV61" s="148">
        <v>62.4</v>
      </c>
      <c r="GX61" s="144">
        <v>43252</v>
      </c>
      <c r="GY61" s="148">
        <v>62.69</v>
      </c>
      <c r="HA61" s="144">
        <v>43252</v>
      </c>
      <c r="HB61" s="148">
        <v>62.53</v>
      </c>
      <c r="HD61" s="144">
        <v>43252</v>
      </c>
      <c r="HE61" s="148">
        <v>62.35</v>
      </c>
      <c r="HG61" s="144">
        <v>43252</v>
      </c>
      <c r="HH61" s="148">
        <v>62.72</v>
      </c>
      <c r="HJ61" s="144">
        <v>43282</v>
      </c>
      <c r="HK61" s="148">
        <v>62.01</v>
      </c>
      <c r="HM61" s="144">
        <v>43282</v>
      </c>
      <c r="HN61" s="148">
        <v>62.52</v>
      </c>
      <c r="HP61" s="144">
        <v>43282</v>
      </c>
      <c r="HQ61" s="148">
        <v>62.61</v>
      </c>
      <c r="HS61" s="144">
        <v>43282</v>
      </c>
      <c r="HT61" s="148">
        <v>62.59</v>
      </c>
      <c r="HV61" s="144">
        <v>43282</v>
      </c>
      <c r="HW61" s="148">
        <v>62.92</v>
      </c>
      <c r="HY61" s="144">
        <v>43282</v>
      </c>
      <c r="HZ61" s="148">
        <v>62.94</v>
      </c>
      <c r="IB61" s="144">
        <v>43344</v>
      </c>
      <c r="IC61" s="148">
        <v>62.92552062</v>
      </c>
      <c r="IE61" s="144">
        <v>43344</v>
      </c>
      <c r="IF61" s="148">
        <v>62.47</v>
      </c>
      <c r="IH61" s="144">
        <v>43344</v>
      </c>
      <c r="II61" s="148">
        <v>62.25</v>
      </c>
      <c r="IK61" s="144">
        <v>43344</v>
      </c>
      <c r="IL61" s="148">
        <v>61.49</v>
      </c>
      <c r="IN61" s="144">
        <v>43374</v>
      </c>
      <c r="IO61" s="148">
        <v>61.56</v>
      </c>
      <c r="IQ61" s="144">
        <v>43374</v>
      </c>
      <c r="IR61" s="148">
        <v>62.35</v>
      </c>
      <c r="IT61" s="144">
        <v>43374</v>
      </c>
      <c r="IU61" s="148">
        <v>63.419746089999997</v>
      </c>
      <c r="IW61" s="144">
        <v>43374</v>
      </c>
      <c r="IX61" s="148">
        <v>62.44</v>
      </c>
      <c r="IZ61" s="144">
        <v>43405</v>
      </c>
      <c r="JA61" s="148">
        <v>65.430000000000007</v>
      </c>
      <c r="JC61" s="144">
        <v>43405</v>
      </c>
      <c r="JD61" s="148">
        <v>63.82</v>
      </c>
      <c r="JF61" s="144">
        <v>43405</v>
      </c>
      <c r="JG61" s="148">
        <v>63.1</v>
      </c>
      <c r="JI61" s="144">
        <v>43405</v>
      </c>
      <c r="JJ61" s="148">
        <v>63.5</v>
      </c>
      <c r="JL61" s="144">
        <v>43435</v>
      </c>
      <c r="JM61" s="148">
        <v>64.92</v>
      </c>
      <c r="JO61" s="144">
        <v>43435</v>
      </c>
      <c r="JP61" s="148">
        <v>66.77</v>
      </c>
      <c r="JR61" s="144">
        <v>43435</v>
      </c>
      <c r="JS61" s="148">
        <v>66.702373800000004</v>
      </c>
      <c r="JU61" s="969">
        <v>43435</v>
      </c>
      <c r="JV61" s="970">
        <v>67.702373800000004</v>
      </c>
      <c r="JX61" s="969">
        <v>43435</v>
      </c>
      <c r="JY61" s="970">
        <v>67.05</v>
      </c>
      <c r="KA61" s="969">
        <v>43466</v>
      </c>
      <c r="KB61" s="970">
        <v>68.400079267220406</v>
      </c>
      <c r="KD61" s="969">
        <v>43466</v>
      </c>
      <c r="KE61" s="970">
        <v>62.35</v>
      </c>
      <c r="KG61" s="969">
        <v>43466</v>
      </c>
      <c r="KH61" s="970">
        <v>67.97</v>
      </c>
      <c r="KJ61" s="969">
        <v>43466</v>
      </c>
      <c r="KK61" s="970">
        <v>67.87</v>
      </c>
      <c r="KM61" s="969">
        <v>43497</v>
      </c>
      <c r="KN61" s="970">
        <v>68.290000000000006</v>
      </c>
      <c r="KP61" s="969">
        <v>43497</v>
      </c>
      <c r="KQ61" s="970">
        <v>68.007684849886559</v>
      </c>
      <c r="KS61" s="969">
        <v>43497</v>
      </c>
      <c r="KT61" s="970">
        <v>68.010000000000005</v>
      </c>
      <c r="KV61" s="969">
        <v>43497</v>
      </c>
      <c r="KW61" s="970">
        <v>67.97</v>
      </c>
      <c r="KY61" s="969">
        <v>43525</v>
      </c>
      <c r="KZ61" s="970">
        <v>64.5</v>
      </c>
      <c r="LB61" s="969">
        <v>43525</v>
      </c>
      <c r="LC61" s="970">
        <v>64.63</v>
      </c>
      <c r="LE61" s="969">
        <v>43525</v>
      </c>
      <c r="LF61" s="970">
        <v>65.55</v>
      </c>
      <c r="LH61" s="969">
        <v>43525</v>
      </c>
      <c r="LI61" s="970">
        <v>65.84</v>
      </c>
      <c r="LK61" s="969">
        <v>43525</v>
      </c>
      <c r="LL61" s="970">
        <v>65.44</v>
      </c>
      <c r="LN61" s="969">
        <v>43556</v>
      </c>
      <c r="LO61" s="970">
        <v>62.96</v>
      </c>
      <c r="LQ61" s="969">
        <v>43586</v>
      </c>
      <c r="LR61" s="970">
        <v>59.75</v>
      </c>
      <c r="LT61" s="969">
        <v>43586</v>
      </c>
      <c r="LU61" s="970">
        <v>60.51</v>
      </c>
      <c r="LW61" s="969">
        <v>43586</v>
      </c>
      <c r="LX61" s="970">
        <v>60.63</v>
      </c>
      <c r="LZ61" s="969">
        <v>43586</v>
      </c>
      <c r="MA61" s="970">
        <v>60.08</v>
      </c>
      <c r="MC61" s="969">
        <v>43617</v>
      </c>
      <c r="MD61" s="970">
        <v>59.15</v>
      </c>
      <c r="MF61" s="969">
        <v>43617</v>
      </c>
      <c r="MG61" s="970">
        <v>58.74</v>
      </c>
      <c r="MI61" s="969">
        <v>43617</v>
      </c>
      <c r="MJ61" s="970">
        <v>57.79</v>
      </c>
      <c r="ML61" s="969">
        <v>43617</v>
      </c>
      <c r="MM61" s="970">
        <v>57.09</v>
      </c>
      <c r="MO61" s="969">
        <v>43617</v>
      </c>
      <c r="MP61" s="970">
        <v>56.48</v>
      </c>
      <c r="MR61" s="969">
        <v>43647</v>
      </c>
      <c r="MS61" s="970">
        <v>56.25</v>
      </c>
      <c r="MU61" s="969">
        <v>43647</v>
      </c>
      <c r="MV61" s="970">
        <v>56.53</v>
      </c>
      <c r="MX61" s="969">
        <v>43647</v>
      </c>
      <c r="MY61" s="970">
        <v>56.38</v>
      </c>
      <c r="NA61" s="969">
        <v>43647</v>
      </c>
      <c r="NB61" s="970">
        <v>57.71209766691409</v>
      </c>
      <c r="ND61" s="969">
        <v>43678</v>
      </c>
      <c r="NE61" s="970">
        <v>56.536709999999999</v>
      </c>
      <c r="NG61" s="969">
        <v>43678</v>
      </c>
      <c r="NH61" s="970">
        <v>54.98</v>
      </c>
      <c r="NJ61" s="969">
        <v>43678</v>
      </c>
      <c r="NK61" s="970">
        <v>54.26</v>
      </c>
      <c r="NM61" s="969">
        <v>43678</v>
      </c>
      <c r="NN61" s="970">
        <v>52.59</v>
      </c>
      <c r="NP61" s="969">
        <v>43678</v>
      </c>
      <c r="NQ61" s="970">
        <v>50.74</v>
      </c>
      <c r="NS61" s="969">
        <v>43709</v>
      </c>
      <c r="NT61" s="970">
        <v>50.4</v>
      </c>
      <c r="NV61" s="969">
        <v>43709</v>
      </c>
      <c r="NW61" s="970">
        <v>50.09</v>
      </c>
      <c r="NY61" s="969">
        <v>43709</v>
      </c>
      <c r="NZ61" s="970">
        <v>48.83</v>
      </c>
      <c r="OB61" s="969">
        <v>43709</v>
      </c>
      <c r="OC61" s="970">
        <v>49.36</v>
      </c>
      <c r="OE61" s="969">
        <v>43739</v>
      </c>
      <c r="OF61" s="970">
        <v>52.34</v>
      </c>
      <c r="OH61" s="969">
        <v>43739</v>
      </c>
      <c r="OI61" s="970">
        <v>57.39</v>
      </c>
      <c r="OK61" s="969">
        <v>43739</v>
      </c>
      <c r="OL61" s="970">
        <v>58</v>
      </c>
      <c r="ON61" s="969">
        <v>43739</v>
      </c>
      <c r="OO61" s="970">
        <v>56.2</v>
      </c>
      <c r="OQ61" s="969">
        <v>43739</v>
      </c>
      <c r="OR61" s="970">
        <v>54.65</v>
      </c>
      <c r="OT61" s="969">
        <v>43770</v>
      </c>
      <c r="OU61" s="970">
        <v>55.5</v>
      </c>
      <c r="OW61" s="969">
        <v>43770</v>
      </c>
      <c r="OX61" s="970">
        <v>53.9</v>
      </c>
      <c r="OZ61" s="969">
        <v>43770</v>
      </c>
      <c r="PA61" s="970">
        <v>52.92</v>
      </c>
      <c r="PC61" s="969">
        <v>43770</v>
      </c>
      <c r="PD61" s="970">
        <v>54.2</v>
      </c>
      <c r="PF61" s="969">
        <v>43770</v>
      </c>
      <c r="PG61" s="970">
        <v>55.3</v>
      </c>
      <c r="PI61" s="969">
        <v>43800</v>
      </c>
      <c r="PJ61" s="970">
        <v>56.7</v>
      </c>
      <c r="PL61" s="969">
        <v>43800</v>
      </c>
      <c r="PM61" s="970">
        <v>56.88</v>
      </c>
      <c r="PO61" s="969">
        <v>43800</v>
      </c>
      <c r="PP61" s="970">
        <v>56.96</v>
      </c>
      <c r="PR61" s="969">
        <v>43800</v>
      </c>
      <c r="PS61" s="970">
        <v>56.71</v>
      </c>
      <c r="PU61" s="969">
        <v>43831</v>
      </c>
      <c r="PV61" s="970">
        <v>58.88</v>
      </c>
      <c r="PX61" s="969">
        <v>43831</v>
      </c>
      <c r="PY61" s="1025">
        <v>59.08</v>
      </c>
      <c r="QA61" s="1026">
        <v>43831</v>
      </c>
      <c r="QB61" s="1025">
        <v>59.4</v>
      </c>
      <c r="QD61" s="1028">
        <v>43831</v>
      </c>
      <c r="QE61" s="1027">
        <v>59.32</v>
      </c>
      <c r="QG61" s="1028">
        <v>43862</v>
      </c>
      <c r="QH61" s="1027">
        <v>59.73</v>
      </c>
      <c r="QJ61" s="1028">
        <v>43862</v>
      </c>
      <c r="QK61" s="1027">
        <v>60.2</v>
      </c>
      <c r="QM61" s="1028">
        <v>43862</v>
      </c>
      <c r="QN61" s="1027">
        <v>59.77</v>
      </c>
      <c r="QP61" s="1028">
        <v>43862</v>
      </c>
      <c r="QQ61" s="1027">
        <v>61.21</v>
      </c>
      <c r="QS61" s="1028">
        <v>43862</v>
      </c>
      <c r="QT61" s="1027">
        <v>59.12</v>
      </c>
      <c r="QV61" s="1028">
        <v>43891</v>
      </c>
      <c r="QW61" s="1027">
        <v>57.15</v>
      </c>
      <c r="QY61" s="1028">
        <v>43891</v>
      </c>
      <c r="QZ61" s="1027">
        <v>55.68</v>
      </c>
      <c r="RB61" s="1028">
        <v>43891</v>
      </c>
      <c r="RC61" s="1027">
        <v>54.17</v>
      </c>
      <c r="RE61" s="1028">
        <v>43891</v>
      </c>
      <c r="RF61" s="1027">
        <v>53.52</v>
      </c>
      <c r="RH61" s="1028">
        <v>43922</v>
      </c>
      <c r="RI61" s="1027">
        <v>46.25</v>
      </c>
      <c r="RK61" s="1028">
        <v>43922</v>
      </c>
      <c r="RL61" s="1027">
        <v>45.73</v>
      </c>
      <c r="RN61" s="1028">
        <v>43922</v>
      </c>
      <c r="RO61" s="1027">
        <v>46.35</v>
      </c>
      <c r="RQ61" s="1028">
        <v>43922</v>
      </c>
      <c r="RR61" s="1027">
        <v>45.67</v>
      </c>
      <c r="RT61" s="1028">
        <v>43952</v>
      </c>
      <c r="RU61" s="1029">
        <v>44.96556648</v>
      </c>
      <c r="RW61" s="1028">
        <v>43952</v>
      </c>
      <c r="RX61" s="1029">
        <v>44.999345380000001</v>
      </c>
      <c r="RZ61" s="1028">
        <v>43952</v>
      </c>
      <c r="SA61" s="1029">
        <v>44.649859169999999</v>
      </c>
      <c r="SC61" s="1028">
        <v>43952</v>
      </c>
      <c r="SD61" s="1029">
        <v>43.97</v>
      </c>
      <c r="SF61" s="1028">
        <v>43952</v>
      </c>
      <c r="SG61" s="1029">
        <v>43.81</v>
      </c>
      <c r="SI61" s="1028">
        <v>43983</v>
      </c>
      <c r="SJ61" s="1029">
        <v>42.3</v>
      </c>
      <c r="SL61" s="1028">
        <v>43983</v>
      </c>
      <c r="SM61" s="1029">
        <v>42.529594670449555</v>
      </c>
      <c r="SO61" s="1028">
        <v>43983</v>
      </c>
      <c r="SP61" s="1029">
        <v>41.709323958994318</v>
      </c>
      <c r="SR61" s="1028">
        <v>43983</v>
      </c>
      <c r="SS61" s="1029">
        <v>40.32979192136925</v>
      </c>
      <c r="SU61" s="1028">
        <v>44013</v>
      </c>
      <c r="SV61" s="1029">
        <v>39.188485807316106</v>
      </c>
      <c r="SX61" s="1028">
        <v>44013</v>
      </c>
      <c r="SY61" s="1029">
        <v>36.530191006100864</v>
      </c>
      <c r="TA61" s="1028">
        <v>44013</v>
      </c>
      <c r="TB61" s="1029">
        <v>34.71035441270925</v>
      </c>
      <c r="TD61" s="1028">
        <v>44013</v>
      </c>
      <c r="TE61" s="1029">
        <v>34.250655601998005</v>
      </c>
      <c r="TG61" s="1028">
        <v>44044</v>
      </c>
      <c r="TH61" s="1029">
        <v>35.559181010878071</v>
      </c>
      <c r="TJ61" s="1028">
        <v>44044</v>
      </c>
      <c r="TK61" s="1029">
        <v>34.56003621859093</v>
      </c>
      <c r="TM61" s="1028">
        <v>44044</v>
      </c>
      <c r="TN61" s="1029">
        <v>34.21522358586256</v>
      </c>
      <c r="TP61" s="1028">
        <v>44044</v>
      </c>
      <c r="TQ61" s="1029">
        <v>33.475768018905015</v>
      </c>
      <c r="TS61" s="1028">
        <v>44075</v>
      </c>
      <c r="TT61" s="1029">
        <v>33.73655436931643</v>
      </c>
      <c r="TV61" s="1028">
        <v>44075</v>
      </c>
      <c r="TW61" s="1029">
        <v>33.301948868061139</v>
      </c>
      <c r="TY61" s="1028">
        <v>44075</v>
      </c>
      <c r="TZ61" s="1029">
        <v>31.530640502879571</v>
      </c>
      <c r="UB61" s="1028">
        <v>44075</v>
      </c>
      <c r="UC61" s="1029">
        <v>32.832846568383573</v>
      </c>
      <c r="UE61" s="1028">
        <v>44105</v>
      </c>
      <c r="UF61" s="1029">
        <v>36.183681733046917</v>
      </c>
      <c r="UH61" s="1028">
        <v>44105</v>
      </c>
      <c r="UI61" s="1029">
        <v>34.700337689205043</v>
      </c>
      <c r="UK61" s="1028">
        <v>44105</v>
      </c>
      <c r="UL61" s="1029">
        <v>34.580794428551677</v>
      </c>
      <c r="UN61" s="1028">
        <v>44105</v>
      </c>
      <c r="UO61" s="1029">
        <v>35.198997096751157</v>
      </c>
      <c r="UQ61" s="1028">
        <v>44136</v>
      </c>
      <c r="UR61" s="1029">
        <v>37.964740571684075</v>
      </c>
      <c r="UT61" s="1028">
        <v>44136</v>
      </c>
      <c r="UU61" s="1029">
        <v>37.745271900223671</v>
      </c>
      <c r="UW61" s="1028">
        <v>44136</v>
      </c>
      <c r="UX61" s="1029">
        <v>37.644727189798282</v>
      </c>
      <c r="UZ61" s="1028">
        <v>44136</v>
      </c>
      <c r="VA61" s="1029">
        <v>38.020098972071757</v>
      </c>
      <c r="VC61" s="1028">
        <v>44136</v>
      </c>
      <c r="VD61" s="1029">
        <v>38.299047492372345</v>
      </c>
      <c r="VF61" s="1028">
        <v>44166</v>
      </c>
      <c r="VG61" s="1029">
        <v>39.879079878174728</v>
      </c>
      <c r="VI61" s="1028">
        <v>44166</v>
      </c>
      <c r="VJ61" s="1029">
        <v>40.570666904338147</v>
      </c>
      <c r="VL61" s="1028">
        <v>44166</v>
      </c>
      <c r="VM61" s="1029">
        <v>40.179997220749605</v>
      </c>
      <c r="VO61" s="1028">
        <v>44166</v>
      </c>
      <c r="VP61" s="1029">
        <v>44.682062970374375</v>
      </c>
      <c r="VR61" s="1028">
        <v>44197</v>
      </c>
      <c r="VS61" s="1029">
        <v>44.467165526977681</v>
      </c>
      <c r="VU61" s="1028">
        <v>44197</v>
      </c>
      <c r="VV61" s="1029">
        <v>44.163498924049954</v>
      </c>
      <c r="VX61" s="1028">
        <v>44197</v>
      </c>
      <c r="VY61" s="1029">
        <v>44.464780296399198</v>
      </c>
      <c r="WA61" s="1028">
        <v>44197</v>
      </c>
      <c r="WB61" s="1029">
        <v>42.994487299298292</v>
      </c>
      <c r="WD61" s="1028">
        <v>44197</v>
      </c>
      <c r="WE61" s="1029">
        <v>43.62696623055114</v>
      </c>
      <c r="WG61" s="1028">
        <v>44228</v>
      </c>
      <c r="WH61" s="1029">
        <v>47.1</v>
      </c>
      <c r="WJ61" s="1028">
        <v>44228</v>
      </c>
      <c r="WK61" s="1029">
        <v>46.8</v>
      </c>
      <c r="WM61" s="1028">
        <v>44228</v>
      </c>
      <c r="WN61" s="1029">
        <v>49.650195830575022</v>
      </c>
      <c r="WP61" s="1028">
        <v>44228</v>
      </c>
      <c r="WQ61" s="1029">
        <v>48.823487121453617</v>
      </c>
      <c r="WS61" s="1028">
        <v>44256</v>
      </c>
      <c r="WT61" s="1029">
        <v>49.844279730203311</v>
      </c>
      <c r="WV61" s="1028">
        <v>44256</v>
      </c>
      <c r="WW61" s="1029">
        <v>49.97</v>
      </c>
      <c r="WY61" s="1028">
        <v>44256</v>
      </c>
      <c r="WZ61" s="1029">
        <v>51.624844204383173</v>
      </c>
      <c r="XB61" s="1028">
        <v>44256</v>
      </c>
      <c r="XC61" s="1029">
        <v>50.024275916117176</v>
      </c>
      <c r="XE61" s="1028">
        <v>44287</v>
      </c>
      <c r="XF61" s="1029">
        <v>45.873915100789127</v>
      </c>
      <c r="XH61" s="1028">
        <v>44287</v>
      </c>
      <c r="XI61" s="1029">
        <v>44.875905578626899</v>
      </c>
      <c r="XK61" s="1028">
        <v>44287</v>
      </c>
      <c r="XL61" s="1029">
        <v>45.15</v>
      </c>
      <c r="XN61" s="1028">
        <v>44287</v>
      </c>
      <c r="XO61" s="1029">
        <v>44.675351540402936</v>
      </c>
      <c r="XQ61" s="1028">
        <v>44287</v>
      </c>
      <c r="XR61" s="1029">
        <v>44.424017199212564</v>
      </c>
      <c r="XT61" s="1028">
        <v>44317</v>
      </c>
      <c r="XU61" s="1029">
        <v>40.85</v>
      </c>
      <c r="XW61" s="1028">
        <v>44317</v>
      </c>
      <c r="XX61" s="1029">
        <v>40.51</v>
      </c>
      <c r="XZ61" s="1028">
        <v>44317</v>
      </c>
      <c r="YA61" s="1029">
        <v>41.473629915103757</v>
      </c>
      <c r="YC61" s="1028">
        <v>44317</v>
      </c>
      <c r="YD61" s="1029">
        <v>43.3293545914836</v>
      </c>
      <c r="YF61" s="1028">
        <v>44348</v>
      </c>
      <c r="YG61" s="1029">
        <v>42.74587442419238</v>
      </c>
      <c r="YI61" s="1028">
        <v>44348</v>
      </c>
      <c r="YJ61" s="1029">
        <v>44.84</v>
      </c>
      <c r="YL61" s="1028">
        <v>44348</v>
      </c>
      <c r="YM61" s="1029">
        <v>44.748033872208651</v>
      </c>
      <c r="YO61" s="1028">
        <v>44348</v>
      </c>
      <c r="YP61" s="1029">
        <v>46.336084254509764</v>
      </c>
      <c r="YR61" s="1028">
        <v>44348</v>
      </c>
      <c r="YS61" s="1029">
        <v>45.25</v>
      </c>
      <c r="YU61" s="1028">
        <v>44378</v>
      </c>
      <c r="YV61" s="1029">
        <v>47.812109941701578</v>
      </c>
      <c r="YX61" s="1028">
        <v>44378</v>
      </c>
      <c r="YY61" s="1029">
        <v>45.933361440121786</v>
      </c>
      <c r="ZA61" s="1028">
        <v>44378</v>
      </c>
      <c r="ZB61" s="1029">
        <v>43.017324738211414</v>
      </c>
      <c r="ZD61" s="1028">
        <v>44378</v>
      </c>
      <c r="ZE61" s="1029">
        <v>42.851463319593996</v>
      </c>
      <c r="ZG61" s="1028">
        <v>44378</v>
      </c>
      <c r="ZH61" s="1029">
        <v>43.050819656916012</v>
      </c>
      <c r="ZJ61" s="1028">
        <v>44409</v>
      </c>
      <c r="ZK61" s="1029">
        <v>43.003520741414057</v>
      </c>
      <c r="ZM61" s="1028">
        <v>44409</v>
      </c>
      <c r="ZN61" s="1029">
        <v>42.720227841659913</v>
      </c>
      <c r="ZP61" s="1028">
        <v>44409</v>
      </c>
      <c r="ZQ61" s="1029">
        <v>43.003520741414057</v>
      </c>
      <c r="ZS61" s="1028">
        <v>44440</v>
      </c>
      <c r="ZT61" s="1029">
        <v>46.60010322328823</v>
      </c>
      <c r="ZV61" s="1028">
        <v>44440</v>
      </c>
      <c r="ZW61" s="1029">
        <v>46.301549257044975</v>
      </c>
      <c r="ZY61" s="1028">
        <v>44440</v>
      </c>
      <c r="ZZ61" s="1029">
        <v>46.093370908190096</v>
      </c>
      <c r="AAB61" s="1028">
        <v>44440</v>
      </c>
      <c r="AAC61" s="1029">
        <v>46.331535521254985</v>
      </c>
      <c r="AAE61" s="1028">
        <v>44440</v>
      </c>
      <c r="AAF61" s="1029">
        <v>44.28</v>
      </c>
      <c r="AAH61" s="1028">
        <v>44440</v>
      </c>
      <c r="AAI61" s="1029">
        <v>45.632357349425966</v>
      </c>
      <c r="AAK61" s="1028">
        <v>44470</v>
      </c>
      <c r="AAL61" s="1029">
        <v>45.168450638096303</v>
      </c>
      <c r="AAN61" s="1028">
        <v>44440</v>
      </c>
      <c r="AAO61" s="1029">
        <v>45.804713591801139</v>
      </c>
      <c r="AAQ61" s="1028">
        <v>44470</v>
      </c>
      <c r="AAR61" s="1029">
        <v>45.187217370731602</v>
      </c>
      <c r="AAT61" s="1028">
        <v>44501</v>
      </c>
      <c r="AAU61" s="1029">
        <v>47.67</v>
      </c>
      <c r="AAW61" s="1028">
        <v>44501</v>
      </c>
      <c r="AAX61" s="1029">
        <v>47.208070680893336</v>
      </c>
      <c r="AAZ61" s="1028">
        <v>44501</v>
      </c>
      <c r="ABA61" s="1029">
        <v>47.53</v>
      </c>
      <c r="ABC61" s="1028">
        <v>44501</v>
      </c>
      <c r="ABD61" s="1029">
        <v>46.758668112653105</v>
      </c>
      <c r="ABF61" s="1028">
        <v>44531</v>
      </c>
      <c r="ABG61" s="1029">
        <v>49.851919051391839</v>
      </c>
      <c r="ABI61" s="1028">
        <v>44531</v>
      </c>
      <c r="ABJ61" s="1029">
        <v>48.940604492663681</v>
      </c>
      <c r="ABL61" s="1028">
        <v>44531</v>
      </c>
      <c r="ABM61" s="1029">
        <v>49.32</v>
      </c>
      <c r="ABO61" s="1028">
        <v>44531</v>
      </c>
      <c r="ABP61" s="1029">
        <v>49.01</v>
      </c>
      <c r="ABR61" s="1066">
        <v>44562</v>
      </c>
      <c r="ABS61" s="1067">
        <v>49.71</v>
      </c>
      <c r="ABU61" s="1066">
        <v>44562</v>
      </c>
      <c r="ABV61" s="1067">
        <v>48.996627871785506</v>
      </c>
      <c r="ABX61" s="1066">
        <v>44562</v>
      </c>
      <c r="ABY61" s="1067">
        <v>49.487853177566528</v>
      </c>
      <c r="ACA61" s="1066">
        <v>44562</v>
      </c>
      <c r="ACB61" s="1067">
        <v>50.30004701</v>
      </c>
      <c r="ACD61" s="1066">
        <v>44593</v>
      </c>
      <c r="ACE61" s="1067">
        <v>50.233909404184971</v>
      </c>
      <c r="ACG61" s="1066">
        <v>44593</v>
      </c>
      <c r="ACH61" s="1067">
        <v>50.264258420787328</v>
      </c>
      <c r="ACJ61" s="1066">
        <v>44593</v>
      </c>
      <c r="ACK61" s="1067">
        <v>50.023141137854296</v>
      </c>
      <c r="ACM61" s="1066">
        <v>44593</v>
      </c>
      <c r="ACN61" s="1067">
        <v>50.128856069999998</v>
      </c>
      <c r="ACP61" s="1066">
        <v>44621</v>
      </c>
      <c r="ACQ61" s="1067">
        <v>48.818493871010759</v>
      </c>
      <c r="ACS61" s="1066">
        <v>44621</v>
      </c>
      <c r="ACT61" s="1067">
        <v>48.850039795604474</v>
      </c>
      <c r="ACV61" s="1096">
        <v>44621</v>
      </c>
      <c r="ACW61" s="1097">
        <v>48.749511290000001</v>
      </c>
      <c r="ACY61" s="1096">
        <v>44621</v>
      </c>
      <c r="ACZ61" s="1097">
        <v>49.334851706314495</v>
      </c>
      <c r="ADB61" s="1098">
        <v>44652</v>
      </c>
      <c r="ADC61" s="1099">
        <v>44.0068938</v>
      </c>
      <c r="ADE61" s="1098">
        <v>44652</v>
      </c>
      <c r="ADF61" s="1099">
        <v>45.601886059937698</v>
      </c>
      <c r="ADH61" s="1098">
        <v>44652</v>
      </c>
      <c r="ADI61" s="1099">
        <v>45.345060045334016</v>
      </c>
      <c r="ADK61" s="1098">
        <v>44652</v>
      </c>
      <c r="ADL61" s="1099">
        <v>45.293256378207964</v>
      </c>
      <c r="ADN61" s="1098">
        <v>44652</v>
      </c>
      <c r="ADO61" s="1099">
        <v>45.091019241978714</v>
      </c>
      <c r="ADQ61" s="1098">
        <v>44682</v>
      </c>
      <c r="ADR61" s="1099">
        <v>43.955495138188873</v>
      </c>
      <c r="ADT61" s="1098">
        <v>44682</v>
      </c>
      <c r="ADU61" s="1099">
        <v>45.068360962312369</v>
      </c>
      <c r="ADW61" s="1098">
        <v>44682</v>
      </c>
      <c r="ADX61" s="1099">
        <v>43.139330215218656</v>
      </c>
      <c r="ADZ61" s="1098">
        <v>44682</v>
      </c>
      <c r="AEA61" s="1099">
        <v>43.684885803955119</v>
      </c>
      <c r="AEC61" s="1098">
        <v>44713</v>
      </c>
      <c r="AED61" s="1099">
        <v>42.693105435126895</v>
      </c>
      <c r="AEF61" s="1098">
        <v>44713</v>
      </c>
      <c r="AEG61" s="1099">
        <v>42.87</v>
      </c>
      <c r="AEI61" s="1098">
        <v>44713</v>
      </c>
      <c r="AEJ61" s="1099">
        <v>43.718617200375462</v>
      </c>
      <c r="AEL61" s="1098">
        <v>44713</v>
      </c>
      <c r="AEM61" s="1099">
        <v>43.209489113722263</v>
      </c>
      <c r="AEO61" s="1098">
        <v>44713</v>
      </c>
      <c r="AEP61" s="1099">
        <v>43.653256863012523</v>
      </c>
      <c r="AER61" s="1098">
        <v>44743</v>
      </c>
      <c r="AES61" s="1099">
        <v>43.6</v>
      </c>
      <c r="AEU61" s="1098">
        <v>44743</v>
      </c>
      <c r="AEV61" s="1099">
        <v>44.228486936155228</v>
      </c>
      <c r="AEX61" s="1098">
        <v>44743</v>
      </c>
      <c r="AEY61" s="1099">
        <v>44.448529770596309</v>
      </c>
      <c r="AFA61" s="1098">
        <v>44743</v>
      </c>
      <c r="AFB61" s="1099">
        <v>43.574645773557343</v>
      </c>
      <c r="AFD61" s="1098">
        <v>44774</v>
      </c>
      <c r="AFE61" s="1099">
        <v>44.063871134826911</v>
      </c>
      <c r="AFG61" s="1098">
        <v>44774</v>
      </c>
      <c r="AFH61" s="1099">
        <v>44.922834659999999</v>
      </c>
      <c r="AFJ61" s="1098">
        <v>44805</v>
      </c>
      <c r="AFK61" s="1099">
        <v>44.430264999506058</v>
      </c>
      <c r="AFM61" s="1098">
        <v>44805</v>
      </c>
      <c r="AFN61" s="1099">
        <v>44.85436198672982</v>
      </c>
      <c r="AFP61" s="1098">
        <v>44805</v>
      </c>
      <c r="AFQ61" s="1099">
        <v>43.956575106633032</v>
      </c>
      <c r="AFS61" s="1098">
        <v>44805</v>
      </c>
      <c r="AFT61" s="1099">
        <v>41.706887519728717</v>
      </c>
      <c r="AFV61" s="1098">
        <v>44805</v>
      </c>
      <c r="AFW61" s="1099">
        <v>40.092749431882659</v>
      </c>
      <c r="AFY61" s="1098">
        <v>44835</v>
      </c>
      <c r="AFZ61" s="1099">
        <v>43.248011447325247</v>
      </c>
      <c r="AGB61" s="1098">
        <v>44835</v>
      </c>
      <c r="AGC61" s="1099">
        <v>43.593247093632037</v>
      </c>
      <c r="AGE61" s="1098">
        <v>44835</v>
      </c>
      <c r="AGF61" s="1099">
        <v>44.442671953592573</v>
      </c>
      <c r="AGH61" s="1098">
        <v>44835</v>
      </c>
      <c r="AGI61" s="1099">
        <v>44.605294385940361</v>
      </c>
      <c r="AGK61" s="1108">
        <v>44866</v>
      </c>
      <c r="AGL61" s="1109">
        <v>46.996248808137565</v>
      </c>
      <c r="AGN61" s="1108">
        <v>44866</v>
      </c>
      <c r="AGO61" s="1109">
        <v>46.931333111832316</v>
      </c>
      <c r="AGQ61" s="1108">
        <v>44866</v>
      </c>
      <c r="AGR61" s="1109">
        <v>47.386230190176164</v>
      </c>
      <c r="AGT61" s="1108">
        <v>44896</v>
      </c>
      <c r="AGU61" s="1109">
        <v>49.997770728820079</v>
      </c>
      <c r="AGW61" s="1108">
        <v>44896</v>
      </c>
      <c r="AGX61" s="1109">
        <v>50.361063533340769</v>
      </c>
      <c r="AGZ61" s="1108">
        <v>44896</v>
      </c>
      <c r="AHA61" s="1109">
        <v>50.337995991449127</v>
      </c>
      <c r="AHC61" s="1108">
        <v>44896</v>
      </c>
      <c r="AHD61" s="1109">
        <v>51.570825599800891</v>
      </c>
      <c r="AHF61" s="1108">
        <v>44927</v>
      </c>
      <c r="AHG61" s="1109">
        <v>55.221407652740119</v>
      </c>
      <c r="AHI61" s="1108">
        <v>44927</v>
      </c>
      <c r="AHJ61" s="1109">
        <v>55.39085501122387</v>
      </c>
      <c r="AHL61" s="1108">
        <v>44927</v>
      </c>
      <c r="AHM61" s="1109">
        <v>57.656878586919845</v>
      </c>
      <c r="AHO61" s="1108">
        <v>44927</v>
      </c>
      <c r="AHP61" s="1109">
        <v>59.59303114762325</v>
      </c>
      <c r="AHR61" s="1108">
        <v>44927</v>
      </c>
      <c r="AHS61" s="1109">
        <v>56.09856844164549</v>
      </c>
      <c r="AHU61" s="1114">
        <v>44958</v>
      </c>
      <c r="AHV61" s="1099">
        <v>56.439152175272042</v>
      </c>
      <c r="AHX61" s="1108">
        <v>44958</v>
      </c>
      <c r="AHY61" s="1109">
        <v>56.951433083465574</v>
      </c>
      <c r="AIA61" s="1108">
        <v>44958</v>
      </c>
      <c r="AIB61" s="1109">
        <v>56.860061378572276</v>
      </c>
      <c r="AID61" s="1108">
        <v>44958</v>
      </c>
      <c r="AIE61" s="1099">
        <v>57.340963749230575</v>
      </c>
      <c r="AIG61" s="1108">
        <v>44986</v>
      </c>
      <c r="AIH61" s="1099">
        <v>57.489989810316224</v>
      </c>
      <c r="AIJ61" s="1108">
        <v>44986</v>
      </c>
      <c r="AIK61" s="1099">
        <v>57.960973610374559</v>
      </c>
      <c r="AIM61" s="1108">
        <v>44986</v>
      </c>
      <c r="AIN61" s="1099">
        <v>56.751279763516983</v>
      </c>
      <c r="AIP61" s="1108">
        <v>44986</v>
      </c>
      <c r="AIQ61" s="1099">
        <v>57.413382051633128</v>
      </c>
      <c r="AIS61" s="1108">
        <v>44986</v>
      </c>
      <c r="AIT61" s="1109">
        <v>58.284422002388467</v>
      </c>
      <c r="AIV61" s="1108">
        <v>45017</v>
      </c>
      <c r="AIW61" s="1117">
        <v>52.295245297369064</v>
      </c>
      <c r="AIY61" s="1108">
        <v>45017</v>
      </c>
      <c r="AIZ61" s="1117">
        <v>53.877681276229339</v>
      </c>
      <c r="AJB61" s="1108">
        <v>45017</v>
      </c>
      <c r="AJC61" s="1117">
        <v>54.664293487228804</v>
      </c>
      <c r="AJE61" s="1108">
        <v>45017</v>
      </c>
      <c r="AJF61" s="1117">
        <v>55.551064570713301</v>
      </c>
      <c r="AJH61" s="1108">
        <v>45047</v>
      </c>
      <c r="AJI61" s="1117">
        <v>53.219087373999756</v>
      </c>
      <c r="AJK61" s="1108">
        <v>45047</v>
      </c>
      <c r="AJL61" s="1117">
        <v>54.850437722174114</v>
      </c>
      <c r="AJN61" s="1108">
        <v>45047</v>
      </c>
      <c r="AJO61" s="1117">
        <v>53.219087373999756</v>
      </c>
      <c r="AJQ61" s="1108">
        <v>45047</v>
      </c>
      <c r="AJR61" s="1117">
        <v>55.476520090938926</v>
      </c>
      <c r="AJT61" s="1108">
        <v>45078</v>
      </c>
      <c r="AJU61" s="1117">
        <v>53.651706721082419</v>
      </c>
    </row>
    <row r="62" spans="1:957" customFormat="1" x14ac:dyDescent="0.25">
      <c r="A62" s="26"/>
      <c r="B62" s="969">
        <f t="shared" ca="1" si="0"/>
        <v>45108</v>
      </c>
      <c r="C62" s="152">
        <f t="shared" ca="1" si="1"/>
        <v>54.100410075654032</v>
      </c>
      <c r="D62" s="26"/>
      <c r="E62" s="144">
        <v>42767</v>
      </c>
      <c r="F62" s="150">
        <v>81.827713485695753</v>
      </c>
      <c r="G62" s="88"/>
      <c r="H62" s="144">
        <v>42736</v>
      </c>
      <c r="I62" s="148">
        <v>80.949999999999989</v>
      </c>
      <c r="J62" s="26"/>
      <c r="K62" s="144">
        <v>42767</v>
      </c>
      <c r="L62" s="148">
        <v>78.958437612136308</v>
      </c>
      <c r="M62" s="26"/>
      <c r="N62" s="144">
        <v>42767</v>
      </c>
      <c r="O62" s="150">
        <v>78.131792487333897</v>
      </c>
      <c r="P62" s="88"/>
      <c r="Q62" s="144"/>
      <c r="R62" s="145"/>
      <c r="S62" s="26"/>
      <c r="T62" s="144"/>
      <c r="U62" s="148"/>
      <c r="V62" s="26"/>
      <c r="W62" s="144">
        <v>42795</v>
      </c>
      <c r="X62" s="150">
        <v>73.257025000000013</v>
      </c>
      <c r="Y62" s="88"/>
      <c r="Z62" s="144">
        <v>42826</v>
      </c>
      <c r="AA62" s="145">
        <v>64.251287513219182</v>
      </c>
      <c r="AB62" s="26"/>
      <c r="AC62" s="144">
        <v>42826</v>
      </c>
      <c r="AD62" s="148">
        <v>63.899999999999977</v>
      </c>
      <c r="AE62" s="26"/>
      <c r="AF62" s="144">
        <v>42826</v>
      </c>
      <c r="AG62" s="150">
        <v>63.907399999999988</v>
      </c>
      <c r="AH62" s="88"/>
      <c r="AI62" s="144">
        <v>42856</v>
      </c>
      <c r="AJ62" s="145">
        <v>63.406233333333319</v>
      </c>
      <c r="AK62" s="26"/>
      <c r="AL62" s="144">
        <v>42856</v>
      </c>
      <c r="AM62" s="148">
        <v>63.744499999999995</v>
      </c>
      <c r="AN62" s="26"/>
      <c r="AO62" s="144">
        <v>42856</v>
      </c>
      <c r="AP62" s="150">
        <v>62.735500000000002</v>
      </c>
      <c r="AQ62" s="88"/>
      <c r="AR62" s="144">
        <v>42856</v>
      </c>
      <c r="AS62" s="145">
        <v>62.735500000000002</v>
      </c>
      <c r="AT62" s="26"/>
      <c r="AU62" s="144">
        <v>42887</v>
      </c>
      <c r="AV62" s="148">
        <v>65.506696079779204</v>
      </c>
      <c r="AW62" s="26"/>
      <c r="AX62" s="144">
        <v>42917</v>
      </c>
      <c r="AY62" s="150">
        <v>65.657687552766532</v>
      </c>
      <c r="AZ62" s="88"/>
      <c r="BA62" s="144">
        <v>42917</v>
      </c>
      <c r="BB62" s="145">
        <v>66.430271437899336</v>
      </c>
      <c r="BC62" s="26"/>
      <c r="BD62" s="144">
        <v>42917</v>
      </c>
      <c r="BE62" s="148">
        <v>65.131157169366674</v>
      </c>
      <c r="BF62" s="26"/>
      <c r="BG62" s="144">
        <v>42948</v>
      </c>
      <c r="BH62" s="150">
        <v>66.581106145893273</v>
      </c>
      <c r="BI62" s="88"/>
      <c r="BJ62" s="144">
        <v>42917</v>
      </c>
      <c r="BK62" s="145">
        <v>66.069515380880631</v>
      </c>
      <c r="BL62" s="26"/>
      <c r="BM62" s="144">
        <v>42917</v>
      </c>
      <c r="BN62" s="148">
        <v>66.27</v>
      </c>
      <c r="BO62" s="26"/>
      <c r="BP62" s="144">
        <v>42948</v>
      </c>
      <c r="BQ62" s="150">
        <v>67.066715380000005</v>
      </c>
      <c r="BR62" s="88"/>
      <c r="BS62" s="144">
        <v>42948</v>
      </c>
      <c r="BT62" s="145">
        <v>67.466715380880615</v>
      </c>
      <c r="BU62" s="26"/>
      <c r="BV62" s="144">
        <v>42979</v>
      </c>
      <c r="BW62" s="148">
        <v>65.874715379999998</v>
      </c>
      <c r="BX62" s="26"/>
      <c r="BY62" s="144">
        <v>42979</v>
      </c>
      <c r="BZ62" s="150">
        <v>66.164715380000004</v>
      </c>
      <c r="CA62" s="88"/>
      <c r="CB62" s="144">
        <v>42979</v>
      </c>
      <c r="CC62" s="145">
        <v>65.264715380880602</v>
      </c>
      <c r="CD62" s="26"/>
      <c r="CE62" s="144">
        <v>42979</v>
      </c>
      <c r="CF62" s="148">
        <v>65.414715380880594</v>
      </c>
      <c r="CG62" s="26"/>
      <c r="CH62" s="144">
        <v>43009</v>
      </c>
      <c r="CI62" s="150">
        <v>67.76776538</v>
      </c>
      <c r="CJ62" s="88"/>
      <c r="CK62" s="144">
        <v>43009</v>
      </c>
      <c r="CL62" s="145">
        <v>67.92</v>
      </c>
      <c r="CM62" s="26"/>
      <c r="CN62" s="144">
        <v>43009</v>
      </c>
      <c r="CO62" s="148">
        <v>66.95</v>
      </c>
      <c r="CP62" s="26"/>
      <c r="CQ62" s="144">
        <v>43009</v>
      </c>
      <c r="CR62" s="150">
        <v>67.002929050000006</v>
      </c>
      <c r="CS62" s="88"/>
      <c r="CT62" s="144">
        <v>43009</v>
      </c>
      <c r="CU62" s="145">
        <v>67.402929054886258</v>
      </c>
      <c r="CV62" s="26"/>
      <c r="CW62" s="144">
        <v>43040</v>
      </c>
      <c r="CX62" s="148">
        <v>69.573047849999995</v>
      </c>
      <c r="CY62" s="292"/>
      <c r="CZ62" s="144">
        <v>43040</v>
      </c>
      <c r="DA62" s="148">
        <v>68.949715947722297</v>
      </c>
      <c r="DB62" s="295"/>
      <c r="DC62" s="144">
        <v>43040</v>
      </c>
      <c r="DD62" s="148">
        <v>69.099999999999994</v>
      </c>
      <c r="DE62" s="303"/>
      <c r="DF62" s="144">
        <v>43040</v>
      </c>
      <c r="DG62" s="148">
        <v>69.652758500000004</v>
      </c>
      <c r="DH62" s="303"/>
      <c r="DI62" s="144">
        <v>43101</v>
      </c>
      <c r="DJ62" s="148">
        <v>73.868326670000002</v>
      </c>
      <c r="DK62" s="295"/>
      <c r="DL62" s="144">
        <v>43070</v>
      </c>
      <c r="DM62" s="148">
        <v>72.032681905044484</v>
      </c>
      <c r="DN62" s="303"/>
      <c r="DO62" s="144">
        <v>43070</v>
      </c>
      <c r="DP62" s="148">
        <v>71.419619449999999</v>
      </c>
      <c r="DQ62" s="303"/>
      <c r="DR62" s="144">
        <v>43101</v>
      </c>
      <c r="DS62" s="148">
        <v>73.92</v>
      </c>
      <c r="DT62" s="295"/>
      <c r="DU62" s="144">
        <v>43101</v>
      </c>
      <c r="DV62" s="148">
        <v>72.846201179999994</v>
      </c>
      <c r="DW62" s="303"/>
      <c r="DX62" s="144">
        <v>43101</v>
      </c>
      <c r="DY62" s="148">
        <v>72.682330919999998</v>
      </c>
      <c r="DZ62" s="303"/>
      <c r="EA62" s="144">
        <v>43132</v>
      </c>
      <c r="EB62" s="148">
        <v>71.596103788084974</v>
      </c>
      <c r="EC62" s="295"/>
      <c r="ED62" s="144">
        <v>43132</v>
      </c>
      <c r="EE62" s="148">
        <v>71.489516632907282</v>
      </c>
      <c r="EF62" s="303"/>
      <c r="EG62" s="144">
        <v>43132</v>
      </c>
      <c r="EH62" s="148">
        <v>71.62700032075081</v>
      </c>
      <c r="EI62" s="303"/>
      <c r="EJ62" s="144">
        <v>43160</v>
      </c>
      <c r="EK62" s="148">
        <v>69.872939560000006</v>
      </c>
      <c r="EL62" s="295"/>
      <c r="EM62" s="144">
        <v>43132</v>
      </c>
      <c r="EN62" s="148">
        <v>71.25</v>
      </c>
      <c r="EO62" s="303"/>
      <c r="EP62" s="144">
        <v>43160</v>
      </c>
      <c r="EQ62" s="148">
        <v>70.209999999999994</v>
      </c>
      <c r="ER62" s="303"/>
      <c r="ES62" s="144">
        <v>43160</v>
      </c>
      <c r="ET62" s="148">
        <v>69.654581336696069</v>
      </c>
      <c r="EV62" s="144">
        <v>43191</v>
      </c>
      <c r="EW62" s="148">
        <v>65.066717928213322</v>
      </c>
      <c r="EY62" s="144">
        <v>43191</v>
      </c>
      <c r="EZ62" s="148">
        <v>65.026090640000007</v>
      </c>
      <c r="FB62" s="144">
        <v>43191</v>
      </c>
      <c r="FC62" s="148">
        <v>65.569786393135061</v>
      </c>
      <c r="FE62" s="144">
        <v>43191</v>
      </c>
      <c r="FF62" s="148">
        <v>64.737479578081633</v>
      </c>
      <c r="FH62" s="144">
        <v>43221</v>
      </c>
      <c r="FI62" s="148">
        <v>63.4</v>
      </c>
      <c r="FK62" s="144">
        <v>43221</v>
      </c>
      <c r="FL62" s="148">
        <v>63.528108482918249</v>
      </c>
      <c r="FN62" s="144">
        <v>43221</v>
      </c>
      <c r="FO62" s="148">
        <v>63.68</v>
      </c>
      <c r="FQ62" s="144">
        <v>43221</v>
      </c>
      <c r="FR62" s="148">
        <v>63.649439880000003</v>
      </c>
      <c r="FT62" s="144">
        <v>43191</v>
      </c>
      <c r="FU62" s="148">
        <v>64.571389999999994</v>
      </c>
      <c r="FW62" s="144">
        <v>43221</v>
      </c>
      <c r="FX62" s="148">
        <v>63.784190000000002</v>
      </c>
      <c r="FZ62" s="144">
        <v>43221</v>
      </c>
      <c r="GA62" s="148">
        <v>63.408430000000003</v>
      </c>
      <c r="GC62" s="144">
        <v>43252</v>
      </c>
      <c r="GD62" s="148">
        <v>63.493538594099995</v>
      </c>
      <c r="GF62" s="144">
        <v>43221</v>
      </c>
      <c r="GG62" s="148">
        <v>63.61</v>
      </c>
      <c r="GI62" s="144">
        <v>43252</v>
      </c>
      <c r="GJ62" s="148">
        <v>63.247500000000002</v>
      </c>
      <c r="GL62" s="144">
        <v>43252</v>
      </c>
      <c r="GM62" s="148">
        <v>63.35</v>
      </c>
      <c r="GO62" s="144">
        <v>43252</v>
      </c>
      <c r="GP62" s="148">
        <v>62.627079999999999</v>
      </c>
      <c r="GR62" s="144">
        <v>43252</v>
      </c>
      <c r="GS62" s="148">
        <v>62.86</v>
      </c>
      <c r="GU62" s="144">
        <v>43282</v>
      </c>
      <c r="GV62" s="148">
        <v>62.25</v>
      </c>
      <c r="GX62" s="144">
        <v>43282</v>
      </c>
      <c r="GY62" s="148">
        <v>62.29</v>
      </c>
      <c r="HA62" s="144">
        <v>43282</v>
      </c>
      <c r="HB62" s="148">
        <v>62.08</v>
      </c>
      <c r="HD62" s="144">
        <v>43282</v>
      </c>
      <c r="HE62" s="148">
        <v>61.95</v>
      </c>
      <c r="HG62" s="144">
        <v>43282</v>
      </c>
      <c r="HH62" s="148">
        <v>62.26</v>
      </c>
      <c r="HJ62" s="144">
        <v>43313</v>
      </c>
      <c r="HK62" s="148">
        <v>62.21</v>
      </c>
      <c r="HM62" s="144">
        <v>43313</v>
      </c>
      <c r="HN62" s="148">
        <v>62.66</v>
      </c>
      <c r="HP62" s="144">
        <v>43313</v>
      </c>
      <c r="HQ62" s="148">
        <v>62.73</v>
      </c>
      <c r="HS62" s="144">
        <v>43313</v>
      </c>
      <c r="HT62" s="148">
        <v>62.69</v>
      </c>
      <c r="HV62" s="144">
        <v>43313</v>
      </c>
      <c r="HW62" s="148">
        <v>63.07</v>
      </c>
      <c r="HY62" s="144">
        <v>43313</v>
      </c>
      <c r="HZ62" s="148">
        <v>63.09</v>
      </c>
      <c r="IB62" s="144">
        <v>43374</v>
      </c>
      <c r="IC62" s="148">
        <v>64.226759220000005</v>
      </c>
      <c r="IE62" s="144">
        <v>43374</v>
      </c>
      <c r="IF62" s="148">
        <v>62.77</v>
      </c>
      <c r="IH62" s="144">
        <v>43374</v>
      </c>
      <c r="II62" s="148">
        <v>61.32</v>
      </c>
      <c r="IK62" s="144">
        <v>43374</v>
      </c>
      <c r="IL62" s="148">
        <v>62.19</v>
      </c>
      <c r="IN62" s="144">
        <v>43405</v>
      </c>
      <c r="IO62" s="148">
        <v>63.61</v>
      </c>
      <c r="IQ62" s="144">
        <v>43405</v>
      </c>
      <c r="IR62" s="148">
        <v>64.400000000000006</v>
      </c>
      <c r="IT62" s="144">
        <v>43405</v>
      </c>
      <c r="IU62" s="148">
        <v>63.969251110000002</v>
      </c>
      <c r="IW62" s="144">
        <v>43405</v>
      </c>
      <c r="IX62" s="148">
        <v>63.29</v>
      </c>
      <c r="IZ62" s="144">
        <v>43435</v>
      </c>
      <c r="JA62" s="148">
        <v>67.510000000000005</v>
      </c>
      <c r="JC62" s="144">
        <v>43435</v>
      </c>
      <c r="JD62" s="148">
        <v>65.92</v>
      </c>
      <c r="JF62" s="144">
        <v>43435</v>
      </c>
      <c r="JG62" s="148">
        <v>65.209999999999994</v>
      </c>
      <c r="JI62" s="144">
        <v>43435</v>
      </c>
      <c r="JJ62" s="148">
        <v>65.349999999999994</v>
      </c>
      <c r="JL62" s="144">
        <v>43466</v>
      </c>
      <c r="JM62" s="148">
        <v>66.67</v>
      </c>
      <c r="JO62" s="144">
        <v>43466</v>
      </c>
      <c r="JP62" s="148">
        <v>67.790000000000006</v>
      </c>
      <c r="JR62" s="144">
        <v>43466</v>
      </c>
      <c r="JS62" s="148">
        <v>67.852101419999997</v>
      </c>
      <c r="JU62" s="969">
        <v>43466</v>
      </c>
      <c r="JV62" s="970">
        <v>68.852101419999997</v>
      </c>
      <c r="JX62" s="969">
        <v>43466</v>
      </c>
      <c r="JY62" s="970">
        <v>67.680000000000007</v>
      </c>
      <c r="KA62" s="969">
        <v>43497</v>
      </c>
      <c r="KB62" s="970">
        <v>68.704307299154976</v>
      </c>
      <c r="KD62" s="969">
        <v>43497</v>
      </c>
      <c r="KE62" s="970">
        <v>64.400000000000006</v>
      </c>
      <c r="KG62" s="969">
        <v>43497</v>
      </c>
      <c r="KH62" s="970">
        <v>68.209999999999994</v>
      </c>
      <c r="KJ62" s="969">
        <v>43497</v>
      </c>
      <c r="KK62" s="970">
        <v>68.150000000000006</v>
      </c>
      <c r="KM62" s="969">
        <v>43525</v>
      </c>
      <c r="KN62" s="970">
        <v>66.08</v>
      </c>
      <c r="KP62" s="969">
        <v>43525</v>
      </c>
      <c r="KQ62" s="970">
        <v>65.602061125208792</v>
      </c>
      <c r="KS62" s="969">
        <v>43525</v>
      </c>
      <c r="KT62" s="970">
        <v>65.489999999999995</v>
      </c>
      <c r="KV62" s="969">
        <v>43525</v>
      </c>
      <c r="KW62" s="970">
        <v>65.540000000000006</v>
      </c>
      <c r="KY62" s="969">
        <v>43556</v>
      </c>
      <c r="KZ62" s="970">
        <v>61.5</v>
      </c>
      <c r="LB62" s="969">
        <v>43556</v>
      </c>
      <c r="LC62" s="970">
        <v>61.32</v>
      </c>
      <c r="LE62" s="969">
        <v>43556</v>
      </c>
      <c r="LF62" s="970">
        <v>61.54</v>
      </c>
      <c r="LH62" s="969">
        <v>43556</v>
      </c>
      <c r="LI62" s="970">
        <v>61.64</v>
      </c>
      <c r="LK62" s="969">
        <v>43556</v>
      </c>
      <c r="LL62" s="970">
        <v>61.18</v>
      </c>
      <c r="LN62" s="969">
        <v>43586</v>
      </c>
      <c r="LO62" s="970">
        <v>60.41</v>
      </c>
      <c r="LQ62" s="969">
        <v>43617</v>
      </c>
      <c r="LR62" s="970">
        <v>59.44</v>
      </c>
      <c r="LT62" s="969">
        <v>43617</v>
      </c>
      <c r="LU62" s="970">
        <v>60.2</v>
      </c>
      <c r="LW62" s="969">
        <v>43617</v>
      </c>
      <c r="LX62" s="970">
        <v>60.32</v>
      </c>
      <c r="LZ62" s="969">
        <v>43617</v>
      </c>
      <c r="MA62" s="970">
        <v>59.77</v>
      </c>
      <c r="MC62" s="969">
        <v>43647</v>
      </c>
      <c r="MD62" s="970">
        <v>59.22</v>
      </c>
      <c r="MF62" s="969">
        <v>43647</v>
      </c>
      <c r="MG62" s="970">
        <v>58.99</v>
      </c>
      <c r="MI62" s="969">
        <v>43647</v>
      </c>
      <c r="MJ62" s="970">
        <v>58.08</v>
      </c>
      <c r="ML62" s="969">
        <v>43647</v>
      </c>
      <c r="MM62" s="970">
        <v>57.39</v>
      </c>
      <c r="MO62" s="969">
        <v>43647</v>
      </c>
      <c r="MP62" s="970">
        <v>56.83</v>
      </c>
      <c r="MR62" s="969">
        <v>43678</v>
      </c>
      <c r="MS62" s="970">
        <v>56.85</v>
      </c>
      <c r="MU62" s="969">
        <v>43678</v>
      </c>
      <c r="MV62" s="970">
        <v>57.13</v>
      </c>
      <c r="MX62" s="969">
        <v>43678</v>
      </c>
      <c r="MY62" s="970">
        <v>56.98</v>
      </c>
      <c r="NA62" s="969">
        <v>43678</v>
      </c>
      <c r="NB62" s="970">
        <v>58.308345482435492</v>
      </c>
      <c r="ND62" s="969">
        <v>43709</v>
      </c>
      <c r="NE62" s="970">
        <v>57.389180000000003</v>
      </c>
      <c r="NG62" s="969">
        <v>43709</v>
      </c>
      <c r="NH62" s="970">
        <v>55.83</v>
      </c>
      <c r="NJ62" s="969">
        <v>43709</v>
      </c>
      <c r="NK62" s="970">
        <v>55.11</v>
      </c>
      <c r="NM62" s="969">
        <v>43709</v>
      </c>
      <c r="NN62" s="970">
        <v>53.44</v>
      </c>
      <c r="NP62" s="969">
        <v>43709</v>
      </c>
      <c r="NQ62" s="970">
        <v>51.44</v>
      </c>
      <c r="NS62" s="969">
        <v>43739</v>
      </c>
      <c r="NT62" s="970">
        <v>51.82</v>
      </c>
      <c r="NV62" s="969">
        <v>43739</v>
      </c>
      <c r="NW62" s="970">
        <v>51.65</v>
      </c>
      <c r="NY62" s="969">
        <v>43739</v>
      </c>
      <c r="NZ62" s="970">
        <v>50.29</v>
      </c>
      <c r="OB62" s="969">
        <v>43739</v>
      </c>
      <c r="OC62" s="970">
        <v>50.52</v>
      </c>
      <c r="OE62" s="969">
        <v>43770</v>
      </c>
      <c r="OF62" s="970">
        <v>54</v>
      </c>
      <c r="OH62" s="969">
        <v>43770</v>
      </c>
      <c r="OI62" s="970">
        <v>59.04</v>
      </c>
      <c r="OK62" s="969">
        <v>43770</v>
      </c>
      <c r="OL62" s="970">
        <v>59.66</v>
      </c>
      <c r="ON62" s="969">
        <v>43770</v>
      </c>
      <c r="OO62" s="970">
        <v>57.86</v>
      </c>
      <c r="OQ62" s="969">
        <v>43770</v>
      </c>
      <c r="OR62" s="970">
        <v>56.31</v>
      </c>
      <c r="OT62" s="969">
        <v>43800</v>
      </c>
      <c r="OU62" s="970">
        <v>58.74</v>
      </c>
      <c r="OW62" s="969">
        <v>43800</v>
      </c>
      <c r="OX62" s="970">
        <v>56.71</v>
      </c>
      <c r="OZ62" s="969">
        <v>43800</v>
      </c>
      <c r="PA62" s="970">
        <v>55.72</v>
      </c>
      <c r="PC62" s="969">
        <v>43800</v>
      </c>
      <c r="PD62" s="970">
        <v>56.28</v>
      </c>
      <c r="PF62" s="969">
        <v>43800</v>
      </c>
      <c r="PG62" s="970">
        <v>57.38</v>
      </c>
      <c r="PI62" s="969">
        <v>43831</v>
      </c>
      <c r="PJ62" s="970">
        <v>58.22</v>
      </c>
      <c r="PL62" s="969">
        <v>43831</v>
      </c>
      <c r="PM62" s="970">
        <v>58.63</v>
      </c>
      <c r="PO62" s="969">
        <v>43831</v>
      </c>
      <c r="PP62" s="970">
        <v>58.5</v>
      </c>
      <c r="PR62" s="969">
        <v>43831</v>
      </c>
      <c r="PS62" s="970">
        <v>58.48</v>
      </c>
      <c r="PU62" s="969">
        <v>43862</v>
      </c>
      <c r="PV62" s="970">
        <v>59.01</v>
      </c>
      <c r="PX62" s="969">
        <v>43862</v>
      </c>
      <c r="PY62" s="1025">
        <v>59.23</v>
      </c>
      <c r="QA62" s="1026">
        <v>43862</v>
      </c>
      <c r="QB62" s="1025">
        <v>59.55</v>
      </c>
      <c r="QD62" s="1028">
        <v>43862</v>
      </c>
      <c r="QE62" s="1027">
        <v>59.47</v>
      </c>
      <c r="QG62" s="1028">
        <v>43891</v>
      </c>
      <c r="QH62" s="1027">
        <v>58.1</v>
      </c>
      <c r="QJ62" s="1028">
        <v>43891</v>
      </c>
      <c r="QK62" s="1027">
        <v>58.62</v>
      </c>
      <c r="QM62" s="1028">
        <v>43891</v>
      </c>
      <c r="QN62" s="1027">
        <v>58.31</v>
      </c>
      <c r="QP62" s="1028">
        <v>43891</v>
      </c>
      <c r="QQ62" s="1027">
        <v>59.76</v>
      </c>
      <c r="QS62" s="1028">
        <v>43891</v>
      </c>
      <c r="QT62" s="1027">
        <v>57.77</v>
      </c>
      <c r="QV62" s="1028">
        <v>43922</v>
      </c>
      <c r="QW62" s="1027">
        <v>51.45</v>
      </c>
      <c r="QY62" s="1028">
        <v>43922</v>
      </c>
      <c r="QZ62" s="1027">
        <v>50.6</v>
      </c>
      <c r="RB62" s="1028">
        <v>43922</v>
      </c>
      <c r="RC62" s="1027">
        <v>49</v>
      </c>
      <c r="RE62" s="1028">
        <v>43922</v>
      </c>
      <c r="RF62" s="1027">
        <v>48.55</v>
      </c>
      <c r="RH62" s="1028">
        <v>43952</v>
      </c>
      <c r="RI62" s="1027">
        <v>44.6</v>
      </c>
      <c r="RK62" s="1028">
        <v>43952</v>
      </c>
      <c r="RL62" s="1027">
        <v>43.99</v>
      </c>
      <c r="RN62" s="1028">
        <v>43952</v>
      </c>
      <c r="RO62" s="1027">
        <v>44.6</v>
      </c>
      <c r="RQ62" s="1028">
        <v>43952</v>
      </c>
      <c r="RR62" s="1027">
        <v>43.92</v>
      </c>
      <c r="RT62" s="1028">
        <v>43983</v>
      </c>
      <c r="RU62" s="1029">
        <v>43.715512570000001</v>
      </c>
      <c r="RW62" s="1028">
        <v>43983</v>
      </c>
      <c r="RX62" s="1029">
        <v>43.749407679999997</v>
      </c>
      <c r="RZ62" s="1028">
        <v>43983</v>
      </c>
      <c r="SA62" s="1029">
        <v>43.399872569999999</v>
      </c>
      <c r="SC62" s="1028">
        <v>43983</v>
      </c>
      <c r="SD62" s="1029">
        <v>42.72</v>
      </c>
      <c r="SF62" s="1028">
        <v>43983</v>
      </c>
      <c r="SG62" s="1029">
        <v>42.56</v>
      </c>
      <c r="SI62" s="1028">
        <v>44013</v>
      </c>
      <c r="SJ62" s="1029">
        <v>43.15</v>
      </c>
      <c r="SL62" s="1028">
        <v>44013</v>
      </c>
      <c r="SM62" s="1029">
        <v>43.379633242656126</v>
      </c>
      <c r="SO62" s="1028">
        <v>44013</v>
      </c>
      <c r="SP62" s="1029">
        <v>42.579388292801937</v>
      </c>
      <c r="SR62" s="1028">
        <v>44013</v>
      </c>
      <c r="SS62" s="1029">
        <v>41.199811722669011</v>
      </c>
      <c r="SU62" s="1028">
        <v>44044</v>
      </c>
      <c r="SV62" s="1029">
        <v>39.388629901801501</v>
      </c>
      <c r="SX62" s="1028">
        <v>44044</v>
      </c>
      <c r="SY62" s="1029">
        <v>36.730172829467136</v>
      </c>
      <c r="TA62" s="1028">
        <v>44044</v>
      </c>
      <c r="TB62" s="1029">
        <v>34.910320685880762</v>
      </c>
      <c r="TD62" s="1028">
        <v>44044</v>
      </c>
      <c r="TE62" s="1029">
        <v>34.450593213219136</v>
      </c>
      <c r="TG62" s="1028">
        <v>44075</v>
      </c>
      <c r="TH62" s="1029">
        <v>35.929258947997511</v>
      </c>
      <c r="TJ62" s="1028">
        <v>44075</v>
      </c>
      <c r="TK62" s="1029">
        <v>34.930032771936304</v>
      </c>
      <c r="TM62" s="1028">
        <v>44075</v>
      </c>
      <c r="TN62" s="1029">
        <v>34.775202308854595</v>
      </c>
      <c r="TP62" s="1028">
        <v>44075</v>
      </c>
      <c r="TQ62" s="1029">
        <v>34.035694932243018</v>
      </c>
      <c r="TS62" s="1028">
        <v>44105</v>
      </c>
      <c r="TT62" s="1029">
        <v>35.641406451518961</v>
      </c>
      <c r="TV62" s="1028">
        <v>44105</v>
      </c>
      <c r="TW62" s="1029">
        <v>34.797239221654351</v>
      </c>
      <c r="TY62" s="1028">
        <v>44105</v>
      </c>
      <c r="TZ62" s="1029">
        <v>32.770579550971796</v>
      </c>
      <c r="UB62" s="1028">
        <v>44105</v>
      </c>
      <c r="UC62" s="1029">
        <v>33.888051494496281</v>
      </c>
      <c r="UE62" s="1028">
        <v>44136</v>
      </c>
      <c r="UF62" s="1029">
        <v>38.383807182733896</v>
      </c>
      <c r="UH62" s="1028">
        <v>44136</v>
      </c>
      <c r="UI62" s="1029">
        <v>37.700305553828386</v>
      </c>
      <c r="UK62" s="1028">
        <v>44136</v>
      </c>
      <c r="UL62" s="1029">
        <v>37.580718828679508</v>
      </c>
      <c r="UN62" s="1028">
        <v>44136</v>
      </c>
      <c r="UO62" s="1029">
        <v>38.199092535613779</v>
      </c>
      <c r="UQ62" s="1028">
        <v>44166</v>
      </c>
      <c r="UR62" s="1029">
        <v>39.464765259552451</v>
      </c>
      <c r="UT62" s="1028">
        <v>44166</v>
      </c>
      <c r="UU62" s="1029">
        <v>39.24524602549635</v>
      </c>
      <c r="UW62" s="1028">
        <v>44166</v>
      </c>
      <c r="UX62" s="1029">
        <v>39.144753151121463</v>
      </c>
      <c r="UZ62" s="1028">
        <v>44166</v>
      </c>
      <c r="VA62" s="1029">
        <v>39.620089553633868</v>
      </c>
      <c r="VC62" s="1028">
        <v>44166</v>
      </c>
      <c r="VD62" s="1029">
        <v>39.899138135457534</v>
      </c>
      <c r="VF62" s="1028">
        <v>44197</v>
      </c>
      <c r="VG62" s="1029">
        <v>40.429167439343345</v>
      </c>
      <c r="VI62" s="1028">
        <v>44197</v>
      </c>
      <c r="VJ62" s="1029">
        <v>41.1206034399994</v>
      </c>
      <c r="VL62" s="1028">
        <v>44197</v>
      </c>
      <c r="VM62" s="1029">
        <v>40.939546237077515</v>
      </c>
      <c r="VO62" s="1028">
        <v>44197</v>
      </c>
      <c r="VP62" s="1029">
        <v>45.356866652787026</v>
      </c>
      <c r="VR62" s="1028">
        <v>44228</v>
      </c>
      <c r="VS62" s="1029">
        <v>44.467435262748992</v>
      </c>
      <c r="VU62" s="1028">
        <v>44228</v>
      </c>
      <c r="VV62" s="1029">
        <v>44.163641770313077</v>
      </c>
      <c r="VX62" s="1028">
        <v>44228</v>
      </c>
      <c r="VY62" s="1029">
        <v>44.614801203961115</v>
      </c>
      <c r="WA62" s="1028">
        <v>44228</v>
      </c>
      <c r="WB62" s="1029">
        <v>43.104536089220844</v>
      </c>
      <c r="WD62" s="1028">
        <v>44228</v>
      </c>
      <c r="WE62" s="1029">
        <v>43.736779118975157</v>
      </c>
      <c r="WG62" s="1028">
        <v>44256</v>
      </c>
      <c r="WH62" s="1029">
        <v>46.25</v>
      </c>
      <c r="WJ62" s="1028">
        <v>44256</v>
      </c>
      <c r="WK62" s="1029">
        <v>46.05</v>
      </c>
      <c r="WM62" s="1028">
        <v>44256</v>
      </c>
      <c r="WN62" s="1029">
        <v>48.900177194831869</v>
      </c>
      <c r="WP62" s="1028">
        <v>44256</v>
      </c>
      <c r="WQ62" s="1029">
        <v>48.073631090882294</v>
      </c>
      <c r="WS62" s="1028">
        <v>44287</v>
      </c>
      <c r="WT62" s="1029">
        <v>45.959348272936879</v>
      </c>
      <c r="WV62" s="1028">
        <v>44287</v>
      </c>
      <c r="WW62" s="1029">
        <v>45.92</v>
      </c>
      <c r="WY62" s="1028">
        <v>44287</v>
      </c>
      <c r="WZ62" s="1029">
        <v>46.949859030296331</v>
      </c>
      <c r="XB62" s="1028">
        <v>44287</v>
      </c>
      <c r="XC62" s="1029">
        <v>46.879344821809021</v>
      </c>
      <c r="XE62" s="1028">
        <v>44317</v>
      </c>
      <c r="XF62" s="1029">
        <v>43.824018342599196</v>
      </c>
      <c r="XH62" s="1028">
        <v>44317</v>
      </c>
      <c r="XI62" s="1029">
        <v>42.825819401426585</v>
      </c>
      <c r="XK62" s="1028">
        <v>44317</v>
      </c>
      <c r="XL62" s="1029">
        <v>43.1</v>
      </c>
      <c r="XN62" s="1028">
        <v>44317</v>
      </c>
      <c r="XO62" s="1029">
        <v>42.625318086910525</v>
      </c>
      <c r="XQ62" s="1028">
        <v>44317</v>
      </c>
      <c r="XR62" s="1029">
        <v>42.374110725073045</v>
      </c>
      <c r="XT62" s="1028">
        <v>44348</v>
      </c>
      <c r="XU62" s="1029">
        <v>39.82</v>
      </c>
      <c r="XW62" s="1028">
        <v>44348</v>
      </c>
      <c r="XX62" s="1029">
        <v>39.83</v>
      </c>
      <c r="XZ62" s="1028">
        <v>44348</v>
      </c>
      <c r="YA62" s="1029">
        <v>40.798760295920005</v>
      </c>
      <c r="YC62" s="1028">
        <v>44348</v>
      </c>
      <c r="YD62" s="1029">
        <v>42.654416010224452</v>
      </c>
      <c r="YF62" s="1028">
        <v>44378</v>
      </c>
      <c r="YG62" s="1029">
        <v>42.925791211728502</v>
      </c>
      <c r="YI62" s="1028">
        <v>44378</v>
      </c>
      <c r="YJ62" s="1029">
        <v>45.02</v>
      </c>
      <c r="YL62" s="1028">
        <v>44378</v>
      </c>
      <c r="YM62" s="1029">
        <v>44.928220974005747</v>
      </c>
      <c r="YO62" s="1028">
        <v>44378</v>
      </c>
      <c r="YP62" s="1029">
        <v>46.515981074051112</v>
      </c>
      <c r="YR62" s="1028">
        <v>44378</v>
      </c>
      <c r="YS62" s="1029">
        <v>45.43</v>
      </c>
      <c r="YU62" s="1028">
        <v>44409</v>
      </c>
      <c r="YV62" s="1029">
        <v>48.361909154201463</v>
      </c>
      <c r="YX62" s="1028">
        <v>44409</v>
      </c>
      <c r="YY62" s="1029">
        <v>46.383517369710496</v>
      </c>
      <c r="ZA62" s="1028">
        <v>44409</v>
      </c>
      <c r="ZB62" s="1029">
        <v>43.367103510120828</v>
      </c>
      <c r="ZD62" s="1028">
        <v>44409</v>
      </c>
      <c r="ZE62" s="1029">
        <v>43.101324066323194</v>
      </c>
      <c r="ZG62" s="1028">
        <v>44409</v>
      </c>
      <c r="ZH62" s="1029">
        <v>43.30074165624756</v>
      </c>
      <c r="ZJ62" s="1028">
        <v>44440</v>
      </c>
      <c r="ZK62" s="1029">
        <v>43.278661511480486</v>
      </c>
      <c r="ZM62" s="1028">
        <v>44440</v>
      </c>
      <c r="ZN62" s="1029">
        <v>42.921270342053859</v>
      </c>
      <c r="ZP62" s="1028">
        <v>44440</v>
      </c>
      <c r="ZQ62" s="1029">
        <v>43.278661511480486</v>
      </c>
      <c r="ZS62" s="1028">
        <v>44470</v>
      </c>
      <c r="ZT62" s="1029">
        <v>47.934803608293919</v>
      </c>
      <c r="ZV62" s="1028">
        <v>44470</v>
      </c>
      <c r="ZW62" s="1029">
        <v>47.89511598444804</v>
      </c>
      <c r="ZY62" s="1028">
        <v>44470</v>
      </c>
      <c r="ZZ62" s="1029">
        <v>47.576148330518009</v>
      </c>
      <c r="AAB62" s="1028">
        <v>44470</v>
      </c>
      <c r="AAC62" s="1029">
        <v>47.714953049919757</v>
      </c>
      <c r="AAE62" s="1028">
        <v>44470</v>
      </c>
      <c r="AAF62" s="1029">
        <v>46.08</v>
      </c>
      <c r="AAH62" s="1028">
        <v>44470</v>
      </c>
      <c r="AAI62" s="1029">
        <v>48.510368694113772</v>
      </c>
      <c r="AAK62" s="1028">
        <v>44501</v>
      </c>
      <c r="AAL62" s="1029">
        <v>47.567670041204757</v>
      </c>
      <c r="AAN62" s="1028">
        <v>44470</v>
      </c>
      <c r="AAO62" s="1029">
        <v>48.303671674153996</v>
      </c>
      <c r="AAQ62" s="1028">
        <v>44501</v>
      </c>
      <c r="AAR62" s="1029">
        <v>47.935354526767789</v>
      </c>
      <c r="AAT62" s="1028">
        <v>44531</v>
      </c>
      <c r="AAU62" s="1029">
        <v>49.02</v>
      </c>
      <c r="AAW62" s="1028">
        <v>44531</v>
      </c>
      <c r="AAX62" s="1029">
        <v>48.65699535965161</v>
      </c>
      <c r="AAZ62" s="1028">
        <v>44531</v>
      </c>
      <c r="ABA62" s="1029">
        <v>48.93</v>
      </c>
      <c r="ABC62" s="1028">
        <v>44531</v>
      </c>
      <c r="ABD62" s="1029">
        <v>48.107636597697294</v>
      </c>
      <c r="ABF62" s="1028">
        <v>44562</v>
      </c>
      <c r="ABG62" s="1029">
        <v>51.298168644167383</v>
      </c>
      <c r="ABI62" s="1028">
        <v>44562</v>
      </c>
      <c r="ABJ62" s="1029">
        <v>50.210697979523694</v>
      </c>
      <c r="ABL62" s="1028">
        <v>44562</v>
      </c>
      <c r="ABM62" s="1029">
        <v>50.61</v>
      </c>
      <c r="ABO62" s="1028">
        <v>44562</v>
      </c>
      <c r="ABP62" s="1029">
        <v>50.19</v>
      </c>
      <c r="ABR62" s="1066">
        <v>44593</v>
      </c>
      <c r="ABS62" s="1067">
        <v>49.63</v>
      </c>
      <c r="ABU62" s="1066">
        <v>44593</v>
      </c>
      <c r="ABV62" s="1067">
        <v>49.036412670865587</v>
      </c>
      <c r="ABX62" s="1066">
        <v>44593</v>
      </c>
      <c r="ABY62" s="1067">
        <v>49.527725286312894</v>
      </c>
      <c r="ACA62" s="1066">
        <v>44593</v>
      </c>
      <c r="ACB62" s="1067">
        <v>50.213952030000002</v>
      </c>
      <c r="ACD62" s="1066">
        <v>44621</v>
      </c>
      <c r="ACE62" s="1067">
        <v>48.563074491663315</v>
      </c>
      <c r="ACG62" s="1066">
        <v>44621</v>
      </c>
      <c r="ACH62" s="1067">
        <v>48.724962311261343</v>
      </c>
      <c r="ACJ62" s="1066">
        <v>44621</v>
      </c>
      <c r="ACK62" s="1067">
        <v>48.583856145479238</v>
      </c>
      <c r="ACM62" s="1066">
        <v>44621</v>
      </c>
      <c r="ACN62" s="1067">
        <v>48.602524180000003</v>
      </c>
      <c r="ACP62" s="1066">
        <v>44652</v>
      </c>
      <c r="ACQ62" s="1067">
        <v>44.18960337553218</v>
      </c>
      <c r="ACS62" s="1066">
        <v>44652</v>
      </c>
      <c r="ACT62" s="1067">
        <v>44.420288153787837</v>
      </c>
      <c r="ACV62" s="1096">
        <v>44652</v>
      </c>
      <c r="ACW62" s="1097">
        <v>43.749516159999999</v>
      </c>
      <c r="ACY62" s="1096">
        <v>44652</v>
      </c>
      <c r="ACZ62" s="1097">
        <v>43.94015168684885</v>
      </c>
      <c r="ADB62" s="1098">
        <v>44682</v>
      </c>
      <c r="ADC62" s="1099">
        <v>42.484412249999998</v>
      </c>
      <c r="ADE62" s="1098">
        <v>44682</v>
      </c>
      <c r="ADF62" s="1099">
        <v>44.0773648016403</v>
      </c>
      <c r="ADH62" s="1098">
        <v>44682</v>
      </c>
      <c r="ADI62" s="1099">
        <v>44.021601723641837</v>
      </c>
      <c r="ADK62" s="1098">
        <v>44682</v>
      </c>
      <c r="ADL62" s="1099">
        <v>43.819218993328491</v>
      </c>
      <c r="ADN62" s="1098">
        <v>44682</v>
      </c>
      <c r="ADO62" s="1099">
        <v>43.615511592039034</v>
      </c>
      <c r="ADQ62" s="1098">
        <v>44713</v>
      </c>
      <c r="ADR62" s="1099">
        <v>43.479097188206467</v>
      </c>
      <c r="ADT62" s="1098">
        <v>44713</v>
      </c>
      <c r="ADU62" s="1099">
        <v>44.583924530153652</v>
      </c>
      <c r="ADW62" s="1098">
        <v>44713</v>
      </c>
      <c r="ADX62" s="1099">
        <v>42.454237378026079</v>
      </c>
      <c r="ADZ62" s="1098">
        <v>44713</v>
      </c>
      <c r="AEA62" s="1099">
        <v>42.999538684405977</v>
      </c>
      <c r="AEC62" s="1098">
        <v>44743</v>
      </c>
      <c r="AED62" s="1099">
        <v>42.398323289687369</v>
      </c>
      <c r="AEF62" s="1098">
        <v>44743</v>
      </c>
      <c r="AEG62" s="1099">
        <v>42.57</v>
      </c>
      <c r="AEI62" s="1098">
        <v>44743</v>
      </c>
      <c r="AEJ62" s="1099">
        <v>43.747735444499043</v>
      </c>
      <c r="AEL62" s="1098">
        <v>44743</v>
      </c>
      <c r="AEM62" s="1099">
        <v>43.045290210425733</v>
      </c>
      <c r="AEO62" s="1098">
        <v>44743</v>
      </c>
      <c r="AEP62" s="1099">
        <v>43.587876200865317</v>
      </c>
      <c r="AER62" s="1098">
        <v>44774</v>
      </c>
      <c r="AES62" s="1099">
        <v>43.93</v>
      </c>
      <c r="AEU62" s="1098">
        <v>44774</v>
      </c>
      <c r="AEV62" s="1099">
        <v>44.565143768823404</v>
      </c>
      <c r="AEX62" s="1098">
        <v>44774</v>
      </c>
      <c r="AEY62" s="1099">
        <v>44.776056858060592</v>
      </c>
      <c r="AFA62" s="1098">
        <v>44774</v>
      </c>
      <c r="AFB62" s="1099">
        <v>43.858579613838408</v>
      </c>
      <c r="AFD62" s="1098">
        <v>44805</v>
      </c>
      <c r="AFE62" s="1099">
        <v>44.028434609741772</v>
      </c>
      <c r="AFG62" s="1098">
        <v>44805</v>
      </c>
      <c r="AFH62" s="1099">
        <v>44.774622489999999</v>
      </c>
      <c r="AFJ62" s="1098">
        <v>44835</v>
      </c>
      <c r="AFK62" s="1099">
        <v>47.695809621860711</v>
      </c>
      <c r="AFM62" s="1098">
        <v>44835</v>
      </c>
      <c r="AFN62" s="1099">
        <v>48.102229049323988</v>
      </c>
      <c r="AFP62" s="1098">
        <v>44835</v>
      </c>
      <c r="AFQ62" s="1099">
        <v>47.286310679903892</v>
      </c>
      <c r="AFS62" s="1098">
        <v>44835</v>
      </c>
      <c r="AFT62" s="1099">
        <v>45.706420981112323</v>
      </c>
      <c r="AFV62" s="1098">
        <v>44835</v>
      </c>
      <c r="AFW62" s="1099">
        <v>43.716577805459487</v>
      </c>
      <c r="AFY62" s="1098">
        <v>44866</v>
      </c>
      <c r="AFZ62" s="1099">
        <v>45.648031233754956</v>
      </c>
      <c r="AGB62" s="1098">
        <v>44866</v>
      </c>
      <c r="AGC62" s="1099">
        <v>45.990926246272878</v>
      </c>
      <c r="AGE62" s="1098">
        <v>44866</v>
      </c>
      <c r="AGF62" s="1099">
        <v>46.991749852247537</v>
      </c>
      <c r="AGH62" s="1098">
        <v>44866</v>
      </c>
      <c r="AGI62" s="1099">
        <v>47.005739214232605</v>
      </c>
      <c r="AGK62" s="1108">
        <v>44896</v>
      </c>
      <c r="AGL62" s="1109">
        <v>48.5958881264702</v>
      </c>
      <c r="AGN62" s="1108">
        <v>44896</v>
      </c>
      <c r="AGO62" s="1109">
        <v>49.180324830522871</v>
      </c>
      <c r="AGQ62" s="1108">
        <v>44896</v>
      </c>
      <c r="AGR62" s="1109">
        <v>49.640886495362579</v>
      </c>
      <c r="AGT62" s="1108">
        <v>44927</v>
      </c>
      <c r="AGU62" s="1109">
        <v>52.063787701875206</v>
      </c>
      <c r="AGW62" s="1108">
        <v>44927</v>
      </c>
      <c r="AGX62" s="1109">
        <v>52.418070093924747</v>
      </c>
      <c r="AGZ62" s="1108">
        <v>44927</v>
      </c>
      <c r="AHA62" s="1109">
        <v>52.823990761162989</v>
      </c>
      <c r="AHC62" s="1108">
        <v>44927</v>
      </c>
      <c r="AHD62" s="1109">
        <v>53.704781855820642</v>
      </c>
      <c r="AHF62" s="1108">
        <v>44958</v>
      </c>
      <c r="AHG62" s="1109">
        <v>55.302573442159044</v>
      </c>
      <c r="AHI62" s="1108">
        <v>44958</v>
      </c>
      <c r="AHJ62" s="1109">
        <v>55.470334771255118</v>
      </c>
      <c r="AHL62" s="1108">
        <v>44958</v>
      </c>
      <c r="AHM62" s="1109">
        <v>57.742942692256435</v>
      </c>
      <c r="AHO62" s="1108">
        <v>44958</v>
      </c>
      <c r="AHP62" s="1109">
        <v>59.675610065027286</v>
      </c>
      <c r="AHR62" s="1108">
        <v>44958</v>
      </c>
      <c r="AHS62" s="1109">
        <v>56.177985872363486</v>
      </c>
      <c r="AHU62" s="1114">
        <v>44986</v>
      </c>
      <c r="AHV62" s="1099">
        <v>53.968640989060226</v>
      </c>
      <c r="AHX62" s="1108">
        <v>44986</v>
      </c>
      <c r="AHY62" s="1109">
        <v>54.452842519928282</v>
      </c>
      <c r="AIA62" s="1108">
        <v>44986</v>
      </c>
      <c r="AIB62" s="1109">
        <v>54.352803364838692</v>
      </c>
      <c r="AID62" s="1108">
        <v>44986</v>
      </c>
      <c r="AIE62" s="1099">
        <v>54.817430128397618</v>
      </c>
      <c r="AIG62" s="1108">
        <v>45017</v>
      </c>
      <c r="AIH62" s="1099">
        <v>51.085208061737156</v>
      </c>
      <c r="AIJ62" s="1108">
        <v>45017</v>
      </c>
      <c r="AIK62" s="1099">
        <v>51.485315120557296</v>
      </c>
      <c r="AIM62" s="1108">
        <v>45017</v>
      </c>
      <c r="AIN62" s="1099">
        <v>50.262773453774777</v>
      </c>
      <c r="AIP62" s="1108">
        <v>45017</v>
      </c>
      <c r="AIQ62" s="1099">
        <v>50.873320669547049</v>
      </c>
      <c r="AIS62" s="1108">
        <v>45017</v>
      </c>
      <c r="AIT62" s="1109">
        <v>51.814247102795044</v>
      </c>
      <c r="AIV62" s="1108">
        <v>45047</v>
      </c>
      <c r="AIW62" s="1117">
        <v>49.323167541182571</v>
      </c>
      <c r="AIY62" s="1108">
        <v>45047</v>
      </c>
      <c r="AIZ62" s="1117">
        <v>50.81424135270067</v>
      </c>
      <c r="AJB62" s="1108">
        <v>45047</v>
      </c>
      <c r="AJC62" s="1117">
        <v>51.557919792817636</v>
      </c>
      <c r="AJE62" s="1108">
        <v>45047</v>
      </c>
      <c r="AJF62" s="1117">
        <v>52.395359528981764</v>
      </c>
      <c r="AJH62" s="1108">
        <v>45078</v>
      </c>
      <c r="AJI62" s="1117">
        <v>51.221161772173815</v>
      </c>
      <c r="AJK62" s="1108">
        <v>45078</v>
      </c>
      <c r="AJL62" s="1117">
        <v>52.763685623886332</v>
      </c>
      <c r="AJN62" s="1108">
        <v>45078</v>
      </c>
      <c r="AJO62" s="1117">
        <v>51.221161772173815</v>
      </c>
      <c r="AJQ62" s="1108">
        <v>45078</v>
      </c>
      <c r="AJR62" s="1117">
        <v>53.374464329103375</v>
      </c>
      <c r="AJT62" s="1108">
        <v>45108</v>
      </c>
      <c r="AJU62" s="1117">
        <v>54.100410075654032</v>
      </c>
    </row>
    <row r="63" spans="1:957" customFormat="1" x14ac:dyDescent="0.25">
      <c r="A63" s="26"/>
      <c r="B63" s="969">
        <f t="shared" ca="1" si="0"/>
        <v>45139</v>
      </c>
      <c r="C63" s="152">
        <f t="shared" ca="1" si="1"/>
        <v>54.182834406316339</v>
      </c>
      <c r="D63" s="26"/>
      <c r="E63" s="144">
        <v>42795</v>
      </c>
      <c r="F63" s="150">
        <v>79.316062820031561</v>
      </c>
      <c r="G63" s="88"/>
      <c r="H63" s="144">
        <v>42767</v>
      </c>
      <c r="I63" s="148">
        <v>80.2</v>
      </c>
      <c r="J63" s="26"/>
      <c r="K63" s="144">
        <v>42795</v>
      </c>
      <c r="L63" s="148">
        <v>76.520507867673459</v>
      </c>
      <c r="M63" s="26"/>
      <c r="N63" s="144">
        <v>42795</v>
      </c>
      <c r="O63" s="150">
        <v>75.531792487333902</v>
      </c>
      <c r="P63" s="88"/>
      <c r="Q63" s="144"/>
      <c r="R63" s="145"/>
      <c r="S63" s="26"/>
      <c r="T63" s="144"/>
      <c r="U63" s="148"/>
      <c r="V63" s="26"/>
      <c r="W63" s="144">
        <v>42826</v>
      </c>
      <c r="X63" s="150">
        <v>65.669825000000003</v>
      </c>
      <c r="Y63" s="88"/>
      <c r="Z63" s="144">
        <v>42856</v>
      </c>
      <c r="AA63" s="145">
        <v>62.347024986847067</v>
      </c>
      <c r="AB63" s="26"/>
      <c r="AC63" s="144">
        <v>42856</v>
      </c>
      <c r="AD63" s="148">
        <v>61.149999999999977</v>
      </c>
      <c r="AE63" s="26"/>
      <c r="AF63" s="144">
        <v>42856</v>
      </c>
      <c r="AG63" s="150">
        <v>61.586799999999997</v>
      </c>
      <c r="AH63" s="88"/>
      <c r="AI63" s="144">
        <v>42887</v>
      </c>
      <c r="AJ63" s="145">
        <v>62.176683333333315</v>
      </c>
      <c r="AK63" s="26"/>
      <c r="AL63" s="144">
        <v>42887</v>
      </c>
      <c r="AM63" s="148">
        <v>62.531749999999988</v>
      </c>
      <c r="AN63" s="26"/>
      <c r="AO63" s="144">
        <v>42887</v>
      </c>
      <c r="AP63" s="150">
        <v>61.522749999999995</v>
      </c>
      <c r="AQ63" s="88"/>
      <c r="AR63" s="144">
        <v>42887</v>
      </c>
      <c r="AS63" s="145">
        <v>61.522749999999995</v>
      </c>
      <c r="AT63" s="26"/>
      <c r="AU63" s="144">
        <v>42917</v>
      </c>
      <c r="AV63" s="148">
        <v>66.531896447461861</v>
      </c>
      <c r="AW63" s="26"/>
      <c r="AX63" s="144">
        <v>42948</v>
      </c>
      <c r="AY63" s="150">
        <v>66.692417175058978</v>
      </c>
      <c r="AZ63" s="88"/>
      <c r="BA63" s="144">
        <v>42948</v>
      </c>
      <c r="BB63" s="145">
        <v>67.450948295996909</v>
      </c>
      <c r="BC63" s="26"/>
      <c r="BD63" s="144">
        <v>42948</v>
      </c>
      <c r="BE63" s="148">
        <v>66.161357169366653</v>
      </c>
      <c r="BF63" s="26"/>
      <c r="BG63" s="144">
        <v>42979</v>
      </c>
      <c r="BH63" s="150">
        <v>66.88610614589328</v>
      </c>
      <c r="BI63" s="88"/>
      <c r="BJ63" s="144">
        <v>42948</v>
      </c>
      <c r="BK63" s="145">
        <v>67.116715380880621</v>
      </c>
      <c r="BL63" s="26"/>
      <c r="BM63" s="144">
        <v>42948</v>
      </c>
      <c r="BN63" s="148">
        <v>67.319999999999993</v>
      </c>
      <c r="BO63" s="26"/>
      <c r="BP63" s="144">
        <v>42979</v>
      </c>
      <c r="BQ63" s="150">
        <v>67.374715379999998</v>
      </c>
      <c r="BR63" s="88"/>
      <c r="BS63" s="144">
        <v>42979</v>
      </c>
      <c r="BT63" s="145">
        <v>67.774715380880608</v>
      </c>
      <c r="BU63" s="26"/>
      <c r="BV63" s="144">
        <v>43009</v>
      </c>
      <c r="BW63" s="148">
        <v>69.027765380000005</v>
      </c>
      <c r="BX63" s="26"/>
      <c r="BY63" s="144">
        <v>43009</v>
      </c>
      <c r="BZ63" s="150">
        <v>69.317765379999997</v>
      </c>
      <c r="CA63" s="88"/>
      <c r="CB63" s="144">
        <v>43009</v>
      </c>
      <c r="CC63" s="145">
        <v>68.417765380880567</v>
      </c>
      <c r="CD63" s="26"/>
      <c r="CE63" s="144">
        <v>43009</v>
      </c>
      <c r="CF63" s="148">
        <v>68.567765380880559</v>
      </c>
      <c r="CG63" s="26"/>
      <c r="CH63" s="144">
        <v>43040</v>
      </c>
      <c r="CI63" s="150">
        <v>69.681765380000002</v>
      </c>
      <c r="CJ63" s="88"/>
      <c r="CK63" s="144">
        <v>43040</v>
      </c>
      <c r="CL63" s="145">
        <v>70.330327868852478</v>
      </c>
      <c r="CM63" s="26"/>
      <c r="CN63" s="144">
        <v>43040</v>
      </c>
      <c r="CO63" s="148">
        <v>69.350000000000009</v>
      </c>
      <c r="CP63" s="26"/>
      <c r="CQ63" s="144">
        <v>43040</v>
      </c>
      <c r="CR63" s="150">
        <v>69.402929049999997</v>
      </c>
      <c r="CS63" s="88"/>
      <c r="CT63" s="144">
        <v>43040</v>
      </c>
      <c r="CU63" s="145">
        <v>69.802929054886263</v>
      </c>
      <c r="CV63" s="26"/>
      <c r="CW63" s="144">
        <v>43070</v>
      </c>
      <c r="CX63" s="148">
        <v>71.97304785</v>
      </c>
      <c r="CY63" s="292"/>
      <c r="CZ63" s="144">
        <v>43070</v>
      </c>
      <c r="DA63" s="148">
        <v>71.349715947722288</v>
      </c>
      <c r="DB63" s="295"/>
      <c r="DC63" s="144">
        <v>43070</v>
      </c>
      <c r="DD63" s="148">
        <v>71.45</v>
      </c>
      <c r="DE63" s="303"/>
      <c r="DF63" s="144">
        <v>43070</v>
      </c>
      <c r="DG63" s="148">
        <v>72.052758499999996</v>
      </c>
      <c r="DH63" s="303"/>
      <c r="DI63" s="144">
        <v>43132</v>
      </c>
      <c r="DJ63" s="148">
        <v>74.018326669999993</v>
      </c>
      <c r="DK63" s="295"/>
      <c r="DL63" s="144">
        <v>43101</v>
      </c>
      <c r="DM63" s="148">
        <v>73.812681905044528</v>
      </c>
      <c r="DN63" s="303"/>
      <c r="DO63" s="144">
        <v>43101</v>
      </c>
      <c r="DP63" s="148">
        <v>73.269619449999993</v>
      </c>
      <c r="DQ63" s="303"/>
      <c r="DR63" s="144">
        <v>43132</v>
      </c>
      <c r="DS63" s="148">
        <v>74.059987910086278</v>
      </c>
      <c r="DT63" s="295"/>
      <c r="DU63" s="144">
        <v>43132</v>
      </c>
      <c r="DV63" s="148">
        <v>72.99620118</v>
      </c>
      <c r="DW63" s="303"/>
      <c r="DX63" s="144">
        <v>43132</v>
      </c>
      <c r="DY63" s="148">
        <v>72.582330920000004</v>
      </c>
      <c r="DZ63" s="303"/>
      <c r="EA63" s="144">
        <v>43160</v>
      </c>
      <c r="EB63" s="148">
        <v>69.99610378808498</v>
      </c>
      <c r="EC63" s="295"/>
      <c r="ED63" s="144">
        <v>43160</v>
      </c>
      <c r="EE63" s="148">
        <v>69.914516632907294</v>
      </c>
      <c r="EF63" s="303"/>
      <c r="EG63" s="144">
        <v>43160</v>
      </c>
      <c r="EH63" s="148">
        <v>69.877000320750824</v>
      </c>
      <c r="EI63" s="303"/>
      <c r="EJ63" s="144">
        <v>43191</v>
      </c>
      <c r="EK63" s="148">
        <v>65.697750810000002</v>
      </c>
      <c r="EL63" s="295"/>
      <c r="EM63" s="144">
        <v>43160</v>
      </c>
      <c r="EN63" s="148">
        <v>69.47</v>
      </c>
      <c r="EO63" s="303"/>
      <c r="EP63" s="144">
        <v>43191</v>
      </c>
      <c r="EQ63" s="148">
        <v>65.457723124451405</v>
      </c>
      <c r="ER63" s="303"/>
      <c r="ES63" s="144">
        <v>43191</v>
      </c>
      <c r="ET63" s="148">
        <v>65.049581336696107</v>
      </c>
      <c r="EV63" s="144">
        <v>43221</v>
      </c>
      <c r="EW63" s="148">
        <v>63.666717928213302</v>
      </c>
      <c r="EY63" s="144">
        <v>43221</v>
      </c>
      <c r="EZ63" s="148">
        <v>63.626090640000001</v>
      </c>
      <c r="FB63" s="144">
        <v>43221</v>
      </c>
      <c r="FC63" s="148">
        <v>64.164786393135074</v>
      </c>
      <c r="FE63" s="144">
        <v>43221</v>
      </c>
      <c r="FF63" s="148">
        <v>63.33247957808161</v>
      </c>
      <c r="FH63" s="144">
        <v>43252</v>
      </c>
      <c r="FI63" s="148">
        <v>63.035060264511209</v>
      </c>
      <c r="FK63" s="144">
        <v>43252</v>
      </c>
      <c r="FL63" s="148">
        <v>63.178108482918233</v>
      </c>
      <c r="FN63" s="144">
        <v>43252</v>
      </c>
      <c r="FO63" s="148">
        <v>63.33</v>
      </c>
      <c r="FQ63" s="144">
        <v>43252</v>
      </c>
      <c r="FR63" s="148">
        <v>63.299439880000001</v>
      </c>
      <c r="FT63" s="144">
        <v>43221</v>
      </c>
      <c r="FU63" s="148">
        <v>63.591389999999997</v>
      </c>
      <c r="FW63" s="144">
        <v>43252</v>
      </c>
      <c r="FX63" s="148">
        <v>63.634189999999997</v>
      </c>
      <c r="FZ63" s="144">
        <v>43252</v>
      </c>
      <c r="GA63" s="148">
        <v>63.258429999999997</v>
      </c>
      <c r="GC63" s="144">
        <v>43282</v>
      </c>
      <c r="GD63" s="148">
        <v>63.443538594099991</v>
      </c>
      <c r="GF63" s="144">
        <v>43252</v>
      </c>
      <c r="GG63" s="148">
        <v>63.46</v>
      </c>
      <c r="GI63" s="144">
        <v>43282</v>
      </c>
      <c r="GJ63" s="148">
        <v>63.297499999999999</v>
      </c>
      <c r="GL63" s="144">
        <v>43282</v>
      </c>
      <c r="GM63" s="148">
        <v>63.3</v>
      </c>
      <c r="GO63" s="144">
        <v>43282</v>
      </c>
      <c r="GP63" s="148">
        <v>62.427079999999997</v>
      </c>
      <c r="GR63" s="144">
        <v>43282</v>
      </c>
      <c r="GS63" s="148">
        <v>62.66</v>
      </c>
      <c r="GU63" s="144">
        <v>43313</v>
      </c>
      <c r="GV63" s="148">
        <v>62.45</v>
      </c>
      <c r="GX63" s="144">
        <v>43313</v>
      </c>
      <c r="GY63" s="148">
        <v>62.49</v>
      </c>
      <c r="HA63" s="144">
        <v>43313</v>
      </c>
      <c r="HB63" s="148">
        <v>62.28</v>
      </c>
      <c r="HD63" s="144">
        <v>43313</v>
      </c>
      <c r="HE63" s="148">
        <v>62.15</v>
      </c>
      <c r="HG63" s="144">
        <v>43313</v>
      </c>
      <c r="HH63" s="148">
        <v>62.46</v>
      </c>
      <c r="HJ63" s="144">
        <v>43344</v>
      </c>
      <c r="HK63" s="148">
        <v>62.31</v>
      </c>
      <c r="HM63" s="144">
        <v>43344</v>
      </c>
      <c r="HN63" s="148">
        <v>62.76</v>
      </c>
      <c r="HP63" s="144">
        <v>43344</v>
      </c>
      <c r="HQ63" s="148">
        <v>62.88</v>
      </c>
      <c r="HS63" s="144">
        <v>43344</v>
      </c>
      <c r="HT63" s="148">
        <v>62.84</v>
      </c>
      <c r="HV63" s="144">
        <v>43344</v>
      </c>
      <c r="HW63" s="148">
        <v>64.569999999999993</v>
      </c>
      <c r="HY63" s="144">
        <v>43344</v>
      </c>
      <c r="HZ63" s="148">
        <v>64.72</v>
      </c>
      <c r="IB63" s="144">
        <v>43405</v>
      </c>
      <c r="IC63" s="148">
        <v>66.657985479999994</v>
      </c>
      <c r="IE63" s="144">
        <v>43405</v>
      </c>
      <c r="IF63" s="148">
        <v>66.319999999999993</v>
      </c>
      <c r="IH63" s="144">
        <v>43405</v>
      </c>
      <c r="II63" s="148">
        <v>64.87</v>
      </c>
      <c r="IK63" s="144">
        <v>43405</v>
      </c>
      <c r="IL63" s="148">
        <v>64.239999999999995</v>
      </c>
      <c r="IN63" s="144">
        <v>43435</v>
      </c>
      <c r="IO63" s="148">
        <v>65.260000000000005</v>
      </c>
      <c r="IQ63" s="144">
        <v>43435</v>
      </c>
      <c r="IR63" s="148">
        <v>66.040000000000006</v>
      </c>
      <c r="IT63" s="144">
        <v>43435</v>
      </c>
      <c r="IU63" s="148">
        <v>65.81876106</v>
      </c>
      <c r="IW63" s="144">
        <v>43435</v>
      </c>
      <c r="IX63" s="148">
        <v>65.39</v>
      </c>
      <c r="IZ63" s="144">
        <v>43466</v>
      </c>
      <c r="JA63" s="148">
        <v>69.39</v>
      </c>
      <c r="JC63" s="144">
        <v>43466</v>
      </c>
      <c r="JD63" s="148">
        <v>67.709999999999994</v>
      </c>
      <c r="JF63" s="144">
        <v>43466</v>
      </c>
      <c r="JG63" s="148">
        <v>67.010000000000005</v>
      </c>
      <c r="JI63" s="144">
        <v>43466</v>
      </c>
      <c r="JJ63" s="148">
        <v>67.05</v>
      </c>
      <c r="JL63" s="144">
        <v>43497</v>
      </c>
      <c r="JM63" s="148">
        <v>66.73</v>
      </c>
      <c r="JO63" s="144">
        <v>43497</v>
      </c>
      <c r="JP63" s="148">
        <v>67.819999999999993</v>
      </c>
      <c r="JR63" s="144">
        <v>43497</v>
      </c>
      <c r="JS63" s="148">
        <v>68.101831759999996</v>
      </c>
      <c r="JU63" s="969">
        <v>43497</v>
      </c>
      <c r="JV63" s="970">
        <v>69.101831759999996</v>
      </c>
      <c r="JX63" s="969">
        <v>43497</v>
      </c>
      <c r="JY63" s="970">
        <v>67.930000000000007</v>
      </c>
      <c r="KA63" s="969">
        <v>43525</v>
      </c>
      <c r="KB63" s="970">
        <v>66.158493261468919</v>
      </c>
      <c r="KD63" s="969">
        <v>43525</v>
      </c>
      <c r="KE63" s="970">
        <v>66.040000000000006</v>
      </c>
      <c r="KG63" s="969">
        <v>43525</v>
      </c>
      <c r="KH63" s="970">
        <v>65.63</v>
      </c>
      <c r="KJ63" s="969">
        <v>43525</v>
      </c>
      <c r="KK63" s="970">
        <v>65.5</v>
      </c>
      <c r="KM63" s="969">
        <v>43556</v>
      </c>
      <c r="KN63" s="970">
        <v>62.29</v>
      </c>
      <c r="KP63" s="969">
        <v>43556</v>
      </c>
      <c r="KQ63" s="970">
        <v>62.496443606695237</v>
      </c>
      <c r="KS63" s="969">
        <v>43556</v>
      </c>
      <c r="KT63" s="970">
        <v>62.52</v>
      </c>
      <c r="KV63" s="969">
        <v>43556</v>
      </c>
      <c r="KW63" s="970">
        <v>62.56</v>
      </c>
      <c r="KY63" s="969">
        <v>43586</v>
      </c>
      <c r="KZ63" s="970">
        <v>58.36</v>
      </c>
      <c r="LB63" s="969">
        <v>43586</v>
      </c>
      <c r="LC63" s="970">
        <v>58.17</v>
      </c>
      <c r="LE63" s="969">
        <v>43586</v>
      </c>
      <c r="LF63" s="970">
        <v>59.24</v>
      </c>
      <c r="LH63" s="969">
        <v>43586</v>
      </c>
      <c r="LI63" s="970">
        <v>59.09</v>
      </c>
      <c r="LK63" s="969">
        <v>43586</v>
      </c>
      <c r="LL63" s="970">
        <v>58.63</v>
      </c>
      <c r="LN63" s="969">
        <v>43617</v>
      </c>
      <c r="LO63" s="970">
        <v>60.05</v>
      </c>
      <c r="LQ63" s="969">
        <v>43647</v>
      </c>
      <c r="LR63" s="970">
        <v>59.59</v>
      </c>
      <c r="LT63" s="969">
        <v>43647</v>
      </c>
      <c r="LU63" s="970">
        <v>60.35</v>
      </c>
      <c r="LW63" s="969">
        <v>43647</v>
      </c>
      <c r="LX63" s="970">
        <v>60.46</v>
      </c>
      <c r="LZ63" s="969">
        <v>43647</v>
      </c>
      <c r="MA63" s="970">
        <v>59.94</v>
      </c>
      <c r="MC63" s="969">
        <v>43678</v>
      </c>
      <c r="MD63" s="970">
        <v>59.62</v>
      </c>
      <c r="MF63" s="969">
        <v>43678</v>
      </c>
      <c r="MG63" s="970">
        <v>59.39</v>
      </c>
      <c r="MI63" s="969">
        <v>43678</v>
      </c>
      <c r="MJ63" s="970">
        <v>58.68</v>
      </c>
      <c r="ML63" s="969">
        <v>43678</v>
      </c>
      <c r="MM63" s="970">
        <v>57.99</v>
      </c>
      <c r="MO63" s="969">
        <v>43678</v>
      </c>
      <c r="MP63" s="970">
        <v>57.43</v>
      </c>
      <c r="MR63" s="969">
        <v>43709</v>
      </c>
      <c r="MS63" s="970">
        <v>57.55</v>
      </c>
      <c r="MU63" s="969">
        <v>43709</v>
      </c>
      <c r="MV63" s="970">
        <v>57.83</v>
      </c>
      <c r="MX63" s="969">
        <v>43709</v>
      </c>
      <c r="MY63" s="970">
        <v>57.68</v>
      </c>
      <c r="NA63" s="969">
        <v>43709</v>
      </c>
      <c r="NB63" s="970">
        <v>59.154630632816264</v>
      </c>
      <c r="ND63" s="969">
        <v>43739</v>
      </c>
      <c r="NE63" s="970">
        <v>58.626629999999999</v>
      </c>
      <c r="NG63" s="969">
        <v>43739</v>
      </c>
      <c r="NH63" s="970">
        <v>56.7</v>
      </c>
      <c r="NJ63" s="969">
        <v>43739</v>
      </c>
      <c r="NK63" s="970">
        <v>55.18</v>
      </c>
      <c r="NM63" s="969">
        <v>43739</v>
      </c>
      <c r="NN63" s="970">
        <v>55.08</v>
      </c>
      <c r="NP63" s="969">
        <v>43739</v>
      </c>
      <c r="NQ63" s="970">
        <v>53.56</v>
      </c>
      <c r="NS63" s="969">
        <v>43770</v>
      </c>
      <c r="NT63" s="970">
        <v>53.08</v>
      </c>
      <c r="NV63" s="969">
        <v>43770</v>
      </c>
      <c r="NW63" s="970">
        <v>52.9</v>
      </c>
      <c r="NY63" s="969">
        <v>43770</v>
      </c>
      <c r="NZ63" s="970">
        <v>51.95</v>
      </c>
      <c r="OB63" s="969">
        <v>43770</v>
      </c>
      <c r="OC63" s="970">
        <v>52.18</v>
      </c>
      <c r="OE63" s="969">
        <v>43800</v>
      </c>
      <c r="OF63" s="970">
        <v>57.23</v>
      </c>
      <c r="OH63" s="969">
        <v>43800</v>
      </c>
      <c r="OI63" s="970">
        <v>62.27</v>
      </c>
      <c r="OK63" s="969">
        <v>43800</v>
      </c>
      <c r="OL63" s="970">
        <v>62.89</v>
      </c>
      <c r="ON63" s="969">
        <v>43800</v>
      </c>
      <c r="OO63" s="970">
        <v>61.09</v>
      </c>
      <c r="OQ63" s="969">
        <v>43800</v>
      </c>
      <c r="OR63" s="970">
        <v>59.54</v>
      </c>
      <c r="OT63" s="969">
        <v>43831</v>
      </c>
      <c r="OU63" s="970">
        <v>60.19</v>
      </c>
      <c r="OW63" s="969">
        <v>43831</v>
      </c>
      <c r="OX63" s="970">
        <v>58.11</v>
      </c>
      <c r="OZ63" s="969">
        <v>43831</v>
      </c>
      <c r="PA63" s="970">
        <v>57.13</v>
      </c>
      <c r="PC63" s="969">
        <v>43831</v>
      </c>
      <c r="PD63" s="970">
        <v>58.15</v>
      </c>
      <c r="PF63" s="969">
        <v>43831</v>
      </c>
      <c r="PG63" s="970">
        <v>58.65</v>
      </c>
      <c r="PI63" s="969">
        <v>43862</v>
      </c>
      <c r="PJ63" s="970">
        <v>57.92</v>
      </c>
      <c r="PL63" s="969">
        <v>43862</v>
      </c>
      <c r="PM63" s="970">
        <v>58.8</v>
      </c>
      <c r="PO63" s="969">
        <v>43862</v>
      </c>
      <c r="PP63" s="970">
        <v>58.63</v>
      </c>
      <c r="PR63" s="969">
        <v>43862</v>
      </c>
      <c r="PS63" s="970">
        <v>58.63</v>
      </c>
      <c r="PU63" s="969">
        <v>43891</v>
      </c>
      <c r="PV63" s="970">
        <v>57.41</v>
      </c>
      <c r="PX63" s="969">
        <v>43891</v>
      </c>
      <c r="PY63" s="1025">
        <v>57.55</v>
      </c>
      <c r="QA63" s="1026">
        <v>43891</v>
      </c>
      <c r="QB63" s="1025">
        <v>57.92</v>
      </c>
      <c r="QD63" s="1028">
        <v>43891</v>
      </c>
      <c r="QE63" s="1027">
        <v>57.84</v>
      </c>
      <c r="QG63" s="1028">
        <v>43922</v>
      </c>
      <c r="QH63" s="1027">
        <v>52.6</v>
      </c>
      <c r="QJ63" s="1028">
        <v>43922</v>
      </c>
      <c r="QK63" s="1027">
        <v>53.07</v>
      </c>
      <c r="QM63" s="1028">
        <v>43922</v>
      </c>
      <c r="QN63" s="1027">
        <v>52.33</v>
      </c>
      <c r="QP63" s="1028">
        <v>43922</v>
      </c>
      <c r="QQ63" s="1027">
        <v>53.43</v>
      </c>
      <c r="QS63" s="1028">
        <v>43922</v>
      </c>
      <c r="QT63" s="1027">
        <v>52.5</v>
      </c>
      <c r="QV63" s="1028">
        <v>43952</v>
      </c>
      <c r="QW63" s="1027">
        <v>49.9</v>
      </c>
      <c r="QY63" s="1028">
        <v>43952</v>
      </c>
      <c r="QZ63" s="1027">
        <v>49</v>
      </c>
      <c r="RB63" s="1028">
        <v>43952</v>
      </c>
      <c r="RC63" s="1027">
        <v>47.35</v>
      </c>
      <c r="RE63" s="1028">
        <v>43952</v>
      </c>
      <c r="RF63" s="1027">
        <v>46.9</v>
      </c>
      <c r="RH63" s="1028">
        <v>43983</v>
      </c>
      <c r="RI63" s="1027">
        <v>43.35</v>
      </c>
      <c r="RK63" s="1028">
        <v>43983</v>
      </c>
      <c r="RL63" s="1027">
        <v>42.74</v>
      </c>
      <c r="RN63" s="1028">
        <v>43983</v>
      </c>
      <c r="RO63" s="1027">
        <v>43.35</v>
      </c>
      <c r="RQ63" s="1028">
        <v>43983</v>
      </c>
      <c r="RR63" s="1027">
        <v>42.67</v>
      </c>
      <c r="RT63" s="1028">
        <v>44013</v>
      </c>
      <c r="RU63" s="1029">
        <v>44.61546379</v>
      </c>
      <c r="RW63" s="1028">
        <v>44013</v>
      </c>
      <c r="RX63" s="1029">
        <v>44.649464049999999</v>
      </c>
      <c r="RZ63" s="1028">
        <v>44013</v>
      </c>
      <c r="SA63" s="1029">
        <v>44.2998847</v>
      </c>
      <c r="SC63" s="1028">
        <v>44013</v>
      </c>
      <c r="SD63" s="1029">
        <v>43.62</v>
      </c>
      <c r="SF63" s="1028">
        <v>44013</v>
      </c>
      <c r="SG63" s="1029">
        <v>43.46</v>
      </c>
      <c r="SI63" s="1028">
        <v>44044</v>
      </c>
      <c r="SJ63" s="1029">
        <v>43.45</v>
      </c>
      <c r="SL63" s="1028">
        <v>44044</v>
      </c>
      <c r="SM63" s="1029">
        <v>43.679668144231918</v>
      </c>
      <c r="SO63" s="1028">
        <v>44044</v>
      </c>
      <c r="SP63" s="1029">
        <v>42.879446504438306</v>
      </c>
      <c r="SR63" s="1028">
        <v>44044</v>
      </c>
      <c r="SS63" s="1029">
        <v>41.499829639625951</v>
      </c>
      <c r="SU63" s="1028">
        <v>44075</v>
      </c>
      <c r="SV63" s="1029">
        <v>39.75876028388361</v>
      </c>
      <c r="SX63" s="1028">
        <v>44075</v>
      </c>
      <c r="SY63" s="1029">
        <v>37.100156382568805</v>
      </c>
      <c r="TA63" s="1028">
        <v>44075</v>
      </c>
      <c r="TB63" s="1029">
        <v>35.280290168584344</v>
      </c>
      <c r="TD63" s="1028">
        <v>44075</v>
      </c>
      <c r="TE63" s="1029">
        <v>34.820536761517545</v>
      </c>
      <c r="TG63" s="1028">
        <v>44105</v>
      </c>
      <c r="TH63" s="1029">
        <v>37.399329468419431</v>
      </c>
      <c r="TJ63" s="1028">
        <v>44105</v>
      </c>
      <c r="TK63" s="1029">
        <v>36.650029653274217</v>
      </c>
      <c r="TM63" s="1028">
        <v>44105</v>
      </c>
      <c r="TN63" s="1029">
        <v>36.50018305662163</v>
      </c>
      <c r="TP63" s="1028">
        <v>44105</v>
      </c>
      <c r="TQ63" s="1029">
        <v>35.62062880069648</v>
      </c>
      <c r="TS63" s="1028">
        <v>44136</v>
      </c>
      <c r="TT63" s="1029">
        <v>37.84127260996101</v>
      </c>
      <c r="TV63" s="1028">
        <v>44136</v>
      </c>
      <c r="TW63" s="1029">
        <v>36.997501944449958</v>
      </c>
      <c r="TY63" s="1028">
        <v>44136</v>
      </c>
      <c r="TZ63" s="1029">
        <v>34.970524399404937</v>
      </c>
      <c r="UB63" s="1028">
        <v>44136</v>
      </c>
      <c r="UC63" s="1029">
        <v>36.088236919310987</v>
      </c>
      <c r="UE63" s="1028">
        <v>44166</v>
      </c>
      <c r="UF63" s="1029">
        <v>39.133920694304749</v>
      </c>
      <c r="UH63" s="1028">
        <v>44166</v>
      </c>
      <c r="UI63" s="1029">
        <v>39.200276476537148</v>
      </c>
      <c r="UK63" s="1028">
        <v>44166</v>
      </c>
      <c r="UL63" s="1029">
        <v>39.080650423086375</v>
      </c>
      <c r="UN63" s="1028">
        <v>44166</v>
      </c>
      <c r="UO63" s="1029">
        <v>39.69917889226781</v>
      </c>
      <c r="UQ63" s="1028">
        <v>44197</v>
      </c>
      <c r="UR63" s="1029">
        <v>40.134787598059532</v>
      </c>
      <c r="UT63" s="1028">
        <v>44197</v>
      </c>
      <c r="UU63" s="1029">
        <v>39.945222613074883</v>
      </c>
      <c r="UW63" s="1028">
        <v>44197</v>
      </c>
      <c r="UX63" s="1029">
        <v>39.844776641898093</v>
      </c>
      <c r="UZ63" s="1028">
        <v>44197</v>
      </c>
      <c r="VA63" s="1029">
        <v>40.170081031478844</v>
      </c>
      <c r="VC63" s="1028">
        <v>44197</v>
      </c>
      <c r="VD63" s="1029">
        <v>40.449220152712698</v>
      </c>
      <c r="VF63" s="1028">
        <v>44228</v>
      </c>
      <c r="VG63" s="1029">
        <v>40.579246667965073</v>
      </c>
      <c r="VI63" s="1028">
        <v>44228</v>
      </c>
      <c r="VJ63" s="1029">
        <v>41.270546015091</v>
      </c>
      <c r="VL63" s="1028">
        <v>44228</v>
      </c>
      <c r="VM63" s="1029">
        <v>41.099051530506379</v>
      </c>
      <c r="VO63" s="1028">
        <v>44228</v>
      </c>
      <c r="VP63" s="1029">
        <v>45.356689017288183</v>
      </c>
      <c r="VR63" s="1028">
        <v>44256</v>
      </c>
      <c r="VS63" s="1029">
        <v>43.537679329767855</v>
      </c>
      <c r="VU63" s="1028">
        <v>44256</v>
      </c>
      <c r="VV63" s="1029">
        <v>43.233771022956986</v>
      </c>
      <c r="VX63" s="1028">
        <v>44256</v>
      </c>
      <c r="VY63" s="1029">
        <v>43.734820121905457</v>
      </c>
      <c r="WA63" s="1028">
        <v>44256</v>
      </c>
      <c r="WB63" s="1029">
        <v>42.254580236168387</v>
      </c>
      <c r="WD63" s="1028">
        <v>44256</v>
      </c>
      <c r="WE63" s="1029">
        <v>42.886609813419859</v>
      </c>
      <c r="WG63" s="1028">
        <v>44287</v>
      </c>
      <c r="WH63" s="1029">
        <v>41.98</v>
      </c>
      <c r="WJ63" s="1028">
        <v>44287</v>
      </c>
      <c r="WK63" s="1029">
        <v>41.6</v>
      </c>
      <c r="WM63" s="1028">
        <v>44287</v>
      </c>
      <c r="WN63" s="1029">
        <v>44.200160332514166</v>
      </c>
      <c r="WP63" s="1028">
        <v>44287</v>
      </c>
      <c r="WQ63" s="1029">
        <v>43.54876135980841</v>
      </c>
      <c r="WS63" s="1028">
        <v>44317</v>
      </c>
      <c r="WT63" s="1029">
        <v>44.93941029296694</v>
      </c>
      <c r="WV63" s="1028">
        <v>44317</v>
      </c>
      <c r="WW63" s="1029">
        <v>44.9</v>
      </c>
      <c r="WY63" s="1028">
        <v>44317</v>
      </c>
      <c r="WZ63" s="1029">
        <v>45.939872445337315</v>
      </c>
      <c r="XB63" s="1028">
        <v>44317</v>
      </c>
      <c r="XC63" s="1029">
        <v>45.609407170257327</v>
      </c>
      <c r="XE63" s="1028">
        <v>44348</v>
      </c>
      <c r="XF63" s="1029">
        <v>42.799111759652071</v>
      </c>
      <c r="XH63" s="1028">
        <v>44348</v>
      </c>
      <c r="XI63" s="1029">
        <v>41.800741425071173</v>
      </c>
      <c r="XK63" s="1028">
        <v>44348</v>
      </c>
      <c r="XL63" s="1029">
        <v>42.08</v>
      </c>
      <c r="XN63" s="1028">
        <v>44348</v>
      </c>
      <c r="XO63" s="1029">
        <v>41.600287816938838</v>
      </c>
      <c r="XQ63" s="1028">
        <v>44348</v>
      </c>
      <c r="XR63" s="1029">
        <v>41.349195350771183</v>
      </c>
      <c r="XT63" s="1028">
        <v>44378</v>
      </c>
      <c r="XU63" s="1029">
        <v>40</v>
      </c>
      <c r="XW63" s="1028">
        <v>44378</v>
      </c>
      <c r="XX63" s="1029">
        <v>40.01</v>
      </c>
      <c r="XZ63" s="1028">
        <v>44378</v>
      </c>
      <c r="YA63" s="1029">
        <v>40.978878269361125</v>
      </c>
      <c r="YC63" s="1028">
        <v>44378</v>
      </c>
      <c r="YD63" s="1029">
        <v>42.834471584199328</v>
      </c>
      <c r="YF63" s="1028">
        <v>44409</v>
      </c>
      <c r="YG63" s="1029">
        <v>43.475715917977531</v>
      </c>
      <c r="YI63" s="1028">
        <v>44409</v>
      </c>
      <c r="YJ63" s="1029">
        <v>45.57</v>
      </c>
      <c r="YL63" s="1028">
        <v>44409</v>
      </c>
      <c r="YM63" s="1029">
        <v>45.478390270712744</v>
      </c>
      <c r="YO63" s="1028">
        <v>44409</v>
      </c>
      <c r="YP63" s="1029">
        <v>47.065887712511305</v>
      </c>
      <c r="YR63" s="1028">
        <v>44409</v>
      </c>
      <c r="YS63" s="1029">
        <v>45.98</v>
      </c>
      <c r="YU63" s="1028">
        <v>44440</v>
      </c>
      <c r="YV63" s="1029">
        <v>48.986727474158286</v>
      </c>
      <c r="YX63" s="1028">
        <v>44440</v>
      </c>
      <c r="YY63" s="1029">
        <v>47.008658460636937</v>
      </c>
      <c r="ZA63" s="1028">
        <v>44440</v>
      </c>
      <c r="ZB63" s="1029">
        <v>43.541903334666536</v>
      </c>
      <c r="ZD63" s="1028">
        <v>44440</v>
      </c>
      <c r="ZE63" s="1029">
        <v>43.426198064753194</v>
      </c>
      <c r="ZG63" s="1028">
        <v>44440</v>
      </c>
      <c r="ZH63" s="1029">
        <v>43.575671078324113</v>
      </c>
      <c r="ZJ63" s="1028">
        <v>44470</v>
      </c>
      <c r="ZK63" s="1029">
        <v>44.888788885503928</v>
      </c>
      <c r="ZM63" s="1028">
        <v>44470</v>
      </c>
      <c r="ZN63" s="1029">
        <v>44.737302469395566</v>
      </c>
      <c r="ZP63" s="1028">
        <v>44470</v>
      </c>
      <c r="ZQ63" s="1029">
        <v>44.888788885503928</v>
      </c>
      <c r="ZS63" s="1028">
        <v>44501</v>
      </c>
      <c r="ZT63" s="1029">
        <v>50.774407472856105</v>
      </c>
      <c r="ZV63" s="1028">
        <v>44501</v>
      </c>
      <c r="ZW63" s="1029">
        <v>50.393746723982972</v>
      </c>
      <c r="ZY63" s="1028">
        <v>44501</v>
      </c>
      <c r="ZZ63" s="1029">
        <v>50.378947867863268</v>
      </c>
      <c r="AAB63" s="1028">
        <v>44501</v>
      </c>
      <c r="AAC63" s="1029">
        <v>50.523336573606151</v>
      </c>
      <c r="AAE63" s="1028">
        <v>44501</v>
      </c>
      <c r="AAF63" s="1029">
        <v>48.95</v>
      </c>
      <c r="AAH63" s="1028">
        <v>44501</v>
      </c>
      <c r="AAI63" s="1029">
        <v>49.663350075421285</v>
      </c>
      <c r="AAK63" s="1028">
        <v>44531</v>
      </c>
      <c r="AAL63" s="1029">
        <v>49.116897211382053</v>
      </c>
      <c r="AAN63" s="1028">
        <v>44501</v>
      </c>
      <c r="AAO63" s="1029">
        <v>49.652640123760648</v>
      </c>
      <c r="AAQ63" s="1028">
        <v>44531</v>
      </c>
      <c r="AAR63" s="1029">
        <v>49.283510218411102</v>
      </c>
      <c r="AAT63" s="1028">
        <v>44562</v>
      </c>
      <c r="AAU63" s="1029">
        <v>50.27</v>
      </c>
      <c r="AAW63" s="1028">
        <v>44562</v>
      </c>
      <c r="AAX63" s="1029">
        <v>49.705930738035001</v>
      </c>
      <c r="AAZ63" s="1028">
        <v>44562</v>
      </c>
      <c r="ABA63" s="1029">
        <v>50.23</v>
      </c>
      <c r="ABC63" s="1028">
        <v>44562</v>
      </c>
      <c r="ABD63" s="1029">
        <v>49.55661534648678</v>
      </c>
      <c r="ABF63" s="1028">
        <v>44593</v>
      </c>
      <c r="ABG63" s="1029">
        <v>51.244455554118318</v>
      </c>
      <c r="ABI63" s="1028">
        <v>44593</v>
      </c>
      <c r="ABJ63" s="1029">
        <v>50.105790536173913</v>
      </c>
      <c r="ABL63" s="1028">
        <v>44593</v>
      </c>
      <c r="ABM63" s="1029">
        <v>50.49</v>
      </c>
      <c r="ABO63" s="1028">
        <v>44593</v>
      </c>
      <c r="ABP63" s="1029">
        <v>50.11</v>
      </c>
      <c r="ABR63" s="1066">
        <v>44621</v>
      </c>
      <c r="ABS63" s="1067">
        <v>48.08</v>
      </c>
      <c r="ABU63" s="1066">
        <v>44621</v>
      </c>
      <c r="ABV63" s="1067">
        <v>47.386199611230602</v>
      </c>
      <c r="ABX63" s="1066">
        <v>44621</v>
      </c>
      <c r="ABY63" s="1067">
        <v>47.877598667598491</v>
      </c>
      <c r="ACA63" s="1066">
        <v>44621</v>
      </c>
      <c r="ACB63" s="1067">
        <v>48.517867940000002</v>
      </c>
      <c r="ACD63" s="1066">
        <v>44652</v>
      </c>
      <c r="ACE63" s="1067">
        <v>44.282247886660073</v>
      </c>
      <c r="ACG63" s="1066">
        <v>44652</v>
      </c>
      <c r="ACH63" s="1067">
        <v>44.195659197908107</v>
      </c>
      <c r="ACJ63" s="1066">
        <v>44652</v>
      </c>
      <c r="ACK63" s="1067">
        <v>43.95956403865943</v>
      </c>
      <c r="ACM63" s="1066">
        <v>44652</v>
      </c>
      <c r="ACN63" s="1067">
        <v>43.781205540000002</v>
      </c>
      <c r="ACP63" s="1066">
        <v>44682</v>
      </c>
      <c r="ACQ63" s="1067">
        <v>42.665701840299164</v>
      </c>
      <c r="ACS63" s="1066">
        <v>44682</v>
      </c>
      <c r="ACT63" s="1067">
        <v>42.595534040766019</v>
      </c>
      <c r="ACV63" s="1096">
        <v>44682</v>
      </c>
      <c r="ACW63" s="1097">
        <v>42.124520969999999</v>
      </c>
      <c r="ACY63" s="1096">
        <v>44682</v>
      </c>
      <c r="ACZ63" s="1097">
        <v>42.31544868252702</v>
      </c>
      <c r="ADB63" s="1098">
        <v>44713</v>
      </c>
      <c r="ADC63" s="1099">
        <v>42.161905640000001</v>
      </c>
      <c r="ADE63" s="1098">
        <v>44713</v>
      </c>
      <c r="ADF63" s="1099">
        <v>43.752838779783374</v>
      </c>
      <c r="ADH63" s="1098">
        <v>44713</v>
      </c>
      <c r="ADI63" s="1099">
        <v>43.548128061994191</v>
      </c>
      <c r="ADK63" s="1098">
        <v>44713</v>
      </c>
      <c r="ADL63" s="1099">
        <v>43.34517203026855</v>
      </c>
      <c r="ADN63" s="1098">
        <v>44713</v>
      </c>
      <c r="ADO63" s="1099">
        <v>43.140008993300661</v>
      </c>
      <c r="ADQ63" s="1098">
        <v>44743</v>
      </c>
      <c r="ADR63" s="1099">
        <v>43.277713148058787</v>
      </c>
      <c r="ADT63" s="1098">
        <v>44743</v>
      </c>
      <c r="ADU63" s="1099">
        <v>44.289482490401227</v>
      </c>
      <c r="ADW63" s="1098">
        <v>44743</v>
      </c>
      <c r="ADX63" s="1099">
        <v>42.159145464578998</v>
      </c>
      <c r="ADZ63" s="1098">
        <v>44743</v>
      </c>
      <c r="AEA63" s="1099">
        <v>42.704195018754049</v>
      </c>
      <c r="AEC63" s="1098">
        <v>44774</v>
      </c>
      <c r="AED63" s="1099">
        <v>42.668538976558757</v>
      </c>
      <c r="AEF63" s="1098">
        <v>44774</v>
      </c>
      <c r="AEG63" s="1099">
        <v>42.94</v>
      </c>
      <c r="AEI63" s="1098">
        <v>44774</v>
      </c>
      <c r="AEJ63" s="1099">
        <v>44.006862462240193</v>
      </c>
      <c r="AEL63" s="1098">
        <v>44774</v>
      </c>
      <c r="AEM63" s="1099">
        <v>43.481083336083806</v>
      </c>
      <c r="AEO63" s="1098">
        <v>44774</v>
      </c>
      <c r="AEP63" s="1099">
        <v>43.922499326369746</v>
      </c>
      <c r="AER63" s="1098">
        <v>44805</v>
      </c>
      <c r="AES63" s="1099">
        <v>44.29</v>
      </c>
      <c r="AEU63" s="1098">
        <v>44805</v>
      </c>
      <c r="AEV63" s="1099">
        <v>45.031784115731099</v>
      </c>
      <c r="AEX63" s="1098">
        <v>44805</v>
      </c>
      <c r="AEY63" s="1099">
        <v>45.138608551415729</v>
      </c>
      <c r="AFA63" s="1098">
        <v>44805</v>
      </c>
      <c r="AFB63" s="1099">
        <v>44.127474311754682</v>
      </c>
      <c r="AFD63" s="1098">
        <v>44835</v>
      </c>
      <c r="AFE63" s="1099">
        <v>47.843002428153788</v>
      </c>
      <c r="AFG63" s="1098">
        <v>44835</v>
      </c>
      <c r="AFH63" s="1099">
        <v>48.55154177</v>
      </c>
      <c r="AFJ63" s="1098">
        <v>44866</v>
      </c>
      <c r="AFK63" s="1099">
        <v>50.196348825132411</v>
      </c>
      <c r="AFM63" s="1098">
        <v>44866</v>
      </c>
      <c r="AFN63" s="1099">
        <v>50.50011733499997</v>
      </c>
      <c r="AFP63" s="1098">
        <v>44866</v>
      </c>
      <c r="AFQ63" s="1099">
        <v>49.686048884264679</v>
      </c>
      <c r="AFS63" s="1098">
        <v>44866</v>
      </c>
      <c r="AFT63" s="1099">
        <v>48.005959084632742</v>
      </c>
      <c r="AFV63" s="1098">
        <v>44866</v>
      </c>
      <c r="AFW63" s="1099">
        <v>46.115417836914006</v>
      </c>
      <c r="AFY63" s="1098">
        <v>44896</v>
      </c>
      <c r="AFZ63" s="1099">
        <v>47.423050823306404</v>
      </c>
      <c r="AGB63" s="1098">
        <v>44896</v>
      </c>
      <c r="AGC63" s="1099">
        <v>47.763628491730778</v>
      </c>
      <c r="AGE63" s="1098">
        <v>44896</v>
      </c>
      <c r="AGF63" s="1099">
        <v>48.59083692596419</v>
      </c>
      <c r="AGH63" s="1098">
        <v>44896</v>
      </c>
      <c r="AGI63" s="1099">
        <v>48.606179616409378</v>
      </c>
      <c r="AGK63" s="1108">
        <v>44927</v>
      </c>
      <c r="AGL63" s="1109">
        <v>50.920531033645382</v>
      </c>
      <c r="AGN63" s="1108">
        <v>44927</v>
      </c>
      <c r="AGO63" s="1109">
        <v>51.20432658178008</v>
      </c>
      <c r="AGQ63" s="1108">
        <v>44927</v>
      </c>
      <c r="AGR63" s="1109">
        <v>51.669985085984244</v>
      </c>
      <c r="AGT63" s="1108">
        <v>44958</v>
      </c>
      <c r="AGU63" s="1109">
        <v>52.092203073453838</v>
      </c>
      <c r="AGW63" s="1108">
        <v>44958</v>
      </c>
      <c r="AGX63" s="1109">
        <v>52.441855036854641</v>
      </c>
      <c r="AGZ63" s="1108">
        <v>44958</v>
      </c>
      <c r="AHA63" s="1109">
        <v>52.902407742188075</v>
      </c>
      <c r="AHC63" s="1108">
        <v>44958</v>
      </c>
      <c r="AHD63" s="1109">
        <v>53.783135049558794</v>
      </c>
      <c r="AHF63" s="1108">
        <v>44986</v>
      </c>
      <c r="AHG63" s="1109">
        <v>52.875931104321126</v>
      </c>
      <c r="AHI63" s="1108">
        <v>44986</v>
      </c>
      <c r="AHJ63" s="1109">
        <v>53.042023180302238</v>
      </c>
      <c r="AHL63" s="1108">
        <v>44986</v>
      </c>
      <c r="AHM63" s="1109">
        <v>55.200086925979981</v>
      </c>
      <c r="AHO63" s="1108">
        <v>44986</v>
      </c>
      <c r="AHP63" s="1109">
        <v>57.063727913220582</v>
      </c>
      <c r="AHR63" s="1108">
        <v>44986</v>
      </c>
      <c r="AHS63" s="1109">
        <v>53.720606915490485</v>
      </c>
      <c r="AHU63" s="1114">
        <v>45017</v>
      </c>
      <c r="AHV63" s="1099">
        <v>47.848775217442451</v>
      </c>
      <c r="AHX63" s="1108">
        <v>45017</v>
      </c>
      <c r="AHY63" s="1109">
        <v>48.212041275337306</v>
      </c>
      <c r="AIA63" s="1108">
        <v>45017</v>
      </c>
      <c r="AIB63" s="1109">
        <v>48.07803145094244</v>
      </c>
      <c r="AID63" s="1108">
        <v>45017</v>
      </c>
      <c r="AIE63" s="1099">
        <v>48.614146812313379</v>
      </c>
      <c r="AIG63" s="1108">
        <v>45047</v>
      </c>
      <c r="AIH63" s="1099">
        <v>48.18458112637105</v>
      </c>
      <c r="AIJ63" s="1108">
        <v>45047</v>
      </c>
      <c r="AIK63" s="1099">
        <v>48.556403152889764</v>
      </c>
      <c r="AIM63" s="1108">
        <v>45047</v>
      </c>
      <c r="AIN63" s="1099">
        <v>47.400036749091313</v>
      </c>
      <c r="AIP63" s="1108">
        <v>45047</v>
      </c>
      <c r="AIQ63" s="1099">
        <v>47.982904012492305</v>
      </c>
      <c r="AIS63" s="1108">
        <v>45047</v>
      </c>
      <c r="AIT63" s="1109">
        <v>48.857756316621177</v>
      </c>
      <c r="AIV63" s="1108">
        <v>45078</v>
      </c>
      <c r="AIW63" s="1117">
        <v>47.471386254979102</v>
      </c>
      <c r="AIY63" s="1108">
        <v>45078</v>
      </c>
      <c r="AIZ63" s="1117">
        <v>48.905277791301955</v>
      </c>
      <c r="AJB63" s="1108">
        <v>45078</v>
      </c>
      <c r="AJC63" s="1117">
        <v>49.621895264153785</v>
      </c>
      <c r="AJE63" s="1108">
        <v>45078</v>
      </c>
      <c r="AJF63" s="1117">
        <v>50.428315745938619</v>
      </c>
      <c r="AJH63" s="1108">
        <v>45108</v>
      </c>
      <c r="AJI63" s="1117">
        <v>51.650100563911714</v>
      </c>
      <c r="AJK63" s="1108">
        <v>45108</v>
      </c>
      <c r="AJL63" s="1117">
        <v>53.221501755596179</v>
      </c>
      <c r="AJN63" s="1108">
        <v>45108</v>
      </c>
      <c r="AJO63" s="1117">
        <v>51.650100563911714</v>
      </c>
      <c r="AJQ63" s="1108">
        <v>45108</v>
      </c>
      <c r="AJR63" s="1117">
        <v>53.831730823502873</v>
      </c>
      <c r="AJT63" s="1108">
        <v>45139</v>
      </c>
      <c r="AJU63" s="1117">
        <v>54.182834406316339</v>
      </c>
    </row>
    <row r="64" spans="1:957" customFormat="1" x14ac:dyDescent="0.25">
      <c r="A64" s="26"/>
      <c r="B64" s="969">
        <f t="shared" ca="1" si="0"/>
        <v>45170</v>
      </c>
      <c r="C64" s="152">
        <f t="shared" ca="1" si="1"/>
        <v>54.991206136197611</v>
      </c>
      <c r="D64" s="26"/>
      <c r="E64" s="144">
        <v>42826</v>
      </c>
      <c r="F64" s="150">
        <v>70.819074717101273</v>
      </c>
      <c r="G64" s="88"/>
      <c r="H64" s="144">
        <v>42795</v>
      </c>
      <c r="I64" s="148">
        <v>77.650000000000006</v>
      </c>
      <c r="J64" s="26"/>
      <c r="K64" s="144">
        <v>42826</v>
      </c>
      <c r="L64" s="148">
        <v>68.148139624994144</v>
      </c>
      <c r="M64" s="26"/>
      <c r="N64" s="144">
        <v>42826</v>
      </c>
      <c r="O64" s="150">
        <v>67.400000000000006</v>
      </c>
      <c r="P64" s="88"/>
      <c r="Q64" s="144"/>
      <c r="R64" s="145"/>
      <c r="S64" s="26"/>
      <c r="T64" s="144"/>
      <c r="U64" s="148"/>
      <c r="V64" s="26"/>
      <c r="W64" s="144">
        <v>42856</v>
      </c>
      <c r="X64" s="150">
        <v>63.765724999999996</v>
      </c>
      <c r="Y64" s="88"/>
      <c r="Z64" s="144">
        <v>42887</v>
      </c>
      <c r="AA64" s="145">
        <v>61.077516635932334</v>
      </c>
      <c r="AB64" s="26"/>
      <c r="AC64" s="144">
        <v>42887</v>
      </c>
      <c r="AD64" s="148">
        <v>59.799999999999983</v>
      </c>
      <c r="AE64" s="26"/>
      <c r="AF64" s="144">
        <v>42887</v>
      </c>
      <c r="AG64" s="150">
        <v>60.398199999999996</v>
      </c>
      <c r="AH64" s="88"/>
      <c r="AI64" s="144">
        <v>42917</v>
      </c>
      <c r="AJ64" s="145">
        <v>62.527983333333317</v>
      </c>
      <c r="AK64" s="26"/>
      <c r="AL64" s="144">
        <v>42917</v>
      </c>
      <c r="AM64" s="148">
        <v>63.078249999999983</v>
      </c>
      <c r="AN64" s="26"/>
      <c r="AO64" s="144">
        <v>42917</v>
      </c>
      <c r="AP64" s="150">
        <v>62.169249999999984</v>
      </c>
      <c r="AQ64" s="88"/>
      <c r="AR64" s="144">
        <v>42917</v>
      </c>
      <c r="AS64" s="145">
        <v>62.169249999999984</v>
      </c>
      <c r="AT64" s="26"/>
      <c r="AU64" s="144">
        <v>42948</v>
      </c>
      <c r="AV64" s="148">
        <v>67.565289304926637</v>
      </c>
      <c r="AW64" s="26"/>
      <c r="AX64" s="144">
        <v>42979</v>
      </c>
      <c r="AY64" s="150">
        <v>66.993805126860622</v>
      </c>
      <c r="AZ64" s="88"/>
      <c r="BA64" s="144">
        <v>42979</v>
      </c>
      <c r="BB64" s="145">
        <v>67.751163112596146</v>
      </c>
      <c r="BC64" s="26"/>
      <c r="BD64" s="144">
        <v>42979</v>
      </c>
      <c r="BE64" s="148">
        <v>66.464357169366664</v>
      </c>
      <c r="BF64" s="26"/>
      <c r="BG64" s="144">
        <v>43009</v>
      </c>
      <c r="BH64" s="150">
        <v>69.595356145893291</v>
      </c>
      <c r="BI64" s="88"/>
      <c r="BJ64" s="144">
        <v>42979</v>
      </c>
      <c r="BK64" s="145">
        <v>67.424715380880613</v>
      </c>
      <c r="BL64" s="26"/>
      <c r="BM64" s="144">
        <v>42979</v>
      </c>
      <c r="BN64" s="148">
        <v>67.62</v>
      </c>
      <c r="BO64" s="26"/>
      <c r="BP64" s="144">
        <v>43009</v>
      </c>
      <c r="BQ64" s="150">
        <v>70.527765380000005</v>
      </c>
      <c r="BR64" s="88"/>
      <c r="BS64" s="144">
        <v>43009</v>
      </c>
      <c r="BT64" s="145">
        <v>70.927765380880601</v>
      </c>
      <c r="BU64" s="26"/>
      <c r="BV64" s="144">
        <v>43040</v>
      </c>
      <c r="BW64" s="148">
        <v>70.941765380000007</v>
      </c>
      <c r="BX64" s="26"/>
      <c r="BY64" s="144">
        <v>43040</v>
      </c>
      <c r="BZ64" s="150">
        <v>71.231765379999999</v>
      </c>
      <c r="CA64" s="88"/>
      <c r="CB64" s="144">
        <v>43040</v>
      </c>
      <c r="CC64" s="145">
        <v>70.331765380880569</v>
      </c>
      <c r="CD64" s="26"/>
      <c r="CE64" s="144">
        <v>43040</v>
      </c>
      <c r="CF64" s="148">
        <v>70.48176538088056</v>
      </c>
      <c r="CG64" s="26"/>
      <c r="CH64" s="144">
        <v>43070</v>
      </c>
      <c r="CI64" s="150">
        <v>72.056415380000004</v>
      </c>
      <c r="CJ64" s="88"/>
      <c r="CK64" s="144">
        <v>43070</v>
      </c>
      <c r="CL64" s="145">
        <v>72.630327868852476</v>
      </c>
      <c r="CM64" s="26"/>
      <c r="CN64" s="144">
        <v>43070</v>
      </c>
      <c r="CO64" s="148">
        <v>71.655605526764489</v>
      </c>
      <c r="CP64" s="26"/>
      <c r="CQ64" s="144">
        <v>43070</v>
      </c>
      <c r="CR64" s="150">
        <v>71.708534580000006</v>
      </c>
      <c r="CS64" s="88"/>
      <c r="CT64" s="144">
        <v>43070</v>
      </c>
      <c r="CU64" s="145">
        <v>72.108534581650744</v>
      </c>
      <c r="CV64" s="26"/>
      <c r="CW64" s="144">
        <v>43101</v>
      </c>
      <c r="CX64" s="148">
        <v>73.293047849999994</v>
      </c>
      <c r="CY64" s="292"/>
      <c r="CZ64" s="144">
        <v>43101</v>
      </c>
      <c r="DA64" s="148">
        <v>72.919715947722338</v>
      </c>
      <c r="DB64" s="295"/>
      <c r="DC64" s="144">
        <v>43101</v>
      </c>
      <c r="DD64" s="148">
        <v>72.7</v>
      </c>
      <c r="DE64" s="303"/>
      <c r="DF64" s="144">
        <v>43101</v>
      </c>
      <c r="DG64" s="148">
        <v>73.622758500000003</v>
      </c>
      <c r="DH64" s="303"/>
      <c r="DI64" s="144">
        <v>43160</v>
      </c>
      <c r="DJ64" s="148">
        <v>72.368326670000002</v>
      </c>
      <c r="DK64" s="295"/>
      <c r="DL64" s="144">
        <v>43132</v>
      </c>
      <c r="DM64" s="148">
        <v>74.02</v>
      </c>
      <c r="DN64" s="303"/>
      <c r="DO64" s="144">
        <v>43132</v>
      </c>
      <c r="DP64" s="148">
        <v>73.419619449999999</v>
      </c>
      <c r="DQ64" s="303"/>
      <c r="DR64" s="144">
        <v>43160</v>
      </c>
      <c r="DS64" s="148">
        <v>72.459987910086269</v>
      </c>
      <c r="DT64" s="295"/>
      <c r="DU64" s="144">
        <v>43160</v>
      </c>
      <c r="DV64" s="148">
        <v>71.396201180000006</v>
      </c>
      <c r="DW64" s="303"/>
      <c r="DX64" s="144">
        <v>43160</v>
      </c>
      <c r="DY64" s="148">
        <v>71.032330920000007</v>
      </c>
      <c r="DZ64" s="303"/>
      <c r="EA64" s="144">
        <v>43191</v>
      </c>
      <c r="EB64" s="148">
        <v>65.616103788084928</v>
      </c>
      <c r="EC64" s="295"/>
      <c r="ED64" s="144">
        <v>43191</v>
      </c>
      <c r="EE64" s="148">
        <v>65.309516632907261</v>
      </c>
      <c r="EF64" s="303"/>
      <c r="EG64" s="144">
        <v>43191</v>
      </c>
      <c r="EH64" s="148">
        <v>65.647000320750806</v>
      </c>
      <c r="EI64" s="303"/>
      <c r="EJ64" s="144">
        <v>43221</v>
      </c>
      <c r="EK64" s="148">
        <v>64.297750809999997</v>
      </c>
      <c r="EL64" s="295"/>
      <c r="EM64" s="144">
        <v>43191</v>
      </c>
      <c r="EN64" s="148">
        <v>65.3423923617366</v>
      </c>
      <c r="EO64" s="303"/>
      <c r="EP64" s="144">
        <v>43221</v>
      </c>
      <c r="EQ64" s="148">
        <v>64.057723124451385</v>
      </c>
      <c r="ER64" s="303"/>
      <c r="ES64" s="144">
        <v>43221</v>
      </c>
      <c r="ET64" s="148">
        <v>63.649581336696073</v>
      </c>
      <c r="EV64" s="144">
        <v>43252</v>
      </c>
      <c r="EW64" s="148">
        <v>63.31671792821335</v>
      </c>
      <c r="EY64" s="144">
        <v>43252</v>
      </c>
      <c r="EZ64" s="148">
        <v>63.27609064</v>
      </c>
      <c r="FB64" s="144">
        <v>43252</v>
      </c>
      <c r="FC64" s="148">
        <v>63.814786393135051</v>
      </c>
      <c r="FE64" s="144">
        <v>43252</v>
      </c>
      <c r="FF64" s="148">
        <v>62.982479578081595</v>
      </c>
      <c r="FH64" s="144">
        <v>43282</v>
      </c>
      <c r="FI64" s="148">
        <v>63.32</v>
      </c>
      <c r="FK64" s="144">
        <v>43282</v>
      </c>
      <c r="FL64" s="148">
        <v>63.42810848291824</v>
      </c>
      <c r="FN64" s="144">
        <v>43282</v>
      </c>
      <c r="FO64" s="148">
        <v>63.58</v>
      </c>
      <c r="FQ64" s="144">
        <v>43282</v>
      </c>
      <c r="FR64" s="148">
        <v>63.549439880000001</v>
      </c>
      <c r="FT64" s="144">
        <v>43252</v>
      </c>
      <c r="FU64" s="148">
        <v>63.241390000000003</v>
      </c>
      <c r="FW64" s="144">
        <v>43282</v>
      </c>
      <c r="FX64" s="148">
        <v>63.559190000000001</v>
      </c>
      <c r="FZ64" s="144">
        <v>43282</v>
      </c>
      <c r="GA64" s="148">
        <v>63.133429999999997</v>
      </c>
      <c r="GC64" s="144">
        <v>43313</v>
      </c>
      <c r="GD64" s="148">
        <v>63.643538594099986</v>
      </c>
      <c r="GF64" s="144">
        <v>43282</v>
      </c>
      <c r="GG64" s="148">
        <v>63.41</v>
      </c>
      <c r="GI64" s="144">
        <v>43313</v>
      </c>
      <c r="GJ64" s="148">
        <v>63.497500000000002</v>
      </c>
      <c r="GL64" s="144">
        <v>43313</v>
      </c>
      <c r="GM64" s="148">
        <v>63.5</v>
      </c>
      <c r="GO64" s="144">
        <v>43313</v>
      </c>
      <c r="GP64" s="148">
        <v>62.627079999999999</v>
      </c>
      <c r="GR64" s="144">
        <v>43313</v>
      </c>
      <c r="GS64" s="148">
        <v>62.86</v>
      </c>
      <c r="GU64" s="144">
        <v>43344</v>
      </c>
      <c r="GV64" s="148">
        <v>62.55</v>
      </c>
      <c r="GX64" s="144">
        <v>43344</v>
      </c>
      <c r="GY64" s="148">
        <v>62.59</v>
      </c>
      <c r="HA64" s="144">
        <v>43344</v>
      </c>
      <c r="HB64" s="148">
        <v>62.38</v>
      </c>
      <c r="HD64" s="144">
        <v>43344</v>
      </c>
      <c r="HE64" s="148">
        <v>62.25</v>
      </c>
      <c r="HG64" s="144">
        <v>43344</v>
      </c>
      <c r="HH64" s="148">
        <v>62.56</v>
      </c>
      <c r="HJ64" s="144">
        <v>43374</v>
      </c>
      <c r="HK64" s="148">
        <v>65.25</v>
      </c>
      <c r="HM64" s="144">
        <v>43374</v>
      </c>
      <c r="HN64" s="148">
        <v>65.59</v>
      </c>
      <c r="HP64" s="144">
        <v>43374</v>
      </c>
      <c r="HQ64" s="148">
        <v>65.08</v>
      </c>
      <c r="HS64" s="144">
        <v>43374</v>
      </c>
      <c r="HT64" s="148">
        <v>64.739999999999995</v>
      </c>
      <c r="HV64" s="144">
        <v>43374</v>
      </c>
      <c r="HW64" s="148">
        <v>66.989999999999995</v>
      </c>
      <c r="HY64" s="144">
        <v>43374</v>
      </c>
      <c r="HZ64" s="148">
        <v>67.150000000000006</v>
      </c>
      <c r="IB64" s="144">
        <v>43435</v>
      </c>
      <c r="IC64" s="148">
        <v>67.379199549999996</v>
      </c>
      <c r="IE64" s="144">
        <v>43435</v>
      </c>
      <c r="IF64" s="148">
        <v>67.97</v>
      </c>
      <c r="IH64" s="144">
        <v>43435</v>
      </c>
      <c r="II64" s="148">
        <v>66.52</v>
      </c>
      <c r="IK64" s="144">
        <v>43435</v>
      </c>
      <c r="IL64" s="148">
        <v>65.89</v>
      </c>
      <c r="IN64" s="144">
        <v>43466</v>
      </c>
      <c r="IO64" s="148">
        <v>67.41</v>
      </c>
      <c r="IQ64" s="144">
        <v>43466</v>
      </c>
      <c r="IR64" s="148">
        <v>68.27</v>
      </c>
      <c r="IT64" s="144">
        <v>43466</v>
      </c>
      <c r="IU64" s="148">
        <v>67.918275879999996</v>
      </c>
      <c r="IW64" s="144">
        <v>43466</v>
      </c>
      <c r="IX64" s="148">
        <v>67.19</v>
      </c>
      <c r="IZ64" s="144">
        <v>43497</v>
      </c>
      <c r="JA64" s="148">
        <v>69.42</v>
      </c>
      <c r="JC64" s="144">
        <v>43497</v>
      </c>
      <c r="JD64" s="148">
        <v>67.760000000000005</v>
      </c>
      <c r="JF64" s="144">
        <v>43497</v>
      </c>
      <c r="JG64" s="148">
        <v>67.06</v>
      </c>
      <c r="JI64" s="144">
        <v>43497</v>
      </c>
      <c r="JJ64" s="148">
        <v>67.099999999999994</v>
      </c>
      <c r="JL64" s="144">
        <v>43525</v>
      </c>
      <c r="JM64" s="148">
        <v>64.78</v>
      </c>
      <c r="JO64" s="144">
        <v>43525</v>
      </c>
      <c r="JP64" s="148">
        <v>65.89</v>
      </c>
      <c r="JR64" s="144">
        <v>43525</v>
      </c>
      <c r="JS64" s="148">
        <v>65.951564779999998</v>
      </c>
      <c r="JU64" s="969">
        <v>43525</v>
      </c>
      <c r="JV64" s="970">
        <v>66.951564779999998</v>
      </c>
      <c r="JX64" s="969">
        <v>43525</v>
      </c>
      <c r="JY64" s="970">
        <v>65.44</v>
      </c>
      <c r="KA64" s="969">
        <v>43556</v>
      </c>
      <c r="KB64" s="970">
        <v>64.047637572761872</v>
      </c>
      <c r="KD64" s="969">
        <v>43556</v>
      </c>
      <c r="KE64" s="970">
        <v>68.27</v>
      </c>
      <c r="KG64" s="969">
        <v>43556</v>
      </c>
      <c r="KH64" s="970">
        <v>63.3</v>
      </c>
      <c r="KJ64" s="969">
        <v>43556</v>
      </c>
      <c r="KK64" s="970">
        <v>62.82</v>
      </c>
      <c r="KM64" s="969">
        <v>43586</v>
      </c>
      <c r="KN64" s="970">
        <v>59.15</v>
      </c>
      <c r="KP64" s="969">
        <v>43586</v>
      </c>
      <c r="KQ64" s="970">
        <v>59.345832232593573</v>
      </c>
      <c r="KS64" s="969">
        <v>43586</v>
      </c>
      <c r="KT64" s="970">
        <v>59.37</v>
      </c>
      <c r="KV64" s="969">
        <v>43586</v>
      </c>
      <c r="KW64" s="970">
        <v>59.41</v>
      </c>
      <c r="KY64" s="969">
        <v>43617</v>
      </c>
      <c r="KZ64" s="970">
        <v>57.91</v>
      </c>
      <c r="LB64" s="969">
        <v>43617</v>
      </c>
      <c r="LC64" s="970">
        <v>57.72</v>
      </c>
      <c r="LE64" s="969">
        <v>43617</v>
      </c>
      <c r="LF64" s="970">
        <v>58.79</v>
      </c>
      <c r="LH64" s="969">
        <v>43617</v>
      </c>
      <c r="LI64" s="970">
        <v>58.74</v>
      </c>
      <c r="LK64" s="969">
        <v>43617</v>
      </c>
      <c r="LL64" s="970">
        <v>58.28</v>
      </c>
      <c r="LN64" s="969">
        <v>43647</v>
      </c>
      <c r="LO64" s="970">
        <v>60.22</v>
      </c>
      <c r="LQ64" s="969">
        <v>43678</v>
      </c>
      <c r="LR64" s="970">
        <v>60.2</v>
      </c>
      <c r="LT64" s="969">
        <v>43678</v>
      </c>
      <c r="LU64" s="970">
        <v>60.96</v>
      </c>
      <c r="LW64" s="969">
        <v>43678</v>
      </c>
      <c r="LX64" s="970">
        <v>61.07</v>
      </c>
      <c r="LZ64" s="969">
        <v>43678</v>
      </c>
      <c r="MA64" s="970">
        <v>60.55</v>
      </c>
      <c r="MC64" s="969">
        <v>43709</v>
      </c>
      <c r="MD64" s="970">
        <v>60.33</v>
      </c>
      <c r="MF64" s="969">
        <v>43709</v>
      </c>
      <c r="MG64" s="970">
        <v>60.09</v>
      </c>
      <c r="MI64" s="969">
        <v>43709</v>
      </c>
      <c r="MJ64" s="970">
        <v>59.38</v>
      </c>
      <c r="ML64" s="969">
        <v>43709</v>
      </c>
      <c r="MM64" s="970">
        <v>58.69</v>
      </c>
      <c r="MO64" s="969">
        <v>43709</v>
      </c>
      <c r="MP64" s="970">
        <v>58.13</v>
      </c>
      <c r="MR64" s="969">
        <v>43739</v>
      </c>
      <c r="MS64" s="970">
        <v>58.66</v>
      </c>
      <c r="MU64" s="969">
        <v>43739</v>
      </c>
      <c r="MV64" s="970">
        <v>58.86</v>
      </c>
      <c r="MX64" s="969">
        <v>43739</v>
      </c>
      <c r="MY64" s="970">
        <v>58.98</v>
      </c>
      <c r="NA64" s="969">
        <v>43739</v>
      </c>
      <c r="NB64" s="970">
        <v>60.485952746568351</v>
      </c>
      <c r="ND64" s="969">
        <v>43770</v>
      </c>
      <c r="NE64" s="970">
        <v>62.429049999999997</v>
      </c>
      <c r="NG64" s="969">
        <v>43770</v>
      </c>
      <c r="NH64" s="970">
        <v>60.57</v>
      </c>
      <c r="NJ64" s="969">
        <v>43770</v>
      </c>
      <c r="NK64" s="970">
        <v>59.04</v>
      </c>
      <c r="NM64" s="969">
        <v>43770</v>
      </c>
      <c r="NN64" s="970">
        <v>57.84</v>
      </c>
      <c r="NP64" s="969">
        <v>43770</v>
      </c>
      <c r="NQ64" s="970">
        <v>56.32</v>
      </c>
      <c r="NS64" s="969">
        <v>43800</v>
      </c>
      <c r="NT64" s="970">
        <v>57.81</v>
      </c>
      <c r="NV64" s="969">
        <v>43800</v>
      </c>
      <c r="NW64" s="970">
        <v>57.63</v>
      </c>
      <c r="NY64" s="969">
        <v>43800</v>
      </c>
      <c r="NZ64" s="970">
        <v>56.68</v>
      </c>
      <c r="OB64" s="969">
        <v>43800</v>
      </c>
      <c r="OC64" s="970">
        <v>56.91</v>
      </c>
      <c r="OE64" s="969">
        <v>43831</v>
      </c>
      <c r="OF64" s="970">
        <v>59.58</v>
      </c>
      <c r="OH64" s="969">
        <v>43831</v>
      </c>
      <c r="OI64" s="970">
        <v>65.010000000000005</v>
      </c>
      <c r="OK64" s="969">
        <v>43831</v>
      </c>
      <c r="OL64" s="970">
        <v>65.55</v>
      </c>
      <c r="ON64" s="969">
        <v>43831</v>
      </c>
      <c r="OO64" s="970">
        <v>62.54</v>
      </c>
      <c r="OQ64" s="969">
        <v>43831</v>
      </c>
      <c r="OR64" s="970">
        <v>61.14</v>
      </c>
      <c r="OT64" s="969">
        <v>43862</v>
      </c>
      <c r="OU64" s="970">
        <v>60.09</v>
      </c>
      <c r="OW64" s="969">
        <v>43862</v>
      </c>
      <c r="OX64" s="970">
        <v>58.02</v>
      </c>
      <c r="OZ64" s="969">
        <v>43862</v>
      </c>
      <c r="PA64" s="970">
        <v>57.03</v>
      </c>
      <c r="PC64" s="969">
        <v>43862</v>
      </c>
      <c r="PD64" s="970">
        <v>57.85</v>
      </c>
      <c r="PF64" s="969">
        <v>43862</v>
      </c>
      <c r="PG64" s="970">
        <v>58.35</v>
      </c>
      <c r="PI64" s="969">
        <v>43891</v>
      </c>
      <c r="PJ64" s="970">
        <v>57.55</v>
      </c>
      <c r="PL64" s="969">
        <v>43891</v>
      </c>
      <c r="PM64" s="970">
        <v>57.2</v>
      </c>
      <c r="PO64" s="969">
        <v>43891</v>
      </c>
      <c r="PP64" s="970">
        <v>57.01</v>
      </c>
      <c r="PR64" s="969">
        <v>43891</v>
      </c>
      <c r="PS64" s="970">
        <v>57.01</v>
      </c>
      <c r="PU64" s="969">
        <v>43922</v>
      </c>
      <c r="PV64" s="970">
        <v>52.13</v>
      </c>
      <c r="PX64" s="969">
        <v>43922</v>
      </c>
      <c r="PY64" s="1025">
        <v>52.35</v>
      </c>
      <c r="QA64" s="1026">
        <v>43922</v>
      </c>
      <c r="QB64" s="1025">
        <v>52.22</v>
      </c>
      <c r="QD64" s="1028">
        <v>43922</v>
      </c>
      <c r="QE64" s="1027">
        <v>52.05</v>
      </c>
      <c r="QG64" s="1028">
        <v>43952</v>
      </c>
      <c r="QH64" s="1027">
        <v>50.5</v>
      </c>
      <c r="QJ64" s="1028">
        <v>43952</v>
      </c>
      <c r="QK64" s="1027">
        <v>50.97</v>
      </c>
      <c r="QM64" s="1028">
        <v>43952</v>
      </c>
      <c r="QN64" s="1027">
        <v>50.23</v>
      </c>
      <c r="QP64" s="1028">
        <v>43952</v>
      </c>
      <c r="QQ64" s="1027">
        <v>51.33</v>
      </c>
      <c r="QS64" s="1028">
        <v>43952</v>
      </c>
      <c r="QT64" s="1027">
        <v>50.4</v>
      </c>
      <c r="QV64" s="1028">
        <v>43983</v>
      </c>
      <c r="QW64" s="1027">
        <v>48.7</v>
      </c>
      <c r="QY64" s="1028">
        <v>43983</v>
      </c>
      <c r="QZ64" s="1027">
        <v>47.8</v>
      </c>
      <c r="RB64" s="1028">
        <v>43983</v>
      </c>
      <c r="RC64" s="1027">
        <v>46.1</v>
      </c>
      <c r="RE64" s="1028">
        <v>43983</v>
      </c>
      <c r="RF64" s="1027">
        <v>45.65</v>
      </c>
      <c r="RH64" s="1028">
        <v>44013</v>
      </c>
      <c r="RI64" s="1027">
        <v>44.1</v>
      </c>
      <c r="RK64" s="1028">
        <v>44013</v>
      </c>
      <c r="RL64" s="1027">
        <v>43.59</v>
      </c>
      <c r="RN64" s="1028">
        <v>44013</v>
      </c>
      <c r="RO64" s="1027">
        <v>44.2</v>
      </c>
      <c r="RQ64" s="1028">
        <v>44013</v>
      </c>
      <c r="RR64" s="1027">
        <v>43.57</v>
      </c>
      <c r="RT64" s="1028">
        <v>44044</v>
      </c>
      <c r="RU64" s="1029">
        <v>44.915419659999998</v>
      </c>
      <c r="RW64" s="1028">
        <v>44044</v>
      </c>
      <c r="RX64" s="1029">
        <v>44.949515050000002</v>
      </c>
      <c r="RZ64" s="1028">
        <v>44044</v>
      </c>
      <c r="SA64" s="1029">
        <v>44.599895670000002</v>
      </c>
      <c r="SC64" s="1028">
        <v>44044</v>
      </c>
      <c r="SD64" s="1029">
        <v>43.92</v>
      </c>
      <c r="SF64" s="1028">
        <v>44044</v>
      </c>
      <c r="SG64" s="1029">
        <v>43.76</v>
      </c>
      <c r="SI64" s="1028">
        <v>44075</v>
      </c>
      <c r="SJ64" s="1029">
        <v>43.95</v>
      </c>
      <c r="SL64" s="1028">
        <v>44075</v>
      </c>
      <c r="SM64" s="1029">
        <v>44.179699724483655</v>
      </c>
      <c r="SO64" s="1028">
        <v>44075</v>
      </c>
      <c r="SP64" s="1029">
        <v>43.379499176505064</v>
      </c>
      <c r="SR64" s="1028">
        <v>44075</v>
      </c>
      <c r="SS64" s="1029">
        <v>41.999845851559009</v>
      </c>
      <c r="SU64" s="1028">
        <v>44105</v>
      </c>
      <c r="SV64" s="1029">
        <v>42.173878258470154</v>
      </c>
      <c r="SX64" s="1028">
        <v>44105</v>
      </c>
      <c r="SY64" s="1029">
        <v>39.075141500799788</v>
      </c>
      <c r="TA64" s="1028">
        <v>44105</v>
      </c>
      <c r="TB64" s="1029">
        <v>36.780262555392653</v>
      </c>
      <c r="TD64" s="1028">
        <v>44105</v>
      </c>
      <c r="TE64" s="1029">
        <v>35.775485681905636</v>
      </c>
      <c r="TG64" s="1028">
        <v>44136</v>
      </c>
      <c r="TH64" s="1029">
        <v>39.599393277935924</v>
      </c>
      <c r="TJ64" s="1028">
        <v>44136</v>
      </c>
      <c r="TK64" s="1029">
        <v>38.850026831392078</v>
      </c>
      <c r="TM64" s="1028">
        <v>44136</v>
      </c>
      <c r="TN64" s="1029">
        <v>38.700165636480875</v>
      </c>
      <c r="TP64" s="1028">
        <v>44136</v>
      </c>
      <c r="TQ64" s="1029">
        <v>37.820568962398667</v>
      </c>
      <c r="TS64" s="1028">
        <v>44166</v>
      </c>
      <c r="TT64" s="1029">
        <v>38.591151505111284</v>
      </c>
      <c r="TV64" s="1028">
        <v>44166</v>
      </c>
      <c r="TW64" s="1029">
        <v>37.747739665865986</v>
      </c>
      <c r="TY64" s="1028">
        <v>44166</v>
      </c>
      <c r="TZ64" s="1029">
        <v>35.720474496203593</v>
      </c>
      <c r="UB64" s="1028">
        <v>44166</v>
      </c>
      <c r="UC64" s="1029">
        <v>36.838404698621567</v>
      </c>
      <c r="UE64" s="1028">
        <v>44197</v>
      </c>
      <c r="UF64" s="1029">
        <v>40.634023403821438</v>
      </c>
      <c r="UH64" s="1028">
        <v>44197</v>
      </c>
      <c r="UI64" s="1029">
        <v>39.700250166316017</v>
      </c>
      <c r="UK64" s="1028">
        <v>44197</v>
      </c>
      <c r="UL64" s="1029">
        <v>39.830588527146112</v>
      </c>
      <c r="UN64" s="1028">
        <v>44197</v>
      </c>
      <c r="UO64" s="1029">
        <v>40.369257030999677</v>
      </c>
      <c r="UQ64" s="1028">
        <v>44228</v>
      </c>
      <c r="UR64" s="1029">
        <v>40.284807810776599</v>
      </c>
      <c r="UT64" s="1028">
        <v>44228</v>
      </c>
      <c r="UU64" s="1029">
        <v>40.095201428639896</v>
      </c>
      <c r="UW64" s="1028">
        <v>44228</v>
      </c>
      <c r="UX64" s="1029">
        <v>39.99479789723177</v>
      </c>
      <c r="UZ64" s="1028">
        <v>44228</v>
      </c>
      <c r="VA64" s="1029">
        <v>40.320073320314094</v>
      </c>
      <c r="VC64" s="1028">
        <v>44228</v>
      </c>
      <c r="VD64" s="1029">
        <v>40.599294364994094</v>
      </c>
      <c r="VF64" s="1028">
        <v>44256</v>
      </c>
      <c r="VG64" s="1029">
        <v>39.75931835698659</v>
      </c>
      <c r="VI64" s="1028">
        <v>44256</v>
      </c>
      <c r="VJ64" s="1029">
        <v>40.450494054885148</v>
      </c>
      <c r="VL64" s="1028">
        <v>44256</v>
      </c>
      <c r="VM64" s="1029">
        <v>40.086319508735826</v>
      </c>
      <c r="VO64" s="1028">
        <v>44256</v>
      </c>
      <c r="VP64" s="1029">
        <v>44.426528286042057</v>
      </c>
      <c r="VR64" s="1028">
        <v>44287</v>
      </c>
      <c r="VS64" s="1029">
        <v>40.097900170739038</v>
      </c>
      <c r="VU64" s="1028">
        <v>44287</v>
      </c>
      <c r="VV64" s="1029">
        <v>39.728887975585586</v>
      </c>
      <c r="VX64" s="1028">
        <v>44287</v>
      </c>
      <c r="VY64" s="1029">
        <v>39.849837239569368</v>
      </c>
      <c r="WA64" s="1028">
        <v>44287</v>
      </c>
      <c r="WB64" s="1029">
        <v>38.074620181978403</v>
      </c>
      <c r="WD64" s="1028">
        <v>44287</v>
      </c>
      <c r="WE64" s="1029">
        <v>38.731456619418339</v>
      </c>
      <c r="WG64" s="1028">
        <v>44317</v>
      </c>
      <c r="WH64" s="1029">
        <v>40.96</v>
      </c>
      <c r="WJ64" s="1028">
        <v>44317</v>
      </c>
      <c r="WK64" s="1029">
        <v>40.58</v>
      </c>
      <c r="WM64" s="1028">
        <v>44317</v>
      </c>
      <c r="WN64" s="1029">
        <v>43.180145074858139</v>
      </c>
      <c r="WP64" s="1028">
        <v>44317</v>
      </c>
      <c r="WQ64" s="1029">
        <v>42.528879232007164</v>
      </c>
      <c r="WS64" s="1028">
        <v>44348</v>
      </c>
      <c r="WT64" s="1029">
        <v>43.979466411010804</v>
      </c>
      <c r="WV64" s="1028">
        <v>44348</v>
      </c>
      <c r="WW64" s="1029">
        <v>43.94</v>
      </c>
      <c r="WY64" s="1028">
        <v>44348</v>
      </c>
      <c r="WZ64" s="1029">
        <v>44.979884583768353</v>
      </c>
      <c r="XB64" s="1028">
        <v>44348</v>
      </c>
      <c r="XC64" s="1029">
        <v>44.674463585466299</v>
      </c>
      <c r="XE64" s="1028">
        <v>44378</v>
      </c>
      <c r="XF64" s="1029">
        <v>42.979196286896986</v>
      </c>
      <c r="XH64" s="1028">
        <v>44378</v>
      </c>
      <c r="XI64" s="1029">
        <v>41.980670869147069</v>
      </c>
      <c r="XK64" s="1028">
        <v>44378</v>
      </c>
      <c r="XL64" s="1029">
        <v>42.26</v>
      </c>
      <c r="XN64" s="1028">
        <v>44378</v>
      </c>
      <c r="XO64" s="1029">
        <v>41.780260427535801</v>
      </c>
      <c r="XQ64" s="1028">
        <v>44378</v>
      </c>
      <c r="XR64" s="1029">
        <v>41.52927192326937</v>
      </c>
      <c r="XT64" s="1028">
        <v>44409</v>
      </c>
      <c r="XU64" s="1029">
        <v>40.450000000000003</v>
      </c>
      <c r="XW64" s="1028">
        <v>44409</v>
      </c>
      <c r="XX64" s="1029">
        <v>40.46</v>
      </c>
      <c r="XZ64" s="1028">
        <v>44409</v>
      </c>
      <c r="YA64" s="1029">
        <v>41.528985016144986</v>
      </c>
      <c r="YC64" s="1028">
        <v>44409</v>
      </c>
      <c r="YD64" s="1029">
        <v>43.38452186961127</v>
      </c>
      <c r="YF64" s="1028">
        <v>44440</v>
      </c>
      <c r="YG64" s="1029">
        <v>44.100647789374321</v>
      </c>
      <c r="YI64" s="1028">
        <v>44440</v>
      </c>
      <c r="YJ64" s="1029">
        <v>46.19</v>
      </c>
      <c r="YL64" s="1028">
        <v>44440</v>
      </c>
      <c r="YM64" s="1029">
        <v>46.103543456707989</v>
      </c>
      <c r="YO64" s="1028">
        <v>44440</v>
      </c>
      <c r="YP64" s="1029">
        <v>47.690803235496695</v>
      </c>
      <c r="YR64" s="1028">
        <v>44440</v>
      </c>
      <c r="YS64" s="1029">
        <v>46.6</v>
      </c>
      <c r="YU64" s="1028">
        <v>44470</v>
      </c>
      <c r="YV64" s="1029">
        <v>49.831563083257102</v>
      </c>
      <c r="YX64" s="1028">
        <v>44470</v>
      </c>
      <c r="YY64" s="1029">
        <v>47.393786124986541</v>
      </c>
      <c r="ZA64" s="1028">
        <v>44470</v>
      </c>
      <c r="ZB64" s="1029">
        <v>44.986722208425313</v>
      </c>
      <c r="ZD64" s="1028">
        <v>44470</v>
      </c>
      <c r="ZE64" s="1029">
        <v>44.841084053817909</v>
      </c>
      <c r="ZG64" s="1028">
        <v>44470</v>
      </c>
      <c r="ZH64" s="1029">
        <v>44.965607216778082</v>
      </c>
      <c r="ZJ64" s="1028">
        <v>44501</v>
      </c>
      <c r="ZK64" s="1029">
        <v>47.568904138286435</v>
      </c>
      <c r="ZM64" s="1028">
        <v>44501</v>
      </c>
      <c r="ZN64" s="1029">
        <v>47.418324326898635</v>
      </c>
      <c r="ZP64" s="1028">
        <v>44501</v>
      </c>
      <c r="ZQ64" s="1029">
        <v>47.568904138286435</v>
      </c>
      <c r="ZS64" s="1028">
        <v>44531</v>
      </c>
      <c r="ZT64" s="1029">
        <v>52.353915777369238</v>
      </c>
      <c r="ZV64" s="1028">
        <v>44531</v>
      </c>
      <c r="ZW64" s="1029">
        <v>51.957440838718412</v>
      </c>
      <c r="ZY64" s="1028">
        <v>44531</v>
      </c>
      <c r="ZZ64" s="1029">
        <v>51.946769300177756</v>
      </c>
      <c r="AAB64" s="1028">
        <v>44531</v>
      </c>
      <c r="AAC64" s="1029">
        <v>52.096686430669337</v>
      </c>
      <c r="AAE64" s="1028">
        <v>44531</v>
      </c>
      <c r="AAF64" s="1029">
        <v>50.09</v>
      </c>
      <c r="AAH64" s="1028">
        <v>44531</v>
      </c>
      <c r="AAI64" s="1029">
        <v>50.666301791489147</v>
      </c>
      <c r="AAK64" s="1028">
        <v>44562</v>
      </c>
      <c r="AAL64" s="1029">
        <v>50.216132071344575</v>
      </c>
      <c r="AAN64" s="1028">
        <v>44531</v>
      </c>
      <c r="AAO64" s="1029">
        <v>50.851618837465224</v>
      </c>
      <c r="AAQ64" s="1028">
        <v>44562</v>
      </c>
      <c r="AAR64" s="1029">
        <v>50.481684261229184</v>
      </c>
      <c r="AAT64" s="1028">
        <v>44593</v>
      </c>
      <c r="AAU64" s="1029">
        <v>50.11</v>
      </c>
      <c r="AAW64" s="1028">
        <v>44593</v>
      </c>
      <c r="AAX64" s="1029">
        <v>49.654876709580492</v>
      </c>
      <c r="AAZ64" s="1028">
        <v>44593</v>
      </c>
      <c r="ABA64" s="1029">
        <v>50.23</v>
      </c>
      <c r="ABC64" s="1028">
        <v>44593</v>
      </c>
      <c r="ABD64" s="1029">
        <v>49.35560425689561</v>
      </c>
      <c r="ABF64" s="1028">
        <v>44621</v>
      </c>
      <c r="ABG64" s="1029">
        <v>49.590779409932551</v>
      </c>
      <c r="ABI64" s="1028">
        <v>44621</v>
      </c>
      <c r="ABJ64" s="1029">
        <v>48.755882171870056</v>
      </c>
      <c r="ABL64" s="1028">
        <v>44621</v>
      </c>
      <c r="ABM64" s="1029">
        <v>49.13</v>
      </c>
      <c r="ABO64" s="1028">
        <v>44621</v>
      </c>
      <c r="ABP64" s="1029">
        <v>48.56</v>
      </c>
      <c r="ABR64" s="1066">
        <v>44652</v>
      </c>
      <c r="ABS64" s="1067">
        <v>43.53</v>
      </c>
      <c r="ABU64" s="1066">
        <v>44652</v>
      </c>
      <c r="ABV64" s="1067">
        <v>43.020988671574408</v>
      </c>
      <c r="ABX64" s="1066">
        <v>44652</v>
      </c>
      <c r="ABY64" s="1067">
        <v>43.212473308761332</v>
      </c>
      <c r="ACA64" s="1066">
        <v>44652</v>
      </c>
      <c r="ACB64" s="1067">
        <v>43.851794630000001</v>
      </c>
      <c r="ACD64" s="1066">
        <v>44682</v>
      </c>
      <c r="ACE64" s="1067">
        <v>42.556429506514029</v>
      </c>
      <c r="ACG64" s="1066">
        <v>44682</v>
      </c>
      <c r="ACH64" s="1067">
        <v>42.271349150416889</v>
      </c>
      <c r="ACJ64" s="1066">
        <v>44682</v>
      </c>
      <c r="ACK64" s="1067">
        <v>42.035264888184813</v>
      </c>
      <c r="ACM64" s="1066">
        <v>44682</v>
      </c>
      <c r="ACN64" s="1067">
        <v>42.054900019999998</v>
      </c>
      <c r="ACP64" s="1066">
        <v>44713</v>
      </c>
      <c r="ACQ64" s="1067">
        <v>42.091789375159095</v>
      </c>
      <c r="ACS64" s="1066">
        <v>44713</v>
      </c>
      <c r="ACT64" s="1067">
        <v>42.120777481127888</v>
      </c>
      <c r="ACV64" s="1096">
        <v>44713</v>
      </c>
      <c r="ACW64" s="1097">
        <v>41.849525739999997</v>
      </c>
      <c r="ACY64" s="1096">
        <v>44713</v>
      </c>
      <c r="ACZ64" s="1097">
        <v>42.040742723048808</v>
      </c>
      <c r="ADB64" s="1098">
        <v>44743</v>
      </c>
      <c r="ADC64" s="1099">
        <v>42.014374220000001</v>
      </c>
      <c r="ADE64" s="1098">
        <v>44743</v>
      </c>
      <c r="ADF64" s="1099">
        <v>43.603308041765118</v>
      </c>
      <c r="ADH64" s="1098">
        <v>44743</v>
      </c>
      <c r="ADI64" s="1099">
        <v>43.34963921302618</v>
      </c>
      <c r="ADK64" s="1098">
        <v>44743</v>
      </c>
      <c r="ADL64" s="1099">
        <v>43.146115584332605</v>
      </c>
      <c r="ADN64" s="1098">
        <v>44743</v>
      </c>
      <c r="ADO64" s="1099">
        <v>42.939511395503274</v>
      </c>
      <c r="ADQ64" s="1098">
        <v>44774</v>
      </c>
      <c r="ADR64" s="1099">
        <v>43.451342879340672</v>
      </c>
      <c r="ADT64" s="1098">
        <v>44774</v>
      </c>
      <c r="ADU64" s="1099">
        <v>44.560034898851562</v>
      </c>
      <c r="ADW64" s="1098">
        <v>44774</v>
      </c>
      <c r="ADX64" s="1099">
        <v>42.429054465685994</v>
      </c>
      <c r="ADZ64" s="1098">
        <v>44774</v>
      </c>
      <c r="AEA64" s="1099">
        <v>42.9738547726325</v>
      </c>
      <c r="AEC64" s="1098">
        <v>44805</v>
      </c>
      <c r="AED64" s="1099">
        <v>42.778752517309904</v>
      </c>
      <c r="AEF64" s="1098">
        <v>44805</v>
      </c>
      <c r="AEG64" s="1099">
        <v>43.05</v>
      </c>
      <c r="AEI64" s="1098">
        <v>44805</v>
      </c>
      <c r="AEJ64" s="1099">
        <v>44.125998166299944</v>
      </c>
      <c r="AEL64" s="1098">
        <v>44805</v>
      </c>
      <c r="AEM64" s="1099">
        <v>43.646868570009737</v>
      </c>
      <c r="AEO64" s="1098">
        <v>44805</v>
      </c>
      <c r="AEP64" s="1099">
        <v>44.187126201838076</v>
      </c>
      <c r="AER64" s="1098">
        <v>44835</v>
      </c>
      <c r="AES64" s="1099">
        <v>48.29</v>
      </c>
      <c r="AEU64" s="1098">
        <v>44835</v>
      </c>
      <c r="AEV64" s="1099">
        <v>48.988408140914373</v>
      </c>
      <c r="AEX64" s="1098">
        <v>44835</v>
      </c>
      <c r="AEY64" s="1099">
        <v>49.191184605829008</v>
      </c>
      <c r="AFA64" s="1098">
        <v>44835</v>
      </c>
      <c r="AFB64" s="1099">
        <v>47.816330256779189</v>
      </c>
      <c r="AFD64" s="1098">
        <v>44866</v>
      </c>
      <c r="AFE64" s="1099">
        <v>50.242574546844473</v>
      </c>
      <c r="AFG64" s="1098">
        <v>44866</v>
      </c>
      <c r="AFH64" s="1099">
        <v>50.938591219999999</v>
      </c>
      <c r="AFJ64" s="1098">
        <v>44896</v>
      </c>
      <c r="AFK64" s="1099">
        <v>51.94688266324188</v>
      </c>
      <c r="AFM64" s="1098">
        <v>44896</v>
      </c>
      <c r="AFN64" s="1099">
        <v>52.248026632584534</v>
      </c>
      <c r="AFP64" s="1098">
        <v>44896</v>
      </c>
      <c r="AFQ64" s="1099">
        <v>51.435789693535597</v>
      </c>
      <c r="AFS64" s="1098">
        <v>44896</v>
      </c>
      <c r="AFT64" s="1099">
        <v>49.80550178409991</v>
      </c>
      <c r="AFV64" s="1098">
        <v>44896</v>
      </c>
      <c r="AFW64" s="1099">
        <v>47.889269410248403</v>
      </c>
      <c r="AFY64" s="1098">
        <v>44927</v>
      </c>
      <c r="AFZ64" s="1099">
        <v>49.533070217938551</v>
      </c>
      <c r="AGB64" s="1098">
        <v>44927</v>
      </c>
      <c r="AGC64" s="1099">
        <v>49.871353600228382</v>
      </c>
      <c r="AGE64" s="1098">
        <v>44927</v>
      </c>
      <c r="AGF64" s="1099">
        <v>51.014933083449129</v>
      </c>
      <c r="AGH64" s="1098">
        <v>44927</v>
      </c>
      <c r="AGI64" s="1099">
        <v>50.931615636511275</v>
      </c>
      <c r="AGK64" s="1108">
        <v>44958</v>
      </c>
      <c r="AGL64" s="1109">
        <v>50.745177493953555</v>
      </c>
      <c r="AGN64" s="1108">
        <v>44958</v>
      </c>
      <c r="AGO64" s="1109">
        <v>51.028338265778245</v>
      </c>
      <c r="AGQ64" s="1108">
        <v>44958</v>
      </c>
      <c r="AGR64" s="1109">
        <v>51.694034859699364</v>
      </c>
      <c r="AGT64" s="1108">
        <v>44986</v>
      </c>
      <c r="AGU64" s="1109">
        <v>49.955668138095589</v>
      </c>
      <c r="AGW64" s="1108">
        <v>44986</v>
      </c>
      <c r="AGX64" s="1109">
        <v>50.30534219912338</v>
      </c>
      <c r="AGZ64" s="1108">
        <v>44986</v>
      </c>
      <c r="AHA64" s="1109">
        <v>50.729185012023109</v>
      </c>
      <c r="AHC64" s="1108">
        <v>44986</v>
      </c>
      <c r="AHD64" s="1109">
        <v>51.428110141834388</v>
      </c>
      <c r="AHF64" s="1108">
        <v>45017</v>
      </c>
      <c r="AHG64" s="1109">
        <v>46.649678640492588</v>
      </c>
      <c r="AHI64" s="1108">
        <v>45017</v>
      </c>
      <c r="AHJ64" s="1109">
        <v>46.706781072704736</v>
      </c>
      <c r="AHL64" s="1108">
        <v>45017</v>
      </c>
      <c r="AHM64" s="1109">
        <v>48.43256638631469</v>
      </c>
      <c r="AHO64" s="1108">
        <v>45017</v>
      </c>
      <c r="AHP64" s="1109">
        <v>50.643263235184143</v>
      </c>
      <c r="AHR64" s="1108">
        <v>45017</v>
      </c>
      <c r="AHS64" s="1109">
        <v>47.448464306228601</v>
      </c>
      <c r="AHU64" s="1114">
        <v>45047</v>
      </c>
      <c r="AHV64" s="1099">
        <v>45.142383627439585</v>
      </c>
      <c r="AHX64" s="1108">
        <v>45047</v>
      </c>
      <c r="AHY64" s="1109">
        <v>45.477730237067256</v>
      </c>
      <c r="AIA64" s="1108">
        <v>45047</v>
      </c>
      <c r="AIB64" s="1109">
        <v>45.334251874694097</v>
      </c>
      <c r="AID64" s="1108">
        <v>45047</v>
      </c>
      <c r="AIE64" s="1099">
        <v>45.846129877546872</v>
      </c>
      <c r="AIG64" s="1108">
        <v>45078</v>
      </c>
      <c r="AIH64" s="1099">
        <v>46.377401757322289</v>
      </c>
      <c r="AIJ64" s="1108">
        <v>45078</v>
      </c>
      <c r="AIK64" s="1099">
        <v>46.731912542973838</v>
      </c>
      <c r="AIM64" s="1108">
        <v>45078</v>
      </c>
      <c r="AIN64" s="1099">
        <v>45.61729963349601</v>
      </c>
      <c r="AIP64" s="1108">
        <v>45078</v>
      </c>
      <c r="AIQ64" s="1099">
        <v>46.182268884201541</v>
      </c>
      <c r="AIS64" s="1108">
        <v>45078</v>
      </c>
      <c r="AIT64" s="1109">
        <v>47.016655632788158</v>
      </c>
      <c r="AIV64" s="1108">
        <v>45108</v>
      </c>
      <c r="AIW64" s="1117">
        <v>47.872218165427782</v>
      </c>
      <c r="AIY64" s="1108">
        <v>45108</v>
      </c>
      <c r="AIZ64" s="1117">
        <v>49.317640240174121</v>
      </c>
      <c r="AJB64" s="1108">
        <v>45108</v>
      </c>
      <c r="AJC64" s="1117">
        <v>50.039105461780743</v>
      </c>
      <c r="AJE64" s="1108">
        <v>45108</v>
      </c>
      <c r="AJF64" s="1117">
        <v>50.851322701601212</v>
      </c>
      <c r="AJH64" s="1108">
        <v>45139</v>
      </c>
      <c r="AJI64" s="1117">
        <v>51.728702168187766</v>
      </c>
      <c r="AJK64" s="1108">
        <v>45139</v>
      </c>
      <c r="AJL64" s="1117">
        <v>53.311897314018481</v>
      </c>
      <c r="AJN64" s="1108">
        <v>45139</v>
      </c>
      <c r="AJO64" s="1117">
        <v>51.728702168187766</v>
      </c>
      <c r="AJQ64" s="1108">
        <v>45139</v>
      </c>
      <c r="AJR64" s="1117">
        <v>53.919483452185844</v>
      </c>
      <c r="AJT64" s="1108">
        <v>45170</v>
      </c>
      <c r="AJU64" s="1117">
        <v>54.991206136197611</v>
      </c>
    </row>
    <row r="65" spans="1:957" customFormat="1" x14ac:dyDescent="0.25">
      <c r="A65" s="26"/>
      <c r="B65" s="969">
        <f t="shared" ca="1" si="0"/>
        <v>45200</v>
      </c>
      <c r="C65" s="152">
        <f t="shared" ca="1" si="1"/>
        <v>59.028477694166064</v>
      </c>
      <c r="D65" s="26"/>
      <c r="E65" s="144">
        <v>42856</v>
      </c>
      <c r="F65" s="150">
        <v>68.405530690785639</v>
      </c>
      <c r="G65" s="88"/>
      <c r="H65" s="144">
        <v>42826</v>
      </c>
      <c r="I65" s="148">
        <v>68.748411605843245</v>
      </c>
      <c r="J65" s="26"/>
      <c r="K65" s="144">
        <v>42856</v>
      </c>
      <c r="L65" s="148">
        <v>65.675953956859757</v>
      </c>
      <c r="M65" s="26"/>
      <c r="N65" s="144">
        <v>42856</v>
      </c>
      <c r="O65" s="150">
        <v>64.92580000000001</v>
      </c>
      <c r="P65" s="88"/>
      <c r="Q65" s="144"/>
      <c r="R65" s="145"/>
      <c r="S65" s="26"/>
      <c r="T65" s="144"/>
      <c r="U65" s="148"/>
      <c r="V65" s="26"/>
      <c r="W65" s="144">
        <v>42887</v>
      </c>
      <c r="X65" s="150">
        <v>62.496324999999992</v>
      </c>
      <c r="Y65" s="88"/>
      <c r="Z65" s="144">
        <v>42917</v>
      </c>
      <c r="AA65" s="145">
        <v>61.53915603626497</v>
      </c>
      <c r="AB65" s="26"/>
      <c r="AC65" s="144">
        <v>42917</v>
      </c>
      <c r="AD65" s="148">
        <v>60.249999999999986</v>
      </c>
      <c r="AE65" s="26"/>
      <c r="AF65" s="144">
        <v>42917</v>
      </c>
      <c r="AG65" s="150">
        <v>60.737799999999993</v>
      </c>
      <c r="AH65" s="88"/>
      <c r="AI65" s="144">
        <v>42948</v>
      </c>
      <c r="AJ65" s="145">
        <v>63.464783333333322</v>
      </c>
      <c r="AK65" s="26"/>
      <c r="AL65" s="144">
        <v>42948</v>
      </c>
      <c r="AM65" s="148">
        <v>64.002249999999975</v>
      </c>
      <c r="AN65" s="26"/>
      <c r="AO65" s="144">
        <v>42948</v>
      </c>
      <c r="AP65" s="150">
        <v>63.093249999999983</v>
      </c>
      <c r="AQ65" s="88"/>
      <c r="AR65" s="144">
        <v>42948</v>
      </c>
      <c r="AS65" s="145">
        <v>63.093249999999983</v>
      </c>
      <c r="AT65" s="26"/>
      <c r="AU65" s="144">
        <v>42979</v>
      </c>
      <c r="AV65" s="148">
        <v>67.868496620218664</v>
      </c>
      <c r="AW65" s="26"/>
      <c r="AX65" s="144">
        <v>43009</v>
      </c>
      <c r="AY65" s="150">
        <v>68.521471527442003</v>
      </c>
      <c r="AZ65" s="88"/>
      <c r="BA65" s="144">
        <v>43009</v>
      </c>
      <c r="BB65" s="145">
        <v>69.390841948687438</v>
      </c>
      <c r="BC65" s="26"/>
      <c r="BD65" s="144">
        <v>43009</v>
      </c>
      <c r="BE65" s="148">
        <v>69.679557169366674</v>
      </c>
      <c r="BF65" s="26"/>
      <c r="BG65" s="144">
        <v>43040</v>
      </c>
      <c r="BH65" s="150">
        <v>71.485356145893292</v>
      </c>
      <c r="BI65" s="88"/>
      <c r="BJ65" s="144">
        <v>43009</v>
      </c>
      <c r="BK65" s="145">
        <v>70.577765380880606</v>
      </c>
      <c r="BL65" s="26"/>
      <c r="BM65" s="144">
        <v>43009</v>
      </c>
      <c r="BN65" s="148">
        <v>70.78</v>
      </c>
      <c r="BO65" s="26"/>
      <c r="BP65" s="144">
        <v>43040</v>
      </c>
      <c r="BQ65" s="150">
        <v>72.441765380000007</v>
      </c>
      <c r="BR65" s="88"/>
      <c r="BS65" s="144">
        <v>43040</v>
      </c>
      <c r="BT65" s="145">
        <v>72.841765380880602</v>
      </c>
      <c r="BU65" s="26"/>
      <c r="BV65" s="144">
        <v>43070</v>
      </c>
      <c r="BW65" s="148">
        <v>73.316415379999995</v>
      </c>
      <c r="BX65" s="26"/>
      <c r="BY65" s="144">
        <v>43070</v>
      </c>
      <c r="BZ65" s="150">
        <v>73.606415380000001</v>
      </c>
      <c r="CA65" s="88"/>
      <c r="CB65" s="144">
        <v>43070</v>
      </c>
      <c r="CC65" s="145">
        <v>72.706415380880571</v>
      </c>
      <c r="CD65" s="26"/>
      <c r="CE65" s="144">
        <v>43070</v>
      </c>
      <c r="CF65" s="148">
        <v>72.856415380880563</v>
      </c>
      <c r="CG65" s="26"/>
      <c r="CH65" s="144">
        <v>43101</v>
      </c>
      <c r="CI65" s="150">
        <v>76.634665380000001</v>
      </c>
      <c r="CJ65" s="88"/>
      <c r="CK65" s="144">
        <v>43101</v>
      </c>
      <c r="CL65" s="145">
        <v>76.75</v>
      </c>
      <c r="CM65" s="26"/>
      <c r="CN65" s="144">
        <v>43101</v>
      </c>
      <c r="CO65" s="148">
        <v>74.25</v>
      </c>
      <c r="CP65" s="26"/>
      <c r="CQ65" s="144">
        <v>43101</v>
      </c>
      <c r="CR65" s="150">
        <v>74.302929050000003</v>
      </c>
      <c r="CS65" s="88"/>
      <c r="CT65" s="144">
        <v>43101</v>
      </c>
      <c r="CU65" s="145">
        <v>74.702929054886269</v>
      </c>
      <c r="CV65" s="26"/>
      <c r="CW65" s="144">
        <v>43132</v>
      </c>
      <c r="CX65" s="148">
        <v>73.443047849999999</v>
      </c>
      <c r="CY65" s="292"/>
      <c r="CZ65" s="144">
        <v>43132</v>
      </c>
      <c r="DA65" s="148">
        <v>73.069715947722344</v>
      </c>
      <c r="DB65" s="295"/>
      <c r="DC65" s="144">
        <v>43132</v>
      </c>
      <c r="DD65" s="148">
        <v>72.849999999999994</v>
      </c>
      <c r="DE65" s="303"/>
      <c r="DF65" s="144">
        <v>43132</v>
      </c>
      <c r="DG65" s="148">
        <v>73.772758499999995</v>
      </c>
      <c r="DH65" s="303"/>
      <c r="DI65" s="144">
        <v>43191</v>
      </c>
      <c r="DJ65" s="148">
        <v>67.788326670000004</v>
      </c>
      <c r="DK65" s="295"/>
      <c r="DL65" s="144">
        <v>43160</v>
      </c>
      <c r="DM65" s="148">
        <v>72.312681905044528</v>
      </c>
      <c r="DN65" s="303"/>
      <c r="DO65" s="144">
        <v>43160</v>
      </c>
      <c r="DP65" s="148">
        <v>71.819619450000005</v>
      </c>
      <c r="DQ65" s="303"/>
      <c r="DR65" s="144">
        <v>43191</v>
      </c>
      <c r="DS65" s="148">
        <v>71.374987910086261</v>
      </c>
      <c r="DT65" s="295"/>
      <c r="DU65" s="144">
        <v>43191</v>
      </c>
      <c r="DV65" s="148">
        <v>66.716201179999999</v>
      </c>
      <c r="DW65" s="303"/>
      <c r="DX65" s="144">
        <v>43191</v>
      </c>
      <c r="DY65" s="148">
        <v>66.552330920000003</v>
      </c>
      <c r="DZ65" s="303"/>
      <c r="EA65" s="144">
        <v>43221</v>
      </c>
      <c r="EB65" s="148">
        <v>64.216103788084922</v>
      </c>
      <c r="EC65" s="295"/>
      <c r="ED65" s="144">
        <v>43221</v>
      </c>
      <c r="EE65" s="148">
        <v>63.9</v>
      </c>
      <c r="EF65" s="303"/>
      <c r="EG65" s="144">
        <v>43221</v>
      </c>
      <c r="EH65" s="148">
        <v>64.2470003207508</v>
      </c>
      <c r="EI65" s="303"/>
      <c r="EJ65" s="144">
        <v>43252</v>
      </c>
      <c r="EK65" s="148">
        <v>63.99</v>
      </c>
      <c r="EL65" s="295"/>
      <c r="EM65" s="144">
        <v>43221</v>
      </c>
      <c r="EN65" s="148">
        <v>63.94239236173658</v>
      </c>
      <c r="EO65" s="303"/>
      <c r="EP65" s="144">
        <v>43252</v>
      </c>
      <c r="EQ65" s="148">
        <v>63.72</v>
      </c>
      <c r="ER65" s="303"/>
      <c r="ES65" s="144">
        <v>43252</v>
      </c>
      <c r="ET65" s="148">
        <v>63.299581336696122</v>
      </c>
      <c r="EV65" s="144">
        <v>43282</v>
      </c>
      <c r="EW65" s="148">
        <v>63.566717928213357</v>
      </c>
      <c r="EY65" s="144">
        <v>43282</v>
      </c>
      <c r="EZ65" s="148">
        <v>63.376090640000001</v>
      </c>
      <c r="FB65" s="144">
        <v>43282</v>
      </c>
      <c r="FC65" s="148">
        <v>63.914786393135053</v>
      </c>
      <c r="FE65" s="144">
        <v>43282</v>
      </c>
      <c r="FF65" s="148">
        <v>63.282479578081599</v>
      </c>
      <c r="FH65" s="144">
        <v>43313</v>
      </c>
      <c r="FI65" s="148">
        <v>63.565060264511246</v>
      </c>
      <c r="FK65" s="144">
        <v>43313</v>
      </c>
      <c r="FL65" s="148">
        <v>63.658108482918273</v>
      </c>
      <c r="FN65" s="144">
        <v>43313</v>
      </c>
      <c r="FO65" s="148">
        <v>63.81</v>
      </c>
      <c r="FQ65" s="144">
        <v>43313</v>
      </c>
      <c r="FR65" s="148">
        <v>63.779439879999998</v>
      </c>
      <c r="FT65" s="144">
        <v>43282</v>
      </c>
      <c r="FU65" s="148">
        <v>63.366390000000003</v>
      </c>
      <c r="FW65" s="144">
        <v>43313</v>
      </c>
      <c r="FX65" s="148">
        <v>63.789189999999998</v>
      </c>
      <c r="FZ65" s="144">
        <v>43313</v>
      </c>
      <c r="GA65" s="148">
        <v>63.363430000000001</v>
      </c>
      <c r="GC65" s="144">
        <v>43344</v>
      </c>
      <c r="GD65" s="148">
        <v>63.743538594099995</v>
      </c>
      <c r="GF65" s="144">
        <v>43313</v>
      </c>
      <c r="GG65" s="148">
        <v>63.61</v>
      </c>
      <c r="GI65" s="144">
        <v>43344</v>
      </c>
      <c r="GJ65" s="148">
        <v>63.597499999999997</v>
      </c>
      <c r="GL65" s="144">
        <v>43344</v>
      </c>
      <c r="GM65" s="148">
        <v>63.6</v>
      </c>
      <c r="GO65" s="144">
        <v>43344</v>
      </c>
      <c r="GP65" s="148">
        <v>62.727080000000001</v>
      </c>
      <c r="GR65" s="144">
        <v>43344</v>
      </c>
      <c r="GS65" s="148">
        <v>62.96</v>
      </c>
      <c r="GU65" s="144">
        <v>43374</v>
      </c>
      <c r="GV65" s="148">
        <v>65.82611</v>
      </c>
      <c r="GX65" s="144">
        <v>43374</v>
      </c>
      <c r="GY65" s="148">
        <v>65.67</v>
      </c>
      <c r="HA65" s="144">
        <v>43374</v>
      </c>
      <c r="HB65" s="148">
        <v>65.680000000000007</v>
      </c>
      <c r="HD65" s="144">
        <v>43374</v>
      </c>
      <c r="HE65" s="148">
        <v>65.459999999999994</v>
      </c>
      <c r="HG65" s="144">
        <v>43374</v>
      </c>
      <c r="HH65" s="148">
        <v>65.739999999999995</v>
      </c>
      <c r="HJ65" s="144">
        <v>43405</v>
      </c>
      <c r="HK65" s="148">
        <v>67.67</v>
      </c>
      <c r="HM65" s="144">
        <v>43405</v>
      </c>
      <c r="HN65" s="148">
        <v>68.02</v>
      </c>
      <c r="HP65" s="144">
        <v>43405</v>
      </c>
      <c r="HQ65" s="148">
        <v>67.510000000000005</v>
      </c>
      <c r="HS65" s="144">
        <v>43405</v>
      </c>
      <c r="HT65" s="148">
        <v>67.16</v>
      </c>
      <c r="HV65" s="144">
        <v>43405</v>
      </c>
      <c r="HW65" s="148">
        <v>67.72</v>
      </c>
      <c r="HY65" s="144">
        <v>43405</v>
      </c>
      <c r="HZ65" s="148">
        <v>67.87</v>
      </c>
      <c r="IB65" s="144">
        <v>43466</v>
      </c>
      <c r="IC65" s="148">
        <v>69.780401530000006</v>
      </c>
      <c r="IE65" s="144">
        <v>43466</v>
      </c>
      <c r="IF65" s="148">
        <v>69.569999999999993</v>
      </c>
      <c r="IH65" s="144">
        <v>43466</v>
      </c>
      <c r="II65" s="148">
        <v>68.319999999999993</v>
      </c>
      <c r="IK65" s="144">
        <v>43466</v>
      </c>
      <c r="IL65" s="148">
        <v>67.55</v>
      </c>
      <c r="IN65" s="144">
        <v>43497</v>
      </c>
      <c r="IO65" s="148">
        <v>67.400000000000006</v>
      </c>
      <c r="IQ65" s="144">
        <v>43497</v>
      </c>
      <c r="IR65" s="148">
        <v>68.260000000000005</v>
      </c>
      <c r="IT65" s="144">
        <v>43497</v>
      </c>
      <c r="IU65" s="148">
        <v>67.917795519999999</v>
      </c>
      <c r="IW65" s="144">
        <v>43497</v>
      </c>
      <c r="IX65" s="148">
        <v>67.239999999999995</v>
      </c>
      <c r="IZ65" s="144">
        <v>43525</v>
      </c>
      <c r="JA65" s="148">
        <v>67.44</v>
      </c>
      <c r="JC65" s="144">
        <v>43525</v>
      </c>
      <c r="JD65" s="148">
        <v>65.81</v>
      </c>
      <c r="JF65" s="144">
        <v>43525</v>
      </c>
      <c r="JG65" s="148">
        <v>65.11</v>
      </c>
      <c r="JI65" s="144">
        <v>43525</v>
      </c>
      <c r="JJ65" s="148">
        <v>65.150000000000006</v>
      </c>
      <c r="JL65" s="144">
        <v>43556</v>
      </c>
      <c r="JM65" s="148">
        <v>61.5</v>
      </c>
      <c r="JO65" s="144">
        <v>43556</v>
      </c>
      <c r="JP65" s="148">
        <v>62.91</v>
      </c>
      <c r="JR65" s="144">
        <v>43556</v>
      </c>
      <c r="JS65" s="148">
        <v>63.376300460000003</v>
      </c>
      <c r="JU65" s="969">
        <v>43556</v>
      </c>
      <c r="JV65" s="970">
        <v>64.376300459999996</v>
      </c>
      <c r="JX65" s="969">
        <v>43556</v>
      </c>
      <c r="JY65" s="970">
        <v>63.06</v>
      </c>
      <c r="KA65" s="969">
        <v>43586</v>
      </c>
      <c r="KB65" s="970">
        <v>60.926740647468492</v>
      </c>
      <c r="KD65" s="969">
        <v>43586</v>
      </c>
      <c r="KE65" s="970">
        <v>68.260000000000005</v>
      </c>
      <c r="KG65" s="969">
        <v>43586</v>
      </c>
      <c r="KH65" s="970">
        <v>60.15</v>
      </c>
      <c r="KJ65" s="969">
        <v>43586</v>
      </c>
      <c r="KK65" s="970">
        <v>59.67</v>
      </c>
      <c r="KM65" s="969">
        <v>43617</v>
      </c>
      <c r="KN65" s="970">
        <v>58.7</v>
      </c>
      <c r="KP65" s="969">
        <v>43617</v>
      </c>
      <c r="KQ65" s="970">
        <v>58.895226941765863</v>
      </c>
      <c r="KS65" s="969">
        <v>43617</v>
      </c>
      <c r="KT65" s="970">
        <v>58.93</v>
      </c>
      <c r="KV65" s="969">
        <v>43617</v>
      </c>
      <c r="KW65" s="970">
        <v>58.96</v>
      </c>
      <c r="KY65" s="969">
        <v>43647</v>
      </c>
      <c r="KZ65" s="970">
        <v>58.36</v>
      </c>
      <c r="LB65" s="969">
        <v>43647</v>
      </c>
      <c r="LC65" s="970">
        <v>58.16</v>
      </c>
      <c r="LE65" s="969">
        <v>43647</v>
      </c>
      <c r="LF65" s="970">
        <v>59</v>
      </c>
      <c r="LH65" s="969">
        <v>43647</v>
      </c>
      <c r="LI65" s="970">
        <v>58.94</v>
      </c>
      <c r="LK65" s="969">
        <v>43647</v>
      </c>
      <c r="LL65" s="970">
        <v>58.45</v>
      </c>
      <c r="LN65" s="969">
        <v>43678</v>
      </c>
      <c r="LO65" s="970">
        <v>60.82</v>
      </c>
      <c r="LQ65" s="969">
        <v>43709</v>
      </c>
      <c r="LR65" s="970">
        <v>60.5</v>
      </c>
      <c r="LT65" s="969">
        <v>43709</v>
      </c>
      <c r="LU65" s="970">
        <v>61.27</v>
      </c>
      <c r="LW65" s="969">
        <v>43709</v>
      </c>
      <c r="LX65" s="970">
        <v>61.37</v>
      </c>
      <c r="LZ65" s="969">
        <v>43709</v>
      </c>
      <c r="MA65" s="970">
        <v>60.84</v>
      </c>
      <c r="MC65" s="969">
        <v>43739</v>
      </c>
      <c r="MD65" s="970">
        <v>63.94</v>
      </c>
      <c r="MF65" s="969">
        <v>43739</v>
      </c>
      <c r="MG65" s="970">
        <v>63.69</v>
      </c>
      <c r="MI65" s="969">
        <v>43739</v>
      </c>
      <c r="MJ65" s="970">
        <v>60.59</v>
      </c>
      <c r="ML65" s="969">
        <v>43739</v>
      </c>
      <c r="MM65" s="970">
        <v>59.82</v>
      </c>
      <c r="MO65" s="969">
        <v>43739</v>
      </c>
      <c r="MP65" s="970">
        <v>59.03</v>
      </c>
      <c r="MR65" s="969">
        <v>43770</v>
      </c>
      <c r="MS65" s="970">
        <v>62.46</v>
      </c>
      <c r="MU65" s="969">
        <v>43770</v>
      </c>
      <c r="MV65" s="970">
        <v>62.66</v>
      </c>
      <c r="MX65" s="969">
        <v>43770</v>
      </c>
      <c r="MY65" s="970">
        <v>62.78</v>
      </c>
      <c r="NA65" s="969">
        <v>43770</v>
      </c>
      <c r="NB65" s="970">
        <v>64.282311455900043</v>
      </c>
      <c r="ND65" s="969">
        <v>43800</v>
      </c>
      <c r="NE65" s="970">
        <v>64.361450000000005</v>
      </c>
      <c r="NG65" s="969">
        <v>43800</v>
      </c>
      <c r="NH65" s="970">
        <v>62.5</v>
      </c>
      <c r="NJ65" s="969">
        <v>43800</v>
      </c>
      <c r="NK65" s="970">
        <v>60.97</v>
      </c>
      <c r="NM65" s="969">
        <v>43800</v>
      </c>
      <c r="NN65" s="970">
        <v>59.57</v>
      </c>
      <c r="NP65" s="969">
        <v>43800</v>
      </c>
      <c r="NQ65" s="970">
        <v>58.06</v>
      </c>
      <c r="NS65" s="969">
        <v>43831</v>
      </c>
      <c r="NT65" s="970">
        <v>57.28</v>
      </c>
      <c r="NV65" s="969">
        <v>43831</v>
      </c>
      <c r="NW65" s="970">
        <v>57.1</v>
      </c>
      <c r="NY65" s="969">
        <v>43831</v>
      </c>
      <c r="NZ65" s="970">
        <v>55.9</v>
      </c>
      <c r="OB65" s="969">
        <v>43831</v>
      </c>
      <c r="OC65" s="970">
        <v>56.36</v>
      </c>
      <c r="OE65" s="969">
        <v>43862</v>
      </c>
      <c r="OF65" s="970">
        <v>58.48</v>
      </c>
      <c r="OH65" s="969">
        <v>43862</v>
      </c>
      <c r="OI65" s="970">
        <v>63.7</v>
      </c>
      <c r="OK65" s="969">
        <v>43862</v>
      </c>
      <c r="OL65" s="970">
        <v>64.25</v>
      </c>
      <c r="ON65" s="969">
        <v>43862</v>
      </c>
      <c r="OO65" s="970">
        <v>62.44</v>
      </c>
      <c r="OQ65" s="969">
        <v>43862</v>
      </c>
      <c r="OR65" s="970">
        <v>61.03</v>
      </c>
      <c r="OT65" s="969">
        <v>43891</v>
      </c>
      <c r="OU65" s="970">
        <v>58.39</v>
      </c>
      <c r="OW65" s="969">
        <v>43891</v>
      </c>
      <c r="OX65" s="970">
        <v>56.32</v>
      </c>
      <c r="OZ65" s="969">
        <v>43891</v>
      </c>
      <c r="PA65" s="970">
        <v>55.33</v>
      </c>
      <c r="PC65" s="969">
        <v>43891</v>
      </c>
      <c r="PD65" s="970">
        <v>56.45</v>
      </c>
      <c r="PF65" s="969">
        <v>43891</v>
      </c>
      <c r="PG65" s="970">
        <v>56.95</v>
      </c>
      <c r="PI65" s="969">
        <v>43922</v>
      </c>
      <c r="PJ65" s="970">
        <v>52.6</v>
      </c>
      <c r="PL65" s="969">
        <v>43922</v>
      </c>
      <c r="PM65" s="970">
        <v>53</v>
      </c>
      <c r="PO65" s="969">
        <v>43922</v>
      </c>
      <c r="PP65" s="970">
        <v>52.53</v>
      </c>
      <c r="PR65" s="969">
        <v>43922</v>
      </c>
      <c r="PS65" s="970">
        <v>51.73</v>
      </c>
      <c r="PU65" s="969">
        <v>43952</v>
      </c>
      <c r="PV65" s="970">
        <v>50.18</v>
      </c>
      <c r="PX65" s="969">
        <v>43952</v>
      </c>
      <c r="PY65" s="1025">
        <v>50.25</v>
      </c>
      <c r="QA65" s="1026">
        <v>43952</v>
      </c>
      <c r="QB65" s="1025">
        <v>50.12</v>
      </c>
      <c r="QD65" s="1028">
        <v>43952</v>
      </c>
      <c r="QE65" s="1027">
        <v>49.95</v>
      </c>
      <c r="QG65" s="1028">
        <v>43983</v>
      </c>
      <c r="QH65" s="1027">
        <v>49.9</v>
      </c>
      <c r="QJ65" s="1028">
        <v>43983</v>
      </c>
      <c r="QK65" s="1027">
        <v>50.37</v>
      </c>
      <c r="QM65" s="1028">
        <v>43983</v>
      </c>
      <c r="QN65" s="1027">
        <v>49.63</v>
      </c>
      <c r="QP65" s="1028">
        <v>43983</v>
      </c>
      <c r="QQ65" s="1027">
        <v>50.73</v>
      </c>
      <c r="QS65" s="1028">
        <v>43983</v>
      </c>
      <c r="QT65" s="1027">
        <v>49.8</v>
      </c>
      <c r="QV65" s="1028">
        <v>44013</v>
      </c>
      <c r="QW65" s="1027">
        <v>49.35</v>
      </c>
      <c r="QY65" s="1028">
        <v>44013</v>
      </c>
      <c r="QZ65" s="1027">
        <v>48.6</v>
      </c>
      <c r="RB65" s="1028">
        <v>44013</v>
      </c>
      <c r="RC65" s="1027">
        <v>46.85</v>
      </c>
      <c r="RE65" s="1028">
        <v>44013</v>
      </c>
      <c r="RF65" s="1027">
        <v>46.4</v>
      </c>
      <c r="RH65" s="1028">
        <v>44044</v>
      </c>
      <c r="RI65" s="1027">
        <v>44.4</v>
      </c>
      <c r="RK65" s="1028">
        <v>44044</v>
      </c>
      <c r="RL65" s="1027">
        <v>43.89</v>
      </c>
      <c r="RN65" s="1028">
        <v>44044</v>
      </c>
      <c r="RO65" s="1027">
        <v>44.5</v>
      </c>
      <c r="RQ65" s="1028">
        <v>44044</v>
      </c>
      <c r="RR65" s="1027">
        <v>43.87</v>
      </c>
      <c r="RT65" s="1028">
        <v>44075</v>
      </c>
      <c r="RU65" s="1029">
        <v>45.11537972</v>
      </c>
      <c r="RW65" s="1028">
        <v>44075</v>
      </c>
      <c r="RX65" s="1029">
        <v>45.149561200000001</v>
      </c>
      <c r="RZ65" s="1028">
        <v>44075</v>
      </c>
      <c r="SA65" s="1029">
        <v>44.799905600000002</v>
      </c>
      <c r="SC65" s="1028">
        <v>44075</v>
      </c>
      <c r="SD65" s="1029">
        <v>44.42</v>
      </c>
      <c r="SF65" s="1028">
        <v>44075</v>
      </c>
      <c r="SG65" s="1029">
        <v>44.26</v>
      </c>
      <c r="SI65" s="1028">
        <v>44105</v>
      </c>
      <c r="SJ65" s="1029">
        <v>46.02</v>
      </c>
      <c r="SL65" s="1028">
        <v>44105</v>
      </c>
      <c r="SM65" s="1029">
        <v>46.249728299477091</v>
      </c>
      <c r="SO65" s="1028">
        <v>44105</v>
      </c>
      <c r="SP65" s="1029">
        <v>45.209546836161948</v>
      </c>
      <c r="SR65" s="1028">
        <v>44105</v>
      </c>
      <c r="SS65" s="1029">
        <v>44.024860520722669</v>
      </c>
      <c r="SU65" s="1028">
        <v>44136</v>
      </c>
      <c r="SV65" s="1029">
        <v>44.373985006290432</v>
      </c>
      <c r="SX65" s="1028">
        <v>44136</v>
      </c>
      <c r="SY65" s="1029">
        <v>41.275128035218337</v>
      </c>
      <c r="TA65" s="1028">
        <v>44136</v>
      </c>
      <c r="TB65" s="1029">
        <v>38.980237569943583</v>
      </c>
      <c r="TD65" s="1028">
        <v>44136</v>
      </c>
      <c r="TE65" s="1029">
        <v>37.975439463161486</v>
      </c>
      <c r="TG65" s="1028">
        <v>44166</v>
      </c>
      <c r="TH65" s="1029">
        <v>40.349451015174076</v>
      </c>
      <c r="TJ65" s="1028">
        <v>44166</v>
      </c>
      <c r="TK65" s="1029">
        <v>39.600024278047528</v>
      </c>
      <c r="TM65" s="1028">
        <v>44166</v>
      </c>
      <c r="TN65" s="1029">
        <v>39.450149874085689</v>
      </c>
      <c r="TP65" s="1028">
        <v>44166</v>
      </c>
      <c r="TQ65" s="1029">
        <v>38.570514818467764</v>
      </c>
      <c r="TS65" s="1028">
        <v>44197</v>
      </c>
      <c r="TT65" s="1029">
        <v>39.741041924911748</v>
      </c>
      <c r="TV65" s="1028">
        <v>44197</v>
      </c>
      <c r="TW65" s="1029">
        <v>38.997954765098285</v>
      </c>
      <c r="TY65" s="1028">
        <v>44197</v>
      </c>
      <c r="TZ65" s="1029">
        <v>36.970429341919726</v>
      </c>
      <c r="UB65" s="1028">
        <v>44197</v>
      </c>
      <c r="UC65" s="1029">
        <v>38.238556511619748</v>
      </c>
      <c r="UE65" s="1028">
        <v>44228</v>
      </c>
      <c r="UF65" s="1029">
        <v>40.784116339235325</v>
      </c>
      <c r="UH65" s="1028">
        <v>44228</v>
      </c>
      <c r="UI65" s="1029">
        <v>39.850226359843461</v>
      </c>
      <c r="UK65" s="1028">
        <v>44228</v>
      </c>
      <c r="UL65" s="1029">
        <v>39.980532521383331</v>
      </c>
      <c r="UN65" s="1028">
        <v>44228</v>
      </c>
      <c r="UO65" s="1029">
        <v>40.519327733848066</v>
      </c>
      <c r="UQ65" s="1028">
        <v>44256</v>
      </c>
      <c r="UR65" s="1029">
        <v>39.464826099999321</v>
      </c>
      <c r="UT65" s="1028">
        <v>44256</v>
      </c>
      <c r="UU65" s="1029">
        <v>39.275182260170439</v>
      </c>
      <c r="UW65" s="1028">
        <v>44256</v>
      </c>
      <c r="UX65" s="1029">
        <v>39.174817129853018</v>
      </c>
      <c r="UZ65" s="1028">
        <v>44256</v>
      </c>
      <c r="VA65" s="1029">
        <v>39.500066342963692</v>
      </c>
      <c r="VC65" s="1028">
        <v>44256</v>
      </c>
      <c r="VD65" s="1029">
        <v>39.779361515043178</v>
      </c>
      <c r="VF65" s="1028">
        <v>44287</v>
      </c>
      <c r="VG65" s="1029">
        <v>36.196683223895732</v>
      </c>
      <c r="VI65" s="1028">
        <v>44287</v>
      </c>
      <c r="VJ65" s="1029">
        <v>36.35994703934665</v>
      </c>
      <c r="VL65" s="1028">
        <v>44287</v>
      </c>
      <c r="VM65" s="1029">
        <v>35.900132170097855</v>
      </c>
      <c r="VO65" s="1028">
        <v>44287</v>
      </c>
      <c r="VP65" s="1029">
        <v>40.751382850396318</v>
      </c>
      <c r="VR65" s="1028">
        <v>44317</v>
      </c>
      <c r="VS65" s="1029">
        <v>39.078099995913192</v>
      </c>
      <c r="VU65" s="1028">
        <v>44317</v>
      </c>
      <c r="VV65" s="1029">
        <v>38.708993798700064</v>
      </c>
      <c r="VX65" s="1028">
        <v>44317</v>
      </c>
      <c r="VY65" s="1029">
        <v>38.829852728272186</v>
      </c>
      <c r="WA65" s="1028">
        <v>44317</v>
      </c>
      <c r="WB65" s="1029">
        <v>37.054656326442014</v>
      </c>
      <c r="WD65" s="1028">
        <v>44317</v>
      </c>
      <c r="WE65" s="1029">
        <v>37.711318003753547</v>
      </c>
      <c r="WG65" s="1028">
        <v>44348</v>
      </c>
      <c r="WH65" s="1029">
        <v>40</v>
      </c>
      <c r="WJ65" s="1028">
        <v>44348</v>
      </c>
      <c r="WK65" s="1029">
        <v>39.619999999999997</v>
      </c>
      <c r="WM65" s="1028">
        <v>44348</v>
      </c>
      <c r="WN65" s="1029">
        <v>42.220131269160056</v>
      </c>
      <c r="WP65" s="1028">
        <v>44348</v>
      </c>
      <c r="WQ65" s="1029">
        <v>41.568985887183139</v>
      </c>
      <c r="WS65" s="1028">
        <v>44378</v>
      </c>
      <c r="WT65" s="1029">
        <v>44.199517188716726</v>
      </c>
      <c r="WV65" s="1028">
        <v>44378</v>
      </c>
      <c r="WW65" s="1029">
        <v>44.29</v>
      </c>
      <c r="WY65" s="1028">
        <v>44378</v>
      </c>
      <c r="WZ65" s="1029">
        <v>45.179895567074965</v>
      </c>
      <c r="XB65" s="1028">
        <v>44378</v>
      </c>
      <c r="XC65" s="1029">
        <v>44.83451463205833</v>
      </c>
      <c r="XE65" s="1028">
        <v>44409</v>
      </c>
      <c r="XF65" s="1029">
        <v>43.42927277031103</v>
      </c>
      <c r="XH65" s="1028">
        <v>44409</v>
      </c>
      <c r="XI65" s="1029">
        <v>42.430607027506873</v>
      </c>
      <c r="XK65" s="1028">
        <v>44409</v>
      </c>
      <c r="XL65" s="1029">
        <v>42.71</v>
      </c>
      <c r="XN65" s="1028">
        <v>44409</v>
      </c>
      <c r="XO65" s="1029">
        <v>42.230235644579082</v>
      </c>
      <c r="XQ65" s="1028">
        <v>44409</v>
      </c>
      <c r="XR65" s="1029">
        <v>41.979341208930933</v>
      </c>
      <c r="XT65" s="1028">
        <v>44440</v>
      </c>
      <c r="XU65" s="1029">
        <v>40.950000000000003</v>
      </c>
      <c r="XW65" s="1028">
        <v>44440</v>
      </c>
      <c r="XX65" s="1029">
        <v>40.99</v>
      </c>
      <c r="XZ65" s="1028">
        <v>44440</v>
      </c>
      <c r="YA65" s="1029">
        <v>42.15408160462929</v>
      </c>
      <c r="YC65" s="1028">
        <v>44440</v>
      </c>
      <c r="YD65" s="1029">
        <v>44.009567369733581</v>
      </c>
      <c r="YF65" s="1028">
        <v>44470</v>
      </c>
      <c r="YG65" s="1029">
        <v>44.800586144064894</v>
      </c>
      <c r="YI65" s="1028">
        <v>44470</v>
      </c>
      <c r="YJ65" s="1029">
        <v>47.2</v>
      </c>
      <c r="YL65" s="1028">
        <v>44470</v>
      </c>
      <c r="YM65" s="1029">
        <v>47.048682065128382</v>
      </c>
      <c r="YO65" s="1028">
        <v>44470</v>
      </c>
      <c r="YP65" s="1029">
        <v>48.940726797532889</v>
      </c>
      <c r="YR65" s="1028">
        <v>44470</v>
      </c>
      <c r="YS65" s="1029">
        <v>47.55</v>
      </c>
      <c r="YU65" s="1028">
        <v>44501</v>
      </c>
      <c r="YV65" s="1029">
        <v>52.906414336218539</v>
      </c>
      <c r="YX65" s="1028">
        <v>44501</v>
      </c>
      <c r="YY65" s="1029">
        <v>50.643901640467007</v>
      </c>
      <c r="ZA65" s="1028">
        <v>44501</v>
      </c>
      <c r="ZB65" s="1029">
        <v>47.466558318624884</v>
      </c>
      <c r="ZD65" s="1028">
        <v>44501</v>
      </c>
      <c r="ZE65" s="1029">
        <v>47.270980892457615</v>
      </c>
      <c r="ZG65" s="1028">
        <v>44501</v>
      </c>
      <c r="ZH65" s="1029">
        <v>47.645549432461678</v>
      </c>
      <c r="ZJ65" s="1028">
        <v>44531</v>
      </c>
      <c r="ZK65" s="1029">
        <v>48.939008423316565</v>
      </c>
      <c r="ZM65" s="1028">
        <v>44531</v>
      </c>
      <c r="ZN65" s="1029">
        <v>48.789336016749658</v>
      </c>
      <c r="ZP65" s="1028">
        <v>44531</v>
      </c>
      <c r="ZQ65" s="1029">
        <v>48.939008423316565</v>
      </c>
      <c r="ZS65" s="1028">
        <v>44562</v>
      </c>
      <c r="ZT65" s="1029">
        <v>53.263329472671707</v>
      </c>
      <c r="ZV65" s="1028">
        <v>44562</v>
      </c>
      <c r="ZW65" s="1029">
        <v>52.851197698060609</v>
      </c>
      <c r="ZY65" s="1028">
        <v>44562</v>
      </c>
      <c r="ZZ65" s="1029">
        <v>52.744612409602915</v>
      </c>
      <c r="AAB65" s="1028">
        <v>44562</v>
      </c>
      <c r="AAC65" s="1029">
        <v>52.900002956097836</v>
      </c>
      <c r="AAE65" s="1028">
        <v>44562</v>
      </c>
      <c r="AAF65" s="1029">
        <v>51.09</v>
      </c>
      <c r="AAH65" s="1028">
        <v>44562</v>
      </c>
      <c r="AAI65" s="1029">
        <v>50.819224137491396</v>
      </c>
      <c r="AAK65" s="1028">
        <v>44593</v>
      </c>
      <c r="AAL65" s="1029">
        <v>50.215374544577685</v>
      </c>
      <c r="AAN65" s="1028">
        <v>44562</v>
      </c>
      <c r="AAO65" s="1029">
        <v>50.850607713138238</v>
      </c>
      <c r="AAQ65" s="1028">
        <v>44593</v>
      </c>
      <c r="AAR65" s="1029">
        <v>50.279876472624807</v>
      </c>
      <c r="AAT65" s="1028">
        <v>44621</v>
      </c>
      <c r="AAU65" s="1029">
        <v>48.61</v>
      </c>
      <c r="AAW65" s="1028">
        <v>44621</v>
      </c>
      <c r="AAX65" s="1029">
        <v>48.203833168884316</v>
      </c>
      <c r="AAZ65" s="1028">
        <v>44621</v>
      </c>
      <c r="ABA65" s="1029">
        <v>48.53</v>
      </c>
      <c r="ABC65" s="1028">
        <v>44621</v>
      </c>
      <c r="ABD65" s="1029">
        <v>47.854603227813953</v>
      </c>
      <c r="ABF65" s="1028">
        <v>44652</v>
      </c>
      <c r="ABG65" s="1029">
        <v>44.998436140288895</v>
      </c>
      <c r="ABI65" s="1028">
        <v>44652</v>
      </c>
      <c r="ABJ65" s="1029">
        <v>44.205972895775801</v>
      </c>
      <c r="ABL65" s="1028">
        <v>44652</v>
      </c>
      <c r="ABM65" s="1029">
        <v>44.58</v>
      </c>
      <c r="ABO65" s="1028">
        <v>44652</v>
      </c>
      <c r="ABP65" s="1029">
        <v>44.16</v>
      </c>
      <c r="ABR65" s="1066">
        <v>44682</v>
      </c>
      <c r="ABS65" s="1067">
        <v>42.23</v>
      </c>
      <c r="ABU65" s="1066">
        <v>44682</v>
      </c>
      <c r="ABV65" s="1067">
        <v>41.145779830802852</v>
      </c>
      <c r="ABX65" s="1066">
        <v>44682</v>
      </c>
      <c r="ABY65" s="1067">
        <v>41.587349197265461</v>
      </c>
      <c r="ACA65" s="1066">
        <v>44682</v>
      </c>
      <c r="ACB65" s="1067">
        <v>42.25073201</v>
      </c>
      <c r="ACD65" s="1066">
        <v>44713</v>
      </c>
      <c r="ACE65" s="1067">
        <v>41.980619269386501</v>
      </c>
      <c r="ACG65" s="1066">
        <v>44713</v>
      </c>
      <c r="ACH65" s="1067">
        <v>41.847032237783502</v>
      </c>
      <c r="ACJ65" s="1066">
        <v>44713</v>
      </c>
      <c r="ACK65" s="1067">
        <v>41.610958764140896</v>
      </c>
      <c r="ACM65" s="1066">
        <v>44713</v>
      </c>
      <c r="ACN65" s="1067">
        <v>41.478607490000002</v>
      </c>
      <c r="ACP65" s="1066">
        <v>44743</v>
      </c>
      <c r="ACQ65" s="1067">
        <v>42.292866088866369</v>
      </c>
      <c r="ACS65" s="1066">
        <v>44743</v>
      </c>
      <c r="ACT65" s="1067">
        <v>42.221018499217678</v>
      </c>
      <c r="ACV65" s="1096">
        <v>44743</v>
      </c>
      <c r="ACW65" s="1097">
        <v>41.749530450000002</v>
      </c>
      <c r="ACY65" s="1096">
        <v>44743</v>
      </c>
      <c r="ACZ65" s="1097">
        <v>41.941033837818516</v>
      </c>
      <c r="ADB65" s="1098">
        <v>44774</v>
      </c>
      <c r="ADC65" s="1099">
        <v>42.241818240000001</v>
      </c>
      <c r="ADE65" s="1098">
        <v>44774</v>
      </c>
      <c r="ADF65" s="1099">
        <v>43.828772634512134</v>
      </c>
      <c r="ADH65" s="1098">
        <v>44774</v>
      </c>
      <c r="ADI65" s="1099">
        <v>43.576135327854182</v>
      </c>
      <c r="ADK65" s="1098">
        <v>44774</v>
      </c>
      <c r="ADL65" s="1099">
        <v>43.322049749876854</v>
      </c>
      <c r="ADN65" s="1098">
        <v>44774</v>
      </c>
      <c r="ADO65" s="1099">
        <v>43.114018748886707</v>
      </c>
      <c r="ADQ65" s="1098">
        <v>44805</v>
      </c>
      <c r="ADR65" s="1099">
        <v>43.449986245024128</v>
      </c>
      <c r="ADT65" s="1098">
        <v>44805</v>
      </c>
      <c r="ADU65" s="1099">
        <v>44.670581810745979</v>
      </c>
      <c r="ADW65" s="1098">
        <v>44805</v>
      </c>
      <c r="ADX65" s="1099">
        <v>42.538964372247108</v>
      </c>
      <c r="ADZ65" s="1098">
        <v>44805</v>
      </c>
      <c r="AEA65" s="1099">
        <v>43.083517912016426</v>
      </c>
      <c r="AEC65" s="1098">
        <v>44835</v>
      </c>
      <c r="AED65" s="1099">
        <v>46.478963933295091</v>
      </c>
      <c r="AEF65" s="1098">
        <v>44835</v>
      </c>
      <c r="AEG65" s="1099">
        <v>47</v>
      </c>
      <c r="AEI65" s="1098">
        <v>44835</v>
      </c>
      <c r="AEJ65" s="1099">
        <v>47.935142470247989</v>
      </c>
      <c r="AEL65" s="1098">
        <v>44835</v>
      </c>
      <c r="AEM65" s="1099">
        <v>47.572645990727558</v>
      </c>
      <c r="AEO65" s="1098">
        <v>44835</v>
      </c>
      <c r="AEP65" s="1099">
        <v>47.936756789957535</v>
      </c>
      <c r="AER65" s="1098">
        <v>44866</v>
      </c>
      <c r="AES65" s="1099">
        <v>49.94</v>
      </c>
      <c r="AEU65" s="1098">
        <v>44866</v>
      </c>
      <c r="AEV65" s="1099">
        <v>50.640016006777046</v>
      </c>
      <c r="AEX65" s="1098">
        <v>44866</v>
      </c>
      <c r="AEY65" s="1099">
        <v>50.738784778903877</v>
      </c>
      <c r="AFA65" s="1098">
        <v>44866</v>
      </c>
      <c r="AFB65" s="1099">
        <v>50.070147834509655</v>
      </c>
      <c r="AFD65" s="1098">
        <v>44896</v>
      </c>
      <c r="AFE65" s="1099">
        <v>52.092150923025308</v>
      </c>
      <c r="AFG65" s="1098">
        <v>44896</v>
      </c>
      <c r="AFH65" s="1099">
        <v>52.775769519999997</v>
      </c>
      <c r="AFJ65" s="1098">
        <v>44927</v>
      </c>
      <c r="AFK65" s="1099">
        <v>54.207411189573428</v>
      </c>
      <c r="AFM65" s="1098">
        <v>44927</v>
      </c>
      <c r="AFN65" s="1099">
        <v>54.405956733005716</v>
      </c>
      <c r="AFP65" s="1098">
        <v>44927</v>
      </c>
      <c r="AFQ65" s="1099">
        <v>53.595533081797356</v>
      </c>
      <c r="AFS65" s="1098">
        <v>44927</v>
      </c>
      <c r="AFT65" s="1099">
        <v>51.965049033783401</v>
      </c>
      <c r="AFV65" s="1098">
        <v>44927</v>
      </c>
      <c r="AFW65" s="1099">
        <v>49.998132410619043</v>
      </c>
      <c r="AFY65" s="1098">
        <v>44958</v>
      </c>
      <c r="AFZ65" s="1099">
        <v>49.748089419590897</v>
      </c>
      <c r="AGB65" s="1098">
        <v>44958</v>
      </c>
      <c r="AGC65" s="1099">
        <v>50.034101344274639</v>
      </c>
      <c r="AGE65" s="1098">
        <v>44958</v>
      </c>
      <c r="AGF65" s="1099">
        <v>51.03903823431736</v>
      </c>
      <c r="AGH65" s="1098">
        <v>44958</v>
      </c>
      <c r="AGI65" s="1099">
        <v>50.757047318140678</v>
      </c>
      <c r="AGK65" s="1108">
        <v>44986</v>
      </c>
      <c r="AGL65" s="1109">
        <v>49.344827472040443</v>
      </c>
      <c r="AGN65" s="1108">
        <v>44986</v>
      </c>
      <c r="AGO65" s="1109">
        <v>49.32735978368494</v>
      </c>
      <c r="AGQ65" s="1108">
        <v>44986</v>
      </c>
      <c r="AGR65" s="1109">
        <v>49.587720715184467</v>
      </c>
      <c r="AGT65" s="1108">
        <v>45017</v>
      </c>
      <c r="AGU65" s="1109">
        <v>43.96014218740936</v>
      </c>
      <c r="AGW65" s="1108">
        <v>45017</v>
      </c>
      <c r="AGX65" s="1109">
        <v>43.826372419345837</v>
      </c>
      <c r="AGZ65" s="1108">
        <v>45017</v>
      </c>
      <c r="AHA65" s="1109">
        <v>44.965283647395736</v>
      </c>
      <c r="AHC65" s="1108">
        <v>45017</v>
      </c>
      <c r="AHD65" s="1109">
        <v>45.347424093856326</v>
      </c>
      <c r="AHF65" s="1108">
        <v>45047</v>
      </c>
      <c r="AHG65" s="1109">
        <v>44.003828051927059</v>
      </c>
      <c r="AHI65" s="1108">
        <v>45047</v>
      </c>
      <c r="AHJ65" s="1109">
        <v>44.065763284450512</v>
      </c>
      <c r="AHL65" s="1108">
        <v>45047</v>
      </c>
      <c r="AHM65" s="1109">
        <v>45.674458170507393</v>
      </c>
      <c r="AHO65" s="1108">
        <v>45047</v>
      </c>
      <c r="AHP65" s="1109">
        <v>47.779440578446405</v>
      </c>
      <c r="AHR65" s="1108">
        <v>45047</v>
      </c>
      <c r="AHS65" s="1109">
        <v>44.767660782414715</v>
      </c>
      <c r="AHU65" s="1114">
        <v>45078</v>
      </c>
      <c r="AHV65" s="1099">
        <v>43.456217988390733</v>
      </c>
      <c r="AHX65" s="1108">
        <v>45078</v>
      </c>
      <c r="AHY65" s="1109">
        <v>43.774616293613363</v>
      </c>
      <c r="AIA65" s="1108">
        <v>45078</v>
      </c>
      <c r="AIB65" s="1109">
        <v>43.62651587153799</v>
      </c>
      <c r="AID65" s="1108">
        <v>45078</v>
      </c>
      <c r="AIE65" s="1099">
        <v>44.122713399905273</v>
      </c>
      <c r="AIG65" s="1108">
        <v>45108</v>
      </c>
      <c r="AIH65" s="1099">
        <v>46.768848710151943</v>
      </c>
      <c r="AIJ65" s="1108">
        <v>45108</v>
      </c>
      <c r="AIK65" s="1099">
        <v>47.128124128047169</v>
      </c>
      <c r="AIM65" s="1108">
        <v>45108</v>
      </c>
      <c r="AIN65" s="1099">
        <v>46.006175091177163</v>
      </c>
      <c r="AIP65" s="1108">
        <v>45108</v>
      </c>
      <c r="AIQ65" s="1099">
        <v>46.572893090360317</v>
      </c>
      <c r="AIS65" s="1108">
        <v>45108</v>
      </c>
      <c r="AIT65" s="1109">
        <v>47.418327040327519</v>
      </c>
      <c r="AIV65" s="1108">
        <v>45139</v>
      </c>
      <c r="AIW65" s="1117">
        <v>47.947837001917378</v>
      </c>
      <c r="AIY65" s="1108">
        <v>45139</v>
      </c>
      <c r="AIZ65" s="1117">
        <v>49.394878350959146</v>
      </c>
      <c r="AJB65" s="1108">
        <v>45139</v>
      </c>
      <c r="AJC65" s="1117">
        <v>50.116592950614631</v>
      </c>
      <c r="AJE65" s="1108">
        <v>45139</v>
      </c>
      <c r="AJF65" s="1117">
        <v>50.929300881160842</v>
      </c>
      <c r="AJH65" s="1108">
        <v>45170</v>
      </c>
      <c r="AJI65" s="1117">
        <v>52.501661009757612</v>
      </c>
      <c r="AJK65" s="1108">
        <v>45170</v>
      </c>
      <c r="AJL65" s="1117">
        <v>54.130270493910693</v>
      </c>
      <c r="AJN65" s="1108">
        <v>45170</v>
      </c>
      <c r="AJO65" s="1117">
        <v>52.501661009757612</v>
      </c>
      <c r="AJQ65" s="1108">
        <v>45170</v>
      </c>
      <c r="AJR65" s="1117">
        <v>54.739457094414142</v>
      </c>
      <c r="AJT65" s="1108">
        <v>45200</v>
      </c>
      <c r="AJU65" s="1117">
        <v>59.028477694166064</v>
      </c>
    </row>
    <row r="66" spans="1:957" customFormat="1" x14ac:dyDescent="0.25">
      <c r="A66" s="26"/>
      <c r="B66" s="969">
        <f t="shared" ca="1" si="0"/>
        <v>45231</v>
      </c>
      <c r="C66" s="152">
        <f t="shared" ca="1" si="1"/>
        <v>63.981825514772787</v>
      </c>
      <c r="D66" s="26"/>
      <c r="E66" s="144">
        <v>42887</v>
      </c>
      <c r="F66" s="150">
        <v>66.645654838263823</v>
      </c>
      <c r="G66" s="88"/>
      <c r="H66" s="144">
        <v>42856</v>
      </c>
      <c r="I66" s="148">
        <v>66.650096452308716</v>
      </c>
      <c r="J66" s="26"/>
      <c r="K66" s="144">
        <v>42887</v>
      </c>
      <c r="L66" s="148">
        <v>64.24881678533103</v>
      </c>
      <c r="M66" s="26"/>
      <c r="N66" s="144">
        <v>42887</v>
      </c>
      <c r="O66" s="150">
        <v>63.497500000000002</v>
      </c>
      <c r="P66" s="88"/>
      <c r="Q66" s="144"/>
      <c r="R66" s="145"/>
      <c r="S66" s="26"/>
      <c r="T66" s="144"/>
      <c r="U66" s="148"/>
      <c r="V66" s="26"/>
      <c r="W66" s="144">
        <v>42917</v>
      </c>
      <c r="X66" s="150">
        <v>62.957924999999996</v>
      </c>
      <c r="Y66" s="88"/>
      <c r="Z66" s="144">
        <v>42948</v>
      </c>
      <c r="AA66" s="145">
        <v>62.462434836930221</v>
      </c>
      <c r="AB66" s="26"/>
      <c r="AC66" s="144">
        <v>42948</v>
      </c>
      <c r="AD66" s="148">
        <v>61.199999999999982</v>
      </c>
      <c r="AE66" s="26"/>
      <c r="AF66" s="144">
        <v>42948</v>
      </c>
      <c r="AG66" s="150">
        <v>61.643399999999993</v>
      </c>
      <c r="AH66" s="88"/>
      <c r="AI66" s="144">
        <v>42979</v>
      </c>
      <c r="AJ66" s="145">
        <v>63.757533333333321</v>
      </c>
      <c r="AK66" s="26"/>
      <c r="AL66" s="144">
        <v>42979</v>
      </c>
      <c r="AM66" s="148">
        <v>64.290999999999983</v>
      </c>
      <c r="AN66" s="26"/>
      <c r="AO66" s="144">
        <v>42979</v>
      </c>
      <c r="AP66" s="150">
        <v>63.381999999999984</v>
      </c>
      <c r="AQ66" s="88"/>
      <c r="AR66" s="144">
        <v>42979</v>
      </c>
      <c r="AS66" s="145">
        <v>63.381999999999984</v>
      </c>
      <c r="AT66" s="26"/>
      <c r="AU66" s="144">
        <v>43009</v>
      </c>
      <c r="AV66" s="148">
        <v>68.927933535474637</v>
      </c>
      <c r="AW66" s="26"/>
      <c r="AX66" s="144">
        <v>43040</v>
      </c>
      <c r="AY66" s="150">
        <v>71.744179424651307</v>
      </c>
      <c r="AZ66" s="88"/>
      <c r="BA66" s="144">
        <v>43040</v>
      </c>
      <c r="BB66" s="145">
        <v>71.858491680327319</v>
      </c>
      <c r="BC66" s="26"/>
      <c r="BD66" s="144">
        <v>43040</v>
      </c>
      <c r="BE66" s="148">
        <v>71.679557169366689</v>
      </c>
      <c r="BF66" s="26"/>
      <c r="BG66" s="144">
        <v>43070</v>
      </c>
      <c r="BH66" s="150">
        <v>73.830606145893299</v>
      </c>
      <c r="BI66" s="88"/>
      <c r="BJ66" s="144">
        <v>43040</v>
      </c>
      <c r="BK66" s="145">
        <v>72.491765380880608</v>
      </c>
      <c r="BL66" s="26"/>
      <c r="BM66" s="144">
        <v>43040</v>
      </c>
      <c r="BN66" s="148">
        <v>72.69</v>
      </c>
      <c r="BO66" s="26"/>
      <c r="BP66" s="144">
        <v>43070</v>
      </c>
      <c r="BQ66" s="150">
        <v>74.816415379999995</v>
      </c>
      <c r="BR66" s="88"/>
      <c r="BS66" s="144">
        <v>43070</v>
      </c>
      <c r="BT66" s="145">
        <v>75.216415380880605</v>
      </c>
      <c r="BU66" s="26"/>
      <c r="BV66" s="144">
        <v>43101</v>
      </c>
      <c r="BW66" s="148">
        <v>77.894665380000006</v>
      </c>
      <c r="BX66" s="26"/>
      <c r="BY66" s="144">
        <v>43101</v>
      </c>
      <c r="BZ66" s="150">
        <v>78.184665379999998</v>
      </c>
      <c r="CA66" s="88"/>
      <c r="CB66" s="144">
        <v>43101</v>
      </c>
      <c r="CC66" s="145">
        <v>77.284665380880568</v>
      </c>
      <c r="CD66" s="26"/>
      <c r="CE66" s="144">
        <v>43101</v>
      </c>
      <c r="CF66" s="148">
        <v>77.43466538088056</v>
      </c>
      <c r="CG66" s="26"/>
      <c r="CH66" s="144">
        <v>43132</v>
      </c>
      <c r="CI66" s="150">
        <v>76.798590379999993</v>
      </c>
      <c r="CJ66" s="88"/>
      <c r="CK66" s="144">
        <v>43132</v>
      </c>
      <c r="CL66" s="145">
        <v>76.900000000000006</v>
      </c>
      <c r="CM66" s="26"/>
      <c r="CN66" s="144">
        <v>43132</v>
      </c>
      <c r="CO66" s="148">
        <v>74.400000000000006</v>
      </c>
      <c r="CP66" s="26"/>
      <c r="CQ66" s="144">
        <v>43132</v>
      </c>
      <c r="CR66" s="150">
        <v>74.452929049999995</v>
      </c>
      <c r="CS66" s="88"/>
      <c r="CT66" s="144">
        <v>43132</v>
      </c>
      <c r="CU66" s="145">
        <v>74.852929054886275</v>
      </c>
      <c r="CV66" s="26"/>
      <c r="CW66" s="144">
        <v>43160</v>
      </c>
      <c r="CX66" s="148">
        <v>71.793047849999994</v>
      </c>
      <c r="CY66" s="292"/>
      <c r="CZ66" s="144">
        <v>43160</v>
      </c>
      <c r="DA66" s="148">
        <v>71.419715947722338</v>
      </c>
      <c r="DB66" s="295"/>
      <c r="DC66" s="144">
        <v>43160</v>
      </c>
      <c r="DD66" s="148">
        <v>71.2</v>
      </c>
      <c r="DE66" s="303"/>
      <c r="DF66" s="144">
        <v>43160</v>
      </c>
      <c r="DG66" s="148">
        <v>72.122758500000003</v>
      </c>
      <c r="DH66" s="303"/>
      <c r="DI66" s="144">
        <v>43221</v>
      </c>
      <c r="DJ66" s="148">
        <v>65.638326669999998</v>
      </c>
      <c r="DK66" s="295"/>
      <c r="DL66" s="144">
        <v>43191</v>
      </c>
      <c r="DM66" s="148">
        <v>68.150000000000006</v>
      </c>
      <c r="DN66" s="303"/>
      <c r="DO66" s="144">
        <v>43191</v>
      </c>
      <c r="DP66" s="148">
        <v>67.269619449999993</v>
      </c>
      <c r="DQ66" s="303"/>
      <c r="DR66" s="144">
        <v>43221</v>
      </c>
      <c r="DS66" s="148">
        <v>66.154987910086277</v>
      </c>
      <c r="DT66" s="295"/>
      <c r="DU66" s="144">
        <v>43221</v>
      </c>
      <c r="DV66" s="148">
        <v>64.349999999999994</v>
      </c>
      <c r="DW66" s="303"/>
      <c r="DX66" s="144">
        <v>43221</v>
      </c>
      <c r="DY66" s="148">
        <v>64.152330919999997</v>
      </c>
      <c r="DZ66" s="303"/>
      <c r="EA66" s="144">
        <v>43252</v>
      </c>
      <c r="EB66" s="148">
        <v>63.86610378808497</v>
      </c>
      <c r="EC66" s="295"/>
      <c r="ED66" s="144">
        <v>43252</v>
      </c>
      <c r="EE66" s="148">
        <v>63.52</v>
      </c>
      <c r="EF66" s="303"/>
      <c r="EG66" s="144">
        <v>43252</v>
      </c>
      <c r="EH66" s="148">
        <v>63.897000320750841</v>
      </c>
      <c r="EI66" s="303"/>
      <c r="EJ66" s="144">
        <v>43282</v>
      </c>
      <c r="EK66" s="148">
        <v>63.897750809999998</v>
      </c>
      <c r="EL66" s="295"/>
      <c r="EM66" s="144">
        <v>43252</v>
      </c>
      <c r="EN66" s="148">
        <v>63.592392361736628</v>
      </c>
      <c r="EO66" s="303"/>
      <c r="EP66" s="144">
        <v>43282</v>
      </c>
      <c r="EQ66" s="148">
        <v>63.957723124451441</v>
      </c>
      <c r="ER66" s="303"/>
      <c r="ES66" s="144">
        <v>43282</v>
      </c>
      <c r="ET66" s="148">
        <v>63.549581336696129</v>
      </c>
      <c r="EV66" s="144">
        <v>43313</v>
      </c>
      <c r="EW66" s="148">
        <v>63.796717928213312</v>
      </c>
      <c r="EY66" s="144">
        <v>43313</v>
      </c>
      <c r="EZ66" s="148">
        <v>63.606090639999998</v>
      </c>
      <c r="FB66" s="144">
        <v>43313</v>
      </c>
      <c r="FC66" s="148">
        <v>64.144786393135064</v>
      </c>
      <c r="FE66" s="144">
        <v>43313</v>
      </c>
      <c r="FF66" s="148">
        <v>63.512479578081617</v>
      </c>
      <c r="FH66" s="144">
        <v>43344</v>
      </c>
      <c r="FI66" s="148">
        <v>63.655060264511249</v>
      </c>
      <c r="FK66" s="144">
        <v>43344</v>
      </c>
      <c r="FL66" s="148">
        <v>63.748108482918276</v>
      </c>
      <c r="FN66" s="144">
        <v>43344</v>
      </c>
      <c r="FO66" s="148">
        <v>63.9</v>
      </c>
      <c r="FQ66" s="144">
        <v>43344</v>
      </c>
      <c r="FR66" s="148">
        <v>63.869439880000002</v>
      </c>
      <c r="FT66" s="144">
        <v>43313</v>
      </c>
      <c r="FU66" s="148">
        <v>63.59639</v>
      </c>
      <c r="FW66" s="144">
        <v>43344</v>
      </c>
      <c r="FX66" s="148">
        <v>63.879190000000001</v>
      </c>
      <c r="FZ66" s="144">
        <v>43344</v>
      </c>
      <c r="GA66" s="148">
        <v>63.453429999999997</v>
      </c>
      <c r="GC66" s="144">
        <v>43374</v>
      </c>
      <c r="GD66" s="148">
        <v>66.334645306949923</v>
      </c>
      <c r="GF66" s="144">
        <v>43344</v>
      </c>
      <c r="GG66" s="148">
        <v>63.71</v>
      </c>
      <c r="GI66" s="144">
        <v>43374</v>
      </c>
      <c r="GJ66" s="148">
        <v>65.848609999999994</v>
      </c>
      <c r="GL66" s="144">
        <v>43374</v>
      </c>
      <c r="GM66" s="148">
        <v>66.22</v>
      </c>
      <c r="GO66" s="144">
        <v>43374</v>
      </c>
      <c r="GP66" s="148">
        <v>65.728189999999998</v>
      </c>
      <c r="GR66" s="144">
        <v>43374</v>
      </c>
      <c r="GS66" s="148">
        <v>65.936109999999999</v>
      </c>
      <c r="GU66" s="144">
        <v>43405</v>
      </c>
      <c r="GV66" s="148">
        <v>68.20111</v>
      </c>
      <c r="GX66" s="144">
        <v>43405</v>
      </c>
      <c r="GY66" s="148">
        <v>68.09</v>
      </c>
      <c r="HA66" s="144">
        <v>43405</v>
      </c>
      <c r="HB66" s="148">
        <v>68.099999999999994</v>
      </c>
      <c r="HD66" s="144">
        <v>43405</v>
      </c>
      <c r="HE66" s="148">
        <v>67.88</v>
      </c>
      <c r="HG66" s="144">
        <v>43405</v>
      </c>
      <c r="HH66" s="148">
        <v>68.17</v>
      </c>
      <c r="HJ66" s="144">
        <v>43435</v>
      </c>
      <c r="HK66" s="148">
        <v>68.400000000000006</v>
      </c>
      <c r="HM66" s="144">
        <v>43435</v>
      </c>
      <c r="HN66" s="148">
        <v>68.739999999999995</v>
      </c>
      <c r="HP66" s="144">
        <v>43435</v>
      </c>
      <c r="HQ66" s="148">
        <v>68.23</v>
      </c>
      <c r="HS66" s="144">
        <v>43435</v>
      </c>
      <c r="HT66" s="148">
        <v>67.88</v>
      </c>
      <c r="HV66" s="144">
        <v>43435</v>
      </c>
      <c r="HW66" s="148">
        <v>70.11</v>
      </c>
      <c r="HY66" s="144">
        <v>43435</v>
      </c>
      <c r="HZ66" s="148">
        <v>70.27</v>
      </c>
      <c r="IB66" s="144">
        <v>43497</v>
      </c>
      <c r="IC66" s="148">
        <v>69.781591559999995</v>
      </c>
      <c r="IE66" s="144">
        <v>43497</v>
      </c>
      <c r="IF66" s="148">
        <v>69.569999999999993</v>
      </c>
      <c r="IH66" s="144">
        <v>43497</v>
      </c>
      <c r="II66" s="148">
        <v>68.319999999999993</v>
      </c>
      <c r="IK66" s="144">
        <v>43497</v>
      </c>
      <c r="IL66" s="148">
        <v>67.55</v>
      </c>
      <c r="IN66" s="144">
        <v>43525</v>
      </c>
      <c r="IO66" s="148">
        <v>65.45</v>
      </c>
      <c r="IQ66" s="144">
        <v>43525</v>
      </c>
      <c r="IR66" s="148">
        <v>66.290000000000006</v>
      </c>
      <c r="IT66" s="144">
        <v>43525</v>
      </c>
      <c r="IU66" s="148">
        <v>65.897319949999996</v>
      </c>
      <c r="IW66" s="144">
        <v>43525</v>
      </c>
      <c r="IX66" s="148">
        <v>65.290000000000006</v>
      </c>
      <c r="IZ66" s="144">
        <v>43556</v>
      </c>
      <c r="JA66" s="148">
        <v>65.19</v>
      </c>
      <c r="JC66" s="144">
        <v>43556</v>
      </c>
      <c r="JD66" s="148">
        <v>62.98</v>
      </c>
      <c r="JF66" s="144">
        <v>43556</v>
      </c>
      <c r="JG66" s="148">
        <v>61.68</v>
      </c>
      <c r="JI66" s="144">
        <v>43556</v>
      </c>
      <c r="JJ66" s="148">
        <v>62.22</v>
      </c>
      <c r="JL66" s="144">
        <v>43586</v>
      </c>
      <c r="JM66" s="148">
        <v>58.47</v>
      </c>
      <c r="JO66" s="144">
        <v>43586</v>
      </c>
      <c r="JP66" s="148">
        <v>59.88</v>
      </c>
      <c r="JR66" s="144">
        <v>43586</v>
      </c>
      <c r="JS66" s="148">
        <v>60.346038759999999</v>
      </c>
      <c r="JU66" s="969">
        <v>43586</v>
      </c>
      <c r="JV66" s="970">
        <v>61.346038759999999</v>
      </c>
      <c r="JX66" s="969">
        <v>43586</v>
      </c>
      <c r="JY66" s="970">
        <v>60.04</v>
      </c>
      <c r="KA66" s="969">
        <v>43617</v>
      </c>
      <c r="KB66" s="970">
        <v>60.520802895899635</v>
      </c>
      <c r="KD66" s="969">
        <v>43617</v>
      </c>
      <c r="KE66" s="970">
        <v>66.290000000000006</v>
      </c>
      <c r="KG66" s="969">
        <v>43617</v>
      </c>
      <c r="KH66" s="970">
        <v>59.7</v>
      </c>
      <c r="KJ66" s="969">
        <v>43617</v>
      </c>
      <c r="KK66" s="970">
        <v>59.22</v>
      </c>
      <c r="KM66" s="969">
        <v>43647</v>
      </c>
      <c r="KN66" s="970">
        <v>59.25</v>
      </c>
      <c r="KP66" s="969">
        <v>43647</v>
      </c>
      <c r="KQ66" s="970">
        <v>59.34462767368251</v>
      </c>
      <c r="KS66" s="969">
        <v>43647</v>
      </c>
      <c r="KT66" s="970">
        <v>59.38</v>
      </c>
      <c r="KV66" s="969">
        <v>43647</v>
      </c>
      <c r="KW66" s="970">
        <v>59.41</v>
      </c>
      <c r="KY66" s="969">
        <v>43678</v>
      </c>
      <c r="KZ66" s="970">
        <v>58.71</v>
      </c>
      <c r="LB66" s="969">
        <v>43678</v>
      </c>
      <c r="LC66" s="970">
        <v>58.51</v>
      </c>
      <c r="LE66" s="969">
        <v>43678</v>
      </c>
      <c r="LF66" s="970">
        <v>59.55</v>
      </c>
      <c r="LH66" s="969">
        <v>43678</v>
      </c>
      <c r="LI66" s="970">
        <v>59.54</v>
      </c>
      <c r="LK66" s="969">
        <v>43678</v>
      </c>
      <c r="LL66" s="970">
        <v>59.06</v>
      </c>
      <c r="LN66" s="969">
        <v>43709</v>
      </c>
      <c r="LO66" s="970">
        <v>61.02</v>
      </c>
      <c r="LQ66" s="969">
        <v>43739</v>
      </c>
      <c r="LR66" s="970">
        <v>63.21</v>
      </c>
      <c r="LT66" s="969">
        <v>43739</v>
      </c>
      <c r="LU66" s="970">
        <v>62.74</v>
      </c>
      <c r="LW66" s="969">
        <v>43739</v>
      </c>
      <c r="LX66" s="970">
        <v>63.44</v>
      </c>
      <c r="LZ66" s="969">
        <v>43739</v>
      </c>
      <c r="MA66" s="970">
        <v>63.54</v>
      </c>
      <c r="MC66" s="969">
        <v>43770</v>
      </c>
      <c r="MD66" s="970">
        <v>64</v>
      </c>
      <c r="MF66" s="969">
        <v>43770</v>
      </c>
      <c r="MG66" s="970">
        <v>63.74</v>
      </c>
      <c r="MI66" s="969">
        <v>43770</v>
      </c>
      <c r="MJ66" s="970">
        <v>64.34</v>
      </c>
      <c r="ML66" s="969">
        <v>43770</v>
      </c>
      <c r="MM66" s="970">
        <v>63.62</v>
      </c>
      <c r="MO66" s="969">
        <v>43770</v>
      </c>
      <c r="MP66" s="970">
        <v>62.83</v>
      </c>
      <c r="MR66" s="969">
        <v>43800</v>
      </c>
      <c r="MS66" s="970">
        <v>64.39</v>
      </c>
      <c r="MU66" s="969">
        <v>43800</v>
      </c>
      <c r="MV66" s="970">
        <v>64.59</v>
      </c>
      <c r="MX66" s="969">
        <v>43800</v>
      </c>
      <c r="MY66" s="970">
        <v>64.709999999999994</v>
      </c>
      <c r="NA66" s="969">
        <v>43800</v>
      </c>
      <c r="NB66" s="970">
        <v>66.208706396679261</v>
      </c>
      <c r="ND66" s="969">
        <v>43831</v>
      </c>
      <c r="NE66" s="970">
        <v>64.773820000000001</v>
      </c>
      <c r="NG66" s="969">
        <v>43831</v>
      </c>
      <c r="NH66" s="970">
        <v>63.11</v>
      </c>
      <c r="NJ66" s="969">
        <v>43831</v>
      </c>
      <c r="NK66" s="970">
        <v>61.58</v>
      </c>
      <c r="NM66" s="969">
        <v>43831</v>
      </c>
      <c r="NN66" s="970">
        <v>60.44</v>
      </c>
      <c r="NP66" s="969">
        <v>43831</v>
      </c>
      <c r="NQ66" s="970">
        <v>59.08</v>
      </c>
      <c r="NS66" s="969">
        <v>43862</v>
      </c>
      <c r="NT66" s="970">
        <v>57.68</v>
      </c>
      <c r="NV66" s="969">
        <v>43862</v>
      </c>
      <c r="NW66" s="970">
        <v>57.5</v>
      </c>
      <c r="NY66" s="969">
        <v>43862</v>
      </c>
      <c r="NZ66" s="970">
        <v>56.3</v>
      </c>
      <c r="OB66" s="969">
        <v>43862</v>
      </c>
      <c r="OC66" s="970">
        <v>56.75</v>
      </c>
      <c r="OE66" s="969">
        <v>43891</v>
      </c>
      <c r="OF66" s="970">
        <v>56.77</v>
      </c>
      <c r="OH66" s="969">
        <v>43891</v>
      </c>
      <c r="OI66" s="970">
        <v>62</v>
      </c>
      <c r="OK66" s="969">
        <v>43891</v>
      </c>
      <c r="OL66" s="970">
        <v>62.55</v>
      </c>
      <c r="ON66" s="969">
        <v>43891</v>
      </c>
      <c r="OO66" s="970">
        <v>60.75</v>
      </c>
      <c r="OQ66" s="969">
        <v>43891</v>
      </c>
      <c r="OR66" s="970">
        <v>59.33</v>
      </c>
      <c r="OT66" s="969">
        <v>43922</v>
      </c>
      <c r="OU66" s="970">
        <v>53.6</v>
      </c>
      <c r="OW66" s="969">
        <v>43922</v>
      </c>
      <c r="OX66" s="970">
        <v>52.17</v>
      </c>
      <c r="OZ66" s="969">
        <v>43922</v>
      </c>
      <c r="PA66" s="970">
        <v>51.75</v>
      </c>
      <c r="PC66" s="969">
        <v>43922</v>
      </c>
      <c r="PD66" s="970">
        <v>52.09</v>
      </c>
      <c r="PF66" s="969">
        <v>43922</v>
      </c>
      <c r="PG66" s="970">
        <v>52.95</v>
      </c>
      <c r="PI66" s="969">
        <v>43952</v>
      </c>
      <c r="PJ66" s="970">
        <v>50.65</v>
      </c>
      <c r="PL66" s="969">
        <v>43952</v>
      </c>
      <c r="PM66" s="970">
        <v>51.05</v>
      </c>
      <c r="PO66" s="969">
        <v>43952</v>
      </c>
      <c r="PP66" s="970">
        <v>50.58</v>
      </c>
      <c r="PR66" s="969">
        <v>43952</v>
      </c>
      <c r="PS66" s="970">
        <v>49.78</v>
      </c>
      <c r="PU66" s="969">
        <v>43983</v>
      </c>
      <c r="PV66" s="970">
        <v>49.58</v>
      </c>
      <c r="PX66" s="969">
        <v>43983</v>
      </c>
      <c r="PY66" s="1025">
        <v>49.65</v>
      </c>
      <c r="QA66" s="1026">
        <v>43983</v>
      </c>
      <c r="QB66" s="1025">
        <v>49.52</v>
      </c>
      <c r="QD66" s="1028">
        <v>43983</v>
      </c>
      <c r="QE66" s="1027">
        <v>49.35</v>
      </c>
      <c r="QG66" s="1028">
        <v>44013</v>
      </c>
      <c r="QH66" s="1027">
        <v>50</v>
      </c>
      <c r="QJ66" s="1028">
        <v>44013</v>
      </c>
      <c r="QK66" s="1027">
        <v>50.47</v>
      </c>
      <c r="QM66" s="1028">
        <v>44013</v>
      </c>
      <c r="QN66" s="1027">
        <v>49.83</v>
      </c>
      <c r="QP66" s="1028">
        <v>44013</v>
      </c>
      <c r="QQ66" s="1027">
        <v>51</v>
      </c>
      <c r="QS66" s="1028">
        <v>44013</v>
      </c>
      <c r="QT66" s="1027">
        <v>50.08</v>
      </c>
      <c r="QV66" s="1028">
        <v>44044</v>
      </c>
      <c r="QW66" s="1027">
        <v>49.65</v>
      </c>
      <c r="QY66" s="1028">
        <v>44044</v>
      </c>
      <c r="QZ66" s="1027">
        <v>48.9</v>
      </c>
      <c r="RB66" s="1028">
        <v>44044</v>
      </c>
      <c r="RC66" s="1027">
        <v>47.15</v>
      </c>
      <c r="RE66" s="1028">
        <v>44044</v>
      </c>
      <c r="RF66" s="1027">
        <v>46.7</v>
      </c>
      <c r="RH66" s="1028">
        <v>44075</v>
      </c>
      <c r="RI66" s="1027">
        <v>44.6</v>
      </c>
      <c r="RK66" s="1028">
        <v>44075</v>
      </c>
      <c r="RL66" s="1027">
        <v>44.09</v>
      </c>
      <c r="RN66" s="1028">
        <v>44075</v>
      </c>
      <c r="RO66" s="1027">
        <v>44.7</v>
      </c>
      <c r="RQ66" s="1028">
        <v>44075</v>
      </c>
      <c r="RR66" s="1027">
        <v>44.07</v>
      </c>
      <c r="RT66" s="1028">
        <v>44105</v>
      </c>
      <c r="RU66" s="1029">
        <v>46.770343590000003</v>
      </c>
      <c r="RW66" s="1028">
        <v>44105</v>
      </c>
      <c r="RX66" s="1029">
        <v>46.94960296</v>
      </c>
      <c r="RZ66" s="1028">
        <v>44105</v>
      </c>
      <c r="SA66" s="1029">
        <v>46.749914580000002</v>
      </c>
      <c r="SC66" s="1028">
        <v>44105</v>
      </c>
      <c r="SD66" s="1029">
        <v>45.93</v>
      </c>
      <c r="SF66" s="1028">
        <v>44105</v>
      </c>
      <c r="SG66" s="1029">
        <v>45.99</v>
      </c>
      <c r="SI66" s="1028">
        <v>44136</v>
      </c>
      <c r="SJ66" s="1029">
        <v>48.22</v>
      </c>
      <c r="SL66" s="1028">
        <v>44136</v>
      </c>
      <c r="SM66" s="1029">
        <v>48.449754155200374</v>
      </c>
      <c r="SO66" s="1028">
        <v>44136</v>
      </c>
      <c r="SP66" s="1029">
        <v>47.409589960402833</v>
      </c>
      <c r="SR66" s="1028">
        <v>44136</v>
      </c>
      <c r="SS66" s="1029">
        <v>46.224873793930833</v>
      </c>
      <c r="SU66" s="1028">
        <v>44166</v>
      </c>
      <c r="SV66" s="1029">
        <v>45.124081595712518</v>
      </c>
      <c r="SX66" s="1028">
        <v>44166</v>
      </c>
      <c r="SY66" s="1029">
        <v>42.025115851056377</v>
      </c>
      <c r="TA66" s="1028">
        <v>44166</v>
      </c>
      <c r="TB66" s="1029">
        <v>40.730214962174351</v>
      </c>
      <c r="TD66" s="1028">
        <v>44166</v>
      </c>
      <c r="TE66" s="1029">
        <v>39.725397642712359</v>
      </c>
      <c r="TG66" s="1028">
        <v>44197</v>
      </c>
      <c r="TH66" s="1029">
        <v>42.599503257987578</v>
      </c>
      <c r="TJ66" s="1028">
        <v>44197</v>
      </c>
      <c r="TK66" s="1029">
        <v>41.850021967685848</v>
      </c>
      <c r="TM66" s="1028">
        <v>44197</v>
      </c>
      <c r="TN66" s="1029">
        <v>41.700135611680729</v>
      </c>
      <c r="TP66" s="1028">
        <v>44197</v>
      </c>
      <c r="TQ66" s="1029">
        <v>40.720465827013129</v>
      </c>
      <c r="TS66" s="1028">
        <v>44228</v>
      </c>
      <c r="TT66" s="1029">
        <v>40.890942772646937</v>
      </c>
      <c r="TV66" s="1028">
        <v>44228</v>
      </c>
      <c r="TW66" s="1029">
        <v>40.148149394932254</v>
      </c>
      <c r="TY66" s="1028">
        <v>44228</v>
      </c>
      <c r="TZ66" s="1029">
        <v>38.120388484634098</v>
      </c>
      <c r="UB66" s="1028">
        <v>44228</v>
      </c>
      <c r="UC66" s="1029">
        <v>39.388693877701044</v>
      </c>
      <c r="UE66" s="1028">
        <v>44256</v>
      </c>
      <c r="UF66" s="1029">
        <v>40.96420043067527</v>
      </c>
      <c r="UH66" s="1028">
        <v>44256</v>
      </c>
      <c r="UI66" s="1029">
        <v>40.030204818856305</v>
      </c>
      <c r="UK66" s="1028">
        <v>44256</v>
      </c>
      <c r="UL66" s="1029">
        <v>40.160481845273537</v>
      </c>
      <c r="UN66" s="1028">
        <v>44256</v>
      </c>
      <c r="UO66" s="1029">
        <v>40.699391708430852</v>
      </c>
      <c r="UQ66" s="1028">
        <v>44287</v>
      </c>
      <c r="UR66" s="1029">
        <v>36.584842648772387</v>
      </c>
      <c r="UT66" s="1028">
        <v>44287</v>
      </c>
      <c r="UU66" s="1029">
        <v>35.910164915822044</v>
      </c>
      <c r="UW66" s="1028">
        <v>44287</v>
      </c>
      <c r="UX66" s="1029">
        <v>36.289834532248371</v>
      </c>
      <c r="UZ66" s="1028">
        <v>44287</v>
      </c>
      <c r="VA66" s="1029">
        <v>36.445060029595972</v>
      </c>
      <c r="VC66" s="1028">
        <v>44287</v>
      </c>
      <c r="VD66" s="1029">
        <v>36.779422274920215</v>
      </c>
      <c r="VF66" s="1028">
        <v>44317</v>
      </c>
      <c r="VG66" s="1029">
        <v>35.679441917902302</v>
      </c>
      <c r="VI66" s="1028">
        <v>44317</v>
      </c>
      <c r="VJ66" s="1029">
        <v>36.330404497928185</v>
      </c>
      <c r="VL66" s="1028">
        <v>44317</v>
      </c>
      <c r="VM66" s="1029">
        <v>35.875119592450091</v>
      </c>
      <c r="VO66" s="1028">
        <v>44317</v>
      </c>
      <c r="VP66" s="1029">
        <v>40.73125125478213</v>
      </c>
      <c r="VR66" s="1028">
        <v>44348</v>
      </c>
      <c r="VS66" s="1029">
        <v>39.118280805207831</v>
      </c>
      <c r="VU66" s="1028">
        <v>44348</v>
      </c>
      <c r="VV66" s="1029">
        <v>38.749089551413739</v>
      </c>
      <c r="VX66" s="1028">
        <v>44348</v>
      </c>
      <c r="VY66" s="1029">
        <v>38.869866743030052</v>
      </c>
      <c r="WA66" s="1028">
        <v>44348</v>
      </c>
      <c r="WB66" s="1029">
        <v>37.094689031305144</v>
      </c>
      <c r="WD66" s="1028">
        <v>44348</v>
      </c>
      <c r="WE66" s="1029">
        <v>37.751192579113322</v>
      </c>
      <c r="WG66" s="1028">
        <v>44378</v>
      </c>
      <c r="WH66" s="1029">
        <v>41.35</v>
      </c>
      <c r="WJ66" s="1028">
        <v>44378</v>
      </c>
      <c r="WK66" s="1029">
        <v>40.97</v>
      </c>
      <c r="WM66" s="1028">
        <v>44378</v>
      </c>
      <c r="WN66" s="1029">
        <v>43.570118777247856</v>
      </c>
      <c r="WP66" s="1028">
        <v>44378</v>
      </c>
      <c r="WQ66" s="1029">
        <v>42.819082392777197</v>
      </c>
      <c r="WS66" s="1028">
        <v>44409</v>
      </c>
      <c r="WT66" s="1029">
        <v>45.299563134285044</v>
      </c>
      <c r="WV66" s="1028">
        <v>44409</v>
      </c>
      <c r="WW66" s="1029">
        <v>45.39</v>
      </c>
      <c r="WY66" s="1028">
        <v>44409</v>
      </c>
      <c r="WZ66" s="1029">
        <v>46.279905505181752</v>
      </c>
      <c r="XB66" s="1028">
        <v>44409</v>
      </c>
      <c r="XC66" s="1029">
        <v>45.934560820924858</v>
      </c>
      <c r="XE66" s="1028">
        <v>44440</v>
      </c>
      <c r="XF66" s="1029">
        <v>44.929341975365915</v>
      </c>
      <c r="XH66" s="1028">
        <v>44440</v>
      </c>
      <c r="XI66" s="1029">
        <v>43.930549261202003</v>
      </c>
      <c r="XK66" s="1028">
        <v>44440</v>
      </c>
      <c r="XL66" s="1029">
        <v>44.21</v>
      </c>
      <c r="XN66" s="1028">
        <v>44440</v>
      </c>
      <c r="XO66" s="1029">
        <v>43.730213220032518</v>
      </c>
      <c r="XQ66" s="1028">
        <v>44440</v>
      </c>
      <c r="XR66" s="1029">
        <v>43.479403901190047</v>
      </c>
      <c r="XT66" s="1028">
        <v>44470</v>
      </c>
      <c r="XU66" s="1029">
        <v>43.02</v>
      </c>
      <c r="XW66" s="1028">
        <v>44470</v>
      </c>
      <c r="XX66" s="1029">
        <v>42.74</v>
      </c>
      <c r="XZ66" s="1028">
        <v>44470</v>
      </c>
      <c r="YA66" s="1029">
        <v>43.974169001504016</v>
      </c>
      <c r="YC66" s="1028">
        <v>44470</v>
      </c>
      <c r="YD66" s="1029">
        <v>45.344608539946769</v>
      </c>
      <c r="YF66" s="1028">
        <v>44501</v>
      </c>
      <c r="YG66" s="1029">
        <v>48.725530365082285</v>
      </c>
      <c r="YI66" s="1028">
        <v>44501</v>
      </c>
      <c r="YJ66" s="1029">
        <v>51.13</v>
      </c>
      <c r="YL66" s="1028">
        <v>44501</v>
      </c>
      <c r="YM66" s="1029">
        <v>50.973807483213633</v>
      </c>
      <c r="YO66" s="1028">
        <v>44501</v>
      </c>
      <c r="YP66" s="1029">
        <v>52.715657633603101</v>
      </c>
      <c r="YR66" s="1028">
        <v>44501</v>
      </c>
      <c r="YS66" s="1029">
        <v>51.47</v>
      </c>
      <c r="YU66" s="1028">
        <v>44531</v>
      </c>
      <c r="YV66" s="1029">
        <v>55.306279744332215</v>
      </c>
      <c r="YX66" s="1028">
        <v>44531</v>
      </c>
      <c r="YY66" s="1029">
        <v>53.24400616319609</v>
      </c>
      <c r="ZA66" s="1028">
        <v>44531</v>
      </c>
      <c r="ZB66" s="1029">
        <v>50.086410025001015</v>
      </c>
      <c r="ZD66" s="1028">
        <v>44531</v>
      </c>
      <c r="ZE66" s="1029">
        <v>49.840887548198715</v>
      </c>
      <c r="ZG66" s="1028">
        <v>44531</v>
      </c>
      <c r="ZH66" s="1029">
        <v>50.015497147050006</v>
      </c>
      <c r="ZJ66" s="1028">
        <v>44562</v>
      </c>
      <c r="ZK66" s="1029">
        <v>50.83910278431398</v>
      </c>
      <c r="ZM66" s="1028">
        <v>44562</v>
      </c>
      <c r="ZN66" s="1029">
        <v>50.690337640118464</v>
      </c>
      <c r="ZP66" s="1028">
        <v>44562</v>
      </c>
      <c r="ZQ66" s="1029">
        <v>50.83910278431398</v>
      </c>
      <c r="ZS66" s="1028">
        <v>44593</v>
      </c>
      <c r="ZT66" s="1029">
        <v>54.322649500140876</v>
      </c>
      <c r="ZV66" s="1028">
        <v>44593</v>
      </c>
      <c r="ZW66" s="1029">
        <v>53.895016677690265</v>
      </c>
      <c r="ZY66" s="1028">
        <v>44593</v>
      </c>
      <c r="ZZ66" s="1029">
        <v>53.792476980447873</v>
      </c>
      <c r="AAB66" s="1028">
        <v>44593</v>
      </c>
      <c r="AAC66" s="1029">
        <v>53.953286481546947</v>
      </c>
      <c r="AAE66" s="1028">
        <v>44593</v>
      </c>
      <c r="AAF66" s="1029">
        <v>52.23</v>
      </c>
      <c r="AAH66" s="1028">
        <v>44593</v>
      </c>
      <c r="AAI66" s="1029">
        <v>50.122117405665094</v>
      </c>
      <c r="AAK66" s="1028">
        <v>44621</v>
      </c>
      <c r="AAL66" s="1029">
        <v>49.664624555328061</v>
      </c>
      <c r="AAN66" s="1028">
        <v>44593</v>
      </c>
      <c r="AAO66" s="1029">
        <v>50.299606649666394</v>
      </c>
      <c r="AAQ66" s="1028">
        <v>44621</v>
      </c>
      <c r="AAR66" s="1029">
        <v>49.778086671817569</v>
      </c>
      <c r="AAT66" s="1028">
        <v>44652</v>
      </c>
      <c r="AAU66" s="1029">
        <v>44.71</v>
      </c>
      <c r="AAW66" s="1028">
        <v>44652</v>
      </c>
      <c r="AAX66" s="1029">
        <v>44.20280001159157</v>
      </c>
      <c r="AAZ66" s="1028">
        <v>44652</v>
      </c>
      <c r="ABA66" s="1029">
        <v>44.72</v>
      </c>
      <c r="ABC66" s="1028">
        <v>44652</v>
      </c>
      <c r="ABD66" s="1029">
        <v>44.278612159138085</v>
      </c>
      <c r="ABF66" s="1028">
        <v>44682</v>
      </c>
      <c r="ABG66" s="1029">
        <v>44.823536492338818</v>
      </c>
      <c r="ABI66" s="1028">
        <v>44682</v>
      </c>
      <c r="ABJ66" s="1029">
        <v>43.931062716963595</v>
      </c>
      <c r="ABL66" s="1028">
        <v>44682</v>
      </c>
      <c r="ABM66" s="1029">
        <v>44.2</v>
      </c>
      <c r="ABO66" s="1028">
        <v>44682</v>
      </c>
      <c r="ABP66" s="1029">
        <v>43.61</v>
      </c>
      <c r="ABR66" s="1066">
        <v>44713</v>
      </c>
      <c r="ABS66" s="1067">
        <v>42.57</v>
      </c>
      <c r="ABU66" s="1066">
        <v>44713</v>
      </c>
      <c r="ABV66" s="1067">
        <v>41.470573068031705</v>
      </c>
      <c r="ABX66" s="1066">
        <v>44713</v>
      </c>
      <c r="ABY66" s="1067">
        <v>42.062226320699615</v>
      </c>
      <c r="ACA66" s="1066">
        <v>44713</v>
      </c>
      <c r="ACB66" s="1067">
        <v>42.624679960000002</v>
      </c>
      <c r="ACD66" s="1066">
        <v>44743</v>
      </c>
      <c r="ACE66" s="1067">
        <v>42.829817094253087</v>
      </c>
      <c r="ACG66" s="1066">
        <v>44743</v>
      </c>
      <c r="ACH66" s="1067">
        <v>42.947708528317264</v>
      </c>
      <c r="ACJ66" s="1066">
        <v>44743</v>
      </c>
      <c r="ACK66" s="1067">
        <v>42.711645735915866</v>
      </c>
      <c r="ACM66" s="1066">
        <v>44743</v>
      </c>
      <c r="ACN66" s="1067">
        <v>42.47732783</v>
      </c>
      <c r="ACP66" s="1066">
        <v>44774</v>
      </c>
      <c r="ACQ66" s="1067">
        <v>43.318932089093259</v>
      </c>
      <c r="ACS66" s="1066">
        <v>44774</v>
      </c>
      <c r="ACT66" s="1067">
        <v>43.446257119137407</v>
      </c>
      <c r="ACV66" s="1096">
        <v>44774</v>
      </c>
      <c r="ACW66" s="1097">
        <v>42.97453513</v>
      </c>
      <c r="ACY66" s="1096">
        <v>44774</v>
      </c>
      <c r="ACZ66" s="1097">
        <v>43.166322055947873</v>
      </c>
      <c r="ADB66" s="1098">
        <v>44805</v>
      </c>
      <c r="ADC66" s="1099">
        <v>43.194237940000001</v>
      </c>
      <c r="ADE66" s="1098">
        <v>44805</v>
      </c>
      <c r="ADF66" s="1099">
        <v>44.779232604484072</v>
      </c>
      <c r="ADH66" s="1098">
        <v>44805</v>
      </c>
      <c r="ADI66" s="1099">
        <v>44.527616556090905</v>
      </c>
      <c r="ADK66" s="1098">
        <v>44805</v>
      </c>
      <c r="ADL66" s="1099">
        <v>44.322974620318647</v>
      </c>
      <c r="ADN66" s="1098">
        <v>44805</v>
      </c>
      <c r="ADO66" s="1099">
        <v>44.11353100418588</v>
      </c>
      <c r="ADQ66" s="1098">
        <v>44835</v>
      </c>
      <c r="ADR66" s="1099">
        <v>48.058643109444553</v>
      </c>
      <c r="ADT66" s="1098">
        <v>44835</v>
      </c>
      <c r="ADU66" s="1099">
        <v>49.056123280776127</v>
      </c>
      <c r="ADW66" s="1098">
        <v>44835</v>
      </c>
      <c r="ADX66" s="1099">
        <v>47.418875175252914</v>
      </c>
      <c r="ADZ66" s="1098">
        <v>44835</v>
      </c>
      <c r="AEA66" s="1099">
        <v>47.643184403219479</v>
      </c>
      <c r="AEC66" s="1098">
        <v>44866</v>
      </c>
      <c r="AED66" s="1099">
        <v>49.229173245656057</v>
      </c>
      <c r="AEF66" s="1098">
        <v>44866</v>
      </c>
      <c r="AEG66" s="1099">
        <v>49.55</v>
      </c>
      <c r="AEI66" s="1098">
        <v>44866</v>
      </c>
      <c r="AEJ66" s="1099">
        <v>50.684295288514008</v>
      </c>
      <c r="AEL66" s="1098">
        <v>44866</v>
      </c>
      <c r="AEM66" s="1099">
        <v>50.123415675979977</v>
      </c>
      <c r="AEO66" s="1098">
        <v>44866</v>
      </c>
      <c r="AEP66" s="1099">
        <v>50.6863910537866</v>
      </c>
      <c r="AER66" s="1098">
        <v>44896</v>
      </c>
      <c r="AES66" s="1099">
        <v>52.34</v>
      </c>
      <c r="AEU66" s="1098">
        <v>44896</v>
      </c>
      <c r="AEV66" s="1099">
        <v>53.041607874107093</v>
      </c>
      <c r="AEX66" s="1098">
        <v>44896</v>
      </c>
      <c r="AEY66" s="1099">
        <v>53.03640883065561</v>
      </c>
      <c r="AFA66" s="1098">
        <v>44896</v>
      </c>
      <c r="AFB66" s="1099">
        <v>52.673927426707017</v>
      </c>
      <c r="AFD66" s="1098">
        <v>44927</v>
      </c>
      <c r="AFE66" s="1099">
        <v>54.451731514333574</v>
      </c>
      <c r="AFG66" s="1098">
        <v>44927</v>
      </c>
      <c r="AFH66" s="1099">
        <v>55.123075399999998</v>
      </c>
      <c r="AFJ66" s="1098">
        <v>44958</v>
      </c>
      <c r="AFK66" s="1099">
        <v>55.322934456980107</v>
      </c>
      <c r="AFM66" s="1098">
        <v>44958</v>
      </c>
      <c r="AFN66" s="1099">
        <v>55.618907429271843</v>
      </c>
      <c r="AFP66" s="1098">
        <v>44958</v>
      </c>
      <c r="AFQ66" s="1099">
        <v>54.810279023388581</v>
      </c>
      <c r="AFS66" s="1098">
        <v>44958</v>
      </c>
      <c r="AFT66" s="1099">
        <v>53.179600788407818</v>
      </c>
      <c r="AFV66" s="1098">
        <v>44958</v>
      </c>
      <c r="AFW66" s="1099">
        <v>51.212006724325029</v>
      </c>
      <c r="AFY66" s="1098">
        <v>44986</v>
      </c>
      <c r="AFZ66" s="1099">
        <v>49.113108430183608</v>
      </c>
      <c r="AGB66" s="1098">
        <v>44986</v>
      </c>
      <c r="AGC66" s="1099">
        <v>49.396871498642071</v>
      </c>
      <c r="AGE66" s="1098">
        <v>44986</v>
      </c>
      <c r="AGF66" s="1099">
        <v>50.38815228908323</v>
      </c>
      <c r="AGH66" s="1098">
        <v>44986</v>
      </c>
      <c r="AGI66" s="1099">
        <v>50.357474704466114</v>
      </c>
      <c r="AGK66" s="1108">
        <v>45017</v>
      </c>
      <c r="AGL66" s="1109">
        <v>43.984480932903516</v>
      </c>
      <c r="AGN66" s="1108">
        <v>45017</v>
      </c>
      <c r="AGO66" s="1109">
        <v>43.946391037651104</v>
      </c>
      <c r="AGQ66" s="1108">
        <v>45017</v>
      </c>
      <c r="AGR66" s="1109">
        <v>44.397111552124272</v>
      </c>
      <c r="AGT66" s="1108">
        <v>45047</v>
      </c>
      <c r="AGU66" s="1109">
        <v>43.308227510102483</v>
      </c>
      <c r="AGW66" s="1108">
        <v>45047</v>
      </c>
      <c r="AGX66" s="1109">
        <v>43.193145537742723</v>
      </c>
      <c r="AGZ66" s="1108">
        <v>45047</v>
      </c>
      <c r="AHA66" s="1109">
        <v>43.417208724270111</v>
      </c>
      <c r="AHC66" s="1108">
        <v>45047</v>
      </c>
      <c r="AHD66" s="1109">
        <v>43.782044867219497</v>
      </c>
      <c r="AHF66" s="1108">
        <v>45078</v>
      </c>
      <c r="AHG66" s="1109">
        <v>43.356214339865694</v>
      </c>
      <c r="AHI66" s="1108">
        <v>45078</v>
      </c>
      <c r="AHJ66" s="1109">
        <v>43.420557653159364</v>
      </c>
      <c r="AHL66" s="1108">
        <v>45078</v>
      </c>
      <c r="AHM66" s="1109">
        <v>44.957287374837307</v>
      </c>
      <c r="AHO66" s="1108">
        <v>45078</v>
      </c>
      <c r="AHP66" s="1109">
        <v>46.994441495037954</v>
      </c>
      <c r="AHR66" s="1108">
        <v>45078</v>
      </c>
      <c r="AHS66" s="1109">
        <v>44.097322084494273</v>
      </c>
      <c r="AHU66" s="1114">
        <v>45108</v>
      </c>
      <c r="AHV66" s="1099">
        <v>44.821449071930061</v>
      </c>
      <c r="AHX66" s="1108">
        <v>45108</v>
      </c>
      <c r="AHY66" s="1109">
        <v>45.144971334580369</v>
      </c>
      <c r="AIA66" s="1108">
        <v>45108</v>
      </c>
      <c r="AIB66" s="1109">
        <v>45.002030674575764</v>
      </c>
      <c r="AID66" s="1108">
        <v>45108</v>
      </c>
      <c r="AIE66" s="1099">
        <v>45.499740454441429</v>
      </c>
      <c r="AIG66" s="1108">
        <v>45139</v>
      </c>
      <c r="AIH66" s="1099">
        <v>47.842874742853283</v>
      </c>
      <c r="AIJ66" s="1108">
        <v>45139</v>
      </c>
      <c r="AIK66" s="1099">
        <v>48.203718746966921</v>
      </c>
      <c r="AIM66" s="1108">
        <v>45139</v>
      </c>
      <c r="AIN66" s="1099">
        <v>47.081503106480405</v>
      </c>
      <c r="AIP66" s="1108">
        <v>45139</v>
      </c>
      <c r="AIQ66" s="1099">
        <v>47.647154438587648</v>
      </c>
      <c r="AIS66" s="1108">
        <v>45139</v>
      </c>
      <c r="AIT66" s="1109">
        <v>48.496176528379912</v>
      </c>
      <c r="AIV66" s="1108">
        <v>45170</v>
      </c>
      <c r="AIW66" s="1117">
        <v>49.667939496529321</v>
      </c>
      <c r="AIY66" s="1108">
        <v>45170</v>
      </c>
      <c r="AIZ66" s="1117">
        <v>51.136262778765243</v>
      </c>
      <c r="AJB66" s="1108">
        <v>45170</v>
      </c>
      <c r="AJC66" s="1117">
        <v>51.867363299900745</v>
      </c>
      <c r="AJE66" s="1108">
        <v>45170</v>
      </c>
      <c r="AJF66" s="1117">
        <v>52.691098774931191</v>
      </c>
      <c r="AJH66" s="1108">
        <v>45200</v>
      </c>
      <c r="AJI66" s="1117">
        <v>56.931329519100665</v>
      </c>
      <c r="AJK66" s="1108">
        <v>45200</v>
      </c>
      <c r="AJL66" s="1117">
        <v>58.619401488092421</v>
      </c>
      <c r="AJN66" s="1108">
        <v>45200</v>
      </c>
      <c r="AJO66" s="1117">
        <v>56.931329519100665</v>
      </c>
      <c r="AJQ66" s="1108">
        <v>45200</v>
      </c>
      <c r="AJR66" s="1117">
        <v>59.423947630651</v>
      </c>
      <c r="AJT66" s="1108">
        <v>45231</v>
      </c>
      <c r="AJU66" s="1117">
        <v>63.981825514772787</v>
      </c>
    </row>
    <row r="67" spans="1:957" customFormat="1" x14ac:dyDescent="0.25">
      <c r="A67" s="26"/>
      <c r="B67" s="969">
        <f t="shared" ca="1" si="0"/>
        <v>45261</v>
      </c>
      <c r="C67" s="152">
        <f t="shared" ca="1" si="1"/>
        <v>66.659447038195168</v>
      </c>
      <c r="D67" s="26"/>
      <c r="E67" s="144">
        <v>42917</v>
      </c>
      <c r="F67" s="150">
        <v>67.651298182561987</v>
      </c>
      <c r="G67" s="88"/>
      <c r="H67" s="144">
        <v>42887</v>
      </c>
      <c r="I67" s="148">
        <v>65.201259798677725</v>
      </c>
      <c r="J67" s="26"/>
      <c r="K67" s="144">
        <v>42917</v>
      </c>
      <c r="L67" s="148">
        <v>64.931360649975204</v>
      </c>
      <c r="M67" s="26"/>
      <c r="N67" s="144">
        <v>42917</v>
      </c>
      <c r="O67" s="150">
        <v>64.180599999999998</v>
      </c>
      <c r="P67" s="88"/>
      <c r="Q67" s="144"/>
      <c r="R67" s="145"/>
      <c r="S67" s="26"/>
      <c r="T67" s="144"/>
      <c r="U67" s="148"/>
      <c r="V67" s="26"/>
      <c r="W67" s="144">
        <v>42948</v>
      </c>
      <c r="X67" s="150">
        <v>63.88112499999999</v>
      </c>
      <c r="Y67" s="88"/>
      <c r="Z67" s="144">
        <v>42979</v>
      </c>
      <c r="AA67" s="145">
        <v>62.75095946213812</v>
      </c>
      <c r="AB67" s="26"/>
      <c r="AC67" s="144">
        <v>42979</v>
      </c>
      <c r="AD67" s="148">
        <v>61.549999999999976</v>
      </c>
      <c r="AE67" s="26"/>
      <c r="AF67" s="144">
        <v>42979</v>
      </c>
      <c r="AG67" s="150">
        <v>61.926399999999994</v>
      </c>
      <c r="AH67" s="88"/>
      <c r="AI67" s="144">
        <v>43009</v>
      </c>
      <c r="AJ67" s="145">
        <v>64</v>
      </c>
      <c r="AK67" s="26"/>
      <c r="AL67" s="144">
        <v>43009</v>
      </c>
      <c r="AM67" s="148">
        <v>64.25</v>
      </c>
      <c r="AN67" s="26"/>
      <c r="AO67" s="144">
        <v>43009</v>
      </c>
      <c r="AP67" s="150">
        <v>63.241</v>
      </c>
      <c r="AQ67" s="88"/>
      <c r="AR67" s="144">
        <v>43009</v>
      </c>
      <c r="AS67" s="145">
        <v>63.241</v>
      </c>
      <c r="AT67" s="26"/>
      <c r="AU67" s="144">
        <v>43040</v>
      </c>
      <c r="AV67" s="148">
        <v>72.629513873108536</v>
      </c>
      <c r="AW67" s="26"/>
      <c r="AX67" s="144">
        <v>43070</v>
      </c>
      <c r="AY67" s="150">
        <v>73.491787012499998</v>
      </c>
      <c r="AZ67" s="88"/>
      <c r="BA67" s="144">
        <v>43070</v>
      </c>
      <c r="BB67" s="145">
        <v>74.018388511277323</v>
      </c>
      <c r="BC67" s="26"/>
      <c r="BD67" s="144">
        <v>43070</v>
      </c>
      <c r="BE67" s="148">
        <v>73.879557169366691</v>
      </c>
      <c r="BF67" s="26"/>
      <c r="BG67" s="144"/>
      <c r="BH67" s="150"/>
      <c r="BI67" s="88"/>
      <c r="BJ67" s="144">
        <v>43070</v>
      </c>
      <c r="BK67" s="145">
        <v>74.866415380880611</v>
      </c>
      <c r="BL67" s="26"/>
      <c r="BM67" s="144">
        <v>43070</v>
      </c>
      <c r="BN67" s="148">
        <v>75.069999999999993</v>
      </c>
      <c r="BO67" s="26"/>
      <c r="BP67" s="144"/>
      <c r="BQ67" s="150"/>
      <c r="BR67" s="88"/>
      <c r="BS67" s="144">
        <v>43101</v>
      </c>
      <c r="BT67" s="145">
        <v>79.794665380880602</v>
      </c>
      <c r="BU67" s="26"/>
      <c r="BV67" s="144">
        <v>43132</v>
      </c>
      <c r="BW67" s="148">
        <v>78.058590379999998</v>
      </c>
      <c r="BX67" s="26"/>
      <c r="BY67" s="144">
        <v>43132</v>
      </c>
      <c r="BZ67" s="150">
        <v>78.348590380000005</v>
      </c>
      <c r="CA67" s="88"/>
      <c r="CB67" s="144">
        <v>43132</v>
      </c>
      <c r="CC67" s="145">
        <v>77.448590380880574</v>
      </c>
      <c r="CD67" s="26"/>
      <c r="CE67" s="144">
        <v>43132</v>
      </c>
      <c r="CF67" s="148">
        <v>77.598590380880566</v>
      </c>
      <c r="CG67" s="26"/>
      <c r="CH67" s="144">
        <v>43160</v>
      </c>
      <c r="CI67" s="150">
        <v>75.27269038</v>
      </c>
      <c r="CJ67" s="88"/>
      <c r="CK67" s="144">
        <v>43160</v>
      </c>
      <c r="CL67" s="145">
        <v>75.45</v>
      </c>
      <c r="CM67" s="26"/>
      <c r="CN67" s="144">
        <v>43160</v>
      </c>
      <c r="CO67" s="148">
        <v>72.95</v>
      </c>
      <c r="CP67" s="26"/>
      <c r="CQ67" s="144">
        <v>43160</v>
      </c>
      <c r="CR67" s="150">
        <v>73.002929050000006</v>
      </c>
      <c r="CS67" s="88"/>
      <c r="CT67" s="144">
        <v>43160</v>
      </c>
      <c r="CU67" s="145">
        <v>73.402929054886258</v>
      </c>
      <c r="CV67" s="26"/>
      <c r="CW67" s="144">
        <v>43191</v>
      </c>
      <c r="CX67" s="148">
        <v>66.528047849999993</v>
      </c>
      <c r="CY67" s="292"/>
      <c r="CZ67" s="144">
        <v>43191</v>
      </c>
      <c r="DA67" s="148">
        <v>65.439715947722277</v>
      </c>
      <c r="DB67" s="295"/>
      <c r="DC67" s="144">
        <v>43191</v>
      </c>
      <c r="DD67" s="148">
        <v>65.647214378948618</v>
      </c>
      <c r="DE67" s="303"/>
      <c r="DF67" s="144">
        <v>43191</v>
      </c>
      <c r="DG67" s="148">
        <v>66.742758499999994</v>
      </c>
      <c r="DH67" s="303"/>
      <c r="DI67" s="144">
        <v>43252</v>
      </c>
      <c r="DJ67" s="148">
        <v>64.388326669999998</v>
      </c>
      <c r="DK67" s="295"/>
      <c r="DL67" s="144">
        <v>43221</v>
      </c>
      <c r="DM67" s="148">
        <v>65.782681905044484</v>
      </c>
      <c r="DN67" s="303"/>
      <c r="DO67" s="144">
        <v>43221</v>
      </c>
      <c r="DP67" s="148">
        <v>65.219619449999996</v>
      </c>
      <c r="DQ67" s="303"/>
      <c r="DR67" s="144">
        <v>43252</v>
      </c>
      <c r="DS67" s="148">
        <v>64.234987910086275</v>
      </c>
      <c r="DT67" s="295"/>
      <c r="DU67" s="144">
        <v>43252</v>
      </c>
      <c r="DV67" s="148">
        <v>64.069999999999993</v>
      </c>
      <c r="DW67" s="303"/>
      <c r="DX67" s="144">
        <v>43252</v>
      </c>
      <c r="DY67" s="148">
        <v>63.802330920000003</v>
      </c>
      <c r="DZ67" s="303"/>
      <c r="EA67" s="144">
        <v>43282</v>
      </c>
      <c r="EB67" s="148">
        <v>64.066103788084973</v>
      </c>
      <c r="EC67" s="295"/>
      <c r="ED67" s="144">
        <v>43282</v>
      </c>
      <c r="EE67" s="148">
        <v>63.509516632907321</v>
      </c>
      <c r="EF67" s="303"/>
      <c r="EG67" s="144">
        <v>43282</v>
      </c>
      <c r="EH67" s="148">
        <v>63.847000320750851</v>
      </c>
      <c r="EI67" s="303"/>
      <c r="EJ67" s="144">
        <v>43313</v>
      </c>
      <c r="EK67" s="148">
        <v>64.150000000000006</v>
      </c>
      <c r="EL67" s="295"/>
      <c r="EM67" s="144">
        <v>43282</v>
      </c>
      <c r="EN67" s="148">
        <v>63.842392361736636</v>
      </c>
      <c r="EO67" s="303"/>
      <c r="EP67" s="144">
        <v>43313</v>
      </c>
      <c r="EQ67" s="148">
        <v>64.2</v>
      </c>
      <c r="ER67" s="303"/>
      <c r="ES67" s="144">
        <v>43313</v>
      </c>
      <c r="ET67" s="148">
        <v>63.779581336696083</v>
      </c>
      <c r="EV67" s="144">
        <v>43344</v>
      </c>
      <c r="EW67" s="148">
        <v>63.89671792821332</v>
      </c>
      <c r="EY67" s="144">
        <v>43344</v>
      </c>
      <c r="EZ67" s="148">
        <v>63.706090639999999</v>
      </c>
      <c r="FB67" s="144">
        <v>43344</v>
      </c>
      <c r="FC67" s="148">
        <v>64.234786393135067</v>
      </c>
      <c r="FE67" s="144">
        <v>43344</v>
      </c>
      <c r="FF67" s="148">
        <v>63.602479578081621</v>
      </c>
      <c r="FH67" s="144">
        <v>43374</v>
      </c>
      <c r="FI67" s="148">
        <v>66</v>
      </c>
      <c r="FK67" s="144">
        <v>43374</v>
      </c>
      <c r="FL67" s="148">
        <v>65.954215195768199</v>
      </c>
      <c r="FN67" s="144">
        <v>43374</v>
      </c>
      <c r="FO67" s="148">
        <v>66.13</v>
      </c>
      <c r="FQ67" s="144">
        <v>43374</v>
      </c>
      <c r="FR67" s="148">
        <v>65.950546590000002</v>
      </c>
      <c r="FT67" s="144">
        <v>43344</v>
      </c>
      <c r="FU67" s="148">
        <v>63.686390000000003</v>
      </c>
      <c r="FW67" s="144">
        <v>43374</v>
      </c>
      <c r="FX67" s="148">
        <v>66.485299999999995</v>
      </c>
      <c r="FZ67" s="144">
        <v>43374</v>
      </c>
      <c r="GA67" s="148">
        <v>66.134540000000001</v>
      </c>
      <c r="GC67" s="144">
        <v>43405</v>
      </c>
      <c r="GD67" s="148">
        <v>69.934645306949946</v>
      </c>
      <c r="GF67" s="144">
        <v>43374</v>
      </c>
      <c r="GG67" s="148">
        <v>66.2</v>
      </c>
      <c r="GI67" s="144">
        <v>43405</v>
      </c>
      <c r="GJ67" s="148">
        <v>68.848609999999994</v>
      </c>
      <c r="GL67" s="144">
        <v>43405</v>
      </c>
      <c r="GM67" s="148">
        <v>68.900000000000006</v>
      </c>
      <c r="GO67" s="144">
        <v>43405</v>
      </c>
      <c r="GP67" s="148">
        <v>68.053190000000001</v>
      </c>
      <c r="GR67" s="144">
        <v>43405</v>
      </c>
      <c r="GS67" s="148">
        <v>68.361109999999996</v>
      </c>
      <c r="GU67" s="144">
        <v>43435</v>
      </c>
      <c r="GV67" s="148">
        <v>68.976110000000006</v>
      </c>
      <c r="GX67" s="144">
        <v>43435</v>
      </c>
      <c r="GY67" s="148">
        <v>68.819999999999993</v>
      </c>
      <c r="HA67" s="144">
        <v>43435</v>
      </c>
      <c r="HB67" s="148">
        <v>68.83</v>
      </c>
      <c r="HD67" s="144">
        <v>43435</v>
      </c>
      <c r="HE67" s="148">
        <v>68.61</v>
      </c>
      <c r="HG67" s="144">
        <v>43435</v>
      </c>
      <c r="HH67" s="148">
        <v>68.89</v>
      </c>
      <c r="HJ67" s="144">
        <v>43466</v>
      </c>
      <c r="HK67" s="148">
        <v>70.650000000000006</v>
      </c>
      <c r="HM67" s="144">
        <v>43466</v>
      </c>
      <c r="HN67" s="148">
        <v>71.14</v>
      </c>
      <c r="HP67" s="144">
        <v>43466</v>
      </c>
      <c r="HQ67" s="148">
        <v>70.64</v>
      </c>
      <c r="HS67" s="144">
        <v>43466</v>
      </c>
      <c r="HT67" s="148">
        <v>70.28</v>
      </c>
      <c r="HV67" s="144">
        <v>43466</v>
      </c>
      <c r="HW67" s="148">
        <v>70.11</v>
      </c>
      <c r="HY67" s="144">
        <v>43466</v>
      </c>
      <c r="HZ67" s="148">
        <v>70.27</v>
      </c>
      <c r="IB67" s="144">
        <v>43525</v>
      </c>
      <c r="IC67" s="148">
        <v>67.832769740000003</v>
      </c>
      <c r="IE67" s="144">
        <v>43525</v>
      </c>
      <c r="IF67" s="148">
        <v>67.62</v>
      </c>
      <c r="IH67" s="144">
        <v>43525</v>
      </c>
      <c r="II67" s="148">
        <v>66.37</v>
      </c>
      <c r="IK67" s="144">
        <v>43525</v>
      </c>
      <c r="IL67" s="148">
        <v>65.599999999999994</v>
      </c>
      <c r="IN67" s="144">
        <v>43556</v>
      </c>
      <c r="IO67" s="148">
        <v>61.5</v>
      </c>
      <c r="IQ67" s="144">
        <v>43556</v>
      </c>
      <c r="IR67" s="148">
        <v>62.84</v>
      </c>
      <c r="IT67" s="144">
        <v>43556</v>
      </c>
      <c r="IU67" s="148">
        <v>63.796849109999997</v>
      </c>
      <c r="IW67" s="144">
        <v>43556</v>
      </c>
      <c r="IX67" s="148">
        <v>63.31</v>
      </c>
      <c r="IZ67" s="144">
        <v>43586</v>
      </c>
      <c r="JA67" s="148">
        <v>62.6</v>
      </c>
      <c r="JC67" s="144">
        <v>43586</v>
      </c>
      <c r="JD67" s="148">
        <v>59.57</v>
      </c>
      <c r="JF67" s="144">
        <v>43586</v>
      </c>
      <c r="JG67" s="148">
        <v>59.43</v>
      </c>
      <c r="JI67" s="144">
        <v>43586</v>
      </c>
      <c r="JJ67" s="148">
        <v>58.98</v>
      </c>
      <c r="JL67" s="144">
        <v>43617</v>
      </c>
      <c r="JM67" s="148">
        <v>58.06</v>
      </c>
      <c r="JO67" s="144">
        <v>43617</v>
      </c>
      <c r="JP67" s="148">
        <v>59.46</v>
      </c>
      <c r="JR67" s="144">
        <v>43617</v>
      </c>
      <c r="JS67" s="148">
        <v>59.935779670000002</v>
      </c>
      <c r="JU67" s="969">
        <v>43617</v>
      </c>
      <c r="JV67" s="970">
        <v>60.935779670000002</v>
      </c>
      <c r="JX67" s="969">
        <v>43617</v>
      </c>
      <c r="JY67" s="970">
        <v>59.63</v>
      </c>
      <c r="KA67" s="969">
        <v>43647</v>
      </c>
      <c r="KB67" s="970">
        <v>60.659824724283531</v>
      </c>
      <c r="KD67" s="969">
        <v>43647</v>
      </c>
      <c r="KE67" s="970">
        <v>62.84</v>
      </c>
      <c r="KG67" s="969">
        <v>43647</v>
      </c>
      <c r="KH67" s="970">
        <v>59.95</v>
      </c>
      <c r="KJ67" s="969">
        <v>43647</v>
      </c>
      <c r="KK67" s="970">
        <v>59.48</v>
      </c>
      <c r="KM67" s="969">
        <v>43678</v>
      </c>
      <c r="KN67" s="970">
        <v>59.6</v>
      </c>
      <c r="KP67" s="969">
        <v>43678</v>
      </c>
      <c r="KQ67" s="970">
        <v>59.694034368416219</v>
      </c>
      <c r="KS67" s="969">
        <v>43678</v>
      </c>
      <c r="KT67" s="970">
        <v>59.73</v>
      </c>
      <c r="KV67" s="969">
        <v>43678</v>
      </c>
      <c r="KW67" s="970">
        <v>59.76</v>
      </c>
      <c r="KY67" s="969">
        <v>43709</v>
      </c>
      <c r="KZ67" s="970">
        <v>59.06</v>
      </c>
      <c r="LB67" s="969">
        <v>43709</v>
      </c>
      <c r="LC67" s="970">
        <v>58.86</v>
      </c>
      <c r="LE67" s="969">
        <v>43709</v>
      </c>
      <c r="LF67" s="970">
        <v>59.8</v>
      </c>
      <c r="LH67" s="969">
        <v>43709</v>
      </c>
      <c r="LI67" s="970">
        <v>59.74</v>
      </c>
      <c r="LK67" s="969">
        <v>43709</v>
      </c>
      <c r="LL67" s="970">
        <v>59.26</v>
      </c>
      <c r="LN67" s="969">
        <v>43739</v>
      </c>
      <c r="LO67" s="970">
        <v>62.39</v>
      </c>
      <c r="LQ67" s="969">
        <v>43770</v>
      </c>
      <c r="LR67" s="970">
        <v>62.85</v>
      </c>
      <c r="LT67" s="969">
        <v>43770</v>
      </c>
      <c r="LU67" s="970">
        <v>63.23</v>
      </c>
      <c r="LW67" s="969">
        <v>43770</v>
      </c>
      <c r="LX67" s="970">
        <v>63.9</v>
      </c>
      <c r="LZ67" s="969">
        <v>43770</v>
      </c>
      <c r="MA67" s="970">
        <v>63.46</v>
      </c>
      <c r="MC67" s="969">
        <v>43800</v>
      </c>
      <c r="MD67" s="970">
        <v>65.92</v>
      </c>
      <c r="MF67" s="969">
        <v>43800</v>
      </c>
      <c r="MG67" s="970">
        <v>65.66</v>
      </c>
      <c r="MI67" s="969">
        <v>43800</v>
      </c>
      <c r="MJ67" s="970">
        <v>66.27</v>
      </c>
      <c r="ML67" s="969">
        <v>43800</v>
      </c>
      <c r="MM67" s="970">
        <v>65.55</v>
      </c>
      <c r="MO67" s="969">
        <v>43800</v>
      </c>
      <c r="MP67" s="970">
        <v>64.75</v>
      </c>
      <c r="MR67" s="969">
        <v>43831</v>
      </c>
      <c r="MS67" s="970">
        <v>65.040000000000006</v>
      </c>
      <c r="MU67" s="969">
        <v>43831</v>
      </c>
      <c r="MV67" s="970">
        <v>65.34</v>
      </c>
      <c r="MX67" s="969">
        <v>43831</v>
      </c>
      <c r="MY67" s="970">
        <v>65.290000000000006</v>
      </c>
      <c r="NA67" s="969">
        <v>43831</v>
      </c>
      <c r="NB67" s="970">
        <v>66.665137208397056</v>
      </c>
      <c r="ND67" s="969">
        <v>43862</v>
      </c>
      <c r="NE67" s="970">
        <v>65.176169999999999</v>
      </c>
      <c r="NG67" s="969">
        <v>43862</v>
      </c>
      <c r="NH67" s="970">
        <v>63.51</v>
      </c>
      <c r="NJ67" s="969">
        <v>43862</v>
      </c>
      <c r="NK67" s="970">
        <v>61.98</v>
      </c>
      <c r="NM67" s="969">
        <v>43862</v>
      </c>
      <c r="NN67" s="970">
        <v>60.84</v>
      </c>
      <c r="NP67" s="969">
        <v>43862</v>
      </c>
      <c r="NQ67" s="970">
        <v>59.49</v>
      </c>
      <c r="NS67" s="969">
        <v>43891</v>
      </c>
      <c r="NT67" s="970">
        <v>55.98</v>
      </c>
      <c r="NV67" s="969">
        <v>43891</v>
      </c>
      <c r="NW67" s="970">
        <v>55.8</v>
      </c>
      <c r="NY67" s="969">
        <v>43891</v>
      </c>
      <c r="NZ67" s="970">
        <v>54.6</v>
      </c>
      <c r="OB67" s="969">
        <v>43891</v>
      </c>
      <c r="OC67" s="970">
        <v>55.05</v>
      </c>
      <c r="OE67" s="969">
        <v>43922</v>
      </c>
      <c r="OF67" s="970">
        <v>52.34</v>
      </c>
      <c r="OH67" s="969">
        <v>43922</v>
      </c>
      <c r="OI67" s="970">
        <v>56.81</v>
      </c>
      <c r="OK67" s="969">
        <v>43922</v>
      </c>
      <c r="OL67" s="970">
        <v>56.96</v>
      </c>
      <c r="ON67" s="969">
        <v>43922</v>
      </c>
      <c r="OO67" s="970">
        <v>55.35</v>
      </c>
      <c r="OQ67" s="969">
        <v>43922</v>
      </c>
      <c r="OR67" s="970">
        <v>54.38</v>
      </c>
      <c r="OT67" s="969">
        <v>43952</v>
      </c>
      <c r="OU67" s="970">
        <v>51.66</v>
      </c>
      <c r="OW67" s="969">
        <v>43952</v>
      </c>
      <c r="OX67" s="970">
        <v>50.23</v>
      </c>
      <c r="OZ67" s="969">
        <v>43952</v>
      </c>
      <c r="PA67" s="970">
        <v>49.81</v>
      </c>
      <c r="PC67" s="969">
        <v>43952</v>
      </c>
      <c r="PD67" s="970">
        <v>50.15</v>
      </c>
      <c r="PF67" s="969">
        <v>43952</v>
      </c>
      <c r="PG67" s="970">
        <v>51</v>
      </c>
      <c r="PI67" s="969">
        <v>43983</v>
      </c>
      <c r="PJ67" s="970">
        <v>50.05</v>
      </c>
      <c r="PL67" s="969">
        <v>43983</v>
      </c>
      <c r="PM67" s="970">
        <v>50.45</v>
      </c>
      <c r="PO67" s="969">
        <v>43983</v>
      </c>
      <c r="PP67" s="970">
        <v>49.98</v>
      </c>
      <c r="PR67" s="969">
        <v>43983</v>
      </c>
      <c r="PS67" s="970">
        <v>49.18</v>
      </c>
      <c r="PU67" s="969">
        <v>44013</v>
      </c>
      <c r="PV67" s="970">
        <v>49.46</v>
      </c>
      <c r="PX67" s="969">
        <v>44013</v>
      </c>
      <c r="PY67" s="1025">
        <v>49.8</v>
      </c>
      <c r="QA67" s="1026">
        <v>44013</v>
      </c>
      <c r="QB67" s="1025">
        <v>49.67</v>
      </c>
      <c r="QD67" s="1028">
        <v>44013</v>
      </c>
      <c r="QE67" s="1027">
        <v>49.5</v>
      </c>
      <c r="QG67" s="1028">
        <v>44044</v>
      </c>
      <c r="QH67" s="1027">
        <v>50.45</v>
      </c>
      <c r="QJ67" s="1028">
        <v>44044</v>
      </c>
      <c r="QK67" s="1027">
        <v>50.92</v>
      </c>
      <c r="QM67" s="1028">
        <v>44044</v>
      </c>
      <c r="QN67" s="1027">
        <v>50.28</v>
      </c>
      <c r="QP67" s="1028">
        <v>44044</v>
      </c>
      <c r="QQ67" s="1027">
        <v>51.45</v>
      </c>
      <c r="QS67" s="1028">
        <v>44044</v>
      </c>
      <c r="QT67" s="1027">
        <v>50.53</v>
      </c>
      <c r="QV67" s="1028">
        <v>44075</v>
      </c>
      <c r="QW67" s="1027">
        <v>49.85</v>
      </c>
      <c r="QY67" s="1028">
        <v>44075</v>
      </c>
      <c r="QZ67" s="1027">
        <v>49.1</v>
      </c>
      <c r="RB67" s="1028">
        <v>44075</v>
      </c>
      <c r="RC67" s="1027">
        <v>47.35</v>
      </c>
      <c r="RE67" s="1028">
        <v>44075</v>
      </c>
      <c r="RF67" s="1027">
        <v>46.9</v>
      </c>
      <c r="RH67" s="1028">
        <v>44105</v>
      </c>
      <c r="RI67" s="1027">
        <v>47.49</v>
      </c>
      <c r="RK67" s="1028">
        <v>44105</v>
      </c>
      <c r="RL67" s="1027">
        <v>46.57</v>
      </c>
      <c r="RN67" s="1028">
        <v>44105</v>
      </c>
      <c r="RO67" s="1027">
        <v>46.21</v>
      </c>
      <c r="RQ67" s="1028">
        <v>44105</v>
      </c>
      <c r="RR67" s="1027">
        <v>45.46</v>
      </c>
      <c r="RT67" s="1028">
        <v>44136</v>
      </c>
      <c r="RU67" s="1029">
        <v>49.750310890000002</v>
      </c>
      <c r="RW67" s="1028">
        <v>44136</v>
      </c>
      <c r="RX67" s="1029">
        <v>49.494640740000001</v>
      </c>
      <c r="RZ67" s="1028">
        <v>44136</v>
      </c>
      <c r="SA67" s="1029">
        <v>49.12492271</v>
      </c>
      <c r="SC67" s="1028">
        <v>44136</v>
      </c>
      <c r="SD67" s="1029">
        <v>48.63</v>
      </c>
      <c r="SF67" s="1028">
        <v>44136</v>
      </c>
      <c r="SG67" s="1029">
        <v>48.17</v>
      </c>
      <c r="SI67" s="1028">
        <v>44166</v>
      </c>
      <c r="SJ67" s="1029">
        <v>48.99</v>
      </c>
      <c r="SL67" s="1028">
        <v>44166</v>
      </c>
      <c r="SM67" s="1029">
        <v>49.219777550426272</v>
      </c>
      <c r="SO67" s="1028">
        <v>44166</v>
      </c>
      <c r="SP67" s="1029">
        <v>48.159628980829602</v>
      </c>
      <c r="SR67" s="1028">
        <v>44166</v>
      </c>
      <c r="SS67" s="1029">
        <v>46.974885804026236</v>
      </c>
      <c r="SU67" s="1028">
        <v>44197</v>
      </c>
      <c r="SV67" s="1029">
        <v>46.324168993435805</v>
      </c>
      <c r="SX67" s="1028">
        <v>44197</v>
      </c>
      <c r="SY67" s="1029">
        <v>42.725104826370732</v>
      </c>
      <c r="TA67" s="1028">
        <v>44197</v>
      </c>
      <c r="TB67" s="1029">
        <v>41.830194505818824</v>
      </c>
      <c r="TD67" s="1028">
        <v>44197</v>
      </c>
      <c r="TE67" s="1029">
        <v>40.82535980200516</v>
      </c>
      <c r="TG67" s="1028">
        <v>44228</v>
      </c>
      <c r="TH67" s="1029">
        <v>42.749550529240047</v>
      </c>
      <c r="TJ67" s="1028">
        <v>44228</v>
      </c>
      <c r="TK67" s="1029">
        <v>42.000019877184144</v>
      </c>
      <c r="TM67" s="1028">
        <v>44228</v>
      </c>
      <c r="TN67" s="1029">
        <v>41.850122706523045</v>
      </c>
      <c r="TP67" s="1028">
        <v>44228</v>
      </c>
      <c r="TQ67" s="1029">
        <v>40.87042149771181</v>
      </c>
      <c r="TS67" s="1028">
        <v>44256</v>
      </c>
      <c r="TT67" s="1029">
        <v>40.070853055967646</v>
      </c>
      <c r="TV67" s="1028">
        <v>44256</v>
      </c>
      <c r="TW67" s="1029">
        <v>39.328325503288696</v>
      </c>
      <c r="TY67" s="1028">
        <v>44256</v>
      </c>
      <c r="TZ67" s="1029">
        <v>37.300351515433263</v>
      </c>
      <c r="UB67" s="1028">
        <v>44256</v>
      </c>
      <c r="UC67" s="1029">
        <v>38.568818171671374</v>
      </c>
      <c r="UE67" s="1028">
        <v>44287</v>
      </c>
      <c r="UF67" s="1029">
        <v>36.749276519756677</v>
      </c>
      <c r="UH67" s="1028">
        <v>44287</v>
      </c>
      <c r="UI67" s="1029">
        <v>36.000185327765109</v>
      </c>
      <c r="UK67" s="1028">
        <v>44287</v>
      </c>
      <c r="UL67" s="1029">
        <v>35.900435991633202</v>
      </c>
      <c r="UN67" s="1028">
        <v>44287</v>
      </c>
      <c r="UO67" s="1029">
        <v>36.549449595027156</v>
      </c>
      <c r="UQ67" s="1028">
        <v>44317</v>
      </c>
      <c r="UR67" s="1029">
        <v>35.334857622721486</v>
      </c>
      <c r="UT67" s="1028">
        <v>44317</v>
      </c>
      <c r="UU67" s="1029">
        <v>34.810149222006601</v>
      </c>
      <c r="UW67" s="1028">
        <v>44317</v>
      </c>
      <c r="UX67" s="1029">
        <v>34.749850278586848</v>
      </c>
      <c r="UZ67" s="1028">
        <v>44317</v>
      </c>
      <c r="VA67" s="1029">
        <v>35.115054317024629</v>
      </c>
      <c r="VC67" s="1028">
        <v>44317</v>
      </c>
      <c r="VD67" s="1029">
        <v>35.439477252730477</v>
      </c>
      <c r="VF67" s="1028">
        <v>44348</v>
      </c>
      <c r="VG67" s="1029">
        <v>34.729495026435671</v>
      </c>
      <c r="VI67" s="1028">
        <v>44348</v>
      </c>
      <c r="VJ67" s="1029">
        <v>35.370366004860934</v>
      </c>
      <c r="VL67" s="1028">
        <v>44348</v>
      </c>
      <c r="VM67" s="1029">
        <v>34.915108211723748</v>
      </c>
      <c r="VO67" s="1028">
        <v>44348</v>
      </c>
      <c r="VP67" s="1029">
        <v>39.771132182146367</v>
      </c>
      <c r="VR67" s="1028">
        <v>44378</v>
      </c>
      <c r="VS67" s="1029">
        <v>39.418444408223152</v>
      </c>
      <c r="VU67" s="1028">
        <v>44378</v>
      </c>
      <c r="VV67" s="1029">
        <v>39.099176192051956</v>
      </c>
      <c r="VX67" s="1028">
        <v>44378</v>
      </c>
      <c r="VY67" s="1029">
        <v>39.319879424107377</v>
      </c>
      <c r="WA67" s="1028">
        <v>44378</v>
      </c>
      <c r="WB67" s="1029">
        <v>37.544718623889061</v>
      </c>
      <c r="WD67" s="1028">
        <v>44378</v>
      </c>
      <c r="WE67" s="1029">
        <v>38.151079090205698</v>
      </c>
      <c r="WG67" s="1028">
        <v>44409</v>
      </c>
      <c r="WH67" s="1029">
        <v>41.45</v>
      </c>
      <c r="WJ67" s="1028">
        <v>44409</v>
      </c>
      <c r="WK67" s="1029">
        <v>41.07</v>
      </c>
      <c r="WM67" s="1028">
        <v>44409</v>
      </c>
      <c r="WN67" s="1029">
        <v>43.670107474098273</v>
      </c>
      <c r="WP67" s="1028">
        <v>44409</v>
      </c>
      <c r="WQ67" s="1029">
        <v>42.919169714649748</v>
      </c>
      <c r="WS67" s="1028">
        <v>44440</v>
      </c>
      <c r="WT67" s="1029">
        <v>45.499604707554454</v>
      </c>
      <c r="WV67" s="1028">
        <v>44440</v>
      </c>
      <c r="WW67" s="1029">
        <v>45.59</v>
      </c>
      <c r="WY67" s="1028">
        <v>44440</v>
      </c>
      <c r="WZ67" s="1029">
        <v>46.479914497552642</v>
      </c>
      <c r="XB67" s="1028">
        <v>44440</v>
      </c>
      <c r="XC67" s="1029">
        <v>46.134602614339599</v>
      </c>
      <c r="XE67" s="1028">
        <v>44470</v>
      </c>
      <c r="XF67" s="1029">
        <v>45.949404594689078</v>
      </c>
      <c r="XH67" s="1028">
        <v>44470</v>
      </c>
      <c r="XI67" s="1029">
        <v>44.200496992087842</v>
      </c>
      <c r="XK67" s="1028">
        <v>44470</v>
      </c>
      <c r="XL67" s="1029">
        <v>45.08</v>
      </c>
      <c r="XN67" s="1028">
        <v>44470</v>
      </c>
      <c r="XO67" s="1029">
        <v>44.600192929463695</v>
      </c>
      <c r="XQ67" s="1028">
        <v>44470</v>
      </c>
      <c r="XR67" s="1029">
        <v>44.399460627491891</v>
      </c>
      <c r="XT67" s="1028">
        <v>44501</v>
      </c>
      <c r="XU67" s="1029">
        <v>45.67</v>
      </c>
      <c r="XW67" s="1028">
        <v>44501</v>
      </c>
      <c r="XX67" s="1029">
        <v>45.76</v>
      </c>
      <c r="XZ67" s="1028">
        <v>44501</v>
      </c>
      <c r="YA67" s="1029">
        <v>46.649248081466496</v>
      </c>
      <c r="YC67" s="1028">
        <v>44501</v>
      </c>
      <c r="YD67" s="1029">
        <v>48.344645792296163</v>
      </c>
      <c r="YF67" s="1028">
        <v>44531</v>
      </c>
      <c r="YG67" s="1029">
        <v>50.400479894171667</v>
      </c>
      <c r="YI67" s="1028">
        <v>44531</v>
      </c>
      <c r="YJ67" s="1029">
        <v>52.8</v>
      </c>
      <c r="YL67" s="1028">
        <v>44531</v>
      </c>
      <c r="YM67" s="1029">
        <v>52.648920966190055</v>
      </c>
      <c r="YO67" s="1028">
        <v>44531</v>
      </c>
      <c r="YP67" s="1029">
        <v>54.115595051491439</v>
      </c>
      <c r="YR67" s="1028">
        <v>44531</v>
      </c>
      <c r="YS67" s="1029">
        <v>53.15</v>
      </c>
      <c r="YU67" s="1028">
        <v>44562</v>
      </c>
      <c r="YV67" s="1029">
        <v>55.931157960557307</v>
      </c>
      <c r="YX67" s="1028">
        <v>44562</v>
      </c>
      <c r="YY67" s="1029">
        <v>53.744100739272405</v>
      </c>
      <c r="ZA67" s="1028">
        <v>44562</v>
      </c>
      <c r="ZB67" s="1029">
        <v>50.936275843381289</v>
      </c>
      <c r="ZD67" s="1028">
        <v>44562</v>
      </c>
      <c r="ZE67" s="1029">
        <v>50.840803086820507</v>
      </c>
      <c r="ZG67" s="1028">
        <v>44562</v>
      </c>
      <c r="ZH67" s="1029">
        <v>50.915449837253114</v>
      </c>
      <c r="ZJ67" s="1028">
        <v>44593</v>
      </c>
      <c r="ZK67" s="1029">
        <v>50.889188165675243</v>
      </c>
      <c r="ZM67" s="1028">
        <v>44593</v>
      </c>
      <c r="ZN67" s="1029">
        <v>50.741329297168242</v>
      </c>
      <c r="ZP67" s="1028">
        <v>44593</v>
      </c>
      <c r="ZQ67" s="1029">
        <v>50.889188165675243</v>
      </c>
      <c r="ZS67" s="1028">
        <v>44621</v>
      </c>
      <c r="ZT67" s="1029">
        <v>52.631876791787263</v>
      </c>
      <c r="ZV67" s="1028">
        <v>44621</v>
      </c>
      <c r="ZW67" s="1029">
        <v>52.238897159500219</v>
      </c>
      <c r="ZY67" s="1028">
        <v>44621</v>
      </c>
      <c r="ZZ67" s="1029">
        <v>52.140362799167946</v>
      </c>
      <c r="AAB67" s="1028">
        <v>44621</v>
      </c>
      <c r="AAC67" s="1029">
        <v>52.306537335371949</v>
      </c>
      <c r="AAE67" s="1028">
        <v>44621</v>
      </c>
      <c r="AAF67" s="1029">
        <v>50.53</v>
      </c>
      <c r="AAH67" s="1028">
        <v>44621</v>
      </c>
      <c r="AAI67" s="1029">
        <v>46.454981885339443</v>
      </c>
      <c r="AAK67" s="1028">
        <v>44652</v>
      </c>
      <c r="AAL67" s="1029">
        <v>45.623882028596149</v>
      </c>
      <c r="AAN67" s="1028">
        <v>44621</v>
      </c>
      <c r="AAO67" s="1029">
        <v>46.483615546942517</v>
      </c>
      <c r="AAQ67" s="1028">
        <v>44652</v>
      </c>
      <c r="AAR67" s="1029">
        <v>45.626314679825924</v>
      </c>
      <c r="AAT67" s="1028">
        <v>44682</v>
      </c>
      <c r="AAU67" s="1029">
        <v>43.46</v>
      </c>
      <c r="AAW67" s="1028">
        <v>44682</v>
      </c>
      <c r="AAX67" s="1029">
        <v>43.201777134385658</v>
      </c>
      <c r="AAZ67" s="1028">
        <v>44682</v>
      </c>
      <c r="ABA67" s="1029">
        <v>43.57</v>
      </c>
      <c r="ABC67" s="1028">
        <v>44682</v>
      </c>
      <c r="ABD67" s="1029">
        <v>43.00263095176031</v>
      </c>
      <c r="ABF67" s="1028">
        <v>44713</v>
      </c>
      <c r="ABG67" s="1029">
        <v>44.169968994633066</v>
      </c>
      <c r="ABI67" s="1028">
        <v>44713</v>
      </c>
      <c r="ABJ67" s="1029">
        <v>43.131151644415638</v>
      </c>
      <c r="ABL67" s="1028">
        <v>44713</v>
      </c>
      <c r="ABM67" s="1029">
        <v>43.5</v>
      </c>
      <c r="ABO67" s="1028">
        <v>44713</v>
      </c>
      <c r="ABP67" s="1029">
        <v>42.96</v>
      </c>
      <c r="ABR67" s="1066">
        <v>44743</v>
      </c>
      <c r="ABS67" s="1067">
        <v>42.45</v>
      </c>
      <c r="ABU67" s="1066">
        <v>44743</v>
      </c>
      <c r="ABV67" s="1067">
        <v>41.545368362584497</v>
      </c>
      <c r="ABX67" s="1066">
        <v>44743</v>
      </c>
      <c r="ABY67" s="1067">
        <v>41.937104666776015</v>
      </c>
      <c r="ACA67" s="1066">
        <v>44743</v>
      </c>
      <c r="ACB67" s="1067">
        <v>42.473638370000003</v>
      </c>
      <c r="ACD67" s="1066">
        <v>44774</v>
      </c>
      <c r="ACE67" s="1067">
        <v>43.3540229008956</v>
      </c>
      <c r="ACG67" s="1066">
        <v>44774</v>
      </c>
      <c r="ACH67" s="1067">
        <v>43.173378089647763</v>
      </c>
      <c r="ACJ67" s="1066">
        <v>44774</v>
      </c>
      <c r="ACK67" s="1067">
        <v>42.837325872207451</v>
      </c>
      <c r="ACM67" s="1066">
        <v>44774</v>
      </c>
      <c r="ACN67" s="1067">
        <v>42.701060900000002</v>
      </c>
      <c r="ACP67" s="1066">
        <v>44805</v>
      </c>
      <c r="ACQ67" s="1067">
        <v>43.569987482440652</v>
      </c>
      <c r="ACS67" s="1066">
        <v>44805</v>
      </c>
      <c r="ACT67" s="1067">
        <v>43.496493364749263</v>
      </c>
      <c r="ACV67" s="1096">
        <v>44805</v>
      </c>
      <c r="ACW67" s="1097">
        <v>43.024539750000002</v>
      </c>
      <c r="ACY67" s="1096">
        <v>44805</v>
      </c>
      <c r="ACZ67" s="1097">
        <v>43.216607406258923</v>
      </c>
      <c r="ADB67" s="1098">
        <v>44835</v>
      </c>
      <c r="ADC67" s="1099">
        <v>46.836633560000003</v>
      </c>
      <c r="ADE67" s="1098">
        <v>44835</v>
      </c>
      <c r="ADF67" s="1099">
        <v>48.154687997678323</v>
      </c>
      <c r="ADH67" s="1098">
        <v>44835</v>
      </c>
      <c r="ADI67" s="1099">
        <v>47.429083045860416</v>
      </c>
      <c r="ADK67" s="1098">
        <v>44835</v>
      </c>
      <c r="ADL67" s="1099">
        <v>47.683890288145761</v>
      </c>
      <c r="ADN67" s="1098">
        <v>44835</v>
      </c>
      <c r="ADO67" s="1099">
        <v>47.473048112625897</v>
      </c>
      <c r="ADQ67" s="1098">
        <v>44866</v>
      </c>
      <c r="ADR67" s="1099">
        <v>49.732313338287291</v>
      </c>
      <c r="ADT67" s="1098">
        <v>44866</v>
      </c>
      <c r="ADU67" s="1099">
        <v>50.83165936308945</v>
      </c>
      <c r="ADW67" s="1098">
        <v>44866</v>
      </c>
      <c r="ADX67" s="1099">
        <v>48.903786865783637</v>
      </c>
      <c r="ADZ67" s="1098">
        <v>44866</v>
      </c>
      <c r="AEA67" s="1099">
        <v>49.532854212890513</v>
      </c>
      <c r="AEC67" s="1098">
        <v>44896</v>
      </c>
      <c r="AED67" s="1099">
        <v>50.929380475324251</v>
      </c>
      <c r="AEF67" s="1098">
        <v>44896</v>
      </c>
      <c r="AEG67" s="1099">
        <v>51.25</v>
      </c>
      <c r="AEI67" s="1098">
        <v>44896</v>
      </c>
      <c r="AEJ67" s="1099">
        <v>52.283456536379141</v>
      </c>
      <c r="AEL67" s="1098">
        <v>44896</v>
      </c>
      <c r="AEM67" s="1099">
        <v>51.624177702736191</v>
      </c>
      <c r="AEO67" s="1098">
        <v>44896</v>
      </c>
      <c r="AEP67" s="1099">
        <v>52.186028956751386</v>
      </c>
      <c r="AER67" s="1098">
        <v>44927</v>
      </c>
      <c r="AES67" s="1099">
        <v>54.1</v>
      </c>
      <c r="AEU67" s="1098">
        <v>44927</v>
      </c>
      <c r="AEV67" s="1099">
        <v>54.803183902092549</v>
      </c>
      <c r="AEX67" s="1098">
        <v>44927</v>
      </c>
      <c r="AEY67" s="1099">
        <v>54.894056523487421</v>
      </c>
      <c r="AFA67" s="1098">
        <v>44927</v>
      </c>
      <c r="AFB67" s="1099">
        <v>54.337669411333657</v>
      </c>
      <c r="AFD67" s="1098">
        <v>44958</v>
      </c>
      <c r="AFE67" s="1099">
        <v>54.766316278828072</v>
      </c>
      <c r="AFG67" s="1098">
        <v>44958</v>
      </c>
      <c r="AFH67" s="1099">
        <v>55.425507590000002</v>
      </c>
      <c r="AFJ67" s="1098">
        <v>44986</v>
      </c>
      <c r="AFK67" s="1099">
        <v>53.563452517789102</v>
      </c>
      <c r="AFM67" s="1098">
        <v>44986</v>
      </c>
      <c r="AFN67" s="1099">
        <v>53.856878516450806</v>
      </c>
      <c r="AFP67" s="1098">
        <v>44986</v>
      </c>
      <c r="AFQ67" s="1099">
        <v>53.050027492903205</v>
      </c>
      <c r="AFS67" s="1098">
        <v>44986</v>
      </c>
      <c r="AFT67" s="1099">
        <v>51.419157003148243</v>
      </c>
      <c r="AFV67" s="1098">
        <v>44986</v>
      </c>
      <c r="AFW67" s="1099">
        <v>49.575892238796783</v>
      </c>
      <c r="AFY67" s="1098">
        <v>45017</v>
      </c>
      <c r="AFZ67" s="1099">
        <v>43.088127251617756</v>
      </c>
      <c r="AGB67" s="1098">
        <v>45017</v>
      </c>
      <c r="AGC67" s="1099">
        <v>43.669663840344249</v>
      </c>
      <c r="AGE67" s="1098">
        <v>45017</v>
      </c>
      <c r="AGF67" s="1099">
        <v>44.277275159151451</v>
      </c>
      <c r="AGH67" s="1098">
        <v>45017</v>
      </c>
      <c r="AGI67" s="1099">
        <v>43.787897838226527</v>
      </c>
      <c r="AGK67" s="1108">
        <v>45047</v>
      </c>
      <c r="AGL67" s="1109">
        <v>42.409137841888644</v>
      </c>
      <c r="AGN67" s="1108">
        <v>45047</v>
      </c>
      <c r="AGO67" s="1109">
        <v>42.320431930801384</v>
      </c>
      <c r="AGQ67" s="1108">
        <v>45047</v>
      </c>
      <c r="AGR67" s="1109">
        <v>42.779203271201631</v>
      </c>
      <c r="AGT67" s="1108">
        <v>45078</v>
      </c>
      <c r="AGU67" s="1109">
        <v>41.968795392009618</v>
      </c>
      <c r="AGW67" s="1108">
        <v>45078</v>
      </c>
      <c r="AGX67" s="1109">
        <v>41.868079396124543</v>
      </c>
      <c r="AGZ67" s="1108">
        <v>45078</v>
      </c>
      <c r="AHA67" s="1109">
        <v>41.830753317854544</v>
      </c>
      <c r="AHC67" s="1108">
        <v>45078</v>
      </c>
      <c r="AHD67" s="1109">
        <v>42.184397423900919</v>
      </c>
      <c r="AHF67" s="1108">
        <v>45108</v>
      </c>
      <c r="AHG67" s="1109">
        <v>43.715806505537302</v>
      </c>
      <c r="AHI67" s="1108">
        <v>45108</v>
      </c>
      <c r="AHJ67" s="1109">
        <v>43.777667018066836</v>
      </c>
      <c r="AHL67" s="1108">
        <v>45108</v>
      </c>
      <c r="AHM67" s="1109">
        <v>45.333196094625677</v>
      </c>
      <c r="AHO67" s="1108">
        <v>45108</v>
      </c>
      <c r="AHP67" s="1109">
        <v>47.378642541446744</v>
      </c>
      <c r="AHR67" s="1108">
        <v>45108</v>
      </c>
      <c r="AHS67" s="1109">
        <v>44.458753955495368</v>
      </c>
      <c r="AHU67" s="1114">
        <v>45139</v>
      </c>
      <c r="AHV67" s="1099">
        <v>44.890515651964066</v>
      </c>
      <c r="AHX67" s="1108">
        <v>45139</v>
      </c>
      <c r="AHY67" s="1109">
        <v>45.215961250671469</v>
      </c>
      <c r="AIA67" s="1108">
        <v>45139</v>
      </c>
      <c r="AIB67" s="1109">
        <v>45.076728514589632</v>
      </c>
      <c r="AID67" s="1108">
        <v>45139</v>
      </c>
      <c r="AIE67" s="1099">
        <v>45.573486115461414</v>
      </c>
      <c r="AIG67" s="1108">
        <v>45170</v>
      </c>
      <c r="AIH67" s="1099">
        <v>48.545936615827564</v>
      </c>
      <c r="AIJ67" s="1108">
        <v>45170</v>
      </c>
      <c r="AIK67" s="1099">
        <v>48.91465924019365</v>
      </c>
      <c r="AIM67" s="1108">
        <v>45170</v>
      </c>
      <c r="AIN67" s="1099">
        <v>47.778123663907152</v>
      </c>
      <c r="AIP67" s="1108">
        <v>45170</v>
      </c>
      <c r="AIQ67" s="1099">
        <v>48.348340738416766</v>
      </c>
      <c r="AIS67" s="1108">
        <v>45170</v>
      </c>
      <c r="AIT67" s="1109">
        <v>49.215676086194058</v>
      </c>
      <c r="AIV67" s="1108">
        <v>45200</v>
      </c>
      <c r="AIW67" s="1117">
        <v>53.718283384010853</v>
      </c>
      <c r="AIY67" s="1108">
        <v>45200</v>
      </c>
      <c r="AIZ67" s="1117">
        <v>54.899962182132349</v>
      </c>
      <c r="AJB67" s="1108">
        <v>45200</v>
      </c>
      <c r="AJC67" s="1117">
        <v>55.570883083170472</v>
      </c>
      <c r="AJE67" s="1108">
        <v>45200</v>
      </c>
      <c r="AJF67" s="1117">
        <v>56.325379878297454</v>
      </c>
      <c r="AJH67" s="1108">
        <v>45231</v>
      </c>
      <c r="AJI67" s="1117">
        <v>60.681587132363155</v>
      </c>
      <c r="AJK67" s="1108">
        <v>45231</v>
      </c>
      <c r="AJL67" s="1117">
        <v>62.551221487464666</v>
      </c>
      <c r="AJN67" s="1108">
        <v>45231</v>
      </c>
      <c r="AJO67" s="1117">
        <v>60.681587132363155</v>
      </c>
      <c r="AJQ67" s="1108">
        <v>45231</v>
      </c>
      <c r="AJR67" s="1117">
        <v>63.388168942549051</v>
      </c>
      <c r="AJT67" s="1108">
        <v>45261</v>
      </c>
      <c r="AJU67" s="1117">
        <v>66.659447038195168</v>
      </c>
    </row>
    <row r="68" spans="1:957" customFormat="1" x14ac:dyDescent="0.25">
      <c r="A68" s="26"/>
      <c r="B68" s="969">
        <f t="shared" ca="1" si="0"/>
        <v>45292</v>
      </c>
      <c r="C68" s="152">
        <f t="shared" ca="1" si="1"/>
        <v>69.371413710180946</v>
      </c>
      <c r="D68" s="26"/>
      <c r="E68" s="144">
        <v>42948</v>
      </c>
      <c r="F68" s="150">
        <v>68.707223694075083</v>
      </c>
      <c r="G68" s="88"/>
      <c r="H68" s="144">
        <v>42917</v>
      </c>
      <c r="I68" s="148">
        <v>65.900698183189235</v>
      </c>
      <c r="J68" s="26"/>
      <c r="K68" s="144">
        <v>42948</v>
      </c>
      <c r="L68" s="148">
        <v>65.924151725821247</v>
      </c>
      <c r="M68" s="26"/>
      <c r="N68" s="144">
        <v>42948</v>
      </c>
      <c r="O68" s="150">
        <v>65.174200000000013</v>
      </c>
      <c r="P68" s="88"/>
      <c r="Q68" s="144"/>
      <c r="R68" s="145"/>
      <c r="S68" s="26"/>
      <c r="T68" s="144"/>
      <c r="U68" s="148"/>
      <c r="V68" s="26"/>
      <c r="W68" s="144">
        <v>42979</v>
      </c>
      <c r="X68" s="150">
        <v>64.169624999999996</v>
      </c>
      <c r="Y68" s="88"/>
      <c r="Z68" s="144">
        <v>43009</v>
      </c>
      <c r="AA68" s="145">
        <v>63.757500192216526</v>
      </c>
      <c r="AB68" s="26"/>
      <c r="AC68" s="144">
        <v>43009</v>
      </c>
      <c r="AD68" s="148">
        <v>62.749999999999986</v>
      </c>
      <c r="AE68" s="26"/>
      <c r="AF68" s="144">
        <v>43009</v>
      </c>
      <c r="AG68" s="150">
        <v>62.798500000000004</v>
      </c>
      <c r="AH68" s="88"/>
      <c r="AI68" s="144">
        <v>43040</v>
      </c>
      <c r="AJ68" s="145">
        <v>69.063333333333333</v>
      </c>
      <c r="AK68" s="26"/>
      <c r="AL68" s="144">
        <v>43040</v>
      </c>
      <c r="AM68" s="148">
        <v>69.400000000000006</v>
      </c>
      <c r="AN68" s="26"/>
      <c r="AO68" s="144">
        <v>43040</v>
      </c>
      <c r="AP68" s="150">
        <v>68.141000000000005</v>
      </c>
      <c r="AQ68" s="88"/>
      <c r="AR68" s="144">
        <v>43040</v>
      </c>
      <c r="AS68" s="145">
        <v>68.141000000000005</v>
      </c>
      <c r="AT68" s="26"/>
      <c r="AU68" s="144">
        <v>43070</v>
      </c>
      <c r="AV68" s="148">
        <v>74.230239974183576</v>
      </c>
      <c r="AW68" s="26"/>
      <c r="AX68" s="144"/>
      <c r="AY68" s="150"/>
      <c r="AZ68" s="88"/>
      <c r="BA68" s="144"/>
      <c r="BB68" s="145"/>
      <c r="BC68" s="26"/>
      <c r="BD68" s="144"/>
      <c r="BE68" s="148"/>
      <c r="BF68" s="26"/>
      <c r="BG68" s="144"/>
      <c r="BH68" s="150"/>
      <c r="BI68" s="88"/>
      <c r="BJ68" s="144">
        <v>43101</v>
      </c>
      <c r="BK68" s="145">
        <v>75</v>
      </c>
      <c r="BL68" s="26"/>
      <c r="BM68" s="144">
        <v>43101</v>
      </c>
      <c r="BN68" s="148">
        <v>80</v>
      </c>
      <c r="BO68" s="26"/>
      <c r="BP68" s="144"/>
      <c r="BQ68" s="150"/>
      <c r="BR68" s="88"/>
      <c r="BS68" s="144">
        <v>43132</v>
      </c>
      <c r="BT68" s="145">
        <v>79.958590380880608</v>
      </c>
      <c r="BU68" s="26"/>
      <c r="BV68" s="144">
        <v>43160</v>
      </c>
      <c r="BW68" s="148">
        <v>76.532690380000005</v>
      </c>
      <c r="BX68" s="26"/>
      <c r="BY68" s="144">
        <v>43160</v>
      </c>
      <c r="BZ68" s="150">
        <v>76.822690379999997</v>
      </c>
      <c r="CA68" s="88"/>
      <c r="CB68" s="144">
        <v>43160</v>
      </c>
      <c r="CC68" s="145">
        <v>75.922690380880567</v>
      </c>
      <c r="CD68" s="26"/>
      <c r="CE68" s="144">
        <v>43160</v>
      </c>
      <c r="CF68" s="148">
        <v>76.072690380880559</v>
      </c>
      <c r="CG68" s="26"/>
      <c r="CH68" s="144">
        <v>43191</v>
      </c>
      <c r="CI68" s="150">
        <v>67.107515379999995</v>
      </c>
      <c r="CJ68" s="88"/>
      <c r="CK68" s="144">
        <v>43191</v>
      </c>
      <c r="CL68" s="145">
        <v>67.25</v>
      </c>
      <c r="CM68" s="26"/>
      <c r="CN68" s="144">
        <v>43191</v>
      </c>
      <c r="CO68" s="148">
        <v>64.75</v>
      </c>
      <c r="CP68" s="26"/>
      <c r="CQ68" s="144">
        <v>43191</v>
      </c>
      <c r="CR68" s="150">
        <v>64.802929050000003</v>
      </c>
      <c r="CS68" s="88"/>
      <c r="CT68" s="144">
        <v>43191</v>
      </c>
      <c r="CU68" s="145">
        <v>65.202929054886255</v>
      </c>
      <c r="CV68" s="26"/>
      <c r="CW68" s="144">
        <v>43221</v>
      </c>
      <c r="CX68" s="148">
        <v>65.313047850000004</v>
      </c>
      <c r="CY68" s="292"/>
      <c r="CZ68" s="144">
        <v>43221</v>
      </c>
      <c r="DA68" s="148">
        <v>64.63971594772228</v>
      </c>
      <c r="DB68" s="295"/>
      <c r="DC68" s="144">
        <v>43221</v>
      </c>
      <c r="DD68" s="148">
        <v>64.7</v>
      </c>
      <c r="DE68" s="303"/>
      <c r="DF68" s="144">
        <v>43221</v>
      </c>
      <c r="DG68" s="148">
        <v>65.342758500000002</v>
      </c>
      <c r="DH68" s="303"/>
      <c r="DI68" s="144">
        <v>43282</v>
      </c>
      <c r="DJ68" s="148">
        <v>64.538326670000004</v>
      </c>
      <c r="DK68" s="295"/>
      <c r="DL68" s="144">
        <v>43252</v>
      </c>
      <c r="DM68" s="148">
        <v>64.382681905044478</v>
      </c>
      <c r="DN68" s="303"/>
      <c r="DO68" s="144">
        <v>43252</v>
      </c>
      <c r="DP68" s="148">
        <v>63.619619450000002</v>
      </c>
      <c r="DQ68" s="303"/>
      <c r="DR68" s="144">
        <v>43282</v>
      </c>
      <c r="DS68" s="148">
        <v>63.934987910086271</v>
      </c>
      <c r="DT68" s="295"/>
      <c r="DU68" s="144">
        <v>43282</v>
      </c>
      <c r="DV68" s="148">
        <v>64.42</v>
      </c>
      <c r="DW68" s="303"/>
      <c r="DX68" s="144">
        <v>43282</v>
      </c>
      <c r="DY68" s="148">
        <v>64.002330920000006</v>
      </c>
      <c r="DZ68" s="303"/>
      <c r="EA68" s="144">
        <v>43313</v>
      </c>
      <c r="EB68" s="148">
        <v>64.206103788084945</v>
      </c>
      <c r="EC68" s="295"/>
      <c r="ED68" s="144">
        <v>43313</v>
      </c>
      <c r="EE68" s="148">
        <v>63.7</v>
      </c>
      <c r="EF68" s="303"/>
      <c r="EG68" s="144">
        <v>43313</v>
      </c>
      <c r="EH68" s="148">
        <v>64.077000320750813</v>
      </c>
      <c r="EI68" s="303"/>
      <c r="EJ68" s="144">
        <v>43344</v>
      </c>
      <c r="EK68" s="148">
        <v>64.227750810000003</v>
      </c>
      <c r="EL68" s="295"/>
      <c r="EM68" s="144">
        <v>43313</v>
      </c>
      <c r="EN68" s="148">
        <v>64.072392361736604</v>
      </c>
      <c r="EO68" s="303"/>
      <c r="EP68" s="144">
        <v>43344</v>
      </c>
      <c r="EQ68" s="148">
        <v>64.287723124451404</v>
      </c>
      <c r="ER68" s="303"/>
      <c r="ES68" s="144">
        <v>43344</v>
      </c>
      <c r="ET68" s="148">
        <v>63.89</v>
      </c>
      <c r="EV68" s="144">
        <v>43374</v>
      </c>
      <c r="EW68" s="148">
        <v>66.247824641063289</v>
      </c>
      <c r="EY68" s="144">
        <v>43374</v>
      </c>
      <c r="EZ68" s="148">
        <v>66.232197350000007</v>
      </c>
      <c r="FB68" s="144">
        <v>43374</v>
      </c>
      <c r="FC68" s="148">
        <v>66.615893105984995</v>
      </c>
      <c r="FE68" s="144">
        <v>43374</v>
      </c>
      <c r="FF68" s="148">
        <v>65.908586290931552</v>
      </c>
      <c r="FH68" s="144">
        <v>43405</v>
      </c>
      <c r="FI68" s="148">
        <v>69.486166977361208</v>
      </c>
      <c r="FK68" s="144">
        <v>43405</v>
      </c>
      <c r="FL68" s="148">
        <v>69.979215195768234</v>
      </c>
      <c r="FN68" s="144">
        <v>43405</v>
      </c>
      <c r="FO68" s="148">
        <v>70.13</v>
      </c>
      <c r="FQ68" s="144">
        <v>43405</v>
      </c>
      <c r="FR68" s="148">
        <v>69.930546590000006</v>
      </c>
      <c r="FT68" s="144">
        <v>43374</v>
      </c>
      <c r="FU68" s="148">
        <v>66.242500000000007</v>
      </c>
      <c r="FW68" s="144">
        <v>43405</v>
      </c>
      <c r="FX68" s="148">
        <v>69.935299999999998</v>
      </c>
      <c r="FZ68" s="144">
        <v>43405</v>
      </c>
      <c r="GA68" s="148">
        <v>69.634540000000001</v>
      </c>
      <c r="GC68" s="144">
        <v>43435</v>
      </c>
      <c r="GD68" s="148">
        <v>71.28464530694994</v>
      </c>
      <c r="GF68" s="144">
        <v>43405</v>
      </c>
      <c r="GG68" s="148">
        <v>69.58</v>
      </c>
      <c r="GI68" s="144">
        <v>43435</v>
      </c>
      <c r="GJ68" s="148">
        <v>70.798609999999996</v>
      </c>
      <c r="GL68" s="144">
        <v>43435</v>
      </c>
      <c r="GM68" s="148">
        <v>70.400000000000006</v>
      </c>
      <c r="GO68" s="144">
        <v>43435</v>
      </c>
      <c r="GP68" s="148">
        <v>69.253190000000004</v>
      </c>
      <c r="GR68" s="144">
        <v>43435</v>
      </c>
      <c r="GS68" s="148">
        <v>69.386110000000002</v>
      </c>
      <c r="GU68" s="144">
        <v>43466</v>
      </c>
      <c r="GV68" s="148">
        <v>71.176109999999994</v>
      </c>
      <c r="GX68" s="144">
        <v>43466</v>
      </c>
      <c r="GY68" s="148">
        <v>71.069999999999993</v>
      </c>
      <c r="HA68" s="144">
        <v>43466</v>
      </c>
      <c r="HB68" s="148">
        <v>71.08</v>
      </c>
      <c r="HD68" s="144">
        <v>43466</v>
      </c>
      <c r="HE68" s="148">
        <v>70.86</v>
      </c>
      <c r="HG68" s="144">
        <v>43466</v>
      </c>
      <c r="HH68" s="148">
        <v>71.14</v>
      </c>
      <c r="HJ68" s="144">
        <v>43497</v>
      </c>
      <c r="HK68" s="148">
        <v>70.650000000000006</v>
      </c>
      <c r="HM68" s="144">
        <v>43497</v>
      </c>
      <c r="HN68" s="148">
        <v>71.14</v>
      </c>
      <c r="HP68" s="144">
        <v>43497</v>
      </c>
      <c r="HQ68" s="148">
        <v>70.64</v>
      </c>
      <c r="HS68" s="144">
        <v>43497</v>
      </c>
      <c r="HT68" s="148">
        <v>70.28</v>
      </c>
      <c r="HV68" s="144">
        <v>43497</v>
      </c>
      <c r="HW68" s="148">
        <v>68.16</v>
      </c>
      <c r="HY68" s="144">
        <v>43497</v>
      </c>
      <c r="HZ68" s="148">
        <v>68.319999999999993</v>
      </c>
      <c r="IB68" s="144">
        <v>43556</v>
      </c>
      <c r="IC68" s="148">
        <v>63.733936200000002</v>
      </c>
      <c r="IE68" s="144">
        <v>43556</v>
      </c>
      <c r="IF68" s="148">
        <v>63.35</v>
      </c>
      <c r="IH68" s="144">
        <v>43556</v>
      </c>
      <c r="II68" s="148">
        <v>63</v>
      </c>
      <c r="IK68" s="144">
        <v>43556</v>
      </c>
      <c r="IL68" s="148">
        <v>61.77</v>
      </c>
      <c r="IN68" s="144">
        <v>43586</v>
      </c>
      <c r="IO68" s="148">
        <v>61.25</v>
      </c>
      <c r="IQ68" s="144">
        <v>43586</v>
      </c>
      <c r="IR68" s="148">
        <v>61.31</v>
      </c>
      <c r="IT68" s="144">
        <v>43586</v>
      </c>
      <c r="IU68" s="148">
        <v>61.266382950000001</v>
      </c>
      <c r="IW68" s="144">
        <v>43586</v>
      </c>
      <c r="IX68" s="148">
        <v>60.68</v>
      </c>
      <c r="IZ68" s="144">
        <v>43617</v>
      </c>
      <c r="JA68" s="148">
        <v>62.34</v>
      </c>
      <c r="JC68" s="144">
        <v>43617</v>
      </c>
      <c r="JD68" s="148">
        <v>58.86</v>
      </c>
      <c r="JF68" s="144">
        <v>43617</v>
      </c>
      <c r="JG68" s="148">
        <v>58.67</v>
      </c>
      <c r="JI68" s="144">
        <v>43617</v>
      </c>
      <c r="JJ68" s="148">
        <v>58.29</v>
      </c>
      <c r="JL68" s="144">
        <v>43647</v>
      </c>
      <c r="JM68" s="148">
        <v>58.82</v>
      </c>
      <c r="JO68" s="144">
        <v>43647</v>
      </c>
      <c r="JP68" s="148">
        <v>59.82</v>
      </c>
      <c r="JR68" s="144">
        <v>43647</v>
      </c>
      <c r="JS68" s="148">
        <v>60.295523160000002</v>
      </c>
      <c r="JU68" s="969">
        <v>43647</v>
      </c>
      <c r="JV68" s="970">
        <v>61.295523160000002</v>
      </c>
      <c r="JX68" s="969">
        <v>43647</v>
      </c>
      <c r="JY68" s="970">
        <v>59.74</v>
      </c>
      <c r="KA68" s="969">
        <v>43678</v>
      </c>
      <c r="KB68" s="970">
        <v>61.013806534806385</v>
      </c>
      <c r="KD68" s="969">
        <v>43678</v>
      </c>
      <c r="KE68" s="970">
        <v>61.31</v>
      </c>
      <c r="KG68" s="969">
        <v>43678</v>
      </c>
      <c r="KH68" s="970">
        <v>60.29</v>
      </c>
      <c r="KJ68" s="969">
        <v>43678</v>
      </c>
      <c r="KK68" s="970">
        <v>59.83</v>
      </c>
      <c r="KM68" s="969">
        <v>43709</v>
      </c>
      <c r="KN68" s="970">
        <v>59.95</v>
      </c>
      <c r="KP68" s="969">
        <v>43709</v>
      </c>
      <c r="KQ68" s="970">
        <v>60.043446966635962</v>
      </c>
      <c r="KS68" s="969">
        <v>43709</v>
      </c>
      <c r="KT68" s="970">
        <v>60.08</v>
      </c>
      <c r="KV68" s="969">
        <v>43709</v>
      </c>
      <c r="KW68" s="970">
        <v>60.11</v>
      </c>
      <c r="KY68" s="969">
        <v>43739</v>
      </c>
      <c r="KZ68" s="970">
        <v>60.16</v>
      </c>
      <c r="LB68" s="969">
        <v>43739</v>
      </c>
      <c r="LC68" s="970">
        <v>58.59</v>
      </c>
      <c r="LE68" s="969">
        <v>43739</v>
      </c>
      <c r="LF68" s="970">
        <v>61.13</v>
      </c>
      <c r="LH68" s="969">
        <v>43739</v>
      </c>
      <c r="LI68" s="970">
        <v>61.31</v>
      </c>
      <c r="LK68" s="969">
        <v>43739</v>
      </c>
      <c r="LL68" s="970">
        <v>61.2</v>
      </c>
      <c r="LN68" s="969">
        <v>43770</v>
      </c>
      <c r="LO68" s="970">
        <v>62.09</v>
      </c>
      <c r="LQ68" s="969">
        <v>43800</v>
      </c>
      <c r="LR68" s="970">
        <v>66.63</v>
      </c>
      <c r="LT68" s="969">
        <v>43800</v>
      </c>
      <c r="LU68" s="970">
        <v>67.2</v>
      </c>
      <c r="LW68" s="969">
        <v>43800</v>
      </c>
      <c r="LX68" s="970">
        <v>67.83</v>
      </c>
      <c r="LZ68" s="969">
        <v>43800</v>
      </c>
      <c r="MA68" s="970">
        <v>67.66</v>
      </c>
      <c r="MC68" s="969">
        <v>43831</v>
      </c>
      <c r="MD68" s="970">
        <v>67.02</v>
      </c>
      <c r="MF68" s="969">
        <v>43831</v>
      </c>
      <c r="MG68" s="970">
        <v>66.98</v>
      </c>
      <c r="MI68" s="969">
        <v>43831</v>
      </c>
      <c r="MJ68" s="970">
        <v>66.94</v>
      </c>
      <c r="ML68" s="969">
        <v>43831</v>
      </c>
      <c r="MM68" s="970">
        <v>66.2</v>
      </c>
      <c r="MO68" s="969">
        <v>43831</v>
      </c>
      <c r="MP68" s="970">
        <v>65.400000000000006</v>
      </c>
      <c r="MR68" s="969">
        <v>43862</v>
      </c>
      <c r="MS68" s="970">
        <v>65.44</v>
      </c>
      <c r="MU68" s="969">
        <v>43862</v>
      </c>
      <c r="MV68" s="970">
        <v>65.739999999999995</v>
      </c>
      <c r="MX68" s="969">
        <v>43862</v>
      </c>
      <c r="MY68" s="970">
        <v>65.7</v>
      </c>
      <c r="NA68" s="969">
        <v>43862</v>
      </c>
      <c r="NB68" s="970">
        <v>67.061603534131649</v>
      </c>
      <c r="ND68" s="969">
        <v>43891</v>
      </c>
      <c r="NE68" s="970">
        <v>63.478499999999997</v>
      </c>
      <c r="NG68" s="969">
        <v>43891</v>
      </c>
      <c r="NH68" s="970">
        <v>61.81</v>
      </c>
      <c r="NJ68" s="969">
        <v>43891</v>
      </c>
      <c r="NK68" s="970">
        <v>60.28</v>
      </c>
      <c r="NM68" s="969">
        <v>43891</v>
      </c>
      <c r="NN68" s="970">
        <v>59.14</v>
      </c>
      <c r="NP68" s="969">
        <v>43891</v>
      </c>
      <c r="NQ68" s="970">
        <v>57.79</v>
      </c>
      <c r="NS68" s="969">
        <v>43922</v>
      </c>
      <c r="NT68" s="970">
        <v>52.4</v>
      </c>
      <c r="NV68" s="969">
        <v>43922</v>
      </c>
      <c r="NW68" s="970">
        <v>51.92</v>
      </c>
      <c r="NY68" s="969">
        <v>43922</v>
      </c>
      <c r="NZ68" s="970">
        <v>50.52</v>
      </c>
      <c r="OB68" s="969">
        <v>43922</v>
      </c>
      <c r="OC68" s="970">
        <v>50.6</v>
      </c>
      <c r="OE68" s="969">
        <v>43952</v>
      </c>
      <c r="OF68" s="970">
        <v>50.3</v>
      </c>
      <c r="OH68" s="969">
        <v>43952</v>
      </c>
      <c r="OI68" s="970">
        <v>54.86</v>
      </c>
      <c r="OK68" s="969">
        <v>43952</v>
      </c>
      <c r="OL68" s="970">
        <v>55.02</v>
      </c>
      <c r="ON68" s="969">
        <v>43952</v>
      </c>
      <c r="OO68" s="970">
        <v>53.41</v>
      </c>
      <c r="OQ68" s="969">
        <v>43952</v>
      </c>
      <c r="OR68" s="970">
        <v>52.45</v>
      </c>
      <c r="OT68" s="969">
        <v>43983</v>
      </c>
      <c r="OU68" s="970">
        <v>51.04</v>
      </c>
      <c r="OW68" s="969">
        <v>43983</v>
      </c>
      <c r="OX68" s="970">
        <v>49.62</v>
      </c>
      <c r="OZ68" s="969">
        <v>43983</v>
      </c>
      <c r="PA68" s="970">
        <v>49.19</v>
      </c>
      <c r="PC68" s="969">
        <v>43983</v>
      </c>
      <c r="PD68" s="970">
        <v>49.53</v>
      </c>
      <c r="PF68" s="969">
        <v>43983</v>
      </c>
      <c r="PG68" s="970">
        <v>50.4</v>
      </c>
      <c r="PI68" s="969">
        <v>44013</v>
      </c>
      <c r="PJ68" s="970">
        <v>49.7</v>
      </c>
      <c r="PL68" s="969">
        <v>44013</v>
      </c>
      <c r="PM68" s="970">
        <v>50.1</v>
      </c>
      <c r="PO68" s="969">
        <v>44013</v>
      </c>
      <c r="PP68" s="970">
        <v>49.93</v>
      </c>
      <c r="PR68" s="969">
        <v>44013</v>
      </c>
      <c r="PS68" s="970">
        <v>49.06</v>
      </c>
      <c r="PU68" s="969">
        <v>44044</v>
      </c>
      <c r="PV68" s="970">
        <v>49.91</v>
      </c>
      <c r="PX68" s="969">
        <v>44044</v>
      </c>
      <c r="PY68" s="1025">
        <v>50.25</v>
      </c>
      <c r="QA68" s="1026">
        <v>44044</v>
      </c>
      <c r="QB68" s="1025">
        <v>50.12</v>
      </c>
      <c r="QD68" s="1028">
        <v>44044</v>
      </c>
      <c r="QE68" s="1027">
        <v>49.95</v>
      </c>
      <c r="QG68" s="1028">
        <v>44075</v>
      </c>
      <c r="QH68" s="1027">
        <v>51.1</v>
      </c>
      <c r="QJ68" s="1028">
        <v>44075</v>
      </c>
      <c r="QK68" s="1027">
        <v>51.57</v>
      </c>
      <c r="QM68" s="1028">
        <v>44075</v>
      </c>
      <c r="QN68" s="1027">
        <v>50.93</v>
      </c>
      <c r="QP68" s="1028">
        <v>44075</v>
      </c>
      <c r="QQ68" s="1027">
        <v>52.1</v>
      </c>
      <c r="QS68" s="1028">
        <v>44075</v>
      </c>
      <c r="QT68" s="1027">
        <v>51.18</v>
      </c>
      <c r="QV68" s="1028">
        <v>44105</v>
      </c>
      <c r="QW68" s="1027">
        <v>53.77</v>
      </c>
      <c r="QY68" s="1028">
        <v>44105</v>
      </c>
      <c r="QZ68" s="1027">
        <v>52.13</v>
      </c>
      <c r="RB68" s="1028">
        <v>44105</v>
      </c>
      <c r="RC68" s="1027">
        <v>50.52</v>
      </c>
      <c r="RE68" s="1028">
        <v>44105</v>
      </c>
      <c r="RF68" s="1027">
        <v>49.49</v>
      </c>
      <c r="RH68" s="1028">
        <v>44136</v>
      </c>
      <c r="RI68" s="1027">
        <v>49.43</v>
      </c>
      <c r="RK68" s="1028">
        <v>44136</v>
      </c>
      <c r="RL68" s="1027">
        <v>49.11</v>
      </c>
      <c r="RN68" s="1028">
        <v>44136</v>
      </c>
      <c r="RO68" s="1027">
        <v>49.26</v>
      </c>
      <c r="RQ68" s="1028">
        <v>44136</v>
      </c>
      <c r="RR68" s="1027">
        <v>48.69</v>
      </c>
      <c r="RT68" s="1028">
        <v>44166</v>
      </c>
      <c r="RU68" s="1029">
        <v>50.700281310000001</v>
      </c>
      <c r="RW68" s="1028">
        <v>44166</v>
      </c>
      <c r="RX68" s="1029">
        <v>50.389674929999998</v>
      </c>
      <c r="RZ68" s="1028">
        <v>44166</v>
      </c>
      <c r="SA68" s="1029">
        <v>49.999930059999997</v>
      </c>
      <c r="SC68" s="1028">
        <v>44166</v>
      </c>
      <c r="SD68" s="1029">
        <v>49.42</v>
      </c>
      <c r="SF68" s="1028">
        <v>44166</v>
      </c>
      <c r="SG68" s="1029">
        <v>48.97</v>
      </c>
      <c r="SI68" s="1028">
        <v>44197</v>
      </c>
      <c r="SJ68" s="1029">
        <v>50.47</v>
      </c>
      <c r="SL68" s="1028">
        <v>44197</v>
      </c>
      <c r="SM68" s="1029">
        <v>50.699798719302059</v>
      </c>
      <c r="SO68" s="1028">
        <v>44197</v>
      </c>
      <c r="SP68" s="1029">
        <v>49.409664287971815</v>
      </c>
      <c r="SR68" s="1028">
        <v>44197</v>
      </c>
      <c r="SS68" s="1029">
        <v>48.224896671209947</v>
      </c>
      <c r="SU68" s="1028">
        <v>44228</v>
      </c>
      <c r="SV68" s="1029">
        <v>46.474248074166084</v>
      </c>
      <c r="SX68" s="1028">
        <v>44228</v>
      </c>
      <c r="SY68" s="1029">
        <v>42.875094850822634</v>
      </c>
      <c r="TA68" s="1028">
        <v>44228</v>
      </c>
      <c r="TB68" s="1029">
        <v>41.980175996142897</v>
      </c>
      <c r="TD68" s="1028">
        <v>44228</v>
      </c>
      <c r="TE68" s="1029">
        <v>40.975325562317359</v>
      </c>
      <c r="TG68" s="1028">
        <v>44256</v>
      </c>
      <c r="TH68" s="1029">
        <v>41.929593302038086</v>
      </c>
      <c r="TJ68" s="1028">
        <v>44256</v>
      </c>
      <c r="TK68" s="1029">
        <v>41.180017985619976</v>
      </c>
      <c r="TM68" s="1028">
        <v>44256</v>
      </c>
      <c r="TN68" s="1029">
        <v>41.030111029453494</v>
      </c>
      <c r="TP68" s="1028">
        <v>44256</v>
      </c>
      <c r="TQ68" s="1029">
        <v>40.050381386901265</v>
      </c>
      <c r="TS68" s="1028">
        <v>44287</v>
      </c>
      <c r="TT68" s="1029">
        <v>36.17577187695921</v>
      </c>
      <c r="TV68" s="1028">
        <v>44287</v>
      </c>
      <c r="TW68" s="1029">
        <v>36.173484852719234</v>
      </c>
      <c r="TY68" s="1028">
        <v>44287</v>
      </c>
      <c r="TZ68" s="1029">
        <v>34.250318064317028</v>
      </c>
      <c r="UB68" s="1028">
        <v>44287</v>
      </c>
      <c r="UC68" s="1029">
        <v>34.998930637506561</v>
      </c>
      <c r="UE68" s="1028">
        <v>44317</v>
      </c>
      <c r="UF68" s="1029">
        <v>35.949345368004629</v>
      </c>
      <c r="UH68" s="1028">
        <v>44317</v>
      </c>
      <c r="UI68" s="1029">
        <v>34.850167691496466</v>
      </c>
      <c r="UK68" s="1028">
        <v>44317</v>
      </c>
      <c r="UL68" s="1029">
        <v>34.750394501543667</v>
      </c>
      <c r="UN68" s="1028">
        <v>44317</v>
      </c>
      <c r="UO68" s="1029">
        <v>35.499501972985499</v>
      </c>
      <c r="UQ68" s="1028">
        <v>44348</v>
      </c>
      <c r="UR68" s="1029">
        <v>34.384871171710927</v>
      </c>
      <c r="UT68" s="1028">
        <v>44348</v>
      </c>
      <c r="UU68" s="1029">
        <v>34.010135021655174</v>
      </c>
      <c r="UW68" s="1028">
        <v>44348</v>
      </c>
      <c r="UX68" s="1029">
        <v>33.879864526463102</v>
      </c>
      <c r="UZ68" s="1028">
        <v>44348</v>
      </c>
      <c r="VA68" s="1029">
        <v>34.285049148076318</v>
      </c>
      <c r="VC68" s="1028">
        <v>44348</v>
      </c>
      <c r="VD68" s="1029">
        <v>34.589526998710355</v>
      </c>
      <c r="VF68" s="1028">
        <v>44378</v>
      </c>
      <c r="VG68" s="1029">
        <v>34.954543081023871</v>
      </c>
      <c r="VI68" s="1028">
        <v>44378</v>
      </c>
      <c r="VJ68" s="1029">
        <v>35.770331174893364</v>
      </c>
      <c r="VL68" s="1028">
        <v>44378</v>
      </c>
      <c r="VM68" s="1029">
        <v>35.215097914016724</v>
      </c>
      <c r="VO68" s="1028">
        <v>44378</v>
      </c>
      <c r="VP68" s="1029">
        <v>40.07102444077006</v>
      </c>
      <c r="VR68" s="1028">
        <v>44409</v>
      </c>
      <c r="VS68" s="1029">
        <v>39.518592442353118</v>
      </c>
      <c r="VU68" s="1028">
        <v>44409</v>
      </c>
      <c r="VV68" s="1029">
        <v>39.19925458774334</v>
      </c>
      <c r="VX68" s="1028">
        <v>44409</v>
      </c>
      <c r="VY68" s="1029">
        <v>39.419890898420647</v>
      </c>
      <c r="WA68" s="1028">
        <v>44409</v>
      </c>
      <c r="WB68" s="1029">
        <v>37.644745400366283</v>
      </c>
      <c r="WD68" s="1028">
        <v>44409</v>
      </c>
      <c r="WE68" s="1029">
        <v>38.250976401195551</v>
      </c>
      <c r="WG68" s="1028">
        <v>44440</v>
      </c>
      <c r="WH68" s="1029">
        <v>41.65</v>
      </c>
      <c r="WJ68" s="1028">
        <v>44440</v>
      </c>
      <c r="WK68" s="1029">
        <v>41.27</v>
      </c>
      <c r="WM68" s="1028">
        <v>44440</v>
      </c>
      <c r="WN68" s="1029">
        <v>43.870097246585587</v>
      </c>
      <c r="WP68" s="1028">
        <v>44440</v>
      </c>
      <c r="WQ68" s="1029">
        <v>43.11924872674745</v>
      </c>
      <c r="WS68" s="1028">
        <v>44470</v>
      </c>
      <c r="WT68" s="1029">
        <v>45.599642324604197</v>
      </c>
      <c r="WV68" s="1028">
        <v>44470</v>
      </c>
      <c r="WW68" s="1029">
        <v>45.91</v>
      </c>
      <c r="WY68" s="1028">
        <v>44470</v>
      </c>
      <c r="WZ68" s="1029">
        <v>47.174922634186288</v>
      </c>
      <c r="XB68" s="1028">
        <v>44470</v>
      </c>
      <c r="XC68" s="1029">
        <v>47.624640430585075</v>
      </c>
      <c r="XE68" s="1028">
        <v>44501</v>
      </c>
      <c r="XF68" s="1029">
        <v>49.224461254995781</v>
      </c>
      <c r="XH68" s="1028">
        <v>44501</v>
      </c>
      <c r="XI68" s="1029">
        <v>48.125449697037538</v>
      </c>
      <c r="XK68" s="1028">
        <v>44501</v>
      </c>
      <c r="XL68" s="1029">
        <v>48.5</v>
      </c>
      <c r="XN68" s="1028">
        <v>44501</v>
      </c>
      <c r="XO68" s="1029">
        <v>47.950174569797788</v>
      </c>
      <c r="XQ68" s="1028">
        <v>44501</v>
      </c>
      <c r="XR68" s="1029">
        <v>47.419511955572396</v>
      </c>
      <c r="XT68" s="1028">
        <v>44531</v>
      </c>
      <c r="XU68" s="1029">
        <v>47.55</v>
      </c>
      <c r="XW68" s="1028">
        <v>44531</v>
      </c>
      <c r="XX68" s="1029">
        <v>47.49</v>
      </c>
      <c r="XZ68" s="1028">
        <v>44531</v>
      </c>
      <c r="YA68" s="1029">
        <v>48.27431963597558</v>
      </c>
      <c r="YC68" s="1028">
        <v>44531</v>
      </c>
      <c r="YD68" s="1029">
        <v>50.269679499615812</v>
      </c>
      <c r="YF68" s="1028">
        <v>44562</v>
      </c>
      <c r="YG68" s="1029">
        <v>50.905434226203226</v>
      </c>
      <c r="YI68" s="1028">
        <v>44562</v>
      </c>
      <c r="YJ68" s="1029">
        <v>53.31</v>
      </c>
      <c r="YL68" s="1028">
        <v>44562</v>
      </c>
      <c r="YM68" s="1029">
        <v>53.154023649833441</v>
      </c>
      <c r="YO68" s="1028">
        <v>44562</v>
      </c>
      <c r="YP68" s="1029">
        <v>54.840538424855119</v>
      </c>
      <c r="YR68" s="1028">
        <v>44562</v>
      </c>
      <c r="YS68" s="1029">
        <v>53.65</v>
      </c>
      <c r="YU68" s="1028">
        <v>44593</v>
      </c>
      <c r="YV68" s="1029">
        <v>55.931047766040869</v>
      </c>
      <c r="YX68" s="1028">
        <v>44593</v>
      </c>
      <c r="YY68" s="1029">
        <v>53.794186315245106</v>
      </c>
      <c r="ZA68" s="1028">
        <v>44593</v>
      </c>
      <c r="ZB68" s="1029">
        <v>50.686154430830953</v>
      </c>
      <c r="ZD68" s="1028">
        <v>44593</v>
      </c>
      <c r="ZE68" s="1029">
        <v>50.740726663005134</v>
      </c>
      <c r="ZG68" s="1028">
        <v>44593</v>
      </c>
      <c r="ZH68" s="1029">
        <v>50.965407029578643</v>
      </c>
      <c r="ZJ68" s="1028">
        <v>44621</v>
      </c>
      <c r="ZK68" s="1029">
        <v>49.189265421925711</v>
      </c>
      <c r="ZM68" s="1028">
        <v>44621</v>
      </c>
      <c r="ZN68" s="1029">
        <v>49.042311087065499</v>
      </c>
      <c r="ZP68" s="1028">
        <v>44621</v>
      </c>
      <c r="ZQ68" s="1029">
        <v>49.189265421925711</v>
      </c>
      <c r="ZS68" s="1028">
        <v>44652</v>
      </c>
      <c r="ZT68" s="1029">
        <v>50.041012270347728</v>
      </c>
      <c r="ZV68" s="1028">
        <v>44652</v>
      </c>
      <c r="ZW68" s="1029">
        <v>48.857838531533531</v>
      </c>
      <c r="ZY68" s="1028">
        <v>44652</v>
      </c>
      <c r="ZZ68" s="1029">
        <v>48.678269654343239</v>
      </c>
      <c r="AAB68" s="1028">
        <v>44652</v>
      </c>
      <c r="AAC68" s="1029">
        <v>48.839755842660942</v>
      </c>
      <c r="AAE68" s="1028">
        <v>44652</v>
      </c>
      <c r="AAF68" s="1029">
        <v>47.15</v>
      </c>
      <c r="AAH68" s="1028">
        <v>44652</v>
      </c>
      <c r="AAI68" s="1029">
        <v>44.857817862964815</v>
      </c>
      <c r="AAK68" s="1028">
        <v>44682</v>
      </c>
      <c r="AAL68" s="1029">
        <v>44.523146890128665</v>
      </c>
      <c r="AAN68" s="1028">
        <v>44652</v>
      </c>
      <c r="AAO68" s="1029">
        <v>44.792634305855522</v>
      </c>
      <c r="AAQ68" s="1028">
        <v>44682</v>
      </c>
      <c r="AAR68" s="1029">
        <v>43.834560319449189</v>
      </c>
      <c r="AAT68" s="1028">
        <v>44713</v>
      </c>
      <c r="AAU68" s="1029">
        <v>43.2</v>
      </c>
      <c r="AAW68" s="1028">
        <v>44713</v>
      </c>
      <c r="AAX68" s="1029">
        <v>42.850764434977989</v>
      </c>
      <c r="AAZ68" s="1028">
        <v>44713</v>
      </c>
      <c r="ABA68" s="1029">
        <v>42.97</v>
      </c>
      <c r="ABC68" s="1028">
        <v>44713</v>
      </c>
      <c r="ABD68" s="1029">
        <v>42.526659507559067</v>
      </c>
      <c r="ABF68" s="1028">
        <v>44743</v>
      </c>
      <c r="ABG68" s="1029">
        <v>44.266436994122579</v>
      </c>
      <c r="ABI68" s="1028">
        <v>44743</v>
      </c>
      <c r="ABJ68" s="1029">
        <v>43.081239687024755</v>
      </c>
      <c r="ABL68" s="1028">
        <v>44743</v>
      </c>
      <c r="ABM68" s="1029">
        <v>43.45</v>
      </c>
      <c r="ABO68" s="1028">
        <v>44743</v>
      </c>
      <c r="ABP68" s="1029">
        <v>42.84</v>
      </c>
      <c r="ABR68" s="1066">
        <v>44774</v>
      </c>
      <c r="ABS68" s="1067">
        <v>43.02</v>
      </c>
      <c r="ABU68" s="1066">
        <v>44774</v>
      </c>
      <c r="ABV68" s="1067">
        <v>42.120165693990522</v>
      </c>
      <c r="ABX68" s="1066">
        <v>44774</v>
      </c>
      <c r="ABY68" s="1067">
        <v>42.561984223329176</v>
      </c>
      <c r="ACA68" s="1066">
        <v>44774</v>
      </c>
      <c r="ACB68" s="1067">
        <v>42.997607160000001</v>
      </c>
      <c r="ACD68" s="1066">
        <v>44805</v>
      </c>
      <c r="ACE68" s="1067">
        <v>43.40323660989408</v>
      </c>
      <c r="ACG68" s="1066">
        <v>44805</v>
      </c>
      <c r="ACH68" s="1067">
        <v>43.324040988731724</v>
      </c>
      <c r="ACJ68" s="1066">
        <v>44805</v>
      </c>
      <c r="ACK68" s="1067">
        <v>43.08799924102987</v>
      </c>
      <c r="ACM68" s="1066">
        <v>44805</v>
      </c>
      <c r="ACN68" s="1067">
        <v>42.94980657</v>
      </c>
      <c r="ACP68" s="1066">
        <v>44835</v>
      </c>
      <c r="ACQ68" s="1067">
        <v>47.16603237444879</v>
      </c>
      <c r="ACS68" s="1066">
        <v>44835</v>
      </c>
      <c r="ACT68" s="1067">
        <v>46.30172725967801</v>
      </c>
      <c r="ACV68" s="1096">
        <v>44835</v>
      </c>
      <c r="ACW68" s="1097">
        <v>46.974544330000001</v>
      </c>
      <c r="ACY68" s="1096">
        <v>44835</v>
      </c>
      <c r="ACZ68" s="1097">
        <v>46.836889917286932</v>
      </c>
      <c r="ADB68" s="1098">
        <v>44866</v>
      </c>
      <c r="ADC68" s="1099">
        <v>48.899005350000003</v>
      </c>
      <c r="ADE68" s="1098">
        <v>44866</v>
      </c>
      <c r="ADF68" s="1099">
        <v>50.330138859634587</v>
      </c>
      <c r="ADH68" s="1098">
        <v>44866</v>
      </c>
      <c r="ADI68" s="1099">
        <v>49.880534943812933</v>
      </c>
      <c r="ADK68" s="1098">
        <v>44866</v>
      </c>
      <c r="ADL68" s="1099">
        <v>50.084796844925776</v>
      </c>
      <c r="ADN68" s="1098">
        <v>44866</v>
      </c>
      <c r="ADO68" s="1099">
        <v>49.747570025917234</v>
      </c>
      <c r="ADQ68" s="1098">
        <v>44896</v>
      </c>
      <c r="ADR68" s="1099">
        <v>51.230996798574147</v>
      </c>
      <c r="ADT68" s="1098">
        <v>44896</v>
      </c>
      <c r="ADU68" s="1099">
        <v>52.332190111294643</v>
      </c>
      <c r="ADW68" s="1098">
        <v>44896</v>
      </c>
      <c r="ADX68" s="1099">
        <v>50.503699435008279</v>
      </c>
      <c r="ADZ68" s="1098">
        <v>44896</v>
      </c>
      <c r="AEA68" s="1099">
        <v>51.217527308010212</v>
      </c>
      <c r="AEC68" s="1098">
        <v>44927</v>
      </c>
      <c r="AED68" s="1099">
        <v>52.88958564302277</v>
      </c>
      <c r="AEF68" s="1098">
        <v>44927</v>
      </c>
      <c r="AEG68" s="1099">
        <v>53.21</v>
      </c>
      <c r="AEI68" s="1098">
        <v>44927</v>
      </c>
      <c r="AEJ68" s="1099">
        <v>54.242626129967441</v>
      </c>
      <c r="AEL68" s="1098">
        <v>44927</v>
      </c>
      <c r="AEM68" s="1099">
        <v>53.684932147199476</v>
      </c>
      <c r="AEO68" s="1098">
        <v>44927</v>
      </c>
      <c r="AEP68" s="1099">
        <v>54.245670462641854</v>
      </c>
      <c r="AER68" s="1098">
        <v>44958</v>
      </c>
      <c r="AES68" s="1099">
        <v>54.31</v>
      </c>
      <c r="AEU68" s="1098">
        <v>44958</v>
      </c>
      <c r="AEV68" s="1099">
        <v>55.019744248337531</v>
      </c>
      <c r="AEX68" s="1098">
        <v>44958</v>
      </c>
      <c r="AEY68" s="1099">
        <v>55.206727622166618</v>
      </c>
      <c r="AFA68" s="1098">
        <v>44958</v>
      </c>
      <c r="AFB68" s="1099">
        <v>54.556374162591162</v>
      </c>
      <c r="AFD68" s="1098">
        <v>44986</v>
      </c>
      <c r="AFE68" s="1099">
        <v>53.005905174984861</v>
      </c>
      <c r="AFG68" s="1098">
        <v>44986</v>
      </c>
      <c r="AFH68" s="1099">
        <v>53.653064829999998</v>
      </c>
      <c r="AFJ68" s="1098">
        <v>45017</v>
      </c>
      <c r="AFK68" s="1099">
        <v>48.15896542380689</v>
      </c>
      <c r="AFM68" s="1098">
        <v>45017</v>
      </c>
      <c r="AFN68" s="1099">
        <v>48.564869791649635</v>
      </c>
      <c r="AFP68" s="1098">
        <v>45017</v>
      </c>
      <c r="AFQ68" s="1099">
        <v>47.38977846518798</v>
      </c>
      <c r="AFS68" s="1098">
        <v>45017</v>
      </c>
      <c r="AFT68" s="1099">
        <v>45.443717633625766</v>
      </c>
      <c r="AFV68" s="1098">
        <v>45017</v>
      </c>
      <c r="AFW68" s="1099">
        <v>43.674788842584817</v>
      </c>
      <c r="AFY68" s="1098">
        <v>45047</v>
      </c>
      <c r="AFZ68" s="1099">
        <v>41.373145885775514</v>
      </c>
      <c r="AGB68" s="1098">
        <v>45047</v>
      </c>
      <c r="AGC68" s="1099">
        <v>41.502478148613534</v>
      </c>
      <c r="AGE68" s="1098">
        <v>45047</v>
      </c>
      <c r="AGF68" s="1099">
        <v>42.501406756808329</v>
      </c>
      <c r="AGH68" s="1098">
        <v>45047</v>
      </c>
      <c r="AGI68" s="1099">
        <v>42.313316761735692</v>
      </c>
      <c r="AGK68" s="1108">
        <v>45078</v>
      </c>
      <c r="AGL68" s="1109">
        <v>41.033798164686416</v>
      </c>
      <c r="AGN68" s="1108">
        <v>45078</v>
      </c>
      <c r="AGO68" s="1109">
        <v>41.009482367224273</v>
      </c>
      <c r="AGQ68" s="1108">
        <v>45078</v>
      </c>
      <c r="AGR68" s="1109">
        <v>41.466667774087654</v>
      </c>
      <c r="AGT68" s="1108">
        <v>45108</v>
      </c>
      <c r="AGU68" s="1109">
        <v>42.135538116121303</v>
      </c>
      <c r="AGW68" s="1108">
        <v>45108</v>
      </c>
      <c r="AGX68" s="1109">
        <v>42.028177837875845</v>
      </c>
      <c r="AGZ68" s="1108">
        <v>45108</v>
      </c>
      <c r="AHA68" s="1109">
        <v>42.177883502609028</v>
      </c>
      <c r="AHC68" s="1108">
        <v>45108</v>
      </c>
      <c r="AHD68" s="1109">
        <v>42.532614726255943</v>
      </c>
      <c r="AHF68" s="1108">
        <v>45139</v>
      </c>
      <c r="AHG68" s="1109">
        <v>43.785587550158453</v>
      </c>
      <c r="AHI68" s="1108">
        <v>45139</v>
      </c>
      <c r="AHJ68" s="1109">
        <v>43.84568922000809</v>
      </c>
      <c r="AHL68" s="1108">
        <v>45139</v>
      </c>
      <c r="AHM68" s="1109">
        <v>45.406884424245249</v>
      </c>
      <c r="AHO68" s="1108">
        <v>45139</v>
      </c>
      <c r="AHP68" s="1109">
        <v>47.449694278573773</v>
      </c>
      <c r="AHR68" s="1108">
        <v>45139</v>
      </c>
      <c r="AHS68" s="1109">
        <v>44.526857141002964</v>
      </c>
      <c r="AHU68" s="1114">
        <v>45170</v>
      </c>
      <c r="AHV68" s="1099">
        <v>45.546494504648862</v>
      </c>
      <c r="AHX68" s="1108">
        <v>45170</v>
      </c>
      <c r="AHY68" s="1109">
        <v>45.880170933677356</v>
      </c>
      <c r="AIA68" s="1108">
        <v>45170</v>
      </c>
      <c r="AIB68" s="1109">
        <v>45.747420620065505</v>
      </c>
      <c r="AID68" s="1108">
        <v>45170</v>
      </c>
      <c r="AIE68" s="1099">
        <v>46.248156456531952</v>
      </c>
      <c r="AIG68" s="1108">
        <v>45200</v>
      </c>
      <c r="AIH68" s="1099">
        <v>52.380802091860133</v>
      </c>
      <c r="AIJ68" s="1108">
        <v>45200</v>
      </c>
      <c r="AIK68" s="1099">
        <v>52.799564449775374</v>
      </c>
      <c r="AIM68" s="1108">
        <v>45200</v>
      </c>
      <c r="AIN68" s="1099">
        <v>51.710560748113018</v>
      </c>
      <c r="AIP68" s="1108">
        <v>45200</v>
      </c>
      <c r="AIQ68" s="1099">
        <v>52.310299801276088</v>
      </c>
      <c r="AIS68" s="1108">
        <v>45200</v>
      </c>
      <c r="AIT68" s="1109">
        <v>53.083543703125656</v>
      </c>
      <c r="AIV68" s="1108">
        <v>45231</v>
      </c>
      <c r="AIW68" s="1117">
        <v>57.263581401748539</v>
      </c>
      <c r="AIY68" s="1108">
        <v>45231</v>
      </c>
      <c r="AIZ68" s="1117">
        <v>58.523499222997984</v>
      </c>
      <c r="AJB68" s="1108">
        <v>45231</v>
      </c>
      <c r="AJC68" s="1117">
        <v>59.235497878198608</v>
      </c>
      <c r="AJE68" s="1108">
        <v>45231</v>
      </c>
      <c r="AJF68" s="1117">
        <v>60.037586691665794</v>
      </c>
      <c r="AJH68" s="1108">
        <v>45261</v>
      </c>
      <c r="AJI68" s="1117">
        <v>63.221571291301764</v>
      </c>
      <c r="AJK68" s="1108">
        <v>45261</v>
      </c>
      <c r="AJL68" s="1117">
        <v>65.216592681028942</v>
      </c>
      <c r="AJN68" s="1108">
        <v>45261</v>
      </c>
      <c r="AJO68" s="1117">
        <v>63.221571291301764</v>
      </c>
      <c r="AJQ68" s="1108">
        <v>45261</v>
      </c>
      <c r="AJR68" s="1117">
        <v>66.074542912938512</v>
      </c>
      <c r="AJT68" s="1108">
        <v>45292</v>
      </c>
      <c r="AJU68" s="1117">
        <v>69.371413710180946</v>
      </c>
    </row>
    <row r="69" spans="1:957" customFormat="1" x14ac:dyDescent="0.25">
      <c r="A69" s="26"/>
      <c r="B69" s="969">
        <f t="shared" ca="1" si="0"/>
        <v>45323</v>
      </c>
      <c r="C69" s="152">
        <f t="shared" ca="1" si="1"/>
        <v>69.466237981992734</v>
      </c>
      <c r="D69" s="26"/>
      <c r="E69" s="144">
        <v>42979</v>
      </c>
      <c r="F69" s="150">
        <v>69.059198864579457</v>
      </c>
      <c r="G69" s="88"/>
      <c r="H69" s="144">
        <v>42948</v>
      </c>
      <c r="I69" s="148">
        <v>66.899895875348548</v>
      </c>
      <c r="J69" s="26"/>
      <c r="K69" s="144">
        <v>42979</v>
      </c>
      <c r="L69" s="148">
        <v>66.296448379263538</v>
      </c>
      <c r="M69" s="26"/>
      <c r="N69" s="144">
        <v>42979</v>
      </c>
      <c r="O69" s="150">
        <v>65.546800000000005</v>
      </c>
      <c r="P69" s="88"/>
      <c r="Q69" s="144"/>
      <c r="R69" s="145"/>
      <c r="S69" s="26"/>
      <c r="T69" s="144"/>
      <c r="U69" s="148"/>
      <c r="V69" s="26"/>
      <c r="W69" s="144">
        <v>43009</v>
      </c>
      <c r="X69" s="150">
        <v>65.221024999999997</v>
      </c>
      <c r="Y69" s="88"/>
      <c r="Z69" s="144">
        <v>43040</v>
      </c>
      <c r="AA69" s="145">
        <v>69.043683030285578</v>
      </c>
      <c r="AB69" s="26"/>
      <c r="AC69" s="144">
        <v>43040</v>
      </c>
      <c r="AD69" s="148">
        <v>67.949999999999989</v>
      </c>
      <c r="AE69" s="26"/>
      <c r="AF69" s="144">
        <v>43040</v>
      </c>
      <c r="AG69" s="150">
        <v>67.858500000000021</v>
      </c>
      <c r="AH69" s="88"/>
      <c r="AI69" s="144">
        <v>43070</v>
      </c>
      <c r="AJ69" s="145">
        <v>72.03</v>
      </c>
      <c r="AK69" s="26"/>
      <c r="AL69" s="144">
        <v>43070</v>
      </c>
      <c r="AM69" s="148">
        <v>72.249999999999986</v>
      </c>
      <c r="AN69" s="26"/>
      <c r="AO69" s="144">
        <v>43070</v>
      </c>
      <c r="AP69" s="150">
        <v>70.991</v>
      </c>
      <c r="AQ69" s="88"/>
      <c r="AR69" s="144">
        <v>43070</v>
      </c>
      <c r="AS69" s="145">
        <v>70.991</v>
      </c>
      <c r="AT69" s="26"/>
      <c r="AU69" s="144"/>
      <c r="AV69" s="148"/>
      <c r="AW69" s="26"/>
      <c r="AX69" s="144"/>
      <c r="AY69" s="150"/>
      <c r="AZ69" s="88"/>
      <c r="BA69" s="144"/>
      <c r="BB69" s="145"/>
      <c r="BC69" s="26"/>
      <c r="BD69" s="144"/>
      <c r="BE69" s="148"/>
      <c r="BF69" s="26"/>
      <c r="BG69" s="144"/>
      <c r="BH69" s="150"/>
      <c r="BI69" s="88"/>
      <c r="BJ69" s="144">
        <v>43132</v>
      </c>
      <c r="BK69" s="145">
        <v>75</v>
      </c>
      <c r="BL69" s="26"/>
      <c r="BM69" s="144">
        <v>43132</v>
      </c>
      <c r="BN69" s="148">
        <v>80</v>
      </c>
      <c r="BO69" s="26"/>
      <c r="BP69" s="144"/>
      <c r="BQ69" s="150"/>
      <c r="BR69" s="88"/>
      <c r="BS69" s="144">
        <v>43160</v>
      </c>
      <c r="BT69" s="145">
        <v>78.432690380880601</v>
      </c>
      <c r="BU69" s="26"/>
      <c r="BV69" s="144">
        <v>43191</v>
      </c>
      <c r="BW69" s="148">
        <v>68.36751538</v>
      </c>
      <c r="BX69" s="26"/>
      <c r="BY69" s="144">
        <v>43191</v>
      </c>
      <c r="BZ69" s="150">
        <v>68.657515380000007</v>
      </c>
      <c r="CA69" s="88"/>
      <c r="CB69" s="144">
        <v>43191</v>
      </c>
      <c r="CC69" s="145">
        <v>67.757515380880562</v>
      </c>
      <c r="CD69" s="26"/>
      <c r="CE69" s="144">
        <v>43191</v>
      </c>
      <c r="CF69" s="148">
        <v>67.907515380880568</v>
      </c>
      <c r="CG69" s="26"/>
      <c r="CH69" s="144">
        <v>43221</v>
      </c>
      <c r="CI69" s="150">
        <v>66.183515380000003</v>
      </c>
      <c r="CJ69" s="88"/>
      <c r="CK69" s="144">
        <v>43221</v>
      </c>
      <c r="CL69" s="145">
        <v>66.319999999999993</v>
      </c>
      <c r="CM69" s="26"/>
      <c r="CN69" s="144">
        <v>43221</v>
      </c>
      <c r="CO69" s="148">
        <v>63.85</v>
      </c>
      <c r="CP69" s="26"/>
      <c r="CQ69" s="144">
        <v>43221</v>
      </c>
      <c r="CR69" s="150">
        <v>63.902929049999997</v>
      </c>
      <c r="CS69" s="88"/>
      <c r="CT69" s="144">
        <v>43221</v>
      </c>
      <c r="CU69" s="145">
        <v>64.302929054886249</v>
      </c>
      <c r="CV69" s="26"/>
      <c r="CW69" s="144">
        <v>43252</v>
      </c>
      <c r="CX69" s="148">
        <v>64.413047849999998</v>
      </c>
      <c r="CY69" s="292"/>
      <c r="CZ69" s="144">
        <v>43252</v>
      </c>
      <c r="DA69" s="148">
        <v>63.889715947722287</v>
      </c>
      <c r="DB69" s="295"/>
      <c r="DC69" s="144">
        <v>43252</v>
      </c>
      <c r="DD69" s="148">
        <v>63.6</v>
      </c>
      <c r="DE69" s="303"/>
      <c r="DF69" s="144">
        <v>43252</v>
      </c>
      <c r="DG69" s="148">
        <v>64.142758499999999</v>
      </c>
      <c r="DH69" s="303"/>
      <c r="DI69" s="144">
        <v>43313</v>
      </c>
      <c r="DJ69" s="148">
        <v>65.238326670000006</v>
      </c>
      <c r="DK69" s="295"/>
      <c r="DL69" s="144">
        <v>43282</v>
      </c>
      <c r="DM69" s="148">
        <v>64.632681905044478</v>
      </c>
      <c r="DN69" s="303"/>
      <c r="DO69" s="144">
        <v>43282</v>
      </c>
      <c r="DP69" s="148">
        <v>63.869619450000002</v>
      </c>
      <c r="DQ69" s="303"/>
      <c r="DR69" s="144">
        <v>43313</v>
      </c>
      <c r="DS69" s="148">
        <v>64.434987910086278</v>
      </c>
      <c r="DT69" s="295"/>
      <c r="DU69" s="144">
        <v>43313</v>
      </c>
      <c r="DV69" s="148">
        <v>64.349999999999994</v>
      </c>
      <c r="DW69" s="303"/>
      <c r="DX69" s="144">
        <v>43313</v>
      </c>
      <c r="DY69" s="148">
        <v>64.142330920000006</v>
      </c>
      <c r="DZ69" s="303"/>
      <c r="EA69" s="144">
        <v>43344</v>
      </c>
      <c r="EB69" s="148">
        <v>63.716103788084936</v>
      </c>
      <c r="EC69" s="295"/>
      <c r="ED69" s="144">
        <v>43344</v>
      </c>
      <c r="EE69" s="148">
        <v>63.839516632907291</v>
      </c>
      <c r="EF69" s="303"/>
      <c r="EG69" s="144">
        <v>43344</v>
      </c>
      <c r="EH69" s="148">
        <v>64.177000320750821</v>
      </c>
      <c r="EI69" s="303"/>
      <c r="EJ69" s="144">
        <v>43374</v>
      </c>
      <c r="EK69" s="148">
        <v>66.278857520000003</v>
      </c>
      <c r="EL69" s="295"/>
      <c r="EM69" s="144">
        <v>43344</v>
      </c>
      <c r="EN69" s="148">
        <v>64.172392361736598</v>
      </c>
      <c r="EO69" s="303"/>
      <c r="EP69" s="144">
        <v>43374</v>
      </c>
      <c r="EQ69" s="148">
        <v>67.088829837301375</v>
      </c>
      <c r="ER69" s="303"/>
      <c r="ES69" s="144">
        <v>43374</v>
      </c>
      <c r="ET69" s="148">
        <v>66.980688049546046</v>
      </c>
      <c r="EV69" s="144">
        <v>43405</v>
      </c>
      <c r="EW69" s="148">
        <v>69.87782464106327</v>
      </c>
      <c r="EY69" s="144">
        <v>43405</v>
      </c>
      <c r="EZ69" s="148">
        <v>69.937197350000005</v>
      </c>
      <c r="FB69" s="144">
        <v>43405</v>
      </c>
      <c r="FC69" s="148">
        <v>69.865893105985009</v>
      </c>
      <c r="FE69" s="144">
        <v>43405</v>
      </c>
      <c r="FF69" s="148">
        <v>69.208586290931549</v>
      </c>
      <c r="FH69" s="144">
        <v>43435</v>
      </c>
      <c r="FI69" s="148">
        <v>70.911166977361205</v>
      </c>
      <c r="FK69" s="144">
        <v>43435</v>
      </c>
      <c r="FL69" s="148">
        <v>71.379215195768225</v>
      </c>
      <c r="FN69" s="144">
        <v>43435</v>
      </c>
      <c r="FO69" s="148">
        <v>71.58</v>
      </c>
      <c r="FQ69" s="144">
        <v>43435</v>
      </c>
      <c r="FR69" s="148">
        <v>71.540546590000005</v>
      </c>
      <c r="FT69" s="144">
        <v>43405</v>
      </c>
      <c r="FU69" s="148">
        <v>69.692499999999995</v>
      </c>
      <c r="FW69" s="144">
        <v>43435</v>
      </c>
      <c r="FX69" s="148">
        <v>71.069999999999993</v>
      </c>
      <c r="FZ69" s="144">
        <v>43435</v>
      </c>
      <c r="GA69" s="148">
        <v>70.934539999999998</v>
      </c>
      <c r="GC69" s="144">
        <v>43466</v>
      </c>
      <c r="GD69" s="148">
        <v>72.879645306949939</v>
      </c>
      <c r="GF69" s="144">
        <v>43435</v>
      </c>
      <c r="GG69" s="148">
        <v>71.150000000000006</v>
      </c>
      <c r="GI69" s="144">
        <v>43466</v>
      </c>
      <c r="GJ69" s="148">
        <v>72.198610000000002</v>
      </c>
      <c r="GL69" s="144">
        <v>43466</v>
      </c>
      <c r="GM69" s="148">
        <v>72.069999999999993</v>
      </c>
      <c r="GO69" s="144">
        <v>43466</v>
      </c>
      <c r="GP69" s="148">
        <v>71.078190000000006</v>
      </c>
      <c r="GR69" s="144">
        <v>43466</v>
      </c>
      <c r="GS69" s="148">
        <v>71.436109999999999</v>
      </c>
      <c r="GU69" s="144">
        <v>43497</v>
      </c>
      <c r="GV69" s="148">
        <v>71.226110000000006</v>
      </c>
      <c r="GX69" s="144">
        <v>43497</v>
      </c>
      <c r="GY69" s="148">
        <v>71.069999999999993</v>
      </c>
      <c r="HA69" s="144">
        <v>43497</v>
      </c>
      <c r="HB69" s="148">
        <v>71.08</v>
      </c>
      <c r="HD69" s="144">
        <v>43497</v>
      </c>
      <c r="HE69" s="148">
        <v>70.86</v>
      </c>
      <c r="HG69" s="144">
        <v>43497</v>
      </c>
      <c r="HH69" s="148">
        <v>71.14</v>
      </c>
      <c r="HJ69" s="144">
        <v>43525</v>
      </c>
      <c r="HK69" s="148">
        <v>68.7</v>
      </c>
      <c r="HM69" s="144">
        <v>43525</v>
      </c>
      <c r="HN69" s="148">
        <v>69.19</v>
      </c>
      <c r="HP69" s="144">
        <v>43525</v>
      </c>
      <c r="HQ69" s="148">
        <v>68.69</v>
      </c>
      <c r="HS69" s="144">
        <v>43525</v>
      </c>
      <c r="HT69" s="148">
        <v>68.33</v>
      </c>
      <c r="HV69" s="144">
        <v>43525</v>
      </c>
      <c r="HW69" s="148">
        <v>64.040000000000006</v>
      </c>
      <c r="HY69" s="144">
        <v>43525</v>
      </c>
      <c r="HZ69" s="148">
        <v>63.48</v>
      </c>
      <c r="IB69" s="144">
        <v>43586</v>
      </c>
      <c r="IC69" s="148">
        <v>62.835091050000003</v>
      </c>
      <c r="IE69" s="144">
        <v>43586</v>
      </c>
      <c r="IF69" s="148">
        <v>62.47</v>
      </c>
      <c r="IH69" s="144">
        <v>43586</v>
      </c>
      <c r="II69" s="148">
        <v>62.35</v>
      </c>
      <c r="IK69" s="144">
        <v>43586</v>
      </c>
      <c r="IL69" s="148">
        <v>61.28</v>
      </c>
      <c r="IN69" s="144">
        <v>43617</v>
      </c>
      <c r="IO69" s="148">
        <v>60.45</v>
      </c>
      <c r="IQ69" s="144">
        <v>43617</v>
      </c>
      <c r="IR69" s="148">
        <v>60.57</v>
      </c>
      <c r="IT69" s="144">
        <v>43617</v>
      </c>
      <c r="IU69" s="148">
        <v>60.805921429999998</v>
      </c>
      <c r="IW69" s="144">
        <v>43617</v>
      </c>
      <c r="IX69" s="148">
        <v>60.37</v>
      </c>
      <c r="IZ69" s="144">
        <v>43647</v>
      </c>
      <c r="JA69" s="148">
        <v>62.58</v>
      </c>
      <c r="JC69" s="144">
        <v>43647</v>
      </c>
      <c r="JD69" s="148">
        <v>59.19</v>
      </c>
      <c r="JF69" s="144">
        <v>43647</v>
      </c>
      <c r="JG69" s="148">
        <v>59.01</v>
      </c>
      <c r="JI69" s="144">
        <v>43647</v>
      </c>
      <c r="JJ69" s="148">
        <v>58.76</v>
      </c>
      <c r="JL69" s="144">
        <v>43678</v>
      </c>
      <c r="JM69" s="148">
        <v>59.17</v>
      </c>
      <c r="JO69" s="144">
        <v>43678</v>
      </c>
      <c r="JP69" s="148">
        <v>60.17</v>
      </c>
      <c r="JR69" s="144">
        <v>43678</v>
      </c>
      <c r="JS69" s="148">
        <v>60.645269200000001</v>
      </c>
      <c r="JU69" s="969">
        <v>43678</v>
      </c>
      <c r="JV69" s="970">
        <v>61.645269200000001</v>
      </c>
      <c r="JX69" s="969">
        <v>43678</v>
      </c>
      <c r="JY69" s="970">
        <v>60.1</v>
      </c>
      <c r="KA69" s="969">
        <v>43709</v>
      </c>
      <c r="KB69" s="970">
        <v>61.367748725652554</v>
      </c>
      <c r="KD69" s="969">
        <v>43709</v>
      </c>
      <c r="KE69" s="970">
        <v>60.57</v>
      </c>
      <c r="KG69" s="969">
        <v>43709</v>
      </c>
      <c r="KH69" s="970">
        <v>60.64</v>
      </c>
      <c r="KJ69" s="969">
        <v>43709</v>
      </c>
      <c r="KK69" s="970">
        <v>60.19</v>
      </c>
      <c r="KM69" s="969">
        <v>43739</v>
      </c>
      <c r="KN69" s="970">
        <v>61.6</v>
      </c>
      <c r="KP69" s="969">
        <v>43739</v>
      </c>
      <c r="KQ69" s="970">
        <v>60.952865409601074</v>
      </c>
      <c r="KS69" s="969">
        <v>43739</v>
      </c>
      <c r="KT69" s="970">
        <v>60.85</v>
      </c>
      <c r="KV69" s="969">
        <v>43739</v>
      </c>
      <c r="KW69" s="970">
        <v>61.3</v>
      </c>
      <c r="KY69" s="969">
        <v>43770</v>
      </c>
      <c r="KZ69" s="970">
        <v>61.24</v>
      </c>
      <c r="LB69" s="969">
        <v>43770</v>
      </c>
      <c r="LC69" s="970">
        <v>61.26</v>
      </c>
      <c r="LE69" s="969">
        <v>43770</v>
      </c>
      <c r="LF69" s="970">
        <v>61.58</v>
      </c>
      <c r="LH69" s="969">
        <v>43770</v>
      </c>
      <c r="LI69" s="970">
        <v>61.61</v>
      </c>
      <c r="LK69" s="969">
        <v>43770</v>
      </c>
      <c r="LL69" s="970">
        <v>61.3</v>
      </c>
      <c r="LN69" s="969">
        <v>43800</v>
      </c>
      <c r="LO69" s="970">
        <v>66.64</v>
      </c>
      <c r="LQ69" s="969">
        <v>43831</v>
      </c>
      <c r="LR69" s="970">
        <v>67.28</v>
      </c>
      <c r="LT69" s="969">
        <v>43831</v>
      </c>
      <c r="LU69" s="970">
        <v>67.86</v>
      </c>
      <c r="LW69" s="969">
        <v>43831</v>
      </c>
      <c r="LX69" s="970">
        <v>68.31</v>
      </c>
      <c r="LZ69" s="969">
        <v>43831</v>
      </c>
      <c r="MA69" s="970">
        <v>68.349999999999994</v>
      </c>
      <c r="MC69" s="969">
        <v>43862</v>
      </c>
      <c r="MD69" s="970">
        <v>67.400000000000006</v>
      </c>
      <c r="MF69" s="969">
        <v>43862</v>
      </c>
      <c r="MG69" s="970">
        <v>67.38</v>
      </c>
      <c r="MI69" s="969">
        <v>43862</v>
      </c>
      <c r="MJ69" s="970">
        <v>67.34</v>
      </c>
      <c r="ML69" s="969">
        <v>43862</v>
      </c>
      <c r="MM69" s="970">
        <v>66.599999999999994</v>
      </c>
      <c r="MO69" s="969">
        <v>43862</v>
      </c>
      <c r="MP69" s="970">
        <v>65.8</v>
      </c>
      <c r="MR69" s="969">
        <v>43891</v>
      </c>
      <c r="MS69" s="970">
        <v>63.74</v>
      </c>
      <c r="MU69" s="969">
        <v>43891</v>
      </c>
      <c r="MV69" s="970">
        <v>64.040000000000006</v>
      </c>
      <c r="MX69" s="969">
        <v>43891</v>
      </c>
      <c r="MY69" s="970">
        <v>64</v>
      </c>
      <c r="NA69" s="969">
        <v>43891</v>
      </c>
      <c r="NB69" s="970">
        <v>65.358105020512653</v>
      </c>
      <c r="ND69" s="969">
        <v>43922</v>
      </c>
      <c r="NE69" s="970">
        <v>61.270800000000001</v>
      </c>
      <c r="NG69" s="969">
        <v>43922</v>
      </c>
      <c r="NH69" s="970">
        <v>59.23</v>
      </c>
      <c r="NJ69" s="969">
        <v>43922</v>
      </c>
      <c r="NK69" s="970">
        <v>58.32</v>
      </c>
      <c r="NM69" s="969">
        <v>43922</v>
      </c>
      <c r="NN69" s="970">
        <v>56.88</v>
      </c>
      <c r="NP69" s="969">
        <v>43922</v>
      </c>
      <c r="NQ69" s="970">
        <v>55.11</v>
      </c>
      <c r="NS69" s="969">
        <v>43952</v>
      </c>
      <c r="NT69" s="970">
        <v>51.64</v>
      </c>
      <c r="NV69" s="969">
        <v>43952</v>
      </c>
      <c r="NW69" s="970">
        <v>51.28</v>
      </c>
      <c r="NY69" s="969">
        <v>43952</v>
      </c>
      <c r="NZ69" s="970">
        <v>49.98</v>
      </c>
      <c r="OB69" s="969">
        <v>43952</v>
      </c>
      <c r="OC69" s="970">
        <v>50.46</v>
      </c>
      <c r="OE69" s="969">
        <v>43983</v>
      </c>
      <c r="OF69" s="970">
        <v>51</v>
      </c>
      <c r="OH69" s="969">
        <v>43983</v>
      </c>
      <c r="OI69" s="970">
        <v>54.23</v>
      </c>
      <c r="OK69" s="969">
        <v>43983</v>
      </c>
      <c r="OL69" s="970">
        <v>54.4</v>
      </c>
      <c r="ON69" s="969">
        <v>43983</v>
      </c>
      <c r="OO69" s="970">
        <v>52.78</v>
      </c>
      <c r="OQ69" s="969">
        <v>43983</v>
      </c>
      <c r="OR69" s="970">
        <v>51.82</v>
      </c>
      <c r="OT69" s="969">
        <v>44013</v>
      </c>
      <c r="OU69" s="970">
        <v>50.7</v>
      </c>
      <c r="OW69" s="969">
        <v>44013</v>
      </c>
      <c r="OX69" s="970">
        <v>49.27</v>
      </c>
      <c r="OZ69" s="969">
        <v>44013</v>
      </c>
      <c r="PA69" s="970">
        <v>48.84</v>
      </c>
      <c r="PC69" s="969">
        <v>44013</v>
      </c>
      <c r="PD69" s="970">
        <v>49.18</v>
      </c>
      <c r="PF69" s="969">
        <v>44013</v>
      </c>
      <c r="PG69" s="970">
        <v>50.05</v>
      </c>
      <c r="PI69" s="969">
        <v>44044</v>
      </c>
      <c r="PJ69" s="970">
        <v>50.15</v>
      </c>
      <c r="PL69" s="969">
        <v>44044</v>
      </c>
      <c r="PM69" s="970">
        <v>50.55</v>
      </c>
      <c r="PO69" s="969">
        <v>44044</v>
      </c>
      <c r="PP69" s="970">
        <v>50.38</v>
      </c>
      <c r="PR69" s="969">
        <v>44044</v>
      </c>
      <c r="PS69" s="970">
        <v>49.51</v>
      </c>
      <c r="PU69" s="969">
        <v>44075</v>
      </c>
      <c r="PV69" s="970">
        <v>50.56</v>
      </c>
      <c r="PX69" s="969">
        <v>44075</v>
      </c>
      <c r="PY69" s="1025">
        <v>50.9</v>
      </c>
      <c r="QA69" s="1026">
        <v>44075</v>
      </c>
      <c r="QB69" s="1025">
        <v>50.77</v>
      </c>
      <c r="QD69" s="1028">
        <v>44075</v>
      </c>
      <c r="QE69" s="1027">
        <v>50.6</v>
      </c>
      <c r="QG69" s="1028">
        <v>44105</v>
      </c>
      <c r="QH69" s="1027">
        <v>54.47</v>
      </c>
      <c r="QJ69" s="1028">
        <v>44105</v>
      </c>
      <c r="QK69" s="1027">
        <v>54.82</v>
      </c>
      <c r="QM69" s="1028">
        <v>44105</v>
      </c>
      <c r="QN69" s="1027">
        <v>54.38</v>
      </c>
      <c r="QP69" s="1028">
        <v>44105</v>
      </c>
      <c r="QQ69" s="1027">
        <v>56.17</v>
      </c>
      <c r="QS69" s="1028">
        <v>44105</v>
      </c>
      <c r="QT69" s="1027">
        <v>54.2</v>
      </c>
      <c r="QV69" s="1028">
        <v>44136</v>
      </c>
      <c r="QW69" s="1027">
        <v>55.12</v>
      </c>
      <c r="QY69" s="1028">
        <v>44136</v>
      </c>
      <c r="QZ69" s="1027">
        <v>54.18</v>
      </c>
      <c r="RB69" s="1028">
        <v>44136</v>
      </c>
      <c r="RC69" s="1027">
        <v>52.4</v>
      </c>
      <c r="RE69" s="1028">
        <v>44136</v>
      </c>
      <c r="RF69" s="1027">
        <v>51.54</v>
      </c>
      <c r="RH69" s="1028">
        <v>44166</v>
      </c>
      <c r="RI69" s="1027">
        <v>50.38</v>
      </c>
      <c r="RK69" s="1028">
        <v>44166</v>
      </c>
      <c r="RL69" s="1027">
        <v>50.2</v>
      </c>
      <c r="RN69" s="1028">
        <v>44166</v>
      </c>
      <c r="RO69" s="1027">
        <v>50.38</v>
      </c>
      <c r="RQ69" s="1028">
        <v>44166</v>
      </c>
      <c r="RR69" s="1027">
        <v>49.72</v>
      </c>
      <c r="RT69" s="1028">
        <v>44197</v>
      </c>
      <c r="RU69" s="1029">
        <v>52.12525454</v>
      </c>
      <c r="RW69" s="1028">
        <v>44197</v>
      </c>
      <c r="RX69" s="1029">
        <v>51.794705860000001</v>
      </c>
      <c r="RZ69" s="1028">
        <v>44197</v>
      </c>
      <c r="SA69" s="1029">
        <v>51.299936719999998</v>
      </c>
      <c r="SC69" s="1028">
        <v>44197</v>
      </c>
      <c r="SD69" s="1029">
        <v>50.82</v>
      </c>
      <c r="SF69" s="1028">
        <v>44197</v>
      </c>
      <c r="SG69" s="1029">
        <v>50.35</v>
      </c>
      <c r="SI69" s="1028">
        <v>44228</v>
      </c>
      <c r="SJ69" s="1029">
        <v>50.62</v>
      </c>
      <c r="SL69" s="1028">
        <v>44228</v>
      </c>
      <c r="SM69" s="1029">
        <v>50.849817873692977</v>
      </c>
      <c r="SO69" s="1028">
        <v>44228</v>
      </c>
      <c r="SP69" s="1029">
        <v>49.559696235195212</v>
      </c>
      <c r="SR69" s="1028">
        <v>44228</v>
      </c>
      <c r="SS69" s="1029">
        <v>48.3749065042444</v>
      </c>
      <c r="SU69" s="1028">
        <v>44256</v>
      </c>
      <c r="SV69" s="1029">
        <v>45.65431962936988</v>
      </c>
      <c r="SX69" s="1028">
        <v>44256</v>
      </c>
      <c r="SY69" s="1029">
        <v>42.055085824573453</v>
      </c>
      <c r="TA69" s="1028">
        <v>44256</v>
      </c>
      <c r="TB69" s="1029">
        <v>41.160159247895521</v>
      </c>
      <c r="TD69" s="1028">
        <v>44256</v>
      </c>
      <c r="TE69" s="1029">
        <v>40.155294580966647</v>
      </c>
      <c r="TG69" s="1028">
        <v>44287</v>
      </c>
      <c r="TH69" s="1029">
        <v>38.199632004466217</v>
      </c>
      <c r="TJ69" s="1028">
        <v>44287</v>
      </c>
      <c r="TK69" s="1029">
        <v>37.40001627406194</v>
      </c>
      <c r="TM69" s="1028">
        <v>44287</v>
      </c>
      <c r="TN69" s="1029">
        <v>37.015100463604014</v>
      </c>
      <c r="TP69" s="1028">
        <v>44287</v>
      </c>
      <c r="TQ69" s="1029">
        <v>36.300345093139008</v>
      </c>
      <c r="TS69" s="1028">
        <v>44317</v>
      </c>
      <c r="TT69" s="1029">
        <v>34.925698423154806</v>
      </c>
      <c r="TV69" s="1028">
        <v>44317</v>
      </c>
      <c r="TW69" s="1029">
        <v>34.573629038046526</v>
      </c>
      <c r="TY69" s="1028">
        <v>44317</v>
      </c>
      <c r="TZ69" s="1029">
        <v>32.850287796495394</v>
      </c>
      <c r="UB69" s="1028">
        <v>44317</v>
      </c>
      <c r="UC69" s="1029">
        <v>33.849032400802486</v>
      </c>
      <c r="UE69" s="1028">
        <v>44348</v>
      </c>
      <c r="UF69" s="1029">
        <v>35.199407664475544</v>
      </c>
      <c r="UH69" s="1028">
        <v>44348</v>
      </c>
      <c r="UI69" s="1029">
        <v>33.980151733540687</v>
      </c>
      <c r="UK69" s="1028">
        <v>44348</v>
      </c>
      <c r="UL69" s="1029">
        <v>33.850356959758187</v>
      </c>
      <c r="UN69" s="1028">
        <v>44348</v>
      </c>
      <c r="UO69" s="1029">
        <v>34.499549366522089</v>
      </c>
      <c r="UQ69" s="1028">
        <v>44378</v>
      </c>
      <c r="UR69" s="1029">
        <v>34.614883431343543</v>
      </c>
      <c r="UT69" s="1028">
        <v>44378</v>
      </c>
      <c r="UU69" s="1029">
        <v>34.410122172645842</v>
      </c>
      <c r="UW69" s="1028">
        <v>44378</v>
      </c>
      <c r="UX69" s="1029">
        <v>34.229877418474658</v>
      </c>
      <c r="UZ69" s="1028">
        <v>44378</v>
      </c>
      <c r="VA69" s="1029">
        <v>34.585044471018477</v>
      </c>
      <c r="VC69" s="1028">
        <v>44378</v>
      </c>
      <c r="VD69" s="1029">
        <v>34.889572010734355</v>
      </c>
      <c r="VF69" s="1028">
        <v>44409</v>
      </c>
      <c r="VG69" s="1029">
        <v>35.25458656261339</v>
      </c>
      <c r="VI69" s="1028">
        <v>44409</v>
      </c>
      <c r="VJ69" s="1029">
        <v>36.120299659435432</v>
      </c>
      <c r="VL69" s="1028">
        <v>44409</v>
      </c>
      <c r="VM69" s="1029">
        <v>35.565088596266087</v>
      </c>
      <c r="VO69" s="1028">
        <v>44409</v>
      </c>
      <c r="VP69" s="1029">
        <v>40.170926952341318</v>
      </c>
      <c r="VR69" s="1028">
        <v>44440</v>
      </c>
      <c r="VS69" s="1029">
        <v>39.718726389173064</v>
      </c>
      <c r="VU69" s="1028">
        <v>44440</v>
      </c>
      <c r="VV69" s="1029">
        <v>39.399325523098312</v>
      </c>
      <c r="VX69" s="1028">
        <v>44440</v>
      </c>
      <c r="VY69" s="1029">
        <v>39.619901280808634</v>
      </c>
      <c r="WA69" s="1028">
        <v>44440</v>
      </c>
      <c r="WB69" s="1029">
        <v>37.844769628724791</v>
      </c>
      <c r="WD69" s="1028">
        <v>44440</v>
      </c>
      <c r="WE69" s="1029">
        <v>38.450883484336757</v>
      </c>
      <c r="WG69" s="1028">
        <v>44470</v>
      </c>
      <c r="WH69" s="1029">
        <v>43.2</v>
      </c>
      <c r="WJ69" s="1028">
        <v>44470</v>
      </c>
      <c r="WK69" s="1029">
        <v>42.42</v>
      </c>
      <c r="WM69" s="1028">
        <v>44470</v>
      </c>
      <c r="WN69" s="1029">
        <v>45.350087992349415</v>
      </c>
      <c r="WP69" s="1028">
        <v>44470</v>
      </c>
      <c r="WQ69" s="1029">
        <v>44.474320219849922</v>
      </c>
      <c r="WS69" s="1028">
        <v>44501</v>
      </c>
      <c r="WT69" s="1029">
        <v>48.999676361918368</v>
      </c>
      <c r="WV69" s="1028">
        <v>44501</v>
      </c>
      <c r="WW69" s="1029">
        <v>49.76</v>
      </c>
      <c r="WY69" s="1028">
        <v>44501</v>
      </c>
      <c r="WZ69" s="1029">
        <v>49.624929996516876</v>
      </c>
      <c r="XB69" s="1028">
        <v>44501</v>
      </c>
      <c r="XC69" s="1029">
        <v>50.274674648138991</v>
      </c>
      <c r="XE69" s="1028">
        <v>44531</v>
      </c>
      <c r="XF69" s="1029">
        <v>50.9245125233614</v>
      </c>
      <c r="XH69" s="1028">
        <v>44531</v>
      </c>
      <c r="XI69" s="1029">
        <v>49.600406902706347</v>
      </c>
      <c r="XK69" s="1028">
        <v>44531</v>
      </c>
      <c r="XL69" s="1029">
        <v>49.83</v>
      </c>
      <c r="XN69" s="1028">
        <v>44531</v>
      </c>
      <c r="XO69" s="1029">
        <v>49.2001579572851</v>
      </c>
      <c r="XQ69" s="1028">
        <v>44531</v>
      </c>
      <c r="XR69" s="1029">
        <v>49.249558399140248</v>
      </c>
      <c r="XT69" s="1028">
        <v>44562</v>
      </c>
      <c r="XU69" s="1029">
        <v>48.22</v>
      </c>
      <c r="XW69" s="1028">
        <v>44562</v>
      </c>
      <c r="XX69" s="1029">
        <v>48.04</v>
      </c>
      <c r="XZ69" s="1028">
        <v>44562</v>
      </c>
      <c r="YA69" s="1029">
        <v>48.899384381172823</v>
      </c>
      <c r="YC69" s="1028">
        <v>44562</v>
      </c>
      <c r="YD69" s="1029">
        <v>50.869709999259889</v>
      </c>
      <c r="YF69" s="1028">
        <v>44593</v>
      </c>
      <c r="YG69" s="1029">
        <v>50.900392904116565</v>
      </c>
      <c r="YI69" s="1028">
        <v>44593</v>
      </c>
      <c r="YJ69" s="1029">
        <v>53.3</v>
      </c>
      <c r="YL69" s="1028">
        <v>44593</v>
      </c>
      <c r="YM69" s="1029">
        <v>53.149116561836188</v>
      </c>
      <c r="YO69" s="1028">
        <v>44593</v>
      </c>
      <c r="YP69" s="1029">
        <v>54.840487186955713</v>
      </c>
      <c r="YR69" s="1028">
        <v>44593</v>
      </c>
      <c r="YS69" s="1029">
        <v>53.65</v>
      </c>
      <c r="YU69" s="1028">
        <v>44621</v>
      </c>
      <c r="YV69" s="1029">
        <v>54.555948057919132</v>
      </c>
      <c r="YX69" s="1028">
        <v>44621</v>
      </c>
      <c r="YY69" s="1029">
        <v>52.394263747587281</v>
      </c>
      <c r="ZA69" s="1028">
        <v>44621</v>
      </c>
      <c r="ZB69" s="1029">
        <v>48.986044572212379</v>
      </c>
      <c r="ZD69" s="1028">
        <v>44621</v>
      </c>
      <c r="ZE69" s="1029">
        <v>48.890657511877343</v>
      </c>
      <c r="ZG69" s="1028">
        <v>44621</v>
      </c>
      <c r="ZH69" s="1029">
        <v>49.265368295593007</v>
      </c>
      <c r="ZJ69" s="1028">
        <v>44652</v>
      </c>
      <c r="ZK69" s="1029">
        <v>46.054335326271918</v>
      </c>
      <c r="ZM69" s="1028">
        <v>44652</v>
      </c>
      <c r="ZN69" s="1029">
        <v>45.628283107990057</v>
      </c>
      <c r="ZP69" s="1028">
        <v>44652</v>
      </c>
      <c r="ZQ69" s="1029">
        <v>46.054335326271918</v>
      </c>
      <c r="ZS69" s="1028">
        <v>44682</v>
      </c>
      <c r="ZT69" s="1029">
        <v>47.850056849377729</v>
      </c>
      <c r="ZV69" s="1028">
        <v>44682</v>
      </c>
      <c r="ZW69" s="1029">
        <v>47.20184018792235</v>
      </c>
      <c r="ZY69" s="1028">
        <v>44682</v>
      </c>
      <c r="ZZ69" s="1029">
        <v>47.051197336657509</v>
      </c>
      <c r="AAB69" s="1028">
        <v>44682</v>
      </c>
      <c r="AAC69" s="1029">
        <v>46.932942325267312</v>
      </c>
      <c r="AAE69" s="1028">
        <v>44682</v>
      </c>
      <c r="AAF69" s="1029">
        <v>45.34</v>
      </c>
      <c r="AAH69" s="1028">
        <v>44682</v>
      </c>
      <c r="AAI69" s="1029">
        <v>44.510625622141326</v>
      </c>
      <c r="AAK69" s="1028">
        <v>44713</v>
      </c>
      <c r="AAL69" s="1029">
        <v>44.372419066411155</v>
      </c>
      <c r="AAN69" s="1028">
        <v>44682</v>
      </c>
      <c r="AAO69" s="1029">
        <v>44.241662828280482</v>
      </c>
      <c r="AAQ69" s="1028">
        <v>44713</v>
      </c>
      <c r="AAR69" s="1029">
        <v>43.382823415249874</v>
      </c>
      <c r="AAT69" s="1028">
        <v>44743</v>
      </c>
      <c r="AAU69" s="1029">
        <v>43.35</v>
      </c>
      <c r="AAW69" s="1028">
        <v>44743</v>
      </c>
      <c r="AAX69" s="1029">
        <v>42.749761812097773</v>
      </c>
      <c r="AAZ69" s="1028">
        <v>44743</v>
      </c>
      <c r="ABA69" s="1029">
        <v>43.04</v>
      </c>
      <c r="ABC69" s="1028">
        <v>44743</v>
      </c>
      <c r="ABD69" s="1029">
        <v>42.400697729389144</v>
      </c>
      <c r="ABF69" s="1028">
        <v>44774</v>
      </c>
      <c r="ABG69" s="1029">
        <v>44.537940137604359</v>
      </c>
      <c r="ABI69" s="1028">
        <v>44774</v>
      </c>
      <c r="ABJ69" s="1029">
        <v>43.481326853595263</v>
      </c>
      <c r="ABL69" s="1028">
        <v>44774</v>
      </c>
      <c r="ABM69" s="1029">
        <v>43.95</v>
      </c>
      <c r="ABO69" s="1028">
        <v>44774</v>
      </c>
      <c r="ABP69" s="1029">
        <v>43.46</v>
      </c>
      <c r="ABR69" s="1066">
        <v>44805</v>
      </c>
      <c r="ABS69" s="1067">
        <v>43.07</v>
      </c>
      <c r="ABU69" s="1066">
        <v>44805</v>
      </c>
      <c r="ABV69" s="1067">
        <v>42.169965041982763</v>
      </c>
      <c r="ABX69" s="1066">
        <v>44805</v>
      </c>
      <c r="ABY69" s="1067">
        <v>42.611864978314678</v>
      </c>
      <c r="ACA69" s="1066">
        <v>44805</v>
      </c>
      <c r="ACB69" s="1067">
        <v>43.0465862</v>
      </c>
      <c r="ACD69" s="1066">
        <v>44835</v>
      </c>
      <c r="ACE69" s="1067">
        <v>46.182458142618707</v>
      </c>
      <c r="ACG69" s="1066">
        <v>44835</v>
      </c>
      <c r="ACH69" s="1067">
        <v>45.944697291859569</v>
      </c>
      <c r="ACJ69" s="1066">
        <v>44835</v>
      </c>
      <c r="ACK69" s="1067">
        <v>45.60366590972054</v>
      </c>
      <c r="ACM69" s="1066">
        <v>44835</v>
      </c>
      <c r="ACN69" s="1067">
        <v>46.083564719999998</v>
      </c>
      <c r="ACP69" s="1066">
        <v>44866</v>
      </c>
      <c r="ACQ69" s="1067">
        <v>49.167066869607723</v>
      </c>
      <c r="ACS69" s="1066">
        <v>44866</v>
      </c>
      <c r="ACT69" s="1067">
        <v>48.876958827313331</v>
      </c>
      <c r="ACV69" s="1096">
        <v>44866</v>
      </c>
      <c r="ACW69" s="1097">
        <v>48.54454887</v>
      </c>
      <c r="ACY69" s="1096">
        <v>44866</v>
      </c>
      <c r="ACZ69" s="1097">
        <v>48.817169617283255</v>
      </c>
      <c r="ADB69" s="1098">
        <v>44896</v>
      </c>
      <c r="ADC69" s="1099">
        <v>50.526353530000002</v>
      </c>
      <c r="ADE69" s="1098">
        <v>44896</v>
      </c>
      <c r="ADF69" s="1099">
        <v>52.10558523543942</v>
      </c>
      <c r="ADH69" s="1098">
        <v>44896</v>
      </c>
      <c r="ADI69" s="1099">
        <v>51.556972395139432</v>
      </c>
      <c r="ADK69" s="1098">
        <v>44896</v>
      </c>
      <c r="ADL69" s="1099">
        <v>51.61069438131512</v>
      </c>
      <c r="ADN69" s="1098">
        <v>44896</v>
      </c>
      <c r="ADO69" s="1099">
        <v>51.322096696250803</v>
      </c>
      <c r="ADQ69" s="1098">
        <v>44927</v>
      </c>
      <c r="ADR69" s="1099">
        <v>53.314693358649997</v>
      </c>
      <c r="ADT69" s="1098">
        <v>44927</v>
      </c>
      <c r="ADU69" s="1099">
        <v>54.207715578466939</v>
      </c>
      <c r="ADW69" s="1098">
        <v>44927</v>
      </c>
      <c r="ADX69" s="1099">
        <v>52.353612874183639</v>
      </c>
      <c r="ADZ69" s="1098">
        <v>44927</v>
      </c>
      <c r="AEA69" s="1099">
        <v>53.177203655887809</v>
      </c>
      <c r="AEC69" s="1098">
        <v>44958</v>
      </c>
      <c r="AED69" s="1099">
        <v>53.0047887692686</v>
      </c>
      <c r="AEF69" s="1098">
        <v>44958</v>
      </c>
      <c r="AEG69" s="1099">
        <v>53.23</v>
      </c>
      <c r="AEI69" s="1098">
        <v>44958</v>
      </c>
      <c r="AEJ69" s="1099">
        <v>54.2568039862376</v>
      </c>
      <c r="AEL69" s="1098">
        <v>44958</v>
      </c>
      <c r="AEM69" s="1099">
        <v>53.600679084814942</v>
      </c>
      <c r="AEO69" s="1098">
        <v>44958</v>
      </c>
      <c r="AEP69" s="1099">
        <v>54.160315535608333</v>
      </c>
      <c r="AER69" s="1098">
        <v>44986</v>
      </c>
      <c r="AES69" s="1099">
        <v>53.2</v>
      </c>
      <c r="AEU69" s="1098">
        <v>44986</v>
      </c>
      <c r="AEV69" s="1099">
        <v>53.911289068877963</v>
      </c>
      <c r="AEX69" s="1098">
        <v>44986</v>
      </c>
      <c r="AEY69" s="1099">
        <v>53.894421893801145</v>
      </c>
      <c r="AFA69" s="1098">
        <v>44986</v>
      </c>
      <c r="AFB69" s="1099">
        <v>52.95004205095772</v>
      </c>
      <c r="AFD69" s="1098">
        <v>45017</v>
      </c>
      <c r="AFE69" s="1099">
        <v>47.900498161693257</v>
      </c>
      <c r="AFG69" s="1098">
        <v>45017</v>
      </c>
      <c r="AFH69" s="1099">
        <v>48.41074588</v>
      </c>
      <c r="AFJ69" s="1098">
        <v>45047</v>
      </c>
      <c r="AFK69" s="1099">
        <v>45.884473226324552</v>
      </c>
      <c r="AFM69" s="1098">
        <v>45047</v>
      </c>
      <c r="AFN69" s="1099">
        <v>46.3478810539942</v>
      </c>
      <c r="AFP69" s="1098">
        <v>45047</v>
      </c>
      <c r="AFQ69" s="1099">
        <v>45.364531915339903</v>
      </c>
      <c r="AFS69" s="1098">
        <v>45047</v>
      </c>
      <c r="AFT69" s="1099">
        <v>43.318282635903095</v>
      </c>
      <c r="AFV69" s="1098">
        <v>45047</v>
      </c>
      <c r="AFW69" s="1099">
        <v>42.08369642534862</v>
      </c>
      <c r="AFY69" s="1098">
        <v>45078</v>
      </c>
      <c r="AFZ69" s="1099">
        <v>40.223164334520298</v>
      </c>
      <c r="AGB69" s="1098">
        <v>45078</v>
      </c>
      <c r="AGC69" s="1099">
        <v>40.440314204878909</v>
      </c>
      <c r="AGE69" s="1098">
        <v>45078</v>
      </c>
      <c r="AGF69" s="1099">
        <v>41.310546995212896</v>
      </c>
      <c r="AGH69" s="1098">
        <v>45078</v>
      </c>
      <c r="AGI69" s="1099">
        <v>41.013731516886303</v>
      </c>
      <c r="AGK69" s="1108">
        <v>45108</v>
      </c>
      <c r="AGL69" s="1109">
        <v>41.058461867328816</v>
      </c>
      <c r="AGN69" s="1108">
        <v>45108</v>
      </c>
      <c r="AGO69" s="1109">
        <v>41.16854225196262</v>
      </c>
      <c r="AGQ69" s="1108">
        <v>45108</v>
      </c>
      <c r="AGR69" s="1109">
        <v>41.6258939634318</v>
      </c>
      <c r="AGT69" s="1108">
        <v>45139</v>
      </c>
      <c r="AGU69" s="1109">
        <v>42.071710962612279</v>
      </c>
      <c r="AGW69" s="1108">
        <v>45139</v>
      </c>
      <c r="AGX69" s="1109">
        <v>41.96097270793949</v>
      </c>
      <c r="AGZ69" s="1108">
        <v>45139</v>
      </c>
      <c r="AHA69" s="1109">
        <v>42.245823352252657</v>
      </c>
      <c r="AHC69" s="1108">
        <v>45139</v>
      </c>
      <c r="AHD69" s="1109">
        <v>42.599882737014497</v>
      </c>
      <c r="AHF69" s="1108">
        <v>45170</v>
      </c>
      <c r="AHG69" s="1109">
        <v>44.429622474933623</v>
      </c>
      <c r="AHI69" s="1108">
        <v>45170</v>
      </c>
      <c r="AHJ69" s="1109">
        <v>44.486578101402003</v>
      </c>
      <c r="AHL69" s="1108">
        <v>45170</v>
      </c>
      <c r="AHM69" s="1109">
        <v>46.079389457129778</v>
      </c>
      <c r="AHO69" s="1108">
        <v>45170</v>
      </c>
      <c r="AHP69" s="1109">
        <v>48.141376271689118</v>
      </c>
      <c r="AHR69" s="1108">
        <v>45170</v>
      </c>
      <c r="AHS69" s="1109">
        <v>45.176260389133517</v>
      </c>
      <c r="AHU69" s="1114">
        <v>45200</v>
      </c>
      <c r="AHV69" s="1099">
        <v>49.226285408367879</v>
      </c>
      <c r="AHX69" s="1108">
        <v>45200</v>
      </c>
      <c r="AHY69" s="1109">
        <v>49.655518276465429</v>
      </c>
      <c r="AIA69" s="1108">
        <v>45200</v>
      </c>
      <c r="AIB69" s="1109">
        <v>49.552979217215821</v>
      </c>
      <c r="AID69" s="1108">
        <v>45200</v>
      </c>
      <c r="AIE69" s="1099">
        <v>49.975076550487749</v>
      </c>
      <c r="AIG69" s="1108">
        <v>45231</v>
      </c>
      <c r="AIH69" s="1099">
        <v>55.832881936096605</v>
      </c>
      <c r="AIJ69" s="1108">
        <v>45231</v>
      </c>
      <c r="AIK69" s="1099">
        <v>56.287884219331737</v>
      </c>
      <c r="AIM69" s="1108">
        <v>45231</v>
      </c>
      <c r="AIN69" s="1099">
        <v>55.13257634390628</v>
      </c>
      <c r="AIP69" s="1108">
        <v>45231</v>
      </c>
      <c r="AIQ69" s="1099">
        <v>55.761244440470342</v>
      </c>
      <c r="AIS69" s="1108">
        <v>45231</v>
      </c>
      <c r="AIT69" s="1109">
        <v>56.603934368636295</v>
      </c>
      <c r="AIV69" s="1108">
        <v>45261</v>
      </c>
      <c r="AIW69" s="1117">
        <v>59.665586289741988</v>
      </c>
      <c r="AIY69" s="1108">
        <v>45261</v>
      </c>
      <c r="AIZ69" s="1117">
        <v>60.978296566663424</v>
      </c>
      <c r="AJB69" s="1108">
        <v>45261</v>
      </c>
      <c r="AJC69" s="1117">
        <v>61.71787526696118</v>
      </c>
      <c r="AJE69" s="1108">
        <v>45261</v>
      </c>
      <c r="AJF69" s="1117">
        <v>62.551979720413421</v>
      </c>
      <c r="AJH69" s="1108">
        <v>45292</v>
      </c>
      <c r="AJI69" s="1117">
        <v>65.794139443227778</v>
      </c>
      <c r="AJK69" s="1108">
        <v>45292</v>
      </c>
      <c r="AJL69" s="1117">
        <v>67.915982255906172</v>
      </c>
      <c r="AJN69" s="1108">
        <v>45292</v>
      </c>
      <c r="AJO69" s="1117">
        <v>65.794139443227778</v>
      </c>
      <c r="AJQ69" s="1108">
        <v>45292</v>
      </c>
      <c r="AJR69" s="1117">
        <v>68.79527442581545</v>
      </c>
      <c r="AJT69" s="1108">
        <v>45323</v>
      </c>
      <c r="AJU69" s="1117">
        <v>69.466237981992734</v>
      </c>
    </row>
    <row r="70" spans="1:957" customFormat="1" x14ac:dyDescent="0.25">
      <c r="A70" s="26"/>
      <c r="B70" s="969">
        <f t="shared" ref="B70:B77" ca="1" si="2">OFFSET(D70,0,MATCH($B$4,$D$4:$XDF$4)-1)</f>
        <v>45352</v>
      </c>
      <c r="C70" s="152">
        <f t="shared" ref="C70:C77" ca="1" si="3">OFFSET(D70,0,MATCH($B$4,$D$4:$XDF$4))</f>
        <v>66.462939310353192</v>
      </c>
      <c r="D70" s="26"/>
      <c r="E70" s="144">
        <v>43009</v>
      </c>
      <c r="F70" s="150">
        <v>70.668989779123692</v>
      </c>
      <c r="G70" s="88"/>
      <c r="H70" s="144">
        <v>42979</v>
      </c>
      <c r="I70" s="148">
        <v>67.249615067604296</v>
      </c>
      <c r="J70" s="26"/>
      <c r="K70" s="144">
        <v>43009</v>
      </c>
      <c r="L70" s="148">
        <v>69.16525652331319</v>
      </c>
      <c r="M70" s="26"/>
      <c r="N70" s="144">
        <v>43009</v>
      </c>
      <c r="O70" s="150">
        <v>67.881792487333897</v>
      </c>
      <c r="P70" s="88"/>
      <c r="Q70" s="144"/>
      <c r="R70" s="145"/>
      <c r="S70" s="26"/>
      <c r="T70" s="144"/>
      <c r="U70" s="148"/>
      <c r="V70" s="26"/>
      <c r="W70" s="144">
        <v>43040</v>
      </c>
      <c r="X70" s="150">
        <v>70.64092500000001</v>
      </c>
      <c r="Y70" s="88"/>
      <c r="Z70" s="144">
        <v>43070</v>
      </c>
      <c r="AA70" s="145">
        <v>72.110974306695979</v>
      </c>
      <c r="AB70" s="26"/>
      <c r="AC70" s="144">
        <v>43070</v>
      </c>
      <c r="AD70" s="148">
        <v>70.650000000000006</v>
      </c>
      <c r="AE70" s="26"/>
      <c r="AF70" s="144">
        <v>43070</v>
      </c>
      <c r="AG70" s="150">
        <v>70.515000000000029</v>
      </c>
      <c r="AH70" s="88"/>
      <c r="AI70" s="144"/>
      <c r="AJ70" s="145"/>
      <c r="AK70" s="26"/>
      <c r="AL70" s="144"/>
      <c r="AM70" s="148"/>
      <c r="AN70" s="26"/>
      <c r="AO70" s="144"/>
      <c r="AP70" s="150"/>
      <c r="AQ70" s="88"/>
      <c r="AR70" s="144"/>
      <c r="AS70" s="145"/>
      <c r="AT70" s="26"/>
      <c r="AU70" s="144"/>
      <c r="AV70" s="148"/>
      <c r="AW70" s="26"/>
      <c r="AX70" s="144"/>
      <c r="AY70" s="150"/>
      <c r="AZ70" s="88"/>
      <c r="BA70" s="144"/>
      <c r="BB70" s="145"/>
      <c r="BC70" s="26"/>
      <c r="BD70" s="144"/>
      <c r="BE70" s="148"/>
      <c r="BF70" s="26"/>
      <c r="BG70" s="144"/>
      <c r="BH70" s="150"/>
      <c r="BI70" s="88"/>
      <c r="BJ70" s="144">
        <v>43160</v>
      </c>
      <c r="BK70" s="145">
        <v>75</v>
      </c>
      <c r="BL70" s="26"/>
      <c r="BM70" s="144">
        <v>43160</v>
      </c>
      <c r="BN70" s="148">
        <v>78</v>
      </c>
      <c r="BO70" s="26"/>
      <c r="BP70" s="144"/>
      <c r="BQ70" s="150"/>
      <c r="BR70" s="88"/>
      <c r="BS70" s="144">
        <v>43191</v>
      </c>
      <c r="BT70" s="145">
        <v>70.267515380880596</v>
      </c>
      <c r="BU70" s="26"/>
      <c r="BV70" s="144">
        <v>43221</v>
      </c>
      <c r="BW70" s="148">
        <v>67.443515379999994</v>
      </c>
      <c r="BX70" s="26"/>
      <c r="BY70" s="144">
        <v>43221</v>
      </c>
      <c r="BZ70" s="150">
        <v>67.73351538</v>
      </c>
      <c r="CA70" s="88"/>
      <c r="CB70" s="144">
        <v>43221</v>
      </c>
      <c r="CC70" s="145">
        <v>66.833515380880613</v>
      </c>
      <c r="CD70" s="26"/>
      <c r="CE70" s="144">
        <v>43221</v>
      </c>
      <c r="CF70" s="148">
        <v>66.983515380880604</v>
      </c>
      <c r="CG70" s="26"/>
      <c r="CH70" s="144">
        <v>43252</v>
      </c>
      <c r="CI70" s="150">
        <v>64.889915379999991</v>
      </c>
      <c r="CJ70" s="88"/>
      <c r="CK70" s="144">
        <v>43252</v>
      </c>
      <c r="CL70" s="145">
        <v>65.05</v>
      </c>
      <c r="CM70" s="26"/>
      <c r="CN70" s="144">
        <v>43252</v>
      </c>
      <c r="CO70" s="148">
        <v>62.550000000000004</v>
      </c>
      <c r="CP70" s="26"/>
      <c r="CQ70" s="144">
        <v>43252</v>
      </c>
      <c r="CR70" s="150">
        <v>62.60292905</v>
      </c>
      <c r="CS70" s="88"/>
      <c r="CT70" s="144">
        <v>43252</v>
      </c>
      <c r="CU70" s="145">
        <v>63.002929054886252</v>
      </c>
      <c r="CV70" s="26"/>
      <c r="CW70" s="144">
        <v>43282</v>
      </c>
      <c r="CX70" s="148">
        <v>64.513047849999992</v>
      </c>
      <c r="CY70" s="292"/>
      <c r="CZ70" s="144">
        <v>43282</v>
      </c>
      <c r="DA70" s="148">
        <v>63.939715947722284</v>
      </c>
      <c r="DB70" s="295"/>
      <c r="DC70" s="144">
        <v>43282</v>
      </c>
      <c r="DD70" s="148">
        <v>63.75</v>
      </c>
      <c r="DE70" s="303"/>
      <c r="DF70" s="144">
        <v>43282</v>
      </c>
      <c r="DG70" s="148">
        <v>64.542758499999991</v>
      </c>
      <c r="DH70" s="303"/>
      <c r="DI70" s="144">
        <v>43344</v>
      </c>
      <c r="DJ70" s="148">
        <v>65.688326669999995</v>
      </c>
      <c r="DK70" s="295"/>
      <c r="DL70" s="144">
        <v>43313</v>
      </c>
      <c r="DM70" s="148">
        <v>65.25</v>
      </c>
      <c r="DN70" s="303"/>
      <c r="DO70" s="144">
        <v>43313</v>
      </c>
      <c r="DP70" s="148">
        <v>64.494619450000002</v>
      </c>
      <c r="DQ70" s="303"/>
      <c r="DR70" s="144">
        <v>43344</v>
      </c>
      <c r="DS70" s="148">
        <v>64.459987910086284</v>
      </c>
      <c r="DT70" s="295"/>
      <c r="DU70" s="144">
        <v>43344</v>
      </c>
      <c r="DV70" s="148">
        <v>63.57</v>
      </c>
      <c r="DW70" s="303"/>
      <c r="DX70" s="144">
        <v>43344</v>
      </c>
      <c r="DY70" s="148">
        <v>63.652330919999997</v>
      </c>
      <c r="DZ70" s="303"/>
      <c r="EA70" s="144">
        <v>43374</v>
      </c>
      <c r="EB70" s="148">
        <v>67.847210500934935</v>
      </c>
      <c r="EC70" s="295"/>
      <c r="ED70" s="144">
        <v>43374</v>
      </c>
      <c r="EE70" s="148">
        <v>66.090623345757223</v>
      </c>
      <c r="EF70" s="303"/>
      <c r="EG70" s="144">
        <v>43374</v>
      </c>
      <c r="EH70" s="148">
        <v>66.328107033600787</v>
      </c>
      <c r="EI70" s="303"/>
      <c r="EJ70" s="144">
        <v>43405</v>
      </c>
      <c r="EK70" s="148">
        <v>70.358857520000001</v>
      </c>
      <c r="EL70" s="295"/>
      <c r="EM70" s="144">
        <v>43374</v>
      </c>
      <c r="EN70" s="148">
        <v>65.923499074586601</v>
      </c>
      <c r="EO70" s="303"/>
      <c r="EP70" s="144">
        <v>43405</v>
      </c>
      <c r="EQ70" s="148">
        <v>70.318829837301379</v>
      </c>
      <c r="ER70" s="303"/>
      <c r="ES70" s="144">
        <v>43405</v>
      </c>
      <c r="ET70" s="148">
        <v>69.985688049546027</v>
      </c>
      <c r="EV70" s="144">
        <v>43435</v>
      </c>
      <c r="EW70" s="148">
        <v>70.547824641063272</v>
      </c>
      <c r="EY70" s="144">
        <v>43435</v>
      </c>
      <c r="EZ70" s="148">
        <v>70.657197350000004</v>
      </c>
      <c r="FB70" s="144">
        <v>43435</v>
      </c>
      <c r="FC70" s="148">
        <v>71.115893105985009</v>
      </c>
      <c r="FE70" s="144">
        <v>43435</v>
      </c>
      <c r="FF70" s="148">
        <v>70.508586290931561</v>
      </c>
      <c r="FH70" s="144">
        <v>43466</v>
      </c>
      <c r="FI70" s="148">
        <v>72.45</v>
      </c>
      <c r="FK70" s="144">
        <v>43466</v>
      </c>
      <c r="FL70" s="148">
        <v>72.879215195768211</v>
      </c>
      <c r="FN70" s="144">
        <v>43466</v>
      </c>
      <c r="FO70" s="148">
        <v>73.03</v>
      </c>
      <c r="FQ70" s="144">
        <v>43466</v>
      </c>
      <c r="FR70" s="148">
        <v>72.800546589999996</v>
      </c>
      <c r="FT70" s="144">
        <v>43435</v>
      </c>
      <c r="FU70" s="148">
        <v>70.967500000000001</v>
      </c>
      <c r="FW70" s="144">
        <v>43466</v>
      </c>
      <c r="FX70" s="148">
        <v>72.835300000000004</v>
      </c>
      <c r="FZ70" s="144">
        <v>43466</v>
      </c>
      <c r="GA70" s="148">
        <v>72.559539999999998</v>
      </c>
      <c r="GC70" s="144">
        <v>43497</v>
      </c>
      <c r="GD70" s="148">
        <v>73.009645306949949</v>
      </c>
      <c r="GF70" s="144">
        <v>43466</v>
      </c>
      <c r="GG70" s="148">
        <v>72.97</v>
      </c>
      <c r="GI70" s="144">
        <v>43497</v>
      </c>
      <c r="GJ70" s="148">
        <v>72.198610000000002</v>
      </c>
      <c r="GL70" s="144">
        <v>43497</v>
      </c>
      <c r="GM70" s="148">
        <v>72.150000000000006</v>
      </c>
      <c r="GO70" s="144">
        <v>43497</v>
      </c>
      <c r="GP70" s="148">
        <v>71.178190000000001</v>
      </c>
      <c r="GR70" s="144">
        <v>43497</v>
      </c>
      <c r="GS70" s="148">
        <v>71.586110000000005</v>
      </c>
      <c r="GU70" s="144">
        <v>43525</v>
      </c>
      <c r="GV70" s="148">
        <v>69.376109999999997</v>
      </c>
      <c r="GX70" s="144">
        <v>43525</v>
      </c>
      <c r="GY70" s="148">
        <v>69.12</v>
      </c>
      <c r="HA70" s="144">
        <v>43525</v>
      </c>
      <c r="HB70" s="148">
        <v>69.13</v>
      </c>
      <c r="HD70" s="144">
        <v>43525</v>
      </c>
      <c r="HE70" s="148">
        <v>68.91</v>
      </c>
      <c r="HG70" s="144">
        <v>43525</v>
      </c>
      <c r="HH70" s="148">
        <v>69.19</v>
      </c>
      <c r="HJ70" s="144">
        <v>43556</v>
      </c>
      <c r="HK70" s="148">
        <v>63.5</v>
      </c>
      <c r="HM70" s="144">
        <v>43556</v>
      </c>
      <c r="HN70" s="148">
        <v>63.82</v>
      </c>
      <c r="HP70" s="144">
        <v>43556</v>
      </c>
      <c r="HQ70" s="148">
        <v>64.17</v>
      </c>
      <c r="HS70" s="144">
        <v>43556</v>
      </c>
      <c r="HT70" s="148">
        <v>63.71</v>
      </c>
      <c r="HV70" s="144">
        <v>43556</v>
      </c>
      <c r="HW70" s="148">
        <v>63.11</v>
      </c>
      <c r="HY70" s="144">
        <v>43556</v>
      </c>
      <c r="HZ70" s="148">
        <v>63.4</v>
      </c>
      <c r="IB70" s="144">
        <v>43617</v>
      </c>
      <c r="IC70" s="148">
        <v>62.086234419999997</v>
      </c>
      <c r="IE70" s="144">
        <v>43617</v>
      </c>
      <c r="IF70" s="148">
        <v>61.67</v>
      </c>
      <c r="IH70" s="144">
        <v>43617</v>
      </c>
      <c r="II70" s="148">
        <v>61.65</v>
      </c>
      <c r="IK70" s="144">
        <v>43617</v>
      </c>
      <c r="IL70" s="148">
        <v>60.53</v>
      </c>
      <c r="IN70" s="144">
        <v>43647</v>
      </c>
      <c r="IO70" s="148">
        <v>60.65</v>
      </c>
      <c r="IQ70" s="144">
        <v>43647</v>
      </c>
      <c r="IR70" s="148">
        <v>61.02</v>
      </c>
      <c r="IT70" s="144">
        <v>43647</v>
      </c>
      <c r="IU70" s="148">
        <v>60.965464509999997</v>
      </c>
      <c r="IW70" s="144">
        <v>43647</v>
      </c>
      <c r="IX70" s="148">
        <v>60.68</v>
      </c>
      <c r="IZ70" s="144">
        <v>43678</v>
      </c>
      <c r="JA70" s="148">
        <v>62.66</v>
      </c>
      <c r="JC70" s="144">
        <v>43678</v>
      </c>
      <c r="JD70" s="148">
        <v>59.16</v>
      </c>
      <c r="JF70" s="144">
        <v>43678</v>
      </c>
      <c r="JG70" s="148">
        <v>59.07</v>
      </c>
      <c r="JI70" s="144">
        <v>43678</v>
      </c>
      <c r="JJ70" s="148">
        <v>59.06</v>
      </c>
      <c r="JL70" s="144">
        <v>43709</v>
      </c>
      <c r="JM70" s="148">
        <v>59.52</v>
      </c>
      <c r="JO70" s="144">
        <v>43709</v>
      </c>
      <c r="JP70" s="148">
        <v>60.52</v>
      </c>
      <c r="JR70" s="144">
        <v>43709</v>
      </c>
      <c r="JS70" s="148">
        <v>60.995017769999997</v>
      </c>
      <c r="JU70" s="969">
        <v>43709</v>
      </c>
      <c r="JV70" s="970">
        <v>61.995017769999997</v>
      </c>
      <c r="JX70" s="969">
        <v>43709</v>
      </c>
      <c r="JY70" s="970">
        <v>60.45</v>
      </c>
      <c r="KA70" s="969">
        <v>43739</v>
      </c>
      <c r="KB70" s="970">
        <v>61.33665169104443</v>
      </c>
      <c r="KD70" s="969">
        <v>43739</v>
      </c>
      <c r="KE70" s="970">
        <v>61.02</v>
      </c>
      <c r="KG70" s="969">
        <v>43739</v>
      </c>
      <c r="KH70" s="970">
        <v>62.08</v>
      </c>
      <c r="KJ70" s="969">
        <v>43739</v>
      </c>
      <c r="KK70" s="970">
        <v>62.03</v>
      </c>
      <c r="KM70" s="969">
        <v>43770</v>
      </c>
      <c r="KN70" s="970">
        <v>62.35</v>
      </c>
      <c r="KP70" s="969">
        <v>43770</v>
      </c>
      <c r="KQ70" s="970">
        <v>62.052289639155362</v>
      </c>
      <c r="KS70" s="969">
        <v>43770</v>
      </c>
      <c r="KT70" s="970">
        <v>62.7</v>
      </c>
      <c r="KV70" s="969">
        <v>43770</v>
      </c>
      <c r="KW70" s="970">
        <v>62.6</v>
      </c>
      <c r="KY70" s="969">
        <v>43800</v>
      </c>
      <c r="KZ70" s="970">
        <v>65.260000000000005</v>
      </c>
      <c r="LB70" s="969">
        <v>43800</v>
      </c>
      <c r="LC70" s="970">
        <v>65.38</v>
      </c>
      <c r="LE70" s="969">
        <v>43800</v>
      </c>
      <c r="LF70" s="970">
        <v>66.23</v>
      </c>
      <c r="LH70" s="969">
        <v>43800</v>
      </c>
      <c r="LI70" s="970">
        <v>66.23</v>
      </c>
      <c r="LK70" s="969">
        <v>43800</v>
      </c>
      <c r="LL70" s="970">
        <v>65.58</v>
      </c>
      <c r="LN70" s="969">
        <v>43831</v>
      </c>
      <c r="LO70" s="970">
        <v>67.84</v>
      </c>
      <c r="LQ70" s="969">
        <v>43862</v>
      </c>
      <c r="LR70" s="970">
        <v>67.47</v>
      </c>
      <c r="LT70" s="969">
        <v>43862</v>
      </c>
      <c r="LU70" s="970">
        <v>68.17</v>
      </c>
      <c r="LW70" s="969">
        <v>43862</v>
      </c>
      <c r="LX70" s="970">
        <v>68.62</v>
      </c>
      <c r="LZ70" s="969">
        <v>43862</v>
      </c>
      <c r="MA70" s="970">
        <v>68.67</v>
      </c>
      <c r="MC70" s="969">
        <v>43891</v>
      </c>
      <c r="MD70" s="970">
        <v>65.650000000000006</v>
      </c>
      <c r="MF70" s="969">
        <v>43891</v>
      </c>
      <c r="MG70" s="970">
        <v>65.63</v>
      </c>
      <c r="MI70" s="969">
        <v>43891</v>
      </c>
      <c r="MJ70" s="970">
        <v>65.64</v>
      </c>
      <c r="ML70" s="969">
        <v>43891</v>
      </c>
      <c r="MM70" s="970">
        <v>64.900000000000006</v>
      </c>
      <c r="MO70" s="969">
        <v>43891</v>
      </c>
      <c r="MP70" s="970">
        <v>64.099999999999994</v>
      </c>
      <c r="MR70" s="969">
        <v>43922</v>
      </c>
      <c r="MS70" s="970">
        <v>59.32</v>
      </c>
      <c r="MU70" s="969">
        <v>43922</v>
      </c>
      <c r="MV70" s="970">
        <v>59.23</v>
      </c>
      <c r="MX70" s="969">
        <v>43922</v>
      </c>
      <c r="MY70" s="970">
        <v>59.42</v>
      </c>
      <c r="NA70" s="969">
        <v>43922</v>
      </c>
      <c r="NB70" s="970">
        <v>59.844641317685813</v>
      </c>
      <c r="ND70" s="969">
        <v>43952</v>
      </c>
      <c r="NE70" s="970">
        <v>56.658079999999998</v>
      </c>
      <c r="NG70" s="969">
        <v>43952</v>
      </c>
      <c r="NH70" s="970">
        <v>55.19</v>
      </c>
      <c r="NJ70" s="969">
        <v>43952</v>
      </c>
      <c r="NK70" s="970">
        <v>54.36</v>
      </c>
      <c r="NM70" s="969">
        <v>43952</v>
      </c>
      <c r="NN70" s="970">
        <v>52.89</v>
      </c>
      <c r="NP70" s="969">
        <v>43952</v>
      </c>
      <c r="NQ70" s="970">
        <v>51.18</v>
      </c>
      <c r="NS70" s="969">
        <v>43983</v>
      </c>
      <c r="NT70" s="970">
        <v>49.39</v>
      </c>
      <c r="NV70" s="969">
        <v>43983</v>
      </c>
      <c r="NW70" s="970">
        <v>49.08</v>
      </c>
      <c r="NY70" s="969">
        <v>43983</v>
      </c>
      <c r="NZ70" s="970">
        <v>47.78</v>
      </c>
      <c r="OB70" s="969">
        <v>43983</v>
      </c>
      <c r="OC70" s="970">
        <v>48.25</v>
      </c>
      <c r="OE70" s="969">
        <v>44013</v>
      </c>
      <c r="OF70" s="970">
        <v>49.65</v>
      </c>
      <c r="OH70" s="969">
        <v>44013</v>
      </c>
      <c r="OI70" s="970">
        <v>54.32</v>
      </c>
      <c r="OK70" s="969">
        <v>44013</v>
      </c>
      <c r="OL70" s="970">
        <v>54.5</v>
      </c>
      <c r="ON70" s="969">
        <v>44013</v>
      </c>
      <c r="OO70" s="970">
        <v>52.43</v>
      </c>
      <c r="OQ70" s="969">
        <v>44013</v>
      </c>
      <c r="OR70" s="970">
        <v>51.47</v>
      </c>
      <c r="OT70" s="969">
        <v>44044</v>
      </c>
      <c r="OU70" s="970">
        <v>51.15</v>
      </c>
      <c r="OW70" s="969">
        <v>44044</v>
      </c>
      <c r="OX70" s="970">
        <v>49.72</v>
      </c>
      <c r="OZ70" s="969">
        <v>44044</v>
      </c>
      <c r="PA70" s="970">
        <v>49.29</v>
      </c>
      <c r="PC70" s="969">
        <v>44044</v>
      </c>
      <c r="PD70" s="970">
        <v>49.63</v>
      </c>
      <c r="PF70" s="969">
        <v>44044</v>
      </c>
      <c r="PG70" s="970">
        <v>50.5</v>
      </c>
      <c r="PI70" s="969">
        <v>44075</v>
      </c>
      <c r="PJ70" s="970">
        <v>50.17</v>
      </c>
      <c r="PL70" s="969">
        <v>44075</v>
      </c>
      <c r="PM70" s="970">
        <v>51.2</v>
      </c>
      <c r="PO70" s="969">
        <v>44075</v>
      </c>
      <c r="PP70" s="970">
        <v>51.03</v>
      </c>
      <c r="PR70" s="969">
        <v>44075</v>
      </c>
      <c r="PS70" s="970">
        <v>50.16</v>
      </c>
      <c r="PU70" s="969">
        <v>44105</v>
      </c>
      <c r="PV70" s="970">
        <v>53.06</v>
      </c>
      <c r="PX70" s="969">
        <v>44105</v>
      </c>
      <c r="PY70" s="1025">
        <v>53.47</v>
      </c>
      <c r="QA70" s="1026">
        <v>44105</v>
      </c>
      <c r="QB70" s="1025">
        <v>53.74</v>
      </c>
      <c r="QD70" s="1028">
        <v>44105</v>
      </c>
      <c r="QE70" s="1027">
        <v>53.87</v>
      </c>
      <c r="QG70" s="1028">
        <v>44136</v>
      </c>
      <c r="QH70" s="1027">
        <v>56.2</v>
      </c>
      <c r="QJ70" s="1028">
        <v>44136</v>
      </c>
      <c r="QK70" s="1027">
        <v>56.55</v>
      </c>
      <c r="QM70" s="1028">
        <v>44136</v>
      </c>
      <c r="QN70" s="1027">
        <v>55.9</v>
      </c>
      <c r="QP70" s="1028">
        <v>44136</v>
      </c>
      <c r="QQ70" s="1027">
        <v>57.59</v>
      </c>
      <c r="QS70" s="1028">
        <v>44136</v>
      </c>
      <c r="QT70" s="1027">
        <v>55.53</v>
      </c>
      <c r="QV70" s="1028">
        <v>44166</v>
      </c>
      <c r="QW70" s="1027">
        <v>56.82</v>
      </c>
      <c r="QY70" s="1028">
        <v>44166</v>
      </c>
      <c r="QZ70" s="1027">
        <v>55.23</v>
      </c>
      <c r="RB70" s="1028">
        <v>44166</v>
      </c>
      <c r="RC70" s="1027">
        <v>53.45</v>
      </c>
      <c r="RE70" s="1028">
        <v>44166</v>
      </c>
      <c r="RF70" s="1027">
        <v>52.74</v>
      </c>
      <c r="RH70" s="1028">
        <v>44197</v>
      </c>
      <c r="RI70" s="1027">
        <v>51.96</v>
      </c>
      <c r="RK70" s="1028">
        <v>44197</v>
      </c>
      <c r="RL70" s="1027">
        <v>51.73</v>
      </c>
      <c r="RN70" s="1028">
        <v>44197</v>
      </c>
      <c r="RO70" s="1027">
        <v>51.9</v>
      </c>
      <c r="RQ70" s="1028">
        <v>44197</v>
      </c>
      <c r="RR70" s="1027">
        <v>51.22</v>
      </c>
      <c r="RT70" s="1028">
        <v>44228</v>
      </c>
      <c r="RU70" s="1029">
        <v>52.225230310000001</v>
      </c>
      <c r="RW70" s="1028">
        <v>44228</v>
      </c>
      <c r="RX70" s="1029">
        <v>51.90473385</v>
      </c>
      <c r="RZ70" s="1028">
        <v>44228</v>
      </c>
      <c r="SA70" s="1029">
        <v>51.39994274</v>
      </c>
      <c r="SC70" s="1028">
        <v>44228</v>
      </c>
      <c r="SD70" s="1029">
        <v>50.97</v>
      </c>
      <c r="SF70" s="1028">
        <v>44228</v>
      </c>
      <c r="SG70" s="1029">
        <v>50.57</v>
      </c>
      <c r="SI70" s="1028">
        <v>44256</v>
      </c>
      <c r="SJ70" s="1029">
        <v>49.8</v>
      </c>
      <c r="SL70" s="1028">
        <v>44256</v>
      </c>
      <c r="SM70" s="1029">
        <v>50.029835205302597</v>
      </c>
      <c r="SO70" s="1028">
        <v>44256</v>
      </c>
      <c r="SP70" s="1029">
        <v>48.739725142238349</v>
      </c>
      <c r="SR70" s="1028">
        <v>44256</v>
      </c>
      <c r="SS70" s="1029">
        <v>47.554915401541905</v>
      </c>
      <c r="SU70" s="1028">
        <v>44287</v>
      </c>
      <c r="SV70" s="1029">
        <v>41.009384375195729</v>
      </c>
      <c r="SX70" s="1028">
        <v>44287</v>
      </c>
      <c r="SY70" s="1029">
        <v>38.580077657285436</v>
      </c>
      <c r="TA70" s="1028">
        <v>44287</v>
      </c>
      <c r="TB70" s="1029">
        <v>37.530144093454602</v>
      </c>
      <c r="TD70" s="1028">
        <v>44287</v>
      </c>
      <c r="TE70" s="1029">
        <v>37.100266547881247</v>
      </c>
      <c r="TG70" s="1028">
        <v>44317</v>
      </c>
      <c r="TH70" s="1029">
        <v>37.099667023871362</v>
      </c>
      <c r="TJ70" s="1028">
        <v>44317</v>
      </c>
      <c r="TK70" s="1029">
        <v>36.100014725380191</v>
      </c>
      <c r="TM70" s="1028">
        <v>44317</v>
      </c>
      <c r="TN70" s="1029">
        <v>35.865090903228065</v>
      </c>
      <c r="TP70" s="1028">
        <v>44317</v>
      </c>
      <c r="TQ70" s="1029">
        <v>35.150312253184886</v>
      </c>
      <c r="TS70" s="1028">
        <v>44348</v>
      </c>
      <c r="TT70" s="1029">
        <v>33.825631959404092</v>
      </c>
      <c r="TV70" s="1028">
        <v>44348</v>
      </c>
      <c r="TW70" s="1029">
        <v>33.373759502325797</v>
      </c>
      <c r="TY70" s="1028">
        <v>44348</v>
      </c>
      <c r="TZ70" s="1029">
        <v>31.600260409037809</v>
      </c>
      <c r="UB70" s="1028">
        <v>44348</v>
      </c>
      <c r="UC70" s="1029">
        <v>32.84912448004043</v>
      </c>
      <c r="UE70" s="1028">
        <v>44378</v>
      </c>
      <c r="UF70" s="1029">
        <v>35.649464032653441</v>
      </c>
      <c r="UH70" s="1028">
        <v>44378</v>
      </c>
      <c r="UI70" s="1029">
        <v>34.420137294185182</v>
      </c>
      <c r="UK70" s="1028">
        <v>44378</v>
      </c>
      <c r="UL70" s="1029">
        <v>34.250322990545939</v>
      </c>
      <c r="UN70" s="1028">
        <v>44378</v>
      </c>
      <c r="UO70" s="1029">
        <v>34.849592249967365</v>
      </c>
      <c r="UQ70" s="1028">
        <v>44409</v>
      </c>
      <c r="UR70" s="1029">
        <v>34.774894524317865</v>
      </c>
      <c r="UT70" s="1028">
        <v>44409</v>
      </c>
      <c r="UU70" s="1029">
        <v>34.570110546381414</v>
      </c>
      <c r="UW70" s="1028">
        <v>44409</v>
      </c>
      <c r="UX70" s="1029">
        <v>34.529889083649117</v>
      </c>
      <c r="UZ70" s="1028">
        <v>44409</v>
      </c>
      <c r="VA70" s="1029">
        <v>34.885040239041537</v>
      </c>
      <c r="VC70" s="1028">
        <v>44409</v>
      </c>
      <c r="VD70" s="1029">
        <v>35.189612739297928</v>
      </c>
      <c r="VF70" s="1028">
        <v>44440</v>
      </c>
      <c r="VG70" s="1029">
        <v>35.654625906382584</v>
      </c>
      <c r="VI70" s="1028">
        <v>44440</v>
      </c>
      <c r="VJ70" s="1029">
        <v>36.520271143069841</v>
      </c>
      <c r="VL70" s="1028">
        <v>44440</v>
      </c>
      <c r="VM70" s="1029">
        <v>35.965080165216655</v>
      </c>
      <c r="VO70" s="1028">
        <v>44440</v>
      </c>
      <c r="VP70" s="1029">
        <v>40.370838741163162</v>
      </c>
      <c r="VR70" s="1028">
        <v>44470</v>
      </c>
      <c r="VS70" s="1029">
        <v>39.998847589267776</v>
      </c>
      <c r="VU70" s="1028">
        <v>44470</v>
      </c>
      <c r="VV70" s="1029">
        <v>39.84438970806174</v>
      </c>
      <c r="VX70" s="1028">
        <v>44470</v>
      </c>
      <c r="VY70" s="1029">
        <v>40.244910675181771</v>
      </c>
      <c r="WA70" s="1028">
        <v>44470</v>
      </c>
      <c r="WB70" s="1029">
        <v>39.124791551450151</v>
      </c>
      <c r="WD70" s="1028">
        <v>44470</v>
      </c>
      <c r="WE70" s="1029">
        <v>39.755799409686134</v>
      </c>
      <c r="WG70" s="1028">
        <v>44501</v>
      </c>
      <c r="WH70" s="1029">
        <v>45.9</v>
      </c>
      <c r="WJ70" s="1028">
        <v>44501</v>
      </c>
      <c r="WK70" s="1029">
        <v>45.47</v>
      </c>
      <c r="WM70" s="1028">
        <v>44501</v>
      </c>
      <c r="WN70" s="1029">
        <v>48.400079618770249</v>
      </c>
      <c r="WP70" s="1028">
        <v>44501</v>
      </c>
      <c r="WQ70" s="1029">
        <v>47.774384909484169</v>
      </c>
      <c r="WS70" s="1028">
        <v>44531</v>
      </c>
      <c r="WT70" s="1029">
        <v>50.349707160153841</v>
      </c>
      <c r="WV70" s="1028">
        <v>44531</v>
      </c>
      <c r="WW70" s="1029">
        <v>51.21</v>
      </c>
      <c r="WY70" s="1028">
        <v>44531</v>
      </c>
      <c r="WZ70" s="1029">
        <v>52.124936658229075</v>
      </c>
      <c r="XB70" s="1028">
        <v>44531</v>
      </c>
      <c r="XC70" s="1029">
        <v>52.274705609462131</v>
      </c>
      <c r="XE70" s="1028">
        <v>44562</v>
      </c>
      <c r="XF70" s="1029">
        <v>51.424558912896977</v>
      </c>
      <c r="XH70" s="1028">
        <v>44562</v>
      </c>
      <c r="XI70" s="1029">
        <v>50.200368180794207</v>
      </c>
      <c r="XK70" s="1028">
        <v>44562</v>
      </c>
      <c r="XL70" s="1029">
        <v>50.64</v>
      </c>
      <c r="XN70" s="1028">
        <v>44562</v>
      </c>
      <c r="XO70" s="1029">
        <v>49.960142925662005</v>
      </c>
      <c r="XQ70" s="1028">
        <v>44562</v>
      </c>
      <c r="XR70" s="1029">
        <v>49.749600423018251</v>
      </c>
      <c r="XT70" s="1028">
        <v>44593</v>
      </c>
      <c r="XU70" s="1029">
        <v>48.29</v>
      </c>
      <c r="XW70" s="1028">
        <v>44593</v>
      </c>
      <c r="XX70" s="1029">
        <v>47.96</v>
      </c>
      <c r="XZ70" s="1028">
        <v>44593</v>
      </c>
      <c r="YA70" s="1029">
        <v>48.824442965049911</v>
      </c>
      <c r="YC70" s="1028">
        <v>44593</v>
      </c>
      <c r="YD70" s="1029">
        <v>50.944737596479087</v>
      </c>
      <c r="YF70" s="1028">
        <v>44621</v>
      </c>
      <c r="YG70" s="1029">
        <v>49.5</v>
      </c>
      <c r="YI70" s="1028">
        <v>44621</v>
      </c>
      <c r="YJ70" s="1029">
        <v>50</v>
      </c>
      <c r="YL70" s="1028">
        <v>44621</v>
      </c>
      <c r="YM70" s="1029">
        <v>51.749200632092865</v>
      </c>
      <c r="YO70" s="1028">
        <v>44621</v>
      </c>
      <c r="YP70" s="1029">
        <v>53.465440824987112</v>
      </c>
      <c r="YR70" s="1028">
        <v>44621</v>
      </c>
      <c r="YS70" s="1029">
        <v>52.25</v>
      </c>
      <c r="YU70" s="1028">
        <v>44652</v>
      </c>
      <c r="YV70" s="1029">
        <v>51.47585783827968</v>
      </c>
      <c r="YX70" s="1028">
        <v>44652</v>
      </c>
      <c r="YY70" s="1029">
        <v>48.834333811267854</v>
      </c>
      <c r="ZA70" s="1028">
        <v>44652</v>
      </c>
      <c r="ZB70" s="1029">
        <v>46.06594516802361</v>
      </c>
      <c r="ZD70" s="1028">
        <v>44652</v>
      </c>
      <c r="ZE70" s="1029">
        <v>46.200594941349429</v>
      </c>
      <c r="ZG70" s="1028">
        <v>44652</v>
      </c>
      <c r="ZH70" s="1029">
        <v>46.350333247633451</v>
      </c>
      <c r="ZJ70" s="1028">
        <v>44682</v>
      </c>
      <c r="ZK70" s="1029">
        <v>44.304398578340049</v>
      </c>
      <c r="ZM70" s="1028">
        <v>44682</v>
      </c>
      <c r="ZN70" s="1029">
        <v>44.079245457144815</v>
      </c>
      <c r="ZP70" s="1028">
        <v>44682</v>
      </c>
      <c r="ZQ70" s="1029">
        <v>44.304398578340049</v>
      </c>
      <c r="ZS70" s="1028">
        <v>44713</v>
      </c>
      <c r="ZT70" s="1029">
        <v>46.809011433342718</v>
      </c>
      <c r="ZV70" s="1028">
        <v>44713</v>
      </c>
      <c r="ZW70" s="1029">
        <v>46.745901528827346</v>
      </c>
      <c r="ZY70" s="1028">
        <v>44713</v>
      </c>
      <c r="ZZ70" s="1029">
        <v>46.249145638877287</v>
      </c>
      <c r="AAB70" s="1028">
        <v>44713</v>
      </c>
      <c r="AAC70" s="1029">
        <v>46.361097101842013</v>
      </c>
      <c r="AAE70" s="1028">
        <v>44713</v>
      </c>
      <c r="AAF70" s="1029">
        <v>44.81</v>
      </c>
      <c r="AAH70" s="1028">
        <v>44713</v>
      </c>
      <c r="AAI70" s="1029">
        <v>44.71340544364724</v>
      </c>
      <c r="AAK70" s="1028">
        <v>44743</v>
      </c>
      <c r="AAL70" s="1029">
        <v>44.021698484660618</v>
      </c>
      <c r="AAN70" s="1028">
        <v>44713</v>
      </c>
      <c r="AAO70" s="1029">
        <v>44.390701017068807</v>
      </c>
      <c r="AAQ70" s="1028">
        <v>44743</v>
      </c>
      <c r="AAR70" s="1029">
        <v>43.481103793536093</v>
      </c>
      <c r="AAT70" s="1028">
        <v>44774</v>
      </c>
      <c r="AAU70" s="1029">
        <v>43.67</v>
      </c>
      <c r="AAW70" s="1028">
        <v>44774</v>
      </c>
      <c r="AAX70" s="1029">
        <v>43.07376916548192</v>
      </c>
      <c r="AAZ70" s="1028">
        <v>44774</v>
      </c>
      <c r="ABA70" s="1029">
        <v>43.34</v>
      </c>
      <c r="ABC70" s="1028">
        <v>44774</v>
      </c>
      <c r="ABD70" s="1029">
        <v>42.724745521071888</v>
      </c>
      <c r="ABF70" s="1028">
        <v>44805</v>
      </c>
      <c r="ABG70" s="1029">
        <v>44.884478075389872</v>
      </c>
      <c r="ABI70" s="1028">
        <v>44805</v>
      </c>
      <c r="ABJ70" s="1029">
        <v>43.606413152843913</v>
      </c>
      <c r="ABL70" s="1028">
        <v>44805</v>
      </c>
      <c r="ABM70" s="1029">
        <v>43.97</v>
      </c>
      <c r="ABO70" s="1028">
        <v>44805</v>
      </c>
      <c r="ABP70" s="1029">
        <v>43.52</v>
      </c>
      <c r="ABR70" s="1066">
        <v>44835</v>
      </c>
      <c r="ABS70" s="1067">
        <v>46.16</v>
      </c>
      <c r="ABU70" s="1066">
        <v>44835</v>
      </c>
      <c r="ABV70" s="1067">
        <v>45.384766386495826</v>
      </c>
      <c r="ABX70" s="1066">
        <v>44835</v>
      </c>
      <c r="ABY70" s="1067">
        <v>46.301746919807869</v>
      </c>
      <c r="ACA70" s="1066">
        <v>44835</v>
      </c>
      <c r="ACB70" s="1067">
        <v>46.360575400000002</v>
      </c>
      <c r="ACD70" s="1066">
        <v>44866</v>
      </c>
      <c r="ACE70" s="1067">
        <v>48.341687421222169</v>
      </c>
      <c r="ACG70" s="1066">
        <v>44866</v>
      </c>
      <c r="ACH70" s="1067">
        <v>48.400347064662192</v>
      </c>
      <c r="ACJ70" s="1066">
        <v>44866</v>
      </c>
      <c r="ACK70" s="1067">
        <v>48.259325944946916</v>
      </c>
      <c r="ACM70" s="1066">
        <v>44866</v>
      </c>
      <c r="ACN70" s="1067">
        <v>48.232335229999997</v>
      </c>
      <c r="ACP70" s="1066">
        <v>44896</v>
      </c>
      <c r="ACQ70" s="1067">
        <v>50.633091071367858</v>
      </c>
      <c r="ACS70" s="1066">
        <v>44896</v>
      </c>
      <c r="ACT70" s="1067">
        <v>50.752188090812183</v>
      </c>
      <c r="ACV70" s="1096">
        <v>44896</v>
      </c>
      <c r="ACW70" s="1097">
        <v>50.324553350000002</v>
      </c>
      <c r="ACY70" s="1096">
        <v>44896</v>
      </c>
      <c r="ACZ70" s="1097">
        <v>50.512446534218107</v>
      </c>
      <c r="ADB70" s="1098">
        <v>44927</v>
      </c>
      <c r="ADC70" s="1099">
        <v>51.603678360000004</v>
      </c>
      <c r="ADE70" s="1098">
        <v>44927</v>
      </c>
      <c r="ADF70" s="1099">
        <v>53.071027169730783</v>
      </c>
      <c r="ADH70" s="1098">
        <v>44927</v>
      </c>
      <c r="ADI70" s="1099">
        <v>52.483395543586248</v>
      </c>
      <c r="ADK70" s="1098">
        <v>44927</v>
      </c>
      <c r="ADL70" s="1099">
        <v>52.686582987068171</v>
      </c>
      <c r="ADN70" s="1098">
        <v>44927</v>
      </c>
      <c r="ADO70" s="1099">
        <v>52.706628076293228</v>
      </c>
      <c r="ADQ70" s="1098">
        <v>44958</v>
      </c>
      <c r="ADR70" s="1099">
        <v>53.378402888169809</v>
      </c>
      <c r="ADT70" s="1098">
        <v>44958</v>
      </c>
      <c r="ADU70" s="1099">
        <v>54.278235817153529</v>
      </c>
      <c r="ADW70" s="1098">
        <v>44958</v>
      </c>
      <c r="ADX70" s="1099">
        <v>52.323527174653627</v>
      </c>
      <c r="ADZ70" s="1098">
        <v>44958</v>
      </c>
      <c r="AEA70" s="1099">
        <v>53.201883224157847</v>
      </c>
      <c r="AEC70" s="1098">
        <v>44986</v>
      </c>
      <c r="AED70" s="1099">
        <v>51.594989874374512</v>
      </c>
      <c r="AEF70" s="1098">
        <v>44986</v>
      </c>
      <c r="AEG70" s="1099">
        <v>51.82</v>
      </c>
      <c r="AEI70" s="1098">
        <v>44986</v>
      </c>
      <c r="AEJ70" s="1099">
        <v>52.845990022974547</v>
      </c>
      <c r="AEL70" s="1098">
        <v>44986</v>
      </c>
      <c r="AEM70" s="1099">
        <v>52.291418590276933</v>
      </c>
      <c r="AEO70" s="1098">
        <v>44986</v>
      </c>
      <c r="AEP70" s="1099">
        <v>53.049964140157776</v>
      </c>
      <c r="AER70" s="1098">
        <v>45017</v>
      </c>
      <c r="AES70" s="1099">
        <v>47.2</v>
      </c>
      <c r="AEU70" s="1098">
        <v>45017</v>
      </c>
      <c r="AEV70" s="1099">
        <v>47.577818518197198</v>
      </c>
      <c r="AEX70" s="1098">
        <v>45017</v>
      </c>
      <c r="AEY70" s="1099">
        <v>47.657139107816263</v>
      </c>
      <c r="AFA70" s="1098">
        <v>45017</v>
      </c>
      <c r="AFB70" s="1099">
        <v>47.953673443225277</v>
      </c>
      <c r="AFD70" s="1098">
        <v>45047</v>
      </c>
      <c r="AFE70" s="1099">
        <v>45.685095198251545</v>
      </c>
      <c r="AFG70" s="1098">
        <v>45047</v>
      </c>
      <c r="AFH70" s="1099">
        <v>46.53354951</v>
      </c>
      <c r="AFJ70" s="1098">
        <v>45078</v>
      </c>
      <c r="AFK70" s="1099">
        <v>45.104975976122745</v>
      </c>
      <c r="AFM70" s="1098">
        <v>45078</v>
      </c>
      <c r="AFN70" s="1099">
        <v>45.425912104609075</v>
      </c>
      <c r="AFP70" s="1098">
        <v>45078</v>
      </c>
      <c r="AFQ70" s="1099">
        <v>44.389287818703835</v>
      </c>
      <c r="AFS70" s="1098">
        <v>45078</v>
      </c>
      <c r="AFT70" s="1099">
        <v>42.337851966480102</v>
      </c>
      <c r="AFV70" s="1098">
        <v>45078</v>
      </c>
      <c r="AFW70" s="1099">
        <v>41.012614877845529</v>
      </c>
      <c r="AFY70" s="1098">
        <v>45108</v>
      </c>
      <c r="AFZ70" s="1099">
        <v>40.093182599697002</v>
      </c>
      <c r="AGB70" s="1098">
        <v>45108</v>
      </c>
      <c r="AGC70" s="1099">
        <v>40.108171792744201</v>
      </c>
      <c r="AGE70" s="1098">
        <v>45108</v>
      </c>
      <c r="AGF70" s="1099">
        <v>41.489695788388261</v>
      </c>
      <c r="AGH70" s="1098">
        <v>45108</v>
      </c>
      <c r="AGI70" s="1099">
        <v>41.139142145154196</v>
      </c>
      <c r="AGK70" s="1108">
        <v>45139</v>
      </c>
      <c r="AGL70" s="1109">
        <v>41.053128916185827</v>
      </c>
      <c r="AGN70" s="1108">
        <v>45139</v>
      </c>
      <c r="AGO70" s="1109">
        <v>41.102611491004104</v>
      </c>
      <c r="AGQ70" s="1108">
        <v>45139</v>
      </c>
      <c r="AGR70" s="1109">
        <v>41.559862742852204</v>
      </c>
      <c r="AGT70" s="1108">
        <v>45170</v>
      </c>
      <c r="AGU70" s="1109">
        <v>42.489431208869526</v>
      </c>
      <c r="AGW70" s="1108">
        <v>45170</v>
      </c>
      <c r="AGX70" s="1109">
        <v>42.368626852801221</v>
      </c>
      <c r="AGZ70" s="1108">
        <v>45170</v>
      </c>
      <c r="AHA70" s="1109">
        <v>42.866949939770983</v>
      </c>
      <c r="AHC70" s="1108">
        <v>45170</v>
      </c>
      <c r="AHD70" s="1109">
        <v>43.223857419277351</v>
      </c>
      <c r="AHF70" s="1108">
        <v>45200</v>
      </c>
      <c r="AHG70" s="1109">
        <v>48.238946281055291</v>
      </c>
      <c r="AHI70" s="1108">
        <v>45200</v>
      </c>
      <c r="AHJ70" s="1109">
        <v>48.393809506235428</v>
      </c>
      <c r="AHL70" s="1108">
        <v>45200</v>
      </c>
      <c r="AHM70" s="1109">
        <v>50.31704228578333</v>
      </c>
      <c r="AHO70" s="1108">
        <v>45200</v>
      </c>
      <c r="AHP70" s="1109">
        <v>52.00651709038852</v>
      </c>
      <c r="AHR70" s="1108">
        <v>45200</v>
      </c>
      <c r="AHS70" s="1109">
        <v>49.00521045050975</v>
      </c>
      <c r="AHU70" s="1114">
        <v>45231</v>
      </c>
      <c r="AHV70" s="1099">
        <v>52.454457143709675</v>
      </c>
      <c r="AHX70" s="1108">
        <v>45231</v>
      </c>
      <c r="AHY70" s="1109">
        <v>52.923500172969106</v>
      </c>
      <c r="AIA70" s="1108">
        <v>45231</v>
      </c>
      <c r="AIB70" s="1109">
        <v>52.840346530002158</v>
      </c>
      <c r="AID70" s="1108">
        <v>45231</v>
      </c>
      <c r="AIE70" s="1099">
        <v>53.280285469438795</v>
      </c>
      <c r="AIG70" s="1108">
        <v>45261</v>
      </c>
      <c r="AIH70" s="1099">
        <v>58.171793916019496</v>
      </c>
      <c r="AIJ70" s="1108">
        <v>45261</v>
      </c>
      <c r="AIK70" s="1099">
        <v>58.651600394038404</v>
      </c>
      <c r="AIM70" s="1108">
        <v>45261</v>
      </c>
      <c r="AIN70" s="1099">
        <v>57.451792436246421</v>
      </c>
      <c r="AIP70" s="1108">
        <v>45261</v>
      </c>
      <c r="AIQ70" s="1099">
        <v>58.099536471161898</v>
      </c>
      <c r="AIS70" s="1108">
        <v>45261</v>
      </c>
      <c r="AIT70" s="1109">
        <v>58.98983807229245</v>
      </c>
      <c r="AIV70" s="1108">
        <v>45292</v>
      </c>
      <c r="AIW70" s="1117">
        <v>62.098344790577841</v>
      </c>
      <c r="AIY70" s="1108">
        <v>45292</v>
      </c>
      <c r="AIZ70" s="1117">
        <v>63.464539881760302</v>
      </c>
      <c r="AJB70" s="1108">
        <v>45292</v>
      </c>
      <c r="AJC70" s="1117">
        <v>64.232068835593608</v>
      </c>
      <c r="AJE70" s="1108">
        <v>45292</v>
      </c>
      <c r="AJF70" s="1117">
        <v>65.098617474839131</v>
      </c>
      <c r="AJH70" s="1108">
        <v>45323</v>
      </c>
      <c r="AJI70" s="1117">
        <v>65.88383604095182</v>
      </c>
      <c r="AJK70" s="1108">
        <v>45323</v>
      </c>
      <c r="AJL70" s="1117">
        <v>68.017339397355371</v>
      </c>
      <c r="AJN70" s="1108">
        <v>45323</v>
      </c>
      <c r="AJO70" s="1117">
        <v>65.88383604095182</v>
      </c>
      <c r="AJQ70" s="1108">
        <v>45323</v>
      </c>
      <c r="AJR70" s="1117">
        <v>68.894558366330202</v>
      </c>
      <c r="AJT70" s="1108">
        <v>45352</v>
      </c>
      <c r="AJU70" s="1117">
        <v>66.462939310353192</v>
      </c>
    </row>
    <row r="71" spans="1:957" customFormat="1" x14ac:dyDescent="0.25">
      <c r="A71" s="26"/>
      <c r="B71" s="969">
        <f t="shared" ca="1" si="2"/>
        <v>45383</v>
      </c>
      <c r="C71" s="152">
        <f t="shared" ca="1" si="3"/>
        <v>58.793500157390682</v>
      </c>
      <c r="D71" s="26"/>
      <c r="E71" s="144">
        <v>43040</v>
      </c>
      <c r="F71" s="150">
        <v>76.542519428721008</v>
      </c>
      <c r="G71" s="88"/>
      <c r="H71" s="144">
        <v>43009</v>
      </c>
      <c r="I71" s="148">
        <v>68.947859303498035</v>
      </c>
      <c r="J71" s="26"/>
      <c r="K71" s="144">
        <v>43040</v>
      </c>
      <c r="L71" s="148">
        <v>74.365964186349871</v>
      </c>
      <c r="M71" s="26"/>
      <c r="N71" s="144">
        <v>43040</v>
      </c>
      <c r="O71" s="150">
        <v>73.781792487333917</v>
      </c>
      <c r="P71" s="88"/>
      <c r="Q71" s="144"/>
      <c r="R71" s="145"/>
      <c r="S71" s="26"/>
      <c r="T71" s="144"/>
      <c r="U71" s="148"/>
      <c r="V71" s="26"/>
      <c r="W71" s="144">
        <v>43070</v>
      </c>
      <c r="X71" s="150">
        <v>73.710025000000016</v>
      </c>
      <c r="Y71" s="88"/>
      <c r="Z71" s="144"/>
      <c r="AA71" s="145"/>
      <c r="AB71" s="26"/>
      <c r="AC71" s="144"/>
      <c r="AD71" s="148"/>
      <c r="AE71" s="26"/>
      <c r="AF71" s="144"/>
      <c r="AG71" s="150"/>
      <c r="AH71" s="88"/>
      <c r="AI71" s="144"/>
      <c r="AJ71" s="145"/>
      <c r="AK71" s="26"/>
      <c r="AL71" s="144"/>
      <c r="AM71" s="148"/>
      <c r="AN71" s="26"/>
      <c r="AO71" s="144"/>
      <c r="AP71" s="150"/>
      <c r="AQ71" s="88"/>
      <c r="AR71" s="144"/>
      <c r="AS71" s="145"/>
      <c r="AT71" s="26"/>
      <c r="AU71" s="144"/>
      <c r="AV71" s="148"/>
      <c r="AW71" s="26"/>
      <c r="AX71" s="144"/>
      <c r="AY71" s="150"/>
      <c r="AZ71" s="88"/>
      <c r="BA71" s="144"/>
      <c r="BB71" s="145"/>
      <c r="BC71" s="26"/>
      <c r="BD71" s="144"/>
      <c r="BE71" s="148"/>
      <c r="BF71" s="26"/>
      <c r="BG71" s="144"/>
      <c r="BH71" s="150"/>
      <c r="BI71" s="88"/>
      <c r="BJ71" s="144">
        <v>43191</v>
      </c>
      <c r="BK71" s="145">
        <v>75</v>
      </c>
      <c r="BL71" s="26"/>
      <c r="BM71" s="144">
        <v>43191</v>
      </c>
      <c r="BN71" s="148">
        <v>75</v>
      </c>
      <c r="BO71" s="26"/>
      <c r="BP71" s="144"/>
      <c r="BQ71" s="150"/>
      <c r="BR71" s="88"/>
      <c r="BS71" s="144">
        <v>43221</v>
      </c>
      <c r="BT71" s="145">
        <v>69.343515380880618</v>
      </c>
      <c r="BU71" s="26"/>
      <c r="BV71" s="144">
        <v>43252</v>
      </c>
      <c r="BW71" s="148">
        <v>66.149915379999996</v>
      </c>
      <c r="BX71" s="26"/>
      <c r="BY71" s="144">
        <v>43252</v>
      </c>
      <c r="BZ71" s="150">
        <v>66.439915380000002</v>
      </c>
      <c r="CA71" s="88"/>
      <c r="CB71" s="144">
        <v>43252</v>
      </c>
      <c r="CC71" s="145">
        <v>65.539915380880601</v>
      </c>
      <c r="CD71" s="26"/>
      <c r="CE71" s="144">
        <v>43252</v>
      </c>
      <c r="CF71" s="148">
        <v>65.689915380880592</v>
      </c>
      <c r="CG71" s="26"/>
      <c r="CH71" s="144">
        <v>43282</v>
      </c>
      <c r="CI71" s="150">
        <v>65.259515379999996</v>
      </c>
      <c r="CJ71" s="88"/>
      <c r="CK71" s="144">
        <v>43282</v>
      </c>
      <c r="CL71" s="145">
        <v>65.400000000000006</v>
      </c>
      <c r="CM71" s="26"/>
      <c r="CN71" s="144">
        <v>43282</v>
      </c>
      <c r="CO71" s="148">
        <v>62.900000000000006</v>
      </c>
      <c r="CP71" s="26"/>
      <c r="CQ71" s="144">
        <v>43282</v>
      </c>
      <c r="CR71" s="150">
        <v>62.952929050000002</v>
      </c>
      <c r="CS71" s="88"/>
      <c r="CT71" s="144">
        <v>43282</v>
      </c>
      <c r="CU71" s="145">
        <v>63.352929054886253</v>
      </c>
      <c r="CV71" s="26"/>
      <c r="CW71" s="144">
        <v>43313</v>
      </c>
      <c r="CX71" s="148">
        <v>65.363047850000001</v>
      </c>
      <c r="CY71" s="292"/>
      <c r="CZ71" s="144">
        <v>43313</v>
      </c>
      <c r="DA71" s="148">
        <v>64.689715947722277</v>
      </c>
      <c r="DB71" s="295"/>
      <c r="DC71" s="144">
        <v>43313</v>
      </c>
      <c r="DD71" s="148">
        <v>64.25</v>
      </c>
      <c r="DE71" s="303"/>
      <c r="DF71" s="144">
        <v>43313</v>
      </c>
      <c r="DG71" s="148">
        <v>65.192758499999997</v>
      </c>
      <c r="DH71" s="303"/>
      <c r="DI71" s="144">
        <v>43374</v>
      </c>
      <c r="DJ71" s="148">
        <v>67.649433389999999</v>
      </c>
      <c r="DK71" s="295"/>
      <c r="DL71" s="144">
        <v>43344</v>
      </c>
      <c r="DM71" s="148">
        <v>65.319999999999993</v>
      </c>
      <c r="DN71" s="303"/>
      <c r="DO71" s="144">
        <v>43344</v>
      </c>
      <c r="DP71" s="148">
        <v>64.5</v>
      </c>
      <c r="DQ71" s="303"/>
      <c r="DR71" s="144">
        <v>43374</v>
      </c>
      <c r="DS71" s="148">
        <v>68.111094622936221</v>
      </c>
      <c r="DT71" s="295"/>
      <c r="DU71" s="144">
        <v>43374</v>
      </c>
      <c r="DV71" s="148">
        <v>67.02</v>
      </c>
      <c r="DW71" s="303"/>
      <c r="DX71" s="144">
        <v>43374</v>
      </c>
      <c r="DY71" s="148">
        <v>66.783437629999995</v>
      </c>
      <c r="DZ71" s="303"/>
      <c r="EA71" s="144">
        <v>43405</v>
      </c>
      <c r="EB71" s="148">
        <v>70.377210500934936</v>
      </c>
      <c r="EC71" s="295"/>
      <c r="ED71" s="144">
        <v>43405</v>
      </c>
      <c r="EE71" s="148">
        <v>70.370623345757238</v>
      </c>
      <c r="EF71" s="303"/>
      <c r="EG71" s="144">
        <v>43405</v>
      </c>
      <c r="EH71" s="148">
        <v>70.25810703360078</v>
      </c>
      <c r="EI71" s="303"/>
      <c r="EJ71" s="144">
        <v>43435</v>
      </c>
      <c r="EK71" s="148">
        <v>70.928857519999994</v>
      </c>
      <c r="EL71" s="295"/>
      <c r="EM71" s="144">
        <v>43405</v>
      </c>
      <c r="EN71" s="148">
        <v>69.703499074586603</v>
      </c>
      <c r="EO71" s="303"/>
      <c r="EP71" s="144">
        <v>43435</v>
      </c>
      <c r="EQ71" s="148">
        <v>71.088829837301375</v>
      </c>
      <c r="ER71" s="303"/>
      <c r="ES71" s="144">
        <v>43435</v>
      </c>
      <c r="ET71" s="148">
        <v>70.755688049546023</v>
      </c>
      <c r="EV71" s="144">
        <v>43466</v>
      </c>
      <c r="EW71" s="148">
        <v>72.547824641063286</v>
      </c>
      <c r="EY71" s="144">
        <v>43466</v>
      </c>
      <c r="EZ71" s="148">
        <v>72.357197350000007</v>
      </c>
      <c r="FB71" s="144">
        <v>43466</v>
      </c>
      <c r="FC71" s="148">
        <v>72.765893105985</v>
      </c>
      <c r="FE71" s="144">
        <v>43466</v>
      </c>
      <c r="FF71" s="148">
        <v>71.908586290931552</v>
      </c>
      <c r="FH71" s="144">
        <v>43497</v>
      </c>
      <c r="FI71" s="148">
        <v>72.456166977361192</v>
      </c>
      <c r="FK71" s="144">
        <v>43497</v>
      </c>
      <c r="FL71" s="148">
        <v>72.909215195768212</v>
      </c>
      <c r="FN71" s="144">
        <v>43497</v>
      </c>
      <c r="FO71" s="148">
        <v>73.06</v>
      </c>
      <c r="FQ71" s="144">
        <v>43497</v>
      </c>
      <c r="FR71" s="148">
        <v>72.90554659</v>
      </c>
      <c r="FT71" s="144">
        <v>43466</v>
      </c>
      <c r="FU71" s="148">
        <v>72.692499999999995</v>
      </c>
      <c r="FW71" s="144">
        <v>43497</v>
      </c>
      <c r="FX71" s="148">
        <v>72.865300000000005</v>
      </c>
      <c r="FZ71" s="144">
        <v>43497</v>
      </c>
      <c r="GA71" s="148">
        <v>72.639539999999997</v>
      </c>
      <c r="GC71" s="144">
        <v>43525</v>
      </c>
      <c r="GD71" s="148">
        <v>70.904645306949931</v>
      </c>
      <c r="GF71" s="144">
        <v>43497</v>
      </c>
      <c r="GG71" s="148">
        <v>73.08</v>
      </c>
      <c r="GI71" s="144">
        <v>43525</v>
      </c>
      <c r="GJ71" s="148">
        <v>70.273610000000005</v>
      </c>
      <c r="GL71" s="144">
        <v>43525</v>
      </c>
      <c r="GM71" s="148">
        <v>70.12</v>
      </c>
      <c r="GO71" s="144">
        <v>43525</v>
      </c>
      <c r="GP71" s="148">
        <v>69.203190000000006</v>
      </c>
      <c r="GR71" s="144">
        <v>43525</v>
      </c>
      <c r="GS71" s="148">
        <v>69.636110000000002</v>
      </c>
      <c r="GU71" s="144">
        <v>43556</v>
      </c>
      <c r="GV71" s="148">
        <v>63.53</v>
      </c>
      <c r="GX71" s="144">
        <v>43556</v>
      </c>
      <c r="GY71" s="148">
        <v>63.67</v>
      </c>
      <c r="HA71" s="144">
        <v>43556</v>
      </c>
      <c r="HB71" s="148">
        <v>63.51</v>
      </c>
      <c r="HD71" s="144">
        <v>43556</v>
      </c>
      <c r="HE71" s="148">
        <v>63.54</v>
      </c>
      <c r="HG71" s="144">
        <v>43556</v>
      </c>
      <c r="HH71" s="148">
        <v>63.87</v>
      </c>
      <c r="HJ71" s="144">
        <v>43586</v>
      </c>
      <c r="HK71" s="148">
        <v>62.27</v>
      </c>
      <c r="HM71" s="144">
        <v>43586</v>
      </c>
      <c r="HN71" s="148">
        <v>62.81</v>
      </c>
      <c r="HP71" s="144">
        <v>43586</v>
      </c>
      <c r="HQ71" s="148">
        <v>62.84</v>
      </c>
      <c r="HS71" s="144">
        <v>43586</v>
      </c>
      <c r="HT71" s="148">
        <v>62.93</v>
      </c>
      <c r="HV71" s="144">
        <v>43586</v>
      </c>
      <c r="HW71" s="148">
        <v>62.76</v>
      </c>
      <c r="HY71" s="144">
        <v>43586</v>
      </c>
      <c r="HZ71" s="148">
        <v>62.92</v>
      </c>
      <c r="IB71" s="144">
        <v>43647</v>
      </c>
      <c r="IC71" s="148">
        <v>62.037366400000003</v>
      </c>
      <c r="IE71" s="144">
        <v>43647</v>
      </c>
      <c r="IF71" s="148">
        <v>61.73</v>
      </c>
      <c r="IH71" s="144">
        <v>43647</v>
      </c>
      <c r="II71" s="148">
        <v>61.67</v>
      </c>
      <c r="IK71" s="144">
        <v>43647</v>
      </c>
      <c r="IL71" s="148">
        <v>60.58</v>
      </c>
      <c r="IN71" s="144">
        <v>43678</v>
      </c>
      <c r="IO71" s="148">
        <v>60.67</v>
      </c>
      <c r="IQ71" s="144">
        <v>43678</v>
      </c>
      <c r="IR71" s="148">
        <v>61.3</v>
      </c>
      <c r="IT71" s="144">
        <v>43678</v>
      </c>
      <c r="IU71" s="148">
        <v>61.115012129999997</v>
      </c>
      <c r="IW71" s="144">
        <v>43678</v>
      </c>
      <c r="IX71" s="148">
        <v>60.73</v>
      </c>
      <c r="IZ71" s="144">
        <v>43709</v>
      </c>
      <c r="JA71" s="148">
        <v>63.14</v>
      </c>
      <c r="JC71" s="144">
        <v>43709</v>
      </c>
      <c r="JD71" s="148">
        <v>59.56</v>
      </c>
      <c r="JF71" s="144">
        <v>43709</v>
      </c>
      <c r="JG71" s="148">
        <v>59.32</v>
      </c>
      <c r="JI71" s="144">
        <v>43709</v>
      </c>
      <c r="JJ71" s="148">
        <v>59.42</v>
      </c>
      <c r="JL71" s="144">
        <v>43739</v>
      </c>
      <c r="JM71" s="148">
        <v>59.93</v>
      </c>
      <c r="JO71" s="144">
        <v>43739</v>
      </c>
      <c r="JP71" s="148">
        <v>60.84</v>
      </c>
      <c r="JR71" s="144">
        <v>43739</v>
      </c>
      <c r="JS71" s="148">
        <v>62.294768840000003</v>
      </c>
      <c r="JU71" s="969">
        <v>43739</v>
      </c>
      <c r="JV71" s="970">
        <v>63.294768840000003</v>
      </c>
      <c r="JX71" s="969">
        <v>43739</v>
      </c>
      <c r="JY71" s="970">
        <v>61.34</v>
      </c>
      <c r="KA71" s="969">
        <v>43770</v>
      </c>
      <c r="KB71" s="970">
        <v>63.490515821281768</v>
      </c>
      <c r="KD71" s="969">
        <v>43770</v>
      </c>
      <c r="KE71" s="970">
        <v>61.3</v>
      </c>
      <c r="KG71" s="969">
        <v>43770</v>
      </c>
      <c r="KH71" s="970">
        <v>63.13</v>
      </c>
      <c r="KJ71" s="969">
        <v>43770</v>
      </c>
      <c r="KK71" s="970">
        <v>62.99</v>
      </c>
      <c r="KM71" s="969">
        <v>43800</v>
      </c>
      <c r="KN71" s="970">
        <v>66.55</v>
      </c>
      <c r="KP71" s="969">
        <v>43800</v>
      </c>
      <c r="KQ71" s="970">
        <v>66.051719597721331</v>
      </c>
      <c r="KS71" s="969">
        <v>43800</v>
      </c>
      <c r="KT71" s="970">
        <v>66.72</v>
      </c>
      <c r="KV71" s="969">
        <v>43800</v>
      </c>
      <c r="KW71" s="970">
        <v>66.680000000000007</v>
      </c>
      <c r="KY71" s="969">
        <v>43831</v>
      </c>
      <c r="KZ71" s="970">
        <v>65.86</v>
      </c>
      <c r="LB71" s="969">
        <v>43831</v>
      </c>
      <c r="LC71" s="970">
        <v>66.010000000000005</v>
      </c>
      <c r="LE71" s="969">
        <v>43831</v>
      </c>
      <c r="LF71" s="970">
        <v>66.790000000000006</v>
      </c>
      <c r="LH71" s="969">
        <v>43831</v>
      </c>
      <c r="LI71" s="970">
        <v>66.98</v>
      </c>
      <c r="LK71" s="969">
        <v>43831</v>
      </c>
      <c r="LL71" s="970">
        <v>66.709999999999994</v>
      </c>
      <c r="LN71" s="969">
        <v>43862</v>
      </c>
      <c r="LO71" s="970">
        <v>68.040000000000006</v>
      </c>
      <c r="LQ71" s="969">
        <v>43891</v>
      </c>
      <c r="LR71" s="970">
        <v>65.400000000000006</v>
      </c>
      <c r="LT71" s="969">
        <v>43891</v>
      </c>
      <c r="LU71" s="970">
        <v>66.180000000000007</v>
      </c>
      <c r="LW71" s="969">
        <v>43891</v>
      </c>
      <c r="LX71" s="970">
        <v>66.64</v>
      </c>
      <c r="LZ71" s="969">
        <v>43891</v>
      </c>
      <c r="MA71" s="970">
        <v>66.72</v>
      </c>
      <c r="MC71" s="969">
        <v>43922</v>
      </c>
      <c r="MD71" s="970">
        <v>62.29</v>
      </c>
      <c r="MF71" s="969">
        <v>43922</v>
      </c>
      <c r="MG71" s="970">
        <v>62.14</v>
      </c>
      <c r="MI71" s="969">
        <v>43922</v>
      </c>
      <c r="MJ71" s="970">
        <v>61.12</v>
      </c>
      <c r="ML71" s="969">
        <v>43922</v>
      </c>
      <c r="MM71" s="970">
        <v>60.43</v>
      </c>
      <c r="MO71" s="969">
        <v>43922</v>
      </c>
      <c r="MP71" s="970">
        <v>59.78</v>
      </c>
      <c r="MR71" s="969">
        <v>43952</v>
      </c>
      <c r="MS71" s="970">
        <v>56.87</v>
      </c>
      <c r="MU71" s="969">
        <v>43952</v>
      </c>
      <c r="MV71" s="970">
        <v>57.31</v>
      </c>
      <c r="MX71" s="969">
        <v>43952</v>
      </c>
      <c r="MY71" s="970">
        <v>57.14</v>
      </c>
      <c r="NA71" s="969">
        <v>43952</v>
      </c>
      <c r="NB71" s="970">
        <v>58.32621207927793</v>
      </c>
      <c r="ND71" s="969">
        <v>43983</v>
      </c>
      <c r="NE71" s="970">
        <v>55.810339999999997</v>
      </c>
      <c r="NG71" s="969">
        <v>43983</v>
      </c>
      <c r="NH71" s="970">
        <v>53.99</v>
      </c>
      <c r="NJ71" s="969">
        <v>43983</v>
      </c>
      <c r="NK71" s="970">
        <v>53.26</v>
      </c>
      <c r="NM71" s="969">
        <v>43983</v>
      </c>
      <c r="NN71" s="970">
        <v>51.84</v>
      </c>
      <c r="NP71" s="969">
        <v>43983</v>
      </c>
      <c r="NQ71" s="970">
        <v>50.48</v>
      </c>
      <c r="NS71" s="969">
        <v>44013</v>
      </c>
      <c r="NT71" s="970">
        <v>49.84</v>
      </c>
      <c r="NV71" s="969">
        <v>44013</v>
      </c>
      <c r="NW71" s="970">
        <v>49.37</v>
      </c>
      <c r="NY71" s="969">
        <v>44013</v>
      </c>
      <c r="NZ71" s="970">
        <v>47.99</v>
      </c>
      <c r="OB71" s="969">
        <v>44013</v>
      </c>
      <c r="OC71" s="970">
        <v>48.38</v>
      </c>
      <c r="OE71" s="969">
        <v>44044</v>
      </c>
      <c r="OF71" s="970">
        <v>50.2</v>
      </c>
      <c r="OH71" s="969">
        <v>44044</v>
      </c>
      <c r="OI71" s="970">
        <v>54.77</v>
      </c>
      <c r="OK71" s="969">
        <v>44044</v>
      </c>
      <c r="OL71" s="970">
        <v>54.95</v>
      </c>
      <c r="ON71" s="969">
        <v>44044</v>
      </c>
      <c r="OO71" s="970">
        <v>52.89</v>
      </c>
      <c r="OQ71" s="969">
        <v>44044</v>
      </c>
      <c r="OR71" s="970">
        <v>51.91</v>
      </c>
      <c r="OT71" s="969">
        <v>44075</v>
      </c>
      <c r="OU71" s="970">
        <v>51.75</v>
      </c>
      <c r="OW71" s="969">
        <v>44075</v>
      </c>
      <c r="OX71" s="970">
        <v>50.33</v>
      </c>
      <c r="OZ71" s="969">
        <v>44075</v>
      </c>
      <c r="PA71" s="970">
        <v>49.89</v>
      </c>
      <c r="PC71" s="969">
        <v>44075</v>
      </c>
      <c r="PD71" s="970">
        <v>50.23</v>
      </c>
      <c r="PF71" s="969">
        <v>44075</v>
      </c>
      <c r="PG71" s="970">
        <v>51.1</v>
      </c>
      <c r="PI71" s="969">
        <v>44105</v>
      </c>
      <c r="PJ71" s="970">
        <v>53.21</v>
      </c>
      <c r="PL71" s="969">
        <v>44105</v>
      </c>
      <c r="PM71" s="970">
        <v>53.29</v>
      </c>
      <c r="PO71" s="969">
        <v>44105</v>
      </c>
      <c r="PP71" s="970">
        <v>52.97</v>
      </c>
      <c r="PR71" s="969">
        <v>44105</v>
      </c>
      <c r="PS71" s="970">
        <v>52.84</v>
      </c>
      <c r="PU71" s="969">
        <v>44136</v>
      </c>
      <c r="PV71" s="970">
        <v>55.03</v>
      </c>
      <c r="PX71" s="969">
        <v>44136</v>
      </c>
      <c r="PY71" s="1025">
        <v>55.45</v>
      </c>
      <c r="QA71" s="1026">
        <v>44136</v>
      </c>
      <c r="QB71" s="1025">
        <v>55.82</v>
      </c>
      <c r="QD71" s="1028">
        <v>44136</v>
      </c>
      <c r="QE71" s="1027">
        <v>55.79</v>
      </c>
      <c r="QG71" s="1028">
        <v>44166</v>
      </c>
      <c r="QH71" s="1027">
        <v>57.98</v>
      </c>
      <c r="QJ71" s="1028">
        <v>44166</v>
      </c>
      <c r="QK71" s="1027">
        <v>58.33</v>
      </c>
      <c r="QM71" s="1028">
        <v>44166</v>
      </c>
      <c r="QN71" s="1027">
        <v>57.92</v>
      </c>
      <c r="QP71" s="1028">
        <v>44166</v>
      </c>
      <c r="QQ71" s="1027">
        <v>59.53</v>
      </c>
      <c r="QS71" s="1028">
        <v>44166</v>
      </c>
      <c r="QT71" s="1027">
        <v>57.41</v>
      </c>
      <c r="QV71" s="1028">
        <v>44197</v>
      </c>
      <c r="QW71" s="1027">
        <v>58.12</v>
      </c>
      <c r="QY71" s="1028">
        <v>44197</v>
      </c>
      <c r="QZ71" s="1027">
        <v>56.75</v>
      </c>
      <c r="RB71" s="1028">
        <v>44197</v>
      </c>
      <c r="RC71" s="1027">
        <v>55.22</v>
      </c>
      <c r="RE71" s="1028">
        <v>44197</v>
      </c>
      <c r="RF71" s="1027">
        <v>54.54</v>
      </c>
      <c r="RH71" s="1028">
        <v>44228</v>
      </c>
      <c r="RI71" s="1027">
        <v>52.09</v>
      </c>
      <c r="RK71" s="1028">
        <v>44228</v>
      </c>
      <c r="RL71" s="1027">
        <v>51.77</v>
      </c>
      <c r="RN71" s="1028">
        <v>44228</v>
      </c>
      <c r="RO71" s="1027">
        <v>51.98</v>
      </c>
      <c r="RQ71" s="1028">
        <v>44228</v>
      </c>
      <c r="RR71" s="1027">
        <v>51.27</v>
      </c>
      <c r="RT71" s="1028">
        <v>44256</v>
      </c>
      <c r="RU71" s="1029">
        <v>51.275208399999997</v>
      </c>
      <c r="RW71" s="1028">
        <v>44256</v>
      </c>
      <c r="RX71" s="1029">
        <v>50.954759180000003</v>
      </c>
      <c r="RZ71" s="1028">
        <v>44256</v>
      </c>
      <c r="SA71" s="1029">
        <v>50.449948190000001</v>
      </c>
      <c r="SC71" s="1028">
        <v>44256</v>
      </c>
      <c r="SD71" s="1029">
        <v>50.07</v>
      </c>
      <c r="SF71" s="1028">
        <v>44256</v>
      </c>
      <c r="SG71" s="1029">
        <v>49.77</v>
      </c>
      <c r="SI71" s="1028">
        <v>44287</v>
      </c>
      <c r="SJ71" s="1029">
        <v>45.15</v>
      </c>
      <c r="SL71" s="1028">
        <v>44287</v>
      </c>
      <c r="SM71" s="1029">
        <v>45.379850887591488</v>
      </c>
      <c r="SO71" s="1028">
        <v>44287</v>
      </c>
      <c r="SP71" s="1029">
        <v>44.509751298412624</v>
      </c>
      <c r="SR71" s="1028">
        <v>44287</v>
      </c>
      <c r="SS71" s="1029">
        <v>43.179923452149602</v>
      </c>
      <c r="SU71" s="1028">
        <v>44317</v>
      </c>
      <c r="SV71" s="1029">
        <v>39.539442959641619</v>
      </c>
      <c r="SX71" s="1028">
        <v>44317</v>
      </c>
      <c r="SY71" s="1029">
        <v>36.980070267217634</v>
      </c>
      <c r="TA71" s="1028">
        <v>44317</v>
      </c>
      <c r="TB71" s="1029">
        <v>36.080130381149417</v>
      </c>
      <c r="TD71" s="1028">
        <v>44317</v>
      </c>
      <c r="TE71" s="1029">
        <v>35.90024118249665</v>
      </c>
      <c r="TG71" s="1028">
        <v>44348</v>
      </c>
      <c r="TH71" s="1029">
        <v>36.049698710739492</v>
      </c>
      <c r="TJ71" s="1028">
        <v>44348</v>
      </c>
      <c r="TK71" s="1029">
        <v>35.050013324074996</v>
      </c>
      <c r="TM71" s="1028">
        <v>44348</v>
      </c>
      <c r="TN71" s="1029">
        <v>34.765082252642173</v>
      </c>
      <c r="TP71" s="1028">
        <v>44348</v>
      </c>
      <c r="TQ71" s="1029">
        <v>34.050282538365579</v>
      </c>
      <c r="TS71" s="1028">
        <v>44378</v>
      </c>
      <c r="TT71" s="1029">
        <v>34.175571820515501</v>
      </c>
      <c r="TV71" s="1028">
        <v>44378</v>
      </c>
      <c r="TW71" s="1029">
        <v>33.793877551287395</v>
      </c>
      <c r="TY71" s="1028">
        <v>44378</v>
      </c>
      <c r="TZ71" s="1029">
        <v>31.970235627841404</v>
      </c>
      <c r="UB71" s="1028">
        <v>44378</v>
      </c>
      <c r="UC71" s="1029">
        <v>33.274207796780345</v>
      </c>
      <c r="UE71" s="1028">
        <v>44409</v>
      </c>
      <c r="UF71" s="1029">
        <v>35.849515036689994</v>
      </c>
      <c r="UH71" s="1028">
        <v>44409</v>
      </c>
      <c r="UI71" s="1029">
        <v>34.640124228916036</v>
      </c>
      <c r="UK71" s="1028">
        <v>44409</v>
      </c>
      <c r="UL71" s="1029">
        <v>34.43029225393164</v>
      </c>
      <c r="UN71" s="1028">
        <v>44409</v>
      </c>
      <c r="UO71" s="1029">
        <v>35.029631052513267</v>
      </c>
      <c r="UQ71" s="1028">
        <v>44440</v>
      </c>
      <c r="UR71" s="1029">
        <v>35.114904561656111</v>
      </c>
      <c r="UT71" s="1028">
        <v>44440</v>
      </c>
      <c r="UU71" s="1029">
        <v>34.940100026502336</v>
      </c>
      <c r="UW71" s="1028">
        <v>44440</v>
      </c>
      <c r="UX71" s="1029">
        <v>34.779899638735444</v>
      </c>
      <c r="UZ71" s="1028">
        <v>44440</v>
      </c>
      <c r="VA71" s="1029">
        <v>35.28503640979045</v>
      </c>
      <c r="VC71" s="1028">
        <v>44440</v>
      </c>
      <c r="VD71" s="1029">
        <v>35.589649592026227</v>
      </c>
      <c r="VF71" s="1028">
        <v>44470</v>
      </c>
      <c r="VG71" s="1029">
        <v>36.289661506097111</v>
      </c>
      <c r="VI71" s="1028">
        <v>44470</v>
      </c>
      <c r="VJ71" s="1029">
        <v>36.770245340395228</v>
      </c>
      <c r="VL71" s="1028">
        <v>44470</v>
      </c>
      <c r="VM71" s="1029">
        <v>36.450072536487646</v>
      </c>
      <c r="VO71" s="1028">
        <v>44470</v>
      </c>
      <c r="VP71" s="1029">
        <v>40.860758924388477</v>
      </c>
      <c r="VR71" s="1028">
        <v>44501</v>
      </c>
      <c r="VS71" s="1029">
        <v>43.148957255648533</v>
      </c>
      <c r="VU71" s="1028">
        <v>44501</v>
      </c>
      <c r="VV71" s="1029">
        <v>42.99444778501833</v>
      </c>
      <c r="VX71" s="1028">
        <v>44501</v>
      </c>
      <c r="VY71" s="1029">
        <v>43.144919175562109</v>
      </c>
      <c r="WA71" s="1028">
        <v>44501</v>
      </c>
      <c r="WB71" s="1029">
        <v>41.824811387952366</v>
      </c>
      <c r="WD71" s="1028">
        <v>44501</v>
      </c>
      <c r="WE71" s="1029">
        <v>42.455723335796357</v>
      </c>
      <c r="WG71" s="1028">
        <v>44531</v>
      </c>
      <c r="WH71" s="1029">
        <v>47.32</v>
      </c>
      <c r="WJ71" s="1028">
        <v>44531</v>
      </c>
      <c r="WK71" s="1029">
        <v>46.95</v>
      </c>
      <c r="WM71" s="1028">
        <v>44531</v>
      </c>
      <c r="WN71" s="1029">
        <v>49.880072042042492</v>
      </c>
      <c r="WP71" s="1028">
        <v>44531</v>
      </c>
      <c r="WQ71" s="1029">
        <v>49.124443443085795</v>
      </c>
      <c r="WS71" s="1028">
        <v>44562</v>
      </c>
      <c r="WT71" s="1029">
        <v>50.969735027549703</v>
      </c>
      <c r="WV71" s="1028">
        <v>44562</v>
      </c>
      <c r="WW71" s="1029">
        <v>51.75</v>
      </c>
      <c r="WY71" s="1028">
        <v>44562</v>
      </c>
      <c r="WZ71" s="1029">
        <v>53.574942685995545</v>
      </c>
      <c r="XB71" s="1028">
        <v>44562</v>
      </c>
      <c r="XC71" s="1029">
        <v>52.399733624425828</v>
      </c>
      <c r="XE71" s="1028">
        <v>44593</v>
      </c>
      <c r="XF71" s="1029">
        <v>51.449600887884571</v>
      </c>
      <c r="XH71" s="1028">
        <v>44593</v>
      </c>
      <c r="XI71" s="1029">
        <v>50.150333143759198</v>
      </c>
      <c r="XK71" s="1028">
        <v>44593</v>
      </c>
      <c r="XL71" s="1029">
        <v>50.59</v>
      </c>
      <c r="XN71" s="1028">
        <v>44593</v>
      </c>
      <c r="XO71" s="1029">
        <v>50.035129324486988</v>
      </c>
      <c r="XQ71" s="1028">
        <v>44593</v>
      </c>
      <c r="XR71" s="1029">
        <v>49.719638447795532</v>
      </c>
      <c r="XT71" s="1028">
        <v>44621</v>
      </c>
      <c r="XU71" s="1029">
        <v>49.1</v>
      </c>
      <c r="XW71" s="1028">
        <v>44621</v>
      </c>
      <c r="XX71" s="1029">
        <v>49.5</v>
      </c>
      <c r="XZ71" s="1028">
        <v>44621</v>
      </c>
      <c r="YA71" s="1029">
        <v>49.5</v>
      </c>
      <c r="YC71" s="1028">
        <v>44621</v>
      </c>
      <c r="YD71" s="1029">
        <v>49.5</v>
      </c>
      <c r="YF71" s="1028">
        <v>44652</v>
      </c>
      <c r="YG71" s="1029">
        <v>49.550027472527482</v>
      </c>
      <c r="YI71" s="1028">
        <v>44652</v>
      </c>
      <c r="YJ71" s="1029">
        <v>51.95</v>
      </c>
      <c r="YL71" s="1028">
        <v>44652</v>
      </c>
      <c r="YM71" s="1029">
        <v>48.54927670200685</v>
      </c>
      <c r="YO71" s="1028">
        <v>44652</v>
      </c>
      <c r="YP71" s="1029">
        <v>50.135398874943135</v>
      </c>
      <c r="YR71" s="1028">
        <v>44652</v>
      </c>
      <c r="YS71" s="1029">
        <v>49.05</v>
      </c>
      <c r="YU71" s="1028">
        <v>44682</v>
      </c>
      <c r="YV71" s="1029">
        <v>49.550776204174085</v>
      </c>
      <c r="YX71" s="1028">
        <v>44682</v>
      </c>
      <c r="YY71" s="1029">
        <v>46.984397207507683</v>
      </c>
      <c r="ZA71" s="1028">
        <v>44682</v>
      </c>
      <c r="ZB71" s="1029">
        <v>44.340855223394101</v>
      </c>
      <c r="ZD71" s="1028">
        <v>44682</v>
      </c>
      <c r="ZE71" s="1029">
        <v>44.450538325194501</v>
      </c>
      <c r="ZG71" s="1028">
        <v>44682</v>
      </c>
      <c r="ZH71" s="1029">
        <v>44.600301534928221</v>
      </c>
      <c r="ZJ71" s="1028">
        <v>44713</v>
      </c>
      <c r="ZK71" s="1029">
        <v>43.804455811178052</v>
      </c>
      <c r="ZM71" s="1028">
        <v>44713</v>
      </c>
      <c r="ZN71" s="1029">
        <v>43.430198230765491</v>
      </c>
      <c r="ZP71" s="1028">
        <v>44713</v>
      </c>
      <c r="ZQ71" s="1029">
        <v>43.804455811178052</v>
      </c>
      <c r="ZS71" s="1028">
        <v>44743</v>
      </c>
      <c r="ZT71" s="1029">
        <v>47.16787691770854</v>
      </c>
      <c r="ZV71" s="1028">
        <v>44743</v>
      </c>
      <c r="ZW71" s="1029">
        <v>46.690021960377642</v>
      </c>
      <c r="ZY71" s="1028">
        <v>44743</v>
      </c>
      <c r="ZZ71" s="1029">
        <v>46.372114355831073</v>
      </c>
      <c r="AAB71" s="1028">
        <v>44743</v>
      </c>
      <c r="AAC71" s="1029">
        <v>46.639220487865302</v>
      </c>
      <c r="AAE71" s="1028">
        <v>44743</v>
      </c>
      <c r="AAF71" s="1029">
        <v>44.69</v>
      </c>
      <c r="AAH71" s="1028">
        <v>44743</v>
      </c>
      <c r="AAI71" s="1029">
        <v>45.181157605467028</v>
      </c>
      <c r="AAK71" s="1028">
        <v>44774</v>
      </c>
      <c r="AAL71" s="1029">
        <v>44.360985072818323</v>
      </c>
      <c r="AAN71" s="1028">
        <v>44743</v>
      </c>
      <c r="AAO71" s="1029">
        <v>44.704748776038599</v>
      </c>
      <c r="AAQ71" s="1028">
        <v>44774</v>
      </c>
      <c r="AAR71" s="1029">
        <v>43.844401282344258</v>
      </c>
      <c r="AAT71" s="1028">
        <v>44805</v>
      </c>
      <c r="AAU71" s="1029">
        <v>43.95</v>
      </c>
      <c r="AAW71" s="1028">
        <v>44805</v>
      </c>
      <c r="AAX71" s="1029">
        <v>43.347786395864915</v>
      </c>
      <c r="AAZ71" s="1028">
        <v>44805</v>
      </c>
      <c r="ABA71" s="1029">
        <v>43.59</v>
      </c>
      <c r="ABC71" s="1028">
        <v>44805</v>
      </c>
      <c r="ABD71" s="1029">
        <v>42.973802787385701</v>
      </c>
      <c r="ABF71" s="1028">
        <v>44835</v>
      </c>
      <c r="ABG71" s="1029">
        <v>47.566050461269953</v>
      </c>
      <c r="ABI71" s="1028">
        <v>44835</v>
      </c>
      <c r="ABJ71" s="1029">
        <v>46.741498593400678</v>
      </c>
      <c r="ABL71" s="1028">
        <v>44835</v>
      </c>
      <c r="ABM71" s="1029">
        <v>47.09</v>
      </c>
      <c r="ABO71" s="1028">
        <v>44835</v>
      </c>
      <c r="ABP71" s="1029">
        <v>46.72</v>
      </c>
      <c r="ABR71" s="1066">
        <v>44866</v>
      </c>
      <c r="ABS71" s="1067">
        <v>48.24</v>
      </c>
      <c r="ABU71" s="1066">
        <v>44866</v>
      </c>
      <c r="ABV71" s="1067">
        <v>47.11456970766401</v>
      </c>
      <c r="ABX71" s="1066">
        <v>44866</v>
      </c>
      <c r="ABY71" s="1067">
        <v>47.941630036002842</v>
      </c>
      <c r="ACA71" s="1066">
        <v>44866</v>
      </c>
      <c r="ACB71" s="1067">
        <v>48.369574659999998</v>
      </c>
      <c r="ACD71" s="1066">
        <v>44896</v>
      </c>
      <c r="ACE71" s="1067">
        <v>50.285924368631662</v>
      </c>
      <c r="ACG71" s="1066">
        <v>44896</v>
      </c>
      <c r="ACH71" s="1067">
        <v>50.385990372117405</v>
      </c>
      <c r="ACJ71" s="1066">
        <v>44896</v>
      </c>
      <c r="ACK71" s="1067">
        <v>50.094979412713066</v>
      </c>
      <c r="ACM71" s="1066">
        <v>44896</v>
      </c>
      <c r="ACN71" s="1067">
        <v>50.296117979999998</v>
      </c>
      <c r="ACP71" s="1066">
        <v>44927</v>
      </c>
      <c r="ACQ71" s="1067">
        <v>51.06910508215018</v>
      </c>
      <c r="ACS71" s="1066">
        <v>44927</v>
      </c>
      <c r="ACT71" s="1067">
        <v>51.427415073101095</v>
      </c>
      <c r="ACV71" s="1096">
        <v>44927</v>
      </c>
      <c r="ACW71" s="1097">
        <v>51.149557799999997</v>
      </c>
      <c r="ACY71" s="1096">
        <v>44927</v>
      </c>
      <c r="ACZ71" s="1097">
        <v>51.537720695783428</v>
      </c>
      <c r="ADB71" s="1098">
        <v>44958</v>
      </c>
      <c r="ADC71" s="1099">
        <v>51.755980039999997</v>
      </c>
      <c r="ADE71" s="1098">
        <v>44958</v>
      </c>
      <c r="ADF71" s="1099">
        <v>53.196464706702479</v>
      </c>
      <c r="ADH71" s="1098">
        <v>44958</v>
      </c>
      <c r="ADI71" s="1099">
        <v>52.709804531469416</v>
      </c>
      <c r="ADK71" s="1098">
        <v>44958</v>
      </c>
      <c r="ADL71" s="1099">
        <v>52.862462751046237</v>
      </c>
      <c r="ADN71" s="1098">
        <v>44958</v>
      </c>
      <c r="ADO71" s="1099">
        <v>52.671164119182173</v>
      </c>
      <c r="ADQ71" s="1098">
        <v>44986</v>
      </c>
      <c r="ADR71" s="1099">
        <v>52.117125258085437</v>
      </c>
      <c r="ADT71" s="1098">
        <v>44986</v>
      </c>
      <c r="ADU71" s="1099">
        <v>53.018750879378686</v>
      </c>
      <c r="ADW71" s="1098">
        <v>44986</v>
      </c>
      <c r="ADX71" s="1099">
        <v>51.238442327848176</v>
      </c>
      <c r="ADZ71" s="1098">
        <v>44986</v>
      </c>
      <c r="AEA71" s="1099">
        <v>51.656565980776868</v>
      </c>
      <c r="AEC71" s="1098">
        <v>45017</v>
      </c>
      <c r="AED71" s="1099">
        <v>45.395188978451202</v>
      </c>
      <c r="AEF71" s="1098">
        <v>45017</v>
      </c>
      <c r="AEG71" s="1099">
        <v>45.87</v>
      </c>
      <c r="AEI71" s="1098">
        <v>45017</v>
      </c>
      <c r="AEJ71" s="1099">
        <v>47.320184158781323</v>
      </c>
      <c r="AEL71" s="1098">
        <v>45017</v>
      </c>
      <c r="AEM71" s="1099">
        <v>46.477150737536668</v>
      </c>
      <c r="AEO71" s="1098">
        <v>45017</v>
      </c>
      <c r="AEP71" s="1099">
        <v>47.00961624115039</v>
      </c>
      <c r="AER71" s="1098">
        <v>45047</v>
      </c>
      <c r="AES71" s="1099">
        <v>45.88</v>
      </c>
      <c r="AEU71" s="1098">
        <v>45047</v>
      </c>
      <c r="AEV71" s="1099">
        <v>46.454332749241424</v>
      </c>
      <c r="AEX71" s="1098">
        <v>45047</v>
      </c>
      <c r="AEY71" s="1099">
        <v>46.429879035931421</v>
      </c>
      <c r="AFA71" s="1098">
        <v>45047</v>
      </c>
      <c r="AFB71" s="1099">
        <v>45.492268702536009</v>
      </c>
      <c r="AFD71" s="1098">
        <v>45078</v>
      </c>
      <c r="AFE71" s="1099">
        <v>45.269696244363075</v>
      </c>
      <c r="AFG71" s="1098">
        <v>45078</v>
      </c>
      <c r="AFH71" s="1099">
        <v>45.806474489999999</v>
      </c>
      <c r="AFJ71" s="1098">
        <v>45108</v>
      </c>
      <c r="AFK71" s="1099">
        <v>45.060473723476861</v>
      </c>
      <c r="AFM71" s="1098">
        <v>45108</v>
      </c>
      <c r="AFN71" s="1099">
        <v>45.533962746597652</v>
      </c>
      <c r="AFP71" s="1098">
        <v>45108</v>
      </c>
      <c r="AFQ71" s="1099">
        <v>44.489046150869854</v>
      </c>
      <c r="AFS71" s="1098">
        <v>45108</v>
      </c>
      <c r="AFT71" s="1099">
        <v>42.587425582289448</v>
      </c>
      <c r="AFV71" s="1098">
        <v>45108</v>
      </c>
      <c r="AFW71" s="1099">
        <v>40.7865440919199</v>
      </c>
      <c r="AFY71" s="1098">
        <v>45139</v>
      </c>
      <c r="AFZ71" s="1099">
        <v>40.303200683132161</v>
      </c>
      <c r="AGB71" s="1098">
        <v>45139</v>
      </c>
      <c r="AGC71" s="1099">
        <v>40.416050697966405</v>
      </c>
      <c r="AGE71" s="1098">
        <v>45139</v>
      </c>
      <c r="AGF71" s="1099">
        <v>41.468853051213053</v>
      </c>
      <c r="AGH71" s="1098">
        <v>45139</v>
      </c>
      <c r="AGI71" s="1099">
        <v>41.13454868760256</v>
      </c>
      <c r="AGK71" s="1108">
        <v>45170</v>
      </c>
      <c r="AGL71" s="1109">
        <v>41.182799277962069</v>
      </c>
      <c r="AGN71" s="1108">
        <v>45170</v>
      </c>
      <c r="AGO71" s="1109">
        <v>41.506689991271891</v>
      </c>
      <c r="AGQ71" s="1108">
        <v>45170</v>
      </c>
      <c r="AGR71" s="1109">
        <v>41.964401016926011</v>
      </c>
      <c r="AGT71" s="1108">
        <v>45200</v>
      </c>
      <c r="AGU71" s="1109">
        <v>45.828724129519948</v>
      </c>
      <c r="AGW71" s="1108">
        <v>45200</v>
      </c>
      <c r="AGX71" s="1109">
        <v>46.069154120474266</v>
      </c>
      <c r="AGZ71" s="1108">
        <v>45200</v>
      </c>
      <c r="AHA71" s="1109">
        <v>46.852579337423379</v>
      </c>
      <c r="AHC71" s="1108">
        <v>45200</v>
      </c>
      <c r="AHD71" s="1109">
        <v>47.35017273651242</v>
      </c>
      <c r="AHF71" s="1108">
        <v>45231</v>
      </c>
      <c r="AHG71" s="1109">
        <v>51.414495969704085</v>
      </c>
      <c r="AHI71" s="1108">
        <v>45231</v>
      </c>
      <c r="AHJ71" s="1109">
        <v>51.56781828004754</v>
      </c>
      <c r="AHL71" s="1108">
        <v>45231</v>
      </c>
      <c r="AHM71" s="1109">
        <v>53.648234001789504</v>
      </c>
      <c r="AHO71" s="1108">
        <v>45231</v>
      </c>
      <c r="AHP71" s="1109">
        <v>55.416405308550281</v>
      </c>
      <c r="AHR71" s="1108">
        <v>45231</v>
      </c>
      <c r="AHS71" s="1109">
        <v>52.215379078235756</v>
      </c>
      <c r="AHU71" s="1114">
        <v>45261</v>
      </c>
      <c r="AHV71" s="1099">
        <v>54.641664493445951</v>
      </c>
      <c r="AHX71" s="1108">
        <v>45261</v>
      </c>
      <c r="AHY71" s="1109">
        <v>55.13803751817715</v>
      </c>
      <c r="AIA71" s="1108">
        <v>45261</v>
      </c>
      <c r="AIB71" s="1109">
        <v>55.06904478015764</v>
      </c>
      <c r="AID71" s="1108">
        <v>45261</v>
      </c>
      <c r="AIE71" s="1099">
        <v>55.520604284777598</v>
      </c>
      <c r="AIG71" s="1108">
        <v>45292</v>
      </c>
      <c r="AIH71" s="1099">
        <v>60.540647801424868</v>
      </c>
      <c r="AIJ71" s="1108">
        <v>45292</v>
      </c>
      <c r="AIK71" s="1099">
        <v>61.045557820611585</v>
      </c>
      <c r="AIM71" s="1108">
        <v>45292</v>
      </c>
      <c r="AIN71" s="1099">
        <v>59.800649010242523</v>
      </c>
      <c r="AIP71" s="1108">
        <v>45292</v>
      </c>
      <c r="AIQ71" s="1099">
        <v>60.467750710352306</v>
      </c>
      <c r="AIS71" s="1108">
        <v>45292</v>
      </c>
      <c r="AIT71" s="1109">
        <v>61.406232803764404</v>
      </c>
      <c r="AIV71" s="1108">
        <v>45323</v>
      </c>
      <c r="AIW71" s="1117">
        <v>62.185670649404074</v>
      </c>
      <c r="AIY71" s="1108">
        <v>45323</v>
      </c>
      <c r="AIZ71" s="1117">
        <v>63.553139840217383</v>
      </c>
      <c r="AJB71" s="1108">
        <v>45323</v>
      </c>
      <c r="AJC71" s="1117">
        <v>64.320922174349363</v>
      </c>
      <c r="AJE71" s="1108">
        <v>45323</v>
      </c>
      <c r="AJF71" s="1117">
        <v>65.187951470114342</v>
      </c>
      <c r="AJH71" s="1108">
        <v>45352</v>
      </c>
      <c r="AJI71" s="1117">
        <v>63.034353542729157</v>
      </c>
      <c r="AJK71" s="1108">
        <v>45352</v>
      </c>
      <c r="AJL71" s="1117">
        <v>65.043206288792234</v>
      </c>
      <c r="AJN71" s="1108">
        <v>45352</v>
      </c>
      <c r="AJO71" s="1117">
        <v>63.034353542729157</v>
      </c>
      <c r="AJQ71" s="1108">
        <v>45352</v>
      </c>
      <c r="AJR71" s="1117">
        <v>65.890628620775857</v>
      </c>
      <c r="AJT71" s="1108">
        <v>45383</v>
      </c>
      <c r="AJU71" s="1117">
        <v>58.793500157390682</v>
      </c>
    </row>
    <row r="72" spans="1:957" customFormat="1" x14ac:dyDescent="0.25">
      <c r="A72" s="26"/>
      <c r="B72" s="969">
        <f t="shared" ca="1" si="2"/>
        <v>45413</v>
      </c>
      <c r="C72" s="152">
        <f t="shared" ca="1" si="3"/>
        <v>55.51781499058545</v>
      </c>
      <c r="D72" s="26"/>
      <c r="E72" s="144">
        <v>43070</v>
      </c>
      <c r="F72" s="150">
        <v>80.800029609238393</v>
      </c>
      <c r="G72" s="88"/>
      <c r="H72" s="144">
        <v>43040</v>
      </c>
      <c r="I72" s="148">
        <v>74.952140696501985</v>
      </c>
      <c r="J72" s="26"/>
      <c r="K72" s="144">
        <v>43070</v>
      </c>
      <c r="L72" s="148">
        <v>78.01932923135783</v>
      </c>
      <c r="M72" s="26"/>
      <c r="N72" s="144">
        <v>43070</v>
      </c>
      <c r="O72" s="150">
        <v>76.681792487333908</v>
      </c>
      <c r="P72" s="88"/>
      <c r="Q72" s="144"/>
      <c r="R72" s="145"/>
      <c r="S72" s="26"/>
      <c r="T72" s="144"/>
      <c r="U72" s="148"/>
      <c r="V72" s="26"/>
      <c r="W72" s="144"/>
      <c r="X72" s="150"/>
      <c r="Y72" s="88"/>
      <c r="Z72" s="144"/>
      <c r="AA72" s="145"/>
      <c r="AB72" s="26"/>
      <c r="AC72" s="144"/>
      <c r="AD72" s="148"/>
      <c r="AE72" s="26"/>
      <c r="AF72" s="144"/>
      <c r="AG72" s="150"/>
      <c r="AH72" s="88"/>
      <c r="AI72" s="144"/>
      <c r="AJ72" s="145"/>
      <c r="AK72" s="26"/>
      <c r="AL72" s="144"/>
      <c r="AM72" s="148"/>
      <c r="AN72" s="26"/>
      <c r="AO72" s="144"/>
      <c r="AP72" s="150"/>
      <c r="AQ72" s="88"/>
      <c r="AR72" s="144"/>
      <c r="AS72" s="145"/>
      <c r="AT72" s="26"/>
      <c r="AU72" s="144"/>
      <c r="AV72" s="148"/>
      <c r="AW72" s="26"/>
      <c r="AX72" s="144"/>
      <c r="AY72" s="150"/>
      <c r="AZ72" s="88"/>
      <c r="BA72" s="144"/>
      <c r="BB72" s="145"/>
      <c r="BC72" s="26"/>
      <c r="BD72" s="144"/>
      <c r="BE72" s="148"/>
      <c r="BF72" s="26"/>
      <c r="BG72" s="144"/>
      <c r="BH72" s="150"/>
      <c r="BI72" s="88"/>
      <c r="BJ72" s="144">
        <v>43221</v>
      </c>
      <c r="BK72" s="145">
        <v>75</v>
      </c>
      <c r="BL72" s="26"/>
      <c r="BM72" s="144">
        <v>43221</v>
      </c>
      <c r="BN72" s="148">
        <v>74</v>
      </c>
      <c r="BO72" s="26"/>
      <c r="BP72" s="144"/>
      <c r="BQ72" s="150"/>
      <c r="BR72" s="88"/>
      <c r="BS72" s="144">
        <v>43252</v>
      </c>
      <c r="BT72" s="145">
        <v>68.049915380880606</v>
      </c>
      <c r="BU72" s="26"/>
      <c r="BV72" s="144">
        <v>43282</v>
      </c>
      <c r="BW72" s="148">
        <v>66.519515380000001</v>
      </c>
      <c r="BX72" s="26"/>
      <c r="BY72" s="144">
        <v>43282</v>
      </c>
      <c r="BZ72" s="150">
        <v>66.809515379999993</v>
      </c>
      <c r="CA72" s="88"/>
      <c r="CB72" s="144">
        <v>43282</v>
      </c>
      <c r="CC72" s="145">
        <v>65.909515380880606</v>
      </c>
      <c r="CD72" s="26"/>
      <c r="CE72" s="144">
        <v>43282</v>
      </c>
      <c r="CF72" s="148">
        <v>66.059515380880612</v>
      </c>
      <c r="CG72" s="26"/>
      <c r="CH72" s="144">
        <v>43313</v>
      </c>
      <c r="CI72" s="150">
        <v>66.259515379999996</v>
      </c>
      <c r="CJ72" s="88"/>
      <c r="CK72" s="144">
        <v>43313</v>
      </c>
      <c r="CL72" s="145">
        <v>66.39</v>
      </c>
      <c r="CM72" s="26"/>
      <c r="CN72" s="144">
        <v>43313</v>
      </c>
      <c r="CO72" s="148">
        <v>63.900000000000006</v>
      </c>
      <c r="CP72" s="26"/>
      <c r="CQ72" s="144">
        <v>43313</v>
      </c>
      <c r="CR72" s="150">
        <v>63.952929050000002</v>
      </c>
      <c r="CS72" s="88"/>
      <c r="CT72" s="144">
        <v>43313</v>
      </c>
      <c r="CU72" s="145">
        <v>64.35292905488626</v>
      </c>
      <c r="CV72" s="26"/>
      <c r="CW72" s="144">
        <v>43344</v>
      </c>
      <c r="CX72" s="148">
        <v>65.963047849999995</v>
      </c>
      <c r="CY72" s="292"/>
      <c r="CZ72" s="144">
        <v>43344</v>
      </c>
      <c r="DA72" s="148">
        <v>65.239715947722274</v>
      </c>
      <c r="DB72" s="295"/>
      <c r="DC72" s="144">
        <v>43344</v>
      </c>
      <c r="DD72" s="148">
        <v>64.83</v>
      </c>
      <c r="DE72" s="303"/>
      <c r="DF72" s="144">
        <v>43344</v>
      </c>
      <c r="DG72" s="148">
        <v>65.792758500000005</v>
      </c>
      <c r="DH72" s="303"/>
      <c r="DI72" s="144">
        <v>43405</v>
      </c>
      <c r="DJ72" s="148">
        <v>69.999433389999993</v>
      </c>
      <c r="DK72" s="295"/>
      <c r="DL72" s="144">
        <v>43374</v>
      </c>
      <c r="DM72" s="148">
        <v>67.933788617894436</v>
      </c>
      <c r="DN72" s="303"/>
      <c r="DO72" s="144">
        <v>43374</v>
      </c>
      <c r="DP72" s="148">
        <v>67.270726159999995</v>
      </c>
      <c r="DQ72" s="303"/>
      <c r="DR72" s="144">
        <v>43405</v>
      </c>
      <c r="DS72" s="148">
        <v>71.361094622936236</v>
      </c>
      <c r="DT72" s="295"/>
      <c r="DU72" s="144">
        <v>43405</v>
      </c>
      <c r="DV72" s="148">
        <v>70.28</v>
      </c>
      <c r="DW72" s="303"/>
      <c r="DX72" s="144">
        <v>43405</v>
      </c>
      <c r="DY72" s="148">
        <v>70.163437630000004</v>
      </c>
      <c r="DZ72" s="303"/>
      <c r="EA72" s="144">
        <v>43435</v>
      </c>
      <c r="EB72" s="148">
        <v>71.047210500934924</v>
      </c>
      <c r="EC72" s="295"/>
      <c r="ED72" s="144">
        <v>43435</v>
      </c>
      <c r="EE72" s="148">
        <v>70.690623345757231</v>
      </c>
      <c r="EF72" s="303"/>
      <c r="EG72" s="144">
        <v>43435</v>
      </c>
      <c r="EH72" s="148">
        <v>70.87810703360077</v>
      </c>
      <c r="EI72" s="303"/>
      <c r="EJ72" s="144">
        <v>43466</v>
      </c>
      <c r="EK72" s="148">
        <v>72.878857519999997</v>
      </c>
      <c r="EL72" s="295"/>
      <c r="EM72" s="144">
        <v>43435</v>
      </c>
      <c r="EN72" s="148">
        <v>70.39</v>
      </c>
      <c r="EO72" s="303"/>
      <c r="EP72" s="144">
        <v>43466</v>
      </c>
      <c r="EQ72" s="148">
        <v>72.93882983730137</v>
      </c>
      <c r="ER72" s="303"/>
      <c r="ES72" s="144">
        <v>43466</v>
      </c>
      <c r="ET72" s="148">
        <v>72.489999999999995</v>
      </c>
      <c r="EV72" s="144">
        <v>43497</v>
      </c>
      <c r="EW72" s="148">
        <v>72.52782464106329</v>
      </c>
      <c r="EY72" s="144">
        <v>43497</v>
      </c>
      <c r="EZ72" s="148">
        <v>72.337197349999997</v>
      </c>
      <c r="FB72" s="144">
        <v>43497</v>
      </c>
      <c r="FC72" s="148">
        <v>72.735893105984999</v>
      </c>
      <c r="FE72" s="144">
        <v>43497</v>
      </c>
      <c r="FF72" s="148">
        <v>71.878586290931565</v>
      </c>
      <c r="FH72" s="144">
        <v>43525</v>
      </c>
      <c r="FI72" s="148">
        <v>70.636166977361199</v>
      </c>
      <c r="FK72" s="144">
        <v>43525</v>
      </c>
      <c r="FL72" s="148">
        <v>70.729215195768205</v>
      </c>
      <c r="FN72" s="144">
        <v>43525</v>
      </c>
      <c r="FO72" s="148">
        <v>70.83</v>
      </c>
      <c r="FQ72" s="144">
        <v>43525</v>
      </c>
      <c r="FR72" s="148">
        <v>70.750546589999999</v>
      </c>
      <c r="FT72" s="144">
        <v>43497</v>
      </c>
      <c r="FU72" s="148">
        <v>72.647499999999994</v>
      </c>
      <c r="FW72" s="144">
        <v>43525</v>
      </c>
      <c r="FX72" s="148">
        <v>70.7</v>
      </c>
      <c r="FZ72" s="144">
        <v>43525</v>
      </c>
      <c r="GA72" s="148">
        <v>70.584540000000004</v>
      </c>
      <c r="GC72" s="144">
        <v>43556</v>
      </c>
      <c r="GD72" s="148">
        <v>65.223538594099992</v>
      </c>
      <c r="GF72" s="144">
        <v>43525</v>
      </c>
      <c r="GG72" s="148">
        <v>70.989999999999995</v>
      </c>
      <c r="GI72" s="144">
        <v>43556</v>
      </c>
      <c r="GJ72" s="148">
        <v>64.777500000000003</v>
      </c>
      <c r="GL72" s="144">
        <v>43556</v>
      </c>
      <c r="GM72" s="148">
        <v>64.88</v>
      </c>
      <c r="GO72" s="144">
        <v>43556</v>
      </c>
      <c r="GP72" s="148">
        <v>63.957079999999998</v>
      </c>
      <c r="GR72" s="144">
        <v>43556</v>
      </c>
      <c r="GS72" s="148">
        <v>64.040000000000006</v>
      </c>
      <c r="GU72" s="144">
        <v>43586</v>
      </c>
      <c r="GV72" s="148">
        <v>62.25</v>
      </c>
      <c r="GX72" s="144">
        <v>43586</v>
      </c>
      <c r="GY72" s="148">
        <v>62.54</v>
      </c>
      <c r="HA72" s="144">
        <v>43586</v>
      </c>
      <c r="HB72" s="148">
        <v>62.38</v>
      </c>
      <c r="HD72" s="144">
        <v>43586</v>
      </c>
      <c r="HE72" s="148">
        <v>62.2</v>
      </c>
      <c r="HG72" s="144">
        <v>43586</v>
      </c>
      <c r="HH72" s="148">
        <v>62.57</v>
      </c>
      <c r="HJ72" s="144">
        <v>43617</v>
      </c>
      <c r="HK72" s="148">
        <v>61.92</v>
      </c>
      <c r="HM72" s="144">
        <v>43617</v>
      </c>
      <c r="HN72" s="148">
        <v>62.49</v>
      </c>
      <c r="HP72" s="144">
        <v>43617</v>
      </c>
      <c r="HQ72" s="148">
        <v>62.39</v>
      </c>
      <c r="HS72" s="144">
        <v>43617</v>
      </c>
      <c r="HT72" s="148">
        <v>62.58</v>
      </c>
      <c r="HV72" s="144">
        <v>43617</v>
      </c>
      <c r="HW72" s="148">
        <v>62.4</v>
      </c>
      <c r="HY72" s="144">
        <v>43617</v>
      </c>
      <c r="HZ72" s="148">
        <v>62.5</v>
      </c>
      <c r="IB72" s="144">
        <v>43678</v>
      </c>
      <c r="IC72" s="148">
        <v>62.28848713</v>
      </c>
      <c r="IE72" s="144">
        <v>43678</v>
      </c>
      <c r="IF72" s="148">
        <v>61.78</v>
      </c>
      <c r="IH72" s="144">
        <v>43678</v>
      </c>
      <c r="II72" s="148">
        <v>61.62</v>
      </c>
      <c r="IK72" s="144">
        <v>43678</v>
      </c>
      <c r="IL72" s="148">
        <v>60.65</v>
      </c>
      <c r="IN72" s="144">
        <v>43709</v>
      </c>
      <c r="IO72" s="148">
        <v>60.96</v>
      </c>
      <c r="IQ72" s="144">
        <v>43709</v>
      </c>
      <c r="IR72" s="148">
        <v>61.87</v>
      </c>
      <c r="IT72" s="144">
        <v>43709</v>
      </c>
      <c r="IU72" s="148">
        <v>61.664564249999998</v>
      </c>
      <c r="IW72" s="144">
        <v>43709</v>
      </c>
      <c r="IX72" s="148">
        <v>61.23</v>
      </c>
      <c r="IZ72" s="144">
        <v>43739</v>
      </c>
      <c r="JA72" s="148">
        <v>63.55</v>
      </c>
      <c r="JC72" s="144">
        <v>43739</v>
      </c>
      <c r="JD72" s="148">
        <v>62.16</v>
      </c>
      <c r="JF72" s="144">
        <v>43739</v>
      </c>
      <c r="JG72" s="148">
        <v>61.47</v>
      </c>
      <c r="JI72" s="144">
        <v>43739</v>
      </c>
      <c r="JJ72" s="148">
        <v>60.36</v>
      </c>
      <c r="JL72" s="144">
        <v>43770</v>
      </c>
      <c r="JM72" s="148">
        <v>62.28</v>
      </c>
      <c r="JO72" s="144">
        <v>43770</v>
      </c>
      <c r="JP72" s="148">
        <v>63.69</v>
      </c>
      <c r="JR72" s="144">
        <v>43770</v>
      </c>
      <c r="JS72" s="148">
        <v>63.174522379999999</v>
      </c>
      <c r="JU72" s="969">
        <v>43770</v>
      </c>
      <c r="JV72" s="970">
        <v>64.174522379999999</v>
      </c>
      <c r="JX72" s="969">
        <v>43770</v>
      </c>
      <c r="JY72" s="970">
        <v>63.07</v>
      </c>
      <c r="KA72" s="969">
        <v>43800</v>
      </c>
      <c r="KB72" s="970">
        <v>67.069341502780816</v>
      </c>
      <c r="KD72" s="969">
        <v>43800</v>
      </c>
      <c r="KE72" s="970">
        <v>61.87</v>
      </c>
      <c r="KG72" s="969">
        <v>43800</v>
      </c>
      <c r="KH72" s="970">
        <v>66.2</v>
      </c>
      <c r="KJ72" s="969">
        <v>43800</v>
      </c>
      <c r="KK72" s="970">
        <v>66.209999999999994</v>
      </c>
      <c r="KM72" s="969">
        <v>43831</v>
      </c>
      <c r="KN72" s="970">
        <v>67.349999999999994</v>
      </c>
      <c r="KP72" s="969">
        <v>43831</v>
      </c>
      <c r="KQ72" s="970">
        <v>66.951155228294326</v>
      </c>
      <c r="KS72" s="969">
        <v>43831</v>
      </c>
      <c r="KT72" s="970">
        <v>66.95</v>
      </c>
      <c r="KV72" s="969">
        <v>43831</v>
      </c>
      <c r="KW72" s="970">
        <v>66.959999999999994</v>
      </c>
      <c r="KY72" s="969">
        <v>43862</v>
      </c>
      <c r="KZ72" s="970">
        <v>66.02</v>
      </c>
      <c r="LB72" s="969">
        <v>43862</v>
      </c>
      <c r="LC72" s="970">
        <v>66.150000000000006</v>
      </c>
      <c r="LE72" s="969">
        <v>43862</v>
      </c>
      <c r="LF72" s="970">
        <v>66.89</v>
      </c>
      <c r="LH72" s="969">
        <v>43862</v>
      </c>
      <c r="LI72" s="970">
        <v>67.180000000000007</v>
      </c>
      <c r="LK72" s="969">
        <v>43862</v>
      </c>
      <c r="LL72" s="970">
        <v>66.86</v>
      </c>
      <c r="LN72" s="969">
        <v>43891</v>
      </c>
      <c r="LO72" s="970">
        <v>65.89</v>
      </c>
      <c r="LQ72" s="969">
        <v>43922</v>
      </c>
      <c r="LR72" s="970">
        <v>62.94</v>
      </c>
      <c r="LT72" s="969">
        <v>43922</v>
      </c>
      <c r="LU72" s="970">
        <v>63.55</v>
      </c>
      <c r="LW72" s="969">
        <v>43922</v>
      </c>
      <c r="LX72" s="970">
        <v>63.64</v>
      </c>
      <c r="LZ72" s="969">
        <v>43922</v>
      </c>
      <c r="MA72" s="970">
        <v>63.14</v>
      </c>
      <c r="MC72" s="969">
        <v>43952</v>
      </c>
      <c r="MD72" s="970">
        <v>59.55</v>
      </c>
      <c r="MF72" s="969">
        <v>43952</v>
      </c>
      <c r="MG72" s="970">
        <v>59.64</v>
      </c>
      <c r="MI72" s="969">
        <v>43952</v>
      </c>
      <c r="MJ72" s="970">
        <v>58.73</v>
      </c>
      <c r="ML72" s="969">
        <v>43952</v>
      </c>
      <c r="MM72" s="970">
        <v>58.04</v>
      </c>
      <c r="MO72" s="969">
        <v>43952</v>
      </c>
      <c r="MP72" s="970">
        <v>57.43</v>
      </c>
      <c r="MR72" s="969">
        <v>43983</v>
      </c>
      <c r="MS72" s="970">
        <v>56.02</v>
      </c>
      <c r="MU72" s="969">
        <v>43983</v>
      </c>
      <c r="MV72" s="970">
        <v>56.46</v>
      </c>
      <c r="MX72" s="969">
        <v>43983</v>
      </c>
      <c r="MY72" s="970">
        <v>56.29</v>
      </c>
      <c r="NA72" s="969">
        <v>43983</v>
      </c>
      <c r="NB72" s="970">
        <v>57.52281696236232</v>
      </c>
      <c r="ND72" s="969">
        <v>44013</v>
      </c>
      <c r="NE72" s="970">
        <v>56.162570000000002</v>
      </c>
      <c r="NG72" s="969">
        <v>44013</v>
      </c>
      <c r="NH72" s="970">
        <v>54.59</v>
      </c>
      <c r="NJ72" s="969">
        <v>44013</v>
      </c>
      <c r="NK72" s="970">
        <v>53.86</v>
      </c>
      <c r="NM72" s="969">
        <v>44013</v>
      </c>
      <c r="NN72" s="970">
        <v>52.19</v>
      </c>
      <c r="NP72" s="969">
        <v>44013</v>
      </c>
      <c r="NQ72" s="970">
        <v>50.79</v>
      </c>
      <c r="NS72" s="969">
        <v>44044</v>
      </c>
      <c r="NT72" s="970">
        <v>50.2</v>
      </c>
      <c r="NV72" s="969">
        <v>44044</v>
      </c>
      <c r="NW72" s="970">
        <v>49.82</v>
      </c>
      <c r="NY72" s="969">
        <v>44044</v>
      </c>
      <c r="NZ72" s="970">
        <v>48.44</v>
      </c>
      <c r="OB72" s="969">
        <v>44044</v>
      </c>
      <c r="OC72" s="970">
        <v>48.8</v>
      </c>
      <c r="OE72" s="969">
        <v>44075</v>
      </c>
      <c r="OF72" s="970">
        <v>50.75</v>
      </c>
      <c r="OH72" s="969">
        <v>44075</v>
      </c>
      <c r="OI72" s="970">
        <v>55.36</v>
      </c>
      <c r="OK72" s="969">
        <v>44075</v>
      </c>
      <c r="OL72" s="970">
        <v>55.55</v>
      </c>
      <c r="ON72" s="969">
        <v>44075</v>
      </c>
      <c r="OO72" s="970">
        <v>53.49</v>
      </c>
      <c r="OQ72" s="969">
        <v>44075</v>
      </c>
      <c r="OR72" s="970">
        <v>52.51</v>
      </c>
      <c r="OT72" s="969">
        <v>44105</v>
      </c>
      <c r="OU72" s="970">
        <v>54.07</v>
      </c>
      <c r="OW72" s="969">
        <v>44105</v>
      </c>
      <c r="OX72" s="970">
        <v>52.06</v>
      </c>
      <c r="OZ72" s="969">
        <v>44105</v>
      </c>
      <c r="PA72" s="970">
        <v>51.04</v>
      </c>
      <c r="PC72" s="969">
        <v>44105</v>
      </c>
      <c r="PD72" s="970">
        <v>51.79</v>
      </c>
      <c r="PF72" s="969">
        <v>44105</v>
      </c>
      <c r="PG72" s="970">
        <v>52.81</v>
      </c>
      <c r="PI72" s="969">
        <v>44136</v>
      </c>
      <c r="PJ72" s="970">
        <v>54.87</v>
      </c>
      <c r="PL72" s="969">
        <v>44136</v>
      </c>
      <c r="PM72" s="970">
        <v>54.95</v>
      </c>
      <c r="PO72" s="969">
        <v>44136</v>
      </c>
      <c r="PP72" s="970">
        <v>55.08</v>
      </c>
      <c r="PR72" s="969">
        <v>44136</v>
      </c>
      <c r="PS72" s="970">
        <v>54.77</v>
      </c>
      <c r="PU72" s="969">
        <v>44166</v>
      </c>
      <c r="PV72" s="970">
        <v>57.06</v>
      </c>
      <c r="PX72" s="969">
        <v>44166</v>
      </c>
      <c r="PY72" s="1025">
        <v>57.53</v>
      </c>
      <c r="QA72" s="1026">
        <v>44166</v>
      </c>
      <c r="QB72" s="1025">
        <v>57.82</v>
      </c>
      <c r="QD72" s="1028">
        <v>44166</v>
      </c>
      <c r="QE72" s="1027">
        <v>57.57</v>
      </c>
      <c r="QG72" s="1028">
        <v>44197</v>
      </c>
      <c r="QH72" s="1027">
        <v>59.7</v>
      </c>
      <c r="QJ72" s="1028">
        <v>44197</v>
      </c>
      <c r="QK72" s="1027">
        <v>60.05</v>
      </c>
      <c r="QM72" s="1028">
        <v>44197</v>
      </c>
      <c r="QN72" s="1027">
        <v>59.64</v>
      </c>
      <c r="QP72" s="1028">
        <v>44197</v>
      </c>
      <c r="QQ72" s="1027">
        <v>61.06</v>
      </c>
      <c r="QS72" s="1028">
        <v>44197</v>
      </c>
      <c r="QT72" s="1027">
        <v>58.96</v>
      </c>
      <c r="QV72" s="1028">
        <v>44228</v>
      </c>
      <c r="QW72" s="1027">
        <v>58.52</v>
      </c>
      <c r="QY72" s="1028">
        <v>44228</v>
      </c>
      <c r="QZ72" s="1027">
        <v>56.85</v>
      </c>
      <c r="RB72" s="1028">
        <v>44228</v>
      </c>
      <c r="RC72" s="1027">
        <v>55.37</v>
      </c>
      <c r="RE72" s="1028">
        <v>44228</v>
      </c>
      <c r="RF72" s="1027">
        <v>54.69</v>
      </c>
      <c r="RH72" s="1028">
        <v>44256</v>
      </c>
      <c r="RI72" s="1027">
        <v>51.09</v>
      </c>
      <c r="RK72" s="1028">
        <v>44256</v>
      </c>
      <c r="RL72" s="1027">
        <v>50.91</v>
      </c>
      <c r="RN72" s="1028">
        <v>44256</v>
      </c>
      <c r="RO72" s="1027">
        <v>51.06</v>
      </c>
      <c r="RQ72" s="1028">
        <v>44256</v>
      </c>
      <c r="RR72" s="1027">
        <v>50.32</v>
      </c>
      <c r="RT72" s="1028">
        <v>44287</v>
      </c>
      <c r="RU72" s="1029">
        <v>46.715188560000001</v>
      </c>
      <c r="RW72" s="1028">
        <v>44287</v>
      </c>
      <c r="RX72" s="1029">
        <v>46.749782099999997</v>
      </c>
      <c r="RZ72" s="1028">
        <v>44287</v>
      </c>
      <c r="SA72" s="1029">
        <v>46.399953119999999</v>
      </c>
      <c r="SC72" s="1028">
        <v>44287</v>
      </c>
      <c r="SD72" s="1029">
        <v>45.72</v>
      </c>
      <c r="SF72" s="1028">
        <v>44287</v>
      </c>
      <c r="SG72" s="1029">
        <v>45.56</v>
      </c>
      <c r="SI72" s="1028">
        <v>44317</v>
      </c>
      <c r="SJ72" s="1029">
        <v>43.55</v>
      </c>
      <c r="SL72" s="1028">
        <v>44317</v>
      </c>
      <c r="SM72" s="1029">
        <v>43.779865077513286</v>
      </c>
      <c r="SO72" s="1028">
        <v>44317</v>
      </c>
      <c r="SP72" s="1029">
        <v>42.90977496549781</v>
      </c>
      <c r="SR72" s="1028">
        <v>44317</v>
      </c>
      <c r="SS72" s="1029">
        <v>41.579930736640684</v>
      </c>
      <c r="SU72" s="1028">
        <v>44348</v>
      </c>
      <c r="SV72" s="1029">
        <v>38.339495969040378</v>
      </c>
      <c r="SX72" s="1028">
        <v>44348</v>
      </c>
      <c r="SY72" s="1029">
        <v>35.68006358040779</v>
      </c>
      <c r="TA72" s="1028">
        <v>44348</v>
      </c>
      <c r="TB72" s="1029">
        <v>34.810117973742599</v>
      </c>
      <c r="TD72" s="1028">
        <v>44348</v>
      </c>
      <c r="TE72" s="1029">
        <v>34.800218230947543</v>
      </c>
      <c r="TG72" s="1028">
        <v>44378</v>
      </c>
      <c r="TH72" s="1029">
        <v>36.359727382203445</v>
      </c>
      <c r="TJ72" s="1028">
        <v>44378</v>
      </c>
      <c r="TK72" s="1029">
        <v>35.360012056121619</v>
      </c>
      <c r="TM72" s="1028">
        <v>44378</v>
      </c>
      <c r="TN72" s="1029">
        <v>35.215074425268369</v>
      </c>
      <c r="TP72" s="1028">
        <v>44378</v>
      </c>
      <c r="TQ72" s="1029">
        <v>34.47525565128521</v>
      </c>
      <c r="TS72" s="1028">
        <v>44409</v>
      </c>
      <c r="TT72" s="1029">
        <v>34.175517404598821</v>
      </c>
      <c r="TV72" s="1028">
        <v>44409</v>
      </c>
      <c r="TW72" s="1029">
        <v>33.743984366405002</v>
      </c>
      <c r="TY72" s="1028">
        <v>44409</v>
      </c>
      <c r="TZ72" s="1029">
        <v>31.970213204887635</v>
      </c>
      <c r="UB72" s="1028">
        <v>44409</v>
      </c>
      <c r="UC72" s="1029">
        <v>33.274283184884169</v>
      </c>
      <c r="UE72" s="1028">
        <v>44440</v>
      </c>
      <c r="UF72" s="1029">
        <v>36.049561187050728</v>
      </c>
      <c r="UH72" s="1028">
        <v>44440</v>
      </c>
      <c r="UI72" s="1029">
        <v>34.940112406971629</v>
      </c>
      <c r="UK72" s="1028">
        <v>44440</v>
      </c>
      <c r="UL72" s="1029">
        <v>34.770264442292913</v>
      </c>
      <c r="UN72" s="1028">
        <v>44440</v>
      </c>
      <c r="UO72" s="1029">
        <v>35.369666162508715</v>
      </c>
      <c r="UQ72" s="1028">
        <v>44470</v>
      </c>
      <c r="UR72" s="1029">
        <v>35.964913643815336</v>
      </c>
      <c r="UT72" s="1028">
        <v>44470</v>
      </c>
      <c r="UU72" s="1029">
        <v>35.745090507722111</v>
      </c>
      <c r="UW72" s="1028">
        <v>44470</v>
      </c>
      <c r="UX72" s="1029">
        <v>35.644909189372513</v>
      </c>
      <c r="UZ72" s="1028">
        <v>44470</v>
      </c>
      <c r="VA72" s="1029">
        <v>36.02003294494078</v>
      </c>
      <c r="VC72" s="1028">
        <v>44470</v>
      </c>
      <c r="VD72" s="1029">
        <v>36.299682937753744</v>
      </c>
      <c r="VF72" s="1028">
        <v>44501</v>
      </c>
      <c r="VG72" s="1029">
        <v>39.279693718050886</v>
      </c>
      <c r="VI72" s="1028">
        <v>44501</v>
      </c>
      <c r="VJ72" s="1029">
        <v>39.970221993169758</v>
      </c>
      <c r="VL72" s="1028">
        <v>44501</v>
      </c>
      <c r="VM72" s="1029">
        <v>39.550065633728195</v>
      </c>
      <c r="VO72" s="1028">
        <v>44501</v>
      </c>
      <c r="VP72" s="1029">
        <v>44.010686703184149</v>
      </c>
      <c r="VR72" s="1028">
        <v>44531</v>
      </c>
      <c r="VS72" s="1029">
        <v>44.819056485893348</v>
      </c>
      <c r="VU72" s="1028">
        <v>44531</v>
      </c>
      <c r="VV72" s="1029">
        <v>44.664500335221788</v>
      </c>
      <c r="VX72" s="1028">
        <v>44531</v>
      </c>
      <c r="VY72" s="1029">
        <v>44.664926867024306</v>
      </c>
      <c r="WA72" s="1028">
        <v>44531</v>
      </c>
      <c r="WB72" s="1029">
        <v>43.244829336761811</v>
      </c>
      <c r="WD72" s="1028">
        <v>44531</v>
      </c>
      <c r="WE72" s="1029">
        <v>43.875654501294349</v>
      </c>
      <c r="WG72" s="1028">
        <v>44562</v>
      </c>
      <c r="WH72" s="1029">
        <v>47.99</v>
      </c>
      <c r="WJ72" s="1028">
        <v>44562</v>
      </c>
      <c r="WK72" s="1029">
        <v>47.65</v>
      </c>
      <c r="WM72" s="1028">
        <v>44562</v>
      </c>
      <c r="WN72" s="1029">
        <v>50.500065186335725</v>
      </c>
      <c r="WP72" s="1028">
        <v>44562</v>
      </c>
      <c r="WQ72" s="1029">
        <v>49.674496406478767</v>
      </c>
      <c r="WS72" s="1028">
        <v>44593</v>
      </c>
      <c r="WT72" s="1029">
        <v>51.194760243012226</v>
      </c>
      <c r="WV72" s="1028">
        <v>44593</v>
      </c>
      <c r="WW72" s="1029">
        <v>51.9</v>
      </c>
      <c r="WY72" s="1028">
        <v>44593</v>
      </c>
      <c r="WZ72" s="1029">
        <v>53.574948140144194</v>
      </c>
      <c r="XB72" s="1028">
        <v>44593</v>
      </c>
      <c r="XC72" s="1029">
        <v>52.399758973413235</v>
      </c>
      <c r="XE72" s="1028">
        <v>44621</v>
      </c>
      <c r="XF72" s="1029">
        <v>49.5</v>
      </c>
      <c r="XH72" s="1028">
        <v>44621</v>
      </c>
      <c r="XI72" s="1029">
        <v>49.5</v>
      </c>
      <c r="XK72" s="1028">
        <v>44621</v>
      </c>
      <c r="XL72" s="1029">
        <v>49.5</v>
      </c>
      <c r="XN72" s="1028">
        <v>44621</v>
      </c>
      <c r="XO72" s="1029">
        <v>49.5</v>
      </c>
      <c r="XQ72" s="1028">
        <v>44621</v>
      </c>
      <c r="XR72" s="1029">
        <v>49.5</v>
      </c>
      <c r="XT72" s="1028">
        <v>44652</v>
      </c>
      <c r="XU72" s="1029">
        <v>42.03</v>
      </c>
      <c r="XW72" s="1028">
        <v>44652</v>
      </c>
      <c r="XX72" s="1029">
        <v>41.89</v>
      </c>
      <c r="XZ72" s="1028">
        <v>44652</v>
      </c>
      <c r="YA72" s="1029">
        <v>42.908661202185804</v>
      </c>
      <c r="YC72" s="1028">
        <v>44652</v>
      </c>
      <c r="YD72" s="1029">
        <v>44.763661202185801</v>
      </c>
      <c r="YF72" s="1028">
        <v>44682</v>
      </c>
      <c r="YG72" s="1029">
        <v>49.450027472527481</v>
      </c>
      <c r="YI72" s="1028">
        <v>44682</v>
      </c>
      <c r="YJ72" s="1029">
        <v>51.85</v>
      </c>
      <c r="YL72" s="1028">
        <v>44682</v>
      </c>
      <c r="YM72" s="1029">
        <v>46.624345532911406</v>
      </c>
      <c r="YO72" s="1028">
        <v>44682</v>
      </c>
      <c r="YP72" s="1029">
        <v>48.210360916973663</v>
      </c>
      <c r="YR72" s="1028">
        <v>44682</v>
      </c>
      <c r="YS72" s="1029">
        <v>47.12</v>
      </c>
      <c r="YU72" s="1028">
        <v>44713</v>
      </c>
      <c r="YV72" s="1029">
        <v>48.850702338580753</v>
      </c>
      <c r="YX72" s="1028">
        <v>44713</v>
      </c>
      <c r="YY72" s="1029">
        <v>46.534454570797642</v>
      </c>
      <c r="ZA72" s="1028">
        <v>44713</v>
      </c>
      <c r="ZB72" s="1029">
        <v>43.865773838127758</v>
      </c>
      <c r="ZD72" s="1028">
        <v>44713</v>
      </c>
      <c r="ZE72" s="1029">
        <v>43.750487096779054</v>
      </c>
      <c r="ZG72" s="1028">
        <v>44713</v>
      </c>
      <c r="ZH72" s="1029">
        <v>44.100272840085893</v>
      </c>
      <c r="ZJ72" s="1028">
        <v>44743</v>
      </c>
      <c r="ZK72" s="1029">
        <v>43.854507597591422</v>
      </c>
      <c r="ZM72" s="1028">
        <v>44743</v>
      </c>
      <c r="ZN72" s="1029">
        <v>43.531141524130248</v>
      </c>
      <c r="ZP72" s="1028">
        <v>44743</v>
      </c>
      <c r="ZQ72" s="1029">
        <v>43.854507597591422</v>
      </c>
      <c r="ZS72" s="1028">
        <v>44774</v>
      </c>
      <c r="ZT72" s="1029">
        <v>47.551654189031041</v>
      </c>
      <c r="ZV72" s="1028">
        <v>44774</v>
      </c>
      <c r="ZW72" s="1029">
        <v>47.009200894611496</v>
      </c>
      <c r="ZY72" s="1028">
        <v>44774</v>
      </c>
      <c r="ZZ72" s="1029">
        <v>46.770103284388867</v>
      </c>
      <c r="AAB72" s="1028">
        <v>44774</v>
      </c>
      <c r="AAC72" s="1029">
        <v>47.017312795678393</v>
      </c>
      <c r="AAE72" s="1028">
        <v>44774</v>
      </c>
      <c r="AAF72" s="1029">
        <v>45.06</v>
      </c>
      <c r="AAH72" s="1028">
        <v>44774</v>
      </c>
      <c r="AAI72" s="1029">
        <v>45.318882382819162</v>
      </c>
      <c r="AAK72" s="1028">
        <v>44805</v>
      </c>
      <c r="AAL72" s="1029">
        <v>44.470278759542452</v>
      </c>
      <c r="AAN72" s="1028">
        <v>44774</v>
      </c>
      <c r="AAO72" s="1029">
        <v>44.838806009964955</v>
      </c>
      <c r="AAQ72" s="1028">
        <v>44805</v>
      </c>
      <c r="AAR72" s="1029">
        <v>43.777715711421827</v>
      </c>
      <c r="AAT72" s="1028">
        <v>44835</v>
      </c>
      <c r="AAU72" s="1029">
        <v>46.09</v>
      </c>
      <c r="AAW72" s="1028">
        <v>44835</v>
      </c>
      <c r="AAX72" s="1029">
        <v>45.896813404968988</v>
      </c>
      <c r="AAZ72" s="1028">
        <v>44835</v>
      </c>
      <c r="ABA72" s="1029">
        <v>46.43</v>
      </c>
      <c r="ABC72" s="1028">
        <v>44835</v>
      </c>
      <c r="ABD72" s="1029">
        <v>45.947869434056415</v>
      </c>
      <c r="ABF72" s="1028">
        <v>44866</v>
      </c>
      <c r="ABG72" s="1029">
        <v>49.662656952480397</v>
      </c>
      <c r="ABI72" s="1028">
        <v>44866</v>
      </c>
      <c r="ABJ72" s="1029">
        <v>48.616583183809702</v>
      </c>
      <c r="ABL72" s="1028">
        <v>44866</v>
      </c>
      <c r="ABM72" s="1029">
        <v>48.97</v>
      </c>
      <c r="ABO72" s="1028">
        <v>44866</v>
      </c>
      <c r="ABP72" s="1029">
        <v>48.8</v>
      </c>
      <c r="ABR72" s="1066">
        <v>44896</v>
      </c>
      <c r="ABS72" s="1067">
        <v>49.91</v>
      </c>
      <c r="ABU72" s="1066">
        <v>44896</v>
      </c>
      <c r="ABV72" s="1067">
        <v>48.809374985819275</v>
      </c>
      <c r="ABX72" s="1066">
        <v>44896</v>
      </c>
      <c r="ABY72" s="1067">
        <v>49.61151431521111</v>
      </c>
      <c r="ACA72" s="1066">
        <v>44896</v>
      </c>
      <c r="ACB72" s="1067">
        <v>50.163583869999997</v>
      </c>
      <c r="ACD72" s="1066">
        <v>44927</v>
      </c>
      <c r="ACE72" s="1067">
        <v>51.635168908541289</v>
      </c>
      <c r="ACG72" s="1066">
        <v>44927</v>
      </c>
      <c r="ACH72" s="1067">
        <v>51.521627278556501</v>
      </c>
      <c r="ACJ72" s="1066">
        <v>44927</v>
      </c>
      <c r="ACK72" s="1067">
        <v>51.330626378366297</v>
      </c>
      <c r="ACM72" s="1066">
        <v>44927</v>
      </c>
      <c r="ACN72" s="1067">
        <v>50.504912830000002</v>
      </c>
      <c r="ACP72" s="1066">
        <v>44958</v>
      </c>
      <c r="ACQ72" s="1067">
        <v>51.020109003356659</v>
      </c>
      <c r="ACS72" s="1066">
        <v>44958</v>
      </c>
      <c r="ACT72" s="1067">
        <v>51.152639796878503</v>
      </c>
      <c r="ACV72" s="1096">
        <v>44958</v>
      </c>
      <c r="ACW72" s="1097">
        <v>50.974562200000001</v>
      </c>
      <c r="ACY72" s="1096">
        <v>44958</v>
      </c>
      <c r="ACZ72" s="1097">
        <v>51.587992129395595</v>
      </c>
      <c r="ADB72" s="1098">
        <v>44986</v>
      </c>
      <c r="ADC72" s="1099">
        <v>50.358258829999997</v>
      </c>
      <c r="ADE72" s="1098">
        <v>44986</v>
      </c>
      <c r="ADF72" s="1099">
        <v>51.646897890108569</v>
      </c>
      <c r="ADH72" s="1098">
        <v>44986</v>
      </c>
      <c r="ADI72" s="1099">
        <v>51.161199499688912</v>
      </c>
      <c r="ADK72" s="1098">
        <v>44986</v>
      </c>
      <c r="ADL72" s="1099">
        <v>51.728333761226466</v>
      </c>
      <c r="ADN72" s="1098">
        <v>44986</v>
      </c>
      <c r="ADO72" s="1099">
        <v>51.585704778521475</v>
      </c>
      <c r="ADQ72" s="1098">
        <v>45017</v>
      </c>
      <c r="ADR72" s="1099">
        <v>45.915860340632797</v>
      </c>
      <c r="ADT72" s="1098">
        <v>45017</v>
      </c>
      <c r="ADU72" s="1099">
        <v>47.039260816649083</v>
      </c>
      <c r="ADW72" s="1098">
        <v>45017</v>
      </c>
      <c r="ADX72" s="1099">
        <v>45.353358325282535</v>
      </c>
      <c r="ADZ72" s="1098">
        <v>45017</v>
      </c>
      <c r="AEA72" s="1099">
        <v>45.89625189402026</v>
      </c>
      <c r="AEC72" s="1098">
        <v>45047</v>
      </c>
      <c r="AED72" s="1099">
        <v>44.630386101409201</v>
      </c>
      <c r="AEF72" s="1098">
        <v>45047</v>
      </c>
      <c r="AEG72" s="1099">
        <v>44.9</v>
      </c>
      <c r="AEI72" s="1098">
        <v>45047</v>
      </c>
      <c r="AEJ72" s="1099">
        <v>45.754386313070754</v>
      </c>
      <c r="AEL72" s="1098">
        <v>45047</v>
      </c>
      <c r="AEM72" s="1099">
        <v>45.062875599809423</v>
      </c>
      <c r="AEO72" s="1098">
        <v>45047</v>
      </c>
      <c r="AEP72" s="1099">
        <v>45.494271803795975</v>
      </c>
      <c r="AER72" s="1098">
        <v>45078</v>
      </c>
      <c r="AES72" s="1099">
        <v>45.3</v>
      </c>
      <c r="AEU72" s="1098">
        <v>45078</v>
      </c>
      <c r="AEV72" s="1099">
        <v>45.980831913435033</v>
      </c>
      <c r="AEX72" s="1098">
        <v>45078</v>
      </c>
      <c r="AEY72" s="1099">
        <v>46.15264145213758</v>
      </c>
      <c r="AFA72" s="1098">
        <v>45078</v>
      </c>
      <c r="AFB72" s="1099">
        <v>44.980828188418911</v>
      </c>
      <c r="AFD72" s="1098">
        <v>45108</v>
      </c>
      <c r="AFE72" s="1099">
        <v>45.174301260132147</v>
      </c>
      <c r="AFG72" s="1098">
        <v>45108</v>
      </c>
      <c r="AFH72" s="1099">
        <v>45.89951962</v>
      </c>
      <c r="AFJ72" s="1098">
        <v>45139</v>
      </c>
      <c r="AFK72" s="1099">
        <v>45.155966518162053</v>
      </c>
      <c r="AFM72" s="1098">
        <v>45139</v>
      </c>
      <c r="AFN72" s="1099">
        <v>45.62703278502255</v>
      </c>
      <c r="AFP72" s="1098">
        <v>45139</v>
      </c>
      <c r="AFQ72" s="1099">
        <v>44.668806887671003</v>
      </c>
      <c r="AFS72" s="1098">
        <v>45139</v>
      </c>
      <c r="AFT72" s="1099">
        <v>42.867003440692372</v>
      </c>
      <c r="AFV72" s="1098">
        <v>45139</v>
      </c>
      <c r="AFW72" s="1099">
        <v>41.025483960492252</v>
      </c>
      <c r="AFY72" s="1098">
        <v>45170</v>
      </c>
      <c r="AFZ72" s="1099">
        <v>40.633218586634136</v>
      </c>
      <c r="AGB72" s="1098">
        <v>45170</v>
      </c>
      <c r="AGC72" s="1099">
        <v>40.668950708434288</v>
      </c>
      <c r="AGE72" s="1098">
        <v>45170</v>
      </c>
      <c r="AGF72" s="1099">
        <v>41.723018699412847</v>
      </c>
      <c r="AGH72" s="1098">
        <v>45170</v>
      </c>
      <c r="AGI72" s="1099">
        <v>41.414951184885993</v>
      </c>
      <c r="AGK72" s="1108">
        <v>45200</v>
      </c>
      <c r="AGL72" s="1109">
        <v>45.092472919693442</v>
      </c>
      <c r="AGN72" s="1108">
        <v>45200</v>
      </c>
      <c r="AGO72" s="1109">
        <v>45.070777660615207</v>
      </c>
      <c r="AGQ72" s="1108">
        <v>45200</v>
      </c>
      <c r="AGR72" s="1109">
        <v>45.51797269117985</v>
      </c>
      <c r="AGT72" s="1108">
        <v>45231</v>
      </c>
      <c r="AGU72" s="1109">
        <v>48.531091996457867</v>
      </c>
      <c r="AGW72" s="1108">
        <v>45231</v>
      </c>
      <c r="AGX72" s="1109">
        <v>48.755876360484116</v>
      </c>
      <c r="AGZ72" s="1108">
        <v>45231</v>
      </c>
      <c r="AHA72" s="1109">
        <v>49.919213616750191</v>
      </c>
      <c r="AHC72" s="1108">
        <v>45231</v>
      </c>
      <c r="AHD72" s="1109">
        <v>50.459262652551132</v>
      </c>
      <c r="AHF72" s="1108">
        <v>45261</v>
      </c>
      <c r="AHG72" s="1109">
        <v>53.566720542048891</v>
      </c>
      <c r="AHI72" s="1108">
        <v>45261</v>
      </c>
      <c r="AHJ72" s="1109">
        <v>53.718517269914457</v>
      </c>
      <c r="AHL72" s="1108">
        <v>45261</v>
      </c>
      <c r="AHM72" s="1109">
        <v>55.906223695820685</v>
      </c>
      <c r="AHO72" s="1108">
        <v>45261</v>
      </c>
      <c r="AHP72" s="1109">
        <v>57.726130504292712</v>
      </c>
      <c r="AHR72" s="1108">
        <v>45261</v>
      </c>
      <c r="AHS72" s="1109">
        <v>54.390299027872267</v>
      </c>
      <c r="AHU72" s="1114">
        <v>45292</v>
      </c>
      <c r="AHV72" s="1099">
        <v>56.856871242509904</v>
      </c>
      <c r="AHX72" s="1108">
        <v>45292</v>
      </c>
      <c r="AHY72" s="1109">
        <v>57.380899208123211</v>
      </c>
      <c r="AIA72" s="1108">
        <v>45292</v>
      </c>
      <c r="AIB72" s="1109">
        <v>57.326173187209108</v>
      </c>
      <c r="AID72" s="1108">
        <v>45292</v>
      </c>
      <c r="AIE72" s="1099">
        <v>57.789537067186266</v>
      </c>
      <c r="AIG72" s="1108">
        <v>45323</v>
      </c>
      <c r="AIH72" s="1099">
        <v>60.625872364399356</v>
      </c>
      <c r="AIJ72" s="1108">
        <v>45323</v>
      </c>
      <c r="AIK72" s="1099">
        <v>61.132433347292654</v>
      </c>
      <c r="AIM72" s="1108">
        <v>45323</v>
      </c>
      <c r="AIN72" s="1099">
        <v>59.887167051151877</v>
      </c>
      <c r="AIP72" s="1108">
        <v>45323</v>
      </c>
      <c r="AIQ72" s="1099">
        <v>60.553396976863979</v>
      </c>
      <c r="AIS72" s="1108">
        <v>45323</v>
      </c>
      <c r="AIT72" s="1109">
        <v>61.495285552825216</v>
      </c>
      <c r="AIV72" s="1108">
        <v>45352</v>
      </c>
      <c r="AIW72" s="1117">
        <v>59.496517613904459</v>
      </c>
      <c r="AIY72" s="1108">
        <v>45352</v>
      </c>
      <c r="AIZ72" s="1117">
        <v>60.803458117227805</v>
      </c>
      <c r="AJB72" s="1108">
        <v>45352</v>
      </c>
      <c r="AJC72" s="1117">
        <v>61.53870287755889</v>
      </c>
      <c r="AJE72" s="1108">
        <v>45352</v>
      </c>
      <c r="AJF72" s="1117">
        <v>62.368376226234567</v>
      </c>
      <c r="AJH72" s="1108">
        <v>45383</v>
      </c>
      <c r="AJI72" s="1117">
        <v>56.377794412205503</v>
      </c>
      <c r="AJK72" s="1108">
        <v>45383</v>
      </c>
      <c r="AJL72" s="1117">
        <v>58.204258111807398</v>
      </c>
      <c r="AJN72" s="1108">
        <v>45383</v>
      </c>
      <c r="AJO72" s="1117">
        <v>56.377794412205503</v>
      </c>
      <c r="AJQ72" s="1108">
        <v>45383</v>
      </c>
      <c r="AJR72" s="1117">
        <v>58.59961207657696</v>
      </c>
      <c r="AJT72" s="1108">
        <v>45413</v>
      </c>
      <c r="AJU72" s="1117">
        <v>55.51781499058545</v>
      </c>
    </row>
    <row r="73" spans="1:957" customFormat="1" x14ac:dyDescent="0.25">
      <c r="A73" s="26"/>
      <c r="B73" s="969">
        <f t="shared" ca="1" si="2"/>
        <v>45444</v>
      </c>
      <c r="C73" s="152">
        <f t="shared" ca="1" si="3"/>
        <v>53.476050282716436</v>
      </c>
      <c r="D73" s="26"/>
      <c r="E73" s="146">
        <v>43070</v>
      </c>
      <c r="F73" s="151">
        <v>81.186811511251491</v>
      </c>
      <c r="G73" s="88"/>
      <c r="H73" s="146">
        <v>43070</v>
      </c>
      <c r="I73" s="149">
        <v>78.950000000000017</v>
      </c>
      <c r="J73" s="26"/>
      <c r="K73" s="146"/>
      <c r="L73" s="149"/>
      <c r="M73" s="26"/>
      <c r="N73" s="146"/>
      <c r="O73" s="151"/>
      <c r="P73" s="88"/>
      <c r="Q73" s="146"/>
      <c r="R73" s="147"/>
      <c r="S73" s="26"/>
      <c r="T73" s="146"/>
      <c r="U73" s="149"/>
      <c r="V73" s="26"/>
      <c r="W73" s="146"/>
      <c r="X73" s="151"/>
      <c r="Y73" s="88"/>
      <c r="Z73" s="146"/>
      <c r="AA73" s="147"/>
      <c r="AB73" s="26"/>
      <c r="AC73" s="146"/>
      <c r="AD73" s="149"/>
      <c r="AE73" s="26"/>
      <c r="AF73" s="146"/>
      <c r="AG73" s="151"/>
      <c r="AH73" s="88"/>
      <c r="AI73" s="146"/>
      <c r="AJ73" s="147"/>
      <c r="AK73" s="26"/>
      <c r="AL73" s="146"/>
      <c r="AM73" s="149"/>
      <c r="AN73" s="26"/>
      <c r="AO73" s="146"/>
      <c r="AP73" s="151"/>
      <c r="AQ73" s="88"/>
      <c r="AR73" s="146"/>
      <c r="AS73" s="147"/>
      <c r="AT73" s="26"/>
      <c r="AU73" s="146"/>
      <c r="AV73" s="149"/>
      <c r="AW73" s="26"/>
      <c r="AX73" s="144"/>
      <c r="AY73" s="150"/>
      <c r="AZ73" s="88"/>
      <c r="BA73" s="144"/>
      <c r="BB73" s="145"/>
      <c r="BC73" s="26"/>
      <c r="BD73" s="144"/>
      <c r="BE73" s="148"/>
      <c r="BF73" s="26"/>
      <c r="BG73" s="144"/>
      <c r="BH73" s="150"/>
      <c r="BI73" s="88"/>
      <c r="BJ73" s="144">
        <v>43252</v>
      </c>
      <c r="BK73" s="145">
        <v>75</v>
      </c>
      <c r="BL73" s="26"/>
      <c r="BM73" s="144">
        <v>43252</v>
      </c>
      <c r="BN73" s="148">
        <v>73</v>
      </c>
      <c r="BO73" s="26"/>
      <c r="BP73" s="144"/>
      <c r="BQ73" s="150"/>
      <c r="BR73" s="88"/>
      <c r="BS73" s="144">
        <v>43282</v>
      </c>
      <c r="BT73" s="145">
        <v>68.419515380880611</v>
      </c>
      <c r="BU73" s="26"/>
      <c r="BV73" s="144">
        <v>43313</v>
      </c>
      <c r="BW73" s="148">
        <v>68.2</v>
      </c>
      <c r="BX73" s="26"/>
      <c r="BY73" s="144">
        <v>43313</v>
      </c>
      <c r="BZ73" s="150">
        <v>67.809515379999993</v>
      </c>
      <c r="CA73" s="88"/>
      <c r="CB73" s="144">
        <v>43313</v>
      </c>
      <c r="CC73" s="145">
        <v>66.909515380880606</v>
      </c>
      <c r="CD73" s="26"/>
      <c r="CE73" s="144">
        <v>43313</v>
      </c>
      <c r="CF73" s="148">
        <v>67.059515380880597</v>
      </c>
      <c r="CG73" s="26"/>
      <c r="CH73" s="144">
        <v>43344</v>
      </c>
      <c r="CI73" s="150">
        <v>66.259515379999996</v>
      </c>
      <c r="CJ73" s="88"/>
      <c r="CK73" s="144">
        <v>43344</v>
      </c>
      <c r="CL73" s="145">
        <v>66.430327868852444</v>
      </c>
      <c r="CM73" s="26"/>
      <c r="CN73" s="144">
        <v>43344</v>
      </c>
      <c r="CO73" s="148">
        <v>63.955605526764515</v>
      </c>
      <c r="CP73" s="26"/>
      <c r="CQ73" s="144">
        <v>43344</v>
      </c>
      <c r="CR73" s="150">
        <v>64.008534580000003</v>
      </c>
      <c r="CS73" s="88"/>
      <c r="CT73" s="144">
        <v>43344</v>
      </c>
      <c r="CU73" s="145">
        <v>64.40853458165077</v>
      </c>
      <c r="CV73" s="26"/>
      <c r="CW73" s="144">
        <v>43374</v>
      </c>
      <c r="CX73" s="148">
        <v>67.324154559999997</v>
      </c>
      <c r="CY73" s="292"/>
      <c r="CZ73" s="144">
        <v>43374</v>
      </c>
      <c r="DA73" s="148">
        <v>66.700822660572243</v>
      </c>
      <c r="DB73" s="295"/>
      <c r="DC73" s="144">
        <v>43374</v>
      </c>
      <c r="DD73" s="148">
        <v>66.790000000000006</v>
      </c>
      <c r="DE73" s="303"/>
      <c r="DF73" s="144">
        <v>43374</v>
      </c>
      <c r="DG73" s="148">
        <v>67.403865210000006</v>
      </c>
      <c r="DH73" s="303"/>
      <c r="DI73" s="144">
        <v>43435</v>
      </c>
      <c r="DJ73" s="148">
        <v>70.999433389999993</v>
      </c>
      <c r="DK73" s="295"/>
      <c r="DL73" s="144">
        <v>43405</v>
      </c>
      <c r="DM73" s="148">
        <v>70.733788617894447</v>
      </c>
      <c r="DN73" s="303"/>
      <c r="DO73" s="144">
        <v>43405</v>
      </c>
      <c r="DP73" s="148">
        <v>70.520726159999995</v>
      </c>
      <c r="DQ73" s="303"/>
      <c r="DR73" s="144">
        <v>43435</v>
      </c>
      <c r="DS73" s="148">
        <v>72.361094622936207</v>
      </c>
      <c r="DT73" s="295"/>
      <c r="DU73" s="144">
        <v>43435</v>
      </c>
      <c r="DV73" s="148">
        <v>71.290000000000006</v>
      </c>
      <c r="DW73" s="303"/>
      <c r="DX73" s="144">
        <v>43435</v>
      </c>
      <c r="DY73" s="148">
        <v>71.033437629999995</v>
      </c>
      <c r="DZ73" s="303"/>
      <c r="EA73" s="144">
        <v>43466</v>
      </c>
      <c r="EB73" s="148">
        <v>72.797210500934938</v>
      </c>
      <c r="EC73" s="295"/>
      <c r="ED73" s="144">
        <v>43466</v>
      </c>
      <c r="EE73" s="148">
        <v>72.690623345757245</v>
      </c>
      <c r="EF73" s="303"/>
      <c r="EG73" s="144">
        <v>43466</v>
      </c>
      <c r="EH73" s="148">
        <v>72.803107033600767</v>
      </c>
      <c r="EI73" s="303"/>
      <c r="EJ73" s="144">
        <v>43497</v>
      </c>
      <c r="EK73" s="148">
        <v>72.778857520000003</v>
      </c>
      <c r="EL73" s="295"/>
      <c r="EM73" s="144">
        <v>43466</v>
      </c>
      <c r="EN73" s="148">
        <v>72.38</v>
      </c>
      <c r="EO73" s="303"/>
      <c r="EP73" s="144">
        <v>43497</v>
      </c>
      <c r="EQ73" s="148">
        <v>72.863829837301381</v>
      </c>
      <c r="ER73" s="303"/>
      <c r="ES73" s="144">
        <v>43497</v>
      </c>
      <c r="ET73" s="148">
        <v>72.405688049546029</v>
      </c>
      <c r="EV73" s="144">
        <v>43525</v>
      </c>
      <c r="EW73" s="148">
        <v>70.847824641063283</v>
      </c>
      <c r="EY73" s="144">
        <v>43525</v>
      </c>
      <c r="EZ73" s="148">
        <v>70.682197349999996</v>
      </c>
      <c r="FB73" s="144">
        <v>43525</v>
      </c>
      <c r="FC73" s="148">
        <v>71.015893105985</v>
      </c>
      <c r="FE73" s="144">
        <v>43525</v>
      </c>
      <c r="FF73" s="148">
        <v>70.158586290931552</v>
      </c>
      <c r="FH73" s="144">
        <v>43556</v>
      </c>
      <c r="FI73" s="148">
        <v>65.599999999999994</v>
      </c>
      <c r="FK73" s="144">
        <v>43556</v>
      </c>
      <c r="FL73" s="148">
        <v>65.733108482918283</v>
      </c>
      <c r="FN73" s="144">
        <v>43556</v>
      </c>
      <c r="FO73" s="148">
        <v>65.88</v>
      </c>
      <c r="FQ73" s="144">
        <v>43556</v>
      </c>
      <c r="FR73" s="148">
        <v>65.854439880000001</v>
      </c>
      <c r="FT73" s="144">
        <v>43525</v>
      </c>
      <c r="FU73" s="148">
        <v>70.592500000000001</v>
      </c>
      <c r="FW73" s="144">
        <v>43556</v>
      </c>
      <c r="FX73" s="148">
        <v>65.364189999999994</v>
      </c>
      <c r="FZ73" s="144">
        <v>43556</v>
      </c>
      <c r="GA73" s="148">
        <v>64.988429999999994</v>
      </c>
      <c r="GC73" s="144">
        <v>43586</v>
      </c>
      <c r="GD73" s="148">
        <v>63.443538594099984</v>
      </c>
      <c r="GF73" s="144">
        <v>43556</v>
      </c>
      <c r="GG73" s="148">
        <v>65.19</v>
      </c>
      <c r="GI73" s="144">
        <v>43586</v>
      </c>
      <c r="GJ73" s="148">
        <v>62.997500000000002</v>
      </c>
      <c r="GL73" s="144">
        <v>43586</v>
      </c>
      <c r="GM73" s="148">
        <v>63.1</v>
      </c>
      <c r="GO73" s="144">
        <v>43586</v>
      </c>
      <c r="GP73" s="148">
        <v>62.277079999999998</v>
      </c>
      <c r="GR73" s="144">
        <v>43586</v>
      </c>
      <c r="GS73" s="148">
        <v>62.51</v>
      </c>
      <c r="GU73" s="144">
        <v>43617</v>
      </c>
      <c r="GV73" s="148">
        <v>62</v>
      </c>
      <c r="GX73" s="144">
        <v>43617</v>
      </c>
      <c r="GY73" s="148">
        <v>62.29</v>
      </c>
      <c r="HA73" s="144">
        <v>43617</v>
      </c>
      <c r="HB73" s="148">
        <v>62.13</v>
      </c>
      <c r="HD73" s="144">
        <v>43617</v>
      </c>
      <c r="HE73" s="148">
        <v>61.95</v>
      </c>
      <c r="HG73" s="144">
        <v>43617</v>
      </c>
      <c r="HH73" s="148">
        <v>62.32</v>
      </c>
      <c r="HJ73" s="144">
        <v>43647</v>
      </c>
      <c r="HK73" s="148">
        <v>61.61</v>
      </c>
      <c r="HM73" s="144">
        <v>43647</v>
      </c>
      <c r="HN73" s="148">
        <v>62.11</v>
      </c>
      <c r="HP73" s="144">
        <v>43647</v>
      </c>
      <c r="HQ73" s="148">
        <v>62.21</v>
      </c>
      <c r="HS73" s="144">
        <v>43647</v>
      </c>
      <c r="HT73" s="148">
        <v>62.18</v>
      </c>
      <c r="HV73" s="144">
        <v>43647</v>
      </c>
      <c r="HW73" s="148">
        <v>62.5</v>
      </c>
      <c r="HY73" s="144">
        <v>43647</v>
      </c>
      <c r="HZ73" s="148">
        <v>62.55</v>
      </c>
      <c r="IB73" s="144">
        <v>43709</v>
      </c>
      <c r="IC73" s="148">
        <v>62.539596699999997</v>
      </c>
      <c r="IE73" s="144">
        <v>43709</v>
      </c>
      <c r="IF73" s="148">
        <v>62.08</v>
      </c>
      <c r="IH73" s="144">
        <v>43709</v>
      </c>
      <c r="II73" s="148">
        <v>61.85</v>
      </c>
      <c r="IK73" s="144">
        <v>43709</v>
      </c>
      <c r="IL73" s="148">
        <v>61.1</v>
      </c>
      <c r="IN73" s="144">
        <v>43739</v>
      </c>
      <c r="IO73" s="148">
        <v>60.74</v>
      </c>
      <c r="IQ73" s="144">
        <v>43739</v>
      </c>
      <c r="IR73" s="148">
        <v>61.52</v>
      </c>
      <c r="IT73" s="144">
        <v>43739</v>
      </c>
      <c r="IU73" s="148">
        <v>62.614120829999997</v>
      </c>
      <c r="IW73" s="144">
        <v>43739</v>
      </c>
      <c r="IX73" s="148">
        <v>61.63</v>
      </c>
      <c r="IZ73" s="144">
        <v>43770</v>
      </c>
      <c r="JA73" s="148">
        <v>64.38</v>
      </c>
      <c r="JC73" s="144">
        <v>43770</v>
      </c>
      <c r="JD73" s="148">
        <v>63.01</v>
      </c>
      <c r="JF73" s="144">
        <v>43770</v>
      </c>
      <c r="JG73" s="148">
        <v>62.32</v>
      </c>
      <c r="JI73" s="144">
        <v>43770</v>
      </c>
      <c r="JJ73" s="148">
        <v>62.71</v>
      </c>
      <c r="JL73" s="144">
        <v>43800</v>
      </c>
      <c r="JM73" s="148">
        <v>64.13</v>
      </c>
      <c r="JO73" s="144">
        <v>43800</v>
      </c>
      <c r="JP73" s="148">
        <v>65.94</v>
      </c>
      <c r="JR73" s="144">
        <v>43800</v>
      </c>
      <c r="JS73" s="148">
        <v>65.899278379999998</v>
      </c>
      <c r="JU73" s="969">
        <v>43800</v>
      </c>
      <c r="JV73" s="970">
        <v>66.899278379999998</v>
      </c>
      <c r="JX73" s="969">
        <v>43800</v>
      </c>
      <c r="JY73" s="970">
        <v>66.3</v>
      </c>
      <c r="KA73" s="969">
        <v>43831</v>
      </c>
      <c r="KB73" s="970">
        <v>67.648129118112962</v>
      </c>
      <c r="KD73" s="969">
        <v>43831</v>
      </c>
      <c r="KE73" s="970">
        <v>61.52</v>
      </c>
      <c r="KG73" s="969">
        <v>43831</v>
      </c>
      <c r="KH73" s="970">
        <v>67.150000000000006</v>
      </c>
      <c r="KJ73" s="969">
        <v>43831</v>
      </c>
      <c r="KK73" s="970">
        <v>67.12</v>
      </c>
      <c r="KM73" s="969">
        <v>43862</v>
      </c>
      <c r="KN73" s="970">
        <v>67.430000000000007</v>
      </c>
      <c r="KP73" s="969">
        <v>43862</v>
      </c>
      <c r="KQ73" s="970">
        <v>67.120596474436951</v>
      </c>
      <c r="KS73" s="969">
        <v>43862</v>
      </c>
      <c r="KT73" s="970">
        <v>67.150000000000006</v>
      </c>
      <c r="KV73" s="969">
        <v>43862</v>
      </c>
      <c r="KW73" s="970">
        <v>67.11</v>
      </c>
      <c r="KY73" s="969">
        <v>43891</v>
      </c>
      <c r="KZ73" s="970">
        <v>63.72</v>
      </c>
      <c r="LB73" s="969">
        <v>43891</v>
      </c>
      <c r="LC73" s="970">
        <v>63.8</v>
      </c>
      <c r="LE73" s="969">
        <v>43891</v>
      </c>
      <c r="LF73" s="970">
        <v>64.790000000000006</v>
      </c>
      <c r="LH73" s="969">
        <v>43891</v>
      </c>
      <c r="LI73" s="970">
        <v>65.03</v>
      </c>
      <c r="LK73" s="969">
        <v>43891</v>
      </c>
      <c r="LL73" s="970">
        <v>64.66</v>
      </c>
      <c r="LN73" s="969">
        <v>43922</v>
      </c>
      <c r="LO73" s="970">
        <v>63.15</v>
      </c>
      <c r="LQ73" s="969">
        <v>43952</v>
      </c>
      <c r="LR73" s="970">
        <v>59.96</v>
      </c>
      <c r="LT73" s="969">
        <v>43952</v>
      </c>
      <c r="LU73" s="970">
        <v>60.72</v>
      </c>
      <c r="LW73" s="969">
        <v>43952</v>
      </c>
      <c r="LX73" s="970">
        <v>60.81</v>
      </c>
      <c r="LZ73" s="969">
        <v>43952</v>
      </c>
      <c r="MA73" s="970">
        <v>60.31</v>
      </c>
      <c r="MC73" s="969">
        <v>43983</v>
      </c>
      <c r="MD73" s="970">
        <v>59.38</v>
      </c>
      <c r="MF73" s="969">
        <v>43983</v>
      </c>
      <c r="MG73" s="970">
        <v>58.94</v>
      </c>
      <c r="MI73" s="969">
        <v>43983</v>
      </c>
      <c r="MJ73" s="970">
        <v>57.98</v>
      </c>
      <c r="ML73" s="969">
        <v>43983</v>
      </c>
      <c r="MM73" s="970">
        <v>57.29</v>
      </c>
      <c r="MO73" s="969">
        <v>43983</v>
      </c>
      <c r="MP73" s="970">
        <v>56.68</v>
      </c>
      <c r="MR73" s="969">
        <v>44013</v>
      </c>
      <c r="MS73" s="970">
        <v>56.47</v>
      </c>
      <c r="MU73" s="969">
        <v>44013</v>
      </c>
      <c r="MV73" s="970">
        <v>56.76</v>
      </c>
      <c r="MX73" s="969">
        <v>44013</v>
      </c>
      <c r="MY73" s="970">
        <v>56.59</v>
      </c>
      <c r="NA73" s="969">
        <v>44013</v>
      </c>
      <c r="NB73" s="970">
        <v>57.869455627424465</v>
      </c>
      <c r="ND73" s="969">
        <v>44044</v>
      </c>
      <c r="NE73" s="970">
        <v>56.764789999999998</v>
      </c>
      <c r="NG73" s="969">
        <v>44044</v>
      </c>
      <c r="NH73" s="970">
        <v>55.19</v>
      </c>
      <c r="NJ73" s="969">
        <v>44044</v>
      </c>
      <c r="NK73" s="970">
        <v>54.46</v>
      </c>
      <c r="NM73" s="969">
        <v>44044</v>
      </c>
      <c r="NN73" s="970">
        <v>52.79</v>
      </c>
      <c r="NP73" s="969">
        <v>44044</v>
      </c>
      <c r="NQ73" s="970">
        <v>50.99</v>
      </c>
      <c r="NS73" s="969">
        <v>44075</v>
      </c>
      <c r="NT73" s="970">
        <v>50.6</v>
      </c>
      <c r="NV73" s="969">
        <v>44075</v>
      </c>
      <c r="NW73" s="970">
        <v>50.27</v>
      </c>
      <c r="NY73" s="969">
        <v>44075</v>
      </c>
      <c r="NZ73" s="970">
        <v>49.04</v>
      </c>
      <c r="OB73" s="969">
        <v>44075</v>
      </c>
      <c r="OC73" s="970">
        <v>49.54</v>
      </c>
      <c r="OE73" s="969">
        <v>44105</v>
      </c>
      <c r="OF73" s="970">
        <v>52.53</v>
      </c>
      <c r="OH73" s="969">
        <v>44105</v>
      </c>
      <c r="OI73" s="970">
        <v>57.52</v>
      </c>
      <c r="OK73" s="969">
        <v>44105</v>
      </c>
      <c r="OL73" s="970">
        <v>58.21</v>
      </c>
      <c r="ON73" s="969">
        <v>44105</v>
      </c>
      <c r="OO73" s="970">
        <v>56.41</v>
      </c>
      <c r="OQ73" s="969">
        <v>44105</v>
      </c>
      <c r="OR73" s="970">
        <v>54.82</v>
      </c>
      <c r="OT73" s="969">
        <v>44136</v>
      </c>
      <c r="OU73" s="970">
        <v>55.73</v>
      </c>
      <c r="OW73" s="969">
        <v>44136</v>
      </c>
      <c r="OX73" s="970">
        <v>54.14</v>
      </c>
      <c r="OZ73" s="969">
        <v>44136</v>
      </c>
      <c r="PA73" s="970">
        <v>53.13</v>
      </c>
      <c r="PC73" s="969">
        <v>44136</v>
      </c>
      <c r="PD73" s="970">
        <v>54.4</v>
      </c>
      <c r="PF73" s="969">
        <v>44136</v>
      </c>
      <c r="PG73" s="970">
        <v>55.42</v>
      </c>
      <c r="PI73" s="969">
        <v>44166</v>
      </c>
      <c r="PJ73" s="970">
        <v>56.7</v>
      </c>
      <c r="PL73" s="969">
        <v>44166</v>
      </c>
      <c r="PM73" s="970">
        <v>56.88</v>
      </c>
      <c r="PO73" s="969">
        <v>44166</v>
      </c>
      <c r="PP73" s="970">
        <v>56.96</v>
      </c>
      <c r="PR73" s="969">
        <v>44166</v>
      </c>
      <c r="PS73" s="970">
        <v>56.71</v>
      </c>
      <c r="PU73" s="969">
        <v>44197</v>
      </c>
      <c r="PV73" s="970">
        <v>58.88</v>
      </c>
      <c r="PX73" s="969">
        <v>44197</v>
      </c>
      <c r="PY73" s="1025">
        <v>59.2</v>
      </c>
      <c r="QA73" s="1026">
        <v>44197</v>
      </c>
      <c r="QB73" s="1025">
        <v>59.52</v>
      </c>
      <c r="QD73" s="1028">
        <v>44197</v>
      </c>
      <c r="QE73" s="1027">
        <v>59.44</v>
      </c>
      <c r="QG73" s="1028">
        <v>44228</v>
      </c>
      <c r="QH73" s="1027">
        <v>59.93</v>
      </c>
      <c r="QJ73" s="1028">
        <v>44228</v>
      </c>
      <c r="QK73" s="1027">
        <v>60.35</v>
      </c>
      <c r="QM73" s="1028">
        <v>44228</v>
      </c>
      <c r="QN73" s="1027">
        <v>59.92</v>
      </c>
      <c r="QP73" s="1028">
        <v>44228</v>
      </c>
      <c r="QQ73" s="1027">
        <v>61.37</v>
      </c>
      <c r="QS73" s="1028">
        <v>44228</v>
      </c>
      <c r="QT73" s="1027">
        <v>59.27</v>
      </c>
      <c r="QV73" s="1028">
        <v>44256</v>
      </c>
      <c r="QW73" s="1027">
        <v>57.22</v>
      </c>
      <c r="QY73" s="1028">
        <v>44256</v>
      </c>
      <c r="QZ73" s="1027">
        <v>55.75</v>
      </c>
      <c r="RB73" s="1028">
        <v>44256</v>
      </c>
      <c r="RC73" s="1027">
        <v>54.24</v>
      </c>
      <c r="RE73" s="1028">
        <v>44256</v>
      </c>
      <c r="RF73" s="1027">
        <v>53.69</v>
      </c>
      <c r="RH73" s="1028">
        <v>44287</v>
      </c>
      <c r="RI73" s="1027">
        <v>46.25</v>
      </c>
      <c r="RK73" s="1028">
        <v>44287</v>
      </c>
      <c r="RL73" s="1027">
        <v>46.29</v>
      </c>
      <c r="RN73" s="1028">
        <v>44287</v>
      </c>
      <c r="RO73" s="1027">
        <v>46.35</v>
      </c>
      <c r="RQ73" s="1028">
        <v>44287</v>
      </c>
      <c r="RR73" s="1027">
        <v>45.67</v>
      </c>
      <c r="RT73" s="1028">
        <v>44317</v>
      </c>
      <c r="RU73" s="1029">
        <v>44.965170620000002</v>
      </c>
      <c r="RW73" s="1028">
        <v>44317</v>
      </c>
      <c r="RX73" s="1029">
        <v>44.99980283</v>
      </c>
      <c r="RZ73" s="1028">
        <v>44317</v>
      </c>
      <c r="SA73" s="1029">
        <v>44.649957579999999</v>
      </c>
      <c r="SC73" s="1028">
        <v>44317</v>
      </c>
      <c r="SD73" s="1029">
        <v>43.97</v>
      </c>
      <c r="SF73" s="1028">
        <v>44317</v>
      </c>
      <c r="SG73" s="1029">
        <v>43.81</v>
      </c>
      <c r="SI73" s="1028">
        <v>44348</v>
      </c>
      <c r="SJ73" s="1029">
        <v>42.3</v>
      </c>
      <c r="SL73" s="1028">
        <v>44348</v>
      </c>
      <c r="SM73" s="1029">
        <v>42.529877917085486</v>
      </c>
      <c r="SO73" s="1028">
        <v>44348</v>
      </c>
      <c r="SP73" s="1029">
        <v>41.709796380362071</v>
      </c>
      <c r="SR73" s="1028">
        <v>44348</v>
      </c>
      <c r="SS73" s="1029">
        <v>40.379937327920786</v>
      </c>
      <c r="SU73" s="1028">
        <v>44378</v>
      </c>
      <c r="SV73" s="1029">
        <v>39.239543933927891</v>
      </c>
      <c r="SX73" s="1028">
        <v>44378</v>
      </c>
      <c r="SY73" s="1029">
        <v>36.58005752993202</v>
      </c>
      <c r="TA73" s="1028">
        <v>44378</v>
      </c>
      <c r="TB73" s="1029">
        <v>35.710106747056649</v>
      </c>
      <c r="TD73" s="1028">
        <v>44378</v>
      </c>
      <c r="TE73" s="1029">
        <v>35.250197463527115</v>
      </c>
      <c r="TG73" s="1028">
        <v>44409</v>
      </c>
      <c r="TH73" s="1029">
        <v>36.55975332521686</v>
      </c>
      <c r="TJ73" s="1028">
        <v>44409</v>
      </c>
      <c r="TK73" s="1029">
        <v>35.560010908829959</v>
      </c>
      <c r="TM73" s="1028">
        <v>44409</v>
      </c>
      <c r="TN73" s="1029">
        <v>35.215067342767668</v>
      </c>
      <c r="TP73" s="1028">
        <v>44409</v>
      </c>
      <c r="TQ73" s="1029">
        <v>34.475231322848828</v>
      </c>
      <c r="TS73" s="1028">
        <v>44440</v>
      </c>
      <c r="TT73" s="1029">
        <v>34.735468167041276</v>
      </c>
      <c r="TV73" s="1028">
        <v>44440</v>
      </c>
      <c r="TW73" s="1029">
        <v>34.304081016720232</v>
      </c>
      <c r="TY73" s="1028">
        <v>44440</v>
      </c>
      <c r="TZ73" s="1029">
        <v>32.53019291576004</v>
      </c>
      <c r="UB73" s="1028">
        <v>44440</v>
      </c>
      <c r="UC73" s="1029">
        <v>33.834351398861379</v>
      </c>
      <c r="UE73" s="1028">
        <v>44470</v>
      </c>
      <c r="UF73" s="1029">
        <v>37.184602945623979</v>
      </c>
      <c r="UH73" s="1028">
        <v>44470</v>
      </c>
      <c r="UI73" s="1029">
        <v>35.700101710033984</v>
      </c>
      <c r="UK73" s="1028">
        <v>44470</v>
      </c>
      <c r="UL73" s="1029">
        <v>35.580239277281549</v>
      </c>
      <c r="UN73" s="1028">
        <v>44470</v>
      </c>
      <c r="UO73" s="1029">
        <v>36.199697931346343</v>
      </c>
      <c r="UQ73" s="1028">
        <v>44501</v>
      </c>
      <c r="UR73" s="1029">
        <v>38.964921861692837</v>
      </c>
      <c r="UT73" s="1028">
        <v>44501</v>
      </c>
      <c r="UU73" s="1029">
        <v>38.745081894773584</v>
      </c>
      <c r="UW73" s="1028">
        <v>44501</v>
      </c>
      <c r="UX73" s="1029">
        <v>38.644917831146294</v>
      </c>
      <c r="UZ73" s="1028">
        <v>44501</v>
      </c>
      <c r="VA73" s="1029">
        <v>39.020029809815156</v>
      </c>
      <c r="VC73" s="1028">
        <v>44501</v>
      </c>
      <c r="VD73" s="1029">
        <v>39.299713110215748</v>
      </c>
      <c r="VF73" s="1028">
        <v>44531</v>
      </c>
      <c r="VG73" s="1029">
        <v>40.879722864631979</v>
      </c>
      <c r="VI73" s="1028">
        <v>44531</v>
      </c>
      <c r="VJ73" s="1029">
        <v>41.570200867726548</v>
      </c>
      <c r="VL73" s="1028">
        <v>44531</v>
      </c>
      <c r="VM73" s="1029">
        <v>41.200059387853152</v>
      </c>
      <c r="VO73" s="1028">
        <v>44531</v>
      </c>
      <c r="VP73" s="1029">
        <v>45.680621354736104</v>
      </c>
      <c r="VR73" s="1028">
        <v>44562</v>
      </c>
      <c r="VS73" s="1029">
        <v>45.469146273131855</v>
      </c>
      <c r="VU73" s="1028">
        <v>44562</v>
      </c>
      <c r="VV73" s="1029">
        <v>45.164547884612197</v>
      </c>
      <c r="VX73" s="1028">
        <v>44562</v>
      </c>
      <c r="VY73" s="1029">
        <v>45.464933826547103</v>
      </c>
      <c r="WA73" s="1028">
        <v>44562</v>
      </c>
      <c r="WB73" s="1029">
        <v>43.994845577516209</v>
      </c>
      <c r="WD73" s="1028">
        <v>44562</v>
      </c>
      <c r="WE73" s="1029">
        <v>44.625592217261286</v>
      </c>
      <c r="WG73" s="1028">
        <v>44593</v>
      </c>
      <c r="WH73" s="1029">
        <v>48.1</v>
      </c>
      <c r="WJ73" s="1028">
        <v>44593</v>
      </c>
      <c r="WK73" s="1029">
        <v>47.8</v>
      </c>
      <c r="WM73" s="1028">
        <v>44593</v>
      </c>
      <c r="WN73" s="1029">
        <v>50.650058983035706</v>
      </c>
      <c r="WP73" s="1028">
        <v>44593</v>
      </c>
      <c r="WQ73" s="1029">
        <v>49.824544329738508</v>
      </c>
      <c r="WS73" s="1028">
        <v>44621</v>
      </c>
      <c r="WT73" s="1029">
        <v>49.5</v>
      </c>
      <c r="WV73" s="1028">
        <v>44621</v>
      </c>
      <c r="WW73" s="1029">
        <v>49.5</v>
      </c>
      <c r="WY73" s="1028">
        <v>44621</v>
      </c>
      <c r="WZ73" s="1029">
        <v>49.5</v>
      </c>
      <c r="XB73" s="1028">
        <v>44621</v>
      </c>
      <c r="XC73" s="1029">
        <v>49.5</v>
      </c>
      <c r="XE73" s="1028">
        <v>44652</v>
      </c>
      <c r="XF73" s="1029">
        <v>45.000191256830604</v>
      </c>
      <c r="XH73" s="1028">
        <v>44652</v>
      </c>
      <c r="XI73" s="1029">
        <v>44.000191256830604</v>
      </c>
      <c r="XK73" s="1028">
        <v>44652</v>
      </c>
      <c r="XL73" s="1029">
        <v>44.28</v>
      </c>
      <c r="XN73" s="1028">
        <v>44652</v>
      </c>
      <c r="XO73" s="1029">
        <v>43.800191256830608</v>
      </c>
      <c r="XQ73" s="1028">
        <v>44652</v>
      </c>
      <c r="XR73" s="1029">
        <v>43.550191256830608</v>
      </c>
      <c r="XT73" s="1028">
        <v>44682</v>
      </c>
      <c r="XU73" s="1029">
        <v>41.93</v>
      </c>
      <c r="XW73" s="1028">
        <v>44682</v>
      </c>
      <c r="XX73" s="1029">
        <v>41.79</v>
      </c>
      <c r="XZ73" s="1028">
        <v>44682</v>
      </c>
      <c r="YA73" s="1029">
        <v>42.808661202185803</v>
      </c>
      <c r="YC73" s="1028">
        <v>44682</v>
      </c>
      <c r="YD73" s="1029">
        <v>44.6636612021858</v>
      </c>
      <c r="YF73" s="1028">
        <v>44713</v>
      </c>
      <c r="YG73" s="1029">
        <v>49.350027472527479</v>
      </c>
      <c r="YI73" s="1028">
        <v>44713</v>
      </c>
      <c r="YJ73" s="1029">
        <v>51.75</v>
      </c>
      <c r="YL73" s="1028">
        <v>44713</v>
      </c>
      <c r="YM73" s="1029">
        <v>45.949407813689376</v>
      </c>
      <c r="YO73" s="1028">
        <v>44713</v>
      </c>
      <c r="YP73" s="1029">
        <v>47.535326571182587</v>
      </c>
      <c r="YR73" s="1028">
        <v>44713</v>
      </c>
      <c r="YS73" s="1029">
        <v>46.45</v>
      </c>
      <c r="YU73" s="1028">
        <v>44743</v>
      </c>
      <c r="YV73" s="1029">
        <v>49.010635502227991</v>
      </c>
      <c r="YX73" s="1028">
        <v>44743</v>
      </c>
      <c r="YY73" s="1029">
        <v>47.134506475248806</v>
      </c>
      <c r="ZA73" s="1028">
        <v>44743</v>
      </c>
      <c r="ZB73" s="1029">
        <v>44.115700197693499</v>
      </c>
      <c r="ZD73" s="1028">
        <v>44743</v>
      </c>
      <c r="ZE73" s="1029">
        <v>43.950440743391887</v>
      </c>
      <c r="ZG73" s="1028">
        <v>44743</v>
      </c>
      <c r="ZH73" s="1029">
        <v>44.150246875918853</v>
      </c>
      <c r="ZJ73" s="1028">
        <v>44774</v>
      </c>
      <c r="ZK73" s="1029">
        <v>44.104554455875991</v>
      </c>
      <c r="ZM73" s="1028">
        <v>44774</v>
      </c>
      <c r="ZN73" s="1029">
        <v>43.832075431569208</v>
      </c>
      <c r="ZP73" s="1028">
        <v>44774</v>
      </c>
      <c r="ZQ73" s="1029">
        <v>44.104554455875991</v>
      </c>
      <c r="ZS73" s="1028">
        <v>44805</v>
      </c>
      <c r="ZT73" s="1029">
        <v>47.710344125044642</v>
      </c>
      <c r="ZV73" s="1028">
        <v>44805</v>
      </c>
      <c r="ZW73" s="1029">
        <v>47.228437749417481</v>
      </c>
      <c r="ZY73" s="1028">
        <v>44805</v>
      </c>
      <c r="ZZ73" s="1029">
        <v>47.068112223441865</v>
      </c>
      <c r="AAB73" s="1028">
        <v>44805</v>
      </c>
      <c r="AAC73" s="1029">
        <v>47.370374334514644</v>
      </c>
      <c r="AAE73" s="1028">
        <v>44805</v>
      </c>
      <c r="AAF73" s="1029">
        <v>45.28</v>
      </c>
      <c r="AAH73" s="1028">
        <v>44805</v>
      </c>
      <c r="AAI73" s="1029">
        <v>46.716580048183637</v>
      </c>
      <c r="AAK73" s="1028">
        <v>44835</v>
      </c>
      <c r="AAL73" s="1029">
        <v>46.109579474201112</v>
      </c>
      <c r="AAN73" s="1028">
        <v>44805</v>
      </c>
      <c r="AAO73" s="1029">
        <v>46.592872624570482</v>
      </c>
      <c r="AAQ73" s="1028">
        <v>44835</v>
      </c>
      <c r="AAR73" s="1029">
        <v>46.216046912210309</v>
      </c>
      <c r="AAT73" s="1028">
        <v>44866</v>
      </c>
      <c r="AAU73" s="1029">
        <v>48.34</v>
      </c>
      <c r="AAW73" s="1028">
        <v>44866</v>
      </c>
      <c r="AAX73" s="1029">
        <v>47.895850095494232</v>
      </c>
      <c r="AAZ73" s="1028">
        <v>44866</v>
      </c>
      <c r="ABA73" s="1029">
        <v>48.53</v>
      </c>
      <c r="ABC73" s="1028">
        <v>44866</v>
      </c>
      <c r="ABD73" s="1029">
        <v>47.996945367747934</v>
      </c>
      <c r="ABF73" s="1028">
        <v>44896</v>
      </c>
      <c r="ABG73" s="1029">
        <v>51.05929720966747</v>
      </c>
      <c r="ABI73" s="1028">
        <v>44896</v>
      </c>
      <c r="ABJ73" s="1029">
        <v>50.31666693253009</v>
      </c>
      <c r="ABL73" s="1028">
        <v>44896</v>
      </c>
      <c r="ABM73" s="1029">
        <v>50.86</v>
      </c>
      <c r="ABO73" s="1028">
        <v>44896</v>
      </c>
      <c r="ABP73" s="1029">
        <v>50.47</v>
      </c>
      <c r="ABR73" s="1066">
        <v>44927</v>
      </c>
      <c r="ABS73" s="1067">
        <v>51.16</v>
      </c>
      <c r="ABU73" s="1066">
        <v>44927</v>
      </c>
      <c r="ABV73" s="1067">
        <v>50.219182201489268</v>
      </c>
      <c r="ABX73" s="1066">
        <v>44927</v>
      </c>
      <c r="ABY73" s="1067">
        <v>50.911399745860507</v>
      </c>
      <c r="ACA73" s="1066">
        <v>44927</v>
      </c>
      <c r="ACB73" s="1067">
        <v>51.612602950000003</v>
      </c>
      <c r="ACD73" s="1066">
        <v>44958</v>
      </c>
      <c r="ACE73" s="1067">
        <v>51.599420965404413</v>
      </c>
      <c r="ACG73" s="1066">
        <v>44958</v>
      </c>
      <c r="ACH73" s="1067">
        <v>51.697257847670635</v>
      </c>
      <c r="ACJ73" s="1066">
        <v>44958</v>
      </c>
      <c r="ACK73" s="1067">
        <v>51.556266906603732</v>
      </c>
      <c r="ACM73" s="1066">
        <v>44958</v>
      </c>
      <c r="ACN73" s="1067">
        <v>50.67871968</v>
      </c>
      <c r="ACP73" s="1066">
        <v>44986</v>
      </c>
      <c r="ACQ73" s="1067">
        <v>49.671102935380226</v>
      </c>
      <c r="ACS73" s="1066">
        <v>44986</v>
      </c>
      <c r="ACT73" s="1067">
        <v>49.652862284616972</v>
      </c>
      <c r="ACV73" s="1096">
        <v>44986</v>
      </c>
      <c r="ACW73" s="1097">
        <v>49.749566559999998</v>
      </c>
      <c r="ACY73" s="1096">
        <v>44986</v>
      </c>
      <c r="ACZ73" s="1097">
        <v>50.338260862198176</v>
      </c>
      <c r="ADB73" s="1098">
        <v>45017</v>
      </c>
      <c r="ADC73" s="1099">
        <v>45.13551494</v>
      </c>
      <c r="ADE73" s="1098">
        <v>45017</v>
      </c>
      <c r="ADF73" s="1099">
        <v>46.707326763267758</v>
      </c>
      <c r="ADH73" s="1098">
        <v>45017</v>
      </c>
      <c r="ADI73" s="1099">
        <v>46.462580587742714</v>
      </c>
      <c r="ADK73" s="1098">
        <v>45017</v>
      </c>
      <c r="ADL73" s="1099">
        <v>45.804196104710606</v>
      </c>
      <c r="ADN73" s="1098">
        <v>45017</v>
      </c>
      <c r="ADO73" s="1099">
        <v>45.58525000837674</v>
      </c>
      <c r="ADQ73" s="1098">
        <v>45047</v>
      </c>
      <c r="ADR73" s="1099">
        <v>45.189608009319109</v>
      </c>
      <c r="ADT73" s="1098">
        <v>45047</v>
      </c>
      <c r="ADU73" s="1099">
        <v>46.324765679958844</v>
      </c>
      <c r="ADW73" s="1098">
        <v>45047</v>
      </c>
      <c r="ADX73" s="1099">
        <v>44.588275158556392</v>
      </c>
      <c r="ADZ73" s="1098">
        <v>45047</v>
      </c>
      <c r="AEA73" s="1099">
        <v>45.130940932479099</v>
      </c>
      <c r="AEC73" s="1098">
        <v>45078</v>
      </c>
      <c r="AED73" s="1099">
        <v>44.115581262961015</v>
      </c>
      <c r="AEF73" s="1098">
        <v>45078</v>
      </c>
      <c r="AEG73" s="1099">
        <v>44.29</v>
      </c>
      <c r="AEI73" s="1098">
        <v>45078</v>
      </c>
      <c r="AEJ73" s="1099">
        <v>45.12859640605766</v>
      </c>
      <c r="AEL73" s="1098">
        <v>45078</v>
      </c>
      <c r="AEM73" s="1099">
        <v>44.638593249582073</v>
      </c>
      <c r="AEO73" s="1098">
        <v>45078</v>
      </c>
      <c r="AEP73" s="1099">
        <v>45.118930793650492</v>
      </c>
      <c r="AER73" s="1098">
        <v>45108</v>
      </c>
      <c r="AES73" s="1099">
        <v>45.04</v>
      </c>
      <c r="AEU73" s="1098">
        <v>45108</v>
      </c>
      <c r="AEV73" s="1099">
        <v>45.722316160695684</v>
      </c>
      <c r="AEX73" s="1098">
        <v>45108</v>
      </c>
      <c r="AEY73" s="1099">
        <v>45.795426132674493</v>
      </c>
      <c r="AFA73" s="1098">
        <v>45108</v>
      </c>
      <c r="AFB73" s="1099">
        <v>44.894352256825499</v>
      </c>
      <c r="AFD73" s="1098">
        <v>45139</v>
      </c>
      <c r="AFE73" s="1099">
        <v>45.443910206059961</v>
      </c>
      <c r="AFG73" s="1098">
        <v>45139</v>
      </c>
      <c r="AFH73" s="1099">
        <v>46.1576837</v>
      </c>
      <c r="AFJ73" s="1098">
        <v>45170</v>
      </c>
      <c r="AFK73" s="1099">
        <v>45.211454409458199</v>
      </c>
      <c r="AFM73" s="1098">
        <v>45170</v>
      </c>
      <c r="AFN73" s="1099">
        <v>45.755122026885964</v>
      </c>
      <c r="AFP73" s="1098">
        <v>45170</v>
      </c>
      <c r="AFQ73" s="1099">
        <v>44.878570005180777</v>
      </c>
      <c r="AFS73" s="1098">
        <v>45170</v>
      </c>
      <c r="AFT73" s="1099">
        <v>42.926585499474378</v>
      </c>
      <c r="AFV73" s="1098">
        <v>45170</v>
      </c>
      <c r="AFW73" s="1099">
        <v>41.354434377548564</v>
      </c>
      <c r="AFY73" s="1098">
        <v>45200</v>
      </c>
      <c r="AFZ73" s="1099">
        <v>43.94823631199327</v>
      </c>
      <c r="AGB73" s="1098">
        <v>45200</v>
      </c>
      <c r="AGC73" s="1099">
        <v>44.266871614147142</v>
      </c>
      <c r="AGE73" s="1098">
        <v>45200</v>
      </c>
      <c r="AGF73" s="1099">
        <v>45.132192649551762</v>
      </c>
      <c r="AGH73" s="1098">
        <v>45200</v>
      </c>
      <c r="AGI73" s="1099">
        <v>45.21034967725452</v>
      </c>
      <c r="AGK73" s="1108">
        <v>45231</v>
      </c>
      <c r="AGL73" s="1109">
        <v>47.592149808743848</v>
      </c>
      <c r="AGN73" s="1108">
        <v>45231</v>
      </c>
      <c r="AGO73" s="1109">
        <v>47.719874407800226</v>
      </c>
      <c r="AGQ73" s="1108">
        <v>45231</v>
      </c>
      <c r="AGR73" s="1109">
        <v>48.173734672080364</v>
      </c>
      <c r="AGT73" s="1108">
        <v>45261</v>
      </c>
      <c r="AGU73" s="1109">
        <v>51.488119078872238</v>
      </c>
      <c r="AGW73" s="1108">
        <v>45261</v>
      </c>
      <c r="AGX73" s="1109">
        <v>51.696219423853549</v>
      </c>
      <c r="AGZ73" s="1108">
        <v>45261</v>
      </c>
      <c r="AHA73" s="1109">
        <v>51.346891848579951</v>
      </c>
      <c r="AHC73" s="1108">
        <v>45261</v>
      </c>
      <c r="AHD73" s="1109">
        <v>52.566328131584783</v>
      </c>
      <c r="AHF73" s="1108">
        <v>45292</v>
      </c>
      <c r="AHG73" s="1109">
        <v>55.746447999246932</v>
      </c>
      <c r="AHI73" s="1108">
        <v>45292</v>
      </c>
      <c r="AHJ73" s="1109">
        <v>55.896734324433908</v>
      </c>
      <c r="AHL73" s="1108">
        <v>45292</v>
      </c>
      <c r="AHM73" s="1109">
        <v>58.193048457647009</v>
      </c>
      <c r="AHO73" s="1108">
        <v>45292</v>
      </c>
      <c r="AHP73" s="1109">
        <v>60.065466259931902</v>
      </c>
      <c r="AHR73" s="1108">
        <v>45292</v>
      </c>
      <c r="AHS73" s="1109">
        <v>56.593068057412232</v>
      </c>
      <c r="AHU73" s="1114">
        <v>45323</v>
      </c>
      <c r="AHV73" s="1099">
        <v>56.936569177974654</v>
      </c>
      <c r="AHX73" s="1108">
        <v>45323</v>
      </c>
      <c r="AHY73" s="1109">
        <v>57.462666139875445</v>
      </c>
      <c r="AIA73" s="1108">
        <v>45323</v>
      </c>
      <c r="AIB73" s="1109">
        <v>57.411518968499088</v>
      </c>
      <c r="AID73" s="1108">
        <v>45323</v>
      </c>
      <c r="AIE73" s="1099">
        <v>57.873913886643628</v>
      </c>
      <c r="AIG73" s="1108">
        <v>45352</v>
      </c>
      <c r="AIH73" s="1099">
        <v>58.007781379297377</v>
      </c>
      <c r="AIJ73" s="1108">
        <v>45352</v>
      </c>
      <c r="AIK73" s="1099">
        <v>58.488234823833025</v>
      </c>
      <c r="AIM73" s="1108">
        <v>45352</v>
      </c>
      <c r="AIN73" s="1099">
        <v>57.295578544378444</v>
      </c>
      <c r="AIP73" s="1108">
        <v>45352</v>
      </c>
      <c r="AIQ73" s="1099">
        <v>57.936985091322072</v>
      </c>
      <c r="AIS73" s="1108">
        <v>45352</v>
      </c>
      <c r="AIT73" s="1109">
        <v>58.829282309349701</v>
      </c>
      <c r="AIV73" s="1108">
        <v>45383</v>
      </c>
      <c r="AIW73" s="1117">
        <v>52.347734434273363</v>
      </c>
      <c r="AIY73" s="1108">
        <v>45383</v>
      </c>
      <c r="AIZ73" s="1117">
        <v>53.896432391216592</v>
      </c>
      <c r="AJB73" s="1108">
        <v>45383</v>
      </c>
      <c r="AJC73" s="1117">
        <v>54.661510543589209</v>
      </c>
      <c r="AJE73" s="1108">
        <v>45383</v>
      </c>
      <c r="AJF73" s="1117">
        <v>55.525794267971456</v>
      </c>
      <c r="AJH73" s="1108">
        <v>45413</v>
      </c>
      <c r="AJI73" s="1117">
        <v>53.232559118363369</v>
      </c>
      <c r="AJK73" s="1108">
        <v>45413</v>
      </c>
      <c r="AJL73" s="1117">
        <v>54.913356046184681</v>
      </c>
      <c r="AJN73" s="1108">
        <v>45413</v>
      </c>
      <c r="AJO73" s="1117">
        <v>53.232559118363369</v>
      </c>
      <c r="AJQ73" s="1108">
        <v>45413</v>
      </c>
      <c r="AJR73" s="1117">
        <v>55.299463622278118</v>
      </c>
      <c r="AJT73" s="1108">
        <v>45444</v>
      </c>
      <c r="AJU73" s="1117">
        <v>53.476050282716436</v>
      </c>
    </row>
    <row r="74" spans="1:957" customFormat="1" x14ac:dyDescent="0.25">
      <c r="A74" s="26"/>
      <c r="B74" s="969">
        <f ca="1">OFFSET(D74,0,MATCH($B$4,$D$4:$XDF$4)-1)</f>
        <v>45474</v>
      </c>
      <c r="C74" s="152">
        <f t="shared" ca="1" si="3"/>
        <v>55.586721511808499</v>
      </c>
      <c r="D74" s="26"/>
      <c r="E74" s="292"/>
      <c r="F74" s="292"/>
      <c r="G74" s="298"/>
      <c r="H74" s="292"/>
      <c r="I74" s="292"/>
      <c r="J74" s="292"/>
      <c r="K74" s="292"/>
      <c r="L74" s="292"/>
      <c r="M74" s="292"/>
      <c r="N74" s="292"/>
      <c r="O74" s="292"/>
      <c r="P74" s="298"/>
      <c r="Q74" s="292"/>
      <c r="R74" s="292"/>
      <c r="S74" s="292"/>
      <c r="T74" s="292"/>
      <c r="U74" s="292"/>
      <c r="V74" s="292"/>
      <c r="W74" s="292"/>
      <c r="X74" s="292"/>
      <c r="Y74" s="298"/>
      <c r="Z74" s="292"/>
      <c r="AA74" s="292"/>
      <c r="AB74" s="292"/>
      <c r="AC74" s="292"/>
      <c r="AD74" s="292"/>
      <c r="AE74" s="292"/>
      <c r="AF74" s="292"/>
      <c r="AG74" s="292"/>
      <c r="AH74" s="298"/>
      <c r="AI74" s="292"/>
      <c r="AJ74" s="292"/>
      <c r="AK74" s="292"/>
      <c r="AL74" s="292"/>
      <c r="AM74" s="292"/>
      <c r="AN74" s="292"/>
      <c r="AO74" s="292"/>
      <c r="AP74" s="292"/>
      <c r="AQ74" s="298"/>
      <c r="AR74" s="292"/>
      <c r="AS74" s="292"/>
      <c r="AT74" s="292"/>
      <c r="AU74" s="292"/>
      <c r="AV74" s="292"/>
      <c r="AW74" s="26"/>
      <c r="AX74" s="144"/>
      <c r="AY74" s="150"/>
      <c r="AZ74" s="88"/>
      <c r="BA74" s="144"/>
      <c r="BB74" s="145"/>
      <c r="BC74" s="26"/>
      <c r="BD74" s="144"/>
      <c r="BE74" s="148"/>
      <c r="BF74" s="26"/>
      <c r="BG74" s="144"/>
      <c r="BH74" s="150"/>
      <c r="BI74" s="88"/>
      <c r="BJ74" s="144">
        <v>43282</v>
      </c>
      <c r="BK74" s="145">
        <v>75</v>
      </c>
      <c r="BL74" s="26"/>
      <c r="BM74" s="144">
        <v>43282</v>
      </c>
      <c r="BN74" s="148">
        <v>73</v>
      </c>
      <c r="BO74" s="26"/>
      <c r="BP74" s="144"/>
      <c r="BQ74" s="150"/>
      <c r="BR74" s="88"/>
      <c r="BS74" s="144">
        <v>43313</v>
      </c>
      <c r="BT74" s="145">
        <v>68.47</v>
      </c>
      <c r="BU74" s="26"/>
      <c r="BV74" s="144"/>
      <c r="BW74" s="148"/>
      <c r="BX74" s="26"/>
      <c r="BY74" s="144">
        <v>43344</v>
      </c>
      <c r="BZ74" s="150">
        <v>68.309515379999993</v>
      </c>
      <c r="CA74" s="88"/>
      <c r="CB74" s="144">
        <v>43344</v>
      </c>
      <c r="CC74" s="145">
        <v>68.5</v>
      </c>
      <c r="CD74" s="26"/>
      <c r="CE74" s="144">
        <v>43344</v>
      </c>
      <c r="CF74" s="148">
        <v>67.8</v>
      </c>
      <c r="CG74" s="26"/>
      <c r="CH74" s="144"/>
      <c r="CI74" s="150"/>
      <c r="CJ74" s="88"/>
      <c r="CK74" s="144">
        <v>43374</v>
      </c>
      <c r="CL74" s="145">
        <v>67.430300000000003</v>
      </c>
      <c r="CM74" s="26"/>
      <c r="CN74" s="144">
        <v>43374</v>
      </c>
      <c r="CO74" s="148">
        <v>64.955605526764501</v>
      </c>
      <c r="CP74" s="26"/>
      <c r="CQ74" s="144"/>
      <c r="CR74" s="150"/>
      <c r="CS74" s="88"/>
      <c r="CT74" s="144"/>
      <c r="CU74" s="145"/>
      <c r="CV74" s="26"/>
      <c r="CW74" s="144">
        <v>43405</v>
      </c>
      <c r="CX74" s="148">
        <v>67.904160610000005</v>
      </c>
      <c r="CY74" s="292"/>
      <c r="CZ74" s="144"/>
      <c r="DA74" s="148"/>
      <c r="DB74" s="295"/>
      <c r="DC74" s="144">
        <v>43405</v>
      </c>
      <c r="DD74" s="148">
        <v>67.790000000000006</v>
      </c>
      <c r="DE74" s="303"/>
      <c r="DF74" s="144"/>
      <c r="DG74" s="148"/>
      <c r="DH74" s="303"/>
      <c r="DI74" s="144"/>
      <c r="DJ74" s="148"/>
      <c r="DK74" s="295"/>
      <c r="DL74" s="144">
        <v>43435</v>
      </c>
      <c r="DM74" s="148">
        <v>71.733800000000002</v>
      </c>
      <c r="DN74" s="303"/>
      <c r="DO74" s="144"/>
      <c r="DP74" s="148"/>
      <c r="DQ74" s="303"/>
      <c r="DR74" s="144"/>
      <c r="DS74" s="148"/>
      <c r="DT74" s="295"/>
      <c r="DU74" s="144"/>
      <c r="DV74" s="148"/>
      <c r="DW74" s="303"/>
      <c r="DX74" s="144"/>
      <c r="DY74" s="148"/>
      <c r="DZ74" s="303"/>
      <c r="EA74" s="144">
        <v>43497</v>
      </c>
      <c r="EB74" s="148">
        <v>72.697210500934929</v>
      </c>
      <c r="EC74" s="295"/>
      <c r="ED74" s="144">
        <v>43497</v>
      </c>
      <c r="EE74" s="148">
        <v>72.590623345757237</v>
      </c>
      <c r="EF74" s="303"/>
      <c r="EG74" s="144">
        <v>43497</v>
      </c>
      <c r="EH74" s="148">
        <v>72.728107033600764</v>
      </c>
      <c r="EI74" s="303"/>
      <c r="EJ74" s="144">
        <v>43525</v>
      </c>
      <c r="EK74" s="148">
        <v>71.053857519999994</v>
      </c>
      <c r="EL74" s="295"/>
      <c r="EM74" s="144">
        <v>43497</v>
      </c>
      <c r="EN74" s="148">
        <v>72.323499074586607</v>
      </c>
      <c r="EO74" s="303"/>
      <c r="EP74" s="144">
        <v>43525</v>
      </c>
      <c r="EQ74" s="148">
        <v>71.213829837301375</v>
      </c>
      <c r="ER74" s="303"/>
      <c r="ES74" s="144">
        <v>43525</v>
      </c>
      <c r="ET74" s="148">
        <v>70.755688049546023</v>
      </c>
      <c r="EV74" s="144">
        <v>43556</v>
      </c>
      <c r="EW74" s="148">
        <v>65.866717928213319</v>
      </c>
      <c r="EY74" s="144">
        <v>43556</v>
      </c>
      <c r="EZ74" s="148">
        <v>65.826090640000004</v>
      </c>
      <c r="FB74" s="144">
        <v>43556</v>
      </c>
      <c r="FC74" s="148">
        <v>66.369786393135058</v>
      </c>
      <c r="FE74" s="144">
        <v>43556</v>
      </c>
      <c r="FF74" s="148">
        <v>65.537479578081616</v>
      </c>
      <c r="FH74" s="144">
        <v>43586</v>
      </c>
      <c r="FI74" s="148">
        <v>63.185060264511215</v>
      </c>
      <c r="FK74" s="144">
        <v>43586</v>
      </c>
      <c r="FL74" s="148">
        <v>63.328108482918239</v>
      </c>
      <c r="FN74" s="144">
        <v>43586</v>
      </c>
      <c r="FO74" s="148">
        <v>63.48</v>
      </c>
      <c r="FQ74" s="144">
        <v>43586</v>
      </c>
      <c r="FR74" s="148">
        <v>63.44943988</v>
      </c>
      <c r="FT74" s="144">
        <v>43556</v>
      </c>
      <c r="FU74" s="148">
        <v>65.371390000000005</v>
      </c>
      <c r="FW74" s="144">
        <v>43586</v>
      </c>
      <c r="FX74" s="148">
        <v>63.58419</v>
      </c>
      <c r="FZ74" s="144">
        <v>43586</v>
      </c>
      <c r="GA74" s="148">
        <v>63.20843</v>
      </c>
      <c r="GC74" s="144">
        <v>43617</v>
      </c>
      <c r="GD74" s="148">
        <v>63.293538594099985</v>
      </c>
      <c r="GF74" s="144">
        <v>43586</v>
      </c>
      <c r="GG74" s="148">
        <v>63.41</v>
      </c>
      <c r="GI74" s="144">
        <v>43617</v>
      </c>
      <c r="GJ74" s="148">
        <v>62.847499999999997</v>
      </c>
      <c r="GL74" s="144">
        <v>43617</v>
      </c>
      <c r="GM74" s="148">
        <v>62.95</v>
      </c>
      <c r="GO74" s="144">
        <v>43617</v>
      </c>
      <c r="GP74" s="148">
        <v>62.227080000000001</v>
      </c>
      <c r="GR74" s="144">
        <v>43617</v>
      </c>
      <c r="GS74" s="148">
        <v>62.46</v>
      </c>
      <c r="GU74" s="144">
        <v>43647</v>
      </c>
      <c r="GV74" s="148">
        <v>61.85</v>
      </c>
      <c r="GX74" s="144">
        <v>43647</v>
      </c>
      <c r="GY74" s="148">
        <v>61.89</v>
      </c>
      <c r="HA74" s="144">
        <v>43647</v>
      </c>
      <c r="HB74" s="148">
        <v>61.68</v>
      </c>
      <c r="HD74" s="144">
        <v>43647</v>
      </c>
      <c r="HE74" s="148">
        <v>61.55</v>
      </c>
      <c r="HG74" s="144">
        <v>43647</v>
      </c>
      <c r="HH74" s="148">
        <v>61.86</v>
      </c>
      <c r="HJ74" s="144">
        <v>43678</v>
      </c>
      <c r="HK74" s="148">
        <v>61.81</v>
      </c>
      <c r="HM74" s="144">
        <v>43678</v>
      </c>
      <c r="HN74" s="148">
        <v>62.25</v>
      </c>
      <c r="HP74" s="144">
        <v>43678</v>
      </c>
      <c r="HQ74" s="148">
        <v>62.34</v>
      </c>
      <c r="HS74" s="144">
        <v>43678</v>
      </c>
      <c r="HT74" s="148">
        <v>62.28</v>
      </c>
      <c r="HV74" s="144">
        <v>43678</v>
      </c>
      <c r="HW74" s="148">
        <v>62.65</v>
      </c>
      <c r="HY74" s="144">
        <v>43678</v>
      </c>
      <c r="HZ74" s="148">
        <v>62.7</v>
      </c>
      <c r="IB74" s="144">
        <v>43739</v>
      </c>
      <c r="IC74" s="148">
        <v>63.440695230000003</v>
      </c>
      <c r="IE74" s="144">
        <v>43739</v>
      </c>
      <c r="IF74" s="148">
        <v>61.98</v>
      </c>
      <c r="IH74" s="144">
        <v>43739</v>
      </c>
      <c r="II74" s="148">
        <v>60.52</v>
      </c>
      <c r="IK74" s="144">
        <v>43739</v>
      </c>
      <c r="IL74" s="148">
        <v>61.41</v>
      </c>
      <c r="IN74" s="144">
        <v>43770</v>
      </c>
      <c r="IO74" s="148">
        <v>62.78</v>
      </c>
      <c r="IQ74" s="144">
        <v>43770</v>
      </c>
      <c r="IR74" s="148">
        <v>63.57</v>
      </c>
      <c r="IT74" s="144">
        <v>43770</v>
      </c>
      <c r="IU74" s="148">
        <v>63.163681820000001</v>
      </c>
      <c r="IW74" s="144">
        <v>43770</v>
      </c>
      <c r="IX74" s="148">
        <v>62.48</v>
      </c>
      <c r="IZ74" s="144">
        <v>43800</v>
      </c>
      <c r="JA74" s="148">
        <v>66.459999999999994</v>
      </c>
      <c r="JC74" s="144">
        <v>43800</v>
      </c>
      <c r="JD74" s="148">
        <v>65.11</v>
      </c>
      <c r="JF74" s="144">
        <v>43800</v>
      </c>
      <c r="JG74" s="148">
        <v>64.42</v>
      </c>
      <c r="JI74" s="144">
        <v>43800</v>
      </c>
      <c r="JJ74" s="148">
        <v>64.56</v>
      </c>
      <c r="JL74" s="144">
        <v>43831</v>
      </c>
      <c r="JM74" s="148">
        <v>65.88</v>
      </c>
      <c r="JO74" s="144">
        <v>43831</v>
      </c>
      <c r="JP74" s="148">
        <v>66.959999999999994</v>
      </c>
      <c r="JR74" s="144">
        <v>43831</v>
      </c>
      <c r="JS74" s="148">
        <v>67.049036810000004</v>
      </c>
      <c r="JU74" s="969">
        <v>43831</v>
      </c>
      <c r="JV74" s="970">
        <v>68.049036810000004</v>
      </c>
      <c r="JX74" s="969">
        <v>43831</v>
      </c>
      <c r="JY74" s="970">
        <v>66.930000000000007</v>
      </c>
      <c r="KA74" s="969">
        <v>43862</v>
      </c>
      <c r="KB74" s="970">
        <v>67.871879046042821</v>
      </c>
      <c r="KD74" s="969">
        <v>43862</v>
      </c>
      <c r="KE74" s="970">
        <v>63.57</v>
      </c>
      <c r="KG74" s="969">
        <v>43862</v>
      </c>
      <c r="KH74" s="970">
        <v>67.319999999999993</v>
      </c>
      <c r="KJ74" s="969">
        <v>43862</v>
      </c>
      <c r="KK74" s="970">
        <v>67.319999999999993</v>
      </c>
      <c r="KM74" s="969">
        <v>43891</v>
      </c>
      <c r="KN74" s="970">
        <v>65.3</v>
      </c>
      <c r="KP74" s="969">
        <v>43891</v>
      </c>
      <c r="KQ74" s="970">
        <v>64.795043280273347</v>
      </c>
      <c r="KS74" s="969">
        <v>43891</v>
      </c>
      <c r="KT74" s="970">
        <v>64.7</v>
      </c>
      <c r="KV74" s="969">
        <v>43891</v>
      </c>
      <c r="KW74" s="970">
        <v>64.760000000000005</v>
      </c>
      <c r="KY74" s="969">
        <v>43922</v>
      </c>
      <c r="KZ74" s="970">
        <v>61.72</v>
      </c>
      <c r="LB74" s="969">
        <v>43922</v>
      </c>
      <c r="LC74" s="970">
        <v>61.49</v>
      </c>
      <c r="LE74" s="969">
        <v>43922</v>
      </c>
      <c r="LF74" s="970">
        <v>61.78</v>
      </c>
      <c r="LH74" s="969">
        <v>43922</v>
      </c>
      <c r="LI74" s="970">
        <v>61.84</v>
      </c>
      <c r="LK74" s="969">
        <v>43922</v>
      </c>
      <c r="LL74" s="970">
        <v>61.39</v>
      </c>
      <c r="LN74" s="969">
        <v>43952</v>
      </c>
      <c r="LO74" s="970">
        <v>60.59</v>
      </c>
      <c r="LQ74" s="969">
        <v>43983</v>
      </c>
      <c r="LR74" s="970">
        <v>59.65</v>
      </c>
      <c r="LT74" s="969">
        <v>43983</v>
      </c>
      <c r="LU74" s="970">
        <v>60.41</v>
      </c>
      <c r="LW74" s="969">
        <v>43983</v>
      </c>
      <c r="LX74" s="970">
        <v>60.5</v>
      </c>
      <c r="LZ74" s="969">
        <v>43983</v>
      </c>
      <c r="MA74" s="970">
        <v>60.01</v>
      </c>
      <c r="MC74" s="969">
        <v>44013</v>
      </c>
      <c r="MD74" s="970">
        <v>59.45</v>
      </c>
      <c r="MF74" s="969">
        <v>44013</v>
      </c>
      <c r="MG74" s="970">
        <v>59.19</v>
      </c>
      <c r="MI74" s="969">
        <v>44013</v>
      </c>
      <c r="MJ74" s="970">
        <v>58.28</v>
      </c>
      <c r="ML74" s="969">
        <v>44013</v>
      </c>
      <c r="MM74" s="970">
        <v>57.59</v>
      </c>
      <c r="MO74" s="969">
        <v>44013</v>
      </c>
      <c r="MP74" s="970">
        <v>57.02</v>
      </c>
      <c r="MR74" s="969">
        <v>44044</v>
      </c>
      <c r="MS74" s="970">
        <v>57.07</v>
      </c>
      <c r="MU74" s="969">
        <v>44044</v>
      </c>
      <c r="MV74" s="970">
        <v>57.36</v>
      </c>
      <c r="MX74" s="969">
        <v>44044</v>
      </c>
      <c r="MY74" s="970">
        <v>57.19</v>
      </c>
      <c r="NA74" s="969">
        <v>44044</v>
      </c>
      <c r="NB74" s="970">
        <v>58.466127738328069</v>
      </c>
      <c r="ND74" s="969">
        <v>44075</v>
      </c>
      <c r="NE74" s="970">
        <v>57.616979999999998</v>
      </c>
      <c r="NG74" s="969">
        <v>44075</v>
      </c>
      <c r="NH74" s="970">
        <v>56.05</v>
      </c>
      <c r="NJ74" s="969">
        <v>44075</v>
      </c>
      <c r="NK74" s="970">
        <v>55.31</v>
      </c>
      <c r="NM74" s="969">
        <v>44075</v>
      </c>
      <c r="NN74" s="970">
        <v>53.64</v>
      </c>
      <c r="NP74" s="969">
        <v>44075</v>
      </c>
      <c r="NQ74" s="970">
        <v>51.69</v>
      </c>
      <c r="NS74" s="969">
        <v>44105</v>
      </c>
      <c r="NT74" s="970">
        <v>52.03</v>
      </c>
      <c r="NV74" s="969">
        <v>44105</v>
      </c>
      <c r="NW74" s="970">
        <v>51.82</v>
      </c>
      <c r="NY74" s="969">
        <v>44105</v>
      </c>
      <c r="NZ74" s="970">
        <v>50.49</v>
      </c>
      <c r="OB74" s="969">
        <v>44105</v>
      </c>
      <c r="OC74" s="970">
        <v>50.71</v>
      </c>
      <c r="OE74" s="969">
        <v>44136</v>
      </c>
      <c r="OF74" s="970">
        <v>54.19</v>
      </c>
      <c r="OH74" s="969">
        <v>44136</v>
      </c>
      <c r="OI74" s="970">
        <v>59.17</v>
      </c>
      <c r="OK74" s="969">
        <v>44136</v>
      </c>
      <c r="OL74" s="970">
        <v>59.87</v>
      </c>
      <c r="ON74" s="969">
        <v>44136</v>
      </c>
      <c r="OO74" s="970">
        <v>58.07</v>
      </c>
      <c r="OQ74" s="969">
        <v>44136</v>
      </c>
      <c r="OR74" s="970">
        <v>56.48</v>
      </c>
      <c r="OT74" s="969">
        <v>44166</v>
      </c>
      <c r="OU74" s="970">
        <v>58.96</v>
      </c>
      <c r="OW74" s="969">
        <v>44166</v>
      </c>
      <c r="OX74" s="970">
        <v>56.95</v>
      </c>
      <c r="OZ74" s="969">
        <v>44166</v>
      </c>
      <c r="PA74" s="970">
        <v>55.94</v>
      </c>
      <c r="PC74" s="969">
        <v>44166</v>
      </c>
      <c r="PD74" s="970">
        <v>56.48</v>
      </c>
      <c r="PF74" s="969">
        <v>44166</v>
      </c>
      <c r="PG74" s="970">
        <v>57.5</v>
      </c>
      <c r="PI74" s="969">
        <v>44197</v>
      </c>
      <c r="PJ74" s="970">
        <v>58.22</v>
      </c>
      <c r="PL74" s="969">
        <v>44197</v>
      </c>
      <c r="PM74" s="970">
        <v>58.63</v>
      </c>
      <c r="PO74" s="969">
        <v>44197</v>
      </c>
      <c r="PP74" s="970">
        <v>58.5</v>
      </c>
      <c r="PR74" s="969">
        <v>44197</v>
      </c>
      <c r="PS74" s="970">
        <v>58.48</v>
      </c>
      <c r="PU74" s="969">
        <v>44228</v>
      </c>
      <c r="PV74" s="970">
        <v>59.09</v>
      </c>
      <c r="PX74" s="969">
        <v>44228</v>
      </c>
      <c r="PY74" s="1025">
        <v>59.43</v>
      </c>
      <c r="QA74" s="1026">
        <v>44228</v>
      </c>
      <c r="QB74" s="1025">
        <v>59.75</v>
      </c>
      <c r="QD74" s="1028">
        <v>44228</v>
      </c>
      <c r="QE74" s="1027">
        <v>59.67</v>
      </c>
      <c r="QG74" s="1028">
        <v>44256</v>
      </c>
      <c r="QH74" s="1027">
        <v>58.22</v>
      </c>
      <c r="QJ74" s="1028">
        <v>44256</v>
      </c>
      <c r="QK74" s="1027">
        <v>58.69</v>
      </c>
      <c r="QM74" s="1028">
        <v>44256</v>
      </c>
      <c r="QN74" s="1027">
        <v>58.39</v>
      </c>
      <c r="QP74" s="1028">
        <v>44256</v>
      </c>
      <c r="QQ74" s="1027">
        <v>59.83</v>
      </c>
      <c r="QS74" s="1028">
        <v>44256</v>
      </c>
      <c r="QT74" s="1027">
        <v>57.84</v>
      </c>
      <c r="QV74" s="1028">
        <v>44287</v>
      </c>
      <c r="QW74" s="1027">
        <v>51.4</v>
      </c>
      <c r="QY74" s="1028">
        <v>44287</v>
      </c>
      <c r="QZ74" s="1027">
        <v>50.55</v>
      </c>
      <c r="RB74" s="1028">
        <v>44287</v>
      </c>
      <c r="RC74" s="1027">
        <v>48.95</v>
      </c>
      <c r="RE74" s="1028">
        <v>44287</v>
      </c>
      <c r="RF74" s="1027">
        <v>48.69</v>
      </c>
      <c r="RH74" s="1028">
        <v>44317</v>
      </c>
      <c r="RI74" s="1027">
        <v>44.6</v>
      </c>
      <c r="RK74" s="1028">
        <v>44317</v>
      </c>
      <c r="RL74" s="1027">
        <v>44.54</v>
      </c>
      <c r="RN74" s="1028">
        <v>44317</v>
      </c>
      <c r="RO74" s="1027">
        <v>44.6</v>
      </c>
      <c r="RQ74" s="1028">
        <v>44317</v>
      </c>
      <c r="RR74" s="1027">
        <v>43.92</v>
      </c>
      <c r="RT74" s="1028">
        <v>44348</v>
      </c>
      <c r="RU74" s="1029">
        <v>43.715154380000001</v>
      </c>
      <c r="RW74" s="1028">
        <v>44348</v>
      </c>
      <c r="RX74" s="1029">
        <v>43.749821599999997</v>
      </c>
      <c r="RZ74" s="1028">
        <v>44348</v>
      </c>
      <c r="SA74" s="1029">
        <v>43.399961619999999</v>
      </c>
      <c r="SC74" s="1028">
        <v>44348</v>
      </c>
      <c r="SD74" s="1029">
        <v>42.72</v>
      </c>
      <c r="SF74" s="1028">
        <v>44348</v>
      </c>
      <c r="SG74" s="1029">
        <v>42.56</v>
      </c>
      <c r="SI74" s="1028">
        <v>44378</v>
      </c>
      <c r="SJ74" s="1029">
        <v>43.15</v>
      </c>
      <c r="SL74" s="1028">
        <v>44378</v>
      </c>
      <c r="SM74" s="1029">
        <v>43.37988953481085</v>
      </c>
      <c r="SO74" s="1028">
        <v>44378</v>
      </c>
      <c r="SP74" s="1029">
        <v>42.579815757332554</v>
      </c>
      <c r="SR74" s="1028">
        <v>44378</v>
      </c>
      <c r="SS74" s="1029">
        <v>41.249943291957663</v>
      </c>
      <c r="SU74" s="1028">
        <v>44409</v>
      </c>
      <c r="SV74" s="1029">
        <v>39.439587334352858</v>
      </c>
      <c r="SX74" s="1028">
        <v>44409</v>
      </c>
      <c r="SY74" s="1029">
        <v>36.780052055235153</v>
      </c>
      <c r="TA74" s="1028">
        <v>44409</v>
      </c>
      <c r="TB74" s="1029">
        <v>35.910096588731122</v>
      </c>
      <c r="TD74" s="1028">
        <v>44409</v>
      </c>
      <c r="TE74" s="1029">
        <v>35.450178672388034</v>
      </c>
      <c r="TG74" s="1028">
        <v>44440</v>
      </c>
      <c r="TH74" s="1029">
        <v>36.929776799426122</v>
      </c>
      <c r="TJ74" s="1028">
        <v>44440</v>
      </c>
      <c r="TK74" s="1029">
        <v>35.930009870717534</v>
      </c>
      <c r="TM74" s="1028">
        <v>44440</v>
      </c>
      <c r="TN74" s="1029">
        <v>35.775060934256025</v>
      </c>
      <c r="TP74" s="1028">
        <v>44440</v>
      </c>
      <c r="TQ74" s="1029">
        <v>35.035209309569268</v>
      </c>
      <c r="TS74" s="1028">
        <v>44470</v>
      </c>
      <c r="TT74" s="1029">
        <v>36.640423615056847</v>
      </c>
      <c r="TV74" s="1028">
        <v>44470</v>
      </c>
      <c r="TW74" s="1029">
        <v>35.799168469541918</v>
      </c>
      <c r="TY74" s="1028">
        <v>44470</v>
      </c>
      <c r="TZ74" s="1029">
        <v>33.770174557398214</v>
      </c>
      <c r="UB74" s="1028">
        <v>44470</v>
      </c>
      <c r="UC74" s="1029">
        <v>34.889413121420404</v>
      </c>
      <c r="UE74" s="1028">
        <v>44501</v>
      </c>
      <c r="UF74" s="1029">
        <v>39.384640730343584</v>
      </c>
      <c r="UH74" s="1028">
        <v>44501</v>
      </c>
      <c r="UI74" s="1029">
        <v>38.700092031044534</v>
      </c>
      <c r="UK74" s="1028">
        <v>44501</v>
      </c>
      <c r="UL74" s="1029">
        <v>38.580216507037626</v>
      </c>
      <c r="UN74" s="1028">
        <v>44501</v>
      </c>
      <c r="UO74" s="1029">
        <v>39.199726676979353</v>
      </c>
      <c r="UQ74" s="1028">
        <v>44531</v>
      </c>
      <c r="UR74" s="1029">
        <v>40.464929297535896</v>
      </c>
      <c r="UT74" s="1028">
        <v>44531</v>
      </c>
      <c r="UU74" s="1029">
        <v>40.245074101455479</v>
      </c>
      <c r="UW74" s="1028">
        <v>44531</v>
      </c>
      <c r="UX74" s="1029">
        <v>40.144925650546568</v>
      </c>
      <c r="UZ74" s="1028">
        <v>44531</v>
      </c>
      <c r="VA74" s="1029">
        <v>40.620026973036182</v>
      </c>
      <c r="VC74" s="1028">
        <v>44531</v>
      </c>
      <c r="VD74" s="1029">
        <v>40.899740411388358</v>
      </c>
      <c r="VF74" s="1028">
        <v>44562</v>
      </c>
      <c r="VG74" s="1029">
        <v>41.429749237549146</v>
      </c>
      <c r="VI74" s="1028">
        <v>44562</v>
      </c>
      <c r="VJ74" s="1029">
        <v>42.120181752635055</v>
      </c>
      <c r="VL74" s="1028">
        <v>44562</v>
      </c>
      <c r="VM74" s="1029">
        <v>41.950053736351713</v>
      </c>
      <c r="VO74" s="1028">
        <v>44562</v>
      </c>
      <c r="VP74" s="1029">
        <v>46.355562225015099</v>
      </c>
      <c r="VR74" s="1028">
        <v>44593</v>
      </c>
      <c r="VS74" s="1029">
        <v>45.469227515984919</v>
      </c>
      <c r="VU74" s="1028">
        <v>44593</v>
      </c>
      <c r="VV74" s="1029">
        <v>45.164590909079848</v>
      </c>
      <c r="VX74" s="1028">
        <v>44593</v>
      </c>
      <c r="VY74" s="1029">
        <v>45.61494012378374</v>
      </c>
      <c r="WA74" s="1028">
        <v>44593</v>
      </c>
      <c r="WB74" s="1029">
        <v>44.104860272758479</v>
      </c>
      <c r="WD74" s="1028">
        <v>44593</v>
      </c>
      <c r="WE74" s="1029">
        <v>44.73553586033762</v>
      </c>
      <c r="WG74" s="1028">
        <v>44621</v>
      </c>
      <c r="WH74" s="1029">
        <v>47.25</v>
      </c>
      <c r="WJ74" s="1028">
        <v>44621</v>
      </c>
      <c r="WK74" s="1029">
        <v>47.05</v>
      </c>
      <c r="WM74" s="1028">
        <v>44621</v>
      </c>
      <c r="WN74" s="1029">
        <v>49.900053370057734</v>
      </c>
      <c r="WP74" s="1028">
        <v>44621</v>
      </c>
      <c r="WQ74" s="1029">
        <v>49.074587692497111</v>
      </c>
      <c r="WS74" s="1028">
        <v>44652</v>
      </c>
      <c r="WT74" s="1029">
        <v>45.843934426229517</v>
      </c>
      <c r="WV74" s="1028">
        <v>44652</v>
      </c>
      <c r="WW74" s="1029">
        <v>45.87</v>
      </c>
      <c r="WY74" s="1028">
        <v>44652</v>
      </c>
      <c r="WZ74" s="1029">
        <v>46.832240437158482</v>
      </c>
      <c r="XB74" s="1028">
        <v>44652</v>
      </c>
      <c r="XC74" s="1029">
        <v>46.541420765027326</v>
      </c>
      <c r="XE74" s="1028">
        <v>44682</v>
      </c>
      <c r="XF74" s="1029">
        <v>44.900191256830603</v>
      </c>
      <c r="XH74" s="1028">
        <v>44682</v>
      </c>
      <c r="XI74" s="1029">
        <v>43.900191256830603</v>
      </c>
      <c r="XK74" s="1028">
        <v>44682</v>
      </c>
      <c r="XL74" s="1029">
        <v>44.18</v>
      </c>
      <c r="XN74" s="1028">
        <v>44682</v>
      </c>
      <c r="XO74" s="1029">
        <v>43.700191256830607</v>
      </c>
      <c r="XQ74" s="1028">
        <v>44682</v>
      </c>
      <c r="XR74" s="1029">
        <v>43.450191256830607</v>
      </c>
      <c r="XT74" s="1028">
        <v>44713</v>
      </c>
      <c r="XU74" s="1029">
        <v>41.83</v>
      </c>
      <c r="XW74" s="1028">
        <v>44713</v>
      </c>
      <c r="XX74" s="1029">
        <v>41.69</v>
      </c>
      <c r="XZ74" s="1028">
        <v>44713</v>
      </c>
      <c r="YA74" s="1029">
        <v>42.708661202185802</v>
      </c>
      <c r="YC74" s="1028">
        <v>44713</v>
      </c>
      <c r="YD74" s="1029">
        <v>44.563661202185799</v>
      </c>
      <c r="YF74" s="1028">
        <v>44743</v>
      </c>
      <c r="YG74" s="1029">
        <v>49.250027472527478</v>
      </c>
      <c r="YI74" s="1028">
        <v>44743</v>
      </c>
      <c r="YJ74" s="1029">
        <v>51.65</v>
      </c>
      <c r="YL74" s="1028">
        <v>44743</v>
      </c>
      <c r="YM74" s="1029">
        <v>46.129464167667699</v>
      </c>
      <c r="YO74" s="1028">
        <v>44743</v>
      </c>
      <c r="YP74" s="1029">
        <v>47.715295493825657</v>
      </c>
      <c r="YR74" s="1028">
        <v>44743</v>
      </c>
      <c r="YS74" s="1029">
        <v>46.63</v>
      </c>
      <c r="YU74" s="1028">
        <v>44774</v>
      </c>
      <c r="YV74" s="1029">
        <v>49.560575026195139</v>
      </c>
      <c r="YX74" s="1028">
        <v>44774</v>
      </c>
      <c r="YY74" s="1029">
        <v>47.584553440338397</v>
      </c>
      <c r="ZA74" s="1028">
        <v>44774</v>
      </c>
      <c r="ZB74" s="1029">
        <v>44.465633565073105</v>
      </c>
      <c r="ZD74" s="1028">
        <v>44774</v>
      </c>
      <c r="ZE74" s="1029">
        <v>44.200398801112733</v>
      </c>
      <c r="ZG74" s="1028">
        <v>44774</v>
      </c>
      <c r="ZH74" s="1029">
        <v>44.400223382568988</v>
      </c>
      <c r="ZJ74" s="1028">
        <v>44805</v>
      </c>
      <c r="ZK74" s="1029">
        <v>44.329596855005207</v>
      </c>
      <c r="ZM74" s="1028">
        <v>44805</v>
      </c>
      <c r="ZN74" s="1029">
        <v>43.983000046473883</v>
      </c>
      <c r="ZP74" s="1028">
        <v>44805</v>
      </c>
      <c r="ZQ74" s="1029">
        <v>44.329596855005207</v>
      </c>
      <c r="ZS74" s="1028">
        <v>44835</v>
      </c>
      <c r="ZT74" s="1029">
        <v>52.55</v>
      </c>
      <c r="ZV74" s="1028">
        <v>44835</v>
      </c>
      <c r="ZW74" s="1029">
        <v>48.572731948476289</v>
      </c>
      <c r="ZY74" s="1028">
        <v>44835</v>
      </c>
      <c r="ZZ74" s="1029">
        <v>48.301140973882305</v>
      </c>
      <c r="AAB74" s="1028">
        <v>44835</v>
      </c>
      <c r="AAC74" s="1029">
        <v>48.50340541053049</v>
      </c>
      <c r="AAE74" s="1028">
        <v>44835</v>
      </c>
      <c r="AAF74" s="1029">
        <v>46.88</v>
      </c>
      <c r="AAH74" s="1028">
        <v>44835</v>
      </c>
      <c r="AAI74" s="1029">
        <v>49.694250871329253</v>
      </c>
      <c r="AAK74" s="1028">
        <v>44866</v>
      </c>
      <c r="AAL74" s="1029">
        <v>48.608887146865165</v>
      </c>
      <c r="AAN74" s="1028">
        <v>44835</v>
      </c>
      <c r="AAO74" s="1029">
        <v>49.191948526515858</v>
      </c>
      <c r="AAQ74" s="1028">
        <v>44866</v>
      </c>
      <c r="AAR74" s="1029">
        <v>48.964394717828384</v>
      </c>
      <c r="AAT74" s="1028">
        <v>44896</v>
      </c>
      <c r="AAU74" s="1029">
        <v>49.69</v>
      </c>
      <c r="AAW74" s="1028">
        <v>44896</v>
      </c>
      <c r="AAX74" s="1029">
        <v>49.344896371108909</v>
      </c>
      <c r="AAZ74" s="1028">
        <v>44896</v>
      </c>
      <c r="ABA74" s="1029">
        <v>49.93</v>
      </c>
      <c r="ABC74" s="1028">
        <v>44896</v>
      </c>
      <c r="ABD74" s="1029">
        <v>49.346030496052848</v>
      </c>
      <c r="ABF74" s="1028">
        <v>44927</v>
      </c>
      <c r="ABG74" s="1029">
        <v>52.63097089685408</v>
      </c>
      <c r="ABI74" s="1028">
        <v>44927</v>
      </c>
      <c r="ABJ74" s="1029">
        <v>51.686749847936802</v>
      </c>
      <c r="ABL74" s="1028">
        <v>44927</v>
      </c>
      <c r="ABM74" s="1029">
        <v>52.06</v>
      </c>
      <c r="ABO74" s="1028">
        <v>44927</v>
      </c>
      <c r="ABP74" s="1029">
        <v>51.67</v>
      </c>
      <c r="ABR74" s="1066">
        <v>44958</v>
      </c>
      <c r="ABS74" s="1067">
        <v>51.13</v>
      </c>
      <c r="ABU74" s="1066">
        <v>44958</v>
      </c>
      <c r="ABV74" s="1067">
        <v>50.308991335395397</v>
      </c>
      <c r="ABX74" s="1066">
        <v>44958</v>
      </c>
      <c r="ABY74" s="1067">
        <v>51.001286316493982</v>
      </c>
      <c r="ACA74" s="1066">
        <v>44958</v>
      </c>
      <c r="ACB74" s="1067">
        <v>51.57663178</v>
      </c>
      <c r="ACD74" s="1066">
        <v>44986</v>
      </c>
      <c r="ACE74" s="1067">
        <v>49.753680464426076</v>
      </c>
      <c r="ACG74" s="1066">
        <v>44986</v>
      </c>
      <c r="ACH74" s="1067">
        <v>50.082882142517242</v>
      </c>
      <c r="ACJ74" s="1066">
        <v>44986</v>
      </c>
      <c r="ACK74" s="1067">
        <v>50.041901061478704</v>
      </c>
      <c r="ACM74" s="1066">
        <v>44986</v>
      </c>
      <c r="ACN74" s="1067">
        <v>49.677538400000003</v>
      </c>
      <c r="ACP74" s="1066">
        <v>45017</v>
      </c>
      <c r="ACQ74" s="1067">
        <v>45.342086977614898</v>
      </c>
      <c r="ACS74" s="1066">
        <v>45017</v>
      </c>
      <c r="ACT74" s="1067">
        <v>45.423082558565426</v>
      </c>
      <c r="ACV74" s="1096">
        <v>45017</v>
      </c>
      <c r="ACW74" s="1097">
        <v>44.849570870000001</v>
      </c>
      <c r="ACY74" s="1096">
        <v>45017</v>
      </c>
      <c r="ACZ74" s="1097">
        <v>45.043526921064711</v>
      </c>
      <c r="ADB74" s="1098">
        <v>45047</v>
      </c>
      <c r="ADC74" s="1099">
        <v>44.06274861</v>
      </c>
      <c r="ADE74" s="1098">
        <v>45047</v>
      </c>
      <c r="ADF74" s="1099">
        <v>45.632751369067705</v>
      </c>
      <c r="ADH74" s="1098">
        <v>45047</v>
      </c>
      <c r="ADI74" s="1099">
        <v>45.588947933740755</v>
      </c>
      <c r="ADK74" s="1098">
        <v>45047</v>
      </c>
      <c r="ADL74" s="1099">
        <v>45.1800498677337</v>
      </c>
      <c r="ADN74" s="1098">
        <v>45047</v>
      </c>
      <c r="ADO74" s="1099">
        <v>44.859799763270537</v>
      </c>
      <c r="ADQ74" s="1098">
        <v>45078</v>
      </c>
      <c r="ADR74" s="1099">
        <v>44.683368138910211</v>
      </c>
      <c r="ADT74" s="1098">
        <v>45078</v>
      </c>
      <c r="ADU74" s="1099">
        <v>46.010265519794764</v>
      </c>
      <c r="ADW74" s="1098">
        <v>45078</v>
      </c>
      <c r="ADX74" s="1099">
        <v>44.073192819353011</v>
      </c>
      <c r="ADZ74" s="1098">
        <v>45078</v>
      </c>
      <c r="AEA74" s="1099">
        <v>44.615633065056983</v>
      </c>
      <c r="AEC74" s="1098">
        <v>45108</v>
      </c>
      <c r="AED74" s="1099">
        <v>43.62577448262293</v>
      </c>
      <c r="AEF74" s="1098">
        <v>45108</v>
      </c>
      <c r="AEG74" s="1099">
        <v>43.8</v>
      </c>
      <c r="AEI74" s="1098">
        <v>45108</v>
      </c>
      <c r="AEJ74" s="1099">
        <v>44.96281435875067</v>
      </c>
      <c r="AEL74" s="1098">
        <v>45108</v>
      </c>
      <c r="AEM74" s="1099">
        <v>44.279303758620159</v>
      </c>
      <c r="AEO74" s="1098">
        <v>45108</v>
      </c>
      <c r="AEP74" s="1099">
        <v>44.958593176612652</v>
      </c>
      <c r="AER74" s="1098">
        <v>45139</v>
      </c>
      <c r="AES74" s="1099">
        <v>45.37</v>
      </c>
      <c r="AEU74" s="1098">
        <v>45139</v>
      </c>
      <c r="AEV74" s="1099">
        <v>45.948785639449312</v>
      </c>
      <c r="AEX74" s="1098">
        <v>45139</v>
      </c>
      <c r="AEY74" s="1099">
        <v>46.008232856008348</v>
      </c>
      <c r="AFA74" s="1098">
        <v>45139</v>
      </c>
      <c r="AFB74" s="1099">
        <v>45.062841260165563</v>
      </c>
      <c r="AFD74" s="1098">
        <v>45170</v>
      </c>
      <c r="AFE74" s="1099">
        <v>45.468523043040811</v>
      </c>
      <c r="AFG74" s="1098">
        <v>45170</v>
      </c>
      <c r="AFH74" s="1099">
        <v>46.070965549999997</v>
      </c>
      <c r="AFJ74" s="1098">
        <v>45200</v>
      </c>
      <c r="AFK74" s="1099">
        <v>48.40193744615484</v>
      </c>
      <c r="AFM74" s="1098">
        <v>45200</v>
      </c>
      <c r="AFN74" s="1099">
        <v>48.8282302811105</v>
      </c>
      <c r="AFP74" s="1098">
        <v>45200</v>
      </c>
      <c r="AFQ74" s="1099">
        <v>48.033335479710686</v>
      </c>
      <c r="AFS74" s="1098">
        <v>45200</v>
      </c>
      <c r="AFT74" s="1099">
        <v>46.501171716840986</v>
      </c>
      <c r="AFV74" s="1098">
        <v>45200</v>
      </c>
      <c r="AFW74" s="1099">
        <v>44.503395238129663</v>
      </c>
      <c r="AFY74" s="1098">
        <v>45231</v>
      </c>
      <c r="AFZ74" s="1099">
        <v>46.448253860982156</v>
      </c>
      <c r="AGB74" s="1098">
        <v>45231</v>
      </c>
      <c r="AGC74" s="1099">
        <v>46.764813207193797</v>
      </c>
      <c r="AGE74" s="1098">
        <v>45231</v>
      </c>
      <c r="AGF74" s="1099">
        <v>47.781374819024123</v>
      </c>
      <c r="AGH74" s="1098">
        <v>45231</v>
      </c>
      <c r="AGI74" s="1099">
        <v>47.710744204557741</v>
      </c>
      <c r="AGK74" s="1108">
        <v>45261</v>
      </c>
      <c r="AGL74" s="1109">
        <v>49.841829912801913</v>
      </c>
      <c r="AGN74" s="1108">
        <v>45261</v>
      </c>
      <c r="AGO74" s="1109">
        <v>50.618980142500924</v>
      </c>
      <c r="AGQ74" s="1108">
        <v>45261</v>
      </c>
      <c r="AGR74" s="1109">
        <v>51.080135867024865</v>
      </c>
      <c r="AGT74" s="1108">
        <v>45292</v>
      </c>
      <c r="AGU74" s="1109">
        <v>53.50278064327351</v>
      </c>
      <c r="AGW74" s="1108">
        <v>45292</v>
      </c>
      <c r="AGX74" s="1109">
        <v>53.698238163087659</v>
      </c>
      <c r="AGZ74" s="1108">
        <v>45292</v>
      </c>
      <c r="AHA74" s="1109">
        <v>53.832798103036424</v>
      </c>
      <c r="AHC74" s="1108">
        <v>45292</v>
      </c>
      <c r="AHD74" s="1109">
        <v>54.700329138160996</v>
      </c>
      <c r="AHF74" s="1108">
        <v>45323</v>
      </c>
      <c r="AHG74" s="1109">
        <v>55.826878342443948</v>
      </c>
      <c r="AHI74" s="1108">
        <v>45323</v>
      </c>
      <c r="AHJ74" s="1109">
        <v>55.975669293710091</v>
      </c>
      <c r="AHL74" s="1108">
        <v>45323</v>
      </c>
      <c r="AHM74" s="1109">
        <v>58.278265376145406</v>
      </c>
      <c r="AHO74" s="1108">
        <v>45323</v>
      </c>
      <c r="AHP74" s="1109">
        <v>60.147832161939967</v>
      </c>
      <c r="AHR74" s="1108">
        <v>45323</v>
      </c>
      <c r="AHS74" s="1109">
        <v>56.672052927256615</v>
      </c>
      <c r="AHU74" s="1114">
        <v>45352</v>
      </c>
      <c r="AHV74" s="1099">
        <v>54.488296089031991</v>
      </c>
      <c r="AHX74" s="1108">
        <v>45352</v>
      </c>
      <c r="AHY74" s="1109">
        <v>54.98617521152616</v>
      </c>
      <c r="AIA74" s="1108">
        <v>45352</v>
      </c>
      <c r="AIB74" s="1109">
        <v>54.925961339207497</v>
      </c>
      <c r="AID74" s="1108">
        <v>45352</v>
      </c>
      <c r="AIE74" s="1099">
        <v>55.372263812432216</v>
      </c>
      <c r="AIG74" s="1108">
        <v>45383</v>
      </c>
      <c r="AIH74" s="1099">
        <v>51.16043862271858</v>
      </c>
      <c r="AIJ74" s="1108">
        <v>45383</v>
      </c>
      <c r="AIK74" s="1099">
        <v>51.561975101479135</v>
      </c>
      <c r="AIM74" s="1108">
        <v>45383</v>
      </c>
      <c r="AIN74" s="1099">
        <v>50.373960475471428</v>
      </c>
      <c r="AIP74" s="1108">
        <v>45383</v>
      </c>
      <c r="AIQ74" s="1099">
        <v>50.956953876136545</v>
      </c>
      <c r="AIS74" s="1108">
        <v>45383</v>
      </c>
      <c r="AIT74" s="1109">
        <v>51.900383063313427</v>
      </c>
      <c r="AIV74" s="1108">
        <v>45413</v>
      </c>
      <c r="AIW74" s="1117">
        <v>49.43118286319077</v>
      </c>
      <c r="AIY74" s="1108">
        <v>45413</v>
      </c>
      <c r="AIZ74" s="1117">
        <v>50.89009934380848</v>
      </c>
      <c r="AJB74" s="1108">
        <v>45413</v>
      </c>
      <c r="AJC74" s="1117">
        <v>51.613035774803606</v>
      </c>
      <c r="AJE74" s="1108">
        <v>45413</v>
      </c>
      <c r="AJF74" s="1117">
        <v>52.428878124825268</v>
      </c>
      <c r="AJH74" s="1108">
        <v>45444</v>
      </c>
      <c r="AJI74" s="1117">
        <v>51.272033135468995</v>
      </c>
      <c r="AJK74" s="1108">
        <v>45444</v>
      </c>
      <c r="AJL74" s="1117">
        <v>52.864705269918986</v>
      </c>
      <c r="AJN74" s="1108">
        <v>45444</v>
      </c>
      <c r="AJO74" s="1117">
        <v>51.272033135468995</v>
      </c>
      <c r="AJQ74" s="1108">
        <v>45444</v>
      </c>
      <c r="AJR74" s="1117">
        <v>53.243997147533001</v>
      </c>
      <c r="AJT74" s="1108">
        <v>45474</v>
      </c>
      <c r="AJU74" s="1117">
        <v>55.586721511808499</v>
      </c>
    </row>
    <row r="75" spans="1:957" customFormat="1" x14ac:dyDescent="0.25">
      <c r="A75" s="26"/>
      <c r="B75" s="969">
        <f t="shared" ca="1" si="2"/>
        <v>45505</v>
      </c>
      <c r="C75" s="152">
        <f t="shared" ca="1" si="3"/>
        <v>55.670761161080236</v>
      </c>
      <c r="D75" s="26"/>
      <c r="E75" s="292"/>
      <c r="F75" s="292"/>
      <c r="G75" s="298"/>
      <c r="H75" s="292"/>
      <c r="I75" s="292"/>
      <c r="J75" s="292"/>
      <c r="K75" s="292"/>
      <c r="L75" s="292"/>
      <c r="M75" s="292"/>
      <c r="N75" s="292"/>
      <c r="O75" s="292"/>
      <c r="P75" s="298"/>
      <c r="Q75" s="292"/>
      <c r="R75" s="292"/>
      <c r="S75" s="292"/>
      <c r="T75" s="292"/>
      <c r="U75" s="292"/>
      <c r="V75" s="292"/>
      <c r="W75" s="292"/>
      <c r="X75" s="292"/>
      <c r="Y75" s="298"/>
      <c r="Z75" s="292"/>
      <c r="AA75" s="292"/>
      <c r="AB75" s="292"/>
      <c r="AC75" s="292"/>
      <c r="AD75" s="292"/>
      <c r="AE75" s="292"/>
      <c r="AF75" s="292"/>
      <c r="AG75" s="292"/>
      <c r="AH75" s="298"/>
      <c r="AI75" s="292"/>
      <c r="AJ75" s="292"/>
      <c r="AK75" s="292"/>
      <c r="AL75" s="292"/>
      <c r="AM75" s="292"/>
      <c r="AN75" s="292"/>
      <c r="AO75" s="292"/>
      <c r="AP75" s="292"/>
      <c r="AQ75" s="298"/>
      <c r="AR75" s="292"/>
      <c r="AS75" s="292"/>
      <c r="AT75" s="292"/>
      <c r="AU75" s="292"/>
      <c r="AV75" s="292"/>
      <c r="AW75" s="26"/>
      <c r="AX75" s="144"/>
      <c r="AY75" s="150"/>
      <c r="AZ75" s="88"/>
      <c r="BA75" s="144"/>
      <c r="BB75" s="145"/>
      <c r="BC75" s="26"/>
      <c r="BD75" s="144"/>
      <c r="BE75" s="148"/>
      <c r="BF75" s="26"/>
      <c r="BG75" s="144"/>
      <c r="BH75" s="150"/>
      <c r="BI75" s="88"/>
      <c r="BJ75" s="144">
        <v>43313</v>
      </c>
      <c r="BK75" s="145">
        <v>75</v>
      </c>
      <c r="BL75" s="26"/>
      <c r="BM75" s="144"/>
      <c r="BN75" s="148"/>
      <c r="BO75" s="26"/>
      <c r="BP75" s="144"/>
      <c r="BQ75" s="150"/>
      <c r="BR75" s="88"/>
      <c r="BS75" s="144"/>
      <c r="BT75" s="145"/>
      <c r="BU75" s="26"/>
      <c r="BV75" s="144"/>
      <c r="BW75" s="148"/>
      <c r="BX75" s="26"/>
      <c r="BY75" s="144"/>
      <c r="BZ75" s="150"/>
      <c r="CA75" s="88"/>
      <c r="CB75" s="144"/>
      <c r="CC75" s="145"/>
      <c r="CD75" s="26"/>
      <c r="CE75" s="144"/>
      <c r="CF75" s="148"/>
      <c r="CG75" s="26"/>
      <c r="CH75" s="144"/>
      <c r="CI75" s="150"/>
      <c r="CJ75" s="88"/>
      <c r="CK75" s="144"/>
      <c r="CL75" s="145"/>
      <c r="CM75" s="26"/>
      <c r="CN75" s="144"/>
      <c r="CO75" s="148"/>
      <c r="CP75" s="26"/>
      <c r="CQ75" s="144"/>
      <c r="CR75" s="150"/>
      <c r="CS75" s="88"/>
      <c r="CT75" s="144"/>
      <c r="CU75" s="145"/>
      <c r="CV75" s="26"/>
      <c r="CW75" s="144"/>
      <c r="CX75" s="148"/>
      <c r="CY75" s="292"/>
      <c r="CZ75" s="144"/>
      <c r="DA75" s="148"/>
      <c r="DB75" s="295"/>
      <c r="DC75" s="144"/>
      <c r="DD75" s="148"/>
      <c r="DE75" s="303"/>
      <c r="DF75" s="144"/>
      <c r="DG75" s="148"/>
      <c r="DH75" s="303"/>
      <c r="DI75" s="144"/>
      <c r="DJ75" s="148"/>
      <c r="DK75" s="295"/>
      <c r="DL75" s="144"/>
      <c r="DM75" s="148"/>
      <c r="DN75" s="303"/>
      <c r="DO75" s="144"/>
      <c r="DP75" s="148"/>
      <c r="DQ75" s="303"/>
      <c r="DR75" s="144"/>
      <c r="DS75" s="148"/>
      <c r="DT75" s="295"/>
      <c r="DU75" s="144"/>
      <c r="DV75" s="148"/>
      <c r="DW75" s="303"/>
      <c r="DX75" s="144"/>
      <c r="DY75" s="148"/>
      <c r="DZ75" s="303"/>
      <c r="EA75" s="144">
        <v>43525</v>
      </c>
      <c r="EB75" s="148">
        <v>71.097210500934935</v>
      </c>
      <c r="EC75" s="295"/>
      <c r="ED75" s="144">
        <v>43525</v>
      </c>
      <c r="EE75" s="148">
        <v>71.015623345757248</v>
      </c>
      <c r="EF75" s="303"/>
      <c r="EG75" s="144">
        <v>43525</v>
      </c>
      <c r="EH75" s="148">
        <v>70.978107033600779</v>
      </c>
      <c r="EI75" s="303"/>
      <c r="EJ75" s="144">
        <v>43556</v>
      </c>
      <c r="EK75" s="148">
        <v>66.497750809999999</v>
      </c>
      <c r="EL75" s="295"/>
      <c r="EM75" s="144">
        <v>43525</v>
      </c>
      <c r="EN75" s="148">
        <v>70.569999999999993</v>
      </c>
      <c r="EO75" s="303"/>
      <c r="EP75" s="144">
        <v>43556</v>
      </c>
      <c r="EQ75" s="148">
        <v>66.257723124451388</v>
      </c>
      <c r="ER75" s="303"/>
      <c r="ES75" s="144">
        <v>43556</v>
      </c>
      <c r="ET75" s="148">
        <v>65.849581336696104</v>
      </c>
      <c r="EV75" s="144">
        <v>43586</v>
      </c>
      <c r="EW75" s="148">
        <v>63.466717928213292</v>
      </c>
      <c r="EY75" s="144">
        <v>43586</v>
      </c>
      <c r="EZ75" s="148">
        <v>63.426090639999998</v>
      </c>
      <c r="FB75" s="144">
        <v>43586</v>
      </c>
      <c r="FC75" s="148">
        <v>63.964786393135057</v>
      </c>
      <c r="FE75" s="144">
        <v>43586</v>
      </c>
      <c r="FF75" s="148">
        <v>63.1324795780816</v>
      </c>
      <c r="FH75" s="144">
        <v>43617</v>
      </c>
      <c r="FI75" s="148">
        <v>62.835060264511199</v>
      </c>
      <c r="FK75" s="144">
        <v>43617</v>
      </c>
      <c r="FL75" s="148">
        <v>62.978108482918223</v>
      </c>
      <c r="FN75" s="144">
        <v>43617</v>
      </c>
      <c r="FO75" s="148">
        <v>63.13</v>
      </c>
      <c r="FQ75" s="144">
        <v>43617</v>
      </c>
      <c r="FR75" s="148">
        <v>63.099439879999998</v>
      </c>
      <c r="FT75" s="144">
        <v>43586</v>
      </c>
      <c r="FU75" s="148">
        <v>63.391390000000001</v>
      </c>
      <c r="FW75" s="144">
        <v>43617</v>
      </c>
      <c r="FX75" s="148">
        <v>63.434190000000001</v>
      </c>
      <c r="FZ75" s="144">
        <v>43617</v>
      </c>
      <c r="GA75" s="148">
        <v>63.058430000000001</v>
      </c>
      <c r="GC75" s="144">
        <v>43647</v>
      </c>
      <c r="GD75" s="148">
        <v>63.243538594099981</v>
      </c>
      <c r="GF75" s="144">
        <v>43617</v>
      </c>
      <c r="GG75" s="148">
        <v>63.26</v>
      </c>
      <c r="GI75" s="144">
        <v>43647</v>
      </c>
      <c r="GJ75" s="148">
        <v>62.897500000000001</v>
      </c>
      <c r="GL75" s="144">
        <v>43647</v>
      </c>
      <c r="GM75" s="148">
        <v>62.9</v>
      </c>
      <c r="GO75" s="144">
        <v>43647</v>
      </c>
      <c r="GP75" s="148">
        <v>62.027079999999998</v>
      </c>
      <c r="GR75" s="144">
        <v>43647</v>
      </c>
      <c r="GS75" s="148">
        <v>62.26</v>
      </c>
      <c r="GU75" s="144">
        <v>43678</v>
      </c>
      <c r="GV75" s="148">
        <v>62.05</v>
      </c>
      <c r="GX75" s="144">
        <v>43678</v>
      </c>
      <c r="GY75" s="148">
        <v>62.09</v>
      </c>
      <c r="HA75" s="144">
        <v>43678</v>
      </c>
      <c r="HB75" s="148">
        <v>61.88</v>
      </c>
      <c r="HD75" s="144">
        <v>43678</v>
      </c>
      <c r="HE75" s="148">
        <v>61.75</v>
      </c>
      <c r="HG75" s="144">
        <v>43678</v>
      </c>
      <c r="HH75" s="148">
        <v>62.06</v>
      </c>
      <c r="HJ75" s="144">
        <v>43709</v>
      </c>
      <c r="HK75" s="148">
        <v>61.91</v>
      </c>
      <c r="HM75" s="144">
        <v>43709</v>
      </c>
      <c r="HN75" s="148">
        <v>62.35</v>
      </c>
      <c r="HP75" s="144">
        <v>43709</v>
      </c>
      <c r="HQ75" s="148">
        <v>62.49</v>
      </c>
      <c r="HS75" s="144">
        <v>43709</v>
      </c>
      <c r="HT75" s="148">
        <v>62.43</v>
      </c>
      <c r="HV75" s="144">
        <v>43709</v>
      </c>
      <c r="HW75" s="148">
        <v>64.45</v>
      </c>
      <c r="HY75" s="144">
        <v>43709</v>
      </c>
      <c r="HZ75" s="148">
        <v>63.92</v>
      </c>
      <c r="IB75" s="144">
        <v>43770</v>
      </c>
      <c r="IC75" s="148">
        <v>65.871782830000001</v>
      </c>
      <c r="IE75" s="144">
        <v>43770</v>
      </c>
      <c r="IF75" s="148">
        <v>65.53</v>
      </c>
      <c r="IH75" s="144">
        <v>43770</v>
      </c>
      <c r="II75" s="148">
        <v>64.069999999999993</v>
      </c>
      <c r="IK75" s="144">
        <v>43770</v>
      </c>
      <c r="IL75" s="148">
        <v>63.46</v>
      </c>
      <c r="IN75" s="144">
        <v>43800</v>
      </c>
      <c r="IO75" s="148">
        <v>64.430000000000007</v>
      </c>
      <c r="IQ75" s="144">
        <v>43800</v>
      </c>
      <c r="IR75" s="148">
        <v>65.209999999999994</v>
      </c>
      <c r="IT75" s="144">
        <v>43800</v>
      </c>
      <c r="IU75" s="148">
        <v>65.013247179999993</v>
      </c>
      <c r="IW75" s="144">
        <v>43800</v>
      </c>
      <c r="IX75" s="148">
        <v>64.58</v>
      </c>
      <c r="IZ75" s="144">
        <v>43831</v>
      </c>
      <c r="JA75" s="148">
        <v>68.34</v>
      </c>
      <c r="JC75" s="144">
        <v>43831</v>
      </c>
      <c r="JD75" s="148">
        <v>66.91</v>
      </c>
      <c r="JF75" s="144">
        <v>43831</v>
      </c>
      <c r="JG75" s="148">
        <v>66.22</v>
      </c>
      <c r="JI75" s="144">
        <v>43831</v>
      </c>
      <c r="JJ75" s="148">
        <v>66.260000000000005</v>
      </c>
      <c r="JL75" s="144">
        <v>43862</v>
      </c>
      <c r="JM75" s="148">
        <v>65.849999999999994</v>
      </c>
      <c r="JO75" s="144">
        <v>43862</v>
      </c>
      <c r="JP75" s="148">
        <v>66.900000000000006</v>
      </c>
      <c r="JR75" s="144">
        <v>43862</v>
      </c>
      <c r="JS75" s="148">
        <v>67.218797640000005</v>
      </c>
      <c r="JU75" s="969">
        <v>43862</v>
      </c>
      <c r="JV75" s="970">
        <v>68.218797640000005</v>
      </c>
      <c r="JX75" s="969">
        <v>43862</v>
      </c>
      <c r="JY75" s="970">
        <v>67.099999999999994</v>
      </c>
      <c r="KA75" s="969">
        <v>43891</v>
      </c>
      <c r="KB75" s="970">
        <v>65.405591661566376</v>
      </c>
      <c r="KD75" s="969">
        <v>43891</v>
      </c>
      <c r="KE75" s="970">
        <v>65.209999999999994</v>
      </c>
      <c r="KG75" s="969">
        <v>43891</v>
      </c>
      <c r="KH75" s="970">
        <v>64.81</v>
      </c>
      <c r="KJ75" s="969">
        <v>43891</v>
      </c>
      <c r="KK75" s="970">
        <v>64.75</v>
      </c>
      <c r="KM75" s="969">
        <v>43922</v>
      </c>
      <c r="KN75" s="970">
        <v>62.52</v>
      </c>
      <c r="KP75" s="969">
        <v>43922</v>
      </c>
      <c r="KQ75" s="970">
        <v>62.689495590483624</v>
      </c>
      <c r="KS75" s="969">
        <v>43922</v>
      </c>
      <c r="KT75" s="970">
        <v>62.74</v>
      </c>
      <c r="KV75" s="969">
        <v>43922</v>
      </c>
      <c r="KW75" s="970">
        <v>62.78</v>
      </c>
      <c r="KY75" s="969">
        <v>43952</v>
      </c>
      <c r="KZ75" s="970">
        <v>58.57</v>
      </c>
      <c r="LB75" s="969">
        <v>43952</v>
      </c>
      <c r="LC75" s="970">
        <v>58.34</v>
      </c>
      <c r="LE75" s="969">
        <v>43952</v>
      </c>
      <c r="LF75" s="970">
        <v>59.48</v>
      </c>
      <c r="LH75" s="969">
        <v>43952</v>
      </c>
      <c r="LI75" s="970">
        <v>59.29</v>
      </c>
      <c r="LK75" s="969">
        <v>43952</v>
      </c>
      <c r="LL75" s="970">
        <v>58.85</v>
      </c>
      <c r="LN75" s="969">
        <v>43983</v>
      </c>
      <c r="LO75" s="970">
        <v>60.24</v>
      </c>
      <c r="LQ75" s="969">
        <v>44013</v>
      </c>
      <c r="LR75" s="970">
        <v>59.81</v>
      </c>
      <c r="LT75" s="969">
        <v>44013</v>
      </c>
      <c r="LU75" s="970">
        <v>60.56</v>
      </c>
      <c r="LW75" s="969">
        <v>44013</v>
      </c>
      <c r="LX75" s="970">
        <v>60.65</v>
      </c>
      <c r="LZ75" s="969">
        <v>44013</v>
      </c>
      <c r="MA75" s="970">
        <v>60.17</v>
      </c>
      <c r="MC75" s="969">
        <v>44044</v>
      </c>
      <c r="MD75" s="970">
        <v>59.85</v>
      </c>
      <c r="MF75" s="969">
        <v>44044</v>
      </c>
      <c r="MG75" s="970">
        <v>59.59</v>
      </c>
      <c r="MI75" s="969">
        <v>44044</v>
      </c>
      <c r="MJ75" s="970">
        <v>58.88</v>
      </c>
      <c r="ML75" s="969">
        <v>44044</v>
      </c>
      <c r="MM75" s="970">
        <v>58.19</v>
      </c>
      <c r="MO75" s="969">
        <v>44044</v>
      </c>
      <c r="MP75" s="970">
        <v>57.62</v>
      </c>
      <c r="MR75" s="969">
        <v>44075</v>
      </c>
      <c r="MS75" s="970">
        <v>57.78</v>
      </c>
      <c r="MU75" s="969">
        <v>44075</v>
      </c>
      <c r="MV75" s="970">
        <v>58.07</v>
      </c>
      <c r="MX75" s="969">
        <v>44075</v>
      </c>
      <c r="MY75" s="970">
        <v>57.89</v>
      </c>
      <c r="NA75" s="969">
        <v>44075</v>
      </c>
      <c r="NB75" s="970">
        <v>59.312832962281441</v>
      </c>
      <c r="ND75" s="969">
        <v>44105</v>
      </c>
      <c r="NE75" s="970">
        <v>58.854149999999997</v>
      </c>
      <c r="NG75" s="969">
        <v>44105</v>
      </c>
      <c r="NH75" s="970">
        <v>56.92</v>
      </c>
      <c r="NJ75" s="969">
        <v>44105</v>
      </c>
      <c r="NK75" s="970">
        <v>55.38</v>
      </c>
      <c r="NM75" s="969">
        <v>44105</v>
      </c>
      <c r="NN75" s="970">
        <v>55.28</v>
      </c>
      <c r="NP75" s="969">
        <v>44105</v>
      </c>
      <c r="NQ75" s="970">
        <v>53.81</v>
      </c>
      <c r="NS75" s="969">
        <v>44136</v>
      </c>
      <c r="NT75" s="970">
        <v>53.29</v>
      </c>
      <c r="NV75" s="969">
        <v>44136</v>
      </c>
      <c r="NW75" s="970">
        <v>53.08</v>
      </c>
      <c r="NY75" s="969">
        <v>44136</v>
      </c>
      <c r="NZ75" s="970">
        <v>52.15</v>
      </c>
      <c r="OB75" s="969">
        <v>44136</v>
      </c>
      <c r="OC75" s="970">
        <v>52.37</v>
      </c>
      <c r="OE75" s="969">
        <v>44166</v>
      </c>
      <c r="OF75" s="970">
        <v>57.42</v>
      </c>
      <c r="OH75" s="969">
        <v>44166</v>
      </c>
      <c r="OI75" s="970">
        <v>62.4</v>
      </c>
      <c r="OK75" s="969">
        <v>44166</v>
      </c>
      <c r="OL75" s="970">
        <v>63.1</v>
      </c>
      <c r="ON75" s="969">
        <v>44166</v>
      </c>
      <c r="OO75" s="970">
        <v>61.3</v>
      </c>
      <c r="OQ75" s="969">
        <v>44166</v>
      </c>
      <c r="OR75" s="970">
        <v>59.71</v>
      </c>
      <c r="OT75" s="969">
        <v>44197</v>
      </c>
      <c r="OU75" s="970">
        <v>60.42</v>
      </c>
      <c r="OW75" s="969">
        <v>44197</v>
      </c>
      <c r="OX75" s="970">
        <v>58.36</v>
      </c>
      <c r="OZ75" s="969">
        <v>44197</v>
      </c>
      <c r="PA75" s="970">
        <v>57.34</v>
      </c>
      <c r="PC75" s="969">
        <v>44197</v>
      </c>
      <c r="PD75" s="970">
        <v>58.35</v>
      </c>
      <c r="PF75" s="969">
        <v>44197</v>
      </c>
      <c r="PG75" s="970">
        <v>58.77</v>
      </c>
      <c r="PI75" s="969">
        <v>44228</v>
      </c>
      <c r="PJ75" s="970">
        <v>58</v>
      </c>
      <c r="PL75" s="969">
        <v>44228</v>
      </c>
      <c r="PM75" s="970">
        <v>58.88</v>
      </c>
      <c r="PO75" s="969">
        <v>44228</v>
      </c>
      <c r="PP75" s="970">
        <v>58.71</v>
      </c>
      <c r="PR75" s="969">
        <v>44228</v>
      </c>
      <c r="PS75" s="970">
        <v>58.71</v>
      </c>
      <c r="PU75" s="969">
        <v>44256</v>
      </c>
      <c r="PV75" s="970">
        <v>57.41</v>
      </c>
      <c r="PX75" s="969">
        <v>44256</v>
      </c>
      <c r="PY75" s="1025">
        <v>57.67</v>
      </c>
      <c r="QA75" s="1026">
        <v>44256</v>
      </c>
      <c r="QB75" s="1025">
        <v>58.04</v>
      </c>
      <c r="QD75" s="1028">
        <v>44256</v>
      </c>
      <c r="QE75" s="1027">
        <v>57.96</v>
      </c>
      <c r="QG75" s="1028">
        <v>44287</v>
      </c>
      <c r="QH75" s="1027">
        <v>52.6</v>
      </c>
      <c r="QJ75" s="1028">
        <v>44287</v>
      </c>
      <c r="QK75" s="1027">
        <v>53.02</v>
      </c>
      <c r="QM75" s="1028">
        <v>44287</v>
      </c>
      <c r="QN75" s="1027">
        <v>52.28</v>
      </c>
      <c r="QP75" s="1028">
        <v>44287</v>
      </c>
      <c r="QQ75" s="1027">
        <v>53.38</v>
      </c>
      <c r="QS75" s="1028">
        <v>44287</v>
      </c>
      <c r="QT75" s="1027">
        <v>52.45</v>
      </c>
      <c r="QV75" s="1028">
        <v>44317</v>
      </c>
      <c r="QW75" s="1027">
        <v>49.85</v>
      </c>
      <c r="QY75" s="1028">
        <v>44317</v>
      </c>
      <c r="QZ75" s="1027">
        <v>48.95</v>
      </c>
      <c r="RB75" s="1028">
        <v>44317</v>
      </c>
      <c r="RC75" s="1027">
        <v>47.3</v>
      </c>
      <c r="RE75" s="1028">
        <v>44317</v>
      </c>
      <c r="RF75" s="1027">
        <v>47.04</v>
      </c>
      <c r="RH75" s="1028">
        <v>44348</v>
      </c>
      <c r="RI75" s="1027">
        <v>43.35</v>
      </c>
      <c r="RK75" s="1028">
        <v>44348</v>
      </c>
      <c r="RL75" s="1027">
        <v>43.29</v>
      </c>
      <c r="RN75" s="1028">
        <v>44348</v>
      </c>
      <c r="RO75" s="1027">
        <v>43.35</v>
      </c>
      <c r="RQ75" s="1028">
        <v>44348</v>
      </c>
      <c r="RR75" s="1027">
        <v>42.67</v>
      </c>
      <c r="RT75" s="1028">
        <v>44378</v>
      </c>
      <c r="RU75" s="1029">
        <v>44.615139689999999</v>
      </c>
      <c r="RW75" s="1028">
        <v>44378</v>
      </c>
      <c r="RX75" s="1029">
        <v>44.64983857</v>
      </c>
      <c r="RZ75" s="1028">
        <v>44378</v>
      </c>
      <c r="SA75" s="1029">
        <v>44.299965270000001</v>
      </c>
      <c r="SC75" s="1028">
        <v>44378</v>
      </c>
      <c r="SD75" s="1029">
        <v>43.62</v>
      </c>
      <c r="SF75" s="1028">
        <v>44378</v>
      </c>
      <c r="SG75" s="1029">
        <v>43.46</v>
      </c>
      <c r="SI75" s="1028">
        <v>44409</v>
      </c>
      <c r="SJ75" s="1029">
        <v>43.45</v>
      </c>
      <c r="SL75" s="1028">
        <v>44409</v>
      </c>
      <c r="SM75" s="1029">
        <v>43.679900046963468</v>
      </c>
      <c r="SO75" s="1028">
        <v>44409</v>
      </c>
      <c r="SP75" s="1029">
        <v>42.879833290340493</v>
      </c>
      <c r="SR75" s="1028">
        <v>44409</v>
      </c>
      <c r="SS75" s="1029">
        <v>41.54994868844139</v>
      </c>
      <c r="SU75" s="1028">
        <v>44440</v>
      </c>
      <c r="SV75" s="1029">
        <v>39.809626604681327</v>
      </c>
      <c r="SX75" s="1028">
        <v>44440</v>
      </c>
      <c r="SY75" s="1029">
        <v>37.150047101524564</v>
      </c>
      <c r="TA75" s="1028">
        <v>44440</v>
      </c>
      <c r="TB75" s="1029">
        <v>36.280087397098079</v>
      </c>
      <c r="TD75" s="1028">
        <v>44440</v>
      </c>
      <c r="TE75" s="1029">
        <v>35.820161669462259</v>
      </c>
      <c r="TG75" s="1028">
        <v>44470</v>
      </c>
      <c r="TH75" s="1029">
        <v>38.399798039769024</v>
      </c>
      <c r="TJ75" s="1028">
        <v>44470</v>
      </c>
      <c r="TK75" s="1029">
        <v>37.650008931394552</v>
      </c>
      <c r="TM75" s="1028">
        <v>44470</v>
      </c>
      <c r="TN75" s="1029">
        <v>37.500055135594884</v>
      </c>
      <c r="TP75" s="1028">
        <v>44470</v>
      </c>
      <c r="TQ75" s="1029">
        <v>36.620189391130225</v>
      </c>
      <c r="TS75" s="1028">
        <v>44501</v>
      </c>
      <c r="TT75" s="1029">
        <v>38.840383302754283</v>
      </c>
      <c r="TV75" s="1028">
        <v>44501</v>
      </c>
      <c r="TW75" s="1029">
        <v>37.999247600127291</v>
      </c>
      <c r="TY75" s="1028">
        <v>44501</v>
      </c>
      <c r="TZ75" s="1029">
        <v>35.970157946065498</v>
      </c>
      <c r="UB75" s="1028">
        <v>44501</v>
      </c>
      <c r="UC75" s="1029">
        <v>37.08946897030134</v>
      </c>
      <c r="UE75" s="1028">
        <v>44531</v>
      </c>
      <c r="UF75" s="1029">
        <v>40.134674919371712</v>
      </c>
      <c r="UH75" s="1028">
        <v>44531</v>
      </c>
      <c r="UI75" s="1029">
        <v>40.200083273132712</v>
      </c>
      <c r="UK75" s="1028">
        <v>44531</v>
      </c>
      <c r="UL75" s="1029">
        <v>40.080195903668908</v>
      </c>
      <c r="UN75" s="1028">
        <v>44531</v>
      </c>
      <c r="UO75" s="1029">
        <v>40.699752687103711</v>
      </c>
      <c r="UQ75" s="1028">
        <v>44562</v>
      </c>
      <c r="UR75" s="1029">
        <v>41.134936025764929</v>
      </c>
      <c r="UT75" s="1028">
        <v>44562</v>
      </c>
      <c r="UU75" s="1029">
        <v>40.945067049769648</v>
      </c>
      <c r="UW75" s="1028">
        <v>44562</v>
      </c>
      <c r="UX75" s="1029">
        <v>40.844932725832521</v>
      </c>
      <c r="UZ75" s="1028">
        <v>44562</v>
      </c>
      <c r="VA75" s="1029">
        <v>41.170024406212413</v>
      </c>
      <c r="VC75" s="1028">
        <v>44562</v>
      </c>
      <c r="VD75" s="1029">
        <v>41.449765114510889</v>
      </c>
      <c r="VF75" s="1028">
        <v>44593</v>
      </c>
      <c r="VG75" s="1029">
        <v>41.579773100751432</v>
      </c>
      <c r="VI75" s="1028">
        <v>44593</v>
      </c>
      <c r="VJ75" s="1029">
        <v>42.270164456585022</v>
      </c>
      <c r="VL75" s="1028">
        <v>44593</v>
      </c>
      <c r="VM75" s="1029">
        <v>42.107548622661731</v>
      </c>
      <c r="VO75" s="1028">
        <v>44593</v>
      </c>
      <c r="VP75" s="1029">
        <v>46.355508722231022</v>
      </c>
      <c r="VR75" s="1028">
        <v>44621</v>
      </c>
      <c r="VS75" s="1029">
        <v>44.539301027558324</v>
      </c>
      <c r="VU75" s="1028">
        <v>44621</v>
      </c>
      <c r="VV75" s="1029">
        <v>44.234629839228063</v>
      </c>
      <c r="VX75" s="1028">
        <v>44621</v>
      </c>
      <c r="VY75" s="1029">
        <v>44.734945821759077</v>
      </c>
      <c r="WA75" s="1028">
        <v>44621</v>
      </c>
      <c r="WB75" s="1029">
        <v>43.254873569563557</v>
      </c>
      <c r="WD75" s="1028">
        <v>44621</v>
      </c>
      <c r="WE75" s="1029">
        <v>43.885484866484319</v>
      </c>
      <c r="WG75" s="1028">
        <v>44652</v>
      </c>
      <c r="WH75" s="1029">
        <v>41.5</v>
      </c>
      <c r="WJ75" s="1028">
        <v>44652</v>
      </c>
      <c r="WK75" s="1029">
        <v>41.5</v>
      </c>
      <c r="WM75" s="1028">
        <v>44652</v>
      </c>
      <c r="WN75" s="1029">
        <v>42.3</v>
      </c>
      <c r="WP75" s="1028">
        <v>44652</v>
      </c>
      <c r="WQ75" s="1029">
        <v>41.5</v>
      </c>
      <c r="WS75" s="1028">
        <v>44682</v>
      </c>
      <c r="WT75" s="1029">
        <v>45.743934426229515</v>
      </c>
      <c r="WV75" s="1028">
        <v>44682</v>
      </c>
      <c r="WW75" s="1029">
        <v>45.77</v>
      </c>
      <c r="WY75" s="1028">
        <v>44682</v>
      </c>
      <c r="WZ75" s="1029">
        <v>46.732240437158481</v>
      </c>
      <c r="XB75" s="1028">
        <v>44682</v>
      </c>
      <c r="XC75" s="1029">
        <v>46.441420765027324</v>
      </c>
      <c r="XE75" s="1028">
        <v>44713</v>
      </c>
      <c r="XF75" s="1029">
        <v>44.800191256830601</v>
      </c>
      <c r="XH75" s="1028">
        <v>44713</v>
      </c>
      <c r="XI75" s="1029">
        <v>43.800191256830601</v>
      </c>
      <c r="XK75" s="1028">
        <v>44713</v>
      </c>
      <c r="XL75" s="1029">
        <v>44.08</v>
      </c>
      <c r="XN75" s="1028">
        <v>44713</v>
      </c>
      <c r="XO75" s="1029">
        <v>43.600191256830605</v>
      </c>
      <c r="XQ75" s="1028">
        <v>44713</v>
      </c>
      <c r="XR75" s="1029">
        <v>43.350191256830605</v>
      </c>
      <c r="XT75" s="1028">
        <v>44743</v>
      </c>
      <c r="XU75" s="1029">
        <v>41.73</v>
      </c>
      <c r="XW75" s="1028">
        <v>44743</v>
      </c>
      <c r="XX75" s="1029">
        <v>41.59</v>
      </c>
      <c r="XZ75" s="1028">
        <v>44743</v>
      </c>
      <c r="YA75" s="1029">
        <v>42.6086612021858</v>
      </c>
      <c r="YC75" s="1028">
        <v>44743</v>
      </c>
      <c r="YD75" s="1029">
        <v>44.463661202185797</v>
      </c>
      <c r="YF75" s="1028">
        <v>44774</v>
      </c>
      <c r="YG75" s="1029">
        <v>49.5</v>
      </c>
      <c r="YI75" s="1028">
        <v>44774</v>
      </c>
      <c r="YJ75" s="1029">
        <v>50</v>
      </c>
      <c r="YL75" s="1028">
        <v>44774</v>
      </c>
      <c r="YM75" s="1029">
        <v>46.679515158855935</v>
      </c>
      <c r="YO75" s="1028">
        <v>44774</v>
      </c>
      <c r="YP75" s="1029">
        <v>48.265267373870252</v>
      </c>
      <c r="YR75" s="1028">
        <v>44774</v>
      </c>
      <c r="YS75" s="1029">
        <v>47.18</v>
      </c>
      <c r="YU75" s="1028">
        <v>44805</v>
      </c>
      <c r="YV75" s="1029">
        <v>50.185520305217715</v>
      </c>
      <c r="YX75" s="1028">
        <v>44805</v>
      </c>
      <c r="YY75" s="1029">
        <v>48.209595936108791</v>
      </c>
      <c r="ZA75" s="1028">
        <v>44805</v>
      </c>
      <c r="ZB75" s="1029">
        <v>44.590573273384898</v>
      </c>
      <c r="ZD75" s="1028">
        <v>44805</v>
      </c>
      <c r="ZE75" s="1029">
        <v>44.47536085016916</v>
      </c>
      <c r="ZG75" s="1028">
        <v>44805</v>
      </c>
      <c r="ZH75" s="1029">
        <v>44.625202124906963</v>
      </c>
      <c r="ZJ75" s="1028">
        <v>44835</v>
      </c>
      <c r="ZK75" s="1029">
        <v>52.5</v>
      </c>
      <c r="ZM75" s="1028">
        <v>44835</v>
      </c>
      <c r="ZN75" s="1029">
        <v>52.25</v>
      </c>
      <c r="ZP75" s="1028">
        <v>44835</v>
      </c>
      <c r="ZQ75" s="1029">
        <v>52.5</v>
      </c>
      <c r="ZS75" s="1028">
        <v>44866</v>
      </c>
      <c r="ZT75" s="1029">
        <v>54.55</v>
      </c>
      <c r="ZV75" s="1028">
        <v>44866</v>
      </c>
      <c r="ZW75" s="1029">
        <v>51.322082921203041</v>
      </c>
      <c r="ZY75" s="1028">
        <v>44866</v>
      </c>
      <c r="ZZ75" s="1029">
        <v>51.204189338583582</v>
      </c>
      <c r="AAB75" s="1028">
        <v>44866</v>
      </c>
      <c r="AAC75" s="1029">
        <v>51.411406326836072</v>
      </c>
      <c r="AAE75" s="1028">
        <v>44866</v>
      </c>
      <c r="AAF75" s="1029">
        <v>49.85</v>
      </c>
      <c r="AAH75" s="1028">
        <v>44866</v>
      </c>
      <c r="AAI75" s="1029">
        <v>50.996895119340529</v>
      </c>
      <c r="AAK75" s="1028">
        <v>44896</v>
      </c>
      <c r="AAL75" s="1029">
        <v>50.308201708301304</v>
      </c>
      <c r="AAN75" s="1028">
        <v>44866</v>
      </c>
      <c r="AAO75" s="1029">
        <v>50.691033623390496</v>
      </c>
      <c r="AAQ75" s="1028">
        <v>44896</v>
      </c>
      <c r="AAR75" s="1029">
        <v>50.312758963055231</v>
      </c>
      <c r="AAT75" s="1028">
        <v>44927</v>
      </c>
      <c r="AAU75" s="1029">
        <v>51.06</v>
      </c>
      <c r="AAW75" s="1028">
        <v>44927</v>
      </c>
      <c r="AAX75" s="1029">
        <v>50.518952136439772</v>
      </c>
      <c r="AAZ75" s="1028">
        <v>44927</v>
      </c>
      <c r="ABA75" s="1029">
        <v>51.35</v>
      </c>
      <c r="ABC75" s="1028">
        <v>44927</v>
      </c>
      <c r="ABD75" s="1029">
        <v>50.92012472748322</v>
      </c>
      <c r="ABF75" s="1028">
        <v>44958</v>
      </c>
      <c r="ABG75" s="1029">
        <v>52.627677681406198</v>
      </c>
      <c r="ABI75" s="1028">
        <v>44958</v>
      </c>
      <c r="ABJ75" s="1029">
        <v>51.63183193832144</v>
      </c>
      <c r="ABL75" s="1028">
        <v>44958</v>
      </c>
      <c r="ABM75" s="1029">
        <v>51.98</v>
      </c>
      <c r="ABO75" s="1028">
        <v>44958</v>
      </c>
      <c r="ABP75" s="1029">
        <v>51.64</v>
      </c>
      <c r="ABR75" s="1066">
        <v>44986</v>
      </c>
      <c r="ABS75" s="1067">
        <v>49.5</v>
      </c>
      <c r="ABU75" s="1066">
        <v>44986</v>
      </c>
      <c r="ABV75" s="1067">
        <v>48.483802368450881</v>
      </c>
      <c r="ABX75" s="1066">
        <v>44986</v>
      </c>
      <c r="ABY75" s="1067">
        <v>49.176174015768503</v>
      </c>
      <c r="ACA75" s="1066">
        <v>44986</v>
      </c>
      <c r="ACB75" s="1067">
        <v>49.70567028</v>
      </c>
      <c r="ACD75" s="1066">
        <v>45017</v>
      </c>
      <c r="ACE75" s="1067">
        <v>45.822947331555611</v>
      </c>
      <c r="ACG75" s="1066">
        <v>45017</v>
      </c>
      <c r="ACH75" s="1067">
        <v>45.553500225526342</v>
      </c>
      <c r="ACJ75" s="1066">
        <v>45017</v>
      </c>
      <c r="ACK75" s="1067">
        <v>45.11752890640723</v>
      </c>
      <c r="ACM75" s="1066">
        <v>45017</v>
      </c>
      <c r="ACN75" s="1067">
        <v>44.756368870000003</v>
      </c>
      <c r="ACP75" s="1066">
        <v>45047</v>
      </c>
      <c r="ACQ75" s="1067">
        <v>44.058061228465753</v>
      </c>
      <c r="ACS75" s="1066">
        <v>45047</v>
      </c>
      <c r="ACT75" s="1067">
        <v>44.048300640751492</v>
      </c>
      <c r="ACV75" s="1096">
        <v>45047</v>
      </c>
      <c r="ACW75" s="1097">
        <v>43.674575140000002</v>
      </c>
      <c r="ACY75" s="1096">
        <v>45047</v>
      </c>
      <c r="ACZ75" s="1097">
        <v>43.868790332601293</v>
      </c>
      <c r="ADB75" s="1098">
        <v>45078</v>
      </c>
      <c r="ADC75" s="1099">
        <v>43.609960039999997</v>
      </c>
      <c r="ADE75" s="1098">
        <v>45078</v>
      </c>
      <c r="ADF75" s="1099">
        <v>45.178171749969358</v>
      </c>
      <c r="ADH75" s="1098">
        <v>45078</v>
      </c>
      <c r="ADI75" s="1099">
        <v>44.985301674418807</v>
      </c>
      <c r="ADK75" s="1098">
        <v>45078</v>
      </c>
      <c r="ADL75" s="1099">
        <v>44.575895135672788</v>
      </c>
      <c r="ADN75" s="1098">
        <v>45078</v>
      </c>
      <c r="ADO75" s="1099">
        <v>44.354353998178013</v>
      </c>
      <c r="ADQ75" s="1098">
        <v>45108</v>
      </c>
      <c r="ADR75" s="1099">
        <v>44.387140605417997</v>
      </c>
      <c r="ADT75" s="1098">
        <v>45108</v>
      </c>
      <c r="ADU75" s="1099">
        <v>45.520760386141205</v>
      </c>
      <c r="ADW75" s="1098">
        <v>45108</v>
      </c>
      <c r="ADX75" s="1099">
        <v>43.583111299438379</v>
      </c>
      <c r="ADZ75" s="1098">
        <v>45108</v>
      </c>
      <c r="AEA75" s="1099">
        <v>44.125328260966889</v>
      </c>
      <c r="AEC75" s="1098">
        <v>45139</v>
      </c>
      <c r="AED75" s="1099">
        <v>43.890965779717099</v>
      </c>
      <c r="AEF75" s="1098">
        <v>45139</v>
      </c>
      <c r="AEG75" s="1099">
        <v>44.16</v>
      </c>
      <c r="AEI75" s="1098">
        <v>45139</v>
      </c>
      <c r="AEJ75" s="1099">
        <v>45.217040092944409</v>
      </c>
      <c r="AEL75" s="1098">
        <v>45139</v>
      </c>
      <c r="AEM75" s="1099">
        <v>44.710007197975195</v>
      </c>
      <c r="AEO75" s="1098">
        <v>45139</v>
      </c>
      <c r="AEP75" s="1099">
        <v>45.288258918920455</v>
      </c>
      <c r="AER75" s="1098">
        <v>45170</v>
      </c>
      <c r="AES75" s="1099">
        <v>45.88</v>
      </c>
      <c r="AEU75" s="1098">
        <v>45170</v>
      </c>
      <c r="AEV75" s="1099">
        <v>46.470240496645054</v>
      </c>
      <c r="AEX75" s="1098">
        <v>45170</v>
      </c>
      <c r="AEY75" s="1099">
        <v>46.531061402809669</v>
      </c>
      <c r="AFA75" s="1098">
        <v>45170</v>
      </c>
      <c r="AFB75" s="1099">
        <v>45.291295547342344</v>
      </c>
      <c r="AFD75" s="1098">
        <v>45200</v>
      </c>
      <c r="AFE75" s="1099">
        <v>48.98813973235805</v>
      </c>
      <c r="AFG75" s="1098">
        <v>45200</v>
      </c>
      <c r="AFH75" s="1099">
        <v>49.554364</v>
      </c>
      <c r="AFJ75" s="1098">
        <v>45231</v>
      </c>
      <c r="AFK75" s="1099">
        <v>51.002415676556055</v>
      </c>
      <c r="AFM75" s="1098">
        <v>45231</v>
      </c>
      <c r="AFN75" s="1099">
        <v>51.326357358520021</v>
      </c>
      <c r="AFP75" s="1098">
        <v>45231</v>
      </c>
      <c r="AFQ75" s="1099">
        <v>50.533103287808025</v>
      </c>
      <c r="AFS75" s="1098">
        <v>45231</v>
      </c>
      <c r="AFT75" s="1099">
        <v>48.900762051413601</v>
      </c>
      <c r="AFV75" s="1098">
        <v>45231</v>
      </c>
      <c r="AFW75" s="1099">
        <v>47.002366438320728</v>
      </c>
      <c r="AFY75" s="1098">
        <v>45261</v>
      </c>
      <c r="AFZ75" s="1099">
        <v>48.873271235355674</v>
      </c>
      <c r="AGB75" s="1098">
        <v>45261</v>
      </c>
      <c r="AGC75" s="1099">
        <v>49.187775281731852</v>
      </c>
      <c r="AGE75" s="1098">
        <v>45261</v>
      </c>
      <c r="AGF75" s="1099">
        <v>50.030565126046206</v>
      </c>
      <c r="AGH75" s="1098">
        <v>45261</v>
      </c>
      <c r="AGI75" s="1099">
        <v>49.961134806248694</v>
      </c>
      <c r="AGK75" s="1108">
        <v>45292</v>
      </c>
      <c r="AGL75" s="1109">
        <v>52.116513199877772</v>
      </c>
      <c r="AGN75" s="1108">
        <v>45292</v>
      </c>
      <c r="AGO75" s="1109">
        <v>52.593094775290005</v>
      </c>
      <c r="AGQ75" s="1108">
        <v>45292</v>
      </c>
      <c r="AGR75" s="1109">
        <v>53.059213184332094</v>
      </c>
      <c r="AGT75" s="1108">
        <v>45323</v>
      </c>
      <c r="AGU75" s="1109">
        <v>53.428986953520322</v>
      </c>
      <c r="AGW75" s="1108">
        <v>45323</v>
      </c>
      <c r="AGX75" s="1109">
        <v>53.620710432159164</v>
      </c>
      <c r="AGZ75" s="1108">
        <v>45323</v>
      </c>
      <c r="AHA75" s="1109">
        <v>53.911127449545639</v>
      </c>
      <c r="AHC75" s="1108">
        <v>45323</v>
      </c>
      <c r="AHD75" s="1109">
        <v>54.778726637180121</v>
      </c>
      <c r="AHF75" s="1108">
        <v>45352</v>
      </c>
      <c r="AHG75" s="1109">
        <v>53.422205572774274</v>
      </c>
      <c r="AHI75" s="1108">
        <v>45352</v>
      </c>
      <c r="AHJ75" s="1109">
        <v>53.5695160293387</v>
      </c>
      <c r="AHL75" s="1108">
        <v>45352</v>
      </c>
      <c r="AHM75" s="1109">
        <v>55.757270539308458</v>
      </c>
      <c r="AHO75" s="1108">
        <v>45352</v>
      </c>
      <c r="AHP75" s="1109">
        <v>57.558438800903701</v>
      </c>
      <c r="AHR75" s="1108">
        <v>45352</v>
      </c>
      <c r="AHS75" s="1109">
        <v>54.2369454001904</v>
      </c>
      <c r="AHU75" s="1114">
        <v>45383</v>
      </c>
      <c r="AHV75" s="1099">
        <v>47.978828766971304</v>
      </c>
      <c r="AHX75" s="1108">
        <v>45383</v>
      </c>
      <c r="AHY75" s="1109">
        <v>48.347689322181687</v>
      </c>
      <c r="AIA75" s="1108">
        <v>45383</v>
      </c>
      <c r="AIB75" s="1109">
        <v>48.249576512373174</v>
      </c>
      <c r="AID75" s="1108">
        <v>45383</v>
      </c>
      <c r="AIE75" s="1099">
        <v>48.76136991314516</v>
      </c>
      <c r="AIG75" s="1108">
        <v>45413</v>
      </c>
      <c r="AIH75" s="1099">
        <v>48.314134873485436</v>
      </c>
      <c r="AIJ75" s="1108">
        <v>45413</v>
      </c>
      <c r="AIK75" s="1099">
        <v>48.687771032957507</v>
      </c>
      <c r="AIM75" s="1108">
        <v>45413</v>
      </c>
      <c r="AIN75" s="1099">
        <v>47.564699830123836</v>
      </c>
      <c r="AIP75" s="1108">
        <v>45413</v>
      </c>
      <c r="AIQ75" s="1099">
        <v>48.120643155484423</v>
      </c>
      <c r="AIS75" s="1108">
        <v>45413</v>
      </c>
      <c r="AIT75" s="1109">
        <v>48.998907804791727</v>
      </c>
      <c r="AIV75" s="1108">
        <v>45444</v>
      </c>
      <c r="AIW75" s="1117">
        <v>47.614093655797525</v>
      </c>
      <c r="AIY75" s="1108">
        <v>45444</v>
      </c>
      <c r="AIZ75" s="1117">
        <v>49.016844659796114</v>
      </c>
      <c r="AJB75" s="1108">
        <v>45444</v>
      </c>
      <c r="AJC75" s="1117">
        <v>49.7132501775219</v>
      </c>
      <c r="AJE75" s="1108">
        <v>45444</v>
      </c>
      <c r="AJF75" s="1117">
        <v>50.498661330977797</v>
      </c>
      <c r="AJH75" s="1108">
        <v>45474</v>
      </c>
      <c r="AJI75" s="1117">
        <v>53.29833194301974</v>
      </c>
      <c r="AJK75" s="1108">
        <v>45474</v>
      </c>
      <c r="AJL75" s="1117">
        <v>54.996695959234167</v>
      </c>
      <c r="AJN75" s="1108">
        <v>45474</v>
      </c>
      <c r="AJO75" s="1117">
        <v>53.29833194301974</v>
      </c>
      <c r="AJQ75" s="1108">
        <v>45474</v>
      </c>
      <c r="AJR75" s="1117">
        <v>55.377277543093228</v>
      </c>
      <c r="AJT75" s="1108">
        <v>45505</v>
      </c>
      <c r="AJU75" s="1117">
        <v>55.670761161080236</v>
      </c>
    </row>
    <row r="76" spans="1:957" customFormat="1" x14ac:dyDescent="0.25">
      <c r="A76" s="26"/>
      <c r="B76" s="969">
        <f t="shared" ca="1" si="2"/>
        <v>45536</v>
      </c>
      <c r="C76" s="152">
        <f t="shared" ca="1" si="3"/>
        <v>56.488671718892327</v>
      </c>
      <c r="D76" s="26"/>
      <c r="E76" s="292"/>
      <c r="F76" s="292"/>
      <c r="G76" s="298"/>
      <c r="H76" s="292"/>
      <c r="I76" s="292"/>
      <c r="J76" s="292"/>
      <c r="K76" s="292"/>
      <c r="L76" s="292"/>
      <c r="M76" s="292"/>
      <c r="N76" s="292"/>
      <c r="O76" s="292"/>
      <c r="P76" s="298"/>
      <c r="Q76" s="292"/>
      <c r="R76" s="292"/>
      <c r="S76" s="292"/>
      <c r="T76" s="292"/>
      <c r="U76" s="292"/>
      <c r="V76" s="292"/>
      <c r="W76" s="292"/>
      <c r="X76" s="292"/>
      <c r="Y76" s="298"/>
      <c r="Z76" s="292"/>
      <c r="AA76" s="292"/>
      <c r="AB76" s="292"/>
      <c r="AC76" s="292"/>
      <c r="AD76" s="292"/>
      <c r="AE76" s="292"/>
      <c r="AF76" s="292"/>
      <c r="AG76" s="292"/>
      <c r="AH76" s="298"/>
      <c r="AI76" s="292"/>
      <c r="AJ76" s="292"/>
      <c r="AK76" s="292"/>
      <c r="AL76" s="292"/>
      <c r="AM76" s="292"/>
      <c r="AN76" s="292"/>
      <c r="AO76" s="292"/>
      <c r="AP76" s="292"/>
      <c r="AQ76" s="298"/>
      <c r="AR76" s="292"/>
      <c r="AS76" s="292"/>
      <c r="AT76" s="292"/>
      <c r="AU76" s="292"/>
      <c r="AV76" s="292"/>
      <c r="AW76" s="26"/>
      <c r="AX76" s="144"/>
      <c r="AY76" s="150"/>
      <c r="AZ76" s="88"/>
      <c r="BA76" s="144"/>
      <c r="BB76" s="145"/>
      <c r="BC76" s="26"/>
      <c r="BD76" s="144"/>
      <c r="BE76" s="148"/>
      <c r="BF76" s="26"/>
      <c r="BG76" s="144"/>
      <c r="BH76" s="150"/>
      <c r="BI76" s="88"/>
      <c r="BJ76" s="144">
        <v>43344</v>
      </c>
      <c r="BK76" s="145">
        <v>75</v>
      </c>
      <c r="BL76" s="26"/>
      <c r="BM76" s="144"/>
      <c r="BN76" s="148"/>
      <c r="BO76" s="26"/>
      <c r="BP76" s="144"/>
      <c r="BQ76" s="150"/>
      <c r="BR76" s="88"/>
      <c r="BS76" s="144"/>
      <c r="BT76" s="145"/>
      <c r="BU76" s="26"/>
      <c r="BV76" s="144"/>
      <c r="BW76" s="148"/>
      <c r="BX76" s="26"/>
      <c r="BY76" s="144"/>
      <c r="BZ76" s="150"/>
      <c r="CA76" s="88"/>
      <c r="CB76" s="144"/>
      <c r="CC76" s="145"/>
      <c r="CD76" s="26"/>
      <c r="CE76" s="144"/>
      <c r="CF76" s="148"/>
      <c r="CG76" s="26"/>
      <c r="CH76" s="144"/>
      <c r="CI76" s="150"/>
      <c r="CJ76" s="88"/>
      <c r="CK76" s="144"/>
      <c r="CL76" s="145"/>
      <c r="CM76" s="26"/>
      <c r="CN76" s="144"/>
      <c r="CO76" s="148"/>
      <c r="CP76" s="26"/>
      <c r="CQ76" s="144"/>
      <c r="CR76" s="150"/>
      <c r="CS76" s="88"/>
      <c r="CT76" s="144"/>
      <c r="CU76" s="145"/>
      <c r="CV76" s="26"/>
      <c r="CW76" s="144"/>
      <c r="CX76" s="148"/>
      <c r="CY76" s="292"/>
      <c r="CZ76" s="144"/>
      <c r="DA76" s="148"/>
      <c r="DB76" s="295"/>
      <c r="DC76" s="144"/>
      <c r="DD76" s="148"/>
      <c r="DE76" s="303"/>
      <c r="DF76" s="144"/>
      <c r="DG76" s="148"/>
      <c r="DH76" s="303"/>
      <c r="DI76" s="144"/>
      <c r="DJ76" s="148"/>
      <c r="DK76" s="295"/>
      <c r="DL76" s="144"/>
      <c r="DM76" s="148"/>
      <c r="DN76" s="303"/>
      <c r="DO76" s="144"/>
      <c r="DP76" s="148"/>
      <c r="DQ76" s="303"/>
      <c r="DR76" s="144"/>
      <c r="DS76" s="148"/>
      <c r="DT76" s="295"/>
      <c r="DU76" s="144"/>
      <c r="DV76" s="148"/>
      <c r="DW76" s="303"/>
      <c r="DX76" s="144"/>
      <c r="DY76" s="148"/>
      <c r="DZ76" s="303"/>
      <c r="EA76" s="144">
        <v>43556</v>
      </c>
      <c r="EB76" s="148">
        <v>66.416103788084911</v>
      </c>
      <c r="EC76" s="295"/>
      <c r="ED76" s="144">
        <v>43556</v>
      </c>
      <c r="EE76" s="148">
        <v>66.109516632907258</v>
      </c>
      <c r="EF76" s="303"/>
      <c r="EG76" s="144">
        <v>43556</v>
      </c>
      <c r="EH76" s="148">
        <v>66.447000320750789</v>
      </c>
      <c r="EI76" s="303"/>
      <c r="EJ76" s="144">
        <v>43586</v>
      </c>
      <c r="EK76" s="148">
        <v>64.097750810000008</v>
      </c>
      <c r="EL76" s="295"/>
      <c r="EM76" s="144">
        <v>43556</v>
      </c>
      <c r="EN76" s="148">
        <v>66.142392361736597</v>
      </c>
      <c r="EO76" s="303"/>
      <c r="EP76" s="144">
        <v>43586</v>
      </c>
      <c r="EQ76" s="148">
        <v>63.857723124451375</v>
      </c>
      <c r="ER76" s="303"/>
      <c r="ES76" s="144">
        <v>43586</v>
      </c>
      <c r="ET76" s="148">
        <v>63.449581336696063</v>
      </c>
      <c r="EV76" s="144"/>
      <c r="EW76" s="148"/>
      <c r="EY76" s="144">
        <v>43617</v>
      </c>
      <c r="EZ76" s="148">
        <v>63.076090639999997</v>
      </c>
      <c r="FB76" s="144">
        <v>43617</v>
      </c>
      <c r="FC76" s="148">
        <v>63.614786393135041</v>
      </c>
      <c r="FE76" s="144">
        <v>43617</v>
      </c>
      <c r="FF76" s="148">
        <v>62.782479578081585</v>
      </c>
      <c r="FH76" s="144">
        <v>43647</v>
      </c>
      <c r="FI76" s="148">
        <v>63.135060264511203</v>
      </c>
      <c r="FK76" s="144">
        <v>43647</v>
      </c>
      <c r="FL76" s="148">
        <v>63.22810848291823</v>
      </c>
      <c r="FN76" s="144">
        <v>43647</v>
      </c>
      <c r="FO76" s="148">
        <v>63.38</v>
      </c>
      <c r="FQ76" s="144">
        <v>43647</v>
      </c>
      <c r="FR76" s="148">
        <v>63.349439879999998</v>
      </c>
      <c r="FT76" s="144">
        <v>43617</v>
      </c>
      <c r="FU76" s="148">
        <v>63.04139</v>
      </c>
      <c r="FW76" s="144">
        <v>43647</v>
      </c>
      <c r="FX76" s="148">
        <v>63.359189999999998</v>
      </c>
      <c r="FZ76" s="144">
        <v>43647</v>
      </c>
      <c r="GA76" s="148">
        <v>62.933430000000001</v>
      </c>
      <c r="GC76" s="144">
        <v>43678</v>
      </c>
      <c r="GD76" s="148">
        <v>63.443538594099977</v>
      </c>
      <c r="GF76" s="144">
        <v>43647</v>
      </c>
      <c r="GG76" s="148">
        <v>63.21</v>
      </c>
      <c r="GI76" s="144">
        <v>43678</v>
      </c>
      <c r="GJ76" s="148">
        <v>63.097499999999997</v>
      </c>
      <c r="GL76" s="144">
        <v>43678</v>
      </c>
      <c r="GM76" s="148">
        <v>63.1</v>
      </c>
      <c r="GO76" s="144">
        <v>43678</v>
      </c>
      <c r="GP76" s="148">
        <v>62.227080000000001</v>
      </c>
      <c r="GR76" s="144">
        <v>43678</v>
      </c>
      <c r="GS76" s="148">
        <v>62.46</v>
      </c>
      <c r="GU76" s="144">
        <v>43709</v>
      </c>
      <c r="GV76" s="148">
        <v>62.15</v>
      </c>
      <c r="GX76" s="144">
        <v>43709</v>
      </c>
      <c r="GY76" s="148">
        <v>62.19</v>
      </c>
      <c r="HA76" s="144">
        <v>43709</v>
      </c>
      <c r="HB76" s="148">
        <v>61.98</v>
      </c>
      <c r="HD76" s="144">
        <v>43709</v>
      </c>
      <c r="HE76" s="148">
        <v>61.85</v>
      </c>
      <c r="HG76" s="144">
        <v>43709</v>
      </c>
      <c r="HH76" s="148">
        <v>62.16</v>
      </c>
      <c r="HJ76" s="144">
        <v>43739</v>
      </c>
      <c r="HK76" s="148">
        <v>65.150000000000006</v>
      </c>
      <c r="HM76" s="144">
        <v>43739</v>
      </c>
      <c r="HN76" s="148">
        <v>65.489999999999995</v>
      </c>
      <c r="HP76" s="144">
        <v>43739</v>
      </c>
      <c r="HQ76" s="148">
        <v>64.989999999999995</v>
      </c>
      <c r="HS76" s="144">
        <v>43739</v>
      </c>
      <c r="HT76" s="148">
        <v>64.63</v>
      </c>
      <c r="HV76" s="144">
        <v>43739</v>
      </c>
      <c r="HW76" s="148">
        <v>66.87</v>
      </c>
      <c r="HY76" s="144">
        <v>43739</v>
      </c>
      <c r="HZ76" s="148">
        <v>66.36</v>
      </c>
      <c r="IB76" s="144">
        <v>43800</v>
      </c>
      <c r="IC76" s="148">
        <v>66.592859610000005</v>
      </c>
      <c r="IE76" s="144">
        <v>43800</v>
      </c>
      <c r="IF76" s="148">
        <v>67.180000000000007</v>
      </c>
      <c r="IH76" s="144">
        <v>43800</v>
      </c>
      <c r="II76" s="148">
        <v>65.73</v>
      </c>
      <c r="IK76" s="144">
        <v>43800</v>
      </c>
      <c r="IL76" s="148">
        <v>65.11</v>
      </c>
      <c r="IN76" s="144">
        <v>43831</v>
      </c>
      <c r="IO76" s="148">
        <v>66.58</v>
      </c>
      <c r="IQ76" s="144">
        <v>43831</v>
      </c>
      <c r="IR76" s="148">
        <v>67.44</v>
      </c>
      <c r="IT76" s="144">
        <v>43831</v>
      </c>
      <c r="IU76" s="148">
        <v>67.112816859999995</v>
      </c>
      <c r="IW76" s="144">
        <v>43831</v>
      </c>
      <c r="IX76" s="148">
        <v>66.38</v>
      </c>
      <c r="IZ76" s="144">
        <v>43862</v>
      </c>
      <c r="JA76" s="148">
        <v>68.290000000000006</v>
      </c>
      <c r="JC76" s="144">
        <v>43862</v>
      </c>
      <c r="JD76" s="148">
        <v>66.88</v>
      </c>
      <c r="JF76" s="144">
        <v>43862</v>
      </c>
      <c r="JG76" s="148">
        <v>66.19</v>
      </c>
      <c r="JI76" s="144">
        <v>43862</v>
      </c>
      <c r="JJ76" s="148">
        <v>66.23</v>
      </c>
      <c r="JL76" s="144">
        <v>43891</v>
      </c>
      <c r="JM76" s="148">
        <v>63.98</v>
      </c>
      <c r="JO76" s="144">
        <v>43891</v>
      </c>
      <c r="JP76" s="148">
        <v>65.05</v>
      </c>
      <c r="JR76" s="144">
        <v>43891</v>
      </c>
      <c r="JS76" s="148">
        <v>65.148560849999996</v>
      </c>
      <c r="JU76" s="969">
        <v>43891</v>
      </c>
      <c r="JV76" s="970">
        <v>66.148560849999996</v>
      </c>
      <c r="JX76" s="969">
        <v>43891</v>
      </c>
      <c r="JY76" s="970">
        <v>64.680000000000007</v>
      </c>
      <c r="KA76" s="969">
        <v>43922</v>
      </c>
      <c r="KB76" s="970">
        <v>64.29426733594822</v>
      </c>
      <c r="KD76" s="969">
        <v>43922</v>
      </c>
      <c r="KE76" s="970">
        <v>67.44</v>
      </c>
      <c r="KG76" s="969">
        <v>43922</v>
      </c>
      <c r="KH76" s="970">
        <v>63.48</v>
      </c>
      <c r="KJ76" s="969">
        <v>43922</v>
      </c>
      <c r="KK76" s="970">
        <v>63.07</v>
      </c>
      <c r="KM76" s="969">
        <v>43952</v>
      </c>
      <c r="KN76" s="970">
        <v>59.37</v>
      </c>
      <c r="KP76" s="969">
        <v>43952</v>
      </c>
      <c r="KQ76" s="970">
        <v>59.538953350298378</v>
      </c>
      <c r="KS76" s="969">
        <v>43952</v>
      </c>
      <c r="KT76" s="970">
        <v>59.59</v>
      </c>
      <c r="KV76" s="969">
        <v>43952</v>
      </c>
      <c r="KW76" s="970">
        <v>59.63</v>
      </c>
      <c r="KY76" s="969">
        <v>43983</v>
      </c>
      <c r="KZ76" s="970">
        <v>58.12</v>
      </c>
      <c r="LB76" s="969">
        <v>43983</v>
      </c>
      <c r="LC76" s="970">
        <v>57.89</v>
      </c>
      <c r="LE76" s="969">
        <v>43983</v>
      </c>
      <c r="LF76" s="970">
        <v>59.03</v>
      </c>
      <c r="LH76" s="969">
        <v>43983</v>
      </c>
      <c r="LI76" s="970">
        <v>58.94</v>
      </c>
      <c r="LK76" s="969">
        <v>43983</v>
      </c>
      <c r="LL76" s="970">
        <v>58.5</v>
      </c>
      <c r="LN76" s="969">
        <v>44013</v>
      </c>
      <c r="LO76" s="970">
        <v>60.41</v>
      </c>
      <c r="LQ76" s="969">
        <v>44044</v>
      </c>
      <c r="LR76" s="970">
        <v>60.42</v>
      </c>
      <c r="LT76" s="969">
        <v>44044</v>
      </c>
      <c r="LU76" s="970">
        <v>61.18</v>
      </c>
      <c r="LW76" s="969">
        <v>44044</v>
      </c>
      <c r="LX76" s="970">
        <v>61.26</v>
      </c>
      <c r="LZ76" s="969">
        <v>44044</v>
      </c>
      <c r="MA76" s="970">
        <v>60.78</v>
      </c>
      <c r="MC76" s="969">
        <v>44075</v>
      </c>
      <c r="MD76" s="970">
        <v>60.56</v>
      </c>
      <c r="MF76" s="969">
        <v>44075</v>
      </c>
      <c r="MG76" s="970">
        <v>60.29</v>
      </c>
      <c r="MI76" s="969">
        <v>44075</v>
      </c>
      <c r="MJ76" s="970">
        <v>59.58</v>
      </c>
      <c r="ML76" s="969">
        <v>44075</v>
      </c>
      <c r="MM76" s="970">
        <v>58.89</v>
      </c>
      <c r="MO76" s="969">
        <v>44075</v>
      </c>
      <c r="MP76" s="970">
        <v>58.32</v>
      </c>
      <c r="MR76" s="969">
        <v>44105</v>
      </c>
      <c r="MS76" s="970">
        <v>58.88</v>
      </c>
      <c r="MU76" s="969">
        <v>44105</v>
      </c>
      <c r="MV76" s="970">
        <v>59.09</v>
      </c>
      <c r="MX76" s="969">
        <v>44105</v>
      </c>
      <c r="MY76" s="970">
        <v>59.19</v>
      </c>
      <c r="NA76" s="969">
        <v>44105</v>
      </c>
      <c r="NB76" s="970">
        <v>60.644570969804249</v>
      </c>
      <c r="ND76" s="969">
        <v>44136</v>
      </c>
      <c r="NE76" s="970">
        <v>61.156300000000002</v>
      </c>
      <c r="NG76" s="969">
        <v>44136</v>
      </c>
      <c r="NH76" s="970">
        <v>59.28</v>
      </c>
      <c r="NJ76" s="969">
        <v>44136</v>
      </c>
      <c r="NK76" s="970">
        <v>57.74</v>
      </c>
      <c r="NM76" s="969">
        <v>44136</v>
      </c>
      <c r="NN76" s="970">
        <v>56.54</v>
      </c>
      <c r="NP76" s="969">
        <v>44136</v>
      </c>
      <c r="NQ76" s="970">
        <v>55.07</v>
      </c>
      <c r="NS76" s="969">
        <v>44166</v>
      </c>
      <c r="NT76" s="970">
        <v>56.52</v>
      </c>
      <c r="NV76" s="969">
        <v>44166</v>
      </c>
      <c r="NW76" s="970">
        <v>56.31</v>
      </c>
      <c r="NY76" s="969">
        <v>44166</v>
      </c>
      <c r="NZ76" s="970">
        <v>55.38</v>
      </c>
      <c r="OB76" s="969">
        <v>44166</v>
      </c>
      <c r="OC76" s="970">
        <v>55.6</v>
      </c>
      <c r="OE76" s="969">
        <v>44197</v>
      </c>
      <c r="OF76" s="970">
        <v>58.27</v>
      </c>
      <c r="OH76" s="969">
        <v>44197</v>
      </c>
      <c r="OI76" s="970">
        <v>63.44</v>
      </c>
      <c r="OK76" s="969">
        <v>44197</v>
      </c>
      <c r="OL76" s="970">
        <v>64.06</v>
      </c>
      <c r="ON76" s="969">
        <v>44197</v>
      </c>
      <c r="OO76" s="970">
        <v>62.75</v>
      </c>
      <c r="OQ76" s="969">
        <v>44197</v>
      </c>
      <c r="OR76" s="970">
        <v>61.31</v>
      </c>
      <c r="OT76" s="969">
        <v>44228</v>
      </c>
      <c r="OU76" s="970">
        <v>60.4</v>
      </c>
      <c r="OW76" s="969">
        <v>44228</v>
      </c>
      <c r="OX76" s="970">
        <v>58.34</v>
      </c>
      <c r="OZ76" s="969">
        <v>44228</v>
      </c>
      <c r="PA76" s="970">
        <v>57.32</v>
      </c>
      <c r="PC76" s="969">
        <v>44228</v>
      </c>
      <c r="PD76" s="970">
        <v>58.13</v>
      </c>
      <c r="PF76" s="969">
        <v>44228</v>
      </c>
      <c r="PG76" s="970">
        <v>58.55</v>
      </c>
      <c r="PI76" s="969">
        <v>44256</v>
      </c>
      <c r="PJ76" s="970">
        <v>57.55</v>
      </c>
      <c r="PL76" s="969">
        <v>44256</v>
      </c>
      <c r="PM76" s="970">
        <v>57.2</v>
      </c>
      <c r="PO76" s="969">
        <v>44256</v>
      </c>
      <c r="PP76" s="970">
        <v>57.01</v>
      </c>
      <c r="PR76" s="969">
        <v>44256</v>
      </c>
      <c r="PS76" s="970">
        <v>57.01</v>
      </c>
      <c r="PU76" s="969">
        <v>44287</v>
      </c>
      <c r="PV76" s="970">
        <v>52.13</v>
      </c>
      <c r="PX76" s="969">
        <v>44287</v>
      </c>
      <c r="PY76" s="1025">
        <v>52.35</v>
      </c>
      <c r="QA76" s="1026">
        <v>44287</v>
      </c>
      <c r="QB76" s="1025">
        <v>52.22</v>
      </c>
      <c r="QD76" s="1028">
        <v>44287</v>
      </c>
      <c r="QE76" s="1027">
        <v>52.05</v>
      </c>
      <c r="QG76" s="1028">
        <v>44317</v>
      </c>
      <c r="QH76" s="1027">
        <v>50.5</v>
      </c>
      <c r="QJ76" s="1028">
        <v>44317</v>
      </c>
      <c r="QK76" s="1027">
        <v>50.92</v>
      </c>
      <c r="QM76" s="1028">
        <v>44317</v>
      </c>
      <c r="QN76" s="1027">
        <v>50.18</v>
      </c>
      <c r="QP76" s="1028">
        <v>44317</v>
      </c>
      <c r="QQ76" s="1027">
        <v>51.28</v>
      </c>
      <c r="QS76" s="1028">
        <v>44317</v>
      </c>
      <c r="QT76" s="1027">
        <v>50.35</v>
      </c>
      <c r="QV76" s="1028">
        <v>44348</v>
      </c>
      <c r="QW76" s="1027">
        <v>48.65</v>
      </c>
      <c r="QY76" s="1028">
        <v>44348</v>
      </c>
      <c r="QZ76" s="1027">
        <v>47.75</v>
      </c>
      <c r="RB76" s="1028">
        <v>44348</v>
      </c>
      <c r="RC76" s="1027">
        <v>46.05</v>
      </c>
      <c r="RE76" s="1028">
        <v>44348</v>
      </c>
      <c r="RF76" s="1027">
        <v>45.79</v>
      </c>
      <c r="RH76" s="1028">
        <v>44378</v>
      </c>
      <c r="RI76" s="1027">
        <v>44.1</v>
      </c>
      <c r="RK76" s="1028">
        <v>44378</v>
      </c>
      <c r="RL76" s="1027">
        <v>44.14</v>
      </c>
      <c r="RN76" s="1028">
        <v>44378</v>
      </c>
      <c r="RO76" s="1027">
        <v>44.2</v>
      </c>
      <c r="RQ76" s="1028">
        <v>44378</v>
      </c>
      <c r="RR76" s="1027">
        <v>43.57</v>
      </c>
      <c r="RT76" s="1028">
        <v>44409</v>
      </c>
      <c r="RU76" s="1029">
        <v>44.915126399999998</v>
      </c>
      <c r="RW76" s="1028">
        <v>44409</v>
      </c>
      <c r="RX76" s="1029">
        <v>44.949853939999997</v>
      </c>
      <c r="RZ76" s="1028">
        <v>44409</v>
      </c>
      <c r="SA76" s="1029">
        <v>44.599968580000002</v>
      </c>
      <c r="SC76" s="1028">
        <v>44409</v>
      </c>
      <c r="SD76" s="1029">
        <v>43.92</v>
      </c>
      <c r="SF76" s="1028">
        <v>44409</v>
      </c>
      <c r="SG76" s="1029">
        <v>43.76</v>
      </c>
      <c r="SI76" s="1028">
        <v>44440</v>
      </c>
      <c r="SJ76" s="1029">
        <v>43.95</v>
      </c>
      <c r="SL76" s="1028">
        <v>44440</v>
      </c>
      <c r="SM76" s="1029">
        <v>44.179909558752499</v>
      </c>
      <c r="SO76" s="1028">
        <v>44440</v>
      </c>
      <c r="SP76" s="1029">
        <v>43.379849154862129</v>
      </c>
      <c r="SR76" s="1028">
        <v>44440</v>
      </c>
      <c r="SS76" s="1029">
        <v>42.049953571381792</v>
      </c>
      <c r="SU76" s="1028">
        <v>44470</v>
      </c>
      <c r="SV76" s="1029">
        <v>42.174662137943955</v>
      </c>
      <c r="SX76" s="1028">
        <v>44470</v>
      </c>
      <c r="SY76" s="1029">
        <v>39.075042619221882</v>
      </c>
      <c r="TA76" s="1028">
        <v>44470</v>
      </c>
      <c r="TB76" s="1029">
        <v>37.780079080164569</v>
      </c>
      <c r="TD76" s="1028">
        <v>44470</v>
      </c>
      <c r="TE76" s="1029">
        <v>36.77514628457881</v>
      </c>
      <c r="TG76" s="1028">
        <v>44501</v>
      </c>
      <c r="TH76" s="1029">
        <v>40.599817258826057</v>
      </c>
      <c r="TJ76" s="1028">
        <v>44501</v>
      </c>
      <c r="TK76" s="1029">
        <v>39.85000808145999</v>
      </c>
      <c r="TM76" s="1028">
        <v>44501</v>
      </c>
      <c r="TN76" s="1029">
        <v>39.700049888749319</v>
      </c>
      <c r="TP76" s="1028">
        <v>44501</v>
      </c>
      <c r="TQ76" s="1029">
        <v>38.820171368181271</v>
      </c>
      <c r="TS76" s="1028">
        <v>44531</v>
      </c>
      <c r="TT76" s="1029">
        <v>39.590346826674512</v>
      </c>
      <c r="TV76" s="1028">
        <v>44531</v>
      </c>
      <c r="TW76" s="1029">
        <v>38.749319200441846</v>
      </c>
      <c r="TY76" s="1028">
        <v>44531</v>
      </c>
      <c r="TZ76" s="1029">
        <v>36.720142915510102</v>
      </c>
      <c r="UB76" s="1028">
        <v>44531</v>
      </c>
      <c r="UC76" s="1029">
        <v>37.839519504458565</v>
      </c>
      <c r="UE76" s="1028">
        <v>44562</v>
      </c>
      <c r="UF76" s="1029">
        <v>41.634705854883642</v>
      </c>
      <c r="UH76" s="1028">
        <v>44562</v>
      </c>
      <c r="UI76" s="1029">
        <v>40.700075348646394</v>
      </c>
      <c r="UK76" s="1028">
        <v>44562</v>
      </c>
      <c r="UL76" s="1029">
        <v>40.830177260969961</v>
      </c>
      <c r="UN76" s="1028">
        <v>44562</v>
      </c>
      <c r="UO76" s="1029">
        <v>41.36977622203748</v>
      </c>
      <c r="UQ76" s="1028">
        <v>44593</v>
      </c>
      <c r="UR76" s="1029">
        <v>41.284942113718316</v>
      </c>
      <c r="UT76" s="1028">
        <v>44593</v>
      </c>
      <c r="UU76" s="1029">
        <v>41.095060669140445</v>
      </c>
      <c r="UW76" s="1028">
        <v>44593</v>
      </c>
      <c r="UX76" s="1029">
        <v>40.994939127815996</v>
      </c>
      <c r="UZ76" s="1028">
        <v>44593</v>
      </c>
      <c r="VA76" s="1029">
        <v>41.320022083654223</v>
      </c>
      <c r="VC76" s="1028">
        <v>44593</v>
      </c>
      <c r="VD76" s="1029">
        <v>41.599787466820501</v>
      </c>
      <c r="VF76" s="1028">
        <v>44621</v>
      </c>
      <c r="VG76" s="1029">
        <v>40.759794693069772</v>
      </c>
      <c r="VI76" s="1028">
        <v>44621</v>
      </c>
      <c r="VJ76" s="1029">
        <v>41.450148806471773</v>
      </c>
      <c r="VL76" s="1028">
        <v>44621</v>
      </c>
      <c r="VM76" s="1029">
        <v>41.107543995603699</v>
      </c>
      <c r="VO76" s="1028">
        <v>44621</v>
      </c>
      <c r="VP76" s="1029">
        <v>45.425460310910012</v>
      </c>
      <c r="VR76" s="1028">
        <v>44652</v>
      </c>
      <c r="VS76" s="1029">
        <v>36.5</v>
      </c>
      <c r="VU76" s="1028">
        <v>44652</v>
      </c>
      <c r="VV76" s="1029">
        <v>41.5</v>
      </c>
      <c r="VX76" s="1028">
        <v>44652</v>
      </c>
      <c r="VY76" s="1029">
        <v>41.5</v>
      </c>
      <c r="WA76" s="1028">
        <v>44652</v>
      </c>
      <c r="WB76" s="1029">
        <v>41.5</v>
      </c>
      <c r="WD76" s="1028">
        <v>44652</v>
      </c>
      <c r="WE76" s="1029">
        <v>41.9</v>
      </c>
      <c r="WG76" s="1028">
        <v>44682</v>
      </c>
      <c r="WH76" s="1029">
        <v>40.5</v>
      </c>
      <c r="WJ76" s="1028">
        <v>44682</v>
      </c>
      <c r="WK76" s="1029">
        <v>40.5</v>
      </c>
      <c r="WM76" s="1028">
        <v>44682</v>
      </c>
      <c r="WN76" s="1029">
        <v>41.3</v>
      </c>
      <c r="WP76" s="1028">
        <v>44682</v>
      </c>
      <c r="WQ76" s="1029">
        <v>40.5</v>
      </c>
      <c r="WS76" s="1028">
        <v>44713</v>
      </c>
      <c r="WT76" s="1029">
        <v>45.643934426229514</v>
      </c>
      <c r="WV76" s="1028">
        <v>44713</v>
      </c>
      <c r="WW76" s="1029">
        <v>45.67</v>
      </c>
      <c r="WY76" s="1028">
        <v>44713</v>
      </c>
      <c r="WZ76" s="1029">
        <v>46.63224043715848</v>
      </c>
      <c r="XB76" s="1028">
        <v>44713</v>
      </c>
      <c r="XC76" s="1029">
        <v>46.341420765027323</v>
      </c>
      <c r="XE76" s="1028">
        <v>44743</v>
      </c>
      <c r="XF76" s="1029">
        <v>44.7001912568306</v>
      </c>
      <c r="XH76" s="1028">
        <v>44743</v>
      </c>
      <c r="XI76" s="1029">
        <v>43.7001912568306</v>
      </c>
      <c r="XK76" s="1028">
        <v>44743</v>
      </c>
      <c r="XL76" s="1029">
        <v>43.98</v>
      </c>
      <c r="XN76" s="1028">
        <v>44743</v>
      </c>
      <c r="XO76" s="1029">
        <v>43.500191256830604</v>
      </c>
      <c r="XQ76" s="1028">
        <v>44743</v>
      </c>
      <c r="XR76" s="1029">
        <v>43.250191256830604</v>
      </c>
      <c r="XT76" s="1028">
        <v>44774</v>
      </c>
      <c r="XU76" s="1029">
        <v>49.1</v>
      </c>
      <c r="XW76" s="1028">
        <v>44774</v>
      </c>
      <c r="XX76" s="1029">
        <v>49.5</v>
      </c>
      <c r="XZ76" s="1028">
        <v>44774</v>
      </c>
      <c r="YA76" s="1029">
        <v>49.5</v>
      </c>
      <c r="YC76" s="1028">
        <v>44774</v>
      </c>
      <c r="YD76" s="1029">
        <v>49.5</v>
      </c>
      <c r="YF76" s="1028">
        <v>44805</v>
      </c>
      <c r="YG76" s="1029">
        <v>50.5</v>
      </c>
      <c r="YI76" s="1028">
        <v>44805</v>
      </c>
      <c r="YJ76" s="1029">
        <v>51</v>
      </c>
      <c r="YL76" s="1028">
        <v>44805</v>
      </c>
      <c r="YM76" s="1029">
        <v>47.304561297591057</v>
      </c>
      <c r="YO76" s="1028">
        <v>44805</v>
      </c>
      <c r="YP76" s="1029">
        <v>48.890241929882414</v>
      </c>
      <c r="YR76" s="1028">
        <v>44805</v>
      </c>
      <c r="YS76" s="1029">
        <v>47.8</v>
      </c>
      <c r="YU76" s="1028">
        <v>44835</v>
      </c>
      <c r="YV76" s="1029">
        <v>53</v>
      </c>
      <c r="YX76" s="1028">
        <v>44835</v>
      </c>
      <c r="YY76" s="1029">
        <v>53</v>
      </c>
      <c r="ZA76" s="1028">
        <v>44835</v>
      </c>
      <c r="ZB76" s="1029">
        <v>53.2</v>
      </c>
      <c r="ZD76" s="1028">
        <v>44835</v>
      </c>
      <c r="ZE76" s="1029">
        <v>53</v>
      </c>
      <c r="ZG76" s="1028">
        <v>44835</v>
      </c>
      <c r="ZH76" s="1029">
        <v>52</v>
      </c>
      <c r="ZJ76" s="1028">
        <v>44866</v>
      </c>
      <c r="ZK76" s="1029">
        <v>54.5</v>
      </c>
      <c r="ZM76" s="1028">
        <v>44866</v>
      </c>
      <c r="ZN76" s="1029">
        <v>54.25</v>
      </c>
      <c r="ZP76" s="1028">
        <v>44866</v>
      </c>
      <c r="ZQ76" s="1029">
        <v>54.5</v>
      </c>
      <c r="ZS76" s="1028">
        <v>44896</v>
      </c>
      <c r="ZT76" s="1029">
        <v>50.55</v>
      </c>
      <c r="ZV76" s="1028">
        <v>44896</v>
      </c>
      <c r="ZW76" s="1029">
        <v>52.936490102690307</v>
      </c>
      <c r="ZY76" s="1028">
        <v>44896</v>
      </c>
      <c r="ZZ76" s="1029">
        <v>52.922257122380529</v>
      </c>
      <c r="AAB76" s="1028">
        <v>44896</v>
      </c>
      <c r="AAC76" s="1029">
        <v>53.134377383525496</v>
      </c>
      <c r="AAE76" s="1028">
        <v>44896</v>
      </c>
      <c r="AAF76" s="1029">
        <v>51.15</v>
      </c>
      <c r="AAH76" s="1028">
        <v>44896</v>
      </c>
      <c r="AAI76" s="1029">
        <v>52.099513056644504</v>
      </c>
      <c r="AAK76" s="1028">
        <v>44927</v>
      </c>
      <c r="AAL76" s="1029">
        <v>51.507523089965119</v>
      </c>
      <c r="AAN76" s="1028">
        <v>44896</v>
      </c>
      <c r="AAO76" s="1029">
        <v>51.990127823703347</v>
      </c>
      <c r="AAQ76" s="1028">
        <v>44927</v>
      </c>
      <c r="AAR76" s="1029">
        <v>51.436139484314019</v>
      </c>
      <c r="AAT76" s="1028">
        <v>44958</v>
      </c>
      <c r="AAU76" s="1029">
        <v>50.96</v>
      </c>
      <c r="AAW76" s="1028">
        <v>44958</v>
      </c>
      <c r="AAX76" s="1029">
        <v>50.518017297062592</v>
      </c>
      <c r="AAZ76" s="1028">
        <v>44958</v>
      </c>
      <c r="ABA76" s="1029">
        <v>51.4</v>
      </c>
      <c r="ABC76" s="1028">
        <v>44958</v>
      </c>
      <c r="ABD76" s="1029">
        <v>50.769227971461454</v>
      </c>
      <c r="ABF76" s="1028">
        <v>44986</v>
      </c>
      <c r="ABG76" s="1029">
        <v>50.974417233999517</v>
      </c>
      <c r="ABI76" s="1028">
        <v>44986</v>
      </c>
      <c r="ABJ76" s="1029">
        <v>50.281913211893077</v>
      </c>
      <c r="ABL76" s="1028">
        <v>44986</v>
      </c>
      <c r="ABM76" s="1029">
        <v>50.43</v>
      </c>
      <c r="ABO76" s="1028">
        <v>44986</v>
      </c>
      <c r="ABP76" s="1029">
        <v>50.02</v>
      </c>
      <c r="ABR76" s="1066">
        <v>45017</v>
      </c>
      <c r="ABS76" s="1067">
        <v>45.2</v>
      </c>
      <c r="ABU76" s="1066">
        <v>45017</v>
      </c>
      <c r="ABV76" s="1067">
        <v>44.618615281758885</v>
      </c>
      <c r="ABX76" s="1066">
        <v>45017</v>
      </c>
      <c r="ABY76" s="1067">
        <v>44.811062832453906</v>
      </c>
      <c r="ACA76" s="1066">
        <v>45017</v>
      </c>
      <c r="ACB76" s="1067">
        <v>45.389718340000002</v>
      </c>
      <c r="ACD76" s="1066">
        <v>45047</v>
      </c>
      <c r="ACE76" s="1067">
        <v>44.097221493479083</v>
      </c>
      <c r="ACG76" s="1066">
        <v>45047</v>
      </c>
      <c r="ACH76" s="1067">
        <v>43.629112158506743</v>
      </c>
      <c r="ACJ76" s="1066">
        <v>45047</v>
      </c>
      <c r="ACK76" s="1067">
        <v>43.433150504174357</v>
      </c>
      <c r="ACM76" s="1066">
        <v>45047</v>
      </c>
      <c r="ACN76" s="1067">
        <v>43.270210980000002</v>
      </c>
      <c r="ACP76" s="1066">
        <v>45078</v>
      </c>
      <c r="ACQ76" s="1067">
        <v>43.484025785358668</v>
      </c>
      <c r="ACS76" s="1066">
        <v>45078</v>
      </c>
      <c r="ACT76" s="1067">
        <v>43.593516552983559</v>
      </c>
      <c r="ACV76" s="1096">
        <v>45078</v>
      </c>
      <c r="ACW76" s="1097">
        <v>43.269579370000002</v>
      </c>
      <c r="ACY76" s="1096">
        <v>45078</v>
      </c>
      <c r="ACZ76" s="1097">
        <v>43.464051123149297</v>
      </c>
      <c r="ADB76" s="1098">
        <v>45108</v>
      </c>
      <c r="ADC76" s="1099">
        <v>43.462149480000001</v>
      </c>
      <c r="ADE76" s="1098">
        <v>45108</v>
      </c>
      <c r="ADF76" s="1099">
        <v>45.028587948011143</v>
      </c>
      <c r="ADH76" s="1098">
        <v>45108</v>
      </c>
      <c r="ADI76" s="1099">
        <v>44.786641945152049</v>
      </c>
      <c r="ADK76" s="1098">
        <v>45108</v>
      </c>
      <c r="ADL76" s="1099">
        <v>44.376731993055344</v>
      </c>
      <c r="ADN76" s="1098">
        <v>45108</v>
      </c>
      <c r="ADO76" s="1099">
        <v>44.05891266852224</v>
      </c>
      <c r="ADQ76" s="1098">
        <v>45139</v>
      </c>
      <c r="ADR76" s="1099">
        <v>44.655925286088106</v>
      </c>
      <c r="ADT76" s="1098">
        <v>45139</v>
      </c>
      <c r="ADU76" s="1099">
        <v>45.786250328485231</v>
      </c>
      <c r="ADW76" s="1098">
        <v>45139</v>
      </c>
      <c r="ADX76" s="1099">
        <v>43.848030590660464</v>
      </c>
      <c r="ADZ76" s="1098">
        <v>45139</v>
      </c>
      <c r="AEA76" s="1099">
        <v>44.390026489728179</v>
      </c>
      <c r="AEC76" s="1098">
        <v>45170</v>
      </c>
      <c r="AED76" s="1099">
        <v>43.778752517309904</v>
      </c>
      <c r="AEF76" s="1098">
        <v>45170</v>
      </c>
      <c r="AEG76" s="1099">
        <v>44.05</v>
      </c>
      <c r="AEI76" s="1098">
        <v>45170</v>
      </c>
      <c r="AEJ76" s="1099">
        <v>45.125998166299944</v>
      </c>
      <c r="AEL76" s="1098">
        <v>45170</v>
      </c>
      <c r="AEM76" s="1099">
        <v>44.646868570009737</v>
      </c>
      <c r="AEO76" s="1098">
        <v>45170</v>
      </c>
      <c r="AEP76" s="1099">
        <v>45.187126201838076</v>
      </c>
      <c r="AER76" s="1098">
        <v>45200</v>
      </c>
      <c r="AES76" s="1099">
        <v>49.29</v>
      </c>
      <c r="AEU76" s="1098">
        <v>45200</v>
      </c>
      <c r="AEV76" s="1099">
        <v>49.988408140914373</v>
      </c>
      <c r="AEX76" s="1098">
        <v>45200</v>
      </c>
      <c r="AEY76" s="1099">
        <v>50.191184605829008</v>
      </c>
      <c r="AFA76" s="1098">
        <v>45200</v>
      </c>
      <c r="AFB76" s="1099">
        <v>48.816330256779189</v>
      </c>
      <c r="AFD76" s="1098">
        <v>45231</v>
      </c>
      <c r="AFE76" s="1099">
        <v>51.242574546844473</v>
      </c>
      <c r="AFG76" s="1098">
        <v>45231</v>
      </c>
      <c r="AFH76" s="1099">
        <v>51.938591219999999</v>
      </c>
      <c r="AFJ76" s="1098">
        <v>45261</v>
      </c>
      <c r="AFK76" s="1099">
        <v>52.94688266324188</v>
      </c>
      <c r="AFM76" s="1098">
        <v>45261</v>
      </c>
      <c r="AFN76" s="1099">
        <v>53.248026632584534</v>
      </c>
      <c r="AFP76" s="1098">
        <v>45261</v>
      </c>
      <c r="AFQ76" s="1099">
        <v>52.435789693535597</v>
      </c>
      <c r="AFS76" s="1098">
        <v>45261</v>
      </c>
      <c r="AFT76" s="1099">
        <v>50.80550178409991</v>
      </c>
      <c r="AFV76" s="1098">
        <v>45261</v>
      </c>
      <c r="AFW76" s="1099">
        <v>48.889269410248403</v>
      </c>
      <c r="AFY76" s="1098">
        <v>45292</v>
      </c>
      <c r="AFZ76" s="1099">
        <v>50.533070217938551</v>
      </c>
      <c r="AGB76" s="1098">
        <v>45292</v>
      </c>
      <c r="AGC76" s="1099">
        <v>50.871353600228382</v>
      </c>
      <c r="AGE76" s="1098">
        <v>45292</v>
      </c>
      <c r="AGF76" s="1099">
        <v>52.014933083449129</v>
      </c>
      <c r="AGH76" s="1098">
        <v>45292</v>
      </c>
      <c r="AGI76" s="1099">
        <v>51.931615636511275</v>
      </c>
      <c r="AGK76" s="1108">
        <v>45323</v>
      </c>
      <c r="AGL76" s="1109">
        <v>51.745177493953555</v>
      </c>
      <c r="AGN76" s="1108">
        <v>45323</v>
      </c>
      <c r="AGO76" s="1109">
        <v>52.028338265778245</v>
      </c>
      <c r="AGQ76" s="1108">
        <v>45323</v>
      </c>
      <c r="AGR76" s="1109">
        <v>52.694034859699364</v>
      </c>
      <c r="AGT76" s="1108">
        <v>45352</v>
      </c>
      <c r="AGU76" s="1109">
        <v>50.955668138095589</v>
      </c>
      <c r="AGW76" s="1108">
        <v>45352</v>
      </c>
      <c r="AGX76" s="1109">
        <v>51.30534219912338</v>
      </c>
      <c r="AGZ76" s="1108">
        <v>45352</v>
      </c>
      <c r="AHA76" s="1109">
        <v>51.729185012023109</v>
      </c>
      <c r="AHC76" s="1108">
        <v>45352</v>
      </c>
      <c r="AHD76" s="1109">
        <v>52.428110141834388</v>
      </c>
      <c r="AHF76" s="1108">
        <v>45383</v>
      </c>
      <c r="AHG76" s="1109">
        <v>47.649678640492588</v>
      </c>
      <c r="AHI76" s="1108">
        <v>45383</v>
      </c>
      <c r="AHJ76" s="1109">
        <v>47.706781072704736</v>
      </c>
      <c r="AHL76" s="1108">
        <v>45383</v>
      </c>
      <c r="AHM76" s="1109">
        <v>49.43256638631469</v>
      </c>
      <c r="AHO76" s="1108">
        <v>45383</v>
      </c>
      <c r="AHP76" s="1109">
        <v>51.643263235184143</v>
      </c>
      <c r="AHR76" s="1108">
        <v>45383</v>
      </c>
      <c r="AHS76" s="1109">
        <v>48.448464306228601</v>
      </c>
      <c r="AHU76" s="1114">
        <v>45413</v>
      </c>
      <c r="AHV76" s="1099">
        <v>46.142383627439585</v>
      </c>
      <c r="AHX76" s="1108">
        <v>45413</v>
      </c>
      <c r="AHY76" s="1109">
        <v>46.477730237067256</v>
      </c>
      <c r="AIA76" s="1108">
        <v>45413</v>
      </c>
      <c r="AIB76" s="1109">
        <v>46.334251874694097</v>
      </c>
      <c r="AID76" s="1108">
        <v>45413</v>
      </c>
      <c r="AIE76" s="1099">
        <v>46.846129877546872</v>
      </c>
      <c r="AIG76" s="1108">
        <v>45444</v>
      </c>
      <c r="AIH76" s="1099">
        <v>47.377401757322289</v>
      </c>
      <c r="AIJ76" s="1108">
        <v>45444</v>
      </c>
      <c r="AIK76" s="1099">
        <v>47.731912542973838</v>
      </c>
      <c r="AIM76" s="1108">
        <v>45444</v>
      </c>
      <c r="AIN76" s="1099">
        <v>46.61729963349601</v>
      </c>
      <c r="AIP76" s="1108">
        <v>45444</v>
      </c>
      <c r="AIQ76" s="1099">
        <v>47.182268884201541</v>
      </c>
      <c r="AIS76" s="1108">
        <v>45444</v>
      </c>
      <c r="AIT76" s="1109">
        <v>48.016655632788158</v>
      </c>
      <c r="AIV76" s="1108">
        <v>45474</v>
      </c>
      <c r="AIW76" s="1117">
        <v>48.872218165427782</v>
      </c>
      <c r="AIY76" s="1108">
        <v>45474</v>
      </c>
      <c r="AIZ76" s="1117">
        <v>50.317640240174121</v>
      </c>
      <c r="AJB76" s="1108">
        <v>45474</v>
      </c>
      <c r="AJC76" s="1117">
        <v>51.039105461780743</v>
      </c>
      <c r="AJE76" s="1108">
        <v>45474</v>
      </c>
      <c r="AJF76" s="1117">
        <v>51.851322701601212</v>
      </c>
      <c r="AJH76" s="1108">
        <v>45505</v>
      </c>
      <c r="AJI76" s="1117">
        <v>53.378830025692089</v>
      </c>
      <c r="AJK76" s="1108">
        <v>45505</v>
      </c>
      <c r="AJL76" s="1117">
        <v>55.08818628860061</v>
      </c>
      <c r="AJN76" s="1108">
        <v>45505</v>
      </c>
      <c r="AJO76" s="1117">
        <v>53.378830025692089</v>
      </c>
      <c r="AJQ76" s="1108">
        <v>45505</v>
      </c>
      <c r="AJR76" s="1117">
        <v>55.466142700797441</v>
      </c>
      <c r="AJT76" s="1108">
        <v>45536</v>
      </c>
      <c r="AJU76" s="1117">
        <v>56.488671718892327</v>
      </c>
    </row>
    <row r="77" spans="1:957" customFormat="1" ht="15.75" thickBot="1" x14ac:dyDescent="0.3">
      <c r="A77" s="26"/>
      <c r="B77" s="969">
        <f t="shared" ca="1" si="2"/>
        <v>45566</v>
      </c>
      <c r="C77" s="152">
        <f t="shared" ca="1" si="3"/>
        <v>61.5</v>
      </c>
      <c r="D77" s="26"/>
      <c r="E77" s="292"/>
      <c r="F77" s="292"/>
      <c r="G77" s="298"/>
      <c r="H77" s="292"/>
      <c r="I77" s="292"/>
      <c r="J77" s="292"/>
      <c r="K77" s="292"/>
      <c r="L77" s="292"/>
      <c r="M77" s="292"/>
      <c r="N77" s="292"/>
      <c r="O77" s="292"/>
      <c r="P77" s="298"/>
      <c r="Q77" s="292"/>
      <c r="R77" s="292"/>
      <c r="S77" s="292"/>
      <c r="T77" s="292"/>
      <c r="U77" s="292"/>
      <c r="V77" s="292"/>
      <c r="W77" s="292"/>
      <c r="X77" s="292"/>
      <c r="Y77" s="298"/>
      <c r="Z77" s="292"/>
      <c r="AA77" s="292"/>
      <c r="AB77" s="292"/>
      <c r="AC77" s="292"/>
      <c r="AD77" s="292"/>
      <c r="AE77" s="292"/>
      <c r="AF77" s="292"/>
      <c r="AG77" s="292"/>
      <c r="AH77" s="298"/>
      <c r="AI77" s="292"/>
      <c r="AJ77" s="292"/>
      <c r="AK77" s="292"/>
      <c r="AL77" s="292"/>
      <c r="AM77" s="292"/>
      <c r="AN77" s="292"/>
      <c r="AO77" s="292"/>
      <c r="AP77" s="292"/>
      <c r="AQ77" s="298"/>
      <c r="AR77" s="292"/>
      <c r="AS77" s="292"/>
      <c r="AT77" s="292"/>
      <c r="AU77" s="292"/>
      <c r="AV77" s="292"/>
      <c r="AW77" s="26"/>
      <c r="AX77" s="146"/>
      <c r="AY77" s="151"/>
      <c r="AZ77" s="88"/>
      <c r="BA77" s="146"/>
      <c r="BB77" s="147"/>
      <c r="BC77" s="26"/>
      <c r="BD77" s="146"/>
      <c r="BE77" s="149"/>
      <c r="BF77" s="26"/>
      <c r="BG77" s="146"/>
      <c r="BH77" s="151"/>
      <c r="BI77" s="88"/>
      <c r="BJ77" s="146">
        <v>43374</v>
      </c>
      <c r="BK77" s="147">
        <v>75</v>
      </c>
      <c r="BL77" s="26"/>
      <c r="BM77" s="146"/>
      <c r="BN77" s="149"/>
      <c r="BO77" s="26"/>
      <c r="BP77" s="146"/>
      <c r="BQ77" s="151"/>
      <c r="BR77" s="88"/>
      <c r="BS77" s="146"/>
      <c r="BT77" s="147"/>
      <c r="BU77" s="26"/>
      <c r="BV77" s="146"/>
      <c r="BW77" s="149"/>
      <c r="BX77" s="26"/>
      <c r="BY77" s="146"/>
      <c r="BZ77" s="151"/>
      <c r="CA77" s="88"/>
      <c r="CB77" s="146"/>
      <c r="CC77" s="147"/>
      <c r="CD77" s="26"/>
      <c r="CE77" s="146"/>
      <c r="CF77" s="149"/>
      <c r="CG77" s="26"/>
      <c r="CH77" s="146"/>
      <c r="CI77" s="151"/>
      <c r="CJ77" s="88"/>
      <c r="CK77" s="146"/>
      <c r="CL77" s="147"/>
      <c r="CM77" s="26"/>
      <c r="CN77" s="146"/>
      <c r="CO77" s="149"/>
      <c r="CP77" s="26"/>
      <c r="CQ77" s="146"/>
      <c r="CR77" s="151"/>
      <c r="CS77" s="88"/>
      <c r="CT77" s="146"/>
      <c r="CU77" s="147"/>
      <c r="CV77" s="26"/>
      <c r="CW77" s="146"/>
      <c r="CX77" s="149"/>
      <c r="CY77" s="292"/>
      <c r="CZ77" s="146"/>
      <c r="DA77" s="149"/>
      <c r="DB77" s="295"/>
      <c r="DC77" s="146"/>
      <c r="DD77" s="149"/>
      <c r="DE77" s="303"/>
      <c r="DF77" s="146"/>
      <c r="DG77" s="149"/>
      <c r="DH77" s="303"/>
      <c r="DI77" s="146"/>
      <c r="DJ77" s="149"/>
      <c r="DK77" s="295"/>
      <c r="DL77" s="146"/>
      <c r="DM77" s="149"/>
      <c r="DN77" s="303"/>
      <c r="DO77" s="146"/>
      <c r="DP77" s="149"/>
      <c r="DQ77" s="303"/>
      <c r="DR77" s="146"/>
      <c r="DS77" s="149"/>
      <c r="DT77" s="295"/>
      <c r="DU77" s="146"/>
      <c r="DV77" s="149"/>
      <c r="DW77" s="303"/>
      <c r="DX77" s="146"/>
      <c r="DY77" s="149"/>
      <c r="DZ77" s="303"/>
      <c r="EA77" s="146"/>
      <c r="EB77" s="149"/>
      <c r="EC77" s="295"/>
      <c r="ED77" s="146"/>
      <c r="EE77" s="149"/>
      <c r="EF77" s="303"/>
      <c r="EG77" s="146"/>
      <c r="EH77" s="149"/>
      <c r="EI77" s="303"/>
      <c r="EJ77" s="146"/>
      <c r="EK77" s="149"/>
      <c r="EL77" s="295"/>
      <c r="EM77" s="146">
        <v>43586</v>
      </c>
      <c r="EN77" s="149">
        <v>63.74239236173657</v>
      </c>
      <c r="EO77" s="303"/>
      <c r="EP77" s="146"/>
      <c r="EQ77" s="149"/>
      <c r="ER77" s="303"/>
      <c r="ES77" s="146"/>
      <c r="ET77" s="149"/>
      <c r="EV77" s="146"/>
      <c r="EW77" s="149"/>
      <c r="EY77" s="146"/>
      <c r="EZ77" s="149"/>
      <c r="FB77" s="146"/>
      <c r="FC77" s="149"/>
      <c r="FE77" s="146"/>
      <c r="FF77" s="149"/>
      <c r="FH77" s="146"/>
      <c r="FI77" s="149"/>
      <c r="FK77" s="146"/>
      <c r="FL77" s="149"/>
      <c r="FN77" s="146"/>
      <c r="FO77" s="149"/>
      <c r="FQ77" s="146"/>
      <c r="FR77" s="149"/>
      <c r="FT77" s="144">
        <v>43647</v>
      </c>
      <c r="FU77" s="149">
        <v>63.16639</v>
      </c>
      <c r="FW77" s="144">
        <v>43678</v>
      </c>
      <c r="FX77" s="149">
        <v>63.589190000000002</v>
      </c>
      <c r="FZ77" s="144">
        <v>43678</v>
      </c>
      <c r="GA77" s="149">
        <v>63.163429999999998</v>
      </c>
      <c r="GC77" s="144"/>
      <c r="GD77" s="149"/>
      <c r="GF77" s="144">
        <v>43678</v>
      </c>
      <c r="GG77" s="149">
        <v>63.41</v>
      </c>
      <c r="GI77" s="144">
        <v>43709</v>
      </c>
      <c r="GJ77" s="149">
        <v>63.197499999999998</v>
      </c>
      <c r="GL77" s="144">
        <v>43709</v>
      </c>
      <c r="GM77" s="149">
        <v>63.2</v>
      </c>
      <c r="GO77" s="144">
        <v>43709</v>
      </c>
      <c r="GP77" s="149">
        <v>62.327080000000002</v>
      </c>
      <c r="GR77" s="144">
        <v>43709</v>
      </c>
      <c r="GS77" s="149">
        <v>62.56</v>
      </c>
      <c r="GU77" s="144">
        <v>43739</v>
      </c>
      <c r="GV77" s="149">
        <v>65.726110000000006</v>
      </c>
      <c r="GX77" s="144"/>
      <c r="GY77" s="149"/>
      <c r="HA77" s="146">
        <v>43739</v>
      </c>
      <c r="HB77" s="149">
        <v>65.58</v>
      </c>
      <c r="HD77" s="146">
        <v>43739</v>
      </c>
      <c r="HE77" s="149">
        <v>65.36</v>
      </c>
      <c r="HG77" s="146">
        <v>43739</v>
      </c>
      <c r="HH77" s="149">
        <v>65.650000000000006</v>
      </c>
      <c r="HJ77" s="146">
        <v>43770</v>
      </c>
      <c r="HK77" s="149">
        <v>67.569999999999993</v>
      </c>
      <c r="HM77" s="146">
        <v>43770</v>
      </c>
      <c r="HN77" s="149">
        <v>67.91</v>
      </c>
      <c r="HP77" s="146">
        <v>43770</v>
      </c>
      <c r="HQ77" s="149">
        <v>67.41</v>
      </c>
      <c r="HS77" s="146">
        <v>43770</v>
      </c>
      <c r="HT77" s="149">
        <v>67.05</v>
      </c>
      <c r="HV77" s="146">
        <v>43770</v>
      </c>
      <c r="HW77" s="149">
        <v>67.599999999999994</v>
      </c>
      <c r="HY77" s="146">
        <v>43770</v>
      </c>
      <c r="HZ77" s="149">
        <v>67.08</v>
      </c>
      <c r="IB77" s="144">
        <v>43831</v>
      </c>
      <c r="IC77" s="149">
        <v>68.993925669999996</v>
      </c>
      <c r="IE77" s="144">
        <v>43831</v>
      </c>
      <c r="IF77" s="149">
        <v>68.78</v>
      </c>
      <c r="IH77" s="144">
        <v>43831</v>
      </c>
      <c r="II77" s="149">
        <v>67.53</v>
      </c>
      <c r="IK77" s="144">
        <v>43831</v>
      </c>
      <c r="IL77" s="149">
        <v>66.760000000000005</v>
      </c>
      <c r="IN77" s="144">
        <v>43862</v>
      </c>
      <c r="IO77" s="149">
        <v>66.5</v>
      </c>
      <c r="IQ77" s="144">
        <v>43862</v>
      </c>
      <c r="IR77" s="149">
        <v>67.36</v>
      </c>
      <c r="IT77" s="144">
        <v>43862</v>
      </c>
      <c r="IU77" s="149">
        <v>67.032390829999997</v>
      </c>
      <c r="IW77" s="144">
        <v>43862</v>
      </c>
      <c r="IX77" s="149">
        <v>66.349999999999994</v>
      </c>
      <c r="IZ77" s="144">
        <v>43891</v>
      </c>
      <c r="JA77" s="149">
        <v>66.400000000000006</v>
      </c>
      <c r="JC77" s="144">
        <v>43891</v>
      </c>
      <c r="JD77" s="149">
        <v>65.010000000000005</v>
      </c>
      <c r="JF77" s="144">
        <v>43891</v>
      </c>
      <c r="JG77" s="149">
        <v>64.319999999999993</v>
      </c>
      <c r="JI77" s="144">
        <v>43891</v>
      </c>
      <c r="JJ77" s="149">
        <v>64.36</v>
      </c>
      <c r="JL77" s="144">
        <v>43922</v>
      </c>
      <c r="JM77" s="149">
        <v>61.71</v>
      </c>
      <c r="JO77" s="144">
        <v>43922</v>
      </c>
      <c r="JP77" s="149">
        <v>63.08</v>
      </c>
      <c r="JR77" s="144">
        <v>43922</v>
      </c>
      <c r="JS77" s="149">
        <v>63.57332641</v>
      </c>
      <c r="JU77" s="969">
        <v>43922</v>
      </c>
      <c r="JV77" s="971">
        <v>64.573326410000007</v>
      </c>
      <c r="JX77" s="969">
        <v>43922</v>
      </c>
      <c r="JY77" s="971">
        <v>63.31</v>
      </c>
      <c r="KA77" s="969">
        <v>43952</v>
      </c>
      <c r="KB77" s="971">
        <v>61.172906436758893</v>
      </c>
      <c r="KD77" s="969">
        <v>43952</v>
      </c>
      <c r="KE77" s="971">
        <v>67.36</v>
      </c>
      <c r="KG77" s="969">
        <v>43952</v>
      </c>
      <c r="KH77" s="971">
        <v>60.33</v>
      </c>
      <c r="KJ77" s="969">
        <v>43952</v>
      </c>
      <c r="KK77" s="971">
        <v>59.92</v>
      </c>
      <c r="KM77" s="969">
        <v>43983</v>
      </c>
      <c r="KN77" s="971">
        <v>58.92</v>
      </c>
      <c r="KP77" s="969">
        <v>43983</v>
      </c>
      <c r="KQ77" s="970">
        <v>59.088416505493122</v>
      </c>
      <c r="KS77" s="969">
        <v>43983</v>
      </c>
      <c r="KT77" s="970">
        <v>59.14</v>
      </c>
      <c r="KV77" s="969">
        <v>43983</v>
      </c>
      <c r="KW77" s="970">
        <v>59.18</v>
      </c>
      <c r="KY77" s="969">
        <v>44013</v>
      </c>
      <c r="KZ77" s="970">
        <v>58.57</v>
      </c>
      <c r="LB77" s="969">
        <v>44013</v>
      </c>
      <c r="LC77" s="971">
        <v>58.34</v>
      </c>
      <c r="LE77" s="969">
        <v>44013</v>
      </c>
      <c r="LF77" s="971">
        <v>59.24</v>
      </c>
      <c r="LH77" s="969">
        <v>44013</v>
      </c>
      <c r="LI77" s="971">
        <v>59.14</v>
      </c>
      <c r="LK77" s="969">
        <v>44013</v>
      </c>
      <c r="LL77" s="971">
        <v>58.67</v>
      </c>
      <c r="LN77" s="969">
        <v>44044</v>
      </c>
      <c r="LO77" s="971">
        <v>61.01</v>
      </c>
      <c r="LQ77" s="969">
        <v>44075</v>
      </c>
      <c r="LR77" s="971">
        <v>60.72</v>
      </c>
      <c r="LT77" s="969">
        <v>44075</v>
      </c>
      <c r="LU77" s="971">
        <v>61.48</v>
      </c>
      <c r="LW77" s="969">
        <v>44075</v>
      </c>
      <c r="LX77" s="971">
        <v>61.56</v>
      </c>
      <c r="LZ77" s="969">
        <v>44075</v>
      </c>
      <c r="MA77" s="971">
        <v>61.07</v>
      </c>
      <c r="MC77" s="969">
        <v>44105</v>
      </c>
      <c r="MD77" s="971">
        <v>64.17</v>
      </c>
      <c r="MF77" s="969">
        <v>44105</v>
      </c>
      <c r="MG77" s="971">
        <v>63.88</v>
      </c>
      <c r="MI77" s="969">
        <v>44105</v>
      </c>
      <c r="MJ77" s="971">
        <v>60.78</v>
      </c>
      <c r="ML77" s="969">
        <v>44105</v>
      </c>
      <c r="MM77" s="971">
        <v>60.02</v>
      </c>
      <c r="MO77" s="969">
        <v>44105</v>
      </c>
      <c r="MP77" s="971">
        <v>59.22</v>
      </c>
      <c r="MR77" s="969">
        <v>44136</v>
      </c>
      <c r="MS77" s="971">
        <v>61.18</v>
      </c>
      <c r="MU77" s="969">
        <v>44136</v>
      </c>
      <c r="MV77" s="971">
        <v>61.39</v>
      </c>
      <c r="MX77" s="969">
        <v>44136</v>
      </c>
      <c r="MY77" s="971">
        <v>61.49</v>
      </c>
      <c r="NA77" s="969">
        <v>44136</v>
      </c>
      <c r="NB77" s="971">
        <v>62.9413414346945</v>
      </c>
      <c r="ND77" s="969">
        <v>44166</v>
      </c>
      <c r="NE77" s="971">
        <v>64.588419999999999</v>
      </c>
      <c r="NG77" s="969">
        <v>44166</v>
      </c>
      <c r="NH77" s="971">
        <v>62.71</v>
      </c>
      <c r="NJ77" s="969">
        <v>44166</v>
      </c>
      <c r="NK77" s="971">
        <v>61.17</v>
      </c>
      <c r="NM77" s="969">
        <v>44166</v>
      </c>
      <c r="NN77" s="971">
        <v>59.77</v>
      </c>
      <c r="NP77" s="969">
        <v>44166</v>
      </c>
      <c r="NQ77" s="971">
        <v>58.31</v>
      </c>
      <c r="NS77" s="969">
        <v>44197</v>
      </c>
      <c r="NT77" s="971">
        <v>57.49</v>
      </c>
      <c r="NV77" s="969">
        <v>44197</v>
      </c>
      <c r="NW77" s="971">
        <v>57.28</v>
      </c>
      <c r="NY77" s="969">
        <v>44197</v>
      </c>
      <c r="NZ77" s="971">
        <v>56.1</v>
      </c>
      <c r="OB77" s="969">
        <v>44197</v>
      </c>
      <c r="OC77" s="971">
        <v>56.54</v>
      </c>
      <c r="OE77" s="969">
        <v>44228</v>
      </c>
      <c r="OF77" s="970">
        <v>58.75</v>
      </c>
      <c r="OH77" s="969">
        <v>44228</v>
      </c>
      <c r="OI77" s="970">
        <v>63.91</v>
      </c>
      <c r="OK77" s="969">
        <v>44228</v>
      </c>
      <c r="OL77" s="970">
        <v>64.540000000000006</v>
      </c>
      <c r="ON77" s="969">
        <v>44228</v>
      </c>
      <c r="OO77" s="970">
        <v>62.74</v>
      </c>
      <c r="OQ77" s="969">
        <v>44228</v>
      </c>
      <c r="OR77" s="970">
        <v>61.29</v>
      </c>
      <c r="OT77" s="969">
        <v>44256</v>
      </c>
      <c r="OU77" s="970">
        <v>58.62</v>
      </c>
      <c r="OW77" s="969">
        <v>44256</v>
      </c>
      <c r="OX77" s="970">
        <v>56.56</v>
      </c>
      <c r="OZ77" s="969">
        <v>44256</v>
      </c>
      <c r="PA77" s="970">
        <v>55.54</v>
      </c>
      <c r="PC77" s="969">
        <v>44256</v>
      </c>
      <c r="PD77" s="970">
        <v>56.65</v>
      </c>
      <c r="PF77" s="969">
        <v>44256</v>
      </c>
      <c r="PG77" s="970">
        <v>57.07</v>
      </c>
      <c r="PI77" s="969">
        <v>44287</v>
      </c>
      <c r="PJ77" s="970">
        <v>52.6</v>
      </c>
      <c r="PL77" s="969">
        <v>44287</v>
      </c>
      <c r="PM77" s="970">
        <v>53</v>
      </c>
      <c r="PO77" s="969">
        <v>44287</v>
      </c>
      <c r="PP77" s="970">
        <v>52.53</v>
      </c>
      <c r="PR77" s="969">
        <v>44287</v>
      </c>
      <c r="PS77" s="970">
        <v>51.73</v>
      </c>
      <c r="PU77" s="969">
        <v>44317</v>
      </c>
      <c r="PV77" s="970">
        <v>50.18</v>
      </c>
      <c r="PX77" s="969">
        <v>44317</v>
      </c>
      <c r="PY77" s="1025">
        <v>50.25</v>
      </c>
      <c r="QA77" s="1026">
        <v>44317</v>
      </c>
      <c r="QB77" s="1025">
        <v>50.12</v>
      </c>
      <c r="QD77" s="1028">
        <v>44317</v>
      </c>
      <c r="QE77" s="1027">
        <v>49.95</v>
      </c>
      <c r="QG77" s="1028">
        <v>44348</v>
      </c>
      <c r="QH77" s="1027">
        <v>49.9</v>
      </c>
      <c r="QJ77" s="1028">
        <v>44348</v>
      </c>
      <c r="QK77" s="1027">
        <v>50.32</v>
      </c>
      <c r="QM77" s="1028">
        <v>44348</v>
      </c>
      <c r="QN77" s="1027">
        <v>49.58</v>
      </c>
      <c r="QP77" s="1028">
        <v>44348</v>
      </c>
      <c r="QQ77" s="1027">
        <v>50.68</v>
      </c>
      <c r="QS77" s="1028">
        <v>44348</v>
      </c>
      <c r="QT77" s="1027">
        <v>49.75</v>
      </c>
      <c r="QV77" s="1028">
        <v>44378</v>
      </c>
      <c r="QW77" s="1027">
        <v>49.3</v>
      </c>
      <c r="QY77" s="1028">
        <v>44378</v>
      </c>
      <c r="QZ77" s="1027">
        <v>48.55</v>
      </c>
      <c r="RB77" s="1028">
        <v>44378</v>
      </c>
      <c r="RC77" s="1027">
        <v>46.8</v>
      </c>
      <c r="RE77" s="1028">
        <v>44378</v>
      </c>
      <c r="RF77" s="1027">
        <v>46.54</v>
      </c>
      <c r="RH77" s="1028">
        <v>44409</v>
      </c>
      <c r="RI77" s="1027">
        <v>44.4</v>
      </c>
      <c r="RK77" s="1028">
        <v>44409</v>
      </c>
      <c r="RL77" s="1027">
        <v>44.44</v>
      </c>
      <c r="RN77" s="1028">
        <v>44409</v>
      </c>
      <c r="RO77" s="1027">
        <v>44.5</v>
      </c>
      <c r="RQ77" s="1028">
        <v>44409</v>
      </c>
      <c r="RR77" s="1027">
        <v>43.87</v>
      </c>
      <c r="RT77" s="1028">
        <v>44440</v>
      </c>
      <c r="RU77" s="1029">
        <v>45.115114370000001</v>
      </c>
      <c r="RW77" s="1028">
        <v>44440</v>
      </c>
      <c r="RX77" s="1029">
        <v>45.149867839999999</v>
      </c>
      <c r="RZ77" s="1028">
        <v>44440</v>
      </c>
      <c r="SA77" s="1029">
        <v>44.799971569999997</v>
      </c>
      <c r="SC77" s="1028">
        <v>44440</v>
      </c>
      <c r="SD77" s="1029">
        <v>44.42</v>
      </c>
      <c r="SF77" s="1028">
        <v>44440</v>
      </c>
      <c r="SG77" s="1029">
        <v>44.26</v>
      </c>
      <c r="SI77" s="1028">
        <v>44470</v>
      </c>
      <c r="SJ77" s="1029">
        <v>46.02</v>
      </c>
      <c r="SL77" s="1028">
        <v>44470</v>
      </c>
      <c r="SM77" s="1029">
        <v>46.249918165375128</v>
      </c>
      <c r="SO77" s="1028">
        <v>44470</v>
      </c>
      <c r="SP77" s="1029">
        <v>45.209863509674925</v>
      </c>
      <c r="SR77" s="1028">
        <v>44470</v>
      </c>
      <c r="SS77" s="1029">
        <v>44.024957989648989</v>
      </c>
      <c r="SU77" s="1028">
        <v>44501</v>
      </c>
      <c r="SV77" s="1029">
        <v>44.374694289769558</v>
      </c>
      <c r="SX77" s="1028">
        <v>44501</v>
      </c>
      <c r="SY77" s="1029">
        <v>41.275038563466694</v>
      </c>
      <c r="TA77" s="1028">
        <v>44501</v>
      </c>
      <c r="TB77" s="1029">
        <v>39.980071554691932</v>
      </c>
      <c r="TD77" s="1028">
        <v>44501</v>
      </c>
      <c r="TE77" s="1029">
        <v>38.975132363760586</v>
      </c>
      <c r="TG77" s="1028">
        <v>44531</v>
      </c>
      <c r="TH77" s="1029">
        <v>41.349834648947997</v>
      </c>
      <c r="TJ77" s="1028">
        <v>44531</v>
      </c>
      <c r="TK77" s="1029">
        <v>40.600007312407385</v>
      </c>
      <c r="TM77" s="1028">
        <v>44531</v>
      </c>
      <c r="TN77" s="1029">
        <v>40.450045141207127</v>
      </c>
      <c r="TP77" s="1028">
        <v>44531</v>
      </c>
      <c r="TQ77" s="1029">
        <v>39.570155060342678</v>
      </c>
      <c r="TS77" s="1028">
        <v>44562</v>
      </c>
      <c r="TT77" s="1029">
        <v>40.740313821752665</v>
      </c>
      <c r="TV77" s="1028">
        <v>44562</v>
      </c>
      <c r="TW77" s="1029">
        <v>39.999383987085601</v>
      </c>
      <c r="TY77" s="1028">
        <v>44562</v>
      </c>
      <c r="TZ77" s="1029">
        <v>37.970129315301158</v>
      </c>
      <c r="UB77" s="1028">
        <v>44562</v>
      </c>
      <c r="UC77" s="1029">
        <v>39.239565229654907</v>
      </c>
      <c r="UE77" s="1028">
        <v>44593</v>
      </c>
      <c r="UF77" s="1029">
        <v>41.784733846492387</v>
      </c>
      <c r="UH77" s="1028">
        <v>44593</v>
      </c>
      <c r="UI77" s="1029">
        <v>40.850068178274654</v>
      </c>
      <c r="UK77" s="1028">
        <v>44593</v>
      </c>
      <c r="UL77" s="1029">
        <v>40.980160392358378</v>
      </c>
      <c r="UN77" s="1028">
        <v>44593</v>
      </c>
      <c r="UO77" s="1029">
        <v>41.519797517326175</v>
      </c>
      <c r="UQ77" s="1028">
        <v>44621</v>
      </c>
      <c r="UR77" s="1029">
        <v>40.464947622326342</v>
      </c>
      <c r="UT77" s="1028">
        <v>44621</v>
      </c>
      <c r="UU77" s="1029">
        <v>40.275054895708394</v>
      </c>
      <c r="UW77" s="1028">
        <v>44621</v>
      </c>
      <c r="UX77" s="1029">
        <v>40.174944920570198</v>
      </c>
      <c r="UZ77" s="1028">
        <v>44621</v>
      </c>
      <c r="VA77" s="1029">
        <v>40.500019982116669</v>
      </c>
      <c r="VC77" s="1028">
        <v>44621</v>
      </c>
      <c r="VD77" s="1029">
        <v>40.779807692026615</v>
      </c>
      <c r="VF77" s="1028">
        <v>44652</v>
      </c>
      <c r="VG77" s="1029">
        <v>35.5</v>
      </c>
      <c r="VI77" s="1028">
        <v>44652</v>
      </c>
      <c r="VJ77" s="1029">
        <v>35.5</v>
      </c>
      <c r="VL77" s="1028">
        <v>44652</v>
      </c>
      <c r="VM77" s="1029">
        <v>35.5</v>
      </c>
      <c r="VO77" s="1028">
        <v>44652</v>
      </c>
      <c r="VP77" s="1029">
        <v>35.75</v>
      </c>
      <c r="VR77" s="1028">
        <v>44682</v>
      </c>
      <c r="VS77" s="1029">
        <v>36.5</v>
      </c>
      <c r="VU77" s="1028">
        <v>44682</v>
      </c>
      <c r="VV77" s="1029">
        <v>40.5</v>
      </c>
      <c r="VX77" s="1028">
        <v>44682</v>
      </c>
      <c r="VY77" s="1029">
        <v>40.5</v>
      </c>
      <c r="WA77" s="1028">
        <v>44682</v>
      </c>
      <c r="WB77" s="1029">
        <v>40.5</v>
      </c>
      <c r="WD77" s="1028">
        <v>44682</v>
      </c>
      <c r="WE77" s="1029">
        <v>40.9</v>
      </c>
      <c r="WG77" s="1028">
        <v>44713</v>
      </c>
      <c r="WH77" s="1029">
        <v>40</v>
      </c>
      <c r="WJ77" s="1028">
        <v>44713</v>
      </c>
      <c r="WK77" s="1029">
        <v>40</v>
      </c>
      <c r="WM77" s="1028">
        <v>44713</v>
      </c>
      <c r="WN77" s="1029">
        <v>40.799999999999997</v>
      </c>
      <c r="WP77" s="1028">
        <v>44713</v>
      </c>
      <c r="WQ77" s="1029">
        <v>40</v>
      </c>
      <c r="WS77" s="1028">
        <v>44743</v>
      </c>
      <c r="WT77" s="1029">
        <v>45.543934426229512</v>
      </c>
      <c r="WV77" s="1028">
        <v>44743</v>
      </c>
      <c r="WW77" s="1029">
        <v>45.57</v>
      </c>
      <c r="WY77" s="1028">
        <v>44743</v>
      </c>
      <c r="WZ77" s="1029">
        <v>46.532240437158478</v>
      </c>
      <c r="XB77" s="1028">
        <v>44743</v>
      </c>
      <c r="XC77" s="1029">
        <v>46.241420765027321</v>
      </c>
      <c r="XE77" s="1028">
        <v>44774</v>
      </c>
      <c r="XF77" s="1029">
        <v>49.5</v>
      </c>
      <c r="XH77" s="1028">
        <v>44774</v>
      </c>
      <c r="XI77" s="1029">
        <v>49.5</v>
      </c>
      <c r="XK77" s="1028">
        <v>44774</v>
      </c>
      <c r="XL77" s="1029">
        <v>49.5</v>
      </c>
      <c r="XN77" s="1028">
        <v>44774</v>
      </c>
      <c r="XO77" s="1029">
        <v>49.5</v>
      </c>
      <c r="XQ77" s="1028">
        <v>44774</v>
      </c>
      <c r="XR77" s="1029">
        <v>49.5</v>
      </c>
      <c r="XT77" s="1028">
        <v>44805</v>
      </c>
      <c r="XU77" s="1029">
        <v>50.1</v>
      </c>
      <c r="XW77" s="1028">
        <v>44805</v>
      </c>
      <c r="XX77" s="1029">
        <v>50.5</v>
      </c>
      <c r="XZ77" s="1028">
        <v>44805</v>
      </c>
      <c r="YA77" s="1029">
        <v>50.5</v>
      </c>
      <c r="YC77" s="1028">
        <v>44805</v>
      </c>
      <c r="YD77" s="1029">
        <v>50.5</v>
      </c>
      <c r="YF77" s="1028">
        <v>44835</v>
      </c>
      <c r="YG77" s="1029">
        <v>51.5</v>
      </c>
      <c r="YI77" s="1028">
        <v>44835</v>
      </c>
      <c r="YJ77" s="1029">
        <v>52</v>
      </c>
      <c r="YL77" s="1028">
        <v>44835</v>
      </c>
      <c r="YM77" s="1029">
        <v>48.5</v>
      </c>
      <c r="YO77" s="1028">
        <v>44835</v>
      </c>
      <c r="YP77" s="1029">
        <v>49</v>
      </c>
      <c r="YR77" s="1028">
        <v>44835</v>
      </c>
      <c r="YS77" s="1029">
        <v>49</v>
      </c>
      <c r="YU77" s="1028">
        <v>44866</v>
      </c>
      <c r="YV77" s="1029">
        <v>55</v>
      </c>
      <c r="YX77" s="1028">
        <v>44866</v>
      </c>
      <c r="YY77" s="1029">
        <v>55</v>
      </c>
      <c r="ZA77" s="1028">
        <v>44866</v>
      </c>
      <c r="ZB77" s="1029">
        <v>55.2</v>
      </c>
      <c r="ZD77" s="1028">
        <v>44866</v>
      </c>
      <c r="ZE77" s="1029">
        <v>55</v>
      </c>
      <c r="ZG77" s="1028">
        <v>44866</v>
      </c>
      <c r="ZH77" s="1029">
        <v>54</v>
      </c>
      <c r="ZJ77" s="1028">
        <v>44896</v>
      </c>
      <c r="ZK77" s="1029">
        <v>50.5</v>
      </c>
      <c r="ZM77" s="1028">
        <v>44896</v>
      </c>
      <c r="ZN77" s="1029">
        <v>50.25</v>
      </c>
      <c r="ZP77" s="1028">
        <v>44896</v>
      </c>
      <c r="ZQ77" s="1029">
        <v>50.5</v>
      </c>
      <c r="ZS77" s="1028">
        <v>44927</v>
      </c>
      <c r="ZT77" s="1029">
        <v>51.55</v>
      </c>
      <c r="ZV77" s="1028">
        <v>44927</v>
      </c>
      <c r="ZW77" s="1029">
        <v>53.830952933651602</v>
      </c>
      <c r="ZY77" s="1028">
        <v>44927</v>
      </c>
      <c r="ZZ77" s="1029">
        <v>53.820344132049946</v>
      </c>
      <c r="AAB77" s="1028">
        <v>44927</v>
      </c>
      <c r="AAC77" s="1029">
        <v>54.037318877706923</v>
      </c>
      <c r="AAE77" s="1028">
        <v>44927</v>
      </c>
      <c r="AAF77" s="1029">
        <v>52.24</v>
      </c>
      <c r="AAH77" s="1028">
        <v>44927</v>
      </c>
      <c r="AAI77" s="1029">
        <v>52.302104945037058</v>
      </c>
      <c r="AAK77" s="1028">
        <v>44958</v>
      </c>
      <c r="AAL77" s="1029">
        <v>51.556851223994201</v>
      </c>
      <c r="AAN77" s="1028">
        <v>44927</v>
      </c>
      <c r="AAO77" s="1029">
        <v>52.03923103687368</v>
      </c>
      <c r="AAQ77" s="1028">
        <v>44958</v>
      </c>
      <c r="AAR77" s="1029">
        <v>51.284536119655534</v>
      </c>
      <c r="AAT77" s="1028">
        <v>44986</v>
      </c>
      <c r="AAU77" s="1029">
        <v>49.46</v>
      </c>
      <c r="AAW77" s="1028">
        <v>44986</v>
      </c>
      <c r="AAX77" s="1029">
        <v>49.067091759492605</v>
      </c>
      <c r="AAZ77" s="1028">
        <v>44986</v>
      </c>
      <c r="ABA77" s="1029">
        <v>49.7</v>
      </c>
      <c r="ABC77" s="1028">
        <v>44986</v>
      </c>
      <c r="ABD77" s="1029">
        <v>49.268340138311189</v>
      </c>
      <c r="ABF77" s="1028">
        <v>45017</v>
      </c>
      <c r="ABG77" s="1029">
        <v>45.957485524882898</v>
      </c>
      <c r="ABI77" s="1028">
        <v>45017</v>
      </c>
      <c r="ABJ77" s="1029">
        <v>45.906993676779187</v>
      </c>
      <c r="ABL77" s="1028">
        <v>45017</v>
      </c>
      <c r="ABM77" s="1029">
        <v>46.25</v>
      </c>
      <c r="ABO77" s="1028">
        <v>45017</v>
      </c>
      <c r="ABP77" s="1029">
        <v>45.87</v>
      </c>
      <c r="ABR77" s="1066">
        <v>45047</v>
      </c>
      <c r="ABS77" s="1067">
        <v>43.9</v>
      </c>
      <c r="ABU77" s="1066">
        <v>45047</v>
      </c>
      <c r="ABV77" s="1067">
        <v>42.743430056610578</v>
      </c>
      <c r="ABX77" s="1066">
        <v>45047</v>
      </c>
      <c r="ABY77" s="1067">
        <v>43.185952755431785</v>
      </c>
      <c r="ACA77" s="1066">
        <v>45047</v>
      </c>
      <c r="ACB77" s="1067">
        <v>43.788775880000003</v>
      </c>
      <c r="ACD77" s="1066">
        <v>45078</v>
      </c>
      <c r="ACE77" s="1067">
        <v>43.521502877612093</v>
      </c>
      <c r="ACG77" s="1066">
        <v>45078</v>
      </c>
      <c r="ACH77" s="1067">
        <v>43.204718002652257</v>
      </c>
      <c r="ACJ77" s="1066">
        <v>45078</v>
      </c>
      <c r="ACK77" s="1067">
        <v>43.008765916940355</v>
      </c>
      <c r="ACM77" s="1066">
        <v>45078</v>
      </c>
      <c r="ACN77" s="1067">
        <v>42.694064619999999</v>
      </c>
      <c r="ACP77" s="1066">
        <v>45108</v>
      </c>
      <c r="ACQ77" s="1067">
        <v>43.684980744750149</v>
      </c>
      <c r="ACS77" s="1066">
        <v>45108</v>
      </c>
      <c r="ACT77" s="1067">
        <v>43.693730316853006</v>
      </c>
      <c r="ACV77" s="1096">
        <v>45108</v>
      </c>
      <c r="ACW77" s="1097">
        <v>43.169583549999999</v>
      </c>
      <c r="ACY77" s="1096">
        <v>45108</v>
      </c>
      <c r="ACZ77" s="1097">
        <v>43.364309318787981</v>
      </c>
      <c r="ADB77" s="1098">
        <v>45139</v>
      </c>
      <c r="ADC77" s="1099">
        <v>43.689317129999999</v>
      </c>
      <c r="ADE77" s="1098">
        <v>45139</v>
      </c>
      <c r="ADF77" s="1099">
        <v>45.254000004813221</v>
      </c>
      <c r="ADH77" s="1098">
        <v>45139</v>
      </c>
      <c r="ADI77" s="1099">
        <v>45.012968879968675</v>
      </c>
      <c r="ADK77" s="1098">
        <v>45139</v>
      </c>
      <c r="ADL77" s="1099">
        <v>44.55256052356782</v>
      </c>
      <c r="ADN77" s="1098">
        <v>45139</v>
      </c>
      <c r="ADO77" s="1099">
        <v>44.328475730169934</v>
      </c>
      <c r="ADQ77" s="1098">
        <v>45170</v>
      </c>
      <c r="ADR77" s="1099">
        <v>45.304722059387615</v>
      </c>
      <c r="ADT77" s="1098">
        <v>45170</v>
      </c>
      <c r="ADU77" s="1099">
        <v>46.246735395821467</v>
      </c>
      <c r="ADW77" s="1098">
        <v>45170</v>
      </c>
      <c r="ADX77" s="1099">
        <v>44.307950684948295</v>
      </c>
      <c r="ADZ77" s="1098">
        <v>45170</v>
      </c>
      <c r="AEA77" s="1099">
        <v>44.083517912016426</v>
      </c>
      <c r="AEC77" s="1098">
        <v>45200</v>
      </c>
      <c r="AED77" s="1099">
        <v>47.478963933295091</v>
      </c>
      <c r="AEF77" s="1098">
        <v>45200</v>
      </c>
      <c r="AEG77" s="1099">
        <v>48</v>
      </c>
      <c r="AEI77" s="1098">
        <v>45200</v>
      </c>
      <c r="AEJ77" s="1099">
        <v>48.935142470247989</v>
      </c>
      <c r="AEL77" s="1098">
        <v>45200</v>
      </c>
      <c r="AEM77" s="1099">
        <v>48.572645990727558</v>
      </c>
      <c r="AEO77" s="1098">
        <v>45200</v>
      </c>
      <c r="AEP77" s="1099">
        <v>48.936756789957535</v>
      </c>
      <c r="AER77" s="1098">
        <v>45231</v>
      </c>
      <c r="AES77" s="1099">
        <v>50.94</v>
      </c>
      <c r="AEU77" s="1098">
        <v>45231</v>
      </c>
      <c r="AEV77" s="1099">
        <v>51.640016006777046</v>
      </c>
      <c r="AEX77" s="1098">
        <v>45231</v>
      </c>
      <c r="AEY77" s="1099">
        <v>51.738784778903877</v>
      </c>
      <c r="AFA77" s="1098">
        <v>45231</v>
      </c>
      <c r="AFB77" s="1099">
        <v>51.070147834509655</v>
      </c>
      <c r="AFD77" s="1098">
        <v>45261</v>
      </c>
      <c r="AFE77" s="1099">
        <v>53.092150923025308</v>
      </c>
      <c r="AFG77" s="1098">
        <v>45261</v>
      </c>
      <c r="AFH77" s="1099">
        <v>53.775769519999997</v>
      </c>
      <c r="AFJ77" s="1098">
        <v>45292</v>
      </c>
      <c r="AFK77" s="1099">
        <v>55.207411189573428</v>
      </c>
      <c r="AFM77" s="1098">
        <v>45292</v>
      </c>
      <c r="AFN77" s="1099">
        <v>55.405956733005716</v>
      </c>
      <c r="AFP77" s="1098">
        <v>45292</v>
      </c>
      <c r="AFQ77" s="1099">
        <v>54.595533081797356</v>
      </c>
      <c r="AFS77" s="1098">
        <v>45292</v>
      </c>
      <c r="AFT77" s="1099">
        <v>52.965049033783401</v>
      </c>
      <c r="AFV77" s="1098">
        <v>45292</v>
      </c>
      <c r="AFW77" s="1099">
        <v>50.998132410619043</v>
      </c>
      <c r="AFY77" s="1098">
        <v>45323</v>
      </c>
      <c r="AFZ77" s="1099">
        <v>50.748089419590897</v>
      </c>
      <c r="AGB77" s="1098">
        <v>45323</v>
      </c>
      <c r="AGC77" s="1099">
        <v>51.034101344274639</v>
      </c>
      <c r="AGE77" s="1098">
        <v>45323</v>
      </c>
      <c r="AGF77" s="1099">
        <v>52.03903823431736</v>
      </c>
      <c r="AGH77" s="1098">
        <v>45323</v>
      </c>
      <c r="AGI77" s="1099">
        <v>51.757047318140678</v>
      </c>
      <c r="AGK77" s="1108">
        <v>45352</v>
      </c>
      <c r="AGL77" s="1109">
        <v>50.344827472040443</v>
      </c>
      <c r="AGN77" s="1108">
        <v>45352</v>
      </c>
      <c r="AGO77" s="1109">
        <v>50.32735978368494</v>
      </c>
      <c r="AGQ77" s="1108">
        <v>45352</v>
      </c>
      <c r="AGR77" s="1109">
        <v>50.587720715184467</v>
      </c>
      <c r="AGT77" s="1108">
        <v>45383</v>
      </c>
      <c r="AGU77" s="1109">
        <v>44.96014218740936</v>
      </c>
      <c r="AGW77" s="1108">
        <v>45383</v>
      </c>
      <c r="AGX77" s="1109">
        <v>44.826372419345837</v>
      </c>
      <c r="AGZ77" s="1108">
        <v>45383</v>
      </c>
      <c r="AHA77" s="1109">
        <v>45.965283647395736</v>
      </c>
      <c r="AHC77" s="1108">
        <v>45383</v>
      </c>
      <c r="AHD77" s="1109">
        <v>46.347424093856326</v>
      </c>
      <c r="AHF77" s="1108">
        <v>45413</v>
      </c>
      <c r="AHG77" s="1109">
        <v>45.003828051927059</v>
      </c>
      <c r="AHI77" s="1108">
        <v>45413</v>
      </c>
      <c r="AHJ77" s="1109">
        <v>45.065763284450512</v>
      </c>
      <c r="AHL77" s="1108">
        <v>45413</v>
      </c>
      <c r="AHM77" s="1109">
        <v>46.674458170507393</v>
      </c>
      <c r="AHO77" s="1108">
        <v>45413</v>
      </c>
      <c r="AHP77" s="1109">
        <v>48.779440578446405</v>
      </c>
      <c r="AHR77" s="1108">
        <v>45413</v>
      </c>
      <c r="AHS77" s="1109">
        <v>45.767660782414715</v>
      </c>
      <c r="AHU77" s="1115">
        <v>45444</v>
      </c>
      <c r="AHV77" s="1099">
        <v>44.456217988390733</v>
      </c>
      <c r="AHX77" s="1108">
        <v>45444</v>
      </c>
      <c r="AHY77" s="1109">
        <v>44.774616293613363</v>
      </c>
      <c r="AIA77" s="1108">
        <v>45444</v>
      </c>
      <c r="AIB77" s="1109">
        <v>44.62651587153799</v>
      </c>
      <c r="AID77" s="1108">
        <v>45444</v>
      </c>
      <c r="AIE77" s="1099">
        <v>45.122713399905273</v>
      </c>
      <c r="AIG77" s="1108">
        <v>45474</v>
      </c>
      <c r="AIH77" s="1099">
        <v>47.768848710151943</v>
      </c>
      <c r="AIJ77" s="1108">
        <v>45474</v>
      </c>
      <c r="AIK77" s="1099">
        <v>48.128124128047169</v>
      </c>
      <c r="AIM77" s="1108">
        <v>45474</v>
      </c>
      <c r="AIN77" s="1099">
        <v>47.006175091177163</v>
      </c>
      <c r="AIP77" s="1108">
        <v>45474</v>
      </c>
      <c r="AIQ77" s="1099">
        <v>47.572893090360317</v>
      </c>
      <c r="AIS77" s="1108">
        <v>45474</v>
      </c>
      <c r="AIT77" s="1109">
        <v>48.418327040327519</v>
      </c>
      <c r="AIV77" s="1108">
        <v>45505</v>
      </c>
      <c r="AIW77" s="1117">
        <v>48.947837001917378</v>
      </c>
      <c r="AIY77" s="1108">
        <v>45505</v>
      </c>
      <c r="AIZ77" s="1117">
        <v>50.394878350959146</v>
      </c>
      <c r="AJB77" s="1108">
        <v>45505</v>
      </c>
      <c r="AJC77" s="1117">
        <v>51.116592950614631</v>
      </c>
      <c r="AJE77" s="1108">
        <v>45505</v>
      </c>
      <c r="AJF77" s="1117">
        <v>51.929300881160842</v>
      </c>
      <c r="AJH77" s="1108">
        <v>45536</v>
      </c>
      <c r="AJI77" s="1117">
        <v>54.163931873290046</v>
      </c>
      <c r="AJK77" s="1108">
        <v>45536</v>
      </c>
      <c r="AJL77" s="1117">
        <v>55.918476430752683</v>
      </c>
      <c r="AJN77" s="1108">
        <v>45536</v>
      </c>
      <c r="AJO77" s="1117">
        <v>54.163931873290046</v>
      </c>
      <c r="AJQ77" s="1108">
        <v>45536</v>
      </c>
      <c r="AJR77" s="1117">
        <v>56.295264513560532</v>
      </c>
      <c r="AJT77" s="1108">
        <v>45566</v>
      </c>
      <c r="AJU77" s="1117">
        <v>61.5</v>
      </c>
    </row>
    <row r="78" spans="1:957" x14ac:dyDescent="0.25">
      <c r="B78" s="293"/>
      <c r="C78" s="294"/>
      <c r="G78" s="295"/>
      <c r="P78" s="295"/>
      <c r="Y78" s="295"/>
      <c r="AH78" s="295"/>
      <c r="AQ78" s="295"/>
      <c r="AZ78" s="295"/>
      <c r="BI78" s="295"/>
      <c r="BR78" s="295"/>
      <c r="CA78" s="295"/>
      <c r="CJ78" s="295"/>
      <c r="CS78" s="295"/>
      <c r="DB78" s="295"/>
      <c r="DK78" s="295"/>
      <c r="DT78" s="295"/>
      <c r="EC78" s="295"/>
      <c r="EL78" s="295"/>
      <c r="KQ78"/>
    </row>
    <row r="79" spans="1:957" x14ac:dyDescent="0.25">
      <c r="B79" s="293"/>
      <c r="C79" s="294"/>
      <c r="G79" s="295"/>
      <c r="P79" s="295"/>
      <c r="Y79" s="295"/>
      <c r="AH79" s="295"/>
      <c r="AQ79" s="295"/>
      <c r="AZ79" s="295"/>
      <c r="BI79" s="295"/>
      <c r="BR79" s="295"/>
      <c r="CA79" s="295"/>
      <c r="CJ79" s="295"/>
      <c r="CS79" s="295"/>
      <c r="DB79" s="295"/>
      <c r="DK79" s="295"/>
      <c r="DT79" s="295"/>
      <c r="EC79" s="295"/>
      <c r="EL79" s="295"/>
    </row>
    <row r="80" spans="1:957" x14ac:dyDescent="0.25">
      <c r="B80" s="293"/>
      <c r="G80" s="297"/>
      <c r="P80" s="297"/>
      <c r="Y80" s="297"/>
      <c r="AH80" s="297"/>
      <c r="AQ80" s="297"/>
      <c r="AZ80" s="297"/>
      <c r="BI80" s="297"/>
      <c r="BR80" s="297"/>
      <c r="CA80" s="297"/>
      <c r="CJ80" s="297"/>
      <c r="CS80" s="297"/>
      <c r="DB80" s="304"/>
      <c r="DK80" s="304"/>
      <c r="DT80" s="304"/>
      <c r="EC80" s="304"/>
      <c r="EL80" s="304"/>
    </row>
    <row r="81" spans="2:2" x14ac:dyDescent="0.25">
      <c r="B81" s="293"/>
    </row>
    <row r="82" spans="2:2" x14ac:dyDescent="0.25">
      <c r="B82" s="293"/>
    </row>
    <row r="83" spans="2:2" x14ac:dyDescent="0.25">
      <c r="B83" s="293"/>
    </row>
    <row r="84" spans="2:2" x14ac:dyDescent="0.25">
      <c r="B84" s="293"/>
    </row>
    <row r="85" spans="2:2" x14ac:dyDescent="0.25">
      <c r="B85" s="293"/>
    </row>
    <row r="86" spans="2:2" x14ac:dyDescent="0.25">
      <c r="B86" s="293"/>
    </row>
    <row r="87" spans="2:2" x14ac:dyDescent="0.25">
      <c r="B87" s="293"/>
    </row>
    <row r="88" spans="2:2" x14ac:dyDescent="0.25">
      <c r="B88" s="293"/>
    </row>
    <row r="89" spans="2:2" x14ac:dyDescent="0.25">
      <c r="B89" s="293"/>
    </row>
    <row r="90" spans="2:2" x14ac:dyDescent="0.25">
      <c r="B90" s="293"/>
    </row>
    <row r="91" spans="2:2" x14ac:dyDescent="0.25">
      <c r="B91" s="293"/>
    </row>
    <row r="92" spans="2:2" x14ac:dyDescent="0.25">
      <c r="B92" s="293"/>
    </row>
    <row r="93" spans="2:2" x14ac:dyDescent="0.25">
      <c r="B93" s="293"/>
    </row>
    <row r="94" spans="2:2" x14ac:dyDescent="0.25">
      <c r="B94" s="293"/>
    </row>
    <row r="95" spans="2:2" x14ac:dyDescent="0.25">
      <c r="B95" s="293"/>
    </row>
    <row r="96" spans="2:2" x14ac:dyDescent="0.25">
      <c r="B96" s="293"/>
    </row>
    <row r="97" spans="2:2" x14ac:dyDescent="0.25">
      <c r="B97" s="293"/>
    </row>
    <row r="98" spans="2:2" x14ac:dyDescent="0.25">
      <c r="B98" s="293"/>
    </row>
    <row r="99" spans="2:2" x14ac:dyDescent="0.25">
      <c r="B99" s="293"/>
    </row>
    <row r="100" spans="2:2" x14ac:dyDescent="0.25">
      <c r="B100" s="293"/>
    </row>
    <row r="101" spans="2:2" x14ac:dyDescent="0.25">
      <c r="B101" s="293"/>
    </row>
    <row r="102" spans="2:2" x14ac:dyDescent="0.25">
      <c r="B102" s="293"/>
    </row>
    <row r="103" spans="2:2" x14ac:dyDescent="0.25">
      <c r="B103" s="293"/>
    </row>
    <row r="104" spans="2:2" x14ac:dyDescent="0.25">
      <c r="B104" s="293"/>
    </row>
    <row r="105" spans="2:2" x14ac:dyDescent="0.25">
      <c r="B105" s="293"/>
    </row>
    <row r="106" spans="2:2" x14ac:dyDescent="0.25">
      <c r="B106" s="293"/>
    </row>
    <row r="107" spans="2:2" x14ac:dyDescent="0.25">
      <c r="B107" s="293"/>
    </row>
    <row r="108" spans="2:2" x14ac:dyDescent="0.25">
      <c r="B108" s="293"/>
    </row>
    <row r="109" spans="2:2" x14ac:dyDescent="0.25">
      <c r="B109" s="293"/>
    </row>
    <row r="110" spans="2:2" x14ac:dyDescent="0.25">
      <c r="B110" s="293"/>
    </row>
    <row r="111" spans="2:2" x14ac:dyDescent="0.25">
      <c r="B111" s="293"/>
    </row>
    <row r="112" spans="2:2" x14ac:dyDescent="0.25">
      <c r="B112" s="293"/>
    </row>
    <row r="113" spans="2:2" x14ac:dyDescent="0.25">
      <c r="B113" s="293"/>
    </row>
    <row r="114" spans="2:2" x14ac:dyDescent="0.25">
      <c r="B114" s="293"/>
    </row>
    <row r="115" spans="2:2" x14ac:dyDescent="0.25">
      <c r="B115" s="293"/>
    </row>
    <row r="116" spans="2:2" x14ac:dyDescent="0.25">
      <c r="B116" s="293"/>
    </row>
    <row r="117" spans="2:2" x14ac:dyDescent="0.25">
      <c r="B117" s="293"/>
    </row>
    <row r="118" spans="2:2" x14ac:dyDescent="0.25">
      <c r="B118" s="293"/>
    </row>
    <row r="119" spans="2:2" x14ac:dyDescent="0.25">
      <c r="B119" s="293"/>
    </row>
    <row r="120" spans="2:2" x14ac:dyDescent="0.25">
      <c r="B120" s="293"/>
    </row>
    <row r="121" spans="2:2" x14ac:dyDescent="0.25">
      <c r="B121" s="293"/>
    </row>
    <row r="122" spans="2:2" x14ac:dyDescent="0.25">
      <c r="B122" s="293"/>
    </row>
    <row r="123" spans="2:2" x14ac:dyDescent="0.25">
      <c r="B123" s="293"/>
    </row>
    <row r="124" spans="2:2" x14ac:dyDescent="0.25">
      <c r="B124" s="293"/>
    </row>
    <row r="125" spans="2:2" x14ac:dyDescent="0.25">
      <c r="B125" s="293"/>
    </row>
    <row r="126" spans="2:2" x14ac:dyDescent="0.25">
      <c r="B126" s="293"/>
    </row>
    <row r="127" spans="2:2" x14ac:dyDescent="0.25">
      <c r="B127" s="293"/>
    </row>
    <row r="128" spans="2:2" x14ac:dyDescent="0.25">
      <c r="B128" s="293"/>
    </row>
    <row r="129" spans="2:2" x14ac:dyDescent="0.25">
      <c r="B129" s="293"/>
    </row>
    <row r="130" spans="2:2" x14ac:dyDescent="0.25">
      <c r="B130" s="293"/>
    </row>
    <row r="131" spans="2:2" x14ac:dyDescent="0.25">
      <c r="B131" s="293"/>
    </row>
    <row r="132" spans="2:2" x14ac:dyDescent="0.25">
      <c r="B132" s="293"/>
    </row>
    <row r="133" spans="2:2" x14ac:dyDescent="0.25">
      <c r="B133" s="293"/>
    </row>
    <row r="134" spans="2:2" x14ac:dyDescent="0.25">
      <c r="B134" s="293"/>
    </row>
    <row r="135" spans="2:2" x14ac:dyDescent="0.25">
      <c r="B135" s="293"/>
    </row>
    <row r="136" spans="2:2" x14ac:dyDescent="0.25">
      <c r="B136" s="293"/>
    </row>
    <row r="137" spans="2:2" x14ac:dyDescent="0.25">
      <c r="B137" s="293"/>
    </row>
    <row r="138" spans="2:2" x14ac:dyDescent="0.25">
      <c r="B138" s="293"/>
    </row>
    <row r="139" spans="2:2" x14ac:dyDescent="0.25">
      <c r="B139" s="293"/>
    </row>
    <row r="140" spans="2:2" x14ac:dyDescent="0.25">
      <c r="B140" s="293"/>
    </row>
    <row r="141" spans="2:2" x14ac:dyDescent="0.25">
      <c r="B141" s="293"/>
    </row>
    <row r="142" spans="2:2" x14ac:dyDescent="0.25">
      <c r="B142" s="293"/>
    </row>
    <row r="143" spans="2:2" x14ac:dyDescent="0.25">
      <c r="B143" s="293"/>
    </row>
    <row r="144" spans="2:2" x14ac:dyDescent="0.25">
      <c r="B144" s="293"/>
    </row>
    <row r="145" spans="2:2" x14ac:dyDescent="0.25">
      <c r="B145" s="293"/>
    </row>
    <row r="146" spans="2:2" x14ac:dyDescent="0.25">
      <c r="B146" s="293"/>
    </row>
    <row r="147" spans="2:2" x14ac:dyDescent="0.25">
      <c r="B147" s="293"/>
    </row>
    <row r="148" spans="2:2" x14ac:dyDescent="0.25">
      <c r="B148" s="293"/>
    </row>
    <row r="149" spans="2:2" x14ac:dyDescent="0.25">
      <c r="B149" s="293"/>
    </row>
    <row r="150" spans="2:2" x14ac:dyDescent="0.25">
      <c r="B150" s="293"/>
    </row>
    <row r="151" spans="2:2" x14ac:dyDescent="0.25">
      <c r="B151" s="293"/>
    </row>
    <row r="152" spans="2:2" x14ac:dyDescent="0.25">
      <c r="B152" s="293"/>
    </row>
    <row r="153" spans="2:2" x14ac:dyDescent="0.25">
      <c r="B153" s="293"/>
    </row>
    <row r="154" spans="2:2" x14ac:dyDescent="0.25">
      <c r="B154" s="293"/>
    </row>
    <row r="155" spans="2:2" x14ac:dyDescent="0.25">
      <c r="B155" s="293"/>
    </row>
    <row r="156" spans="2:2" x14ac:dyDescent="0.25">
      <c r="B156" s="293"/>
    </row>
    <row r="157" spans="2:2" x14ac:dyDescent="0.25">
      <c r="B157" s="293"/>
    </row>
    <row r="158" spans="2:2" x14ac:dyDescent="0.25">
      <c r="B158" s="293"/>
    </row>
    <row r="159" spans="2:2" x14ac:dyDescent="0.25">
      <c r="B159" s="293"/>
    </row>
    <row r="160" spans="2:2" x14ac:dyDescent="0.25">
      <c r="B160" s="293"/>
    </row>
    <row r="161" spans="2:2" x14ac:dyDescent="0.25">
      <c r="B161" s="293"/>
    </row>
    <row r="162" spans="2:2" x14ac:dyDescent="0.25">
      <c r="B162" s="293"/>
    </row>
    <row r="163" spans="2:2" x14ac:dyDescent="0.25">
      <c r="B163" s="293"/>
    </row>
    <row r="164" spans="2:2" x14ac:dyDescent="0.25">
      <c r="B164" s="293"/>
    </row>
    <row r="165" spans="2:2" x14ac:dyDescent="0.25">
      <c r="B165" s="293"/>
    </row>
    <row r="166" spans="2:2" x14ac:dyDescent="0.25">
      <c r="B166" s="293"/>
    </row>
    <row r="167" spans="2:2" x14ac:dyDescent="0.25">
      <c r="B167" s="293"/>
    </row>
    <row r="168" spans="2:2" x14ac:dyDescent="0.25">
      <c r="B168" s="293"/>
    </row>
    <row r="169" spans="2:2" x14ac:dyDescent="0.25">
      <c r="B169" s="293"/>
    </row>
    <row r="170" spans="2:2" x14ac:dyDescent="0.25">
      <c r="B170" s="293"/>
    </row>
    <row r="171" spans="2:2" x14ac:dyDescent="0.25">
      <c r="B171" s="293"/>
    </row>
    <row r="172" spans="2:2" x14ac:dyDescent="0.25">
      <c r="B172" s="293"/>
    </row>
    <row r="173" spans="2:2" x14ac:dyDescent="0.25">
      <c r="B173" s="293"/>
    </row>
    <row r="174" spans="2:2" x14ac:dyDescent="0.25">
      <c r="B174" s="293"/>
    </row>
    <row r="175" spans="2:2" x14ac:dyDescent="0.25">
      <c r="B175" s="293"/>
    </row>
    <row r="176" spans="2:2" x14ac:dyDescent="0.25">
      <c r="B176" s="293"/>
    </row>
    <row r="177" spans="2:2" x14ac:dyDescent="0.25">
      <c r="B177" s="293"/>
    </row>
    <row r="178" spans="2:2" x14ac:dyDescent="0.25">
      <c r="B178" s="293"/>
    </row>
    <row r="179" spans="2:2" x14ac:dyDescent="0.25">
      <c r="B179" s="293"/>
    </row>
    <row r="180" spans="2:2" x14ac:dyDescent="0.25">
      <c r="B180" s="293"/>
    </row>
    <row r="181" spans="2:2" x14ac:dyDescent="0.25">
      <c r="B181" s="293"/>
    </row>
    <row r="182" spans="2:2" x14ac:dyDescent="0.25">
      <c r="B182" s="293"/>
    </row>
    <row r="183" spans="2:2" x14ac:dyDescent="0.25">
      <c r="B183" s="293"/>
    </row>
    <row r="184" spans="2:2" x14ac:dyDescent="0.25">
      <c r="B184" s="293"/>
    </row>
    <row r="185" spans="2:2" x14ac:dyDescent="0.25">
      <c r="B185" s="293"/>
    </row>
    <row r="186" spans="2:2" x14ac:dyDescent="0.25">
      <c r="B186" s="293"/>
    </row>
    <row r="187" spans="2:2" x14ac:dyDescent="0.25">
      <c r="B187" s="293"/>
    </row>
    <row r="188" spans="2:2" x14ac:dyDescent="0.25">
      <c r="B188" s="293"/>
    </row>
    <row r="189" spans="2:2" x14ac:dyDescent="0.25">
      <c r="B189" s="293"/>
    </row>
    <row r="190" spans="2:2" x14ac:dyDescent="0.25">
      <c r="B190" s="293"/>
    </row>
    <row r="191" spans="2:2" x14ac:dyDescent="0.25">
      <c r="B191" s="293"/>
    </row>
    <row r="192" spans="2:2" x14ac:dyDescent="0.25">
      <c r="B192" s="293"/>
    </row>
    <row r="193" spans="2:2" x14ac:dyDescent="0.25">
      <c r="B193" s="293"/>
    </row>
    <row r="194" spans="2:2" x14ac:dyDescent="0.25">
      <c r="B194" s="293"/>
    </row>
    <row r="195" spans="2:2" x14ac:dyDescent="0.25">
      <c r="B195" s="293"/>
    </row>
    <row r="196" spans="2:2" x14ac:dyDescent="0.25">
      <c r="B196" s="293"/>
    </row>
    <row r="197" spans="2:2" x14ac:dyDescent="0.25">
      <c r="B197" s="293"/>
    </row>
    <row r="198" spans="2:2" x14ac:dyDescent="0.25">
      <c r="B198" s="293"/>
    </row>
    <row r="199" spans="2:2" x14ac:dyDescent="0.25">
      <c r="B199" s="293"/>
    </row>
    <row r="200" spans="2:2" x14ac:dyDescent="0.25">
      <c r="B200" s="293"/>
    </row>
    <row r="201" spans="2:2" x14ac:dyDescent="0.25">
      <c r="B201" s="293"/>
    </row>
    <row r="202" spans="2:2" x14ac:dyDescent="0.25">
      <c r="B202" s="293"/>
    </row>
    <row r="203" spans="2:2" x14ac:dyDescent="0.25">
      <c r="B203" s="293"/>
    </row>
    <row r="204" spans="2:2" x14ac:dyDescent="0.25">
      <c r="B204" s="293"/>
    </row>
    <row r="205" spans="2:2" x14ac:dyDescent="0.25">
      <c r="B205" s="293"/>
    </row>
    <row r="206" spans="2:2" x14ac:dyDescent="0.25">
      <c r="B206" s="293"/>
    </row>
    <row r="207" spans="2:2" x14ac:dyDescent="0.25">
      <c r="B207" s="293"/>
    </row>
    <row r="208" spans="2:2" x14ac:dyDescent="0.25">
      <c r="B208" s="293"/>
    </row>
    <row r="209" spans="2:2" x14ac:dyDescent="0.25">
      <c r="B209" s="293"/>
    </row>
    <row r="210" spans="2:2" x14ac:dyDescent="0.25">
      <c r="B210" s="293"/>
    </row>
    <row r="211" spans="2:2" x14ac:dyDescent="0.25">
      <c r="B211" s="293"/>
    </row>
    <row r="212" spans="2:2" x14ac:dyDescent="0.25">
      <c r="B212" s="293"/>
    </row>
    <row r="213" spans="2:2" x14ac:dyDescent="0.25">
      <c r="B213" s="293"/>
    </row>
    <row r="214" spans="2:2" x14ac:dyDescent="0.25">
      <c r="B214" s="293"/>
    </row>
    <row r="215" spans="2:2" x14ac:dyDescent="0.25">
      <c r="B215" s="293"/>
    </row>
    <row r="216" spans="2:2" x14ac:dyDescent="0.25">
      <c r="B216" s="293"/>
    </row>
    <row r="217" spans="2:2" x14ac:dyDescent="0.25">
      <c r="B217" s="293"/>
    </row>
    <row r="218" spans="2:2" x14ac:dyDescent="0.25">
      <c r="B218" s="293"/>
    </row>
    <row r="219" spans="2:2" x14ac:dyDescent="0.25">
      <c r="B219" s="293"/>
    </row>
    <row r="220" spans="2:2" x14ac:dyDescent="0.25">
      <c r="B220" s="293"/>
    </row>
    <row r="221" spans="2:2" x14ac:dyDescent="0.25">
      <c r="B221" s="293"/>
    </row>
    <row r="222" spans="2:2" x14ac:dyDescent="0.25">
      <c r="B222" s="293"/>
    </row>
    <row r="223" spans="2:2" x14ac:dyDescent="0.25">
      <c r="B223" s="293"/>
    </row>
    <row r="224" spans="2:2" x14ac:dyDescent="0.25">
      <c r="B224" s="293"/>
    </row>
    <row r="225" spans="2:2" x14ac:dyDescent="0.25">
      <c r="B225" s="293"/>
    </row>
    <row r="226" spans="2:2" x14ac:dyDescent="0.25">
      <c r="B226" s="293"/>
    </row>
    <row r="227" spans="2:2" x14ac:dyDescent="0.25">
      <c r="B227" s="293"/>
    </row>
    <row r="228" spans="2:2" x14ac:dyDescent="0.25">
      <c r="B228" s="293"/>
    </row>
    <row r="229" spans="2:2" x14ac:dyDescent="0.25">
      <c r="B229" s="293"/>
    </row>
    <row r="230" spans="2:2" x14ac:dyDescent="0.25">
      <c r="B230" s="293"/>
    </row>
    <row r="231" spans="2:2" x14ac:dyDescent="0.25">
      <c r="B231" s="293"/>
    </row>
    <row r="232" spans="2:2" x14ac:dyDescent="0.25">
      <c r="B232" s="293"/>
    </row>
    <row r="233" spans="2:2" x14ac:dyDescent="0.25">
      <c r="B233" s="293"/>
    </row>
    <row r="234" spans="2:2" x14ac:dyDescent="0.25">
      <c r="B234" s="293"/>
    </row>
    <row r="235" spans="2:2" x14ac:dyDescent="0.25">
      <c r="B235" s="293"/>
    </row>
    <row r="236" spans="2:2" x14ac:dyDescent="0.25">
      <c r="B236" s="293"/>
    </row>
    <row r="237" spans="2:2" x14ac:dyDescent="0.25">
      <c r="B237" s="293"/>
    </row>
    <row r="238" spans="2:2" x14ac:dyDescent="0.25">
      <c r="B238" s="293"/>
    </row>
    <row r="239" spans="2:2" x14ac:dyDescent="0.25">
      <c r="B239" s="293"/>
    </row>
    <row r="240" spans="2:2" x14ac:dyDescent="0.25">
      <c r="B240" s="293"/>
    </row>
    <row r="241" spans="2:2" x14ac:dyDescent="0.25">
      <c r="B241" s="293"/>
    </row>
    <row r="242" spans="2:2" x14ac:dyDescent="0.25">
      <c r="B242" s="293"/>
    </row>
    <row r="243" spans="2:2" x14ac:dyDescent="0.25">
      <c r="B243" s="293"/>
    </row>
    <row r="244" spans="2:2" x14ac:dyDescent="0.25">
      <c r="B244" s="293"/>
    </row>
    <row r="245" spans="2:2" x14ac:dyDescent="0.25">
      <c r="B245" s="293"/>
    </row>
    <row r="246" spans="2:2" x14ac:dyDescent="0.25">
      <c r="B246" s="293"/>
    </row>
    <row r="247" spans="2:2" x14ac:dyDescent="0.25">
      <c r="B247" s="293"/>
    </row>
    <row r="248" spans="2:2" x14ac:dyDescent="0.25">
      <c r="B248" s="293"/>
    </row>
    <row r="249" spans="2:2" x14ac:dyDescent="0.25">
      <c r="B249" s="293"/>
    </row>
    <row r="250" spans="2:2" x14ac:dyDescent="0.25">
      <c r="B250" s="293"/>
    </row>
    <row r="251" spans="2:2" x14ac:dyDescent="0.25">
      <c r="B251" s="293"/>
    </row>
    <row r="252" spans="2:2" x14ac:dyDescent="0.25">
      <c r="B252" s="293"/>
    </row>
    <row r="253" spans="2:2" x14ac:dyDescent="0.25">
      <c r="B253" s="293"/>
    </row>
    <row r="254" spans="2:2" x14ac:dyDescent="0.25">
      <c r="B254" s="293"/>
    </row>
    <row r="255" spans="2:2" x14ac:dyDescent="0.25">
      <c r="B255" s="293"/>
    </row>
    <row r="256" spans="2:2" x14ac:dyDescent="0.25">
      <c r="B256" s="293"/>
    </row>
    <row r="257" spans="2:2" x14ac:dyDescent="0.25">
      <c r="B257" s="293"/>
    </row>
    <row r="258" spans="2:2" x14ac:dyDescent="0.25">
      <c r="B258" s="293"/>
    </row>
    <row r="259" spans="2:2" x14ac:dyDescent="0.25">
      <c r="B259" s="293"/>
    </row>
    <row r="260" spans="2:2" x14ac:dyDescent="0.25">
      <c r="B260" s="293"/>
    </row>
    <row r="261" spans="2:2" x14ac:dyDescent="0.25">
      <c r="B261" s="293"/>
    </row>
    <row r="262" spans="2:2" x14ac:dyDescent="0.25">
      <c r="B262" s="293"/>
    </row>
    <row r="263" spans="2:2" x14ac:dyDescent="0.25">
      <c r="B263" s="293"/>
    </row>
    <row r="264" spans="2:2" x14ac:dyDescent="0.25">
      <c r="B264" s="293"/>
    </row>
    <row r="265" spans="2:2" x14ac:dyDescent="0.25">
      <c r="B265" s="293"/>
    </row>
    <row r="266" spans="2:2" x14ac:dyDescent="0.25">
      <c r="B266" s="293"/>
    </row>
    <row r="267" spans="2:2" x14ac:dyDescent="0.25">
      <c r="B267" s="293"/>
    </row>
    <row r="268" spans="2:2" x14ac:dyDescent="0.25">
      <c r="B268" s="293"/>
    </row>
    <row r="269" spans="2:2" x14ac:dyDescent="0.25">
      <c r="B269" s="293"/>
    </row>
    <row r="270" spans="2:2" x14ac:dyDescent="0.25">
      <c r="B270" s="293"/>
    </row>
    <row r="271" spans="2:2" x14ac:dyDescent="0.25">
      <c r="B271" s="293"/>
    </row>
    <row r="272" spans="2:2" x14ac:dyDescent="0.25">
      <c r="B272" s="293"/>
    </row>
    <row r="273" spans="2:2" x14ac:dyDescent="0.25">
      <c r="B273" s="293"/>
    </row>
    <row r="274" spans="2:2" x14ac:dyDescent="0.25">
      <c r="B274" s="293"/>
    </row>
    <row r="275" spans="2:2" x14ac:dyDescent="0.25">
      <c r="B275" s="293"/>
    </row>
    <row r="276" spans="2:2" x14ac:dyDescent="0.25">
      <c r="B276" s="293"/>
    </row>
    <row r="277" spans="2:2" x14ac:dyDescent="0.25">
      <c r="B277" s="293"/>
    </row>
    <row r="278" spans="2:2" x14ac:dyDescent="0.25">
      <c r="B278" s="293"/>
    </row>
    <row r="279" spans="2:2" x14ac:dyDescent="0.25">
      <c r="B279" s="293"/>
    </row>
    <row r="280" spans="2:2" x14ac:dyDescent="0.25">
      <c r="B280" s="293"/>
    </row>
    <row r="281" spans="2:2" x14ac:dyDescent="0.25">
      <c r="B281" s="293"/>
    </row>
    <row r="282" spans="2:2" x14ac:dyDescent="0.25">
      <c r="B282" s="293"/>
    </row>
    <row r="283" spans="2:2" x14ac:dyDescent="0.25">
      <c r="B283" s="293"/>
    </row>
    <row r="284" spans="2:2" x14ac:dyDescent="0.25">
      <c r="B284" s="293"/>
    </row>
    <row r="285" spans="2:2" x14ac:dyDescent="0.25">
      <c r="B285" s="293"/>
    </row>
    <row r="286" spans="2:2" x14ac:dyDescent="0.25">
      <c r="B286" s="293"/>
    </row>
    <row r="287" spans="2:2" x14ac:dyDescent="0.25">
      <c r="B287" s="293"/>
    </row>
    <row r="288" spans="2:2" x14ac:dyDescent="0.25">
      <c r="B288" s="293"/>
    </row>
    <row r="289" spans="2:2" x14ac:dyDescent="0.25">
      <c r="B289" s="293"/>
    </row>
    <row r="290" spans="2:2" x14ac:dyDescent="0.25">
      <c r="B290" s="293"/>
    </row>
    <row r="291" spans="2:2" x14ac:dyDescent="0.25">
      <c r="B291" s="293"/>
    </row>
    <row r="292" spans="2:2" x14ac:dyDescent="0.25">
      <c r="B292" s="293"/>
    </row>
    <row r="293" spans="2:2" x14ac:dyDescent="0.25">
      <c r="B293" s="293"/>
    </row>
    <row r="294" spans="2:2" x14ac:dyDescent="0.25">
      <c r="B294" s="293"/>
    </row>
    <row r="295" spans="2:2" x14ac:dyDescent="0.25">
      <c r="B295" s="293"/>
    </row>
    <row r="296" spans="2:2" x14ac:dyDescent="0.25">
      <c r="B296" s="293"/>
    </row>
    <row r="297" spans="2:2" x14ac:dyDescent="0.25">
      <c r="B297" s="293"/>
    </row>
    <row r="298" spans="2:2" x14ac:dyDescent="0.25">
      <c r="B298" s="293"/>
    </row>
    <row r="299" spans="2:2" x14ac:dyDescent="0.25">
      <c r="B299" s="293"/>
    </row>
    <row r="300" spans="2:2" x14ac:dyDescent="0.25">
      <c r="B300" s="293"/>
    </row>
    <row r="301" spans="2:2" x14ac:dyDescent="0.25">
      <c r="B301" s="293"/>
    </row>
    <row r="302" spans="2:2" x14ac:dyDescent="0.25">
      <c r="B302" s="293"/>
    </row>
    <row r="303" spans="2:2" x14ac:dyDescent="0.25">
      <c r="B303" s="293"/>
    </row>
    <row r="304" spans="2:2" x14ac:dyDescent="0.25">
      <c r="B304" s="293"/>
    </row>
    <row r="305" spans="2:2" x14ac:dyDescent="0.25">
      <c r="B305" s="293"/>
    </row>
    <row r="306" spans="2:2" x14ac:dyDescent="0.25">
      <c r="B306" s="293"/>
    </row>
    <row r="307" spans="2:2" x14ac:dyDescent="0.25">
      <c r="B307" s="293"/>
    </row>
    <row r="308" spans="2:2" x14ac:dyDescent="0.25">
      <c r="B308" s="293"/>
    </row>
    <row r="309" spans="2:2" x14ac:dyDescent="0.25">
      <c r="B309" s="293"/>
    </row>
    <row r="310" spans="2:2" x14ac:dyDescent="0.25">
      <c r="B310" s="293"/>
    </row>
    <row r="311" spans="2:2" x14ac:dyDescent="0.25">
      <c r="B311" s="293"/>
    </row>
    <row r="312" spans="2:2" x14ac:dyDescent="0.25">
      <c r="B312" s="293"/>
    </row>
    <row r="313" spans="2:2" x14ac:dyDescent="0.25">
      <c r="B313" s="293"/>
    </row>
    <row r="314" spans="2:2" x14ac:dyDescent="0.25">
      <c r="B314" s="293"/>
    </row>
    <row r="315" spans="2:2" x14ac:dyDescent="0.25">
      <c r="B315" s="293"/>
    </row>
    <row r="316" spans="2:2" x14ac:dyDescent="0.25">
      <c r="B316" s="293"/>
    </row>
    <row r="317" spans="2:2" x14ac:dyDescent="0.25">
      <c r="B317" s="293"/>
    </row>
    <row r="318" spans="2:2" x14ac:dyDescent="0.25">
      <c r="B318" s="293"/>
    </row>
    <row r="319" spans="2:2" x14ac:dyDescent="0.25">
      <c r="B319" s="293"/>
    </row>
    <row r="320" spans="2:2" x14ac:dyDescent="0.25">
      <c r="B320" s="293"/>
    </row>
    <row r="321" spans="2:2" x14ac:dyDescent="0.25">
      <c r="B321" s="293"/>
    </row>
    <row r="322" spans="2:2" x14ac:dyDescent="0.25">
      <c r="B322" s="293"/>
    </row>
    <row r="323" spans="2:2" x14ac:dyDescent="0.25">
      <c r="B323" s="293"/>
    </row>
    <row r="324" spans="2:2" x14ac:dyDescent="0.25">
      <c r="B324" s="293"/>
    </row>
    <row r="325" spans="2:2" x14ac:dyDescent="0.25">
      <c r="B325" s="293"/>
    </row>
    <row r="326" spans="2:2" x14ac:dyDescent="0.25">
      <c r="B326" s="293"/>
    </row>
    <row r="327" spans="2:2" x14ac:dyDescent="0.25">
      <c r="B327" s="293"/>
    </row>
    <row r="328" spans="2:2" x14ac:dyDescent="0.25">
      <c r="B328" s="293"/>
    </row>
    <row r="329" spans="2:2" x14ac:dyDescent="0.25">
      <c r="B329" s="293"/>
    </row>
    <row r="330" spans="2:2" x14ac:dyDescent="0.25">
      <c r="B330" s="293"/>
    </row>
    <row r="331" spans="2:2" x14ac:dyDescent="0.25">
      <c r="B331" s="293"/>
    </row>
    <row r="332" spans="2:2" x14ac:dyDescent="0.25">
      <c r="B332" s="293"/>
    </row>
    <row r="333" spans="2:2" x14ac:dyDescent="0.25">
      <c r="B333" s="293"/>
    </row>
    <row r="334" spans="2:2" x14ac:dyDescent="0.25">
      <c r="B334" s="293"/>
    </row>
    <row r="335" spans="2:2" x14ac:dyDescent="0.25">
      <c r="B335" s="293"/>
    </row>
    <row r="336" spans="2:2" x14ac:dyDescent="0.25">
      <c r="B336" s="293"/>
    </row>
    <row r="337" spans="2:2" x14ac:dyDescent="0.25">
      <c r="B337" s="293"/>
    </row>
    <row r="338" spans="2:2" x14ac:dyDescent="0.25">
      <c r="B338" s="293"/>
    </row>
    <row r="339" spans="2:2" x14ac:dyDescent="0.25">
      <c r="B339" s="293"/>
    </row>
    <row r="340" spans="2:2" x14ac:dyDescent="0.25">
      <c r="B340" s="293"/>
    </row>
    <row r="341" spans="2:2" x14ac:dyDescent="0.25">
      <c r="B341" s="293"/>
    </row>
    <row r="342" spans="2:2" x14ac:dyDescent="0.25">
      <c r="B342" s="293"/>
    </row>
    <row r="343" spans="2:2" x14ac:dyDescent="0.25">
      <c r="B343" s="293"/>
    </row>
    <row r="344" spans="2:2" x14ac:dyDescent="0.25">
      <c r="B344" s="293"/>
    </row>
    <row r="345" spans="2:2" x14ac:dyDescent="0.25">
      <c r="B345" s="293"/>
    </row>
    <row r="346" spans="2:2" x14ac:dyDescent="0.25">
      <c r="B346" s="293"/>
    </row>
    <row r="347" spans="2:2" x14ac:dyDescent="0.25">
      <c r="B347" s="293"/>
    </row>
    <row r="348" spans="2:2" x14ac:dyDescent="0.25">
      <c r="B348" s="293"/>
    </row>
    <row r="349" spans="2:2" x14ac:dyDescent="0.25">
      <c r="B349" s="293"/>
    </row>
    <row r="350" spans="2:2" x14ac:dyDescent="0.25">
      <c r="B350" s="293"/>
    </row>
    <row r="351" spans="2:2" x14ac:dyDescent="0.25">
      <c r="B351" s="293"/>
    </row>
    <row r="352" spans="2:2" x14ac:dyDescent="0.25">
      <c r="B352" s="293"/>
    </row>
    <row r="353" spans="2:2" x14ac:dyDescent="0.25">
      <c r="B353" s="293"/>
    </row>
    <row r="354" spans="2:2" x14ac:dyDescent="0.25">
      <c r="B354" s="293"/>
    </row>
    <row r="355" spans="2:2" x14ac:dyDescent="0.25">
      <c r="B355" s="293"/>
    </row>
    <row r="356" spans="2:2" x14ac:dyDescent="0.25">
      <c r="B356" s="293"/>
    </row>
    <row r="357" spans="2:2" x14ac:dyDescent="0.25">
      <c r="B357" s="293"/>
    </row>
    <row r="358" spans="2:2" x14ac:dyDescent="0.25">
      <c r="B358" s="293"/>
    </row>
    <row r="359" spans="2:2" x14ac:dyDescent="0.25">
      <c r="B359" s="293"/>
    </row>
    <row r="360" spans="2:2" x14ac:dyDescent="0.25">
      <c r="B360" s="293"/>
    </row>
    <row r="361" spans="2:2" x14ac:dyDescent="0.25">
      <c r="B361" s="293"/>
    </row>
    <row r="362" spans="2:2" x14ac:dyDescent="0.25">
      <c r="B362" s="293"/>
    </row>
    <row r="363" spans="2:2" x14ac:dyDescent="0.25">
      <c r="B363" s="293"/>
    </row>
    <row r="364" spans="2:2" x14ac:dyDescent="0.25">
      <c r="B364" s="293"/>
    </row>
    <row r="365" spans="2:2" x14ac:dyDescent="0.25">
      <c r="B365" s="293"/>
    </row>
    <row r="366" spans="2:2" x14ac:dyDescent="0.25">
      <c r="B366" s="293"/>
    </row>
    <row r="367" spans="2:2" x14ac:dyDescent="0.25">
      <c r="B367" s="293"/>
    </row>
    <row r="368" spans="2:2" x14ac:dyDescent="0.25">
      <c r="B368" s="293"/>
    </row>
    <row r="369" spans="2:2" x14ac:dyDescent="0.25">
      <c r="B369" s="293"/>
    </row>
    <row r="370" spans="2:2" x14ac:dyDescent="0.25">
      <c r="B370" s="293"/>
    </row>
    <row r="371" spans="2:2" x14ac:dyDescent="0.25">
      <c r="B371" s="293"/>
    </row>
    <row r="372" spans="2:2" x14ac:dyDescent="0.25">
      <c r="B372" s="293"/>
    </row>
    <row r="373" spans="2:2" x14ac:dyDescent="0.25">
      <c r="B373" s="293"/>
    </row>
    <row r="374" spans="2:2" x14ac:dyDescent="0.25">
      <c r="B374" s="293"/>
    </row>
    <row r="375" spans="2:2" x14ac:dyDescent="0.25">
      <c r="B375" s="293"/>
    </row>
    <row r="376" spans="2:2" x14ac:dyDescent="0.25">
      <c r="B376" s="293"/>
    </row>
    <row r="377" spans="2:2" x14ac:dyDescent="0.25">
      <c r="B377" s="293"/>
    </row>
    <row r="378" spans="2:2" x14ac:dyDescent="0.25">
      <c r="B378" s="293"/>
    </row>
    <row r="379" spans="2:2" x14ac:dyDescent="0.25">
      <c r="B379" s="293"/>
    </row>
    <row r="380" spans="2:2" x14ac:dyDescent="0.25">
      <c r="B380" s="293"/>
    </row>
    <row r="381" spans="2:2" x14ac:dyDescent="0.25">
      <c r="B381" s="293"/>
    </row>
    <row r="382" spans="2:2" x14ac:dyDescent="0.25">
      <c r="B382" s="293"/>
    </row>
    <row r="383" spans="2:2" x14ac:dyDescent="0.25">
      <c r="B383" s="293"/>
    </row>
    <row r="384" spans="2:2" x14ac:dyDescent="0.25">
      <c r="B384" s="293"/>
    </row>
    <row r="385" spans="2:2" x14ac:dyDescent="0.25">
      <c r="B385" s="293"/>
    </row>
    <row r="386" spans="2:2" x14ac:dyDescent="0.25">
      <c r="B386" s="293"/>
    </row>
    <row r="387" spans="2:2" x14ac:dyDescent="0.25">
      <c r="B387" s="293"/>
    </row>
    <row r="388" spans="2:2" x14ac:dyDescent="0.25">
      <c r="B388" s="293"/>
    </row>
    <row r="389" spans="2:2" x14ac:dyDescent="0.25">
      <c r="B389" s="293"/>
    </row>
    <row r="390" spans="2:2" x14ac:dyDescent="0.25">
      <c r="B390" s="293"/>
    </row>
    <row r="391" spans="2:2" x14ac:dyDescent="0.25">
      <c r="B391" s="293"/>
    </row>
    <row r="392" spans="2:2" x14ac:dyDescent="0.25">
      <c r="B392" s="293"/>
    </row>
    <row r="393" spans="2:2" x14ac:dyDescent="0.25">
      <c r="B393" s="293"/>
    </row>
    <row r="394" spans="2:2" x14ac:dyDescent="0.25">
      <c r="B394" s="293"/>
    </row>
    <row r="395" spans="2:2" x14ac:dyDescent="0.25">
      <c r="B395" s="293"/>
    </row>
    <row r="396" spans="2:2" x14ac:dyDescent="0.25">
      <c r="B396" s="293"/>
    </row>
    <row r="397" spans="2:2" x14ac:dyDescent="0.25">
      <c r="B397" s="293"/>
    </row>
    <row r="398" spans="2:2" x14ac:dyDescent="0.25">
      <c r="B398" s="293"/>
    </row>
    <row r="399" spans="2:2" x14ac:dyDescent="0.25">
      <c r="B399" s="293"/>
    </row>
    <row r="400" spans="2:2" x14ac:dyDescent="0.25">
      <c r="B400" s="293"/>
    </row>
    <row r="401" spans="2:2" x14ac:dyDescent="0.25">
      <c r="B401" s="293"/>
    </row>
    <row r="402" spans="2:2" x14ac:dyDescent="0.25">
      <c r="B402" s="293"/>
    </row>
    <row r="403" spans="2:2" x14ac:dyDescent="0.25">
      <c r="B403" s="293"/>
    </row>
    <row r="404" spans="2:2" x14ac:dyDescent="0.25">
      <c r="B404" s="293"/>
    </row>
    <row r="405" spans="2:2" x14ac:dyDescent="0.25">
      <c r="B405" s="293"/>
    </row>
    <row r="406" spans="2:2" x14ac:dyDescent="0.25">
      <c r="B406" s="293"/>
    </row>
    <row r="407" spans="2:2" x14ac:dyDescent="0.25">
      <c r="B407" s="293"/>
    </row>
    <row r="408" spans="2:2" x14ac:dyDescent="0.25">
      <c r="B408" s="293"/>
    </row>
    <row r="409" spans="2:2" x14ac:dyDescent="0.25">
      <c r="B409" s="293"/>
    </row>
    <row r="410" spans="2:2" x14ac:dyDescent="0.25">
      <c r="B410" s="293"/>
    </row>
    <row r="411" spans="2:2" x14ac:dyDescent="0.25">
      <c r="B411" s="293"/>
    </row>
    <row r="412" spans="2:2" x14ac:dyDescent="0.25">
      <c r="B412" s="293"/>
    </row>
    <row r="413" spans="2:2" x14ac:dyDescent="0.25">
      <c r="B413" s="293"/>
    </row>
    <row r="414" spans="2:2" x14ac:dyDescent="0.25">
      <c r="B414" s="293"/>
    </row>
    <row r="415" spans="2:2" x14ac:dyDescent="0.25">
      <c r="B415" s="293"/>
    </row>
    <row r="416" spans="2:2" x14ac:dyDescent="0.25">
      <c r="B416" s="293"/>
    </row>
    <row r="417" spans="2:2" x14ac:dyDescent="0.25">
      <c r="B417" s="293"/>
    </row>
    <row r="418" spans="2:2" x14ac:dyDescent="0.25">
      <c r="B418" s="293"/>
    </row>
    <row r="419" spans="2:2" x14ac:dyDescent="0.25">
      <c r="B419" s="293"/>
    </row>
    <row r="420" spans="2:2" x14ac:dyDescent="0.25">
      <c r="B420" s="293"/>
    </row>
    <row r="421" spans="2:2" x14ac:dyDescent="0.25">
      <c r="B421" s="293"/>
    </row>
    <row r="422" spans="2:2" x14ac:dyDescent="0.25">
      <c r="B422" s="293"/>
    </row>
    <row r="423" spans="2:2" x14ac:dyDescent="0.25">
      <c r="B423" s="293"/>
    </row>
    <row r="424" spans="2:2" x14ac:dyDescent="0.25">
      <c r="B424" s="293"/>
    </row>
    <row r="425" spans="2:2" x14ac:dyDescent="0.25">
      <c r="B425" s="293"/>
    </row>
    <row r="426" spans="2:2" x14ac:dyDescent="0.25">
      <c r="B426" s="293"/>
    </row>
    <row r="427" spans="2:2" x14ac:dyDescent="0.25">
      <c r="B427" s="293"/>
    </row>
    <row r="428" spans="2:2" x14ac:dyDescent="0.25">
      <c r="B428" s="293"/>
    </row>
    <row r="429" spans="2:2" x14ac:dyDescent="0.25">
      <c r="B429" s="293"/>
    </row>
    <row r="430" spans="2:2" x14ac:dyDescent="0.25">
      <c r="B430" s="293"/>
    </row>
    <row r="431" spans="2:2" x14ac:dyDescent="0.25">
      <c r="B431" s="293"/>
    </row>
    <row r="432" spans="2:2" x14ac:dyDescent="0.25">
      <c r="B432" s="293"/>
    </row>
    <row r="433" spans="2:2" x14ac:dyDescent="0.25">
      <c r="B433" s="293"/>
    </row>
    <row r="434" spans="2:2" x14ac:dyDescent="0.25">
      <c r="B434" s="293"/>
    </row>
    <row r="435" spans="2:2" x14ac:dyDescent="0.25">
      <c r="B435" s="293"/>
    </row>
    <row r="436" spans="2:2" x14ac:dyDescent="0.25">
      <c r="B436" s="293"/>
    </row>
    <row r="437" spans="2:2" x14ac:dyDescent="0.25">
      <c r="B437" s="293"/>
    </row>
    <row r="438" spans="2:2" x14ac:dyDescent="0.25">
      <c r="B438" s="293"/>
    </row>
    <row r="439" spans="2:2" x14ac:dyDescent="0.25">
      <c r="B439" s="293"/>
    </row>
    <row r="440" spans="2:2" x14ac:dyDescent="0.25">
      <c r="B440" s="293"/>
    </row>
    <row r="441" spans="2:2" x14ac:dyDescent="0.25">
      <c r="B441" s="293"/>
    </row>
    <row r="442" spans="2:2" x14ac:dyDescent="0.25">
      <c r="B442" s="293"/>
    </row>
    <row r="443" spans="2:2" x14ac:dyDescent="0.25">
      <c r="B443" s="293"/>
    </row>
    <row r="444" spans="2:2" x14ac:dyDescent="0.25">
      <c r="B444" s="293"/>
    </row>
    <row r="445" spans="2:2" x14ac:dyDescent="0.25">
      <c r="B445" s="293"/>
    </row>
    <row r="446" spans="2:2" x14ac:dyDescent="0.25">
      <c r="B446" s="293"/>
    </row>
    <row r="447" spans="2:2" x14ac:dyDescent="0.25">
      <c r="B447" s="293"/>
    </row>
    <row r="448" spans="2:2" x14ac:dyDescent="0.25">
      <c r="B448" s="293"/>
    </row>
    <row r="449" spans="2:2" x14ac:dyDescent="0.25">
      <c r="B449" s="293"/>
    </row>
    <row r="450" spans="2:2" x14ac:dyDescent="0.25">
      <c r="B450" s="293"/>
    </row>
    <row r="451" spans="2:2" x14ac:dyDescent="0.25">
      <c r="B451" s="293"/>
    </row>
    <row r="452" spans="2:2" x14ac:dyDescent="0.25">
      <c r="B452" s="293"/>
    </row>
    <row r="453" spans="2:2" x14ac:dyDescent="0.25">
      <c r="B453" s="293"/>
    </row>
    <row r="454" spans="2:2" x14ac:dyDescent="0.25">
      <c r="B454" s="293"/>
    </row>
    <row r="455" spans="2:2" x14ac:dyDescent="0.25">
      <c r="B455" s="293"/>
    </row>
    <row r="456" spans="2:2" x14ac:dyDescent="0.25">
      <c r="B456" s="293"/>
    </row>
    <row r="457" spans="2:2" x14ac:dyDescent="0.25">
      <c r="B457" s="293"/>
    </row>
    <row r="458" spans="2:2" x14ac:dyDescent="0.25">
      <c r="B458" s="293"/>
    </row>
    <row r="459" spans="2:2" x14ac:dyDescent="0.25">
      <c r="B459" s="293"/>
    </row>
    <row r="460" spans="2:2" x14ac:dyDescent="0.25">
      <c r="B460" s="293"/>
    </row>
    <row r="461" spans="2:2" x14ac:dyDescent="0.25">
      <c r="B461" s="293"/>
    </row>
    <row r="462" spans="2:2" x14ac:dyDescent="0.25">
      <c r="B462" s="293"/>
    </row>
    <row r="463" spans="2:2" x14ac:dyDescent="0.25">
      <c r="B463" s="293"/>
    </row>
    <row r="464" spans="2:2" x14ac:dyDescent="0.25">
      <c r="B464" s="293"/>
    </row>
    <row r="465" spans="2:2" x14ac:dyDescent="0.25">
      <c r="B465" s="293"/>
    </row>
    <row r="466" spans="2:2" x14ac:dyDescent="0.25">
      <c r="B466" s="293"/>
    </row>
    <row r="467" spans="2:2" x14ac:dyDescent="0.25">
      <c r="B467" s="293"/>
    </row>
    <row r="468" spans="2:2" x14ac:dyDescent="0.25">
      <c r="B468" s="293"/>
    </row>
    <row r="469" spans="2:2" x14ac:dyDescent="0.25">
      <c r="B469" s="293"/>
    </row>
    <row r="470" spans="2:2" x14ac:dyDescent="0.25">
      <c r="B470" s="293"/>
    </row>
    <row r="471" spans="2:2" x14ac:dyDescent="0.25">
      <c r="B471" s="293"/>
    </row>
    <row r="472" spans="2:2" x14ac:dyDescent="0.25">
      <c r="B472" s="293"/>
    </row>
    <row r="473" spans="2:2" x14ac:dyDescent="0.25">
      <c r="B473" s="293"/>
    </row>
    <row r="474" spans="2:2" x14ac:dyDescent="0.25">
      <c r="B474" s="293"/>
    </row>
    <row r="475" spans="2:2" x14ac:dyDescent="0.25">
      <c r="B475" s="293"/>
    </row>
    <row r="476" spans="2:2" x14ac:dyDescent="0.25">
      <c r="B476" s="293"/>
    </row>
    <row r="477" spans="2:2" x14ac:dyDescent="0.25">
      <c r="B477" s="293"/>
    </row>
    <row r="478" spans="2:2" x14ac:dyDescent="0.25">
      <c r="B478" s="293"/>
    </row>
    <row r="479" spans="2:2" x14ac:dyDescent="0.25">
      <c r="B479" s="293"/>
    </row>
    <row r="480" spans="2:2" x14ac:dyDescent="0.25">
      <c r="B480" s="293"/>
    </row>
    <row r="481" spans="2:2" x14ac:dyDescent="0.25">
      <c r="B481" s="293"/>
    </row>
    <row r="482" spans="2:2" x14ac:dyDescent="0.25">
      <c r="B482" s="293"/>
    </row>
    <row r="483" spans="2:2" x14ac:dyDescent="0.25">
      <c r="B483" s="293"/>
    </row>
    <row r="484" spans="2:2" x14ac:dyDescent="0.25">
      <c r="B484" s="293"/>
    </row>
    <row r="485" spans="2:2" x14ac:dyDescent="0.25">
      <c r="B485" s="293"/>
    </row>
    <row r="486" spans="2:2" x14ac:dyDescent="0.25">
      <c r="B486" s="293"/>
    </row>
    <row r="487" spans="2:2" x14ac:dyDescent="0.25">
      <c r="B487" s="293"/>
    </row>
    <row r="488" spans="2:2" x14ac:dyDescent="0.25">
      <c r="B488" s="293"/>
    </row>
    <row r="489" spans="2:2" x14ac:dyDescent="0.25">
      <c r="B489" s="293"/>
    </row>
    <row r="490" spans="2:2" x14ac:dyDescent="0.25">
      <c r="B490" s="293"/>
    </row>
    <row r="491" spans="2:2" x14ac:dyDescent="0.25">
      <c r="B491" s="293"/>
    </row>
    <row r="492" spans="2:2" x14ac:dyDescent="0.25">
      <c r="B492" s="293"/>
    </row>
    <row r="493" spans="2:2" x14ac:dyDescent="0.25">
      <c r="B493" s="293"/>
    </row>
    <row r="494" spans="2:2" x14ac:dyDescent="0.25">
      <c r="B494" s="293"/>
    </row>
    <row r="495" spans="2:2" x14ac:dyDescent="0.25">
      <c r="B495" s="293"/>
    </row>
    <row r="496" spans="2:2" x14ac:dyDescent="0.25">
      <c r="B496" s="293"/>
    </row>
    <row r="497" spans="2:2" x14ac:dyDescent="0.25">
      <c r="B497" s="293"/>
    </row>
    <row r="498" spans="2:2" x14ac:dyDescent="0.25">
      <c r="B498" s="293"/>
    </row>
    <row r="499" spans="2:2" x14ac:dyDescent="0.25">
      <c r="B499" s="293"/>
    </row>
    <row r="500" spans="2:2" x14ac:dyDescent="0.25">
      <c r="B500" s="293"/>
    </row>
    <row r="501" spans="2:2" x14ac:dyDescent="0.25">
      <c r="B501" s="293"/>
    </row>
    <row r="502" spans="2:2" x14ac:dyDescent="0.25">
      <c r="B502" s="293"/>
    </row>
    <row r="503" spans="2:2" x14ac:dyDescent="0.25">
      <c r="B503" s="293"/>
    </row>
    <row r="504" spans="2:2" x14ac:dyDescent="0.25">
      <c r="B504" s="293"/>
    </row>
    <row r="505" spans="2:2" x14ac:dyDescent="0.25">
      <c r="B505" s="293"/>
    </row>
    <row r="506" spans="2:2" x14ac:dyDescent="0.25">
      <c r="B506" s="293"/>
    </row>
    <row r="507" spans="2:2" x14ac:dyDescent="0.25">
      <c r="B507" s="293"/>
    </row>
    <row r="508" spans="2:2" x14ac:dyDescent="0.25">
      <c r="B508" s="293"/>
    </row>
    <row r="509" spans="2:2" x14ac:dyDescent="0.25">
      <c r="B509" s="293"/>
    </row>
    <row r="510" spans="2:2" x14ac:dyDescent="0.25">
      <c r="B510" s="293"/>
    </row>
    <row r="511" spans="2:2" x14ac:dyDescent="0.25">
      <c r="B511" s="293"/>
    </row>
    <row r="512" spans="2:2" x14ac:dyDescent="0.25">
      <c r="B512" s="293"/>
    </row>
    <row r="513" spans="2:2" x14ac:dyDescent="0.25">
      <c r="B513" s="293"/>
    </row>
    <row r="514" spans="2:2" x14ac:dyDescent="0.25">
      <c r="B514" s="293"/>
    </row>
    <row r="515" spans="2:2" x14ac:dyDescent="0.25">
      <c r="B515" s="293"/>
    </row>
    <row r="516" spans="2:2" x14ac:dyDescent="0.25">
      <c r="B516" s="293"/>
    </row>
    <row r="517" spans="2:2" x14ac:dyDescent="0.25">
      <c r="B517" s="293"/>
    </row>
    <row r="518" spans="2:2" x14ac:dyDescent="0.25">
      <c r="B518" s="293"/>
    </row>
    <row r="519" spans="2:2" x14ac:dyDescent="0.25">
      <c r="B519" s="293"/>
    </row>
    <row r="520" spans="2:2" x14ac:dyDescent="0.25">
      <c r="B520" s="293"/>
    </row>
    <row r="521" spans="2:2" x14ac:dyDescent="0.25">
      <c r="B521" s="293"/>
    </row>
    <row r="522" spans="2:2" x14ac:dyDescent="0.25">
      <c r="B522" s="293"/>
    </row>
    <row r="523" spans="2:2" x14ac:dyDescent="0.25">
      <c r="B523" s="293"/>
    </row>
    <row r="524" spans="2:2" x14ac:dyDescent="0.25">
      <c r="B524" s="293"/>
    </row>
    <row r="525" spans="2:2" x14ac:dyDescent="0.25">
      <c r="B525" s="293"/>
    </row>
    <row r="526" spans="2:2" x14ac:dyDescent="0.25">
      <c r="B526" s="293"/>
    </row>
    <row r="527" spans="2:2" x14ac:dyDescent="0.25">
      <c r="B527" s="293"/>
    </row>
    <row r="528" spans="2:2" x14ac:dyDescent="0.25">
      <c r="B528" s="293"/>
    </row>
    <row r="529" spans="2:2" x14ac:dyDescent="0.25">
      <c r="B529" s="293"/>
    </row>
    <row r="530" spans="2:2" x14ac:dyDescent="0.25">
      <c r="B530" s="293"/>
    </row>
    <row r="531" spans="2:2" x14ac:dyDescent="0.25">
      <c r="B531" s="293"/>
    </row>
    <row r="532" spans="2:2" x14ac:dyDescent="0.25">
      <c r="B532" s="293"/>
    </row>
    <row r="533" spans="2:2" x14ac:dyDescent="0.25">
      <c r="B533" s="293"/>
    </row>
    <row r="534" spans="2:2" x14ac:dyDescent="0.25">
      <c r="B534" s="293"/>
    </row>
    <row r="535" spans="2:2" x14ac:dyDescent="0.25">
      <c r="B535" s="293"/>
    </row>
    <row r="536" spans="2:2" x14ac:dyDescent="0.25">
      <c r="B536" s="293"/>
    </row>
    <row r="537" spans="2:2" x14ac:dyDescent="0.25">
      <c r="B537" s="293"/>
    </row>
    <row r="538" spans="2:2" x14ac:dyDescent="0.25">
      <c r="B538" s="293"/>
    </row>
    <row r="539" spans="2:2" x14ac:dyDescent="0.25">
      <c r="B539" s="293"/>
    </row>
    <row r="540" spans="2:2" x14ac:dyDescent="0.25">
      <c r="B540" s="293"/>
    </row>
    <row r="541" spans="2:2" x14ac:dyDescent="0.25">
      <c r="B541" s="293"/>
    </row>
    <row r="542" spans="2:2" x14ac:dyDescent="0.25">
      <c r="B542" s="293"/>
    </row>
    <row r="543" spans="2:2" x14ac:dyDescent="0.25">
      <c r="B543" s="293"/>
    </row>
    <row r="544" spans="2:2" x14ac:dyDescent="0.25">
      <c r="B544" s="293"/>
    </row>
    <row r="545" spans="2:2" x14ac:dyDescent="0.25">
      <c r="B545" s="293"/>
    </row>
    <row r="546" spans="2:2" x14ac:dyDescent="0.25">
      <c r="B546" s="293"/>
    </row>
    <row r="547" spans="2:2" x14ac:dyDescent="0.25">
      <c r="B547" s="293"/>
    </row>
    <row r="548" spans="2:2" x14ac:dyDescent="0.25">
      <c r="B548" s="293"/>
    </row>
    <row r="549" spans="2:2" x14ac:dyDescent="0.25">
      <c r="B549" s="293"/>
    </row>
    <row r="550" spans="2:2" x14ac:dyDescent="0.25">
      <c r="B550" s="293"/>
    </row>
    <row r="551" spans="2:2" x14ac:dyDescent="0.25">
      <c r="B551" s="293"/>
    </row>
    <row r="552" spans="2:2" x14ac:dyDescent="0.25">
      <c r="B552" s="293"/>
    </row>
    <row r="553" spans="2:2" x14ac:dyDescent="0.25">
      <c r="B553" s="293"/>
    </row>
    <row r="554" spans="2:2" x14ac:dyDescent="0.25">
      <c r="B554" s="293"/>
    </row>
    <row r="555" spans="2:2" x14ac:dyDescent="0.25">
      <c r="B555" s="293"/>
    </row>
    <row r="556" spans="2:2" x14ac:dyDescent="0.25">
      <c r="B556" s="293"/>
    </row>
    <row r="557" spans="2:2" x14ac:dyDescent="0.25">
      <c r="B557" s="293"/>
    </row>
    <row r="558" spans="2:2" x14ac:dyDescent="0.25">
      <c r="B558" s="293"/>
    </row>
    <row r="559" spans="2:2" x14ac:dyDescent="0.25">
      <c r="B559" s="293"/>
    </row>
    <row r="560" spans="2:2" x14ac:dyDescent="0.25">
      <c r="B560" s="293"/>
    </row>
    <row r="561" spans="2:2" x14ac:dyDescent="0.25">
      <c r="B561" s="293"/>
    </row>
    <row r="562" spans="2:2" x14ac:dyDescent="0.25">
      <c r="B562" s="293"/>
    </row>
    <row r="563" spans="2:2" x14ac:dyDescent="0.25">
      <c r="B563" s="293"/>
    </row>
    <row r="564" spans="2:2" x14ac:dyDescent="0.25">
      <c r="B564" s="293"/>
    </row>
    <row r="565" spans="2:2" x14ac:dyDescent="0.25">
      <c r="B565" s="293"/>
    </row>
    <row r="566" spans="2:2" x14ac:dyDescent="0.25">
      <c r="B566" s="293"/>
    </row>
    <row r="567" spans="2:2" x14ac:dyDescent="0.25">
      <c r="B567" s="293"/>
    </row>
    <row r="568" spans="2:2" x14ac:dyDescent="0.25">
      <c r="B568" s="293"/>
    </row>
    <row r="569" spans="2:2" x14ac:dyDescent="0.25">
      <c r="B569" s="293"/>
    </row>
    <row r="570" spans="2:2" x14ac:dyDescent="0.25">
      <c r="B570" s="293"/>
    </row>
    <row r="571" spans="2:2" x14ac:dyDescent="0.25">
      <c r="B571" s="293"/>
    </row>
    <row r="572" spans="2:2" x14ac:dyDescent="0.25">
      <c r="B572" s="293"/>
    </row>
    <row r="573" spans="2:2" x14ac:dyDescent="0.25">
      <c r="B573" s="293"/>
    </row>
    <row r="574" spans="2:2" x14ac:dyDescent="0.25">
      <c r="B574" s="293"/>
    </row>
    <row r="575" spans="2:2" x14ac:dyDescent="0.25">
      <c r="B575" s="293"/>
    </row>
    <row r="576" spans="2:2" x14ac:dyDescent="0.25">
      <c r="B576" s="293"/>
    </row>
    <row r="577" spans="2:2" x14ac:dyDescent="0.25">
      <c r="B577" s="293"/>
    </row>
    <row r="578" spans="2:2" x14ac:dyDescent="0.25">
      <c r="B578" s="293"/>
    </row>
    <row r="579" spans="2:2" x14ac:dyDescent="0.25">
      <c r="B579" s="293"/>
    </row>
    <row r="580" spans="2:2" x14ac:dyDescent="0.25">
      <c r="B580" s="293"/>
    </row>
    <row r="581" spans="2:2" x14ac:dyDescent="0.25">
      <c r="B581" s="293"/>
    </row>
    <row r="582" spans="2:2" x14ac:dyDescent="0.25">
      <c r="B582" s="293"/>
    </row>
    <row r="583" spans="2:2" x14ac:dyDescent="0.25">
      <c r="B583" s="293"/>
    </row>
    <row r="584" spans="2:2" x14ac:dyDescent="0.25">
      <c r="B584" s="293"/>
    </row>
    <row r="585" spans="2:2" x14ac:dyDescent="0.25">
      <c r="B585" s="293"/>
    </row>
    <row r="586" spans="2:2" x14ac:dyDescent="0.25">
      <c r="B586" s="293"/>
    </row>
    <row r="587" spans="2:2" x14ac:dyDescent="0.25">
      <c r="B587" s="293"/>
    </row>
    <row r="588" spans="2:2" x14ac:dyDescent="0.25">
      <c r="B588" s="293"/>
    </row>
    <row r="589" spans="2:2" x14ac:dyDescent="0.25">
      <c r="B589" s="293"/>
    </row>
    <row r="590" spans="2:2" x14ac:dyDescent="0.25">
      <c r="B590" s="293"/>
    </row>
    <row r="591" spans="2:2" x14ac:dyDescent="0.25">
      <c r="B591" s="293"/>
    </row>
    <row r="592" spans="2:2" x14ac:dyDescent="0.25">
      <c r="B592" s="293"/>
    </row>
    <row r="593" spans="2:2" x14ac:dyDescent="0.25">
      <c r="B593" s="293"/>
    </row>
    <row r="594" spans="2:2" x14ac:dyDescent="0.25">
      <c r="B594" s="293"/>
    </row>
    <row r="595" spans="2:2" x14ac:dyDescent="0.25">
      <c r="B595" s="293"/>
    </row>
    <row r="596" spans="2:2" x14ac:dyDescent="0.25">
      <c r="B596" s="293"/>
    </row>
    <row r="597" spans="2:2" x14ac:dyDescent="0.25">
      <c r="B597" s="293"/>
    </row>
    <row r="598" spans="2:2" x14ac:dyDescent="0.25">
      <c r="B598" s="293"/>
    </row>
    <row r="599" spans="2:2" x14ac:dyDescent="0.25">
      <c r="B599" s="293"/>
    </row>
    <row r="600" spans="2:2" x14ac:dyDescent="0.25">
      <c r="B600" s="293"/>
    </row>
    <row r="601" spans="2:2" x14ac:dyDescent="0.25">
      <c r="B601" s="293"/>
    </row>
    <row r="602" spans="2:2" x14ac:dyDescent="0.25">
      <c r="B602" s="293"/>
    </row>
    <row r="603" spans="2:2" x14ac:dyDescent="0.25">
      <c r="B603" s="293"/>
    </row>
    <row r="604" spans="2:2" x14ac:dyDescent="0.25">
      <c r="B604" s="293"/>
    </row>
    <row r="605" spans="2:2" x14ac:dyDescent="0.25">
      <c r="B605" s="293"/>
    </row>
    <row r="606" spans="2:2" x14ac:dyDescent="0.25">
      <c r="B606" s="293"/>
    </row>
    <row r="607" spans="2:2" x14ac:dyDescent="0.25">
      <c r="B607" s="293"/>
    </row>
    <row r="608" spans="2:2" x14ac:dyDescent="0.25">
      <c r="B608" s="293"/>
    </row>
    <row r="609" spans="2:2" x14ac:dyDescent="0.25">
      <c r="B609" s="293"/>
    </row>
    <row r="610" spans="2:2" x14ac:dyDescent="0.25">
      <c r="B610" s="293"/>
    </row>
    <row r="611" spans="2:2" x14ac:dyDescent="0.25">
      <c r="B611" s="293"/>
    </row>
    <row r="612" spans="2:2" x14ac:dyDescent="0.25">
      <c r="B612" s="293"/>
    </row>
    <row r="613" spans="2:2" x14ac:dyDescent="0.25">
      <c r="B613" s="293"/>
    </row>
    <row r="614" spans="2:2" x14ac:dyDescent="0.25">
      <c r="B614" s="293"/>
    </row>
    <row r="615" spans="2:2" x14ac:dyDescent="0.25">
      <c r="B615" s="293"/>
    </row>
    <row r="616" spans="2:2" x14ac:dyDescent="0.25">
      <c r="B616" s="293"/>
    </row>
    <row r="617" spans="2:2" x14ac:dyDescent="0.25">
      <c r="B617" s="293"/>
    </row>
    <row r="618" spans="2:2" x14ac:dyDescent="0.25">
      <c r="B618" s="293"/>
    </row>
    <row r="619" spans="2:2" x14ac:dyDescent="0.25">
      <c r="B619" s="293"/>
    </row>
    <row r="620" spans="2:2" x14ac:dyDescent="0.25">
      <c r="B620" s="293"/>
    </row>
    <row r="621" spans="2:2" x14ac:dyDescent="0.25">
      <c r="B621" s="293"/>
    </row>
    <row r="622" spans="2:2" x14ac:dyDescent="0.25">
      <c r="B622" s="293"/>
    </row>
    <row r="623" spans="2:2" x14ac:dyDescent="0.25">
      <c r="B623" s="293"/>
    </row>
    <row r="624" spans="2:2" x14ac:dyDescent="0.25">
      <c r="B624" s="293"/>
    </row>
    <row r="625" spans="2:2" x14ac:dyDescent="0.25">
      <c r="B625" s="293"/>
    </row>
    <row r="626" spans="2:2" x14ac:dyDescent="0.25">
      <c r="B626" s="293"/>
    </row>
    <row r="627" spans="2:2" x14ac:dyDescent="0.25">
      <c r="B627" s="293"/>
    </row>
    <row r="628" spans="2:2" x14ac:dyDescent="0.25">
      <c r="B628" s="293"/>
    </row>
    <row r="629" spans="2:2" x14ac:dyDescent="0.25">
      <c r="B629" s="293"/>
    </row>
    <row r="630" spans="2:2" x14ac:dyDescent="0.25">
      <c r="B630" s="293"/>
    </row>
    <row r="631" spans="2:2" x14ac:dyDescent="0.25">
      <c r="B631" s="293"/>
    </row>
    <row r="632" spans="2:2" x14ac:dyDescent="0.25">
      <c r="B632" s="293"/>
    </row>
    <row r="633" spans="2:2" x14ac:dyDescent="0.25">
      <c r="B633" s="293"/>
    </row>
    <row r="634" spans="2:2" x14ac:dyDescent="0.25">
      <c r="B634" s="293"/>
    </row>
    <row r="635" spans="2:2" x14ac:dyDescent="0.25">
      <c r="B635" s="293"/>
    </row>
    <row r="636" spans="2:2" x14ac:dyDescent="0.25">
      <c r="B636" s="293"/>
    </row>
    <row r="637" spans="2:2" x14ac:dyDescent="0.25">
      <c r="B637" s="293"/>
    </row>
    <row r="638" spans="2:2" x14ac:dyDescent="0.25">
      <c r="B638" s="293"/>
    </row>
    <row r="639" spans="2:2" x14ac:dyDescent="0.25">
      <c r="B639" s="293"/>
    </row>
    <row r="640" spans="2:2" x14ac:dyDescent="0.25">
      <c r="B640" s="293"/>
    </row>
    <row r="641" spans="2:2" x14ac:dyDescent="0.25">
      <c r="B641" s="293"/>
    </row>
    <row r="642" spans="2:2" x14ac:dyDescent="0.25">
      <c r="B642" s="293"/>
    </row>
    <row r="643" spans="2:2" x14ac:dyDescent="0.25">
      <c r="B643" s="293"/>
    </row>
    <row r="644" spans="2:2" x14ac:dyDescent="0.25">
      <c r="B644" s="293"/>
    </row>
    <row r="645" spans="2:2" x14ac:dyDescent="0.25">
      <c r="B645" s="293"/>
    </row>
    <row r="646" spans="2:2" x14ac:dyDescent="0.25">
      <c r="B646" s="293"/>
    </row>
    <row r="647" spans="2:2" x14ac:dyDescent="0.25">
      <c r="B647" s="293"/>
    </row>
    <row r="648" spans="2:2" x14ac:dyDescent="0.25">
      <c r="B648" s="293"/>
    </row>
    <row r="649" spans="2:2" x14ac:dyDescent="0.25">
      <c r="B649" s="293"/>
    </row>
    <row r="650" spans="2:2" x14ac:dyDescent="0.25">
      <c r="B650" s="293"/>
    </row>
    <row r="651" spans="2:2" x14ac:dyDescent="0.25">
      <c r="B651" s="293"/>
    </row>
    <row r="652" spans="2:2" x14ac:dyDescent="0.25">
      <c r="B652" s="293"/>
    </row>
    <row r="653" spans="2:2" x14ac:dyDescent="0.25">
      <c r="B653" s="293"/>
    </row>
    <row r="654" spans="2:2" x14ac:dyDescent="0.25">
      <c r="B654" s="293"/>
    </row>
    <row r="655" spans="2:2" x14ac:dyDescent="0.25">
      <c r="B655" s="293"/>
    </row>
    <row r="656" spans="2:2" x14ac:dyDescent="0.25">
      <c r="B656" s="293"/>
    </row>
    <row r="657" spans="2:2" x14ac:dyDescent="0.25">
      <c r="B657" s="293"/>
    </row>
    <row r="658" spans="2:2" x14ac:dyDescent="0.25">
      <c r="B658" s="293"/>
    </row>
    <row r="659" spans="2:2" x14ac:dyDescent="0.25">
      <c r="B659" s="293"/>
    </row>
    <row r="660" spans="2:2" x14ac:dyDescent="0.25">
      <c r="B660" s="293"/>
    </row>
    <row r="661" spans="2:2" x14ac:dyDescent="0.25">
      <c r="B661" s="293"/>
    </row>
    <row r="662" spans="2:2" x14ac:dyDescent="0.25">
      <c r="B662" s="293"/>
    </row>
    <row r="663" spans="2:2" x14ac:dyDescent="0.25">
      <c r="B663" s="293"/>
    </row>
    <row r="664" spans="2:2" x14ac:dyDescent="0.25">
      <c r="B664" s="293"/>
    </row>
    <row r="665" spans="2:2" x14ac:dyDescent="0.25">
      <c r="B665" s="293"/>
    </row>
    <row r="666" spans="2:2" x14ac:dyDescent="0.25">
      <c r="B666" s="293"/>
    </row>
    <row r="667" spans="2:2" x14ac:dyDescent="0.25">
      <c r="B667" s="293"/>
    </row>
    <row r="668" spans="2:2" x14ac:dyDescent="0.25">
      <c r="B668" s="293"/>
    </row>
    <row r="669" spans="2:2" x14ac:dyDescent="0.25">
      <c r="B669" s="293"/>
    </row>
    <row r="670" spans="2:2" x14ac:dyDescent="0.25">
      <c r="B670" s="293"/>
    </row>
    <row r="671" spans="2:2" x14ac:dyDescent="0.25">
      <c r="B671" s="293"/>
    </row>
    <row r="672" spans="2:2" x14ac:dyDescent="0.25">
      <c r="B672" s="293"/>
    </row>
    <row r="673" spans="2:2" x14ac:dyDescent="0.25">
      <c r="B673" s="293"/>
    </row>
    <row r="674" spans="2:2" x14ac:dyDescent="0.25">
      <c r="B674" s="293"/>
    </row>
    <row r="675" spans="2:2" x14ac:dyDescent="0.25">
      <c r="B675" s="293"/>
    </row>
    <row r="676" spans="2:2" x14ac:dyDescent="0.25">
      <c r="B676" s="293"/>
    </row>
    <row r="677" spans="2:2" x14ac:dyDescent="0.25">
      <c r="B677" s="293"/>
    </row>
    <row r="678" spans="2:2" x14ac:dyDescent="0.25">
      <c r="B678" s="293"/>
    </row>
    <row r="679" spans="2:2" x14ac:dyDescent="0.25">
      <c r="B679" s="293"/>
    </row>
    <row r="680" spans="2:2" x14ac:dyDescent="0.25">
      <c r="B680" s="293"/>
    </row>
    <row r="681" spans="2:2" x14ac:dyDescent="0.25">
      <c r="B681" s="293"/>
    </row>
    <row r="682" spans="2:2" x14ac:dyDescent="0.25">
      <c r="B682" s="293"/>
    </row>
    <row r="683" spans="2:2" x14ac:dyDescent="0.25">
      <c r="B683" s="293"/>
    </row>
    <row r="684" spans="2:2" x14ac:dyDescent="0.25">
      <c r="B684" s="293"/>
    </row>
    <row r="685" spans="2:2" x14ac:dyDescent="0.25">
      <c r="B685" s="293"/>
    </row>
    <row r="686" spans="2:2" x14ac:dyDescent="0.25">
      <c r="B686" s="293"/>
    </row>
    <row r="687" spans="2:2" x14ac:dyDescent="0.25">
      <c r="B687" s="293"/>
    </row>
    <row r="688" spans="2:2" x14ac:dyDescent="0.25">
      <c r="B688" s="293"/>
    </row>
    <row r="689" spans="2:2" x14ac:dyDescent="0.25">
      <c r="B689" s="293"/>
    </row>
    <row r="690" spans="2:2" x14ac:dyDescent="0.25">
      <c r="B690" s="293"/>
    </row>
    <row r="691" spans="2:2" x14ac:dyDescent="0.25">
      <c r="B691" s="293"/>
    </row>
    <row r="692" spans="2:2" x14ac:dyDescent="0.25">
      <c r="B692" s="293"/>
    </row>
    <row r="693" spans="2:2" x14ac:dyDescent="0.25">
      <c r="B693" s="293"/>
    </row>
    <row r="694" spans="2:2" x14ac:dyDescent="0.25">
      <c r="B694" s="293"/>
    </row>
    <row r="695" spans="2:2" x14ac:dyDescent="0.25">
      <c r="B695" s="293"/>
    </row>
    <row r="696" spans="2:2" x14ac:dyDescent="0.25">
      <c r="B696" s="293"/>
    </row>
    <row r="697" spans="2:2" x14ac:dyDescent="0.25">
      <c r="B697" s="293"/>
    </row>
    <row r="698" spans="2:2" x14ac:dyDescent="0.25">
      <c r="B698" s="293"/>
    </row>
    <row r="699" spans="2:2" x14ac:dyDescent="0.25">
      <c r="B699" s="293"/>
    </row>
    <row r="700" spans="2:2" x14ac:dyDescent="0.25">
      <c r="B700" s="293"/>
    </row>
    <row r="701" spans="2:2" x14ac:dyDescent="0.25">
      <c r="B701" s="293"/>
    </row>
    <row r="702" spans="2:2" x14ac:dyDescent="0.25">
      <c r="B702" s="293"/>
    </row>
    <row r="703" spans="2:2" x14ac:dyDescent="0.25">
      <c r="B703" s="293"/>
    </row>
    <row r="704" spans="2:2" x14ac:dyDescent="0.25">
      <c r="B704" s="293"/>
    </row>
    <row r="705" spans="2:2" x14ac:dyDescent="0.25">
      <c r="B705" s="293"/>
    </row>
    <row r="706" spans="2:2" x14ac:dyDescent="0.25">
      <c r="B706" s="293"/>
    </row>
    <row r="707" spans="2:2" x14ac:dyDescent="0.25">
      <c r="B707" s="293"/>
    </row>
    <row r="708" spans="2:2" x14ac:dyDescent="0.25">
      <c r="B708" s="293"/>
    </row>
    <row r="709" spans="2:2" x14ac:dyDescent="0.25">
      <c r="B709" s="293"/>
    </row>
    <row r="710" spans="2:2" x14ac:dyDescent="0.25">
      <c r="B710" s="293"/>
    </row>
    <row r="711" spans="2:2" x14ac:dyDescent="0.25">
      <c r="B711" s="293"/>
    </row>
    <row r="712" spans="2:2" x14ac:dyDescent="0.25">
      <c r="B712" s="293"/>
    </row>
    <row r="713" spans="2:2" x14ac:dyDescent="0.25">
      <c r="B713" s="293"/>
    </row>
    <row r="714" spans="2:2" x14ac:dyDescent="0.25">
      <c r="B714" s="293"/>
    </row>
    <row r="715" spans="2:2" x14ac:dyDescent="0.25">
      <c r="B715" s="293"/>
    </row>
    <row r="716" spans="2:2" x14ac:dyDescent="0.25">
      <c r="B716" s="293"/>
    </row>
    <row r="717" spans="2:2" x14ac:dyDescent="0.25">
      <c r="B717" s="293"/>
    </row>
    <row r="718" spans="2:2" x14ac:dyDescent="0.25">
      <c r="B718" s="293"/>
    </row>
    <row r="719" spans="2:2" x14ac:dyDescent="0.25">
      <c r="B719" s="293"/>
    </row>
    <row r="720" spans="2:2" x14ac:dyDescent="0.25">
      <c r="B720" s="293"/>
    </row>
    <row r="721" spans="2:2" x14ac:dyDescent="0.25">
      <c r="B721" s="293"/>
    </row>
    <row r="722" spans="2:2" x14ac:dyDescent="0.25">
      <c r="B722" s="293"/>
    </row>
    <row r="723" spans="2:2" x14ac:dyDescent="0.25">
      <c r="B723" s="293"/>
    </row>
    <row r="724" spans="2:2" x14ac:dyDescent="0.25">
      <c r="B724" s="293"/>
    </row>
    <row r="725" spans="2:2" x14ac:dyDescent="0.25">
      <c r="B725" s="293"/>
    </row>
    <row r="726" spans="2:2" x14ac:dyDescent="0.25">
      <c r="B726" s="293"/>
    </row>
    <row r="727" spans="2:2" x14ac:dyDescent="0.25">
      <c r="B727" s="293"/>
    </row>
    <row r="728" spans="2:2" x14ac:dyDescent="0.25">
      <c r="B728" s="293"/>
    </row>
    <row r="729" spans="2:2" x14ac:dyDescent="0.25">
      <c r="B729" s="293"/>
    </row>
    <row r="730" spans="2:2" x14ac:dyDescent="0.25">
      <c r="B730" s="293"/>
    </row>
    <row r="731" spans="2:2" x14ac:dyDescent="0.25">
      <c r="B731" s="293"/>
    </row>
    <row r="732" spans="2:2" x14ac:dyDescent="0.25">
      <c r="B732" s="293"/>
    </row>
    <row r="733" spans="2:2" x14ac:dyDescent="0.25">
      <c r="B733" s="293"/>
    </row>
    <row r="734" spans="2:2" x14ac:dyDescent="0.25">
      <c r="B734" s="293"/>
    </row>
    <row r="735" spans="2:2" x14ac:dyDescent="0.25">
      <c r="B735" s="293"/>
    </row>
    <row r="736" spans="2:2" x14ac:dyDescent="0.25">
      <c r="B736" s="293"/>
    </row>
    <row r="737" spans="2:2" x14ac:dyDescent="0.25">
      <c r="B737" s="293"/>
    </row>
    <row r="738" spans="2:2" x14ac:dyDescent="0.25">
      <c r="B738" s="293"/>
    </row>
    <row r="739" spans="2:2" x14ac:dyDescent="0.25">
      <c r="B739" s="293"/>
    </row>
    <row r="740" spans="2:2" x14ac:dyDescent="0.25">
      <c r="B740" s="293"/>
    </row>
    <row r="741" spans="2:2" x14ac:dyDescent="0.25">
      <c r="B741" s="293"/>
    </row>
    <row r="742" spans="2:2" x14ac:dyDescent="0.25">
      <c r="B742" s="293"/>
    </row>
    <row r="743" spans="2:2" x14ac:dyDescent="0.25">
      <c r="B743" s="293"/>
    </row>
    <row r="744" spans="2:2" x14ac:dyDescent="0.25">
      <c r="B744" s="293"/>
    </row>
    <row r="745" spans="2:2" x14ac:dyDescent="0.25">
      <c r="B745" s="293"/>
    </row>
    <row r="746" spans="2:2" x14ac:dyDescent="0.25">
      <c r="B746" s="293"/>
    </row>
    <row r="747" spans="2:2" x14ac:dyDescent="0.25">
      <c r="B747" s="293"/>
    </row>
    <row r="748" spans="2:2" x14ac:dyDescent="0.25">
      <c r="B748" s="293"/>
    </row>
    <row r="749" spans="2:2" x14ac:dyDescent="0.25">
      <c r="B749" s="293"/>
    </row>
    <row r="750" spans="2:2" x14ac:dyDescent="0.25">
      <c r="B750" s="293"/>
    </row>
    <row r="751" spans="2:2" x14ac:dyDescent="0.25">
      <c r="B751" s="293"/>
    </row>
    <row r="752" spans="2:2" x14ac:dyDescent="0.25">
      <c r="B752" s="293"/>
    </row>
    <row r="753" spans="2:2" x14ac:dyDescent="0.25">
      <c r="B753" s="293"/>
    </row>
    <row r="754" spans="2:2" x14ac:dyDescent="0.25">
      <c r="B754" s="293"/>
    </row>
    <row r="755" spans="2:2" x14ac:dyDescent="0.25">
      <c r="B755" s="293"/>
    </row>
    <row r="756" spans="2:2" x14ac:dyDescent="0.25">
      <c r="B756" s="293"/>
    </row>
    <row r="757" spans="2:2" x14ac:dyDescent="0.25">
      <c r="B757" s="293"/>
    </row>
    <row r="758" spans="2:2" x14ac:dyDescent="0.25">
      <c r="B758" s="293"/>
    </row>
    <row r="759" spans="2:2" x14ac:dyDescent="0.25">
      <c r="B759" s="293"/>
    </row>
    <row r="760" spans="2:2" x14ac:dyDescent="0.25">
      <c r="B760" s="293"/>
    </row>
    <row r="761" spans="2:2" x14ac:dyDescent="0.25">
      <c r="B761" s="293"/>
    </row>
    <row r="762" spans="2:2" x14ac:dyDescent="0.25">
      <c r="B762" s="293"/>
    </row>
    <row r="763" spans="2:2" x14ac:dyDescent="0.25">
      <c r="B763" s="293"/>
    </row>
    <row r="764" spans="2:2" x14ac:dyDescent="0.25">
      <c r="B764" s="293"/>
    </row>
    <row r="765" spans="2:2" x14ac:dyDescent="0.25">
      <c r="B765" s="293"/>
    </row>
    <row r="766" spans="2:2" x14ac:dyDescent="0.25">
      <c r="B766" s="293"/>
    </row>
    <row r="767" spans="2:2" x14ac:dyDescent="0.25">
      <c r="B767" s="293"/>
    </row>
    <row r="768" spans="2:2" x14ac:dyDescent="0.25">
      <c r="B768" s="293"/>
    </row>
    <row r="769" spans="2:2" x14ac:dyDescent="0.25">
      <c r="B769" s="293"/>
    </row>
    <row r="770" spans="2:2" x14ac:dyDescent="0.25">
      <c r="B770" s="293"/>
    </row>
    <row r="771" spans="2:2" x14ac:dyDescent="0.25">
      <c r="B771" s="293"/>
    </row>
    <row r="772" spans="2:2" x14ac:dyDescent="0.25">
      <c r="B772" s="293"/>
    </row>
    <row r="773" spans="2:2" x14ac:dyDescent="0.25">
      <c r="B773" s="293"/>
    </row>
    <row r="774" spans="2:2" x14ac:dyDescent="0.25">
      <c r="B774" s="293"/>
    </row>
    <row r="775" spans="2:2" x14ac:dyDescent="0.25">
      <c r="B775" s="293"/>
    </row>
    <row r="776" spans="2:2" x14ac:dyDescent="0.25">
      <c r="B776" s="293"/>
    </row>
    <row r="777" spans="2:2" x14ac:dyDescent="0.25">
      <c r="B777" s="293"/>
    </row>
    <row r="778" spans="2:2" x14ac:dyDescent="0.25">
      <c r="B778" s="293"/>
    </row>
    <row r="779" spans="2:2" x14ac:dyDescent="0.25">
      <c r="B779" s="293"/>
    </row>
    <row r="780" spans="2:2" x14ac:dyDescent="0.25">
      <c r="B780" s="293"/>
    </row>
    <row r="781" spans="2:2" x14ac:dyDescent="0.25">
      <c r="B781" s="293"/>
    </row>
    <row r="782" spans="2:2" x14ac:dyDescent="0.25">
      <c r="B782" s="293"/>
    </row>
    <row r="783" spans="2:2" x14ac:dyDescent="0.25">
      <c r="B783" s="293"/>
    </row>
    <row r="784" spans="2:2" x14ac:dyDescent="0.25">
      <c r="B784" s="293"/>
    </row>
    <row r="785" spans="2:2" x14ac:dyDescent="0.25">
      <c r="B785" s="293"/>
    </row>
    <row r="786" spans="2:2" x14ac:dyDescent="0.25">
      <c r="B786" s="293"/>
    </row>
    <row r="787" spans="2:2" x14ac:dyDescent="0.25">
      <c r="B787" s="293"/>
    </row>
    <row r="788" spans="2:2" x14ac:dyDescent="0.25">
      <c r="B788" s="293"/>
    </row>
    <row r="789" spans="2:2" x14ac:dyDescent="0.25">
      <c r="B789" s="293"/>
    </row>
    <row r="790" spans="2:2" x14ac:dyDescent="0.25">
      <c r="B790" s="293"/>
    </row>
    <row r="791" spans="2:2" x14ac:dyDescent="0.25">
      <c r="B791" s="293"/>
    </row>
    <row r="792" spans="2:2" x14ac:dyDescent="0.25">
      <c r="B792" s="293"/>
    </row>
    <row r="793" spans="2:2" x14ac:dyDescent="0.25">
      <c r="B793" s="293"/>
    </row>
    <row r="794" spans="2:2" x14ac:dyDescent="0.25">
      <c r="B794" s="293"/>
    </row>
    <row r="795" spans="2:2" x14ac:dyDescent="0.25">
      <c r="B795" s="293"/>
    </row>
    <row r="796" spans="2:2" x14ac:dyDescent="0.25">
      <c r="B796" s="293"/>
    </row>
    <row r="797" spans="2:2" x14ac:dyDescent="0.25">
      <c r="B797" s="293"/>
    </row>
    <row r="798" spans="2:2" x14ac:dyDescent="0.25">
      <c r="B798" s="293"/>
    </row>
    <row r="799" spans="2:2" x14ac:dyDescent="0.25">
      <c r="B799" s="293"/>
    </row>
    <row r="800" spans="2:2" x14ac:dyDescent="0.25">
      <c r="B800" s="293"/>
    </row>
    <row r="801" spans="2:2" x14ac:dyDescent="0.25">
      <c r="B801" s="293"/>
    </row>
    <row r="802" spans="2:2" x14ac:dyDescent="0.25">
      <c r="B802" s="293"/>
    </row>
    <row r="803" spans="2:2" x14ac:dyDescent="0.25">
      <c r="B803" s="293"/>
    </row>
    <row r="804" spans="2:2" x14ac:dyDescent="0.25">
      <c r="B804" s="293"/>
    </row>
    <row r="805" spans="2:2" x14ac:dyDescent="0.25">
      <c r="B805" s="293"/>
    </row>
    <row r="806" spans="2:2" x14ac:dyDescent="0.25">
      <c r="B806" s="293"/>
    </row>
    <row r="807" spans="2:2" x14ac:dyDescent="0.25">
      <c r="B807" s="293"/>
    </row>
    <row r="808" spans="2:2" x14ac:dyDescent="0.25">
      <c r="B808" s="293"/>
    </row>
    <row r="809" spans="2:2" x14ac:dyDescent="0.25">
      <c r="B809" s="293"/>
    </row>
    <row r="810" spans="2:2" x14ac:dyDescent="0.25">
      <c r="B810" s="293"/>
    </row>
    <row r="811" spans="2:2" x14ac:dyDescent="0.25">
      <c r="B811" s="293"/>
    </row>
    <row r="812" spans="2:2" x14ac:dyDescent="0.25">
      <c r="B812" s="293"/>
    </row>
    <row r="813" spans="2:2" x14ac:dyDescent="0.25">
      <c r="B813" s="293"/>
    </row>
    <row r="814" spans="2:2" x14ac:dyDescent="0.25">
      <c r="B814" s="293"/>
    </row>
    <row r="815" spans="2:2" x14ac:dyDescent="0.25">
      <c r="B815" s="293"/>
    </row>
    <row r="816" spans="2:2" x14ac:dyDescent="0.25">
      <c r="B816" s="293"/>
    </row>
    <row r="817" spans="2:2" x14ac:dyDescent="0.25">
      <c r="B817" s="293"/>
    </row>
    <row r="818" spans="2:2" x14ac:dyDescent="0.25">
      <c r="B818" s="293"/>
    </row>
    <row r="819" spans="2:2" x14ac:dyDescent="0.25">
      <c r="B819" s="293"/>
    </row>
    <row r="820" spans="2:2" x14ac:dyDescent="0.25">
      <c r="B820" s="293"/>
    </row>
    <row r="821" spans="2:2" x14ac:dyDescent="0.25">
      <c r="B821" s="293"/>
    </row>
    <row r="822" spans="2:2" x14ac:dyDescent="0.25">
      <c r="B822" s="293"/>
    </row>
    <row r="823" spans="2:2" x14ac:dyDescent="0.25">
      <c r="B823" s="293"/>
    </row>
    <row r="824" spans="2:2" x14ac:dyDescent="0.25">
      <c r="B824" s="293"/>
    </row>
    <row r="825" spans="2:2" x14ac:dyDescent="0.25">
      <c r="B825" s="293"/>
    </row>
    <row r="826" spans="2:2" x14ac:dyDescent="0.25">
      <c r="B826" s="293"/>
    </row>
    <row r="827" spans="2:2" x14ac:dyDescent="0.25">
      <c r="B827" s="293"/>
    </row>
    <row r="828" spans="2:2" x14ac:dyDescent="0.25">
      <c r="B828" s="293"/>
    </row>
    <row r="829" spans="2:2" x14ac:dyDescent="0.25">
      <c r="B829" s="293"/>
    </row>
    <row r="830" spans="2:2" x14ac:dyDescent="0.25">
      <c r="B830" s="293"/>
    </row>
    <row r="831" spans="2:2" x14ac:dyDescent="0.25">
      <c r="B831" s="293"/>
    </row>
    <row r="832" spans="2:2" x14ac:dyDescent="0.25">
      <c r="B832" s="293"/>
    </row>
    <row r="833" spans="2:2" x14ac:dyDescent="0.25">
      <c r="B833" s="293"/>
    </row>
    <row r="834" spans="2:2" x14ac:dyDescent="0.25">
      <c r="B834" s="293"/>
    </row>
    <row r="835" spans="2:2" x14ac:dyDescent="0.25">
      <c r="B835" s="293"/>
    </row>
    <row r="836" spans="2:2" x14ac:dyDescent="0.25">
      <c r="B836" s="293"/>
    </row>
    <row r="837" spans="2:2" x14ac:dyDescent="0.25">
      <c r="B837" s="293"/>
    </row>
    <row r="838" spans="2:2" x14ac:dyDescent="0.25">
      <c r="B838" s="293"/>
    </row>
    <row r="839" spans="2:2" x14ac:dyDescent="0.25">
      <c r="B839" s="293"/>
    </row>
    <row r="840" spans="2:2" x14ac:dyDescent="0.25">
      <c r="B840" s="293"/>
    </row>
    <row r="841" spans="2:2" x14ac:dyDescent="0.25">
      <c r="B841" s="293"/>
    </row>
    <row r="842" spans="2:2" x14ac:dyDescent="0.25">
      <c r="B842" s="293"/>
    </row>
    <row r="843" spans="2:2" x14ac:dyDescent="0.25">
      <c r="B843" s="293"/>
    </row>
    <row r="844" spans="2:2" x14ac:dyDescent="0.25">
      <c r="B844" s="293"/>
    </row>
    <row r="845" spans="2:2" x14ac:dyDescent="0.25">
      <c r="B845" s="293"/>
    </row>
    <row r="846" spans="2:2" x14ac:dyDescent="0.25">
      <c r="B846" s="293"/>
    </row>
    <row r="847" spans="2:2" x14ac:dyDescent="0.25">
      <c r="B847" s="293"/>
    </row>
    <row r="848" spans="2:2" x14ac:dyDescent="0.25">
      <c r="B848" s="293"/>
    </row>
    <row r="849" spans="2:2" x14ac:dyDescent="0.25">
      <c r="B849" s="293"/>
    </row>
    <row r="850" spans="2:2" x14ac:dyDescent="0.25">
      <c r="B850" s="293"/>
    </row>
    <row r="851" spans="2:2" x14ac:dyDescent="0.25">
      <c r="B851" s="293"/>
    </row>
    <row r="852" spans="2:2" x14ac:dyDescent="0.25">
      <c r="B852" s="293"/>
    </row>
    <row r="853" spans="2:2" x14ac:dyDescent="0.25">
      <c r="B853" s="293"/>
    </row>
    <row r="854" spans="2:2" x14ac:dyDescent="0.25">
      <c r="B854" s="293"/>
    </row>
    <row r="855" spans="2:2" x14ac:dyDescent="0.25">
      <c r="B855" s="293"/>
    </row>
    <row r="856" spans="2:2" x14ac:dyDescent="0.25">
      <c r="B856" s="293"/>
    </row>
    <row r="857" spans="2:2" x14ac:dyDescent="0.25">
      <c r="B857" s="293"/>
    </row>
    <row r="858" spans="2:2" x14ac:dyDescent="0.25">
      <c r="B858" s="293"/>
    </row>
    <row r="859" spans="2:2" x14ac:dyDescent="0.25">
      <c r="B859" s="293"/>
    </row>
    <row r="860" spans="2:2" x14ac:dyDescent="0.25">
      <c r="B860" s="293"/>
    </row>
    <row r="861" spans="2:2" x14ac:dyDescent="0.25">
      <c r="B861" s="293"/>
    </row>
    <row r="862" spans="2:2" x14ac:dyDescent="0.25">
      <c r="B862" s="293"/>
    </row>
    <row r="863" spans="2:2" x14ac:dyDescent="0.25">
      <c r="B863" s="293"/>
    </row>
    <row r="864" spans="2:2" x14ac:dyDescent="0.25">
      <c r="B864" s="293"/>
    </row>
    <row r="865" spans="2:2" x14ac:dyDescent="0.25">
      <c r="B865" s="293"/>
    </row>
    <row r="866" spans="2:2" x14ac:dyDescent="0.25">
      <c r="B866" s="293"/>
    </row>
    <row r="867" spans="2:2" x14ac:dyDescent="0.25">
      <c r="B867" s="293"/>
    </row>
    <row r="868" spans="2:2" x14ac:dyDescent="0.25">
      <c r="B868" s="293"/>
    </row>
    <row r="869" spans="2:2" x14ac:dyDescent="0.25">
      <c r="B869" s="293"/>
    </row>
    <row r="870" spans="2:2" x14ac:dyDescent="0.25">
      <c r="B870" s="293"/>
    </row>
    <row r="871" spans="2:2" x14ac:dyDescent="0.25">
      <c r="B871" s="293"/>
    </row>
    <row r="872" spans="2:2" x14ac:dyDescent="0.25">
      <c r="B872" s="293"/>
    </row>
    <row r="873" spans="2:2" x14ac:dyDescent="0.25">
      <c r="B873" s="293"/>
    </row>
    <row r="874" spans="2:2" x14ac:dyDescent="0.25">
      <c r="B874" s="293"/>
    </row>
    <row r="875" spans="2:2" x14ac:dyDescent="0.25">
      <c r="B875" s="293"/>
    </row>
    <row r="876" spans="2:2" x14ac:dyDescent="0.25">
      <c r="B876" s="293"/>
    </row>
    <row r="877" spans="2:2" x14ac:dyDescent="0.25">
      <c r="B877" s="293"/>
    </row>
    <row r="878" spans="2:2" x14ac:dyDescent="0.25">
      <c r="B878" s="293"/>
    </row>
    <row r="879" spans="2:2" x14ac:dyDescent="0.25">
      <c r="B879" s="293"/>
    </row>
    <row r="880" spans="2:2" x14ac:dyDescent="0.25">
      <c r="B880" s="293"/>
    </row>
    <row r="881" spans="2:2" x14ac:dyDescent="0.25">
      <c r="B881" s="293"/>
    </row>
    <row r="882" spans="2:2" x14ac:dyDescent="0.25">
      <c r="B882" s="293"/>
    </row>
    <row r="883" spans="2:2" x14ac:dyDescent="0.25">
      <c r="B883" s="293"/>
    </row>
    <row r="884" spans="2:2" x14ac:dyDescent="0.25">
      <c r="B884" s="293"/>
    </row>
    <row r="885" spans="2:2" x14ac:dyDescent="0.25">
      <c r="B885" s="293"/>
    </row>
    <row r="886" spans="2:2" x14ac:dyDescent="0.25">
      <c r="B886" s="293"/>
    </row>
    <row r="887" spans="2:2" x14ac:dyDescent="0.25">
      <c r="B887" s="293"/>
    </row>
    <row r="888" spans="2:2" x14ac:dyDescent="0.25">
      <c r="B888" s="293"/>
    </row>
    <row r="889" spans="2:2" x14ac:dyDescent="0.25">
      <c r="B889" s="293"/>
    </row>
    <row r="890" spans="2:2" x14ac:dyDescent="0.25">
      <c r="B890" s="293"/>
    </row>
    <row r="891" spans="2:2" x14ac:dyDescent="0.25">
      <c r="B891" s="293"/>
    </row>
    <row r="892" spans="2:2" x14ac:dyDescent="0.25">
      <c r="B892" s="293"/>
    </row>
    <row r="893" spans="2:2" x14ac:dyDescent="0.25">
      <c r="B893" s="293"/>
    </row>
    <row r="894" spans="2:2" x14ac:dyDescent="0.25">
      <c r="B894" s="293"/>
    </row>
    <row r="895" spans="2:2" x14ac:dyDescent="0.25">
      <c r="B895" s="293"/>
    </row>
    <row r="896" spans="2:2" x14ac:dyDescent="0.25">
      <c r="B896" s="293"/>
    </row>
    <row r="897" spans="2:2" x14ac:dyDescent="0.25">
      <c r="B897" s="293"/>
    </row>
    <row r="898" spans="2:2" x14ac:dyDescent="0.25">
      <c r="B898" s="293"/>
    </row>
    <row r="899" spans="2:2" x14ac:dyDescent="0.25">
      <c r="B899" s="293"/>
    </row>
    <row r="900" spans="2:2" x14ac:dyDescent="0.25">
      <c r="B900" s="293"/>
    </row>
    <row r="901" spans="2:2" x14ac:dyDescent="0.25">
      <c r="B901" s="293"/>
    </row>
    <row r="902" spans="2:2" x14ac:dyDescent="0.25">
      <c r="B902" s="293"/>
    </row>
    <row r="903" spans="2:2" x14ac:dyDescent="0.25">
      <c r="B903" s="293"/>
    </row>
    <row r="904" spans="2:2" x14ac:dyDescent="0.25">
      <c r="B904" s="293"/>
    </row>
    <row r="905" spans="2:2" x14ac:dyDescent="0.25">
      <c r="B905" s="293"/>
    </row>
    <row r="906" spans="2:2" x14ac:dyDescent="0.25">
      <c r="B906" s="293"/>
    </row>
    <row r="907" spans="2:2" x14ac:dyDescent="0.25">
      <c r="B907" s="293"/>
    </row>
    <row r="908" spans="2:2" x14ac:dyDescent="0.25">
      <c r="B908" s="293"/>
    </row>
    <row r="909" spans="2:2" x14ac:dyDescent="0.25">
      <c r="B909" s="293"/>
    </row>
    <row r="910" spans="2:2" x14ac:dyDescent="0.25">
      <c r="B910" s="293"/>
    </row>
    <row r="911" spans="2:2" x14ac:dyDescent="0.25">
      <c r="B911" s="293"/>
    </row>
    <row r="912" spans="2:2" x14ac:dyDescent="0.25">
      <c r="B912" s="293"/>
    </row>
    <row r="913" spans="2:2" x14ac:dyDescent="0.25">
      <c r="B913" s="293"/>
    </row>
    <row r="914" spans="2:2" x14ac:dyDescent="0.25">
      <c r="B914" s="293"/>
    </row>
    <row r="915" spans="2:2" x14ac:dyDescent="0.25">
      <c r="B915" s="293"/>
    </row>
    <row r="916" spans="2:2" x14ac:dyDescent="0.25">
      <c r="B916" s="293"/>
    </row>
    <row r="917" spans="2:2" x14ac:dyDescent="0.25">
      <c r="B917" s="293"/>
    </row>
    <row r="918" spans="2:2" x14ac:dyDescent="0.25">
      <c r="B918" s="293"/>
    </row>
    <row r="919" spans="2:2" x14ac:dyDescent="0.25">
      <c r="B919" s="293"/>
    </row>
    <row r="920" spans="2:2" x14ac:dyDescent="0.25">
      <c r="B920" s="293"/>
    </row>
    <row r="921" spans="2:2" x14ac:dyDescent="0.25">
      <c r="B921" s="293"/>
    </row>
    <row r="922" spans="2:2" x14ac:dyDescent="0.25">
      <c r="B922" s="293"/>
    </row>
    <row r="923" spans="2:2" x14ac:dyDescent="0.25">
      <c r="B923" s="293"/>
    </row>
    <row r="924" spans="2:2" x14ac:dyDescent="0.25">
      <c r="B924" s="293"/>
    </row>
    <row r="925" spans="2:2" x14ac:dyDescent="0.25">
      <c r="B925" s="293"/>
    </row>
    <row r="926" spans="2:2" x14ac:dyDescent="0.25">
      <c r="B926" s="293"/>
    </row>
    <row r="927" spans="2:2" x14ac:dyDescent="0.25">
      <c r="B927" s="293"/>
    </row>
    <row r="928" spans="2:2" x14ac:dyDescent="0.25">
      <c r="B928" s="293"/>
    </row>
    <row r="929" spans="2:2" x14ac:dyDescent="0.25">
      <c r="B929" s="293"/>
    </row>
    <row r="930" spans="2:2" x14ac:dyDescent="0.25">
      <c r="B930" s="293"/>
    </row>
    <row r="931" spans="2:2" x14ac:dyDescent="0.25">
      <c r="B931" s="293"/>
    </row>
    <row r="932" spans="2:2" x14ac:dyDescent="0.25">
      <c r="B932" s="293"/>
    </row>
    <row r="933" spans="2:2" x14ac:dyDescent="0.25">
      <c r="B933" s="293"/>
    </row>
    <row r="934" spans="2:2" x14ac:dyDescent="0.25">
      <c r="B934" s="293"/>
    </row>
    <row r="935" spans="2:2" x14ac:dyDescent="0.25">
      <c r="B935" s="293"/>
    </row>
    <row r="936" spans="2:2" x14ac:dyDescent="0.25">
      <c r="B936" s="293"/>
    </row>
    <row r="937" spans="2:2" x14ac:dyDescent="0.25">
      <c r="B937" s="293"/>
    </row>
    <row r="938" spans="2:2" x14ac:dyDescent="0.25">
      <c r="B938" s="293"/>
    </row>
    <row r="939" spans="2:2" x14ac:dyDescent="0.25">
      <c r="B939" s="293"/>
    </row>
    <row r="940" spans="2:2" x14ac:dyDescent="0.25">
      <c r="B940" s="293"/>
    </row>
    <row r="941" spans="2:2" x14ac:dyDescent="0.25">
      <c r="B941" s="293"/>
    </row>
    <row r="942" spans="2:2" x14ac:dyDescent="0.25">
      <c r="B942" s="293"/>
    </row>
    <row r="943" spans="2:2" x14ac:dyDescent="0.25">
      <c r="B943" s="293"/>
    </row>
    <row r="944" spans="2:2" x14ac:dyDescent="0.25">
      <c r="B944" s="293"/>
    </row>
    <row r="945" spans="2:2" x14ac:dyDescent="0.25">
      <c r="B945" s="293"/>
    </row>
    <row r="946" spans="2:2" x14ac:dyDescent="0.25">
      <c r="B946" s="293"/>
    </row>
    <row r="947" spans="2:2" x14ac:dyDescent="0.25">
      <c r="B947" s="293"/>
    </row>
    <row r="948" spans="2:2" x14ac:dyDescent="0.25">
      <c r="B948" s="293"/>
    </row>
    <row r="949" spans="2:2" x14ac:dyDescent="0.25">
      <c r="B949" s="293"/>
    </row>
    <row r="950" spans="2:2" x14ac:dyDescent="0.25">
      <c r="B950" s="293"/>
    </row>
    <row r="951" spans="2:2" x14ac:dyDescent="0.25">
      <c r="B951" s="293"/>
    </row>
    <row r="952" spans="2:2" x14ac:dyDescent="0.25">
      <c r="B952" s="293"/>
    </row>
    <row r="953" spans="2:2" x14ac:dyDescent="0.25">
      <c r="B953" s="293"/>
    </row>
    <row r="954" spans="2:2" x14ac:dyDescent="0.25">
      <c r="B954" s="293"/>
    </row>
    <row r="955" spans="2:2" x14ac:dyDescent="0.25">
      <c r="B955" s="293"/>
    </row>
    <row r="956" spans="2:2" x14ac:dyDescent="0.25">
      <c r="B956" s="293"/>
    </row>
    <row r="957" spans="2:2" x14ac:dyDescent="0.25">
      <c r="B957" s="293"/>
    </row>
    <row r="958" spans="2:2" x14ac:dyDescent="0.25">
      <c r="B958" s="293"/>
    </row>
    <row r="959" spans="2:2" x14ac:dyDescent="0.25">
      <c r="B959" s="293"/>
    </row>
    <row r="960" spans="2:2" x14ac:dyDescent="0.25">
      <c r="B960" s="293"/>
    </row>
    <row r="961" spans="2:2" x14ac:dyDescent="0.25">
      <c r="B961" s="293"/>
    </row>
    <row r="962" spans="2:2" x14ac:dyDescent="0.25">
      <c r="B962" s="293"/>
    </row>
    <row r="963" spans="2:2" x14ac:dyDescent="0.25">
      <c r="B963" s="293"/>
    </row>
    <row r="964" spans="2:2" x14ac:dyDescent="0.25">
      <c r="B964" s="293"/>
    </row>
    <row r="965" spans="2:2" x14ac:dyDescent="0.25">
      <c r="B965" s="293"/>
    </row>
    <row r="966" spans="2:2" x14ac:dyDescent="0.25">
      <c r="B966" s="293"/>
    </row>
    <row r="967" spans="2:2" x14ac:dyDescent="0.25">
      <c r="B967" s="293"/>
    </row>
    <row r="968" spans="2:2" x14ac:dyDescent="0.25">
      <c r="B968" s="293"/>
    </row>
    <row r="969" spans="2:2" x14ac:dyDescent="0.25">
      <c r="B969" s="293"/>
    </row>
    <row r="970" spans="2:2" x14ac:dyDescent="0.25">
      <c r="B970" s="293"/>
    </row>
    <row r="971" spans="2:2" x14ac:dyDescent="0.25">
      <c r="B971" s="293"/>
    </row>
    <row r="972" spans="2:2" x14ac:dyDescent="0.25">
      <c r="B972" s="293"/>
    </row>
    <row r="973" spans="2:2" x14ac:dyDescent="0.25">
      <c r="B973" s="293"/>
    </row>
    <row r="974" spans="2:2" x14ac:dyDescent="0.25">
      <c r="B974" s="293"/>
    </row>
    <row r="975" spans="2:2" x14ac:dyDescent="0.25">
      <c r="B975" s="293"/>
    </row>
    <row r="976" spans="2:2" x14ac:dyDescent="0.25">
      <c r="B976" s="293"/>
    </row>
    <row r="977" spans="2:2" x14ac:dyDescent="0.25">
      <c r="B977" s="293"/>
    </row>
    <row r="978" spans="2:2" x14ac:dyDescent="0.25">
      <c r="B978" s="293"/>
    </row>
    <row r="979" spans="2:2" x14ac:dyDescent="0.25">
      <c r="B979" s="293"/>
    </row>
    <row r="980" spans="2:2" x14ac:dyDescent="0.25">
      <c r="B980" s="293"/>
    </row>
    <row r="981" spans="2:2" x14ac:dyDescent="0.25">
      <c r="B981" s="293"/>
    </row>
    <row r="982" spans="2:2" x14ac:dyDescent="0.25">
      <c r="B982" s="293"/>
    </row>
    <row r="983" spans="2:2" x14ac:dyDescent="0.25">
      <c r="B983" s="293"/>
    </row>
    <row r="984" spans="2:2" x14ac:dyDescent="0.25">
      <c r="B984" s="293"/>
    </row>
    <row r="985" spans="2:2" x14ac:dyDescent="0.25">
      <c r="B985" s="293"/>
    </row>
    <row r="986" spans="2:2" x14ac:dyDescent="0.25">
      <c r="B986" s="293"/>
    </row>
    <row r="987" spans="2:2" x14ac:dyDescent="0.25">
      <c r="B987" s="293"/>
    </row>
    <row r="988" spans="2:2" x14ac:dyDescent="0.25">
      <c r="B988" s="293"/>
    </row>
    <row r="989" spans="2:2" x14ac:dyDescent="0.25">
      <c r="B989" s="293"/>
    </row>
    <row r="990" spans="2:2" x14ac:dyDescent="0.25">
      <c r="B990" s="293"/>
    </row>
    <row r="991" spans="2:2" x14ac:dyDescent="0.25">
      <c r="B991" s="293"/>
    </row>
    <row r="992" spans="2:2" x14ac:dyDescent="0.25">
      <c r="B992" s="293"/>
    </row>
    <row r="993" spans="2:2" x14ac:dyDescent="0.25">
      <c r="B993" s="293"/>
    </row>
    <row r="994" spans="2:2" x14ac:dyDescent="0.25">
      <c r="B994" s="293"/>
    </row>
    <row r="995" spans="2:2" x14ac:dyDescent="0.25">
      <c r="B995" s="293"/>
    </row>
    <row r="996" spans="2:2" x14ac:dyDescent="0.25">
      <c r="B996" s="293"/>
    </row>
    <row r="997" spans="2:2" x14ac:dyDescent="0.25">
      <c r="B997" s="293"/>
    </row>
    <row r="998" spans="2:2" x14ac:dyDescent="0.25">
      <c r="B998" s="293"/>
    </row>
    <row r="999" spans="2:2" x14ac:dyDescent="0.25">
      <c r="B999" s="293"/>
    </row>
    <row r="1000" spans="2:2" x14ac:dyDescent="0.25">
      <c r="B1000" s="293"/>
    </row>
    <row r="1001" spans="2:2" x14ac:dyDescent="0.25">
      <c r="B1001" s="293"/>
    </row>
    <row r="1002" spans="2:2" x14ac:dyDescent="0.25">
      <c r="B1002" s="293"/>
    </row>
    <row r="1003" spans="2:2" x14ac:dyDescent="0.25">
      <c r="B1003" s="293"/>
    </row>
    <row r="1004" spans="2:2" x14ac:dyDescent="0.25">
      <c r="B1004" s="293"/>
    </row>
    <row r="1005" spans="2:2" x14ac:dyDescent="0.25">
      <c r="B1005" s="293"/>
    </row>
    <row r="1006" spans="2:2" x14ac:dyDescent="0.25">
      <c r="B1006" s="293"/>
    </row>
    <row r="1007" spans="2:2" x14ac:dyDescent="0.25">
      <c r="B1007" s="293"/>
    </row>
    <row r="1008" spans="2:2" x14ac:dyDescent="0.25">
      <c r="B1008" s="293"/>
    </row>
    <row r="1009" spans="2:2" x14ac:dyDescent="0.25">
      <c r="B1009" s="293"/>
    </row>
    <row r="1010" spans="2:2" x14ac:dyDescent="0.25">
      <c r="B1010" s="293"/>
    </row>
    <row r="1011" spans="2:2" x14ac:dyDescent="0.25">
      <c r="B1011" s="293"/>
    </row>
    <row r="1012" spans="2:2" x14ac:dyDescent="0.25">
      <c r="B1012" s="293"/>
    </row>
    <row r="1013" spans="2:2" x14ac:dyDescent="0.25">
      <c r="B1013" s="293"/>
    </row>
    <row r="1014" spans="2:2" x14ac:dyDescent="0.25">
      <c r="B1014" s="293"/>
    </row>
    <row r="1015" spans="2:2" x14ac:dyDescent="0.25">
      <c r="B1015" s="293"/>
    </row>
    <row r="1016" spans="2:2" x14ac:dyDescent="0.25">
      <c r="B1016" s="293"/>
    </row>
    <row r="1017" spans="2:2" x14ac:dyDescent="0.25">
      <c r="B1017" s="293"/>
    </row>
    <row r="1018" spans="2:2" x14ac:dyDescent="0.25">
      <c r="B1018" s="293"/>
    </row>
    <row r="1019" spans="2:2" x14ac:dyDescent="0.25">
      <c r="B1019" s="293"/>
    </row>
    <row r="1020" spans="2:2" x14ac:dyDescent="0.25">
      <c r="B1020" s="293"/>
    </row>
    <row r="1021" spans="2:2" x14ac:dyDescent="0.25">
      <c r="B1021" s="293"/>
    </row>
    <row r="1022" spans="2:2" x14ac:dyDescent="0.25">
      <c r="B1022" s="293"/>
    </row>
    <row r="1023" spans="2:2" x14ac:dyDescent="0.25">
      <c r="B1023" s="293"/>
    </row>
    <row r="1024" spans="2:2" x14ac:dyDescent="0.25">
      <c r="B1024" s="293"/>
    </row>
    <row r="1025" spans="2:2" x14ac:dyDescent="0.25">
      <c r="B1025" s="293"/>
    </row>
    <row r="1026" spans="2:2" x14ac:dyDescent="0.25">
      <c r="B1026" s="293"/>
    </row>
    <row r="1027" spans="2:2" x14ac:dyDescent="0.25">
      <c r="B1027" s="293"/>
    </row>
    <row r="1028" spans="2:2" x14ac:dyDescent="0.25">
      <c r="B1028" s="293"/>
    </row>
    <row r="1029" spans="2:2" x14ac:dyDescent="0.25">
      <c r="B1029" s="293"/>
    </row>
    <row r="1030" spans="2:2" x14ac:dyDescent="0.25">
      <c r="B1030" s="293"/>
    </row>
    <row r="1031" spans="2:2" x14ac:dyDescent="0.25">
      <c r="B1031" s="293"/>
    </row>
    <row r="1032" spans="2:2" x14ac:dyDescent="0.25">
      <c r="B1032" s="293"/>
    </row>
    <row r="1033" spans="2:2" x14ac:dyDescent="0.25">
      <c r="B1033" s="293"/>
    </row>
    <row r="1034" spans="2:2" x14ac:dyDescent="0.25">
      <c r="B1034" s="293"/>
    </row>
    <row r="1035" spans="2:2" x14ac:dyDescent="0.25">
      <c r="B1035" s="293"/>
    </row>
    <row r="1036" spans="2:2" x14ac:dyDescent="0.25">
      <c r="B1036" s="293"/>
    </row>
    <row r="1037" spans="2:2" x14ac:dyDescent="0.25">
      <c r="B1037" s="293"/>
    </row>
    <row r="1038" spans="2:2" x14ac:dyDescent="0.25">
      <c r="B1038" s="293"/>
    </row>
    <row r="1039" spans="2:2" x14ac:dyDescent="0.25">
      <c r="B1039" s="293"/>
    </row>
    <row r="1040" spans="2:2" x14ac:dyDescent="0.25">
      <c r="B1040" s="293"/>
    </row>
    <row r="1041" spans="2:2" x14ac:dyDescent="0.25">
      <c r="B1041" s="293"/>
    </row>
    <row r="1042" spans="2:2" x14ac:dyDescent="0.25">
      <c r="B1042" s="293"/>
    </row>
    <row r="1043" spans="2:2" x14ac:dyDescent="0.25">
      <c r="B1043" s="293"/>
    </row>
    <row r="1044" spans="2:2" x14ac:dyDescent="0.25">
      <c r="B1044" s="293"/>
    </row>
    <row r="1045" spans="2:2" x14ac:dyDescent="0.25">
      <c r="B1045" s="293"/>
    </row>
    <row r="1046" spans="2:2" x14ac:dyDescent="0.25">
      <c r="B1046" s="293"/>
    </row>
    <row r="1047" spans="2:2" x14ac:dyDescent="0.25">
      <c r="B1047" s="293"/>
    </row>
    <row r="1048" spans="2:2" x14ac:dyDescent="0.25">
      <c r="B1048" s="293"/>
    </row>
    <row r="1049" spans="2:2" x14ac:dyDescent="0.25">
      <c r="B1049" s="293"/>
    </row>
    <row r="1050" spans="2:2" x14ac:dyDescent="0.25">
      <c r="B1050" s="293"/>
    </row>
    <row r="1051" spans="2:2" x14ac:dyDescent="0.25">
      <c r="B1051" s="293"/>
    </row>
    <row r="1052" spans="2:2" x14ac:dyDescent="0.25">
      <c r="B1052" s="293"/>
    </row>
    <row r="1053" spans="2:2" x14ac:dyDescent="0.25">
      <c r="B1053" s="293"/>
    </row>
    <row r="1054" spans="2:2" x14ac:dyDescent="0.25">
      <c r="B1054" s="293"/>
    </row>
    <row r="1055" spans="2:2" x14ac:dyDescent="0.25">
      <c r="B1055" s="293"/>
    </row>
    <row r="1056" spans="2:2" x14ac:dyDescent="0.25">
      <c r="B1056" s="293"/>
    </row>
    <row r="1057" spans="2:2" x14ac:dyDescent="0.25">
      <c r="B1057" s="293"/>
    </row>
    <row r="1058" spans="2:2" x14ac:dyDescent="0.25">
      <c r="B1058" s="293"/>
    </row>
    <row r="1059" spans="2:2" x14ac:dyDescent="0.25">
      <c r="B1059" s="293"/>
    </row>
    <row r="1060" spans="2:2" x14ac:dyDescent="0.25">
      <c r="B1060" s="293"/>
    </row>
    <row r="1061" spans="2:2" x14ac:dyDescent="0.25">
      <c r="B1061" s="293"/>
    </row>
    <row r="1062" spans="2:2" x14ac:dyDescent="0.25">
      <c r="B1062" s="293"/>
    </row>
    <row r="1063" spans="2:2" x14ac:dyDescent="0.25">
      <c r="B1063" s="293"/>
    </row>
    <row r="1064" spans="2:2" x14ac:dyDescent="0.25">
      <c r="B1064" s="293"/>
    </row>
    <row r="1065" spans="2:2" x14ac:dyDescent="0.25">
      <c r="B1065" s="293"/>
    </row>
    <row r="1066" spans="2:2" x14ac:dyDescent="0.25">
      <c r="B1066" s="293"/>
    </row>
    <row r="1067" spans="2:2" x14ac:dyDescent="0.25">
      <c r="B1067" s="293"/>
    </row>
    <row r="1068" spans="2:2" x14ac:dyDescent="0.25">
      <c r="B1068" s="293"/>
    </row>
    <row r="1069" spans="2:2" x14ac:dyDescent="0.25">
      <c r="B1069" s="293"/>
    </row>
    <row r="1070" spans="2:2" x14ac:dyDescent="0.25">
      <c r="B1070" s="293"/>
    </row>
    <row r="1071" spans="2:2" x14ac:dyDescent="0.25">
      <c r="B1071" s="293"/>
    </row>
    <row r="1072" spans="2:2" x14ac:dyDescent="0.25">
      <c r="B1072" s="293"/>
    </row>
    <row r="1073" spans="2:2" x14ac:dyDescent="0.25">
      <c r="B1073" s="293"/>
    </row>
    <row r="1074" spans="2:2" x14ac:dyDescent="0.25">
      <c r="B1074" s="293"/>
    </row>
    <row r="1075" spans="2:2" x14ac:dyDescent="0.25">
      <c r="B1075" s="293"/>
    </row>
    <row r="1076" spans="2:2" x14ac:dyDescent="0.25">
      <c r="B1076" s="293"/>
    </row>
    <row r="1077" spans="2:2" x14ac:dyDescent="0.25">
      <c r="B1077" s="293"/>
    </row>
    <row r="1078" spans="2:2" x14ac:dyDescent="0.25">
      <c r="B1078" s="293"/>
    </row>
    <row r="1079" spans="2:2" x14ac:dyDescent="0.25">
      <c r="B1079" s="293"/>
    </row>
    <row r="1080" spans="2:2" x14ac:dyDescent="0.25">
      <c r="B1080" s="293"/>
    </row>
    <row r="1081" spans="2:2" x14ac:dyDescent="0.25">
      <c r="B1081" s="293"/>
    </row>
    <row r="1082" spans="2:2" x14ac:dyDescent="0.25">
      <c r="B1082" s="293"/>
    </row>
    <row r="1083" spans="2:2" x14ac:dyDescent="0.25">
      <c r="B1083" s="293"/>
    </row>
    <row r="1084" spans="2:2" x14ac:dyDescent="0.25">
      <c r="B1084" s="293"/>
    </row>
    <row r="1085" spans="2:2" x14ac:dyDescent="0.25">
      <c r="B1085" s="293"/>
    </row>
    <row r="1086" spans="2:2" x14ac:dyDescent="0.25">
      <c r="B1086" s="293"/>
    </row>
    <row r="1087" spans="2:2" x14ac:dyDescent="0.25">
      <c r="B1087" s="293"/>
    </row>
    <row r="1088" spans="2:2" x14ac:dyDescent="0.25">
      <c r="B1088" s="293"/>
    </row>
    <row r="1089" spans="2:2" x14ac:dyDescent="0.25">
      <c r="B1089" s="293"/>
    </row>
    <row r="1090" spans="2:2" x14ac:dyDescent="0.25">
      <c r="B1090" s="293"/>
    </row>
    <row r="1091" spans="2:2" x14ac:dyDescent="0.25">
      <c r="B1091" s="293"/>
    </row>
    <row r="1092" spans="2:2" x14ac:dyDescent="0.25">
      <c r="B1092" s="293"/>
    </row>
    <row r="1093" spans="2:2" x14ac:dyDescent="0.25">
      <c r="B1093" s="293"/>
    </row>
    <row r="1094" spans="2:2" x14ac:dyDescent="0.25">
      <c r="B1094" s="293"/>
    </row>
    <row r="1095" spans="2:2" x14ac:dyDescent="0.25">
      <c r="B1095" s="293"/>
    </row>
    <row r="1096" spans="2:2" x14ac:dyDescent="0.25">
      <c r="B1096" s="293"/>
    </row>
    <row r="1097" spans="2:2" x14ac:dyDescent="0.25">
      <c r="B1097" s="293"/>
    </row>
    <row r="1098" spans="2:2" x14ac:dyDescent="0.25">
      <c r="B1098" s="293"/>
    </row>
    <row r="1099" spans="2:2" x14ac:dyDescent="0.25">
      <c r="B1099" s="293"/>
    </row>
    <row r="1100" spans="2:2" x14ac:dyDescent="0.25">
      <c r="B1100" s="293"/>
    </row>
    <row r="1101" spans="2:2" x14ac:dyDescent="0.25">
      <c r="B1101" s="293"/>
    </row>
    <row r="1102" spans="2:2" x14ac:dyDescent="0.25">
      <c r="B1102" s="293"/>
    </row>
    <row r="1103" spans="2:2" x14ac:dyDescent="0.25">
      <c r="B1103" s="293"/>
    </row>
    <row r="1104" spans="2:2" x14ac:dyDescent="0.25">
      <c r="B1104" s="293"/>
    </row>
    <row r="1105" spans="2:2" x14ac:dyDescent="0.25">
      <c r="B1105" s="293"/>
    </row>
    <row r="1106" spans="2:2" x14ac:dyDescent="0.25">
      <c r="B1106" s="293"/>
    </row>
    <row r="1107" spans="2:2" x14ac:dyDescent="0.25">
      <c r="B1107" s="293"/>
    </row>
    <row r="1108" spans="2:2" x14ac:dyDescent="0.25">
      <c r="B1108" s="293"/>
    </row>
    <row r="1109" spans="2:2" x14ac:dyDescent="0.25">
      <c r="B1109" s="293"/>
    </row>
    <row r="1110" spans="2:2" x14ac:dyDescent="0.25">
      <c r="B1110" s="293"/>
    </row>
    <row r="1111" spans="2:2" x14ac:dyDescent="0.25">
      <c r="B1111" s="293"/>
    </row>
    <row r="1112" spans="2:2" x14ac:dyDescent="0.25">
      <c r="B1112" s="293"/>
    </row>
    <row r="1113" spans="2:2" x14ac:dyDescent="0.25">
      <c r="B1113" s="293"/>
    </row>
    <row r="1114" spans="2:2" x14ac:dyDescent="0.25">
      <c r="B1114" s="293"/>
    </row>
    <row r="1115" spans="2:2" x14ac:dyDescent="0.25">
      <c r="B1115" s="293"/>
    </row>
    <row r="1116" spans="2:2" x14ac:dyDescent="0.25">
      <c r="B1116" s="293"/>
    </row>
    <row r="1117" spans="2:2" x14ac:dyDescent="0.25">
      <c r="B1117" s="293"/>
    </row>
    <row r="1118" spans="2:2" x14ac:dyDescent="0.25">
      <c r="B1118" s="293"/>
    </row>
    <row r="1119" spans="2:2" x14ac:dyDescent="0.25">
      <c r="B1119" s="293"/>
    </row>
    <row r="1120" spans="2:2" x14ac:dyDescent="0.25">
      <c r="B1120" s="293"/>
    </row>
    <row r="1121" spans="2:2" x14ac:dyDescent="0.25">
      <c r="B1121" s="293"/>
    </row>
    <row r="1122" spans="2:2" x14ac:dyDescent="0.25">
      <c r="B1122" s="293"/>
    </row>
    <row r="1123" spans="2:2" x14ac:dyDescent="0.25">
      <c r="B1123" s="293"/>
    </row>
    <row r="1124" spans="2:2" x14ac:dyDescent="0.25">
      <c r="B1124" s="293"/>
    </row>
    <row r="1125" spans="2:2" x14ac:dyDescent="0.25">
      <c r="B1125" s="293"/>
    </row>
    <row r="1126" spans="2:2" x14ac:dyDescent="0.25">
      <c r="B1126" s="293"/>
    </row>
    <row r="1127" spans="2:2" x14ac:dyDescent="0.25">
      <c r="B1127" s="293"/>
    </row>
    <row r="1128" spans="2:2" x14ac:dyDescent="0.25">
      <c r="B1128" s="293"/>
    </row>
    <row r="1129" spans="2:2" x14ac:dyDescent="0.25">
      <c r="B1129" s="293"/>
    </row>
    <row r="1130" spans="2:2" x14ac:dyDescent="0.25">
      <c r="B1130" s="293"/>
    </row>
    <row r="1131" spans="2:2" x14ac:dyDescent="0.25">
      <c r="B1131" s="293"/>
    </row>
    <row r="1132" spans="2:2" x14ac:dyDescent="0.25">
      <c r="B1132" s="293"/>
    </row>
    <row r="1133" spans="2:2" x14ac:dyDescent="0.25">
      <c r="B1133" s="293"/>
    </row>
    <row r="1134" spans="2:2" x14ac:dyDescent="0.25">
      <c r="B1134" s="293"/>
    </row>
    <row r="1135" spans="2:2" x14ac:dyDescent="0.25">
      <c r="B1135" s="293"/>
    </row>
    <row r="1136" spans="2:2" x14ac:dyDescent="0.25">
      <c r="B1136" s="293"/>
    </row>
    <row r="1137" spans="2:2" x14ac:dyDescent="0.25">
      <c r="B1137" s="293"/>
    </row>
    <row r="1138" spans="2:2" x14ac:dyDescent="0.25">
      <c r="B1138" s="293"/>
    </row>
    <row r="1139" spans="2:2" x14ac:dyDescent="0.25">
      <c r="B1139" s="293"/>
    </row>
    <row r="1140" spans="2:2" x14ac:dyDescent="0.25">
      <c r="B1140" s="293"/>
    </row>
    <row r="1141" spans="2:2" x14ac:dyDescent="0.25">
      <c r="B1141" s="293"/>
    </row>
    <row r="1142" spans="2:2" x14ac:dyDescent="0.25">
      <c r="B1142" s="293"/>
    </row>
    <row r="1143" spans="2:2" x14ac:dyDescent="0.25">
      <c r="B1143" s="293"/>
    </row>
    <row r="1144" spans="2:2" x14ac:dyDescent="0.25">
      <c r="B1144" s="293"/>
    </row>
    <row r="1145" spans="2:2" x14ac:dyDescent="0.25">
      <c r="B1145" s="293"/>
    </row>
    <row r="1146" spans="2:2" x14ac:dyDescent="0.25">
      <c r="B1146" s="293"/>
    </row>
    <row r="1147" spans="2:2" x14ac:dyDescent="0.25">
      <c r="B1147" s="293"/>
    </row>
    <row r="1148" spans="2:2" x14ac:dyDescent="0.25">
      <c r="B1148" s="293"/>
    </row>
    <row r="1149" spans="2:2" x14ac:dyDescent="0.25">
      <c r="B1149" s="293"/>
    </row>
    <row r="1150" spans="2:2" x14ac:dyDescent="0.25">
      <c r="B1150" s="293"/>
    </row>
    <row r="1151" spans="2:2" x14ac:dyDescent="0.25">
      <c r="B1151" s="293"/>
    </row>
    <row r="1152" spans="2:2" x14ac:dyDescent="0.25">
      <c r="B1152" s="293"/>
    </row>
    <row r="1153" spans="2:2" x14ac:dyDescent="0.25">
      <c r="B1153" s="293"/>
    </row>
    <row r="1154" spans="2:2" x14ac:dyDescent="0.25">
      <c r="B1154" s="293"/>
    </row>
    <row r="1155" spans="2:2" x14ac:dyDescent="0.25">
      <c r="B1155" s="293"/>
    </row>
    <row r="1156" spans="2:2" x14ac:dyDescent="0.25">
      <c r="B1156" s="293"/>
    </row>
    <row r="1157" spans="2:2" x14ac:dyDescent="0.25">
      <c r="B1157" s="293"/>
    </row>
    <row r="1158" spans="2:2" x14ac:dyDescent="0.25">
      <c r="B1158" s="293"/>
    </row>
    <row r="1159" spans="2:2" x14ac:dyDescent="0.25">
      <c r="B1159" s="293"/>
    </row>
    <row r="1160" spans="2:2" x14ac:dyDescent="0.25">
      <c r="B1160" s="293"/>
    </row>
    <row r="1161" spans="2:2" x14ac:dyDescent="0.25">
      <c r="B1161" s="293"/>
    </row>
    <row r="1162" spans="2:2" x14ac:dyDescent="0.25">
      <c r="B1162" s="293"/>
    </row>
    <row r="1163" spans="2:2" x14ac:dyDescent="0.25">
      <c r="B1163" s="293"/>
    </row>
    <row r="1164" spans="2:2" x14ac:dyDescent="0.25">
      <c r="B1164" s="293"/>
    </row>
    <row r="1165" spans="2:2" x14ac:dyDescent="0.25">
      <c r="B1165" s="293"/>
    </row>
    <row r="1166" spans="2:2" x14ac:dyDescent="0.25">
      <c r="B1166" s="293"/>
    </row>
    <row r="1167" spans="2:2" x14ac:dyDescent="0.25">
      <c r="B1167" s="293"/>
    </row>
    <row r="1168" spans="2:2" x14ac:dyDescent="0.25">
      <c r="B1168" s="293"/>
    </row>
    <row r="1169" spans="2:2" x14ac:dyDescent="0.25">
      <c r="B1169" s="293"/>
    </row>
    <row r="1170" spans="2:2" x14ac:dyDescent="0.25">
      <c r="B1170" s="293"/>
    </row>
    <row r="1171" spans="2:2" x14ac:dyDescent="0.25">
      <c r="B1171" s="293"/>
    </row>
    <row r="1172" spans="2:2" x14ac:dyDescent="0.25">
      <c r="B1172" s="293"/>
    </row>
    <row r="1173" spans="2:2" x14ac:dyDescent="0.25">
      <c r="B1173" s="293"/>
    </row>
    <row r="1174" spans="2:2" x14ac:dyDescent="0.25">
      <c r="B1174" s="293"/>
    </row>
    <row r="1175" spans="2:2" x14ac:dyDescent="0.25">
      <c r="B1175" s="293"/>
    </row>
    <row r="1176" spans="2:2" x14ac:dyDescent="0.25">
      <c r="B1176" s="293"/>
    </row>
    <row r="1177" spans="2:2" x14ac:dyDescent="0.25">
      <c r="B1177" s="293"/>
    </row>
    <row r="1178" spans="2:2" x14ac:dyDescent="0.25">
      <c r="B1178" s="293"/>
    </row>
    <row r="1179" spans="2:2" x14ac:dyDescent="0.25">
      <c r="B1179" s="293"/>
    </row>
    <row r="1180" spans="2:2" x14ac:dyDescent="0.25">
      <c r="B1180" s="293"/>
    </row>
    <row r="1181" spans="2:2" x14ac:dyDescent="0.25">
      <c r="B1181" s="293"/>
    </row>
    <row r="1182" spans="2:2" x14ac:dyDescent="0.25">
      <c r="B1182" s="293"/>
    </row>
    <row r="1183" spans="2:2" x14ac:dyDescent="0.25">
      <c r="B1183" s="293"/>
    </row>
    <row r="1184" spans="2:2" x14ac:dyDescent="0.25">
      <c r="B1184" s="293"/>
    </row>
    <row r="1185" spans="2:2" x14ac:dyDescent="0.25">
      <c r="B1185" s="293"/>
    </row>
    <row r="1186" spans="2:2" x14ac:dyDescent="0.25">
      <c r="B1186" s="293"/>
    </row>
    <row r="1187" spans="2:2" x14ac:dyDescent="0.25">
      <c r="B1187" s="293"/>
    </row>
    <row r="1188" spans="2:2" x14ac:dyDescent="0.25">
      <c r="B1188" s="293"/>
    </row>
    <row r="1189" spans="2:2" x14ac:dyDescent="0.25">
      <c r="B1189" s="293"/>
    </row>
    <row r="1190" spans="2:2" x14ac:dyDescent="0.25">
      <c r="B1190" s="293"/>
    </row>
    <row r="1191" spans="2:2" x14ac:dyDescent="0.25">
      <c r="B1191" s="293"/>
    </row>
    <row r="1192" spans="2:2" x14ac:dyDescent="0.25">
      <c r="B1192" s="293"/>
    </row>
    <row r="1193" spans="2:2" x14ac:dyDescent="0.25">
      <c r="B1193" s="293"/>
    </row>
    <row r="1194" spans="2:2" x14ac:dyDescent="0.25">
      <c r="B1194" s="293"/>
    </row>
    <row r="1195" spans="2:2" x14ac:dyDescent="0.25">
      <c r="B1195" s="293"/>
    </row>
    <row r="1196" spans="2:2" x14ac:dyDescent="0.25">
      <c r="B1196" s="293"/>
    </row>
    <row r="1197" spans="2:2" x14ac:dyDescent="0.25">
      <c r="B1197" s="293"/>
    </row>
    <row r="1198" spans="2:2" x14ac:dyDescent="0.25">
      <c r="B1198" s="293"/>
    </row>
    <row r="1199" spans="2:2" x14ac:dyDescent="0.25">
      <c r="B1199" s="293"/>
    </row>
    <row r="1200" spans="2:2" x14ac:dyDescent="0.25">
      <c r="B1200" s="293"/>
    </row>
    <row r="1201" spans="2:2" x14ac:dyDescent="0.25">
      <c r="B1201" s="293"/>
    </row>
    <row r="1202" spans="2:2" x14ac:dyDescent="0.25">
      <c r="B1202" s="293"/>
    </row>
    <row r="1203" spans="2:2" x14ac:dyDescent="0.25">
      <c r="B1203" s="293"/>
    </row>
    <row r="1204" spans="2:2" x14ac:dyDescent="0.25">
      <c r="B1204" s="293"/>
    </row>
    <row r="1205" spans="2:2" x14ac:dyDescent="0.25">
      <c r="B1205" s="293"/>
    </row>
    <row r="1206" spans="2:2" x14ac:dyDescent="0.25">
      <c r="B1206" s="293"/>
    </row>
    <row r="1207" spans="2:2" x14ac:dyDescent="0.25">
      <c r="B1207" s="293"/>
    </row>
    <row r="1208" spans="2:2" x14ac:dyDescent="0.25">
      <c r="B1208" s="293"/>
    </row>
    <row r="1209" spans="2:2" x14ac:dyDescent="0.25">
      <c r="B1209" s="293"/>
    </row>
    <row r="1210" spans="2:2" x14ac:dyDescent="0.25">
      <c r="B1210" s="293"/>
    </row>
    <row r="1211" spans="2:2" x14ac:dyDescent="0.25">
      <c r="B1211" s="293"/>
    </row>
    <row r="1212" spans="2:2" x14ac:dyDescent="0.25">
      <c r="B1212" s="293"/>
    </row>
    <row r="1213" spans="2:2" x14ac:dyDescent="0.25">
      <c r="B1213" s="293"/>
    </row>
    <row r="1214" spans="2:2" x14ac:dyDescent="0.25">
      <c r="B1214" s="293"/>
    </row>
    <row r="1215" spans="2:2" x14ac:dyDescent="0.25">
      <c r="B1215" s="293"/>
    </row>
    <row r="1216" spans="2:2" x14ac:dyDescent="0.25">
      <c r="B1216" s="293"/>
    </row>
    <row r="1217" spans="2:2" x14ac:dyDescent="0.25">
      <c r="B1217" s="293"/>
    </row>
    <row r="1218" spans="2:2" x14ac:dyDescent="0.25">
      <c r="B1218" s="293"/>
    </row>
    <row r="1219" spans="2:2" x14ac:dyDescent="0.25">
      <c r="B1219" s="293"/>
    </row>
    <row r="1220" spans="2:2" x14ac:dyDescent="0.25">
      <c r="B1220" s="293"/>
    </row>
    <row r="1221" spans="2:2" x14ac:dyDescent="0.25">
      <c r="B1221" s="293"/>
    </row>
    <row r="1222" spans="2:2" x14ac:dyDescent="0.25">
      <c r="B1222" s="293"/>
    </row>
    <row r="1223" spans="2:2" x14ac:dyDescent="0.25">
      <c r="B1223" s="293"/>
    </row>
    <row r="1224" spans="2:2" x14ac:dyDescent="0.25">
      <c r="B1224" s="293"/>
    </row>
    <row r="1225" spans="2:2" x14ac:dyDescent="0.25">
      <c r="B1225" s="293"/>
    </row>
    <row r="1226" spans="2:2" x14ac:dyDescent="0.25">
      <c r="B1226" s="293"/>
    </row>
    <row r="1227" spans="2:2" x14ac:dyDescent="0.25">
      <c r="B1227" s="293"/>
    </row>
    <row r="1228" spans="2:2" x14ac:dyDescent="0.25">
      <c r="B1228" s="293"/>
    </row>
    <row r="1229" spans="2:2" x14ac:dyDescent="0.25">
      <c r="B1229" s="293"/>
    </row>
    <row r="1230" spans="2:2" x14ac:dyDescent="0.25">
      <c r="B1230" s="293"/>
    </row>
    <row r="1231" spans="2:2" x14ac:dyDescent="0.25">
      <c r="B1231" s="293"/>
    </row>
    <row r="1232" spans="2:2" x14ac:dyDescent="0.25">
      <c r="B1232" s="293"/>
    </row>
    <row r="1233" spans="2:2" x14ac:dyDescent="0.25">
      <c r="B1233" s="293"/>
    </row>
    <row r="1234" spans="2:2" x14ac:dyDescent="0.25">
      <c r="B1234" s="293"/>
    </row>
    <row r="1235" spans="2:2" x14ac:dyDescent="0.25">
      <c r="B1235" s="293"/>
    </row>
    <row r="1236" spans="2:2" x14ac:dyDescent="0.25">
      <c r="B1236" s="293"/>
    </row>
    <row r="1237" spans="2:2" x14ac:dyDescent="0.25">
      <c r="B1237" s="293"/>
    </row>
    <row r="1238" spans="2:2" x14ac:dyDescent="0.25">
      <c r="B1238" s="293"/>
    </row>
    <row r="1239" spans="2:2" x14ac:dyDescent="0.25">
      <c r="B1239" s="293"/>
    </row>
    <row r="1240" spans="2:2" x14ac:dyDescent="0.25">
      <c r="B1240" s="293"/>
    </row>
    <row r="1241" spans="2:2" x14ac:dyDescent="0.25">
      <c r="B1241" s="293"/>
    </row>
    <row r="1242" spans="2:2" x14ac:dyDescent="0.25">
      <c r="B1242" s="293"/>
    </row>
    <row r="1243" spans="2:2" x14ac:dyDescent="0.25">
      <c r="B1243" s="293"/>
    </row>
    <row r="1244" spans="2:2" x14ac:dyDescent="0.25">
      <c r="B1244" s="293"/>
    </row>
    <row r="1245" spans="2:2" x14ac:dyDescent="0.25">
      <c r="B1245" s="293"/>
    </row>
    <row r="1246" spans="2:2" x14ac:dyDescent="0.25">
      <c r="B1246" s="293"/>
    </row>
    <row r="1247" spans="2:2" x14ac:dyDescent="0.25">
      <c r="B1247" s="293"/>
    </row>
    <row r="1248" spans="2:2" x14ac:dyDescent="0.25">
      <c r="B1248" s="293"/>
    </row>
    <row r="1249" spans="2:2" x14ac:dyDescent="0.25">
      <c r="B1249" s="293"/>
    </row>
    <row r="1250" spans="2:2" x14ac:dyDescent="0.25">
      <c r="B1250" s="293"/>
    </row>
    <row r="1251" spans="2:2" x14ac:dyDescent="0.25">
      <c r="B1251" s="293"/>
    </row>
    <row r="1252" spans="2:2" x14ac:dyDescent="0.25">
      <c r="B1252" s="293"/>
    </row>
    <row r="1253" spans="2:2" x14ac:dyDescent="0.25">
      <c r="B1253" s="293"/>
    </row>
    <row r="1254" spans="2:2" x14ac:dyDescent="0.25">
      <c r="B1254" s="293"/>
    </row>
    <row r="1255" spans="2:2" x14ac:dyDescent="0.25">
      <c r="B1255" s="293"/>
    </row>
    <row r="1256" spans="2:2" x14ac:dyDescent="0.25">
      <c r="B1256" s="293"/>
    </row>
    <row r="1257" spans="2:2" x14ac:dyDescent="0.25">
      <c r="B1257" s="293"/>
    </row>
    <row r="1258" spans="2:2" x14ac:dyDescent="0.25">
      <c r="B1258" s="293"/>
    </row>
    <row r="1259" spans="2:2" x14ac:dyDescent="0.25">
      <c r="B1259" s="293"/>
    </row>
    <row r="1260" spans="2:2" x14ac:dyDescent="0.25">
      <c r="B1260" s="293"/>
    </row>
    <row r="1261" spans="2:2" x14ac:dyDescent="0.25">
      <c r="B1261" s="293"/>
    </row>
    <row r="1262" spans="2:2" x14ac:dyDescent="0.25">
      <c r="B1262" s="293"/>
    </row>
    <row r="1263" spans="2:2" x14ac:dyDescent="0.25">
      <c r="B1263" s="293"/>
    </row>
    <row r="1264" spans="2:2" x14ac:dyDescent="0.25">
      <c r="B1264" s="293"/>
    </row>
    <row r="1265" spans="2:2" x14ac:dyDescent="0.25">
      <c r="B1265" s="293"/>
    </row>
    <row r="1266" spans="2:2" x14ac:dyDescent="0.25">
      <c r="B1266" s="293"/>
    </row>
    <row r="1267" spans="2:2" x14ac:dyDescent="0.25">
      <c r="B1267" s="293"/>
    </row>
    <row r="1268" spans="2:2" x14ac:dyDescent="0.25">
      <c r="B1268" s="293"/>
    </row>
    <row r="1269" spans="2:2" x14ac:dyDescent="0.25">
      <c r="B1269" s="293"/>
    </row>
    <row r="1270" spans="2:2" x14ac:dyDescent="0.25">
      <c r="B1270" s="293"/>
    </row>
    <row r="1271" spans="2:2" x14ac:dyDescent="0.25">
      <c r="B1271" s="293"/>
    </row>
    <row r="1272" spans="2:2" x14ac:dyDescent="0.25">
      <c r="B1272" s="293"/>
    </row>
    <row r="1273" spans="2:2" x14ac:dyDescent="0.25">
      <c r="B1273" s="293"/>
    </row>
    <row r="1274" spans="2:2" x14ac:dyDescent="0.25">
      <c r="B1274" s="293"/>
    </row>
    <row r="1275" spans="2:2" x14ac:dyDescent="0.25">
      <c r="B1275" s="293"/>
    </row>
    <row r="1276" spans="2:2" x14ac:dyDescent="0.25">
      <c r="B1276" s="293"/>
    </row>
    <row r="1277" spans="2:2" x14ac:dyDescent="0.25">
      <c r="B1277" s="293"/>
    </row>
    <row r="1278" spans="2:2" x14ac:dyDescent="0.25">
      <c r="B1278" s="293"/>
    </row>
    <row r="1279" spans="2:2" x14ac:dyDescent="0.25">
      <c r="B1279" s="293"/>
    </row>
    <row r="1280" spans="2:2" x14ac:dyDescent="0.25">
      <c r="B1280" s="293"/>
    </row>
    <row r="1281" spans="2:2" x14ac:dyDescent="0.25">
      <c r="B1281" s="293"/>
    </row>
    <row r="1282" spans="2:2" x14ac:dyDescent="0.25">
      <c r="B1282" s="293"/>
    </row>
    <row r="1283" spans="2:2" x14ac:dyDescent="0.25">
      <c r="B1283" s="293"/>
    </row>
    <row r="1284" spans="2:2" x14ac:dyDescent="0.25">
      <c r="B1284" s="293"/>
    </row>
    <row r="1285" spans="2:2" x14ac:dyDescent="0.25">
      <c r="B1285" s="293"/>
    </row>
    <row r="1286" spans="2:2" x14ac:dyDescent="0.25">
      <c r="B1286" s="293"/>
    </row>
    <row r="1287" spans="2:2" x14ac:dyDescent="0.25">
      <c r="B1287" s="293"/>
    </row>
    <row r="1288" spans="2:2" x14ac:dyDescent="0.25">
      <c r="B1288" s="293"/>
    </row>
    <row r="1289" spans="2:2" x14ac:dyDescent="0.25">
      <c r="B1289" s="293"/>
    </row>
    <row r="1290" spans="2:2" x14ac:dyDescent="0.25">
      <c r="B1290" s="293"/>
    </row>
    <row r="1291" spans="2:2" x14ac:dyDescent="0.25">
      <c r="B1291" s="293"/>
    </row>
    <row r="1292" spans="2:2" x14ac:dyDescent="0.25">
      <c r="B1292" s="293"/>
    </row>
    <row r="1293" spans="2:2" x14ac:dyDescent="0.25">
      <c r="B1293" s="293"/>
    </row>
    <row r="1294" spans="2:2" x14ac:dyDescent="0.25">
      <c r="B1294" s="293"/>
    </row>
    <row r="1295" spans="2:2" x14ac:dyDescent="0.25">
      <c r="B1295" s="293"/>
    </row>
    <row r="1296" spans="2:2" x14ac:dyDescent="0.25">
      <c r="B1296" s="293"/>
    </row>
    <row r="1297" spans="2:2" x14ac:dyDescent="0.25">
      <c r="B1297" s="293"/>
    </row>
    <row r="1298" spans="2:2" x14ac:dyDescent="0.25">
      <c r="B1298" s="293"/>
    </row>
    <row r="1299" spans="2:2" x14ac:dyDescent="0.25">
      <c r="B1299" s="293"/>
    </row>
    <row r="1300" spans="2:2" x14ac:dyDescent="0.25">
      <c r="B1300" s="293"/>
    </row>
    <row r="1301" spans="2:2" x14ac:dyDescent="0.25">
      <c r="B1301" s="293"/>
    </row>
    <row r="1302" spans="2:2" x14ac:dyDescent="0.25">
      <c r="B1302" s="293"/>
    </row>
    <row r="1303" spans="2:2" x14ac:dyDescent="0.25">
      <c r="B1303" s="293"/>
    </row>
    <row r="1304" spans="2:2" x14ac:dyDescent="0.25">
      <c r="B1304" s="293"/>
    </row>
    <row r="1305" spans="2:2" x14ac:dyDescent="0.25">
      <c r="B1305" s="293"/>
    </row>
    <row r="1306" spans="2:2" x14ac:dyDescent="0.25">
      <c r="B1306" s="293"/>
    </row>
    <row r="1307" spans="2:2" x14ac:dyDescent="0.25">
      <c r="B1307" s="293"/>
    </row>
    <row r="1308" spans="2:2" x14ac:dyDescent="0.25">
      <c r="B1308" s="293"/>
    </row>
    <row r="1309" spans="2:2" x14ac:dyDescent="0.25">
      <c r="B1309" s="293"/>
    </row>
    <row r="1310" spans="2:2" x14ac:dyDescent="0.25">
      <c r="B1310" s="293"/>
    </row>
    <row r="1311" spans="2:2" x14ac:dyDescent="0.25">
      <c r="B1311" s="293"/>
    </row>
    <row r="1312" spans="2:2" x14ac:dyDescent="0.25">
      <c r="B1312" s="293"/>
    </row>
    <row r="1313" spans="2:2" x14ac:dyDescent="0.25">
      <c r="B1313" s="293"/>
    </row>
    <row r="1314" spans="2:2" x14ac:dyDescent="0.25">
      <c r="B1314" s="293"/>
    </row>
    <row r="1315" spans="2:2" x14ac:dyDescent="0.25">
      <c r="B1315" s="293"/>
    </row>
    <row r="1316" spans="2:2" x14ac:dyDescent="0.25">
      <c r="B1316" s="293"/>
    </row>
    <row r="1317" spans="2:2" x14ac:dyDescent="0.25">
      <c r="B1317" s="293"/>
    </row>
    <row r="1318" spans="2:2" x14ac:dyDescent="0.25">
      <c r="B1318" s="293"/>
    </row>
    <row r="1319" spans="2:2" x14ac:dyDescent="0.25">
      <c r="B1319" s="293"/>
    </row>
    <row r="1320" spans="2:2" x14ac:dyDescent="0.25">
      <c r="B1320" s="293"/>
    </row>
    <row r="1321" spans="2:2" x14ac:dyDescent="0.25">
      <c r="B1321" s="293"/>
    </row>
    <row r="1322" spans="2:2" x14ac:dyDescent="0.25">
      <c r="B1322" s="293"/>
    </row>
    <row r="1323" spans="2:2" x14ac:dyDescent="0.25">
      <c r="B1323" s="293"/>
    </row>
    <row r="1324" spans="2:2" x14ac:dyDescent="0.25">
      <c r="B1324" s="293"/>
    </row>
    <row r="1325" spans="2:2" x14ac:dyDescent="0.25">
      <c r="B1325" s="293"/>
    </row>
    <row r="1326" spans="2:2" x14ac:dyDescent="0.25">
      <c r="B1326" s="293"/>
    </row>
    <row r="1327" spans="2:2" x14ac:dyDescent="0.25">
      <c r="B1327" s="293"/>
    </row>
    <row r="1328" spans="2:2" x14ac:dyDescent="0.25">
      <c r="B1328" s="293"/>
    </row>
    <row r="1329" spans="2:2" x14ac:dyDescent="0.25">
      <c r="B1329" s="293"/>
    </row>
    <row r="1330" spans="2:2" x14ac:dyDescent="0.25">
      <c r="B1330" s="293"/>
    </row>
    <row r="1331" spans="2:2" x14ac:dyDescent="0.25">
      <c r="B1331" s="293"/>
    </row>
    <row r="1332" spans="2:2" x14ac:dyDescent="0.25">
      <c r="B1332" s="293"/>
    </row>
    <row r="1333" spans="2:2" x14ac:dyDescent="0.25">
      <c r="B1333" s="293"/>
    </row>
    <row r="1334" spans="2:2" x14ac:dyDescent="0.25">
      <c r="B1334" s="293"/>
    </row>
    <row r="1335" spans="2:2" x14ac:dyDescent="0.25">
      <c r="B1335" s="293"/>
    </row>
    <row r="1336" spans="2:2" x14ac:dyDescent="0.25">
      <c r="B1336" s="293"/>
    </row>
    <row r="1337" spans="2:2" x14ac:dyDescent="0.25">
      <c r="B1337" s="293"/>
    </row>
    <row r="1338" spans="2:2" x14ac:dyDescent="0.25">
      <c r="B1338" s="293"/>
    </row>
    <row r="1339" spans="2:2" x14ac:dyDescent="0.25">
      <c r="B1339" s="293"/>
    </row>
    <row r="1340" spans="2:2" x14ac:dyDescent="0.25">
      <c r="B1340" s="293"/>
    </row>
    <row r="1341" spans="2:2" x14ac:dyDescent="0.25">
      <c r="B1341" s="293"/>
    </row>
    <row r="1342" spans="2:2" x14ac:dyDescent="0.25">
      <c r="B1342" s="293"/>
    </row>
    <row r="1343" spans="2:2" x14ac:dyDescent="0.25">
      <c r="B1343" s="293"/>
    </row>
    <row r="1344" spans="2:2" x14ac:dyDescent="0.25">
      <c r="B1344" s="293"/>
    </row>
    <row r="1345" spans="2:2" x14ac:dyDescent="0.25">
      <c r="B1345" s="293"/>
    </row>
    <row r="1346" spans="2:2" x14ac:dyDescent="0.25">
      <c r="B1346" s="293"/>
    </row>
    <row r="1347" spans="2:2" x14ac:dyDescent="0.25">
      <c r="B1347" s="293"/>
    </row>
    <row r="1348" spans="2:2" x14ac:dyDescent="0.25">
      <c r="B1348" s="293"/>
    </row>
    <row r="1349" spans="2:2" x14ac:dyDescent="0.25">
      <c r="B1349" s="293"/>
    </row>
    <row r="1350" spans="2:2" x14ac:dyDescent="0.25">
      <c r="B1350" s="293"/>
    </row>
    <row r="1351" spans="2:2" x14ac:dyDescent="0.25">
      <c r="B1351" s="293"/>
    </row>
    <row r="1352" spans="2:2" x14ac:dyDescent="0.25">
      <c r="B1352" s="293"/>
    </row>
    <row r="1353" spans="2:2" x14ac:dyDescent="0.25">
      <c r="B1353" s="293"/>
    </row>
    <row r="1354" spans="2:2" x14ac:dyDescent="0.25">
      <c r="B1354" s="293"/>
    </row>
    <row r="1355" spans="2:2" x14ac:dyDescent="0.25">
      <c r="B1355" s="293"/>
    </row>
    <row r="1356" spans="2:2" x14ac:dyDescent="0.25">
      <c r="B1356" s="293"/>
    </row>
    <row r="1357" spans="2:2" x14ac:dyDescent="0.25">
      <c r="B1357" s="293"/>
    </row>
    <row r="1358" spans="2:2" x14ac:dyDescent="0.25">
      <c r="B1358" s="293"/>
    </row>
    <row r="1359" spans="2:2" x14ac:dyDescent="0.25">
      <c r="B1359" s="293"/>
    </row>
    <row r="1360" spans="2:2" x14ac:dyDescent="0.25">
      <c r="B1360" s="293"/>
    </row>
    <row r="1361" spans="2:2" x14ac:dyDescent="0.25">
      <c r="B1361" s="293"/>
    </row>
    <row r="1362" spans="2:2" x14ac:dyDescent="0.25">
      <c r="B1362" s="293"/>
    </row>
    <row r="1363" spans="2:2" x14ac:dyDescent="0.25">
      <c r="B1363" s="293"/>
    </row>
    <row r="1364" spans="2:2" x14ac:dyDescent="0.25">
      <c r="B1364" s="293"/>
    </row>
    <row r="1365" spans="2:2" x14ac:dyDescent="0.25">
      <c r="B1365" s="293"/>
    </row>
    <row r="1366" spans="2:2" x14ac:dyDescent="0.25">
      <c r="B1366" s="293"/>
    </row>
    <row r="1367" spans="2:2" x14ac:dyDescent="0.25">
      <c r="B1367" s="293"/>
    </row>
    <row r="1368" spans="2:2" x14ac:dyDescent="0.25">
      <c r="B1368" s="293"/>
    </row>
    <row r="1369" spans="2:2" x14ac:dyDescent="0.25">
      <c r="B1369" s="293"/>
    </row>
    <row r="1370" spans="2:2" x14ac:dyDescent="0.25">
      <c r="B1370" s="293"/>
    </row>
    <row r="1371" spans="2:2" x14ac:dyDescent="0.25">
      <c r="B1371" s="293"/>
    </row>
    <row r="1372" spans="2:2" x14ac:dyDescent="0.25">
      <c r="B1372" s="293"/>
    </row>
    <row r="1373" spans="2:2" x14ac:dyDescent="0.25">
      <c r="B1373" s="293"/>
    </row>
    <row r="1374" spans="2:2" x14ac:dyDescent="0.25">
      <c r="B1374" s="293"/>
    </row>
    <row r="1375" spans="2:2" x14ac:dyDescent="0.25">
      <c r="B1375" s="293"/>
    </row>
    <row r="1376" spans="2:2" x14ac:dyDescent="0.25">
      <c r="B1376" s="293"/>
    </row>
    <row r="1377" spans="2:2" x14ac:dyDescent="0.25">
      <c r="B1377" s="293"/>
    </row>
    <row r="1378" spans="2:2" x14ac:dyDescent="0.25">
      <c r="B1378" s="293"/>
    </row>
    <row r="1379" spans="2:2" x14ac:dyDescent="0.25">
      <c r="B1379" s="293"/>
    </row>
    <row r="1380" spans="2:2" x14ac:dyDescent="0.25">
      <c r="B1380" s="293"/>
    </row>
    <row r="1381" spans="2:2" x14ac:dyDescent="0.25">
      <c r="B1381" s="293"/>
    </row>
    <row r="1382" spans="2:2" x14ac:dyDescent="0.25">
      <c r="B1382" s="293"/>
    </row>
    <row r="1383" spans="2:2" x14ac:dyDescent="0.25">
      <c r="B1383" s="293"/>
    </row>
    <row r="1384" spans="2:2" x14ac:dyDescent="0.25">
      <c r="B1384" s="293"/>
    </row>
    <row r="1385" spans="2:2" x14ac:dyDescent="0.25">
      <c r="B1385" s="293"/>
    </row>
    <row r="1386" spans="2:2" x14ac:dyDescent="0.25">
      <c r="B1386" s="293"/>
    </row>
    <row r="1387" spans="2:2" x14ac:dyDescent="0.25">
      <c r="B1387" s="293"/>
    </row>
    <row r="1388" spans="2:2" x14ac:dyDescent="0.25">
      <c r="B1388" s="293"/>
    </row>
    <row r="1389" spans="2:2" x14ac:dyDescent="0.25">
      <c r="B1389" s="293"/>
    </row>
    <row r="1390" spans="2:2" x14ac:dyDescent="0.25">
      <c r="B1390" s="293"/>
    </row>
    <row r="1391" spans="2:2" x14ac:dyDescent="0.25">
      <c r="B1391" s="293"/>
    </row>
    <row r="1392" spans="2:2" x14ac:dyDescent="0.25">
      <c r="B1392" s="293"/>
    </row>
    <row r="1393" spans="2:2" x14ac:dyDescent="0.25">
      <c r="B1393" s="293"/>
    </row>
    <row r="1394" spans="2:2" x14ac:dyDescent="0.25">
      <c r="B1394" s="293"/>
    </row>
    <row r="1395" spans="2:2" x14ac:dyDescent="0.25">
      <c r="B1395" s="293"/>
    </row>
    <row r="1396" spans="2:2" x14ac:dyDescent="0.25">
      <c r="B1396" s="293"/>
    </row>
    <row r="1397" spans="2:2" x14ac:dyDescent="0.25">
      <c r="B1397" s="293"/>
    </row>
    <row r="1398" spans="2:2" x14ac:dyDescent="0.25">
      <c r="B1398" s="293"/>
    </row>
    <row r="1399" spans="2:2" x14ac:dyDescent="0.25">
      <c r="B1399" s="293"/>
    </row>
    <row r="1400" spans="2:2" x14ac:dyDescent="0.25">
      <c r="B1400" s="293"/>
    </row>
    <row r="1401" spans="2:2" x14ac:dyDescent="0.25">
      <c r="B1401" s="293"/>
    </row>
    <row r="1402" spans="2:2" x14ac:dyDescent="0.25">
      <c r="B1402" s="293"/>
    </row>
    <row r="1403" spans="2:2" x14ac:dyDescent="0.25">
      <c r="B1403" s="293"/>
    </row>
    <row r="1404" spans="2:2" x14ac:dyDescent="0.25">
      <c r="B1404" s="293"/>
    </row>
    <row r="1405" spans="2:2" x14ac:dyDescent="0.25">
      <c r="B1405" s="293"/>
    </row>
    <row r="1406" spans="2:2" x14ac:dyDescent="0.25">
      <c r="B1406" s="293"/>
    </row>
    <row r="1407" spans="2:2" x14ac:dyDescent="0.25">
      <c r="B1407" s="293"/>
    </row>
    <row r="1408" spans="2:2" x14ac:dyDescent="0.25">
      <c r="B1408" s="293"/>
    </row>
    <row r="1409" spans="2:2" x14ac:dyDescent="0.25">
      <c r="B1409" s="293"/>
    </row>
    <row r="1410" spans="2:2" x14ac:dyDescent="0.25">
      <c r="B1410" s="293"/>
    </row>
    <row r="1411" spans="2:2" x14ac:dyDescent="0.25">
      <c r="B1411" s="293"/>
    </row>
    <row r="1412" spans="2:2" x14ac:dyDescent="0.25">
      <c r="B1412" s="293"/>
    </row>
    <row r="1413" spans="2:2" x14ac:dyDescent="0.25">
      <c r="B1413" s="293"/>
    </row>
    <row r="1414" spans="2:2" x14ac:dyDescent="0.25">
      <c r="B1414" s="293"/>
    </row>
    <row r="1415" spans="2:2" x14ac:dyDescent="0.25">
      <c r="B1415" s="293"/>
    </row>
    <row r="1416" spans="2:2" x14ac:dyDescent="0.25">
      <c r="B1416" s="293"/>
    </row>
    <row r="1417" spans="2:2" x14ac:dyDescent="0.25">
      <c r="B1417" s="293"/>
    </row>
    <row r="1418" spans="2:2" x14ac:dyDescent="0.25">
      <c r="B1418" s="293"/>
    </row>
    <row r="1419" spans="2:2" x14ac:dyDescent="0.25">
      <c r="B1419" s="293"/>
    </row>
    <row r="1420" spans="2:2" x14ac:dyDescent="0.25">
      <c r="B1420" s="293"/>
    </row>
    <row r="1421" spans="2:2" x14ac:dyDescent="0.25">
      <c r="B1421" s="293"/>
    </row>
    <row r="1422" spans="2:2" x14ac:dyDescent="0.25">
      <c r="B1422" s="293"/>
    </row>
    <row r="1423" spans="2:2" x14ac:dyDescent="0.25">
      <c r="B1423" s="293"/>
    </row>
    <row r="1424" spans="2:2" x14ac:dyDescent="0.25">
      <c r="B1424" s="293"/>
    </row>
    <row r="1425" spans="2:2" x14ac:dyDescent="0.25">
      <c r="B1425" s="293"/>
    </row>
    <row r="1426" spans="2:2" x14ac:dyDescent="0.25">
      <c r="B1426" s="293"/>
    </row>
    <row r="1427" spans="2:2" x14ac:dyDescent="0.25">
      <c r="B1427" s="293"/>
    </row>
    <row r="1428" spans="2:2" x14ac:dyDescent="0.25">
      <c r="B1428" s="293"/>
    </row>
    <row r="1429" spans="2:2" x14ac:dyDescent="0.25">
      <c r="B1429" s="293"/>
    </row>
    <row r="1430" spans="2:2" x14ac:dyDescent="0.25">
      <c r="B1430" s="293"/>
    </row>
    <row r="1431" spans="2:2" x14ac:dyDescent="0.25">
      <c r="B1431" s="293"/>
    </row>
    <row r="1432" spans="2:2" x14ac:dyDescent="0.25">
      <c r="B1432" s="293"/>
    </row>
    <row r="1433" spans="2:2" x14ac:dyDescent="0.25">
      <c r="B1433" s="293"/>
    </row>
    <row r="1434" spans="2:2" x14ac:dyDescent="0.25">
      <c r="B1434" s="293"/>
    </row>
    <row r="1435" spans="2:2" x14ac:dyDescent="0.25">
      <c r="B1435" s="293"/>
    </row>
    <row r="1436" spans="2:2" x14ac:dyDescent="0.25">
      <c r="B1436" s="293"/>
    </row>
    <row r="1437" spans="2:2" x14ac:dyDescent="0.25">
      <c r="B1437" s="293"/>
    </row>
    <row r="1438" spans="2:2" x14ac:dyDescent="0.25">
      <c r="B1438" s="293"/>
    </row>
    <row r="1439" spans="2:2" x14ac:dyDescent="0.25">
      <c r="B1439" s="293"/>
    </row>
    <row r="1440" spans="2:2" x14ac:dyDescent="0.25">
      <c r="B1440" s="293"/>
    </row>
    <row r="1441" spans="2:2" x14ac:dyDescent="0.25">
      <c r="B1441" s="293"/>
    </row>
    <row r="1442" spans="2:2" x14ac:dyDescent="0.25">
      <c r="B1442" s="293"/>
    </row>
    <row r="1443" spans="2:2" x14ac:dyDescent="0.25">
      <c r="B1443" s="293"/>
    </row>
    <row r="1444" spans="2:2" x14ac:dyDescent="0.25">
      <c r="B1444" s="293"/>
    </row>
    <row r="1445" spans="2:2" x14ac:dyDescent="0.25">
      <c r="B1445" s="293"/>
    </row>
    <row r="1446" spans="2:2" x14ac:dyDescent="0.25">
      <c r="B1446" s="293"/>
    </row>
    <row r="1447" spans="2:2" x14ac:dyDescent="0.25">
      <c r="B1447" s="293"/>
    </row>
    <row r="1448" spans="2:2" x14ac:dyDescent="0.25">
      <c r="B1448" s="293"/>
    </row>
    <row r="1449" spans="2:2" x14ac:dyDescent="0.25">
      <c r="B1449" s="293"/>
    </row>
    <row r="1450" spans="2:2" x14ac:dyDescent="0.25">
      <c r="B1450" s="293"/>
    </row>
    <row r="1451" spans="2:2" x14ac:dyDescent="0.25">
      <c r="B1451" s="293"/>
    </row>
    <row r="1452" spans="2:2" x14ac:dyDescent="0.25">
      <c r="B1452" s="293"/>
    </row>
    <row r="1453" spans="2:2" x14ac:dyDescent="0.25">
      <c r="B1453" s="293"/>
    </row>
    <row r="1454" spans="2:2" x14ac:dyDescent="0.25">
      <c r="B1454" s="293"/>
    </row>
    <row r="1455" spans="2:2" x14ac:dyDescent="0.25">
      <c r="B1455" s="293"/>
    </row>
    <row r="1456" spans="2:2" x14ac:dyDescent="0.25">
      <c r="B1456" s="293"/>
    </row>
    <row r="1457" spans="2:2" x14ac:dyDescent="0.25">
      <c r="B1457" s="293"/>
    </row>
    <row r="1458" spans="2:2" x14ac:dyDescent="0.25">
      <c r="B1458" s="293"/>
    </row>
    <row r="1459" spans="2:2" x14ac:dyDescent="0.25">
      <c r="B1459" s="293"/>
    </row>
    <row r="1460" spans="2:2" x14ac:dyDescent="0.25">
      <c r="B1460" s="293"/>
    </row>
    <row r="1461" spans="2:2" x14ac:dyDescent="0.25">
      <c r="B1461" s="293"/>
    </row>
    <row r="1462" spans="2:2" x14ac:dyDescent="0.25">
      <c r="B1462" s="293"/>
    </row>
    <row r="1463" spans="2:2" x14ac:dyDescent="0.25">
      <c r="B1463" s="293"/>
    </row>
    <row r="1464" spans="2:2" x14ac:dyDescent="0.25">
      <c r="B1464" s="293"/>
    </row>
    <row r="1465" spans="2:2" x14ac:dyDescent="0.25">
      <c r="B1465" s="293"/>
    </row>
    <row r="1466" spans="2:2" x14ac:dyDescent="0.25">
      <c r="B1466" s="293"/>
    </row>
    <row r="1467" spans="2:2" x14ac:dyDescent="0.25">
      <c r="B1467" s="293"/>
    </row>
    <row r="1468" spans="2:2" x14ac:dyDescent="0.25">
      <c r="B1468" s="293"/>
    </row>
    <row r="1469" spans="2:2" x14ac:dyDescent="0.25">
      <c r="B1469" s="293"/>
    </row>
    <row r="1470" spans="2:2" x14ac:dyDescent="0.25">
      <c r="B1470" s="293"/>
    </row>
    <row r="1471" spans="2:2" x14ac:dyDescent="0.25">
      <c r="B1471" s="293"/>
    </row>
    <row r="1472" spans="2:2" x14ac:dyDescent="0.25">
      <c r="B1472" s="293"/>
    </row>
    <row r="1473" spans="2:2" x14ac:dyDescent="0.25">
      <c r="B1473" s="293"/>
    </row>
    <row r="1474" spans="2:2" x14ac:dyDescent="0.25">
      <c r="B1474" s="293"/>
    </row>
    <row r="1475" spans="2:2" x14ac:dyDescent="0.25">
      <c r="B1475" s="293"/>
    </row>
    <row r="1476" spans="2:2" x14ac:dyDescent="0.25">
      <c r="B1476" s="293"/>
    </row>
    <row r="1477" spans="2:2" x14ac:dyDescent="0.25">
      <c r="B1477" s="293"/>
    </row>
    <row r="1478" spans="2:2" x14ac:dyDescent="0.25">
      <c r="B1478" s="293"/>
    </row>
    <row r="1479" spans="2:2" x14ac:dyDescent="0.25">
      <c r="B1479" s="293"/>
    </row>
    <row r="1480" spans="2:2" x14ac:dyDescent="0.25">
      <c r="B1480" s="293"/>
    </row>
    <row r="1481" spans="2:2" x14ac:dyDescent="0.25">
      <c r="B1481" s="293"/>
    </row>
    <row r="1482" spans="2:2" x14ac:dyDescent="0.25">
      <c r="B1482" s="293"/>
    </row>
    <row r="1483" spans="2:2" x14ac:dyDescent="0.25">
      <c r="B1483" s="293"/>
    </row>
    <row r="1484" spans="2:2" x14ac:dyDescent="0.25">
      <c r="B1484" s="293"/>
    </row>
    <row r="1485" spans="2:2" x14ac:dyDescent="0.25">
      <c r="B1485" s="293"/>
    </row>
    <row r="1486" spans="2:2" x14ac:dyDescent="0.25">
      <c r="B1486" s="293"/>
    </row>
    <row r="1487" spans="2:2" x14ac:dyDescent="0.25">
      <c r="B1487" s="293"/>
    </row>
    <row r="1488" spans="2:2" x14ac:dyDescent="0.25">
      <c r="B1488" s="293"/>
    </row>
    <row r="1489" spans="2:2" x14ac:dyDescent="0.25">
      <c r="B1489" s="293"/>
    </row>
    <row r="1490" spans="2:2" x14ac:dyDescent="0.25">
      <c r="B1490" s="293"/>
    </row>
    <row r="1491" spans="2:2" x14ac:dyDescent="0.25">
      <c r="B1491" s="293"/>
    </row>
    <row r="1492" spans="2:2" x14ac:dyDescent="0.25">
      <c r="B1492" s="293"/>
    </row>
    <row r="1493" spans="2:2" x14ac:dyDescent="0.25">
      <c r="B1493" s="293"/>
    </row>
    <row r="1494" spans="2:2" x14ac:dyDescent="0.25">
      <c r="B1494" s="293"/>
    </row>
    <row r="1495" spans="2:2" x14ac:dyDescent="0.25">
      <c r="B1495" s="293"/>
    </row>
    <row r="1496" spans="2:2" x14ac:dyDescent="0.25">
      <c r="B1496" s="293"/>
    </row>
    <row r="1497" spans="2:2" x14ac:dyDescent="0.25">
      <c r="B1497" s="293"/>
    </row>
    <row r="1498" spans="2:2" x14ac:dyDescent="0.25">
      <c r="B1498" s="293"/>
    </row>
    <row r="1499" spans="2:2" x14ac:dyDescent="0.25">
      <c r="B1499" s="293"/>
    </row>
    <row r="1500" spans="2:2" x14ac:dyDescent="0.25">
      <c r="B1500" s="293"/>
    </row>
    <row r="1501" spans="2:2" x14ac:dyDescent="0.25">
      <c r="B1501" s="293"/>
    </row>
    <row r="1502" spans="2:2" x14ac:dyDescent="0.25">
      <c r="B1502" s="293"/>
    </row>
    <row r="1503" spans="2:2" x14ac:dyDescent="0.25">
      <c r="B1503" s="293"/>
    </row>
    <row r="1504" spans="2:2" x14ac:dyDescent="0.25">
      <c r="B1504" s="293"/>
    </row>
    <row r="1505" spans="2:2" x14ac:dyDescent="0.25">
      <c r="B1505" s="293"/>
    </row>
    <row r="1506" spans="2:2" x14ac:dyDescent="0.25">
      <c r="B1506" s="293"/>
    </row>
    <row r="1507" spans="2:2" x14ac:dyDescent="0.25">
      <c r="B1507" s="293"/>
    </row>
    <row r="1508" spans="2:2" x14ac:dyDescent="0.25">
      <c r="B1508" s="293"/>
    </row>
    <row r="1509" spans="2:2" x14ac:dyDescent="0.25">
      <c r="B1509" s="293"/>
    </row>
    <row r="1510" spans="2:2" x14ac:dyDescent="0.25">
      <c r="B1510" s="293"/>
    </row>
    <row r="1511" spans="2:2" x14ac:dyDescent="0.25">
      <c r="B1511" s="293"/>
    </row>
    <row r="1512" spans="2:2" x14ac:dyDescent="0.25">
      <c r="B1512" s="293"/>
    </row>
    <row r="1513" spans="2:2" x14ac:dyDescent="0.25">
      <c r="B1513" s="293"/>
    </row>
    <row r="1514" spans="2:2" x14ac:dyDescent="0.25">
      <c r="B1514" s="293"/>
    </row>
    <row r="1515" spans="2:2" x14ac:dyDescent="0.25">
      <c r="B1515" s="293"/>
    </row>
    <row r="1516" spans="2:2" x14ac:dyDescent="0.25">
      <c r="B1516" s="293"/>
    </row>
    <row r="1517" spans="2:2" x14ac:dyDescent="0.25">
      <c r="B1517" s="293"/>
    </row>
    <row r="1518" spans="2:2" x14ac:dyDescent="0.25">
      <c r="B1518" s="293"/>
    </row>
    <row r="1519" spans="2:2" x14ac:dyDescent="0.25">
      <c r="B1519" s="293"/>
    </row>
    <row r="1520" spans="2:2" x14ac:dyDescent="0.25">
      <c r="B1520" s="293"/>
    </row>
    <row r="1521" spans="2:2" x14ac:dyDescent="0.25">
      <c r="B1521" s="293"/>
    </row>
    <row r="1522" spans="2:2" x14ac:dyDescent="0.25">
      <c r="B1522" s="293"/>
    </row>
    <row r="1523" spans="2:2" x14ac:dyDescent="0.25">
      <c r="B1523" s="293"/>
    </row>
    <row r="1524" spans="2:2" x14ac:dyDescent="0.25">
      <c r="B1524" s="293"/>
    </row>
    <row r="1525" spans="2:2" x14ac:dyDescent="0.25">
      <c r="B1525" s="293"/>
    </row>
    <row r="1526" spans="2:2" x14ac:dyDescent="0.25">
      <c r="B1526" s="293"/>
    </row>
    <row r="1527" spans="2:2" x14ac:dyDescent="0.25">
      <c r="B1527" s="293"/>
    </row>
    <row r="1528" spans="2:2" x14ac:dyDescent="0.25">
      <c r="B1528" s="293"/>
    </row>
    <row r="1529" spans="2:2" x14ac:dyDescent="0.25">
      <c r="B1529" s="293"/>
    </row>
    <row r="1530" spans="2:2" x14ac:dyDescent="0.25">
      <c r="B1530" s="293"/>
    </row>
    <row r="1531" spans="2:2" x14ac:dyDescent="0.25">
      <c r="B1531" s="293"/>
    </row>
    <row r="1532" spans="2:2" x14ac:dyDescent="0.25">
      <c r="B1532" s="293"/>
    </row>
    <row r="1533" spans="2:2" x14ac:dyDescent="0.25">
      <c r="B1533" s="293"/>
    </row>
    <row r="1534" spans="2:2" x14ac:dyDescent="0.25">
      <c r="B1534" s="293"/>
    </row>
    <row r="1535" spans="2:2" x14ac:dyDescent="0.25">
      <c r="B1535" s="293"/>
    </row>
    <row r="1536" spans="2:2" x14ac:dyDescent="0.25">
      <c r="B1536" s="293"/>
    </row>
    <row r="1537" spans="2:2" x14ac:dyDescent="0.25">
      <c r="B1537" s="293"/>
    </row>
    <row r="1538" spans="2:2" x14ac:dyDescent="0.25">
      <c r="B1538" s="293"/>
    </row>
    <row r="1539" spans="2:2" x14ac:dyDescent="0.25">
      <c r="B1539" s="293"/>
    </row>
    <row r="1540" spans="2:2" x14ac:dyDescent="0.25">
      <c r="B1540" s="293"/>
    </row>
    <row r="1541" spans="2:2" x14ac:dyDescent="0.25">
      <c r="B1541" s="293"/>
    </row>
    <row r="1542" spans="2:2" x14ac:dyDescent="0.25">
      <c r="B1542" s="293"/>
    </row>
    <row r="1543" spans="2:2" x14ac:dyDescent="0.25">
      <c r="B1543" s="293"/>
    </row>
    <row r="1544" spans="2:2" x14ac:dyDescent="0.25">
      <c r="B1544" s="293"/>
    </row>
    <row r="1545" spans="2:2" x14ac:dyDescent="0.25">
      <c r="B1545" s="293"/>
    </row>
    <row r="1546" spans="2:2" x14ac:dyDescent="0.25">
      <c r="B1546" s="293"/>
    </row>
    <row r="1547" spans="2:2" x14ac:dyDescent="0.25">
      <c r="B1547" s="293"/>
    </row>
    <row r="1548" spans="2:2" x14ac:dyDescent="0.25">
      <c r="B1548" s="293"/>
    </row>
    <row r="1549" spans="2:2" x14ac:dyDescent="0.25">
      <c r="B1549" s="293"/>
    </row>
    <row r="1550" spans="2:2" x14ac:dyDescent="0.25">
      <c r="B1550" s="293"/>
    </row>
    <row r="1551" spans="2:2" x14ac:dyDescent="0.25">
      <c r="B1551" s="293"/>
    </row>
    <row r="1552" spans="2:2" x14ac:dyDescent="0.25">
      <c r="B1552" s="293"/>
    </row>
    <row r="1553" spans="2:2" x14ac:dyDescent="0.25">
      <c r="B1553" s="293"/>
    </row>
    <row r="1554" spans="2:2" x14ac:dyDescent="0.25">
      <c r="B1554" s="293"/>
    </row>
    <row r="1555" spans="2:2" x14ac:dyDescent="0.25">
      <c r="B1555" s="293"/>
    </row>
    <row r="1556" spans="2:2" x14ac:dyDescent="0.25">
      <c r="B1556" s="293"/>
    </row>
    <row r="1557" spans="2:2" x14ac:dyDescent="0.25">
      <c r="B1557" s="293"/>
    </row>
    <row r="1558" spans="2:2" x14ac:dyDescent="0.25">
      <c r="B1558" s="293"/>
    </row>
    <row r="1559" spans="2:2" x14ac:dyDescent="0.25">
      <c r="B1559" s="293"/>
    </row>
    <row r="1560" spans="2:2" x14ac:dyDescent="0.25">
      <c r="B1560" s="293"/>
    </row>
    <row r="1561" spans="2:2" x14ac:dyDescent="0.25">
      <c r="B1561" s="293"/>
    </row>
    <row r="1562" spans="2:2" x14ac:dyDescent="0.25">
      <c r="B1562" s="293"/>
    </row>
    <row r="1563" spans="2:2" x14ac:dyDescent="0.25">
      <c r="B1563" s="293"/>
    </row>
    <row r="1564" spans="2:2" x14ac:dyDescent="0.25">
      <c r="B1564" s="293"/>
    </row>
    <row r="1565" spans="2:2" x14ac:dyDescent="0.25">
      <c r="B1565" s="293"/>
    </row>
    <row r="1566" spans="2:2" x14ac:dyDescent="0.25">
      <c r="B1566" s="293"/>
    </row>
    <row r="1567" spans="2:2" x14ac:dyDescent="0.25">
      <c r="B1567" s="293"/>
    </row>
    <row r="1568" spans="2:2" x14ac:dyDescent="0.25">
      <c r="B1568" s="293"/>
    </row>
    <row r="1569" spans="2:2" x14ac:dyDescent="0.25">
      <c r="B1569" s="293"/>
    </row>
    <row r="1570" spans="2:2" x14ac:dyDescent="0.25">
      <c r="B1570" s="293"/>
    </row>
    <row r="1571" spans="2:2" x14ac:dyDescent="0.25">
      <c r="B1571" s="293"/>
    </row>
    <row r="1572" spans="2:2" x14ac:dyDescent="0.25">
      <c r="B1572" s="293"/>
    </row>
    <row r="1573" spans="2:2" x14ac:dyDescent="0.25">
      <c r="B1573" s="293"/>
    </row>
    <row r="1574" spans="2:2" x14ac:dyDescent="0.25">
      <c r="B1574" s="293"/>
    </row>
    <row r="1575" spans="2:2" x14ac:dyDescent="0.25">
      <c r="B1575" s="293"/>
    </row>
    <row r="1576" spans="2:2" x14ac:dyDescent="0.25">
      <c r="B1576" s="293"/>
    </row>
    <row r="1577" spans="2:2" x14ac:dyDescent="0.25">
      <c r="B1577" s="293"/>
    </row>
    <row r="1578" spans="2:2" x14ac:dyDescent="0.25">
      <c r="B1578" s="293"/>
    </row>
    <row r="1579" spans="2:2" x14ac:dyDescent="0.25">
      <c r="B1579" s="293"/>
    </row>
    <row r="1580" spans="2:2" x14ac:dyDescent="0.25">
      <c r="B1580" s="293"/>
    </row>
    <row r="1581" spans="2:2" x14ac:dyDescent="0.25">
      <c r="B1581" s="293"/>
    </row>
    <row r="1582" spans="2:2" x14ac:dyDescent="0.25">
      <c r="B1582" s="293"/>
    </row>
    <row r="1583" spans="2:2" x14ac:dyDescent="0.25">
      <c r="B1583" s="293"/>
    </row>
    <row r="1584" spans="2:2" x14ac:dyDescent="0.25">
      <c r="B1584" s="293"/>
    </row>
    <row r="1585" spans="2:2" x14ac:dyDescent="0.25">
      <c r="B1585" s="293"/>
    </row>
    <row r="1586" spans="2:2" x14ac:dyDescent="0.25">
      <c r="B1586" s="293"/>
    </row>
    <row r="1587" spans="2:2" x14ac:dyDescent="0.25">
      <c r="B1587" s="293"/>
    </row>
    <row r="1588" spans="2:2" x14ac:dyDescent="0.25">
      <c r="B1588" s="293"/>
    </row>
    <row r="1589" spans="2:2" x14ac:dyDescent="0.25">
      <c r="B1589" s="293"/>
    </row>
    <row r="1590" spans="2:2" x14ac:dyDescent="0.25">
      <c r="B1590" s="293"/>
    </row>
    <row r="1591" spans="2:2" x14ac:dyDescent="0.25">
      <c r="B1591" s="293"/>
    </row>
    <row r="1592" spans="2:2" x14ac:dyDescent="0.25">
      <c r="B1592" s="293"/>
    </row>
    <row r="1593" spans="2:2" x14ac:dyDescent="0.25">
      <c r="B1593" s="293"/>
    </row>
    <row r="1594" spans="2:2" x14ac:dyDescent="0.25">
      <c r="B1594" s="293"/>
    </row>
    <row r="1595" spans="2:2" x14ac:dyDescent="0.25">
      <c r="B1595" s="293"/>
    </row>
    <row r="1596" spans="2:2" x14ac:dyDescent="0.25">
      <c r="B1596" s="293"/>
    </row>
    <row r="1597" spans="2:2" x14ac:dyDescent="0.25">
      <c r="B1597" s="293"/>
    </row>
    <row r="1598" spans="2:2" x14ac:dyDescent="0.25">
      <c r="B1598" s="293"/>
    </row>
    <row r="1599" spans="2:2" x14ac:dyDescent="0.25">
      <c r="B1599" s="293"/>
    </row>
    <row r="1600" spans="2:2" x14ac:dyDescent="0.25">
      <c r="B1600" s="293"/>
    </row>
    <row r="1601" spans="2:2" x14ac:dyDescent="0.25">
      <c r="B1601" s="293"/>
    </row>
    <row r="1602" spans="2:2" x14ac:dyDescent="0.25">
      <c r="B1602" s="293"/>
    </row>
    <row r="1603" spans="2:2" x14ac:dyDescent="0.25">
      <c r="B1603" s="293"/>
    </row>
    <row r="1604" spans="2:2" x14ac:dyDescent="0.25">
      <c r="B1604" s="293"/>
    </row>
    <row r="1605" spans="2:2" x14ac:dyDescent="0.25">
      <c r="B1605" s="293"/>
    </row>
    <row r="1606" spans="2:2" x14ac:dyDescent="0.25">
      <c r="B1606" s="293"/>
    </row>
    <row r="1607" spans="2:2" x14ac:dyDescent="0.25">
      <c r="B1607" s="293"/>
    </row>
    <row r="1608" spans="2:2" x14ac:dyDescent="0.25">
      <c r="B1608" s="293"/>
    </row>
    <row r="1609" spans="2:2" x14ac:dyDescent="0.25">
      <c r="B1609" s="293"/>
    </row>
    <row r="1610" spans="2:2" x14ac:dyDescent="0.25">
      <c r="B1610" s="293"/>
    </row>
    <row r="1611" spans="2:2" x14ac:dyDescent="0.25">
      <c r="B1611" s="293"/>
    </row>
    <row r="1612" spans="2:2" x14ac:dyDescent="0.25">
      <c r="B1612" s="293"/>
    </row>
    <row r="1613" spans="2:2" x14ac:dyDescent="0.25">
      <c r="B1613" s="293"/>
    </row>
    <row r="1614" spans="2:2" x14ac:dyDescent="0.25">
      <c r="B1614" s="293"/>
    </row>
    <row r="1615" spans="2:2" x14ac:dyDescent="0.25">
      <c r="B1615" s="293"/>
    </row>
    <row r="1616" spans="2:2" x14ac:dyDescent="0.25">
      <c r="B1616" s="293"/>
    </row>
    <row r="1617" spans="2:2" x14ac:dyDescent="0.25">
      <c r="B1617" s="293"/>
    </row>
    <row r="1618" spans="2:2" x14ac:dyDescent="0.25">
      <c r="B1618" s="293"/>
    </row>
    <row r="1619" spans="2:2" x14ac:dyDescent="0.25">
      <c r="B1619" s="293"/>
    </row>
    <row r="1620" spans="2:2" x14ac:dyDescent="0.25">
      <c r="B1620" s="293"/>
    </row>
    <row r="1621" spans="2:2" x14ac:dyDescent="0.25">
      <c r="B1621" s="293"/>
    </row>
    <row r="1622" spans="2:2" x14ac:dyDescent="0.25">
      <c r="B1622" s="293"/>
    </row>
    <row r="1623" spans="2:2" x14ac:dyDescent="0.25">
      <c r="B1623" s="293"/>
    </row>
    <row r="1624" spans="2:2" x14ac:dyDescent="0.25">
      <c r="B1624" s="293"/>
    </row>
    <row r="1625" spans="2:2" x14ac:dyDescent="0.25">
      <c r="B1625" s="293"/>
    </row>
    <row r="1626" spans="2:2" x14ac:dyDescent="0.25">
      <c r="B1626" s="293"/>
    </row>
    <row r="1627" spans="2:2" x14ac:dyDescent="0.25">
      <c r="B1627" s="293"/>
    </row>
    <row r="1628" spans="2:2" x14ac:dyDescent="0.25">
      <c r="B1628" s="293"/>
    </row>
    <row r="1629" spans="2:2" x14ac:dyDescent="0.25">
      <c r="B1629" s="293"/>
    </row>
    <row r="1630" spans="2:2" x14ac:dyDescent="0.25">
      <c r="B1630" s="293"/>
    </row>
    <row r="1631" spans="2:2" x14ac:dyDescent="0.25">
      <c r="B1631" s="293"/>
    </row>
    <row r="1632" spans="2:2" x14ac:dyDescent="0.25">
      <c r="B1632" s="293"/>
    </row>
    <row r="1633" spans="2:2" x14ac:dyDescent="0.25">
      <c r="B1633" s="293"/>
    </row>
    <row r="1634" spans="2:2" x14ac:dyDescent="0.25">
      <c r="B1634" s="293"/>
    </row>
    <row r="1635" spans="2:2" x14ac:dyDescent="0.25">
      <c r="B1635" s="293"/>
    </row>
    <row r="1636" spans="2:2" x14ac:dyDescent="0.25">
      <c r="B1636" s="293"/>
    </row>
    <row r="1637" spans="2:2" x14ac:dyDescent="0.25">
      <c r="B1637" s="293"/>
    </row>
    <row r="1638" spans="2:2" x14ac:dyDescent="0.25">
      <c r="B1638" s="293"/>
    </row>
    <row r="1639" spans="2:2" x14ac:dyDescent="0.25">
      <c r="B1639" s="293"/>
    </row>
    <row r="1640" spans="2:2" x14ac:dyDescent="0.25">
      <c r="B1640" s="293"/>
    </row>
    <row r="1641" spans="2:2" x14ac:dyDescent="0.25">
      <c r="B1641" s="293"/>
    </row>
    <row r="1642" spans="2:2" x14ac:dyDescent="0.25">
      <c r="B1642" s="293"/>
    </row>
    <row r="1643" spans="2:2" x14ac:dyDescent="0.25">
      <c r="B1643" s="293"/>
    </row>
    <row r="1644" spans="2:2" x14ac:dyDescent="0.25">
      <c r="B1644" s="293"/>
    </row>
    <row r="1645" spans="2:2" x14ac:dyDescent="0.25">
      <c r="B1645" s="293"/>
    </row>
    <row r="1646" spans="2:2" x14ac:dyDescent="0.25">
      <c r="B1646" s="293"/>
    </row>
    <row r="1647" spans="2:2" x14ac:dyDescent="0.25">
      <c r="B1647" s="293"/>
    </row>
    <row r="1648" spans="2:2" x14ac:dyDescent="0.25">
      <c r="B1648" s="293"/>
    </row>
    <row r="1649" spans="2:2" x14ac:dyDescent="0.25">
      <c r="B1649" s="293"/>
    </row>
    <row r="1650" spans="2:2" x14ac:dyDescent="0.25">
      <c r="B1650" s="293"/>
    </row>
    <row r="1651" spans="2:2" x14ac:dyDescent="0.25">
      <c r="B1651" s="293"/>
    </row>
    <row r="1652" spans="2:2" x14ac:dyDescent="0.25">
      <c r="B1652" s="293"/>
    </row>
    <row r="1653" spans="2:2" x14ac:dyDescent="0.25">
      <c r="B1653" s="293"/>
    </row>
    <row r="1654" spans="2:2" x14ac:dyDescent="0.25">
      <c r="B1654" s="293"/>
    </row>
    <row r="1655" spans="2:2" x14ac:dyDescent="0.25">
      <c r="B1655" s="293"/>
    </row>
    <row r="1656" spans="2:2" x14ac:dyDescent="0.25">
      <c r="B1656" s="293"/>
    </row>
    <row r="1657" spans="2:2" x14ac:dyDescent="0.25">
      <c r="B1657" s="293"/>
    </row>
    <row r="1658" spans="2:2" x14ac:dyDescent="0.25">
      <c r="B1658" s="293"/>
    </row>
    <row r="1659" spans="2:2" x14ac:dyDescent="0.25">
      <c r="B1659" s="293"/>
    </row>
    <row r="1660" spans="2:2" x14ac:dyDescent="0.25">
      <c r="B1660" s="293"/>
    </row>
    <row r="1661" spans="2:2" x14ac:dyDescent="0.25">
      <c r="B1661" s="293"/>
    </row>
    <row r="1662" spans="2:2" x14ac:dyDescent="0.25">
      <c r="B1662" s="293"/>
    </row>
    <row r="1663" spans="2:2" x14ac:dyDescent="0.25">
      <c r="B1663" s="293"/>
    </row>
    <row r="1664" spans="2:2" x14ac:dyDescent="0.25">
      <c r="B1664" s="293"/>
    </row>
    <row r="1665" spans="2:2" x14ac:dyDescent="0.25">
      <c r="B1665" s="293"/>
    </row>
    <row r="1666" spans="2:2" x14ac:dyDescent="0.25">
      <c r="B1666" s="293"/>
    </row>
    <row r="1667" spans="2:2" x14ac:dyDescent="0.25">
      <c r="B1667" s="293"/>
    </row>
    <row r="1668" spans="2:2" x14ac:dyDescent="0.25">
      <c r="B1668" s="293"/>
    </row>
    <row r="1669" spans="2:2" x14ac:dyDescent="0.25">
      <c r="B1669" s="293"/>
    </row>
    <row r="1670" spans="2:2" x14ac:dyDescent="0.25">
      <c r="B1670" s="293"/>
    </row>
    <row r="1671" spans="2:2" x14ac:dyDescent="0.25">
      <c r="B1671" s="293"/>
    </row>
    <row r="1672" spans="2:2" x14ac:dyDescent="0.25">
      <c r="B1672" s="293"/>
    </row>
    <row r="1673" spans="2:2" x14ac:dyDescent="0.25">
      <c r="B1673" s="293"/>
    </row>
    <row r="1674" spans="2:2" x14ac:dyDescent="0.25">
      <c r="B1674" s="293"/>
    </row>
    <row r="1675" spans="2:2" x14ac:dyDescent="0.25">
      <c r="B1675" s="293"/>
    </row>
    <row r="1676" spans="2:2" x14ac:dyDescent="0.25">
      <c r="B1676" s="293"/>
    </row>
    <row r="1677" spans="2:2" x14ac:dyDescent="0.25">
      <c r="B1677" s="293"/>
    </row>
    <row r="1678" spans="2:2" x14ac:dyDescent="0.25">
      <c r="B1678" s="293"/>
    </row>
    <row r="1679" spans="2:2" x14ac:dyDescent="0.25">
      <c r="B1679" s="293"/>
    </row>
    <row r="1680" spans="2:2" x14ac:dyDescent="0.25">
      <c r="B1680" s="293"/>
    </row>
    <row r="1681" spans="2:2" x14ac:dyDescent="0.25">
      <c r="B1681" s="293"/>
    </row>
    <row r="1682" spans="2:2" x14ac:dyDescent="0.25">
      <c r="B1682" s="293"/>
    </row>
    <row r="1683" spans="2:2" x14ac:dyDescent="0.25">
      <c r="B1683" s="293"/>
    </row>
    <row r="1684" spans="2:2" x14ac:dyDescent="0.25">
      <c r="B1684" s="293"/>
    </row>
    <row r="1685" spans="2:2" x14ac:dyDescent="0.25">
      <c r="B1685" s="293"/>
    </row>
    <row r="1686" spans="2:2" x14ac:dyDescent="0.25">
      <c r="B1686" s="293"/>
    </row>
    <row r="1687" spans="2:2" x14ac:dyDescent="0.25">
      <c r="B1687" s="293"/>
    </row>
    <row r="1688" spans="2:2" x14ac:dyDescent="0.25">
      <c r="B1688" s="293"/>
    </row>
    <row r="1689" spans="2:2" x14ac:dyDescent="0.25">
      <c r="B1689" s="293"/>
    </row>
    <row r="1690" spans="2:2" x14ac:dyDescent="0.25">
      <c r="B1690" s="293"/>
    </row>
    <row r="1691" spans="2:2" x14ac:dyDescent="0.25">
      <c r="B1691" s="293"/>
    </row>
    <row r="1692" spans="2:2" x14ac:dyDescent="0.25">
      <c r="B1692" s="293"/>
    </row>
    <row r="1693" spans="2:2" x14ac:dyDescent="0.25">
      <c r="B1693" s="293"/>
    </row>
    <row r="1694" spans="2:2" x14ac:dyDescent="0.25">
      <c r="B1694" s="293"/>
    </row>
    <row r="1695" spans="2:2" x14ac:dyDescent="0.25">
      <c r="B1695" s="293"/>
    </row>
    <row r="1696" spans="2:2" x14ac:dyDescent="0.25">
      <c r="B1696" s="293"/>
    </row>
    <row r="1697" spans="2:2" x14ac:dyDescent="0.25">
      <c r="B1697" s="293"/>
    </row>
    <row r="1698" spans="2:2" x14ac:dyDescent="0.25">
      <c r="B1698" s="293"/>
    </row>
    <row r="1699" spans="2:2" x14ac:dyDescent="0.25">
      <c r="B1699" s="293"/>
    </row>
    <row r="1700" spans="2:2" x14ac:dyDescent="0.25">
      <c r="B1700" s="293"/>
    </row>
    <row r="1701" spans="2:2" x14ac:dyDescent="0.25">
      <c r="B1701" s="293"/>
    </row>
    <row r="1702" spans="2:2" x14ac:dyDescent="0.25">
      <c r="B1702" s="293"/>
    </row>
    <row r="1703" spans="2:2" x14ac:dyDescent="0.25">
      <c r="B1703" s="293"/>
    </row>
    <row r="1704" spans="2:2" x14ac:dyDescent="0.25">
      <c r="B1704" s="293"/>
    </row>
    <row r="1705" spans="2:2" x14ac:dyDescent="0.25">
      <c r="B1705" s="293"/>
    </row>
    <row r="1706" spans="2:2" x14ac:dyDescent="0.25">
      <c r="B1706" s="293"/>
    </row>
    <row r="1707" spans="2:2" x14ac:dyDescent="0.25">
      <c r="B1707" s="293"/>
    </row>
    <row r="1708" spans="2:2" x14ac:dyDescent="0.25">
      <c r="B1708" s="293"/>
    </row>
    <row r="1709" spans="2:2" x14ac:dyDescent="0.25">
      <c r="B1709" s="293"/>
    </row>
    <row r="1710" spans="2:2" x14ac:dyDescent="0.25">
      <c r="B1710" s="293"/>
    </row>
    <row r="1711" spans="2:2" x14ac:dyDescent="0.25">
      <c r="B1711" s="293"/>
    </row>
    <row r="1712" spans="2:2" x14ac:dyDescent="0.25">
      <c r="B1712" s="293"/>
    </row>
    <row r="1713" spans="2:2" x14ac:dyDescent="0.25">
      <c r="B1713" s="293"/>
    </row>
    <row r="1714" spans="2:2" x14ac:dyDescent="0.25">
      <c r="B1714" s="293"/>
    </row>
    <row r="1715" spans="2:2" x14ac:dyDescent="0.25">
      <c r="B1715" s="293"/>
    </row>
    <row r="1716" spans="2:2" x14ac:dyDescent="0.25">
      <c r="B1716" s="293"/>
    </row>
    <row r="1717" spans="2:2" x14ac:dyDescent="0.25">
      <c r="B1717" s="293"/>
    </row>
    <row r="1718" spans="2:2" x14ac:dyDescent="0.25">
      <c r="B1718" s="293"/>
    </row>
    <row r="1719" spans="2:2" x14ac:dyDescent="0.25">
      <c r="B1719" s="293"/>
    </row>
    <row r="1720" spans="2:2" x14ac:dyDescent="0.25">
      <c r="B1720" s="293"/>
    </row>
    <row r="1721" spans="2:2" x14ac:dyDescent="0.25">
      <c r="B1721" s="293"/>
    </row>
    <row r="1722" spans="2:2" x14ac:dyDescent="0.25">
      <c r="B1722" s="293"/>
    </row>
    <row r="1723" spans="2:2" x14ac:dyDescent="0.25">
      <c r="B1723" s="293"/>
    </row>
    <row r="1724" spans="2:2" x14ac:dyDescent="0.25">
      <c r="B1724" s="293"/>
    </row>
    <row r="1725" spans="2:2" x14ac:dyDescent="0.25">
      <c r="B1725" s="293"/>
    </row>
    <row r="1726" spans="2:2" x14ac:dyDescent="0.25">
      <c r="B1726" s="293"/>
    </row>
    <row r="1727" spans="2:2" x14ac:dyDescent="0.25">
      <c r="B1727" s="293"/>
    </row>
    <row r="1728" spans="2:2" x14ac:dyDescent="0.25">
      <c r="B1728" s="293"/>
    </row>
    <row r="1729" spans="2:2" x14ac:dyDescent="0.25">
      <c r="B1729" s="293"/>
    </row>
    <row r="1730" spans="2:2" x14ac:dyDescent="0.25">
      <c r="B1730" s="293"/>
    </row>
    <row r="1731" spans="2:2" x14ac:dyDescent="0.25">
      <c r="B1731" s="293"/>
    </row>
    <row r="1732" spans="2:2" x14ac:dyDescent="0.25">
      <c r="B1732" s="293"/>
    </row>
    <row r="1733" spans="2:2" x14ac:dyDescent="0.25">
      <c r="B1733" s="293"/>
    </row>
    <row r="1734" spans="2:2" x14ac:dyDescent="0.25">
      <c r="B1734" s="293"/>
    </row>
    <row r="1735" spans="2:2" x14ac:dyDescent="0.25">
      <c r="B1735" s="293"/>
    </row>
    <row r="1736" spans="2:2" x14ac:dyDescent="0.25">
      <c r="B1736" s="293"/>
    </row>
    <row r="1737" spans="2:2" x14ac:dyDescent="0.25">
      <c r="B1737" s="293"/>
    </row>
    <row r="1738" spans="2:2" x14ac:dyDescent="0.25">
      <c r="B1738" s="293"/>
    </row>
    <row r="1739" spans="2:2" x14ac:dyDescent="0.25">
      <c r="B1739" s="293"/>
    </row>
    <row r="1740" spans="2:2" x14ac:dyDescent="0.25">
      <c r="B1740" s="293"/>
    </row>
    <row r="1741" spans="2:2" x14ac:dyDescent="0.25">
      <c r="B1741" s="293"/>
    </row>
    <row r="1742" spans="2:2" x14ac:dyDescent="0.25">
      <c r="B1742" s="293"/>
    </row>
    <row r="1743" spans="2:2" x14ac:dyDescent="0.25">
      <c r="B1743" s="293"/>
    </row>
    <row r="1744" spans="2:2" x14ac:dyDescent="0.25">
      <c r="B1744" s="293"/>
    </row>
    <row r="1745" spans="2:2" x14ac:dyDescent="0.25">
      <c r="B1745" s="293"/>
    </row>
    <row r="1746" spans="2:2" x14ac:dyDescent="0.25">
      <c r="B1746" s="293"/>
    </row>
    <row r="1747" spans="2:2" x14ac:dyDescent="0.25">
      <c r="B1747" s="293"/>
    </row>
    <row r="1748" spans="2:2" x14ac:dyDescent="0.25">
      <c r="B1748" s="293"/>
    </row>
    <row r="1749" spans="2:2" x14ac:dyDescent="0.25">
      <c r="B1749" s="293"/>
    </row>
    <row r="1750" spans="2:2" x14ac:dyDescent="0.25">
      <c r="B1750" s="293"/>
    </row>
    <row r="1751" spans="2:2" x14ac:dyDescent="0.25">
      <c r="B1751" s="293"/>
    </row>
    <row r="1752" spans="2:2" x14ac:dyDescent="0.25">
      <c r="B1752" s="293"/>
    </row>
    <row r="1753" spans="2:2" x14ac:dyDescent="0.25">
      <c r="B1753" s="293"/>
    </row>
    <row r="1754" spans="2:2" x14ac:dyDescent="0.25">
      <c r="B1754" s="293"/>
    </row>
    <row r="1755" spans="2:2" x14ac:dyDescent="0.25">
      <c r="B1755" s="293"/>
    </row>
    <row r="1756" spans="2:2" x14ac:dyDescent="0.25">
      <c r="B1756" s="293"/>
    </row>
    <row r="1757" spans="2:2" x14ac:dyDescent="0.25">
      <c r="B1757" s="293"/>
    </row>
    <row r="1758" spans="2:2" x14ac:dyDescent="0.25">
      <c r="B1758" s="293"/>
    </row>
    <row r="1759" spans="2:2" x14ac:dyDescent="0.25">
      <c r="B1759" s="293"/>
    </row>
    <row r="1760" spans="2:2" x14ac:dyDescent="0.25">
      <c r="B1760" s="293"/>
    </row>
    <row r="1761" spans="2:2" x14ac:dyDescent="0.25">
      <c r="B1761" s="293"/>
    </row>
    <row r="1762" spans="2:2" x14ac:dyDescent="0.25">
      <c r="B1762" s="293"/>
    </row>
    <row r="1763" spans="2:2" x14ac:dyDescent="0.25">
      <c r="B1763" s="293"/>
    </row>
    <row r="1764" spans="2:2" x14ac:dyDescent="0.25">
      <c r="B1764" s="293"/>
    </row>
    <row r="1765" spans="2:2" x14ac:dyDescent="0.25">
      <c r="B1765" s="293"/>
    </row>
    <row r="1766" spans="2:2" x14ac:dyDescent="0.25">
      <c r="B1766" s="293"/>
    </row>
    <row r="1767" spans="2:2" x14ac:dyDescent="0.25">
      <c r="B1767" s="293"/>
    </row>
    <row r="1768" spans="2:2" x14ac:dyDescent="0.25">
      <c r="B1768" s="293"/>
    </row>
    <row r="1769" spans="2:2" x14ac:dyDescent="0.25">
      <c r="B1769" s="293"/>
    </row>
    <row r="1770" spans="2:2" x14ac:dyDescent="0.25">
      <c r="B1770" s="293"/>
    </row>
    <row r="1771" spans="2:2" x14ac:dyDescent="0.25">
      <c r="B1771" s="293"/>
    </row>
    <row r="1772" spans="2:2" x14ac:dyDescent="0.25">
      <c r="B1772" s="293"/>
    </row>
    <row r="1773" spans="2:2" x14ac:dyDescent="0.25">
      <c r="B1773" s="293"/>
    </row>
    <row r="1774" spans="2:2" x14ac:dyDescent="0.25">
      <c r="B1774" s="293"/>
    </row>
    <row r="1775" spans="2:2" x14ac:dyDescent="0.25">
      <c r="B1775" s="293"/>
    </row>
    <row r="1776" spans="2:2" x14ac:dyDescent="0.25">
      <c r="B1776" s="293"/>
    </row>
    <row r="1777" spans="2:2" x14ac:dyDescent="0.25">
      <c r="B1777" s="293"/>
    </row>
    <row r="1778" spans="2:2" x14ac:dyDescent="0.25">
      <c r="B1778" s="293"/>
    </row>
    <row r="1779" spans="2:2" x14ac:dyDescent="0.25">
      <c r="B1779" s="293"/>
    </row>
    <row r="1780" spans="2:2" x14ac:dyDescent="0.25">
      <c r="B1780" s="293"/>
    </row>
    <row r="1781" spans="2:2" x14ac:dyDescent="0.25">
      <c r="B1781" s="293"/>
    </row>
    <row r="1782" spans="2:2" x14ac:dyDescent="0.25">
      <c r="B1782" s="293"/>
    </row>
    <row r="1783" spans="2:2" x14ac:dyDescent="0.25">
      <c r="B1783" s="293"/>
    </row>
    <row r="1784" spans="2:2" x14ac:dyDescent="0.25">
      <c r="B1784" s="293"/>
    </row>
    <row r="1785" spans="2:2" x14ac:dyDescent="0.25">
      <c r="B1785" s="293"/>
    </row>
    <row r="1786" spans="2:2" x14ac:dyDescent="0.25">
      <c r="B1786" s="293"/>
    </row>
    <row r="1787" spans="2:2" x14ac:dyDescent="0.25">
      <c r="B1787" s="293"/>
    </row>
    <row r="1788" spans="2:2" x14ac:dyDescent="0.25">
      <c r="B1788" s="293"/>
    </row>
    <row r="1789" spans="2:2" x14ac:dyDescent="0.25">
      <c r="B1789" s="293"/>
    </row>
    <row r="1790" spans="2:2" x14ac:dyDescent="0.25">
      <c r="B1790" s="293"/>
    </row>
    <row r="1791" spans="2:2" x14ac:dyDescent="0.25">
      <c r="B1791" s="293"/>
    </row>
    <row r="1792" spans="2:2" x14ac:dyDescent="0.25">
      <c r="B1792" s="293"/>
    </row>
    <row r="1793" spans="2:2" x14ac:dyDescent="0.25">
      <c r="B1793" s="293"/>
    </row>
    <row r="1794" spans="2:2" x14ac:dyDescent="0.25">
      <c r="B1794" s="293"/>
    </row>
    <row r="1795" spans="2:2" x14ac:dyDescent="0.25">
      <c r="B1795" s="293"/>
    </row>
    <row r="1796" spans="2:2" x14ac:dyDescent="0.25">
      <c r="B1796" s="293"/>
    </row>
    <row r="1797" spans="2:2" x14ac:dyDescent="0.25">
      <c r="B1797" s="293"/>
    </row>
    <row r="1798" spans="2:2" x14ac:dyDescent="0.25">
      <c r="B1798" s="293"/>
    </row>
    <row r="1799" spans="2:2" x14ac:dyDescent="0.25">
      <c r="B1799" s="293"/>
    </row>
    <row r="1800" spans="2:2" x14ac:dyDescent="0.25">
      <c r="B1800" s="293"/>
    </row>
    <row r="1801" spans="2:2" x14ac:dyDescent="0.25">
      <c r="B1801" s="293"/>
    </row>
    <row r="1802" spans="2:2" x14ac:dyDescent="0.25">
      <c r="B1802" s="293"/>
    </row>
    <row r="1803" spans="2:2" x14ac:dyDescent="0.25">
      <c r="B1803" s="293"/>
    </row>
    <row r="1804" spans="2:2" x14ac:dyDescent="0.25">
      <c r="B1804" s="293"/>
    </row>
    <row r="1805" spans="2:2" x14ac:dyDescent="0.25">
      <c r="B1805" s="293"/>
    </row>
    <row r="1806" spans="2:2" x14ac:dyDescent="0.25">
      <c r="B1806" s="293"/>
    </row>
    <row r="1807" spans="2:2" x14ac:dyDescent="0.25">
      <c r="B1807" s="293"/>
    </row>
    <row r="1808" spans="2:2" x14ac:dyDescent="0.25">
      <c r="B1808" s="293"/>
    </row>
    <row r="1809" spans="2:2" x14ac:dyDescent="0.25">
      <c r="B1809" s="293"/>
    </row>
    <row r="1810" spans="2:2" x14ac:dyDescent="0.25">
      <c r="B1810" s="293"/>
    </row>
    <row r="1811" spans="2:2" x14ac:dyDescent="0.25">
      <c r="B1811" s="293"/>
    </row>
    <row r="1812" spans="2:2" x14ac:dyDescent="0.25">
      <c r="B1812" s="293"/>
    </row>
    <row r="1813" spans="2:2" x14ac:dyDescent="0.25">
      <c r="B1813" s="293"/>
    </row>
    <row r="1814" spans="2:2" x14ac:dyDescent="0.25">
      <c r="B1814" s="293"/>
    </row>
    <row r="1815" spans="2:2" x14ac:dyDescent="0.25">
      <c r="B1815" s="293"/>
    </row>
    <row r="1816" spans="2:2" x14ac:dyDescent="0.25">
      <c r="B1816" s="293"/>
    </row>
    <row r="1817" spans="2:2" x14ac:dyDescent="0.25">
      <c r="B1817" s="293"/>
    </row>
    <row r="1818" spans="2:2" x14ac:dyDescent="0.25">
      <c r="B1818" s="293"/>
    </row>
    <row r="1819" spans="2:2" x14ac:dyDescent="0.25">
      <c r="B1819" s="293"/>
    </row>
    <row r="1820" spans="2:2" x14ac:dyDescent="0.25">
      <c r="B1820" s="293"/>
    </row>
    <row r="1821" spans="2:2" x14ac:dyDescent="0.25">
      <c r="B1821" s="293"/>
    </row>
    <row r="1822" spans="2:2" x14ac:dyDescent="0.25">
      <c r="B1822" s="293"/>
    </row>
    <row r="1823" spans="2:2" x14ac:dyDescent="0.25">
      <c r="B1823" s="293"/>
    </row>
    <row r="1824" spans="2:2" x14ac:dyDescent="0.25">
      <c r="B1824" s="293"/>
    </row>
    <row r="1825" spans="2:2" x14ac:dyDescent="0.25">
      <c r="B1825" s="293"/>
    </row>
    <row r="1826" spans="2:2" x14ac:dyDescent="0.25">
      <c r="B1826" s="293"/>
    </row>
    <row r="1827" spans="2:2" x14ac:dyDescent="0.25">
      <c r="B1827" s="293"/>
    </row>
    <row r="1828" spans="2:2" x14ac:dyDescent="0.25">
      <c r="B1828" s="293"/>
    </row>
    <row r="1829" spans="2:2" x14ac:dyDescent="0.25">
      <c r="B1829" s="293"/>
    </row>
    <row r="1830" spans="2:2" x14ac:dyDescent="0.25">
      <c r="B1830" s="293"/>
    </row>
    <row r="1831" spans="2:2" x14ac:dyDescent="0.25">
      <c r="B1831" s="293"/>
    </row>
    <row r="1832" spans="2:2" x14ac:dyDescent="0.25">
      <c r="B1832" s="293"/>
    </row>
    <row r="1833" spans="2:2" x14ac:dyDescent="0.25">
      <c r="B1833" s="293"/>
    </row>
    <row r="1834" spans="2:2" x14ac:dyDescent="0.25">
      <c r="B1834" s="293"/>
    </row>
    <row r="1835" spans="2:2" x14ac:dyDescent="0.25">
      <c r="B1835" s="293"/>
    </row>
    <row r="1836" spans="2:2" x14ac:dyDescent="0.25">
      <c r="B1836" s="293"/>
    </row>
    <row r="1837" spans="2:2" x14ac:dyDescent="0.25">
      <c r="B1837" s="293"/>
    </row>
    <row r="1838" spans="2:2" x14ac:dyDescent="0.25">
      <c r="B1838" s="293"/>
    </row>
    <row r="1839" spans="2:2" x14ac:dyDescent="0.25">
      <c r="B1839" s="293"/>
    </row>
    <row r="1840" spans="2:2" x14ac:dyDescent="0.25">
      <c r="B1840" s="293"/>
    </row>
    <row r="1841" spans="2:2" x14ac:dyDescent="0.25">
      <c r="B1841" s="293"/>
    </row>
    <row r="1842" spans="2:2" x14ac:dyDescent="0.25">
      <c r="B1842" s="293"/>
    </row>
    <row r="1843" spans="2:2" x14ac:dyDescent="0.25">
      <c r="B1843" s="293"/>
    </row>
    <row r="1844" spans="2:2" x14ac:dyDescent="0.25">
      <c r="B1844" s="293"/>
    </row>
    <row r="1845" spans="2:2" x14ac:dyDescent="0.25">
      <c r="B1845" s="293"/>
    </row>
    <row r="1846" spans="2:2" x14ac:dyDescent="0.25">
      <c r="B1846" s="293"/>
    </row>
    <row r="1847" spans="2:2" x14ac:dyDescent="0.25">
      <c r="B1847" s="293"/>
    </row>
    <row r="1848" spans="2:2" x14ac:dyDescent="0.25">
      <c r="B1848" s="293"/>
    </row>
    <row r="1849" spans="2:2" x14ac:dyDescent="0.25">
      <c r="B1849" s="293"/>
    </row>
    <row r="1850" spans="2:2" x14ac:dyDescent="0.25">
      <c r="B1850" s="293"/>
    </row>
    <row r="1851" spans="2:2" x14ac:dyDescent="0.25">
      <c r="B1851" s="293"/>
    </row>
    <row r="1852" spans="2:2" x14ac:dyDescent="0.25">
      <c r="B1852" s="293"/>
    </row>
    <row r="1853" spans="2:2" x14ac:dyDescent="0.25">
      <c r="B1853" s="293"/>
    </row>
    <row r="1854" spans="2:2" x14ac:dyDescent="0.25">
      <c r="B1854" s="293"/>
    </row>
    <row r="1855" spans="2:2" x14ac:dyDescent="0.25">
      <c r="B1855" s="293"/>
    </row>
    <row r="1856" spans="2:2" x14ac:dyDescent="0.25">
      <c r="B1856" s="293"/>
    </row>
    <row r="1857" spans="2:2" x14ac:dyDescent="0.25">
      <c r="B1857" s="293"/>
    </row>
    <row r="1858" spans="2:2" x14ac:dyDescent="0.25">
      <c r="B1858" s="293"/>
    </row>
    <row r="1859" spans="2:2" x14ac:dyDescent="0.25">
      <c r="B1859" s="293"/>
    </row>
    <row r="1860" spans="2:2" x14ac:dyDescent="0.25">
      <c r="B1860" s="293"/>
    </row>
    <row r="1861" spans="2:2" x14ac:dyDescent="0.25">
      <c r="B1861" s="293"/>
    </row>
    <row r="1862" spans="2:2" x14ac:dyDescent="0.25">
      <c r="B1862" s="293"/>
    </row>
    <row r="1863" spans="2:2" x14ac:dyDescent="0.25">
      <c r="B1863" s="293"/>
    </row>
    <row r="1864" spans="2:2" x14ac:dyDescent="0.25">
      <c r="B1864" s="293"/>
    </row>
    <row r="1865" spans="2:2" x14ac:dyDescent="0.25">
      <c r="B1865" s="293"/>
    </row>
    <row r="1866" spans="2:2" x14ac:dyDescent="0.25">
      <c r="B1866" s="293"/>
    </row>
    <row r="1867" spans="2:2" x14ac:dyDescent="0.25">
      <c r="B1867" s="293"/>
    </row>
    <row r="1868" spans="2:2" x14ac:dyDescent="0.25">
      <c r="B1868" s="293"/>
    </row>
    <row r="1869" spans="2:2" x14ac:dyDescent="0.25">
      <c r="B1869" s="293"/>
    </row>
    <row r="1870" spans="2:2" x14ac:dyDescent="0.25">
      <c r="B1870" s="293"/>
    </row>
    <row r="1871" spans="2:2" x14ac:dyDescent="0.25">
      <c r="B1871" s="293"/>
    </row>
    <row r="1872" spans="2:2" x14ac:dyDescent="0.25">
      <c r="B1872" s="293"/>
    </row>
    <row r="1873" spans="2:2" x14ac:dyDescent="0.25">
      <c r="B1873" s="293"/>
    </row>
    <row r="1874" spans="2:2" x14ac:dyDescent="0.25">
      <c r="B1874" s="293"/>
    </row>
    <row r="1875" spans="2:2" x14ac:dyDescent="0.25">
      <c r="B1875" s="293"/>
    </row>
    <row r="1876" spans="2:2" x14ac:dyDescent="0.25">
      <c r="B1876" s="293"/>
    </row>
    <row r="1877" spans="2:2" x14ac:dyDescent="0.25">
      <c r="B1877" s="293"/>
    </row>
    <row r="1878" spans="2:2" x14ac:dyDescent="0.25">
      <c r="B1878" s="293"/>
    </row>
    <row r="1879" spans="2:2" x14ac:dyDescent="0.25">
      <c r="B1879" s="293"/>
    </row>
    <row r="1880" spans="2:2" x14ac:dyDescent="0.25">
      <c r="B1880" s="293"/>
    </row>
    <row r="1881" spans="2:2" x14ac:dyDescent="0.25">
      <c r="B1881" s="293"/>
    </row>
    <row r="1882" spans="2:2" x14ac:dyDescent="0.25">
      <c r="B1882" s="293"/>
    </row>
    <row r="1883" spans="2:2" x14ac:dyDescent="0.25">
      <c r="B1883" s="293"/>
    </row>
    <row r="1884" spans="2:2" x14ac:dyDescent="0.25">
      <c r="B1884" s="293"/>
    </row>
    <row r="1885" spans="2:2" x14ac:dyDescent="0.25">
      <c r="B1885" s="293"/>
    </row>
    <row r="1886" spans="2:2" x14ac:dyDescent="0.25">
      <c r="B1886" s="293"/>
    </row>
    <row r="1887" spans="2:2" x14ac:dyDescent="0.25">
      <c r="B1887" s="293"/>
    </row>
    <row r="1888" spans="2:2" x14ac:dyDescent="0.25">
      <c r="B1888" s="293"/>
    </row>
    <row r="1889" spans="2:2" x14ac:dyDescent="0.25">
      <c r="B1889" s="293"/>
    </row>
    <row r="1890" spans="2:2" x14ac:dyDescent="0.25">
      <c r="B1890" s="293"/>
    </row>
    <row r="1891" spans="2:2" x14ac:dyDescent="0.25">
      <c r="B1891" s="293"/>
    </row>
    <row r="1892" spans="2:2" x14ac:dyDescent="0.25">
      <c r="B1892" s="293"/>
    </row>
    <row r="1893" spans="2:2" x14ac:dyDescent="0.25">
      <c r="B1893" s="293"/>
    </row>
    <row r="1894" spans="2:2" x14ac:dyDescent="0.25">
      <c r="B1894" s="293"/>
    </row>
    <row r="1895" spans="2:2" x14ac:dyDescent="0.25">
      <c r="B1895" s="293"/>
    </row>
    <row r="1896" spans="2:2" x14ac:dyDescent="0.25">
      <c r="B1896" s="293"/>
    </row>
    <row r="1897" spans="2:2" x14ac:dyDescent="0.25">
      <c r="B1897" s="293"/>
    </row>
    <row r="1898" spans="2:2" x14ac:dyDescent="0.25">
      <c r="B1898" s="293"/>
    </row>
    <row r="1899" spans="2:2" x14ac:dyDescent="0.25">
      <c r="B1899" s="293"/>
    </row>
    <row r="1900" spans="2:2" x14ac:dyDescent="0.25">
      <c r="B1900" s="293"/>
    </row>
    <row r="1901" spans="2:2" x14ac:dyDescent="0.25">
      <c r="B1901" s="293"/>
    </row>
    <row r="1902" spans="2:2" x14ac:dyDescent="0.25">
      <c r="B1902" s="293"/>
    </row>
    <row r="1903" spans="2:2" x14ac:dyDescent="0.25">
      <c r="B1903" s="293"/>
    </row>
    <row r="1904" spans="2:2" x14ac:dyDescent="0.25">
      <c r="B1904" s="293"/>
    </row>
    <row r="1905" spans="2:2" x14ac:dyDescent="0.25">
      <c r="B1905" s="293"/>
    </row>
    <row r="1906" spans="2:2" x14ac:dyDescent="0.25">
      <c r="B1906" s="293"/>
    </row>
    <row r="1907" spans="2:2" x14ac:dyDescent="0.25">
      <c r="B1907" s="293"/>
    </row>
    <row r="1908" spans="2:2" x14ac:dyDescent="0.25">
      <c r="B1908" s="293"/>
    </row>
    <row r="1909" spans="2:2" x14ac:dyDescent="0.25">
      <c r="B1909" s="293"/>
    </row>
    <row r="1910" spans="2:2" x14ac:dyDescent="0.25">
      <c r="B1910" s="293"/>
    </row>
    <row r="1911" spans="2:2" x14ac:dyDescent="0.25">
      <c r="B1911" s="293"/>
    </row>
    <row r="1912" spans="2:2" x14ac:dyDescent="0.25">
      <c r="B1912" s="293"/>
    </row>
    <row r="1913" spans="2:2" x14ac:dyDescent="0.25">
      <c r="B1913" s="293"/>
    </row>
    <row r="1914" spans="2:2" x14ac:dyDescent="0.25">
      <c r="B1914" s="293"/>
    </row>
    <row r="1915" spans="2:2" x14ac:dyDescent="0.25">
      <c r="B1915" s="293"/>
    </row>
    <row r="1916" spans="2:2" x14ac:dyDescent="0.25">
      <c r="B1916" s="293"/>
    </row>
    <row r="1917" spans="2:2" x14ac:dyDescent="0.25">
      <c r="B1917" s="293"/>
    </row>
    <row r="1918" spans="2:2" x14ac:dyDescent="0.25">
      <c r="B1918" s="293"/>
    </row>
    <row r="1919" spans="2:2" x14ac:dyDescent="0.25">
      <c r="B1919" s="293"/>
    </row>
    <row r="1920" spans="2:2" x14ac:dyDescent="0.25">
      <c r="B1920" s="293"/>
    </row>
    <row r="1921" spans="2:2" x14ac:dyDescent="0.25">
      <c r="B1921" s="293"/>
    </row>
    <row r="1922" spans="2:2" x14ac:dyDescent="0.25">
      <c r="B1922" s="293"/>
    </row>
    <row r="1923" spans="2:2" x14ac:dyDescent="0.25">
      <c r="B1923" s="293"/>
    </row>
    <row r="1924" spans="2:2" x14ac:dyDescent="0.25">
      <c r="B1924" s="293"/>
    </row>
    <row r="1925" spans="2:2" x14ac:dyDescent="0.25">
      <c r="B1925" s="293"/>
    </row>
    <row r="1926" spans="2:2" x14ac:dyDescent="0.25">
      <c r="B1926" s="293"/>
    </row>
    <row r="1927" spans="2:2" x14ac:dyDescent="0.25">
      <c r="B1927" s="293"/>
    </row>
    <row r="1928" spans="2:2" x14ac:dyDescent="0.25">
      <c r="B1928" s="293"/>
    </row>
    <row r="1929" spans="2:2" x14ac:dyDescent="0.25">
      <c r="B1929" s="293"/>
    </row>
    <row r="1930" spans="2:2" x14ac:dyDescent="0.25">
      <c r="B1930" s="293"/>
    </row>
    <row r="1931" spans="2:2" x14ac:dyDescent="0.25">
      <c r="B1931" s="293"/>
    </row>
    <row r="1932" spans="2:2" x14ac:dyDescent="0.25">
      <c r="B1932" s="293"/>
    </row>
    <row r="1933" spans="2:2" x14ac:dyDescent="0.25">
      <c r="B1933" s="293"/>
    </row>
    <row r="1934" spans="2:2" x14ac:dyDescent="0.25">
      <c r="B1934" s="293"/>
    </row>
    <row r="1935" spans="2:2" x14ac:dyDescent="0.25">
      <c r="B1935" s="293"/>
    </row>
    <row r="1936" spans="2:2" x14ac:dyDescent="0.25">
      <c r="B1936" s="293"/>
    </row>
    <row r="1937" spans="2:2" x14ac:dyDescent="0.25">
      <c r="B1937" s="293"/>
    </row>
    <row r="1938" spans="2:2" x14ac:dyDescent="0.25">
      <c r="B1938" s="293"/>
    </row>
    <row r="1939" spans="2:2" x14ac:dyDescent="0.25">
      <c r="B1939" s="293"/>
    </row>
    <row r="1940" spans="2:2" x14ac:dyDescent="0.25">
      <c r="B1940" s="293"/>
    </row>
    <row r="1941" spans="2:2" x14ac:dyDescent="0.25">
      <c r="B1941" s="293"/>
    </row>
    <row r="1942" spans="2:2" x14ac:dyDescent="0.25">
      <c r="B1942" s="293"/>
    </row>
    <row r="1943" spans="2:2" x14ac:dyDescent="0.25">
      <c r="B1943" s="293"/>
    </row>
    <row r="1944" spans="2:2" x14ac:dyDescent="0.25">
      <c r="B1944" s="293"/>
    </row>
    <row r="1945" spans="2:2" x14ac:dyDescent="0.25">
      <c r="B1945" s="293"/>
    </row>
    <row r="1946" spans="2:2" x14ac:dyDescent="0.25">
      <c r="B1946" s="293"/>
    </row>
    <row r="1947" spans="2:2" x14ac:dyDescent="0.25">
      <c r="B1947" s="293"/>
    </row>
    <row r="1948" spans="2:2" x14ac:dyDescent="0.25">
      <c r="B1948" s="293"/>
    </row>
    <row r="1949" spans="2:2" x14ac:dyDescent="0.25">
      <c r="B1949" s="293"/>
    </row>
    <row r="1950" spans="2:2" x14ac:dyDescent="0.25">
      <c r="B1950" s="293"/>
    </row>
    <row r="1951" spans="2:2" x14ac:dyDescent="0.25">
      <c r="B1951" s="293"/>
    </row>
    <row r="1952" spans="2:2" x14ac:dyDescent="0.25">
      <c r="B1952" s="293"/>
    </row>
    <row r="1953" spans="2:2" x14ac:dyDescent="0.25">
      <c r="B1953" s="293"/>
    </row>
    <row r="1954" spans="2:2" x14ac:dyDescent="0.25">
      <c r="B1954" s="293"/>
    </row>
    <row r="1955" spans="2:2" x14ac:dyDescent="0.25">
      <c r="B1955" s="293"/>
    </row>
    <row r="1956" spans="2:2" x14ac:dyDescent="0.25">
      <c r="B1956" s="293"/>
    </row>
    <row r="1957" spans="2:2" x14ac:dyDescent="0.25">
      <c r="B1957" s="293"/>
    </row>
    <row r="1958" spans="2:2" x14ac:dyDescent="0.25">
      <c r="B1958" s="293"/>
    </row>
    <row r="1959" spans="2:2" x14ac:dyDescent="0.25">
      <c r="B1959" s="293"/>
    </row>
    <row r="1960" spans="2:2" x14ac:dyDescent="0.25">
      <c r="B1960" s="293"/>
    </row>
    <row r="1961" spans="2:2" x14ac:dyDescent="0.25">
      <c r="B1961" s="293"/>
    </row>
    <row r="1962" spans="2:2" x14ac:dyDescent="0.25">
      <c r="B1962" s="293"/>
    </row>
    <row r="1963" spans="2:2" x14ac:dyDescent="0.25">
      <c r="B1963" s="293"/>
    </row>
    <row r="1964" spans="2:2" x14ac:dyDescent="0.25">
      <c r="B1964" s="293"/>
    </row>
    <row r="1965" spans="2:2" x14ac:dyDescent="0.25">
      <c r="B1965" s="293"/>
    </row>
    <row r="1966" spans="2:2" x14ac:dyDescent="0.25">
      <c r="B1966" s="293"/>
    </row>
    <row r="1967" spans="2:2" x14ac:dyDescent="0.25">
      <c r="B1967" s="293"/>
    </row>
    <row r="1968" spans="2:2" x14ac:dyDescent="0.25">
      <c r="B1968" s="293"/>
    </row>
    <row r="1969" spans="2:2" x14ac:dyDescent="0.25">
      <c r="B1969" s="293"/>
    </row>
    <row r="1970" spans="2:2" x14ac:dyDescent="0.25">
      <c r="B1970" s="293"/>
    </row>
    <row r="1971" spans="2:2" x14ac:dyDescent="0.25">
      <c r="B1971" s="293"/>
    </row>
    <row r="1972" spans="2:2" x14ac:dyDescent="0.25">
      <c r="B1972" s="293"/>
    </row>
    <row r="1973" spans="2:2" x14ac:dyDescent="0.25">
      <c r="B1973" s="293"/>
    </row>
    <row r="1974" spans="2:2" x14ac:dyDescent="0.25">
      <c r="B1974" s="293"/>
    </row>
    <row r="1975" spans="2:2" x14ac:dyDescent="0.25">
      <c r="B1975" s="293"/>
    </row>
    <row r="1976" spans="2:2" x14ac:dyDescent="0.25">
      <c r="B1976" s="293"/>
    </row>
    <row r="1977" spans="2:2" x14ac:dyDescent="0.25">
      <c r="B1977" s="293"/>
    </row>
    <row r="1978" spans="2:2" x14ac:dyDescent="0.25">
      <c r="B1978" s="293"/>
    </row>
    <row r="1979" spans="2:2" x14ac:dyDescent="0.25">
      <c r="B1979" s="293"/>
    </row>
    <row r="1980" spans="2:2" x14ac:dyDescent="0.25">
      <c r="B1980" s="293"/>
    </row>
    <row r="1981" spans="2:2" x14ac:dyDescent="0.25">
      <c r="B1981" s="293"/>
    </row>
    <row r="1982" spans="2:2" x14ac:dyDescent="0.25">
      <c r="B1982" s="293"/>
    </row>
    <row r="1983" spans="2:2" x14ac:dyDescent="0.25">
      <c r="B1983" s="293"/>
    </row>
    <row r="1984" spans="2:2" x14ac:dyDescent="0.25">
      <c r="B1984" s="293"/>
    </row>
    <row r="1985" spans="2:2" x14ac:dyDescent="0.25">
      <c r="B1985" s="293"/>
    </row>
    <row r="1986" spans="2:2" x14ac:dyDescent="0.25">
      <c r="B1986" s="293"/>
    </row>
    <row r="1987" spans="2:2" x14ac:dyDescent="0.25">
      <c r="B1987" s="293"/>
    </row>
    <row r="1988" spans="2:2" x14ac:dyDescent="0.25">
      <c r="B1988" s="293"/>
    </row>
    <row r="1989" spans="2:2" x14ac:dyDescent="0.25">
      <c r="B1989" s="293"/>
    </row>
    <row r="1990" spans="2:2" x14ac:dyDescent="0.25">
      <c r="B1990" s="293"/>
    </row>
    <row r="1991" spans="2:2" x14ac:dyDescent="0.25">
      <c r="B1991" s="293"/>
    </row>
    <row r="1992" spans="2:2" x14ac:dyDescent="0.25">
      <c r="B1992" s="293"/>
    </row>
    <row r="1993" spans="2:2" x14ac:dyDescent="0.25">
      <c r="B1993" s="293"/>
    </row>
    <row r="1994" spans="2:2" x14ac:dyDescent="0.25">
      <c r="B1994" s="293"/>
    </row>
    <row r="1995" spans="2:2" x14ac:dyDescent="0.25">
      <c r="B1995" s="293"/>
    </row>
    <row r="1996" spans="2:2" x14ac:dyDescent="0.25">
      <c r="B1996" s="293"/>
    </row>
    <row r="1997" spans="2:2" x14ac:dyDescent="0.25">
      <c r="B1997" s="293"/>
    </row>
    <row r="1998" spans="2:2" x14ac:dyDescent="0.25">
      <c r="B1998" s="293"/>
    </row>
    <row r="1999" spans="2:2" x14ac:dyDescent="0.25">
      <c r="B1999" s="293"/>
    </row>
    <row r="2000" spans="2:2" x14ac:dyDescent="0.25">
      <c r="B2000" s="293"/>
    </row>
    <row r="2001" spans="2:2" x14ac:dyDescent="0.25">
      <c r="B2001" s="293"/>
    </row>
    <row r="2002" spans="2:2" x14ac:dyDescent="0.25">
      <c r="B2002" s="293"/>
    </row>
    <row r="2003" spans="2:2" x14ac:dyDescent="0.25">
      <c r="B2003" s="293"/>
    </row>
    <row r="2004" spans="2:2" x14ac:dyDescent="0.25">
      <c r="B2004" s="293"/>
    </row>
    <row r="2005" spans="2:2" x14ac:dyDescent="0.25">
      <c r="B2005" s="293"/>
    </row>
    <row r="2006" spans="2:2" x14ac:dyDescent="0.25">
      <c r="B2006" s="293"/>
    </row>
    <row r="2007" spans="2:2" x14ac:dyDescent="0.25">
      <c r="B2007" s="293"/>
    </row>
    <row r="2008" spans="2:2" x14ac:dyDescent="0.25">
      <c r="B2008" s="293"/>
    </row>
    <row r="2009" spans="2:2" x14ac:dyDescent="0.25">
      <c r="B2009" s="293"/>
    </row>
    <row r="2010" spans="2:2" x14ac:dyDescent="0.25">
      <c r="B2010" s="293"/>
    </row>
    <row r="2011" spans="2:2" x14ac:dyDescent="0.25">
      <c r="B2011" s="293"/>
    </row>
    <row r="2012" spans="2:2" x14ac:dyDescent="0.25">
      <c r="B2012" s="293"/>
    </row>
    <row r="2013" spans="2:2" x14ac:dyDescent="0.25">
      <c r="B2013" s="293"/>
    </row>
    <row r="2014" spans="2:2" x14ac:dyDescent="0.25">
      <c r="B2014" s="293"/>
    </row>
    <row r="2015" spans="2:2" x14ac:dyDescent="0.25">
      <c r="B2015" s="293"/>
    </row>
    <row r="2016" spans="2:2" x14ac:dyDescent="0.25">
      <c r="B2016" s="293"/>
    </row>
    <row r="2017" spans="2:2" x14ac:dyDescent="0.25">
      <c r="B2017" s="293"/>
    </row>
    <row r="2018" spans="2:2" x14ac:dyDescent="0.25">
      <c r="B2018" s="293"/>
    </row>
    <row r="2019" spans="2:2" x14ac:dyDescent="0.25">
      <c r="B2019" s="293"/>
    </row>
    <row r="2020" spans="2:2" x14ac:dyDescent="0.25">
      <c r="B2020" s="293"/>
    </row>
    <row r="2021" spans="2:2" x14ac:dyDescent="0.25">
      <c r="B2021" s="293"/>
    </row>
    <row r="2022" spans="2:2" x14ac:dyDescent="0.25">
      <c r="B2022" s="293"/>
    </row>
    <row r="2023" spans="2:2" x14ac:dyDescent="0.25">
      <c r="B2023" s="293"/>
    </row>
    <row r="2024" spans="2:2" x14ac:dyDescent="0.25">
      <c r="B2024" s="293"/>
    </row>
    <row r="2025" spans="2:2" x14ac:dyDescent="0.25">
      <c r="B2025" s="293"/>
    </row>
    <row r="2026" spans="2:2" x14ac:dyDescent="0.25">
      <c r="B2026" s="293"/>
    </row>
    <row r="2027" spans="2:2" x14ac:dyDescent="0.25">
      <c r="B2027" s="293"/>
    </row>
    <row r="2028" spans="2:2" x14ac:dyDescent="0.25">
      <c r="B2028" s="293"/>
    </row>
    <row r="2029" spans="2:2" x14ac:dyDescent="0.25">
      <c r="B2029" s="293"/>
    </row>
    <row r="2030" spans="2:2" x14ac:dyDescent="0.25">
      <c r="B2030" s="293"/>
    </row>
    <row r="2031" spans="2:2" x14ac:dyDescent="0.25">
      <c r="B2031" s="293"/>
    </row>
    <row r="2032" spans="2:2" x14ac:dyDescent="0.25">
      <c r="B2032" s="293"/>
    </row>
    <row r="2033" spans="2:2" x14ac:dyDescent="0.25">
      <c r="B2033" s="293"/>
    </row>
    <row r="2034" spans="2:2" x14ac:dyDescent="0.25">
      <c r="B2034" s="293"/>
    </row>
    <row r="2035" spans="2:2" x14ac:dyDescent="0.25">
      <c r="B2035" s="293"/>
    </row>
    <row r="2036" spans="2:2" x14ac:dyDescent="0.25">
      <c r="B2036" s="293"/>
    </row>
    <row r="2037" spans="2:2" x14ac:dyDescent="0.25">
      <c r="B2037" s="293"/>
    </row>
    <row r="2038" spans="2:2" x14ac:dyDescent="0.25">
      <c r="B2038" s="293"/>
    </row>
    <row r="2039" spans="2:2" x14ac:dyDescent="0.25">
      <c r="B2039" s="293"/>
    </row>
    <row r="2040" spans="2:2" x14ac:dyDescent="0.25">
      <c r="B2040" s="293"/>
    </row>
    <row r="2041" spans="2:2" x14ac:dyDescent="0.25">
      <c r="B2041" s="293"/>
    </row>
    <row r="2042" spans="2:2" x14ac:dyDescent="0.25">
      <c r="B2042" s="293"/>
    </row>
    <row r="2043" spans="2:2" x14ac:dyDescent="0.25">
      <c r="B2043" s="293"/>
    </row>
    <row r="2044" spans="2:2" x14ac:dyDescent="0.25">
      <c r="B2044" s="293"/>
    </row>
    <row r="2045" spans="2:2" x14ac:dyDescent="0.25">
      <c r="B2045" s="293"/>
    </row>
    <row r="2046" spans="2:2" x14ac:dyDescent="0.25">
      <c r="B2046" s="293"/>
    </row>
    <row r="2047" spans="2:2" x14ac:dyDescent="0.25">
      <c r="B2047" s="293"/>
    </row>
    <row r="2048" spans="2:2" x14ac:dyDescent="0.25">
      <c r="B2048" s="293"/>
    </row>
    <row r="2049" spans="2:2" x14ac:dyDescent="0.25">
      <c r="B2049" s="293"/>
    </row>
    <row r="2050" spans="2:2" x14ac:dyDescent="0.25">
      <c r="B2050" s="293"/>
    </row>
    <row r="2051" spans="2:2" x14ac:dyDescent="0.25">
      <c r="B2051" s="293"/>
    </row>
    <row r="2052" spans="2:2" x14ac:dyDescent="0.25">
      <c r="B2052" s="293"/>
    </row>
    <row r="2053" spans="2:2" x14ac:dyDescent="0.25">
      <c r="B2053" s="293"/>
    </row>
    <row r="2054" spans="2:2" x14ac:dyDescent="0.25">
      <c r="B2054" s="293"/>
    </row>
    <row r="2055" spans="2:2" x14ac:dyDescent="0.25">
      <c r="B2055" s="293"/>
    </row>
    <row r="2056" spans="2:2" x14ac:dyDescent="0.25">
      <c r="B2056" s="293"/>
    </row>
    <row r="2057" spans="2:2" x14ac:dyDescent="0.25">
      <c r="B2057" s="293"/>
    </row>
    <row r="2058" spans="2:2" x14ac:dyDescent="0.25">
      <c r="B2058" s="293"/>
    </row>
    <row r="2059" spans="2:2" x14ac:dyDescent="0.25">
      <c r="B2059" s="293"/>
    </row>
    <row r="2060" spans="2:2" x14ac:dyDescent="0.25">
      <c r="B2060" s="293"/>
    </row>
    <row r="2061" spans="2:2" x14ac:dyDescent="0.25">
      <c r="B2061" s="293"/>
    </row>
    <row r="2062" spans="2:2" x14ac:dyDescent="0.25">
      <c r="B2062" s="293"/>
    </row>
    <row r="2063" spans="2:2" x14ac:dyDescent="0.25">
      <c r="B2063" s="293"/>
    </row>
    <row r="2064" spans="2:2" x14ac:dyDescent="0.25">
      <c r="B2064" s="293"/>
    </row>
    <row r="2065" spans="2:2" x14ac:dyDescent="0.25">
      <c r="B2065" s="293"/>
    </row>
    <row r="2066" spans="2:2" x14ac:dyDescent="0.25">
      <c r="B2066" s="293"/>
    </row>
    <row r="2067" spans="2:2" x14ac:dyDescent="0.25">
      <c r="B2067" s="293"/>
    </row>
    <row r="2068" spans="2:2" x14ac:dyDescent="0.25">
      <c r="B2068" s="293"/>
    </row>
    <row r="2069" spans="2:2" x14ac:dyDescent="0.25">
      <c r="B2069" s="293"/>
    </row>
    <row r="2070" spans="2:2" x14ac:dyDescent="0.25">
      <c r="B2070" s="293"/>
    </row>
    <row r="2071" spans="2:2" x14ac:dyDescent="0.25">
      <c r="B2071" s="293"/>
    </row>
    <row r="2072" spans="2:2" x14ac:dyDescent="0.25">
      <c r="B2072" s="293"/>
    </row>
    <row r="2073" spans="2:2" x14ac:dyDescent="0.25">
      <c r="B2073" s="293"/>
    </row>
    <row r="2074" spans="2:2" x14ac:dyDescent="0.25">
      <c r="B2074" s="293"/>
    </row>
    <row r="2075" spans="2:2" x14ac:dyDescent="0.25">
      <c r="B2075" s="293"/>
    </row>
    <row r="2076" spans="2:2" x14ac:dyDescent="0.25">
      <c r="B2076" s="293"/>
    </row>
    <row r="2077" spans="2:2" x14ac:dyDescent="0.25">
      <c r="B2077" s="293"/>
    </row>
    <row r="2078" spans="2:2" x14ac:dyDescent="0.25">
      <c r="B2078" s="293"/>
    </row>
    <row r="2079" spans="2:2" x14ac:dyDescent="0.25">
      <c r="B2079" s="293"/>
    </row>
    <row r="2080" spans="2:2" x14ac:dyDescent="0.25">
      <c r="B2080" s="293"/>
    </row>
    <row r="2081" spans="2:2" x14ac:dyDescent="0.25">
      <c r="B2081" s="293"/>
    </row>
    <row r="2082" spans="2:2" x14ac:dyDescent="0.25">
      <c r="B2082" s="293"/>
    </row>
    <row r="2083" spans="2:2" x14ac:dyDescent="0.25">
      <c r="B2083" s="293"/>
    </row>
    <row r="2084" spans="2:2" x14ac:dyDescent="0.25">
      <c r="B2084" s="293"/>
    </row>
    <row r="2085" spans="2:2" x14ac:dyDescent="0.25">
      <c r="B2085" s="293"/>
    </row>
    <row r="2086" spans="2:2" x14ac:dyDescent="0.25">
      <c r="B2086" s="293"/>
    </row>
    <row r="2087" spans="2:2" x14ac:dyDescent="0.25">
      <c r="B2087" s="293"/>
    </row>
    <row r="2088" spans="2:2" x14ac:dyDescent="0.25">
      <c r="B2088" s="293"/>
    </row>
    <row r="2089" spans="2:2" x14ac:dyDescent="0.25">
      <c r="B2089" s="293"/>
    </row>
    <row r="2090" spans="2:2" x14ac:dyDescent="0.25">
      <c r="B2090" s="293"/>
    </row>
    <row r="2091" spans="2:2" x14ac:dyDescent="0.25">
      <c r="B2091" s="293"/>
    </row>
    <row r="2092" spans="2:2" x14ac:dyDescent="0.25">
      <c r="B2092" s="293"/>
    </row>
    <row r="2093" spans="2:2" x14ac:dyDescent="0.25">
      <c r="B2093" s="293"/>
    </row>
    <row r="2094" spans="2:2" x14ac:dyDescent="0.25">
      <c r="B2094" s="293"/>
    </row>
    <row r="2095" spans="2:2" x14ac:dyDescent="0.25">
      <c r="B2095" s="293"/>
    </row>
    <row r="2096" spans="2:2" x14ac:dyDescent="0.25">
      <c r="B2096" s="293"/>
    </row>
    <row r="2097" spans="2:2" x14ac:dyDescent="0.25">
      <c r="B2097" s="293"/>
    </row>
    <row r="2098" spans="2:2" x14ac:dyDescent="0.25">
      <c r="B2098" s="293"/>
    </row>
    <row r="2099" spans="2:2" x14ac:dyDescent="0.25">
      <c r="B2099" s="293"/>
    </row>
    <row r="2100" spans="2:2" x14ac:dyDescent="0.25">
      <c r="B2100" s="293"/>
    </row>
    <row r="2101" spans="2:2" x14ac:dyDescent="0.25">
      <c r="B2101" s="293"/>
    </row>
    <row r="2102" spans="2:2" x14ac:dyDescent="0.25">
      <c r="B2102" s="293"/>
    </row>
    <row r="2103" spans="2:2" x14ac:dyDescent="0.25">
      <c r="B2103" s="293"/>
    </row>
    <row r="2104" spans="2:2" x14ac:dyDescent="0.25">
      <c r="B2104" s="293"/>
    </row>
    <row r="2105" spans="2:2" x14ac:dyDescent="0.25">
      <c r="B2105" s="293"/>
    </row>
    <row r="2106" spans="2:2" x14ac:dyDescent="0.25">
      <c r="B2106" s="293"/>
    </row>
    <row r="2107" spans="2:2" x14ac:dyDescent="0.25">
      <c r="B2107" s="293"/>
    </row>
    <row r="2108" spans="2:2" x14ac:dyDescent="0.25">
      <c r="B2108" s="293"/>
    </row>
    <row r="2109" spans="2:2" x14ac:dyDescent="0.25">
      <c r="B2109" s="293"/>
    </row>
    <row r="2110" spans="2:2" x14ac:dyDescent="0.25">
      <c r="B2110" s="293"/>
    </row>
    <row r="2111" spans="2:2" x14ac:dyDescent="0.25">
      <c r="B2111" s="293"/>
    </row>
    <row r="2112" spans="2:2" x14ac:dyDescent="0.25">
      <c r="B2112" s="293"/>
    </row>
    <row r="2113" spans="2:2" x14ac:dyDescent="0.25">
      <c r="B2113" s="293"/>
    </row>
    <row r="2114" spans="2:2" x14ac:dyDescent="0.25">
      <c r="B2114" s="293"/>
    </row>
    <row r="2115" spans="2:2" x14ac:dyDescent="0.25">
      <c r="B2115" s="293"/>
    </row>
    <row r="2116" spans="2:2" x14ac:dyDescent="0.25">
      <c r="B2116" s="293"/>
    </row>
    <row r="2117" spans="2:2" x14ac:dyDescent="0.25">
      <c r="B2117" s="293"/>
    </row>
    <row r="2118" spans="2:2" x14ac:dyDescent="0.25">
      <c r="B2118" s="293"/>
    </row>
    <row r="2119" spans="2:2" x14ac:dyDescent="0.25">
      <c r="B2119" s="293"/>
    </row>
    <row r="2120" spans="2:2" x14ac:dyDescent="0.25">
      <c r="B2120" s="293"/>
    </row>
    <row r="2121" spans="2:2" x14ac:dyDescent="0.25">
      <c r="B2121" s="293"/>
    </row>
    <row r="2122" spans="2:2" x14ac:dyDescent="0.25">
      <c r="B2122" s="293"/>
    </row>
    <row r="2123" spans="2:2" x14ac:dyDescent="0.25">
      <c r="B2123" s="293"/>
    </row>
    <row r="2124" spans="2:2" x14ac:dyDescent="0.25">
      <c r="B2124" s="293"/>
    </row>
    <row r="2125" spans="2:2" x14ac:dyDescent="0.25">
      <c r="B2125" s="293"/>
    </row>
    <row r="2126" spans="2:2" x14ac:dyDescent="0.25">
      <c r="B2126" s="293"/>
    </row>
    <row r="2127" spans="2:2" x14ac:dyDescent="0.25">
      <c r="B2127" s="293"/>
    </row>
    <row r="2128" spans="2:2" x14ac:dyDescent="0.25">
      <c r="B2128" s="293"/>
    </row>
    <row r="2129" spans="2:2" x14ac:dyDescent="0.25">
      <c r="B2129" s="293"/>
    </row>
    <row r="2130" spans="2:2" x14ac:dyDescent="0.25">
      <c r="B2130" s="293"/>
    </row>
    <row r="2131" spans="2:2" x14ac:dyDescent="0.25">
      <c r="B2131" s="293"/>
    </row>
    <row r="2132" spans="2:2" x14ac:dyDescent="0.25">
      <c r="B2132" s="293"/>
    </row>
    <row r="2133" spans="2:2" x14ac:dyDescent="0.25">
      <c r="B2133" s="293"/>
    </row>
    <row r="2134" spans="2:2" x14ac:dyDescent="0.25">
      <c r="B2134" s="293"/>
    </row>
    <row r="2135" spans="2:2" x14ac:dyDescent="0.25">
      <c r="B2135" s="293"/>
    </row>
    <row r="2136" spans="2:2" x14ac:dyDescent="0.25">
      <c r="B2136" s="293"/>
    </row>
    <row r="2137" spans="2:2" x14ac:dyDescent="0.25">
      <c r="B2137" s="293"/>
    </row>
    <row r="2138" spans="2:2" x14ac:dyDescent="0.25">
      <c r="B2138" s="293"/>
    </row>
    <row r="2139" spans="2:2" x14ac:dyDescent="0.25">
      <c r="B2139" s="293"/>
    </row>
    <row r="2140" spans="2:2" x14ac:dyDescent="0.25">
      <c r="B2140" s="293"/>
    </row>
    <row r="2141" spans="2:2" x14ac:dyDescent="0.25">
      <c r="B2141" s="293"/>
    </row>
    <row r="2142" spans="2:2" x14ac:dyDescent="0.25">
      <c r="B2142" s="293"/>
    </row>
    <row r="2143" spans="2:2" x14ac:dyDescent="0.25">
      <c r="B2143" s="293"/>
    </row>
    <row r="2144" spans="2:2" x14ac:dyDescent="0.25">
      <c r="B2144" s="293"/>
    </row>
    <row r="2145" spans="2:2" x14ac:dyDescent="0.25">
      <c r="B2145" s="293"/>
    </row>
    <row r="2146" spans="2:2" x14ac:dyDescent="0.25">
      <c r="B2146" s="293"/>
    </row>
    <row r="2147" spans="2:2" x14ac:dyDescent="0.25">
      <c r="B2147" s="293"/>
    </row>
    <row r="2148" spans="2:2" x14ac:dyDescent="0.25">
      <c r="B2148" s="293"/>
    </row>
    <row r="2149" spans="2:2" x14ac:dyDescent="0.25">
      <c r="B2149" s="293"/>
    </row>
    <row r="2150" spans="2:2" x14ac:dyDescent="0.25">
      <c r="B2150" s="293"/>
    </row>
    <row r="2151" spans="2:2" x14ac:dyDescent="0.25">
      <c r="B2151" s="293"/>
    </row>
    <row r="2152" spans="2:2" x14ac:dyDescent="0.25">
      <c r="B2152" s="293"/>
    </row>
    <row r="2153" spans="2:2" x14ac:dyDescent="0.25">
      <c r="B2153" s="293"/>
    </row>
    <row r="2154" spans="2:2" x14ac:dyDescent="0.25">
      <c r="B2154" s="293"/>
    </row>
    <row r="2155" spans="2:2" x14ac:dyDescent="0.25">
      <c r="B2155" s="293"/>
    </row>
    <row r="2156" spans="2:2" x14ac:dyDescent="0.25">
      <c r="B2156" s="293"/>
    </row>
    <row r="2157" spans="2:2" x14ac:dyDescent="0.25">
      <c r="B2157" s="293"/>
    </row>
    <row r="2158" spans="2:2" x14ac:dyDescent="0.25">
      <c r="B2158" s="293"/>
    </row>
    <row r="2159" spans="2:2" x14ac:dyDescent="0.25">
      <c r="B2159" s="293"/>
    </row>
    <row r="2160" spans="2:2" x14ac:dyDescent="0.25">
      <c r="B2160" s="293"/>
    </row>
    <row r="2161" spans="2:2" x14ac:dyDescent="0.25">
      <c r="B2161" s="293"/>
    </row>
    <row r="2162" spans="2:2" x14ac:dyDescent="0.25">
      <c r="B2162" s="293"/>
    </row>
    <row r="2163" spans="2:2" x14ac:dyDescent="0.25">
      <c r="B2163" s="293"/>
    </row>
    <row r="2164" spans="2:2" x14ac:dyDescent="0.25">
      <c r="B2164" s="293"/>
    </row>
    <row r="2165" spans="2:2" x14ac:dyDescent="0.25">
      <c r="B2165" s="293"/>
    </row>
    <row r="2166" spans="2:2" x14ac:dyDescent="0.25">
      <c r="B2166" s="293"/>
    </row>
    <row r="2167" spans="2:2" x14ac:dyDescent="0.25">
      <c r="B2167" s="293"/>
    </row>
    <row r="2168" spans="2:2" x14ac:dyDescent="0.25">
      <c r="B2168" s="293"/>
    </row>
    <row r="2169" spans="2:2" x14ac:dyDescent="0.25">
      <c r="B2169" s="293"/>
    </row>
    <row r="2170" spans="2:2" x14ac:dyDescent="0.25">
      <c r="B2170" s="293"/>
    </row>
    <row r="2171" spans="2:2" x14ac:dyDescent="0.25">
      <c r="B2171" s="293"/>
    </row>
    <row r="2172" spans="2:2" x14ac:dyDescent="0.25">
      <c r="B2172" s="293"/>
    </row>
    <row r="2173" spans="2:2" x14ac:dyDescent="0.25">
      <c r="B2173" s="293"/>
    </row>
    <row r="2174" spans="2:2" x14ac:dyDescent="0.25">
      <c r="B2174" s="293"/>
    </row>
    <row r="2175" spans="2:2" x14ac:dyDescent="0.25">
      <c r="B2175" s="293"/>
    </row>
    <row r="2176" spans="2:2" x14ac:dyDescent="0.25">
      <c r="B2176" s="293"/>
    </row>
    <row r="2177" spans="2:2" x14ac:dyDescent="0.25">
      <c r="B2177" s="293"/>
    </row>
    <row r="2178" spans="2:2" x14ac:dyDescent="0.25">
      <c r="B2178" s="293"/>
    </row>
    <row r="2179" spans="2:2" x14ac:dyDescent="0.25">
      <c r="B2179" s="293"/>
    </row>
    <row r="2180" spans="2:2" x14ac:dyDescent="0.25">
      <c r="B2180" s="293"/>
    </row>
    <row r="2181" spans="2:2" x14ac:dyDescent="0.25">
      <c r="B2181" s="293"/>
    </row>
    <row r="2182" spans="2:2" x14ac:dyDescent="0.25">
      <c r="B2182" s="293"/>
    </row>
    <row r="2183" spans="2:2" x14ac:dyDescent="0.25">
      <c r="B2183" s="293"/>
    </row>
    <row r="2184" spans="2:2" x14ac:dyDescent="0.25">
      <c r="B2184" s="293"/>
    </row>
    <row r="2185" spans="2:2" x14ac:dyDescent="0.25">
      <c r="B2185" s="293"/>
    </row>
    <row r="2186" spans="2:2" x14ac:dyDescent="0.25">
      <c r="B2186" s="293"/>
    </row>
    <row r="2187" spans="2:2" x14ac:dyDescent="0.25">
      <c r="B2187" s="293"/>
    </row>
    <row r="2188" spans="2:2" x14ac:dyDescent="0.25">
      <c r="B2188" s="293"/>
    </row>
    <row r="2189" spans="2:2" x14ac:dyDescent="0.25">
      <c r="B2189" s="293"/>
    </row>
    <row r="2190" spans="2:2" x14ac:dyDescent="0.25">
      <c r="B2190" s="293"/>
    </row>
    <row r="2191" spans="2:2" x14ac:dyDescent="0.25">
      <c r="B2191" s="293"/>
    </row>
    <row r="2192" spans="2:2" x14ac:dyDescent="0.25">
      <c r="B2192" s="293"/>
    </row>
    <row r="2193" spans="2:2" x14ac:dyDescent="0.25">
      <c r="B2193" s="293"/>
    </row>
    <row r="2194" spans="2:2" x14ac:dyDescent="0.25">
      <c r="B2194" s="293"/>
    </row>
    <row r="2195" spans="2:2" x14ac:dyDescent="0.25">
      <c r="B2195" s="293"/>
    </row>
    <row r="2196" spans="2:2" x14ac:dyDescent="0.25">
      <c r="B2196" s="293"/>
    </row>
    <row r="2197" spans="2:2" x14ac:dyDescent="0.25">
      <c r="B2197" s="293"/>
    </row>
    <row r="2198" spans="2:2" x14ac:dyDescent="0.25">
      <c r="B2198" s="293"/>
    </row>
    <row r="2199" spans="2:2" x14ac:dyDescent="0.25">
      <c r="B2199" s="293"/>
    </row>
    <row r="2200" spans="2:2" x14ac:dyDescent="0.25">
      <c r="B2200" s="293"/>
    </row>
    <row r="2201" spans="2:2" x14ac:dyDescent="0.25">
      <c r="B2201" s="293"/>
    </row>
    <row r="2202" spans="2:2" x14ac:dyDescent="0.25">
      <c r="B2202" s="293"/>
    </row>
    <row r="2203" spans="2:2" x14ac:dyDescent="0.25">
      <c r="B2203" s="293"/>
    </row>
    <row r="2204" spans="2:2" x14ac:dyDescent="0.25">
      <c r="B2204" s="293"/>
    </row>
    <row r="2205" spans="2:2" x14ac:dyDescent="0.25">
      <c r="B2205" s="293"/>
    </row>
    <row r="2206" spans="2:2" x14ac:dyDescent="0.25">
      <c r="B2206" s="293"/>
    </row>
    <row r="2207" spans="2:2" x14ac:dyDescent="0.25">
      <c r="B2207" s="293"/>
    </row>
    <row r="2208" spans="2:2" x14ac:dyDescent="0.25">
      <c r="B2208" s="293"/>
    </row>
    <row r="2209" spans="2:2" x14ac:dyDescent="0.25">
      <c r="B2209" s="293"/>
    </row>
    <row r="2210" spans="2:2" x14ac:dyDescent="0.25">
      <c r="B2210" s="293"/>
    </row>
    <row r="2211" spans="2:2" x14ac:dyDescent="0.25">
      <c r="B2211" s="293"/>
    </row>
    <row r="2212" spans="2:2" x14ac:dyDescent="0.25">
      <c r="B2212" s="293"/>
    </row>
    <row r="2213" spans="2:2" x14ac:dyDescent="0.25">
      <c r="B2213" s="293"/>
    </row>
    <row r="2214" spans="2:2" x14ac:dyDescent="0.25">
      <c r="B2214" s="293"/>
    </row>
    <row r="2215" spans="2:2" x14ac:dyDescent="0.25">
      <c r="B2215" s="293"/>
    </row>
    <row r="2216" spans="2:2" x14ac:dyDescent="0.25">
      <c r="B2216" s="293"/>
    </row>
    <row r="2217" spans="2:2" x14ac:dyDescent="0.25">
      <c r="B2217" s="293"/>
    </row>
    <row r="2218" spans="2:2" x14ac:dyDescent="0.25">
      <c r="B2218" s="293"/>
    </row>
    <row r="2219" spans="2:2" x14ac:dyDescent="0.25">
      <c r="B2219" s="293"/>
    </row>
    <row r="2220" spans="2:2" x14ac:dyDescent="0.25">
      <c r="B2220" s="293"/>
    </row>
    <row r="2221" spans="2:2" x14ac:dyDescent="0.25">
      <c r="B2221" s="293"/>
    </row>
    <row r="2222" spans="2:2" x14ac:dyDescent="0.25">
      <c r="B2222" s="293"/>
    </row>
    <row r="2223" spans="2:2" x14ac:dyDescent="0.25">
      <c r="B2223" s="293"/>
    </row>
    <row r="2224" spans="2:2" x14ac:dyDescent="0.25">
      <c r="B2224" s="293"/>
    </row>
    <row r="2225" spans="2:2" x14ac:dyDescent="0.25">
      <c r="B2225" s="293"/>
    </row>
    <row r="2226" spans="2:2" x14ac:dyDescent="0.25">
      <c r="B2226" s="293"/>
    </row>
    <row r="2227" spans="2:2" x14ac:dyDescent="0.25">
      <c r="B2227" s="293"/>
    </row>
    <row r="2228" spans="2:2" x14ac:dyDescent="0.25">
      <c r="B2228" s="293"/>
    </row>
    <row r="2229" spans="2:2" x14ac:dyDescent="0.25">
      <c r="B2229" s="293"/>
    </row>
    <row r="2230" spans="2:2" x14ac:dyDescent="0.25">
      <c r="B2230" s="293"/>
    </row>
    <row r="2231" spans="2:2" x14ac:dyDescent="0.25">
      <c r="B2231" s="293"/>
    </row>
    <row r="2232" spans="2:2" x14ac:dyDescent="0.25">
      <c r="B2232" s="293"/>
    </row>
    <row r="2233" spans="2:2" x14ac:dyDescent="0.25">
      <c r="B2233" s="293"/>
    </row>
    <row r="2234" spans="2:2" x14ac:dyDescent="0.25">
      <c r="B2234" s="293"/>
    </row>
    <row r="2235" spans="2:2" x14ac:dyDescent="0.25">
      <c r="B2235" s="293"/>
    </row>
    <row r="2236" spans="2:2" x14ac:dyDescent="0.25">
      <c r="B2236" s="293"/>
    </row>
    <row r="2237" spans="2:2" x14ac:dyDescent="0.25">
      <c r="B2237" s="293"/>
    </row>
    <row r="2238" spans="2:2" x14ac:dyDescent="0.25">
      <c r="B2238" s="293"/>
    </row>
    <row r="2239" spans="2:2" x14ac:dyDescent="0.25">
      <c r="B2239" s="293"/>
    </row>
    <row r="2240" spans="2:2" x14ac:dyDescent="0.25">
      <c r="B2240" s="293"/>
    </row>
    <row r="2241" spans="2:2" x14ac:dyDescent="0.25">
      <c r="B2241" s="293"/>
    </row>
    <row r="2242" spans="2:2" x14ac:dyDescent="0.25">
      <c r="B2242" s="293"/>
    </row>
    <row r="2243" spans="2:2" x14ac:dyDescent="0.25">
      <c r="B2243" s="293"/>
    </row>
    <row r="2244" spans="2:2" x14ac:dyDescent="0.25">
      <c r="B2244" s="293"/>
    </row>
    <row r="2245" spans="2:2" x14ac:dyDescent="0.25">
      <c r="B2245" s="293"/>
    </row>
    <row r="2246" spans="2:2" x14ac:dyDescent="0.25">
      <c r="B2246" s="293"/>
    </row>
    <row r="2247" spans="2:2" x14ac:dyDescent="0.25">
      <c r="B2247" s="293"/>
    </row>
    <row r="2248" spans="2:2" x14ac:dyDescent="0.25">
      <c r="B2248" s="293"/>
    </row>
    <row r="2249" spans="2:2" x14ac:dyDescent="0.25">
      <c r="B2249" s="293"/>
    </row>
    <row r="2250" spans="2:2" x14ac:dyDescent="0.25">
      <c r="B2250" s="293"/>
    </row>
    <row r="2251" spans="2:2" x14ac:dyDescent="0.25">
      <c r="B2251" s="293"/>
    </row>
    <row r="2252" spans="2:2" x14ac:dyDescent="0.25">
      <c r="B2252" s="293"/>
    </row>
    <row r="2253" spans="2:2" x14ac:dyDescent="0.25">
      <c r="B2253" s="293"/>
    </row>
    <row r="2254" spans="2:2" x14ac:dyDescent="0.25">
      <c r="B2254" s="293"/>
    </row>
    <row r="2255" spans="2:2" x14ac:dyDescent="0.25">
      <c r="B2255" s="293"/>
    </row>
    <row r="2256" spans="2:2" x14ac:dyDescent="0.25">
      <c r="B2256" s="293"/>
    </row>
    <row r="2257" spans="2:2" x14ac:dyDescent="0.25">
      <c r="B2257" s="293"/>
    </row>
    <row r="2258" spans="2:2" x14ac:dyDescent="0.25">
      <c r="B2258" s="293"/>
    </row>
    <row r="2259" spans="2:2" x14ac:dyDescent="0.25">
      <c r="B2259" s="293"/>
    </row>
    <row r="2260" spans="2:2" x14ac:dyDescent="0.25">
      <c r="B2260" s="293"/>
    </row>
    <row r="2261" spans="2:2" x14ac:dyDescent="0.25">
      <c r="B2261" s="293"/>
    </row>
    <row r="2262" spans="2:2" x14ac:dyDescent="0.25">
      <c r="B2262" s="293"/>
    </row>
    <row r="2263" spans="2:2" x14ac:dyDescent="0.25">
      <c r="B2263" s="293"/>
    </row>
    <row r="2264" spans="2:2" x14ac:dyDescent="0.25">
      <c r="B2264" s="293"/>
    </row>
    <row r="2265" spans="2:2" x14ac:dyDescent="0.25">
      <c r="B2265" s="293"/>
    </row>
    <row r="2266" spans="2:2" x14ac:dyDescent="0.25">
      <c r="B2266" s="293"/>
    </row>
    <row r="2267" spans="2:2" x14ac:dyDescent="0.25">
      <c r="B2267" s="293"/>
    </row>
    <row r="2268" spans="2:2" x14ac:dyDescent="0.25">
      <c r="B2268" s="293"/>
    </row>
    <row r="2269" spans="2:2" x14ac:dyDescent="0.25">
      <c r="B2269" s="293"/>
    </row>
    <row r="2270" spans="2:2" x14ac:dyDescent="0.25">
      <c r="B2270" s="293"/>
    </row>
    <row r="2271" spans="2:2" x14ac:dyDescent="0.25">
      <c r="B2271" s="293"/>
    </row>
    <row r="2272" spans="2:2" x14ac:dyDescent="0.25">
      <c r="B2272" s="293"/>
    </row>
    <row r="2273" spans="2:2" x14ac:dyDescent="0.25">
      <c r="B2273" s="293"/>
    </row>
    <row r="2274" spans="2:2" x14ac:dyDescent="0.25">
      <c r="B2274" s="293"/>
    </row>
    <row r="2275" spans="2:2" x14ac:dyDescent="0.25">
      <c r="B2275" s="293"/>
    </row>
    <row r="2276" spans="2:2" x14ac:dyDescent="0.25">
      <c r="B2276" s="293"/>
    </row>
    <row r="2277" spans="2:2" x14ac:dyDescent="0.25">
      <c r="B2277" s="293"/>
    </row>
    <row r="2278" spans="2:2" x14ac:dyDescent="0.25">
      <c r="B2278" s="293"/>
    </row>
    <row r="2279" spans="2:2" x14ac:dyDescent="0.25">
      <c r="B2279" s="293"/>
    </row>
    <row r="2280" spans="2:2" x14ac:dyDescent="0.25">
      <c r="B2280" s="293"/>
    </row>
    <row r="2281" spans="2:2" x14ac:dyDescent="0.25">
      <c r="B2281" s="293"/>
    </row>
    <row r="2282" spans="2:2" x14ac:dyDescent="0.25">
      <c r="B2282" s="293"/>
    </row>
    <row r="2283" spans="2:2" x14ac:dyDescent="0.25">
      <c r="B2283" s="293"/>
    </row>
    <row r="2284" spans="2:2" x14ac:dyDescent="0.25">
      <c r="B2284" s="293"/>
    </row>
    <row r="2285" spans="2:2" x14ac:dyDescent="0.25">
      <c r="B2285" s="293"/>
    </row>
    <row r="2286" spans="2:2" x14ac:dyDescent="0.25">
      <c r="B2286" s="293"/>
    </row>
    <row r="2287" spans="2:2" x14ac:dyDescent="0.25">
      <c r="B2287" s="293"/>
    </row>
    <row r="2288" spans="2:2" x14ac:dyDescent="0.25">
      <c r="B2288" s="293"/>
    </row>
    <row r="2289" spans="2:2" x14ac:dyDescent="0.25">
      <c r="B2289" s="293"/>
    </row>
    <row r="2290" spans="2:2" x14ac:dyDescent="0.25">
      <c r="B2290" s="293"/>
    </row>
    <row r="2291" spans="2:2" x14ac:dyDescent="0.25">
      <c r="B2291" s="293"/>
    </row>
    <row r="2292" spans="2:2" x14ac:dyDescent="0.25">
      <c r="B2292" s="293"/>
    </row>
    <row r="2293" spans="2:2" x14ac:dyDescent="0.25">
      <c r="B2293" s="293"/>
    </row>
    <row r="2294" spans="2:2" x14ac:dyDescent="0.25">
      <c r="B2294" s="293"/>
    </row>
    <row r="2295" spans="2:2" x14ac:dyDescent="0.25">
      <c r="B2295" s="293"/>
    </row>
    <row r="2296" spans="2:2" x14ac:dyDescent="0.25">
      <c r="B2296" s="293"/>
    </row>
    <row r="2297" spans="2:2" x14ac:dyDescent="0.25">
      <c r="B2297" s="293"/>
    </row>
    <row r="2298" spans="2:2" x14ac:dyDescent="0.25">
      <c r="B2298" s="293"/>
    </row>
    <row r="2299" spans="2:2" x14ac:dyDescent="0.25">
      <c r="B2299" s="293"/>
    </row>
    <row r="2300" spans="2:2" x14ac:dyDescent="0.25">
      <c r="B2300" s="293"/>
    </row>
    <row r="2301" spans="2:2" x14ac:dyDescent="0.25">
      <c r="B2301" s="293"/>
    </row>
    <row r="2302" spans="2:2" x14ac:dyDescent="0.25">
      <c r="B2302" s="293"/>
    </row>
    <row r="2303" spans="2:2" x14ac:dyDescent="0.25">
      <c r="B2303" s="293"/>
    </row>
    <row r="2304" spans="2:2" x14ac:dyDescent="0.25">
      <c r="B2304" s="293"/>
    </row>
    <row r="2305" spans="2:2" x14ac:dyDescent="0.25">
      <c r="B2305" s="293"/>
    </row>
    <row r="2306" spans="2:2" x14ac:dyDescent="0.25">
      <c r="B2306" s="293"/>
    </row>
    <row r="2307" spans="2:2" x14ac:dyDescent="0.25">
      <c r="B2307" s="293"/>
    </row>
    <row r="2308" spans="2:2" x14ac:dyDescent="0.25">
      <c r="B2308" s="293"/>
    </row>
    <row r="2309" spans="2:2" x14ac:dyDescent="0.25">
      <c r="B2309" s="293"/>
    </row>
    <row r="2310" spans="2:2" x14ac:dyDescent="0.25">
      <c r="B2310" s="293"/>
    </row>
    <row r="2311" spans="2:2" x14ac:dyDescent="0.25">
      <c r="B2311" s="293"/>
    </row>
    <row r="2312" spans="2:2" x14ac:dyDescent="0.25">
      <c r="B2312" s="293"/>
    </row>
    <row r="2313" spans="2:2" x14ac:dyDescent="0.25">
      <c r="B2313" s="293"/>
    </row>
    <row r="2314" spans="2:2" x14ac:dyDescent="0.25">
      <c r="B2314" s="293"/>
    </row>
    <row r="2315" spans="2:2" x14ac:dyDescent="0.25">
      <c r="B2315" s="293"/>
    </row>
    <row r="2316" spans="2:2" x14ac:dyDescent="0.25">
      <c r="B2316" s="293"/>
    </row>
    <row r="2317" spans="2:2" x14ac:dyDescent="0.25">
      <c r="B2317" s="293"/>
    </row>
    <row r="2318" spans="2:2" x14ac:dyDescent="0.25">
      <c r="B2318" s="293"/>
    </row>
    <row r="2319" spans="2:2" x14ac:dyDescent="0.25">
      <c r="B2319" s="293"/>
    </row>
    <row r="2320" spans="2:2" x14ac:dyDescent="0.25">
      <c r="B2320" s="293"/>
    </row>
    <row r="2321" spans="2:2" x14ac:dyDescent="0.25">
      <c r="B2321" s="293"/>
    </row>
    <row r="2322" spans="2:2" x14ac:dyDescent="0.25">
      <c r="B2322" s="293"/>
    </row>
    <row r="2323" spans="2:2" x14ac:dyDescent="0.25">
      <c r="B2323" s="293"/>
    </row>
    <row r="2324" spans="2:2" x14ac:dyDescent="0.25">
      <c r="B2324" s="293"/>
    </row>
    <row r="2325" spans="2:2" x14ac:dyDescent="0.25">
      <c r="B2325" s="293"/>
    </row>
    <row r="2326" spans="2:2" x14ac:dyDescent="0.25">
      <c r="B2326" s="293"/>
    </row>
    <row r="2327" spans="2:2" x14ac:dyDescent="0.25">
      <c r="B2327" s="293"/>
    </row>
    <row r="2328" spans="2:2" x14ac:dyDescent="0.25">
      <c r="B2328" s="293"/>
    </row>
    <row r="2329" spans="2:2" x14ac:dyDescent="0.25">
      <c r="B2329" s="293"/>
    </row>
    <row r="2330" spans="2:2" x14ac:dyDescent="0.25">
      <c r="B2330" s="293"/>
    </row>
    <row r="2331" spans="2:2" x14ac:dyDescent="0.25">
      <c r="B2331" s="293"/>
    </row>
    <row r="2332" spans="2:2" x14ac:dyDescent="0.25">
      <c r="B2332" s="293"/>
    </row>
    <row r="2333" spans="2:2" x14ac:dyDescent="0.25">
      <c r="B2333" s="293"/>
    </row>
    <row r="2334" spans="2:2" x14ac:dyDescent="0.25">
      <c r="B2334" s="293"/>
    </row>
    <row r="2335" spans="2:2" x14ac:dyDescent="0.25">
      <c r="B2335" s="293"/>
    </row>
    <row r="2336" spans="2:2" x14ac:dyDescent="0.25">
      <c r="B2336" s="293"/>
    </row>
    <row r="2337" spans="2:2" x14ac:dyDescent="0.25">
      <c r="B2337" s="293"/>
    </row>
    <row r="2338" spans="2:2" x14ac:dyDescent="0.25">
      <c r="B2338" s="293"/>
    </row>
    <row r="2339" spans="2:2" x14ac:dyDescent="0.25">
      <c r="B2339" s="293"/>
    </row>
    <row r="2340" spans="2:2" x14ac:dyDescent="0.25">
      <c r="B2340" s="293"/>
    </row>
    <row r="2341" spans="2:2" x14ac:dyDescent="0.25">
      <c r="B2341" s="293"/>
    </row>
    <row r="2342" spans="2:2" x14ac:dyDescent="0.25">
      <c r="B2342" s="293"/>
    </row>
    <row r="2343" spans="2:2" x14ac:dyDescent="0.25">
      <c r="B2343" s="293"/>
    </row>
    <row r="2344" spans="2:2" x14ac:dyDescent="0.25">
      <c r="B2344" s="293"/>
    </row>
    <row r="2345" spans="2:2" x14ac:dyDescent="0.25">
      <c r="B2345" s="293"/>
    </row>
    <row r="2346" spans="2:2" x14ac:dyDescent="0.25">
      <c r="B2346" s="293"/>
    </row>
    <row r="2347" spans="2:2" x14ac:dyDescent="0.25">
      <c r="B2347" s="293"/>
    </row>
    <row r="2348" spans="2:2" x14ac:dyDescent="0.25">
      <c r="B2348" s="293"/>
    </row>
    <row r="2349" spans="2:2" x14ac:dyDescent="0.25">
      <c r="B2349" s="293"/>
    </row>
    <row r="2350" spans="2:2" x14ac:dyDescent="0.25">
      <c r="B2350" s="293"/>
    </row>
    <row r="2351" spans="2:2" x14ac:dyDescent="0.25">
      <c r="B2351" s="293"/>
    </row>
    <row r="2352" spans="2:2" x14ac:dyDescent="0.25">
      <c r="B2352" s="293"/>
    </row>
    <row r="2353" spans="2:2" x14ac:dyDescent="0.25">
      <c r="B2353" s="293"/>
    </row>
    <row r="2354" spans="2:2" x14ac:dyDescent="0.25">
      <c r="B2354" s="293"/>
    </row>
    <row r="2355" spans="2:2" x14ac:dyDescent="0.25">
      <c r="B2355" s="293"/>
    </row>
    <row r="2356" spans="2:2" x14ac:dyDescent="0.25">
      <c r="B2356" s="293"/>
    </row>
    <row r="2357" spans="2:2" x14ac:dyDescent="0.25">
      <c r="B2357" s="293"/>
    </row>
    <row r="2358" spans="2:2" x14ac:dyDescent="0.25">
      <c r="B2358" s="293"/>
    </row>
    <row r="2359" spans="2:2" x14ac:dyDescent="0.25">
      <c r="B2359" s="293"/>
    </row>
    <row r="2360" spans="2:2" x14ac:dyDescent="0.25">
      <c r="B2360" s="293"/>
    </row>
    <row r="2361" spans="2:2" x14ac:dyDescent="0.25">
      <c r="B2361" s="293"/>
    </row>
    <row r="2362" spans="2:2" x14ac:dyDescent="0.25">
      <c r="B2362" s="293"/>
    </row>
    <row r="2363" spans="2:2" x14ac:dyDescent="0.25">
      <c r="B2363" s="293"/>
    </row>
    <row r="2364" spans="2:2" x14ac:dyDescent="0.25">
      <c r="B2364" s="293"/>
    </row>
    <row r="2365" spans="2:2" x14ac:dyDescent="0.25">
      <c r="B2365" s="293"/>
    </row>
    <row r="2366" spans="2:2" x14ac:dyDescent="0.25">
      <c r="B2366" s="293"/>
    </row>
    <row r="2367" spans="2:2" x14ac:dyDescent="0.25">
      <c r="B2367" s="293"/>
    </row>
    <row r="2368" spans="2:2" x14ac:dyDescent="0.25">
      <c r="B2368" s="293"/>
    </row>
    <row r="2369" spans="2:2" x14ac:dyDescent="0.25">
      <c r="B2369" s="293"/>
    </row>
    <row r="2370" spans="2:2" x14ac:dyDescent="0.25">
      <c r="B2370" s="293"/>
    </row>
    <row r="2371" spans="2:2" x14ac:dyDescent="0.25">
      <c r="B2371" s="293"/>
    </row>
    <row r="2372" spans="2:2" x14ac:dyDescent="0.25">
      <c r="B2372" s="293"/>
    </row>
    <row r="2373" spans="2:2" x14ac:dyDescent="0.25">
      <c r="B2373" s="293"/>
    </row>
    <row r="2374" spans="2:2" x14ac:dyDescent="0.25">
      <c r="B2374" s="293"/>
    </row>
    <row r="2375" spans="2:2" x14ac:dyDescent="0.25">
      <c r="B2375" s="293"/>
    </row>
    <row r="2376" spans="2:2" x14ac:dyDescent="0.25">
      <c r="B2376" s="293"/>
    </row>
    <row r="2377" spans="2:2" x14ac:dyDescent="0.25">
      <c r="B2377" s="293"/>
    </row>
    <row r="2378" spans="2:2" x14ac:dyDescent="0.25">
      <c r="B2378" s="293"/>
    </row>
    <row r="2379" spans="2:2" x14ac:dyDescent="0.25">
      <c r="B2379" s="293"/>
    </row>
    <row r="2380" spans="2:2" x14ac:dyDescent="0.25">
      <c r="B2380" s="293"/>
    </row>
    <row r="2381" spans="2:2" x14ac:dyDescent="0.25">
      <c r="B2381" s="293"/>
    </row>
    <row r="2382" spans="2:2" x14ac:dyDescent="0.25">
      <c r="B2382" s="293"/>
    </row>
    <row r="2383" spans="2:2" x14ac:dyDescent="0.25">
      <c r="B2383" s="293"/>
    </row>
    <row r="2384" spans="2:2" x14ac:dyDescent="0.25">
      <c r="B2384" s="293"/>
    </row>
    <row r="2385" spans="2:2" x14ac:dyDescent="0.25">
      <c r="B2385" s="293"/>
    </row>
    <row r="2386" spans="2:2" x14ac:dyDescent="0.25">
      <c r="B2386" s="293"/>
    </row>
    <row r="2387" spans="2:2" x14ac:dyDescent="0.25">
      <c r="B2387" s="293"/>
    </row>
    <row r="2388" spans="2:2" x14ac:dyDescent="0.25">
      <c r="B2388" s="293"/>
    </row>
    <row r="2389" spans="2:2" x14ac:dyDescent="0.25">
      <c r="B2389" s="293"/>
    </row>
    <row r="2390" spans="2:2" x14ac:dyDescent="0.25">
      <c r="B2390" s="293"/>
    </row>
    <row r="2391" spans="2:2" x14ac:dyDescent="0.25">
      <c r="B2391" s="293"/>
    </row>
    <row r="2392" spans="2:2" x14ac:dyDescent="0.25">
      <c r="B2392" s="293"/>
    </row>
    <row r="2393" spans="2:2" x14ac:dyDescent="0.25">
      <c r="B2393" s="293"/>
    </row>
    <row r="2394" spans="2:2" x14ac:dyDescent="0.25">
      <c r="B2394" s="293"/>
    </row>
    <row r="2395" spans="2:2" x14ac:dyDescent="0.25">
      <c r="B2395" s="293"/>
    </row>
    <row r="2396" spans="2:2" x14ac:dyDescent="0.25">
      <c r="B2396" s="293"/>
    </row>
    <row r="2397" spans="2:2" x14ac:dyDescent="0.25">
      <c r="B2397" s="293"/>
    </row>
    <row r="2398" spans="2:2" x14ac:dyDescent="0.25">
      <c r="B2398" s="293"/>
    </row>
    <row r="2399" spans="2:2" x14ac:dyDescent="0.25">
      <c r="B2399" s="293"/>
    </row>
    <row r="2400" spans="2:2" x14ac:dyDescent="0.25">
      <c r="B2400" s="293"/>
    </row>
    <row r="2401" spans="2:2" x14ac:dyDescent="0.25">
      <c r="B2401" s="293"/>
    </row>
    <row r="2402" spans="2:2" x14ac:dyDescent="0.25">
      <c r="B2402" s="293"/>
    </row>
    <row r="2403" spans="2:2" x14ac:dyDescent="0.25">
      <c r="B2403" s="293"/>
    </row>
    <row r="2404" spans="2:2" x14ac:dyDescent="0.25">
      <c r="B2404" s="293"/>
    </row>
    <row r="2405" spans="2:2" x14ac:dyDescent="0.25">
      <c r="B2405" s="293"/>
    </row>
    <row r="2406" spans="2:2" x14ac:dyDescent="0.25">
      <c r="B2406" s="293"/>
    </row>
    <row r="2407" spans="2:2" x14ac:dyDescent="0.25">
      <c r="B2407" s="293"/>
    </row>
    <row r="2408" spans="2:2" x14ac:dyDescent="0.25">
      <c r="B2408" s="293"/>
    </row>
    <row r="2409" spans="2:2" x14ac:dyDescent="0.25">
      <c r="B2409" s="293"/>
    </row>
    <row r="2410" spans="2:2" x14ac:dyDescent="0.25">
      <c r="B2410" s="293"/>
    </row>
    <row r="2411" spans="2:2" x14ac:dyDescent="0.25">
      <c r="B2411" s="293"/>
    </row>
    <row r="2412" spans="2:2" x14ac:dyDescent="0.25">
      <c r="B2412" s="293"/>
    </row>
    <row r="2413" spans="2:2" x14ac:dyDescent="0.25">
      <c r="B2413" s="293"/>
    </row>
    <row r="2414" spans="2:2" x14ac:dyDescent="0.25">
      <c r="B2414" s="293"/>
    </row>
    <row r="2415" spans="2:2" x14ac:dyDescent="0.25">
      <c r="B2415" s="293"/>
    </row>
    <row r="2416" spans="2:2" x14ac:dyDescent="0.25">
      <c r="B2416" s="293"/>
    </row>
    <row r="2417" spans="2:2" x14ac:dyDescent="0.25">
      <c r="B2417" s="293"/>
    </row>
    <row r="2418" spans="2:2" x14ac:dyDescent="0.25">
      <c r="B2418" s="293"/>
    </row>
    <row r="2419" spans="2:2" x14ac:dyDescent="0.25">
      <c r="B2419" s="293"/>
    </row>
    <row r="2420" spans="2:2" x14ac:dyDescent="0.25">
      <c r="B2420" s="293"/>
    </row>
    <row r="2421" spans="2:2" x14ac:dyDescent="0.25">
      <c r="B2421" s="293"/>
    </row>
    <row r="2422" spans="2:2" x14ac:dyDescent="0.25">
      <c r="B2422" s="293"/>
    </row>
    <row r="2423" spans="2:2" x14ac:dyDescent="0.25">
      <c r="B2423" s="293"/>
    </row>
    <row r="2424" spans="2:2" x14ac:dyDescent="0.25">
      <c r="B2424" s="293"/>
    </row>
    <row r="2425" spans="2:2" x14ac:dyDescent="0.25">
      <c r="B2425" s="293"/>
    </row>
    <row r="2426" spans="2:2" x14ac:dyDescent="0.25">
      <c r="B2426" s="293"/>
    </row>
    <row r="2427" spans="2:2" x14ac:dyDescent="0.25">
      <c r="B2427" s="293"/>
    </row>
    <row r="2428" spans="2:2" x14ac:dyDescent="0.25">
      <c r="B2428" s="293"/>
    </row>
    <row r="2429" spans="2:2" x14ac:dyDescent="0.25">
      <c r="B2429" s="293"/>
    </row>
    <row r="2430" spans="2:2" x14ac:dyDescent="0.25">
      <c r="B2430" s="293"/>
    </row>
    <row r="2431" spans="2:2" x14ac:dyDescent="0.25">
      <c r="B2431" s="293"/>
    </row>
    <row r="2432" spans="2:2" x14ac:dyDescent="0.25">
      <c r="B2432" s="293"/>
    </row>
    <row r="2433" spans="2:2" x14ac:dyDescent="0.25">
      <c r="B2433" s="293"/>
    </row>
    <row r="2434" spans="2:2" x14ac:dyDescent="0.25">
      <c r="B2434" s="293"/>
    </row>
    <row r="2435" spans="2:2" x14ac:dyDescent="0.25">
      <c r="B2435" s="293"/>
    </row>
    <row r="2436" spans="2:2" x14ac:dyDescent="0.25">
      <c r="B2436" s="293"/>
    </row>
    <row r="2437" spans="2:2" x14ac:dyDescent="0.25">
      <c r="B2437" s="293"/>
    </row>
    <row r="2438" spans="2:2" x14ac:dyDescent="0.25">
      <c r="B2438" s="293"/>
    </row>
    <row r="2439" spans="2:2" x14ac:dyDescent="0.25">
      <c r="B2439" s="293"/>
    </row>
    <row r="2440" spans="2:2" x14ac:dyDescent="0.25">
      <c r="B2440" s="293"/>
    </row>
    <row r="2441" spans="2:2" x14ac:dyDescent="0.25">
      <c r="B2441" s="293"/>
    </row>
    <row r="2442" spans="2:2" x14ac:dyDescent="0.25">
      <c r="B2442" s="293"/>
    </row>
    <row r="2443" spans="2:2" x14ac:dyDescent="0.25">
      <c r="B2443" s="293"/>
    </row>
    <row r="2444" spans="2:2" x14ac:dyDescent="0.25">
      <c r="B2444" s="293"/>
    </row>
    <row r="2445" spans="2:2" x14ac:dyDescent="0.25">
      <c r="B2445" s="293"/>
    </row>
    <row r="2446" spans="2:2" x14ac:dyDescent="0.25">
      <c r="B2446" s="293"/>
    </row>
    <row r="2447" spans="2:2" x14ac:dyDescent="0.25">
      <c r="B2447" s="293"/>
    </row>
    <row r="2448" spans="2:2" x14ac:dyDescent="0.25">
      <c r="B2448" s="293"/>
    </row>
    <row r="2449" spans="2:2" x14ac:dyDescent="0.25">
      <c r="B2449" s="293"/>
    </row>
    <row r="2450" spans="2:2" x14ac:dyDescent="0.25">
      <c r="B2450" s="293"/>
    </row>
    <row r="2451" spans="2:2" x14ac:dyDescent="0.25">
      <c r="B2451" s="293"/>
    </row>
    <row r="2452" spans="2:2" x14ac:dyDescent="0.25">
      <c r="B2452" s="293"/>
    </row>
    <row r="2453" spans="2:2" x14ac:dyDescent="0.25">
      <c r="B2453" s="293"/>
    </row>
    <row r="2454" spans="2:2" x14ac:dyDescent="0.25">
      <c r="B2454" s="293"/>
    </row>
    <row r="2455" spans="2:2" x14ac:dyDescent="0.25">
      <c r="B2455" s="293"/>
    </row>
    <row r="2456" spans="2:2" x14ac:dyDescent="0.25">
      <c r="B2456" s="293"/>
    </row>
    <row r="2457" spans="2:2" x14ac:dyDescent="0.25">
      <c r="B2457" s="293"/>
    </row>
    <row r="2458" spans="2:2" x14ac:dyDescent="0.25">
      <c r="B2458" s="293"/>
    </row>
    <row r="2459" spans="2:2" x14ac:dyDescent="0.25">
      <c r="B2459" s="293"/>
    </row>
    <row r="2460" spans="2:2" x14ac:dyDescent="0.25">
      <c r="B2460" s="293"/>
    </row>
    <row r="2461" spans="2:2" x14ac:dyDescent="0.25">
      <c r="B2461" s="293"/>
    </row>
    <row r="2462" spans="2:2" x14ac:dyDescent="0.25">
      <c r="B2462" s="293"/>
    </row>
    <row r="2463" spans="2:2" x14ac:dyDescent="0.25">
      <c r="B2463" s="293"/>
    </row>
    <row r="2464" spans="2:2" x14ac:dyDescent="0.25">
      <c r="B2464" s="293"/>
    </row>
    <row r="2465" spans="2:2" x14ac:dyDescent="0.25">
      <c r="B2465" s="293"/>
    </row>
    <row r="2466" spans="2:2" x14ac:dyDescent="0.25">
      <c r="B2466" s="293"/>
    </row>
    <row r="2467" spans="2:2" x14ac:dyDescent="0.25">
      <c r="B2467" s="293"/>
    </row>
    <row r="2468" spans="2:2" x14ac:dyDescent="0.25">
      <c r="B2468" s="293"/>
    </row>
    <row r="2469" spans="2:2" x14ac:dyDescent="0.25">
      <c r="B2469" s="293"/>
    </row>
    <row r="2470" spans="2:2" x14ac:dyDescent="0.25">
      <c r="B2470" s="293"/>
    </row>
    <row r="2471" spans="2:2" x14ac:dyDescent="0.25">
      <c r="B2471" s="293"/>
    </row>
    <row r="2472" spans="2:2" x14ac:dyDescent="0.25">
      <c r="B2472" s="293"/>
    </row>
    <row r="2473" spans="2:2" x14ac:dyDescent="0.25">
      <c r="B2473" s="293"/>
    </row>
    <row r="2474" spans="2:2" x14ac:dyDescent="0.25">
      <c r="B2474" s="293"/>
    </row>
    <row r="2475" spans="2:2" x14ac:dyDescent="0.25">
      <c r="B2475" s="293"/>
    </row>
    <row r="2476" spans="2:2" x14ac:dyDescent="0.25">
      <c r="B2476" s="293"/>
    </row>
    <row r="2477" spans="2:2" x14ac:dyDescent="0.25">
      <c r="B2477" s="293"/>
    </row>
    <row r="2478" spans="2:2" x14ac:dyDescent="0.25">
      <c r="B2478" s="293"/>
    </row>
    <row r="2479" spans="2:2" x14ac:dyDescent="0.25">
      <c r="B2479" s="293"/>
    </row>
    <row r="2480" spans="2:2" x14ac:dyDescent="0.25">
      <c r="B2480" s="293"/>
    </row>
    <row r="2481" spans="2:2" x14ac:dyDescent="0.25">
      <c r="B2481" s="293"/>
    </row>
    <row r="2482" spans="2:2" x14ac:dyDescent="0.25">
      <c r="B2482" s="293"/>
    </row>
    <row r="2483" spans="2:2" x14ac:dyDescent="0.25">
      <c r="B2483" s="293"/>
    </row>
    <row r="2484" spans="2:2" x14ac:dyDescent="0.25">
      <c r="B2484" s="293"/>
    </row>
    <row r="2485" spans="2:2" x14ac:dyDescent="0.25">
      <c r="B2485" s="293"/>
    </row>
    <row r="2486" spans="2:2" x14ac:dyDescent="0.25">
      <c r="B2486" s="293"/>
    </row>
    <row r="2487" spans="2:2" x14ac:dyDescent="0.25">
      <c r="B2487" s="293"/>
    </row>
    <row r="2488" spans="2:2" x14ac:dyDescent="0.25">
      <c r="B2488" s="293"/>
    </row>
    <row r="2489" spans="2:2" x14ac:dyDescent="0.25">
      <c r="B2489" s="293"/>
    </row>
    <row r="2490" spans="2:2" x14ac:dyDescent="0.25">
      <c r="B2490" s="293"/>
    </row>
    <row r="2491" spans="2:2" x14ac:dyDescent="0.25">
      <c r="B2491" s="293"/>
    </row>
    <row r="2492" spans="2:2" x14ac:dyDescent="0.25">
      <c r="B2492" s="293"/>
    </row>
    <row r="2493" spans="2:2" x14ac:dyDescent="0.25">
      <c r="B2493" s="293"/>
    </row>
    <row r="2494" spans="2:2" x14ac:dyDescent="0.25">
      <c r="B2494" s="293"/>
    </row>
    <row r="2495" spans="2:2" x14ac:dyDescent="0.25">
      <c r="B2495" s="293"/>
    </row>
    <row r="2496" spans="2:2" x14ac:dyDescent="0.25">
      <c r="B2496" s="293"/>
    </row>
    <row r="2497" spans="2:2" x14ac:dyDescent="0.25">
      <c r="B2497" s="293"/>
    </row>
    <row r="2498" spans="2:2" x14ac:dyDescent="0.25">
      <c r="B2498" s="293"/>
    </row>
    <row r="2499" spans="2:2" x14ac:dyDescent="0.25">
      <c r="B2499" s="293"/>
    </row>
    <row r="2500" spans="2:2" x14ac:dyDescent="0.25">
      <c r="B2500" s="293"/>
    </row>
    <row r="2501" spans="2:2" x14ac:dyDescent="0.25">
      <c r="B2501" s="293"/>
    </row>
    <row r="2502" spans="2:2" x14ac:dyDescent="0.25">
      <c r="B2502" s="293"/>
    </row>
    <row r="2503" spans="2:2" x14ac:dyDescent="0.25">
      <c r="B2503" s="293"/>
    </row>
    <row r="2504" spans="2:2" x14ac:dyDescent="0.25">
      <c r="B2504" s="293"/>
    </row>
    <row r="2505" spans="2:2" x14ac:dyDescent="0.25">
      <c r="B2505" s="293"/>
    </row>
    <row r="2506" spans="2:2" x14ac:dyDescent="0.25">
      <c r="B2506" s="293"/>
    </row>
    <row r="2507" spans="2:2" x14ac:dyDescent="0.25">
      <c r="B2507" s="293"/>
    </row>
    <row r="2508" spans="2:2" x14ac:dyDescent="0.25">
      <c r="B2508" s="293"/>
    </row>
    <row r="2509" spans="2:2" x14ac:dyDescent="0.25">
      <c r="B2509" s="293"/>
    </row>
    <row r="2510" spans="2:2" x14ac:dyDescent="0.25">
      <c r="B2510" s="293"/>
    </row>
    <row r="2511" spans="2:2" x14ac:dyDescent="0.25">
      <c r="B2511" s="293"/>
    </row>
    <row r="2512" spans="2:2" x14ac:dyDescent="0.25">
      <c r="B2512" s="293"/>
    </row>
    <row r="2513" spans="2:2" x14ac:dyDescent="0.25">
      <c r="B2513" s="293"/>
    </row>
    <row r="2514" spans="2:2" x14ac:dyDescent="0.25">
      <c r="B2514" s="293"/>
    </row>
    <row r="2515" spans="2:2" x14ac:dyDescent="0.25">
      <c r="B2515" s="293"/>
    </row>
    <row r="2516" spans="2:2" x14ac:dyDescent="0.25">
      <c r="B2516" s="293"/>
    </row>
    <row r="2517" spans="2:2" x14ac:dyDescent="0.25">
      <c r="B2517" s="293"/>
    </row>
    <row r="2518" spans="2:2" x14ac:dyDescent="0.25">
      <c r="B2518" s="293"/>
    </row>
    <row r="2519" spans="2:2" x14ac:dyDescent="0.25">
      <c r="B2519" s="293"/>
    </row>
    <row r="2520" spans="2:2" x14ac:dyDescent="0.25">
      <c r="B2520" s="293"/>
    </row>
    <row r="2521" spans="2:2" x14ac:dyDescent="0.25">
      <c r="B2521" s="293"/>
    </row>
    <row r="2522" spans="2:2" x14ac:dyDescent="0.25">
      <c r="B2522" s="293"/>
    </row>
    <row r="2523" spans="2:2" x14ac:dyDescent="0.25">
      <c r="B2523" s="293"/>
    </row>
    <row r="2524" spans="2:2" x14ac:dyDescent="0.25">
      <c r="B2524" s="293"/>
    </row>
    <row r="2525" spans="2:2" x14ac:dyDescent="0.25">
      <c r="B2525" s="293"/>
    </row>
    <row r="2526" spans="2:2" x14ac:dyDescent="0.25">
      <c r="B2526" s="293"/>
    </row>
    <row r="2527" spans="2:2" x14ac:dyDescent="0.25">
      <c r="B2527" s="293"/>
    </row>
    <row r="2528" spans="2:2" x14ac:dyDescent="0.25">
      <c r="B2528" s="293"/>
    </row>
    <row r="2529" spans="2:2" x14ac:dyDescent="0.25">
      <c r="B2529" s="293"/>
    </row>
    <row r="2530" spans="2:2" x14ac:dyDescent="0.25">
      <c r="B2530" s="293"/>
    </row>
    <row r="2531" spans="2:2" x14ac:dyDescent="0.25">
      <c r="B2531" s="293"/>
    </row>
    <row r="2532" spans="2:2" x14ac:dyDescent="0.25">
      <c r="B2532" s="293"/>
    </row>
    <row r="2533" spans="2:2" x14ac:dyDescent="0.25">
      <c r="B2533" s="293"/>
    </row>
    <row r="2534" spans="2:2" x14ac:dyDescent="0.25">
      <c r="B2534" s="293"/>
    </row>
    <row r="2535" spans="2:2" x14ac:dyDescent="0.25">
      <c r="B2535" s="293"/>
    </row>
    <row r="2536" spans="2:2" x14ac:dyDescent="0.25">
      <c r="B2536" s="293"/>
    </row>
    <row r="2537" spans="2:2" x14ac:dyDescent="0.25">
      <c r="B2537" s="293"/>
    </row>
    <row r="2538" spans="2:2" x14ac:dyDescent="0.25">
      <c r="B2538" s="293"/>
    </row>
    <row r="2539" spans="2:2" x14ac:dyDescent="0.25">
      <c r="B2539" s="293"/>
    </row>
    <row r="2540" spans="2:2" x14ac:dyDescent="0.25">
      <c r="B2540" s="293"/>
    </row>
    <row r="2541" spans="2:2" x14ac:dyDescent="0.25">
      <c r="B2541" s="293"/>
    </row>
    <row r="2542" spans="2:2" x14ac:dyDescent="0.25">
      <c r="B2542" s="293"/>
    </row>
    <row r="2543" spans="2:2" x14ac:dyDescent="0.25">
      <c r="B2543" s="293"/>
    </row>
    <row r="2544" spans="2:2" x14ac:dyDescent="0.25">
      <c r="B2544" s="293"/>
    </row>
    <row r="2545" spans="2:2" x14ac:dyDescent="0.25">
      <c r="B2545" s="293"/>
    </row>
    <row r="2546" spans="2:2" x14ac:dyDescent="0.25">
      <c r="B2546" s="293"/>
    </row>
    <row r="2547" spans="2:2" x14ac:dyDescent="0.25">
      <c r="B2547" s="293"/>
    </row>
    <row r="2548" spans="2:2" x14ac:dyDescent="0.25">
      <c r="B2548" s="293"/>
    </row>
    <row r="2549" spans="2:2" x14ac:dyDescent="0.25">
      <c r="B2549" s="293"/>
    </row>
    <row r="2550" spans="2:2" x14ac:dyDescent="0.25">
      <c r="B2550" s="293"/>
    </row>
    <row r="2551" spans="2:2" x14ac:dyDescent="0.25">
      <c r="B2551" s="293"/>
    </row>
    <row r="2552" spans="2:2" x14ac:dyDescent="0.25">
      <c r="B2552" s="293"/>
    </row>
    <row r="2553" spans="2:2" x14ac:dyDescent="0.25">
      <c r="B2553" s="293"/>
    </row>
    <row r="2554" spans="2:2" x14ac:dyDescent="0.25">
      <c r="B2554" s="293"/>
    </row>
    <row r="2555" spans="2:2" x14ac:dyDescent="0.25">
      <c r="B2555" s="293"/>
    </row>
    <row r="2556" spans="2:2" x14ac:dyDescent="0.25">
      <c r="B2556" s="293"/>
    </row>
    <row r="2557" spans="2:2" x14ac:dyDescent="0.25">
      <c r="B2557" s="293"/>
    </row>
    <row r="2558" spans="2:2" x14ac:dyDescent="0.25">
      <c r="B2558" s="293"/>
    </row>
    <row r="2559" spans="2:2" x14ac:dyDescent="0.25">
      <c r="B2559" s="293"/>
    </row>
    <row r="2560" spans="2:2" x14ac:dyDescent="0.25">
      <c r="B2560" s="293"/>
    </row>
    <row r="2561" spans="2:2" x14ac:dyDescent="0.25">
      <c r="B2561" s="293"/>
    </row>
    <row r="2562" spans="2:2" x14ac:dyDescent="0.25">
      <c r="B2562" s="293"/>
    </row>
    <row r="2563" spans="2:2" x14ac:dyDescent="0.25">
      <c r="B2563" s="293"/>
    </row>
    <row r="2564" spans="2:2" x14ac:dyDescent="0.25">
      <c r="B2564" s="293"/>
    </row>
    <row r="2565" spans="2:2" x14ac:dyDescent="0.25">
      <c r="B2565" s="293"/>
    </row>
    <row r="2566" spans="2:2" x14ac:dyDescent="0.25">
      <c r="B2566" s="293"/>
    </row>
    <row r="2567" spans="2:2" x14ac:dyDescent="0.25">
      <c r="B2567" s="293"/>
    </row>
    <row r="2568" spans="2:2" x14ac:dyDescent="0.25">
      <c r="B2568" s="293"/>
    </row>
    <row r="2569" spans="2:2" x14ac:dyDescent="0.25">
      <c r="B2569" s="293"/>
    </row>
    <row r="2570" spans="2:2" x14ac:dyDescent="0.25">
      <c r="B2570" s="293"/>
    </row>
    <row r="2571" spans="2:2" x14ac:dyDescent="0.25">
      <c r="B2571" s="293"/>
    </row>
    <row r="2572" spans="2:2" x14ac:dyDescent="0.25">
      <c r="B2572" s="293"/>
    </row>
    <row r="2573" spans="2:2" x14ac:dyDescent="0.25">
      <c r="B2573" s="293"/>
    </row>
    <row r="2574" spans="2:2" x14ac:dyDescent="0.25">
      <c r="B2574" s="293"/>
    </row>
    <row r="2575" spans="2:2" x14ac:dyDescent="0.25">
      <c r="B2575" s="293"/>
    </row>
    <row r="2576" spans="2:2" x14ac:dyDescent="0.25">
      <c r="B2576" s="293"/>
    </row>
    <row r="2577" spans="2:2" x14ac:dyDescent="0.25">
      <c r="B2577" s="293"/>
    </row>
    <row r="2578" spans="2:2" x14ac:dyDescent="0.25">
      <c r="B2578" s="293"/>
    </row>
    <row r="2579" spans="2:2" x14ac:dyDescent="0.25">
      <c r="B2579" s="293"/>
    </row>
    <row r="2580" spans="2:2" x14ac:dyDescent="0.25">
      <c r="B2580" s="293"/>
    </row>
    <row r="2581" spans="2:2" x14ac:dyDescent="0.25">
      <c r="B2581" s="293"/>
    </row>
    <row r="2582" spans="2:2" x14ac:dyDescent="0.25">
      <c r="B2582" s="293"/>
    </row>
    <row r="2583" spans="2:2" x14ac:dyDescent="0.25">
      <c r="B2583" s="293"/>
    </row>
    <row r="2584" spans="2:2" x14ac:dyDescent="0.25">
      <c r="B2584" s="293"/>
    </row>
    <row r="2585" spans="2:2" x14ac:dyDescent="0.25">
      <c r="B2585" s="293"/>
    </row>
    <row r="2586" spans="2:2" x14ac:dyDescent="0.25">
      <c r="B2586" s="293"/>
    </row>
    <row r="2587" spans="2:2" x14ac:dyDescent="0.25">
      <c r="B2587" s="293"/>
    </row>
    <row r="2588" spans="2:2" x14ac:dyDescent="0.25">
      <c r="B2588" s="293"/>
    </row>
    <row r="2589" spans="2:2" x14ac:dyDescent="0.25">
      <c r="B2589" s="293"/>
    </row>
    <row r="2590" spans="2:2" x14ac:dyDescent="0.25">
      <c r="B2590" s="293"/>
    </row>
    <row r="2591" spans="2:2" x14ac:dyDescent="0.25">
      <c r="B2591" s="293"/>
    </row>
    <row r="2592" spans="2:2" x14ac:dyDescent="0.25">
      <c r="B2592" s="293"/>
    </row>
    <row r="2593" spans="2:2" x14ac:dyDescent="0.25">
      <c r="B2593" s="293"/>
    </row>
    <row r="2594" spans="2:2" x14ac:dyDescent="0.25">
      <c r="B2594" s="293"/>
    </row>
    <row r="2595" spans="2:2" x14ac:dyDescent="0.25">
      <c r="B2595" s="293"/>
    </row>
    <row r="2596" spans="2:2" x14ac:dyDescent="0.25">
      <c r="B2596" s="293"/>
    </row>
    <row r="2597" spans="2:2" x14ac:dyDescent="0.25">
      <c r="B2597" s="293"/>
    </row>
    <row r="2598" spans="2:2" x14ac:dyDescent="0.25">
      <c r="B2598" s="293"/>
    </row>
    <row r="2599" spans="2:2" x14ac:dyDescent="0.25">
      <c r="B2599" s="293"/>
    </row>
    <row r="2600" spans="2:2" x14ac:dyDescent="0.25">
      <c r="B2600" s="293"/>
    </row>
    <row r="2601" spans="2:2" x14ac:dyDescent="0.25">
      <c r="B2601" s="293"/>
    </row>
    <row r="2602" spans="2:2" x14ac:dyDescent="0.25">
      <c r="B2602" s="293"/>
    </row>
    <row r="2603" spans="2:2" x14ac:dyDescent="0.25">
      <c r="B2603" s="293"/>
    </row>
    <row r="2604" spans="2:2" x14ac:dyDescent="0.25">
      <c r="B2604" s="293"/>
    </row>
    <row r="2605" spans="2:2" x14ac:dyDescent="0.25">
      <c r="B2605" s="293"/>
    </row>
    <row r="2606" spans="2:2" x14ac:dyDescent="0.25">
      <c r="B2606" s="293"/>
    </row>
    <row r="2607" spans="2:2" x14ac:dyDescent="0.25">
      <c r="B2607" s="293"/>
    </row>
    <row r="2608" spans="2:2" x14ac:dyDescent="0.25">
      <c r="B2608" s="293"/>
    </row>
    <row r="2609" spans="2:2" x14ac:dyDescent="0.25">
      <c r="B2609" s="293"/>
    </row>
    <row r="2610" spans="2:2" x14ac:dyDescent="0.25">
      <c r="B2610" s="293"/>
    </row>
    <row r="2611" spans="2:2" x14ac:dyDescent="0.25">
      <c r="B2611" s="293"/>
    </row>
    <row r="2612" spans="2:2" x14ac:dyDescent="0.25">
      <c r="B2612" s="293"/>
    </row>
    <row r="2613" spans="2:2" x14ac:dyDescent="0.25">
      <c r="B2613" s="293"/>
    </row>
    <row r="2614" spans="2:2" x14ac:dyDescent="0.25">
      <c r="B2614" s="293"/>
    </row>
    <row r="2615" spans="2:2" x14ac:dyDescent="0.25">
      <c r="B2615" s="293"/>
    </row>
    <row r="2616" spans="2:2" x14ac:dyDescent="0.25">
      <c r="B2616" s="293"/>
    </row>
    <row r="2617" spans="2:2" x14ac:dyDescent="0.25">
      <c r="B2617" s="293"/>
    </row>
    <row r="2618" spans="2:2" x14ac:dyDescent="0.25">
      <c r="B2618" s="293"/>
    </row>
    <row r="2619" spans="2:2" x14ac:dyDescent="0.25">
      <c r="B2619" s="293"/>
    </row>
    <row r="2620" spans="2:2" x14ac:dyDescent="0.25">
      <c r="B2620" s="293"/>
    </row>
    <row r="2621" spans="2:2" x14ac:dyDescent="0.25">
      <c r="B2621" s="293"/>
    </row>
    <row r="2622" spans="2:2" x14ac:dyDescent="0.25">
      <c r="B2622" s="293"/>
    </row>
    <row r="2623" spans="2:2" x14ac:dyDescent="0.25">
      <c r="B2623" s="293"/>
    </row>
    <row r="2624" spans="2:2" x14ac:dyDescent="0.25">
      <c r="B2624" s="293"/>
    </row>
    <row r="2625" spans="2:2" x14ac:dyDescent="0.25">
      <c r="B2625" s="293"/>
    </row>
    <row r="2626" spans="2:2" x14ac:dyDescent="0.25">
      <c r="B2626" s="293"/>
    </row>
    <row r="2627" spans="2:2" x14ac:dyDescent="0.25">
      <c r="B2627" s="293"/>
    </row>
    <row r="2628" spans="2:2" x14ac:dyDescent="0.25">
      <c r="B2628" s="293"/>
    </row>
    <row r="2629" spans="2:2" x14ac:dyDescent="0.25">
      <c r="B2629" s="293"/>
    </row>
    <row r="2630" spans="2:2" x14ac:dyDescent="0.25">
      <c r="B2630" s="293"/>
    </row>
    <row r="2631" spans="2:2" x14ac:dyDescent="0.25">
      <c r="B2631" s="293"/>
    </row>
    <row r="2632" spans="2:2" x14ac:dyDescent="0.25">
      <c r="B2632" s="293"/>
    </row>
    <row r="2633" spans="2:2" x14ac:dyDescent="0.25">
      <c r="B2633" s="293"/>
    </row>
    <row r="2634" spans="2:2" x14ac:dyDescent="0.25">
      <c r="B2634" s="293"/>
    </row>
    <row r="2635" spans="2:2" x14ac:dyDescent="0.25">
      <c r="B2635" s="293"/>
    </row>
    <row r="2636" spans="2:2" x14ac:dyDescent="0.25">
      <c r="B2636" s="293"/>
    </row>
    <row r="2637" spans="2:2" x14ac:dyDescent="0.25">
      <c r="B2637" s="293"/>
    </row>
    <row r="2638" spans="2:2" x14ac:dyDescent="0.25">
      <c r="B2638" s="293"/>
    </row>
    <row r="2639" spans="2:2" x14ac:dyDescent="0.25">
      <c r="B2639" s="293"/>
    </row>
    <row r="2640" spans="2:2" x14ac:dyDescent="0.25">
      <c r="B2640" s="293"/>
    </row>
    <row r="2641" spans="2:2" x14ac:dyDescent="0.25">
      <c r="B2641" s="293"/>
    </row>
    <row r="2642" spans="2:2" x14ac:dyDescent="0.25">
      <c r="B2642" s="293"/>
    </row>
    <row r="2643" spans="2:2" x14ac:dyDescent="0.25">
      <c r="B2643" s="293"/>
    </row>
    <row r="2644" spans="2:2" x14ac:dyDescent="0.25">
      <c r="B2644" s="293"/>
    </row>
    <row r="2645" spans="2:2" x14ac:dyDescent="0.25">
      <c r="B2645" s="293"/>
    </row>
    <row r="2646" spans="2:2" x14ac:dyDescent="0.25">
      <c r="B2646" s="293"/>
    </row>
    <row r="2647" spans="2:2" x14ac:dyDescent="0.25">
      <c r="B2647" s="293"/>
    </row>
    <row r="2648" spans="2:2" x14ac:dyDescent="0.25">
      <c r="B2648" s="293"/>
    </row>
    <row r="2649" spans="2:2" x14ac:dyDescent="0.25">
      <c r="B2649" s="293"/>
    </row>
    <row r="2650" spans="2:2" x14ac:dyDescent="0.25">
      <c r="B2650" s="293"/>
    </row>
    <row r="2651" spans="2:2" x14ac:dyDescent="0.25">
      <c r="B2651" s="293"/>
    </row>
    <row r="2652" spans="2:2" x14ac:dyDescent="0.25">
      <c r="B2652" s="293"/>
    </row>
    <row r="2653" spans="2:2" x14ac:dyDescent="0.25">
      <c r="B2653" s="293"/>
    </row>
    <row r="2654" spans="2:2" x14ac:dyDescent="0.25">
      <c r="B2654" s="293"/>
    </row>
    <row r="2655" spans="2:2" x14ac:dyDescent="0.25">
      <c r="B2655" s="293"/>
    </row>
    <row r="2656" spans="2:2" x14ac:dyDescent="0.25">
      <c r="B2656" s="293"/>
    </row>
    <row r="2657" spans="2:2" x14ac:dyDescent="0.25">
      <c r="B2657" s="293"/>
    </row>
    <row r="2658" spans="2:2" x14ac:dyDescent="0.25">
      <c r="B2658" s="293"/>
    </row>
    <row r="2659" spans="2:2" x14ac:dyDescent="0.25">
      <c r="B2659" s="293"/>
    </row>
    <row r="2660" spans="2:2" x14ac:dyDescent="0.25">
      <c r="B2660" s="293"/>
    </row>
    <row r="2661" spans="2:2" x14ac:dyDescent="0.25">
      <c r="B2661" s="293"/>
    </row>
    <row r="2662" spans="2:2" x14ac:dyDescent="0.25">
      <c r="B2662" s="293"/>
    </row>
    <row r="2663" spans="2:2" x14ac:dyDescent="0.25">
      <c r="B2663" s="293"/>
    </row>
    <row r="2664" spans="2:2" x14ac:dyDescent="0.25">
      <c r="B2664" s="293"/>
    </row>
    <row r="2665" spans="2:2" x14ac:dyDescent="0.25">
      <c r="B2665" s="293"/>
    </row>
    <row r="2666" spans="2:2" x14ac:dyDescent="0.25">
      <c r="B2666" s="293"/>
    </row>
    <row r="2667" spans="2:2" x14ac:dyDescent="0.25">
      <c r="B2667" s="293"/>
    </row>
    <row r="2668" spans="2:2" x14ac:dyDescent="0.25">
      <c r="B2668" s="293"/>
    </row>
    <row r="2669" spans="2:2" x14ac:dyDescent="0.25">
      <c r="B2669" s="293"/>
    </row>
    <row r="2670" spans="2:2" x14ac:dyDescent="0.25">
      <c r="B2670" s="293"/>
    </row>
    <row r="2671" spans="2:2" x14ac:dyDescent="0.25">
      <c r="B2671" s="293"/>
    </row>
    <row r="2672" spans="2:2" x14ac:dyDescent="0.25">
      <c r="B2672" s="293"/>
    </row>
    <row r="2673" spans="2:2" x14ac:dyDescent="0.25">
      <c r="B2673" s="293"/>
    </row>
    <row r="2674" spans="2:2" x14ac:dyDescent="0.25">
      <c r="B2674" s="293"/>
    </row>
    <row r="2675" spans="2:2" x14ac:dyDescent="0.25">
      <c r="B2675" s="293"/>
    </row>
    <row r="2676" spans="2:2" x14ac:dyDescent="0.25">
      <c r="B2676" s="293"/>
    </row>
    <row r="2677" spans="2:2" x14ac:dyDescent="0.25">
      <c r="B2677" s="293"/>
    </row>
    <row r="2678" spans="2:2" x14ac:dyDescent="0.25">
      <c r="B2678" s="293"/>
    </row>
    <row r="2679" spans="2:2" x14ac:dyDescent="0.25">
      <c r="B2679" s="293"/>
    </row>
    <row r="2680" spans="2:2" x14ac:dyDescent="0.25">
      <c r="B2680" s="293"/>
    </row>
    <row r="2681" spans="2:2" x14ac:dyDescent="0.25">
      <c r="B2681" s="293"/>
    </row>
    <row r="2682" spans="2:2" x14ac:dyDescent="0.25">
      <c r="B2682" s="293"/>
    </row>
    <row r="2683" spans="2:2" x14ac:dyDescent="0.25">
      <c r="B2683" s="293"/>
    </row>
    <row r="2684" spans="2:2" x14ac:dyDescent="0.25">
      <c r="B2684" s="293"/>
    </row>
    <row r="2685" spans="2:2" x14ac:dyDescent="0.25">
      <c r="B2685" s="293"/>
    </row>
    <row r="2686" spans="2:2" x14ac:dyDescent="0.25">
      <c r="B2686" s="293"/>
    </row>
    <row r="2687" spans="2:2" x14ac:dyDescent="0.25">
      <c r="B2687" s="293"/>
    </row>
    <row r="2688" spans="2:2" x14ac:dyDescent="0.25">
      <c r="B2688" s="293"/>
    </row>
    <row r="2689" spans="2:2" x14ac:dyDescent="0.25">
      <c r="B2689" s="293"/>
    </row>
    <row r="2690" spans="2:2" x14ac:dyDescent="0.25">
      <c r="B2690" s="293"/>
    </row>
    <row r="2691" spans="2:2" x14ac:dyDescent="0.25">
      <c r="B2691" s="293"/>
    </row>
    <row r="2692" spans="2:2" x14ac:dyDescent="0.25">
      <c r="B2692" s="293"/>
    </row>
    <row r="2693" spans="2:2" x14ac:dyDescent="0.25">
      <c r="B2693" s="293"/>
    </row>
    <row r="2694" spans="2:2" x14ac:dyDescent="0.25">
      <c r="B2694" s="293"/>
    </row>
    <row r="2695" spans="2:2" x14ac:dyDescent="0.25">
      <c r="B2695" s="293"/>
    </row>
    <row r="2696" spans="2:2" x14ac:dyDescent="0.25">
      <c r="B2696" s="293"/>
    </row>
    <row r="2697" spans="2:2" x14ac:dyDescent="0.25">
      <c r="B2697" s="293"/>
    </row>
    <row r="2698" spans="2:2" x14ac:dyDescent="0.25">
      <c r="B2698" s="293"/>
    </row>
    <row r="2699" spans="2:2" x14ac:dyDescent="0.25">
      <c r="B2699" s="293"/>
    </row>
    <row r="2700" spans="2:2" x14ac:dyDescent="0.25">
      <c r="B2700" s="293"/>
    </row>
    <row r="2701" spans="2:2" x14ac:dyDescent="0.25">
      <c r="B2701" s="293"/>
    </row>
    <row r="2702" spans="2:2" x14ac:dyDescent="0.25">
      <c r="B2702" s="293"/>
    </row>
    <row r="2703" spans="2:2" x14ac:dyDescent="0.25">
      <c r="B2703" s="293"/>
    </row>
    <row r="2704" spans="2:2" x14ac:dyDescent="0.25">
      <c r="B2704" s="293"/>
    </row>
    <row r="2705" spans="2:2" x14ac:dyDescent="0.25">
      <c r="B2705" s="293"/>
    </row>
    <row r="2706" spans="2:2" x14ac:dyDescent="0.25">
      <c r="B2706" s="293"/>
    </row>
    <row r="2707" spans="2:2" x14ac:dyDescent="0.25">
      <c r="B2707" s="293"/>
    </row>
    <row r="2708" spans="2:2" x14ac:dyDescent="0.25">
      <c r="B2708" s="293"/>
    </row>
    <row r="2709" spans="2:2" x14ac:dyDescent="0.25">
      <c r="B2709" s="293"/>
    </row>
    <row r="2710" spans="2:2" x14ac:dyDescent="0.25">
      <c r="B2710" s="293"/>
    </row>
    <row r="2711" spans="2:2" x14ac:dyDescent="0.25">
      <c r="B2711" s="293"/>
    </row>
    <row r="2712" spans="2:2" x14ac:dyDescent="0.25">
      <c r="B2712" s="293"/>
    </row>
    <row r="2713" spans="2:2" x14ac:dyDescent="0.25">
      <c r="B2713" s="293"/>
    </row>
    <row r="2714" spans="2:2" x14ac:dyDescent="0.25">
      <c r="B2714" s="293"/>
    </row>
    <row r="2715" spans="2:2" x14ac:dyDescent="0.25">
      <c r="B2715" s="293"/>
    </row>
    <row r="2716" spans="2:2" x14ac:dyDescent="0.25">
      <c r="B2716" s="293"/>
    </row>
    <row r="2717" spans="2:2" x14ac:dyDescent="0.25">
      <c r="B2717" s="293"/>
    </row>
    <row r="2718" spans="2:2" x14ac:dyDescent="0.25">
      <c r="B2718" s="293"/>
    </row>
    <row r="2719" spans="2:2" x14ac:dyDescent="0.25">
      <c r="B2719" s="293"/>
    </row>
    <row r="2720" spans="2:2" x14ac:dyDescent="0.25">
      <c r="B2720" s="293"/>
    </row>
    <row r="2721" spans="2:2" x14ac:dyDescent="0.25">
      <c r="B2721" s="293"/>
    </row>
    <row r="2722" spans="2:2" x14ac:dyDescent="0.25">
      <c r="B2722" s="293"/>
    </row>
    <row r="2723" spans="2:2" x14ac:dyDescent="0.25">
      <c r="B2723" s="293"/>
    </row>
    <row r="2724" spans="2:2" x14ac:dyDescent="0.25">
      <c r="B2724" s="293"/>
    </row>
    <row r="2725" spans="2:2" x14ac:dyDescent="0.25">
      <c r="B2725" s="293"/>
    </row>
    <row r="2726" spans="2:2" x14ac:dyDescent="0.25">
      <c r="B2726" s="293"/>
    </row>
    <row r="2727" spans="2:2" x14ac:dyDescent="0.25">
      <c r="B2727" s="293"/>
    </row>
    <row r="2728" spans="2:2" x14ac:dyDescent="0.25">
      <c r="B2728" s="293"/>
    </row>
    <row r="2729" spans="2:2" x14ac:dyDescent="0.25">
      <c r="B2729" s="293"/>
    </row>
    <row r="2730" spans="2:2" x14ac:dyDescent="0.25">
      <c r="B2730" s="293"/>
    </row>
    <row r="2731" spans="2:2" x14ac:dyDescent="0.25">
      <c r="B2731" s="293"/>
    </row>
    <row r="2732" spans="2:2" x14ac:dyDescent="0.25">
      <c r="B2732" s="293"/>
    </row>
    <row r="2733" spans="2:2" x14ac:dyDescent="0.25">
      <c r="B2733" s="293"/>
    </row>
    <row r="2734" spans="2:2" x14ac:dyDescent="0.25">
      <c r="B2734" s="293"/>
    </row>
    <row r="2735" spans="2:2" x14ac:dyDescent="0.25">
      <c r="B2735" s="293"/>
    </row>
    <row r="2736" spans="2:2" x14ac:dyDescent="0.25">
      <c r="B2736" s="293"/>
    </row>
    <row r="2737" spans="2:2" x14ac:dyDescent="0.25">
      <c r="B2737" s="293"/>
    </row>
    <row r="2738" spans="2:2" x14ac:dyDescent="0.25">
      <c r="B2738" s="293"/>
    </row>
    <row r="2739" spans="2:2" x14ac:dyDescent="0.25">
      <c r="B2739" s="293"/>
    </row>
    <row r="2740" spans="2:2" x14ac:dyDescent="0.25">
      <c r="B2740" s="293"/>
    </row>
    <row r="2741" spans="2:2" x14ac:dyDescent="0.25">
      <c r="B2741" s="293"/>
    </row>
    <row r="2742" spans="2:2" x14ac:dyDescent="0.25">
      <c r="B2742" s="293"/>
    </row>
    <row r="2743" spans="2:2" x14ac:dyDescent="0.25">
      <c r="B2743" s="293"/>
    </row>
    <row r="2744" spans="2:2" x14ac:dyDescent="0.25">
      <c r="B2744" s="293"/>
    </row>
    <row r="2745" spans="2:2" x14ac:dyDescent="0.25">
      <c r="B2745" s="293"/>
    </row>
    <row r="2746" spans="2:2" x14ac:dyDescent="0.25">
      <c r="B2746" s="293"/>
    </row>
    <row r="2747" spans="2:2" x14ac:dyDescent="0.25">
      <c r="B2747" s="293"/>
    </row>
    <row r="2748" spans="2:2" x14ac:dyDescent="0.25">
      <c r="B2748" s="293"/>
    </row>
    <row r="2749" spans="2:2" x14ac:dyDescent="0.25">
      <c r="B2749" s="293"/>
    </row>
    <row r="2750" spans="2:2" x14ac:dyDescent="0.25">
      <c r="B2750" s="293"/>
    </row>
    <row r="2751" spans="2:2" x14ac:dyDescent="0.25">
      <c r="B2751" s="293"/>
    </row>
    <row r="2752" spans="2:2" x14ac:dyDescent="0.25">
      <c r="B2752" s="293"/>
    </row>
    <row r="2753" spans="2:2" x14ac:dyDescent="0.25">
      <c r="B2753" s="293"/>
    </row>
    <row r="2754" spans="2:2" x14ac:dyDescent="0.25">
      <c r="B2754" s="293"/>
    </row>
    <row r="2755" spans="2:2" x14ac:dyDescent="0.25">
      <c r="B2755" s="293"/>
    </row>
    <row r="2756" spans="2:2" x14ac:dyDescent="0.25">
      <c r="B2756" s="293"/>
    </row>
    <row r="2757" spans="2:2" x14ac:dyDescent="0.25">
      <c r="B2757" s="293"/>
    </row>
    <row r="2758" spans="2:2" x14ac:dyDescent="0.25">
      <c r="B2758" s="293"/>
    </row>
    <row r="2759" spans="2:2" x14ac:dyDescent="0.25">
      <c r="B2759" s="293"/>
    </row>
    <row r="2760" spans="2:2" x14ac:dyDescent="0.25">
      <c r="B2760" s="293"/>
    </row>
    <row r="2761" spans="2:2" x14ac:dyDescent="0.25">
      <c r="B2761" s="293"/>
    </row>
    <row r="2762" spans="2:2" x14ac:dyDescent="0.25">
      <c r="B2762" s="293"/>
    </row>
    <row r="2763" spans="2:2" x14ac:dyDescent="0.25">
      <c r="B2763" s="293"/>
    </row>
    <row r="2764" spans="2:2" x14ac:dyDescent="0.25">
      <c r="B2764" s="293"/>
    </row>
    <row r="2765" spans="2:2" x14ac:dyDescent="0.25">
      <c r="B2765" s="293"/>
    </row>
    <row r="2766" spans="2:2" x14ac:dyDescent="0.25">
      <c r="B2766" s="293"/>
    </row>
    <row r="2767" spans="2:2" x14ac:dyDescent="0.25">
      <c r="B2767" s="293"/>
    </row>
    <row r="2768" spans="2:2" x14ac:dyDescent="0.25">
      <c r="B2768" s="293"/>
    </row>
    <row r="2769" spans="2:2" x14ac:dyDescent="0.25">
      <c r="B2769" s="293"/>
    </row>
    <row r="2770" spans="2:2" x14ac:dyDescent="0.25">
      <c r="B2770" s="293"/>
    </row>
    <row r="2771" spans="2:2" x14ac:dyDescent="0.25">
      <c r="B2771" s="293"/>
    </row>
    <row r="2772" spans="2:2" x14ac:dyDescent="0.25">
      <c r="B2772" s="293"/>
    </row>
    <row r="2773" spans="2:2" x14ac:dyDescent="0.25">
      <c r="B2773" s="293"/>
    </row>
    <row r="2774" spans="2:2" x14ac:dyDescent="0.25">
      <c r="B2774" s="293"/>
    </row>
    <row r="2775" spans="2:2" x14ac:dyDescent="0.25">
      <c r="B2775" s="293"/>
    </row>
    <row r="2776" spans="2:2" x14ac:dyDescent="0.25">
      <c r="B2776" s="293"/>
    </row>
    <row r="2777" spans="2:2" x14ac:dyDescent="0.25">
      <c r="B2777" s="293"/>
    </row>
    <row r="2778" spans="2:2" x14ac:dyDescent="0.25">
      <c r="B2778" s="293"/>
    </row>
    <row r="2779" spans="2:2" x14ac:dyDescent="0.25">
      <c r="B2779" s="293"/>
    </row>
    <row r="2780" spans="2:2" x14ac:dyDescent="0.25">
      <c r="B2780" s="293"/>
    </row>
    <row r="2781" spans="2:2" x14ac:dyDescent="0.25">
      <c r="B2781" s="293"/>
    </row>
    <row r="2782" spans="2:2" x14ac:dyDescent="0.25">
      <c r="B2782" s="293"/>
    </row>
    <row r="2783" spans="2:2" x14ac:dyDescent="0.25">
      <c r="B2783" s="293"/>
    </row>
    <row r="2784" spans="2:2" x14ac:dyDescent="0.25">
      <c r="B2784" s="293"/>
    </row>
    <row r="2785" spans="2:2" x14ac:dyDescent="0.25">
      <c r="B2785" s="293"/>
    </row>
    <row r="2786" spans="2:2" x14ac:dyDescent="0.25">
      <c r="B2786" s="293"/>
    </row>
    <row r="2787" spans="2:2" x14ac:dyDescent="0.25">
      <c r="B2787" s="293"/>
    </row>
    <row r="2788" spans="2:2" x14ac:dyDescent="0.25">
      <c r="B2788" s="293"/>
    </row>
    <row r="2789" spans="2:2" x14ac:dyDescent="0.25">
      <c r="B2789" s="293"/>
    </row>
    <row r="2790" spans="2:2" x14ac:dyDescent="0.25">
      <c r="B2790" s="293"/>
    </row>
    <row r="2791" spans="2:2" x14ac:dyDescent="0.25">
      <c r="B2791" s="293"/>
    </row>
    <row r="2792" spans="2:2" x14ac:dyDescent="0.25">
      <c r="B2792" s="293"/>
    </row>
    <row r="2793" spans="2:2" x14ac:dyDescent="0.25">
      <c r="B2793" s="293"/>
    </row>
    <row r="2794" spans="2:2" x14ac:dyDescent="0.25">
      <c r="B2794" s="293"/>
    </row>
    <row r="2795" spans="2:2" x14ac:dyDescent="0.25">
      <c r="B2795" s="293"/>
    </row>
    <row r="2796" spans="2:2" x14ac:dyDescent="0.25">
      <c r="B2796" s="293"/>
    </row>
    <row r="2797" spans="2:2" x14ac:dyDescent="0.25">
      <c r="B2797" s="293"/>
    </row>
    <row r="2798" spans="2:2" x14ac:dyDescent="0.25">
      <c r="B2798" s="293"/>
    </row>
    <row r="2799" spans="2:2" x14ac:dyDescent="0.25">
      <c r="B2799" s="293"/>
    </row>
    <row r="2800" spans="2:2" x14ac:dyDescent="0.25">
      <c r="B2800" s="293"/>
    </row>
    <row r="2801" spans="2:2" x14ac:dyDescent="0.25">
      <c r="B2801" s="293"/>
    </row>
    <row r="2802" spans="2:2" x14ac:dyDescent="0.25">
      <c r="B2802" s="293"/>
    </row>
    <row r="2803" spans="2:2" x14ac:dyDescent="0.25">
      <c r="B2803" s="293"/>
    </row>
    <row r="2804" spans="2:2" x14ac:dyDescent="0.25">
      <c r="B2804" s="293"/>
    </row>
    <row r="2805" spans="2:2" x14ac:dyDescent="0.25">
      <c r="B2805" s="293"/>
    </row>
    <row r="2806" spans="2:2" x14ac:dyDescent="0.25">
      <c r="B2806" s="293"/>
    </row>
    <row r="2807" spans="2:2" x14ac:dyDescent="0.25">
      <c r="B2807" s="293"/>
    </row>
    <row r="2808" spans="2:2" x14ac:dyDescent="0.25">
      <c r="B2808" s="293"/>
    </row>
    <row r="2809" spans="2:2" x14ac:dyDescent="0.25">
      <c r="B2809" s="293"/>
    </row>
    <row r="2810" spans="2:2" x14ac:dyDescent="0.25">
      <c r="B2810" s="293"/>
    </row>
    <row r="2811" spans="2:2" x14ac:dyDescent="0.25">
      <c r="B2811" s="293"/>
    </row>
    <row r="2812" spans="2:2" x14ac:dyDescent="0.25">
      <c r="B2812" s="293"/>
    </row>
    <row r="2813" spans="2:2" x14ac:dyDescent="0.25">
      <c r="B2813" s="293"/>
    </row>
    <row r="2814" spans="2:2" x14ac:dyDescent="0.25">
      <c r="B2814" s="293"/>
    </row>
    <row r="2815" spans="2:2" x14ac:dyDescent="0.25">
      <c r="B2815" s="293"/>
    </row>
    <row r="2816" spans="2:2" x14ac:dyDescent="0.25">
      <c r="B2816" s="293"/>
    </row>
    <row r="2817" spans="2:2" x14ac:dyDescent="0.25">
      <c r="B2817" s="293"/>
    </row>
    <row r="2818" spans="2:2" x14ac:dyDescent="0.25">
      <c r="B2818" s="293"/>
    </row>
    <row r="2819" spans="2:2" x14ac:dyDescent="0.25">
      <c r="B2819" s="293"/>
    </row>
    <row r="2820" spans="2:2" x14ac:dyDescent="0.25">
      <c r="B2820" s="293"/>
    </row>
    <row r="2821" spans="2:2" x14ac:dyDescent="0.25">
      <c r="B2821" s="293"/>
    </row>
    <row r="2822" spans="2:2" x14ac:dyDescent="0.25">
      <c r="B2822" s="293"/>
    </row>
    <row r="2823" spans="2:2" x14ac:dyDescent="0.25">
      <c r="B2823" s="293"/>
    </row>
    <row r="2824" spans="2:2" x14ac:dyDescent="0.25">
      <c r="B2824" s="293"/>
    </row>
    <row r="2825" spans="2:2" x14ac:dyDescent="0.25">
      <c r="B2825" s="293"/>
    </row>
    <row r="2826" spans="2:2" x14ac:dyDescent="0.25">
      <c r="B2826" s="293"/>
    </row>
    <row r="2827" spans="2:2" x14ac:dyDescent="0.25">
      <c r="B2827" s="293"/>
    </row>
    <row r="2828" spans="2:2" x14ac:dyDescent="0.25">
      <c r="B2828" s="293"/>
    </row>
    <row r="2829" spans="2:2" x14ac:dyDescent="0.25">
      <c r="B2829" s="293"/>
    </row>
    <row r="2830" spans="2:2" x14ac:dyDescent="0.25">
      <c r="B2830" s="293"/>
    </row>
    <row r="2831" spans="2:2" x14ac:dyDescent="0.25">
      <c r="B2831" s="293"/>
    </row>
    <row r="2832" spans="2:2" x14ac:dyDescent="0.25">
      <c r="B2832" s="293"/>
    </row>
    <row r="2833" spans="2:2" x14ac:dyDescent="0.25">
      <c r="B2833" s="293"/>
    </row>
    <row r="2834" spans="2:2" x14ac:dyDescent="0.25">
      <c r="B2834" s="293"/>
    </row>
    <row r="2835" spans="2:2" x14ac:dyDescent="0.25">
      <c r="B2835" s="293"/>
    </row>
    <row r="2836" spans="2:2" x14ac:dyDescent="0.25">
      <c r="B2836" s="293"/>
    </row>
    <row r="2837" spans="2:2" x14ac:dyDescent="0.25">
      <c r="B2837" s="293"/>
    </row>
    <row r="2838" spans="2:2" x14ac:dyDescent="0.25">
      <c r="B2838" s="293"/>
    </row>
    <row r="2839" spans="2:2" x14ac:dyDescent="0.25">
      <c r="B2839" s="293"/>
    </row>
    <row r="2840" spans="2:2" x14ac:dyDescent="0.25">
      <c r="B2840" s="293"/>
    </row>
    <row r="2841" spans="2:2" x14ac:dyDescent="0.25">
      <c r="B2841" s="293"/>
    </row>
    <row r="2842" spans="2:2" x14ac:dyDescent="0.25">
      <c r="B2842" s="293"/>
    </row>
    <row r="2843" spans="2:2" x14ac:dyDescent="0.25">
      <c r="B2843" s="293"/>
    </row>
    <row r="2844" spans="2:2" x14ac:dyDescent="0.25">
      <c r="B2844" s="293"/>
    </row>
    <row r="2845" spans="2:2" x14ac:dyDescent="0.25">
      <c r="B2845" s="293"/>
    </row>
    <row r="2846" spans="2:2" x14ac:dyDescent="0.25">
      <c r="B2846" s="293"/>
    </row>
    <row r="2847" spans="2:2" x14ac:dyDescent="0.25">
      <c r="B2847" s="293"/>
    </row>
    <row r="2848" spans="2:2" x14ac:dyDescent="0.25">
      <c r="B2848" s="293"/>
    </row>
    <row r="2849" spans="2:2" x14ac:dyDescent="0.25">
      <c r="B2849" s="293"/>
    </row>
    <row r="2850" spans="2:2" x14ac:dyDescent="0.25">
      <c r="B2850" s="293"/>
    </row>
    <row r="2851" spans="2:2" x14ac:dyDescent="0.25">
      <c r="B2851" s="293"/>
    </row>
    <row r="2852" spans="2:2" x14ac:dyDescent="0.25">
      <c r="B2852" s="293"/>
    </row>
    <row r="2853" spans="2:2" x14ac:dyDescent="0.25">
      <c r="B2853" s="293"/>
    </row>
    <row r="2854" spans="2:2" x14ac:dyDescent="0.25">
      <c r="B2854" s="293"/>
    </row>
    <row r="2855" spans="2:2" x14ac:dyDescent="0.25">
      <c r="B2855" s="293"/>
    </row>
    <row r="2856" spans="2:2" x14ac:dyDescent="0.25">
      <c r="B2856" s="293"/>
    </row>
    <row r="2857" spans="2:2" x14ac:dyDescent="0.25">
      <c r="B2857" s="293"/>
    </row>
    <row r="2858" spans="2:2" x14ac:dyDescent="0.25">
      <c r="B2858" s="293"/>
    </row>
    <row r="2859" spans="2:2" x14ac:dyDescent="0.25">
      <c r="B2859" s="293"/>
    </row>
    <row r="2860" spans="2:2" x14ac:dyDescent="0.25">
      <c r="B2860" s="293"/>
    </row>
    <row r="2861" spans="2:2" x14ac:dyDescent="0.25">
      <c r="B2861" s="293"/>
    </row>
    <row r="2862" spans="2:2" x14ac:dyDescent="0.25">
      <c r="B2862" s="293"/>
    </row>
    <row r="2863" spans="2:2" x14ac:dyDescent="0.25">
      <c r="B2863" s="293"/>
    </row>
    <row r="2864" spans="2:2" x14ac:dyDescent="0.25">
      <c r="B2864" s="293"/>
    </row>
    <row r="2865" spans="2:2" x14ac:dyDescent="0.25">
      <c r="B2865" s="293"/>
    </row>
    <row r="2866" spans="2:2" x14ac:dyDescent="0.25">
      <c r="B2866" s="293"/>
    </row>
    <row r="2867" spans="2:2" x14ac:dyDescent="0.25">
      <c r="B2867" s="293"/>
    </row>
    <row r="2868" spans="2:2" x14ac:dyDescent="0.25">
      <c r="B2868" s="293"/>
    </row>
    <row r="2869" spans="2:2" x14ac:dyDescent="0.25">
      <c r="B2869" s="293"/>
    </row>
    <row r="2870" spans="2:2" x14ac:dyDescent="0.25">
      <c r="B2870" s="293"/>
    </row>
    <row r="2871" spans="2:2" x14ac:dyDescent="0.25">
      <c r="B2871" s="293"/>
    </row>
    <row r="2872" spans="2:2" x14ac:dyDescent="0.25">
      <c r="B2872" s="293"/>
    </row>
    <row r="2873" spans="2:2" x14ac:dyDescent="0.25">
      <c r="B2873" s="293"/>
    </row>
    <row r="2874" spans="2:2" x14ac:dyDescent="0.25">
      <c r="B2874" s="293"/>
    </row>
    <row r="2875" spans="2:2" x14ac:dyDescent="0.25">
      <c r="B2875" s="293"/>
    </row>
    <row r="2876" spans="2:2" x14ac:dyDescent="0.25">
      <c r="B2876" s="293"/>
    </row>
    <row r="2877" spans="2:2" x14ac:dyDescent="0.25">
      <c r="B2877" s="293"/>
    </row>
    <row r="2878" spans="2:2" x14ac:dyDescent="0.25">
      <c r="B2878" s="293"/>
    </row>
    <row r="2879" spans="2:2" x14ac:dyDescent="0.25">
      <c r="B2879" s="293"/>
    </row>
    <row r="2880" spans="2:2" x14ac:dyDescent="0.25">
      <c r="B2880" s="293"/>
    </row>
    <row r="2881" spans="2:2" x14ac:dyDescent="0.25">
      <c r="B2881" s="293"/>
    </row>
    <row r="2882" spans="2:2" x14ac:dyDescent="0.25">
      <c r="B2882" s="293"/>
    </row>
    <row r="2883" spans="2:2" x14ac:dyDescent="0.25">
      <c r="B2883" s="293"/>
    </row>
    <row r="2884" spans="2:2" x14ac:dyDescent="0.25">
      <c r="B2884" s="293"/>
    </row>
    <row r="2885" spans="2:2" x14ac:dyDescent="0.25">
      <c r="B2885" s="293"/>
    </row>
    <row r="2886" spans="2:2" x14ac:dyDescent="0.25">
      <c r="B2886" s="293"/>
    </row>
    <row r="2887" spans="2:2" x14ac:dyDescent="0.25">
      <c r="B2887" s="293"/>
    </row>
    <row r="2888" spans="2:2" x14ac:dyDescent="0.25">
      <c r="B2888" s="293"/>
    </row>
    <row r="2889" spans="2:2" x14ac:dyDescent="0.25">
      <c r="B2889" s="293"/>
    </row>
    <row r="2890" spans="2:2" x14ac:dyDescent="0.25">
      <c r="B2890" s="293"/>
    </row>
    <row r="2891" spans="2:2" x14ac:dyDescent="0.25">
      <c r="B2891" s="293"/>
    </row>
    <row r="2892" spans="2:2" x14ac:dyDescent="0.25">
      <c r="B2892" s="293"/>
    </row>
    <row r="2893" spans="2:2" x14ac:dyDescent="0.25">
      <c r="B2893" s="293"/>
    </row>
    <row r="2894" spans="2:2" x14ac:dyDescent="0.25">
      <c r="B2894" s="293"/>
    </row>
    <row r="2895" spans="2:2" x14ac:dyDescent="0.25">
      <c r="B2895" s="293"/>
    </row>
    <row r="2896" spans="2:2" x14ac:dyDescent="0.25">
      <c r="B2896" s="293"/>
    </row>
    <row r="2897" spans="2:2" x14ac:dyDescent="0.25">
      <c r="B2897" s="293"/>
    </row>
    <row r="2898" spans="2:2" x14ac:dyDescent="0.25">
      <c r="B2898" s="293"/>
    </row>
    <row r="2899" spans="2:2" x14ac:dyDescent="0.25">
      <c r="B2899" s="293"/>
    </row>
    <row r="2900" spans="2:2" x14ac:dyDescent="0.25">
      <c r="B2900" s="293"/>
    </row>
    <row r="2901" spans="2:2" x14ac:dyDescent="0.25">
      <c r="B2901" s="293"/>
    </row>
    <row r="2902" spans="2:2" x14ac:dyDescent="0.25">
      <c r="B2902" s="293"/>
    </row>
    <row r="2903" spans="2:2" x14ac:dyDescent="0.25">
      <c r="B2903" s="293"/>
    </row>
    <row r="2904" spans="2:2" x14ac:dyDescent="0.25">
      <c r="B2904" s="293"/>
    </row>
    <row r="2905" spans="2:2" x14ac:dyDescent="0.25">
      <c r="B2905" s="293"/>
    </row>
    <row r="2906" spans="2:2" x14ac:dyDescent="0.25">
      <c r="B2906" s="293"/>
    </row>
    <row r="2907" spans="2:2" x14ac:dyDescent="0.25">
      <c r="B2907" s="293"/>
    </row>
    <row r="2908" spans="2:2" x14ac:dyDescent="0.25">
      <c r="B2908" s="293"/>
    </row>
    <row r="2909" spans="2:2" x14ac:dyDescent="0.25">
      <c r="B2909" s="293"/>
    </row>
    <row r="2910" spans="2:2" x14ac:dyDescent="0.25">
      <c r="B2910" s="293"/>
    </row>
    <row r="2911" spans="2:2" x14ac:dyDescent="0.25">
      <c r="B2911" s="293"/>
    </row>
    <row r="2912" spans="2:2" x14ac:dyDescent="0.25">
      <c r="B2912" s="293"/>
    </row>
    <row r="2913" spans="2:2" x14ac:dyDescent="0.25">
      <c r="B2913" s="293"/>
    </row>
    <row r="2914" spans="2:2" x14ac:dyDescent="0.25">
      <c r="B2914" s="293"/>
    </row>
    <row r="2915" spans="2:2" x14ac:dyDescent="0.25">
      <c r="B2915" s="293"/>
    </row>
    <row r="2916" spans="2:2" x14ac:dyDescent="0.25">
      <c r="B2916" s="293"/>
    </row>
    <row r="2917" spans="2:2" x14ac:dyDescent="0.25">
      <c r="B2917" s="293"/>
    </row>
    <row r="2918" spans="2:2" x14ac:dyDescent="0.25">
      <c r="B2918" s="293"/>
    </row>
    <row r="2919" spans="2:2" x14ac:dyDescent="0.25">
      <c r="B2919" s="293"/>
    </row>
    <row r="2920" spans="2:2" x14ac:dyDescent="0.25">
      <c r="B2920" s="293"/>
    </row>
    <row r="2921" spans="2:2" x14ac:dyDescent="0.25">
      <c r="B2921" s="293"/>
    </row>
    <row r="2922" spans="2:2" x14ac:dyDescent="0.25">
      <c r="B2922" s="293"/>
    </row>
    <row r="2923" spans="2:2" x14ac:dyDescent="0.25">
      <c r="B2923" s="293"/>
    </row>
    <row r="2924" spans="2:2" x14ac:dyDescent="0.25">
      <c r="B2924" s="293"/>
    </row>
    <row r="2925" spans="2:2" x14ac:dyDescent="0.25">
      <c r="B2925" s="293"/>
    </row>
    <row r="2926" spans="2:2" x14ac:dyDescent="0.25">
      <c r="B2926" s="293"/>
    </row>
    <row r="2927" spans="2:2" x14ac:dyDescent="0.25">
      <c r="B2927" s="293"/>
    </row>
    <row r="2928" spans="2:2" x14ac:dyDescent="0.25">
      <c r="B2928" s="293"/>
    </row>
    <row r="2929" spans="2:2" x14ac:dyDescent="0.25">
      <c r="B2929" s="293"/>
    </row>
    <row r="2930" spans="2:2" x14ac:dyDescent="0.25">
      <c r="B2930" s="293"/>
    </row>
    <row r="2931" spans="2:2" x14ac:dyDescent="0.25">
      <c r="B2931" s="293"/>
    </row>
    <row r="2932" spans="2:2" x14ac:dyDescent="0.25">
      <c r="B2932" s="293"/>
    </row>
    <row r="2933" spans="2:2" x14ac:dyDescent="0.25">
      <c r="B2933" s="293"/>
    </row>
    <row r="2934" spans="2:2" x14ac:dyDescent="0.25">
      <c r="B2934" s="293"/>
    </row>
    <row r="2935" spans="2:2" x14ac:dyDescent="0.25">
      <c r="B2935" s="293"/>
    </row>
    <row r="2936" spans="2:2" x14ac:dyDescent="0.25">
      <c r="B2936" s="293"/>
    </row>
    <row r="2937" spans="2:2" x14ac:dyDescent="0.25">
      <c r="B2937" s="293"/>
    </row>
    <row r="2938" spans="2:2" x14ac:dyDescent="0.25">
      <c r="B2938" s="293"/>
    </row>
    <row r="2939" spans="2:2" x14ac:dyDescent="0.25">
      <c r="B2939" s="293"/>
    </row>
    <row r="2940" spans="2:2" x14ac:dyDescent="0.25">
      <c r="B2940" s="293"/>
    </row>
    <row r="2941" spans="2:2" x14ac:dyDescent="0.25">
      <c r="B2941" s="293"/>
    </row>
    <row r="2942" spans="2:2" x14ac:dyDescent="0.25">
      <c r="B2942" s="293"/>
    </row>
    <row r="2943" spans="2:2" x14ac:dyDescent="0.25">
      <c r="B2943" s="293"/>
    </row>
    <row r="2944" spans="2:2" x14ac:dyDescent="0.25">
      <c r="B2944" s="293"/>
    </row>
    <row r="2945" spans="2:2" x14ac:dyDescent="0.25">
      <c r="B2945" s="293"/>
    </row>
    <row r="2946" spans="2:2" x14ac:dyDescent="0.25">
      <c r="B2946" s="293"/>
    </row>
    <row r="2947" spans="2:2" x14ac:dyDescent="0.25">
      <c r="B2947" s="293"/>
    </row>
    <row r="2948" spans="2:2" x14ac:dyDescent="0.25">
      <c r="B2948" s="293"/>
    </row>
    <row r="2949" spans="2:2" x14ac:dyDescent="0.25">
      <c r="B2949" s="293"/>
    </row>
    <row r="2950" spans="2:2" x14ac:dyDescent="0.25">
      <c r="B2950" s="293"/>
    </row>
    <row r="2951" spans="2:2" x14ac:dyDescent="0.25">
      <c r="B2951" s="293"/>
    </row>
    <row r="2952" spans="2:2" x14ac:dyDescent="0.25">
      <c r="B2952" s="293"/>
    </row>
    <row r="2953" spans="2:2" x14ac:dyDescent="0.25">
      <c r="B2953" s="293"/>
    </row>
    <row r="2954" spans="2:2" x14ac:dyDescent="0.25">
      <c r="B2954" s="293"/>
    </row>
    <row r="2955" spans="2:2" x14ac:dyDescent="0.25">
      <c r="B2955" s="293"/>
    </row>
    <row r="2956" spans="2:2" x14ac:dyDescent="0.25">
      <c r="B2956" s="293"/>
    </row>
    <row r="2957" spans="2:2" x14ac:dyDescent="0.25">
      <c r="B2957" s="293"/>
    </row>
    <row r="2958" spans="2:2" x14ac:dyDescent="0.25">
      <c r="B2958" s="293"/>
    </row>
    <row r="2959" spans="2:2" x14ac:dyDescent="0.25">
      <c r="B2959" s="293"/>
    </row>
    <row r="2960" spans="2:2" x14ac:dyDescent="0.25">
      <c r="B2960" s="293"/>
    </row>
    <row r="2961" spans="2:2" x14ac:dyDescent="0.25">
      <c r="B2961" s="293"/>
    </row>
    <row r="2962" spans="2:2" x14ac:dyDescent="0.25">
      <c r="B2962" s="293"/>
    </row>
    <row r="2963" spans="2:2" x14ac:dyDescent="0.25">
      <c r="B2963" s="293"/>
    </row>
    <row r="2964" spans="2:2" x14ac:dyDescent="0.25">
      <c r="B2964" s="293"/>
    </row>
    <row r="2965" spans="2:2" x14ac:dyDescent="0.25">
      <c r="B2965" s="293"/>
    </row>
    <row r="2966" spans="2:2" x14ac:dyDescent="0.25">
      <c r="B2966" s="293"/>
    </row>
    <row r="2967" spans="2:2" x14ac:dyDescent="0.25">
      <c r="B2967" s="293"/>
    </row>
    <row r="2968" spans="2:2" x14ac:dyDescent="0.25">
      <c r="B2968" s="293"/>
    </row>
    <row r="2969" spans="2:2" x14ac:dyDescent="0.25">
      <c r="B2969" s="293"/>
    </row>
    <row r="2970" spans="2:2" x14ac:dyDescent="0.25">
      <c r="B2970" s="293"/>
    </row>
    <row r="2971" spans="2:2" x14ac:dyDescent="0.25">
      <c r="B2971" s="293"/>
    </row>
    <row r="2972" spans="2:2" x14ac:dyDescent="0.25">
      <c r="B2972" s="293"/>
    </row>
    <row r="2973" spans="2:2" x14ac:dyDescent="0.25">
      <c r="B2973" s="293"/>
    </row>
    <row r="2974" spans="2:2" x14ac:dyDescent="0.25">
      <c r="B2974" s="293"/>
    </row>
    <row r="2975" spans="2:2" x14ac:dyDescent="0.25">
      <c r="B2975" s="293"/>
    </row>
    <row r="2976" spans="2:2" x14ac:dyDescent="0.25">
      <c r="B2976" s="293"/>
    </row>
    <row r="2977" spans="2:2" x14ac:dyDescent="0.25">
      <c r="B2977" s="293"/>
    </row>
    <row r="2978" spans="2:2" x14ac:dyDescent="0.25">
      <c r="B2978" s="293"/>
    </row>
    <row r="2979" spans="2:2" x14ac:dyDescent="0.25">
      <c r="B2979" s="293"/>
    </row>
    <row r="2980" spans="2:2" x14ac:dyDescent="0.25">
      <c r="B2980" s="293"/>
    </row>
    <row r="2981" spans="2:2" x14ac:dyDescent="0.25">
      <c r="B2981" s="293"/>
    </row>
    <row r="2982" spans="2:2" x14ac:dyDescent="0.25">
      <c r="B2982" s="293"/>
    </row>
    <row r="2983" spans="2:2" x14ac:dyDescent="0.25">
      <c r="B2983" s="293"/>
    </row>
    <row r="2984" spans="2:2" x14ac:dyDescent="0.25">
      <c r="B2984" s="293"/>
    </row>
    <row r="2985" spans="2:2" x14ac:dyDescent="0.25">
      <c r="B2985" s="293"/>
    </row>
    <row r="2986" spans="2:2" x14ac:dyDescent="0.25">
      <c r="B2986" s="293"/>
    </row>
    <row r="2987" spans="2:2" x14ac:dyDescent="0.25">
      <c r="B2987" s="293"/>
    </row>
    <row r="2988" spans="2:2" x14ac:dyDescent="0.25">
      <c r="B2988" s="293"/>
    </row>
    <row r="2989" spans="2:2" x14ac:dyDescent="0.25">
      <c r="B2989" s="293"/>
    </row>
    <row r="2990" spans="2:2" x14ac:dyDescent="0.25">
      <c r="B2990" s="293"/>
    </row>
    <row r="2991" spans="2:2" x14ac:dyDescent="0.25">
      <c r="B2991" s="293"/>
    </row>
    <row r="2992" spans="2:2" x14ac:dyDescent="0.25">
      <c r="B2992" s="293"/>
    </row>
    <row r="2993" spans="2:2" x14ac:dyDescent="0.25">
      <c r="B2993" s="293"/>
    </row>
    <row r="2994" spans="2:2" x14ac:dyDescent="0.25">
      <c r="B2994" s="293"/>
    </row>
    <row r="2995" spans="2:2" x14ac:dyDescent="0.25">
      <c r="B2995" s="293"/>
    </row>
    <row r="2996" spans="2:2" x14ac:dyDescent="0.25">
      <c r="B2996" s="293"/>
    </row>
    <row r="2997" spans="2:2" x14ac:dyDescent="0.25">
      <c r="B2997" s="293"/>
    </row>
    <row r="2998" spans="2:2" x14ac:dyDescent="0.25">
      <c r="B2998" s="293"/>
    </row>
    <row r="2999" spans="2:2" x14ac:dyDescent="0.25">
      <c r="B2999" s="293"/>
    </row>
    <row r="3000" spans="2:2" x14ac:dyDescent="0.25">
      <c r="B3000" s="293"/>
    </row>
    <row r="3001" spans="2:2" x14ac:dyDescent="0.25">
      <c r="B3001" s="293"/>
    </row>
    <row r="3002" spans="2:2" x14ac:dyDescent="0.25">
      <c r="B3002" s="293"/>
    </row>
    <row r="3003" spans="2:2" x14ac:dyDescent="0.25">
      <c r="B3003" s="293"/>
    </row>
    <row r="3004" spans="2:2" x14ac:dyDescent="0.25">
      <c r="B3004" s="293"/>
    </row>
    <row r="3005" spans="2:2" x14ac:dyDescent="0.25">
      <c r="B3005" s="293"/>
    </row>
    <row r="3006" spans="2:2" x14ac:dyDescent="0.25">
      <c r="B3006" s="293"/>
    </row>
    <row r="3007" spans="2:2" x14ac:dyDescent="0.25">
      <c r="B3007" s="293"/>
    </row>
    <row r="3008" spans="2:2" x14ac:dyDescent="0.25">
      <c r="B3008" s="293"/>
    </row>
    <row r="3009" spans="2:2" x14ac:dyDescent="0.25">
      <c r="B3009" s="293"/>
    </row>
    <row r="3010" spans="2:2" x14ac:dyDescent="0.25">
      <c r="B3010" s="293"/>
    </row>
    <row r="3011" spans="2:2" x14ac:dyDescent="0.25">
      <c r="B3011" s="293"/>
    </row>
    <row r="3012" spans="2:2" x14ac:dyDescent="0.25">
      <c r="B3012" s="293"/>
    </row>
    <row r="3013" spans="2:2" x14ac:dyDescent="0.25">
      <c r="B3013" s="293"/>
    </row>
    <row r="3014" spans="2:2" x14ac:dyDescent="0.25">
      <c r="B3014" s="293"/>
    </row>
    <row r="3015" spans="2:2" x14ac:dyDescent="0.25">
      <c r="B3015" s="293"/>
    </row>
    <row r="3016" spans="2:2" x14ac:dyDescent="0.25">
      <c r="B3016" s="293"/>
    </row>
    <row r="3017" spans="2:2" x14ac:dyDescent="0.25">
      <c r="B3017" s="293"/>
    </row>
    <row r="3018" spans="2:2" x14ac:dyDescent="0.25">
      <c r="B3018" s="293"/>
    </row>
    <row r="3019" spans="2:2" x14ac:dyDescent="0.25">
      <c r="B3019" s="293"/>
    </row>
    <row r="3020" spans="2:2" x14ac:dyDescent="0.25">
      <c r="B3020" s="293"/>
    </row>
    <row r="3021" spans="2:2" x14ac:dyDescent="0.25">
      <c r="B3021" s="293"/>
    </row>
    <row r="3022" spans="2:2" x14ac:dyDescent="0.25">
      <c r="B3022" s="293"/>
    </row>
    <row r="3023" spans="2:2" x14ac:dyDescent="0.25">
      <c r="B3023" s="293"/>
    </row>
    <row r="3024" spans="2:2" x14ac:dyDescent="0.25">
      <c r="B3024" s="293"/>
    </row>
    <row r="3025" spans="2:2" x14ac:dyDescent="0.25">
      <c r="B3025" s="293"/>
    </row>
    <row r="3026" spans="2:2" x14ac:dyDescent="0.25">
      <c r="B3026" s="293"/>
    </row>
    <row r="3027" spans="2:2" x14ac:dyDescent="0.25">
      <c r="B3027" s="293"/>
    </row>
    <row r="3028" spans="2:2" x14ac:dyDescent="0.25">
      <c r="B3028" s="293"/>
    </row>
    <row r="3029" spans="2:2" x14ac:dyDescent="0.25">
      <c r="B3029" s="293"/>
    </row>
    <row r="3030" spans="2:2" x14ac:dyDescent="0.25">
      <c r="B3030" s="293"/>
    </row>
    <row r="3031" spans="2:2" x14ac:dyDescent="0.25">
      <c r="B3031" s="293"/>
    </row>
    <row r="3032" spans="2:2" x14ac:dyDescent="0.25">
      <c r="B3032" s="293"/>
    </row>
    <row r="3033" spans="2:2" x14ac:dyDescent="0.25">
      <c r="B3033" s="293"/>
    </row>
    <row r="3034" spans="2:2" x14ac:dyDescent="0.25">
      <c r="B3034" s="293"/>
    </row>
    <row r="3035" spans="2:2" x14ac:dyDescent="0.25">
      <c r="B3035" s="293"/>
    </row>
    <row r="3036" spans="2:2" x14ac:dyDescent="0.25">
      <c r="B3036" s="293"/>
    </row>
    <row r="3037" spans="2:2" x14ac:dyDescent="0.25">
      <c r="B3037" s="293"/>
    </row>
    <row r="3038" spans="2:2" x14ac:dyDescent="0.25">
      <c r="B3038" s="293"/>
    </row>
    <row r="3039" spans="2:2" x14ac:dyDescent="0.25">
      <c r="B3039" s="293"/>
    </row>
    <row r="3040" spans="2:2" x14ac:dyDescent="0.25">
      <c r="B3040" s="293"/>
    </row>
    <row r="3041" spans="2:2" x14ac:dyDescent="0.25">
      <c r="B3041" s="293"/>
    </row>
    <row r="3042" spans="2:2" x14ac:dyDescent="0.25">
      <c r="B3042" s="293"/>
    </row>
    <row r="3043" spans="2:2" x14ac:dyDescent="0.25">
      <c r="B3043" s="293"/>
    </row>
    <row r="3044" spans="2:2" x14ac:dyDescent="0.25">
      <c r="B3044" s="293"/>
    </row>
    <row r="3045" spans="2:2" x14ac:dyDescent="0.25">
      <c r="B3045" s="293"/>
    </row>
    <row r="3046" spans="2:2" x14ac:dyDescent="0.25">
      <c r="B3046" s="293"/>
    </row>
    <row r="3047" spans="2:2" x14ac:dyDescent="0.25">
      <c r="B3047" s="293"/>
    </row>
    <row r="3048" spans="2:2" x14ac:dyDescent="0.25">
      <c r="B3048" s="293"/>
    </row>
    <row r="3049" spans="2:2" x14ac:dyDescent="0.25">
      <c r="B3049" s="293"/>
    </row>
    <row r="3050" spans="2:2" x14ac:dyDescent="0.25">
      <c r="B3050" s="293"/>
    </row>
    <row r="3051" spans="2:2" x14ac:dyDescent="0.25">
      <c r="B3051" s="293"/>
    </row>
    <row r="3052" spans="2:2" x14ac:dyDescent="0.25">
      <c r="B3052" s="293"/>
    </row>
    <row r="3053" spans="2:2" x14ac:dyDescent="0.25">
      <c r="B3053" s="293"/>
    </row>
    <row r="3054" spans="2:2" x14ac:dyDescent="0.25">
      <c r="B3054" s="293"/>
    </row>
    <row r="3055" spans="2:2" x14ac:dyDescent="0.25">
      <c r="B3055" s="293"/>
    </row>
    <row r="3056" spans="2:2" x14ac:dyDescent="0.25">
      <c r="B3056" s="293"/>
    </row>
    <row r="3057" spans="2:2" x14ac:dyDescent="0.25">
      <c r="B3057" s="293"/>
    </row>
    <row r="3058" spans="2:2" x14ac:dyDescent="0.25">
      <c r="B3058" s="293"/>
    </row>
    <row r="3059" spans="2:2" x14ac:dyDescent="0.25">
      <c r="B3059" s="293"/>
    </row>
    <row r="3060" spans="2:2" x14ac:dyDescent="0.25">
      <c r="B3060" s="293"/>
    </row>
    <row r="3061" spans="2:2" x14ac:dyDescent="0.25">
      <c r="B3061" s="293"/>
    </row>
    <row r="3062" spans="2:2" x14ac:dyDescent="0.25">
      <c r="B3062" s="293"/>
    </row>
    <row r="3063" spans="2:2" x14ac:dyDescent="0.25">
      <c r="B3063" s="293"/>
    </row>
    <row r="3064" spans="2:2" x14ac:dyDescent="0.25">
      <c r="B3064" s="293"/>
    </row>
    <row r="3065" spans="2:2" x14ac:dyDescent="0.25">
      <c r="B3065" s="293"/>
    </row>
    <row r="3066" spans="2:2" x14ac:dyDescent="0.25">
      <c r="B3066" s="293"/>
    </row>
    <row r="3067" spans="2:2" x14ac:dyDescent="0.25">
      <c r="B3067" s="293"/>
    </row>
    <row r="3068" spans="2:2" x14ac:dyDescent="0.25">
      <c r="B3068" s="293"/>
    </row>
    <row r="3069" spans="2:2" x14ac:dyDescent="0.25">
      <c r="B3069" s="293"/>
    </row>
    <row r="3070" spans="2:2" x14ac:dyDescent="0.25">
      <c r="B3070" s="293"/>
    </row>
    <row r="3071" spans="2:2" x14ac:dyDescent="0.25">
      <c r="B3071" s="293"/>
    </row>
    <row r="3072" spans="2:2" x14ac:dyDescent="0.25">
      <c r="B3072" s="293"/>
    </row>
    <row r="3073" spans="2:2" x14ac:dyDescent="0.25">
      <c r="B3073" s="293"/>
    </row>
    <row r="3074" spans="2:2" x14ac:dyDescent="0.25">
      <c r="B3074" s="293"/>
    </row>
    <row r="3075" spans="2:2" x14ac:dyDescent="0.25">
      <c r="B3075" s="293"/>
    </row>
    <row r="3076" spans="2:2" x14ac:dyDescent="0.25">
      <c r="B3076" s="293"/>
    </row>
    <row r="3077" spans="2:2" x14ac:dyDescent="0.25">
      <c r="B3077" s="293"/>
    </row>
    <row r="3078" spans="2:2" x14ac:dyDescent="0.25">
      <c r="B3078" s="293"/>
    </row>
    <row r="3079" spans="2:2" x14ac:dyDescent="0.25">
      <c r="B3079" s="293"/>
    </row>
    <row r="3080" spans="2:2" x14ac:dyDescent="0.25">
      <c r="B3080" s="293"/>
    </row>
    <row r="3081" spans="2:2" x14ac:dyDescent="0.25">
      <c r="B3081" s="293"/>
    </row>
    <row r="3082" spans="2:2" x14ac:dyDescent="0.25">
      <c r="B3082" s="293"/>
    </row>
    <row r="3083" spans="2:2" x14ac:dyDescent="0.25">
      <c r="B3083" s="293"/>
    </row>
    <row r="3084" spans="2:2" x14ac:dyDescent="0.25">
      <c r="B3084" s="293"/>
    </row>
    <row r="3085" spans="2:2" x14ac:dyDescent="0.25">
      <c r="B3085" s="293"/>
    </row>
    <row r="3086" spans="2:2" x14ac:dyDescent="0.25">
      <c r="B3086" s="293"/>
    </row>
    <row r="3087" spans="2:2" x14ac:dyDescent="0.25">
      <c r="B3087" s="293"/>
    </row>
    <row r="3088" spans="2:2" x14ac:dyDescent="0.25">
      <c r="B3088" s="293"/>
    </row>
    <row r="3089" spans="2:2" x14ac:dyDescent="0.25">
      <c r="B3089" s="293"/>
    </row>
    <row r="3090" spans="2:2" x14ac:dyDescent="0.25">
      <c r="B3090" s="293"/>
    </row>
    <row r="3091" spans="2:2" x14ac:dyDescent="0.25">
      <c r="B3091" s="293"/>
    </row>
    <row r="3092" spans="2:2" x14ac:dyDescent="0.25">
      <c r="B3092" s="293"/>
    </row>
    <row r="3093" spans="2:2" x14ac:dyDescent="0.25">
      <c r="B3093" s="293"/>
    </row>
    <row r="3094" spans="2:2" x14ac:dyDescent="0.25">
      <c r="B3094" s="293"/>
    </row>
    <row r="3095" spans="2:2" x14ac:dyDescent="0.25">
      <c r="B3095" s="293"/>
    </row>
    <row r="3096" spans="2:2" x14ac:dyDescent="0.25">
      <c r="B3096" s="293"/>
    </row>
    <row r="3097" spans="2:2" x14ac:dyDescent="0.25">
      <c r="B3097" s="293"/>
    </row>
    <row r="3098" spans="2:2" x14ac:dyDescent="0.25">
      <c r="B3098" s="293"/>
    </row>
    <row r="3099" spans="2:2" x14ac:dyDescent="0.25">
      <c r="B3099" s="293"/>
    </row>
    <row r="3100" spans="2:2" x14ac:dyDescent="0.25">
      <c r="B3100" s="293"/>
    </row>
    <row r="3101" spans="2:2" x14ac:dyDescent="0.25">
      <c r="B3101" s="293"/>
    </row>
    <row r="3102" spans="2:2" x14ac:dyDescent="0.25">
      <c r="B3102" s="293"/>
    </row>
    <row r="3103" spans="2:2" x14ac:dyDescent="0.25">
      <c r="B3103" s="293"/>
    </row>
    <row r="3104" spans="2:2" x14ac:dyDescent="0.25">
      <c r="B3104" s="293"/>
    </row>
    <row r="3105" spans="2:2" x14ac:dyDescent="0.25">
      <c r="B3105" s="293"/>
    </row>
    <row r="3106" spans="2:2" x14ac:dyDescent="0.25">
      <c r="B3106" s="293"/>
    </row>
    <row r="3107" spans="2:2" x14ac:dyDescent="0.25">
      <c r="B3107" s="293"/>
    </row>
    <row r="3108" spans="2:2" x14ac:dyDescent="0.25">
      <c r="B3108" s="293"/>
    </row>
    <row r="3109" spans="2:2" x14ac:dyDescent="0.25">
      <c r="B3109" s="293"/>
    </row>
    <row r="3110" spans="2:2" x14ac:dyDescent="0.25">
      <c r="B3110" s="293"/>
    </row>
    <row r="3111" spans="2:2" x14ac:dyDescent="0.25">
      <c r="B3111" s="293"/>
    </row>
    <row r="3112" spans="2:2" x14ac:dyDescent="0.25">
      <c r="B3112" s="293"/>
    </row>
    <row r="3113" spans="2:2" x14ac:dyDescent="0.25">
      <c r="B3113" s="293"/>
    </row>
    <row r="3114" spans="2:2" x14ac:dyDescent="0.25">
      <c r="B3114" s="293"/>
    </row>
    <row r="3115" spans="2:2" x14ac:dyDescent="0.25">
      <c r="B3115" s="293"/>
    </row>
    <row r="3116" spans="2:2" x14ac:dyDescent="0.25">
      <c r="B3116" s="293"/>
    </row>
    <row r="3117" spans="2:2" x14ac:dyDescent="0.25">
      <c r="B3117" s="293"/>
    </row>
    <row r="3118" spans="2:2" x14ac:dyDescent="0.25">
      <c r="B3118" s="293"/>
    </row>
    <row r="3119" spans="2:2" x14ac:dyDescent="0.25">
      <c r="B3119" s="293"/>
    </row>
    <row r="3120" spans="2:2" x14ac:dyDescent="0.25">
      <c r="B3120" s="293"/>
    </row>
    <row r="3121" spans="2:2" x14ac:dyDescent="0.25">
      <c r="B3121" s="293"/>
    </row>
    <row r="3122" spans="2:2" x14ac:dyDescent="0.25">
      <c r="B3122" s="293"/>
    </row>
    <row r="3123" spans="2:2" x14ac:dyDescent="0.25">
      <c r="B3123" s="293"/>
    </row>
    <row r="3124" spans="2:2" x14ac:dyDescent="0.25">
      <c r="B3124" s="293"/>
    </row>
    <row r="3125" spans="2:2" x14ac:dyDescent="0.25">
      <c r="B3125" s="293"/>
    </row>
    <row r="3126" spans="2:2" x14ac:dyDescent="0.25">
      <c r="B3126" s="293"/>
    </row>
    <row r="3127" spans="2:2" x14ac:dyDescent="0.25">
      <c r="B3127" s="293"/>
    </row>
    <row r="3128" spans="2:2" x14ac:dyDescent="0.25">
      <c r="B3128" s="293"/>
    </row>
    <row r="3129" spans="2:2" x14ac:dyDescent="0.25">
      <c r="B3129" s="293"/>
    </row>
    <row r="3130" spans="2:2" x14ac:dyDescent="0.25">
      <c r="B3130" s="293"/>
    </row>
    <row r="3131" spans="2:2" x14ac:dyDescent="0.25">
      <c r="B3131" s="293"/>
    </row>
    <row r="3132" spans="2:2" x14ac:dyDescent="0.25">
      <c r="B3132" s="293"/>
    </row>
    <row r="3133" spans="2:2" x14ac:dyDescent="0.25">
      <c r="B3133" s="293"/>
    </row>
    <row r="3134" spans="2:2" x14ac:dyDescent="0.25">
      <c r="B3134" s="293"/>
    </row>
    <row r="3135" spans="2:2" x14ac:dyDescent="0.25">
      <c r="B3135" s="293"/>
    </row>
    <row r="3136" spans="2:2" x14ac:dyDescent="0.25">
      <c r="B3136" s="293"/>
    </row>
    <row r="3137" spans="2:2" x14ac:dyDescent="0.25">
      <c r="B3137" s="293"/>
    </row>
    <row r="3138" spans="2:2" x14ac:dyDescent="0.25">
      <c r="B3138" s="293"/>
    </row>
    <row r="3139" spans="2:2" x14ac:dyDescent="0.25">
      <c r="B3139" s="293"/>
    </row>
    <row r="3140" spans="2:2" x14ac:dyDescent="0.25">
      <c r="B3140" s="293"/>
    </row>
    <row r="3141" spans="2:2" x14ac:dyDescent="0.25">
      <c r="B3141" s="293"/>
    </row>
    <row r="3142" spans="2:2" x14ac:dyDescent="0.25">
      <c r="B3142" s="293"/>
    </row>
    <row r="3143" spans="2:2" x14ac:dyDescent="0.25">
      <c r="B3143" s="293"/>
    </row>
    <row r="3144" spans="2:2" x14ac:dyDescent="0.25">
      <c r="B3144" s="293"/>
    </row>
    <row r="3145" spans="2:2" x14ac:dyDescent="0.25">
      <c r="B3145" s="293"/>
    </row>
    <row r="3146" spans="2:2" x14ac:dyDescent="0.25">
      <c r="B3146" s="293"/>
    </row>
    <row r="3147" spans="2:2" x14ac:dyDescent="0.25">
      <c r="B3147" s="293"/>
    </row>
    <row r="3148" spans="2:2" x14ac:dyDescent="0.25">
      <c r="B3148" s="293"/>
    </row>
    <row r="3149" spans="2:2" x14ac:dyDescent="0.25">
      <c r="B3149" s="293"/>
    </row>
    <row r="3150" spans="2:2" x14ac:dyDescent="0.25">
      <c r="B3150" s="293"/>
    </row>
    <row r="3151" spans="2:2" x14ac:dyDescent="0.25">
      <c r="B3151" s="293"/>
    </row>
    <row r="3152" spans="2:2" x14ac:dyDescent="0.25">
      <c r="B3152" s="293"/>
    </row>
    <row r="3153" spans="2:2" x14ac:dyDescent="0.25">
      <c r="B3153" s="293"/>
    </row>
    <row r="3154" spans="2:2" x14ac:dyDescent="0.25">
      <c r="B3154" s="293"/>
    </row>
    <row r="3155" spans="2:2" x14ac:dyDescent="0.25">
      <c r="B3155" s="293"/>
    </row>
    <row r="3156" spans="2:2" x14ac:dyDescent="0.25">
      <c r="B3156" s="293"/>
    </row>
    <row r="3157" spans="2:2" x14ac:dyDescent="0.25">
      <c r="B3157" s="293"/>
    </row>
    <row r="3158" spans="2:2" x14ac:dyDescent="0.25">
      <c r="B3158" s="293"/>
    </row>
    <row r="3159" spans="2:2" x14ac:dyDescent="0.25">
      <c r="B3159" s="293"/>
    </row>
    <row r="3160" spans="2:2" x14ac:dyDescent="0.25">
      <c r="B3160" s="293"/>
    </row>
    <row r="3161" spans="2:2" x14ac:dyDescent="0.25">
      <c r="B3161" s="293"/>
    </row>
    <row r="3162" spans="2:2" x14ac:dyDescent="0.25">
      <c r="B3162" s="293"/>
    </row>
    <row r="3163" spans="2:2" x14ac:dyDescent="0.25">
      <c r="B3163" s="293"/>
    </row>
    <row r="3164" spans="2:2" x14ac:dyDescent="0.25">
      <c r="B3164" s="293"/>
    </row>
    <row r="3165" spans="2:2" x14ac:dyDescent="0.25">
      <c r="B3165" s="293"/>
    </row>
    <row r="3166" spans="2:2" x14ac:dyDescent="0.25">
      <c r="B3166" s="293"/>
    </row>
    <row r="3167" spans="2:2" x14ac:dyDescent="0.25">
      <c r="B3167" s="293"/>
    </row>
    <row r="3168" spans="2:2" x14ac:dyDescent="0.25">
      <c r="B3168" s="293"/>
    </row>
    <row r="3169" spans="2:2" x14ac:dyDescent="0.25">
      <c r="B3169" s="293"/>
    </row>
    <row r="3170" spans="2:2" x14ac:dyDescent="0.25">
      <c r="B3170" s="293"/>
    </row>
    <row r="3171" spans="2:2" x14ac:dyDescent="0.25">
      <c r="B3171" s="293"/>
    </row>
    <row r="3172" spans="2:2" x14ac:dyDescent="0.25">
      <c r="B3172" s="293"/>
    </row>
    <row r="3173" spans="2:2" x14ac:dyDescent="0.25">
      <c r="B3173" s="293"/>
    </row>
    <row r="3174" spans="2:2" x14ac:dyDescent="0.25">
      <c r="B3174" s="293"/>
    </row>
    <row r="3175" spans="2:2" x14ac:dyDescent="0.25">
      <c r="B3175" s="293"/>
    </row>
    <row r="3176" spans="2:2" x14ac:dyDescent="0.25">
      <c r="B3176" s="293"/>
    </row>
    <row r="3177" spans="2:2" x14ac:dyDescent="0.25">
      <c r="B3177" s="293"/>
    </row>
    <row r="3178" spans="2:2" x14ac:dyDescent="0.25">
      <c r="B3178" s="293"/>
    </row>
    <row r="3179" spans="2:2" x14ac:dyDescent="0.25">
      <c r="B3179" s="293"/>
    </row>
    <row r="3180" spans="2:2" x14ac:dyDescent="0.25">
      <c r="B3180" s="293"/>
    </row>
    <row r="3181" spans="2:2" x14ac:dyDescent="0.25">
      <c r="B3181" s="293"/>
    </row>
    <row r="3182" spans="2:2" x14ac:dyDescent="0.25">
      <c r="B3182" s="293"/>
    </row>
    <row r="3183" spans="2:2" x14ac:dyDescent="0.25">
      <c r="B3183" s="293"/>
    </row>
    <row r="3184" spans="2:2" x14ac:dyDescent="0.25">
      <c r="B3184" s="293"/>
    </row>
    <row r="3185" spans="2:2" x14ac:dyDescent="0.25">
      <c r="B3185" s="293"/>
    </row>
    <row r="3186" spans="2:2" x14ac:dyDescent="0.25">
      <c r="B3186" s="293"/>
    </row>
    <row r="3187" spans="2:2" x14ac:dyDescent="0.25">
      <c r="B3187" s="293"/>
    </row>
    <row r="3188" spans="2:2" x14ac:dyDescent="0.25">
      <c r="B3188" s="293"/>
    </row>
    <row r="3189" spans="2:2" x14ac:dyDescent="0.25">
      <c r="B3189" s="293"/>
    </row>
    <row r="3190" spans="2:2" x14ac:dyDescent="0.25">
      <c r="B3190" s="293"/>
    </row>
    <row r="3191" spans="2:2" x14ac:dyDescent="0.25">
      <c r="B3191" s="293"/>
    </row>
    <row r="3192" spans="2:2" x14ac:dyDescent="0.25">
      <c r="B3192" s="293"/>
    </row>
    <row r="3193" spans="2:2" x14ac:dyDescent="0.25">
      <c r="B3193" s="293"/>
    </row>
    <row r="3194" spans="2:2" x14ac:dyDescent="0.25">
      <c r="B3194" s="293"/>
    </row>
    <row r="3195" spans="2:2" x14ac:dyDescent="0.25">
      <c r="B3195" s="293"/>
    </row>
    <row r="3196" spans="2:2" x14ac:dyDescent="0.25">
      <c r="B3196" s="293"/>
    </row>
    <row r="3197" spans="2:2" x14ac:dyDescent="0.25">
      <c r="B3197" s="293"/>
    </row>
    <row r="3198" spans="2:2" x14ac:dyDescent="0.25">
      <c r="B3198" s="293"/>
    </row>
    <row r="3199" spans="2:2" x14ac:dyDescent="0.25">
      <c r="B3199" s="293"/>
    </row>
    <row r="3200" spans="2:2" x14ac:dyDescent="0.25">
      <c r="B3200" s="293"/>
    </row>
    <row r="3201" spans="2:2" x14ac:dyDescent="0.25">
      <c r="B3201" s="293"/>
    </row>
    <row r="3202" spans="2:2" x14ac:dyDescent="0.25">
      <c r="B3202" s="293"/>
    </row>
    <row r="3203" spans="2:2" x14ac:dyDescent="0.25">
      <c r="B3203" s="293"/>
    </row>
    <row r="3204" spans="2:2" x14ac:dyDescent="0.25">
      <c r="B3204" s="293"/>
    </row>
    <row r="3205" spans="2:2" x14ac:dyDescent="0.25">
      <c r="B3205" s="293"/>
    </row>
    <row r="3206" spans="2:2" x14ac:dyDescent="0.25">
      <c r="B3206" s="293"/>
    </row>
    <row r="3207" spans="2:2" x14ac:dyDescent="0.25">
      <c r="B3207" s="293"/>
    </row>
    <row r="3208" spans="2:2" x14ac:dyDescent="0.25">
      <c r="B3208" s="293"/>
    </row>
    <row r="3209" spans="2:2" x14ac:dyDescent="0.25">
      <c r="B3209" s="293"/>
    </row>
    <row r="3210" spans="2:2" x14ac:dyDescent="0.25">
      <c r="B3210" s="293"/>
    </row>
    <row r="3211" spans="2:2" x14ac:dyDescent="0.25">
      <c r="B3211" s="293"/>
    </row>
    <row r="3212" spans="2:2" x14ac:dyDescent="0.25">
      <c r="B3212" s="293"/>
    </row>
    <row r="3213" spans="2:2" x14ac:dyDescent="0.25">
      <c r="B3213" s="293"/>
    </row>
    <row r="3214" spans="2:2" x14ac:dyDescent="0.25">
      <c r="B3214" s="293"/>
    </row>
    <row r="3215" spans="2:2" x14ac:dyDescent="0.25">
      <c r="B3215" s="293"/>
    </row>
    <row r="3216" spans="2:2" x14ac:dyDescent="0.25">
      <c r="B3216" s="293"/>
    </row>
    <row r="3217" spans="2:2" x14ac:dyDescent="0.25">
      <c r="B3217" s="293"/>
    </row>
    <row r="3218" spans="2:2" x14ac:dyDescent="0.25">
      <c r="B3218" s="293"/>
    </row>
    <row r="3219" spans="2:2" x14ac:dyDescent="0.25">
      <c r="B3219" s="293"/>
    </row>
    <row r="3220" spans="2:2" x14ac:dyDescent="0.25">
      <c r="B3220" s="293"/>
    </row>
    <row r="3221" spans="2:2" x14ac:dyDescent="0.25">
      <c r="B3221" s="293"/>
    </row>
    <row r="3222" spans="2:2" x14ac:dyDescent="0.25">
      <c r="B3222" s="293"/>
    </row>
    <row r="3223" spans="2:2" x14ac:dyDescent="0.25">
      <c r="B3223" s="293"/>
    </row>
    <row r="3224" spans="2:2" x14ac:dyDescent="0.25">
      <c r="B3224" s="293"/>
    </row>
    <row r="3225" spans="2:2" x14ac:dyDescent="0.25">
      <c r="B3225" s="293"/>
    </row>
    <row r="3226" spans="2:2" x14ac:dyDescent="0.25">
      <c r="B3226" s="293"/>
    </row>
    <row r="3227" spans="2:2" x14ac:dyDescent="0.25">
      <c r="B3227" s="293"/>
    </row>
    <row r="3228" spans="2:2" x14ac:dyDescent="0.25">
      <c r="B3228" s="293"/>
    </row>
    <row r="3229" spans="2:2" x14ac:dyDescent="0.25">
      <c r="B3229" s="293"/>
    </row>
    <row r="3230" spans="2:2" x14ac:dyDescent="0.25">
      <c r="B3230" s="293"/>
    </row>
    <row r="3231" spans="2:2" x14ac:dyDescent="0.25">
      <c r="B3231" s="293"/>
    </row>
    <row r="3232" spans="2:2" x14ac:dyDescent="0.25">
      <c r="B3232" s="293"/>
    </row>
    <row r="3233" spans="2:2" x14ac:dyDescent="0.25">
      <c r="B3233" s="293"/>
    </row>
    <row r="3234" spans="2:2" x14ac:dyDescent="0.25">
      <c r="B3234" s="293"/>
    </row>
    <row r="3235" spans="2:2" x14ac:dyDescent="0.25">
      <c r="B3235" s="293"/>
    </row>
    <row r="3236" spans="2:2" x14ac:dyDescent="0.25">
      <c r="B3236" s="293"/>
    </row>
    <row r="3237" spans="2:2" x14ac:dyDescent="0.25">
      <c r="B3237" s="293"/>
    </row>
    <row r="3238" spans="2:2" x14ac:dyDescent="0.25">
      <c r="B3238" s="293"/>
    </row>
    <row r="3239" spans="2:2" x14ac:dyDescent="0.25">
      <c r="B3239" s="293"/>
    </row>
    <row r="3240" spans="2:2" x14ac:dyDescent="0.25">
      <c r="B3240" s="293"/>
    </row>
    <row r="3241" spans="2:2" x14ac:dyDescent="0.25">
      <c r="B3241" s="293"/>
    </row>
    <row r="3242" spans="2:2" x14ac:dyDescent="0.25">
      <c r="B3242" s="293"/>
    </row>
    <row r="3243" spans="2:2" x14ac:dyDescent="0.25">
      <c r="B3243" s="293"/>
    </row>
    <row r="3244" spans="2:2" x14ac:dyDescent="0.25">
      <c r="B3244" s="293"/>
    </row>
    <row r="3245" spans="2:2" x14ac:dyDescent="0.25">
      <c r="B3245" s="293"/>
    </row>
    <row r="3246" spans="2:2" x14ac:dyDescent="0.25">
      <c r="B3246" s="293"/>
    </row>
    <row r="3247" spans="2:2" x14ac:dyDescent="0.25">
      <c r="B3247" s="293"/>
    </row>
    <row r="3248" spans="2:2" x14ac:dyDescent="0.25">
      <c r="B3248" s="293"/>
    </row>
    <row r="3249" spans="2:2" x14ac:dyDescent="0.25">
      <c r="B3249" s="293"/>
    </row>
    <row r="3250" spans="2:2" x14ac:dyDescent="0.25">
      <c r="B3250" s="293"/>
    </row>
    <row r="3251" spans="2:2" x14ac:dyDescent="0.25">
      <c r="B3251" s="293"/>
    </row>
    <row r="3252" spans="2:2" x14ac:dyDescent="0.25">
      <c r="B3252" s="293"/>
    </row>
    <row r="3253" spans="2:2" x14ac:dyDescent="0.25">
      <c r="B3253" s="293"/>
    </row>
    <row r="3254" spans="2:2" x14ac:dyDescent="0.25">
      <c r="B3254" s="293"/>
    </row>
    <row r="3255" spans="2:2" x14ac:dyDescent="0.25">
      <c r="B3255" s="293"/>
    </row>
    <row r="3256" spans="2:2" x14ac:dyDescent="0.25">
      <c r="B3256" s="293"/>
    </row>
    <row r="3257" spans="2:2" x14ac:dyDescent="0.25">
      <c r="B3257" s="293"/>
    </row>
    <row r="3258" spans="2:2" x14ac:dyDescent="0.25">
      <c r="B3258" s="293"/>
    </row>
    <row r="3259" spans="2:2" x14ac:dyDescent="0.25">
      <c r="B3259" s="293"/>
    </row>
    <row r="3260" spans="2:2" x14ac:dyDescent="0.25">
      <c r="B3260" s="293"/>
    </row>
    <row r="3261" spans="2:2" x14ac:dyDescent="0.25">
      <c r="B3261" s="293"/>
    </row>
    <row r="3262" spans="2:2" x14ac:dyDescent="0.25">
      <c r="B3262" s="293"/>
    </row>
    <row r="3263" spans="2:2" x14ac:dyDescent="0.25">
      <c r="B3263" s="293"/>
    </row>
    <row r="3264" spans="2:2" x14ac:dyDescent="0.25">
      <c r="B3264" s="293"/>
    </row>
    <row r="3265" spans="2:2" x14ac:dyDescent="0.25">
      <c r="B3265" s="293"/>
    </row>
    <row r="3266" spans="2:2" x14ac:dyDescent="0.25">
      <c r="B3266" s="293"/>
    </row>
    <row r="3267" spans="2:2" x14ac:dyDescent="0.25">
      <c r="B3267" s="293"/>
    </row>
    <row r="3268" spans="2:2" x14ac:dyDescent="0.25">
      <c r="B3268" s="293"/>
    </row>
    <row r="3269" spans="2:2" x14ac:dyDescent="0.25">
      <c r="B3269" s="293"/>
    </row>
    <row r="3270" spans="2:2" x14ac:dyDescent="0.25">
      <c r="B3270" s="293"/>
    </row>
    <row r="3271" spans="2:2" x14ac:dyDescent="0.25">
      <c r="B3271" s="293"/>
    </row>
    <row r="3272" spans="2:2" x14ac:dyDescent="0.25">
      <c r="B3272" s="293"/>
    </row>
    <row r="3273" spans="2:2" x14ac:dyDescent="0.25">
      <c r="B3273" s="293"/>
    </row>
    <row r="3274" spans="2:2" x14ac:dyDescent="0.25">
      <c r="B3274" s="293"/>
    </row>
    <row r="3275" spans="2:2" x14ac:dyDescent="0.25">
      <c r="B3275" s="293"/>
    </row>
    <row r="3276" spans="2:2" x14ac:dyDescent="0.25">
      <c r="B3276" s="293"/>
    </row>
    <row r="3277" spans="2:2" x14ac:dyDescent="0.25">
      <c r="B3277" s="293"/>
    </row>
    <row r="3278" spans="2:2" x14ac:dyDescent="0.25">
      <c r="B3278" s="293"/>
    </row>
    <row r="3279" spans="2:2" x14ac:dyDescent="0.25">
      <c r="B3279" s="293"/>
    </row>
    <row r="3280" spans="2:2" x14ac:dyDescent="0.25">
      <c r="B3280" s="293"/>
    </row>
    <row r="3281" spans="2:2" x14ac:dyDescent="0.25">
      <c r="B3281" s="293"/>
    </row>
    <row r="3282" spans="2:2" x14ac:dyDescent="0.25">
      <c r="B3282" s="293"/>
    </row>
    <row r="3283" spans="2:2" x14ac:dyDescent="0.25">
      <c r="B3283" s="293"/>
    </row>
    <row r="3284" spans="2:2" x14ac:dyDescent="0.25">
      <c r="B3284" s="293"/>
    </row>
    <row r="3285" spans="2:2" x14ac:dyDescent="0.25">
      <c r="B3285" s="293"/>
    </row>
    <row r="3286" spans="2:2" x14ac:dyDescent="0.25">
      <c r="B3286" s="293"/>
    </row>
    <row r="3287" spans="2:2" x14ac:dyDescent="0.25">
      <c r="B3287" s="293"/>
    </row>
    <row r="3288" spans="2:2" x14ac:dyDescent="0.25">
      <c r="B3288" s="293"/>
    </row>
    <row r="3289" spans="2:2" x14ac:dyDescent="0.25">
      <c r="B3289" s="293"/>
    </row>
    <row r="3290" spans="2:2" x14ac:dyDescent="0.25">
      <c r="B3290" s="293"/>
    </row>
    <row r="3291" spans="2:2" x14ac:dyDescent="0.25">
      <c r="B3291" s="293"/>
    </row>
    <row r="3292" spans="2:2" x14ac:dyDescent="0.25">
      <c r="B3292" s="293"/>
    </row>
    <row r="3293" spans="2:2" x14ac:dyDescent="0.25">
      <c r="B3293" s="293"/>
    </row>
    <row r="3294" spans="2:2" x14ac:dyDescent="0.25">
      <c r="B3294" s="293"/>
    </row>
    <row r="3295" spans="2:2" x14ac:dyDescent="0.25">
      <c r="B3295" s="293"/>
    </row>
    <row r="3296" spans="2:2" x14ac:dyDescent="0.25">
      <c r="B3296" s="293"/>
    </row>
    <row r="3297" spans="2:2" x14ac:dyDescent="0.25">
      <c r="B3297" s="293"/>
    </row>
    <row r="3298" spans="2:2" x14ac:dyDescent="0.25">
      <c r="B3298" s="293"/>
    </row>
    <row r="3299" spans="2:2" x14ac:dyDescent="0.25">
      <c r="B3299" s="293"/>
    </row>
    <row r="3300" spans="2:2" x14ac:dyDescent="0.25">
      <c r="B3300" s="293"/>
    </row>
    <row r="3301" spans="2:2" x14ac:dyDescent="0.25">
      <c r="B3301" s="293"/>
    </row>
    <row r="3302" spans="2:2" x14ac:dyDescent="0.25">
      <c r="B3302" s="293"/>
    </row>
    <row r="3303" spans="2:2" x14ac:dyDescent="0.25">
      <c r="B3303" s="293"/>
    </row>
    <row r="3304" spans="2:2" x14ac:dyDescent="0.25">
      <c r="B3304" s="293"/>
    </row>
    <row r="3305" spans="2:2" x14ac:dyDescent="0.25">
      <c r="B3305" s="293"/>
    </row>
    <row r="3306" spans="2:2" x14ac:dyDescent="0.25">
      <c r="B3306" s="293"/>
    </row>
    <row r="3307" spans="2:2" x14ac:dyDescent="0.25">
      <c r="B3307" s="293"/>
    </row>
    <row r="3308" spans="2:2" x14ac:dyDescent="0.25">
      <c r="B3308" s="293"/>
    </row>
    <row r="3309" spans="2:2" x14ac:dyDescent="0.25">
      <c r="B3309" s="293"/>
    </row>
    <row r="3310" spans="2:2" x14ac:dyDescent="0.25">
      <c r="B3310" s="293"/>
    </row>
    <row r="3311" spans="2:2" x14ac:dyDescent="0.25">
      <c r="B3311" s="293"/>
    </row>
    <row r="3312" spans="2:2" x14ac:dyDescent="0.25">
      <c r="B3312" s="293"/>
    </row>
    <row r="3313" spans="2:2" x14ac:dyDescent="0.25">
      <c r="B3313" s="293"/>
    </row>
    <row r="3314" spans="2:2" x14ac:dyDescent="0.25">
      <c r="B3314" s="293"/>
    </row>
    <row r="3315" spans="2:2" x14ac:dyDescent="0.25">
      <c r="B3315" s="293"/>
    </row>
    <row r="3316" spans="2:2" x14ac:dyDescent="0.25">
      <c r="B3316" s="293"/>
    </row>
    <row r="3317" spans="2:2" x14ac:dyDescent="0.25">
      <c r="B3317" s="293"/>
    </row>
    <row r="3318" spans="2:2" x14ac:dyDescent="0.25">
      <c r="B3318" s="293"/>
    </row>
    <row r="3319" spans="2:2" x14ac:dyDescent="0.25">
      <c r="B3319" s="293"/>
    </row>
    <row r="3320" spans="2:2" x14ac:dyDescent="0.25">
      <c r="B3320" s="293"/>
    </row>
    <row r="3321" spans="2:2" x14ac:dyDescent="0.25">
      <c r="B3321" s="293"/>
    </row>
    <row r="3322" spans="2:2" x14ac:dyDescent="0.25">
      <c r="B3322" s="293"/>
    </row>
    <row r="3323" spans="2:2" x14ac:dyDescent="0.25">
      <c r="B3323" s="293"/>
    </row>
    <row r="3324" spans="2:2" x14ac:dyDescent="0.25">
      <c r="B3324" s="293"/>
    </row>
    <row r="3325" spans="2:2" x14ac:dyDescent="0.25">
      <c r="B3325" s="293"/>
    </row>
    <row r="3326" spans="2:2" x14ac:dyDescent="0.25">
      <c r="B3326" s="293"/>
    </row>
    <row r="3327" spans="2:2" x14ac:dyDescent="0.25">
      <c r="B3327" s="293"/>
    </row>
    <row r="3328" spans="2:2" x14ac:dyDescent="0.25">
      <c r="B3328" s="293"/>
    </row>
    <row r="3329" spans="2:2" x14ac:dyDescent="0.25">
      <c r="B3329" s="293"/>
    </row>
    <row r="3330" spans="2:2" x14ac:dyDescent="0.25">
      <c r="B3330" s="293"/>
    </row>
    <row r="3331" spans="2:2" x14ac:dyDescent="0.25">
      <c r="B3331" s="293"/>
    </row>
    <row r="3332" spans="2:2" x14ac:dyDescent="0.25">
      <c r="B3332" s="293"/>
    </row>
    <row r="3333" spans="2:2" x14ac:dyDescent="0.25">
      <c r="B3333" s="293"/>
    </row>
    <row r="3334" spans="2:2" x14ac:dyDescent="0.25">
      <c r="B3334" s="293"/>
    </row>
    <row r="3335" spans="2:2" x14ac:dyDescent="0.25">
      <c r="B3335" s="293"/>
    </row>
    <row r="3336" spans="2:2" x14ac:dyDescent="0.25">
      <c r="B3336" s="293"/>
    </row>
    <row r="3337" spans="2:2" x14ac:dyDescent="0.25">
      <c r="B3337" s="293"/>
    </row>
    <row r="3338" spans="2:2" x14ac:dyDescent="0.25">
      <c r="B3338" s="293"/>
    </row>
    <row r="3339" spans="2:2" x14ac:dyDescent="0.25">
      <c r="B3339" s="293"/>
    </row>
    <row r="3340" spans="2:2" x14ac:dyDescent="0.25">
      <c r="B3340" s="293"/>
    </row>
    <row r="3341" spans="2:2" x14ac:dyDescent="0.25">
      <c r="B3341" s="293"/>
    </row>
    <row r="3342" spans="2:2" x14ac:dyDescent="0.25">
      <c r="B3342" s="293"/>
    </row>
    <row r="3343" spans="2:2" x14ac:dyDescent="0.25">
      <c r="B3343" s="293"/>
    </row>
    <row r="3344" spans="2:2" x14ac:dyDescent="0.25">
      <c r="B3344" s="293"/>
    </row>
    <row r="3345" spans="2:2" x14ac:dyDescent="0.25">
      <c r="B3345" s="293"/>
    </row>
    <row r="3346" spans="2:2" x14ac:dyDescent="0.25">
      <c r="B3346" s="293"/>
    </row>
    <row r="3347" spans="2:2" x14ac:dyDescent="0.25">
      <c r="B3347" s="293"/>
    </row>
    <row r="3348" spans="2:2" x14ac:dyDescent="0.25">
      <c r="B3348" s="293"/>
    </row>
    <row r="3349" spans="2:2" x14ac:dyDescent="0.25">
      <c r="B3349" s="293"/>
    </row>
    <row r="3350" spans="2:2" x14ac:dyDescent="0.25">
      <c r="B3350" s="293"/>
    </row>
    <row r="3351" spans="2:2" x14ac:dyDescent="0.25">
      <c r="B3351" s="293"/>
    </row>
    <row r="3352" spans="2:2" x14ac:dyDescent="0.25">
      <c r="B3352" s="293"/>
    </row>
    <row r="3353" spans="2:2" x14ac:dyDescent="0.25">
      <c r="B3353" s="293"/>
    </row>
    <row r="3354" spans="2:2" x14ac:dyDescent="0.25">
      <c r="B3354" s="293"/>
    </row>
    <row r="3355" spans="2:2" x14ac:dyDescent="0.25">
      <c r="B3355" s="293"/>
    </row>
    <row r="3356" spans="2:2" x14ac:dyDescent="0.25">
      <c r="B3356" s="293"/>
    </row>
    <row r="3357" spans="2:2" x14ac:dyDescent="0.25">
      <c r="B3357" s="293"/>
    </row>
    <row r="3358" spans="2:2" x14ac:dyDescent="0.25">
      <c r="B3358" s="293"/>
    </row>
    <row r="3359" spans="2:2" x14ac:dyDescent="0.25">
      <c r="B3359" s="293"/>
    </row>
    <row r="3360" spans="2:2" x14ac:dyDescent="0.25">
      <c r="B3360" s="293"/>
    </row>
    <row r="3361" spans="2:2" x14ac:dyDescent="0.25">
      <c r="B3361" s="293"/>
    </row>
    <row r="3362" spans="2:2" x14ac:dyDescent="0.25">
      <c r="B3362" s="293"/>
    </row>
    <row r="3363" spans="2:2" x14ac:dyDescent="0.25">
      <c r="B3363" s="293"/>
    </row>
    <row r="3364" spans="2:2" x14ac:dyDescent="0.25">
      <c r="B3364" s="293"/>
    </row>
    <row r="3365" spans="2:2" x14ac:dyDescent="0.25">
      <c r="B3365" s="293"/>
    </row>
    <row r="3366" spans="2:2" x14ac:dyDescent="0.25">
      <c r="B3366" s="293"/>
    </row>
    <row r="3367" spans="2:2" x14ac:dyDescent="0.25">
      <c r="B3367" s="293"/>
    </row>
    <row r="3368" spans="2:2" x14ac:dyDescent="0.25">
      <c r="B3368" s="293"/>
    </row>
    <row r="3369" spans="2:2" x14ac:dyDescent="0.25">
      <c r="B3369" s="293"/>
    </row>
    <row r="3370" spans="2:2" x14ac:dyDescent="0.25">
      <c r="B3370" s="293"/>
    </row>
    <row r="3371" spans="2:2" x14ac:dyDescent="0.25">
      <c r="B3371" s="293"/>
    </row>
    <row r="3372" spans="2:2" x14ac:dyDescent="0.25">
      <c r="B3372" s="293"/>
    </row>
    <row r="3373" spans="2:2" x14ac:dyDescent="0.25">
      <c r="B3373" s="293"/>
    </row>
    <row r="3374" spans="2:2" x14ac:dyDescent="0.25">
      <c r="B3374" s="293"/>
    </row>
    <row r="3375" spans="2:2" x14ac:dyDescent="0.25">
      <c r="B3375" s="293"/>
    </row>
    <row r="3376" spans="2:2" x14ac:dyDescent="0.25">
      <c r="B3376" s="293"/>
    </row>
    <row r="3377" spans="2:2" x14ac:dyDescent="0.25">
      <c r="B3377" s="293"/>
    </row>
    <row r="3378" spans="2:2" x14ac:dyDescent="0.25">
      <c r="B3378" s="293"/>
    </row>
    <row r="3379" spans="2:2" x14ac:dyDescent="0.25">
      <c r="B3379" s="293"/>
    </row>
    <row r="3380" spans="2:2" x14ac:dyDescent="0.25">
      <c r="B3380" s="293"/>
    </row>
    <row r="3381" spans="2:2" x14ac:dyDescent="0.25">
      <c r="B3381" s="293"/>
    </row>
    <row r="3382" spans="2:2" x14ac:dyDescent="0.25">
      <c r="B3382" s="293"/>
    </row>
    <row r="3383" spans="2:2" x14ac:dyDescent="0.25">
      <c r="B3383" s="293"/>
    </row>
    <row r="3384" spans="2:2" x14ac:dyDescent="0.25">
      <c r="B3384" s="293"/>
    </row>
    <row r="3385" spans="2:2" x14ac:dyDescent="0.25">
      <c r="B3385" s="293"/>
    </row>
    <row r="3386" spans="2:2" x14ac:dyDescent="0.25">
      <c r="B3386" s="293"/>
    </row>
    <row r="3387" spans="2:2" x14ac:dyDescent="0.25">
      <c r="B3387" s="293"/>
    </row>
    <row r="3388" spans="2:2" x14ac:dyDescent="0.25">
      <c r="B3388" s="293"/>
    </row>
    <row r="3389" spans="2:2" x14ac:dyDescent="0.25">
      <c r="B3389" s="293"/>
    </row>
    <row r="3390" spans="2:2" x14ac:dyDescent="0.25">
      <c r="B3390" s="293"/>
    </row>
    <row r="3391" spans="2:2" x14ac:dyDescent="0.25">
      <c r="B3391" s="293"/>
    </row>
    <row r="3392" spans="2:2" x14ac:dyDescent="0.25">
      <c r="B3392" s="293"/>
    </row>
    <row r="3393" spans="2:2" x14ac:dyDescent="0.25">
      <c r="B3393" s="293"/>
    </row>
    <row r="3394" spans="2:2" x14ac:dyDescent="0.25">
      <c r="B3394" s="293"/>
    </row>
    <row r="3395" spans="2:2" x14ac:dyDescent="0.25">
      <c r="B3395" s="293"/>
    </row>
    <row r="3396" spans="2:2" x14ac:dyDescent="0.25">
      <c r="B3396" s="293"/>
    </row>
    <row r="3397" spans="2:2" x14ac:dyDescent="0.25">
      <c r="B3397" s="293"/>
    </row>
    <row r="3398" spans="2:2" x14ac:dyDescent="0.25">
      <c r="B3398" s="293"/>
    </row>
    <row r="3399" spans="2:2" x14ac:dyDescent="0.25">
      <c r="B3399" s="293"/>
    </row>
    <row r="3400" spans="2:2" x14ac:dyDescent="0.25">
      <c r="B3400" s="293"/>
    </row>
    <row r="3401" spans="2:2" x14ac:dyDescent="0.25">
      <c r="B3401" s="293"/>
    </row>
    <row r="3402" spans="2:2" x14ac:dyDescent="0.25">
      <c r="B3402" s="293"/>
    </row>
    <row r="3403" spans="2:2" x14ac:dyDescent="0.25">
      <c r="B3403" s="293"/>
    </row>
    <row r="3404" spans="2:2" x14ac:dyDescent="0.25">
      <c r="B3404" s="293"/>
    </row>
    <row r="3405" spans="2:2" x14ac:dyDescent="0.25">
      <c r="B3405" s="293"/>
    </row>
    <row r="3406" spans="2:2" x14ac:dyDescent="0.25">
      <c r="B3406" s="293"/>
    </row>
    <row r="3407" spans="2:2" x14ac:dyDescent="0.25">
      <c r="B3407" s="293"/>
    </row>
    <row r="3408" spans="2:2" x14ac:dyDescent="0.25">
      <c r="B3408" s="293"/>
    </row>
    <row r="3409" spans="2:2" x14ac:dyDescent="0.25">
      <c r="B3409" s="293"/>
    </row>
    <row r="3410" spans="2:2" x14ac:dyDescent="0.25">
      <c r="B3410" s="293"/>
    </row>
    <row r="3411" spans="2:2" x14ac:dyDescent="0.25">
      <c r="B3411" s="293"/>
    </row>
    <row r="3412" spans="2:2" x14ac:dyDescent="0.25">
      <c r="B3412" s="293"/>
    </row>
    <row r="3413" spans="2:2" x14ac:dyDescent="0.25">
      <c r="B3413" s="293"/>
    </row>
    <row r="3414" spans="2:2" x14ac:dyDescent="0.25">
      <c r="B3414" s="293"/>
    </row>
    <row r="3415" spans="2:2" x14ac:dyDescent="0.25">
      <c r="B3415" s="293"/>
    </row>
    <row r="3416" spans="2:2" x14ac:dyDescent="0.25">
      <c r="B3416" s="293"/>
    </row>
    <row r="3417" spans="2:2" x14ac:dyDescent="0.25">
      <c r="B3417" s="293"/>
    </row>
    <row r="3418" spans="2:2" x14ac:dyDescent="0.25">
      <c r="B3418" s="293"/>
    </row>
    <row r="3419" spans="2:2" x14ac:dyDescent="0.25">
      <c r="B3419" s="293"/>
    </row>
    <row r="3420" spans="2:2" x14ac:dyDescent="0.25">
      <c r="B3420" s="293"/>
    </row>
    <row r="3421" spans="2:2" x14ac:dyDescent="0.25">
      <c r="B3421" s="293"/>
    </row>
    <row r="3422" spans="2:2" x14ac:dyDescent="0.25">
      <c r="B3422" s="293"/>
    </row>
    <row r="3423" spans="2:2" x14ac:dyDescent="0.25">
      <c r="B3423" s="293"/>
    </row>
    <row r="3424" spans="2:2" x14ac:dyDescent="0.25">
      <c r="B3424" s="293"/>
    </row>
    <row r="3425" spans="2:2" x14ac:dyDescent="0.25">
      <c r="B3425" s="293"/>
    </row>
    <row r="3426" spans="2:2" x14ac:dyDescent="0.25">
      <c r="B3426" s="293"/>
    </row>
    <row r="3427" spans="2:2" x14ac:dyDescent="0.25">
      <c r="B3427" s="293"/>
    </row>
    <row r="3428" spans="2:2" x14ac:dyDescent="0.25">
      <c r="B3428" s="293"/>
    </row>
    <row r="3429" spans="2:2" x14ac:dyDescent="0.25">
      <c r="B3429" s="293"/>
    </row>
    <row r="3430" spans="2:2" x14ac:dyDescent="0.25">
      <c r="B3430" s="293"/>
    </row>
    <row r="3431" spans="2:2" x14ac:dyDescent="0.25">
      <c r="B3431" s="293"/>
    </row>
    <row r="3432" spans="2:2" x14ac:dyDescent="0.25">
      <c r="B3432" s="293"/>
    </row>
    <row r="3433" spans="2:2" x14ac:dyDescent="0.25">
      <c r="B3433" s="293"/>
    </row>
    <row r="3434" spans="2:2" x14ac:dyDescent="0.25">
      <c r="B3434" s="293"/>
    </row>
    <row r="3435" spans="2:2" x14ac:dyDescent="0.25">
      <c r="B3435" s="293"/>
    </row>
    <row r="3436" spans="2:2" x14ac:dyDescent="0.25">
      <c r="B3436" s="293"/>
    </row>
    <row r="3437" spans="2:2" x14ac:dyDescent="0.25">
      <c r="B3437" s="293"/>
    </row>
    <row r="3438" spans="2:2" x14ac:dyDescent="0.25">
      <c r="B3438" s="293"/>
    </row>
    <row r="3439" spans="2:2" x14ac:dyDescent="0.25">
      <c r="B3439" s="293"/>
    </row>
    <row r="3440" spans="2:2" x14ac:dyDescent="0.25">
      <c r="B3440" s="293"/>
    </row>
    <row r="3441" spans="2:2" x14ac:dyDescent="0.25">
      <c r="B3441" s="293"/>
    </row>
    <row r="3442" spans="2:2" x14ac:dyDescent="0.25">
      <c r="B3442" s="293"/>
    </row>
    <row r="3443" spans="2:2" x14ac:dyDescent="0.25">
      <c r="B3443" s="293"/>
    </row>
    <row r="3444" spans="2:2" x14ac:dyDescent="0.25">
      <c r="B3444" s="293"/>
    </row>
    <row r="3445" spans="2:2" x14ac:dyDescent="0.25">
      <c r="B3445" s="293"/>
    </row>
    <row r="3446" spans="2:2" x14ac:dyDescent="0.25">
      <c r="B3446" s="293"/>
    </row>
    <row r="3447" spans="2:2" x14ac:dyDescent="0.25">
      <c r="B3447" s="293"/>
    </row>
    <row r="3448" spans="2:2" x14ac:dyDescent="0.25">
      <c r="B3448" s="293"/>
    </row>
    <row r="3449" spans="2:2" x14ac:dyDescent="0.25">
      <c r="B3449" s="293"/>
    </row>
    <row r="3450" spans="2:2" x14ac:dyDescent="0.25">
      <c r="B3450" s="293"/>
    </row>
    <row r="3451" spans="2:2" x14ac:dyDescent="0.25">
      <c r="B3451" s="293"/>
    </row>
    <row r="3452" spans="2:2" x14ac:dyDescent="0.25">
      <c r="B3452" s="293"/>
    </row>
    <row r="3453" spans="2:2" x14ac:dyDescent="0.25">
      <c r="B3453" s="293"/>
    </row>
    <row r="3454" spans="2:2" x14ac:dyDescent="0.25">
      <c r="B3454" s="293"/>
    </row>
    <row r="3455" spans="2:2" x14ac:dyDescent="0.25">
      <c r="B3455" s="293"/>
    </row>
    <row r="3456" spans="2:2" x14ac:dyDescent="0.25">
      <c r="B3456" s="293"/>
    </row>
    <row r="3457" spans="2:2" x14ac:dyDescent="0.25">
      <c r="B3457" s="293"/>
    </row>
    <row r="3458" spans="2:2" x14ac:dyDescent="0.25">
      <c r="B3458" s="293"/>
    </row>
    <row r="3459" spans="2:2" x14ac:dyDescent="0.25">
      <c r="B3459" s="293"/>
    </row>
    <row r="3460" spans="2:2" x14ac:dyDescent="0.25">
      <c r="B3460" s="293"/>
    </row>
    <row r="3461" spans="2:2" x14ac:dyDescent="0.25">
      <c r="B3461" s="293"/>
    </row>
    <row r="3462" spans="2:2" x14ac:dyDescent="0.25">
      <c r="B3462" s="293"/>
    </row>
    <row r="3463" spans="2:2" x14ac:dyDescent="0.25">
      <c r="B3463" s="293"/>
    </row>
    <row r="3464" spans="2:2" x14ac:dyDescent="0.25">
      <c r="B3464" s="293"/>
    </row>
    <row r="3465" spans="2:2" x14ac:dyDescent="0.25">
      <c r="B3465" s="293"/>
    </row>
    <row r="3466" spans="2:2" x14ac:dyDescent="0.25">
      <c r="B3466" s="293"/>
    </row>
    <row r="3467" spans="2:2" x14ac:dyDescent="0.25">
      <c r="B3467" s="293"/>
    </row>
    <row r="3468" spans="2:2" x14ac:dyDescent="0.25">
      <c r="B3468" s="293"/>
    </row>
    <row r="3469" spans="2:2" x14ac:dyDescent="0.25">
      <c r="B3469" s="293"/>
    </row>
    <row r="3470" spans="2:2" x14ac:dyDescent="0.25">
      <c r="B3470" s="293"/>
    </row>
    <row r="3471" spans="2:2" x14ac:dyDescent="0.25">
      <c r="B3471" s="293"/>
    </row>
    <row r="3472" spans="2:2" x14ac:dyDescent="0.25">
      <c r="B3472" s="293"/>
    </row>
    <row r="3473" spans="2:2" x14ac:dyDescent="0.25">
      <c r="B3473" s="293"/>
    </row>
    <row r="3474" spans="2:2" x14ac:dyDescent="0.25">
      <c r="B3474" s="293"/>
    </row>
    <row r="3475" spans="2:2" x14ac:dyDescent="0.25">
      <c r="B3475" s="293"/>
    </row>
    <row r="3476" spans="2:2" x14ac:dyDescent="0.25">
      <c r="B3476" s="293"/>
    </row>
    <row r="3477" spans="2:2" x14ac:dyDescent="0.25">
      <c r="B3477" s="293"/>
    </row>
    <row r="3478" spans="2:2" x14ac:dyDescent="0.25">
      <c r="B3478" s="293"/>
    </row>
    <row r="3479" spans="2:2" x14ac:dyDescent="0.25">
      <c r="B3479" s="293"/>
    </row>
    <row r="3480" spans="2:2" x14ac:dyDescent="0.25">
      <c r="B3480" s="293"/>
    </row>
    <row r="3481" spans="2:2" x14ac:dyDescent="0.25">
      <c r="B3481" s="293"/>
    </row>
    <row r="3482" spans="2:2" x14ac:dyDescent="0.25">
      <c r="B3482" s="293"/>
    </row>
    <row r="3483" spans="2:2" x14ac:dyDescent="0.25">
      <c r="B3483" s="293"/>
    </row>
    <row r="3484" spans="2:2" x14ac:dyDescent="0.25">
      <c r="B3484" s="293"/>
    </row>
    <row r="3485" spans="2:2" x14ac:dyDescent="0.25">
      <c r="B3485" s="293"/>
    </row>
    <row r="3486" spans="2:2" x14ac:dyDescent="0.25">
      <c r="B3486" s="293"/>
    </row>
    <row r="3487" spans="2:2" x14ac:dyDescent="0.25">
      <c r="B3487" s="293"/>
    </row>
    <row r="3488" spans="2:2" x14ac:dyDescent="0.25">
      <c r="B3488" s="293"/>
    </row>
    <row r="3489" spans="2:2" x14ac:dyDescent="0.25">
      <c r="B3489" s="293"/>
    </row>
    <row r="3490" spans="2:2" x14ac:dyDescent="0.25">
      <c r="B3490" s="293"/>
    </row>
    <row r="3491" spans="2:2" x14ac:dyDescent="0.25">
      <c r="B3491" s="293"/>
    </row>
    <row r="3492" spans="2:2" x14ac:dyDescent="0.25">
      <c r="B3492" s="293"/>
    </row>
    <row r="3493" spans="2:2" x14ac:dyDescent="0.25">
      <c r="B3493" s="293"/>
    </row>
    <row r="3494" spans="2:2" x14ac:dyDescent="0.25">
      <c r="B3494" s="293"/>
    </row>
    <row r="3495" spans="2:2" x14ac:dyDescent="0.25">
      <c r="B3495" s="293"/>
    </row>
    <row r="3496" spans="2:2" x14ac:dyDescent="0.25">
      <c r="B3496" s="293"/>
    </row>
    <row r="3497" spans="2:2" x14ac:dyDescent="0.25">
      <c r="B3497" s="293"/>
    </row>
    <row r="3498" spans="2:2" x14ac:dyDescent="0.25">
      <c r="B3498" s="293"/>
    </row>
    <row r="3499" spans="2:2" x14ac:dyDescent="0.25">
      <c r="B3499" s="293"/>
    </row>
    <row r="3500" spans="2:2" x14ac:dyDescent="0.25">
      <c r="B3500" s="293"/>
    </row>
    <row r="3501" spans="2:2" x14ac:dyDescent="0.25">
      <c r="B3501" s="293"/>
    </row>
    <row r="3502" spans="2:2" x14ac:dyDescent="0.25">
      <c r="B3502" s="293"/>
    </row>
    <row r="3503" spans="2:2" x14ac:dyDescent="0.25">
      <c r="B3503" s="293"/>
    </row>
    <row r="3504" spans="2:2" x14ac:dyDescent="0.25">
      <c r="B3504" s="293"/>
    </row>
    <row r="3505" spans="2:2" x14ac:dyDescent="0.25">
      <c r="B3505" s="293"/>
    </row>
    <row r="3506" spans="2:2" x14ac:dyDescent="0.25">
      <c r="B3506" s="293"/>
    </row>
    <row r="3507" spans="2:2" x14ac:dyDescent="0.25">
      <c r="B3507" s="293"/>
    </row>
    <row r="3508" spans="2:2" x14ac:dyDescent="0.25">
      <c r="B3508" s="293"/>
    </row>
    <row r="3509" spans="2:2" x14ac:dyDescent="0.25">
      <c r="B3509" s="293"/>
    </row>
    <row r="3510" spans="2:2" x14ac:dyDescent="0.25">
      <c r="B3510" s="293"/>
    </row>
    <row r="3511" spans="2:2" x14ac:dyDescent="0.25">
      <c r="B3511" s="293"/>
    </row>
    <row r="3512" spans="2:2" x14ac:dyDescent="0.25">
      <c r="B3512" s="293"/>
    </row>
    <row r="3513" spans="2:2" x14ac:dyDescent="0.25">
      <c r="B3513" s="293"/>
    </row>
    <row r="3514" spans="2:2" x14ac:dyDescent="0.25">
      <c r="B3514" s="293"/>
    </row>
    <row r="3515" spans="2:2" x14ac:dyDescent="0.25">
      <c r="B3515" s="293"/>
    </row>
    <row r="3516" spans="2:2" x14ac:dyDescent="0.25">
      <c r="B3516" s="293"/>
    </row>
    <row r="3517" spans="2:2" x14ac:dyDescent="0.25">
      <c r="B3517" s="293"/>
    </row>
    <row r="3518" spans="2:2" x14ac:dyDescent="0.25">
      <c r="B3518" s="293"/>
    </row>
    <row r="3519" spans="2:2" x14ac:dyDescent="0.25">
      <c r="B3519" s="293"/>
    </row>
    <row r="3520" spans="2:2" x14ac:dyDescent="0.25">
      <c r="B3520" s="293"/>
    </row>
    <row r="3521" spans="2:2" x14ac:dyDescent="0.25">
      <c r="B3521" s="293"/>
    </row>
    <row r="3522" spans="2:2" x14ac:dyDescent="0.25">
      <c r="B3522" s="293"/>
    </row>
    <row r="3523" spans="2:2" x14ac:dyDescent="0.25">
      <c r="B3523" s="293"/>
    </row>
    <row r="3524" spans="2:2" x14ac:dyDescent="0.25">
      <c r="B3524" s="293"/>
    </row>
    <row r="3525" spans="2:2" x14ac:dyDescent="0.25">
      <c r="B3525" s="293"/>
    </row>
    <row r="3526" spans="2:2" x14ac:dyDescent="0.25">
      <c r="B3526" s="293"/>
    </row>
    <row r="3527" spans="2:2" x14ac:dyDescent="0.25">
      <c r="B3527" s="293"/>
    </row>
    <row r="3528" spans="2:2" x14ac:dyDescent="0.25">
      <c r="B3528" s="293"/>
    </row>
    <row r="3529" spans="2:2" x14ac:dyDescent="0.25">
      <c r="B3529" s="293"/>
    </row>
    <row r="3530" spans="2:2" x14ac:dyDescent="0.25">
      <c r="B3530" s="293"/>
    </row>
    <row r="3531" spans="2:2" x14ac:dyDescent="0.25">
      <c r="B3531" s="293"/>
    </row>
    <row r="3532" spans="2:2" x14ac:dyDescent="0.25">
      <c r="B3532" s="293"/>
    </row>
    <row r="3533" spans="2:2" x14ac:dyDescent="0.25">
      <c r="B3533" s="293"/>
    </row>
    <row r="3534" spans="2:2" x14ac:dyDescent="0.25">
      <c r="B3534" s="293"/>
    </row>
    <row r="3535" spans="2:2" x14ac:dyDescent="0.25">
      <c r="B3535" s="293"/>
    </row>
    <row r="3536" spans="2:2" x14ac:dyDescent="0.25">
      <c r="B3536" s="293"/>
    </row>
    <row r="3537" spans="2:2" x14ac:dyDescent="0.25">
      <c r="B3537" s="293"/>
    </row>
    <row r="3538" spans="2:2" x14ac:dyDescent="0.25">
      <c r="B3538" s="293"/>
    </row>
    <row r="3539" spans="2:2" x14ac:dyDescent="0.25">
      <c r="B3539" s="293"/>
    </row>
    <row r="3540" spans="2:2" x14ac:dyDescent="0.25">
      <c r="B3540" s="293"/>
    </row>
    <row r="3541" spans="2:2" x14ac:dyDescent="0.25">
      <c r="B3541" s="293"/>
    </row>
    <row r="3542" spans="2:2" x14ac:dyDescent="0.25">
      <c r="B3542" s="293"/>
    </row>
    <row r="3543" spans="2:2" x14ac:dyDescent="0.25">
      <c r="B3543" s="293"/>
    </row>
    <row r="3544" spans="2:2" x14ac:dyDescent="0.25">
      <c r="B3544" s="293"/>
    </row>
    <row r="3545" spans="2:2" x14ac:dyDescent="0.25">
      <c r="B3545" s="293"/>
    </row>
    <row r="3546" spans="2:2" x14ac:dyDescent="0.25">
      <c r="B3546" s="293"/>
    </row>
    <row r="3547" spans="2:2" x14ac:dyDescent="0.25">
      <c r="B3547" s="293"/>
    </row>
    <row r="3548" spans="2:2" x14ac:dyDescent="0.25">
      <c r="B3548" s="293"/>
    </row>
    <row r="3549" spans="2:2" x14ac:dyDescent="0.25">
      <c r="B3549" s="293"/>
    </row>
    <row r="3550" spans="2:2" x14ac:dyDescent="0.25">
      <c r="B3550" s="293"/>
    </row>
    <row r="3551" spans="2:2" x14ac:dyDescent="0.25">
      <c r="B3551" s="293"/>
    </row>
    <row r="3552" spans="2:2" x14ac:dyDescent="0.25">
      <c r="B3552" s="293"/>
    </row>
    <row r="3553" spans="2:2" x14ac:dyDescent="0.25">
      <c r="B3553" s="293"/>
    </row>
    <row r="3554" spans="2:2" x14ac:dyDescent="0.25">
      <c r="B3554" s="293"/>
    </row>
    <row r="3555" spans="2:2" x14ac:dyDescent="0.25">
      <c r="B3555" s="293"/>
    </row>
    <row r="3556" spans="2:2" x14ac:dyDescent="0.25">
      <c r="B3556" s="293"/>
    </row>
    <row r="3557" spans="2:2" x14ac:dyDescent="0.25">
      <c r="B3557" s="293"/>
    </row>
    <row r="3558" spans="2:2" x14ac:dyDescent="0.25">
      <c r="B3558" s="293"/>
    </row>
    <row r="3559" spans="2:2" x14ac:dyDescent="0.25">
      <c r="B3559" s="293"/>
    </row>
    <row r="3560" spans="2:2" x14ac:dyDescent="0.25">
      <c r="B3560" s="293"/>
    </row>
    <row r="3561" spans="2:2" x14ac:dyDescent="0.25">
      <c r="B3561" s="293"/>
    </row>
    <row r="3562" spans="2:2" x14ac:dyDescent="0.25">
      <c r="B3562" s="293"/>
    </row>
    <row r="3563" spans="2:2" x14ac:dyDescent="0.25">
      <c r="B3563" s="293"/>
    </row>
    <row r="3564" spans="2:2" x14ac:dyDescent="0.25">
      <c r="B3564" s="293"/>
    </row>
    <row r="3565" spans="2:2" x14ac:dyDescent="0.25">
      <c r="B3565" s="293"/>
    </row>
    <row r="3566" spans="2:2" x14ac:dyDescent="0.25">
      <c r="B3566" s="293"/>
    </row>
    <row r="3567" spans="2:2" x14ac:dyDescent="0.25">
      <c r="B3567" s="293"/>
    </row>
    <row r="3568" spans="2:2" x14ac:dyDescent="0.25">
      <c r="B3568" s="293"/>
    </row>
    <row r="3569" spans="2:2" x14ac:dyDescent="0.25">
      <c r="B3569" s="293"/>
    </row>
    <row r="3570" spans="2:2" x14ac:dyDescent="0.25">
      <c r="B3570" s="293"/>
    </row>
    <row r="3571" spans="2:2" x14ac:dyDescent="0.25">
      <c r="B3571" s="293"/>
    </row>
    <row r="3572" spans="2:2" x14ac:dyDescent="0.25">
      <c r="B3572" s="293"/>
    </row>
    <row r="3573" spans="2:2" x14ac:dyDescent="0.25">
      <c r="B3573" s="293"/>
    </row>
    <row r="3574" spans="2:2" x14ac:dyDescent="0.25">
      <c r="B3574" s="293"/>
    </row>
    <row r="3575" spans="2:2" x14ac:dyDescent="0.25">
      <c r="B3575" s="293"/>
    </row>
    <row r="3576" spans="2:2" x14ac:dyDescent="0.25">
      <c r="B3576" s="293"/>
    </row>
    <row r="3577" spans="2:2" x14ac:dyDescent="0.25">
      <c r="B3577" s="293"/>
    </row>
    <row r="3578" spans="2:2" x14ac:dyDescent="0.25">
      <c r="B3578" s="293"/>
    </row>
    <row r="3579" spans="2:2" x14ac:dyDescent="0.25">
      <c r="B3579" s="293"/>
    </row>
    <row r="3580" spans="2:2" x14ac:dyDescent="0.25">
      <c r="B3580" s="293"/>
    </row>
    <row r="3581" spans="2:2" x14ac:dyDescent="0.25">
      <c r="B3581" s="293"/>
    </row>
    <row r="3582" spans="2:2" x14ac:dyDescent="0.25">
      <c r="B3582" s="293"/>
    </row>
    <row r="3583" spans="2:2" x14ac:dyDescent="0.25">
      <c r="B3583" s="293"/>
    </row>
    <row r="3584" spans="2:2" x14ac:dyDescent="0.25">
      <c r="B3584" s="293"/>
    </row>
    <row r="3585" spans="2:2" x14ac:dyDescent="0.25">
      <c r="B3585" s="293"/>
    </row>
    <row r="3586" spans="2:2" x14ac:dyDescent="0.25">
      <c r="B3586" s="293"/>
    </row>
    <row r="3587" spans="2:2" x14ac:dyDescent="0.25">
      <c r="B3587" s="293"/>
    </row>
    <row r="3588" spans="2:2" x14ac:dyDescent="0.25">
      <c r="B3588" s="293"/>
    </row>
    <row r="3589" spans="2:2" x14ac:dyDescent="0.25">
      <c r="B3589" s="293"/>
    </row>
    <row r="3590" spans="2:2" x14ac:dyDescent="0.25">
      <c r="B3590" s="293"/>
    </row>
    <row r="3591" spans="2:2" x14ac:dyDescent="0.25">
      <c r="B3591" s="293"/>
    </row>
    <row r="3592" spans="2:2" x14ac:dyDescent="0.25">
      <c r="B3592" s="293"/>
    </row>
    <row r="3593" spans="2:2" x14ac:dyDescent="0.25">
      <c r="B3593" s="293"/>
    </row>
    <row r="3594" spans="2:2" x14ac:dyDescent="0.25">
      <c r="B3594" s="293"/>
    </row>
    <row r="3595" spans="2:2" x14ac:dyDescent="0.25">
      <c r="B3595" s="293"/>
    </row>
    <row r="3596" spans="2:2" x14ac:dyDescent="0.25">
      <c r="B3596" s="293"/>
    </row>
    <row r="3597" spans="2:2" x14ac:dyDescent="0.25">
      <c r="B3597" s="293"/>
    </row>
    <row r="3598" spans="2:2" x14ac:dyDescent="0.25">
      <c r="B3598" s="293"/>
    </row>
    <row r="3599" spans="2:2" x14ac:dyDescent="0.25">
      <c r="B3599" s="293"/>
    </row>
    <row r="3600" spans="2:2" x14ac:dyDescent="0.25">
      <c r="B3600" s="293"/>
    </row>
    <row r="3601" spans="2:2" x14ac:dyDescent="0.25">
      <c r="B3601" s="293"/>
    </row>
    <row r="3602" spans="2:2" x14ac:dyDescent="0.25">
      <c r="B3602" s="293"/>
    </row>
    <row r="3603" spans="2:2" x14ac:dyDescent="0.25">
      <c r="B3603" s="293"/>
    </row>
    <row r="3604" spans="2:2" x14ac:dyDescent="0.25">
      <c r="B3604" s="293"/>
    </row>
    <row r="3605" spans="2:2" x14ac:dyDescent="0.25">
      <c r="B3605" s="293"/>
    </row>
    <row r="3606" spans="2:2" x14ac:dyDescent="0.25">
      <c r="B3606" s="293"/>
    </row>
    <row r="3607" spans="2:2" x14ac:dyDescent="0.25">
      <c r="B3607" s="293"/>
    </row>
    <row r="3608" spans="2:2" x14ac:dyDescent="0.25">
      <c r="B3608" s="293"/>
    </row>
    <row r="3609" spans="2:2" x14ac:dyDescent="0.25">
      <c r="B3609" s="293"/>
    </row>
    <row r="3610" spans="2:2" x14ac:dyDescent="0.25">
      <c r="B3610" s="293"/>
    </row>
    <row r="3611" spans="2:2" x14ac:dyDescent="0.25">
      <c r="B3611" s="293"/>
    </row>
    <row r="3612" spans="2:2" x14ac:dyDescent="0.25">
      <c r="B3612" s="293"/>
    </row>
    <row r="3613" spans="2:2" x14ac:dyDescent="0.25">
      <c r="B3613" s="293"/>
    </row>
    <row r="3614" spans="2:2" x14ac:dyDescent="0.25">
      <c r="B3614" s="293"/>
    </row>
    <row r="3615" spans="2:2" x14ac:dyDescent="0.25">
      <c r="B3615" s="293"/>
    </row>
    <row r="3616" spans="2:2" x14ac:dyDescent="0.25">
      <c r="B3616" s="293"/>
    </row>
    <row r="3617" spans="2:2" x14ac:dyDescent="0.25">
      <c r="B3617" s="293"/>
    </row>
    <row r="3618" spans="2:2" x14ac:dyDescent="0.25">
      <c r="B3618" s="293"/>
    </row>
    <row r="3619" spans="2:2" x14ac:dyDescent="0.25">
      <c r="B3619" s="293"/>
    </row>
    <row r="3620" spans="2:2" x14ac:dyDescent="0.25">
      <c r="B3620" s="293"/>
    </row>
    <row r="3621" spans="2:2" x14ac:dyDescent="0.25">
      <c r="B3621" s="293"/>
    </row>
    <row r="3622" spans="2:2" x14ac:dyDescent="0.25">
      <c r="B3622" s="293"/>
    </row>
    <row r="3623" spans="2:2" x14ac:dyDescent="0.25">
      <c r="B3623" s="293"/>
    </row>
    <row r="3624" spans="2:2" x14ac:dyDescent="0.25">
      <c r="B3624" s="293"/>
    </row>
    <row r="3625" spans="2:2" x14ac:dyDescent="0.25">
      <c r="B3625" s="293"/>
    </row>
    <row r="3626" spans="2:2" x14ac:dyDescent="0.25">
      <c r="B3626" s="293"/>
    </row>
    <row r="3627" spans="2:2" x14ac:dyDescent="0.25">
      <c r="B3627" s="293"/>
    </row>
    <row r="3628" spans="2:2" x14ac:dyDescent="0.25">
      <c r="B3628" s="293"/>
    </row>
    <row r="3629" spans="2:2" x14ac:dyDescent="0.25">
      <c r="B3629" s="293"/>
    </row>
    <row r="3630" spans="2:2" x14ac:dyDescent="0.25">
      <c r="B3630" s="293"/>
    </row>
    <row r="3631" spans="2:2" x14ac:dyDescent="0.25">
      <c r="B3631" s="293"/>
    </row>
    <row r="3632" spans="2:2" x14ac:dyDescent="0.25">
      <c r="B3632" s="293"/>
    </row>
    <row r="3633" spans="2:2" x14ac:dyDescent="0.25">
      <c r="B3633" s="293"/>
    </row>
    <row r="3634" spans="2:2" x14ac:dyDescent="0.25">
      <c r="B3634" s="293"/>
    </row>
    <row r="3635" spans="2:2" x14ac:dyDescent="0.25">
      <c r="B3635" s="293"/>
    </row>
    <row r="3636" spans="2:2" x14ac:dyDescent="0.25">
      <c r="B3636" s="293"/>
    </row>
    <row r="3637" spans="2:2" x14ac:dyDescent="0.25">
      <c r="B3637" s="293"/>
    </row>
    <row r="3638" spans="2:2" x14ac:dyDescent="0.25">
      <c r="B3638" s="293"/>
    </row>
    <row r="3639" spans="2:2" x14ac:dyDescent="0.25">
      <c r="B3639" s="293"/>
    </row>
    <row r="3640" spans="2:2" x14ac:dyDescent="0.25">
      <c r="B3640" s="293"/>
    </row>
    <row r="3641" spans="2:2" x14ac:dyDescent="0.25">
      <c r="B3641" s="293"/>
    </row>
    <row r="3642" spans="2:2" x14ac:dyDescent="0.25">
      <c r="B3642" s="293"/>
    </row>
    <row r="3643" spans="2:2" x14ac:dyDescent="0.25">
      <c r="B3643" s="293"/>
    </row>
    <row r="3644" spans="2:2" x14ac:dyDescent="0.25">
      <c r="B3644" s="293"/>
    </row>
    <row r="3645" spans="2:2" x14ac:dyDescent="0.25">
      <c r="B3645" s="293"/>
    </row>
    <row r="3646" spans="2:2" x14ac:dyDescent="0.25">
      <c r="B3646" s="293"/>
    </row>
    <row r="3647" spans="2:2" x14ac:dyDescent="0.25">
      <c r="B3647" s="293"/>
    </row>
    <row r="3648" spans="2:2" x14ac:dyDescent="0.25">
      <c r="B3648" s="293"/>
    </row>
    <row r="3649" spans="2:2" x14ac:dyDescent="0.25">
      <c r="B3649" s="293"/>
    </row>
    <row r="3650" spans="2:2" x14ac:dyDescent="0.25">
      <c r="B3650" s="293"/>
    </row>
    <row r="3651" spans="2:2" x14ac:dyDescent="0.25">
      <c r="B3651" s="293"/>
    </row>
    <row r="3652" spans="2:2" x14ac:dyDescent="0.25">
      <c r="B3652" s="293"/>
    </row>
    <row r="3653" spans="2:2" x14ac:dyDescent="0.25">
      <c r="B3653" s="293"/>
    </row>
    <row r="3654" spans="2:2" x14ac:dyDescent="0.25">
      <c r="B3654" s="293"/>
    </row>
    <row r="3655" spans="2:2" x14ac:dyDescent="0.25">
      <c r="B3655" s="293"/>
    </row>
    <row r="3656" spans="2:2" x14ac:dyDescent="0.25">
      <c r="B3656" s="293"/>
    </row>
    <row r="3657" spans="2:2" x14ac:dyDescent="0.25">
      <c r="B3657" s="293"/>
    </row>
    <row r="3658" spans="2:2" x14ac:dyDescent="0.25">
      <c r="B3658" s="293"/>
    </row>
    <row r="3659" spans="2:2" x14ac:dyDescent="0.25">
      <c r="B3659" s="293"/>
    </row>
    <row r="3660" spans="2:2" x14ac:dyDescent="0.25">
      <c r="B3660" s="293"/>
    </row>
    <row r="3661" spans="2:2" x14ac:dyDescent="0.25">
      <c r="B3661" s="293"/>
    </row>
    <row r="3662" spans="2:2" x14ac:dyDescent="0.25">
      <c r="B3662" s="293"/>
    </row>
    <row r="3663" spans="2:2" x14ac:dyDescent="0.25">
      <c r="B3663" s="293"/>
    </row>
    <row r="3664" spans="2:2" x14ac:dyDescent="0.25">
      <c r="B3664" s="293"/>
    </row>
    <row r="3665" spans="2:2" x14ac:dyDescent="0.25">
      <c r="B3665" s="293"/>
    </row>
    <row r="3666" spans="2:2" x14ac:dyDescent="0.25">
      <c r="B3666" s="293"/>
    </row>
    <row r="3667" spans="2:2" x14ac:dyDescent="0.25">
      <c r="B3667" s="293"/>
    </row>
    <row r="3668" spans="2:2" x14ac:dyDescent="0.25">
      <c r="B3668" s="293"/>
    </row>
    <row r="3669" spans="2:2" x14ac:dyDescent="0.25">
      <c r="B3669" s="293"/>
    </row>
    <row r="3670" spans="2:2" x14ac:dyDescent="0.25">
      <c r="B3670" s="293"/>
    </row>
    <row r="3671" spans="2:2" x14ac:dyDescent="0.25">
      <c r="B3671" s="293"/>
    </row>
    <row r="3672" spans="2:2" x14ac:dyDescent="0.25">
      <c r="B3672" s="293"/>
    </row>
    <row r="3673" spans="2:2" x14ac:dyDescent="0.25">
      <c r="B3673" s="293"/>
    </row>
    <row r="3674" spans="2:2" x14ac:dyDescent="0.25">
      <c r="B3674" s="293"/>
    </row>
    <row r="3675" spans="2:2" x14ac:dyDescent="0.25">
      <c r="B3675" s="293"/>
    </row>
    <row r="3676" spans="2:2" x14ac:dyDescent="0.25">
      <c r="B3676" s="293"/>
    </row>
    <row r="3677" spans="2:2" x14ac:dyDescent="0.25">
      <c r="B3677" s="293"/>
    </row>
    <row r="3678" spans="2:2" x14ac:dyDescent="0.25">
      <c r="B3678" s="293"/>
    </row>
    <row r="3679" spans="2:2" x14ac:dyDescent="0.25">
      <c r="B3679" s="293"/>
    </row>
    <row r="3680" spans="2:2" x14ac:dyDescent="0.25">
      <c r="B3680" s="293"/>
    </row>
    <row r="3681" spans="2:2" x14ac:dyDescent="0.25">
      <c r="B3681" s="293"/>
    </row>
    <row r="3682" spans="2:2" x14ac:dyDescent="0.25">
      <c r="B3682" s="293"/>
    </row>
    <row r="3683" spans="2:2" x14ac:dyDescent="0.25">
      <c r="B3683" s="293"/>
    </row>
    <row r="3684" spans="2:2" x14ac:dyDescent="0.25">
      <c r="B3684" s="293"/>
    </row>
    <row r="3685" spans="2:2" x14ac:dyDescent="0.25">
      <c r="B3685" s="293"/>
    </row>
    <row r="3686" spans="2:2" x14ac:dyDescent="0.25">
      <c r="B3686" s="293"/>
    </row>
    <row r="3687" spans="2:2" x14ac:dyDescent="0.25">
      <c r="B3687" s="293"/>
    </row>
    <row r="3688" spans="2:2" x14ac:dyDescent="0.25">
      <c r="B3688" s="293"/>
    </row>
    <row r="3689" spans="2:2" x14ac:dyDescent="0.25">
      <c r="B3689" s="293"/>
    </row>
    <row r="3690" spans="2:2" x14ac:dyDescent="0.25">
      <c r="B3690" s="293"/>
    </row>
    <row r="3691" spans="2:2" x14ac:dyDescent="0.25">
      <c r="B3691" s="293"/>
    </row>
    <row r="3692" spans="2:2" x14ac:dyDescent="0.25">
      <c r="B3692" s="293"/>
    </row>
    <row r="3693" spans="2:2" x14ac:dyDescent="0.25">
      <c r="B3693" s="293"/>
    </row>
    <row r="3694" spans="2:2" x14ac:dyDescent="0.25">
      <c r="B3694" s="293"/>
    </row>
    <row r="3695" spans="2:2" x14ac:dyDescent="0.25">
      <c r="B3695" s="293"/>
    </row>
    <row r="3696" spans="2:2" x14ac:dyDescent="0.25">
      <c r="B3696" s="293"/>
    </row>
    <row r="3697" spans="2:2" x14ac:dyDescent="0.25">
      <c r="B3697" s="293"/>
    </row>
    <row r="3698" spans="2:2" x14ac:dyDescent="0.25">
      <c r="B3698" s="293"/>
    </row>
    <row r="3699" spans="2:2" x14ac:dyDescent="0.25">
      <c r="B3699" s="293"/>
    </row>
    <row r="3700" spans="2:2" x14ac:dyDescent="0.25">
      <c r="B3700" s="293"/>
    </row>
    <row r="3701" spans="2:2" x14ac:dyDescent="0.25">
      <c r="B3701" s="293"/>
    </row>
    <row r="3702" spans="2:2" x14ac:dyDescent="0.25">
      <c r="B3702" s="293"/>
    </row>
    <row r="3703" spans="2:2" x14ac:dyDescent="0.25">
      <c r="B3703" s="293"/>
    </row>
    <row r="3704" spans="2:2" x14ac:dyDescent="0.25">
      <c r="B3704" s="293"/>
    </row>
    <row r="3705" spans="2:2" x14ac:dyDescent="0.25">
      <c r="B3705" s="293"/>
    </row>
    <row r="3706" spans="2:2" x14ac:dyDescent="0.25">
      <c r="B3706" s="293"/>
    </row>
    <row r="3707" spans="2:2" x14ac:dyDescent="0.25">
      <c r="B3707" s="293"/>
    </row>
    <row r="3708" spans="2:2" x14ac:dyDescent="0.25">
      <c r="B3708" s="293"/>
    </row>
    <row r="3709" spans="2:2" x14ac:dyDescent="0.25">
      <c r="B3709" s="293"/>
    </row>
    <row r="3710" spans="2:2" x14ac:dyDescent="0.25">
      <c r="B3710" s="293"/>
    </row>
    <row r="3711" spans="2:2" x14ac:dyDescent="0.25">
      <c r="B3711" s="293"/>
    </row>
    <row r="3712" spans="2:2" x14ac:dyDescent="0.25">
      <c r="B3712" s="293"/>
    </row>
    <row r="3713" spans="2:2" x14ac:dyDescent="0.25">
      <c r="B3713" s="293"/>
    </row>
    <row r="3714" spans="2:2" x14ac:dyDescent="0.25">
      <c r="B3714" s="293"/>
    </row>
    <row r="3715" spans="2:2" x14ac:dyDescent="0.25">
      <c r="B3715" s="293"/>
    </row>
    <row r="3716" spans="2:2" x14ac:dyDescent="0.25">
      <c r="B3716" s="293"/>
    </row>
    <row r="3717" spans="2:2" x14ac:dyDescent="0.25">
      <c r="B3717" s="293"/>
    </row>
    <row r="3718" spans="2:2" x14ac:dyDescent="0.25">
      <c r="B3718" s="293"/>
    </row>
    <row r="3719" spans="2:2" x14ac:dyDescent="0.25">
      <c r="B3719" s="293"/>
    </row>
    <row r="3720" spans="2:2" x14ac:dyDescent="0.25">
      <c r="B3720" s="293"/>
    </row>
    <row r="3721" spans="2:2" x14ac:dyDescent="0.25">
      <c r="B3721" s="293"/>
    </row>
    <row r="3722" spans="2:2" x14ac:dyDescent="0.25">
      <c r="B3722" s="293"/>
    </row>
    <row r="3723" spans="2:2" x14ac:dyDescent="0.25">
      <c r="B3723" s="293"/>
    </row>
    <row r="3724" spans="2:2" x14ac:dyDescent="0.25">
      <c r="B3724" s="293"/>
    </row>
    <row r="3725" spans="2:2" x14ac:dyDescent="0.25">
      <c r="B3725" s="293"/>
    </row>
    <row r="3726" spans="2:2" x14ac:dyDescent="0.25">
      <c r="B3726" s="293"/>
    </row>
    <row r="3727" spans="2:2" x14ac:dyDescent="0.25">
      <c r="B3727" s="293"/>
    </row>
    <row r="3728" spans="2:2" x14ac:dyDescent="0.25">
      <c r="B3728" s="293"/>
    </row>
    <row r="3729" spans="2:2" x14ac:dyDescent="0.25">
      <c r="B3729" s="293"/>
    </row>
    <row r="3730" spans="2:2" x14ac:dyDescent="0.25">
      <c r="B3730" s="293"/>
    </row>
    <row r="3731" spans="2:2" x14ac:dyDescent="0.25">
      <c r="B3731" s="293"/>
    </row>
    <row r="3732" spans="2:2" x14ac:dyDescent="0.25">
      <c r="B3732" s="293"/>
    </row>
    <row r="3733" spans="2:2" x14ac:dyDescent="0.25">
      <c r="B3733" s="293"/>
    </row>
    <row r="3734" spans="2:2" x14ac:dyDescent="0.25">
      <c r="B3734" s="293"/>
    </row>
    <row r="3735" spans="2:2" x14ac:dyDescent="0.25">
      <c r="B3735" s="293"/>
    </row>
    <row r="3736" spans="2:2" x14ac:dyDescent="0.25">
      <c r="B3736" s="293"/>
    </row>
    <row r="3737" spans="2:2" x14ac:dyDescent="0.25">
      <c r="B3737" s="293"/>
    </row>
    <row r="3738" spans="2:2" x14ac:dyDescent="0.25">
      <c r="B3738" s="293"/>
    </row>
    <row r="3739" spans="2:2" x14ac:dyDescent="0.25">
      <c r="B3739" s="293"/>
    </row>
    <row r="3740" spans="2:2" x14ac:dyDescent="0.25">
      <c r="B3740" s="293"/>
    </row>
    <row r="3741" spans="2:2" x14ac:dyDescent="0.25">
      <c r="B3741" s="293"/>
    </row>
    <row r="3742" spans="2:2" x14ac:dyDescent="0.25">
      <c r="B3742" s="293"/>
    </row>
    <row r="3743" spans="2:2" x14ac:dyDescent="0.25">
      <c r="B3743" s="293"/>
    </row>
    <row r="3744" spans="2:2" x14ac:dyDescent="0.25">
      <c r="B3744" s="293"/>
    </row>
    <row r="3745" spans="2:2" x14ac:dyDescent="0.25">
      <c r="B3745" s="293"/>
    </row>
    <row r="3746" spans="2:2" x14ac:dyDescent="0.25">
      <c r="B3746" s="293"/>
    </row>
    <row r="3747" spans="2:2" x14ac:dyDescent="0.25">
      <c r="B3747" s="293"/>
    </row>
    <row r="3748" spans="2:2" x14ac:dyDescent="0.25">
      <c r="B3748" s="293"/>
    </row>
    <row r="3749" spans="2:2" x14ac:dyDescent="0.25">
      <c r="B3749" s="293"/>
    </row>
    <row r="3750" spans="2:2" x14ac:dyDescent="0.25">
      <c r="B3750" s="293"/>
    </row>
    <row r="3751" spans="2:2" x14ac:dyDescent="0.25">
      <c r="B3751" s="293"/>
    </row>
    <row r="3752" spans="2:2" x14ac:dyDescent="0.25">
      <c r="B3752" s="293"/>
    </row>
    <row r="3753" spans="2:2" x14ac:dyDescent="0.25">
      <c r="B3753" s="293"/>
    </row>
    <row r="3754" spans="2:2" x14ac:dyDescent="0.25">
      <c r="B3754" s="293"/>
    </row>
    <row r="3755" spans="2:2" x14ac:dyDescent="0.25">
      <c r="B3755" s="293"/>
    </row>
    <row r="3756" spans="2:2" x14ac:dyDescent="0.25">
      <c r="B3756" s="293"/>
    </row>
    <row r="3757" spans="2:2" x14ac:dyDescent="0.25">
      <c r="B3757" s="293"/>
    </row>
    <row r="3758" spans="2:2" x14ac:dyDescent="0.25">
      <c r="B3758" s="293"/>
    </row>
    <row r="3759" spans="2:2" x14ac:dyDescent="0.25">
      <c r="B3759" s="293"/>
    </row>
    <row r="3760" spans="2:2" x14ac:dyDescent="0.25">
      <c r="B3760" s="293"/>
    </row>
    <row r="3761" spans="2:2" x14ac:dyDescent="0.25">
      <c r="B3761" s="293"/>
    </row>
    <row r="3762" spans="2:2" x14ac:dyDescent="0.25">
      <c r="B3762" s="293"/>
    </row>
    <row r="3763" spans="2:2" x14ac:dyDescent="0.25">
      <c r="B3763" s="293"/>
    </row>
    <row r="3764" spans="2:2" x14ac:dyDescent="0.25">
      <c r="B3764" s="293"/>
    </row>
    <row r="3765" spans="2:2" x14ac:dyDescent="0.25">
      <c r="B3765" s="293"/>
    </row>
    <row r="3766" spans="2:2" x14ac:dyDescent="0.25">
      <c r="B3766" s="293"/>
    </row>
    <row r="3767" spans="2:2" x14ac:dyDescent="0.25">
      <c r="B3767" s="293"/>
    </row>
    <row r="3768" spans="2:2" x14ac:dyDescent="0.25">
      <c r="B3768" s="293"/>
    </row>
    <row r="3769" spans="2:2" x14ac:dyDescent="0.25">
      <c r="B3769" s="293"/>
    </row>
    <row r="3770" spans="2:2" x14ac:dyDescent="0.25">
      <c r="B3770" s="293"/>
    </row>
    <row r="3771" spans="2:2" x14ac:dyDescent="0.25">
      <c r="B3771" s="293"/>
    </row>
    <row r="3772" spans="2:2" x14ac:dyDescent="0.25">
      <c r="B3772" s="293"/>
    </row>
    <row r="3773" spans="2:2" x14ac:dyDescent="0.25">
      <c r="B3773" s="293"/>
    </row>
    <row r="3774" spans="2:2" x14ac:dyDescent="0.25">
      <c r="B3774" s="293"/>
    </row>
    <row r="3775" spans="2:2" x14ac:dyDescent="0.25">
      <c r="B3775" s="293"/>
    </row>
    <row r="3776" spans="2:2" x14ac:dyDescent="0.25">
      <c r="B3776" s="293"/>
    </row>
    <row r="3777" spans="2:2" x14ac:dyDescent="0.25">
      <c r="B3777" s="293"/>
    </row>
    <row r="3778" spans="2:2" x14ac:dyDescent="0.25">
      <c r="B3778" s="293"/>
    </row>
    <row r="3779" spans="2:2" x14ac:dyDescent="0.25">
      <c r="B3779" s="293"/>
    </row>
    <row r="3780" spans="2:2" x14ac:dyDescent="0.25">
      <c r="B3780" s="293"/>
    </row>
    <row r="3781" spans="2:2" x14ac:dyDescent="0.25">
      <c r="B3781" s="293"/>
    </row>
    <row r="3782" spans="2:2" x14ac:dyDescent="0.25">
      <c r="B3782" s="293"/>
    </row>
    <row r="3783" spans="2:2" x14ac:dyDescent="0.25">
      <c r="B3783" s="293"/>
    </row>
    <row r="3784" spans="2:2" x14ac:dyDescent="0.25">
      <c r="B3784" s="293"/>
    </row>
    <row r="3785" spans="2:2" x14ac:dyDescent="0.25">
      <c r="B3785" s="293"/>
    </row>
    <row r="3786" spans="2:2" x14ac:dyDescent="0.25">
      <c r="B3786" s="293"/>
    </row>
    <row r="3787" spans="2:2" x14ac:dyDescent="0.25">
      <c r="B3787" s="293"/>
    </row>
    <row r="3788" spans="2:2" x14ac:dyDescent="0.25">
      <c r="B3788" s="293"/>
    </row>
    <row r="3789" spans="2:2" x14ac:dyDescent="0.25">
      <c r="B3789" s="293"/>
    </row>
    <row r="3790" spans="2:2" x14ac:dyDescent="0.25">
      <c r="B3790" s="293"/>
    </row>
    <row r="3791" spans="2:2" x14ac:dyDescent="0.25">
      <c r="B3791" s="293"/>
    </row>
    <row r="3792" spans="2:2" x14ac:dyDescent="0.25">
      <c r="B3792" s="293"/>
    </row>
    <row r="3793" spans="2:2" x14ac:dyDescent="0.25">
      <c r="B3793" s="293"/>
    </row>
    <row r="3794" spans="2:2" x14ac:dyDescent="0.25">
      <c r="B3794" s="293"/>
    </row>
    <row r="3795" spans="2:2" x14ac:dyDescent="0.25">
      <c r="B3795" s="293"/>
    </row>
    <row r="3796" spans="2:2" x14ac:dyDescent="0.25">
      <c r="B3796" s="293"/>
    </row>
    <row r="3797" spans="2:2" x14ac:dyDescent="0.25">
      <c r="B3797" s="293"/>
    </row>
    <row r="3798" spans="2:2" x14ac:dyDescent="0.25">
      <c r="B3798" s="293"/>
    </row>
    <row r="3799" spans="2:2" x14ac:dyDescent="0.25">
      <c r="B3799" s="293"/>
    </row>
    <row r="3800" spans="2:2" x14ac:dyDescent="0.25">
      <c r="B3800" s="293"/>
    </row>
    <row r="3801" spans="2:2" x14ac:dyDescent="0.25">
      <c r="B3801" s="293"/>
    </row>
    <row r="3802" spans="2:2" x14ac:dyDescent="0.25">
      <c r="B3802" s="293"/>
    </row>
    <row r="3803" spans="2:2" x14ac:dyDescent="0.25">
      <c r="B3803" s="293"/>
    </row>
    <row r="3804" spans="2:2" x14ac:dyDescent="0.25">
      <c r="B3804" s="293"/>
    </row>
    <row r="3805" spans="2:2" x14ac:dyDescent="0.25">
      <c r="B3805" s="293"/>
    </row>
    <row r="3806" spans="2:2" x14ac:dyDescent="0.25">
      <c r="B3806" s="293"/>
    </row>
    <row r="3807" spans="2:2" x14ac:dyDescent="0.25">
      <c r="B3807" s="293"/>
    </row>
    <row r="3808" spans="2:2" x14ac:dyDescent="0.25">
      <c r="B3808" s="293"/>
    </row>
    <row r="3809" spans="2:2" x14ac:dyDescent="0.25">
      <c r="B3809" s="293"/>
    </row>
    <row r="3810" spans="2:2" x14ac:dyDescent="0.25">
      <c r="B3810" s="293"/>
    </row>
    <row r="3811" spans="2:2" x14ac:dyDescent="0.25">
      <c r="B3811" s="293"/>
    </row>
    <row r="3812" spans="2:2" x14ac:dyDescent="0.25">
      <c r="B3812" s="293"/>
    </row>
    <row r="3813" spans="2:2" x14ac:dyDescent="0.25">
      <c r="B3813" s="293"/>
    </row>
    <row r="3814" spans="2:2" x14ac:dyDescent="0.25">
      <c r="B3814" s="293"/>
    </row>
    <row r="3815" spans="2:2" x14ac:dyDescent="0.25">
      <c r="B3815" s="293"/>
    </row>
    <row r="3816" spans="2:2" x14ac:dyDescent="0.25">
      <c r="B3816" s="293"/>
    </row>
    <row r="3817" spans="2:2" x14ac:dyDescent="0.25">
      <c r="B3817" s="293"/>
    </row>
    <row r="3818" spans="2:2" x14ac:dyDescent="0.25">
      <c r="B3818" s="293"/>
    </row>
    <row r="3819" spans="2:2" x14ac:dyDescent="0.25">
      <c r="B3819" s="293"/>
    </row>
    <row r="3820" spans="2:2" x14ac:dyDescent="0.25">
      <c r="B3820" s="293"/>
    </row>
    <row r="3821" spans="2:2" x14ac:dyDescent="0.25">
      <c r="B3821" s="293"/>
    </row>
    <row r="3822" spans="2:2" x14ac:dyDescent="0.25">
      <c r="B3822" s="293"/>
    </row>
    <row r="3823" spans="2:2" x14ac:dyDescent="0.25">
      <c r="B3823" s="293"/>
    </row>
    <row r="3824" spans="2:2" x14ac:dyDescent="0.25">
      <c r="B3824" s="293"/>
    </row>
    <row r="3825" spans="2:2" x14ac:dyDescent="0.25">
      <c r="B3825" s="293"/>
    </row>
    <row r="3826" spans="2:2" x14ac:dyDescent="0.25">
      <c r="B3826" s="293"/>
    </row>
    <row r="3827" spans="2:2" x14ac:dyDescent="0.25">
      <c r="B3827" s="293"/>
    </row>
    <row r="3828" spans="2:2" x14ac:dyDescent="0.25">
      <c r="B3828" s="293"/>
    </row>
    <row r="3829" spans="2:2" x14ac:dyDescent="0.25">
      <c r="B3829" s="293"/>
    </row>
    <row r="3830" spans="2:2" x14ac:dyDescent="0.25">
      <c r="B3830" s="293"/>
    </row>
    <row r="3831" spans="2:2" x14ac:dyDescent="0.25">
      <c r="B3831" s="293"/>
    </row>
    <row r="3832" spans="2:2" x14ac:dyDescent="0.25">
      <c r="B3832" s="293"/>
    </row>
    <row r="3833" spans="2:2" x14ac:dyDescent="0.25">
      <c r="B3833" s="293"/>
    </row>
    <row r="3834" spans="2:2" x14ac:dyDescent="0.25">
      <c r="B3834" s="293"/>
    </row>
    <row r="3835" spans="2:2" x14ac:dyDescent="0.25">
      <c r="B3835" s="293"/>
    </row>
    <row r="3836" spans="2:2" x14ac:dyDescent="0.25">
      <c r="B3836" s="293"/>
    </row>
    <row r="3837" spans="2:2" x14ac:dyDescent="0.25">
      <c r="B3837" s="293"/>
    </row>
    <row r="3838" spans="2:2" x14ac:dyDescent="0.25">
      <c r="B3838" s="293"/>
    </row>
    <row r="3839" spans="2:2" x14ac:dyDescent="0.25">
      <c r="B3839" s="293"/>
    </row>
    <row r="3840" spans="2:2" x14ac:dyDescent="0.25">
      <c r="B3840" s="293"/>
    </row>
    <row r="3841" spans="2:2" x14ac:dyDescent="0.25">
      <c r="B3841" s="293"/>
    </row>
    <row r="3842" spans="2:2" x14ac:dyDescent="0.25">
      <c r="B3842" s="293"/>
    </row>
    <row r="3843" spans="2:2" x14ac:dyDescent="0.25">
      <c r="B3843" s="293"/>
    </row>
    <row r="3844" spans="2:2" x14ac:dyDescent="0.25">
      <c r="B3844" s="293"/>
    </row>
    <row r="3845" spans="2:2" x14ac:dyDescent="0.25">
      <c r="B3845" s="293"/>
    </row>
    <row r="3846" spans="2:2" x14ac:dyDescent="0.25">
      <c r="B3846" s="293"/>
    </row>
    <row r="3847" spans="2:2" x14ac:dyDescent="0.25">
      <c r="B3847" s="293"/>
    </row>
    <row r="3848" spans="2:2" x14ac:dyDescent="0.25">
      <c r="B3848" s="293"/>
    </row>
    <row r="3849" spans="2:2" x14ac:dyDescent="0.25">
      <c r="B3849" s="293"/>
    </row>
    <row r="3850" spans="2:2" x14ac:dyDescent="0.25">
      <c r="B3850" s="293"/>
    </row>
    <row r="3851" spans="2:2" x14ac:dyDescent="0.25">
      <c r="B3851" s="293"/>
    </row>
    <row r="3852" spans="2:2" x14ac:dyDescent="0.25">
      <c r="B3852" s="293"/>
    </row>
    <row r="3853" spans="2:2" x14ac:dyDescent="0.25">
      <c r="B3853" s="293"/>
    </row>
    <row r="3854" spans="2:2" x14ac:dyDescent="0.25">
      <c r="B3854" s="293"/>
    </row>
    <row r="3855" spans="2:2" x14ac:dyDescent="0.25">
      <c r="B3855" s="293"/>
    </row>
    <row r="3856" spans="2:2" x14ac:dyDescent="0.25">
      <c r="B3856" s="293"/>
    </row>
    <row r="3857" spans="2:2" x14ac:dyDescent="0.25">
      <c r="B3857" s="293"/>
    </row>
    <row r="3858" spans="2:2" x14ac:dyDescent="0.25">
      <c r="B3858" s="293"/>
    </row>
    <row r="3859" spans="2:2" x14ac:dyDescent="0.25">
      <c r="B3859" s="293"/>
    </row>
    <row r="3860" spans="2:2" x14ac:dyDescent="0.25">
      <c r="B3860" s="293"/>
    </row>
    <row r="3861" spans="2:2" x14ac:dyDescent="0.25">
      <c r="B3861" s="293"/>
    </row>
    <row r="3862" spans="2:2" x14ac:dyDescent="0.25">
      <c r="B3862" s="293"/>
    </row>
    <row r="3863" spans="2:2" x14ac:dyDescent="0.25">
      <c r="B3863" s="293"/>
    </row>
    <row r="3864" spans="2:2" x14ac:dyDescent="0.25">
      <c r="B3864" s="293"/>
    </row>
    <row r="3865" spans="2:2" x14ac:dyDescent="0.25">
      <c r="B3865" s="293"/>
    </row>
    <row r="3866" spans="2:2" x14ac:dyDescent="0.25">
      <c r="B3866" s="293"/>
    </row>
    <row r="3867" spans="2:2" x14ac:dyDescent="0.25">
      <c r="B3867" s="293"/>
    </row>
    <row r="3868" spans="2:2" x14ac:dyDescent="0.25">
      <c r="B3868" s="293"/>
    </row>
    <row r="3869" spans="2:2" x14ac:dyDescent="0.25">
      <c r="B3869" s="293"/>
    </row>
    <row r="3870" spans="2:2" x14ac:dyDescent="0.25">
      <c r="B3870" s="293"/>
    </row>
    <row r="3871" spans="2:2" x14ac:dyDescent="0.25">
      <c r="B3871" s="293"/>
    </row>
    <row r="3872" spans="2:2" x14ac:dyDescent="0.25">
      <c r="B3872" s="293"/>
    </row>
    <row r="3873" spans="2:2" x14ac:dyDescent="0.25">
      <c r="B3873" s="293"/>
    </row>
    <row r="3874" spans="2:2" x14ac:dyDescent="0.25">
      <c r="B3874" s="293"/>
    </row>
    <row r="3875" spans="2:2" x14ac:dyDescent="0.25">
      <c r="B3875" s="293"/>
    </row>
    <row r="3876" spans="2:2" x14ac:dyDescent="0.25">
      <c r="B3876" s="293"/>
    </row>
    <row r="3877" spans="2:2" x14ac:dyDescent="0.25">
      <c r="B3877" s="293"/>
    </row>
    <row r="3878" spans="2:2" x14ac:dyDescent="0.25">
      <c r="B3878" s="293"/>
    </row>
    <row r="3879" spans="2:2" x14ac:dyDescent="0.25">
      <c r="B3879" s="293"/>
    </row>
    <row r="3880" spans="2:2" x14ac:dyDescent="0.25">
      <c r="B3880" s="293"/>
    </row>
    <row r="3881" spans="2:2" x14ac:dyDescent="0.25">
      <c r="B3881" s="293"/>
    </row>
    <row r="3882" spans="2:2" x14ac:dyDescent="0.25">
      <c r="B3882" s="293"/>
    </row>
    <row r="3883" spans="2:2" x14ac:dyDescent="0.25">
      <c r="B3883" s="293"/>
    </row>
    <row r="3884" spans="2:2" x14ac:dyDescent="0.25">
      <c r="B3884" s="293"/>
    </row>
    <row r="3885" spans="2:2" x14ac:dyDescent="0.25">
      <c r="B3885" s="293"/>
    </row>
    <row r="3886" spans="2:2" x14ac:dyDescent="0.25">
      <c r="B3886" s="293"/>
    </row>
    <row r="3887" spans="2:2" x14ac:dyDescent="0.25">
      <c r="B3887" s="293"/>
    </row>
    <row r="3888" spans="2:2" x14ac:dyDescent="0.25">
      <c r="B3888" s="293"/>
    </row>
    <row r="3889" spans="2:2" x14ac:dyDescent="0.25">
      <c r="B3889" s="293"/>
    </row>
    <row r="3890" spans="2:2" x14ac:dyDescent="0.25">
      <c r="B3890" s="293"/>
    </row>
    <row r="3891" spans="2:2" x14ac:dyDescent="0.25">
      <c r="B3891" s="293"/>
    </row>
    <row r="3892" spans="2:2" x14ac:dyDescent="0.25">
      <c r="B3892" s="293"/>
    </row>
    <row r="3893" spans="2:2" x14ac:dyDescent="0.25">
      <c r="B3893" s="293"/>
    </row>
    <row r="3894" spans="2:2" x14ac:dyDescent="0.25">
      <c r="B3894" s="293"/>
    </row>
    <row r="3895" spans="2:2" x14ac:dyDescent="0.25">
      <c r="B3895" s="293"/>
    </row>
    <row r="3896" spans="2:2" x14ac:dyDescent="0.25">
      <c r="B3896" s="293"/>
    </row>
    <row r="3897" spans="2:2" x14ac:dyDescent="0.25">
      <c r="B3897" s="293"/>
    </row>
    <row r="3898" spans="2:2" x14ac:dyDescent="0.25">
      <c r="B3898" s="293"/>
    </row>
    <row r="3899" spans="2:2" x14ac:dyDescent="0.25">
      <c r="B3899" s="293"/>
    </row>
    <row r="3900" spans="2:2" x14ac:dyDescent="0.25">
      <c r="B3900" s="293"/>
    </row>
    <row r="3901" spans="2:2" x14ac:dyDescent="0.25">
      <c r="B3901" s="293"/>
    </row>
  </sheetData>
  <customSheetViews>
    <customSheetView guid="{F35A3401-AC83-4E87-B8C3-AA2C8D1578BD}" hiddenColumns="1">
      <selection activeCell="F20" sqref="F20"/>
      <pageMargins left="0.7" right="0.7" top="0.75" bottom="0.75" header="0.3" footer="0.3"/>
    </customSheetView>
  </customSheetViews>
  <mergeCells count="638">
    <mergeCell ref="AJT3:AJU3"/>
    <mergeCell ref="AJT4:AJU4"/>
    <mergeCell ref="AJQ3:AJR3"/>
    <mergeCell ref="AJQ4:AJR4"/>
    <mergeCell ref="AJK3:AJL3"/>
    <mergeCell ref="AJK4:AJL4"/>
    <mergeCell ref="AAQ3:AAR3"/>
    <mergeCell ref="AAQ4:AAR4"/>
    <mergeCell ref="AER3:AES3"/>
    <mergeCell ref="AER4:AES4"/>
    <mergeCell ref="ACJ3:ACK3"/>
    <mergeCell ref="ACJ4:ACK4"/>
    <mergeCell ref="ABU3:ABV3"/>
    <mergeCell ref="ABU4:ABV4"/>
    <mergeCell ref="ACD3:ACE3"/>
    <mergeCell ref="ACD4:ACE4"/>
    <mergeCell ref="ABF3:ABG3"/>
    <mergeCell ref="ABF4:ABG4"/>
    <mergeCell ref="ABR3:ABS3"/>
    <mergeCell ref="ABR4:ABS4"/>
    <mergeCell ref="ABO3:ABP3"/>
    <mergeCell ref="ABO4:ABP4"/>
    <mergeCell ref="ACP3:ACQ3"/>
    <mergeCell ref="ACP4:ACQ4"/>
    <mergeCell ref="ACS3:ACT3"/>
    <mergeCell ref="ACS4:ACT4"/>
    <mergeCell ref="ACG3:ACH3"/>
    <mergeCell ref="ACG4:ACH4"/>
    <mergeCell ref="ADB3:ADC3"/>
    <mergeCell ref="ADB4:ADC4"/>
    <mergeCell ref="ACM3:ACN3"/>
    <mergeCell ref="ACM4:ACN4"/>
    <mergeCell ref="AFA3:AFB3"/>
    <mergeCell ref="AFA4:AFB4"/>
    <mergeCell ref="ACV3:ACW3"/>
    <mergeCell ref="ACV4:ACW4"/>
    <mergeCell ref="ACY3:ACZ3"/>
    <mergeCell ref="ACY4:ACZ4"/>
    <mergeCell ref="AFP3:AFQ3"/>
    <mergeCell ref="AFP4:AFQ4"/>
    <mergeCell ref="AFM3:AFN3"/>
    <mergeCell ref="AFM4:AFN4"/>
    <mergeCell ref="ADK3:ADL3"/>
    <mergeCell ref="ADK4:ADL4"/>
    <mergeCell ref="ADE3:ADF3"/>
    <mergeCell ref="ADE4:ADF4"/>
    <mergeCell ref="ADN3:ADO3"/>
    <mergeCell ref="ADN4:ADO4"/>
    <mergeCell ref="ADQ3:ADR3"/>
    <mergeCell ref="ADQ4:ADR4"/>
    <mergeCell ref="ADH3:ADI3"/>
    <mergeCell ref="ADH4:ADI4"/>
    <mergeCell ref="ABC3:ABD3"/>
    <mergeCell ref="ABC4:ABD4"/>
    <mergeCell ref="ACA3:ACB3"/>
    <mergeCell ref="ACA4:ACB4"/>
    <mergeCell ref="AAW3:AAX3"/>
    <mergeCell ref="AAW4:AAX4"/>
    <mergeCell ref="AAT3:AAU3"/>
    <mergeCell ref="AAT4:AAU4"/>
    <mergeCell ref="AAZ3:ABA3"/>
    <mergeCell ref="AAZ4:ABA4"/>
    <mergeCell ref="ABI3:ABJ3"/>
    <mergeCell ref="ABI4:ABJ4"/>
    <mergeCell ref="ABL3:ABM3"/>
    <mergeCell ref="ABL4:ABM4"/>
    <mergeCell ref="ZM3:ZN3"/>
    <mergeCell ref="ZM4:ZN4"/>
    <mergeCell ref="ZP3:ZQ3"/>
    <mergeCell ref="ZP4:ZQ4"/>
    <mergeCell ref="AAN3:AAO3"/>
    <mergeCell ref="AAN4:AAO4"/>
    <mergeCell ref="ZY3:ZZ3"/>
    <mergeCell ref="ZY4:ZZ4"/>
    <mergeCell ref="AAE3:AAF3"/>
    <mergeCell ref="AAE4:AAF4"/>
    <mergeCell ref="AAB3:AAC3"/>
    <mergeCell ref="AAB4:AAC4"/>
    <mergeCell ref="ZV3:ZW3"/>
    <mergeCell ref="ZV4:ZW4"/>
    <mergeCell ref="ZS3:ZT3"/>
    <mergeCell ref="ZS4:ZT4"/>
    <mergeCell ref="AAH3:AAI3"/>
    <mergeCell ref="AAH4:AAI4"/>
    <mergeCell ref="AAK3:AAL3"/>
    <mergeCell ref="AAK4:AAL4"/>
    <mergeCell ref="ZJ4:ZK4"/>
    <mergeCell ref="YU3:YV3"/>
    <mergeCell ref="YU4:YV4"/>
    <mergeCell ref="ZG3:ZH3"/>
    <mergeCell ref="ZJ3:ZK3"/>
    <mergeCell ref="YL3:YM3"/>
    <mergeCell ref="YL4:YM4"/>
    <mergeCell ref="YR3:YS3"/>
    <mergeCell ref="YR4:YS4"/>
    <mergeCell ref="ZA3:ZB3"/>
    <mergeCell ref="ZA4:ZB4"/>
    <mergeCell ref="ZD3:ZE3"/>
    <mergeCell ref="ZD4:ZE4"/>
    <mergeCell ref="WM3:WN3"/>
    <mergeCell ref="WM4:WN4"/>
    <mergeCell ref="XN3:XO3"/>
    <mergeCell ref="XN4:XO4"/>
    <mergeCell ref="YX3:YY3"/>
    <mergeCell ref="YX4:YY4"/>
    <mergeCell ref="ZG4:ZH4"/>
    <mergeCell ref="XQ3:XR3"/>
    <mergeCell ref="XQ4:XR4"/>
    <mergeCell ref="YI3:YJ3"/>
    <mergeCell ref="YI4:YJ4"/>
    <mergeCell ref="YF3:YG3"/>
    <mergeCell ref="YF4:YG4"/>
    <mergeCell ref="XW3:XX3"/>
    <mergeCell ref="XW4:XX4"/>
    <mergeCell ref="XZ3:YA3"/>
    <mergeCell ref="XZ4:YA4"/>
    <mergeCell ref="XH3:XI3"/>
    <mergeCell ref="XH4:XI4"/>
    <mergeCell ref="WV3:WW3"/>
    <mergeCell ref="WV4:WW4"/>
    <mergeCell ref="XE3:XF3"/>
    <mergeCell ref="XB4:XC4"/>
    <mergeCell ref="WY3:WZ3"/>
    <mergeCell ref="WY4:WZ4"/>
    <mergeCell ref="PO3:PP3"/>
    <mergeCell ref="PO4:PP4"/>
    <mergeCell ref="PX3:PY3"/>
    <mergeCell ref="PX4:PY4"/>
    <mergeCell ref="PU3:PV3"/>
    <mergeCell ref="PU4:PV4"/>
    <mergeCell ref="QA3:QB3"/>
    <mergeCell ref="QA4:QB4"/>
    <mergeCell ref="QS3:QT3"/>
    <mergeCell ref="QS4:QT4"/>
    <mergeCell ref="PR3:PS3"/>
    <mergeCell ref="PR4:PS4"/>
    <mergeCell ref="QM3:QN3"/>
    <mergeCell ref="QM4:QN4"/>
    <mergeCell ref="QD3:QE3"/>
    <mergeCell ref="QD4:QE4"/>
    <mergeCell ref="QG3:QH3"/>
    <mergeCell ref="QG4:QH4"/>
    <mergeCell ref="QJ3:QK3"/>
    <mergeCell ref="WG3:WH3"/>
    <mergeCell ref="WG4:WH4"/>
    <mergeCell ref="QJ4:QK4"/>
    <mergeCell ref="QP3:QQ3"/>
    <mergeCell ref="QP4:QQ4"/>
    <mergeCell ref="QV3:QW3"/>
    <mergeCell ref="QV4:QW4"/>
    <mergeCell ref="PL3:PM3"/>
    <mergeCell ref="PL4:PM4"/>
    <mergeCell ref="NY3:NZ3"/>
    <mergeCell ref="NY4:NZ4"/>
    <mergeCell ref="OQ3:OR3"/>
    <mergeCell ref="OQ4:OR4"/>
    <mergeCell ref="OK3:OL3"/>
    <mergeCell ref="OK4:OL4"/>
    <mergeCell ref="OB3:OC3"/>
    <mergeCell ref="OB4:OC4"/>
    <mergeCell ref="OE3:OF3"/>
    <mergeCell ref="OE4:OF4"/>
    <mergeCell ref="OT3:OU3"/>
    <mergeCell ref="OT4:OU4"/>
    <mergeCell ref="PF3:PG3"/>
    <mergeCell ref="PF4:PG4"/>
    <mergeCell ref="OZ3:PA3"/>
    <mergeCell ref="OZ4:PA4"/>
    <mergeCell ref="OW3:OX3"/>
    <mergeCell ref="OW4:OX4"/>
    <mergeCell ref="PI3:PJ3"/>
    <mergeCell ref="PI4:PJ4"/>
    <mergeCell ref="PC3:PD3"/>
    <mergeCell ref="PC4:PD4"/>
    <mergeCell ref="NM3:NN3"/>
    <mergeCell ref="NM4:NN4"/>
    <mergeCell ref="NJ3:NK3"/>
    <mergeCell ref="NJ4:NK4"/>
    <mergeCell ref="NV3:NW3"/>
    <mergeCell ref="NV4:NW4"/>
    <mergeCell ref="ON3:OO3"/>
    <mergeCell ref="ON4:OO4"/>
    <mergeCell ref="OH3:OI3"/>
    <mergeCell ref="OH4:OI4"/>
    <mergeCell ref="NS3:NT3"/>
    <mergeCell ref="NS4:NT4"/>
    <mergeCell ref="MX4:MY4"/>
    <mergeCell ref="NG3:NH3"/>
    <mergeCell ref="NG4:NH4"/>
    <mergeCell ref="NP3:NQ3"/>
    <mergeCell ref="NP4:NQ4"/>
    <mergeCell ref="LB3:LC3"/>
    <mergeCell ref="LB4:LC4"/>
    <mergeCell ref="LE3:LF3"/>
    <mergeCell ref="LE4:LF4"/>
    <mergeCell ref="LK3:LL3"/>
    <mergeCell ref="LQ3:LR3"/>
    <mergeCell ref="LQ4:LR4"/>
    <mergeCell ref="MO3:MP3"/>
    <mergeCell ref="MO4:MP4"/>
    <mergeCell ref="LT3:LU3"/>
    <mergeCell ref="ML3:MM3"/>
    <mergeCell ref="MR3:MS3"/>
    <mergeCell ref="MR4:MS4"/>
    <mergeCell ref="ND4:NE4"/>
    <mergeCell ref="MU3:MV3"/>
    <mergeCell ref="ND3:NE3"/>
    <mergeCell ref="LN3:LO3"/>
    <mergeCell ref="LN4:LO4"/>
    <mergeCell ref="LH3:LI3"/>
    <mergeCell ref="CZ3:DA3"/>
    <mergeCell ref="BV4:BW4"/>
    <mergeCell ref="CH3:CI3"/>
    <mergeCell ref="CE4:CF4"/>
    <mergeCell ref="CB3:CC3"/>
    <mergeCell ref="BV3:BW3"/>
    <mergeCell ref="CN4:CO4"/>
    <mergeCell ref="CQ3:CR3"/>
    <mergeCell ref="CZ4:DA4"/>
    <mergeCell ref="CW3:CX3"/>
    <mergeCell ref="CQ4:CR4"/>
    <mergeCell ref="CN3:CO3"/>
    <mergeCell ref="BY4:BZ4"/>
    <mergeCell ref="CK4:CL4"/>
    <mergeCell ref="CK3:CL3"/>
    <mergeCell ref="CH4:CI4"/>
    <mergeCell ref="CB4:CC4"/>
    <mergeCell ref="CW4:CX4"/>
    <mergeCell ref="BY3:BZ3"/>
    <mergeCell ref="CE3:CF3"/>
    <mergeCell ref="CT4:CU4"/>
    <mergeCell ref="CT3:CU3"/>
    <mergeCell ref="FN3:FO3"/>
    <mergeCell ref="FN4:FO4"/>
    <mergeCell ref="DR4:DS4"/>
    <mergeCell ref="EA4:EB4"/>
    <mergeCell ref="EM3:EN3"/>
    <mergeCell ref="EM4:EN4"/>
    <mergeCell ref="DX4:DY4"/>
    <mergeCell ref="DR3:DS3"/>
    <mergeCell ref="EG3:EH3"/>
    <mergeCell ref="ED4:EE4"/>
    <mergeCell ref="DX3:DY3"/>
    <mergeCell ref="ED3:EE3"/>
    <mergeCell ref="FE3:FF3"/>
    <mergeCell ref="FE4:FF4"/>
    <mergeCell ref="FH3:FI3"/>
    <mergeCell ref="EJ4:EK4"/>
    <mergeCell ref="FK3:FL3"/>
    <mergeCell ref="FK4:FL4"/>
    <mergeCell ref="FB3:FC3"/>
    <mergeCell ref="FB4:FC4"/>
    <mergeCell ref="FH4:FI4"/>
    <mergeCell ref="EV3:EW3"/>
    <mergeCell ref="EV4:EW4"/>
    <mergeCell ref="EY3:EZ3"/>
    <mergeCell ref="Q3:R3"/>
    <mergeCell ref="T3:U3"/>
    <mergeCell ref="AO4:AP4"/>
    <mergeCell ref="BG3:BH3"/>
    <mergeCell ref="BA4:BB4"/>
    <mergeCell ref="BD4:BE4"/>
    <mergeCell ref="T4:U4"/>
    <mergeCell ref="BA3:BB3"/>
    <mergeCell ref="AU4:AV4"/>
    <mergeCell ref="AX4:AY4"/>
    <mergeCell ref="W4:X4"/>
    <mergeCell ref="Z4:AA4"/>
    <mergeCell ref="AC4:AD4"/>
    <mergeCell ref="AF4:AG4"/>
    <mergeCell ref="AR4:AS4"/>
    <mergeCell ref="Q4:R4"/>
    <mergeCell ref="W3:X3"/>
    <mergeCell ref="Z3:AA3"/>
    <mergeCell ref="DC3:DD3"/>
    <mergeCell ref="DC4:DD4"/>
    <mergeCell ref="DF4:DG4"/>
    <mergeCell ref="DF3:DG3"/>
    <mergeCell ref="DI3:DJ3"/>
    <mergeCell ref="DI4:DJ4"/>
    <mergeCell ref="ES3:ET3"/>
    <mergeCell ref="DU4:DV4"/>
    <mergeCell ref="DL4:DM4"/>
    <mergeCell ref="DO4:DP4"/>
    <mergeCell ref="EJ3:EK3"/>
    <mergeCell ref="EA3:EB3"/>
    <mergeCell ref="DU3:DV3"/>
    <mergeCell ref="DO3:DP3"/>
    <mergeCell ref="EP3:EQ3"/>
    <mergeCell ref="EP4:EQ4"/>
    <mergeCell ref="ES4:ET4"/>
    <mergeCell ref="EG4:EH4"/>
    <mergeCell ref="B4:C4"/>
    <mergeCell ref="E4:F4"/>
    <mergeCell ref="B3:C3"/>
    <mergeCell ref="N4:O4"/>
    <mergeCell ref="K4:L4"/>
    <mergeCell ref="H4:I4"/>
    <mergeCell ref="N3:O3"/>
    <mergeCell ref="K3:L3"/>
    <mergeCell ref="H3:I3"/>
    <mergeCell ref="E3:F3"/>
    <mergeCell ref="GR3:GS3"/>
    <mergeCell ref="GR4:GS4"/>
    <mergeCell ref="BS3:BT3"/>
    <mergeCell ref="BG4:BH4"/>
    <mergeCell ref="AC3:AD3"/>
    <mergeCell ref="AI4:AJ4"/>
    <mergeCell ref="AL4:AM4"/>
    <mergeCell ref="AR3:AS3"/>
    <mergeCell ref="AU3:AV3"/>
    <mergeCell ref="AX3:AY3"/>
    <mergeCell ref="BM3:BN3"/>
    <mergeCell ref="BD3:BE3"/>
    <mergeCell ref="BJ4:BK4"/>
    <mergeCell ref="BJ3:BK3"/>
    <mergeCell ref="BM4:BN4"/>
    <mergeCell ref="AL3:AM3"/>
    <mergeCell ref="AO3:AP3"/>
    <mergeCell ref="AF3:AG3"/>
    <mergeCell ref="AI3:AJ3"/>
    <mergeCell ref="BP3:BQ3"/>
    <mergeCell ref="BP4:BQ4"/>
    <mergeCell ref="BS4:BT4"/>
    <mergeCell ref="DL3:DM3"/>
    <mergeCell ref="EY4:EZ4"/>
    <mergeCell ref="FQ4:FR4"/>
    <mergeCell ref="FQ3:FR3"/>
    <mergeCell ref="GO3:GP3"/>
    <mergeCell ref="GO4:GP4"/>
    <mergeCell ref="GL3:GM3"/>
    <mergeCell ref="GL4:GM4"/>
    <mergeCell ref="GC3:GD3"/>
    <mergeCell ref="GC4:GD4"/>
    <mergeCell ref="FZ3:GA3"/>
    <mergeCell ref="FZ4:GA4"/>
    <mergeCell ref="FW3:FX3"/>
    <mergeCell ref="FW4:FX4"/>
    <mergeCell ref="GF3:GG3"/>
    <mergeCell ref="FT4:FU4"/>
    <mergeCell ref="GI3:GJ3"/>
    <mergeCell ref="GI4:GJ4"/>
    <mergeCell ref="FT3:FU3"/>
    <mergeCell ref="GF4:GG4"/>
    <mergeCell ref="GX4:GY4"/>
    <mergeCell ref="HA4:HB4"/>
    <mergeCell ref="HA3:HB3"/>
    <mergeCell ref="GU3:GV3"/>
    <mergeCell ref="GU4:GV4"/>
    <mergeCell ref="HS4:HT4"/>
    <mergeCell ref="JC4:JD4"/>
    <mergeCell ref="IZ3:JA3"/>
    <mergeCell ref="IZ4:JA4"/>
    <mergeCell ref="HY4:HZ4"/>
    <mergeCell ref="IB3:IC3"/>
    <mergeCell ref="IB4:IC4"/>
    <mergeCell ref="IE3:IF3"/>
    <mergeCell ref="IE4:IF4"/>
    <mergeCell ref="IQ3:IR3"/>
    <mergeCell ref="IQ4:IR4"/>
    <mergeCell ref="IK3:IL3"/>
    <mergeCell ref="IK4:IL4"/>
    <mergeCell ref="IH3:II3"/>
    <mergeCell ref="IH4:II4"/>
    <mergeCell ref="HD3:HE3"/>
    <mergeCell ref="HD4:HE4"/>
    <mergeCell ref="GX3:GY3"/>
    <mergeCell ref="HG3:HH3"/>
    <mergeCell ref="MU4:MV4"/>
    <mergeCell ref="MX3:MY3"/>
    <mergeCell ref="JC3:JD3"/>
    <mergeCell ref="KJ3:KK3"/>
    <mergeCell ref="JI3:JJ3"/>
    <mergeCell ref="KA4:KB4"/>
    <mergeCell ref="KA3:KB3"/>
    <mergeCell ref="JR3:JS3"/>
    <mergeCell ref="JU4:JV4"/>
    <mergeCell ref="JL3:JM3"/>
    <mergeCell ref="JL4:JM4"/>
    <mergeCell ref="JF3:JG3"/>
    <mergeCell ref="JF4:JG4"/>
    <mergeCell ref="KG3:KH3"/>
    <mergeCell ref="KG4:KH4"/>
    <mergeCell ref="JO3:JP3"/>
    <mergeCell ref="JO4:JP4"/>
    <mergeCell ref="KD4:KE4"/>
    <mergeCell ref="JX3:JY3"/>
    <mergeCell ref="JX4:JY4"/>
    <mergeCell ref="JU3:JV3"/>
    <mergeCell ref="LZ4:MA4"/>
    <mergeCell ref="MC4:MD4"/>
    <mergeCell ref="MF4:MG4"/>
    <mergeCell ref="KM3:KN3"/>
    <mergeCell ref="KM4:KN4"/>
    <mergeCell ref="KP4:KQ4"/>
    <mergeCell ref="LH4:LI4"/>
    <mergeCell ref="MC3:MD3"/>
    <mergeCell ref="MF3:MG3"/>
    <mergeCell ref="HG4:HH4"/>
    <mergeCell ref="HP4:HQ4"/>
    <mergeCell ref="HM3:HN3"/>
    <mergeCell ref="HJ3:HK3"/>
    <mergeCell ref="HJ4:HK4"/>
    <mergeCell ref="LW3:LX3"/>
    <mergeCell ref="LK4:LL4"/>
    <mergeCell ref="KP3:KQ3"/>
    <mergeCell ref="KY3:KZ3"/>
    <mergeCell ref="KS3:KT3"/>
    <mergeCell ref="KS4:KT4"/>
    <mergeCell ref="KY4:KZ4"/>
    <mergeCell ref="KV3:KW3"/>
    <mergeCell ref="KV4:KW4"/>
    <mergeCell ref="HM4:HN4"/>
    <mergeCell ref="HP3:HQ3"/>
    <mergeCell ref="IT3:IU3"/>
    <mergeCell ref="IT4:IU4"/>
    <mergeCell ref="RH3:RI3"/>
    <mergeCell ref="RH4:RI4"/>
    <mergeCell ref="RK3:RL3"/>
    <mergeCell ref="RK4:RL4"/>
    <mergeCell ref="SU3:SV3"/>
    <mergeCell ref="SU4:SV4"/>
    <mergeCell ref="SI3:SJ3"/>
    <mergeCell ref="SI4:SJ4"/>
    <mergeCell ref="SO3:SP3"/>
    <mergeCell ref="SO4:SP4"/>
    <mergeCell ref="RW4:RX4"/>
    <mergeCell ref="SC3:SD3"/>
    <mergeCell ref="SF3:SG3"/>
    <mergeCell ref="SF4:SG4"/>
    <mergeCell ref="TA3:TB3"/>
    <mergeCell ref="TA4:TB4"/>
    <mergeCell ref="IN3:IO3"/>
    <mergeCell ref="IN4:IO4"/>
    <mergeCell ref="HV3:HW3"/>
    <mergeCell ref="HV4:HW4"/>
    <mergeCell ref="HS3:HT3"/>
    <mergeCell ref="KJ4:KK4"/>
    <mergeCell ref="JR4:JS4"/>
    <mergeCell ref="KD3:KE3"/>
    <mergeCell ref="JI4:JJ4"/>
    <mergeCell ref="HY3:HZ3"/>
    <mergeCell ref="ML4:MM4"/>
    <mergeCell ref="LW4:LX4"/>
    <mergeCell ref="LZ3:MA3"/>
    <mergeCell ref="LT4:LU4"/>
    <mergeCell ref="NA3:NB3"/>
    <mergeCell ref="NA4:NB4"/>
    <mergeCell ref="MI3:MJ3"/>
    <mergeCell ref="MI4:MJ4"/>
    <mergeCell ref="IW3:IX3"/>
    <mergeCell ref="IW4:IX4"/>
    <mergeCell ref="RN3:RO3"/>
    <mergeCell ref="RN4:RO4"/>
    <mergeCell ref="UE3:UF3"/>
    <mergeCell ref="UE4:UF4"/>
    <mergeCell ref="QY3:QZ3"/>
    <mergeCell ref="QY4:QZ4"/>
    <mergeCell ref="RB3:RC3"/>
    <mergeCell ref="RB4:RC4"/>
    <mergeCell ref="RE3:RF3"/>
    <mergeCell ref="RE4:RF4"/>
    <mergeCell ref="SX3:SY3"/>
    <mergeCell ref="SX4:SY4"/>
    <mergeCell ref="UB3:UC3"/>
    <mergeCell ref="UB4:UC4"/>
    <mergeCell ref="SC4:SD4"/>
    <mergeCell ref="SR3:SS3"/>
    <mergeCell ref="SR4:SS4"/>
    <mergeCell ref="SL3:SM3"/>
    <mergeCell ref="SL4:SM4"/>
    <mergeCell ref="RZ3:SA3"/>
    <mergeCell ref="RZ4:SA4"/>
    <mergeCell ref="RQ3:RR3"/>
    <mergeCell ref="RQ4:RR4"/>
    <mergeCell ref="RT3:RU3"/>
    <mergeCell ref="RT4:RU4"/>
    <mergeCell ref="RW3:RX3"/>
    <mergeCell ref="VF3:VG3"/>
    <mergeCell ref="VF4:VG4"/>
    <mergeCell ref="UK3:UL3"/>
    <mergeCell ref="UK4:UL4"/>
    <mergeCell ref="UT3:UU3"/>
    <mergeCell ref="UT4:UU4"/>
    <mergeCell ref="UQ3:UR3"/>
    <mergeCell ref="UQ4:UR4"/>
    <mergeCell ref="TD3:TE3"/>
    <mergeCell ref="TD4:TE4"/>
    <mergeCell ref="TY3:TZ3"/>
    <mergeCell ref="TY4:TZ4"/>
    <mergeCell ref="TS3:TT3"/>
    <mergeCell ref="TS4:TT4"/>
    <mergeCell ref="TJ3:TK3"/>
    <mergeCell ref="TJ4:TK4"/>
    <mergeCell ref="TM3:TN3"/>
    <mergeCell ref="TM4:TN4"/>
    <mergeCell ref="TP3:TQ3"/>
    <mergeCell ref="TP4:TQ4"/>
    <mergeCell ref="TG3:TH3"/>
    <mergeCell ref="TG4:TH4"/>
    <mergeCell ref="TV3:TW3"/>
    <mergeCell ref="TV4:TW4"/>
    <mergeCell ref="UH3:UI3"/>
    <mergeCell ref="UH4:UI4"/>
    <mergeCell ref="UN3:UO3"/>
    <mergeCell ref="UN4:UO4"/>
    <mergeCell ref="WP3:WQ3"/>
    <mergeCell ref="WP4:WQ4"/>
    <mergeCell ref="VO3:VP3"/>
    <mergeCell ref="VO4:VP4"/>
    <mergeCell ref="VL3:VM3"/>
    <mergeCell ref="VL4:VM4"/>
    <mergeCell ref="VU3:VV3"/>
    <mergeCell ref="VU4:VV4"/>
    <mergeCell ref="VR3:VS3"/>
    <mergeCell ref="VR4:VS4"/>
    <mergeCell ref="UW3:UX3"/>
    <mergeCell ref="UW4:UX4"/>
    <mergeCell ref="VC3:VD3"/>
    <mergeCell ref="VC4:VD4"/>
    <mergeCell ref="VX3:VY3"/>
    <mergeCell ref="VX4:VY4"/>
    <mergeCell ref="UZ3:VA3"/>
    <mergeCell ref="UZ4:VA4"/>
    <mergeCell ref="VI3:VJ3"/>
    <mergeCell ref="VI4:VJ4"/>
    <mergeCell ref="WA3:WB3"/>
    <mergeCell ref="WA4:WB4"/>
    <mergeCell ref="ABX3:ABY3"/>
    <mergeCell ref="ABX4:ABY4"/>
    <mergeCell ref="AEF3:AEG3"/>
    <mergeCell ref="AEF4:AEG4"/>
    <mergeCell ref="ADZ3:AEA3"/>
    <mergeCell ref="ADZ4:AEA4"/>
    <mergeCell ref="WS3:WT3"/>
    <mergeCell ref="WS4:WT4"/>
    <mergeCell ref="XK3:XL3"/>
    <mergeCell ref="XK4:XL4"/>
    <mergeCell ref="XT3:XU3"/>
    <mergeCell ref="XT4:XU4"/>
    <mergeCell ref="YC3:YD3"/>
    <mergeCell ref="YC4:YD4"/>
    <mergeCell ref="YO3:YP3"/>
    <mergeCell ref="YO4:YP4"/>
    <mergeCell ref="WD3:WE3"/>
    <mergeCell ref="WD4:WE4"/>
    <mergeCell ref="WJ3:WK3"/>
    <mergeCell ref="WJ4:WK4"/>
    <mergeCell ref="XE4:XF4"/>
    <mergeCell ref="XB3:XC3"/>
    <mergeCell ref="AGT3:AGU3"/>
    <mergeCell ref="AGT4:AGU4"/>
    <mergeCell ref="AEI3:AEJ3"/>
    <mergeCell ref="AEI4:AEJ4"/>
    <mergeCell ref="AEC3:AED3"/>
    <mergeCell ref="AEC4:AED4"/>
    <mergeCell ref="ADW3:ADX3"/>
    <mergeCell ref="ADW4:ADX4"/>
    <mergeCell ref="ADT3:ADU3"/>
    <mergeCell ref="ADT4:ADU4"/>
    <mergeCell ref="AEU3:AEV3"/>
    <mergeCell ref="AEU4:AEV4"/>
    <mergeCell ref="AEL3:AEM3"/>
    <mergeCell ref="AEL4:AEM4"/>
    <mergeCell ref="AEO3:AEP3"/>
    <mergeCell ref="AEO4:AEP4"/>
    <mergeCell ref="AFD3:AFE3"/>
    <mergeCell ref="AFD4:AFE4"/>
    <mergeCell ref="AEX3:AEY3"/>
    <mergeCell ref="AEX4:AEY4"/>
    <mergeCell ref="AFJ3:AFK3"/>
    <mergeCell ref="AFJ4:AFK4"/>
    <mergeCell ref="AFG3:AFH3"/>
    <mergeCell ref="AFG4:AFH4"/>
    <mergeCell ref="AGQ3:AGR3"/>
    <mergeCell ref="AGQ4:AGR4"/>
    <mergeCell ref="AFY3:AFZ3"/>
    <mergeCell ref="AFY4:AFZ4"/>
    <mergeCell ref="AFV3:AFW3"/>
    <mergeCell ref="AFV4:AFW4"/>
    <mergeCell ref="AFS3:AFT3"/>
    <mergeCell ref="AFS4:AFT4"/>
    <mergeCell ref="AGH3:AGI3"/>
    <mergeCell ref="AGH4:AGI4"/>
    <mergeCell ref="AGB3:AGC3"/>
    <mergeCell ref="AGB4:AGC4"/>
    <mergeCell ref="AGN3:AGO3"/>
    <mergeCell ref="AGN4:AGO4"/>
    <mergeCell ref="AGK3:AGL3"/>
    <mergeCell ref="AGK4:AGL4"/>
    <mergeCell ref="AGE3:AGF3"/>
    <mergeCell ref="AGE4:AGF4"/>
    <mergeCell ref="AGW3:AGX3"/>
    <mergeCell ref="AGW4:AGX4"/>
    <mergeCell ref="AHC3:AHD3"/>
    <mergeCell ref="AHC4:AHD4"/>
    <mergeCell ref="AHR3:AHS3"/>
    <mergeCell ref="AHR4:AHS4"/>
    <mergeCell ref="AHO3:AHP3"/>
    <mergeCell ref="AHO4:AHP4"/>
    <mergeCell ref="AHL3:AHM3"/>
    <mergeCell ref="AHL4:AHM4"/>
    <mergeCell ref="AHI3:AHJ3"/>
    <mergeCell ref="AHI4:AHJ4"/>
    <mergeCell ref="AIP3:AIQ3"/>
    <mergeCell ref="AIP4:AIQ4"/>
    <mergeCell ref="AID3:AIE3"/>
    <mergeCell ref="AID4:AIE4"/>
    <mergeCell ref="AIA3:AIB3"/>
    <mergeCell ref="AIA4:AIB4"/>
    <mergeCell ref="AHF3:AHG3"/>
    <mergeCell ref="AHF4:AHG4"/>
    <mergeCell ref="AGZ3:AHA3"/>
    <mergeCell ref="AGZ4:AHA4"/>
    <mergeCell ref="AJN3:AJO3"/>
    <mergeCell ref="AJN4:AJO4"/>
    <mergeCell ref="AJH3:AJI3"/>
    <mergeCell ref="AJH4:AJI4"/>
    <mergeCell ref="AHU3:AHV3"/>
    <mergeCell ref="AHU4:AHV4"/>
    <mergeCell ref="AJB3:AJC3"/>
    <mergeCell ref="AJB4:AJC4"/>
    <mergeCell ref="AIY3:AIZ3"/>
    <mergeCell ref="AIY4:AIZ4"/>
    <mergeCell ref="AIV3:AIW3"/>
    <mergeCell ref="AIV4:AIW4"/>
    <mergeCell ref="AIS3:AIT3"/>
    <mergeCell ref="AIS4:AIT4"/>
    <mergeCell ref="AHX3:AHY3"/>
    <mergeCell ref="AHX4:AHY4"/>
    <mergeCell ref="AIM3:AIN3"/>
    <mergeCell ref="AIM4:AIN4"/>
    <mergeCell ref="AIJ3:AIK3"/>
    <mergeCell ref="AIJ4:AIK4"/>
    <mergeCell ref="AIG3:AIH3"/>
    <mergeCell ref="AIG4:AIH4"/>
    <mergeCell ref="AJE3:AJF3"/>
    <mergeCell ref="AJE4:AJF4"/>
  </mergeCells>
  <conditionalFormatting sqref="AHU5:AHU77">
    <cfRule type="expression" dxfId="3" priority="13" stopIfTrue="1">
      <formula>AND($D$3="ZTP",$C$3="Belgium")</formula>
    </cfRule>
    <cfRule type="expression" dxfId="2" priority="14">
      <formula>$C$3="Belgium"</formula>
    </cfRule>
    <cfRule type="expression" dxfId="1" priority="16">
      <formula>$C$3="Netherlands"</formula>
    </cfRule>
  </conditionalFormatting>
  <conditionalFormatting sqref="AHU5:AHU77">
    <cfRule type="expression" dxfId="0" priority="15">
      <formula>$C$3="UK"</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sheetPr>
  <dimension ref="A1:AW108"/>
  <sheetViews>
    <sheetView topLeftCell="A4" zoomScale="85" zoomScaleNormal="85" workbookViewId="0">
      <selection activeCell="B7" sqref="B7"/>
    </sheetView>
  </sheetViews>
  <sheetFormatPr defaultColWidth="9.140625" defaultRowHeight="0" customHeight="1" zeroHeight="1" x14ac:dyDescent="0.25"/>
  <cols>
    <col min="1" max="1" width="3.140625" style="393" bestFit="1" customWidth="1"/>
    <col min="2" max="2" width="21.28515625" style="6" bestFit="1" customWidth="1"/>
    <col min="3" max="3" width="14.85546875" style="8" bestFit="1" customWidth="1"/>
    <col min="4" max="4" width="16.140625" style="8" bestFit="1" customWidth="1"/>
    <col min="5" max="5" width="19.5703125" style="6" bestFit="1" customWidth="1"/>
    <col min="6" max="6" width="18.42578125" style="3" bestFit="1" customWidth="1"/>
    <col min="7" max="8" width="18.5703125" style="3" customWidth="1"/>
    <col min="9" max="9" width="14.85546875" style="3" bestFit="1" customWidth="1"/>
    <col min="10" max="10" width="3.7109375" style="3" customWidth="1"/>
    <col min="11" max="11" width="14.28515625" style="6" bestFit="1" customWidth="1"/>
    <col min="12" max="12" width="19.7109375" style="36" customWidth="1"/>
    <col min="13" max="13" width="19.7109375" style="4" bestFit="1" customWidth="1"/>
    <col min="14" max="14" width="18.5703125" style="4" bestFit="1" customWidth="1"/>
    <col min="15" max="15" width="20" style="4" bestFit="1" customWidth="1"/>
    <col min="16" max="17" width="18.85546875" style="44" bestFit="1" customWidth="1"/>
    <col min="18" max="18" width="8.5703125" style="44" customWidth="1"/>
    <col min="19" max="19" width="10.85546875" style="44" bestFit="1" customWidth="1"/>
    <col min="20" max="20" width="7" style="44" bestFit="1" customWidth="1"/>
    <col min="21" max="22" width="14" style="44" bestFit="1" customWidth="1"/>
    <col min="23" max="23" width="14" style="2" bestFit="1" customWidth="1"/>
    <col min="24" max="24" width="8" style="2" customWidth="1"/>
    <col min="25" max="25" width="12" style="6" bestFit="1" customWidth="1"/>
    <col min="26" max="26" width="10.28515625" style="6" bestFit="1" customWidth="1"/>
    <col min="27" max="27" width="11.7109375" style="6" bestFit="1" customWidth="1"/>
    <col min="28" max="29" width="10.28515625" style="6" customWidth="1"/>
    <col min="30" max="30" width="11.5703125" style="6" bestFit="1" customWidth="1"/>
    <col min="31" max="32" width="9.7109375" style="6" customWidth="1"/>
    <col min="33" max="33" width="10.42578125" style="43" bestFit="1" customWidth="1"/>
    <col min="34" max="34" width="10.5703125" style="4" bestFit="1" customWidth="1"/>
    <col min="35" max="35" width="11" style="156" customWidth="1"/>
    <col min="36" max="36" width="15.28515625" style="2" customWidth="1"/>
    <col min="37" max="49" width="9.140625" style="4" customWidth="1"/>
    <col min="50" max="16384" width="9.140625" style="4"/>
  </cols>
  <sheetData>
    <row r="1" spans="1:49" s="14" customFormat="1" ht="15" customHeight="1" x14ac:dyDescent="0.7">
      <c r="A1" s="493"/>
      <c r="B1" s="492"/>
      <c r="C1" s="492"/>
      <c r="D1" s="492"/>
      <c r="E1" s="492"/>
      <c r="F1" s="492"/>
      <c r="G1" s="492"/>
      <c r="H1" s="492"/>
      <c r="I1" s="492"/>
      <c r="K1" s="172"/>
      <c r="N1" s="175"/>
      <c r="O1" s="1227"/>
      <c r="P1" s="1227"/>
      <c r="Q1" s="174"/>
      <c r="R1" s="1226"/>
      <c r="S1" s="1226"/>
      <c r="T1" s="174"/>
      <c r="W1" s="111"/>
      <c r="Z1" s="111"/>
      <c r="AA1" s="111"/>
      <c r="AB1" s="111"/>
      <c r="AC1" s="111"/>
      <c r="AD1" s="116"/>
      <c r="AF1" s="57"/>
    </row>
    <row r="2" spans="1:49" s="111" customFormat="1" ht="15" customHeight="1" x14ac:dyDescent="0.35">
      <c r="A2" s="1222" t="s">
        <v>2691</v>
      </c>
      <c r="B2" s="1223"/>
      <c r="C2" s="1223"/>
      <c r="D2" s="1223"/>
      <c r="E2" s="1223"/>
      <c r="F2" s="1223"/>
      <c r="G2" s="1223"/>
      <c r="H2" s="1223"/>
      <c r="I2" s="1223"/>
      <c r="L2" s="506"/>
      <c r="N2" s="175"/>
      <c r="O2" s="1227"/>
      <c r="P2" s="1227"/>
      <c r="Q2" s="174"/>
      <c r="R2" s="1226"/>
      <c r="S2" s="1226"/>
      <c r="T2" s="174"/>
      <c r="V2"/>
      <c r="W2"/>
      <c r="X2" s="1150" t="s">
        <v>1956</v>
      </c>
      <c r="Y2" s="1150"/>
      <c r="Z2" s="1150"/>
      <c r="AA2" s="1150"/>
      <c r="AB2"/>
      <c r="AC2" s="185"/>
      <c r="AD2" s="185"/>
      <c r="AE2" s="185"/>
      <c r="AF2" s="185"/>
    </row>
    <row r="3" spans="1:49" s="111" customFormat="1" ht="15" customHeight="1" x14ac:dyDescent="0.25">
      <c r="A3" s="1222"/>
      <c r="B3" s="1223"/>
      <c r="C3" s="1223"/>
      <c r="D3" s="1223"/>
      <c r="E3" s="1223"/>
      <c r="F3" s="1223"/>
      <c r="G3" s="1223"/>
      <c r="H3" s="1223"/>
      <c r="I3" s="1223"/>
      <c r="K3" s="721"/>
      <c r="L3" s="721"/>
      <c r="N3" s="175"/>
      <c r="O3" s="1228"/>
      <c r="P3" s="1228"/>
      <c r="Q3" s="174"/>
      <c r="R3" s="1226"/>
      <c r="S3" s="1226"/>
      <c r="T3" s="174"/>
      <c r="V3" s="108"/>
      <c r="AB3" s="108"/>
      <c r="AD3" s="10"/>
      <c r="AE3" s="10"/>
    </row>
    <row r="4" spans="1:49" s="111" customFormat="1" ht="15" customHeight="1" x14ac:dyDescent="0.25">
      <c r="A4" s="1224"/>
      <c r="B4" s="1225"/>
      <c r="C4" s="1225"/>
      <c r="D4" s="1225"/>
      <c r="E4" s="1225"/>
      <c r="F4" s="1225"/>
      <c r="G4" s="1225"/>
      <c r="H4" s="1225"/>
      <c r="I4" s="1225"/>
      <c r="L4" s="722"/>
      <c r="N4" s="173"/>
      <c r="O4" s="1227"/>
      <c r="P4" s="1227"/>
      <c r="Q4" s="174"/>
      <c r="R4" s="1226"/>
      <c r="S4" s="1226"/>
      <c r="T4" s="174"/>
      <c r="AB4"/>
      <c r="AC4"/>
      <c r="AD4"/>
      <c r="AE4"/>
      <c r="AF4"/>
    </row>
    <row r="5" spans="1:49" s="111" customFormat="1" ht="15" customHeight="1" x14ac:dyDescent="0.25">
      <c r="A5" s="617"/>
      <c r="B5" s="619" t="s">
        <v>2008</v>
      </c>
      <c r="C5" s="620" t="s">
        <v>2452</v>
      </c>
      <c r="D5" s="620" t="s">
        <v>2453</v>
      </c>
      <c r="E5" s="620" t="s">
        <v>2454</v>
      </c>
      <c r="F5" s="620" t="s">
        <v>2455</v>
      </c>
      <c r="G5" s="620" t="s">
        <v>2690</v>
      </c>
      <c r="H5" s="863" t="s">
        <v>7916</v>
      </c>
      <c r="I5" s="618" t="s">
        <v>2689</v>
      </c>
      <c r="K5" s="1229" t="s">
        <v>2768</v>
      </c>
      <c r="L5" s="1229"/>
      <c r="N5" s="175"/>
      <c r="O5" s="1227"/>
      <c r="P5" s="1227"/>
      <c r="Q5" s="174"/>
      <c r="R5" s="1226"/>
      <c r="S5" s="1226"/>
      <c r="T5" s="174"/>
      <c r="AB5"/>
      <c r="AC5"/>
      <c r="AD5"/>
      <c r="AE5"/>
      <c r="AF5"/>
    </row>
    <row r="6" spans="1:49" s="6" customFormat="1" ht="15" x14ac:dyDescent="0.25">
      <c r="A6" s="488">
        <v>1</v>
      </c>
      <c r="B6" s="512" t="str">
        <f ca="1">IFERROR(OFFSET('F12'!$A$3,0,HLOOKUP(RIGHT(LEFT($L$22,A6),1),'F12'!$I$1:$Y$2,2,FALSE)-1),"")</f>
        <v/>
      </c>
      <c r="C6" s="494" t="str">
        <f t="shared" ref="C6:F11" ca="1" si="0">IFERROR(VLOOKUP($B6,$B$16:$G$32,C$13,FALSE),"")</f>
        <v/>
      </c>
      <c r="D6" s="494" t="str">
        <f t="shared" ca="1" si="0"/>
        <v/>
      </c>
      <c r="E6" s="494" t="str">
        <f t="shared" ca="1" si="0"/>
        <v/>
      </c>
      <c r="F6" s="494" t="str">
        <f ca="1">IFERROR(VLOOKUP($B6,$B$16:$G$32,F$13,FALSE),"")</f>
        <v/>
      </c>
      <c r="G6" s="494" t="str">
        <f t="shared" ref="G6:I11" ca="1" si="1">IFERROR(VLOOKUP($B6,$B$16:$I$32,G$13,FALSE),"")</f>
        <v/>
      </c>
      <c r="H6" s="494" t="str">
        <f ca="1">IFERROR(VLOOKUP($B6,$B$16:$I$32,H$13,FALSE),"")</f>
        <v/>
      </c>
      <c r="I6" s="495" t="str">
        <f ca="1">IFERROR(VLOOKUP($B6,$B$16:$I$32,I$13,FALSE),"")</f>
        <v/>
      </c>
      <c r="K6" s="1229"/>
      <c r="L6" s="1229"/>
      <c r="N6" s="4"/>
      <c r="O6" s="4"/>
      <c r="P6" s="44"/>
      <c r="Q6" s="44"/>
      <c r="R6" s="44"/>
      <c r="S6" s="44"/>
      <c r="T6" s="44"/>
      <c r="U6" s="44"/>
      <c r="V6" s="44"/>
      <c r="W6" s="2"/>
      <c r="X6" s="2"/>
      <c r="AG6" s="43"/>
      <c r="AH6" s="4"/>
      <c r="AI6" s="156"/>
      <c r="AJ6" s="2"/>
      <c r="AK6" s="4"/>
      <c r="AL6" s="4"/>
      <c r="AM6" s="4"/>
      <c r="AN6" s="4"/>
      <c r="AO6" s="4"/>
      <c r="AP6" s="4"/>
      <c r="AQ6" s="4"/>
      <c r="AR6" s="4"/>
      <c r="AS6" s="4"/>
      <c r="AT6" s="4"/>
      <c r="AU6" s="4"/>
      <c r="AV6" s="4"/>
      <c r="AW6" s="4"/>
    </row>
    <row r="7" spans="1:49" ht="15" customHeight="1" x14ac:dyDescent="0.25">
      <c r="A7" s="488" t="str">
        <f>IF(LEN(PB!$L$22)&gt;PB!A6,PB!A6+1,"")</f>
        <v/>
      </c>
      <c r="B7" s="512" t="str">
        <f ca="1">IFERROR(OFFSET('F12'!$A$3,0,HLOOKUP(RIGHT(LEFT(PB!$L$22,A7),1),'F12'!$I$1:$Y$2,2,FALSE)-1),"")</f>
        <v/>
      </c>
      <c r="C7" s="494" t="str">
        <f t="shared" ca="1" si="0"/>
        <v/>
      </c>
      <c r="D7" s="494" t="str">
        <f t="shared" ca="1" si="0"/>
        <v/>
      </c>
      <c r="E7" s="494" t="str">
        <f t="shared" ca="1" si="0"/>
        <v/>
      </c>
      <c r="F7" s="494" t="str">
        <f t="shared" ca="1" si="0"/>
        <v/>
      </c>
      <c r="G7" s="494" t="str">
        <f t="shared" ca="1" si="1"/>
        <v/>
      </c>
      <c r="H7" s="494" t="str">
        <f ca="1">IFERROR(VLOOKUP($B7,$B$16:$I$32,H$13,FALSE),"")</f>
        <v/>
      </c>
      <c r="I7" s="495" t="str">
        <f t="shared" ca="1" si="1"/>
        <v/>
      </c>
      <c r="K7" s="723" t="s">
        <v>7812</v>
      </c>
      <c r="L7" s="724" t="s">
        <v>2431</v>
      </c>
    </row>
    <row r="8" spans="1:49" ht="15" customHeight="1" x14ac:dyDescent="0.25">
      <c r="A8" s="488" t="str">
        <f>IF(LEN(PB!$L$22)&gt;A7,A7+1,"")</f>
        <v/>
      </c>
      <c r="B8" s="512" t="str">
        <f ca="1">IFERROR(OFFSET('F12'!$A$3,0,HLOOKUP(RIGHT(LEFT(PB!$L$22,A8),1),'F12'!$I$1:$Y$2,2,FALSE)-1),"")</f>
        <v/>
      </c>
      <c r="C8" s="494" t="str">
        <f t="shared" ca="1" si="0"/>
        <v/>
      </c>
      <c r="D8" s="494" t="str">
        <f t="shared" ca="1" si="0"/>
        <v/>
      </c>
      <c r="E8" s="494" t="str">
        <f t="shared" ca="1" si="0"/>
        <v/>
      </c>
      <c r="F8" s="494" t="str">
        <f t="shared" ca="1" si="0"/>
        <v/>
      </c>
      <c r="G8" s="494" t="str">
        <f t="shared" ca="1" si="1"/>
        <v/>
      </c>
      <c r="H8" s="494" t="str">
        <f t="shared" ca="1" si="1"/>
        <v/>
      </c>
      <c r="I8" s="495" t="str">
        <f t="shared" ca="1" si="1"/>
        <v/>
      </c>
      <c r="K8" s="500" t="s">
        <v>7813</v>
      </c>
      <c r="L8" s="499">
        <f>IFERROR(IF(L7="MANUAL QUOTE",IFERROR(VLOOKUP(L7,Ref!$T$5:$Y$8,6,FALSE),""),(VLOOKUP(L7,Ref!$T$5:$Y$8,6,FALSE))),"")</f>
        <v>0</v>
      </c>
    </row>
    <row r="9" spans="1:49" ht="15" customHeight="1" x14ac:dyDescent="0.25">
      <c r="A9" s="488" t="str">
        <f>IF(LEN(PB!$L$22)&gt;A8,A8+1,"")</f>
        <v/>
      </c>
      <c r="B9" s="512" t="str">
        <f ca="1">IFERROR(OFFSET('F12'!$A$3,0,HLOOKUP(RIGHT(LEFT(PB!$L$22,A9),1),'F12'!$I$1:$Y$2,2,FALSE)-1),"")</f>
        <v/>
      </c>
      <c r="C9" s="494" t="str">
        <f t="shared" ca="1" si="0"/>
        <v/>
      </c>
      <c r="D9" s="494" t="str">
        <f t="shared" ca="1" si="0"/>
        <v/>
      </c>
      <c r="E9" s="494" t="str">
        <f t="shared" ca="1" si="0"/>
        <v/>
      </c>
      <c r="F9" s="494" t="str">
        <f t="shared" ca="1" si="0"/>
        <v/>
      </c>
      <c r="G9" s="494" t="str">
        <f t="shared" ca="1" si="1"/>
        <v/>
      </c>
      <c r="H9" s="494" t="str">
        <f ca="1">IFERROR(VLOOKUP($B9,$B$16:$I$32,H$13,FALSE),"")</f>
        <v/>
      </c>
      <c r="I9" s="495" t="str">
        <f t="shared" ca="1" si="1"/>
        <v/>
      </c>
      <c r="K9" s="500" t="s">
        <v>2084</v>
      </c>
      <c r="L9" s="499" t="e">
        <f>VLOOKUP(SALES!L9,Ref!$AI$4:$AK$17,3,FALSE)</f>
        <v>#N/A</v>
      </c>
    </row>
    <row r="10" spans="1:49" ht="15" customHeight="1" x14ac:dyDescent="0.25">
      <c r="A10" s="488" t="str">
        <f>IF(LEN(PB!$L$22)&gt;A9,A9+1,"")</f>
        <v/>
      </c>
      <c r="B10" s="512" t="str">
        <f ca="1">IFERROR(OFFSET('F12'!$A$3,0,HLOOKUP(RIGHT(LEFT(PB!$L$22,A10),1),'F12'!$I$1:$Y$2,2,FALSE)-1),"")</f>
        <v/>
      </c>
      <c r="C10" s="494" t="str">
        <f t="shared" ca="1" si="0"/>
        <v/>
      </c>
      <c r="D10" s="494" t="str">
        <f t="shared" ca="1" si="0"/>
        <v/>
      </c>
      <c r="E10" s="494" t="str">
        <f t="shared" ca="1" si="0"/>
        <v/>
      </c>
      <c r="F10" s="494" t="str">
        <f t="shared" ca="1" si="0"/>
        <v/>
      </c>
      <c r="G10" s="494" t="str">
        <f t="shared" ca="1" si="1"/>
        <v/>
      </c>
      <c r="H10" s="494" t="str">
        <f t="shared" ca="1" si="1"/>
        <v/>
      </c>
      <c r="I10" s="495" t="str">
        <f t="shared" ca="1" si="1"/>
        <v/>
      </c>
      <c r="K10" s="500" t="s">
        <v>1901</v>
      </c>
      <c r="L10" s="499" t="str">
        <f>"P"&amp;RIGHT(SALES!L8,1)</f>
        <v>P</v>
      </c>
    </row>
    <row r="11" spans="1:49" ht="15" customHeight="1" x14ac:dyDescent="0.25">
      <c r="A11" s="488" t="str">
        <f>IF(LEN(PB!$L$22)&gt;A10,A10+1,"")</f>
        <v/>
      </c>
      <c r="B11" s="512" t="str">
        <f ca="1">IFERROR(OFFSET('F12'!$A$3,0,HLOOKUP(RIGHT(LEFT(PB!$L$22,A11),1),'F12'!$I$1:$Y$2,2,FALSE)-1),"")</f>
        <v/>
      </c>
      <c r="C11" s="494" t="str">
        <f t="shared" ca="1" si="0"/>
        <v/>
      </c>
      <c r="D11" s="494" t="str">
        <f t="shared" ca="1" si="0"/>
        <v/>
      </c>
      <c r="E11" s="494" t="str">
        <f t="shared" ca="1" si="0"/>
        <v/>
      </c>
      <c r="F11" s="494" t="str">
        <f t="shared" ca="1" si="0"/>
        <v/>
      </c>
      <c r="G11" s="494" t="str">
        <f t="shared" ca="1" si="1"/>
        <v/>
      </c>
      <c r="H11" s="494" t="str">
        <f t="shared" ca="1" si="1"/>
        <v/>
      </c>
      <c r="I11" s="495" t="str">
        <f t="shared" ca="1" si="1"/>
        <v/>
      </c>
      <c r="K11" s="500" t="s">
        <v>2085</v>
      </c>
      <c r="L11" s="499"/>
      <c r="O11" s="710"/>
      <c r="P11" s="711"/>
      <c r="Q11" s="711"/>
      <c r="R11" s="712"/>
      <c r="S11" s="713"/>
      <c r="T11" s="49"/>
      <c r="U11" s="16"/>
    </row>
    <row r="12" spans="1:49" ht="15" customHeight="1" x14ac:dyDescent="0.25">
      <c r="A12" s="489" t="s">
        <v>6</v>
      </c>
      <c r="B12" s="513" t="s">
        <v>2053</v>
      </c>
      <c r="C12" s="496" t="str">
        <f>IFERROR(VLOOKUP($B12,$B$16:$G$32,C$13,FALSE),"")</f>
        <v/>
      </c>
      <c r="D12" s="496" t="str">
        <f>IFERROR(VLOOKUP($B12,$B$16:$G$32,D$13,FALSE),"")</f>
        <v/>
      </c>
      <c r="E12" s="496" t="str">
        <f>IFERROR(VLOOKUP($B12,$B$16:$G$32,E$13,FALSE),"")</f>
        <v/>
      </c>
      <c r="F12" s="496" t="str">
        <f>IFERROR(VLOOKUP($B12,$B$16:$G$32,F$13,FALSE),"")</f>
        <v/>
      </c>
      <c r="G12" s="496" t="str">
        <f>IFERROR(VLOOKUP($B12,$B$16:$I$32,G$13,FALSE),"")</f>
        <v/>
      </c>
      <c r="H12" s="496" t="str">
        <f>IFERROR(VLOOKUP($B12,$B$16:$I$32,H$13,FALSE),"")</f>
        <v/>
      </c>
      <c r="I12" s="497" t="str">
        <f ca="1">IFERROR(VLOOKUP($B12,$B$16:$I$32,I$13,FALSE),"")</f>
        <v/>
      </c>
      <c r="K12" s="725" t="s">
        <v>2428</v>
      </c>
      <c r="L12" s="726">
        <f>SALES!M8</f>
        <v>0</v>
      </c>
      <c r="O12" s="717"/>
      <c r="P12" s="717"/>
      <c r="Q12" s="717"/>
      <c r="R12" s="711"/>
      <c r="S12" s="713"/>
      <c r="T12" s="49"/>
      <c r="U12" s="16"/>
    </row>
    <row r="13" spans="1:49" ht="15" customHeight="1" x14ac:dyDescent="0.25">
      <c r="C13" s="485">
        <v>2</v>
      </c>
      <c r="D13" s="485">
        <v>3</v>
      </c>
      <c r="E13" s="485">
        <v>4</v>
      </c>
      <c r="F13" s="485">
        <v>5</v>
      </c>
      <c r="G13" s="485">
        <v>6</v>
      </c>
      <c r="H13" s="485">
        <v>7</v>
      </c>
      <c r="I13" s="485">
        <v>8</v>
      </c>
      <c r="O13" s="718"/>
      <c r="Q13" s="719"/>
      <c r="R13" s="711"/>
      <c r="S13" s="713"/>
      <c r="T13" s="49"/>
      <c r="U13" s="16"/>
    </row>
    <row r="14" spans="1:49" ht="15" customHeight="1" x14ac:dyDescent="0.25">
      <c r="A14" s="906"/>
      <c r="B14" s="907">
        <f>L16</f>
        <v>0</v>
      </c>
      <c r="C14" s="908" t="s">
        <v>2452</v>
      </c>
      <c r="D14" s="907" t="s">
        <v>2453</v>
      </c>
      <c r="E14" s="907" t="s">
        <v>2454</v>
      </c>
      <c r="F14" s="907" t="s">
        <v>2455</v>
      </c>
      <c r="G14" s="909" t="s">
        <v>2690</v>
      </c>
      <c r="H14" s="910" t="s">
        <v>7916</v>
      </c>
      <c r="I14" s="911" t="s">
        <v>2689</v>
      </c>
      <c r="K14" s="1229" t="s">
        <v>2768</v>
      </c>
      <c r="L14" s="1229"/>
      <c r="N14" s="711"/>
      <c r="O14" s="710"/>
      <c r="P14" s="711"/>
      <c r="Q14" s="711"/>
      <c r="R14" s="711"/>
      <c r="S14" s="713"/>
      <c r="T14" s="16"/>
      <c r="U14" s="16"/>
    </row>
    <row r="15" spans="1:49" ht="15" customHeight="1" x14ac:dyDescent="0.25">
      <c r="A15" s="490">
        <v>4</v>
      </c>
      <c r="B15" s="509" t="s">
        <v>2131</v>
      </c>
      <c r="C15" s="191">
        <f>VLOOKUP($B$14,'F12'!$E:$Z,PB!$A15,FALSE)</f>
        <v>0</v>
      </c>
      <c r="D15" s="191">
        <f>VLOOKUP($B$14,'F24'!$E:$Z,PB!$A15,FALSE)</f>
        <v>0</v>
      </c>
      <c r="E15" s="191">
        <f>VLOOKUP($B$14,'F36'!$E:$Z,PB!$A15,FALSE)</f>
        <v>0</v>
      </c>
      <c r="F15" s="191">
        <f>VLOOKUP($B$14,'F60'!$E:$Z,PB!$A15,FALSE)</f>
        <v>0</v>
      </c>
      <c r="G15" s="191">
        <f>VLOOKUP($B$14,'F60'!$E:$Z,PB!$A15,FALSE)</f>
        <v>0</v>
      </c>
      <c r="H15" s="191">
        <f>VLOOKUP($B$14,'F60'!$E:$Z,PB!$A15,FALSE)</f>
        <v>0</v>
      </c>
      <c r="I15" s="486">
        <f>VLOOKUP($B$14,'F60'!$E:$Z,PB!$A15,FALSE)</f>
        <v>0</v>
      </c>
      <c r="K15" s="630" t="s">
        <v>2002</v>
      </c>
      <c r="L15" s="631">
        <f>IFERROR(SALES!K12,"")</f>
        <v>0</v>
      </c>
      <c r="N15" s="714"/>
      <c r="O15" s="714"/>
      <c r="P15" s="714"/>
      <c r="Q15" s="711"/>
      <c r="R15" s="711"/>
      <c r="S15" s="713"/>
      <c r="T15" s="16"/>
      <c r="U15" s="16"/>
    </row>
    <row r="16" spans="1:49" ht="15" customHeight="1" x14ac:dyDescent="0.25">
      <c r="A16" s="490">
        <v>5</v>
      </c>
      <c r="B16" s="509" t="s">
        <v>2112</v>
      </c>
      <c r="C16" s="494" t="str">
        <f>VLOOKUP($B$14,'F12'!$E:$Z,PB!$A16,FALSE)</f>
        <v/>
      </c>
      <c r="D16" s="191" t="str">
        <f>VLOOKUP($B$14,'F24'!$E:$Z,PB!$A16,FALSE)</f>
        <v/>
      </c>
      <c r="E16" s="191" t="str">
        <f>VLOOKUP($B$14,'F36'!$E:$Z,PB!$A16,FALSE)</f>
        <v/>
      </c>
      <c r="F16" s="494" t="str">
        <f>VLOOKUP($B$14,'F60'!$E:$Z,PB!$A16,FALSE)</f>
        <v/>
      </c>
      <c r="G16" s="494" t="str">
        <f>IFERROR(F16*1,"")</f>
        <v/>
      </c>
      <c r="H16" s="494" t="str">
        <f>IFERROR(G16*1.05,"")</f>
        <v/>
      </c>
      <c r="I16" s="495" t="str">
        <f t="shared" ref="I16:I32" ca="1" si="2">IF($L$27=0,C16,IFERROR(OFFSET(B16,0,$L$27)*$L$31+OFFSET(B16,0,$L$28)*$L$32,""))</f>
        <v/>
      </c>
      <c r="K16" s="500" t="s">
        <v>2458</v>
      </c>
      <c r="L16" s="499">
        <f>VLOOKUP(L15,LOOKUPS!$H$3:$H$500,1,FALSE)</f>
        <v>0</v>
      </c>
      <c r="Q16" s="711"/>
      <c r="R16" s="712"/>
      <c r="S16" s="713"/>
      <c r="T16" s="16"/>
      <c r="U16" s="16"/>
    </row>
    <row r="17" spans="1:23" ht="15" customHeight="1" x14ac:dyDescent="0.3">
      <c r="A17" s="490">
        <v>6</v>
      </c>
      <c r="B17" s="509" t="s">
        <v>2114</v>
      </c>
      <c r="C17" s="494">
        <f>VLOOKUP($B$14,'F12'!$E:$Z,PB!$A17,FALSE)</f>
        <v>0</v>
      </c>
      <c r="D17" s="191">
        <f>VLOOKUP($B$14,'F24'!$E:$Z,PB!$A17,FALSE)</f>
        <v>0</v>
      </c>
      <c r="E17" s="191">
        <f>VLOOKUP($B$14,'F36'!$E:$Z,PB!$A17,FALSE)</f>
        <v>0</v>
      </c>
      <c r="F17" s="494">
        <f>VLOOKUP($B$14,'F60'!$E:$Z,PB!$A17,FALSE)</f>
        <v>0</v>
      </c>
      <c r="G17" s="494">
        <f t="shared" ref="G17:G27" si="3">IFERROR(F17*1,"")</f>
        <v>0</v>
      </c>
      <c r="H17" s="494">
        <f t="shared" ref="H17:H32" si="4">IFERROR(G17*1.05,"")</f>
        <v>0</v>
      </c>
      <c r="I17" s="495" t="str">
        <f t="shared" ca="1" si="2"/>
        <v/>
      </c>
      <c r="K17" s="498" t="s">
        <v>2008</v>
      </c>
      <c r="L17" s="501" t="s">
        <v>1956</v>
      </c>
      <c r="N17" s="714"/>
      <c r="O17" s="720"/>
      <c r="P17" s="720"/>
      <c r="Q17" s="720"/>
      <c r="R17" s="712"/>
      <c r="S17" s="713"/>
      <c r="T17" s="16"/>
      <c r="U17" s="16"/>
    </row>
    <row r="18" spans="1:23" ht="15" customHeight="1" x14ac:dyDescent="0.25">
      <c r="A18" s="490">
        <v>7</v>
      </c>
      <c r="B18" s="509" t="s">
        <v>2116</v>
      </c>
      <c r="C18" s="494">
        <f>VLOOKUP($B$14,'F12'!$E:$Z,PB!$A18,FALSE)</f>
        <v>0</v>
      </c>
      <c r="D18" s="191">
        <f>VLOOKUP($B$14,'F24'!$E:$Z,PB!$A18,FALSE)</f>
        <v>0</v>
      </c>
      <c r="E18" s="191">
        <f>VLOOKUP($B$14,'F36'!$E:$Z,PB!$A18,FALSE)</f>
        <v>0</v>
      </c>
      <c r="F18" s="494">
        <f>VLOOKUP($B$14,'F60'!$E:$Z,PB!$A18,FALSE)</f>
        <v>0</v>
      </c>
      <c r="G18" s="494">
        <f t="shared" si="3"/>
        <v>0</v>
      </c>
      <c r="H18" s="494">
        <f t="shared" si="4"/>
        <v>0</v>
      </c>
      <c r="I18" s="495" t="str">
        <f t="shared" ca="1" si="2"/>
        <v/>
      </c>
      <c r="K18" s="500" t="s">
        <v>2456</v>
      </c>
      <c r="L18" s="499" t="str">
        <f>IF(L17="SALES",PB!L7,#REF!)</f>
        <v>MANUAL QUOTE</v>
      </c>
      <c r="N18" s="715"/>
      <c r="P18" s="716"/>
      <c r="Q18" s="716"/>
      <c r="R18" s="712"/>
      <c r="S18" s="713"/>
      <c r="T18" s="16"/>
      <c r="U18" s="16"/>
    </row>
    <row r="19" spans="1:23" ht="15" customHeight="1" x14ac:dyDescent="0.25">
      <c r="A19" s="490">
        <v>8</v>
      </c>
      <c r="B19" s="509" t="s">
        <v>2118</v>
      </c>
      <c r="C19" s="494">
        <f>VLOOKUP($B$14,'F12'!$E:$Z,PB!$A19,FALSE)</f>
        <v>0</v>
      </c>
      <c r="D19" s="191">
        <f>VLOOKUP($B$14,'F24'!$E:$Z,PB!$A19,FALSE)</f>
        <v>0</v>
      </c>
      <c r="E19" s="191">
        <f>VLOOKUP($B$14,'F36'!$E:$Z,PB!$A19,FALSE)</f>
        <v>0</v>
      </c>
      <c r="F19" s="494">
        <f>VLOOKUP($B$14,'F60'!$E:$Z,PB!$A19,FALSE)</f>
        <v>0</v>
      </c>
      <c r="G19" s="494">
        <f t="shared" si="3"/>
        <v>0</v>
      </c>
      <c r="H19" s="494">
        <f t="shared" si="4"/>
        <v>0</v>
      </c>
      <c r="I19" s="495" t="str">
        <f t="shared" ca="1" si="2"/>
        <v/>
      </c>
      <c r="K19" s="500" t="s">
        <v>2457</v>
      </c>
      <c r="L19" s="502" t="str">
        <f>RIGHT(LEFT(L16,9),1)</f>
        <v>0</v>
      </c>
      <c r="P19" s="716"/>
      <c r="Q19" s="716"/>
      <c r="R19" s="712"/>
      <c r="S19" s="713"/>
      <c r="T19" s="16"/>
      <c r="U19" s="16"/>
    </row>
    <row r="20" spans="1:23" ht="15" customHeight="1" x14ac:dyDescent="0.25">
      <c r="A20" s="490">
        <v>9</v>
      </c>
      <c r="B20" s="509" t="s">
        <v>2119</v>
      </c>
      <c r="C20" s="494" t="str">
        <f>VLOOKUP($B$14,'F12'!$E:$Z,PB!$A20,FALSE)</f>
        <v/>
      </c>
      <c r="D20" s="191" t="str">
        <f>VLOOKUP($B$14,'F24'!$E:$Z,PB!$A20,FALSE)</f>
        <v/>
      </c>
      <c r="E20" s="191" t="str">
        <f>VLOOKUP($B$14,'F36'!$E:$Z,PB!$A20,FALSE)</f>
        <v/>
      </c>
      <c r="F20" s="494" t="str">
        <f>VLOOKUP($B$14,'F60'!$E:$Z,PB!$A20,FALSE)</f>
        <v/>
      </c>
      <c r="G20" s="494" t="str">
        <f t="shared" si="3"/>
        <v/>
      </c>
      <c r="H20" s="494" t="str">
        <f t="shared" si="4"/>
        <v/>
      </c>
      <c r="I20" s="495" t="str">
        <f t="shared" ca="1" si="2"/>
        <v/>
      </c>
      <c r="K20" s="500" t="s">
        <v>2157</v>
      </c>
      <c r="L20" s="503" t="str">
        <f>IFERROR(VLOOKUP(L18,Ref!$T$5:$U$8,2,FALSE),"")</f>
        <v/>
      </c>
      <c r="N20" s="711"/>
      <c r="P20" s="716"/>
      <c r="Q20" s="716"/>
      <c r="R20" s="712"/>
      <c r="S20" s="713"/>
      <c r="T20" s="16"/>
      <c r="U20" s="16"/>
    </row>
    <row r="21" spans="1:23" ht="15" customHeight="1" x14ac:dyDescent="0.25">
      <c r="A21" s="490">
        <v>10</v>
      </c>
      <c r="B21" s="509" t="s">
        <v>2120</v>
      </c>
      <c r="C21" s="494" t="str">
        <f>VLOOKUP($B$14,'F12'!$E:$Z,PB!$A21,FALSE)</f>
        <v/>
      </c>
      <c r="D21" s="191" t="str">
        <f>VLOOKUP($B$14,'F24'!$E:$Z,PB!$A21,FALSE)</f>
        <v/>
      </c>
      <c r="E21" s="191" t="str">
        <f>VLOOKUP($B$14,'F36'!$E:$Z,PB!$A21,FALSE)</f>
        <v/>
      </c>
      <c r="F21" s="494" t="str">
        <f>VLOOKUP($B$14,'F60'!$E:$Z,PB!$A21,FALSE)</f>
        <v/>
      </c>
      <c r="G21" s="494" t="str">
        <f t="shared" si="3"/>
        <v/>
      </c>
      <c r="H21" s="494" t="str">
        <f>IFERROR(G21*1.05,"")</f>
        <v/>
      </c>
      <c r="I21" s="495" t="str">
        <f t="shared" ca="1" si="2"/>
        <v/>
      </c>
      <c r="K21" s="498" t="s">
        <v>2696</v>
      </c>
      <c r="L21" s="504" t="e">
        <f>VLOOKUP(PB!L10,OTHER!$B$166:$C$173,2,FALSE)</f>
        <v>#N/A</v>
      </c>
      <c r="N21" s="711"/>
      <c r="P21" s="716"/>
      <c r="Q21" s="716"/>
      <c r="R21" s="711"/>
      <c r="S21" s="713"/>
      <c r="T21" s="16"/>
      <c r="U21" s="16"/>
    </row>
    <row r="22" spans="1:23" ht="15" customHeight="1" x14ac:dyDescent="0.25">
      <c r="A22" s="490">
        <v>11</v>
      </c>
      <c r="B22" s="509" t="s">
        <v>2121</v>
      </c>
      <c r="C22" s="494">
        <f>VLOOKUP($B$14,'F12'!$E:$Z,PB!$A22,FALSE)</f>
        <v>0</v>
      </c>
      <c r="D22" s="191">
        <f>VLOOKUP($B$14,'F24'!$E:$Z,PB!$A22,FALSE)</f>
        <v>0</v>
      </c>
      <c r="E22" s="191">
        <f>VLOOKUP($B$14,'F36'!$E:$Z,PB!$A22,FALSE)</f>
        <v>0</v>
      </c>
      <c r="F22" s="494">
        <f>VLOOKUP($B$14,'F60'!$E:$Z,PB!$A22,FALSE)</f>
        <v>0</v>
      </c>
      <c r="G22" s="494">
        <f t="shared" si="3"/>
        <v>0</v>
      </c>
      <c r="H22" s="494">
        <f>IFERROR(G22*1.05,"")</f>
        <v>0</v>
      </c>
      <c r="I22" s="495" t="str">
        <f t="shared" ca="1" si="2"/>
        <v/>
      </c>
      <c r="J22" s="4"/>
      <c r="K22" s="500" t="s">
        <v>2457</v>
      </c>
      <c r="L22" s="503" t="str">
        <f>VLOOKUP(L16,'F12'!$E$6:$AA$500,23,FALSE)</f>
        <v/>
      </c>
      <c r="N22" s="711"/>
      <c r="O22" s="711"/>
      <c r="P22" s="711"/>
      <c r="Q22" s="711"/>
      <c r="R22" s="711"/>
      <c r="S22" s="713"/>
      <c r="T22" s="16"/>
      <c r="U22" s="16"/>
      <c r="V22" s="4"/>
      <c r="W22" s="4"/>
    </row>
    <row r="23" spans="1:23" ht="15" customHeight="1" x14ac:dyDescent="0.25">
      <c r="A23" s="490">
        <v>12</v>
      </c>
      <c r="B23" s="509" t="s">
        <v>2122</v>
      </c>
      <c r="C23" s="494">
        <f>VLOOKUP($B$14,'F12'!$E:$Z,PB!$A23,FALSE)</f>
        <v>0</v>
      </c>
      <c r="D23" s="191">
        <f>VLOOKUP($B$14,'F24'!$E:$Z,PB!$A23,FALSE)</f>
        <v>0</v>
      </c>
      <c r="E23" s="191">
        <f>VLOOKUP($B$14,'F36'!$E:$Z,PB!$A23,FALSE)</f>
        <v>0</v>
      </c>
      <c r="F23" s="494">
        <f>VLOOKUP($B$14,'F60'!$E:$Z,PB!$A23,FALSE)</f>
        <v>0</v>
      </c>
      <c r="G23" s="494">
        <f t="shared" si="3"/>
        <v>0</v>
      </c>
      <c r="H23" s="494">
        <f t="shared" si="4"/>
        <v>0</v>
      </c>
      <c r="I23" s="495" t="str">
        <f t="shared" ca="1" si="2"/>
        <v/>
      </c>
      <c r="J23" s="4"/>
      <c r="K23" s="498" t="s">
        <v>2005</v>
      </c>
      <c r="L23" s="499">
        <f>SALES!M12</f>
        <v>0</v>
      </c>
      <c r="N23" s="711"/>
      <c r="O23" s="711"/>
      <c r="P23" s="711"/>
      <c r="Q23" s="711"/>
      <c r="R23" s="711"/>
      <c r="S23" s="713"/>
      <c r="T23" s="16"/>
      <c r="U23" s="16"/>
      <c r="V23" s="4"/>
      <c r="W23" s="4"/>
    </row>
    <row r="24" spans="1:23" ht="15" customHeight="1" x14ac:dyDescent="0.25">
      <c r="A24" s="490">
        <v>13</v>
      </c>
      <c r="B24" s="509" t="s">
        <v>2123</v>
      </c>
      <c r="C24" s="494">
        <f>VLOOKUP($B$14,'F12'!$E:$Z,PB!$A24,FALSE)</f>
        <v>0</v>
      </c>
      <c r="D24" s="191">
        <f>VLOOKUP($B$14,'F24'!$E:$Z,PB!$A24,FALSE)</f>
        <v>0</v>
      </c>
      <c r="E24" s="191">
        <f>VLOOKUP($B$14,'F36'!$E:$Z,PB!$A24,FALSE)</f>
        <v>0</v>
      </c>
      <c r="F24" s="494">
        <f>VLOOKUP($B$14,'F60'!$E:$Z,PB!$A24,FALSE)</f>
        <v>0</v>
      </c>
      <c r="G24" s="494">
        <f t="shared" si="3"/>
        <v>0</v>
      </c>
      <c r="H24" s="494">
        <f t="shared" si="4"/>
        <v>0</v>
      </c>
      <c r="I24" s="495" t="str">
        <f t="shared" ca="1" si="2"/>
        <v/>
      </c>
      <c r="J24" s="4"/>
      <c r="K24" s="498" t="s">
        <v>2006</v>
      </c>
      <c r="L24" s="499">
        <f>SALES!N12</f>
        <v>0</v>
      </c>
      <c r="N24" s="711"/>
      <c r="O24" s="711"/>
      <c r="P24" s="711"/>
      <c r="Q24" s="711"/>
      <c r="R24" s="711"/>
      <c r="S24" s="713"/>
      <c r="T24" s="16"/>
      <c r="U24" s="16"/>
      <c r="V24" s="4"/>
      <c r="W24" s="4"/>
    </row>
    <row r="25" spans="1:23" ht="15" customHeight="1" x14ac:dyDescent="0.25">
      <c r="A25" s="490">
        <v>14</v>
      </c>
      <c r="B25" s="509" t="s">
        <v>2124</v>
      </c>
      <c r="C25" s="494">
        <f>VLOOKUP($B$14,'F12'!$E:$Z,PB!$A25,FALSE)</f>
        <v>0</v>
      </c>
      <c r="D25" s="191">
        <f>VLOOKUP($B$14,'F24'!$E:$Z,PB!$A25,FALSE)</f>
        <v>0</v>
      </c>
      <c r="E25" s="191">
        <f>VLOOKUP($B$14,'F36'!$E:$Z,PB!$A25,FALSE)</f>
        <v>0</v>
      </c>
      <c r="F25" s="494">
        <f>VLOOKUP($B$14,'F60'!$E:$Z,PB!$A25,FALSE)</f>
        <v>0</v>
      </c>
      <c r="G25" s="494">
        <f t="shared" si="3"/>
        <v>0</v>
      </c>
      <c r="H25" s="494">
        <f t="shared" si="4"/>
        <v>0</v>
      </c>
      <c r="I25" s="495" t="str">
        <f t="shared" ca="1" si="2"/>
        <v/>
      </c>
      <c r="J25" s="4"/>
      <c r="K25" s="498" t="s">
        <v>7858</v>
      </c>
      <c r="L25" s="499">
        <f ca="1">RULES!F65</f>
        <v>43397</v>
      </c>
      <c r="N25" s="711"/>
      <c r="O25" s="711"/>
      <c r="P25" s="711"/>
      <c r="Q25" s="711"/>
      <c r="R25" s="711"/>
      <c r="S25" s="713"/>
      <c r="T25" s="16"/>
      <c r="U25" s="16"/>
      <c r="V25" s="4"/>
      <c r="W25" s="4"/>
    </row>
    <row r="26" spans="1:23" ht="15" customHeight="1" x14ac:dyDescent="0.25">
      <c r="A26" s="490">
        <v>15</v>
      </c>
      <c r="B26" s="509" t="s">
        <v>2125</v>
      </c>
      <c r="C26" s="494">
        <f>VLOOKUP($B$14,'F12'!$E:$Z,PB!$A26,FALSE)</f>
        <v>0</v>
      </c>
      <c r="D26" s="191">
        <f>VLOOKUP($B$14,'F24'!$E:$Z,PB!$A26,FALSE)</f>
        <v>0</v>
      </c>
      <c r="E26" s="191">
        <f>VLOOKUP($B$14,'F36'!$E:$Z,PB!$A26,FALSE)</f>
        <v>0</v>
      </c>
      <c r="F26" s="494">
        <f>VLOOKUP($B$14,'F60'!$E:$Z,PB!$A26,FALSE)</f>
        <v>0</v>
      </c>
      <c r="G26" s="494">
        <f t="shared" si="3"/>
        <v>0</v>
      </c>
      <c r="H26" s="494">
        <f t="shared" si="4"/>
        <v>0</v>
      </c>
      <c r="I26" s="495" t="str">
        <f t="shared" ca="1" si="2"/>
        <v/>
      </c>
      <c r="J26" s="322"/>
      <c r="K26" s="498" t="s">
        <v>2464</v>
      </c>
      <c r="L26" s="865">
        <f ca="1">IF(L24-L25&gt;=2191,"",L24-L25)</f>
        <v>-43397</v>
      </c>
      <c r="N26" s="711"/>
      <c r="O26" s="711"/>
      <c r="P26" s="711"/>
      <c r="Q26" s="711"/>
      <c r="R26" s="711"/>
      <c r="S26" s="713"/>
      <c r="T26" s="16"/>
      <c r="U26" s="16"/>
      <c r="V26" s="4"/>
      <c r="W26" s="4"/>
    </row>
    <row r="27" spans="1:23" ht="15" customHeight="1" x14ac:dyDescent="0.25">
      <c r="A27" s="490">
        <v>16</v>
      </c>
      <c r="B27" s="509" t="s">
        <v>2053</v>
      </c>
      <c r="C27" s="494" t="str">
        <f>VLOOKUP($B$14,'F12'!$E:$Z,PB!$A27,FALSE)</f>
        <v/>
      </c>
      <c r="D27" s="191" t="str">
        <f>VLOOKUP($B$14,'F24'!$E:$Z,PB!$A27,FALSE)</f>
        <v/>
      </c>
      <c r="E27" s="191" t="str">
        <f>VLOOKUP($B$14,'F36'!$E:$Z,PB!$A27,FALSE)</f>
        <v/>
      </c>
      <c r="F27" s="494" t="str">
        <f>VLOOKUP($B$14,'F60'!$E:$Z,PB!$A27,FALSE)</f>
        <v/>
      </c>
      <c r="G27" s="494" t="str">
        <f t="shared" si="3"/>
        <v/>
      </c>
      <c r="H27" s="494" t="str">
        <f>IFERROR(G27*1.05,"")</f>
        <v/>
      </c>
      <c r="I27" s="495" t="str">
        <f ca="1">IF($L$27=0,C27,IFERROR(OFFSET(B27,0,$L$27)*$L$31+OFFSET(B27,0,$L$28)*$L$32,""))</f>
        <v/>
      </c>
      <c r="J27" s="901"/>
      <c r="K27" s="498" t="s">
        <v>2744</v>
      </c>
      <c r="L27" s="501">
        <f ca="1">ROUNDDOWN(L26/365,0)</f>
        <v>-118</v>
      </c>
      <c r="W27" s="4"/>
    </row>
    <row r="28" spans="1:23" ht="15" customHeight="1" x14ac:dyDescent="0.25">
      <c r="A28" s="490">
        <v>17</v>
      </c>
      <c r="B28" s="509"/>
      <c r="C28" s="494" t="str">
        <f>VLOOKUP($B$14,'F12'!$E:$Z,PB!$A28,FALSE)</f>
        <v/>
      </c>
      <c r="D28" s="191" t="str">
        <f>VLOOKUP($B$14,'F24'!$E:$Z,PB!$A28,FALSE)</f>
        <v/>
      </c>
      <c r="E28" s="191" t="str">
        <f>VLOOKUP($B$14,'F36'!$E:$Z,PB!$A28,FALSE)</f>
        <v/>
      </c>
      <c r="F28" s="494" t="str">
        <f>VLOOKUP($B$14,'F60'!$E:$Z,PB!$A28,FALSE)</f>
        <v/>
      </c>
      <c r="G28" s="494" t="str">
        <f>F28</f>
        <v/>
      </c>
      <c r="H28" s="494" t="str">
        <f>G28</f>
        <v/>
      </c>
      <c r="I28" s="495" t="str">
        <f>G28</f>
        <v/>
      </c>
      <c r="J28" s="901"/>
      <c r="K28" s="498" t="s">
        <v>2745</v>
      </c>
      <c r="L28" s="865">
        <f ca="1">IF((L27+1)=7,6,L27+1)</f>
        <v>-117</v>
      </c>
      <c r="W28" s="4"/>
    </row>
    <row r="29" spans="1:23" ht="15" customHeight="1" x14ac:dyDescent="0.25">
      <c r="A29" s="490">
        <v>18</v>
      </c>
      <c r="B29" s="509" t="s">
        <v>2126</v>
      </c>
      <c r="C29" s="494" t="str">
        <f>VLOOKUP($B$14,'F12'!$E:$Z,PB!$A29,FALSE)</f>
        <v/>
      </c>
      <c r="D29" s="191" t="str">
        <f>VLOOKUP($B$14,'F24'!$E:$Z,PB!$A29,FALSE)</f>
        <v/>
      </c>
      <c r="E29" s="191" t="str">
        <f>VLOOKUP($B$14,'F36'!$E:$Z,PB!$A29,FALSE)</f>
        <v/>
      </c>
      <c r="F29" s="494" t="str">
        <f>VLOOKUP($B$14,'F60'!$E:$Z,PB!$A29,FALSE)</f>
        <v/>
      </c>
      <c r="G29" s="494" t="str">
        <f>IFERROR(F29*1,"")</f>
        <v/>
      </c>
      <c r="H29" s="494" t="str">
        <f t="shared" si="4"/>
        <v/>
      </c>
      <c r="I29" s="495" t="str">
        <f ca="1">IF($L$27=0,C29,IFERROR(OFFSET(B29,0,$L$27)*$L$31+OFFSET(B29,0,$L$28)*$L$32,""))</f>
        <v/>
      </c>
      <c r="K29" s="498" t="s">
        <v>2741</v>
      </c>
      <c r="L29" s="501">
        <f ca="1">(L27*365)-(L23-L25)</f>
        <v>327</v>
      </c>
      <c r="W29" s="4"/>
    </row>
    <row r="30" spans="1:23" ht="15" customHeight="1" x14ac:dyDescent="0.25">
      <c r="A30" s="490">
        <v>19</v>
      </c>
      <c r="B30" s="510" t="s">
        <v>2127</v>
      </c>
      <c r="C30" s="494">
        <f>VLOOKUP($B$14,'F12'!$E:$Z,PB!$A30,FALSE)</f>
        <v>0</v>
      </c>
      <c r="D30" s="191">
        <f>VLOOKUP($B$14,'F24'!$E:$Z,PB!$A30,FALSE)</f>
        <v>0</v>
      </c>
      <c r="E30" s="191">
        <f>VLOOKUP($B$14,'F36'!$E:$Z,PB!$A30,FALSE)</f>
        <v>0</v>
      </c>
      <c r="F30" s="494">
        <f>VLOOKUP($B$14,'F60'!$E:$Z,PB!$A30,FALSE)</f>
        <v>0</v>
      </c>
      <c r="G30" s="494">
        <f>IFERROR(F30*1,"")</f>
        <v>0</v>
      </c>
      <c r="H30" s="494">
        <f t="shared" si="4"/>
        <v>0</v>
      </c>
      <c r="I30" s="495" t="str">
        <f t="shared" ca="1" si="2"/>
        <v/>
      </c>
      <c r="K30" s="498" t="s">
        <v>2740</v>
      </c>
      <c r="L30" s="501">
        <f ca="1">(L24-L25)-(L27*365)</f>
        <v>-327</v>
      </c>
      <c r="W30" s="4"/>
    </row>
    <row r="31" spans="1:23" ht="15" customHeight="1" x14ac:dyDescent="0.25">
      <c r="A31" s="490">
        <v>20</v>
      </c>
      <c r="B31" s="509" t="s">
        <v>2128</v>
      </c>
      <c r="C31" s="494" t="str">
        <f>VLOOKUP($B$14,'F12'!$E:$Z,PB!$A31,FALSE)</f>
        <v/>
      </c>
      <c r="D31" s="191" t="str">
        <f>VLOOKUP($B$14,'F24'!$E:$Z,PB!$A31,FALSE)</f>
        <v/>
      </c>
      <c r="E31" s="191" t="str">
        <f>VLOOKUP($B$14,'F36'!$E:$Z,PB!$A31,FALSE)</f>
        <v/>
      </c>
      <c r="F31" s="494" t="str">
        <f>VLOOKUP($B$14,'F60'!$E:$Z,PB!$A31,FALSE)</f>
        <v/>
      </c>
      <c r="G31" s="494" t="str">
        <f>IFERROR(F31*1,"")</f>
        <v/>
      </c>
      <c r="H31" s="494" t="str">
        <f t="shared" si="4"/>
        <v/>
      </c>
      <c r="I31" s="495" t="str">
        <f t="shared" ca="1" si="2"/>
        <v/>
      </c>
      <c r="K31" s="498" t="s">
        <v>2742</v>
      </c>
      <c r="L31" s="616">
        <f ca="1">1-L32</f>
        <v>1.8958904109589041</v>
      </c>
      <c r="M31" s="3"/>
      <c r="N31" s="3"/>
      <c r="O31" s="3"/>
      <c r="P31" s="3"/>
      <c r="Q31" s="3"/>
      <c r="R31" s="3"/>
      <c r="S31" s="3"/>
      <c r="T31" s="3"/>
      <c r="U31" s="3"/>
      <c r="V31" s="3"/>
      <c r="W31" s="4"/>
    </row>
    <row r="32" spans="1:23" ht="15" customHeight="1" x14ac:dyDescent="0.25">
      <c r="A32" s="491">
        <v>21</v>
      </c>
      <c r="B32" s="511" t="s">
        <v>2129</v>
      </c>
      <c r="C32" s="496">
        <f>VLOOKUP($B$14,'F12'!$E:$Z,PB!$A32,FALSE)</f>
        <v>0</v>
      </c>
      <c r="D32" s="912">
        <f>VLOOKUP($B$14,'F24'!$E:$Z,PB!$A32,FALSE)</f>
        <v>0</v>
      </c>
      <c r="E32" s="912">
        <f>VLOOKUP($B$14,'F36'!$E:$Z,PB!$A32,FALSE)</f>
        <v>0</v>
      </c>
      <c r="F32" s="496">
        <f>VLOOKUP($B$14,'F60'!$E:$Z,PB!$A32,FALSE)</f>
        <v>0</v>
      </c>
      <c r="G32" s="496">
        <f>IFERROR(F32*1,"")</f>
        <v>0</v>
      </c>
      <c r="H32" s="496">
        <f t="shared" si="4"/>
        <v>0</v>
      </c>
      <c r="I32" s="497" t="str">
        <f t="shared" ca="1" si="2"/>
        <v/>
      </c>
      <c r="J32" s="487"/>
      <c r="K32" s="615" t="s">
        <v>2743</v>
      </c>
      <c r="L32" s="632">
        <f ca="1">L30/365</f>
        <v>-0.89589041095890409</v>
      </c>
      <c r="M32" s="487"/>
      <c r="N32" s="487"/>
      <c r="O32" s="487"/>
      <c r="P32" s="487"/>
      <c r="Q32" s="487"/>
      <c r="R32" s="487"/>
      <c r="S32" s="487"/>
      <c r="T32" s="487"/>
      <c r="U32" s="487"/>
      <c r="V32" s="487"/>
      <c r="W32" s="4"/>
    </row>
    <row r="33" spans="1:22" ht="15" customHeight="1" x14ac:dyDescent="0.25">
      <c r="C33" s="485">
        <f t="shared" ref="C33:H33" si="5">LEFT(C5,2)/12</f>
        <v>1</v>
      </c>
      <c r="D33" s="485">
        <f t="shared" si="5"/>
        <v>2</v>
      </c>
      <c r="E33" s="485">
        <f t="shared" si="5"/>
        <v>3</v>
      </c>
      <c r="F33" s="485">
        <f t="shared" si="5"/>
        <v>4</v>
      </c>
      <c r="G33" s="485">
        <f t="shared" si="5"/>
        <v>5</v>
      </c>
      <c r="H33" s="485">
        <f t="shared" si="5"/>
        <v>6</v>
      </c>
      <c r="I33" s="485"/>
      <c r="J33" s="191"/>
      <c r="K33" s="191"/>
      <c r="L33" s="191"/>
      <c r="M33" s="191"/>
      <c r="N33" s="191"/>
      <c r="O33" s="191"/>
      <c r="P33" s="191"/>
      <c r="Q33" s="191"/>
      <c r="R33" s="191"/>
      <c r="S33" s="191"/>
      <c r="T33" s="191"/>
      <c r="U33" s="191"/>
      <c r="V33" s="191"/>
    </row>
    <row r="34" spans="1:22" ht="15" customHeight="1" x14ac:dyDescent="0.25">
      <c r="A34" s="753"/>
      <c r="B34" s="754" t="s">
        <v>2679</v>
      </c>
      <c r="C34" s="755" t="e">
        <f>$L$34*$C$33*$L$21/100</f>
        <v>#N/A</v>
      </c>
      <c r="D34" s="755" t="e">
        <f>$L$34*D33*$L$21/100</f>
        <v>#N/A</v>
      </c>
      <c r="E34" s="755" t="e">
        <f>$L$34*E33*$L$21/100</f>
        <v>#N/A</v>
      </c>
      <c r="F34" s="755" t="e">
        <f>$L$34*F33*$L$21/100</f>
        <v>#N/A</v>
      </c>
      <c r="G34" s="755" t="e">
        <f>$L$34*G33*$L$21/100</f>
        <v>#N/A</v>
      </c>
      <c r="H34" s="864" t="e">
        <f>$L$34*H33*$L$21/100</f>
        <v>#N/A</v>
      </c>
      <c r="I34" s="756" t="e">
        <f t="shared" ref="I34:I40" ca="1" si="6">IF($L$27=0,C34*(365/($L$24-$L$23)),OFFSET(B34,0,$L$27)*$L$31+OFFSET(B34,0,$L$28)*$L$32)</f>
        <v>#REF!</v>
      </c>
      <c r="J34" s="191"/>
      <c r="K34" s="750" t="s">
        <v>7847</v>
      </c>
      <c r="L34" s="751">
        <f>SUM(Parameters!J18:J20)+Parameters!Q26+Parameters!AB19</f>
        <v>0</v>
      </c>
      <c r="M34" s="191"/>
      <c r="N34" s="191"/>
      <c r="O34" s="191"/>
      <c r="P34" s="191"/>
      <c r="Q34" s="191"/>
      <c r="R34" s="191"/>
      <c r="S34" s="191"/>
      <c r="T34" s="191"/>
      <c r="U34" s="191"/>
      <c r="V34" s="191"/>
    </row>
    <row r="35" spans="1:22" ht="15" customHeight="1" x14ac:dyDescent="0.25">
      <c r="A35" s="490"/>
      <c r="B35" s="507" t="s">
        <v>2702</v>
      </c>
      <c r="C35" s="311" t="e">
        <f t="shared" ref="C35:H35" si="7">$L$35*C33*$L$21/100</f>
        <v>#N/A</v>
      </c>
      <c r="D35" s="311" t="e">
        <f t="shared" si="7"/>
        <v>#N/A</v>
      </c>
      <c r="E35" s="311" t="e">
        <f t="shared" si="7"/>
        <v>#N/A</v>
      </c>
      <c r="F35" s="311" t="e">
        <f t="shared" si="7"/>
        <v>#N/A</v>
      </c>
      <c r="G35" s="311" t="e">
        <f t="shared" si="7"/>
        <v>#N/A</v>
      </c>
      <c r="H35" s="311" t="e">
        <f t="shared" si="7"/>
        <v>#N/A</v>
      </c>
      <c r="I35" s="505" t="e">
        <f ca="1">IF($L$27=0,C35*(365/($L$24-$L$23)),OFFSET(B35,0,$L$27)*$L$31+OFFSET(B35,0,$L$28)*$L$32)</f>
        <v>#REF!</v>
      </c>
      <c r="J35" s="191"/>
      <c r="K35" s="498" t="s">
        <v>7848</v>
      </c>
      <c r="L35" s="501">
        <f>SALES!M21+SUM(Parameters!J21:J24)</f>
        <v>0</v>
      </c>
      <c r="M35" s="191"/>
      <c r="N35" s="191"/>
      <c r="O35" s="191"/>
      <c r="P35" s="191"/>
      <c r="Q35" s="191"/>
      <c r="R35" s="191"/>
      <c r="S35" s="191"/>
      <c r="T35" s="191"/>
      <c r="U35" s="191"/>
      <c r="V35" s="191"/>
    </row>
    <row r="36" spans="1:22" ht="15" customHeight="1" x14ac:dyDescent="0.25">
      <c r="A36" s="490"/>
      <c r="B36" s="507" t="s">
        <v>2703</v>
      </c>
      <c r="C36" s="311">
        <v>0</v>
      </c>
      <c r="D36" s="311">
        <v>0</v>
      </c>
      <c r="E36" s="311">
        <v>0</v>
      </c>
      <c r="F36" s="311">
        <v>0</v>
      </c>
      <c r="G36" s="311">
        <v>0</v>
      </c>
      <c r="H36" s="311">
        <v>0</v>
      </c>
      <c r="I36" s="505" t="e">
        <f t="shared" ca="1" si="6"/>
        <v>#REF!</v>
      </c>
      <c r="J36" s="191"/>
      <c r="K36" s="498" t="s">
        <v>7846</v>
      </c>
      <c r="L36" s="846" t="e">
        <f ca="1">SUM(I37:I38)</f>
        <v>#REF!</v>
      </c>
      <c r="M36" s="191"/>
      <c r="N36" s="191"/>
      <c r="O36" s="191"/>
      <c r="P36" s="191"/>
      <c r="Q36" s="191"/>
      <c r="R36" s="191"/>
      <c r="S36" s="191"/>
      <c r="T36" s="191"/>
      <c r="U36" s="191"/>
      <c r="V36" s="191"/>
    </row>
    <row r="37" spans="1:22" ht="15" customHeight="1" x14ac:dyDescent="0.25">
      <c r="A37" s="490"/>
      <c r="B37" s="507" t="s">
        <v>2704</v>
      </c>
      <c r="C37" s="567" t="e">
        <f t="shared" ref="C37:H37" si="8">C34/$L$21*100/C33</f>
        <v>#N/A</v>
      </c>
      <c r="D37" s="567" t="e">
        <f t="shared" si="8"/>
        <v>#N/A</v>
      </c>
      <c r="E37" s="567" t="e">
        <f t="shared" si="8"/>
        <v>#N/A</v>
      </c>
      <c r="F37" s="567" t="e">
        <f t="shared" si="8"/>
        <v>#N/A</v>
      </c>
      <c r="G37" s="567" t="e">
        <f t="shared" si="8"/>
        <v>#N/A</v>
      </c>
      <c r="H37" s="567" t="e">
        <f t="shared" si="8"/>
        <v>#N/A</v>
      </c>
      <c r="I37" s="568" t="e">
        <f t="shared" ca="1" si="6"/>
        <v>#REF!</v>
      </c>
      <c r="K37" s="498"/>
      <c r="L37" s="501"/>
    </row>
    <row r="38" spans="1:22" ht="15" customHeight="1" x14ac:dyDescent="0.25">
      <c r="A38" s="490"/>
      <c r="B38" s="507" t="s">
        <v>2726</v>
      </c>
      <c r="C38" s="567" t="e">
        <f t="shared" ref="C38:H38" si="9">C35/$L$21*100/C33</f>
        <v>#N/A</v>
      </c>
      <c r="D38" s="567" t="e">
        <f t="shared" si="9"/>
        <v>#N/A</v>
      </c>
      <c r="E38" s="567" t="e">
        <f t="shared" si="9"/>
        <v>#N/A</v>
      </c>
      <c r="F38" s="567" t="e">
        <f t="shared" si="9"/>
        <v>#N/A</v>
      </c>
      <c r="G38" s="567" t="e">
        <f t="shared" si="9"/>
        <v>#N/A</v>
      </c>
      <c r="H38" s="567" t="e">
        <f t="shared" si="9"/>
        <v>#N/A</v>
      </c>
      <c r="I38" s="568" t="e">
        <f ca="1">IF($L$27=0,C38*(365/($L$24-$L$23)),OFFSET(B38,0,$L$27)*$L$31+OFFSET(B38,0,$L$28)*$L$32)</f>
        <v>#REF!</v>
      </c>
      <c r="K38" s="498"/>
      <c r="L38" s="501"/>
    </row>
    <row r="39" spans="1:22" ht="15" customHeight="1" x14ac:dyDescent="0.25">
      <c r="A39" s="490"/>
      <c r="B39" s="507" t="s">
        <v>2682</v>
      </c>
      <c r="C39" s="191">
        <f>SUMPRODUCT((MARGIN!$B$19:$B$24&lt;1)*(MARGIN!$C$19:$C$24&gt;1)*(MARGIN!$J$19:$J$24))</f>
        <v>0</v>
      </c>
      <c r="D39" s="191">
        <f>SUMPRODUCT((MARGIN!$B$19:$B$24&lt;1)*(MARGIN!$C$19:$C$24&gt;1)*(MARGIN!$J$19:$J$24))</f>
        <v>0</v>
      </c>
      <c r="E39" s="191">
        <f>SUMPRODUCT((MARGIN!$B$19:$B$24&lt;1)*(MARGIN!$C$19:$C$24&gt;1)*(MARGIN!$J$19:$J$24))</f>
        <v>0</v>
      </c>
      <c r="F39" s="191">
        <f>SUMPRODUCT((MARGIN!$B$19:$B$24&lt;1)*(MARGIN!$C$19:$C$24&gt;1)*(MARGIN!$J$19:$J$24))</f>
        <v>0</v>
      </c>
      <c r="G39" s="191">
        <f>SUMPRODUCT((MARGIN!$B$19:$B$24&lt;1)*(MARGIN!$C$19:$C$24&gt;1)*(MARGIN!$J$19:$J$24))</f>
        <v>0</v>
      </c>
      <c r="H39" s="191">
        <f>SUMPRODUCT((MARGIN!$B$19:$B$24&lt;1)*(MARGIN!$C$19:$C$24&gt;1)*(MARGIN!$J$19:$J$24))</f>
        <v>0</v>
      </c>
      <c r="I39" s="486" t="e">
        <f t="shared" ca="1" si="6"/>
        <v>#REF!</v>
      </c>
      <c r="K39" s="498"/>
      <c r="L39" s="501"/>
    </row>
    <row r="40" spans="1:22" ht="15" customHeight="1" x14ac:dyDescent="0.25">
      <c r="A40" s="491"/>
      <c r="B40" s="508" t="s">
        <v>2705</v>
      </c>
      <c r="C40" s="564">
        <v>0</v>
      </c>
      <c r="D40" s="564">
        <v>0</v>
      </c>
      <c r="E40" s="564">
        <v>0</v>
      </c>
      <c r="F40" s="564">
        <v>0</v>
      </c>
      <c r="G40" s="564">
        <v>0</v>
      </c>
      <c r="H40" s="564">
        <v>0</v>
      </c>
      <c r="I40" s="565" t="e">
        <f t="shared" ca="1" si="6"/>
        <v>#REF!</v>
      </c>
      <c r="K40" s="615"/>
      <c r="L40" s="752"/>
    </row>
    <row r="41" spans="1:22" ht="15" customHeight="1" x14ac:dyDescent="0.25"/>
    <row r="42" spans="1:22" ht="15" customHeight="1" x14ac:dyDescent="0.25">
      <c r="B42" s="507" t="s">
        <v>7912</v>
      </c>
      <c r="C42" s="847">
        <f>SUM(Parameters!$K$19:$K$20)</f>
        <v>0</v>
      </c>
      <c r="D42" s="847">
        <f>SUM(Parameters!$K$19:$K$20)</f>
        <v>0</v>
      </c>
      <c r="E42" s="847">
        <f>SUM(Parameters!$K$19:$K$20)</f>
        <v>0</v>
      </c>
      <c r="F42" s="847">
        <f>SUM(Parameters!$K$19:$K$20)</f>
        <v>0</v>
      </c>
      <c r="G42" s="847">
        <f>SUM(Parameters!$K$19:$K$20)</f>
        <v>0</v>
      </c>
      <c r="H42" s="847">
        <f>SUM(Parameters!$K$19:$K$20)</f>
        <v>0</v>
      </c>
      <c r="I42" s="847">
        <f>SUM(Parameters!$K$19:$K$20)</f>
        <v>0</v>
      </c>
    </row>
    <row r="43" spans="1:22" ht="15" customHeight="1" x14ac:dyDescent="0.25"/>
    <row r="44" spans="1:22" ht="15" customHeight="1" x14ac:dyDescent="0.25"/>
    <row r="45" spans="1:22" ht="15" customHeight="1" x14ac:dyDescent="0.25"/>
    <row r="46" spans="1:22" ht="15" customHeight="1" x14ac:dyDescent="0.25"/>
    <row r="47" spans="1:22" ht="15" customHeight="1" x14ac:dyDescent="0.25"/>
    <row r="48" spans="1:22"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0" hidden="1" customHeight="1" x14ac:dyDescent="0.25"/>
  </sheetData>
  <mergeCells count="14">
    <mergeCell ref="X2:AA2"/>
    <mergeCell ref="O5:P5"/>
    <mergeCell ref="R5:S5"/>
    <mergeCell ref="R3:S3"/>
    <mergeCell ref="K14:L14"/>
    <mergeCell ref="K5:L6"/>
    <mergeCell ref="A2:I4"/>
    <mergeCell ref="R1:S1"/>
    <mergeCell ref="O2:P2"/>
    <mergeCell ref="R2:S2"/>
    <mergeCell ref="O1:P1"/>
    <mergeCell ref="O4:P4"/>
    <mergeCell ref="R4:S4"/>
    <mergeCell ref="O3:P3"/>
  </mergeCells>
  <pageMargins left="0.7" right="0.7" top="0.75" bottom="0.75" header="0.3" footer="0.3"/>
  <pageSetup paperSize="9" orientation="portrait" r:id="rId1"/>
  <ignoredErrors>
    <ignoredError sqref="I28 G2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sheetPr>
  <dimension ref="A2:CA485"/>
  <sheetViews>
    <sheetView topLeftCell="A349" zoomScale="70" zoomScaleNormal="70" workbookViewId="0">
      <selection activeCell="A379" sqref="A379:XFD379"/>
    </sheetView>
  </sheetViews>
  <sheetFormatPr defaultRowHeight="15" x14ac:dyDescent="0.25"/>
  <cols>
    <col min="1" max="1" width="11" bestFit="1" customWidth="1"/>
    <col min="2" max="2" width="11.5703125" style="1" bestFit="1" customWidth="1"/>
    <col min="3" max="3" width="18.85546875" style="1" bestFit="1" customWidth="1"/>
    <col min="4" max="5" width="20.42578125" style="1" bestFit="1" customWidth="1"/>
    <col min="6" max="6" width="10.85546875" style="1" bestFit="1" customWidth="1"/>
    <col min="7" max="7" width="11.5703125" style="196" bestFit="1" customWidth="1"/>
    <col min="8" max="8" width="32.28515625" style="1" bestFit="1" customWidth="1"/>
    <col min="9" max="9" width="32.28515625" style="1" customWidth="1"/>
    <col min="10" max="10" width="225" style="1" bestFit="1" customWidth="1"/>
    <col min="11" max="11" width="11.5703125" style="197" bestFit="1" customWidth="1"/>
    <col min="12" max="79" width="4.140625" bestFit="1" customWidth="1"/>
    <col min="259" max="259" width="11.5703125" bestFit="1" customWidth="1"/>
    <col min="260" max="260" width="18.85546875" bestFit="1" customWidth="1"/>
    <col min="261" max="262" width="20.42578125" bestFit="1" customWidth="1"/>
    <col min="263" max="263" width="10.85546875" bestFit="1" customWidth="1"/>
    <col min="265" max="265" width="31.42578125" bestFit="1" customWidth="1"/>
    <col min="266" max="266" width="33.85546875" bestFit="1" customWidth="1"/>
    <col min="515" max="515" width="11.5703125" bestFit="1" customWidth="1"/>
    <col min="516" max="516" width="18.85546875" bestFit="1" customWidth="1"/>
    <col min="517" max="518" width="20.42578125" bestFit="1" customWidth="1"/>
    <col min="519" max="519" width="10.85546875" bestFit="1" customWidth="1"/>
    <col min="521" max="521" width="31.42578125" bestFit="1" customWidth="1"/>
    <col min="522" max="522" width="33.85546875" bestFit="1" customWidth="1"/>
    <col min="771" max="771" width="11.5703125" bestFit="1" customWidth="1"/>
    <col min="772" max="772" width="18.85546875" bestFit="1" customWidth="1"/>
    <col min="773" max="774" width="20.42578125" bestFit="1" customWidth="1"/>
    <col min="775" max="775" width="10.85546875" bestFit="1" customWidth="1"/>
    <col min="777" max="777" width="31.42578125" bestFit="1" customWidth="1"/>
    <col min="778" max="778" width="33.85546875" bestFit="1" customWidth="1"/>
    <col min="1027" max="1027" width="11.5703125" bestFit="1" customWidth="1"/>
    <col min="1028" max="1028" width="18.85546875" bestFit="1" customWidth="1"/>
    <col min="1029" max="1030" width="20.42578125" bestFit="1" customWidth="1"/>
    <col min="1031" max="1031" width="10.85546875" bestFit="1" customWidth="1"/>
    <col min="1033" max="1033" width="31.42578125" bestFit="1" customWidth="1"/>
    <col min="1034" max="1034" width="33.85546875" bestFit="1" customWidth="1"/>
    <col min="1283" max="1283" width="11.5703125" bestFit="1" customWidth="1"/>
    <col min="1284" max="1284" width="18.85546875" bestFit="1" customWidth="1"/>
    <col min="1285" max="1286" width="20.42578125" bestFit="1" customWidth="1"/>
    <col min="1287" max="1287" width="10.85546875" bestFit="1" customWidth="1"/>
    <col min="1289" max="1289" width="31.42578125" bestFit="1" customWidth="1"/>
    <col min="1290" max="1290" width="33.85546875" bestFit="1" customWidth="1"/>
    <col min="1539" max="1539" width="11.5703125" bestFit="1" customWidth="1"/>
    <col min="1540" max="1540" width="18.85546875" bestFit="1" customWidth="1"/>
    <col min="1541" max="1542" width="20.42578125" bestFit="1" customWidth="1"/>
    <col min="1543" max="1543" width="10.85546875" bestFit="1" customWidth="1"/>
    <col min="1545" max="1545" width="31.42578125" bestFit="1" customWidth="1"/>
    <col min="1546" max="1546" width="33.85546875" bestFit="1" customWidth="1"/>
    <col min="1795" max="1795" width="11.5703125" bestFit="1" customWidth="1"/>
    <col min="1796" max="1796" width="18.85546875" bestFit="1" customWidth="1"/>
    <col min="1797" max="1798" width="20.42578125" bestFit="1" customWidth="1"/>
    <col min="1799" max="1799" width="10.85546875" bestFit="1" customWidth="1"/>
    <col min="1801" max="1801" width="31.42578125" bestFit="1" customWidth="1"/>
    <col min="1802" max="1802" width="33.85546875" bestFit="1" customWidth="1"/>
    <col min="2051" max="2051" width="11.5703125" bestFit="1" customWidth="1"/>
    <col min="2052" max="2052" width="18.85546875" bestFit="1" customWidth="1"/>
    <col min="2053" max="2054" width="20.42578125" bestFit="1" customWidth="1"/>
    <col min="2055" max="2055" width="10.85546875" bestFit="1" customWidth="1"/>
    <col min="2057" max="2057" width="31.42578125" bestFit="1" customWidth="1"/>
    <col min="2058" max="2058" width="33.85546875" bestFit="1" customWidth="1"/>
    <col min="2307" max="2307" width="11.5703125" bestFit="1" customWidth="1"/>
    <col min="2308" max="2308" width="18.85546875" bestFit="1" customWidth="1"/>
    <col min="2309" max="2310" width="20.42578125" bestFit="1" customWidth="1"/>
    <col min="2311" max="2311" width="10.85546875" bestFit="1" customWidth="1"/>
    <col min="2313" max="2313" width="31.42578125" bestFit="1" customWidth="1"/>
    <col min="2314" max="2314" width="33.85546875" bestFit="1" customWidth="1"/>
    <col min="2563" max="2563" width="11.5703125" bestFit="1" customWidth="1"/>
    <col min="2564" max="2564" width="18.85546875" bestFit="1" customWidth="1"/>
    <col min="2565" max="2566" width="20.42578125" bestFit="1" customWidth="1"/>
    <col min="2567" max="2567" width="10.85546875" bestFit="1" customWidth="1"/>
    <col min="2569" max="2569" width="31.42578125" bestFit="1" customWidth="1"/>
    <col min="2570" max="2570" width="33.85546875" bestFit="1" customWidth="1"/>
    <col min="2819" max="2819" width="11.5703125" bestFit="1" customWidth="1"/>
    <col min="2820" max="2820" width="18.85546875" bestFit="1" customWidth="1"/>
    <col min="2821" max="2822" width="20.42578125" bestFit="1" customWidth="1"/>
    <col min="2823" max="2823" width="10.85546875" bestFit="1" customWidth="1"/>
    <col min="2825" max="2825" width="31.42578125" bestFit="1" customWidth="1"/>
    <col min="2826" max="2826" width="33.85546875" bestFit="1" customWidth="1"/>
    <col min="3075" max="3075" width="11.5703125" bestFit="1" customWidth="1"/>
    <col min="3076" max="3076" width="18.85546875" bestFit="1" customWidth="1"/>
    <col min="3077" max="3078" width="20.42578125" bestFit="1" customWidth="1"/>
    <col min="3079" max="3079" width="10.85546875" bestFit="1" customWidth="1"/>
    <col min="3081" max="3081" width="31.42578125" bestFit="1" customWidth="1"/>
    <col min="3082" max="3082" width="33.85546875" bestFit="1" customWidth="1"/>
    <col min="3331" max="3331" width="11.5703125" bestFit="1" customWidth="1"/>
    <col min="3332" max="3332" width="18.85546875" bestFit="1" customWidth="1"/>
    <col min="3333" max="3334" width="20.42578125" bestFit="1" customWidth="1"/>
    <col min="3335" max="3335" width="10.85546875" bestFit="1" customWidth="1"/>
    <col min="3337" max="3337" width="31.42578125" bestFit="1" customWidth="1"/>
    <col min="3338" max="3338" width="33.85546875" bestFit="1" customWidth="1"/>
    <col min="3587" max="3587" width="11.5703125" bestFit="1" customWidth="1"/>
    <col min="3588" max="3588" width="18.85546875" bestFit="1" customWidth="1"/>
    <col min="3589" max="3590" width="20.42578125" bestFit="1" customWidth="1"/>
    <col min="3591" max="3591" width="10.85546875" bestFit="1" customWidth="1"/>
    <col min="3593" max="3593" width="31.42578125" bestFit="1" customWidth="1"/>
    <col min="3594" max="3594" width="33.85546875" bestFit="1" customWidth="1"/>
    <col min="3843" max="3843" width="11.5703125" bestFit="1" customWidth="1"/>
    <col min="3844" max="3844" width="18.85546875" bestFit="1" customWidth="1"/>
    <col min="3845" max="3846" width="20.42578125" bestFit="1" customWidth="1"/>
    <col min="3847" max="3847" width="10.85546875" bestFit="1" customWidth="1"/>
    <col min="3849" max="3849" width="31.42578125" bestFit="1" customWidth="1"/>
    <col min="3850" max="3850" width="33.85546875" bestFit="1" customWidth="1"/>
    <col min="4099" max="4099" width="11.5703125" bestFit="1" customWidth="1"/>
    <col min="4100" max="4100" width="18.85546875" bestFit="1" customWidth="1"/>
    <col min="4101" max="4102" width="20.42578125" bestFit="1" customWidth="1"/>
    <col min="4103" max="4103" width="10.85546875" bestFit="1" customWidth="1"/>
    <col min="4105" max="4105" width="31.42578125" bestFit="1" customWidth="1"/>
    <col min="4106" max="4106" width="33.85546875" bestFit="1" customWidth="1"/>
    <col min="4355" max="4355" width="11.5703125" bestFit="1" customWidth="1"/>
    <col min="4356" max="4356" width="18.85546875" bestFit="1" customWidth="1"/>
    <col min="4357" max="4358" width="20.42578125" bestFit="1" customWidth="1"/>
    <col min="4359" max="4359" width="10.85546875" bestFit="1" customWidth="1"/>
    <col min="4361" max="4361" width="31.42578125" bestFit="1" customWidth="1"/>
    <col min="4362" max="4362" width="33.85546875" bestFit="1" customWidth="1"/>
    <col min="4611" max="4611" width="11.5703125" bestFit="1" customWidth="1"/>
    <col min="4612" max="4612" width="18.85546875" bestFit="1" customWidth="1"/>
    <col min="4613" max="4614" width="20.42578125" bestFit="1" customWidth="1"/>
    <col min="4615" max="4615" width="10.85546875" bestFit="1" customWidth="1"/>
    <col min="4617" max="4617" width="31.42578125" bestFit="1" customWidth="1"/>
    <col min="4618" max="4618" width="33.85546875" bestFit="1" customWidth="1"/>
    <col min="4867" max="4867" width="11.5703125" bestFit="1" customWidth="1"/>
    <col min="4868" max="4868" width="18.85546875" bestFit="1" customWidth="1"/>
    <col min="4869" max="4870" width="20.42578125" bestFit="1" customWidth="1"/>
    <col min="4871" max="4871" width="10.85546875" bestFit="1" customWidth="1"/>
    <col min="4873" max="4873" width="31.42578125" bestFit="1" customWidth="1"/>
    <col min="4874" max="4874" width="33.85546875" bestFit="1" customWidth="1"/>
    <col min="5123" max="5123" width="11.5703125" bestFit="1" customWidth="1"/>
    <col min="5124" max="5124" width="18.85546875" bestFit="1" customWidth="1"/>
    <col min="5125" max="5126" width="20.42578125" bestFit="1" customWidth="1"/>
    <col min="5127" max="5127" width="10.85546875" bestFit="1" customWidth="1"/>
    <col min="5129" max="5129" width="31.42578125" bestFit="1" customWidth="1"/>
    <col min="5130" max="5130" width="33.85546875" bestFit="1" customWidth="1"/>
    <col min="5379" max="5379" width="11.5703125" bestFit="1" customWidth="1"/>
    <col min="5380" max="5380" width="18.85546875" bestFit="1" customWidth="1"/>
    <col min="5381" max="5382" width="20.42578125" bestFit="1" customWidth="1"/>
    <col min="5383" max="5383" width="10.85546875" bestFit="1" customWidth="1"/>
    <col min="5385" max="5385" width="31.42578125" bestFit="1" customWidth="1"/>
    <col min="5386" max="5386" width="33.85546875" bestFit="1" customWidth="1"/>
    <col min="5635" max="5635" width="11.5703125" bestFit="1" customWidth="1"/>
    <col min="5636" max="5636" width="18.85546875" bestFit="1" customWidth="1"/>
    <col min="5637" max="5638" width="20.42578125" bestFit="1" customWidth="1"/>
    <col min="5639" max="5639" width="10.85546875" bestFit="1" customWidth="1"/>
    <col min="5641" max="5641" width="31.42578125" bestFit="1" customWidth="1"/>
    <col min="5642" max="5642" width="33.85546875" bestFit="1" customWidth="1"/>
    <col min="5891" max="5891" width="11.5703125" bestFit="1" customWidth="1"/>
    <col min="5892" max="5892" width="18.85546875" bestFit="1" customWidth="1"/>
    <col min="5893" max="5894" width="20.42578125" bestFit="1" customWidth="1"/>
    <col min="5895" max="5895" width="10.85546875" bestFit="1" customWidth="1"/>
    <col min="5897" max="5897" width="31.42578125" bestFit="1" customWidth="1"/>
    <col min="5898" max="5898" width="33.85546875" bestFit="1" customWidth="1"/>
    <col min="6147" max="6147" width="11.5703125" bestFit="1" customWidth="1"/>
    <col min="6148" max="6148" width="18.85546875" bestFit="1" customWidth="1"/>
    <col min="6149" max="6150" width="20.42578125" bestFit="1" customWidth="1"/>
    <col min="6151" max="6151" width="10.85546875" bestFit="1" customWidth="1"/>
    <col min="6153" max="6153" width="31.42578125" bestFit="1" customWidth="1"/>
    <col min="6154" max="6154" width="33.85546875" bestFit="1" customWidth="1"/>
    <col min="6403" max="6403" width="11.5703125" bestFit="1" customWidth="1"/>
    <col min="6404" max="6404" width="18.85546875" bestFit="1" customWidth="1"/>
    <col min="6405" max="6406" width="20.42578125" bestFit="1" customWidth="1"/>
    <col min="6407" max="6407" width="10.85546875" bestFit="1" customWidth="1"/>
    <col min="6409" max="6409" width="31.42578125" bestFit="1" customWidth="1"/>
    <col min="6410" max="6410" width="33.85546875" bestFit="1" customWidth="1"/>
    <col min="6659" max="6659" width="11.5703125" bestFit="1" customWidth="1"/>
    <col min="6660" max="6660" width="18.85546875" bestFit="1" customWidth="1"/>
    <col min="6661" max="6662" width="20.42578125" bestFit="1" customWidth="1"/>
    <col min="6663" max="6663" width="10.85546875" bestFit="1" customWidth="1"/>
    <col min="6665" max="6665" width="31.42578125" bestFit="1" customWidth="1"/>
    <col min="6666" max="6666" width="33.85546875" bestFit="1" customWidth="1"/>
    <col min="6915" max="6915" width="11.5703125" bestFit="1" customWidth="1"/>
    <col min="6916" max="6916" width="18.85546875" bestFit="1" customWidth="1"/>
    <col min="6917" max="6918" width="20.42578125" bestFit="1" customWidth="1"/>
    <col min="6919" max="6919" width="10.85546875" bestFit="1" customWidth="1"/>
    <col min="6921" max="6921" width="31.42578125" bestFit="1" customWidth="1"/>
    <col min="6922" max="6922" width="33.85546875" bestFit="1" customWidth="1"/>
    <col min="7171" max="7171" width="11.5703125" bestFit="1" customWidth="1"/>
    <col min="7172" max="7172" width="18.85546875" bestFit="1" customWidth="1"/>
    <col min="7173" max="7174" width="20.42578125" bestFit="1" customWidth="1"/>
    <col min="7175" max="7175" width="10.85546875" bestFit="1" customWidth="1"/>
    <col min="7177" max="7177" width="31.42578125" bestFit="1" customWidth="1"/>
    <col min="7178" max="7178" width="33.85546875" bestFit="1" customWidth="1"/>
    <col min="7427" max="7427" width="11.5703125" bestFit="1" customWidth="1"/>
    <col min="7428" max="7428" width="18.85546875" bestFit="1" customWidth="1"/>
    <col min="7429" max="7430" width="20.42578125" bestFit="1" customWidth="1"/>
    <col min="7431" max="7431" width="10.85546875" bestFit="1" customWidth="1"/>
    <col min="7433" max="7433" width="31.42578125" bestFit="1" customWidth="1"/>
    <col min="7434" max="7434" width="33.85546875" bestFit="1" customWidth="1"/>
    <col min="7683" max="7683" width="11.5703125" bestFit="1" customWidth="1"/>
    <col min="7684" max="7684" width="18.85546875" bestFit="1" customWidth="1"/>
    <col min="7685" max="7686" width="20.42578125" bestFit="1" customWidth="1"/>
    <col min="7687" max="7687" width="10.85546875" bestFit="1" customWidth="1"/>
    <col min="7689" max="7689" width="31.42578125" bestFit="1" customWidth="1"/>
    <col min="7690" max="7690" width="33.85546875" bestFit="1" customWidth="1"/>
    <col min="7939" max="7939" width="11.5703125" bestFit="1" customWidth="1"/>
    <col min="7940" max="7940" width="18.85546875" bestFit="1" customWidth="1"/>
    <col min="7941" max="7942" width="20.42578125" bestFit="1" customWidth="1"/>
    <col min="7943" max="7943" width="10.85546875" bestFit="1" customWidth="1"/>
    <col min="7945" max="7945" width="31.42578125" bestFit="1" customWidth="1"/>
    <col min="7946" max="7946" width="33.85546875" bestFit="1" customWidth="1"/>
    <col min="8195" max="8195" width="11.5703125" bestFit="1" customWidth="1"/>
    <col min="8196" max="8196" width="18.85546875" bestFit="1" customWidth="1"/>
    <col min="8197" max="8198" width="20.42578125" bestFit="1" customWidth="1"/>
    <col min="8199" max="8199" width="10.85546875" bestFit="1" customWidth="1"/>
    <col min="8201" max="8201" width="31.42578125" bestFit="1" customWidth="1"/>
    <col min="8202" max="8202" width="33.85546875" bestFit="1" customWidth="1"/>
    <col min="8451" max="8451" width="11.5703125" bestFit="1" customWidth="1"/>
    <col min="8452" max="8452" width="18.85546875" bestFit="1" customWidth="1"/>
    <col min="8453" max="8454" width="20.42578125" bestFit="1" customWidth="1"/>
    <col min="8455" max="8455" width="10.85546875" bestFit="1" customWidth="1"/>
    <col min="8457" max="8457" width="31.42578125" bestFit="1" customWidth="1"/>
    <col min="8458" max="8458" width="33.85546875" bestFit="1" customWidth="1"/>
    <col min="8707" max="8707" width="11.5703125" bestFit="1" customWidth="1"/>
    <col min="8708" max="8708" width="18.85546875" bestFit="1" customWidth="1"/>
    <col min="8709" max="8710" width="20.42578125" bestFit="1" customWidth="1"/>
    <col min="8711" max="8711" width="10.85546875" bestFit="1" customWidth="1"/>
    <col min="8713" max="8713" width="31.42578125" bestFit="1" customWidth="1"/>
    <col min="8714" max="8714" width="33.85546875" bestFit="1" customWidth="1"/>
    <col min="8963" max="8963" width="11.5703125" bestFit="1" customWidth="1"/>
    <col min="8964" max="8964" width="18.85546875" bestFit="1" customWidth="1"/>
    <col min="8965" max="8966" width="20.42578125" bestFit="1" customWidth="1"/>
    <col min="8967" max="8967" width="10.85546875" bestFit="1" customWidth="1"/>
    <col min="8969" max="8969" width="31.42578125" bestFit="1" customWidth="1"/>
    <col min="8970" max="8970" width="33.85546875" bestFit="1" customWidth="1"/>
    <col min="9219" max="9219" width="11.5703125" bestFit="1" customWidth="1"/>
    <col min="9220" max="9220" width="18.85546875" bestFit="1" customWidth="1"/>
    <col min="9221" max="9222" width="20.42578125" bestFit="1" customWidth="1"/>
    <col min="9223" max="9223" width="10.85546875" bestFit="1" customWidth="1"/>
    <col min="9225" max="9225" width="31.42578125" bestFit="1" customWidth="1"/>
    <col min="9226" max="9226" width="33.85546875" bestFit="1" customWidth="1"/>
    <col min="9475" max="9475" width="11.5703125" bestFit="1" customWidth="1"/>
    <col min="9476" max="9476" width="18.85546875" bestFit="1" customWidth="1"/>
    <col min="9477" max="9478" width="20.42578125" bestFit="1" customWidth="1"/>
    <col min="9479" max="9479" width="10.85546875" bestFit="1" customWidth="1"/>
    <col min="9481" max="9481" width="31.42578125" bestFit="1" customWidth="1"/>
    <col min="9482" max="9482" width="33.85546875" bestFit="1" customWidth="1"/>
    <col min="9731" max="9731" width="11.5703125" bestFit="1" customWidth="1"/>
    <col min="9732" max="9732" width="18.85546875" bestFit="1" customWidth="1"/>
    <col min="9733" max="9734" width="20.42578125" bestFit="1" customWidth="1"/>
    <col min="9735" max="9735" width="10.85546875" bestFit="1" customWidth="1"/>
    <col min="9737" max="9737" width="31.42578125" bestFit="1" customWidth="1"/>
    <col min="9738" max="9738" width="33.85546875" bestFit="1" customWidth="1"/>
    <col min="9987" max="9987" width="11.5703125" bestFit="1" customWidth="1"/>
    <col min="9988" max="9988" width="18.85546875" bestFit="1" customWidth="1"/>
    <col min="9989" max="9990" width="20.42578125" bestFit="1" customWidth="1"/>
    <col min="9991" max="9991" width="10.85546875" bestFit="1" customWidth="1"/>
    <col min="9993" max="9993" width="31.42578125" bestFit="1" customWidth="1"/>
    <col min="9994" max="9994" width="33.85546875" bestFit="1" customWidth="1"/>
    <col min="10243" max="10243" width="11.5703125" bestFit="1" customWidth="1"/>
    <col min="10244" max="10244" width="18.85546875" bestFit="1" customWidth="1"/>
    <col min="10245" max="10246" width="20.42578125" bestFit="1" customWidth="1"/>
    <col min="10247" max="10247" width="10.85546875" bestFit="1" customWidth="1"/>
    <col min="10249" max="10249" width="31.42578125" bestFit="1" customWidth="1"/>
    <col min="10250" max="10250" width="33.85546875" bestFit="1" customWidth="1"/>
    <col min="10499" max="10499" width="11.5703125" bestFit="1" customWidth="1"/>
    <col min="10500" max="10500" width="18.85546875" bestFit="1" customWidth="1"/>
    <col min="10501" max="10502" width="20.42578125" bestFit="1" customWidth="1"/>
    <col min="10503" max="10503" width="10.85546875" bestFit="1" customWidth="1"/>
    <col min="10505" max="10505" width="31.42578125" bestFit="1" customWidth="1"/>
    <col min="10506" max="10506" width="33.85546875" bestFit="1" customWidth="1"/>
    <col min="10755" max="10755" width="11.5703125" bestFit="1" customWidth="1"/>
    <col min="10756" max="10756" width="18.85546875" bestFit="1" customWidth="1"/>
    <col min="10757" max="10758" width="20.42578125" bestFit="1" customWidth="1"/>
    <col min="10759" max="10759" width="10.85546875" bestFit="1" customWidth="1"/>
    <col min="10761" max="10761" width="31.42578125" bestFit="1" customWidth="1"/>
    <col min="10762" max="10762" width="33.85546875" bestFit="1" customWidth="1"/>
    <col min="11011" max="11011" width="11.5703125" bestFit="1" customWidth="1"/>
    <col min="11012" max="11012" width="18.85546875" bestFit="1" customWidth="1"/>
    <col min="11013" max="11014" width="20.42578125" bestFit="1" customWidth="1"/>
    <col min="11015" max="11015" width="10.85546875" bestFit="1" customWidth="1"/>
    <col min="11017" max="11017" width="31.42578125" bestFit="1" customWidth="1"/>
    <col min="11018" max="11018" width="33.85546875" bestFit="1" customWidth="1"/>
    <col min="11267" max="11267" width="11.5703125" bestFit="1" customWidth="1"/>
    <col min="11268" max="11268" width="18.85546875" bestFit="1" customWidth="1"/>
    <col min="11269" max="11270" width="20.42578125" bestFit="1" customWidth="1"/>
    <col min="11271" max="11271" width="10.85546875" bestFit="1" customWidth="1"/>
    <col min="11273" max="11273" width="31.42578125" bestFit="1" customWidth="1"/>
    <col min="11274" max="11274" width="33.85546875" bestFit="1" customWidth="1"/>
    <col min="11523" max="11523" width="11.5703125" bestFit="1" customWidth="1"/>
    <col min="11524" max="11524" width="18.85546875" bestFit="1" customWidth="1"/>
    <col min="11525" max="11526" width="20.42578125" bestFit="1" customWidth="1"/>
    <col min="11527" max="11527" width="10.85546875" bestFit="1" customWidth="1"/>
    <col min="11529" max="11529" width="31.42578125" bestFit="1" customWidth="1"/>
    <col min="11530" max="11530" width="33.85546875" bestFit="1" customWidth="1"/>
    <col min="11779" max="11779" width="11.5703125" bestFit="1" customWidth="1"/>
    <col min="11780" max="11780" width="18.85546875" bestFit="1" customWidth="1"/>
    <col min="11781" max="11782" width="20.42578125" bestFit="1" customWidth="1"/>
    <col min="11783" max="11783" width="10.85546875" bestFit="1" customWidth="1"/>
    <col min="11785" max="11785" width="31.42578125" bestFit="1" customWidth="1"/>
    <col min="11786" max="11786" width="33.85546875" bestFit="1" customWidth="1"/>
    <col min="12035" max="12035" width="11.5703125" bestFit="1" customWidth="1"/>
    <col min="12036" max="12036" width="18.85546875" bestFit="1" customWidth="1"/>
    <col min="12037" max="12038" width="20.42578125" bestFit="1" customWidth="1"/>
    <col min="12039" max="12039" width="10.85546875" bestFit="1" customWidth="1"/>
    <col min="12041" max="12041" width="31.42578125" bestFit="1" customWidth="1"/>
    <col min="12042" max="12042" width="33.85546875" bestFit="1" customWidth="1"/>
    <col min="12291" max="12291" width="11.5703125" bestFit="1" customWidth="1"/>
    <col min="12292" max="12292" width="18.85546875" bestFit="1" customWidth="1"/>
    <col min="12293" max="12294" width="20.42578125" bestFit="1" customWidth="1"/>
    <col min="12295" max="12295" width="10.85546875" bestFit="1" customWidth="1"/>
    <col min="12297" max="12297" width="31.42578125" bestFit="1" customWidth="1"/>
    <col min="12298" max="12298" width="33.85546875" bestFit="1" customWidth="1"/>
    <col min="12547" max="12547" width="11.5703125" bestFit="1" customWidth="1"/>
    <col min="12548" max="12548" width="18.85546875" bestFit="1" customWidth="1"/>
    <col min="12549" max="12550" width="20.42578125" bestFit="1" customWidth="1"/>
    <col min="12551" max="12551" width="10.85546875" bestFit="1" customWidth="1"/>
    <col min="12553" max="12553" width="31.42578125" bestFit="1" customWidth="1"/>
    <col min="12554" max="12554" width="33.85546875" bestFit="1" customWidth="1"/>
    <col min="12803" max="12803" width="11.5703125" bestFit="1" customWidth="1"/>
    <col min="12804" max="12804" width="18.85546875" bestFit="1" customWidth="1"/>
    <col min="12805" max="12806" width="20.42578125" bestFit="1" customWidth="1"/>
    <col min="12807" max="12807" width="10.85546875" bestFit="1" customWidth="1"/>
    <col min="12809" max="12809" width="31.42578125" bestFit="1" customWidth="1"/>
    <col min="12810" max="12810" width="33.85546875" bestFit="1" customWidth="1"/>
    <col min="13059" max="13059" width="11.5703125" bestFit="1" customWidth="1"/>
    <col min="13060" max="13060" width="18.85546875" bestFit="1" customWidth="1"/>
    <col min="13061" max="13062" width="20.42578125" bestFit="1" customWidth="1"/>
    <col min="13063" max="13063" width="10.85546875" bestFit="1" customWidth="1"/>
    <col min="13065" max="13065" width="31.42578125" bestFit="1" customWidth="1"/>
    <col min="13066" max="13066" width="33.85546875" bestFit="1" customWidth="1"/>
    <col min="13315" max="13315" width="11.5703125" bestFit="1" customWidth="1"/>
    <col min="13316" max="13316" width="18.85546875" bestFit="1" customWidth="1"/>
    <col min="13317" max="13318" width="20.42578125" bestFit="1" customWidth="1"/>
    <col min="13319" max="13319" width="10.85546875" bestFit="1" customWidth="1"/>
    <col min="13321" max="13321" width="31.42578125" bestFit="1" customWidth="1"/>
    <col min="13322" max="13322" width="33.85546875" bestFit="1" customWidth="1"/>
    <col min="13571" max="13571" width="11.5703125" bestFit="1" customWidth="1"/>
    <col min="13572" max="13572" width="18.85546875" bestFit="1" customWidth="1"/>
    <col min="13573" max="13574" width="20.42578125" bestFit="1" customWidth="1"/>
    <col min="13575" max="13575" width="10.85546875" bestFit="1" customWidth="1"/>
    <col min="13577" max="13577" width="31.42578125" bestFit="1" customWidth="1"/>
    <col min="13578" max="13578" width="33.85546875" bestFit="1" customWidth="1"/>
    <col min="13827" max="13827" width="11.5703125" bestFit="1" customWidth="1"/>
    <col min="13828" max="13828" width="18.85546875" bestFit="1" customWidth="1"/>
    <col min="13829" max="13830" width="20.42578125" bestFit="1" customWidth="1"/>
    <col min="13831" max="13831" width="10.85546875" bestFit="1" customWidth="1"/>
    <col min="13833" max="13833" width="31.42578125" bestFit="1" customWidth="1"/>
    <col min="13834" max="13834" width="33.85546875" bestFit="1" customWidth="1"/>
    <col min="14083" max="14083" width="11.5703125" bestFit="1" customWidth="1"/>
    <col min="14084" max="14084" width="18.85546875" bestFit="1" customWidth="1"/>
    <col min="14085" max="14086" width="20.42578125" bestFit="1" customWidth="1"/>
    <col min="14087" max="14087" width="10.85546875" bestFit="1" customWidth="1"/>
    <col min="14089" max="14089" width="31.42578125" bestFit="1" customWidth="1"/>
    <col min="14090" max="14090" width="33.85546875" bestFit="1" customWidth="1"/>
    <col min="14339" max="14339" width="11.5703125" bestFit="1" customWidth="1"/>
    <col min="14340" max="14340" width="18.85546875" bestFit="1" customWidth="1"/>
    <col min="14341" max="14342" width="20.42578125" bestFit="1" customWidth="1"/>
    <col min="14343" max="14343" width="10.85546875" bestFit="1" customWidth="1"/>
    <col min="14345" max="14345" width="31.42578125" bestFit="1" customWidth="1"/>
    <col min="14346" max="14346" width="33.85546875" bestFit="1" customWidth="1"/>
    <col min="14595" max="14595" width="11.5703125" bestFit="1" customWidth="1"/>
    <col min="14596" max="14596" width="18.85546875" bestFit="1" customWidth="1"/>
    <col min="14597" max="14598" width="20.42578125" bestFit="1" customWidth="1"/>
    <col min="14599" max="14599" width="10.85546875" bestFit="1" customWidth="1"/>
    <col min="14601" max="14601" width="31.42578125" bestFit="1" customWidth="1"/>
    <col min="14602" max="14602" width="33.85546875" bestFit="1" customWidth="1"/>
    <col min="14851" max="14851" width="11.5703125" bestFit="1" customWidth="1"/>
    <col min="14852" max="14852" width="18.85546875" bestFit="1" customWidth="1"/>
    <col min="14853" max="14854" width="20.42578125" bestFit="1" customWidth="1"/>
    <col min="14855" max="14855" width="10.85546875" bestFit="1" customWidth="1"/>
    <col min="14857" max="14857" width="31.42578125" bestFit="1" customWidth="1"/>
    <col min="14858" max="14858" width="33.85546875" bestFit="1" customWidth="1"/>
    <col min="15107" max="15107" width="11.5703125" bestFit="1" customWidth="1"/>
    <col min="15108" max="15108" width="18.85546875" bestFit="1" customWidth="1"/>
    <col min="15109" max="15110" width="20.42578125" bestFit="1" customWidth="1"/>
    <col min="15111" max="15111" width="10.85546875" bestFit="1" customWidth="1"/>
    <col min="15113" max="15113" width="31.42578125" bestFit="1" customWidth="1"/>
    <col min="15114" max="15114" width="33.85546875" bestFit="1" customWidth="1"/>
    <col min="15363" max="15363" width="11.5703125" bestFit="1" customWidth="1"/>
    <col min="15364" max="15364" width="18.85546875" bestFit="1" customWidth="1"/>
    <col min="15365" max="15366" width="20.42578125" bestFit="1" customWidth="1"/>
    <col min="15367" max="15367" width="10.85546875" bestFit="1" customWidth="1"/>
    <col min="15369" max="15369" width="31.42578125" bestFit="1" customWidth="1"/>
    <col min="15370" max="15370" width="33.85546875" bestFit="1" customWidth="1"/>
    <col min="15619" max="15619" width="11.5703125" bestFit="1" customWidth="1"/>
    <col min="15620" max="15620" width="18.85546875" bestFit="1" customWidth="1"/>
    <col min="15621" max="15622" width="20.42578125" bestFit="1" customWidth="1"/>
    <col min="15623" max="15623" width="10.85546875" bestFit="1" customWidth="1"/>
    <col min="15625" max="15625" width="31.42578125" bestFit="1" customWidth="1"/>
    <col min="15626" max="15626" width="33.85546875" bestFit="1" customWidth="1"/>
    <col min="15875" max="15875" width="11.5703125" bestFit="1" customWidth="1"/>
    <col min="15876" max="15876" width="18.85546875" bestFit="1" customWidth="1"/>
    <col min="15877" max="15878" width="20.42578125" bestFit="1" customWidth="1"/>
    <col min="15879" max="15879" width="10.85546875" bestFit="1" customWidth="1"/>
    <col min="15881" max="15881" width="31.42578125" bestFit="1" customWidth="1"/>
    <col min="15882" max="15882" width="33.85546875" bestFit="1" customWidth="1"/>
    <col min="16131" max="16131" width="11.5703125" bestFit="1" customWidth="1"/>
    <col min="16132" max="16132" width="18.85546875" bestFit="1" customWidth="1"/>
    <col min="16133" max="16134" width="20.42578125" bestFit="1" customWidth="1"/>
    <col min="16135" max="16135" width="10.85546875" bestFit="1" customWidth="1"/>
    <col min="16137" max="16137" width="31.42578125" bestFit="1" customWidth="1"/>
    <col min="16138" max="16138" width="33.85546875" bestFit="1" customWidth="1"/>
  </cols>
  <sheetData>
    <row r="2" spans="1:79" x14ac:dyDescent="0.25">
      <c r="A2" s="423" t="s">
        <v>2684</v>
      </c>
      <c r="B2" s="423" t="s">
        <v>2003</v>
      </c>
      <c r="C2" s="1230" t="s">
        <v>2450</v>
      </c>
      <c r="D2" s="1230"/>
      <c r="E2" s="1230"/>
      <c r="F2" s="1230"/>
      <c r="G2" s="424" t="s">
        <v>2003</v>
      </c>
      <c r="H2" s="423" t="s">
        <v>2473</v>
      </c>
      <c r="I2" s="423" t="s">
        <v>2752</v>
      </c>
      <c r="J2" s="425" t="s">
        <v>2428</v>
      </c>
      <c r="K2" s="197" t="s">
        <v>2474</v>
      </c>
      <c r="L2" s="182">
        <v>4</v>
      </c>
      <c r="M2" s="182">
        <f t="shared" ref="M2:AK2" si="0">L2+4</f>
        <v>8</v>
      </c>
      <c r="N2" s="182">
        <f t="shared" si="0"/>
        <v>12</v>
      </c>
      <c r="O2" s="182">
        <f t="shared" si="0"/>
        <v>16</v>
      </c>
      <c r="P2" s="182">
        <f t="shared" si="0"/>
        <v>20</v>
      </c>
      <c r="Q2" s="182">
        <f t="shared" si="0"/>
        <v>24</v>
      </c>
      <c r="R2" s="182">
        <f t="shared" si="0"/>
        <v>28</v>
      </c>
      <c r="S2" s="182">
        <f t="shared" si="0"/>
        <v>32</v>
      </c>
      <c r="T2" s="182">
        <f t="shared" si="0"/>
        <v>36</v>
      </c>
      <c r="U2" s="182">
        <f t="shared" si="0"/>
        <v>40</v>
      </c>
      <c r="V2" s="182">
        <f t="shared" si="0"/>
        <v>44</v>
      </c>
      <c r="W2" s="182">
        <f t="shared" si="0"/>
        <v>48</v>
      </c>
      <c r="X2" s="182">
        <f t="shared" si="0"/>
        <v>52</v>
      </c>
      <c r="Y2" s="182">
        <f t="shared" si="0"/>
        <v>56</v>
      </c>
      <c r="Z2" s="182">
        <f t="shared" si="0"/>
        <v>60</v>
      </c>
      <c r="AA2" s="182">
        <f t="shared" si="0"/>
        <v>64</v>
      </c>
      <c r="AB2" s="182">
        <f t="shared" si="0"/>
        <v>68</v>
      </c>
      <c r="AC2" s="182">
        <f t="shared" si="0"/>
        <v>72</v>
      </c>
      <c r="AD2" s="182">
        <f t="shared" si="0"/>
        <v>76</v>
      </c>
      <c r="AE2" s="182">
        <f t="shared" si="0"/>
        <v>80</v>
      </c>
      <c r="AF2" s="182">
        <f t="shared" si="0"/>
        <v>84</v>
      </c>
      <c r="AG2" s="182">
        <f t="shared" si="0"/>
        <v>88</v>
      </c>
      <c r="AH2" s="182">
        <f t="shared" si="0"/>
        <v>92</v>
      </c>
      <c r="AI2" s="182">
        <f t="shared" si="0"/>
        <v>96</v>
      </c>
      <c r="AJ2" s="182">
        <f t="shared" si="0"/>
        <v>100</v>
      </c>
      <c r="AK2" s="182">
        <f t="shared" si="0"/>
        <v>104</v>
      </c>
      <c r="AL2" s="182">
        <f t="shared" ref="AL2:CA2" si="1">AK2+4</f>
        <v>108</v>
      </c>
      <c r="AM2" s="182">
        <f t="shared" si="1"/>
        <v>112</v>
      </c>
      <c r="AN2" s="182">
        <f t="shared" si="1"/>
        <v>116</v>
      </c>
      <c r="AO2" s="182">
        <f t="shared" si="1"/>
        <v>120</v>
      </c>
      <c r="AP2" s="182">
        <f t="shared" si="1"/>
        <v>124</v>
      </c>
      <c r="AQ2" s="182">
        <f t="shared" si="1"/>
        <v>128</v>
      </c>
      <c r="AR2" s="182">
        <f t="shared" si="1"/>
        <v>132</v>
      </c>
      <c r="AS2" s="182">
        <f t="shared" si="1"/>
        <v>136</v>
      </c>
      <c r="AT2" s="182">
        <f t="shared" si="1"/>
        <v>140</v>
      </c>
      <c r="AU2" s="182">
        <f t="shared" si="1"/>
        <v>144</v>
      </c>
      <c r="AV2" s="182">
        <f t="shared" si="1"/>
        <v>148</v>
      </c>
      <c r="AW2" s="182">
        <f t="shared" si="1"/>
        <v>152</v>
      </c>
      <c r="AX2" s="182">
        <f t="shared" si="1"/>
        <v>156</v>
      </c>
      <c r="AY2" s="182">
        <f t="shared" si="1"/>
        <v>160</v>
      </c>
      <c r="AZ2" s="182">
        <f t="shared" si="1"/>
        <v>164</v>
      </c>
      <c r="BA2" s="182">
        <f t="shared" si="1"/>
        <v>168</v>
      </c>
      <c r="BB2" s="182">
        <f t="shared" si="1"/>
        <v>172</v>
      </c>
      <c r="BC2" s="182">
        <f t="shared" si="1"/>
        <v>176</v>
      </c>
      <c r="BD2" s="182">
        <f t="shared" si="1"/>
        <v>180</v>
      </c>
      <c r="BE2" s="182">
        <f t="shared" si="1"/>
        <v>184</v>
      </c>
      <c r="BF2" s="182">
        <f t="shared" si="1"/>
        <v>188</v>
      </c>
      <c r="BG2" s="182">
        <f t="shared" si="1"/>
        <v>192</v>
      </c>
      <c r="BH2" s="182">
        <f t="shared" si="1"/>
        <v>196</v>
      </c>
      <c r="BI2" s="182">
        <f t="shared" si="1"/>
        <v>200</v>
      </c>
      <c r="BJ2" s="182">
        <f t="shared" si="1"/>
        <v>204</v>
      </c>
      <c r="BK2" s="182">
        <f t="shared" si="1"/>
        <v>208</v>
      </c>
      <c r="BL2" s="182">
        <f t="shared" si="1"/>
        <v>212</v>
      </c>
      <c r="BM2" s="182">
        <f t="shared" si="1"/>
        <v>216</v>
      </c>
      <c r="BN2" s="182">
        <f t="shared" si="1"/>
        <v>220</v>
      </c>
      <c r="BO2" s="182">
        <f t="shared" si="1"/>
        <v>224</v>
      </c>
      <c r="BP2" s="182">
        <f t="shared" si="1"/>
        <v>228</v>
      </c>
      <c r="BQ2" s="182">
        <f t="shared" si="1"/>
        <v>232</v>
      </c>
      <c r="BR2" s="182">
        <f t="shared" si="1"/>
        <v>236</v>
      </c>
      <c r="BS2" s="182">
        <f t="shared" si="1"/>
        <v>240</v>
      </c>
      <c r="BT2" s="182">
        <f t="shared" si="1"/>
        <v>244</v>
      </c>
      <c r="BU2" s="182">
        <f t="shared" si="1"/>
        <v>248</v>
      </c>
      <c r="BV2" s="182">
        <f t="shared" si="1"/>
        <v>252</v>
      </c>
      <c r="BW2" s="182">
        <f t="shared" si="1"/>
        <v>256</v>
      </c>
      <c r="BX2" s="182">
        <f t="shared" si="1"/>
        <v>260</v>
      </c>
      <c r="BY2" s="182">
        <f t="shared" si="1"/>
        <v>264</v>
      </c>
      <c r="BZ2" s="182">
        <f t="shared" si="1"/>
        <v>268</v>
      </c>
      <c r="CA2" s="182">
        <f t="shared" si="1"/>
        <v>272</v>
      </c>
    </row>
    <row r="3" spans="1:79" x14ac:dyDescent="0.25">
      <c r="A3" s="422">
        <f>IF(ISERROR(FIND(SALES!$XEM$12,J3)),0,1)</f>
        <v>1</v>
      </c>
      <c r="B3" s="1" t="s">
        <v>2190</v>
      </c>
      <c r="C3" s="1" t="s">
        <v>2451</v>
      </c>
      <c r="D3" s="1" t="s">
        <v>2451</v>
      </c>
      <c r="E3" s="1" t="s">
        <v>2451</v>
      </c>
      <c r="F3" s="1" t="s">
        <v>2451</v>
      </c>
      <c r="G3" s="623" t="str">
        <f>LEFT(H3,10)</f>
        <v>SOUT P1 1R</v>
      </c>
      <c r="H3" s="1" t="str">
        <f>'F12'!E6</f>
        <v>SOUT P1 1R</v>
      </c>
      <c r="I3" s="1" t="str">
        <f>RIGHT(H3,LEN(H3)-LEN(G3))</f>
        <v/>
      </c>
      <c r="J3" s="197" t="str">
        <f>VLOOKUP(H3,'F12'!$E$6:$F$356,2,FALSE)</f>
        <v>500 501 601 801 802 873</v>
      </c>
      <c r="K3" s="197">
        <f>LEN(J3)/4</f>
        <v>5.75</v>
      </c>
      <c r="L3" s="190" t="str">
        <f>IF(L$2&gt;LEN($J3),IF(LEN($J3)=2,"0"&amp;$J3,$J3),RIGHT(LEFT($J3,L$2),3))</f>
        <v xml:space="preserve">00 </v>
      </c>
      <c r="M3" s="182" t="str">
        <f t="shared" ref="M3:AK13" si="2">IF(M$2&gt;LEN($J3),"",RIGHT(LEFT($J3,M$2),3))</f>
        <v xml:space="preserve">01 </v>
      </c>
      <c r="N3" s="182" t="str">
        <f t="shared" si="2"/>
        <v xml:space="preserve">01 </v>
      </c>
      <c r="O3" s="182" t="str">
        <f t="shared" si="2"/>
        <v xml:space="preserve">01 </v>
      </c>
      <c r="P3" s="182" t="str">
        <f t="shared" si="2"/>
        <v xml:space="preserve">02 </v>
      </c>
      <c r="Q3" s="182" t="str">
        <f t="shared" si="2"/>
        <v/>
      </c>
      <c r="R3" s="182" t="str">
        <f t="shared" si="2"/>
        <v/>
      </c>
      <c r="S3" s="182" t="str">
        <f t="shared" si="2"/>
        <v/>
      </c>
      <c r="T3" s="182" t="str">
        <f t="shared" si="2"/>
        <v/>
      </c>
      <c r="U3" s="182" t="str">
        <f t="shared" si="2"/>
        <v/>
      </c>
      <c r="V3" s="182" t="str">
        <f t="shared" si="2"/>
        <v/>
      </c>
      <c r="W3" s="182" t="str">
        <f t="shared" si="2"/>
        <v/>
      </c>
      <c r="X3" s="182" t="str">
        <f t="shared" si="2"/>
        <v/>
      </c>
      <c r="Y3" s="182" t="str">
        <f t="shared" si="2"/>
        <v/>
      </c>
      <c r="Z3" s="182" t="str">
        <f t="shared" si="2"/>
        <v/>
      </c>
      <c r="AA3" s="182" t="str">
        <f t="shared" si="2"/>
        <v/>
      </c>
      <c r="AB3" s="182" t="str">
        <f t="shared" si="2"/>
        <v/>
      </c>
      <c r="AC3" s="182" t="str">
        <f t="shared" si="2"/>
        <v/>
      </c>
      <c r="AD3" s="182" t="str">
        <f t="shared" si="2"/>
        <v/>
      </c>
      <c r="AE3" s="182" t="str">
        <f t="shared" si="2"/>
        <v/>
      </c>
      <c r="AF3" s="182" t="str">
        <f t="shared" si="2"/>
        <v/>
      </c>
      <c r="AG3" s="182" t="str">
        <f t="shared" si="2"/>
        <v/>
      </c>
      <c r="AH3" s="182" t="str">
        <f t="shared" si="2"/>
        <v/>
      </c>
      <c r="AI3" s="182" t="str">
        <f t="shared" si="2"/>
        <v/>
      </c>
      <c r="AJ3" s="182" t="str">
        <f t="shared" si="2"/>
        <v/>
      </c>
      <c r="AK3" s="182" t="str">
        <f t="shared" si="2"/>
        <v/>
      </c>
      <c r="AL3" s="182" t="str">
        <f t="shared" ref="AL3:BU10" si="3">IF(AL$2&gt;LEN($J3),"",RIGHT(LEFT($J3,AL$2),3))</f>
        <v/>
      </c>
      <c r="AM3" s="182" t="str">
        <f t="shared" si="3"/>
        <v/>
      </c>
      <c r="AN3" s="182" t="str">
        <f t="shared" si="3"/>
        <v/>
      </c>
      <c r="AO3" s="182" t="str">
        <f t="shared" si="3"/>
        <v/>
      </c>
      <c r="AP3" s="182" t="str">
        <f t="shared" si="3"/>
        <v/>
      </c>
      <c r="AQ3" s="182" t="str">
        <f t="shared" si="3"/>
        <v/>
      </c>
      <c r="AR3" s="182" t="str">
        <f t="shared" si="3"/>
        <v/>
      </c>
      <c r="AS3" s="182" t="str">
        <f t="shared" si="3"/>
        <v/>
      </c>
      <c r="AT3" s="182" t="str">
        <f t="shared" si="3"/>
        <v/>
      </c>
      <c r="AU3" s="182" t="str">
        <f t="shared" si="3"/>
        <v/>
      </c>
      <c r="AV3" s="182" t="str">
        <f t="shared" si="3"/>
        <v/>
      </c>
      <c r="AW3" s="182" t="str">
        <f t="shared" si="3"/>
        <v/>
      </c>
      <c r="AX3" s="182" t="str">
        <f t="shared" si="3"/>
        <v/>
      </c>
      <c r="AY3" s="182" t="str">
        <f t="shared" si="3"/>
        <v/>
      </c>
      <c r="AZ3" s="182" t="str">
        <f t="shared" si="3"/>
        <v/>
      </c>
      <c r="BA3" s="182" t="str">
        <f t="shared" si="3"/>
        <v/>
      </c>
      <c r="BB3" s="182" t="str">
        <f t="shared" si="3"/>
        <v/>
      </c>
      <c r="BC3" s="182" t="str">
        <f t="shared" si="3"/>
        <v/>
      </c>
      <c r="BD3" s="182" t="str">
        <f t="shared" si="3"/>
        <v/>
      </c>
      <c r="BE3" s="182" t="str">
        <f t="shared" si="3"/>
        <v/>
      </c>
      <c r="BF3" s="182" t="str">
        <f t="shared" si="3"/>
        <v/>
      </c>
      <c r="BG3" s="182" t="str">
        <f t="shared" si="3"/>
        <v/>
      </c>
      <c r="BH3" s="182" t="str">
        <f t="shared" si="3"/>
        <v/>
      </c>
      <c r="BI3" s="182" t="str">
        <f t="shared" si="3"/>
        <v/>
      </c>
      <c r="BJ3" s="182" t="str">
        <f t="shared" si="3"/>
        <v/>
      </c>
      <c r="BK3" s="182" t="str">
        <f t="shared" si="3"/>
        <v/>
      </c>
      <c r="BL3" s="182" t="str">
        <f t="shared" si="3"/>
        <v/>
      </c>
      <c r="BM3" s="182" t="str">
        <f t="shared" si="3"/>
        <v/>
      </c>
      <c r="BN3" s="182" t="str">
        <f t="shared" si="3"/>
        <v/>
      </c>
      <c r="BO3" s="182" t="str">
        <f t="shared" si="3"/>
        <v/>
      </c>
      <c r="BP3" s="182" t="str">
        <f t="shared" si="3"/>
        <v/>
      </c>
      <c r="BQ3" s="182" t="str">
        <f t="shared" si="3"/>
        <v/>
      </c>
      <c r="BR3" s="182" t="str">
        <f t="shared" si="3"/>
        <v/>
      </c>
      <c r="BS3" s="182" t="str">
        <f t="shared" si="3"/>
        <v/>
      </c>
      <c r="BT3" s="182" t="str">
        <f t="shared" si="3"/>
        <v/>
      </c>
      <c r="BU3" s="182" t="str">
        <f t="shared" si="3"/>
        <v/>
      </c>
    </row>
    <row r="4" spans="1:79" x14ac:dyDescent="0.25">
      <c r="A4" s="422">
        <f>IF(ISERROR(FIND(SALES!$XEM$12,J4)),0,1)</f>
        <v>1</v>
      </c>
      <c r="B4" s="1" t="s">
        <v>2191</v>
      </c>
      <c r="C4" s="105" t="s">
        <v>2137</v>
      </c>
      <c r="D4" s="105" t="s">
        <v>2138</v>
      </c>
      <c r="E4" s="1" t="s">
        <v>2451</v>
      </c>
      <c r="F4" s="1" t="s">
        <v>2451</v>
      </c>
      <c r="G4" s="623" t="str">
        <f t="shared" ref="G4:G67" si="4">LEFT(H4,10)</f>
        <v>NORW P2 2R</v>
      </c>
      <c r="H4" s="1" t="str">
        <f>'F12'!E7</f>
        <v>NORW P2 2R</v>
      </c>
      <c r="I4" s="1" t="str">
        <f t="shared" ref="I4:I67" si="5">RIGHT(H4,LEN(H4)-LEN(G4))</f>
        <v/>
      </c>
      <c r="J4" s="197" t="str">
        <f>VLOOKUP(H4,'F12'!$E$6:$F$356,2,FALSE)</f>
        <v>832 005 006 021 031 522 523 525 811 812 813 874</v>
      </c>
      <c r="K4" s="197">
        <f t="shared" ref="K4:K67" si="6">LEN(J4)/4</f>
        <v>11.75</v>
      </c>
      <c r="L4" s="190" t="str">
        <f t="shared" ref="L4:L66" si="7">IF(L$2&gt;LEN($J4),IF(LEN($J4)=2,"0"&amp;$J4,$J4),RIGHT(LEFT($J4,L$2),3))</f>
        <v xml:space="preserve">32 </v>
      </c>
      <c r="M4" s="182" t="str">
        <f t="shared" si="2"/>
        <v xml:space="preserve">05 </v>
      </c>
      <c r="N4" s="182" t="str">
        <f t="shared" si="2"/>
        <v xml:space="preserve">06 </v>
      </c>
      <c r="O4" s="182" t="str">
        <f t="shared" si="2"/>
        <v xml:space="preserve">21 </v>
      </c>
      <c r="P4" s="182" t="str">
        <f t="shared" si="2"/>
        <v xml:space="preserve">31 </v>
      </c>
      <c r="Q4" s="182" t="str">
        <f t="shared" si="2"/>
        <v xml:space="preserve">22 </v>
      </c>
      <c r="R4" s="182" t="str">
        <f t="shared" si="2"/>
        <v xml:space="preserve">23 </v>
      </c>
      <c r="S4" s="182" t="str">
        <f t="shared" si="2"/>
        <v xml:space="preserve">25 </v>
      </c>
      <c r="T4" s="182" t="str">
        <f t="shared" si="2"/>
        <v xml:space="preserve">11 </v>
      </c>
      <c r="U4" s="182" t="str">
        <f t="shared" si="2"/>
        <v xml:space="preserve">12 </v>
      </c>
      <c r="V4" s="182" t="str">
        <f t="shared" si="2"/>
        <v xml:space="preserve">13 </v>
      </c>
      <c r="W4" s="182" t="str">
        <f t="shared" si="2"/>
        <v/>
      </c>
      <c r="X4" s="182" t="str">
        <f t="shared" si="2"/>
        <v/>
      </c>
      <c r="Y4" s="182" t="str">
        <f t="shared" si="2"/>
        <v/>
      </c>
      <c r="Z4" s="182" t="str">
        <f t="shared" si="2"/>
        <v/>
      </c>
      <c r="AA4" s="182" t="str">
        <f t="shared" si="2"/>
        <v/>
      </c>
      <c r="AB4" s="182" t="str">
        <f t="shared" si="2"/>
        <v/>
      </c>
      <c r="AC4" s="182" t="str">
        <f t="shared" si="2"/>
        <v/>
      </c>
      <c r="AD4" s="182" t="str">
        <f t="shared" si="2"/>
        <v/>
      </c>
      <c r="AE4" s="182" t="str">
        <f t="shared" si="2"/>
        <v/>
      </c>
      <c r="AF4" s="182" t="str">
        <f t="shared" si="2"/>
        <v/>
      </c>
      <c r="AG4" s="182" t="str">
        <f t="shared" si="2"/>
        <v/>
      </c>
      <c r="AH4" s="182" t="str">
        <f t="shared" si="2"/>
        <v/>
      </c>
      <c r="AI4" s="182" t="str">
        <f t="shared" si="2"/>
        <v/>
      </c>
      <c r="AJ4" s="182" t="str">
        <f t="shared" si="2"/>
        <v/>
      </c>
      <c r="AK4" s="182" t="str">
        <f t="shared" si="2"/>
        <v/>
      </c>
      <c r="AL4" s="182" t="str">
        <f t="shared" si="3"/>
        <v/>
      </c>
      <c r="AM4" s="182" t="str">
        <f t="shared" si="3"/>
        <v/>
      </c>
      <c r="AN4" s="182" t="str">
        <f t="shared" si="3"/>
        <v/>
      </c>
      <c r="AO4" s="182" t="str">
        <f t="shared" si="3"/>
        <v/>
      </c>
      <c r="AP4" s="182" t="str">
        <f t="shared" si="3"/>
        <v/>
      </c>
      <c r="AQ4" s="182" t="str">
        <f t="shared" si="3"/>
        <v/>
      </c>
      <c r="AR4" s="182" t="str">
        <f t="shared" si="3"/>
        <v/>
      </c>
      <c r="AS4" s="182" t="str">
        <f t="shared" si="3"/>
        <v/>
      </c>
      <c r="AT4" s="182" t="str">
        <f t="shared" si="3"/>
        <v/>
      </c>
      <c r="AU4" s="182" t="str">
        <f t="shared" si="3"/>
        <v/>
      </c>
      <c r="AV4" s="182" t="str">
        <f t="shared" si="3"/>
        <v/>
      </c>
      <c r="AW4" s="182" t="str">
        <f t="shared" si="3"/>
        <v/>
      </c>
      <c r="AX4" s="182" t="str">
        <f t="shared" si="3"/>
        <v/>
      </c>
      <c r="AY4" s="182" t="str">
        <f t="shared" si="3"/>
        <v/>
      </c>
      <c r="AZ4" s="182" t="str">
        <f t="shared" si="3"/>
        <v/>
      </c>
      <c r="BA4" s="182" t="str">
        <f t="shared" si="3"/>
        <v/>
      </c>
      <c r="BB4" s="182" t="str">
        <f t="shared" si="3"/>
        <v/>
      </c>
      <c r="BC4" s="182" t="str">
        <f t="shared" si="3"/>
        <v/>
      </c>
      <c r="BD4" s="182" t="str">
        <f t="shared" si="3"/>
        <v/>
      </c>
      <c r="BE4" s="182" t="str">
        <f t="shared" si="3"/>
        <v/>
      </c>
      <c r="BF4" s="182" t="str">
        <f t="shared" si="3"/>
        <v/>
      </c>
      <c r="BG4" s="182" t="str">
        <f t="shared" si="3"/>
        <v/>
      </c>
      <c r="BH4" s="182" t="str">
        <f t="shared" si="3"/>
        <v/>
      </c>
      <c r="BI4" s="182" t="str">
        <f t="shared" si="3"/>
        <v/>
      </c>
      <c r="BJ4" s="182" t="str">
        <f t="shared" si="3"/>
        <v/>
      </c>
      <c r="BK4" s="182" t="str">
        <f t="shared" si="3"/>
        <v/>
      </c>
      <c r="BL4" s="182" t="str">
        <f t="shared" si="3"/>
        <v/>
      </c>
      <c r="BM4" s="182" t="str">
        <f t="shared" si="3"/>
        <v/>
      </c>
      <c r="BN4" s="182" t="str">
        <f t="shared" si="3"/>
        <v/>
      </c>
      <c r="BO4" s="182" t="str">
        <f t="shared" si="3"/>
        <v/>
      </c>
      <c r="BP4" s="182" t="str">
        <f t="shared" si="3"/>
        <v/>
      </c>
      <c r="BQ4" s="182" t="str">
        <f t="shared" si="3"/>
        <v/>
      </c>
      <c r="BR4" s="182" t="str">
        <f t="shared" si="3"/>
        <v/>
      </c>
      <c r="BS4" s="182" t="str">
        <f t="shared" si="3"/>
        <v/>
      </c>
      <c r="BT4" s="182" t="str">
        <f t="shared" si="3"/>
        <v/>
      </c>
      <c r="BU4" s="182" t="str">
        <f t="shared" si="3"/>
        <v/>
      </c>
    </row>
    <row r="5" spans="1:79" x14ac:dyDescent="0.25">
      <c r="A5" s="422">
        <f>IF(ISERROR(FIND(SALES!$XEM$12,J5)),0,1)</f>
        <v>1</v>
      </c>
      <c r="B5" s="1" t="s">
        <v>2192</v>
      </c>
      <c r="C5" s="105" t="s">
        <v>2139</v>
      </c>
      <c r="D5" s="105" t="s">
        <v>2140</v>
      </c>
      <c r="E5" s="1" t="s">
        <v>2451</v>
      </c>
      <c r="F5" s="1" t="s">
        <v>2451</v>
      </c>
      <c r="G5" s="623" t="str">
        <f t="shared" si="4"/>
        <v>EELC P4 2R</v>
      </c>
      <c r="H5" s="1" t="str">
        <f>'F12'!E8</f>
        <v>EELC P4 2R (12H NIGHT)</v>
      </c>
      <c r="I5" s="1" t="str">
        <f t="shared" si="5"/>
        <v xml:space="preserve"> (12H NIGHT)</v>
      </c>
      <c r="J5" s="197" t="str">
        <f>VLOOKUP(H5,'F12'!$E$6:$F$356,2,FALSE)</f>
        <v>100 101 192 193 600 601 692 693</v>
      </c>
      <c r="K5" s="197">
        <f t="shared" si="6"/>
        <v>7.75</v>
      </c>
      <c r="L5" s="190" t="str">
        <f t="shared" si="7"/>
        <v xml:space="preserve">00 </v>
      </c>
      <c r="M5" s="182" t="str">
        <f t="shared" si="2"/>
        <v xml:space="preserve">01 </v>
      </c>
      <c r="N5" s="182" t="str">
        <f t="shared" si="2"/>
        <v xml:space="preserve">92 </v>
      </c>
      <c r="O5" s="182" t="str">
        <f t="shared" si="2"/>
        <v xml:space="preserve">93 </v>
      </c>
      <c r="P5" s="182" t="str">
        <f t="shared" si="2"/>
        <v xml:space="preserve">00 </v>
      </c>
      <c r="Q5" s="182" t="str">
        <f t="shared" si="2"/>
        <v xml:space="preserve">01 </v>
      </c>
      <c r="R5" s="182" t="str">
        <f t="shared" si="2"/>
        <v xml:space="preserve">92 </v>
      </c>
      <c r="S5" s="182" t="str">
        <f t="shared" si="2"/>
        <v/>
      </c>
      <c r="T5" s="182" t="str">
        <f t="shared" si="2"/>
        <v/>
      </c>
      <c r="U5" s="182" t="str">
        <f t="shared" si="2"/>
        <v/>
      </c>
      <c r="V5" s="182" t="str">
        <f t="shared" si="2"/>
        <v/>
      </c>
      <c r="W5" s="182" t="str">
        <f t="shared" si="2"/>
        <v/>
      </c>
      <c r="X5" s="182" t="str">
        <f t="shared" si="2"/>
        <v/>
      </c>
      <c r="Y5" s="182" t="str">
        <f t="shared" si="2"/>
        <v/>
      </c>
      <c r="Z5" s="182" t="str">
        <f t="shared" si="2"/>
        <v/>
      </c>
      <c r="AA5" s="182" t="str">
        <f t="shared" si="2"/>
        <v/>
      </c>
      <c r="AB5" s="182" t="str">
        <f t="shared" si="2"/>
        <v/>
      </c>
      <c r="AC5" s="182" t="str">
        <f t="shared" si="2"/>
        <v/>
      </c>
      <c r="AD5" s="182" t="str">
        <f t="shared" si="2"/>
        <v/>
      </c>
      <c r="AE5" s="182" t="str">
        <f t="shared" si="2"/>
        <v/>
      </c>
      <c r="AF5" s="182" t="str">
        <f t="shared" si="2"/>
        <v/>
      </c>
      <c r="AG5" s="182" t="str">
        <f t="shared" si="2"/>
        <v/>
      </c>
      <c r="AH5" s="182" t="str">
        <f t="shared" si="2"/>
        <v/>
      </c>
      <c r="AI5" s="182" t="str">
        <f t="shared" si="2"/>
        <v/>
      </c>
      <c r="AJ5" s="182" t="str">
        <f t="shared" si="2"/>
        <v/>
      </c>
      <c r="AK5" s="182" t="str">
        <f t="shared" si="2"/>
        <v/>
      </c>
      <c r="AL5" s="182" t="str">
        <f t="shared" si="3"/>
        <v/>
      </c>
      <c r="AM5" s="182" t="str">
        <f t="shared" si="3"/>
        <v/>
      </c>
      <c r="AN5" s="182" t="str">
        <f t="shared" si="3"/>
        <v/>
      </c>
      <c r="AO5" s="182" t="str">
        <f t="shared" si="3"/>
        <v/>
      </c>
      <c r="AP5" s="182" t="str">
        <f t="shared" si="3"/>
        <v/>
      </c>
      <c r="AQ5" s="182" t="str">
        <f t="shared" si="3"/>
        <v/>
      </c>
      <c r="AR5" s="182" t="str">
        <f t="shared" si="3"/>
        <v/>
      </c>
      <c r="AS5" s="182" t="str">
        <f t="shared" si="3"/>
        <v/>
      </c>
      <c r="AT5" s="182" t="str">
        <f t="shared" si="3"/>
        <v/>
      </c>
      <c r="AU5" s="182" t="str">
        <f t="shared" si="3"/>
        <v/>
      </c>
      <c r="AV5" s="182" t="str">
        <f t="shared" si="3"/>
        <v/>
      </c>
      <c r="AW5" s="182" t="str">
        <f t="shared" si="3"/>
        <v/>
      </c>
      <c r="AX5" s="182" t="str">
        <f t="shared" si="3"/>
        <v/>
      </c>
      <c r="AY5" s="182" t="str">
        <f t="shared" si="3"/>
        <v/>
      </c>
      <c r="AZ5" s="182" t="str">
        <f t="shared" si="3"/>
        <v/>
      </c>
      <c r="BA5" s="182" t="str">
        <f t="shared" si="3"/>
        <v/>
      </c>
      <c r="BB5" s="182" t="str">
        <f t="shared" si="3"/>
        <v/>
      </c>
      <c r="BC5" s="182" t="str">
        <f t="shared" si="3"/>
        <v/>
      </c>
      <c r="BD5" s="182" t="str">
        <f t="shared" si="3"/>
        <v/>
      </c>
      <c r="BE5" s="182" t="str">
        <f t="shared" si="3"/>
        <v/>
      </c>
      <c r="BF5" s="182" t="str">
        <f t="shared" si="3"/>
        <v/>
      </c>
      <c r="BG5" s="182" t="str">
        <f t="shared" si="3"/>
        <v/>
      </c>
      <c r="BH5" s="182" t="str">
        <f t="shared" si="3"/>
        <v/>
      </c>
      <c r="BI5" s="182" t="str">
        <f t="shared" si="3"/>
        <v/>
      </c>
      <c r="BJ5" s="182" t="str">
        <f t="shared" si="3"/>
        <v/>
      </c>
      <c r="BK5" s="182" t="str">
        <f t="shared" si="3"/>
        <v/>
      </c>
      <c r="BL5" s="182" t="str">
        <f t="shared" si="3"/>
        <v/>
      </c>
      <c r="BM5" s="182" t="str">
        <f t="shared" si="3"/>
        <v/>
      </c>
      <c r="BN5" s="182" t="str">
        <f t="shared" si="3"/>
        <v/>
      </c>
      <c r="BO5" s="182" t="str">
        <f t="shared" si="3"/>
        <v/>
      </c>
      <c r="BP5" s="182" t="str">
        <f t="shared" si="3"/>
        <v/>
      </c>
      <c r="BQ5" s="182" t="str">
        <f t="shared" si="3"/>
        <v/>
      </c>
      <c r="BR5" s="182" t="str">
        <f t="shared" si="3"/>
        <v/>
      </c>
      <c r="BS5" s="182" t="str">
        <f t="shared" si="3"/>
        <v/>
      </c>
      <c r="BT5" s="182" t="str">
        <f t="shared" si="3"/>
        <v/>
      </c>
      <c r="BU5" s="182" t="str">
        <f t="shared" si="3"/>
        <v/>
      </c>
    </row>
    <row r="6" spans="1:79" x14ac:dyDescent="0.25">
      <c r="A6" s="422">
        <f>IF(ISERROR(FIND(SALES!$XEM$12,J6)),0,1)</f>
        <v>1</v>
      </c>
      <c r="B6" s="1" t="s">
        <v>2193</v>
      </c>
      <c r="C6" s="105" t="s">
        <v>2135</v>
      </c>
      <c r="D6" s="105" t="s">
        <v>2141</v>
      </c>
      <c r="E6" s="105" t="s">
        <v>2142</v>
      </c>
      <c r="F6" s="1" t="s">
        <v>2451</v>
      </c>
      <c r="G6" s="623" t="str">
        <f t="shared" si="4"/>
        <v>LOND P4 1R</v>
      </c>
      <c r="H6" s="1" t="str">
        <f>'F12'!E9</f>
        <v>LOND P4 1R (RESTRICTED HOURS)</v>
      </c>
      <c r="I6" s="1" t="str">
        <f t="shared" si="5"/>
        <v xml:space="preserve"> (RESTRICTED HOURS)</v>
      </c>
      <c r="J6" s="197" t="str">
        <f>VLOOKUP(H6,'F12'!$E$6:$F$356,2,FALSE)</f>
        <v>012 013 520 521</v>
      </c>
      <c r="K6" s="197">
        <f t="shared" si="6"/>
        <v>3.75</v>
      </c>
      <c r="L6" s="190" t="str">
        <f t="shared" si="7"/>
        <v xml:space="preserve">12 </v>
      </c>
      <c r="M6" s="182" t="str">
        <f t="shared" si="2"/>
        <v xml:space="preserve">13 </v>
      </c>
      <c r="N6" s="182" t="str">
        <f t="shared" si="2"/>
        <v xml:space="preserve">20 </v>
      </c>
      <c r="O6" s="182" t="str">
        <f t="shared" si="2"/>
        <v/>
      </c>
      <c r="P6" s="182" t="str">
        <f t="shared" si="2"/>
        <v/>
      </c>
      <c r="Q6" s="182" t="str">
        <f t="shared" si="2"/>
        <v/>
      </c>
      <c r="R6" s="182" t="str">
        <f t="shared" si="2"/>
        <v/>
      </c>
      <c r="S6" s="182" t="str">
        <f t="shared" si="2"/>
        <v/>
      </c>
      <c r="T6" s="182" t="str">
        <f t="shared" si="2"/>
        <v/>
      </c>
      <c r="U6" s="182" t="str">
        <f t="shared" si="2"/>
        <v/>
      </c>
      <c r="V6" s="182" t="str">
        <f t="shared" si="2"/>
        <v/>
      </c>
      <c r="W6" s="182" t="str">
        <f t="shared" si="2"/>
        <v/>
      </c>
      <c r="X6" s="182" t="str">
        <f t="shared" si="2"/>
        <v/>
      </c>
      <c r="Y6" s="182" t="str">
        <f t="shared" si="2"/>
        <v/>
      </c>
      <c r="Z6" s="182" t="str">
        <f t="shared" si="2"/>
        <v/>
      </c>
      <c r="AA6" s="182" t="str">
        <f t="shared" si="2"/>
        <v/>
      </c>
      <c r="AB6" s="182" t="str">
        <f t="shared" si="2"/>
        <v/>
      </c>
      <c r="AC6" s="182" t="str">
        <f t="shared" si="2"/>
        <v/>
      </c>
      <c r="AD6" s="182" t="str">
        <f t="shared" si="2"/>
        <v/>
      </c>
      <c r="AE6" s="182" t="str">
        <f t="shared" si="2"/>
        <v/>
      </c>
      <c r="AF6" s="182" t="str">
        <f t="shared" si="2"/>
        <v/>
      </c>
      <c r="AG6" s="182" t="str">
        <f t="shared" si="2"/>
        <v/>
      </c>
      <c r="AH6" s="182" t="str">
        <f t="shared" si="2"/>
        <v/>
      </c>
      <c r="AI6" s="182" t="str">
        <f t="shared" si="2"/>
        <v/>
      </c>
      <c r="AJ6" s="182" t="str">
        <f t="shared" si="2"/>
        <v/>
      </c>
      <c r="AK6" s="182" t="str">
        <f t="shared" si="2"/>
        <v/>
      </c>
      <c r="AL6" s="182" t="str">
        <f t="shared" si="3"/>
        <v/>
      </c>
      <c r="AM6" s="182" t="str">
        <f t="shared" si="3"/>
        <v/>
      </c>
      <c r="AN6" s="182" t="str">
        <f t="shared" si="3"/>
        <v/>
      </c>
      <c r="AO6" s="182" t="str">
        <f t="shared" si="3"/>
        <v/>
      </c>
      <c r="AP6" s="182" t="str">
        <f t="shared" si="3"/>
        <v/>
      </c>
      <c r="AQ6" s="182" t="str">
        <f t="shared" si="3"/>
        <v/>
      </c>
      <c r="AR6" s="182" t="str">
        <f t="shared" si="3"/>
        <v/>
      </c>
      <c r="AS6" s="182" t="str">
        <f t="shared" si="3"/>
        <v/>
      </c>
      <c r="AT6" s="182" t="str">
        <f t="shared" si="3"/>
        <v/>
      </c>
      <c r="AU6" s="182" t="str">
        <f t="shared" si="3"/>
        <v/>
      </c>
      <c r="AV6" s="182" t="str">
        <f t="shared" si="3"/>
        <v/>
      </c>
      <c r="AW6" s="182" t="str">
        <f t="shared" si="3"/>
        <v/>
      </c>
      <c r="AX6" s="182" t="str">
        <f t="shared" si="3"/>
        <v/>
      </c>
      <c r="AY6" s="182" t="str">
        <f t="shared" si="3"/>
        <v/>
      </c>
      <c r="AZ6" s="182" t="str">
        <f t="shared" si="3"/>
        <v/>
      </c>
      <c r="BA6" s="182" t="str">
        <f t="shared" si="3"/>
        <v/>
      </c>
      <c r="BB6" s="182" t="str">
        <f t="shared" si="3"/>
        <v/>
      </c>
      <c r="BC6" s="182" t="str">
        <f t="shared" si="3"/>
        <v/>
      </c>
      <c r="BD6" s="182" t="str">
        <f t="shared" si="3"/>
        <v/>
      </c>
      <c r="BE6" s="182" t="str">
        <f t="shared" si="3"/>
        <v/>
      </c>
      <c r="BF6" s="182" t="str">
        <f t="shared" si="3"/>
        <v/>
      </c>
      <c r="BG6" s="182" t="str">
        <f t="shared" si="3"/>
        <v/>
      </c>
      <c r="BH6" s="182" t="str">
        <f t="shared" si="3"/>
        <v/>
      </c>
      <c r="BI6" s="182" t="str">
        <f t="shared" si="3"/>
        <v/>
      </c>
      <c r="BJ6" s="182" t="str">
        <f t="shared" si="3"/>
        <v/>
      </c>
      <c r="BK6" s="182" t="str">
        <f t="shared" si="3"/>
        <v/>
      </c>
      <c r="BL6" s="182" t="str">
        <f t="shared" si="3"/>
        <v/>
      </c>
      <c r="BM6" s="182" t="str">
        <f t="shared" si="3"/>
        <v/>
      </c>
      <c r="BN6" s="182" t="str">
        <f t="shared" si="3"/>
        <v/>
      </c>
      <c r="BO6" s="182" t="str">
        <f t="shared" si="3"/>
        <v/>
      </c>
      <c r="BP6" s="182" t="str">
        <f t="shared" si="3"/>
        <v/>
      </c>
      <c r="BQ6" s="182" t="str">
        <f t="shared" si="3"/>
        <v/>
      </c>
      <c r="BR6" s="182" t="str">
        <f t="shared" si="3"/>
        <v/>
      </c>
      <c r="BS6" s="182" t="str">
        <f t="shared" si="3"/>
        <v/>
      </c>
      <c r="BT6" s="182" t="str">
        <f t="shared" si="3"/>
        <v/>
      </c>
      <c r="BU6" s="182" t="str">
        <f t="shared" si="3"/>
        <v/>
      </c>
    </row>
    <row r="7" spans="1:79" x14ac:dyDescent="0.25">
      <c r="A7" s="422">
        <f>IF(ISERROR(FIND(SALES!$XEM$12,J7)),0,1)</f>
        <v>1</v>
      </c>
      <c r="B7" s="1" t="s">
        <v>2194</v>
      </c>
      <c r="C7" s="105" t="s">
        <v>2143</v>
      </c>
      <c r="D7" s="1" t="s">
        <v>2451</v>
      </c>
      <c r="E7" s="1" t="s">
        <v>2451</v>
      </c>
      <c r="F7" s="1" t="s">
        <v>2451</v>
      </c>
      <c r="G7" s="623" t="str">
        <f t="shared" si="4"/>
        <v>SWEB P1 1R</v>
      </c>
      <c r="H7" s="1" t="str">
        <f>'F12'!E10</f>
        <v>SWEB P1 1R</v>
      </c>
      <c r="I7" s="1" t="str">
        <f t="shared" si="5"/>
        <v/>
      </c>
      <c r="J7" s="197" t="str">
        <f>VLOOKUP(H7,'F12'!$E$6:$F$356,2,FALSE)</f>
        <v>500 501 801 873 874</v>
      </c>
      <c r="K7" s="197">
        <f t="shared" si="6"/>
        <v>4.75</v>
      </c>
      <c r="L7" s="190" t="str">
        <f t="shared" si="7"/>
        <v xml:space="preserve">00 </v>
      </c>
      <c r="M7" s="182" t="str">
        <f t="shared" si="2"/>
        <v xml:space="preserve">01 </v>
      </c>
      <c r="N7" s="182" t="str">
        <f t="shared" si="2"/>
        <v xml:space="preserve">01 </v>
      </c>
      <c r="O7" s="182" t="str">
        <f t="shared" si="2"/>
        <v xml:space="preserve">73 </v>
      </c>
      <c r="P7" s="182" t="str">
        <f t="shared" si="2"/>
        <v/>
      </c>
      <c r="Q7" s="182" t="str">
        <f t="shared" si="2"/>
        <v/>
      </c>
      <c r="R7" s="182" t="str">
        <f t="shared" si="2"/>
        <v/>
      </c>
      <c r="S7" s="182" t="str">
        <f t="shared" si="2"/>
        <v/>
      </c>
      <c r="T7" s="182" t="str">
        <f t="shared" si="2"/>
        <v/>
      </c>
      <c r="U7" s="182" t="str">
        <f t="shared" si="2"/>
        <v/>
      </c>
      <c r="V7" s="182" t="str">
        <f t="shared" si="2"/>
        <v/>
      </c>
      <c r="W7" s="182" t="str">
        <f t="shared" si="2"/>
        <v/>
      </c>
      <c r="X7" s="182" t="str">
        <f t="shared" si="2"/>
        <v/>
      </c>
      <c r="Y7" s="182" t="str">
        <f t="shared" si="2"/>
        <v/>
      </c>
      <c r="Z7" s="182" t="str">
        <f t="shared" si="2"/>
        <v/>
      </c>
      <c r="AA7" s="182" t="str">
        <f t="shared" si="2"/>
        <v/>
      </c>
      <c r="AB7" s="182" t="str">
        <f t="shared" si="2"/>
        <v/>
      </c>
      <c r="AC7" s="182" t="str">
        <f t="shared" si="2"/>
        <v/>
      </c>
      <c r="AD7" s="182" t="str">
        <f t="shared" si="2"/>
        <v/>
      </c>
      <c r="AE7" s="182" t="str">
        <f t="shared" si="2"/>
        <v/>
      </c>
      <c r="AF7" s="182" t="str">
        <f t="shared" si="2"/>
        <v/>
      </c>
      <c r="AG7" s="182" t="str">
        <f t="shared" si="2"/>
        <v/>
      </c>
      <c r="AH7" s="182" t="str">
        <f t="shared" si="2"/>
        <v/>
      </c>
      <c r="AI7" s="182" t="str">
        <f t="shared" si="2"/>
        <v/>
      </c>
      <c r="AJ7" s="182" t="str">
        <f t="shared" si="2"/>
        <v/>
      </c>
      <c r="AK7" s="182" t="str">
        <f t="shared" si="2"/>
        <v/>
      </c>
      <c r="AL7" s="182" t="str">
        <f t="shared" si="3"/>
        <v/>
      </c>
      <c r="AM7" s="182" t="str">
        <f t="shared" si="3"/>
        <v/>
      </c>
      <c r="AN7" s="182" t="str">
        <f t="shared" si="3"/>
        <v/>
      </c>
      <c r="AO7" s="182" t="str">
        <f t="shared" si="3"/>
        <v/>
      </c>
      <c r="AP7" s="182" t="str">
        <f t="shared" si="3"/>
        <v/>
      </c>
      <c r="AQ7" s="182" t="str">
        <f t="shared" si="3"/>
        <v/>
      </c>
      <c r="AR7" s="182" t="str">
        <f t="shared" si="3"/>
        <v/>
      </c>
      <c r="AS7" s="182" t="str">
        <f t="shared" si="3"/>
        <v/>
      </c>
      <c r="AT7" s="182" t="str">
        <f t="shared" si="3"/>
        <v/>
      </c>
      <c r="AU7" s="182" t="str">
        <f t="shared" si="3"/>
        <v/>
      </c>
      <c r="AV7" s="182" t="str">
        <f t="shared" si="3"/>
        <v/>
      </c>
      <c r="AW7" s="182" t="str">
        <f t="shared" si="3"/>
        <v/>
      </c>
      <c r="AX7" s="182" t="str">
        <f t="shared" si="3"/>
        <v/>
      </c>
      <c r="AY7" s="182" t="str">
        <f t="shared" si="3"/>
        <v/>
      </c>
      <c r="AZ7" s="182" t="str">
        <f t="shared" si="3"/>
        <v/>
      </c>
      <c r="BA7" s="182" t="str">
        <f t="shared" si="3"/>
        <v/>
      </c>
      <c r="BB7" s="182" t="str">
        <f t="shared" si="3"/>
        <v/>
      </c>
      <c r="BC7" s="182" t="str">
        <f t="shared" si="3"/>
        <v/>
      </c>
      <c r="BD7" s="182" t="str">
        <f t="shared" si="3"/>
        <v/>
      </c>
      <c r="BE7" s="182" t="str">
        <f t="shared" si="3"/>
        <v/>
      </c>
      <c r="BF7" s="182" t="str">
        <f t="shared" si="3"/>
        <v/>
      </c>
      <c r="BG7" s="182" t="str">
        <f t="shared" si="3"/>
        <v/>
      </c>
      <c r="BH7" s="182" t="str">
        <f t="shared" si="3"/>
        <v/>
      </c>
      <c r="BI7" s="182" t="str">
        <f t="shared" si="3"/>
        <v/>
      </c>
      <c r="BJ7" s="182" t="str">
        <f t="shared" si="3"/>
        <v/>
      </c>
      <c r="BK7" s="182" t="str">
        <f t="shared" si="3"/>
        <v/>
      </c>
      <c r="BL7" s="182" t="str">
        <f t="shared" si="3"/>
        <v/>
      </c>
      <c r="BM7" s="182" t="str">
        <f t="shared" si="3"/>
        <v/>
      </c>
      <c r="BN7" s="182" t="str">
        <f t="shared" si="3"/>
        <v/>
      </c>
      <c r="BO7" s="182" t="str">
        <f t="shared" si="3"/>
        <v/>
      </c>
      <c r="BP7" s="182" t="str">
        <f t="shared" si="3"/>
        <v/>
      </c>
      <c r="BQ7" s="182" t="str">
        <f t="shared" si="3"/>
        <v/>
      </c>
      <c r="BR7" s="182" t="str">
        <f t="shared" si="3"/>
        <v/>
      </c>
      <c r="BS7" s="182" t="str">
        <f t="shared" si="3"/>
        <v/>
      </c>
      <c r="BT7" s="182" t="str">
        <f t="shared" si="3"/>
        <v/>
      </c>
      <c r="BU7" s="182" t="str">
        <f t="shared" si="3"/>
        <v/>
      </c>
    </row>
    <row r="8" spans="1:79" x14ac:dyDescent="0.25">
      <c r="A8" s="422">
        <f>IF(ISERROR(FIND(SALES!$XEM$12,J8)),0,1)</f>
        <v>1</v>
      </c>
      <c r="B8" s="1" t="s">
        <v>2195</v>
      </c>
      <c r="C8" s="1" t="s">
        <v>2451</v>
      </c>
      <c r="D8" s="1" t="s">
        <v>2451</v>
      </c>
      <c r="E8" s="1" t="s">
        <v>2451</v>
      </c>
      <c r="F8" s="1" t="s">
        <v>2451</v>
      </c>
      <c r="G8" s="623" t="str">
        <f t="shared" si="4"/>
        <v>SOUT P4 2R</v>
      </c>
      <c r="H8" s="1" t="str">
        <f>'F12'!E11</f>
        <v>SOUT P4 2R</v>
      </c>
      <c r="I8" s="1" t="str">
        <f t="shared" si="5"/>
        <v/>
      </c>
      <c r="J8" s="197" t="str">
        <f>VLOOKUP(H8,'F12'!$E$6:$F$356,2,FALSE)</f>
        <v>811 044 045 544 545 564 568 569 624 805 807 808 809 810 812 874 064 065</v>
      </c>
      <c r="K8" s="197">
        <f t="shared" si="6"/>
        <v>17.75</v>
      </c>
      <c r="L8" s="190" t="str">
        <f>IF(L$2&gt;LEN($J8),IF(LEN($J8)=2,"0"&amp;$J8,$J8),RIGHT(LEFT($J8,L$2),3))</f>
        <v xml:space="preserve">11 </v>
      </c>
      <c r="M8" s="182" t="str">
        <f t="shared" si="2"/>
        <v xml:space="preserve">44 </v>
      </c>
      <c r="N8" s="182" t="str">
        <f t="shared" si="2"/>
        <v xml:space="preserve">45 </v>
      </c>
      <c r="O8" s="182" t="str">
        <f t="shared" si="2"/>
        <v xml:space="preserve">44 </v>
      </c>
      <c r="P8" s="182" t="str">
        <f t="shared" si="2"/>
        <v xml:space="preserve">45 </v>
      </c>
      <c r="Q8" s="182" t="str">
        <f t="shared" si="2"/>
        <v xml:space="preserve">64 </v>
      </c>
      <c r="R8" s="182" t="str">
        <f t="shared" si="2"/>
        <v xml:space="preserve">68 </v>
      </c>
      <c r="S8" s="182" t="str">
        <f t="shared" si="2"/>
        <v xml:space="preserve">69 </v>
      </c>
      <c r="T8" s="182" t="str">
        <f t="shared" si="2"/>
        <v xml:space="preserve">24 </v>
      </c>
      <c r="U8" s="182" t="str">
        <f t="shared" si="2"/>
        <v xml:space="preserve">05 </v>
      </c>
      <c r="V8" s="182" t="str">
        <f t="shared" si="2"/>
        <v xml:space="preserve">07 </v>
      </c>
      <c r="W8" s="182" t="str">
        <f>IF(W$2&gt;LEN($J8),"",RIGHT(LEFT($J8,W$2),3))</f>
        <v xml:space="preserve">08 </v>
      </c>
      <c r="X8" s="182" t="str">
        <f t="shared" si="2"/>
        <v xml:space="preserve">09 </v>
      </c>
      <c r="Y8" s="182" t="str">
        <f t="shared" si="2"/>
        <v xml:space="preserve">10 </v>
      </c>
      <c r="Z8" s="182" t="str">
        <f t="shared" si="2"/>
        <v xml:space="preserve">12 </v>
      </c>
      <c r="AA8" s="182" t="str">
        <f t="shared" si="2"/>
        <v xml:space="preserve">74 </v>
      </c>
      <c r="AB8" s="182" t="str">
        <f t="shared" si="2"/>
        <v xml:space="preserve">64 </v>
      </c>
      <c r="AC8" s="182" t="str">
        <f t="shared" si="2"/>
        <v/>
      </c>
      <c r="AD8" s="182" t="str">
        <f t="shared" si="2"/>
        <v/>
      </c>
      <c r="AE8" s="182" t="str">
        <f t="shared" si="2"/>
        <v/>
      </c>
      <c r="AF8" s="182" t="str">
        <f t="shared" si="2"/>
        <v/>
      </c>
      <c r="AG8" s="182" t="str">
        <f t="shared" si="2"/>
        <v/>
      </c>
      <c r="AH8" s="182" t="str">
        <f t="shared" si="2"/>
        <v/>
      </c>
      <c r="AI8" s="182" t="str">
        <f t="shared" si="2"/>
        <v/>
      </c>
      <c r="AJ8" s="182" t="str">
        <f t="shared" si="2"/>
        <v/>
      </c>
      <c r="AK8" s="182" t="str">
        <f t="shared" si="2"/>
        <v/>
      </c>
      <c r="AL8" s="182" t="str">
        <f t="shared" si="3"/>
        <v/>
      </c>
      <c r="AM8" s="182" t="str">
        <f t="shared" si="3"/>
        <v/>
      </c>
      <c r="AN8" s="182" t="str">
        <f t="shared" si="3"/>
        <v/>
      </c>
      <c r="AO8" s="182" t="str">
        <f t="shared" si="3"/>
        <v/>
      </c>
      <c r="AP8" s="182" t="str">
        <f t="shared" si="3"/>
        <v/>
      </c>
      <c r="AQ8" s="182" t="str">
        <f t="shared" si="3"/>
        <v/>
      </c>
      <c r="AR8" s="182" t="str">
        <f t="shared" si="3"/>
        <v/>
      </c>
      <c r="AS8" s="182" t="str">
        <f t="shared" si="3"/>
        <v/>
      </c>
      <c r="AT8" s="182" t="str">
        <f t="shared" si="3"/>
        <v/>
      </c>
      <c r="AU8" s="182" t="str">
        <f t="shared" si="3"/>
        <v/>
      </c>
      <c r="AV8" s="182" t="str">
        <f t="shared" si="3"/>
        <v/>
      </c>
      <c r="AW8" s="182" t="str">
        <f t="shared" si="3"/>
        <v/>
      </c>
      <c r="AX8" s="182" t="str">
        <f t="shared" si="3"/>
        <v/>
      </c>
      <c r="AY8" s="182" t="str">
        <f t="shared" si="3"/>
        <v/>
      </c>
      <c r="AZ8" s="182" t="str">
        <f t="shared" si="3"/>
        <v/>
      </c>
      <c r="BA8" s="182" t="str">
        <f t="shared" si="3"/>
        <v/>
      </c>
      <c r="BB8" s="182" t="str">
        <f t="shared" si="3"/>
        <v/>
      </c>
      <c r="BC8" s="182" t="str">
        <f t="shared" si="3"/>
        <v/>
      </c>
      <c r="BD8" s="182" t="str">
        <f t="shared" si="3"/>
        <v/>
      </c>
      <c r="BE8" s="182" t="str">
        <f t="shared" si="3"/>
        <v/>
      </c>
      <c r="BF8" s="182" t="str">
        <f t="shared" si="3"/>
        <v/>
      </c>
      <c r="BG8" s="182" t="str">
        <f t="shared" si="3"/>
        <v/>
      </c>
      <c r="BH8" s="182" t="str">
        <f t="shared" si="3"/>
        <v/>
      </c>
      <c r="BI8" s="182" t="str">
        <f t="shared" si="3"/>
        <v/>
      </c>
      <c r="BJ8" s="182" t="str">
        <f t="shared" si="3"/>
        <v/>
      </c>
      <c r="BK8" s="182" t="str">
        <f t="shared" si="3"/>
        <v/>
      </c>
      <c r="BL8" s="182" t="str">
        <f t="shared" si="3"/>
        <v/>
      </c>
      <c r="BM8" s="182" t="str">
        <f t="shared" si="3"/>
        <v/>
      </c>
      <c r="BN8" s="182" t="str">
        <f t="shared" si="3"/>
        <v/>
      </c>
      <c r="BO8" s="182" t="str">
        <f t="shared" si="3"/>
        <v/>
      </c>
      <c r="BP8" s="182" t="str">
        <f t="shared" si="3"/>
        <v/>
      </c>
      <c r="BQ8" s="182" t="str">
        <f t="shared" si="3"/>
        <v/>
      </c>
      <c r="BR8" s="182" t="str">
        <f t="shared" si="3"/>
        <v/>
      </c>
      <c r="BS8" s="182" t="str">
        <f t="shared" si="3"/>
        <v/>
      </c>
      <c r="BT8" s="182" t="str">
        <f t="shared" si="3"/>
        <v/>
      </c>
      <c r="BU8" s="182" t="str">
        <f t="shared" si="3"/>
        <v/>
      </c>
    </row>
    <row r="9" spans="1:79" x14ac:dyDescent="0.25">
      <c r="A9" s="422">
        <f>IF(ISERROR(FIND(SALES!$XEM$12,J9)),0,1)</f>
        <v>1</v>
      </c>
      <c r="B9" s="1" t="s">
        <v>2196</v>
      </c>
      <c r="C9" s="1" t="s">
        <v>2451</v>
      </c>
      <c r="D9" s="1" t="s">
        <v>2451</v>
      </c>
      <c r="E9" s="1" t="s">
        <v>2451</v>
      </c>
      <c r="F9" s="1" t="s">
        <v>2451</v>
      </c>
      <c r="G9" s="623" t="str">
        <f t="shared" si="4"/>
        <v>SWEB P2 1R</v>
      </c>
      <c r="H9" s="1" t="str">
        <f>'F12'!E12</f>
        <v>SWEB P2 1R (Restricted)</v>
      </c>
      <c r="I9" s="1" t="str">
        <f t="shared" si="5"/>
        <v xml:space="preserve"> (Restricted)</v>
      </c>
      <c r="J9" s="197" t="str">
        <f>VLOOKUP(H9,'F12'!$E$6:$F$356,2,FALSE)</f>
        <v>599 573 001 002 011 012 514 522 801 802</v>
      </c>
      <c r="K9" s="197">
        <f t="shared" si="6"/>
        <v>9.75</v>
      </c>
      <c r="L9" s="190" t="str">
        <f t="shared" si="7"/>
        <v xml:space="preserve">99 </v>
      </c>
      <c r="M9" s="182" t="str">
        <f t="shared" si="2"/>
        <v xml:space="preserve">73 </v>
      </c>
      <c r="N9" s="182" t="str">
        <f t="shared" si="2"/>
        <v xml:space="preserve">01 </v>
      </c>
      <c r="O9" s="182" t="str">
        <f t="shared" si="2"/>
        <v xml:space="preserve">02 </v>
      </c>
      <c r="P9" s="182" t="str">
        <f t="shared" si="2"/>
        <v xml:space="preserve">11 </v>
      </c>
      <c r="Q9" s="182" t="str">
        <f t="shared" si="2"/>
        <v xml:space="preserve">12 </v>
      </c>
      <c r="R9" s="182" t="str">
        <f t="shared" si="2"/>
        <v xml:space="preserve">14 </v>
      </c>
      <c r="S9" s="182" t="str">
        <f t="shared" si="2"/>
        <v xml:space="preserve">22 </v>
      </c>
      <c r="T9" s="182" t="str">
        <f t="shared" si="2"/>
        <v xml:space="preserve">01 </v>
      </c>
      <c r="U9" s="182" t="str">
        <f t="shared" si="2"/>
        <v/>
      </c>
      <c r="V9" s="182" t="str">
        <f t="shared" si="2"/>
        <v/>
      </c>
      <c r="W9" s="182" t="str">
        <f t="shared" si="2"/>
        <v/>
      </c>
      <c r="X9" s="182" t="str">
        <f t="shared" si="2"/>
        <v/>
      </c>
      <c r="Y9" s="182" t="str">
        <f t="shared" si="2"/>
        <v/>
      </c>
      <c r="Z9" s="182" t="str">
        <f t="shared" si="2"/>
        <v/>
      </c>
      <c r="AA9" s="182" t="str">
        <f t="shared" si="2"/>
        <v/>
      </c>
      <c r="AB9" s="182" t="str">
        <f t="shared" si="2"/>
        <v/>
      </c>
      <c r="AC9" s="182" t="str">
        <f t="shared" si="2"/>
        <v/>
      </c>
      <c r="AD9" s="182" t="str">
        <f t="shared" si="2"/>
        <v/>
      </c>
      <c r="AE9" s="182" t="str">
        <f t="shared" si="2"/>
        <v/>
      </c>
      <c r="AF9" s="182" t="str">
        <f t="shared" si="2"/>
        <v/>
      </c>
      <c r="AG9" s="182" t="str">
        <f t="shared" si="2"/>
        <v/>
      </c>
      <c r="AH9" s="182" t="str">
        <f t="shared" si="2"/>
        <v/>
      </c>
      <c r="AI9" s="182" t="str">
        <f t="shared" si="2"/>
        <v/>
      </c>
      <c r="AJ9" s="182" t="str">
        <f t="shared" si="2"/>
        <v/>
      </c>
      <c r="AK9" s="182" t="str">
        <f t="shared" si="2"/>
        <v/>
      </c>
      <c r="AL9" s="182" t="str">
        <f t="shared" si="3"/>
        <v/>
      </c>
      <c r="AM9" s="182" t="str">
        <f t="shared" si="3"/>
        <v/>
      </c>
      <c r="AN9" s="182" t="str">
        <f t="shared" si="3"/>
        <v/>
      </c>
      <c r="AO9" s="182" t="str">
        <f t="shared" si="3"/>
        <v/>
      </c>
      <c r="AP9" s="182" t="str">
        <f t="shared" si="3"/>
        <v/>
      </c>
      <c r="AQ9" s="182" t="str">
        <f t="shared" si="3"/>
        <v/>
      </c>
      <c r="AR9" s="182" t="str">
        <f t="shared" si="3"/>
        <v/>
      </c>
      <c r="AS9" s="182" t="str">
        <f t="shared" si="3"/>
        <v/>
      </c>
      <c r="AT9" s="182" t="str">
        <f t="shared" si="3"/>
        <v/>
      </c>
      <c r="AU9" s="182" t="str">
        <f t="shared" si="3"/>
        <v/>
      </c>
      <c r="AV9" s="182" t="str">
        <f t="shared" si="3"/>
        <v/>
      </c>
      <c r="AW9" s="182" t="str">
        <f t="shared" si="3"/>
        <v/>
      </c>
      <c r="AX9" s="182" t="str">
        <f t="shared" si="3"/>
        <v/>
      </c>
      <c r="AY9" s="182" t="str">
        <f t="shared" si="3"/>
        <v/>
      </c>
      <c r="AZ9" s="182" t="str">
        <f t="shared" si="3"/>
        <v/>
      </c>
      <c r="BA9" s="182" t="str">
        <f t="shared" si="3"/>
        <v/>
      </c>
      <c r="BB9" s="182" t="str">
        <f t="shared" si="3"/>
        <v/>
      </c>
      <c r="BC9" s="182" t="str">
        <f t="shared" si="3"/>
        <v/>
      </c>
      <c r="BD9" s="182" t="str">
        <f t="shared" si="3"/>
        <v/>
      </c>
      <c r="BE9" s="182" t="str">
        <f t="shared" si="3"/>
        <v/>
      </c>
      <c r="BF9" s="182" t="str">
        <f t="shared" si="3"/>
        <v/>
      </c>
      <c r="BG9" s="182" t="str">
        <f t="shared" si="3"/>
        <v/>
      </c>
      <c r="BH9" s="182" t="str">
        <f t="shared" si="3"/>
        <v/>
      </c>
      <c r="BI9" s="182" t="str">
        <f t="shared" si="3"/>
        <v/>
      </c>
      <c r="BJ9" s="182" t="str">
        <f t="shared" si="3"/>
        <v/>
      </c>
      <c r="BK9" s="182" t="str">
        <f t="shared" si="3"/>
        <v/>
      </c>
      <c r="BL9" s="182" t="str">
        <f t="shared" si="3"/>
        <v/>
      </c>
      <c r="BM9" s="182" t="str">
        <f t="shared" si="3"/>
        <v/>
      </c>
      <c r="BN9" s="182" t="str">
        <f t="shared" si="3"/>
        <v/>
      </c>
      <c r="BO9" s="182" t="str">
        <f t="shared" si="3"/>
        <v/>
      </c>
      <c r="BP9" s="182" t="str">
        <f t="shared" si="3"/>
        <v/>
      </c>
      <c r="BQ9" s="182" t="str">
        <f t="shared" si="3"/>
        <v/>
      </c>
      <c r="BR9" s="182" t="str">
        <f t="shared" si="3"/>
        <v/>
      </c>
      <c r="BS9" s="182" t="str">
        <f t="shared" si="3"/>
        <v/>
      </c>
      <c r="BT9" s="182" t="str">
        <f t="shared" si="3"/>
        <v/>
      </c>
      <c r="BU9" s="182" t="str">
        <f t="shared" si="3"/>
        <v/>
      </c>
    </row>
    <row r="10" spans="1:79" x14ac:dyDescent="0.25">
      <c r="A10" s="422">
        <f>IF(ISERROR(FIND(SALES!$XEM$12,J10)),0,1)</f>
        <v>1</v>
      </c>
      <c r="B10" s="1" t="s">
        <v>2197</v>
      </c>
      <c r="C10" s="105" t="s">
        <v>2143</v>
      </c>
      <c r="D10" s="1" t="s">
        <v>2451</v>
      </c>
      <c r="E10" s="1" t="s">
        <v>2451</v>
      </c>
      <c r="F10" s="1" t="s">
        <v>2451</v>
      </c>
      <c r="G10" s="623" t="str">
        <f t="shared" si="4"/>
        <v>SWAE P4 2R</v>
      </c>
      <c r="H10" s="1" t="str">
        <f>'F12'!E13</f>
        <v>SWAE P4 2R (8Hr Night)</v>
      </c>
      <c r="I10" s="1" t="str">
        <f t="shared" si="5"/>
        <v xml:space="preserve"> (8Hr Night)</v>
      </c>
      <c r="J10" s="197" t="str">
        <f>VLOOKUP(H10,'F12'!$E$6:$F$356,2,FALSE)</f>
        <v>190 192</v>
      </c>
      <c r="K10" s="197">
        <f t="shared" si="6"/>
        <v>1.75</v>
      </c>
      <c r="L10" s="190" t="str">
        <f t="shared" si="7"/>
        <v xml:space="preserve">90 </v>
      </c>
      <c r="M10" s="182" t="str">
        <f t="shared" si="2"/>
        <v/>
      </c>
      <c r="N10" s="182" t="str">
        <f t="shared" si="2"/>
        <v/>
      </c>
      <c r="O10" s="182" t="str">
        <f t="shared" si="2"/>
        <v/>
      </c>
      <c r="P10" s="182" t="str">
        <f t="shared" si="2"/>
        <v/>
      </c>
      <c r="Q10" s="182" t="str">
        <f t="shared" si="2"/>
        <v/>
      </c>
      <c r="R10" s="182" t="str">
        <f t="shared" si="2"/>
        <v/>
      </c>
      <c r="S10" s="182" t="str">
        <f t="shared" si="2"/>
        <v/>
      </c>
      <c r="T10" s="182" t="str">
        <f t="shared" si="2"/>
        <v/>
      </c>
      <c r="U10" s="182" t="str">
        <f t="shared" si="2"/>
        <v/>
      </c>
      <c r="V10" s="182" t="str">
        <f t="shared" si="2"/>
        <v/>
      </c>
      <c r="W10" s="182" t="str">
        <f t="shared" si="2"/>
        <v/>
      </c>
      <c r="X10" s="182" t="str">
        <f t="shared" si="2"/>
        <v/>
      </c>
      <c r="Y10" s="182" t="str">
        <f t="shared" si="2"/>
        <v/>
      </c>
      <c r="Z10" s="182" t="str">
        <f t="shared" si="2"/>
        <v/>
      </c>
      <c r="AA10" s="182" t="str">
        <f t="shared" si="2"/>
        <v/>
      </c>
      <c r="AB10" s="182" t="str">
        <f t="shared" si="2"/>
        <v/>
      </c>
      <c r="AC10" s="182" t="str">
        <f t="shared" si="2"/>
        <v/>
      </c>
      <c r="AD10" s="182" t="str">
        <f t="shared" si="2"/>
        <v/>
      </c>
      <c r="AE10" s="182" t="str">
        <f t="shared" si="2"/>
        <v/>
      </c>
      <c r="AF10" s="182" t="str">
        <f t="shared" si="2"/>
        <v/>
      </c>
      <c r="AG10" s="182" t="str">
        <f t="shared" si="2"/>
        <v/>
      </c>
      <c r="AH10" s="182" t="str">
        <f t="shared" si="2"/>
        <v/>
      </c>
      <c r="AI10" s="182" t="str">
        <f t="shared" si="2"/>
        <v/>
      </c>
      <c r="AJ10" s="182" t="str">
        <f t="shared" si="2"/>
        <v/>
      </c>
      <c r="AK10" s="182" t="str">
        <f t="shared" si="2"/>
        <v/>
      </c>
      <c r="AL10" s="182" t="str">
        <f t="shared" si="3"/>
        <v/>
      </c>
      <c r="AM10" s="182" t="str">
        <f t="shared" si="3"/>
        <v/>
      </c>
      <c r="AN10" s="182" t="str">
        <f t="shared" si="3"/>
        <v/>
      </c>
      <c r="AO10" s="182" t="str">
        <f t="shared" ref="AL10:BU17" si="8">IF(AO$2&gt;LEN($J10),"",RIGHT(LEFT($J10,AO$2),3))</f>
        <v/>
      </c>
      <c r="AP10" s="182" t="str">
        <f t="shared" si="8"/>
        <v/>
      </c>
      <c r="AQ10" s="182" t="str">
        <f t="shared" si="8"/>
        <v/>
      </c>
      <c r="AR10" s="182" t="str">
        <f t="shared" si="8"/>
        <v/>
      </c>
      <c r="AS10" s="182" t="str">
        <f t="shared" si="8"/>
        <v/>
      </c>
      <c r="AT10" s="182" t="str">
        <f t="shared" si="8"/>
        <v/>
      </c>
      <c r="AU10" s="182" t="str">
        <f t="shared" si="8"/>
        <v/>
      </c>
      <c r="AV10" s="182" t="str">
        <f t="shared" si="8"/>
        <v/>
      </c>
      <c r="AW10" s="182" t="str">
        <f t="shared" si="8"/>
        <v/>
      </c>
      <c r="AX10" s="182" t="str">
        <f t="shared" si="8"/>
        <v/>
      </c>
      <c r="AY10" s="182" t="str">
        <f t="shared" si="8"/>
        <v/>
      </c>
      <c r="AZ10" s="182" t="str">
        <f t="shared" si="8"/>
        <v/>
      </c>
      <c r="BA10" s="182" t="str">
        <f t="shared" si="8"/>
        <v/>
      </c>
      <c r="BB10" s="182" t="str">
        <f t="shared" si="8"/>
        <v/>
      </c>
      <c r="BC10" s="182" t="str">
        <f t="shared" si="8"/>
        <v/>
      </c>
      <c r="BD10" s="182" t="str">
        <f t="shared" si="8"/>
        <v/>
      </c>
      <c r="BE10" s="182" t="str">
        <f t="shared" si="8"/>
        <v/>
      </c>
      <c r="BF10" s="182" t="str">
        <f t="shared" si="8"/>
        <v/>
      </c>
      <c r="BG10" s="182" t="str">
        <f t="shared" si="8"/>
        <v/>
      </c>
      <c r="BH10" s="182" t="str">
        <f t="shared" si="8"/>
        <v/>
      </c>
      <c r="BI10" s="182" t="str">
        <f t="shared" si="8"/>
        <v/>
      </c>
      <c r="BJ10" s="182" t="str">
        <f t="shared" si="8"/>
        <v/>
      </c>
      <c r="BK10" s="182" t="str">
        <f t="shared" si="8"/>
        <v/>
      </c>
      <c r="BL10" s="182" t="str">
        <f t="shared" si="8"/>
        <v/>
      </c>
      <c r="BM10" s="182" t="str">
        <f t="shared" si="8"/>
        <v/>
      </c>
      <c r="BN10" s="182" t="str">
        <f t="shared" si="8"/>
        <v/>
      </c>
      <c r="BO10" s="182" t="str">
        <f t="shared" si="8"/>
        <v/>
      </c>
      <c r="BP10" s="182" t="str">
        <f t="shared" si="8"/>
        <v/>
      </c>
      <c r="BQ10" s="182" t="str">
        <f t="shared" si="8"/>
        <v/>
      </c>
      <c r="BR10" s="182" t="str">
        <f t="shared" si="8"/>
        <v/>
      </c>
      <c r="BS10" s="182" t="str">
        <f t="shared" si="8"/>
        <v/>
      </c>
      <c r="BT10" s="182" t="str">
        <f t="shared" si="8"/>
        <v/>
      </c>
      <c r="BU10" s="182" t="str">
        <f t="shared" si="8"/>
        <v/>
      </c>
    </row>
    <row r="11" spans="1:79" x14ac:dyDescent="0.25">
      <c r="A11" s="422">
        <f>IF(ISERROR(FIND(SALES!$XEM$12,J11)),0,1)</f>
        <v>1</v>
      </c>
      <c r="B11" s="1" t="s">
        <v>2198</v>
      </c>
      <c r="C11" s="105" t="s">
        <v>2144</v>
      </c>
      <c r="D11" s="1" t="s">
        <v>2451</v>
      </c>
      <c r="E11" s="1" t="s">
        <v>2451</v>
      </c>
      <c r="F11" s="1" t="s">
        <v>2451</v>
      </c>
      <c r="G11" s="623" t="str">
        <f t="shared" si="4"/>
        <v>SOUT P3 2R</v>
      </c>
      <c r="H11" s="1" t="str">
        <f>'F12'!E14</f>
        <v>SOUT P3 2R</v>
      </c>
      <c r="I11" s="1" t="str">
        <f t="shared" si="5"/>
        <v/>
      </c>
      <c r="J11" s="197">
        <f>VLOOKUP(H11,'F12'!$E$6:$F$356,2,FALSE)</f>
        <v>0</v>
      </c>
      <c r="K11" s="197">
        <f t="shared" si="6"/>
        <v>0.25</v>
      </c>
      <c r="L11" s="190">
        <f t="shared" si="7"/>
        <v>0</v>
      </c>
      <c r="M11" s="182" t="str">
        <f t="shared" si="2"/>
        <v/>
      </c>
      <c r="N11" s="182" t="str">
        <f t="shared" si="2"/>
        <v/>
      </c>
      <c r="O11" s="182" t="str">
        <f t="shared" si="2"/>
        <v/>
      </c>
      <c r="P11" s="182" t="str">
        <f t="shared" si="2"/>
        <v/>
      </c>
      <c r="Q11" s="182" t="str">
        <f t="shared" si="2"/>
        <v/>
      </c>
      <c r="R11" s="182" t="str">
        <f t="shared" si="2"/>
        <v/>
      </c>
      <c r="S11" s="182" t="str">
        <f t="shared" si="2"/>
        <v/>
      </c>
      <c r="T11" s="182" t="str">
        <f t="shared" si="2"/>
        <v/>
      </c>
      <c r="U11" s="182" t="str">
        <f t="shared" si="2"/>
        <v/>
      </c>
      <c r="V11" s="182" t="str">
        <f t="shared" si="2"/>
        <v/>
      </c>
      <c r="W11" s="182" t="str">
        <f t="shared" si="2"/>
        <v/>
      </c>
      <c r="X11" s="182" t="str">
        <f t="shared" si="2"/>
        <v/>
      </c>
      <c r="Y11" s="182" t="str">
        <f t="shared" si="2"/>
        <v/>
      </c>
      <c r="Z11" s="182" t="str">
        <f t="shared" si="2"/>
        <v/>
      </c>
      <c r="AA11" s="182" t="str">
        <f t="shared" si="2"/>
        <v/>
      </c>
      <c r="AB11" s="182" t="str">
        <f t="shared" si="2"/>
        <v/>
      </c>
      <c r="AC11" s="182" t="str">
        <f t="shared" si="2"/>
        <v/>
      </c>
      <c r="AD11" s="182" t="str">
        <f t="shared" si="2"/>
        <v/>
      </c>
      <c r="AE11" s="182" t="str">
        <f t="shared" si="2"/>
        <v/>
      </c>
      <c r="AF11" s="182" t="str">
        <f t="shared" si="2"/>
        <v/>
      </c>
      <c r="AG11" s="182" t="str">
        <f t="shared" si="2"/>
        <v/>
      </c>
      <c r="AH11" s="182" t="str">
        <f t="shared" si="2"/>
        <v/>
      </c>
      <c r="AI11" s="182" t="str">
        <f t="shared" si="2"/>
        <v/>
      </c>
      <c r="AJ11" s="182" t="str">
        <f t="shared" si="2"/>
        <v/>
      </c>
      <c r="AK11" s="182" t="str">
        <f t="shared" si="2"/>
        <v/>
      </c>
      <c r="AL11" s="182" t="str">
        <f t="shared" si="8"/>
        <v/>
      </c>
      <c r="AM11" s="182" t="str">
        <f t="shared" si="8"/>
        <v/>
      </c>
      <c r="AN11" s="182" t="str">
        <f t="shared" si="8"/>
        <v/>
      </c>
      <c r="AO11" s="182" t="str">
        <f t="shared" si="8"/>
        <v/>
      </c>
      <c r="AP11" s="182" t="str">
        <f t="shared" si="8"/>
        <v/>
      </c>
      <c r="AQ11" s="182" t="str">
        <f t="shared" si="8"/>
        <v/>
      </c>
      <c r="AR11" s="182" t="str">
        <f t="shared" si="8"/>
        <v/>
      </c>
      <c r="AS11" s="182" t="str">
        <f t="shared" si="8"/>
        <v/>
      </c>
      <c r="AT11" s="182" t="str">
        <f t="shared" si="8"/>
        <v/>
      </c>
      <c r="AU11" s="182" t="str">
        <f t="shared" si="8"/>
        <v/>
      </c>
      <c r="AV11" s="182" t="str">
        <f t="shared" si="8"/>
        <v/>
      </c>
      <c r="AW11" s="182" t="str">
        <f t="shared" si="8"/>
        <v/>
      </c>
      <c r="AX11" s="182" t="str">
        <f t="shared" si="8"/>
        <v/>
      </c>
      <c r="AY11" s="182" t="str">
        <f t="shared" si="8"/>
        <v/>
      </c>
      <c r="AZ11" s="182" t="str">
        <f t="shared" si="8"/>
        <v/>
      </c>
      <c r="BA11" s="182" t="str">
        <f t="shared" si="8"/>
        <v/>
      </c>
      <c r="BB11" s="182" t="str">
        <f t="shared" si="8"/>
        <v/>
      </c>
      <c r="BC11" s="182" t="str">
        <f t="shared" si="8"/>
        <v/>
      </c>
      <c r="BD11" s="182" t="str">
        <f t="shared" si="8"/>
        <v/>
      </c>
      <c r="BE11" s="182" t="str">
        <f t="shared" si="8"/>
        <v/>
      </c>
      <c r="BF11" s="182" t="str">
        <f t="shared" si="8"/>
        <v/>
      </c>
      <c r="BG11" s="182" t="str">
        <f t="shared" si="8"/>
        <v/>
      </c>
      <c r="BH11" s="182" t="str">
        <f t="shared" si="8"/>
        <v/>
      </c>
      <c r="BI11" s="182" t="str">
        <f t="shared" si="8"/>
        <v/>
      </c>
      <c r="BJ11" s="182" t="str">
        <f t="shared" si="8"/>
        <v/>
      </c>
      <c r="BK11" s="182" t="str">
        <f t="shared" si="8"/>
        <v/>
      </c>
      <c r="BL11" s="182" t="str">
        <f t="shared" si="8"/>
        <v/>
      </c>
      <c r="BM11" s="182" t="str">
        <f t="shared" si="8"/>
        <v/>
      </c>
      <c r="BN11" s="182" t="str">
        <f t="shared" si="8"/>
        <v/>
      </c>
      <c r="BO11" s="182" t="str">
        <f t="shared" si="8"/>
        <v/>
      </c>
      <c r="BP11" s="182" t="str">
        <f t="shared" si="8"/>
        <v/>
      </c>
      <c r="BQ11" s="182" t="str">
        <f t="shared" si="8"/>
        <v/>
      </c>
      <c r="BR11" s="182" t="str">
        <f t="shared" si="8"/>
        <v/>
      </c>
      <c r="BS11" s="182" t="str">
        <f t="shared" si="8"/>
        <v/>
      </c>
      <c r="BT11" s="182" t="str">
        <f t="shared" si="8"/>
        <v/>
      </c>
      <c r="BU11" s="182" t="str">
        <f t="shared" si="8"/>
        <v/>
      </c>
    </row>
    <row r="12" spans="1:79" x14ac:dyDescent="0.25">
      <c r="A12" s="422">
        <f>IF(ISERROR(FIND(SALES!$XEM$12,J12)),0,1)</f>
        <v>1</v>
      </c>
      <c r="B12" s="1" t="s">
        <v>2199</v>
      </c>
      <c r="C12" s="1" t="s">
        <v>2451</v>
      </c>
      <c r="D12" s="1" t="s">
        <v>2451</v>
      </c>
      <c r="E12" s="1" t="s">
        <v>2451</v>
      </c>
      <c r="F12" s="1" t="s">
        <v>2451</v>
      </c>
      <c r="G12" s="623" t="str">
        <f t="shared" si="4"/>
        <v>MANW P4 1R</v>
      </c>
      <c r="H12" s="1" t="str">
        <f>'F12'!E15</f>
        <v>MANW P4 1R (RESTD HRS NIGHT)</v>
      </c>
      <c r="I12" s="1" t="str">
        <f t="shared" si="5"/>
        <v xml:space="preserve"> (RESTD HRS NIGHT)</v>
      </c>
      <c r="J12" s="197" t="str">
        <f>VLOOKUP(H12,'F12'!$E$6:$F$356,2,FALSE)</f>
        <v>512 514 516 518</v>
      </c>
      <c r="K12" s="197">
        <f t="shared" si="6"/>
        <v>3.75</v>
      </c>
      <c r="L12" s="190" t="str">
        <f t="shared" si="7"/>
        <v xml:space="preserve">12 </v>
      </c>
      <c r="M12" s="182" t="str">
        <f t="shared" si="2"/>
        <v xml:space="preserve">14 </v>
      </c>
      <c r="N12" s="182" t="str">
        <f t="shared" si="2"/>
        <v xml:space="preserve">16 </v>
      </c>
      <c r="O12" s="182" t="str">
        <f t="shared" si="2"/>
        <v/>
      </c>
      <c r="P12" s="182" t="str">
        <f t="shared" si="2"/>
        <v/>
      </c>
      <c r="Q12" s="182" t="str">
        <f t="shared" si="2"/>
        <v/>
      </c>
      <c r="R12" s="182" t="str">
        <f t="shared" si="2"/>
        <v/>
      </c>
      <c r="S12" s="182" t="str">
        <f t="shared" si="2"/>
        <v/>
      </c>
      <c r="T12" s="182" t="str">
        <f t="shared" si="2"/>
        <v/>
      </c>
      <c r="U12" s="182" t="str">
        <f t="shared" si="2"/>
        <v/>
      </c>
      <c r="V12" s="182" t="str">
        <f t="shared" si="2"/>
        <v/>
      </c>
      <c r="W12" s="182" t="str">
        <f t="shared" si="2"/>
        <v/>
      </c>
      <c r="X12" s="182" t="str">
        <f t="shared" si="2"/>
        <v/>
      </c>
      <c r="Y12" s="182" t="str">
        <f t="shared" si="2"/>
        <v/>
      </c>
      <c r="Z12" s="182" t="str">
        <f t="shared" si="2"/>
        <v/>
      </c>
      <c r="AA12" s="182" t="str">
        <f t="shared" si="2"/>
        <v/>
      </c>
      <c r="AB12" s="182" t="str">
        <f t="shared" si="2"/>
        <v/>
      </c>
      <c r="AC12" s="182" t="str">
        <f t="shared" si="2"/>
        <v/>
      </c>
      <c r="AD12" s="182" t="str">
        <f t="shared" si="2"/>
        <v/>
      </c>
      <c r="AE12" s="182" t="str">
        <f t="shared" si="2"/>
        <v/>
      </c>
      <c r="AF12" s="182" t="str">
        <f t="shared" si="2"/>
        <v/>
      </c>
      <c r="AG12" s="182" t="str">
        <f t="shared" si="2"/>
        <v/>
      </c>
      <c r="AH12" s="182" t="str">
        <f t="shared" si="2"/>
        <v/>
      </c>
      <c r="AI12" s="182" t="str">
        <f t="shared" si="2"/>
        <v/>
      </c>
      <c r="AJ12" s="182" t="str">
        <f t="shared" si="2"/>
        <v/>
      </c>
      <c r="AK12" s="182" t="str">
        <f t="shared" si="2"/>
        <v/>
      </c>
      <c r="AL12" s="182" t="str">
        <f t="shared" si="8"/>
        <v/>
      </c>
      <c r="AM12" s="182" t="str">
        <f t="shared" si="8"/>
        <v/>
      </c>
      <c r="AN12" s="182" t="str">
        <f t="shared" si="8"/>
        <v/>
      </c>
      <c r="AO12" s="182" t="str">
        <f t="shared" si="8"/>
        <v/>
      </c>
      <c r="AP12" s="182" t="str">
        <f t="shared" si="8"/>
        <v/>
      </c>
      <c r="AQ12" s="182" t="str">
        <f t="shared" si="8"/>
        <v/>
      </c>
      <c r="AR12" s="182" t="str">
        <f t="shared" si="8"/>
        <v/>
      </c>
      <c r="AS12" s="182" t="str">
        <f t="shared" si="8"/>
        <v/>
      </c>
      <c r="AT12" s="182" t="str">
        <f t="shared" si="8"/>
        <v/>
      </c>
      <c r="AU12" s="182" t="str">
        <f t="shared" si="8"/>
        <v/>
      </c>
      <c r="AV12" s="182" t="str">
        <f t="shared" si="8"/>
        <v/>
      </c>
      <c r="AW12" s="182" t="str">
        <f t="shared" si="8"/>
        <v/>
      </c>
      <c r="AX12" s="182" t="str">
        <f t="shared" si="8"/>
        <v/>
      </c>
      <c r="AY12" s="182" t="str">
        <f t="shared" si="8"/>
        <v/>
      </c>
      <c r="AZ12" s="182" t="str">
        <f t="shared" si="8"/>
        <v/>
      </c>
      <c r="BA12" s="182" t="str">
        <f t="shared" si="8"/>
        <v/>
      </c>
      <c r="BB12" s="182" t="str">
        <f t="shared" si="8"/>
        <v/>
      </c>
      <c r="BC12" s="182" t="str">
        <f t="shared" si="8"/>
        <v/>
      </c>
      <c r="BD12" s="182" t="str">
        <f t="shared" si="8"/>
        <v/>
      </c>
      <c r="BE12" s="182" t="str">
        <f t="shared" si="8"/>
        <v/>
      </c>
      <c r="BF12" s="182" t="str">
        <f t="shared" si="8"/>
        <v/>
      </c>
      <c r="BG12" s="182" t="str">
        <f t="shared" si="8"/>
        <v/>
      </c>
      <c r="BH12" s="182" t="str">
        <f t="shared" si="8"/>
        <v/>
      </c>
      <c r="BI12" s="182" t="str">
        <f t="shared" si="8"/>
        <v/>
      </c>
      <c r="BJ12" s="182" t="str">
        <f t="shared" si="8"/>
        <v/>
      </c>
      <c r="BK12" s="182" t="str">
        <f t="shared" si="8"/>
        <v/>
      </c>
      <c r="BL12" s="182" t="str">
        <f t="shared" si="8"/>
        <v/>
      </c>
      <c r="BM12" s="182" t="str">
        <f t="shared" si="8"/>
        <v/>
      </c>
      <c r="BN12" s="182" t="str">
        <f t="shared" si="8"/>
        <v/>
      </c>
      <c r="BO12" s="182" t="str">
        <f t="shared" si="8"/>
        <v/>
      </c>
      <c r="BP12" s="182" t="str">
        <f t="shared" si="8"/>
        <v/>
      </c>
      <c r="BQ12" s="182" t="str">
        <f t="shared" si="8"/>
        <v/>
      </c>
      <c r="BR12" s="182" t="str">
        <f t="shared" si="8"/>
        <v/>
      </c>
      <c r="BS12" s="182" t="str">
        <f t="shared" si="8"/>
        <v/>
      </c>
      <c r="BT12" s="182" t="str">
        <f t="shared" si="8"/>
        <v/>
      </c>
      <c r="BU12" s="182" t="str">
        <f t="shared" si="8"/>
        <v/>
      </c>
    </row>
    <row r="13" spans="1:79" x14ac:dyDescent="0.25">
      <c r="A13" s="422">
        <f>IF(ISERROR(FIND(SALES!$XEM$12,J13)),0,1)</f>
        <v>1</v>
      </c>
      <c r="B13" s="1" t="s">
        <v>2200</v>
      </c>
      <c r="C13" s="1" t="s">
        <v>2451</v>
      </c>
      <c r="D13" s="1" t="s">
        <v>2451</v>
      </c>
      <c r="E13" s="1" t="s">
        <v>2451</v>
      </c>
      <c r="F13" s="1" t="s">
        <v>2451</v>
      </c>
      <c r="G13" s="623" t="str">
        <f t="shared" si="4"/>
        <v>YELG P3 2R</v>
      </c>
      <c r="H13" s="1" t="str">
        <f>'F12'!E16</f>
        <v>YELG P3 2R (Eve/We)</v>
      </c>
      <c r="I13" s="1" t="str">
        <f t="shared" si="5"/>
        <v xml:space="preserve"> (Eve/We)</v>
      </c>
      <c r="J13" s="197" t="str">
        <f>VLOOKUP(H13,'F12'!$E$6:$F$356,2,FALSE)</f>
        <v>518 519 826 827</v>
      </c>
      <c r="K13" s="197">
        <f t="shared" si="6"/>
        <v>3.75</v>
      </c>
      <c r="L13" s="190" t="str">
        <f t="shared" si="7"/>
        <v xml:space="preserve">18 </v>
      </c>
      <c r="M13" s="182" t="str">
        <f t="shared" si="2"/>
        <v xml:space="preserve">19 </v>
      </c>
      <c r="N13" s="182" t="str">
        <f t="shared" si="2"/>
        <v xml:space="preserve">26 </v>
      </c>
      <c r="O13" s="182" t="str">
        <f t="shared" si="2"/>
        <v/>
      </c>
      <c r="P13" s="182" t="str">
        <f t="shared" si="2"/>
        <v/>
      </c>
      <c r="Q13" s="182" t="str">
        <f t="shared" si="2"/>
        <v/>
      </c>
      <c r="R13" s="182" t="str">
        <f t="shared" ref="R13:AW13" si="9">IF(R$2&gt;LEN($J13),"",RIGHT(LEFT($J13,R$2),3))</f>
        <v/>
      </c>
      <c r="S13" s="182" t="str">
        <f t="shared" si="9"/>
        <v/>
      </c>
      <c r="T13" s="182" t="str">
        <f t="shared" si="9"/>
        <v/>
      </c>
      <c r="U13" s="182" t="str">
        <f t="shared" si="9"/>
        <v/>
      </c>
      <c r="V13" s="182" t="str">
        <f t="shared" si="9"/>
        <v/>
      </c>
      <c r="W13" s="182" t="str">
        <f t="shared" si="9"/>
        <v/>
      </c>
      <c r="X13" s="182" t="str">
        <f t="shared" si="9"/>
        <v/>
      </c>
      <c r="Y13" s="182" t="str">
        <f t="shared" si="9"/>
        <v/>
      </c>
      <c r="Z13" s="182" t="str">
        <f t="shared" si="9"/>
        <v/>
      </c>
      <c r="AA13" s="182" t="str">
        <f t="shared" si="9"/>
        <v/>
      </c>
      <c r="AB13" s="182" t="str">
        <f t="shared" si="9"/>
        <v/>
      </c>
      <c r="AC13" s="182" t="str">
        <f t="shared" si="9"/>
        <v/>
      </c>
      <c r="AD13" s="182" t="str">
        <f t="shared" si="9"/>
        <v/>
      </c>
      <c r="AE13" s="182" t="str">
        <f t="shared" si="9"/>
        <v/>
      </c>
      <c r="AF13" s="182" t="str">
        <f t="shared" si="9"/>
        <v/>
      </c>
      <c r="AG13" s="182" t="str">
        <f t="shared" si="9"/>
        <v/>
      </c>
      <c r="AH13" s="182" t="str">
        <f t="shared" si="9"/>
        <v/>
      </c>
      <c r="AI13" s="182" t="str">
        <f t="shared" si="9"/>
        <v/>
      </c>
      <c r="AJ13" s="182" t="str">
        <f t="shared" si="9"/>
        <v/>
      </c>
      <c r="AK13" s="182" t="str">
        <f t="shared" si="9"/>
        <v/>
      </c>
      <c r="AL13" s="182" t="str">
        <f t="shared" si="9"/>
        <v/>
      </c>
      <c r="AM13" s="182" t="str">
        <f t="shared" si="9"/>
        <v/>
      </c>
      <c r="AN13" s="182" t="str">
        <f t="shared" si="9"/>
        <v/>
      </c>
      <c r="AO13" s="182" t="str">
        <f t="shared" si="9"/>
        <v/>
      </c>
      <c r="AP13" s="182" t="str">
        <f t="shared" si="9"/>
        <v/>
      </c>
      <c r="AQ13" s="182" t="str">
        <f t="shared" si="9"/>
        <v/>
      </c>
      <c r="AR13" s="182" t="str">
        <f t="shared" si="9"/>
        <v/>
      </c>
      <c r="AS13" s="182" t="str">
        <f t="shared" si="9"/>
        <v/>
      </c>
      <c r="AT13" s="182" t="str">
        <f t="shared" si="9"/>
        <v/>
      </c>
      <c r="AU13" s="182" t="str">
        <f t="shared" si="9"/>
        <v/>
      </c>
      <c r="AV13" s="182" t="str">
        <f t="shared" si="9"/>
        <v/>
      </c>
      <c r="AW13" s="182" t="str">
        <f t="shared" si="9"/>
        <v/>
      </c>
      <c r="AX13" s="182" t="str">
        <f t="shared" si="8"/>
        <v/>
      </c>
      <c r="AY13" s="182" t="str">
        <f t="shared" si="8"/>
        <v/>
      </c>
      <c r="AZ13" s="182" t="str">
        <f t="shared" si="8"/>
        <v/>
      </c>
      <c r="BA13" s="182" t="str">
        <f t="shared" si="8"/>
        <v/>
      </c>
      <c r="BB13" s="182" t="str">
        <f t="shared" si="8"/>
        <v/>
      </c>
      <c r="BC13" s="182" t="str">
        <f t="shared" si="8"/>
        <v/>
      </c>
      <c r="BD13" s="182" t="str">
        <f t="shared" si="8"/>
        <v/>
      </c>
      <c r="BE13" s="182" t="str">
        <f t="shared" si="8"/>
        <v/>
      </c>
      <c r="BF13" s="182" t="str">
        <f t="shared" si="8"/>
        <v/>
      </c>
      <c r="BG13" s="182" t="str">
        <f t="shared" si="8"/>
        <v/>
      </c>
      <c r="BH13" s="182" t="str">
        <f t="shared" si="8"/>
        <v/>
      </c>
      <c r="BI13" s="182" t="str">
        <f t="shared" si="8"/>
        <v/>
      </c>
      <c r="BJ13" s="182" t="str">
        <f t="shared" si="8"/>
        <v/>
      </c>
      <c r="BK13" s="182" t="str">
        <f t="shared" si="8"/>
        <v/>
      </c>
      <c r="BL13" s="182" t="str">
        <f t="shared" si="8"/>
        <v/>
      </c>
      <c r="BM13" s="182" t="str">
        <f t="shared" si="8"/>
        <v/>
      </c>
      <c r="BN13" s="182" t="str">
        <f t="shared" si="8"/>
        <v/>
      </c>
      <c r="BO13" s="182" t="str">
        <f t="shared" si="8"/>
        <v/>
      </c>
      <c r="BP13" s="182" t="str">
        <f t="shared" si="8"/>
        <v/>
      </c>
      <c r="BQ13" s="182" t="str">
        <f t="shared" si="8"/>
        <v/>
      </c>
      <c r="BR13" s="182" t="str">
        <f t="shared" si="8"/>
        <v/>
      </c>
      <c r="BS13" s="182" t="str">
        <f t="shared" si="8"/>
        <v/>
      </c>
      <c r="BT13" s="182" t="str">
        <f t="shared" si="8"/>
        <v/>
      </c>
      <c r="BU13" s="182" t="str">
        <f t="shared" si="8"/>
        <v/>
      </c>
    </row>
    <row r="14" spans="1:79" x14ac:dyDescent="0.25">
      <c r="A14" s="422">
        <f>IF(ISERROR(FIND(SALES!$XEM$12,J14)),0,1)</f>
        <v>1</v>
      </c>
      <c r="B14" s="1" t="s">
        <v>2201</v>
      </c>
      <c r="C14" s="105" t="s">
        <v>2143</v>
      </c>
      <c r="D14" s="1" t="s">
        <v>2451</v>
      </c>
      <c r="E14" s="1" t="s">
        <v>2451</v>
      </c>
      <c r="F14" s="1" t="s">
        <v>2451</v>
      </c>
      <c r="G14" s="623" t="str">
        <f t="shared" si="4"/>
        <v>SEEB P3 1R</v>
      </c>
      <c r="H14" s="1" t="str">
        <f>'F12'!E17</f>
        <v>SEEB P3 1R</v>
      </c>
      <c r="I14" s="1" t="str">
        <f t="shared" si="5"/>
        <v/>
      </c>
      <c r="J14" s="197" t="str">
        <f>VLOOKUP(H14,'F12'!$E$6:$F$356,2,FALSE)</f>
        <v>002 500 501 873 802 801</v>
      </c>
      <c r="K14" s="197">
        <f t="shared" si="6"/>
        <v>5.75</v>
      </c>
      <c r="L14" s="190" t="str">
        <f t="shared" si="7"/>
        <v xml:space="preserve">02 </v>
      </c>
      <c r="M14" s="182" t="str">
        <f t="shared" ref="M14:AA29" si="10">IF(M$2&gt;LEN($J14),"",RIGHT(LEFT($J14,M$2),3))</f>
        <v xml:space="preserve">00 </v>
      </c>
      <c r="N14" s="182" t="str">
        <f t="shared" si="10"/>
        <v xml:space="preserve">01 </v>
      </c>
      <c r="O14" s="182" t="str">
        <f t="shared" si="10"/>
        <v xml:space="preserve">73 </v>
      </c>
      <c r="P14" s="182" t="str">
        <f t="shared" si="10"/>
        <v xml:space="preserve">02 </v>
      </c>
      <c r="Q14" s="182" t="str">
        <f t="shared" si="10"/>
        <v/>
      </c>
      <c r="R14" s="182" t="str">
        <f t="shared" si="10"/>
        <v/>
      </c>
      <c r="S14" s="182" t="str">
        <f t="shared" si="10"/>
        <v/>
      </c>
      <c r="T14" s="182" t="str">
        <f t="shared" si="10"/>
        <v/>
      </c>
      <c r="U14" s="182" t="str">
        <f t="shared" si="10"/>
        <v/>
      </c>
      <c r="V14" s="182" t="str">
        <f t="shared" si="10"/>
        <v/>
      </c>
      <c r="W14" s="182" t="str">
        <f t="shared" si="10"/>
        <v/>
      </c>
      <c r="X14" s="182" t="str">
        <f t="shared" si="10"/>
        <v/>
      </c>
      <c r="Y14" s="182" t="str">
        <f t="shared" si="10"/>
        <v/>
      </c>
      <c r="Z14" s="182" t="str">
        <f t="shared" si="10"/>
        <v/>
      </c>
      <c r="AA14" s="182" t="str">
        <f t="shared" si="10"/>
        <v/>
      </c>
      <c r="AB14" s="182" t="str">
        <f t="shared" ref="AB14:AK23" si="11">IF(AB$2&gt;LEN($J14),"",RIGHT(LEFT($J14,AB$2),3))</f>
        <v/>
      </c>
      <c r="AC14" s="182" t="str">
        <f t="shared" si="11"/>
        <v/>
      </c>
      <c r="AD14" s="182" t="str">
        <f t="shared" si="11"/>
        <v/>
      </c>
      <c r="AE14" s="182" t="str">
        <f t="shared" si="11"/>
        <v/>
      </c>
      <c r="AF14" s="182" t="str">
        <f t="shared" si="11"/>
        <v/>
      </c>
      <c r="AG14" s="182" t="str">
        <f t="shared" si="11"/>
        <v/>
      </c>
      <c r="AH14" s="182" t="str">
        <f t="shared" si="11"/>
        <v/>
      </c>
      <c r="AI14" s="182" t="str">
        <f t="shared" si="11"/>
        <v/>
      </c>
      <c r="AJ14" s="182" t="str">
        <f t="shared" si="11"/>
        <v/>
      </c>
      <c r="AK14" s="182" t="str">
        <f t="shared" si="11"/>
        <v/>
      </c>
      <c r="AL14" s="182" t="str">
        <f t="shared" si="8"/>
        <v/>
      </c>
      <c r="AM14" s="182" t="str">
        <f t="shared" si="8"/>
        <v/>
      </c>
      <c r="AN14" s="182" t="str">
        <f t="shared" si="8"/>
        <v/>
      </c>
      <c r="AO14" s="182" t="str">
        <f t="shared" si="8"/>
        <v/>
      </c>
      <c r="AP14" s="182" t="str">
        <f t="shared" si="8"/>
        <v/>
      </c>
      <c r="AQ14" s="182" t="str">
        <f t="shared" si="8"/>
        <v/>
      </c>
      <c r="AR14" s="182" t="str">
        <f t="shared" si="8"/>
        <v/>
      </c>
      <c r="AS14" s="182" t="str">
        <f t="shared" si="8"/>
        <v/>
      </c>
      <c r="AT14" s="182" t="str">
        <f t="shared" si="8"/>
        <v/>
      </c>
      <c r="AU14" s="182" t="str">
        <f t="shared" si="8"/>
        <v/>
      </c>
      <c r="AV14" s="182" t="str">
        <f t="shared" si="8"/>
        <v/>
      </c>
      <c r="AW14" s="182" t="str">
        <f t="shared" si="8"/>
        <v/>
      </c>
      <c r="AX14" s="182" t="str">
        <f t="shared" si="8"/>
        <v/>
      </c>
      <c r="AY14" s="182" t="str">
        <f t="shared" si="8"/>
        <v/>
      </c>
      <c r="AZ14" s="182" t="str">
        <f t="shared" si="8"/>
        <v/>
      </c>
      <c r="BA14" s="182" t="str">
        <f t="shared" si="8"/>
        <v/>
      </c>
      <c r="BB14" s="182" t="str">
        <f t="shared" si="8"/>
        <v/>
      </c>
      <c r="BC14" s="182" t="str">
        <f t="shared" si="8"/>
        <v/>
      </c>
      <c r="BD14" s="182" t="str">
        <f t="shared" si="8"/>
        <v/>
      </c>
      <c r="BE14" s="182" t="str">
        <f t="shared" si="8"/>
        <v/>
      </c>
      <c r="BF14" s="182" t="str">
        <f t="shared" si="8"/>
        <v/>
      </c>
      <c r="BG14" s="182" t="str">
        <f t="shared" si="8"/>
        <v/>
      </c>
      <c r="BH14" s="182" t="str">
        <f t="shared" si="8"/>
        <v/>
      </c>
      <c r="BI14" s="182" t="str">
        <f t="shared" si="8"/>
        <v/>
      </c>
      <c r="BJ14" s="182" t="str">
        <f t="shared" si="8"/>
        <v/>
      </c>
      <c r="BK14" s="182" t="str">
        <f t="shared" si="8"/>
        <v/>
      </c>
      <c r="BL14" s="182" t="str">
        <f t="shared" si="8"/>
        <v/>
      </c>
      <c r="BM14" s="182" t="str">
        <f t="shared" si="8"/>
        <v/>
      </c>
      <c r="BN14" s="182" t="str">
        <f t="shared" si="8"/>
        <v/>
      </c>
      <c r="BO14" s="182" t="str">
        <f t="shared" si="8"/>
        <v/>
      </c>
      <c r="BP14" s="182" t="str">
        <f t="shared" si="8"/>
        <v/>
      </c>
      <c r="BQ14" s="182" t="str">
        <f t="shared" si="8"/>
        <v/>
      </c>
      <c r="BR14" s="182" t="str">
        <f t="shared" si="8"/>
        <v/>
      </c>
      <c r="BS14" s="182" t="str">
        <f t="shared" si="8"/>
        <v/>
      </c>
      <c r="BT14" s="182" t="str">
        <f t="shared" si="8"/>
        <v/>
      </c>
      <c r="BU14" s="182" t="str">
        <f t="shared" si="8"/>
        <v/>
      </c>
    </row>
    <row r="15" spans="1:79" x14ac:dyDescent="0.25">
      <c r="A15" s="422">
        <f>IF(ISERROR(FIND(SALES!$XEM$12,J15)),0,1)</f>
        <v>1</v>
      </c>
      <c r="B15" s="1" t="s">
        <v>2202</v>
      </c>
      <c r="C15" s="105" t="s">
        <v>2144</v>
      </c>
      <c r="D15" s="1" t="s">
        <v>2451</v>
      </c>
      <c r="E15" s="1" t="s">
        <v>2451</v>
      </c>
      <c r="F15" s="1" t="s">
        <v>2451</v>
      </c>
      <c r="G15" s="623" t="str">
        <f t="shared" si="4"/>
        <v>HYDE P1 1R</v>
      </c>
      <c r="H15" s="1" t="str">
        <f>'F12'!E18</f>
        <v>HYDE P1 1R</v>
      </c>
      <c r="I15" s="1" t="str">
        <f t="shared" si="5"/>
        <v/>
      </c>
      <c r="J15" s="197" t="str">
        <f>VLOOKUP(H15,'F12'!$E$6:$F$356,2,FALSE)</f>
        <v>801 001 110 500 873</v>
      </c>
      <c r="K15" s="197">
        <f t="shared" si="6"/>
        <v>4.75</v>
      </c>
      <c r="L15" s="190" t="str">
        <f t="shared" si="7"/>
        <v xml:space="preserve">01 </v>
      </c>
      <c r="M15" s="182" t="str">
        <f t="shared" si="10"/>
        <v xml:space="preserve">01 </v>
      </c>
      <c r="N15" s="182" t="str">
        <f t="shared" si="10"/>
        <v xml:space="preserve">10 </v>
      </c>
      <c r="O15" s="182" t="str">
        <f t="shared" si="10"/>
        <v xml:space="preserve">00 </v>
      </c>
      <c r="P15" s="182" t="str">
        <f t="shared" si="10"/>
        <v/>
      </c>
      <c r="Q15" s="182" t="str">
        <f t="shared" si="10"/>
        <v/>
      </c>
      <c r="R15" s="182" t="str">
        <f t="shared" si="10"/>
        <v/>
      </c>
      <c r="S15" s="182" t="str">
        <f t="shared" si="10"/>
        <v/>
      </c>
      <c r="T15" s="182" t="str">
        <f t="shared" si="10"/>
        <v/>
      </c>
      <c r="U15" s="182" t="str">
        <f t="shared" si="10"/>
        <v/>
      </c>
      <c r="V15" s="182" t="str">
        <f t="shared" si="10"/>
        <v/>
      </c>
      <c r="W15" s="182" t="str">
        <f t="shared" si="10"/>
        <v/>
      </c>
      <c r="X15" s="182" t="str">
        <f t="shared" si="10"/>
        <v/>
      </c>
      <c r="Y15" s="182" t="str">
        <f t="shared" si="10"/>
        <v/>
      </c>
      <c r="Z15" s="182" t="str">
        <f t="shared" si="10"/>
        <v/>
      </c>
      <c r="AA15" s="182" t="str">
        <f t="shared" si="10"/>
        <v/>
      </c>
      <c r="AB15" s="182" t="str">
        <f t="shared" si="11"/>
        <v/>
      </c>
      <c r="AC15" s="182" t="str">
        <f t="shared" si="11"/>
        <v/>
      </c>
      <c r="AD15" s="182" t="str">
        <f t="shared" si="11"/>
        <v/>
      </c>
      <c r="AE15" s="182" t="str">
        <f t="shared" si="11"/>
        <v/>
      </c>
      <c r="AF15" s="182" t="str">
        <f t="shared" si="11"/>
        <v/>
      </c>
      <c r="AG15" s="182" t="str">
        <f t="shared" si="11"/>
        <v/>
      </c>
      <c r="AH15" s="182" t="str">
        <f t="shared" si="11"/>
        <v/>
      </c>
      <c r="AI15" s="182" t="str">
        <f t="shared" si="11"/>
        <v/>
      </c>
      <c r="AJ15" s="182" t="str">
        <f t="shared" si="11"/>
        <v/>
      </c>
      <c r="AK15" s="182" t="str">
        <f t="shared" si="11"/>
        <v/>
      </c>
      <c r="AL15" s="182" t="str">
        <f t="shared" si="8"/>
        <v/>
      </c>
      <c r="AM15" s="182" t="str">
        <f t="shared" si="8"/>
        <v/>
      </c>
      <c r="AN15" s="182" t="str">
        <f t="shared" si="8"/>
        <v/>
      </c>
      <c r="AO15" s="182" t="str">
        <f t="shared" si="8"/>
        <v/>
      </c>
      <c r="AP15" s="182" t="str">
        <f t="shared" si="8"/>
        <v/>
      </c>
      <c r="AQ15" s="182" t="str">
        <f t="shared" si="8"/>
        <v/>
      </c>
      <c r="AR15" s="182" t="str">
        <f t="shared" si="8"/>
        <v/>
      </c>
      <c r="AS15" s="182" t="str">
        <f t="shared" si="8"/>
        <v/>
      </c>
      <c r="AT15" s="182" t="str">
        <f t="shared" si="8"/>
        <v/>
      </c>
      <c r="AU15" s="182" t="str">
        <f t="shared" si="8"/>
        <v/>
      </c>
      <c r="AV15" s="182" t="str">
        <f t="shared" si="8"/>
        <v/>
      </c>
      <c r="AW15" s="182" t="str">
        <f t="shared" si="8"/>
        <v/>
      </c>
      <c r="AX15" s="182" t="str">
        <f t="shared" si="8"/>
        <v/>
      </c>
      <c r="AY15" s="182" t="str">
        <f t="shared" si="8"/>
        <v/>
      </c>
      <c r="AZ15" s="182" t="str">
        <f t="shared" si="8"/>
        <v/>
      </c>
      <c r="BA15" s="182" t="str">
        <f t="shared" si="8"/>
        <v/>
      </c>
      <c r="BB15" s="182" t="str">
        <f t="shared" si="8"/>
        <v/>
      </c>
      <c r="BC15" s="182" t="str">
        <f t="shared" si="8"/>
        <v/>
      </c>
      <c r="BD15" s="182" t="str">
        <f t="shared" si="8"/>
        <v/>
      </c>
      <c r="BE15" s="182" t="str">
        <f t="shared" si="8"/>
        <v/>
      </c>
      <c r="BF15" s="182" t="str">
        <f t="shared" si="8"/>
        <v/>
      </c>
      <c r="BG15" s="182" t="str">
        <f t="shared" si="8"/>
        <v/>
      </c>
      <c r="BH15" s="182" t="str">
        <f t="shared" si="8"/>
        <v/>
      </c>
      <c r="BI15" s="182" t="str">
        <f t="shared" si="8"/>
        <v/>
      </c>
      <c r="BJ15" s="182" t="str">
        <f t="shared" si="8"/>
        <v/>
      </c>
      <c r="BK15" s="182" t="str">
        <f t="shared" si="8"/>
        <v/>
      </c>
      <c r="BL15" s="182" t="str">
        <f t="shared" si="8"/>
        <v/>
      </c>
      <c r="BM15" s="182" t="str">
        <f t="shared" si="8"/>
        <v/>
      </c>
      <c r="BN15" s="182" t="str">
        <f t="shared" si="8"/>
        <v/>
      </c>
      <c r="BO15" s="182" t="str">
        <f t="shared" si="8"/>
        <v/>
      </c>
      <c r="BP15" s="182" t="str">
        <f t="shared" si="8"/>
        <v/>
      </c>
      <c r="BQ15" s="182" t="str">
        <f t="shared" si="8"/>
        <v/>
      </c>
      <c r="BR15" s="182" t="str">
        <f t="shared" si="8"/>
        <v/>
      </c>
      <c r="BS15" s="182" t="str">
        <f t="shared" si="8"/>
        <v/>
      </c>
      <c r="BT15" s="182" t="str">
        <f t="shared" si="8"/>
        <v/>
      </c>
      <c r="BU15" s="182" t="str">
        <f t="shared" si="8"/>
        <v/>
      </c>
    </row>
    <row r="16" spans="1:79" x14ac:dyDescent="0.25">
      <c r="A16" s="422">
        <f>IF(ISERROR(FIND(SALES!$XEM$12,J16)),0,1)</f>
        <v>1</v>
      </c>
      <c r="B16" s="1" t="s">
        <v>2203</v>
      </c>
      <c r="C16" s="1" t="s">
        <v>2451</v>
      </c>
      <c r="D16" s="1" t="s">
        <v>2451</v>
      </c>
      <c r="E16" s="1" t="s">
        <v>2451</v>
      </c>
      <c r="F16" s="1" t="s">
        <v>2451</v>
      </c>
      <c r="G16" s="623" t="str">
        <f t="shared" si="4"/>
        <v>MIDE P3 2R</v>
      </c>
      <c r="H16" s="1" t="str">
        <f>'F12'!E19</f>
        <v>MIDE P3 2R (Day/Night)</v>
      </c>
      <c r="I16" s="1" t="str">
        <f t="shared" si="5"/>
        <v xml:space="preserve"> (Day/Night)</v>
      </c>
      <c r="J16" s="197" t="str">
        <f>VLOOKUP(H16,'F12'!$E$6:$F$356,2,FALSE)</f>
        <v>521 522 524 526 809 811 812 814 874</v>
      </c>
      <c r="K16" s="197">
        <f t="shared" si="6"/>
        <v>8.75</v>
      </c>
      <c r="L16" s="190" t="str">
        <f t="shared" si="7"/>
        <v xml:space="preserve">21 </v>
      </c>
      <c r="M16" s="182" t="str">
        <f t="shared" si="10"/>
        <v xml:space="preserve">22 </v>
      </c>
      <c r="N16" s="182" t="str">
        <f t="shared" si="10"/>
        <v xml:space="preserve">24 </v>
      </c>
      <c r="O16" s="182" t="str">
        <f t="shared" si="10"/>
        <v xml:space="preserve">26 </v>
      </c>
      <c r="P16" s="182" t="str">
        <f t="shared" si="10"/>
        <v xml:space="preserve">09 </v>
      </c>
      <c r="Q16" s="182" t="str">
        <f t="shared" si="10"/>
        <v xml:space="preserve">11 </v>
      </c>
      <c r="R16" s="182" t="str">
        <f t="shared" si="10"/>
        <v xml:space="preserve">12 </v>
      </c>
      <c r="S16" s="182" t="str">
        <f t="shared" si="10"/>
        <v xml:space="preserve">14 </v>
      </c>
      <c r="T16" s="182" t="str">
        <f t="shared" si="10"/>
        <v/>
      </c>
      <c r="U16" s="182" t="str">
        <f t="shared" si="10"/>
        <v/>
      </c>
      <c r="V16" s="182" t="str">
        <f t="shared" si="10"/>
        <v/>
      </c>
      <c r="W16" s="182" t="str">
        <f t="shared" si="10"/>
        <v/>
      </c>
      <c r="X16" s="182" t="str">
        <f t="shared" si="10"/>
        <v/>
      </c>
      <c r="Y16" s="182" t="str">
        <f t="shared" si="10"/>
        <v/>
      </c>
      <c r="Z16" s="182" t="str">
        <f t="shared" si="10"/>
        <v/>
      </c>
      <c r="AA16" s="182" t="str">
        <f t="shared" si="10"/>
        <v/>
      </c>
      <c r="AB16" s="182" t="str">
        <f t="shared" si="11"/>
        <v/>
      </c>
      <c r="AC16" s="182" t="str">
        <f t="shared" si="11"/>
        <v/>
      </c>
      <c r="AD16" s="182" t="str">
        <f t="shared" si="11"/>
        <v/>
      </c>
      <c r="AE16" s="182" t="str">
        <f t="shared" si="11"/>
        <v/>
      </c>
      <c r="AF16" s="182" t="str">
        <f t="shared" si="11"/>
        <v/>
      </c>
      <c r="AG16" s="182" t="str">
        <f t="shared" si="11"/>
        <v/>
      </c>
      <c r="AH16" s="182" t="str">
        <f t="shared" si="11"/>
        <v/>
      </c>
      <c r="AI16" s="182" t="str">
        <f t="shared" si="11"/>
        <v/>
      </c>
      <c r="AJ16" s="182" t="str">
        <f t="shared" si="11"/>
        <v/>
      </c>
      <c r="AK16" s="182" t="str">
        <f t="shared" si="11"/>
        <v/>
      </c>
      <c r="AL16" s="182" t="str">
        <f t="shared" si="8"/>
        <v/>
      </c>
      <c r="AM16" s="182" t="str">
        <f t="shared" si="8"/>
        <v/>
      </c>
      <c r="AN16" s="182" t="str">
        <f t="shared" si="8"/>
        <v/>
      </c>
      <c r="AO16" s="182" t="str">
        <f t="shared" si="8"/>
        <v/>
      </c>
      <c r="AP16" s="182" t="str">
        <f t="shared" si="8"/>
        <v/>
      </c>
      <c r="AQ16" s="182" t="str">
        <f t="shared" si="8"/>
        <v/>
      </c>
      <c r="AR16" s="182" t="str">
        <f t="shared" si="8"/>
        <v/>
      </c>
      <c r="AS16" s="182" t="str">
        <f t="shared" si="8"/>
        <v/>
      </c>
      <c r="AT16" s="182" t="str">
        <f t="shared" si="8"/>
        <v/>
      </c>
      <c r="AU16" s="182" t="str">
        <f t="shared" si="8"/>
        <v/>
      </c>
      <c r="AV16" s="182" t="str">
        <f t="shared" si="8"/>
        <v/>
      </c>
      <c r="AW16" s="182" t="str">
        <f t="shared" si="8"/>
        <v/>
      </c>
      <c r="AX16" s="182" t="str">
        <f t="shared" si="8"/>
        <v/>
      </c>
      <c r="AY16" s="182" t="str">
        <f t="shared" si="8"/>
        <v/>
      </c>
      <c r="AZ16" s="182" t="str">
        <f t="shared" si="8"/>
        <v/>
      </c>
      <c r="BA16" s="182" t="str">
        <f t="shared" si="8"/>
        <v/>
      </c>
      <c r="BB16" s="182" t="str">
        <f t="shared" si="8"/>
        <v/>
      </c>
      <c r="BC16" s="182" t="str">
        <f t="shared" si="8"/>
        <v/>
      </c>
      <c r="BD16" s="182" t="str">
        <f t="shared" si="8"/>
        <v/>
      </c>
      <c r="BE16" s="182" t="str">
        <f t="shared" si="8"/>
        <v/>
      </c>
      <c r="BF16" s="182" t="str">
        <f t="shared" si="8"/>
        <v/>
      </c>
      <c r="BG16" s="182" t="str">
        <f t="shared" si="8"/>
        <v/>
      </c>
      <c r="BH16" s="182" t="str">
        <f t="shared" si="8"/>
        <v/>
      </c>
      <c r="BI16" s="182" t="str">
        <f t="shared" si="8"/>
        <v/>
      </c>
      <c r="BJ16" s="182" t="str">
        <f t="shared" si="8"/>
        <v/>
      </c>
      <c r="BK16" s="182" t="str">
        <f t="shared" si="8"/>
        <v/>
      </c>
      <c r="BL16" s="182" t="str">
        <f t="shared" si="8"/>
        <v/>
      </c>
      <c r="BM16" s="182" t="str">
        <f t="shared" si="8"/>
        <v/>
      </c>
      <c r="BN16" s="182" t="str">
        <f t="shared" si="8"/>
        <v/>
      </c>
      <c r="BO16" s="182" t="str">
        <f t="shared" si="8"/>
        <v/>
      </c>
      <c r="BP16" s="182" t="str">
        <f t="shared" si="8"/>
        <v/>
      </c>
      <c r="BQ16" s="182" t="str">
        <f t="shared" si="8"/>
        <v/>
      </c>
      <c r="BR16" s="182" t="str">
        <f t="shared" si="8"/>
        <v/>
      </c>
      <c r="BS16" s="182" t="str">
        <f t="shared" si="8"/>
        <v/>
      </c>
      <c r="BT16" s="182" t="str">
        <f t="shared" si="8"/>
        <v/>
      </c>
      <c r="BU16" s="182" t="str">
        <f t="shared" si="8"/>
        <v/>
      </c>
    </row>
    <row r="17" spans="1:73" x14ac:dyDescent="0.25">
      <c r="A17" s="422">
        <f>IF(ISERROR(FIND(SALES!$XEM$12,J17)),0,1)</f>
        <v>1</v>
      </c>
      <c r="B17" s="1" t="s">
        <v>2204</v>
      </c>
      <c r="C17" s="1" t="s">
        <v>2451</v>
      </c>
      <c r="D17" s="1" t="s">
        <v>2451</v>
      </c>
      <c r="E17" s="1" t="s">
        <v>2451</v>
      </c>
      <c r="F17" s="1" t="s">
        <v>2451</v>
      </c>
      <c r="G17" s="623" t="str">
        <f t="shared" si="4"/>
        <v>SWAE P1 1R</v>
      </c>
      <c r="H17" s="1" t="str">
        <f>'F12'!E20</f>
        <v>SWAE P1 1R</v>
      </c>
      <c r="I17" s="1" t="str">
        <f t="shared" si="5"/>
        <v/>
      </c>
      <c r="J17" s="197" t="str">
        <f>VLOOKUP(H17,'F12'!$E$6:$F$356,2,FALSE)</f>
        <v>500 501 801 873</v>
      </c>
      <c r="K17" s="197">
        <f t="shared" si="6"/>
        <v>3.75</v>
      </c>
      <c r="L17" s="190" t="str">
        <f t="shared" si="7"/>
        <v xml:space="preserve">00 </v>
      </c>
      <c r="M17" s="182" t="str">
        <f t="shared" si="10"/>
        <v xml:space="preserve">01 </v>
      </c>
      <c r="N17" s="182" t="str">
        <f t="shared" si="10"/>
        <v xml:space="preserve">01 </v>
      </c>
      <c r="O17" s="182" t="str">
        <f t="shared" si="10"/>
        <v/>
      </c>
      <c r="P17" s="182" t="str">
        <f t="shared" si="10"/>
        <v/>
      </c>
      <c r="Q17" s="182" t="str">
        <f t="shared" si="10"/>
        <v/>
      </c>
      <c r="R17" s="182" t="str">
        <f t="shared" si="10"/>
        <v/>
      </c>
      <c r="S17" s="182" t="str">
        <f t="shared" si="10"/>
        <v/>
      </c>
      <c r="T17" s="182" t="str">
        <f t="shared" si="10"/>
        <v/>
      </c>
      <c r="U17" s="182" t="str">
        <f t="shared" si="10"/>
        <v/>
      </c>
      <c r="V17" s="182" t="str">
        <f t="shared" si="10"/>
        <v/>
      </c>
      <c r="W17" s="182" t="str">
        <f t="shared" si="10"/>
        <v/>
      </c>
      <c r="X17" s="182" t="str">
        <f t="shared" si="10"/>
        <v/>
      </c>
      <c r="Y17" s="182" t="str">
        <f t="shared" si="10"/>
        <v/>
      </c>
      <c r="Z17" s="182" t="str">
        <f t="shared" si="10"/>
        <v/>
      </c>
      <c r="AA17" s="182" t="str">
        <f t="shared" si="10"/>
        <v/>
      </c>
      <c r="AB17" s="182" t="str">
        <f t="shared" si="11"/>
        <v/>
      </c>
      <c r="AC17" s="182" t="str">
        <f t="shared" si="11"/>
        <v/>
      </c>
      <c r="AD17" s="182" t="str">
        <f t="shared" si="11"/>
        <v/>
      </c>
      <c r="AE17" s="182" t="str">
        <f t="shared" si="11"/>
        <v/>
      </c>
      <c r="AF17" s="182" t="str">
        <f t="shared" si="11"/>
        <v/>
      </c>
      <c r="AG17" s="182" t="str">
        <f t="shared" si="11"/>
        <v/>
      </c>
      <c r="AH17" s="182" t="str">
        <f t="shared" si="11"/>
        <v/>
      </c>
      <c r="AI17" s="182" t="str">
        <f t="shared" si="11"/>
        <v/>
      </c>
      <c r="AJ17" s="182" t="str">
        <f t="shared" si="11"/>
        <v/>
      </c>
      <c r="AK17" s="182" t="str">
        <f t="shared" si="11"/>
        <v/>
      </c>
      <c r="AL17" s="182" t="str">
        <f t="shared" si="8"/>
        <v/>
      </c>
      <c r="AM17" s="182" t="str">
        <f t="shared" si="8"/>
        <v/>
      </c>
      <c r="AN17" s="182" t="str">
        <f t="shared" si="8"/>
        <v/>
      </c>
      <c r="AO17" s="182" t="str">
        <f t="shared" si="8"/>
        <v/>
      </c>
      <c r="AP17" s="182" t="str">
        <f t="shared" si="8"/>
        <v/>
      </c>
      <c r="AQ17" s="182" t="str">
        <f t="shared" si="8"/>
        <v/>
      </c>
      <c r="AR17" s="182" t="str">
        <f t="shared" si="8"/>
        <v/>
      </c>
      <c r="AS17" s="182" t="str">
        <f t="shared" si="8"/>
        <v/>
      </c>
      <c r="AT17" s="182" t="str">
        <f t="shared" si="8"/>
        <v/>
      </c>
      <c r="AU17" s="182" t="str">
        <f t="shared" si="8"/>
        <v/>
      </c>
      <c r="AV17" s="182" t="str">
        <f t="shared" si="8"/>
        <v/>
      </c>
      <c r="AW17" s="182" t="str">
        <f t="shared" si="8"/>
        <v/>
      </c>
      <c r="AX17" s="182" t="str">
        <f t="shared" si="8"/>
        <v/>
      </c>
      <c r="AY17" s="182" t="str">
        <f t="shared" si="8"/>
        <v/>
      </c>
      <c r="AZ17" s="182" t="str">
        <f t="shared" si="8"/>
        <v/>
      </c>
      <c r="BA17" s="182" t="str">
        <f t="shared" si="8"/>
        <v/>
      </c>
      <c r="BB17" s="182" t="str">
        <f t="shared" si="8"/>
        <v/>
      </c>
      <c r="BC17" s="182" t="str">
        <f t="shared" si="8"/>
        <v/>
      </c>
      <c r="BD17" s="182" t="str">
        <f t="shared" ref="AL17:BU24" si="12">IF(BD$2&gt;LEN($J17),"",RIGHT(LEFT($J17,BD$2),3))</f>
        <v/>
      </c>
      <c r="BE17" s="182" t="str">
        <f t="shared" si="12"/>
        <v/>
      </c>
      <c r="BF17" s="182" t="str">
        <f t="shared" si="12"/>
        <v/>
      </c>
      <c r="BG17" s="182" t="str">
        <f t="shared" si="12"/>
        <v/>
      </c>
      <c r="BH17" s="182" t="str">
        <f t="shared" si="12"/>
        <v/>
      </c>
      <c r="BI17" s="182" t="str">
        <f t="shared" si="12"/>
        <v/>
      </c>
      <c r="BJ17" s="182" t="str">
        <f t="shared" si="12"/>
        <v/>
      </c>
      <c r="BK17" s="182" t="str">
        <f t="shared" si="12"/>
        <v/>
      </c>
      <c r="BL17" s="182" t="str">
        <f t="shared" si="12"/>
        <v/>
      </c>
      <c r="BM17" s="182" t="str">
        <f t="shared" si="12"/>
        <v/>
      </c>
      <c r="BN17" s="182" t="str">
        <f t="shared" si="12"/>
        <v/>
      </c>
      <c r="BO17" s="182" t="str">
        <f t="shared" si="12"/>
        <v/>
      </c>
      <c r="BP17" s="182" t="str">
        <f t="shared" si="12"/>
        <v/>
      </c>
      <c r="BQ17" s="182" t="str">
        <f t="shared" si="12"/>
        <v/>
      </c>
      <c r="BR17" s="182" t="str">
        <f t="shared" si="12"/>
        <v/>
      </c>
      <c r="BS17" s="182" t="str">
        <f t="shared" si="12"/>
        <v/>
      </c>
      <c r="BT17" s="182" t="str">
        <f t="shared" si="12"/>
        <v/>
      </c>
      <c r="BU17" s="182" t="str">
        <f t="shared" si="12"/>
        <v/>
      </c>
    </row>
    <row r="18" spans="1:73" x14ac:dyDescent="0.25">
      <c r="A18" s="422">
        <f>IF(ISERROR(FIND(SALES!$XEM$12,J18)),0,1)</f>
        <v>1</v>
      </c>
      <c r="B18" s="1" t="s">
        <v>2205</v>
      </c>
      <c r="C18" s="105" t="s">
        <v>2143</v>
      </c>
      <c r="D18" s="1" t="s">
        <v>2451</v>
      </c>
      <c r="E18" s="1" t="s">
        <v>2451</v>
      </c>
      <c r="F18" s="1" t="s">
        <v>2451</v>
      </c>
      <c r="G18" s="623" t="str">
        <f t="shared" si="4"/>
        <v>EELC P4 1R</v>
      </c>
      <c r="H18" s="1" t="str">
        <f>'F12'!E21</f>
        <v>EELC P4 1R (RESTRICTED HOURS)</v>
      </c>
      <c r="I18" s="1" t="str">
        <f t="shared" si="5"/>
        <v xml:space="preserve"> (RESTRICTED HOURS)</v>
      </c>
      <c r="J18" s="197" t="str">
        <f>VLOOKUP(H18,'F12'!$E$6:$F$356,2,FALSE)</f>
        <v>108 109 110 111 112 114 115 118 119 186 187 188 189 608 609 610 611 612 613 614 615 618 619 686 687 688 689</v>
      </c>
      <c r="K18" s="197">
        <f t="shared" si="6"/>
        <v>26.75</v>
      </c>
      <c r="L18" s="190" t="str">
        <f t="shared" si="7"/>
        <v xml:space="preserve">08 </v>
      </c>
      <c r="M18" s="182" t="str">
        <f t="shared" si="10"/>
        <v xml:space="preserve">09 </v>
      </c>
      <c r="N18" s="182" t="str">
        <f t="shared" si="10"/>
        <v xml:space="preserve">10 </v>
      </c>
      <c r="O18" s="182" t="str">
        <f t="shared" si="10"/>
        <v xml:space="preserve">11 </v>
      </c>
      <c r="P18" s="182" t="str">
        <f t="shared" si="10"/>
        <v xml:space="preserve">12 </v>
      </c>
      <c r="Q18" s="182" t="str">
        <f t="shared" si="10"/>
        <v xml:space="preserve">14 </v>
      </c>
      <c r="R18" s="182" t="str">
        <f t="shared" si="10"/>
        <v xml:space="preserve">15 </v>
      </c>
      <c r="S18" s="182" t="str">
        <f t="shared" si="10"/>
        <v xml:space="preserve">18 </v>
      </c>
      <c r="T18" s="182" t="str">
        <f t="shared" si="10"/>
        <v xml:space="preserve">19 </v>
      </c>
      <c r="U18" s="182" t="str">
        <f t="shared" si="10"/>
        <v xml:space="preserve">86 </v>
      </c>
      <c r="V18" s="182" t="str">
        <f t="shared" si="10"/>
        <v xml:space="preserve">87 </v>
      </c>
      <c r="W18" s="182" t="str">
        <f t="shared" si="10"/>
        <v xml:space="preserve">88 </v>
      </c>
      <c r="X18" s="182" t="str">
        <f t="shared" si="10"/>
        <v xml:space="preserve">89 </v>
      </c>
      <c r="Y18" s="182" t="str">
        <f t="shared" si="10"/>
        <v xml:space="preserve">08 </v>
      </c>
      <c r="Z18" s="182" t="str">
        <f t="shared" si="10"/>
        <v xml:space="preserve">09 </v>
      </c>
      <c r="AA18" s="182" t="str">
        <f t="shared" si="10"/>
        <v xml:space="preserve">10 </v>
      </c>
      <c r="AB18" s="182" t="str">
        <f t="shared" si="11"/>
        <v xml:space="preserve">11 </v>
      </c>
      <c r="AC18" s="182" t="str">
        <f t="shared" si="11"/>
        <v xml:space="preserve">12 </v>
      </c>
      <c r="AD18" s="182" t="str">
        <f t="shared" si="11"/>
        <v xml:space="preserve">13 </v>
      </c>
      <c r="AE18" s="182" t="str">
        <f t="shared" si="11"/>
        <v xml:space="preserve">14 </v>
      </c>
      <c r="AF18" s="182" t="str">
        <f t="shared" si="11"/>
        <v xml:space="preserve">15 </v>
      </c>
      <c r="AG18" s="182" t="str">
        <f t="shared" si="11"/>
        <v xml:space="preserve">18 </v>
      </c>
      <c r="AH18" s="182" t="str">
        <f t="shared" si="11"/>
        <v xml:space="preserve">19 </v>
      </c>
      <c r="AI18" s="182" t="str">
        <f t="shared" si="11"/>
        <v xml:space="preserve">86 </v>
      </c>
      <c r="AJ18" s="182" t="str">
        <f t="shared" si="11"/>
        <v xml:space="preserve">87 </v>
      </c>
      <c r="AK18" s="182" t="str">
        <f t="shared" si="11"/>
        <v xml:space="preserve">88 </v>
      </c>
      <c r="AL18" s="182" t="str">
        <f t="shared" si="12"/>
        <v/>
      </c>
      <c r="AM18" s="182" t="str">
        <f t="shared" si="12"/>
        <v/>
      </c>
      <c r="AN18" s="182" t="str">
        <f t="shared" si="12"/>
        <v/>
      </c>
      <c r="AO18" s="182" t="str">
        <f t="shared" si="12"/>
        <v/>
      </c>
      <c r="AP18" s="182" t="str">
        <f t="shared" si="12"/>
        <v/>
      </c>
      <c r="AQ18" s="182" t="str">
        <f t="shared" si="12"/>
        <v/>
      </c>
      <c r="AR18" s="182" t="str">
        <f t="shared" si="12"/>
        <v/>
      </c>
      <c r="AS18" s="182" t="str">
        <f t="shared" si="12"/>
        <v/>
      </c>
      <c r="AT18" s="182" t="str">
        <f t="shared" si="12"/>
        <v/>
      </c>
      <c r="AU18" s="182" t="str">
        <f t="shared" si="12"/>
        <v/>
      </c>
      <c r="AV18" s="182" t="str">
        <f t="shared" si="12"/>
        <v/>
      </c>
      <c r="AW18" s="182" t="str">
        <f t="shared" si="12"/>
        <v/>
      </c>
      <c r="AX18" s="182" t="str">
        <f t="shared" si="12"/>
        <v/>
      </c>
      <c r="AY18" s="182" t="str">
        <f t="shared" si="12"/>
        <v/>
      </c>
      <c r="AZ18" s="182" t="str">
        <f t="shared" si="12"/>
        <v/>
      </c>
      <c r="BA18" s="182" t="str">
        <f t="shared" si="12"/>
        <v/>
      </c>
      <c r="BB18" s="182" t="str">
        <f t="shared" si="12"/>
        <v/>
      </c>
      <c r="BC18" s="182" t="str">
        <f t="shared" si="12"/>
        <v/>
      </c>
      <c r="BD18" s="182" t="str">
        <f t="shared" si="12"/>
        <v/>
      </c>
      <c r="BE18" s="182" t="str">
        <f t="shared" si="12"/>
        <v/>
      </c>
      <c r="BF18" s="182" t="str">
        <f t="shared" si="12"/>
        <v/>
      </c>
      <c r="BG18" s="182" t="str">
        <f t="shared" si="12"/>
        <v/>
      </c>
      <c r="BH18" s="182" t="str">
        <f t="shared" si="12"/>
        <v/>
      </c>
      <c r="BI18" s="182" t="str">
        <f t="shared" si="12"/>
        <v/>
      </c>
      <c r="BJ18" s="182" t="str">
        <f t="shared" si="12"/>
        <v/>
      </c>
      <c r="BK18" s="182" t="str">
        <f t="shared" si="12"/>
        <v/>
      </c>
      <c r="BL18" s="182" t="str">
        <f t="shared" si="12"/>
        <v/>
      </c>
      <c r="BM18" s="182" t="str">
        <f t="shared" si="12"/>
        <v/>
      </c>
      <c r="BN18" s="182" t="str">
        <f t="shared" si="12"/>
        <v/>
      </c>
      <c r="BO18" s="182" t="str">
        <f t="shared" si="12"/>
        <v/>
      </c>
      <c r="BP18" s="182" t="str">
        <f t="shared" si="12"/>
        <v/>
      </c>
      <c r="BQ18" s="182" t="str">
        <f t="shared" si="12"/>
        <v/>
      </c>
      <c r="BR18" s="182" t="str">
        <f t="shared" si="12"/>
        <v/>
      </c>
      <c r="BS18" s="182" t="str">
        <f t="shared" si="12"/>
        <v/>
      </c>
      <c r="BT18" s="182" t="str">
        <f t="shared" si="12"/>
        <v/>
      </c>
      <c r="BU18" s="182" t="str">
        <f t="shared" si="12"/>
        <v/>
      </c>
    </row>
    <row r="19" spans="1:73" x14ac:dyDescent="0.25">
      <c r="A19" s="422">
        <f>IF(ISERROR(FIND(SALES!$XEM$12,J19)),0,1)</f>
        <v>1</v>
      </c>
      <c r="B19" s="1" t="s">
        <v>2206</v>
      </c>
      <c r="C19" s="105" t="s">
        <v>2144</v>
      </c>
      <c r="D19" s="1" t="s">
        <v>2451</v>
      </c>
      <c r="E19" s="1" t="s">
        <v>2451</v>
      </c>
      <c r="F19" s="1" t="s">
        <v>2451</v>
      </c>
      <c r="G19" s="623" t="str">
        <f t="shared" si="4"/>
        <v>SWAE P2 2R</v>
      </c>
      <c r="H19" s="1" t="str">
        <f>'F12'!E22</f>
        <v>SWAE P2 2R</v>
      </c>
      <c r="I19" s="1" t="str">
        <f t="shared" si="5"/>
        <v/>
      </c>
      <c r="J19" s="197" t="str">
        <f>VLOOKUP(H19,'F12'!$E$6:$F$356,2,FALSE)</f>
        <v>100 101 102 146 805 809 811 812 874 814</v>
      </c>
      <c r="K19" s="197">
        <f t="shared" si="6"/>
        <v>9.75</v>
      </c>
      <c r="L19" s="190" t="str">
        <f t="shared" si="7"/>
        <v xml:space="preserve">00 </v>
      </c>
      <c r="M19" s="182" t="str">
        <f t="shared" si="10"/>
        <v xml:space="preserve">01 </v>
      </c>
      <c r="N19" s="182" t="str">
        <f t="shared" si="10"/>
        <v xml:space="preserve">02 </v>
      </c>
      <c r="O19" s="182" t="str">
        <f t="shared" si="10"/>
        <v xml:space="preserve">46 </v>
      </c>
      <c r="P19" s="182" t="str">
        <f t="shared" si="10"/>
        <v xml:space="preserve">05 </v>
      </c>
      <c r="Q19" s="182" t="str">
        <f t="shared" si="10"/>
        <v xml:space="preserve">09 </v>
      </c>
      <c r="R19" s="182" t="str">
        <f t="shared" si="10"/>
        <v xml:space="preserve">11 </v>
      </c>
      <c r="S19" s="182" t="str">
        <f t="shared" si="10"/>
        <v xml:space="preserve">12 </v>
      </c>
      <c r="T19" s="182" t="str">
        <f t="shared" si="10"/>
        <v xml:space="preserve">74 </v>
      </c>
      <c r="U19" s="182" t="str">
        <f t="shared" si="10"/>
        <v/>
      </c>
      <c r="V19" s="182" t="str">
        <f t="shared" si="10"/>
        <v/>
      </c>
      <c r="W19" s="182" t="str">
        <f t="shared" si="10"/>
        <v/>
      </c>
      <c r="X19" s="182" t="str">
        <f t="shared" si="10"/>
        <v/>
      </c>
      <c r="Y19" s="182" t="str">
        <f t="shared" si="10"/>
        <v/>
      </c>
      <c r="Z19" s="182" t="str">
        <f t="shared" si="10"/>
        <v/>
      </c>
      <c r="AA19" s="182" t="str">
        <f t="shared" si="10"/>
        <v/>
      </c>
      <c r="AB19" s="182" t="str">
        <f t="shared" si="11"/>
        <v/>
      </c>
      <c r="AC19" s="182" t="str">
        <f t="shared" si="11"/>
        <v/>
      </c>
      <c r="AD19" s="182" t="str">
        <f t="shared" si="11"/>
        <v/>
      </c>
      <c r="AE19" s="182" t="str">
        <f t="shared" si="11"/>
        <v/>
      </c>
      <c r="AF19" s="182" t="str">
        <f t="shared" si="11"/>
        <v/>
      </c>
      <c r="AG19" s="182" t="str">
        <f t="shared" si="11"/>
        <v/>
      </c>
      <c r="AH19" s="182" t="str">
        <f t="shared" si="11"/>
        <v/>
      </c>
      <c r="AI19" s="182" t="str">
        <f t="shared" si="11"/>
        <v/>
      </c>
      <c r="AJ19" s="182" t="str">
        <f t="shared" si="11"/>
        <v/>
      </c>
      <c r="AK19" s="182" t="str">
        <f t="shared" si="11"/>
        <v/>
      </c>
      <c r="AL19" s="182" t="str">
        <f t="shared" si="12"/>
        <v/>
      </c>
      <c r="AM19" s="182" t="str">
        <f t="shared" si="12"/>
        <v/>
      </c>
      <c r="AN19" s="182" t="str">
        <f t="shared" si="12"/>
        <v/>
      </c>
      <c r="AO19" s="182" t="str">
        <f t="shared" si="12"/>
        <v/>
      </c>
      <c r="AP19" s="182" t="str">
        <f t="shared" si="12"/>
        <v/>
      </c>
      <c r="AQ19" s="182" t="str">
        <f t="shared" si="12"/>
        <v/>
      </c>
      <c r="AR19" s="182" t="str">
        <f t="shared" si="12"/>
        <v/>
      </c>
      <c r="AS19" s="182" t="str">
        <f t="shared" si="12"/>
        <v/>
      </c>
      <c r="AT19" s="182" t="str">
        <f t="shared" si="12"/>
        <v/>
      </c>
      <c r="AU19" s="182" t="str">
        <f t="shared" si="12"/>
        <v/>
      </c>
      <c r="AV19" s="182" t="str">
        <f t="shared" si="12"/>
        <v/>
      </c>
      <c r="AW19" s="182" t="str">
        <f t="shared" si="12"/>
        <v/>
      </c>
      <c r="AX19" s="182" t="str">
        <f t="shared" si="12"/>
        <v/>
      </c>
      <c r="AY19" s="182" t="str">
        <f t="shared" si="12"/>
        <v/>
      </c>
      <c r="AZ19" s="182" t="str">
        <f t="shared" si="12"/>
        <v/>
      </c>
      <c r="BA19" s="182" t="str">
        <f t="shared" si="12"/>
        <v/>
      </c>
      <c r="BB19" s="182" t="str">
        <f t="shared" si="12"/>
        <v/>
      </c>
      <c r="BC19" s="182" t="str">
        <f t="shared" si="12"/>
        <v/>
      </c>
      <c r="BD19" s="182" t="str">
        <f t="shared" si="12"/>
        <v/>
      </c>
      <c r="BE19" s="182" t="str">
        <f t="shared" si="12"/>
        <v/>
      </c>
      <c r="BF19" s="182" t="str">
        <f t="shared" si="12"/>
        <v/>
      </c>
      <c r="BG19" s="182" t="str">
        <f t="shared" si="12"/>
        <v/>
      </c>
      <c r="BH19" s="182" t="str">
        <f t="shared" si="12"/>
        <v/>
      </c>
      <c r="BI19" s="182" t="str">
        <f t="shared" si="12"/>
        <v/>
      </c>
      <c r="BJ19" s="182" t="str">
        <f t="shared" si="12"/>
        <v/>
      </c>
      <c r="BK19" s="182" t="str">
        <f t="shared" si="12"/>
        <v/>
      </c>
      <c r="BL19" s="182" t="str">
        <f t="shared" si="12"/>
        <v/>
      </c>
      <c r="BM19" s="182" t="str">
        <f t="shared" si="12"/>
        <v/>
      </c>
      <c r="BN19" s="182" t="str">
        <f t="shared" si="12"/>
        <v/>
      </c>
      <c r="BO19" s="182" t="str">
        <f t="shared" si="12"/>
        <v/>
      </c>
      <c r="BP19" s="182" t="str">
        <f t="shared" si="12"/>
        <v/>
      </c>
      <c r="BQ19" s="182" t="str">
        <f t="shared" si="12"/>
        <v/>
      </c>
      <c r="BR19" s="182" t="str">
        <f t="shared" si="12"/>
        <v/>
      </c>
      <c r="BS19" s="182" t="str">
        <f t="shared" si="12"/>
        <v/>
      </c>
      <c r="BT19" s="182" t="str">
        <f t="shared" si="12"/>
        <v/>
      </c>
      <c r="BU19" s="182" t="str">
        <f t="shared" si="12"/>
        <v/>
      </c>
    </row>
    <row r="20" spans="1:73" x14ac:dyDescent="0.25">
      <c r="A20" s="422">
        <f>IF(ISERROR(FIND(SALES!$XEM$12,J20)),0,1)</f>
        <v>1</v>
      </c>
      <c r="B20" s="1" t="s">
        <v>2207</v>
      </c>
      <c r="C20" s="1" t="s">
        <v>2451</v>
      </c>
      <c r="D20" s="1" t="s">
        <v>2451</v>
      </c>
      <c r="E20" s="1" t="s">
        <v>2451</v>
      </c>
      <c r="F20" s="1" t="s">
        <v>2451</v>
      </c>
      <c r="G20" s="623" t="str">
        <f t="shared" si="4"/>
        <v>MIDE P4 2R</v>
      </c>
      <c r="H20" s="1" t="str">
        <f>'F12'!E23</f>
        <v>MIDE P4 2R</v>
      </c>
      <c r="I20" s="1" t="str">
        <f t="shared" si="5"/>
        <v/>
      </c>
      <c r="J20" s="197" t="str">
        <f>VLOOKUP(H20,'F12'!$E$6:$F$356,2,FALSE)</f>
        <v>524 526 809 812 814 864 865 874 811</v>
      </c>
      <c r="K20" s="197">
        <f t="shared" si="6"/>
        <v>8.75</v>
      </c>
      <c r="L20" s="190" t="str">
        <f t="shared" si="7"/>
        <v xml:space="preserve">24 </v>
      </c>
      <c r="M20" s="182" t="str">
        <f t="shared" si="10"/>
        <v xml:space="preserve">26 </v>
      </c>
      <c r="N20" s="182" t="str">
        <f t="shared" si="10"/>
        <v xml:space="preserve">09 </v>
      </c>
      <c r="O20" s="182" t="str">
        <f t="shared" si="10"/>
        <v xml:space="preserve">12 </v>
      </c>
      <c r="P20" s="182" t="str">
        <f t="shared" si="10"/>
        <v xml:space="preserve">14 </v>
      </c>
      <c r="Q20" s="182" t="str">
        <f t="shared" si="10"/>
        <v xml:space="preserve">64 </v>
      </c>
      <c r="R20" s="182" t="str">
        <f t="shared" si="10"/>
        <v xml:space="preserve">65 </v>
      </c>
      <c r="S20" s="182" t="str">
        <f t="shared" si="10"/>
        <v xml:space="preserve">74 </v>
      </c>
      <c r="T20" s="182" t="str">
        <f t="shared" si="10"/>
        <v/>
      </c>
      <c r="U20" s="182" t="str">
        <f t="shared" si="10"/>
        <v/>
      </c>
      <c r="V20" s="182" t="str">
        <f t="shared" si="10"/>
        <v/>
      </c>
      <c r="W20" s="182" t="str">
        <f t="shared" si="10"/>
        <v/>
      </c>
      <c r="X20" s="182" t="str">
        <f t="shared" si="10"/>
        <v/>
      </c>
      <c r="Y20" s="182" t="str">
        <f t="shared" si="10"/>
        <v/>
      </c>
      <c r="Z20" s="182" t="str">
        <f t="shared" si="10"/>
        <v/>
      </c>
      <c r="AA20" s="182" t="str">
        <f t="shared" si="10"/>
        <v/>
      </c>
      <c r="AB20" s="182" t="str">
        <f t="shared" si="11"/>
        <v/>
      </c>
      <c r="AC20" s="182" t="str">
        <f t="shared" si="11"/>
        <v/>
      </c>
      <c r="AD20" s="182" t="str">
        <f t="shared" si="11"/>
        <v/>
      </c>
      <c r="AE20" s="182" t="str">
        <f t="shared" si="11"/>
        <v/>
      </c>
      <c r="AF20" s="182" t="str">
        <f t="shared" si="11"/>
        <v/>
      </c>
      <c r="AG20" s="182" t="str">
        <f t="shared" si="11"/>
        <v/>
      </c>
      <c r="AH20" s="182" t="str">
        <f t="shared" si="11"/>
        <v/>
      </c>
      <c r="AI20" s="182" t="str">
        <f t="shared" si="11"/>
        <v/>
      </c>
      <c r="AJ20" s="182" t="str">
        <f t="shared" si="11"/>
        <v/>
      </c>
      <c r="AK20" s="182" t="str">
        <f t="shared" si="11"/>
        <v/>
      </c>
      <c r="AL20" s="182" t="str">
        <f t="shared" si="12"/>
        <v/>
      </c>
      <c r="AM20" s="182" t="str">
        <f t="shared" si="12"/>
        <v/>
      </c>
      <c r="AN20" s="182" t="str">
        <f t="shared" si="12"/>
        <v/>
      </c>
      <c r="AO20" s="182" t="str">
        <f t="shared" si="12"/>
        <v/>
      </c>
      <c r="AP20" s="182" t="str">
        <f t="shared" si="12"/>
        <v/>
      </c>
      <c r="AQ20" s="182" t="str">
        <f t="shared" si="12"/>
        <v/>
      </c>
      <c r="AR20" s="182" t="str">
        <f t="shared" si="12"/>
        <v/>
      </c>
      <c r="AS20" s="182" t="str">
        <f t="shared" si="12"/>
        <v/>
      </c>
      <c r="AT20" s="182" t="str">
        <f t="shared" si="12"/>
        <v/>
      </c>
      <c r="AU20" s="182" t="str">
        <f t="shared" si="12"/>
        <v/>
      </c>
      <c r="AV20" s="182" t="str">
        <f t="shared" si="12"/>
        <v/>
      </c>
      <c r="AW20" s="182" t="str">
        <f t="shared" si="12"/>
        <v/>
      </c>
      <c r="AX20" s="182" t="str">
        <f t="shared" si="12"/>
        <v/>
      </c>
      <c r="AY20" s="182" t="str">
        <f t="shared" si="12"/>
        <v/>
      </c>
      <c r="AZ20" s="182" t="str">
        <f t="shared" si="12"/>
        <v/>
      </c>
      <c r="BA20" s="182" t="str">
        <f t="shared" si="12"/>
        <v/>
      </c>
      <c r="BB20" s="182" t="str">
        <f t="shared" si="12"/>
        <v/>
      </c>
      <c r="BC20" s="182" t="str">
        <f t="shared" si="12"/>
        <v/>
      </c>
      <c r="BD20" s="182" t="str">
        <f t="shared" si="12"/>
        <v/>
      </c>
      <c r="BE20" s="182" t="str">
        <f t="shared" si="12"/>
        <v/>
      </c>
      <c r="BF20" s="182" t="str">
        <f t="shared" si="12"/>
        <v/>
      </c>
      <c r="BG20" s="182" t="str">
        <f t="shared" si="12"/>
        <v/>
      </c>
      <c r="BH20" s="182" t="str">
        <f t="shared" si="12"/>
        <v/>
      </c>
      <c r="BI20" s="182" t="str">
        <f t="shared" si="12"/>
        <v/>
      </c>
      <c r="BJ20" s="182" t="str">
        <f t="shared" si="12"/>
        <v/>
      </c>
      <c r="BK20" s="182" t="str">
        <f t="shared" si="12"/>
        <v/>
      </c>
      <c r="BL20" s="182" t="str">
        <f t="shared" si="12"/>
        <v/>
      </c>
      <c r="BM20" s="182" t="str">
        <f t="shared" si="12"/>
        <v/>
      </c>
      <c r="BN20" s="182" t="str">
        <f t="shared" si="12"/>
        <v/>
      </c>
      <c r="BO20" s="182" t="str">
        <f t="shared" si="12"/>
        <v/>
      </c>
      <c r="BP20" s="182" t="str">
        <f t="shared" si="12"/>
        <v/>
      </c>
      <c r="BQ20" s="182" t="str">
        <f t="shared" si="12"/>
        <v/>
      </c>
      <c r="BR20" s="182" t="str">
        <f t="shared" si="12"/>
        <v/>
      </c>
      <c r="BS20" s="182" t="str">
        <f t="shared" si="12"/>
        <v/>
      </c>
      <c r="BT20" s="182" t="str">
        <f t="shared" si="12"/>
        <v/>
      </c>
      <c r="BU20" s="182" t="str">
        <f t="shared" si="12"/>
        <v/>
      </c>
    </row>
    <row r="21" spans="1:73" x14ac:dyDescent="0.25">
      <c r="A21" s="422">
        <f>IF(ISERROR(FIND(SALES!$XEM$12,J21)),0,1)</f>
        <v>1</v>
      </c>
      <c r="B21" s="1" t="s">
        <v>2208</v>
      </c>
      <c r="C21" s="1" t="s">
        <v>2451</v>
      </c>
      <c r="D21" s="1" t="s">
        <v>2451</v>
      </c>
      <c r="E21" s="1" t="s">
        <v>2451</v>
      </c>
      <c r="F21" s="1" t="s">
        <v>2451</v>
      </c>
      <c r="G21" s="623" t="str">
        <f t="shared" si="4"/>
        <v>MIDE P1 2R</v>
      </c>
      <c r="H21" s="1" t="str">
        <f>'F12'!E24</f>
        <v>MIDE P1 2R</v>
      </c>
      <c r="I21" s="1" t="str">
        <f t="shared" si="5"/>
        <v/>
      </c>
      <c r="J21" s="197" t="str">
        <f>VLOOKUP(H21,'F12'!$E$6:$F$356,2,FALSE)</f>
        <v>809 811 874</v>
      </c>
      <c r="K21" s="197">
        <f t="shared" si="6"/>
        <v>2.75</v>
      </c>
      <c r="L21" s="190" t="str">
        <f t="shared" si="7"/>
        <v xml:space="preserve">09 </v>
      </c>
      <c r="M21" s="182" t="str">
        <f t="shared" si="10"/>
        <v xml:space="preserve">11 </v>
      </c>
      <c r="N21" s="182" t="str">
        <f t="shared" si="10"/>
        <v/>
      </c>
      <c r="O21" s="182" t="str">
        <f t="shared" si="10"/>
        <v/>
      </c>
      <c r="P21" s="182" t="str">
        <f t="shared" si="10"/>
        <v/>
      </c>
      <c r="Q21" s="182" t="str">
        <f t="shared" si="10"/>
        <v/>
      </c>
      <c r="R21" s="182" t="str">
        <f t="shared" si="10"/>
        <v/>
      </c>
      <c r="S21" s="182" t="str">
        <f t="shared" si="10"/>
        <v/>
      </c>
      <c r="T21" s="182" t="str">
        <f t="shared" si="10"/>
        <v/>
      </c>
      <c r="U21" s="182" t="str">
        <f t="shared" si="10"/>
        <v/>
      </c>
      <c r="V21" s="182" t="str">
        <f t="shared" si="10"/>
        <v/>
      </c>
      <c r="W21" s="182" t="str">
        <f t="shared" si="10"/>
        <v/>
      </c>
      <c r="X21" s="182" t="str">
        <f t="shared" si="10"/>
        <v/>
      </c>
      <c r="Y21" s="182" t="str">
        <f t="shared" si="10"/>
        <v/>
      </c>
      <c r="Z21" s="182" t="str">
        <f t="shared" si="10"/>
        <v/>
      </c>
      <c r="AA21" s="182" t="str">
        <f t="shared" si="10"/>
        <v/>
      </c>
      <c r="AB21" s="182" t="str">
        <f t="shared" si="11"/>
        <v/>
      </c>
      <c r="AC21" s="182" t="str">
        <f t="shared" si="11"/>
        <v/>
      </c>
      <c r="AD21" s="182" t="str">
        <f t="shared" si="11"/>
        <v/>
      </c>
      <c r="AE21" s="182" t="str">
        <f t="shared" si="11"/>
        <v/>
      </c>
      <c r="AF21" s="182" t="str">
        <f t="shared" si="11"/>
        <v/>
      </c>
      <c r="AG21" s="182" t="str">
        <f t="shared" si="11"/>
        <v/>
      </c>
      <c r="AH21" s="182" t="str">
        <f t="shared" si="11"/>
        <v/>
      </c>
      <c r="AI21" s="182" t="str">
        <f t="shared" si="11"/>
        <v/>
      </c>
      <c r="AJ21" s="182" t="str">
        <f t="shared" si="11"/>
        <v/>
      </c>
      <c r="AK21" s="182" t="str">
        <f t="shared" si="11"/>
        <v/>
      </c>
      <c r="AL21" s="182" t="str">
        <f t="shared" si="12"/>
        <v/>
      </c>
      <c r="AM21" s="182" t="str">
        <f t="shared" si="12"/>
        <v/>
      </c>
      <c r="AN21" s="182" t="str">
        <f t="shared" si="12"/>
        <v/>
      </c>
      <c r="AO21" s="182" t="str">
        <f t="shared" si="12"/>
        <v/>
      </c>
      <c r="AP21" s="182" t="str">
        <f t="shared" si="12"/>
        <v/>
      </c>
      <c r="AQ21" s="182" t="str">
        <f t="shared" si="12"/>
        <v/>
      </c>
      <c r="AR21" s="182" t="str">
        <f t="shared" si="12"/>
        <v/>
      </c>
      <c r="AS21" s="182" t="str">
        <f t="shared" si="12"/>
        <v/>
      </c>
      <c r="AT21" s="182" t="str">
        <f t="shared" si="12"/>
        <v/>
      </c>
      <c r="AU21" s="182" t="str">
        <f t="shared" si="12"/>
        <v/>
      </c>
      <c r="AV21" s="182" t="str">
        <f t="shared" si="12"/>
        <v/>
      </c>
      <c r="AW21" s="182" t="str">
        <f t="shared" si="12"/>
        <v/>
      </c>
      <c r="AX21" s="182" t="str">
        <f t="shared" si="12"/>
        <v/>
      </c>
      <c r="AY21" s="182" t="str">
        <f t="shared" si="12"/>
        <v/>
      </c>
      <c r="AZ21" s="182" t="str">
        <f t="shared" si="12"/>
        <v/>
      </c>
      <c r="BA21" s="182" t="str">
        <f t="shared" si="12"/>
        <v/>
      </c>
      <c r="BB21" s="182" t="str">
        <f t="shared" si="12"/>
        <v/>
      </c>
      <c r="BC21" s="182" t="str">
        <f t="shared" si="12"/>
        <v/>
      </c>
      <c r="BD21" s="182" t="str">
        <f t="shared" si="12"/>
        <v/>
      </c>
      <c r="BE21" s="182" t="str">
        <f t="shared" si="12"/>
        <v/>
      </c>
      <c r="BF21" s="182" t="str">
        <f t="shared" si="12"/>
        <v/>
      </c>
      <c r="BG21" s="182" t="str">
        <f t="shared" si="12"/>
        <v/>
      </c>
      <c r="BH21" s="182" t="str">
        <f t="shared" si="12"/>
        <v/>
      </c>
      <c r="BI21" s="182" t="str">
        <f t="shared" si="12"/>
        <v/>
      </c>
      <c r="BJ21" s="182" t="str">
        <f t="shared" si="12"/>
        <v/>
      </c>
      <c r="BK21" s="182" t="str">
        <f t="shared" si="12"/>
        <v/>
      </c>
      <c r="BL21" s="182" t="str">
        <f t="shared" si="12"/>
        <v/>
      </c>
      <c r="BM21" s="182" t="str">
        <f t="shared" si="12"/>
        <v/>
      </c>
      <c r="BN21" s="182" t="str">
        <f t="shared" si="12"/>
        <v/>
      </c>
      <c r="BO21" s="182" t="str">
        <f t="shared" si="12"/>
        <v/>
      </c>
      <c r="BP21" s="182" t="str">
        <f t="shared" si="12"/>
        <v/>
      </c>
      <c r="BQ21" s="182" t="str">
        <f t="shared" si="12"/>
        <v/>
      </c>
      <c r="BR21" s="182" t="str">
        <f t="shared" si="12"/>
        <v/>
      </c>
      <c r="BS21" s="182" t="str">
        <f t="shared" si="12"/>
        <v/>
      </c>
      <c r="BT21" s="182" t="str">
        <f t="shared" si="12"/>
        <v/>
      </c>
      <c r="BU21" s="182" t="str">
        <f t="shared" si="12"/>
        <v/>
      </c>
    </row>
    <row r="22" spans="1:73" x14ac:dyDescent="0.25">
      <c r="A22" s="422">
        <f>IF(ISERROR(FIND(SALES!$XEM$12,J22)),0,1)</f>
        <v>1</v>
      </c>
      <c r="B22" s="1" t="s">
        <v>2209</v>
      </c>
      <c r="C22" s="105" t="s">
        <v>2143</v>
      </c>
      <c r="D22" s="1" t="s">
        <v>2451</v>
      </c>
      <c r="E22" s="1" t="s">
        <v>2451</v>
      </c>
      <c r="F22" s="1" t="s">
        <v>2451</v>
      </c>
      <c r="G22" s="623" t="str">
        <f t="shared" si="4"/>
        <v>MIDE P2 2R</v>
      </c>
      <c r="H22" s="1" t="str">
        <f>'F12'!E25</f>
        <v>MIDE P2 2R</v>
      </c>
      <c r="I22" s="1" t="str">
        <f t="shared" si="5"/>
        <v/>
      </c>
      <c r="J22" s="197" t="str">
        <f>VLOOKUP(H22,'F12'!$E$6:$F$356,2,FALSE)</f>
        <v>001 011 524 526 809 811 812 814 864 874</v>
      </c>
      <c r="K22" s="197">
        <f t="shared" si="6"/>
        <v>9.75</v>
      </c>
      <c r="L22" s="190" t="str">
        <f t="shared" si="7"/>
        <v xml:space="preserve">01 </v>
      </c>
      <c r="M22" s="182" t="str">
        <f t="shared" si="10"/>
        <v xml:space="preserve">11 </v>
      </c>
      <c r="N22" s="182" t="str">
        <f t="shared" si="10"/>
        <v xml:space="preserve">24 </v>
      </c>
      <c r="O22" s="182" t="str">
        <f t="shared" si="10"/>
        <v xml:space="preserve">26 </v>
      </c>
      <c r="P22" s="182" t="str">
        <f t="shared" si="10"/>
        <v xml:space="preserve">09 </v>
      </c>
      <c r="Q22" s="182" t="str">
        <f t="shared" si="10"/>
        <v xml:space="preserve">11 </v>
      </c>
      <c r="R22" s="182" t="str">
        <f t="shared" si="10"/>
        <v xml:space="preserve">12 </v>
      </c>
      <c r="S22" s="182" t="str">
        <f t="shared" si="10"/>
        <v xml:space="preserve">14 </v>
      </c>
      <c r="T22" s="182" t="str">
        <f t="shared" si="10"/>
        <v xml:space="preserve">64 </v>
      </c>
      <c r="U22" s="182" t="str">
        <f t="shared" si="10"/>
        <v/>
      </c>
      <c r="V22" s="182" t="str">
        <f t="shared" si="10"/>
        <v/>
      </c>
      <c r="W22" s="182" t="str">
        <f t="shared" si="10"/>
        <v/>
      </c>
      <c r="X22" s="182" t="str">
        <f t="shared" si="10"/>
        <v/>
      </c>
      <c r="Y22" s="182" t="str">
        <f t="shared" si="10"/>
        <v/>
      </c>
      <c r="Z22" s="182" t="str">
        <f t="shared" si="10"/>
        <v/>
      </c>
      <c r="AA22" s="182" t="str">
        <f t="shared" si="10"/>
        <v/>
      </c>
      <c r="AB22" s="182" t="str">
        <f t="shared" si="11"/>
        <v/>
      </c>
      <c r="AC22" s="182" t="str">
        <f t="shared" si="11"/>
        <v/>
      </c>
      <c r="AD22" s="182" t="str">
        <f t="shared" si="11"/>
        <v/>
      </c>
      <c r="AE22" s="182" t="str">
        <f t="shared" si="11"/>
        <v/>
      </c>
      <c r="AF22" s="182" t="str">
        <f t="shared" si="11"/>
        <v/>
      </c>
      <c r="AG22" s="182" t="str">
        <f t="shared" si="11"/>
        <v/>
      </c>
      <c r="AH22" s="182" t="str">
        <f t="shared" si="11"/>
        <v/>
      </c>
      <c r="AI22" s="182" t="str">
        <f t="shared" si="11"/>
        <v/>
      </c>
      <c r="AJ22" s="182" t="str">
        <f t="shared" si="11"/>
        <v/>
      </c>
      <c r="AK22" s="182" t="str">
        <f t="shared" si="11"/>
        <v/>
      </c>
      <c r="AL22" s="182" t="str">
        <f t="shared" si="12"/>
        <v/>
      </c>
      <c r="AM22" s="182" t="str">
        <f t="shared" si="12"/>
        <v/>
      </c>
      <c r="AN22" s="182" t="str">
        <f t="shared" si="12"/>
        <v/>
      </c>
      <c r="AO22" s="182" t="str">
        <f t="shared" si="12"/>
        <v/>
      </c>
      <c r="AP22" s="182" t="str">
        <f t="shared" si="12"/>
        <v/>
      </c>
      <c r="AQ22" s="182" t="str">
        <f t="shared" si="12"/>
        <v/>
      </c>
      <c r="AR22" s="182" t="str">
        <f t="shared" si="12"/>
        <v/>
      </c>
      <c r="AS22" s="182" t="str">
        <f t="shared" si="12"/>
        <v/>
      </c>
      <c r="AT22" s="182" t="str">
        <f t="shared" si="12"/>
        <v/>
      </c>
      <c r="AU22" s="182" t="str">
        <f t="shared" si="12"/>
        <v/>
      </c>
      <c r="AV22" s="182" t="str">
        <f t="shared" si="12"/>
        <v/>
      </c>
      <c r="AW22" s="182" t="str">
        <f t="shared" si="12"/>
        <v/>
      </c>
      <c r="AX22" s="182" t="str">
        <f t="shared" si="12"/>
        <v/>
      </c>
      <c r="AY22" s="182" t="str">
        <f t="shared" si="12"/>
        <v/>
      </c>
      <c r="AZ22" s="182" t="str">
        <f t="shared" si="12"/>
        <v/>
      </c>
      <c r="BA22" s="182" t="str">
        <f t="shared" si="12"/>
        <v/>
      </c>
      <c r="BB22" s="182" t="str">
        <f t="shared" si="12"/>
        <v/>
      </c>
      <c r="BC22" s="182" t="str">
        <f t="shared" si="12"/>
        <v/>
      </c>
      <c r="BD22" s="182" t="str">
        <f t="shared" si="12"/>
        <v/>
      </c>
      <c r="BE22" s="182" t="str">
        <f t="shared" si="12"/>
        <v/>
      </c>
      <c r="BF22" s="182" t="str">
        <f t="shared" si="12"/>
        <v/>
      </c>
      <c r="BG22" s="182" t="str">
        <f t="shared" si="12"/>
        <v/>
      </c>
      <c r="BH22" s="182" t="str">
        <f t="shared" si="12"/>
        <v/>
      </c>
      <c r="BI22" s="182" t="str">
        <f t="shared" si="12"/>
        <v/>
      </c>
      <c r="BJ22" s="182" t="str">
        <f t="shared" si="12"/>
        <v/>
      </c>
      <c r="BK22" s="182" t="str">
        <f t="shared" si="12"/>
        <v/>
      </c>
      <c r="BL22" s="182" t="str">
        <f t="shared" si="12"/>
        <v/>
      </c>
      <c r="BM22" s="182" t="str">
        <f t="shared" si="12"/>
        <v/>
      </c>
      <c r="BN22" s="182" t="str">
        <f t="shared" si="12"/>
        <v/>
      </c>
      <c r="BO22" s="182" t="str">
        <f t="shared" si="12"/>
        <v/>
      </c>
      <c r="BP22" s="182" t="str">
        <f t="shared" si="12"/>
        <v/>
      </c>
      <c r="BQ22" s="182" t="str">
        <f t="shared" si="12"/>
        <v/>
      </c>
      <c r="BR22" s="182" t="str">
        <f t="shared" si="12"/>
        <v/>
      </c>
      <c r="BS22" s="182" t="str">
        <f t="shared" si="12"/>
        <v/>
      </c>
      <c r="BT22" s="182" t="str">
        <f t="shared" si="12"/>
        <v/>
      </c>
      <c r="BU22" s="182" t="str">
        <f t="shared" si="12"/>
        <v/>
      </c>
    </row>
    <row r="23" spans="1:73" x14ac:dyDescent="0.25">
      <c r="A23" s="422">
        <f>IF(ISERROR(FIND(SALES!$XEM$12,J23)),0,1)</f>
        <v>1</v>
      </c>
      <c r="B23" s="1" t="s">
        <v>2210</v>
      </c>
      <c r="C23" s="105" t="s">
        <v>2144</v>
      </c>
      <c r="D23" s="1" t="s">
        <v>2451</v>
      </c>
      <c r="E23" s="1" t="s">
        <v>2451</v>
      </c>
      <c r="F23" s="1" t="s">
        <v>2451</v>
      </c>
      <c r="G23" s="623" t="str">
        <f t="shared" si="4"/>
        <v>HYDE P4 2R</v>
      </c>
      <c r="H23" s="1" t="str">
        <f>'F12'!E26</f>
        <v>HYDE P4 2R</v>
      </c>
      <c r="I23" s="1" t="str">
        <f t="shared" si="5"/>
        <v/>
      </c>
      <c r="J23" s="197" t="str">
        <f>VLOOKUP(H23,'F12'!$E$6:$F$356,2,FALSE)</f>
        <v>014 015 017 018 020 021 023 024 026 027 035 038 047 050 089 090 091 121 563 564 573 575 576 638 639 874 029</v>
      </c>
      <c r="K23" s="197">
        <f t="shared" si="6"/>
        <v>26.75</v>
      </c>
      <c r="L23" s="190" t="str">
        <f t="shared" si="7"/>
        <v xml:space="preserve">14 </v>
      </c>
      <c r="M23" s="182" t="str">
        <f t="shared" si="10"/>
        <v xml:space="preserve">15 </v>
      </c>
      <c r="N23" s="182" t="str">
        <f t="shared" si="10"/>
        <v xml:space="preserve">17 </v>
      </c>
      <c r="O23" s="182" t="str">
        <f t="shared" si="10"/>
        <v xml:space="preserve">18 </v>
      </c>
      <c r="P23" s="182" t="str">
        <f t="shared" si="10"/>
        <v xml:space="preserve">20 </v>
      </c>
      <c r="Q23" s="182" t="str">
        <f t="shared" si="10"/>
        <v xml:space="preserve">21 </v>
      </c>
      <c r="R23" s="182" t="str">
        <f t="shared" si="10"/>
        <v xml:space="preserve">23 </v>
      </c>
      <c r="S23" s="182" t="str">
        <f t="shared" si="10"/>
        <v xml:space="preserve">24 </v>
      </c>
      <c r="T23" s="182" t="str">
        <f t="shared" si="10"/>
        <v xml:space="preserve">26 </v>
      </c>
      <c r="U23" s="182" t="str">
        <f t="shared" si="10"/>
        <v xml:space="preserve">27 </v>
      </c>
      <c r="V23" s="182" t="str">
        <f t="shared" si="10"/>
        <v xml:space="preserve">35 </v>
      </c>
      <c r="W23" s="182" t="str">
        <f t="shared" si="10"/>
        <v xml:space="preserve">38 </v>
      </c>
      <c r="X23" s="182" t="str">
        <f t="shared" si="10"/>
        <v xml:space="preserve">47 </v>
      </c>
      <c r="Y23" s="182" t="str">
        <f t="shared" si="10"/>
        <v xml:space="preserve">50 </v>
      </c>
      <c r="Z23" s="182" t="str">
        <f t="shared" si="10"/>
        <v xml:space="preserve">89 </v>
      </c>
      <c r="AA23" s="182" t="str">
        <f t="shared" si="10"/>
        <v xml:space="preserve">90 </v>
      </c>
      <c r="AB23" s="182" t="str">
        <f t="shared" si="11"/>
        <v xml:space="preserve">91 </v>
      </c>
      <c r="AC23" s="182" t="str">
        <f t="shared" si="11"/>
        <v xml:space="preserve">21 </v>
      </c>
      <c r="AD23" s="182" t="str">
        <f t="shared" si="11"/>
        <v xml:space="preserve">63 </v>
      </c>
      <c r="AE23" s="182" t="str">
        <f t="shared" si="11"/>
        <v xml:space="preserve">64 </v>
      </c>
      <c r="AF23" s="182" t="str">
        <f t="shared" si="11"/>
        <v xml:space="preserve">73 </v>
      </c>
      <c r="AG23" s="182" t="str">
        <f t="shared" si="11"/>
        <v xml:space="preserve">75 </v>
      </c>
      <c r="AH23" s="182" t="str">
        <f t="shared" si="11"/>
        <v xml:space="preserve">76 </v>
      </c>
      <c r="AI23" s="182" t="str">
        <f t="shared" si="11"/>
        <v xml:space="preserve">38 </v>
      </c>
      <c r="AJ23" s="182" t="str">
        <f t="shared" si="11"/>
        <v xml:space="preserve">39 </v>
      </c>
      <c r="AK23" s="182" t="str">
        <f t="shared" si="11"/>
        <v xml:space="preserve">74 </v>
      </c>
      <c r="AL23" s="182" t="str">
        <f t="shared" si="12"/>
        <v/>
      </c>
      <c r="AM23" s="182" t="str">
        <f t="shared" si="12"/>
        <v/>
      </c>
      <c r="AN23" s="182" t="str">
        <f t="shared" si="12"/>
        <v/>
      </c>
      <c r="AO23" s="182" t="str">
        <f t="shared" si="12"/>
        <v/>
      </c>
      <c r="AP23" s="182" t="str">
        <f t="shared" si="12"/>
        <v/>
      </c>
      <c r="AQ23" s="182" t="str">
        <f t="shared" si="12"/>
        <v/>
      </c>
      <c r="AR23" s="182" t="str">
        <f t="shared" si="12"/>
        <v/>
      </c>
      <c r="AS23" s="182" t="str">
        <f t="shared" si="12"/>
        <v/>
      </c>
      <c r="AT23" s="182" t="str">
        <f t="shared" si="12"/>
        <v/>
      </c>
      <c r="AU23" s="182" t="str">
        <f t="shared" si="12"/>
        <v/>
      </c>
      <c r="AV23" s="182" t="str">
        <f t="shared" si="12"/>
        <v/>
      </c>
      <c r="AW23" s="182" t="str">
        <f t="shared" si="12"/>
        <v/>
      </c>
      <c r="AX23" s="182" t="str">
        <f t="shared" si="12"/>
        <v/>
      </c>
      <c r="AY23" s="182" t="str">
        <f t="shared" si="12"/>
        <v/>
      </c>
      <c r="AZ23" s="182" t="str">
        <f t="shared" si="12"/>
        <v/>
      </c>
      <c r="BA23" s="182" t="str">
        <f t="shared" si="12"/>
        <v/>
      </c>
      <c r="BB23" s="182" t="str">
        <f t="shared" si="12"/>
        <v/>
      </c>
      <c r="BC23" s="182" t="str">
        <f t="shared" si="12"/>
        <v/>
      </c>
      <c r="BD23" s="182" t="str">
        <f t="shared" si="12"/>
        <v/>
      </c>
      <c r="BE23" s="182" t="str">
        <f t="shared" si="12"/>
        <v/>
      </c>
      <c r="BF23" s="182" t="str">
        <f t="shared" si="12"/>
        <v/>
      </c>
      <c r="BG23" s="182" t="str">
        <f t="shared" si="12"/>
        <v/>
      </c>
      <c r="BH23" s="182" t="str">
        <f t="shared" si="12"/>
        <v/>
      </c>
      <c r="BI23" s="182" t="str">
        <f t="shared" si="12"/>
        <v/>
      </c>
      <c r="BJ23" s="182" t="str">
        <f t="shared" si="12"/>
        <v/>
      </c>
      <c r="BK23" s="182" t="str">
        <f t="shared" si="12"/>
        <v/>
      </c>
      <c r="BL23" s="182" t="str">
        <f t="shared" si="12"/>
        <v/>
      </c>
      <c r="BM23" s="182" t="str">
        <f t="shared" si="12"/>
        <v/>
      </c>
      <c r="BN23" s="182" t="str">
        <f t="shared" si="12"/>
        <v/>
      </c>
      <c r="BO23" s="182" t="str">
        <f t="shared" si="12"/>
        <v/>
      </c>
      <c r="BP23" s="182" t="str">
        <f t="shared" si="12"/>
        <v/>
      </c>
      <c r="BQ23" s="182" t="str">
        <f t="shared" si="12"/>
        <v/>
      </c>
      <c r="BR23" s="182" t="str">
        <f t="shared" si="12"/>
        <v/>
      </c>
      <c r="BS23" s="182" t="str">
        <f t="shared" si="12"/>
        <v/>
      </c>
      <c r="BT23" s="182" t="str">
        <f t="shared" si="12"/>
        <v/>
      </c>
      <c r="BU23" s="182" t="str">
        <f t="shared" si="12"/>
        <v/>
      </c>
    </row>
    <row r="24" spans="1:73" x14ac:dyDescent="0.25">
      <c r="A24" s="422">
        <f>IF(ISERROR(FIND(SALES!$XEM$12,J24)),0,1)</f>
        <v>1</v>
      </c>
      <c r="B24" s="1" t="s">
        <v>2211</v>
      </c>
      <c r="C24" s="105" t="s">
        <v>2137</v>
      </c>
      <c r="D24" s="105" t="s">
        <v>2138</v>
      </c>
      <c r="E24" s="105" t="s">
        <v>2148</v>
      </c>
      <c r="F24" s="1" t="s">
        <v>2451</v>
      </c>
      <c r="G24" s="623" t="str">
        <f t="shared" si="4"/>
        <v>SOUT P3 2R</v>
      </c>
      <c r="H24" s="1" t="str">
        <f>'F12'!E27</f>
        <v>SOUT P3 2R (Eve/We)</v>
      </c>
      <c r="I24" s="1" t="str">
        <f t="shared" si="5"/>
        <v xml:space="preserve"> (Eve/We)</v>
      </c>
      <c r="J24" s="197" t="str">
        <f>VLOOKUP(H24,'F12'!$E$6:$F$356,2,FALSE)</f>
        <v>104 106 128 129 130 131 615 616 617 618 105 107</v>
      </c>
      <c r="K24" s="197">
        <f t="shared" si="6"/>
        <v>11.75</v>
      </c>
      <c r="L24" s="190" t="str">
        <f t="shared" si="7"/>
        <v xml:space="preserve">04 </v>
      </c>
      <c r="M24" s="182" t="str">
        <f t="shared" si="10"/>
        <v xml:space="preserve">06 </v>
      </c>
      <c r="N24" s="182" t="str">
        <f t="shared" si="10"/>
        <v xml:space="preserve">28 </v>
      </c>
      <c r="O24" s="182" t="str">
        <f t="shared" si="10"/>
        <v xml:space="preserve">29 </v>
      </c>
      <c r="P24" s="182" t="str">
        <f t="shared" si="10"/>
        <v xml:space="preserve">30 </v>
      </c>
      <c r="Q24" s="182" t="str">
        <f t="shared" si="10"/>
        <v xml:space="preserve">31 </v>
      </c>
      <c r="R24" s="182" t="str">
        <f t="shared" si="10"/>
        <v xml:space="preserve">15 </v>
      </c>
      <c r="S24" s="182" t="str">
        <f t="shared" si="10"/>
        <v xml:space="preserve">16 </v>
      </c>
      <c r="T24" s="182" t="str">
        <f t="shared" si="10"/>
        <v xml:space="preserve">17 </v>
      </c>
      <c r="U24" s="182" t="str">
        <f t="shared" si="10"/>
        <v xml:space="preserve">18 </v>
      </c>
      <c r="V24" s="182" t="str">
        <f t="shared" si="10"/>
        <v xml:space="preserve">05 </v>
      </c>
      <c r="W24" s="182" t="str">
        <f t="shared" si="10"/>
        <v/>
      </c>
      <c r="X24" s="182" t="str">
        <f t="shared" si="10"/>
        <v/>
      </c>
      <c r="Y24" s="182" t="str">
        <f t="shared" si="10"/>
        <v/>
      </c>
      <c r="Z24" s="182" t="str">
        <f t="shared" si="10"/>
        <v/>
      </c>
      <c r="AA24" s="182" t="str">
        <f t="shared" si="10"/>
        <v/>
      </c>
      <c r="AB24" s="182" t="str">
        <f t="shared" ref="AB24:AK33" si="13">IF(AB$2&gt;LEN($J24),"",RIGHT(LEFT($J24,AB$2),3))</f>
        <v/>
      </c>
      <c r="AC24" s="182" t="str">
        <f t="shared" si="13"/>
        <v/>
      </c>
      <c r="AD24" s="182" t="str">
        <f t="shared" si="13"/>
        <v/>
      </c>
      <c r="AE24" s="182" t="str">
        <f t="shared" si="13"/>
        <v/>
      </c>
      <c r="AF24" s="182" t="str">
        <f t="shared" si="13"/>
        <v/>
      </c>
      <c r="AG24" s="182" t="str">
        <f t="shared" si="13"/>
        <v/>
      </c>
      <c r="AH24" s="182" t="str">
        <f t="shared" si="13"/>
        <v/>
      </c>
      <c r="AI24" s="182" t="str">
        <f t="shared" si="13"/>
        <v/>
      </c>
      <c r="AJ24" s="182" t="str">
        <f t="shared" si="13"/>
        <v/>
      </c>
      <c r="AK24" s="182" t="str">
        <f t="shared" si="13"/>
        <v/>
      </c>
      <c r="AL24" s="182" t="str">
        <f t="shared" si="12"/>
        <v/>
      </c>
      <c r="AM24" s="182" t="str">
        <f t="shared" si="12"/>
        <v/>
      </c>
      <c r="AN24" s="182" t="str">
        <f t="shared" si="12"/>
        <v/>
      </c>
      <c r="AO24" s="182" t="str">
        <f t="shared" si="12"/>
        <v/>
      </c>
      <c r="AP24" s="182" t="str">
        <f t="shared" si="12"/>
        <v/>
      </c>
      <c r="AQ24" s="182" t="str">
        <f t="shared" si="12"/>
        <v/>
      </c>
      <c r="AR24" s="182" t="str">
        <f t="shared" si="12"/>
        <v/>
      </c>
      <c r="AS24" s="182" t="str">
        <f t="shared" si="12"/>
        <v/>
      </c>
      <c r="AT24" s="182" t="str">
        <f t="shared" si="12"/>
        <v/>
      </c>
      <c r="AU24" s="182" t="str">
        <f t="shared" si="12"/>
        <v/>
      </c>
      <c r="AV24" s="182" t="str">
        <f t="shared" si="12"/>
        <v/>
      </c>
      <c r="AW24" s="182" t="str">
        <f t="shared" si="12"/>
        <v/>
      </c>
      <c r="AX24" s="182" t="str">
        <f t="shared" si="12"/>
        <v/>
      </c>
      <c r="AY24" s="182" t="str">
        <f t="shared" si="12"/>
        <v/>
      </c>
      <c r="AZ24" s="182" t="str">
        <f t="shared" si="12"/>
        <v/>
      </c>
      <c r="BA24" s="182" t="str">
        <f t="shared" si="12"/>
        <v/>
      </c>
      <c r="BB24" s="182" t="str">
        <f t="shared" si="12"/>
        <v/>
      </c>
      <c r="BC24" s="182" t="str">
        <f t="shared" si="12"/>
        <v/>
      </c>
      <c r="BD24" s="182" t="str">
        <f t="shared" si="12"/>
        <v/>
      </c>
      <c r="BE24" s="182" t="str">
        <f t="shared" si="12"/>
        <v/>
      </c>
      <c r="BF24" s="182" t="str">
        <f t="shared" si="12"/>
        <v/>
      </c>
      <c r="BG24" s="182" t="str">
        <f t="shared" ref="AL24:BU31" si="14">IF(BG$2&gt;LEN($J24),"",RIGHT(LEFT($J24,BG$2),3))</f>
        <v/>
      </c>
      <c r="BH24" s="182" t="str">
        <f t="shared" si="14"/>
        <v/>
      </c>
      <c r="BI24" s="182" t="str">
        <f t="shared" si="14"/>
        <v/>
      </c>
      <c r="BJ24" s="182" t="str">
        <f t="shared" si="14"/>
        <v/>
      </c>
      <c r="BK24" s="182" t="str">
        <f t="shared" si="14"/>
        <v/>
      </c>
      <c r="BL24" s="182" t="str">
        <f t="shared" si="14"/>
        <v/>
      </c>
      <c r="BM24" s="182" t="str">
        <f t="shared" si="14"/>
        <v/>
      </c>
      <c r="BN24" s="182" t="str">
        <f t="shared" si="14"/>
        <v/>
      </c>
      <c r="BO24" s="182" t="str">
        <f t="shared" si="14"/>
        <v/>
      </c>
      <c r="BP24" s="182" t="str">
        <f t="shared" si="14"/>
        <v/>
      </c>
      <c r="BQ24" s="182" t="str">
        <f t="shared" si="14"/>
        <v/>
      </c>
      <c r="BR24" s="182" t="str">
        <f t="shared" si="14"/>
        <v/>
      </c>
      <c r="BS24" s="182" t="str">
        <f t="shared" si="14"/>
        <v/>
      </c>
      <c r="BT24" s="182" t="str">
        <f t="shared" si="14"/>
        <v/>
      </c>
      <c r="BU24" s="182" t="str">
        <f t="shared" si="14"/>
        <v/>
      </c>
    </row>
    <row r="25" spans="1:73" x14ac:dyDescent="0.25">
      <c r="A25" s="422">
        <f>IF(ISERROR(FIND(SALES!$XEM$12,J25)),0,1)</f>
        <v>1</v>
      </c>
      <c r="B25" s="1" t="s">
        <v>2212</v>
      </c>
      <c r="C25" s="105" t="s">
        <v>2139</v>
      </c>
      <c r="D25" s="105" t="s">
        <v>2140</v>
      </c>
      <c r="E25" s="1" t="s">
        <v>2451</v>
      </c>
      <c r="F25" s="1" t="s">
        <v>2451</v>
      </c>
      <c r="G25" s="623" t="str">
        <f t="shared" si="4"/>
        <v>EMID P1 1R</v>
      </c>
      <c r="H25" s="1" t="str">
        <f>'F12'!E28</f>
        <v>EMID P1 1R</v>
      </c>
      <c r="I25" s="1" t="str">
        <f t="shared" si="5"/>
        <v/>
      </c>
      <c r="J25" s="197" t="str">
        <f>VLOOKUP(H25,'F12'!$E$6:$F$356,2,FALSE)</f>
        <v>015 022 500 501 801 802 873</v>
      </c>
      <c r="K25" s="197">
        <f t="shared" si="6"/>
        <v>6.75</v>
      </c>
      <c r="L25" s="190" t="str">
        <f t="shared" si="7"/>
        <v xml:space="preserve">15 </v>
      </c>
      <c r="M25" s="182" t="str">
        <f t="shared" si="10"/>
        <v xml:space="preserve">22 </v>
      </c>
      <c r="N25" s="182" t="str">
        <f t="shared" si="10"/>
        <v xml:space="preserve">00 </v>
      </c>
      <c r="O25" s="182" t="str">
        <f t="shared" si="10"/>
        <v xml:space="preserve">01 </v>
      </c>
      <c r="P25" s="182" t="str">
        <f t="shared" si="10"/>
        <v xml:space="preserve">01 </v>
      </c>
      <c r="Q25" s="182" t="str">
        <f t="shared" si="10"/>
        <v xml:space="preserve">02 </v>
      </c>
      <c r="R25" s="182" t="str">
        <f t="shared" si="10"/>
        <v/>
      </c>
      <c r="S25" s="182" t="str">
        <f t="shared" si="10"/>
        <v/>
      </c>
      <c r="T25" s="182" t="str">
        <f t="shared" si="10"/>
        <v/>
      </c>
      <c r="U25" s="182" t="str">
        <f t="shared" si="10"/>
        <v/>
      </c>
      <c r="V25" s="182" t="str">
        <f t="shared" si="10"/>
        <v/>
      </c>
      <c r="W25" s="182" t="str">
        <f t="shared" si="10"/>
        <v/>
      </c>
      <c r="X25" s="182" t="str">
        <f t="shared" si="10"/>
        <v/>
      </c>
      <c r="Y25" s="182" t="str">
        <f t="shared" si="10"/>
        <v/>
      </c>
      <c r="Z25" s="182" t="str">
        <f t="shared" si="10"/>
        <v/>
      </c>
      <c r="AA25" s="182" t="str">
        <f t="shared" si="10"/>
        <v/>
      </c>
      <c r="AB25" s="182" t="str">
        <f t="shared" si="13"/>
        <v/>
      </c>
      <c r="AC25" s="182" t="str">
        <f t="shared" si="13"/>
        <v/>
      </c>
      <c r="AD25" s="182" t="str">
        <f t="shared" si="13"/>
        <v/>
      </c>
      <c r="AE25" s="182" t="str">
        <f t="shared" si="13"/>
        <v/>
      </c>
      <c r="AF25" s="182" t="str">
        <f t="shared" si="13"/>
        <v/>
      </c>
      <c r="AG25" s="182" t="str">
        <f t="shared" si="13"/>
        <v/>
      </c>
      <c r="AH25" s="182" t="str">
        <f t="shared" si="13"/>
        <v/>
      </c>
      <c r="AI25" s="182" t="str">
        <f t="shared" si="13"/>
        <v/>
      </c>
      <c r="AJ25" s="182" t="str">
        <f t="shared" si="13"/>
        <v/>
      </c>
      <c r="AK25" s="182" t="str">
        <f t="shared" si="13"/>
        <v/>
      </c>
      <c r="AL25" s="182" t="str">
        <f t="shared" si="14"/>
        <v/>
      </c>
      <c r="AM25" s="182" t="str">
        <f t="shared" si="14"/>
        <v/>
      </c>
      <c r="AN25" s="182" t="str">
        <f t="shared" si="14"/>
        <v/>
      </c>
      <c r="AO25" s="182" t="str">
        <f t="shared" si="14"/>
        <v/>
      </c>
      <c r="AP25" s="182" t="str">
        <f t="shared" si="14"/>
        <v/>
      </c>
      <c r="AQ25" s="182" t="str">
        <f t="shared" si="14"/>
        <v/>
      </c>
      <c r="AR25" s="182" t="str">
        <f t="shared" si="14"/>
        <v/>
      </c>
      <c r="AS25" s="182" t="str">
        <f t="shared" si="14"/>
        <v/>
      </c>
      <c r="AT25" s="182" t="str">
        <f t="shared" si="14"/>
        <v/>
      </c>
      <c r="AU25" s="182" t="str">
        <f t="shared" si="14"/>
        <v/>
      </c>
      <c r="AV25" s="182" t="str">
        <f t="shared" si="14"/>
        <v/>
      </c>
      <c r="AW25" s="182" t="str">
        <f t="shared" si="14"/>
        <v/>
      </c>
      <c r="AX25" s="182" t="str">
        <f t="shared" si="14"/>
        <v/>
      </c>
      <c r="AY25" s="182" t="str">
        <f t="shared" si="14"/>
        <v/>
      </c>
      <c r="AZ25" s="182" t="str">
        <f t="shared" si="14"/>
        <v/>
      </c>
      <c r="BA25" s="182" t="str">
        <f t="shared" si="14"/>
        <v/>
      </c>
      <c r="BB25" s="182" t="str">
        <f t="shared" si="14"/>
        <v/>
      </c>
      <c r="BC25" s="182" t="str">
        <f t="shared" si="14"/>
        <v/>
      </c>
      <c r="BD25" s="182" t="str">
        <f t="shared" si="14"/>
        <v/>
      </c>
      <c r="BE25" s="182" t="str">
        <f t="shared" si="14"/>
        <v/>
      </c>
      <c r="BF25" s="182" t="str">
        <f t="shared" si="14"/>
        <v/>
      </c>
      <c r="BG25" s="182" t="str">
        <f t="shared" si="14"/>
        <v/>
      </c>
      <c r="BH25" s="182" t="str">
        <f t="shared" si="14"/>
        <v/>
      </c>
      <c r="BI25" s="182" t="str">
        <f t="shared" si="14"/>
        <v/>
      </c>
      <c r="BJ25" s="182" t="str">
        <f t="shared" si="14"/>
        <v/>
      </c>
      <c r="BK25" s="182" t="str">
        <f t="shared" si="14"/>
        <v/>
      </c>
      <c r="BL25" s="182" t="str">
        <f t="shared" si="14"/>
        <v/>
      </c>
      <c r="BM25" s="182" t="str">
        <f t="shared" si="14"/>
        <v/>
      </c>
      <c r="BN25" s="182" t="str">
        <f t="shared" si="14"/>
        <v/>
      </c>
      <c r="BO25" s="182" t="str">
        <f t="shared" si="14"/>
        <v/>
      </c>
      <c r="BP25" s="182" t="str">
        <f t="shared" si="14"/>
        <v/>
      </c>
      <c r="BQ25" s="182" t="str">
        <f t="shared" si="14"/>
        <v/>
      </c>
      <c r="BR25" s="182" t="str">
        <f t="shared" si="14"/>
        <v/>
      </c>
      <c r="BS25" s="182" t="str">
        <f t="shared" si="14"/>
        <v/>
      </c>
      <c r="BT25" s="182" t="str">
        <f t="shared" si="14"/>
        <v/>
      </c>
      <c r="BU25" s="182" t="str">
        <f t="shared" si="14"/>
        <v/>
      </c>
    </row>
    <row r="26" spans="1:73" x14ac:dyDescent="0.25">
      <c r="A26" s="422">
        <f>IF(ISERROR(FIND(SALES!$XEM$12,J26)),0,1)</f>
        <v>1</v>
      </c>
      <c r="B26" s="1" t="s">
        <v>2213</v>
      </c>
      <c r="C26" s="105" t="s">
        <v>2146</v>
      </c>
      <c r="D26" s="105" t="s">
        <v>2147</v>
      </c>
      <c r="E26" s="1" t="s">
        <v>2451</v>
      </c>
      <c r="F26" s="1" t="s">
        <v>2451</v>
      </c>
      <c r="G26" s="623" t="str">
        <f t="shared" si="4"/>
        <v>SOUT P2 2R</v>
      </c>
      <c r="H26" s="1" t="str">
        <f>'F12'!E29</f>
        <v>SOUT P2 2R</v>
      </c>
      <c r="I26" s="1" t="str">
        <f t="shared" si="5"/>
        <v/>
      </c>
      <c r="J26" s="197" t="str">
        <f>VLOOKUP(H26,'F12'!$E$6:$F$356,2,FALSE)</f>
        <v>044 045 051 071 072 073 074 136 545 555 571 572 573 574 601 803 804 805 806 807 808 809 810 811 812 874</v>
      </c>
      <c r="K26" s="197">
        <f t="shared" si="6"/>
        <v>25.75</v>
      </c>
      <c r="L26" s="190" t="str">
        <f t="shared" si="7"/>
        <v xml:space="preserve">44 </v>
      </c>
      <c r="M26" s="182" t="str">
        <f t="shared" si="10"/>
        <v xml:space="preserve">45 </v>
      </c>
      <c r="N26" s="182" t="str">
        <f t="shared" si="10"/>
        <v xml:space="preserve">51 </v>
      </c>
      <c r="O26" s="182" t="str">
        <f t="shared" si="10"/>
        <v xml:space="preserve">71 </v>
      </c>
      <c r="P26" s="182" t="str">
        <f t="shared" si="10"/>
        <v xml:space="preserve">72 </v>
      </c>
      <c r="Q26" s="182" t="str">
        <f t="shared" si="10"/>
        <v xml:space="preserve">73 </v>
      </c>
      <c r="R26" s="182" t="str">
        <f t="shared" si="10"/>
        <v xml:space="preserve">74 </v>
      </c>
      <c r="S26" s="182" t="str">
        <f t="shared" si="10"/>
        <v xml:space="preserve">36 </v>
      </c>
      <c r="T26" s="182" t="str">
        <f t="shared" si="10"/>
        <v xml:space="preserve">45 </v>
      </c>
      <c r="U26" s="182" t="str">
        <f t="shared" si="10"/>
        <v xml:space="preserve">55 </v>
      </c>
      <c r="V26" s="182" t="str">
        <f t="shared" si="10"/>
        <v xml:space="preserve">71 </v>
      </c>
      <c r="W26" s="182" t="str">
        <f t="shared" si="10"/>
        <v xml:space="preserve">72 </v>
      </c>
      <c r="X26" s="182" t="str">
        <f t="shared" si="10"/>
        <v xml:space="preserve">73 </v>
      </c>
      <c r="Y26" s="182" t="str">
        <f t="shared" si="10"/>
        <v xml:space="preserve">74 </v>
      </c>
      <c r="Z26" s="182" t="str">
        <f t="shared" si="10"/>
        <v xml:space="preserve">01 </v>
      </c>
      <c r="AA26" s="182" t="str">
        <f t="shared" si="10"/>
        <v xml:space="preserve">03 </v>
      </c>
      <c r="AB26" s="182" t="str">
        <f t="shared" si="13"/>
        <v xml:space="preserve">04 </v>
      </c>
      <c r="AC26" s="182" t="str">
        <f t="shared" si="13"/>
        <v xml:space="preserve">05 </v>
      </c>
      <c r="AD26" s="182" t="str">
        <f t="shared" si="13"/>
        <v xml:space="preserve">06 </v>
      </c>
      <c r="AE26" s="182" t="str">
        <f t="shared" si="13"/>
        <v xml:space="preserve">07 </v>
      </c>
      <c r="AF26" s="182" t="str">
        <f t="shared" si="13"/>
        <v xml:space="preserve">08 </v>
      </c>
      <c r="AG26" s="182" t="str">
        <f t="shared" si="13"/>
        <v xml:space="preserve">09 </v>
      </c>
      <c r="AH26" s="182" t="str">
        <f t="shared" si="13"/>
        <v xml:space="preserve">10 </v>
      </c>
      <c r="AI26" s="182" t="str">
        <f t="shared" si="13"/>
        <v xml:space="preserve">11 </v>
      </c>
      <c r="AJ26" s="182" t="str">
        <f t="shared" si="13"/>
        <v xml:space="preserve">12 </v>
      </c>
      <c r="AK26" s="182" t="str">
        <f t="shared" si="13"/>
        <v/>
      </c>
      <c r="AL26" s="182" t="str">
        <f t="shared" si="14"/>
        <v/>
      </c>
      <c r="AM26" s="182" t="str">
        <f t="shared" si="14"/>
        <v/>
      </c>
      <c r="AN26" s="182" t="str">
        <f t="shared" si="14"/>
        <v/>
      </c>
      <c r="AO26" s="182" t="str">
        <f t="shared" si="14"/>
        <v/>
      </c>
      <c r="AP26" s="182" t="str">
        <f t="shared" si="14"/>
        <v/>
      </c>
      <c r="AQ26" s="182" t="str">
        <f t="shared" si="14"/>
        <v/>
      </c>
      <c r="AR26" s="182" t="str">
        <f t="shared" si="14"/>
        <v/>
      </c>
      <c r="AS26" s="182" t="str">
        <f t="shared" si="14"/>
        <v/>
      </c>
      <c r="AT26" s="182" t="str">
        <f t="shared" si="14"/>
        <v/>
      </c>
      <c r="AU26" s="182" t="str">
        <f t="shared" si="14"/>
        <v/>
      </c>
      <c r="AV26" s="182" t="str">
        <f t="shared" si="14"/>
        <v/>
      </c>
      <c r="AW26" s="182" t="str">
        <f t="shared" si="14"/>
        <v/>
      </c>
      <c r="AX26" s="182" t="str">
        <f t="shared" si="14"/>
        <v/>
      </c>
      <c r="AY26" s="182" t="str">
        <f t="shared" si="14"/>
        <v/>
      </c>
      <c r="AZ26" s="182" t="str">
        <f t="shared" si="14"/>
        <v/>
      </c>
      <c r="BA26" s="182" t="str">
        <f t="shared" si="14"/>
        <v/>
      </c>
      <c r="BB26" s="182" t="str">
        <f t="shared" si="14"/>
        <v/>
      </c>
      <c r="BC26" s="182" t="str">
        <f t="shared" si="14"/>
        <v/>
      </c>
      <c r="BD26" s="182" t="str">
        <f t="shared" si="14"/>
        <v/>
      </c>
      <c r="BE26" s="182" t="str">
        <f t="shared" si="14"/>
        <v/>
      </c>
      <c r="BF26" s="182" t="str">
        <f t="shared" si="14"/>
        <v/>
      </c>
      <c r="BG26" s="182" t="str">
        <f t="shared" si="14"/>
        <v/>
      </c>
      <c r="BH26" s="182" t="str">
        <f t="shared" si="14"/>
        <v/>
      </c>
      <c r="BI26" s="182" t="str">
        <f t="shared" si="14"/>
        <v/>
      </c>
      <c r="BJ26" s="182" t="str">
        <f t="shared" si="14"/>
        <v/>
      </c>
      <c r="BK26" s="182" t="str">
        <f t="shared" si="14"/>
        <v/>
      </c>
      <c r="BL26" s="182" t="str">
        <f t="shared" si="14"/>
        <v/>
      </c>
      <c r="BM26" s="182" t="str">
        <f t="shared" si="14"/>
        <v/>
      </c>
      <c r="BN26" s="182" t="str">
        <f t="shared" si="14"/>
        <v/>
      </c>
      <c r="BO26" s="182" t="str">
        <f t="shared" si="14"/>
        <v/>
      </c>
      <c r="BP26" s="182" t="str">
        <f t="shared" si="14"/>
        <v/>
      </c>
      <c r="BQ26" s="182" t="str">
        <f t="shared" si="14"/>
        <v/>
      </c>
      <c r="BR26" s="182" t="str">
        <f t="shared" si="14"/>
        <v/>
      </c>
      <c r="BS26" s="182" t="str">
        <f t="shared" si="14"/>
        <v/>
      </c>
      <c r="BT26" s="182" t="str">
        <f t="shared" si="14"/>
        <v/>
      </c>
      <c r="BU26" s="182" t="str">
        <f t="shared" si="14"/>
        <v/>
      </c>
    </row>
    <row r="27" spans="1:73" x14ac:dyDescent="0.25">
      <c r="A27" s="422">
        <f>IF(ISERROR(FIND(SALES!$XEM$12,J27)),0,1)</f>
        <v>1</v>
      </c>
      <c r="B27" s="1" t="s">
        <v>2214</v>
      </c>
      <c r="C27" s="105" t="s">
        <v>2144</v>
      </c>
      <c r="D27" s="1" t="s">
        <v>2451</v>
      </c>
      <c r="E27" s="1" t="s">
        <v>2451</v>
      </c>
      <c r="F27" s="1" t="s">
        <v>2451</v>
      </c>
      <c r="G27" s="623" t="str">
        <f t="shared" si="4"/>
        <v>YELG P4 1R</v>
      </c>
      <c r="H27" s="1" t="str">
        <f>'F12'!E30</f>
        <v>YELG P4 1R (RESTRICTED HOURS)</v>
      </c>
      <c r="I27" s="1" t="str">
        <f t="shared" si="5"/>
        <v xml:space="preserve"> (RESTRICTED HOURS)</v>
      </c>
      <c r="J27" s="197" t="str">
        <f>VLOOKUP(H27,'F12'!$E$6:$F$356,2,FALSE)</f>
        <v>001 002 003 004 005 006 007 008 009 010 011 012 018 019 020 021 022 023 024 025 026 027 028 029 035 036 037 039 040 041 522 523 524 525 526 527 528 529 530 531 532 533 538 539 540 541 542 543 544 545 546 547 548 549 550 556 557 558 560 561 562</v>
      </c>
      <c r="K27" s="197">
        <f t="shared" si="6"/>
        <v>60.75</v>
      </c>
      <c r="L27" s="190" t="str">
        <f t="shared" si="7"/>
        <v xml:space="preserve">01 </v>
      </c>
      <c r="M27" s="182" t="str">
        <f t="shared" si="10"/>
        <v xml:space="preserve">02 </v>
      </c>
      <c r="N27" s="182" t="str">
        <f t="shared" si="10"/>
        <v xml:space="preserve">03 </v>
      </c>
      <c r="O27" s="182" t="str">
        <f t="shared" si="10"/>
        <v xml:space="preserve">04 </v>
      </c>
      <c r="P27" s="182" t="str">
        <f t="shared" si="10"/>
        <v xml:space="preserve">05 </v>
      </c>
      <c r="Q27" s="182" t="str">
        <f t="shared" si="10"/>
        <v xml:space="preserve">06 </v>
      </c>
      <c r="R27" s="182" t="str">
        <f t="shared" si="10"/>
        <v xml:space="preserve">07 </v>
      </c>
      <c r="S27" s="182" t="str">
        <f t="shared" si="10"/>
        <v xml:space="preserve">08 </v>
      </c>
      <c r="T27" s="182" t="str">
        <f t="shared" si="10"/>
        <v xml:space="preserve">09 </v>
      </c>
      <c r="U27" s="182" t="str">
        <f t="shared" si="10"/>
        <v xml:space="preserve">10 </v>
      </c>
      <c r="V27" s="182" t="str">
        <f t="shared" si="10"/>
        <v xml:space="preserve">11 </v>
      </c>
      <c r="W27" s="182" t="str">
        <f t="shared" si="10"/>
        <v xml:space="preserve">12 </v>
      </c>
      <c r="X27" s="182" t="str">
        <f t="shared" si="10"/>
        <v xml:space="preserve">18 </v>
      </c>
      <c r="Y27" s="182" t="str">
        <f t="shared" si="10"/>
        <v xml:space="preserve">19 </v>
      </c>
      <c r="Z27" s="182" t="str">
        <f t="shared" si="10"/>
        <v xml:space="preserve">20 </v>
      </c>
      <c r="AA27" s="182" t="str">
        <f t="shared" si="10"/>
        <v xml:space="preserve">21 </v>
      </c>
      <c r="AB27" s="182" t="str">
        <f t="shared" si="13"/>
        <v xml:space="preserve">22 </v>
      </c>
      <c r="AC27" s="182" t="str">
        <f t="shared" si="13"/>
        <v xml:space="preserve">23 </v>
      </c>
      <c r="AD27" s="182" t="str">
        <f t="shared" si="13"/>
        <v xml:space="preserve">24 </v>
      </c>
      <c r="AE27" s="182" t="str">
        <f t="shared" si="13"/>
        <v xml:space="preserve">25 </v>
      </c>
      <c r="AF27" s="182" t="str">
        <f t="shared" si="13"/>
        <v xml:space="preserve">26 </v>
      </c>
      <c r="AG27" s="182" t="str">
        <f t="shared" si="13"/>
        <v xml:space="preserve">27 </v>
      </c>
      <c r="AH27" s="182" t="str">
        <f t="shared" si="13"/>
        <v xml:space="preserve">28 </v>
      </c>
      <c r="AI27" s="182" t="str">
        <f t="shared" si="13"/>
        <v xml:space="preserve">29 </v>
      </c>
      <c r="AJ27" s="182" t="str">
        <f t="shared" si="13"/>
        <v xml:space="preserve">35 </v>
      </c>
      <c r="AK27" s="182" t="str">
        <f t="shared" si="13"/>
        <v xml:space="preserve">36 </v>
      </c>
      <c r="AL27" s="182" t="str">
        <f t="shared" si="14"/>
        <v xml:space="preserve">37 </v>
      </c>
      <c r="AM27" s="182" t="str">
        <f t="shared" si="14"/>
        <v xml:space="preserve">39 </v>
      </c>
      <c r="AN27" s="182" t="str">
        <f t="shared" si="14"/>
        <v xml:space="preserve">40 </v>
      </c>
      <c r="AO27" s="182" t="str">
        <f t="shared" si="14"/>
        <v xml:space="preserve">41 </v>
      </c>
      <c r="AP27" s="182" t="str">
        <f t="shared" si="14"/>
        <v xml:space="preserve">22 </v>
      </c>
      <c r="AQ27" s="182" t="str">
        <f t="shared" si="14"/>
        <v xml:space="preserve">23 </v>
      </c>
      <c r="AR27" s="182" t="str">
        <f t="shared" si="14"/>
        <v xml:space="preserve">24 </v>
      </c>
      <c r="AS27" s="182" t="str">
        <f t="shared" si="14"/>
        <v xml:space="preserve">25 </v>
      </c>
      <c r="AT27" s="182" t="str">
        <f t="shared" si="14"/>
        <v xml:space="preserve">26 </v>
      </c>
      <c r="AU27" s="182" t="str">
        <f t="shared" si="14"/>
        <v xml:space="preserve">27 </v>
      </c>
      <c r="AV27" s="182" t="str">
        <f t="shared" si="14"/>
        <v xml:space="preserve">28 </v>
      </c>
      <c r="AW27" s="182" t="str">
        <f t="shared" si="14"/>
        <v xml:space="preserve">29 </v>
      </c>
      <c r="AX27" s="182" t="str">
        <f t="shared" si="14"/>
        <v xml:space="preserve">30 </v>
      </c>
      <c r="AY27" s="182" t="str">
        <f t="shared" si="14"/>
        <v xml:space="preserve">31 </v>
      </c>
      <c r="AZ27" s="182" t="str">
        <f t="shared" si="14"/>
        <v xml:space="preserve">32 </v>
      </c>
      <c r="BA27" s="182" t="str">
        <f t="shared" si="14"/>
        <v xml:space="preserve">33 </v>
      </c>
      <c r="BB27" s="182" t="str">
        <f t="shared" si="14"/>
        <v xml:space="preserve">38 </v>
      </c>
      <c r="BC27" s="182" t="str">
        <f t="shared" si="14"/>
        <v xml:space="preserve">39 </v>
      </c>
      <c r="BD27" s="182" t="str">
        <f t="shared" si="14"/>
        <v xml:space="preserve">40 </v>
      </c>
      <c r="BE27" s="182" t="str">
        <f t="shared" si="14"/>
        <v xml:space="preserve">41 </v>
      </c>
      <c r="BF27" s="182" t="str">
        <f t="shared" si="14"/>
        <v xml:space="preserve">42 </v>
      </c>
      <c r="BG27" s="182" t="str">
        <f t="shared" si="14"/>
        <v xml:space="preserve">43 </v>
      </c>
      <c r="BH27" s="182" t="str">
        <f t="shared" si="14"/>
        <v xml:space="preserve">44 </v>
      </c>
      <c r="BI27" s="182" t="str">
        <f t="shared" si="14"/>
        <v xml:space="preserve">45 </v>
      </c>
      <c r="BJ27" s="182" t="str">
        <f t="shared" si="14"/>
        <v xml:space="preserve">46 </v>
      </c>
      <c r="BK27" s="182" t="str">
        <f t="shared" si="14"/>
        <v xml:space="preserve">47 </v>
      </c>
      <c r="BL27" s="182" t="str">
        <f t="shared" si="14"/>
        <v xml:space="preserve">48 </v>
      </c>
      <c r="BM27" s="182" t="str">
        <f t="shared" si="14"/>
        <v xml:space="preserve">49 </v>
      </c>
      <c r="BN27" s="182" t="str">
        <f t="shared" si="14"/>
        <v xml:space="preserve">50 </v>
      </c>
      <c r="BO27" s="182" t="str">
        <f t="shared" si="14"/>
        <v xml:space="preserve">56 </v>
      </c>
      <c r="BP27" s="182" t="str">
        <f t="shared" si="14"/>
        <v xml:space="preserve">57 </v>
      </c>
      <c r="BQ27" s="182" t="str">
        <f t="shared" si="14"/>
        <v xml:space="preserve">58 </v>
      </c>
      <c r="BR27" s="182" t="str">
        <f t="shared" si="14"/>
        <v xml:space="preserve">60 </v>
      </c>
      <c r="BS27" s="182" t="str">
        <f t="shared" si="14"/>
        <v xml:space="preserve">61 </v>
      </c>
      <c r="BT27" s="182" t="str">
        <f t="shared" si="14"/>
        <v/>
      </c>
      <c r="BU27" s="182" t="str">
        <f t="shared" si="14"/>
        <v/>
      </c>
    </row>
    <row r="28" spans="1:73" x14ac:dyDescent="0.25">
      <c r="A28" s="422">
        <f>IF(ISERROR(FIND(SALES!$XEM$12,J28)),0,1)</f>
        <v>1</v>
      </c>
      <c r="B28" s="1" t="s">
        <v>2215</v>
      </c>
      <c r="C28" s="105" t="s">
        <v>2144</v>
      </c>
      <c r="D28" s="1" t="s">
        <v>2451</v>
      </c>
      <c r="E28" s="1" t="s">
        <v>2451</v>
      </c>
      <c r="F28" s="1" t="s">
        <v>2451</v>
      </c>
      <c r="G28" s="623" t="str">
        <f t="shared" si="4"/>
        <v>SOUT P2 1R</v>
      </c>
      <c r="H28" s="1" t="str">
        <f>'F12'!E31</f>
        <v>SOUT P2 1R (Restricted)</v>
      </c>
      <c r="I28" s="1" t="str">
        <f t="shared" si="5"/>
        <v xml:space="preserve"> (Restricted)</v>
      </c>
      <c r="J28" s="197" t="str">
        <f>VLOOKUP(H28,'F12'!$E$6:$F$356,2,FALSE)</f>
        <v>001 002 003 004 005 006 007 008 009 010 011 012 013 014 015 016 017 018 019 020 036 080 082 530 536 578 580 609 633</v>
      </c>
      <c r="K28" s="197">
        <f t="shared" si="6"/>
        <v>28.75</v>
      </c>
      <c r="L28" s="190" t="str">
        <f t="shared" si="7"/>
        <v xml:space="preserve">01 </v>
      </c>
      <c r="M28" s="182" t="str">
        <f t="shared" si="10"/>
        <v xml:space="preserve">02 </v>
      </c>
      <c r="N28" s="182" t="str">
        <f t="shared" si="10"/>
        <v xml:space="preserve">03 </v>
      </c>
      <c r="O28" s="182" t="str">
        <f t="shared" si="10"/>
        <v xml:space="preserve">04 </v>
      </c>
      <c r="P28" s="182" t="str">
        <f t="shared" si="10"/>
        <v xml:space="preserve">05 </v>
      </c>
      <c r="Q28" s="182" t="str">
        <f t="shared" si="10"/>
        <v xml:space="preserve">06 </v>
      </c>
      <c r="R28" s="182" t="str">
        <f t="shared" si="10"/>
        <v xml:space="preserve">07 </v>
      </c>
      <c r="S28" s="182" t="str">
        <f t="shared" si="10"/>
        <v xml:space="preserve">08 </v>
      </c>
      <c r="T28" s="182" t="str">
        <f t="shared" si="10"/>
        <v xml:space="preserve">09 </v>
      </c>
      <c r="U28" s="182" t="str">
        <f t="shared" si="10"/>
        <v xml:space="preserve">10 </v>
      </c>
      <c r="V28" s="182" t="str">
        <f t="shared" si="10"/>
        <v xml:space="preserve">11 </v>
      </c>
      <c r="W28" s="182" t="str">
        <f t="shared" si="10"/>
        <v xml:space="preserve">12 </v>
      </c>
      <c r="X28" s="182" t="str">
        <f t="shared" si="10"/>
        <v xml:space="preserve">13 </v>
      </c>
      <c r="Y28" s="182" t="str">
        <f t="shared" si="10"/>
        <v xml:space="preserve">14 </v>
      </c>
      <c r="Z28" s="182" t="str">
        <f t="shared" si="10"/>
        <v xml:space="preserve">15 </v>
      </c>
      <c r="AA28" s="182" t="str">
        <f t="shared" si="10"/>
        <v xml:space="preserve">16 </v>
      </c>
      <c r="AB28" s="182" t="str">
        <f t="shared" si="13"/>
        <v xml:space="preserve">17 </v>
      </c>
      <c r="AC28" s="182" t="str">
        <f t="shared" si="13"/>
        <v xml:space="preserve">18 </v>
      </c>
      <c r="AD28" s="182" t="str">
        <f t="shared" si="13"/>
        <v xml:space="preserve">19 </v>
      </c>
      <c r="AE28" s="182" t="str">
        <f t="shared" si="13"/>
        <v xml:space="preserve">20 </v>
      </c>
      <c r="AF28" s="182" t="str">
        <f t="shared" si="13"/>
        <v xml:space="preserve">36 </v>
      </c>
      <c r="AG28" s="182" t="str">
        <f t="shared" si="13"/>
        <v xml:space="preserve">80 </v>
      </c>
      <c r="AH28" s="182" t="str">
        <f t="shared" si="13"/>
        <v xml:space="preserve">82 </v>
      </c>
      <c r="AI28" s="182" t="str">
        <f t="shared" si="13"/>
        <v xml:space="preserve">30 </v>
      </c>
      <c r="AJ28" s="182" t="str">
        <f t="shared" si="13"/>
        <v xml:space="preserve">36 </v>
      </c>
      <c r="AK28" s="182" t="str">
        <f t="shared" si="13"/>
        <v xml:space="preserve">78 </v>
      </c>
      <c r="AL28" s="182" t="str">
        <f t="shared" si="14"/>
        <v xml:space="preserve">80 </v>
      </c>
      <c r="AM28" s="182" t="str">
        <f t="shared" si="14"/>
        <v xml:space="preserve">09 </v>
      </c>
      <c r="AN28" s="182" t="str">
        <f t="shared" si="14"/>
        <v/>
      </c>
      <c r="AO28" s="182" t="str">
        <f t="shared" si="14"/>
        <v/>
      </c>
      <c r="AP28" s="182" t="str">
        <f t="shared" si="14"/>
        <v/>
      </c>
      <c r="AQ28" s="182" t="str">
        <f t="shared" si="14"/>
        <v/>
      </c>
      <c r="AR28" s="182" t="str">
        <f t="shared" si="14"/>
        <v/>
      </c>
      <c r="AS28" s="182" t="str">
        <f t="shared" si="14"/>
        <v/>
      </c>
      <c r="AT28" s="182" t="str">
        <f t="shared" si="14"/>
        <v/>
      </c>
      <c r="AU28" s="182" t="str">
        <f t="shared" si="14"/>
        <v/>
      </c>
      <c r="AV28" s="182" t="str">
        <f t="shared" si="14"/>
        <v/>
      </c>
      <c r="AW28" s="182" t="str">
        <f t="shared" si="14"/>
        <v/>
      </c>
      <c r="AX28" s="182" t="str">
        <f t="shared" si="14"/>
        <v/>
      </c>
      <c r="AY28" s="182" t="str">
        <f t="shared" si="14"/>
        <v/>
      </c>
      <c r="AZ28" s="182" t="str">
        <f t="shared" si="14"/>
        <v/>
      </c>
      <c r="BA28" s="182" t="str">
        <f t="shared" si="14"/>
        <v/>
      </c>
      <c r="BB28" s="182" t="str">
        <f t="shared" si="14"/>
        <v/>
      </c>
      <c r="BC28" s="182" t="str">
        <f t="shared" si="14"/>
        <v/>
      </c>
      <c r="BD28" s="182" t="str">
        <f t="shared" si="14"/>
        <v/>
      </c>
      <c r="BE28" s="182" t="str">
        <f t="shared" si="14"/>
        <v/>
      </c>
      <c r="BF28" s="182" t="str">
        <f t="shared" si="14"/>
        <v/>
      </c>
      <c r="BG28" s="182" t="str">
        <f t="shared" si="14"/>
        <v/>
      </c>
      <c r="BH28" s="182" t="str">
        <f t="shared" si="14"/>
        <v/>
      </c>
      <c r="BI28" s="182" t="str">
        <f t="shared" si="14"/>
        <v/>
      </c>
      <c r="BJ28" s="182" t="str">
        <f t="shared" si="14"/>
        <v/>
      </c>
      <c r="BK28" s="182" t="str">
        <f t="shared" si="14"/>
        <v/>
      </c>
      <c r="BL28" s="182" t="str">
        <f t="shared" si="14"/>
        <v/>
      </c>
      <c r="BM28" s="182" t="str">
        <f t="shared" si="14"/>
        <v/>
      </c>
      <c r="BN28" s="182" t="str">
        <f t="shared" si="14"/>
        <v/>
      </c>
      <c r="BO28" s="182" t="str">
        <f t="shared" si="14"/>
        <v/>
      </c>
      <c r="BP28" s="182" t="str">
        <f t="shared" si="14"/>
        <v/>
      </c>
      <c r="BQ28" s="182" t="str">
        <f t="shared" si="14"/>
        <v/>
      </c>
      <c r="BR28" s="182" t="str">
        <f t="shared" si="14"/>
        <v/>
      </c>
      <c r="BS28" s="182" t="str">
        <f t="shared" si="14"/>
        <v/>
      </c>
      <c r="BT28" s="182" t="str">
        <f t="shared" si="14"/>
        <v/>
      </c>
      <c r="BU28" s="182" t="str">
        <f t="shared" si="14"/>
        <v/>
      </c>
    </row>
    <row r="29" spans="1:73" x14ac:dyDescent="0.25">
      <c r="A29" s="422">
        <f>IF(ISERROR(FIND(SALES!$XEM$12,J29)),0,1)</f>
        <v>1</v>
      </c>
      <c r="B29" s="1" t="s">
        <v>2216</v>
      </c>
      <c r="C29" s="105" t="s">
        <v>2144</v>
      </c>
      <c r="D29" s="1" t="s">
        <v>2451</v>
      </c>
      <c r="E29" s="1" t="s">
        <v>2451</v>
      </c>
      <c r="F29" s="1" t="s">
        <v>2451</v>
      </c>
      <c r="G29" s="623" t="str">
        <f t="shared" si="4"/>
        <v>EELC P2 1R</v>
      </c>
      <c r="H29" s="1" t="str">
        <f>'F12'!E32</f>
        <v>EELC P2 1R (Restricted)</v>
      </c>
      <c r="I29" s="1" t="str">
        <f t="shared" si="5"/>
        <v xml:space="preserve"> (Restricted)</v>
      </c>
      <c r="J29" s="197" t="str">
        <f>VLOOKUP(H29,'F12'!$E$6:$F$356,2,FALSE)</f>
        <v>108 109 608 614 615 668 669</v>
      </c>
      <c r="K29" s="197">
        <f t="shared" si="6"/>
        <v>6.75</v>
      </c>
      <c r="L29" s="190" t="str">
        <f t="shared" si="7"/>
        <v xml:space="preserve">08 </v>
      </c>
      <c r="M29" s="182" t="str">
        <f t="shared" si="10"/>
        <v xml:space="preserve">09 </v>
      </c>
      <c r="N29" s="182" t="str">
        <f t="shared" si="10"/>
        <v xml:space="preserve">08 </v>
      </c>
      <c r="O29" s="182" t="str">
        <f t="shared" si="10"/>
        <v xml:space="preserve">14 </v>
      </c>
      <c r="P29" s="182" t="str">
        <f t="shared" si="10"/>
        <v xml:space="preserve">15 </v>
      </c>
      <c r="Q29" s="182" t="str">
        <f t="shared" ref="Q29:AA29" si="15">IF(Q$2&gt;LEN($J29),"",RIGHT(LEFT($J29,Q$2),3))</f>
        <v xml:space="preserve">68 </v>
      </c>
      <c r="R29" s="182" t="str">
        <f t="shared" si="15"/>
        <v/>
      </c>
      <c r="S29" s="182" t="str">
        <f t="shared" si="15"/>
        <v/>
      </c>
      <c r="T29" s="182" t="str">
        <f t="shared" si="15"/>
        <v/>
      </c>
      <c r="U29" s="182" t="str">
        <f t="shared" si="15"/>
        <v/>
      </c>
      <c r="V29" s="182" t="str">
        <f t="shared" si="15"/>
        <v/>
      </c>
      <c r="W29" s="182" t="str">
        <f t="shared" si="15"/>
        <v/>
      </c>
      <c r="X29" s="182" t="str">
        <f t="shared" si="15"/>
        <v/>
      </c>
      <c r="Y29" s="182" t="str">
        <f t="shared" si="15"/>
        <v/>
      </c>
      <c r="Z29" s="182" t="str">
        <f t="shared" si="15"/>
        <v/>
      </c>
      <c r="AA29" s="182" t="str">
        <f t="shared" si="15"/>
        <v/>
      </c>
      <c r="AB29" s="182" t="str">
        <f t="shared" si="13"/>
        <v/>
      </c>
      <c r="AC29" s="182" t="str">
        <f t="shared" si="13"/>
        <v/>
      </c>
      <c r="AD29" s="182" t="str">
        <f t="shared" si="13"/>
        <v/>
      </c>
      <c r="AE29" s="182" t="str">
        <f t="shared" si="13"/>
        <v/>
      </c>
      <c r="AF29" s="182" t="str">
        <f t="shared" si="13"/>
        <v/>
      </c>
      <c r="AG29" s="182" t="str">
        <f t="shared" si="13"/>
        <v/>
      </c>
      <c r="AH29" s="182" t="str">
        <f t="shared" si="13"/>
        <v/>
      </c>
      <c r="AI29" s="182" t="str">
        <f t="shared" si="13"/>
        <v/>
      </c>
      <c r="AJ29" s="182" t="str">
        <f t="shared" si="13"/>
        <v/>
      </c>
      <c r="AK29" s="182" t="str">
        <f t="shared" si="13"/>
        <v/>
      </c>
      <c r="AL29" s="182" t="str">
        <f t="shared" si="14"/>
        <v/>
      </c>
      <c r="AM29" s="182" t="str">
        <f t="shared" si="14"/>
        <v/>
      </c>
      <c r="AN29" s="182" t="str">
        <f t="shared" si="14"/>
        <v/>
      </c>
      <c r="AO29" s="182" t="str">
        <f t="shared" si="14"/>
        <v/>
      </c>
      <c r="AP29" s="182" t="str">
        <f t="shared" si="14"/>
        <v/>
      </c>
      <c r="AQ29" s="182" t="str">
        <f t="shared" si="14"/>
        <v/>
      </c>
      <c r="AR29" s="182" t="str">
        <f t="shared" si="14"/>
        <v/>
      </c>
      <c r="AS29" s="182" t="str">
        <f t="shared" si="14"/>
        <v/>
      </c>
      <c r="AT29" s="182" t="str">
        <f t="shared" si="14"/>
        <v/>
      </c>
      <c r="AU29" s="182" t="str">
        <f t="shared" si="14"/>
        <v/>
      </c>
      <c r="AV29" s="182" t="str">
        <f t="shared" si="14"/>
        <v/>
      </c>
      <c r="AW29" s="182" t="str">
        <f t="shared" si="14"/>
        <v/>
      </c>
      <c r="AX29" s="182" t="str">
        <f t="shared" si="14"/>
        <v/>
      </c>
      <c r="AY29" s="182" t="str">
        <f t="shared" si="14"/>
        <v/>
      </c>
      <c r="AZ29" s="182" t="str">
        <f t="shared" si="14"/>
        <v/>
      </c>
      <c r="BA29" s="182" t="str">
        <f t="shared" si="14"/>
        <v/>
      </c>
      <c r="BB29" s="182" t="str">
        <f t="shared" si="14"/>
        <v/>
      </c>
      <c r="BC29" s="182" t="str">
        <f t="shared" si="14"/>
        <v/>
      </c>
      <c r="BD29" s="182" t="str">
        <f t="shared" si="14"/>
        <v/>
      </c>
      <c r="BE29" s="182" t="str">
        <f t="shared" si="14"/>
        <v/>
      </c>
      <c r="BF29" s="182" t="str">
        <f t="shared" si="14"/>
        <v/>
      </c>
      <c r="BG29" s="182" t="str">
        <f t="shared" si="14"/>
        <v/>
      </c>
      <c r="BH29" s="182" t="str">
        <f t="shared" si="14"/>
        <v/>
      </c>
      <c r="BI29" s="182" t="str">
        <f t="shared" si="14"/>
        <v/>
      </c>
      <c r="BJ29" s="182" t="str">
        <f t="shared" si="14"/>
        <v/>
      </c>
      <c r="BK29" s="182" t="str">
        <f t="shared" si="14"/>
        <v/>
      </c>
      <c r="BL29" s="182" t="str">
        <f t="shared" si="14"/>
        <v/>
      </c>
      <c r="BM29" s="182" t="str">
        <f t="shared" si="14"/>
        <v/>
      </c>
      <c r="BN29" s="182" t="str">
        <f t="shared" si="14"/>
        <v/>
      </c>
      <c r="BO29" s="182" t="str">
        <f t="shared" si="14"/>
        <v/>
      </c>
      <c r="BP29" s="182" t="str">
        <f t="shared" si="14"/>
        <v/>
      </c>
      <c r="BQ29" s="182" t="str">
        <f t="shared" si="14"/>
        <v/>
      </c>
      <c r="BR29" s="182" t="str">
        <f t="shared" si="14"/>
        <v/>
      </c>
      <c r="BS29" s="182" t="str">
        <f t="shared" si="14"/>
        <v/>
      </c>
      <c r="BT29" s="182" t="str">
        <f t="shared" si="14"/>
        <v/>
      </c>
      <c r="BU29" s="182" t="str">
        <f t="shared" si="14"/>
        <v/>
      </c>
    </row>
    <row r="30" spans="1:73" x14ac:dyDescent="0.25">
      <c r="A30" s="422">
        <f>IF(ISERROR(FIND(SALES!$XEM$12,J30)),0,1)</f>
        <v>1</v>
      </c>
      <c r="B30" s="1" t="s">
        <v>2217</v>
      </c>
      <c r="C30" s="105" t="s">
        <v>2144</v>
      </c>
      <c r="D30" s="1" t="s">
        <v>2451</v>
      </c>
      <c r="E30" s="1" t="s">
        <v>2451</v>
      </c>
      <c r="F30" s="1" t="s">
        <v>2451</v>
      </c>
      <c r="G30" s="623" t="str">
        <f t="shared" si="4"/>
        <v>SEEB P3 2R</v>
      </c>
      <c r="H30" s="1" t="str">
        <f>'F12'!E33</f>
        <v>SEEB P3 2R (9hr WM)</v>
      </c>
      <c r="I30" s="1" t="str">
        <f t="shared" si="5"/>
        <v xml:space="preserve"> (9hr WM)</v>
      </c>
      <c r="J30" s="197">
        <f>VLOOKUP(H30,'F12'!$E$6:$F$356,2,FALSE)</f>
        <v>24</v>
      </c>
      <c r="K30" s="197">
        <f t="shared" si="6"/>
        <v>0.5</v>
      </c>
      <c r="L30" s="190" t="str">
        <f t="shared" si="7"/>
        <v>024</v>
      </c>
      <c r="M30" s="182" t="str">
        <f t="shared" ref="M30:AA45" si="16">IF(M$2&gt;LEN($J30),"",RIGHT(LEFT($J30,M$2),3))</f>
        <v/>
      </c>
      <c r="N30" s="182" t="str">
        <f t="shared" si="16"/>
        <v/>
      </c>
      <c r="O30" s="182" t="str">
        <f t="shared" si="16"/>
        <v/>
      </c>
      <c r="P30" s="182" t="str">
        <f t="shared" si="16"/>
        <v/>
      </c>
      <c r="Q30" s="182" t="str">
        <f t="shared" si="16"/>
        <v/>
      </c>
      <c r="R30" s="182" t="str">
        <f t="shared" si="16"/>
        <v/>
      </c>
      <c r="S30" s="182" t="str">
        <f t="shared" si="16"/>
        <v/>
      </c>
      <c r="T30" s="182" t="str">
        <f t="shared" si="16"/>
        <v/>
      </c>
      <c r="U30" s="182" t="str">
        <f t="shared" si="16"/>
        <v/>
      </c>
      <c r="V30" s="182" t="str">
        <f t="shared" si="16"/>
        <v/>
      </c>
      <c r="W30" s="182" t="str">
        <f t="shared" si="16"/>
        <v/>
      </c>
      <c r="X30" s="182" t="str">
        <f t="shared" si="16"/>
        <v/>
      </c>
      <c r="Y30" s="182" t="str">
        <f t="shared" si="16"/>
        <v/>
      </c>
      <c r="Z30" s="182" t="str">
        <f t="shared" si="16"/>
        <v/>
      </c>
      <c r="AA30" s="182" t="str">
        <f t="shared" si="16"/>
        <v/>
      </c>
      <c r="AB30" s="182" t="str">
        <f t="shared" si="13"/>
        <v/>
      </c>
      <c r="AC30" s="182" t="str">
        <f t="shared" si="13"/>
        <v/>
      </c>
      <c r="AD30" s="182" t="str">
        <f t="shared" si="13"/>
        <v/>
      </c>
      <c r="AE30" s="182" t="str">
        <f t="shared" si="13"/>
        <v/>
      </c>
      <c r="AF30" s="182" t="str">
        <f t="shared" si="13"/>
        <v/>
      </c>
      <c r="AG30" s="182" t="str">
        <f t="shared" si="13"/>
        <v/>
      </c>
      <c r="AH30" s="182" t="str">
        <f t="shared" si="13"/>
        <v/>
      </c>
      <c r="AI30" s="182" t="str">
        <f t="shared" si="13"/>
        <v/>
      </c>
      <c r="AJ30" s="182" t="str">
        <f t="shared" si="13"/>
        <v/>
      </c>
      <c r="AK30" s="182" t="str">
        <f t="shared" si="13"/>
        <v/>
      </c>
      <c r="AL30" s="182" t="str">
        <f t="shared" si="14"/>
        <v/>
      </c>
      <c r="AM30" s="182" t="str">
        <f t="shared" si="14"/>
        <v/>
      </c>
      <c r="AN30" s="182" t="str">
        <f t="shared" si="14"/>
        <v/>
      </c>
      <c r="AO30" s="182" t="str">
        <f t="shared" si="14"/>
        <v/>
      </c>
      <c r="AP30" s="182" t="str">
        <f t="shared" si="14"/>
        <v/>
      </c>
      <c r="AQ30" s="182" t="str">
        <f t="shared" si="14"/>
        <v/>
      </c>
      <c r="AR30" s="182" t="str">
        <f t="shared" si="14"/>
        <v/>
      </c>
      <c r="AS30" s="182" t="str">
        <f t="shared" si="14"/>
        <v/>
      </c>
      <c r="AT30" s="182" t="str">
        <f t="shared" si="14"/>
        <v/>
      </c>
      <c r="AU30" s="182" t="str">
        <f t="shared" si="14"/>
        <v/>
      </c>
      <c r="AV30" s="182" t="str">
        <f t="shared" si="14"/>
        <v/>
      </c>
      <c r="AW30" s="182" t="str">
        <f t="shared" si="14"/>
        <v/>
      </c>
      <c r="AX30" s="182" t="str">
        <f t="shared" si="14"/>
        <v/>
      </c>
      <c r="AY30" s="182" t="str">
        <f t="shared" si="14"/>
        <v/>
      </c>
      <c r="AZ30" s="182" t="str">
        <f t="shared" si="14"/>
        <v/>
      </c>
      <c r="BA30" s="182" t="str">
        <f t="shared" si="14"/>
        <v/>
      </c>
      <c r="BB30" s="182" t="str">
        <f t="shared" si="14"/>
        <v/>
      </c>
      <c r="BC30" s="182" t="str">
        <f t="shared" si="14"/>
        <v/>
      </c>
      <c r="BD30" s="182" t="str">
        <f t="shared" si="14"/>
        <v/>
      </c>
      <c r="BE30" s="182" t="str">
        <f t="shared" si="14"/>
        <v/>
      </c>
      <c r="BF30" s="182" t="str">
        <f t="shared" si="14"/>
        <v/>
      </c>
      <c r="BG30" s="182" t="str">
        <f t="shared" si="14"/>
        <v/>
      </c>
      <c r="BH30" s="182" t="str">
        <f t="shared" si="14"/>
        <v/>
      </c>
      <c r="BI30" s="182" t="str">
        <f t="shared" si="14"/>
        <v/>
      </c>
      <c r="BJ30" s="182" t="str">
        <f t="shared" si="14"/>
        <v/>
      </c>
      <c r="BK30" s="182" t="str">
        <f t="shared" si="14"/>
        <v/>
      </c>
      <c r="BL30" s="182" t="str">
        <f t="shared" si="14"/>
        <v/>
      </c>
      <c r="BM30" s="182" t="str">
        <f t="shared" si="14"/>
        <v/>
      </c>
      <c r="BN30" s="182" t="str">
        <f t="shared" si="14"/>
        <v/>
      </c>
      <c r="BO30" s="182" t="str">
        <f t="shared" si="14"/>
        <v/>
      </c>
      <c r="BP30" s="182" t="str">
        <f t="shared" si="14"/>
        <v/>
      </c>
      <c r="BQ30" s="182" t="str">
        <f t="shared" si="14"/>
        <v/>
      </c>
      <c r="BR30" s="182" t="str">
        <f t="shared" si="14"/>
        <v/>
      </c>
      <c r="BS30" s="182" t="str">
        <f t="shared" si="14"/>
        <v/>
      </c>
      <c r="BT30" s="182" t="str">
        <f t="shared" si="14"/>
        <v/>
      </c>
      <c r="BU30" s="182" t="str">
        <f t="shared" si="14"/>
        <v/>
      </c>
    </row>
    <row r="31" spans="1:73" x14ac:dyDescent="0.25">
      <c r="A31" s="422">
        <f>IF(ISERROR(FIND(SALES!$XEM$12,J31)),0,1)</f>
        <v>1</v>
      </c>
      <c r="B31" s="1" t="s">
        <v>2218</v>
      </c>
      <c r="C31" s="105" t="s">
        <v>2147</v>
      </c>
      <c r="D31" s="1" t="s">
        <v>2451</v>
      </c>
      <c r="E31" s="1" t="s">
        <v>2451</v>
      </c>
      <c r="F31" s="1" t="s">
        <v>2451</v>
      </c>
      <c r="G31" s="623" t="str">
        <f t="shared" si="4"/>
        <v>EELC  P4 2</v>
      </c>
      <c r="H31" s="1" t="str">
        <f>'F12'!E34</f>
        <v>EELC  P4 2R (Split Rate)</v>
      </c>
      <c r="I31" s="1" t="str">
        <f t="shared" si="5"/>
        <v>R (Split Rate)</v>
      </c>
      <c r="J31" s="197" t="str">
        <f>VLOOKUP(H31,'F12'!$E$6:$F$356,2,FALSE)</f>
        <v>142 143 146 147 148 149</v>
      </c>
      <c r="K31" s="197">
        <f t="shared" si="6"/>
        <v>5.75</v>
      </c>
      <c r="L31" s="190" t="str">
        <f t="shared" si="7"/>
        <v xml:space="preserve">42 </v>
      </c>
      <c r="M31" s="182" t="str">
        <f t="shared" si="16"/>
        <v xml:space="preserve">43 </v>
      </c>
      <c r="N31" s="182" t="str">
        <f t="shared" si="16"/>
        <v xml:space="preserve">46 </v>
      </c>
      <c r="O31" s="182" t="str">
        <f t="shared" si="16"/>
        <v xml:space="preserve">47 </v>
      </c>
      <c r="P31" s="182" t="str">
        <f t="shared" si="16"/>
        <v xml:space="preserve">48 </v>
      </c>
      <c r="Q31" s="182" t="str">
        <f t="shared" si="16"/>
        <v/>
      </c>
      <c r="R31" s="182" t="str">
        <f t="shared" si="16"/>
        <v/>
      </c>
      <c r="S31" s="182" t="str">
        <f t="shared" si="16"/>
        <v/>
      </c>
      <c r="T31" s="182" t="str">
        <f t="shared" si="16"/>
        <v/>
      </c>
      <c r="U31" s="182" t="str">
        <f t="shared" si="16"/>
        <v/>
      </c>
      <c r="V31" s="182" t="str">
        <f t="shared" si="16"/>
        <v/>
      </c>
      <c r="W31" s="182" t="str">
        <f t="shared" si="16"/>
        <v/>
      </c>
      <c r="X31" s="182" t="str">
        <f t="shared" si="16"/>
        <v/>
      </c>
      <c r="Y31" s="182" t="str">
        <f t="shared" si="16"/>
        <v/>
      </c>
      <c r="Z31" s="182" t="str">
        <f t="shared" si="16"/>
        <v/>
      </c>
      <c r="AA31" s="182" t="str">
        <f t="shared" si="16"/>
        <v/>
      </c>
      <c r="AB31" s="182" t="str">
        <f t="shared" si="13"/>
        <v/>
      </c>
      <c r="AC31" s="182" t="str">
        <f t="shared" si="13"/>
        <v/>
      </c>
      <c r="AD31" s="182" t="str">
        <f t="shared" si="13"/>
        <v/>
      </c>
      <c r="AE31" s="182" t="str">
        <f t="shared" si="13"/>
        <v/>
      </c>
      <c r="AF31" s="182" t="str">
        <f t="shared" si="13"/>
        <v/>
      </c>
      <c r="AG31" s="182" t="str">
        <f t="shared" si="13"/>
        <v/>
      </c>
      <c r="AH31" s="182" t="str">
        <f t="shared" si="13"/>
        <v/>
      </c>
      <c r="AI31" s="182" t="str">
        <f t="shared" si="13"/>
        <v/>
      </c>
      <c r="AJ31" s="182" t="str">
        <f t="shared" si="13"/>
        <v/>
      </c>
      <c r="AK31" s="182" t="str">
        <f t="shared" si="13"/>
        <v/>
      </c>
      <c r="AL31" s="182" t="str">
        <f t="shared" si="14"/>
        <v/>
      </c>
      <c r="AM31" s="182" t="str">
        <f t="shared" si="14"/>
        <v/>
      </c>
      <c r="AN31" s="182" t="str">
        <f t="shared" si="14"/>
        <v/>
      </c>
      <c r="AO31" s="182" t="str">
        <f t="shared" si="14"/>
        <v/>
      </c>
      <c r="AP31" s="182" t="str">
        <f t="shared" si="14"/>
        <v/>
      </c>
      <c r="AQ31" s="182" t="str">
        <f t="shared" si="14"/>
        <v/>
      </c>
      <c r="AR31" s="182" t="str">
        <f t="shared" si="14"/>
        <v/>
      </c>
      <c r="AS31" s="182" t="str">
        <f t="shared" si="14"/>
        <v/>
      </c>
      <c r="AT31" s="182" t="str">
        <f t="shared" si="14"/>
        <v/>
      </c>
      <c r="AU31" s="182" t="str">
        <f t="shared" si="14"/>
        <v/>
      </c>
      <c r="AV31" s="182" t="str">
        <f t="shared" si="14"/>
        <v/>
      </c>
      <c r="AW31" s="182" t="str">
        <f t="shared" si="14"/>
        <v/>
      </c>
      <c r="AX31" s="182" t="str">
        <f t="shared" si="14"/>
        <v/>
      </c>
      <c r="AY31" s="182" t="str">
        <f t="shared" si="14"/>
        <v/>
      </c>
      <c r="AZ31" s="182" t="str">
        <f t="shared" si="14"/>
        <v/>
      </c>
      <c r="BA31" s="182" t="str">
        <f t="shared" si="14"/>
        <v/>
      </c>
      <c r="BB31" s="182" t="str">
        <f t="shared" si="14"/>
        <v/>
      </c>
      <c r="BC31" s="182" t="str">
        <f t="shared" si="14"/>
        <v/>
      </c>
      <c r="BD31" s="182" t="str">
        <f t="shared" si="14"/>
        <v/>
      </c>
      <c r="BE31" s="182" t="str">
        <f t="shared" si="14"/>
        <v/>
      </c>
      <c r="BF31" s="182" t="str">
        <f t="shared" si="14"/>
        <v/>
      </c>
      <c r="BG31" s="182" t="str">
        <f t="shared" si="14"/>
        <v/>
      </c>
      <c r="BH31" s="182" t="str">
        <f t="shared" si="14"/>
        <v/>
      </c>
      <c r="BI31" s="182" t="str">
        <f t="shared" si="14"/>
        <v/>
      </c>
      <c r="BJ31" s="182" t="str">
        <f t="shared" ref="AL31:BU38" si="17">IF(BJ$2&gt;LEN($J31),"",RIGHT(LEFT($J31,BJ$2),3))</f>
        <v/>
      </c>
      <c r="BK31" s="182" t="str">
        <f t="shared" si="17"/>
        <v/>
      </c>
      <c r="BL31" s="182" t="str">
        <f t="shared" si="17"/>
        <v/>
      </c>
      <c r="BM31" s="182" t="str">
        <f t="shared" si="17"/>
        <v/>
      </c>
      <c r="BN31" s="182" t="str">
        <f t="shared" si="17"/>
        <v/>
      </c>
      <c r="BO31" s="182" t="str">
        <f t="shared" si="17"/>
        <v/>
      </c>
      <c r="BP31" s="182" t="str">
        <f t="shared" si="17"/>
        <v/>
      </c>
      <c r="BQ31" s="182" t="str">
        <f t="shared" si="17"/>
        <v/>
      </c>
      <c r="BR31" s="182" t="str">
        <f t="shared" si="17"/>
        <v/>
      </c>
      <c r="BS31" s="182" t="str">
        <f t="shared" si="17"/>
        <v/>
      </c>
      <c r="BT31" s="182" t="str">
        <f t="shared" si="17"/>
        <v/>
      </c>
      <c r="BU31" s="182" t="str">
        <f t="shared" si="17"/>
        <v/>
      </c>
    </row>
    <row r="32" spans="1:73" x14ac:dyDescent="0.25">
      <c r="A32" s="422">
        <f>IF(ISERROR(FIND(SALES!$XEM$12,J32)),0,1)</f>
        <v>1</v>
      </c>
      <c r="B32" s="1" t="s">
        <v>2219</v>
      </c>
      <c r="C32" s="105" t="s">
        <v>2143</v>
      </c>
      <c r="D32" s="1" t="s">
        <v>2451</v>
      </c>
      <c r="E32" s="1" t="s">
        <v>2451</v>
      </c>
      <c r="F32" s="1" t="s">
        <v>2451</v>
      </c>
      <c r="G32" s="623" t="str">
        <f t="shared" si="4"/>
        <v>EMEB P4 1R</v>
      </c>
      <c r="H32" s="1" t="str">
        <f>'F12'!E35</f>
        <v>EMEB P4 1R (RESTRICTED HOURS)</v>
      </c>
      <c r="I32" s="1" t="str">
        <f t="shared" si="5"/>
        <v xml:space="preserve"> (RESTRICTED HOURS)</v>
      </c>
      <c r="J32" s="197" t="str">
        <f>VLOOKUP(H32,'F12'!$E$6:$F$356,2,FALSE)</f>
        <v>517 521 510 511 513 514 518 519 554</v>
      </c>
      <c r="K32" s="197">
        <f t="shared" si="6"/>
        <v>8.75</v>
      </c>
      <c r="L32" s="190" t="str">
        <f t="shared" si="7"/>
        <v xml:space="preserve">17 </v>
      </c>
      <c r="M32" s="182" t="str">
        <f t="shared" si="16"/>
        <v xml:space="preserve">21 </v>
      </c>
      <c r="N32" s="182" t="str">
        <f t="shared" si="16"/>
        <v xml:space="preserve">10 </v>
      </c>
      <c r="O32" s="182" t="str">
        <f t="shared" si="16"/>
        <v xml:space="preserve">11 </v>
      </c>
      <c r="P32" s="182" t="str">
        <f t="shared" si="16"/>
        <v xml:space="preserve">13 </v>
      </c>
      <c r="Q32" s="182" t="str">
        <f t="shared" si="16"/>
        <v xml:space="preserve">14 </v>
      </c>
      <c r="R32" s="182" t="str">
        <f t="shared" si="16"/>
        <v xml:space="preserve">18 </v>
      </c>
      <c r="S32" s="182" t="str">
        <f t="shared" si="16"/>
        <v xml:space="preserve">19 </v>
      </c>
      <c r="T32" s="182" t="str">
        <f t="shared" si="16"/>
        <v/>
      </c>
      <c r="U32" s="182" t="str">
        <f t="shared" si="16"/>
        <v/>
      </c>
      <c r="V32" s="182" t="str">
        <f t="shared" si="16"/>
        <v/>
      </c>
      <c r="W32" s="182" t="str">
        <f t="shared" si="16"/>
        <v/>
      </c>
      <c r="X32" s="182" t="str">
        <f t="shared" si="16"/>
        <v/>
      </c>
      <c r="Y32" s="182" t="str">
        <f t="shared" si="16"/>
        <v/>
      </c>
      <c r="Z32" s="182" t="str">
        <f t="shared" si="16"/>
        <v/>
      </c>
      <c r="AA32" s="182" t="str">
        <f t="shared" si="16"/>
        <v/>
      </c>
      <c r="AB32" s="182" t="str">
        <f t="shared" si="13"/>
        <v/>
      </c>
      <c r="AC32" s="182" t="str">
        <f t="shared" si="13"/>
        <v/>
      </c>
      <c r="AD32" s="182" t="str">
        <f t="shared" si="13"/>
        <v/>
      </c>
      <c r="AE32" s="182" t="str">
        <f t="shared" si="13"/>
        <v/>
      </c>
      <c r="AF32" s="182" t="str">
        <f t="shared" si="13"/>
        <v/>
      </c>
      <c r="AG32" s="182" t="str">
        <f t="shared" si="13"/>
        <v/>
      </c>
      <c r="AH32" s="182" t="str">
        <f t="shared" si="13"/>
        <v/>
      </c>
      <c r="AI32" s="182" t="str">
        <f t="shared" si="13"/>
        <v/>
      </c>
      <c r="AJ32" s="182" t="str">
        <f t="shared" si="13"/>
        <v/>
      </c>
      <c r="AK32" s="182" t="str">
        <f t="shared" si="13"/>
        <v/>
      </c>
      <c r="AL32" s="182" t="str">
        <f t="shared" si="17"/>
        <v/>
      </c>
      <c r="AM32" s="182" t="str">
        <f t="shared" si="17"/>
        <v/>
      </c>
      <c r="AN32" s="182" t="str">
        <f t="shared" si="17"/>
        <v/>
      </c>
      <c r="AO32" s="182" t="str">
        <f t="shared" si="17"/>
        <v/>
      </c>
      <c r="AP32" s="182" t="str">
        <f t="shared" si="17"/>
        <v/>
      </c>
      <c r="AQ32" s="182" t="str">
        <f t="shared" si="17"/>
        <v/>
      </c>
      <c r="AR32" s="182" t="str">
        <f t="shared" si="17"/>
        <v/>
      </c>
      <c r="AS32" s="182" t="str">
        <f t="shared" si="17"/>
        <v/>
      </c>
      <c r="AT32" s="182" t="str">
        <f t="shared" si="17"/>
        <v/>
      </c>
      <c r="AU32" s="182" t="str">
        <f t="shared" si="17"/>
        <v/>
      </c>
      <c r="AV32" s="182" t="str">
        <f t="shared" si="17"/>
        <v/>
      </c>
      <c r="AW32" s="182" t="str">
        <f t="shared" si="17"/>
        <v/>
      </c>
      <c r="AX32" s="182" t="str">
        <f t="shared" si="17"/>
        <v/>
      </c>
      <c r="AY32" s="182" t="str">
        <f t="shared" si="17"/>
        <v/>
      </c>
      <c r="AZ32" s="182" t="str">
        <f t="shared" si="17"/>
        <v/>
      </c>
      <c r="BA32" s="182" t="str">
        <f t="shared" si="17"/>
        <v/>
      </c>
      <c r="BB32" s="182" t="str">
        <f t="shared" si="17"/>
        <v/>
      </c>
      <c r="BC32" s="182" t="str">
        <f t="shared" si="17"/>
        <v/>
      </c>
      <c r="BD32" s="182" t="str">
        <f t="shared" si="17"/>
        <v/>
      </c>
      <c r="BE32" s="182" t="str">
        <f t="shared" si="17"/>
        <v/>
      </c>
      <c r="BF32" s="182" t="str">
        <f t="shared" si="17"/>
        <v/>
      </c>
      <c r="BG32" s="182" t="str">
        <f t="shared" si="17"/>
        <v/>
      </c>
      <c r="BH32" s="182" t="str">
        <f t="shared" si="17"/>
        <v/>
      </c>
      <c r="BI32" s="182" t="str">
        <f t="shared" si="17"/>
        <v/>
      </c>
      <c r="BJ32" s="182" t="str">
        <f t="shared" si="17"/>
        <v/>
      </c>
      <c r="BK32" s="182" t="str">
        <f t="shared" si="17"/>
        <v/>
      </c>
      <c r="BL32" s="182" t="str">
        <f t="shared" si="17"/>
        <v/>
      </c>
      <c r="BM32" s="182" t="str">
        <f t="shared" si="17"/>
        <v/>
      </c>
      <c r="BN32" s="182" t="str">
        <f t="shared" si="17"/>
        <v/>
      </c>
      <c r="BO32" s="182" t="str">
        <f t="shared" si="17"/>
        <v/>
      </c>
      <c r="BP32" s="182" t="str">
        <f t="shared" si="17"/>
        <v/>
      </c>
      <c r="BQ32" s="182" t="str">
        <f t="shared" si="17"/>
        <v/>
      </c>
      <c r="BR32" s="182" t="str">
        <f t="shared" si="17"/>
        <v/>
      </c>
      <c r="BS32" s="182" t="str">
        <f t="shared" si="17"/>
        <v/>
      </c>
      <c r="BT32" s="182" t="str">
        <f t="shared" si="17"/>
        <v/>
      </c>
      <c r="BU32" s="182" t="str">
        <f t="shared" si="17"/>
        <v/>
      </c>
    </row>
    <row r="33" spans="1:73" x14ac:dyDescent="0.25">
      <c r="A33" s="422">
        <f>IF(ISERROR(FIND(SALES!$XEM$12,J33)),0,1)</f>
        <v>1</v>
      </c>
      <c r="B33" s="1" t="s">
        <v>2220</v>
      </c>
      <c r="C33" s="1" t="s">
        <v>2451</v>
      </c>
      <c r="D33" s="1" t="s">
        <v>2451</v>
      </c>
      <c r="E33" s="1" t="s">
        <v>2451</v>
      </c>
      <c r="F33" s="1" t="s">
        <v>2451</v>
      </c>
      <c r="G33" s="623" t="str">
        <f t="shared" si="4"/>
        <v>MANW P4 2R</v>
      </c>
      <c r="H33" s="1" t="str">
        <f>'F12'!E36</f>
        <v>MANW P4 2R</v>
      </c>
      <c r="I33" s="1" t="str">
        <f t="shared" si="5"/>
        <v/>
      </c>
      <c r="J33" s="197" t="str">
        <f>VLOOKUP(H33,'F12'!$E$6:$F$356,2,FALSE)</f>
        <v>811 009 010 546 812 874 011</v>
      </c>
      <c r="K33" s="197">
        <f t="shared" si="6"/>
        <v>6.75</v>
      </c>
      <c r="L33" s="190" t="str">
        <f t="shared" si="7"/>
        <v xml:space="preserve">11 </v>
      </c>
      <c r="M33" s="182" t="str">
        <f t="shared" si="16"/>
        <v xml:space="preserve">09 </v>
      </c>
      <c r="N33" s="182" t="str">
        <f t="shared" si="16"/>
        <v xml:space="preserve">10 </v>
      </c>
      <c r="O33" s="182" t="str">
        <f t="shared" si="16"/>
        <v xml:space="preserve">46 </v>
      </c>
      <c r="P33" s="182" t="str">
        <f t="shared" si="16"/>
        <v xml:space="preserve">12 </v>
      </c>
      <c r="Q33" s="182" t="str">
        <f t="shared" si="16"/>
        <v xml:space="preserve">74 </v>
      </c>
      <c r="R33" s="182" t="str">
        <f t="shared" si="16"/>
        <v/>
      </c>
      <c r="S33" s="182" t="str">
        <f t="shared" si="16"/>
        <v/>
      </c>
      <c r="T33" s="182" t="str">
        <f t="shared" si="16"/>
        <v/>
      </c>
      <c r="U33" s="182" t="str">
        <f t="shared" si="16"/>
        <v/>
      </c>
      <c r="V33" s="182" t="str">
        <f t="shared" si="16"/>
        <v/>
      </c>
      <c r="W33" s="182" t="str">
        <f t="shared" si="16"/>
        <v/>
      </c>
      <c r="X33" s="182" t="str">
        <f t="shared" si="16"/>
        <v/>
      </c>
      <c r="Y33" s="182" t="str">
        <f t="shared" si="16"/>
        <v/>
      </c>
      <c r="Z33" s="182" t="str">
        <f t="shared" si="16"/>
        <v/>
      </c>
      <c r="AA33" s="182" t="str">
        <f t="shared" si="16"/>
        <v/>
      </c>
      <c r="AB33" s="182" t="str">
        <f t="shared" si="13"/>
        <v/>
      </c>
      <c r="AC33" s="182" t="str">
        <f t="shared" si="13"/>
        <v/>
      </c>
      <c r="AD33" s="182" t="str">
        <f t="shared" si="13"/>
        <v/>
      </c>
      <c r="AE33" s="182" t="str">
        <f t="shared" si="13"/>
        <v/>
      </c>
      <c r="AF33" s="182" t="str">
        <f t="shared" si="13"/>
        <v/>
      </c>
      <c r="AG33" s="182" t="str">
        <f t="shared" si="13"/>
        <v/>
      </c>
      <c r="AH33" s="182" t="str">
        <f t="shared" si="13"/>
        <v/>
      </c>
      <c r="AI33" s="182" t="str">
        <f t="shared" si="13"/>
        <v/>
      </c>
      <c r="AJ33" s="182" t="str">
        <f t="shared" si="13"/>
        <v/>
      </c>
      <c r="AK33" s="182" t="str">
        <f t="shared" si="13"/>
        <v/>
      </c>
      <c r="AL33" s="182" t="str">
        <f t="shared" si="17"/>
        <v/>
      </c>
      <c r="AM33" s="182" t="str">
        <f t="shared" si="17"/>
        <v/>
      </c>
      <c r="AN33" s="182" t="str">
        <f t="shared" si="17"/>
        <v/>
      </c>
      <c r="AO33" s="182" t="str">
        <f t="shared" si="17"/>
        <v/>
      </c>
      <c r="AP33" s="182" t="str">
        <f t="shared" si="17"/>
        <v/>
      </c>
      <c r="AQ33" s="182" t="str">
        <f t="shared" si="17"/>
        <v/>
      </c>
      <c r="AR33" s="182" t="str">
        <f t="shared" si="17"/>
        <v/>
      </c>
      <c r="AS33" s="182" t="str">
        <f t="shared" si="17"/>
        <v/>
      </c>
      <c r="AT33" s="182" t="str">
        <f t="shared" si="17"/>
        <v/>
      </c>
      <c r="AU33" s="182" t="str">
        <f t="shared" si="17"/>
        <v/>
      </c>
      <c r="AV33" s="182" t="str">
        <f t="shared" si="17"/>
        <v/>
      </c>
      <c r="AW33" s="182" t="str">
        <f t="shared" si="17"/>
        <v/>
      </c>
      <c r="AX33" s="182" t="str">
        <f t="shared" si="17"/>
        <v/>
      </c>
      <c r="AY33" s="182" t="str">
        <f t="shared" si="17"/>
        <v/>
      </c>
      <c r="AZ33" s="182" t="str">
        <f t="shared" si="17"/>
        <v/>
      </c>
      <c r="BA33" s="182" t="str">
        <f t="shared" si="17"/>
        <v/>
      </c>
      <c r="BB33" s="182" t="str">
        <f t="shared" si="17"/>
        <v/>
      </c>
      <c r="BC33" s="182" t="str">
        <f t="shared" si="17"/>
        <v/>
      </c>
      <c r="BD33" s="182" t="str">
        <f t="shared" si="17"/>
        <v/>
      </c>
      <c r="BE33" s="182" t="str">
        <f t="shared" si="17"/>
        <v/>
      </c>
      <c r="BF33" s="182" t="str">
        <f t="shared" si="17"/>
        <v/>
      </c>
      <c r="BG33" s="182" t="str">
        <f t="shared" si="17"/>
        <v/>
      </c>
      <c r="BH33" s="182" t="str">
        <f t="shared" si="17"/>
        <v/>
      </c>
      <c r="BI33" s="182" t="str">
        <f t="shared" si="17"/>
        <v/>
      </c>
      <c r="BJ33" s="182" t="str">
        <f t="shared" si="17"/>
        <v/>
      </c>
      <c r="BK33" s="182" t="str">
        <f t="shared" si="17"/>
        <v/>
      </c>
      <c r="BL33" s="182" t="str">
        <f t="shared" si="17"/>
        <v/>
      </c>
      <c r="BM33" s="182" t="str">
        <f t="shared" si="17"/>
        <v/>
      </c>
      <c r="BN33" s="182" t="str">
        <f t="shared" si="17"/>
        <v/>
      </c>
      <c r="BO33" s="182" t="str">
        <f t="shared" si="17"/>
        <v/>
      </c>
      <c r="BP33" s="182" t="str">
        <f t="shared" si="17"/>
        <v/>
      </c>
      <c r="BQ33" s="182" t="str">
        <f t="shared" si="17"/>
        <v/>
      </c>
      <c r="BR33" s="182" t="str">
        <f t="shared" si="17"/>
        <v/>
      </c>
      <c r="BS33" s="182" t="str">
        <f t="shared" si="17"/>
        <v/>
      </c>
      <c r="BT33" s="182" t="str">
        <f t="shared" si="17"/>
        <v/>
      </c>
      <c r="BU33" s="182" t="str">
        <f t="shared" si="17"/>
        <v/>
      </c>
    </row>
    <row r="34" spans="1:73" x14ac:dyDescent="0.25">
      <c r="A34" s="422">
        <f>IF(ISERROR(FIND(SALES!$XEM$12,J34)),0,1)</f>
        <v>1</v>
      </c>
      <c r="B34" s="1" t="s">
        <v>2221</v>
      </c>
      <c r="C34" s="105" t="s">
        <v>2149</v>
      </c>
      <c r="D34" s="1" t="s">
        <v>2451</v>
      </c>
      <c r="E34" s="1" t="s">
        <v>2451</v>
      </c>
      <c r="F34" s="1" t="s">
        <v>2451</v>
      </c>
      <c r="G34" s="623" t="str">
        <f t="shared" si="4"/>
        <v>SWAE P4 2R</v>
      </c>
      <c r="H34" s="1" t="str">
        <f>'F12'!E37</f>
        <v>SWAE P4 2R (Split)</v>
      </c>
      <c r="I34" s="1" t="str">
        <f t="shared" si="5"/>
        <v xml:space="preserve"> (Split)</v>
      </c>
      <c r="J34" s="197" t="str">
        <f>VLOOKUP(H34,'F12'!$E$6:$F$356,2,FALSE)</f>
        <v>141 142 143 144 145 146 208</v>
      </c>
      <c r="K34" s="197">
        <f t="shared" si="6"/>
        <v>6.75</v>
      </c>
      <c r="L34" s="190" t="str">
        <f t="shared" si="7"/>
        <v xml:space="preserve">41 </v>
      </c>
      <c r="M34" s="182" t="str">
        <f t="shared" si="16"/>
        <v xml:space="preserve">42 </v>
      </c>
      <c r="N34" s="182" t="str">
        <f t="shared" si="16"/>
        <v xml:space="preserve">43 </v>
      </c>
      <c r="O34" s="182" t="str">
        <f t="shared" si="16"/>
        <v xml:space="preserve">44 </v>
      </c>
      <c r="P34" s="182" t="str">
        <f t="shared" si="16"/>
        <v xml:space="preserve">45 </v>
      </c>
      <c r="Q34" s="182" t="str">
        <f t="shared" si="16"/>
        <v xml:space="preserve">46 </v>
      </c>
      <c r="R34" s="182" t="str">
        <f t="shared" si="16"/>
        <v/>
      </c>
      <c r="S34" s="182" t="str">
        <f t="shared" si="16"/>
        <v/>
      </c>
      <c r="T34" s="182" t="str">
        <f t="shared" si="16"/>
        <v/>
      </c>
      <c r="U34" s="182" t="str">
        <f t="shared" si="16"/>
        <v/>
      </c>
      <c r="V34" s="182" t="str">
        <f t="shared" si="16"/>
        <v/>
      </c>
      <c r="W34" s="182" t="str">
        <f t="shared" si="16"/>
        <v/>
      </c>
      <c r="X34" s="182" t="str">
        <f t="shared" si="16"/>
        <v/>
      </c>
      <c r="Y34" s="182" t="str">
        <f t="shared" si="16"/>
        <v/>
      </c>
      <c r="Z34" s="182" t="str">
        <f t="shared" si="16"/>
        <v/>
      </c>
      <c r="AA34" s="182" t="str">
        <f t="shared" si="16"/>
        <v/>
      </c>
      <c r="AB34" s="182" t="str">
        <f t="shared" ref="AB34:AK44" si="18">IF(AB$2&gt;LEN($J34),"",RIGHT(LEFT($J34,AB$2),3))</f>
        <v/>
      </c>
      <c r="AC34" s="182" t="str">
        <f t="shared" si="18"/>
        <v/>
      </c>
      <c r="AD34" s="182" t="str">
        <f t="shared" si="18"/>
        <v/>
      </c>
      <c r="AE34" s="182" t="str">
        <f t="shared" si="18"/>
        <v/>
      </c>
      <c r="AF34" s="182" t="str">
        <f t="shared" si="18"/>
        <v/>
      </c>
      <c r="AG34" s="182" t="str">
        <f t="shared" si="18"/>
        <v/>
      </c>
      <c r="AH34" s="182" t="str">
        <f t="shared" si="18"/>
        <v/>
      </c>
      <c r="AI34" s="182" t="str">
        <f t="shared" si="18"/>
        <v/>
      </c>
      <c r="AJ34" s="182" t="str">
        <f t="shared" si="18"/>
        <v/>
      </c>
      <c r="AK34" s="182" t="str">
        <f t="shared" si="18"/>
        <v/>
      </c>
      <c r="AL34" s="182" t="str">
        <f t="shared" si="17"/>
        <v/>
      </c>
      <c r="AM34" s="182" t="str">
        <f t="shared" si="17"/>
        <v/>
      </c>
      <c r="AN34" s="182" t="str">
        <f t="shared" si="17"/>
        <v/>
      </c>
      <c r="AO34" s="182" t="str">
        <f t="shared" si="17"/>
        <v/>
      </c>
      <c r="AP34" s="182" t="str">
        <f t="shared" si="17"/>
        <v/>
      </c>
      <c r="AQ34" s="182" t="str">
        <f t="shared" si="17"/>
        <v/>
      </c>
      <c r="AR34" s="182" t="str">
        <f t="shared" si="17"/>
        <v/>
      </c>
      <c r="AS34" s="182" t="str">
        <f t="shared" si="17"/>
        <v/>
      </c>
      <c r="AT34" s="182" t="str">
        <f t="shared" si="17"/>
        <v/>
      </c>
      <c r="AU34" s="182" t="str">
        <f t="shared" si="17"/>
        <v/>
      </c>
      <c r="AV34" s="182" t="str">
        <f t="shared" si="17"/>
        <v/>
      </c>
      <c r="AW34" s="182" t="str">
        <f t="shared" si="17"/>
        <v/>
      </c>
      <c r="AX34" s="182" t="str">
        <f t="shared" si="17"/>
        <v/>
      </c>
      <c r="AY34" s="182" t="str">
        <f t="shared" si="17"/>
        <v/>
      </c>
      <c r="AZ34" s="182" t="str">
        <f t="shared" si="17"/>
        <v/>
      </c>
      <c r="BA34" s="182" t="str">
        <f t="shared" si="17"/>
        <v/>
      </c>
      <c r="BB34" s="182" t="str">
        <f t="shared" si="17"/>
        <v/>
      </c>
      <c r="BC34" s="182" t="str">
        <f t="shared" si="17"/>
        <v/>
      </c>
      <c r="BD34" s="182" t="str">
        <f t="shared" si="17"/>
        <v/>
      </c>
      <c r="BE34" s="182" t="str">
        <f t="shared" si="17"/>
        <v/>
      </c>
      <c r="BF34" s="182" t="str">
        <f t="shared" si="17"/>
        <v/>
      </c>
      <c r="BG34" s="182" t="str">
        <f t="shared" si="17"/>
        <v/>
      </c>
      <c r="BH34" s="182" t="str">
        <f t="shared" si="17"/>
        <v/>
      </c>
      <c r="BI34" s="182" t="str">
        <f t="shared" si="17"/>
        <v/>
      </c>
      <c r="BJ34" s="182" t="str">
        <f t="shared" si="17"/>
        <v/>
      </c>
      <c r="BK34" s="182" t="str">
        <f t="shared" si="17"/>
        <v/>
      </c>
      <c r="BL34" s="182" t="str">
        <f t="shared" si="17"/>
        <v/>
      </c>
      <c r="BM34" s="182" t="str">
        <f t="shared" si="17"/>
        <v/>
      </c>
      <c r="BN34" s="182" t="str">
        <f t="shared" si="17"/>
        <v/>
      </c>
      <c r="BO34" s="182" t="str">
        <f t="shared" si="17"/>
        <v/>
      </c>
      <c r="BP34" s="182" t="str">
        <f t="shared" si="17"/>
        <v/>
      </c>
      <c r="BQ34" s="182" t="str">
        <f t="shared" si="17"/>
        <v/>
      </c>
      <c r="BR34" s="182" t="str">
        <f t="shared" si="17"/>
        <v/>
      </c>
      <c r="BS34" s="182" t="str">
        <f t="shared" si="17"/>
        <v/>
      </c>
      <c r="BT34" s="182" t="str">
        <f t="shared" si="17"/>
        <v/>
      </c>
      <c r="BU34" s="182" t="str">
        <f t="shared" si="17"/>
        <v/>
      </c>
    </row>
    <row r="35" spans="1:73" x14ac:dyDescent="0.25">
      <c r="A35" s="422">
        <f>IF(ISERROR(FIND(SALES!$XEM$12,J35)),0,1)</f>
        <v>1</v>
      </c>
      <c r="B35" s="1" t="s">
        <v>2222</v>
      </c>
      <c r="C35" s="1" t="s">
        <v>2451</v>
      </c>
      <c r="D35" s="1" t="s">
        <v>2451</v>
      </c>
      <c r="E35" s="1" t="s">
        <v>2451</v>
      </c>
      <c r="F35" s="1" t="s">
        <v>2451</v>
      </c>
      <c r="G35" s="623" t="str">
        <f t="shared" si="4"/>
        <v>NEEB P3 1R</v>
      </c>
      <c r="H35" s="1" t="str">
        <f>'F12'!E38</f>
        <v>NEEB P3 1R</v>
      </c>
      <c r="I35" s="1" t="str">
        <f t="shared" si="5"/>
        <v/>
      </c>
      <c r="J35" s="197" t="str">
        <f>VLOOKUP(H35,'F12'!$E$6:$F$356,2,FALSE)</f>
        <v>801 500 802 873</v>
      </c>
      <c r="K35" s="197">
        <f t="shared" si="6"/>
        <v>3.75</v>
      </c>
      <c r="L35" s="190" t="str">
        <f t="shared" si="7"/>
        <v xml:space="preserve">01 </v>
      </c>
      <c r="M35" s="182" t="str">
        <f t="shared" si="16"/>
        <v xml:space="preserve">00 </v>
      </c>
      <c r="N35" s="182" t="str">
        <f t="shared" si="16"/>
        <v xml:space="preserve">02 </v>
      </c>
      <c r="O35" s="182" t="str">
        <f t="shared" si="16"/>
        <v/>
      </c>
      <c r="P35" s="182" t="str">
        <f t="shared" si="16"/>
        <v/>
      </c>
      <c r="Q35" s="182" t="str">
        <f t="shared" si="16"/>
        <v/>
      </c>
      <c r="R35" s="182" t="str">
        <f t="shared" si="16"/>
        <v/>
      </c>
      <c r="S35" s="182" t="str">
        <f t="shared" si="16"/>
        <v/>
      </c>
      <c r="T35" s="182" t="str">
        <f t="shared" si="16"/>
        <v/>
      </c>
      <c r="U35" s="182" t="str">
        <f t="shared" si="16"/>
        <v/>
      </c>
      <c r="V35" s="182" t="str">
        <f t="shared" si="16"/>
        <v/>
      </c>
      <c r="W35" s="182" t="str">
        <f t="shared" si="16"/>
        <v/>
      </c>
      <c r="X35" s="182" t="str">
        <f t="shared" si="16"/>
        <v/>
      </c>
      <c r="Y35" s="182" t="str">
        <f t="shared" si="16"/>
        <v/>
      </c>
      <c r="Z35" s="182" t="str">
        <f t="shared" si="16"/>
        <v/>
      </c>
      <c r="AA35" s="182" t="str">
        <f t="shared" si="16"/>
        <v/>
      </c>
      <c r="AB35" s="182" t="str">
        <f t="shared" si="18"/>
        <v/>
      </c>
      <c r="AC35" s="182" t="str">
        <f t="shared" si="18"/>
        <v/>
      </c>
      <c r="AD35" s="182" t="str">
        <f t="shared" si="18"/>
        <v/>
      </c>
      <c r="AE35" s="182" t="str">
        <f t="shared" si="18"/>
        <v/>
      </c>
      <c r="AF35" s="182" t="str">
        <f t="shared" si="18"/>
        <v/>
      </c>
      <c r="AG35" s="182" t="str">
        <f t="shared" si="18"/>
        <v/>
      </c>
      <c r="AH35" s="182" t="str">
        <f t="shared" si="18"/>
        <v/>
      </c>
      <c r="AI35" s="182" t="str">
        <f t="shared" si="18"/>
        <v/>
      </c>
      <c r="AJ35" s="182" t="str">
        <f t="shared" si="18"/>
        <v/>
      </c>
      <c r="AK35" s="182" t="str">
        <f t="shared" si="18"/>
        <v/>
      </c>
      <c r="AL35" s="182" t="str">
        <f t="shared" si="17"/>
        <v/>
      </c>
      <c r="AM35" s="182" t="str">
        <f t="shared" si="17"/>
        <v/>
      </c>
      <c r="AN35" s="182" t="str">
        <f t="shared" si="17"/>
        <v/>
      </c>
      <c r="AO35" s="182" t="str">
        <f t="shared" si="17"/>
        <v/>
      </c>
      <c r="AP35" s="182" t="str">
        <f t="shared" si="17"/>
        <v/>
      </c>
      <c r="AQ35" s="182" t="str">
        <f t="shared" si="17"/>
        <v/>
      </c>
      <c r="AR35" s="182" t="str">
        <f t="shared" si="17"/>
        <v/>
      </c>
      <c r="AS35" s="182" t="str">
        <f t="shared" si="17"/>
        <v/>
      </c>
      <c r="AT35" s="182" t="str">
        <f t="shared" si="17"/>
        <v/>
      </c>
      <c r="AU35" s="182" t="str">
        <f t="shared" si="17"/>
        <v/>
      </c>
      <c r="AV35" s="182" t="str">
        <f t="shared" si="17"/>
        <v/>
      </c>
      <c r="AW35" s="182" t="str">
        <f t="shared" si="17"/>
        <v/>
      </c>
      <c r="AX35" s="182" t="str">
        <f t="shared" si="17"/>
        <v/>
      </c>
      <c r="AY35" s="182" t="str">
        <f t="shared" si="17"/>
        <v/>
      </c>
      <c r="AZ35" s="182" t="str">
        <f t="shared" si="17"/>
        <v/>
      </c>
      <c r="BA35" s="182" t="str">
        <f t="shared" si="17"/>
        <v/>
      </c>
      <c r="BB35" s="182" t="str">
        <f t="shared" si="17"/>
        <v/>
      </c>
      <c r="BC35" s="182" t="str">
        <f t="shared" si="17"/>
        <v/>
      </c>
      <c r="BD35" s="182" t="str">
        <f t="shared" si="17"/>
        <v/>
      </c>
      <c r="BE35" s="182" t="str">
        <f t="shared" si="17"/>
        <v/>
      </c>
      <c r="BF35" s="182" t="str">
        <f t="shared" si="17"/>
        <v/>
      </c>
      <c r="BG35" s="182" t="str">
        <f t="shared" si="17"/>
        <v/>
      </c>
      <c r="BH35" s="182" t="str">
        <f t="shared" si="17"/>
        <v/>
      </c>
      <c r="BI35" s="182" t="str">
        <f t="shared" si="17"/>
        <v/>
      </c>
      <c r="BJ35" s="182" t="str">
        <f t="shared" si="17"/>
        <v/>
      </c>
      <c r="BK35" s="182" t="str">
        <f t="shared" si="17"/>
        <v/>
      </c>
      <c r="BL35" s="182" t="str">
        <f t="shared" si="17"/>
        <v/>
      </c>
      <c r="BM35" s="182" t="str">
        <f t="shared" si="17"/>
        <v/>
      </c>
      <c r="BN35" s="182" t="str">
        <f t="shared" si="17"/>
        <v/>
      </c>
      <c r="BO35" s="182" t="str">
        <f t="shared" si="17"/>
        <v/>
      </c>
      <c r="BP35" s="182" t="str">
        <f t="shared" si="17"/>
        <v/>
      </c>
      <c r="BQ35" s="182" t="str">
        <f t="shared" si="17"/>
        <v/>
      </c>
      <c r="BR35" s="182" t="str">
        <f t="shared" si="17"/>
        <v/>
      </c>
      <c r="BS35" s="182" t="str">
        <f t="shared" si="17"/>
        <v/>
      </c>
      <c r="BT35" s="182" t="str">
        <f t="shared" si="17"/>
        <v/>
      </c>
      <c r="BU35" s="182" t="str">
        <f t="shared" si="17"/>
        <v/>
      </c>
    </row>
    <row r="36" spans="1:73" x14ac:dyDescent="0.25">
      <c r="A36" s="422">
        <f>IF(ISERROR(FIND(SALES!$XEM$12,J36)),0,1)</f>
        <v>1</v>
      </c>
      <c r="B36" s="1" t="s">
        <v>2223</v>
      </c>
      <c r="C36" s="105" t="s">
        <v>2149</v>
      </c>
      <c r="D36" s="1" t="s">
        <v>2451</v>
      </c>
      <c r="E36" s="1" t="s">
        <v>2451</v>
      </c>
      <c r="F36" s="1" t="s">
        <v>2451</v>
      </c>
      <c r="G36" s="623" t="str">
        <f t="shared" si="4"/>
        <v>LOND P1 1R</v>
      </c>
      <c r="H36" s="1" t="str">
        <f>'F12'!E39</f>
        <v>LOND P1 1R</v>
      </c>
      <c r="I36" s="1" t="str">
        <f t="shared" si="5"/>
        <v/>
      </c>
      <c r="J36" s="197" t="str">
        <f>VLOOKUP(H36,'F12'!$E$6:$F$356,2,FALSE)</f>
        <v>053 500 501 515 516 801 802 873</v>
      </c>
      <c r="K36" s="197">
        <f t="shared" si="6"/>
        <v>7.75</v>
      </c>
      <c r="L36" s="190" t="str">
        <f t="shared" si="7"/>
        <v xml:space="preserve">53 </v>
      </c>
      <c r="M36" s="182" t="str">
        <f t="shared" si="16"/>
        <v xml:space="preserve">00 </v>
      </c>
      <c r="N36" s="182" t="str">
        <f t="shared" si="16"/>
        <v xml:space="preserve">01 </v>
      </c>
      <c r="O36" s="182" t="str">
        <f t="shared" si="16"/>
        <v xml:space="preserve">15 </v>
      </c>
      <c r="P36" s="182" t="str">
        <f t="shared" si="16"/>
        <v xml:space="preserve">16 </v>
      </c>
      <c r="Q36" s="182" t="str">
        <f t="shared" si="16"/>
        <v xml:space="preserve">01 </v>
      </c>
      <c r="R36" s="182" t="str">
        <f t="shared" si="16"/>
        <v xml:space="preserve">02 </v>
      </c>
      <c r="S36" s="182" t="str">
        <f t="shared" si="16"/>
        <v/>
      </c>
      <c r="T36" s="182" t="str">
        <f t="shared" si="16"/>
        <v/>
      </c>
      <c r="U36" s="182" t="str">
        <f t="shared" si="16"/>
        <v/>
      </c>
      <c r="V36" s="182" t="str">
        <f t="shared" si="16"/>
        <v/>
      </c>
      <c r="W36" s="182" t="str">
        <f t="shared" si="16"/>
        <v/>
      </c>
      <c r="X36" s="182" t="str">
        <f t="shared" si="16"/>
        <v/>
      </c>
      <c r="Y36" s="182" t="str">
        <f t="shared" si="16"/>
        <v/>
      </c>
      <c r="Z36" s="182" t="str">
        <f t="shared" si="16"/>
        <v/>
      </c>
      <c r="AA36" s="182" t="str">
        <f t="shared" si="16"/>
        <v/>
      </c>
      <c r="AB36" s="182" t="str">
        <f t="shared" si="18"/>
        <v/>
      </c>
      <c r="AC36" s="182" t="str">
        <f t="shared" si="18"/>
        <v/>
      </c>
      <c r="AD36" s="182" t="str">
        <f t="shared" si="18"/>
        <v/>
      </c>
      <c r="AE36" s="182" t="str">
        <f t="shared" si="18"/>
        <v/>
      </c>
      <c r="AF36" s="182" t="str">
        <f t="shared" si="18"/>
        <v/>
      </c>
      <c r="AG36" s="182" t="str">
        <f t="shared" si="18"/>
        <v/>
      </c>
      <c r="AH36" s="182" t="str">
        <f t="shared" si="18"/>
        <v/>
      </c>
      <c r="AI36" s="182" t="str">
        <f t="shared" si="18"/>
        <v/>
      </c>
      <c r="AJ36" s="182" t="str">
        <f t="shared" si="18"/>
        <v/>
      </c>
      <c r="AK36" s="182" t="str">
        <f t="shared" si="18"/>
        <v/>
      </c>
      <c r="AL36" s="182" t="str">
        <f t="shared" si="17"/>
        <v/>
      </c>
      <c r="AM36" s="182" t="str">
        <f t="shared" si="17"/>
        <v/>
      </c>
      <c r="AN36" s="182" t="str">
        <f t="shared" si="17"/>
        <v/>
      </c>
      <c r="AO36" s="182" t="str">
        <f t="shared" si="17"/>
        <v/>
      </c>
      <c r="AP36" s="182" t="str">
        <f t="shared" si="17"/>
        <v/>
      </c>
      <c r="AQ36" s="182" t="str">
        <f t="shared" si="17"/>
        <v/>
      </c>
      <c r="AR36" s="182" t="str">
        <f t="shared" si="17"/>
        <v/>
      </c>
      <c r="AS36" s="182" t="str">
        <f t="shared" si="17"/>
        <v/>
      </c>
      <c r="AT36" s="182" t="str">
        <f t="shared" si="17"/>
        <v/>
      </c>
      <c r="AU36" s="182" t="str">
        <f t="shared" si="17"/>
        <v/>
      </c>
      <c r="AV36" s="182" t="str">
        <f t="shared" si="17"/>
        <v/>
      </c>
      <c r="AW36" s="182" t="str">
        <f t="shared" si="17"/>
        <v/>
      </c>
      <c r="AX36" s="182" t="str">
        <f t="shared" si="17"/>
        <v/>
      </c>
      <c r="AY36" s="182" t="str">
        <f t="shared" si="17"/>
        <v/>
      </c>
      <c r="AZ36" s="182" t="str">
        <f t="shared" si="17"/>
        <v/>
      </c>
      <c r="BA36" s="182" t="str">
        <f t="shared" si="17"/>
        <v/>
      </c>
      <c r="BB36" s="182" t="str">
        <f t="shared" si="17"/>
        <v/>
      </c>
      <c r="BC36" s="182" t="str">
        <f t="shared" si="17"/>
        <v/>
      </c>
      <c r="BD36" s="182" t="str">
        <f t="shared" si="17"/>
        <v/>
      </c>
      <c r="BE36" s="182" t="str">
        <f t="shared" si="17"/>
        <v/>
      </c>
      <c r="BF36" s="182" t="str">
        <f t="shared" si="17"/>
        <v/>
      </c>
      <c r="BG36" s="182" t="str">
        <f t="shared" si="17"/>
        <v/>
      </c>
      <c r="BH36" s="182" t="str">
        <f t="shared" si="17"/>
        <v/>
      </c>
      <c r="BI36" s="182" t="str">
        <f t="shared" si="17"/>
        <v/>
      </c>
      <c r="BJ36" s="182" t="str">
        <f t="shared" si="17"/>
        <v/>
      </c>
      <c r="BK36" s="182" t="str">
        <f t="shared" si="17"/>
        <v/>
      </c>
      <c r="BL36" s="182" t="str">
        <f t="shared" si="17"/>
        <v/>
      </c>
      <c r="BM36" s="182" t="str">
        <f t="shared" si="17"/>
        <v/>
      </c>
      <c r="BN36" s="182" t="str">
        <f t="shared" si="17"/>
        <v/>
      </c>
      <c r="BO36" s="182" t="str">
        <f t="shared" si="17"/>
        <v/>
      </c>
      <c r="BP36" s="182" t="str">
        <f t="shared" si="17"/>
        <v/>
      </c>
      <c r="BQ36" s="182" t="str">
        <f t="shared" si="17"/>
        <v/>
      </c>
      <c r="BR36" s="182" t="str">
        <f t="shared" si="17"/>
        <v/>
      </c>
      <c r="BS36" s="182" t="str">
        <f t="shared" si="17"/>
        <v/>
      </c>
      <c r="BT36" s="182" t="str">
        <f t="shared" si="17"/>
        <v/>
      </c>
      <c r="BU36" s="182" t="str">
        <f t="shared" si="17"/>
        <v/>
      </c>
    </row>
    <row r="37" spans="1:73" x14ac:dyDescent="0.25">
      <c r="A37" s="422">
        <f>IF(ISERROR(FIND(SALES!$XEM$12,J37)),0,1)</f>
        <v>1</v>
      </c>
      <c r="B37" s="1" t="s">
        <v>2224</v>
      </c>
      <c r="C37" s="1" t="s">
        <v>2451</v>
      </c>
      <c r="D37" s="1" t="s">
        <v>2451</v>
      </c>
      <c r="E37" s="1" t="s">
        <v>2451</v>
      </c>
      <c r="F37" s="1" t="s">
        <v>2451</v>
      </c>
      <c r="G37" s="623" t="str">
        <f t="shared" si="4"/>
        <v>YELG P1 1R</v>
      </c>
      <c r="H37" s="1" t="str">
        <f>'F12'!E40</f>
        <v>YELG P1 1R</v>
      </c>
      <c r="I37" s="1" t="str">
        <f t="shared" si="5"/>
        <v/>
      </c>
      <c r="J37" s="197" t="str">
        <f>VLOOKUP(H37,'F12'!$E$6:$F$356,2,FALSE)</f>
        <v>500 801 802 873</v>
      </c>
      <c r="K37" s="197">
        <f t="shared" si="6"/>
        <v>3.75</v>
      </c>
      <c r="L37" s="190" t="str">
        <f t="shared" si="7"/>
        <v xml:space="preserve">00 </v>
      </c>
      <c r="M37" s="182" t="str">
        <f t="shared" si="16"/>
        <v xml:space="preserve">01 </v>
      </c>
      <c r="N37" s="182" t="str">
        <f t="shared" si="16"/>
        <v xml:space="preserve">02 </v>
      </c>
      <c r="O37" s="182" t="str">
        <f t="shared" si="16"/>
        <v/>
      </c>
      <c r="P37" s="182" t="str">
        <f t="shared" si="16"/>
        <v/>
      </c>
      <c r="Q37" s="182" t="str">
        <f t="shared" si="16"/>
        <v/>
      </c>
      <c r="R37" s="182" t="str">
        <f t="shared" si="16"/>
        <v/>
      </c>
      <c r="S37" s="182" t="str">
        <f t="shared" si="16"/>
        <v/>
      </c>
      <c r="T37" s="182" t="str">
        <f t="shared" si="16"/>
        <v/>
      </c>
      <c r="U37" s="182" t="str">
        <f t="shared" si="16"/>
        <v/>
      </c>
      <c r="V37" s="182" t="str">
        <f t="shared" si="16"/>
        <v/>
      </c>
      <c r="W37" s="182" t="str">
        <f t="shared" si="16"/>
        <v/>
      </c>
      <c r="X37" s="182" t="str">
        <f t="shared" si="16"/>
        <v/>
      </c>
      <c r="Y37" s="182" t="str">
        <f t="shared" si="16"/>
        <v/>
      </c>
      <c r="Z37" s="182" t="str">
        <f t="shared" si="16"/>
        <v/>
      </c>
      <c r="AA37" s="182" t="str">
        <f t="shared" si="16"/>
        <v/>
      </c>
      <c r="AB37" s="182" t="str">
        <f t="shared" si="18"/>
        <v/>
      </c>
      <c r="AC37" s="182" t="str">
        <f t="shared" si="18"/>
        <v/>
      </c>
      <c r="AD37" s="182" t="str">
        <f t="shared" si="18"/>
        <v/>
      </c>
      <c r="AE37" s="182" t="str">
        <f t="shared" si="18"/>
        <v/>
      </c>
      <c r="AF37" s="182" t="str">
        <f t="shared" si="18"/>
        <v/>
      </c>
      <c r="AG37" s="182" t="str">
        <f t="shared" si="18"/>
        <v/>
      </c>
      <c r="AH37" s="182" t="str">
        <f t="shared" si="18"/>
        <v/>
      </c>
      <c r="AI37" s="182" t="str">
        <f t="shared" si="18"/>
        <v/>
      </c>
      <c r="AJ37" s="182" t="str">
        <f t="shared" si="18"/>
        <v/>
      </c>
      <c r="AK37" s="182" t="str">
        <f t="shared" si="18"/>
        <v/>
      </c>
      <c r="AL37" s="182" t="str">
        <f t="shared" si="17"/>
        <v/>
      </c>
      <c r="AM37" s="182" t="str">
        <f t="shared" si="17"/>
        <v/>
      </c>
      <c r="AN37" s="182" t="str">
        <f t="shared" si="17"/>
        <v/>
      </c>
      <c r="AO37" s="182" t="str">
        <f t="shared" si="17"/>
        <v/>
      </c>
      <c r="AP37" s="182" t="str">
        <f t="shared" si="17"/>
        <v/>
      </c>
      <c r="AQ37" s="182" t="str">
        <f t="shared" si="17"/>
        <v/>
      </c>
      <c r="AR37" s="182" t="str">
        <f t="shared" si="17"/>
        <v/>
      </c>
      <c r="AS37" s="182" t="str">
        <f t="shared" si="17"/>
        <v/>
      </c>
      <c r="AT37" s="182" t="str">
        <f t="shared" si="17"/>
        <v/>
      </c>
      <c r="AU37" s="182" t="str">
        <f t="shared" si="17"/>
        <v/>
      </c>
      <c r="AV37" s="182" t="str">
        <f t="shared" si="17"/>
        <v/>
      </c>
      <c r="AW37" s="182" t="str">
        <f t="shared" si="17"/>
        <v/>
      </c>
      <c r="AX37" s="182" t="str">
        <f t="shared" si="17"/>
        <v/>
      </c>
      <c r="AY37" s="182" t="str">
        <f t="shared" si="17"/>
        <v/>
      </c>
      <c r="AZ37" s="182" t="str">
        <f t="shared" si="17"/>
        <v/>
      </c>
      <c r="BA37" s="182" t="str">
        <f t="shared" si="17"/>
        <v/>
      </c>
      <c r="BB37" s="182" t="str">
        <f t="shared" si="17"/>
        <v/>
      </c>
      <c r="BC37" s="182" t="str">
        <f t="shared" si="17"/>
        <v/>
      </c>
      <c r="BD37" s="182" t="str">
        <f t="shared" si="17"/>
        <v/>
      </c>
      <c r="BE37" s="182" t="str">
        <f t="shared" si="17"/>
        <v/>
      </c>
      <c r="BF37" s="182" t="str">
        <f t="shared" si="17"/>
        <v/>
      </c>
      <c r="BG37" s="182" t="str">
        <f t="shared" si="17"/>
        <v/>
      </c>
      <c r="BH37" s="182" t="str">
        <f t="shared" si="17"/>
        <v/>
      </c>
      <c r="BI37" s="182" t="str">
        <f t="shared" si="17"/>
        <v/>
      </c>
      <c r="BJ37" s="182" t="str">
        <f t="shared" si="17"/>
        <v/>
      </c>
      <c r="BK37" s="182" t="str">
        <f t="shared" si="17"/>
        <v/>
      </c>
      <c r="BL37" s="182" t="str">
        <f t="shared" si="17"/>
        <v/>
      </c>
      <c r="BM37" s="182" t="str">
        <f t="shared" si="17"/>
        <v/>
      </c>
      <c r="BN37" s="182" t="str">
        <f t="shared" si="17"/>
        <v/>
      </c>
      <c r="BO37" s="182" t="str">
        <f t="shared" si="17"/>
        <v/>
      </c>
      <c r="BP37" s="182" t="str">
        <f t="shared" si="17"/>
        <v/>
      </c>
      <c r="BQ37" s="182" t="str">
        <f t="shared" si="17"/>
        <v/>
      </c>
      <c r="BR37" s="182" t="str">
        <f t="shared" si="17"/>
        <v/>
      </c>
      <c r="BS37" s="182" t="str">
        <f t="shared" si="17"/>
        <v/>
      </c>
      <c r="BT37" s="182" t="str">
        <f t="shared" si="17"/>
        <v/>
      </c>
      <c r="BU37" s="182" t="str">
        <f t="shared" si="17"/>
        <v/>
      </c>
    </row>
    <row r="38" spans="1:73" x14ac:dyDescent="0.25">
      <c r="A38" s="422">
        <f>IF(ISERROR(FIND(SALES!$XEM$12,J38)),0,1)</f>
        <v>1</v>
      </c>
      <c r="B38" s="1" t="s">
        <v>2225</v>
      </c>
      <c r="C38" s="105" t="s">
        <v>2149</v>
      </c>
      <c r="D38" s="1" t="s">
        <v>2451</v>
      </c>
      <c r="E38" s="1" t="s">
        <v>2451</v>
      </c>
      <c r="F38" s="1" t="s">
        <v>2451</v>
      </c>
      <c r="G38" s="623" t="str">
        <f t="shared" si="4"/>
        <v>LOND P2 2R</v>
      </c>
      <c r="H38" s="1" t="str">
        <f>'F12'!E41</f>
        <v>LOND P2 2R</v>
      </c>
      <c r="I38" s="1" t="str">
        <f t="shared" si="5"/>
        <v/>
      </c>
      <c r="J38" s="197" t="str">
        <f>VLOOKUP(H38,'F12'!$E$6:$F$356,2,FALSE)</f>
        <v>001 031 053 059 060 805 806 811 820 874</v>
      </c>
      <c r="K38" s="197">
        <f t="shared" si="6"/>
        <v>9.75</v>
      </c>
      <c r="L38" s="190" t="str">
        <f t="shared" si="7"/>
        <v xml:space="preserve">01 </v>
      </c>
      <c r="M38" s="182" t="str">
        <f t="shared" si="16"/>
        <v xml:space="preserve">31 </v>
      </c>
      <c r="N38" s="182" t="str">
        <f t="shared" si="16"/>
        <v xml:space="preserve">53 </v>
      </c>
      <c r="O38" s="182" t="str">
        <f t="shared" si="16"/>
        <v xml:space="preserve">59 </v>
      </c>
      <c r="P38" s="182" t="str">
        <f t="shared" si="16"/>
        <v xml:space="preserve">60 </v>
      </c>
      <c r="Q38" s="182" t="str">
        <f t="shared" si="16"/>
        <v xml:space="preserve">05 </v>
      </c>
      <c r="R38" s="182" t="str">
        <f t="shared" si="16"/>
        <v xml:space="preserve">06 </v>
      </c>
      <c r="S38" s="182" t="str">
        <f t="shared" si="16"/>
        <v xml:space="preserve">11 </v>
      </c>
      <c r="T38" s="182" t="str">
        <f t="shared" si="16"/>
        <v xml:space="preserve">20 </v>
      </c>
      <c r="U38" s="182" t="str">
        <f t="shared" si="16"/>
        <v/>
      </c>
      <c r="V38" s="182" t="str">
        <f t="shared" si="16"/>
        <v/>
      </c>
      <c r="W38" s="182" t="str">
        <f t="shared" si="16"/>
        <v/>
      </c>
      <c r="X38" s="182" t="str">
        <f t="shared" si="16"/>
        <v/>
      </c>
      <c r="Y38" s="182" t="str">
        <f t="shared" si="16"/>
        <v/>
      </c>
      <c r="Z38" s="182" t="str">
        <f t="shared" si="16"/>
        <v/>
      </c>
      <c r="AA38" s="182" t="str">
        <f t="shared" si="16"/>
        <v/>
      </c>
      <c r="AB38" s="182" t="str">
        <f t="shared" si="18"/>
        <v/>
      </c>
      <c r="AC38" s="182" t="str">
        <f t="shared" si="18"/>
        <v/>
      </c>
      <c r="AD38" s="182" t="str">
        <f t="shared" si="18"/>
        <v/>
      </c>
      <c r="AE38" s="182" t="str">
        <f t="shared" si="18"/>
        <v/>
      </c>
      <c r="AF38" s="182" t="str">
        <f t="shared" si="18"/>
        <v/>
      </c>
      <c r="AG38" s="182" t="str">
        <f t="shared" si="18"/>
        <v/>
      </c>
      <c r="AH38" s="182" t="str">
        <f t="shared" si="18"/>
        <v/>
      </c>
      <c r="AI38" s="182" t="str">
        <f t="shared" si="18"/>
        <v/>
      </c>
      <c r="AJ38" s="182" t="str">
        <f t="shared" si="18"/>
        <v/>
      </c>
      <c r="AK38" s="182" t="str">
        <f t="shared" si="18"/>
        <v/>
      </c>
      <c r="AL38" s="182" t="str">
        <f t="shared" si="17"/>
        <v/>
      </c>
      <c r="AM38" s="182" t="str">
        <f t="shared" si="17"/>
        <v/>
      </c>
      <c r="AN38" s="182" t="str">
        <f t="shared" si="17"/>
        <v/>
      </c>
      <c r="AO38" s="182" t="str">
        <f t="shared" si="17"/>
        <v/>
      </c>
      <c r="AP38" s="182" t="str">
        <f t="shared" si="17"/>
        <v/>
      </c>
      <c r="AQ38" s="182" t="str">
        <f t="shared" si="17"/>
        <v/>
      </c>
      <c r="AR38" s="182" t="str">
        <f t="shared" si="17"/>
        <v/>
      </c>
      <c r="AS38" s="182" t="str">
        <f t="shared" si="17"/>
        <v/>
      </c>
      <c r="AT38" s="182" t="str">
        <f t="shared" si="17"/>
        <v/>
      </c>
      <c r="AU38" s="182" t="str">
        <f t="shared" si="17"/>
        <v/>
      </c>
      <c r="AV38" s="182" t="str">
        <f t="shared" si="17"/>
        <v/>
      </c>
      <c r="AW38" s="182" t="str">
        <f t="shared" si="17"/>
        <v/>
      </c>
      <c r="AX38" s="182" t="str">
        <f t="shared" si="17"/>
        <v/>
      </c>
      <c r="AY38" s="182" t="str">
        <f t="shared" si="17"/>
        <v/>
      </c>
      <c r="AZ38" s="182" t="str">
        <f t="shared" si="17"/>
        <v/>
      </c>
      <c r="BA38" s="182" t="str">
        <f t="shared" si="17"/>
        <v/>
      </c>
      <c r="BB38" s="182" t="str">
        <f t="shared" si="17"/>
        <v/>
      </c>
      <c r="BC38" s="182" t="str">
        <f t="shared" si="17"/>
        <v/>
      </c>
      <c r="BD38" s="182" t="str">
        <f t="shared" si="17"/>
        <v/>
      </c>
      <c r="BE38" s="182" t="str">
        <f t="shared" si="17"/>
        <v/>
      </c>
      <c r="BF38" s="182" t="str">
        <f t="shared" si="17"/>
        <v/>
      </c>
      <c r="BG38" s="182" t="str">
        <f t="shared" si="17"/>
        <v/>
      </c>
      <c r="BH38" s="182" t="str">
        <f t="shared" si="17"/>
        <v/>
      </c>
      <c r="BI38" s="182" t="str">
        <f t="shared" si="17"/>
        <v/>
      </c>
      <c r="BJ38" s="182" t="str">
        <f t="shared" si="17"/>
        <v/>
      </c>
      <c r="BK38" s="182" t="str">
        <f t="shared" si="17"/>
        <v/>
      </c>
      <c r="BL38" s="182" t="str">
        <f t="shared" si="17"/>
        <v/>
      </c>
      <c r="BM38" s="182" t="str">
        <f t="shared" ref="AL38:BU45" si="19">IF(BM$2&gt;LEN($J38),"",RIGHT(LEFT($J38,BM$2),3))</f>
        <v/>
      </c>
      <c r="BN38" s="182" t="str">
        <f t="shared" si="19"/>
        <v/>
      </c>
      <c r="BO38" s="182" t="str">
        <f t="shared" si="19"/>
        <v/>
      </c>
      <c r="BP38" s="182" t="str">
        <f t="shared" si="19"/>
        <v/>
      </c>
      <c r="BQ38" s="182" t="str">
        <f t="shared" si="19"/>
        <v/>
      </c>
      <c r="BR38" s="182" t="str">
        <f t="shared" si="19"/>
        <v/>
      </c>
      <c r="BS38" s="182" t="str">
        <f t="shared" si="19"/>
        <v/>
      </c>
      <c r="BT38" s="182" t="str">
        <f t="shared" si="19"/>
        <v/>
      </c>
      <c r="BU38" s="182" t="str">
        <f t="shared" si="19"/>
        <v/>
      </c>
    </row>
    <row r="39" spans="1:73" x14ac:dyDescent="0.25">
      <c r="A39" s="422">
        <f>IF(ISERROR(FIND(SALES!$XEM$12,J39)),0,1)</f>
        <v>1</v>
      </c>
      <c r="B39" s="1" t="s">
        <v>2226</v>
      </c>
      <c r="C39" s="1" t="s">
        <v>2451</v>
      </c>
      <c r="D39" s="1" t="s">
        <v>2451</v>
      </c>
      <c r="E39" s="1" t="s">
        <v>2451</v>
      </c>
      <c r="F39" s="1" t="s">
        <v>2451</v>
      </c>
      <c r="G39" s="623" t="str">
        <f t="shared" si="4"/>
        <v>ETCL P3 1R</v>
      </c>
      <c r="H39" s="1" t="str">
        <f>'F12'!E42</f>
        <v>ETCL P3 1R (Southern)</v>
      </c>
      <c r="I39" s="1" t="str">
        <f t="shared" si="5"/>
        <v xml:space="preserve"> (Southern)</v>
      </c>
      <c r="J39" s="197">
        <f>VLOOKUP(H39,'F12'!$E$6:$F$356,2,FALSE)</f>
        <v>801</v>
      </c>
      <c r="K39" s="197">
        <f t="shared" si="6"/>
        <v>0.75</v>
      </c>
      <c r="L39" s="190">
        <f t="shared" si="7"/>
        <v>801</v>
      </c>
      <c r="M39" s="182" t="str">
        <f t="shared" si="16"/>
        <v/>
      </c>
      <c r="N39" s="182" t="str">
        <f t="shared" si="16"/>
        <v/>
      </c>
      <c r="O39" s="182" t="str">
        <f t="shared" si="16"/>
        <v/>
      </c>
      <c r="P39" s="182" t="str">
        <f t="shared" si="16"/>
        <v/>
      </c>
      <c r="Q39" s="182" t="str">
        <f t="shared" si="16"/>
        <v/>
      </c>
      <c r="R39" s="182" t="str">
        <f t="shared" si="16"/>
        <v/>
      </c>
      <c r="S39" s="182" t="str">
        <f t="shared" si="16"/>
        <v/>
      </c>
      <c r="T39" s="182" t="str">
        <f t="shared" si="16"/>
        <v/>
      </c>
      <c r="U39" s="182" t="str">
        <f t="shared" si="16"/>
        <v/>
      </c>
      <c r="V39" s="182" t="str">
        <f t="shared" si="16"/>
        <v/>
      </c>
      <c r="W39" s="182" t="str">
        <f t="shared" si="16"/>
        <v/>
      </c>
      <c r="X39" s="182" t="str">
        <f t="shared" si="16"/>
        <v/>
      </c>
      <c r="Y39" s="182" t="str">
        <f t="shared" si="16"/>
        <v/>
      </c>
      <c r="Z39" s="182" t="str">
        <f t="shared" si="16"/>
        <v/>
      </c>
      <c r="AA39" s="182" t="str">
        <f t="shared" si="16"/>
        <v/>
      </c>
      <c r="AB39" s="182" t="str">
        <f t="shared" si="18"/>
        <v/>
      </c>
      <c r="AC39" s="182" t="str">
        <f t="shared" si="18"/>
        <v/>
      </c>
      <c r="AD39" s="182" t="str">
        <f t="shared" si="18"/>
        <v/>
      </c>
      <c r="AE39" s="182" t="str">
        <f t="shared" si="18"/>
        <v/>
      </c>
      <c r="AF39" s="182" t="str">
        <f t="shared" si="18"/>
        <v/>
      </c>
      <c r="AG39" s="182" t="str">
        <f t="shared" si="18"/>
        <v/>
      </c>
      <c r="AH39" s="182" t="str">
        <f t="shared" si="18"/>
        <v/>
      </c>
      <c r="AI39" s="182" t="str">
        <f t="shared" si="18"/>
        <v/>
      </c>
      <c r="AJ39" s="182" t="str">
        <f t="shared" si="18"/>
        <v/>
      </c>
      <c r="AK39" s="182" t="str">
        <f t="shared" si="18"/>
        <v/>
      </c>
      <c r="AL39" s="182" t="str">
        <f t="shared" si="19"/>
        <v/>
      </c>
      <c r="AM39" s="182" t="str">
        <f t="shared" si="19"/>
        <v/>
      </c>
      <c r="AN39" s="182" t="str">
        <f t="shared" si="19"/>
        <v/>
      </c>
      <c r="AO39" s="182" t="str">
        <f t="shared" si="19"/>
        <v/>
      </c>
      <c r="AP39" s="182" t="str">
        <f t="shared" si="19"/>
        <v/>
      </c>
      <c r="AQ39" s="182" t="str">
        <f t="shared" si="19"/>
        <v/>
      </c>
      <c r="AR39" s="182" t="str">
        <f t="shared" si="19"/>
        <v/>
      </c>
      <c r="AS39" s="182" t="str">
        <f t="shared" si="19"/>
        <v/>
      </c>
      <c r="AT39" s="182" t="str">
        <f t="shared" si="19"/>
        <v/>
      </c>
      <c r="AU39" s="182" t="str">
        <f t="shared" si="19"/>
        <v/>
      </c>
      <c r="AV39" s="182" t="str">
        <f t="shared" si="19"/>
        <v/>
      </c>
      <c r="AW39" s="182" t="str">
        <f t="shared" si="19"/>
        <v/>
      </c>
      <c r="AX39" s="182" t="str">
        <f t="shared" si="19"/>
        <v/>
      </c>
      <c r="AY39" s="182" t="str">
        <f t="shared" si="19"/>
        <v/>
      </c>
      <c r="AZ39" s="182" t="str">
        <f t="shared" si="19"/>
        <v/>
      </c>
      <c r="BA39" s="182" t="str">
        <f t="shared" si="19"/>
        <v/>
      </c>
      <c r="BB39" s="182" t="str">
        <f t="shared" si="19"/>
        <v/>
      </c>
      <c r="BC39" s="182" t="str">
        <f t="shared" si="19"/>
        <v/>
      </c>
      <c r="BD39" s="182" t="str">
        <f t="shared" si="19"/>
        <v/>
      </c>
      <c r="BE39" s="182" t="str">
        <f t="shared" si="19"/>
        <v/>
      </c>
      <c r="BF39" s="182" t="str">
        <f t="shared" si="19"/>
        <v/>
      </c>
      <c r="BG39" s="182" t="str">
        <f t="shared" si="19"/>
        <v/>
      </c>
      <c r="BH39" s="182" t="str">
        <f t="shared" si="19"/>
        <v/>
      </c>
      <c r="BI39" s="182" t="str">
        <f t="shared" si="19"/>
        <v/>
      </c>
      <c r="BJ39" s="182" t="str">
        <f t="shared" si="19"/>
        <v/>
      </c>
      <c r="BK39" s="182" t="str">
        <f t="shared" si="19"/>
        <v/>
      </c>
      <c r="BL39" s="182" t="str">
        <f t="shared" si="19"/>
        <v/>
      </c>
      <c r="BM39" s="182" t="str">
        <f t="shared" si="19"/>
        <v/>
      </c>
      <c r="BN39" s="182" t="str">
        <f t="shared" si="19"/>
        <v/>
      </c>
      <c r="BO39" s="182" t="str">
        <f t="shared" si="19"/>
        <v/>
      </c>
      <c r="BP39" s="182" t="str">
        <f t="shared" si="19"/>
        <v/>
      </c>
      <c r="BQ39" s="182" t="str">
        <f t="shared" si="19"/>
        <v/>
      </c>
      <c r="BR39" s="182" t="str">
        <f t="shared" si="19"/>
        <v/>
      </c>
      <c r="BS39" s="182" t="str">
        <f t="shared" si="19"/>
        <v/>
      </c>
      <c r="BT39" s="182" t="str">
        <f t="shared" si="19"/>
        <v/>
      </c>
      <c r="BU39" s="182" t="str">
        <f t="shared" si="19"/>
        <v/>
      </c>
    </row>
    <row r="40" spans="1:73" x14ac:dyDescent="0.25">
      <c r="A40" s="422">
        <f>IF(ISERROR(FIND(SALES!$XEM$12,J40)),0,1)</f>
        <v>1</v>
      </c>
      <c r="B40" s="1" t="s">
        <v>2227</v>
      </c>
      <c r="C40" s="105" t="s">
        <v>2149</v>
      </c>
      <c r="D40" s="1" t="s">
        <v>2451</v>
      </c>
      <c r="E40" s="1" t="s">
        <v>2451</v>
      </c>
      <c r="F40" s="1" t="s">
        <v>2451</v>
      </c>
      <c r="G40" s="623" t="str">
        <f t="shared" si="4"/>
        <v>YELG P2 1R</v>
      </c>
      <c r="H40" s="1" t="str">
        <f>'F12'!E43</f>
        <v>YELG P2 1R (Restricted)</v>
      </c>
      <c r="I40" s="1" t="str">
        <f t="shared" si="5"/>
        <v xml:space="preserve"> (Restricted)</v>
      </c>
      <c r="J40" s="197" t="str">
        <f>VLOOKUP(H40,'F12'!$E$6:$F$356,2,FALSE)</f>
        <v>005 011 514 515 516 529 530 532 533 534</v>
      </c>
      <c r="K40" s="197">
        <f t="shared" si="6"/>
        <v>9.75</v>
      </c>
      <c r="L40" s="190" t="str">
        <f t="shared" si="7"/>
        <v xml:space="preserve">05 </v>
      </c>
      <c r="M40" s="182" t="str">
        <f t="shared" si="16"/>
        <v xml:space="preserve">11 </v>
      </c>
      <c r="N40" s="182" t="str">
        <f t="shared" si="16"/>
        <v xml:space="preserve">14 </v>
      </c>
      <c r="O40" s="182" t="str">
        <f t="shared" si="16"/>
        <v xml:space="preserve">15 </v>
      </c>
      <c r="P40" s="182" t="str">
        <f t="shared" si="16"/>
        <v xml:space="preserve">16 </v>
      </c>
      <c r="Q40" s="182" t="str">
        <f t="shared" si="16"/>
        <v xml:space="preserve">29 </v>
      </c>
      <c r="R40" s="182" t="str">
        <f t="shared" si="16"/>
        <v xml:space="preserve">30 </v>
      </c>
      <c r="S40" s="182" t="str">
        <f t="shared" si="16"/>
        <v xml:space="preserve">32 </v>
      </c>
      <c r="T40" s="182" t="str">
        <f t="shared" si="16"/>
        <v xml:space="preserve">33 </v>
      </c>
      <c r="U40" s="182" t="str">
        <f t="shared" si="16"/>
        <v/>
      </c>
      <c r="V40" s="182" t="str">
        <f t="shared" si="16"/>
        <v/>
      </c>
      <c r="W40" s="182" t="str">
        <f t="shared" si="16"/>
        <v/>
      </c>
      <c r="X40" s="182" t="str">
        <f t="shared" si="16"/>
        <v/>
      </c>
      <c r="Y40" s="182" t="str">
        <f t="shared" si="16"/>
        <v/>
      </c>
      <c r="Z40" s="182" t="str">
        <f t="shared" si="16"/>
        <v/>
      </c>
      <c r="AA40" s="182" t="str">
        <f t="shared" si="16"/>
        <v/>
      </c>
      <c r="AB40" s="182" t="str">
        <f t="shared" si="18"/>
        <v/>
      </c>
      <c r="AC40" s="182" t="str">
        <f t="shared" si="18"/>
        <v/>
      </c>
      <c r="AD40" s="182" t="str">
        <f t="shared" si="18"/>
        <v/>
      </c>
      <c r="AE40" s="182" t="str">
        <f t="shared" si="18"/>
        <v/>
      </c>
      <c r="AF40" s="182" t="str">
        <f t="shared" si="18"/>
        <v/>
      </c>
      <c r="AG40" s="182" t="str">
        <f t="shared" si="18"/>
        <v/>
      </c>
      <c r="AH40" s="182" t="str">
        <f t="shared" si="18"/>
        <v/>
      </c>
      <c r="AI40" s="182" t="str">
        <f t="shared" si="18"/>
        <v/>
      </c>
      <c r="AJ40" s="182" t="str">
        <f t="shared" si="18"/>
        <v/>
      </c>
      <c r="AK40" s="182" t="str">
        <f t="shared" si="18"/>
        <v/>
      </c>
      <c r="AL40" s="182" t="str">
        <f t="shared" si="19"/>
        <v/>
      </c>
      <c r="AM40" s="182" t="str">
        <f t="shared" si="19"/>
        <v/>
      </c>
      <c r="AN40" s="182" t="str">
        <f t="shared" si="19"/>
        <v/>
      </c>
      <c r="AO40" s="182" t="str">
        <f t="shared" si="19"/>
        <v/>
      </c>
      <c r="AP40" s="182" t="str">
        <f t="shared" si="19"/>
        <v/>
      </c>
      <c r="AQ40" s="182" t="str">
        <f t="shared" si="19"/>
        <v/>
      </c>
      <c r="AR40" s="182" t="str">
        <f t="shared" si="19"/>
        <v/>
      </c>
      <c r="AS40" s="182" t="str">
        <f t="shared" si="19"/>
        <v/>
      </c>
      <c r="AT40" s="182" t="str">
        <f t="shared" si="19"/>
        <v/>
      </c>
      <c r="AU40" s="182" t="str">
        <f t="shared" si="19"/>
        <v/>
      </c>
      <c r="AV40" s="182" t="str">
        <f t="shared" si="19"/>
        <v/>
      </c>
      <c r="AW40" s="182" t="str">
        <f t="shared" si="19"/>
        <v/>
      </c>
      <c r="AX40" s="182" t="str">
        <f t="shared" si="19"/>
        <v/>
      </c>
      <c r="AY40" s="182" t="str">
        <f t="shared" si="19"/>
        <v/>
      </c>
      <c r="AZ40" s="182" t="str">
        <f t="shared" si="19"/>
        <v/>
      </c>
      <c r="BA40" s="182" t="str">
        <f t="shared" si="19"/>
        <v/>
      </c>
      <c r="BB40" s="182" t="str">
        <f t="shared" si="19"/>
        <v/>
      </c>
      <c r="BC40" s="182" t="str">
        <f t="shared" si="19"/>
        <v/>
      </c>
      <c r="BD40" s="182" t="str">
        <f t="shared" si="19"/>
        <v/>
      </c>
      <c r="BE40" s="182" t="str">
        <f t="shared" si="19"/>
        <v/>
      </c>
      <c r="BF40" s="182" t="str">
        <f t="shared" si="19"/>
        <v/>
      </c>
      <c r="BG40" s="182" t="str">
        <f t="shared" si="19"/>
        <v/>
      </c>
      <c r="BH40" s="182" t="str">
        <f t="shared" si="19"/>
        <v/>
      </c>
      <c r="BI40" s="182" t="str">
        <f t="shared" si="19"/>
        <v/>
      </c>
      <c r="BJ40" s="182" t="str">
        <f t="shared" si="19"/>
        <v/>
      </c>
      <c r="BK40" s="182" t="str">
        <f t="shared" si="19"/>
        <v/>
      </c>
      <c r="BL40" s="182" t="str">
        <f t="shared" si="19"/>
        <v/>
      </c>
      <c r="BM40" s="182" t="str">
        <f t="shared" si="19"/>
        <v/>
      </c>
      <c r="BN40" s="182" t="str">
        <f t="shared" si="19"/>
        <v/>
      </c>
      <c r="BO40" s="182" t="str">
        <f t="shared" si="19"/>
        <v/>
      </c>
      <c r="BP40" s="182" t="str">
        <f t="shared" si="19"/>
        <v/>
      </c>
      <c r="BQ40" s="182" t="str">
        <f t="shared" si="19"/>
        <v/>
      </c>
      <c r="BR40" s="182" t="str">
        <f t="shared" si="19"/>
        <v/>
      </c>
      <c r="BS40" s="182" t="str">
        <f t="shared" si="19"/>
        <v/>
      </c>
      <c r="BT40" s="182" t="str">
        <f t="shared" si="19"/>
        <v/>
      </c>
      <c r="BU40" s="182" t="str">
        <f t="shared" si="19"/>
        <v/>
      </c>
    </row>
    <row r="41" spans="1:73" x14ac:dyDescent="0.25">
      <c r="A41" s="422">
        <f>IF(ISERROR(FIND(SALES!$XEM$12,J41)),0,1)</f>
        <v>1</v>
      </c>
      <c r="B41" s="1" t="s">
        <v>2228</v>
      </c>
      <c r="C41" s="1" t="s">
        <v>2451</v>
      </c>
      <c r="D41" s="1" t="s">
        <v>2451</v>
      </c>
      <c r="E41" s="1" t="s">
        <v>2451</v>
      </c>
      <c r="F41" s="1" t="s">
        <v>2451</v>
      </c>
      <c r="G41" s="623" t="str">
        <f t="shared" si="4"/>
        <v>MIDE P1 1R</v>
      </c>
      <c r="H41" s="1" t="str">
        <f>'F12'!E44</f>
        <v>MIDE P1 1R</v>
      </c>
      <c r="I41" s="1" t="str">
        <f t="shared" si="5"/>
        <v/>
      </c>
      <c r="J41" s="197" t="str">
        <f>VLOOKUP(H41,'F12'!$E$6:$F$356,2,FALSE)</f>
        <v>053 500 565 801 802 873</v>
      </c>
      <c r="K41" s="197">
        <f t="shared" si="6"/>
        <v>5.75</v>
      </c>
      <c r="L41" s="190" t="str">
        <f t="shared" si="7"/>
        <v xml:space="preserve">53 </v>
      </c>
      <c r="M41" s="182" t="str">
        <f t="shared" si="16"/>
        <v xml:space="preserve">00 </v>
      </c>
      <c r="N41" s="182" t="str">
        <f t="shared" si="16"/>
        <v xml:space="preserve">65 </v>
      </c>
      <c r="O41" s="182" t="str">
        <f t="shared" si="16"/>
        <v xml:space="preserve">01 </v>
      </c>
      <c r="P41" s="182" t="str">
        <f t="shared" si="16"/>
        <v xml:space="preserve">02 </v>
      </c>
      <c r="Q41" s="182" t="str">
        <f t="shared" si="16"/>
        <v/>
      </c>
      <c r="R41" s="182" t="str">
        <f t="shared" si="16"/>
        <v/>
      </c>
      <c r="S41" s="182" t="str">
        <f t="shared" si="16"/>
        <v/>
      </c>
      <c r="T41" s="182" t="str">
        <f t="shared" si="16"/>
        <v/>
      </c>
      <c r="U41" s="182" t="str">
        <f t="shared" si="16"/>
        <v/>
      </c>
      <c r="V41" s="182" t="str">
        <f t="shared" si="16"/>
        <v/>
      </c>
      <c r="W41" s="182" t="str">
        <f t="shared" si="16"/>
        <v/>
      </c>
      <c r="X41" s="182" t="str">
        <f t="shared" si="16"/>
        <v/>
      </c>
      <c r="Y41" s="182" t="str">
        <f t="shared" si="16"/>
        <v/>
      </c>
      <c r="Z41" s="182" t="str">
        <f t="shared" si="16"/>
        <v/>
      </c>
      <c r="AA41" s="182" t="str">
        <f t="shared" si="16"/>
        <v/>
      </c>
      <c r="AB41" s="182" t="str">
        <f t="shared" si="18"/>
        <v/>
      </c>
      <c r="AC41" s="182" t="str">
        <f t="shared" si="18"/>
        <v/>
      </c>
      <c r="AD41" s="182" t="str">
        <f t="shared" si="18"/>
        <v/>
      </c>
      <c r="AE41" s="182" t="str">
        <f t="shared" si="18"/>
        <v/>
      </c>
      <c r="AF41" s="182" t="str">
        <f t="shared" si="18"/>
        <v/>
      </c>
      <c r="AG41" s="182" t="str">
        <f t="shared" si="18"/>
        <v/>
      </c>
      <c r="AH41" s="182" t="str">
        <f t="shared" si="18"/>
        <v/>
      </c>
      <c r="AI41" s="182" t="str">
        <f t="shared" si="18"/>
        <v/>
      </c>
      <c r="AJ41" s="182" t="str">
        <f t="shared" si="18"/>
        <v/>
      </c>
      <c r="AK41" s="182" t="str">
        <f t="shared" si="18"/>
        <v/>
      </c>
      <c r="AL41" s="182" t="str">
        <f t="shared" si="19"/>
        <v/>
      </c>
      <c r="AM41" s="182" t="str">
        <f t="shared" si="19"/>
        <v/>
      </c>
      <c r="AN41" s="182" t="str">
        <f t="shared" si="19"/>
        <v/>
      </c>
      <c r="AO41" s="182" t="str">
        <f t="shared" si="19"/>
        <v/>
      </c>
      <c r="AP41" s="182" t="str">
        <f t="shared" si="19"/>
        <v/>
      </c>
      <c r="AQ41" s="182" t="str">
        <f t="shared" si="19"/>
        <v/>
      </c>
      <c r="AR41" s="182" t="str">
        <f t="shared" si="19"/>
        <v/>
      </c>
      <c r="AS41" s="182" t="str">
        <f t="shared" si="19"/>
        <v/>
      </c>
      <c r="AT41" s="182" t="str">
        <f t="shared" si="19"/>
        <v/>
      </c>
      <c r="AU41" s="182" t="str">
        <f t="shared" si="19"/>
        <v/>
      </c>
      <c r="AV41" s="182" t="str">
        <f t="shared" si="19"/>
        <v/>
      </c>
      <c r="AW41" s="182" t="str">
        <f t="shared" si="19"/>
        <v/>
      </c>
      <c r="AX41" s="182" t="str">
        <f t="shared" si="19"/>
        <v/>
      </c>
      <c r="AY41" s="182" t="str">
        <f t="shared" si="19"/>
        <v/>
      </c>
      <c r="AZ41" s="182" t="str">
        <f t="shared" si="19"/>
        <v/>
      </c>
      <c r="BA41" s="182" t="str">
        <f t="shared" si="19"/>
        <v/>
      </c>
      <c r="BB41" s="182" t="str">
        <f t="shared" si="19"/>
        <v/>
      </c>
      <c r="BC41" s="182" t="str">
        <f t="shared" si="19"/>
        <v/>
      </c>
      <c r="BD41" s="182" t="str">
        <f t="shared" si="19"/>
        <v/>
      </c>
      <c r="BE41" s="182" t="str">
        <f t="shared" si="19"/>
        <v/>
      </c>
      <c r="BF41" s="182" t="str">
        <f t="shared" si="19"/>
        <v/>
      </c>
      <c r="BG41" s="182" t="str">
        <f t="shared" si="19"/>
        <v/>
      </c>
      <c r="BH41" s="182" t="str">
        <f t="shared" si="19"/>
        <v/>
      </c>
      <c r="BI41" s="182" t="str">
        <f t="shared" si="19"/>
        <v/>
      </c>
      <c r="BJ41" s="182" t="str">
        <f t="shared" si="19"/>
        <v/>
      </c>
      <c r="BK41" s="182" t="str">
        <f t="shared" si="19"/>
        <v/>
      </c>
      <c r="BL41" s="182" t="str">
        <f t="shared" si="19"/>
        <v/>
      </c>
      <c r="BM41" s="182" t="str">
        <f t="shared" si="19"/>
        <v/>
      </c>
      <c r="BN41" s="182" t="str">
        <f t="shared" si="19"/>
        <v/>
      </c>
      <c r="BO41" s="182" t="str">
        <f t="shared" si="19"/>
        <v/>
      </c>
      <c r="BP41" s="182" t="str">
        <f t="shared" si="19"/>
        <v/>
      </c>
      <c r="BQ41" s="182" t="str">
        <f t="shared" si="19"/>
        <v/>
      </c>
      <c r="BR41" s="182" t="str">
        <f t="shared" si="19"/>
        <v/>
      </c>
      <c r="BS41" s="182" t="str">
        <f t="shared" si="19"/>
        <v/>
      </c>
      <c r="BT41" s="182" t="str">
        <f t="shared" si="19"/>
        <v/>
      </c>
      <c r="BU41" s="182" t="str">
        <f t="shared" si="19"/>
        <v/>
      </c>
    </row>
    <row r="42" spans="1:73" x14ac:dyDescent="0.25">
      <c r="A42" s="422">
        <f>IF(ISERROR(FIND(SALES!$XEM$12,J42)),0,1)</f>
        <v>1</v>
      </c>
      <c r="B42" s="1" t="s">
        <v>2229</v>
      </c>
      <c r="C42" s="1" t="s">
        <v>2451</v>
      </c>
      <c r="D42" s="1" t="s">
        <v>2451</v>
      </c>
      <c r="E42" s="1" t="s">
        <v>2451</v>
      </c>
      <c r="F42" s="1" t="s">
        <v>2451</v>
      </c>
      <c r="G42" s="623" t="str">
        <f t="shared" si="4"/>
        <v>SPOW P2 1R</v>
      </c>
      <c r="H42" s="1" t="str">
        <f>'F12'!E45</f>
        <v>SPOW P2 1R (Restricted)</v>
      </c>
      <c r="I42" s="1" t="str">
        <f t="shared" si="5"/>
        <v xml:space="preserve"> (Restricted)</v>
      </c>
      <c r="J42" s="197" t="str">
        <f>VLOOKUP(H42,'F12'!$E$6:$F$356,2,FALSE)</f>
        <v>001 002 003 004 005 006 029 030 046 047 048 067 552 553 616 628 660 668</v>
      </c>
      <c r="K42" s="197">
        <f t="shared" si="6"/>
        <v>17.75</v>
      </c>
      <c r="L42" s="190" t="str">
        <f t="shared" si="7"/>
        <v xml:space="preserve">01 </v>
      </c>
      <c r="M42" s="182" t="str">
        <f t="shared" si="16"/>
        <v xml:space="preserve">02 </v>
      </c>
      <c r="N42" s="182" t="str">
        <f t="shared" si="16"/>
        <v xml:space="preserve">03 </v>
      </c>
      <c r="O42" s="182" t="str">
        <f t="shared" si="16"/>
        <v xml:space="preserve">04 </v>
      </c>
      <c r="P42" s="182" t="str">
        <f t="shared" si="16"/>
        <v xml:space="preserve">05 </v>
      </c>
      <c r="Q42" s="182" t="str">
        <f t="shared" si="16"/>
        <v xml:space="preserve">06 </v>
      </c>
      <c r="R42" s="182" t="str">
        <f t="shared" si="16"/>
        <v xml:space="preserve">29 </v>
      </c>
      <c r="S42" s="182" t="str">
        <f t="shared" si="16"/>
        <v xml:space="preserve">30 </v>
      </c>
      <c r="T42" s="182" t="str">
        <f t="shared" si="16"/>
        <v xml:space="preserve">46 </v>
      </c>
      <c r="U42" s="182" t="str">
        <f t="shared" si="16"/>
        <v xml:space="preserve">47 </v>
      </c>
      <c r="V42" s="182" t="str">
        <f t="shared" si="16"/>
        <v xml:space="preserve">48 </v>
      </c>
      <c r="W42" s="182" t="str">
        <f t="shared" si="16"/>
        <v xml:space="preserve">67 </v>
      </c>
      <c r="X42" s="182" t="str">
        <f t="shared" si="16"/>
        <v xml:space="preserve">52 </v>
      </c>
      <c r="Y42" s="182" t="str">
        <f t="shared" si="16"/>
        <v xml:space="preserve">53 </v>
      </c>
      <c r="Z42" s="182" t="str">
        <f t="shared" si="16"/>
        <v xml:space="preserve">16 </v>
      </c>
      <c r="AA42" s="182" t="str">
        <f t="shared" si="16"/>
        <v xml:space="preserve">28 </v>
      </c>
      <c r="AB42" s="182" t="str">
        <f t="shared" si="18"/>
        <v xml:space="preserve">60 </v>
      </c>
      <c r="AC42" s="182" t="str">
        <f t="shared" si="18"/>
        <v/>
      </c>
      <c r="AD42" s="182" t="str">
        <f t="shared" si="18"/>
        <v/>
      </c>
      <c r="AE42" s="182" t="str">
        <f t="shared" si="18"/>
        <v/>
      </c>
      <c r="AF42" s="182" t="str">
        <f t="shared" si="18"/>
        <v/>
      </c>
      <c r="AG42" s="182" t="str">
        <f t="shared" si="18"/>
        <v/>
      </c>
      <c r="AH42" s="182" t="str">
        <f t="shared" si="18"/>
        <v/>
      </c>
      <c r="AI42" s="182" t="str">
        <f t="shared" si="18"/>
        <v/>
      </c>
      <c r="AJ42" s="182" t="str">
        <f t="shared" si="18"/>
        <v/>
      </c>
      <c r="AK42" s="182" t="str">
        <f t="shared" si="18"/>
        <v/>
      </c>
      <c r="AL42" s="182" t="str">
        <f t="shared" si="19"/>
        <v/>
      </c>
      <c r="AM42" s="182" t="str">
        <f t="shared" si="19"/>
        <v/>
      </c>
      <c r="AN42" s="182" t="str">
        <f t="shared" si="19"/>
        <v/>
      </c>
      <c r="AO42" s="182" t="str">
        <f t="shared" si="19"/>
        <v/>
      </c>
      <c r="AP42" s="182" t="str">
        <f t="shared" si="19"/>
        <v/>
      </c>
      <c r="AQ42" s="182" t="str">
        <f t="shared" si="19"/>
        <v/>
      </c>
      <c r="AR42" s="182" t="str">
        <f t="shared" si="19"/>
        <v/>
      </c>
      <c r="AS42" s="182" t="str">
        <f t="shared" si="19"/>
        <v/>
      </c>
      <c r="AT42" s="182" t="str">
        <f t="shared" si="19"/>
        <v/>
      </c>
      <c r="AU42" s="182" t="str">
        <f t="shared" si="19"/>
        <v/>
      </c>
      <c r="AV42" s="182" t="str">
        <f t="shared" si="19"/>
        <v/>
      </c>
      <c r="AW42" s="182" t="str">
        <f t="shared" si="19"/>
        <v/>
      </c>
      <c r="AX42" s="182" t="str">
        <f t="shared" si="19"/>
        <v/>
      </c>
      <c r="AY42" s="182" t="str">
        <f t="shared" si="19"/>
        <v/>
      </c>
      <c r="AZ42" s="182" t="str">
        <f t="shared" si="19"/>
        <v/>
      </c>
      <c r="BA42" s="182" t="str">
        <f t="shared" si="19"/>
        <v/>
      </c>
      <c r="BB42" s="182" t="str">
        <f t="shared" si="19"/>
        <v/>
      </c>
      <c r="BC42" s="182" t="str">
        <f t="shared" si="19"/>
        <v/>
      </c>
      <c r="BD42" s="182" t="str">
        <f t="shared" si="19"/>
        <v/>
      </c>
      <c r="BE42" s="182" t="str">
        <f t="shared" si="19"/>
        <v/>
      </c>
      <c r="BF42" s="182" t="str">
        <f t="shared" si="19"/>
        <v/>
      </c>
      <c r="BG42" s="182" t="str">
        <f t="shared" si="19"/>
        <v/>
      </c>
      <c r="BH42" s="182" t="str">
        <f t="shared" si="19"/>
        <v/>
      </c>
      <c r="BI42" s="182" t="str">
        <f t="shared" si="19"/>
        <v/>
      </c>
      <c r="BJ42" s="182" t="str">
        <f t="shared" si="19"/>
        <v/>
      </c>
      <c r="BK42" s="182" t="str">
        <f t="shared" si="19"/>
        <v/>
      </c>
      <c r="BL42" s="182" t="str">
        <f t="shared" si="19"/>
        <v/>
      </c>
      <c r="BM42" s="182" t="str">
        <f t="shared" si="19"/>
        <v/>
      </c>
      <c r="BN42" s="182" t="str">
        <f t="shared" si="19"/>
        <v/>
      </c>
      <c r="BO42" s="182" t="str">
        <f t="shared" si="19"/>
        <v/>
      </c>
      <c r="BP42" s="182" t="str">
        <f t="shared" si="19"/>
        <v/>
      </c>
      <c r="BQ42" s="182" t="str">
        <f t="shared" si="19"/>
        <v/>
      </c>
      <c r="BR42" s="182" t="str">
        <f t="shared" si="19"/>
        <v/>
      </c>
      <c r="BS42" s="182" t="str">
        <f t="shared" si="19"/>
        <v/>
      </c>
      <c r="BT42" s="182" t="str">
        <f t="shared" si="19"/>
        <v/>
      </c>
      <c r="BU42" s="182" t="str">
        <f t="shared" si="19"/>
        <v/>
      </c>
    </row>
    <row r="43" spans="1:73" x14ac:dyDescent="0.25">
      <c r="A43" s="422">
        <f>IF(ISERROR(FIND(SALES!$XEM$12,J43)),0,1)</f>
        <v>1</v>
      </c>
      <c r="B43" s="1" t="s">
        <v>2230</v>
      </c>
      <c r="C43" s="1" t="s">
        <v>2451</v>
      </c>
      <c r="D43" s="1" t="s">
        <v>2451</v>
      </c>
      <c r="E43" s="1" t="s">
        <v>2451</v>
      </c>
      <c r="F43" s="1" t="s">
        <v>2451</v>
      </c>
      <c r="G43" s="623" t="str">
        <f t="shared" si="4"/>
        <v>EELC P3 2R</v>
      </c>
      <c r="H43" s="1" t="str">
        <f>'F12'!E46</f>
        <v>EELC P3 2R (Eve/We)</v>
      </c>
      <c r="I43" s="1" t="str">
        <f t="shared" si="5"/>
        <v xml:space="preserve"> (Eve/We)</v>
      </c>
      <c r="J43" s="197" t="str">
        <f>VLOOKUP(H43,'F12'!$E$6:$F$356,2,FALSE)</f>
        <v>136 137 180 181 636 637 680 681</v>
      </c>
      <c r="K43" s="197">
        <f t="shared" si="6"/>
        <v>7.75</v>
      </c>
      <c r="L43" s="190" t="str">
        <f t="shared" si="7"/>
        <v xml:space="preserve">36 </v>
      </c>
      <c r="M43" s="182" t="str">
        <f t="shared" si="16"/>
        <v xml:space="preserve">37 </v>
      </c>
      <c r="N43" s="182" t="str">
        <f t="shared" si="16"/>
        <v xml:space="preserve">80 </v>
      </c>
      <c r="O43" s="182" t="str">
        <f t="shared" si="16"/>
        <v xml:space="preserve">81 </v>
      </c>
      <c r="P43" s="182" t="str">
        <f t="shared" si="16"/>
        <v xml:space="preserve">36 </v>
      </c>
      <c r="Q43" s="182" t="str">
        <f t="shared" si="16"/>
        <v xml:space="preserve">37 </v>
      </c>
      <c r="R43" s="182" t="str">
        <f t="shared" si="16"/>
        <v xml:space="preserve">80 </v>
      </c>
      <c r="S43" s="182" t="str">
        <f t="shared" si="16"/>
        <v/>
      </c>
      <c r="T43" s="182" t="str">
        <f t="shared" si="16"/>
        <v/>
      </c>
      <c r="U43" s="182" t="str">
        <f t="shared" si="16"/>
        <v/>
      </c>
      <c r="V43" s="182" t="str">
        <f t="shared" si="16"/>
        <v/>
      </c>
      <c r="W43" s="182" t="str">
        <f t="shared" si="16"/>
        <v/>
      </c>
      <c r="X43" s="182" t="str">
        <f t="shared" si="16"/>
        <v/>
      </c>
      <c r="Y43" s="182" t="str">
        <f t="shared" si="16"/>
        <v/>
      </c>
      <c r="Z43" s="182" t="str">
        <f t="shared" si="16"/>
        <v/>
      </c>
      <c r="AA43" s="182" t="str">
        <f t="shared" si="16"/>
        <v/>
      </c>
      <c r="AB43" s="182" t="str">
        <f t="shared" si="18"/>
        <v/>
      </c>
      <c r="AC43" s="182" t="str">
        <f t="shared" si="18"/>
        <v/>
      </c>
      <c r="AD43" s="182" t="str">
        <f t="shared" si="18"/>
        <v/>
      </c>
      <c r="AE43" s="182" t="str">
        <f t="shared" si="18"/>
        <v/>
      </c>
      <c r="AF43" s="182" t="str">
        <f t="shared" si="18"/>
        <v/>
      </c>
      <c r="AG43" s="182" t="str">
        <f t="shared" si="18"/>
        <v/>
      </c>
      <c r="AH43" s="182" t="str">
        <f t="shared" si="18"/>
        <v/>
      </c>
      <c r="AI43" s="182" t="str">
        <f t="shared" si="18"/>
        <v/>
      </c>
      <c r="AJ43" s="182" t="str">
        <f t="shared" si="18"/>
        <v/>
      </c>
      <c r="AK43" s="182" t="str">
        <f t="shared" si="18"/>
        <v/>
      </c>
      <c r="AL43" s="182" t="str">
        <f t="shared" si="19"/>
        <v/>
      </c>
      <c r="AM43" s="182" t="str">
        <f t="shared" si="19"/>
        <v/>
      </c>
      <c r="AN43" s="182" t="str">
        <f t="shared" si="19"/>
        <v/>
      </c>
      <c r="AO43" s="182" t="str">
        <f t="shared" si="19"/>
        <v/>
      </c>
      <c r="AP43" s="182" t="str">
        <f t="shared" si="19"/>
        <v/>
      </c>
      <c r="AQ43" s="182" t="str">
        <f t="shared" si="19"/>
        <v/>
      </c>
      <c r="AR43" s="182" t="str">
        <f t="shared" si="19"/>
        <v/>
      </c>
      <c r="AS43" s="182" t="str">
        <f t="shared" si="19"/>
        <v/>
      </c>
      <c r="AT43" s="182" t="str">
        <f t="shared" si="19"/>
        <v/>
      </c>
      <c r="AU43" s="182" t="str">
        <f t="shared" si="19"/>
        <v/>
      </c>
      <c r="AV43" s="182" t="str">
        <f t="shared" si="19"/>
        <v/>
      </c>
      <c r="AW43" s="182" t="str">
        <f t="shared" si="19"/>
        <v/>
      </c>
      <c r="AX43" s="182" t="str">
        <f t="shared" si="19"/>
        <v/>
      </c>
      <c r="AY43" s="182" t="str">
        <f t="shared" si="19"/>
        <v/>
      </c>
      <c r="AZ43" s="182" t="str">
        <f t="shared" si="19"/>
        <v/>
      </c>
      <c r="BA43" s="182" t="str">
        <f t="shared" si="19"/>
        <v/>
      </c>
      <c r="BB43" s="182" t="str">
        <f t="shared" si="19"/>
        <v/>
      </c>
      <c r="BC43" s="182" t="str">
        <f t="shared" si="19"/>
        <v/>
      </c>
      <c r="BD43" s="182" t="str">
        <f t="shared" si="19"/>
        <v/>
      </c>
      <c r="BE43" s="182" t="str">
        <f t="shared" si="19"/>
        <v/>
      </c>
      <c r="BF43" s="182" t="str">
        <f t="shared" si="19"/>
        <v/>
      </c>
      <c r="BG43" s="182" t="str">
        <f t="shared" si="19"/>
        <v/>
      </c>
      <c r="BH43" s="182" t="str">
        <f t="shared" si="19"/>
        <v/>
      </c>
      <c r="BI43" s="182" t="str">
        <f t="shared" si="19"/>
        <v/>
      </c>
      <c r="BJ43" s="182" t="str">
        <f t="shared" si="19"/>
        <v/>
      </c>
      <c r="BK43" s="182" t="str">
        <f t="shared" si="19"/>
        <v/>
      </c>
      <c r="BL43" s="182" t="str">
        <f t="shared" si="19"/>
        <v/>
      </c>
      <c r="BM43" s="182" t="str">
        <f t="shared" si="19"/>
        <v/>
      </c>
      <c r="BN43" s="182" t="str">
        <f t="shared" si="19"/>
        <v/>
      </c>
      <c r="BO43" s="182" t="str">
        <f t="shared" si="19"/>
        <v/>
      </c>
      <c r="BP43" s="182" t="str">
        <f t="shared" si="19"/>
        <v/>
      </c>
      <c r="BQ43" s="182" t="str">
        <f t="shared" si="19"/>
        <v/>
      </c>
      <c r="BR43" s="182" t="str">
        <f t="shared" si="19"/>
        <v/>
      </c>
      <c r="BS43" s="182" t="str">
        <f t="shared" si="19"/>
        <v/>
      </c>
      <c r="BT43" s="182" t="str">
        <f t="shared" si="19"/>
        <v/>
      </c>
      <c r="BU43" s="182" t="str">
        <f t="shared" si="19"/>
        <v/>
      </c>
    </row>
    <row r="44" spans="1:73" x14ac:dyDescent="0.25">
      <c r="A44" s="422">
        <f>IF(ISERROR(FIND(SALES!$XEM$12,J44)),0,1)</f>
        <v>1</v>
      </c>
      <c r="B44" s="1" t="s">
        <v>2231</v>
      </c>
      <c r="C44" s="1" t="s">
        <v>2451</v>
      </c>
      <c r="D44" s="1" t="s">
        <v>2451</v>
      </c>
      <c r="E44" s="1" t="s">
        <v>2451</v>
      </c>
      <c r="F44" s="1" t="s">
        <v>2451</v>
      </c>
      <c r="G44" s="623" t="str">
        <f t="shared" si="4"/>
        <v>SWAE P3 2R</v>
      </c>
      <c r="H44" s="1" t="str">
        <f>'F12'!E47</f>
        <v>SWAE P3 2R (Eve/We)</v>
      </c>
      <c r="I44" s="1" t="str">
        <f t="shared" si="5"/>
        <v xml:space="preserve"> (Eve/We)</v>
      </c>
      <c r="J44" s="197" t="str">
        <f>VLOOKUP(H44,'F12'!$E$6:$F$356,2,FALSE)</f>
        <v>220 740 741 221</v>
      </c>
      <c r="K44" s="197">
        <f t="shared" si="6"/>
        <v>3.75</v>
      </c>
      <c r="L44" s="190" t="str">
        <f t="shared" si="7"/>
        <v xml:space="preserve">20 </v>
      </c>
      <c r="M44" s="182" t="str">
        <f t="shared" si="16"/>
        <v xml:space="preserve">40 </v>
      </c>
      <c r="N44" s="182" t="str">
        <f t="shared" si="16"/>
        <v xml:space="preserve">41 </v>
      </c>
      <c r="O44" s="182" t="str">
        <f t="shared" si="16"/>
        <v/>
      </c>
      <c r="P44" s="182" t="str">
        <f t="shared" si="16"/>
        <v/>
      </c>
      <c r="Q44" s="182" t="str">
        <f t="shared" si="16"/>
        <v/>
      </c>
      <c r="R44" s="182" t="str">
        <f t="shared" si="16"/>
        <v/>
      </c>
      <c r="S44" s="182" t="str">
        <f t="shared" si="16"/>
        <v/>
      </c>
      <c r="T44" s="182" t="str">
        <f t="shared" si="16"/>
        <v/>
      </c>
      <c r="U44" s="182" t="str">
        <f t="shared" si="16"/>
        <v/>
      </c>
      <c r="V44" s="182" t="str">
        <f t="shared" si="16"/>
        <v/>
      </c>
      <c r="W44" s="182" t="str">
        <f t="shared" si="16"/>
        <v/>
      </c>
      <c r="X44" s="182" t="str">
        <f t="shared" si="16"/>
        <v/>
      </c>
      <c r="Y44" s="182" t="str">
        <f t="shared" si="16"/>
        <v/>
      </c>
      <c r="Z44" s="182" t="str">
        <f t="shared" si="16"/>
        <v/>
      </c>
      <c r="AA44" s="182" t="str">
        <f t="shared" si="16"/>
        <v/>
      </c>
      <c r="AB44" s="182" t="str">
        <f t="shared" si="18"/>
        <v/>
      </c>
      <c r="AC44" s="182" t="str">
        <f t="shared" si="18"/>
        <v/>
      </c>
      <c r="AD44" s="182" t="str">
        <f t="shared" si="18"/>
        <v/>
      </c>
      <c r="AE44" s="182" t="str">
        <f t="shared" si="18"/>
        <v/>
      </c>
      <c r="AF44" s="182" t="str">
        <f t="shared" si="18"/>
        <v/>
      </c>
      <c r="AG44" s="182" t="str">
        <f t="shared" si="18"/>
        <v/>
      </c>
      <c r="AH44" s="182" t="str">
        <f t="shared" si="18"/>
        <v/>
      </c>
      <c r="AI44" s="182" t="str">
        <f t="shared" si="18"/>
        <v/>
      </c>
      <c r="AJ44" s="182" t="str">
        <f t="shared" si="18"/>
        <v/>
      </c>
      <c r="AK44" s="182" t="str">
        <f t="shared" si="18"/>
        <v/>
      </c>
      <c r="AL44" s="182" t="str">
        <f t="shared" si="19"/>
        <v/>
      </c>
      <c r="AM44" s="182" t="str">
        <f t="shared" si="19"/>
        <v/>
      </c>
      <c r="AN44" s="182" t="str">
        <f t="shared" si="19"/>
        <v/>
      </c>
      <c r="AO44" s="182" t="str">
        <f t="shared" si="19"/>
        <v/>
      </c>
      <c r="AP44" s="182" t="str">
        <f t="shared" si="19"/>
        <v/>
      </c>
      <c r="AQ44" s="182" t="str">
        <f t="shared" si="19"/>
        <v/>
      </c>
      <c r="AR44" s="182" t="str">
        <f t="shared" si="19"/>
        <v/>
      </c>
      <c r="AS44" s="182" t="str">
        <f t="shared" si="19"/>
        <v/>
      </c>
      <c r="AT44" s="182" t="str">
        <f t="shared" si="19"/>
        <v/>
      </c>
      <c r="AU44" s="182" t="str">
        <f t="shared" si="19"/>
        <v/>
      </c>
      <c r="AV44" s="182" t="str">
        <f t="shared" si="19"/>
        <v/>
      </c>
      <c r="AW44" s="182" t="str">
        <f t="shared" si="19"/>
        <v/>
      </c>
      <c r="AX44" s="182" t="str">
        <f t="shared" si="19"/>
        <v/>
      </c>
      <c r="AY44" s="182" t="str">
        <f t="shared" si="19"/>
        <v/>
      </c>
      <c r="AZ44" s="182" t="str">
        <f t="shared" si="19"/>
        <v/>
      </c>
      <c r="BA44" s="182" t="str">
        <f t="shared" si="19"/>
        <v/>
      </c>
      <c r="BB44" s="182" t="str">
        <f t="shared" si="19"/>
        <v/>
      </c>
      <c r="BC44" s="182" t="str">
        <f t="shared" si="19"/>
        <v/>
      </c>
      <c r="BD44" s="182" t="str">
        <f t="shared" si="19"/>
        <v/>
      </c>
      <c r="BE44" s="182" t="str">
        <f t="shared" si="19"/>
        <v/>
      </c>
      <c r="BF44" s="182" t="str">
        <f t="shared" si="19"/>
        <v/>
      </c>
      <c r="BG44" s="182" t="str">
        <f t="shared" si="19"/>
        <v/>
      </c>
      <c r="BH44" s="182" t="str">
        <f t="shared" si="19"/>
        <v/>
      </c>
      <c r="BI44" s="182" t="str">
        <f t="shared" si="19"/>
        <v/>
      </c>
      <c r="BJ44" s="182" t="str">
        <f t="shared" si="19"/>
        <v/>
      </c>
      <c r="BK44" s="182" t="str">
        <f t="shared" si="19"/>
        <v/>
      </c>
      <c r="BL44" s="182" t="str">
        <f t="shared" si="19"/>
        <v/>
      </c>
      <c r="BM44" s="182" t="str">
        <f t="shared" si="19"/>
        <v/>
      </c>
      <c r="BN44" s="182" t="str">
        <f t="shared" si="19"/>
        <v/>
      </c>
      <c r="BO44" s="182" t="str">
        <f t="shared" si="19"/>
        <v/>
      </c>
      <c r="BP44" s="182" t="str">
        <f t="shared" si="19"/>
        <v/>
      </c>
      <c r="BQ44" s="182" t="str">
        <f t="shared" si="19"/>
        <v/>
      </c>
      <c r="BR44" s="182" t="str">
        <f t="shared" si="19"/>
        <v/>
      </c>
      <c r="BS44" s="182" t="str">
        <f t="shared" si="19"/>
        <v/>
      </c>
      <c r="BT44" s="182" t="str">
        <f t="shared" si="19"/>
        <v/>
      </c>
      <c r="BU44" s="182" t="str">
        <f t="shared" si="19"/>
        <v/>
      </c>
    </row>
    <row r="45" spans="1:73" x14ac:dyDescent="0.25">
      <c r="A45" s="422">
        <f>IF(ISERROR(FIND(SALES!$XEM$12,J45)),0,1)</f>
        <v>1</v>
      </c>
      <c r="B45" s="1" t="s">
        <v>2232</v>
      </c>
      <c r="C45" s="105" t="s">
        <v>2150</v>
      </c>
      <c r="D45" s="1" t="s">
        <v>2451</v>
      </c>
      <c r="E45" s="1" t="s">
        <v>2451</v>
      </c>
      <c r="F45" s="1" t="s">
        <v>2451</v>
      </c>
      <c r="G45" s="623" t="str">
        <f t="shared" si="4"/>
        <v>LOND P4 1R</v>
      </c>
      <c r="H45" s="1" t="str">
        <f>'F12'!E48</f>
        <v>LOND P4 1R (RESTD HRS NIGHT)</v>
      </c>
      <c r="I45" s="1" t="str">
        <f t="shared" si="5"/>
        <v xml:space="preserve"> (RESTD HRS NIGHT)</v>
      </c>
      <c r="J45" s="197" t="str">
        <f>VLOOKUP(H45,'F12'!$E$6:$F$356,2,FALSE)</f>
        <v>011 014 015 037 061 517</v>
      </c>
      <c r="K45" s="197">
        <f t="shared" si="6"/>
        <v>5.75</v>
      </c>
      <c r="L45" s="190" t="str">
        <f t="shared" si="7"/>
        <v xml:space="preserve">11 </v>
      </c>
      <c r="M45" s="182" t="str">
        <f t="shared" si="16"/>
        <v xml:space="preserve">14 </v>
      </c>
      <c r="N45" s="182" t="str">
        <f t="shared" si="16"/>
        <v xml:space="preserve">15 </v>
      </c>
      <c r="O45" s="182" t="str">
        <f t="shared" si="16"/>
        <v xml:space="preserve">37 </v>
      </c>
      <c r="P45" s="182" t="str">
        <f t="shared" si="16"/>
        <v xml:space="preserve">61 </v>
      </c>
      <c r="Q45" s="182" t="str">
        <f t="shared" si="16"/>
        <v/>
      </c>
      <c r="R45" s="182" t="str">
        <f t="shared" si="16"/>
        <v/>
      </c>
      <c r="S45" s="182" t="str">
        <f t="shared" si="16"/>
        <v/>
      </c>
      <c r="T45" s="182" t="str">
        <f t="shared" si="16"/>
        <v/>
      </c>
      <c r="U45" s="182" t="str">
        <f t="shared" si="16"/>
        <v/>
      </c>
      <c r="V45" s="182" t="str">
        <f t="shared" si="16"/>
        <v/>
      </c>
      <c r="W45" s="182" t="str">
        <f t="shared" si="16"/>
        <v/>
      </c>
      <c r="X45" s="182" t="str">
        <f t="shared" si="16"/>
        <v/>
      </c>
      <c r="Y45" s="182" t="str">
        <f t="shared" si="16"/>
        <v/>
      </c>
      <c r="Z45" s="182" t="str">
        <f t="shared" si="16"/>
        <v/>
      </c>
      <c r="AA45" s="182" t="str">
        <f t="shared" ref="AA45:AP60" si="20">IF(AA$2&gt;LEN($J45),"",RIGHT(LEFT($J45,AA$2),3))</f>
        <v/>
      </c>
      <c r="AB45" s="182" t="str">
        <f t="shared" si="20"/>
        <v/>
      </c>
      <c r="AC45" s="182" t="str">
        <f t="shared" si="20"/>
        <v/>
      </c>
      <c r="AD45" s="182" t="str">
        <f t="shared" si="20"/>
        <v/>
      </c>
      <c r="AE45" s="182" t="str">
        <f t="shared" si="20"/>
        <v/>
      </c>
      <c r="AF45" s="182" t="str">
        <f t="shared" si="20"/>
        <v/>
      </c>
      <c r="AG45" s="182" t="str">
        <f t="shared" si="20"/>
        <v/>
      </c>
      <c r="AH45" s="182" t="str">
        <f t="shared" si="20"/>
        <v/>
      </c>
      <c r="AI45" s="182" t="str">
        <f t="shared" si="20"/>
        <v/>
      </c>
      <c r="AJ45" s="182" t="str">
        <f t="shared" si="20"/>
        <v/>
      </c>
      <c r="AK45" s="182" t="str">
        <f t="shared" si="20"/>
        <v/>
      </c>
      <c r="AL45" s="182" t="str">
        <f t="shared" si="20"/>
        <v/>
      </c>
      <c r="AM45" s="182" t="str">
        <f t="shared" si="20"/>
        <v/>
      </c>
      <c r="AN45" s="182" t="str">
        <f t="shared" si="20"/>
        <v/>
      </c>
      <c r="AO45" s="182" t="str">
        <f t="shared" si="20"/>
        <v/>
      </c>
      <c r="AP45" s="182" t="str">
        <f t="shared" si="20"/>
        <v/>
      </c>
      <c r="AQ45" s="182" t="str">
        <f t="shared" si="19"/>
        <v/>
      </c>
      <c r="AR45" s="182" t="str">
        <f t="shared" si="19"/>
        <v/>
      </c>
      <c r="AS45" s="182" t="str">
        <f t="shared" si="19"/>
        <v/>
      </c>
      <c r="AT45" s="182" t="str">
        <f t="shared" si="19"/>
        <v/>
      </c>
      <c r="AU45" s="182" t="str">
        <f t="shared" si="19"/>
        <v/>
      </c>
      <c r="AV45" s="182" t="str">
        <f t="shared" si="19"/>
        <v/>
      </c>
      <c r="AW45" s="182" t="str">
        <f t="shared" si="19"/>
        <v/>
      </c>
      <c r="AX45" s="182" t="str">
        <f t="shared" si="19"/>
        <v/>
      </c>
      <c r="AY45" s="182" t="str">
        <f t="shared" si="19"/>
        <v/>
      </c>
      <c r="AZ45" s="182" t="str">
        <f t="shared" si="19"/>
        <v/>
      </c>
      <c r="BA45" s="182" t="str">
        <f t="shared" si="19"/>
        <v/>
      </c>
      <c r="BB45" s="182" t="str">
        <f t="shared" si="19"/>
        <v/>
      </c>
      <c r="BC45" s="182" t="str">
        <f t="shared" si="19"/>
        <v/>
      </c>
      <c r="BD45" s="182" t="str">
        <f t="shared" si="19"/>
        <v/>
      </c>
      <c r="BE45" s="182" t="str">
        <f t="shared" si="19"/>
        <v/>
      </c>
      <c r="BF45" s="182" t="str">
        <f t="shared" si="19"/>
        <v/>
      </c>
      <c r="BG45" s="182" t="str">
        <f t="shared" si="19"/>
        <v/>
      </c>
      <c r="BH45" s="182" t="str">
        <f t="shared" si="19"/>
        <v/>
      </c>
      <c r="BI45" s="182" t="str">
        <f t="shared" si="19"/>
        <v/>
      </c>
      <c r="BJ45" s="182" t="str">
        <f t="shared" si="19"/>
        <v/>
      </c>
      <c r="BK45" s="182" t="str">
        <f t="shared" si="19"/>
        <v/>
      </c>
      <c r="BL45" s="182" t="str">
        <f t="shared" si="19"/>
        <v/>
      </c>
      <c r="BM45" s="182" t="str">
        <f t="shared" si="19"/>
        <v/>
      </c>
      <c r="BN45" s="182" t="str">
        <f t="shared" si="19"/>
        <v/>
      </c>
      <c r="BO45" s="182" t="str">
        <f t="shared" si="19"/>
        <v/>
      </c>
      <c r="BP45" s="182" t="str">
        <f t="shared" si="19"/>
        <v/>
      </c>
      <c r="BQ45" s="182" t="str">
        <f t="shared" si="19"/>
        <v/>
      </c>
      <c r="BR45" s="182" t="str">
        <f t="shared" si="19"/>
        <v/>
      </c>
      <c r="BS45" s="182" t="str">
        <f t="shared" si="19"/>
        <v/>
      </c>
      <c r="BT45" s="182" t="str">
        <f t="shared" si="19"/>
        <v/>
      </c>
      <c r="BU45" s="182" t="str">
        <f t="shared" ref="AL45:BU53" si="21">IF(BU$2&gt;LEN($J45),"",RIGHT(LEFT($J45,BU$2),3))</f>
        <v/>
      </c>
    </row>
    <row r="46" spans="1:73" x14ac:dyDescent="0.25">
      <c r="A46" s="422">
        <f>IF(ISERROR(FIND(SALES!$XEM$12,J46)),0,1)</f>
        <v>1</v>
      </c>
      <c r="B46" s="1" t="s">
        <v>2233</v>
      </c>
      <c r="C46" s="1" t="s">
        <v>2451</v>
      </c>
      <c r="D46" s="1" t="s">
        <v>2451</v>
      </c>
      <c r="E46" s="1" t="s">
        <v>2451</v>
      </c>
      <c r="F46" s="1" t="s">
        <v>2451</v>
      </c>
      <c r="G46" s="623" t="str">
        <f t="shared" si="4"/>
        <v>SWEB P3 1R</v>
      </c>
      <c r="H46" s="1" t="str">
        <f>'F12'!E49</f>
        <v>SWEB P3 1R</v>
      </c>
      <c r="I46" s="1" t="str">
        <f t="shared" si="5"/>
        <v/>
      </c>
      <c r="J46" s="197" t="str">
        <f>VLOOKUP(H46,'F12'!$E$6:$F$356,2,FALSE)</f>
        <v>801 500 501 873 802</v>
      </c>
      <c r="K46" s="197">
        <f t="shared" si="6"/>
        <v>4.75</v>
      </c>
      <c r="L46" s="190" t="str">
        <f t="shared" si="7"/>
        <v xml:space="preserve">01 </v>
      </c>
      <c r="M46" s="182" t="str">
        <f t="shared" ref="M46:AA61" si="22">IF(M$2&gt;LEN($J46),"",RIGHT(LEFT($J46,M$2),3))</f>
        <v xml:space="preserve">00 </v>
      </c>
      <c r="N46" s="182" t="str">
        <f t="shared" si="22"/>
        <v xml:space="preserve">01 </v>
      </c>
      <c r="O46" s="182" t="str">
        <f t="shared" si="22"/>
        <v xml:space="preserve">73 </v>
      </c>
      <c r="P46" s="182" t="str">
        <f t="shared" si="22"/>
        <v/>
      </c>
      <c r="Q46" s="182" t="str">
        <f t="shared" si="22"/>
        <v/>
      </c>
      <c r="R46" s="182" t="str">
        <f t="shared" si="22"/>
        <v/>
      </c>
      <c r="S46" s="182" t="str">
        <f t="shared" si="22"/>
        <v/>
      </c>
      <c r="T46" s="182" t="str">
        <f t="shared" si="22"/>
        <v/>
      </c>
      <c r="U46" s="182" t="str">
        <f t="shared" si="22"/>
        <v/>
      </c>
      <c r="V46" s="182" t="str">
        <f t="shared" si="22"/>
        <v/>
      </c>
      <c r="W46" s="182" t="str">
        <f t="shared" si="22"/>
        <v/>
      </c>
      <c r="X46" s="182" t="str">
        <f t="shared" si="22"/>
        <v/>
      </c>
      <c r="Y46" s="182" t="str">
        <f t="shared" si="22"/>
        <v/>
      </c>
      <c r="Z46" s="182" t="str">
        <f t="shared" si="22"/>
        <v/>
      </c>
      <c r="AA46" s="182" t="str">
        <f t="shared" si="22"/>
        <v/>
      </c>
      <c r="AB46" s="182" t="str">
        <f t="shared" si="20"/>
        <v/>
      </c>
      <c r="AC46" s="182" t="str">
        <f t="shared" si="20"/>
        <v/>
      </c>
      <c r="AD46" s="182" t="str">
        <f t="shared" si="20"/>
        <v/>
      </c>
      <c r="AE46" s="182" t="str">
        <f t="shared" si="20"/>
        <v/>
      </c>
      <c r="AF46" s="182" t="str">
        <f t="shared" si="20"/>
        <v/>
      </c>
      <c r="AG46" s="182" t="str">
        <f t="shared" si="20"/>
        <v/>
      </c>
      <c r="AH46" s="182" t="str">
        <f t="shared" si="20"/>
        <v/>
      </c>
      <c r="AI46" s="182" t="str">
        <f t="shared" si="20"/>
        <v/>
      </c>
      <c r="AJ46" s="182" t="str">
        <f t="shared" si="20"/>
        <v/>
      </c>
      <c r="AK46" s="182" t="str">
        <f t="shared" si="20"/>
        <v/>
      </c>
      <c r="AL46" s="182" t="str">
        <f t="shared" si="21"/>
        <v/>
      </c>
      <c r="AM46" s="182" t="str">
        <f t="shared" si="21"/>
        <v/>
      </c>
      <c r="AN46" s="182" t="str">
        <f t="shared" si="21"/>
        <v/>
      </c>
      <c r="AO46" s="182" t="str">
        <f t="shared" si="21"/>
        <v/>
      </c>
      <c r="AP46" s="182" t="str">
        <f t="shared" si="21"/>
        <v/>
      </c>
      <c r="AQ46" s="182" t="str">
        <f t="shared" si="21"/>
        <v/>
      </c>
      <c r="AR46" s="182" t="str">
        <f t="shared" si="21"/>
        <v/>
      </c>
      <c r="AS46" s="182" t="str">
        <f t="shared" si="21"/>
        <v/>
      </c>
      <c r="AT46" s="182" t="str">
        <f t="shared" si="21"/>
        <v/>
      </c>
      <c r="AU46" s="182" t="str">
        <f t="shared" si="21"/>
        <v/>
      </c>
      <c r="AV46" s="182" t="str">
        <f t="shared" si="21"/>
        <v/>
      </c>
      <c r="AW46" s="182" t="str">
        <f t="shared" si="21"/>
        <v/>
      </c>
      <c r="AX46" s="182" t="str">
        <f t="shared" si="21"/>
        <v/>
      </c>
      <c r="AY46" s="182" t="str">
        <f t="shared" si="21"/>
        <v/>
      </c>
      <c r="AZ46" s="182" t="str">
        <f t="shared" si="21"/>
        <v/>
      </c>
      <c r="BA46" s="182" t="str">
        <f t="shared" si="21"/>
        <v/>
      </c>
      <c r="BB46" s="182" t="str">
        <f t="shared" si="21"/>
        <v/>
      </c>
      <c r="BC46" s="182" t="str">
        <f t="shared" si="21"/>
        <v/>
      </c>
      <c r="BD46" s="182" t="str">
        <f t="shared" si="21"/>
        <v/>
      </c>
      <c r="BE46" s="182" t="str">
        <f t="shared" si="21"/>
        <v/>
      </c>
      <c r="BF46" s="182" t="str">
        <f t="shared" si="21"/>
        <v/>
      </c>
      <c r="BG46" s="182" t="str">
        <f t="shared" si="21"/>
        <v/>
      </c>
      <c r="BH46" s="182" t="str">
        <f t="shared" si="21"/>
        <v/>
      </c>
      <c r="BI46" s="182" t="str">
        <f t="shared" si="21"/>
        <v/>
      </c>
      <c r="BJ46" s="182" t="str">
        <f t="shared" si="21"/>
        <v/>
      </c>
      <c r="BK46" s="182" t="str">
        <f t="shared" si="21"/>
        <v/>
      </c>
      <c r="BL46" s="182" t="str">
        <f t="shared" si="21"/>
        <v/>
      </c>
      <c r="BM46" s="182" t="str">
        <f t="shared" si="21"/>
        <v/>
      </c>
      <c r="BN46" s="182" t="str">
        <f t="shared" si="21"/>
        <v/>
      </c>
      <c r="BO46" s="182" t="str">
        <f t="shared" si="21"/>
        <v/>
      </c>
      <c r="BP46" s="182" t="str">
        <f t="shared" si="21"/>
        <v/>
      </c>
      <c r="BQ46" s="182" t="str">
        <f t="shared" si="21"/>
        <v/>
      </c>
      <c r="BR46" s="182" t="str">
        <f t="shared" si="21"/>
        <v/>
      </c>
      <c r="BS46" s="182" t="str">
        <f t="shared" si="21"/>
        <v/>
      </c>
      <c r="BT46" s="182" t="str">
        <f t="shared" si="21"/>
        <v/>
      </c>
      <c r="BU46" s="182" t="str">
        <f t="shared" si="21"/>
        <v/>
      </c>
    </row>
    <row r="47" spans="1:73" x14ac:dyDescent="0.25">
      <c r="A47" s="422">
        <f>IF(ISERROR(FIND(SALES!$XEM$12,J47)),0,1)</f>
        <v>1</v>
      </c>
      <c r="B47" s="1" t="s">
        <v>2234</v>
      </c>
      <c r="C47" s="1" t="s">
        <v>2451</v>
      </c>
      <c r="D47" s="1" t="s">
        <v>2451</v>
      </c>
      <c r="E47" s="1" t="s">
        <v>2451</v>
      </c>
      <c r="F47" s="1" t="s">
        <v>2451</v>
      </c>
      <c r="G47" s="623" t="str">
        <f t="shared" si="4"/>
        <v>MANW P4 1R</v>
      </c>
      <c r="H47" s="1" t="str">
        <f>'F12'!E50</f>
        <v>MANW P4 1R (RESTRICTED HOURS)</v>
      </c>
      <c r="I47" s="1" t="str">
        <f t="shared" si="5"/>
        <v xml:space="preserve"> (RESTRICTED HOURS)</v>
      </c>
      <c r="J47" s="197" t="str">
        <f>VLOOKUP(H47,'F12'!$E$6:$F$356,2,FALSE)</f>
        <v>520 522 524 526 528 530</v>
      </c>
      <c r="K47" s="197">
        <f t="shared" si="6"/>
        <v>5.75</v>
      </c>
      <c r="L47" s="190" t="str">
        <f t="shared" si="7"/>
        <v xml:space="preserve">20 </v>
      </c>
      <c r="M47" s="182" t="str">
        <f t="shared" si="22"/>
        <v xml:space="preserve">22 </v>
      </c>
      <c r="N47" s="182" t="str">
        <f t="shared" si="22"/>
        <v xml:space="preserve">24 </v>
      </c>
      <c r="O47" s="182" t="str">
        <f t="shared" si="22"/>
        <v xml:space="preserve">26 </v>
      </c>
      <c r="P47" s="182" t="str">
        <f t="shared" si="22"/>
        <v xml:space="preserve">28 </v>
      </c>
      <c r="Q47" s="182" t="str">
        <f t="shared" si="22"/>
        <v/>
      </c>
      <c r="R47" s="182" t="str">
        <f t="shared" si="22"/>
        <v/>
      </c>
      <c r="S47" s="182" t="str">
        <f t="shared" si="22"/>
        <v/>
      </c>
      <c r="T47" s="182" t="str">
        <f t="shared" si="22"/>
        <v/>
      </c>
      <c r="U47" s="182" t="str">
        <f t="shared" si="22"/>
        <v/>
      </c>
      <c r="V47" s="182" t="str">
        <f t="shared" si="22"/>
        <v/>
      </c>
      <c r="W47" s="182" t="str">
        <f t="shared" si="22"/>
        <v/>
      </c>
      <c r="X47" s="182" t="str">
        <f t="shared" si="22"/>
        <v/>
      </c>
      <c r="Y47" s="182" t="str">
        <f t="shared" si="22"/>
        <v/>
      </c>
      <c r="Z47" s="182" t="str">
        <f t="shared" si="22"/>
        <v/>
      </c>
      <c r="AA47" s="182" t="str">
        <f t="shared" si="22"/>
        <v/>
      </c>
      <c r="AB47" s="182" t="str">
        <f t="shared" si="20"/>
        <v/>
      </c>
      <c r="AC47" s="182" t="str">
        <f t="shared" si="20"/>
        <v/>
      </c>
      <c r="AD47" s="182" t="str">
        <f t="shared" si="20"/>
        <v/>
      </c>
      <c r="AE47" s="182" t="str">
        <f t="shared" si="20"/>
        <v/>
      </c>
      <c r="AF47" s="182" t="str">
        <f t="shared" si="20"/>
        <v/>
      </c>
      <c r="AG47" s="182" t="str">
        <f t="shared" si="20"/>
        <v/>
      </c>
      <c r="AH47" s="182" t="str">
        <f t="shared" si="20"/>
        <v/>
      </c>
      <c r="AI47" s="182" t="str">
        <f t="shared" si="20"/>
        <v/>
      </c>
      <c r="AJ47" s="182" t="str">
        <f t="shared" si="20"/>
        <v/>
      </c>
      <c r="AK47" s="182" t="str">
        <f t="shared" si="20"/>
        <v/>
      </c>
      <c r="AL47" s="182" t="str">
        <f t="shared" si="21"/>
        <v/>
      </c>
      <c r="AM47" s="182" t="str">
        <f t="shared" si="21"/>
        <v/>
      </c>
      <c r="AN47" s="182" t="str">
        <f t="shared" si="21"/>
        <v/>
      </c>
      <c r="AO47" s="182" t="str">
        <f t="shared" si="21"/>
        <v/>
      </c>
      <c r="AP47" s="182" t="str">
        <f t="shared" si="21"/>
        <v/>
      </c>
      <c r="AQ47" s="182" t="str">
        <f t="shared" si="21"/>
        <v/>
      </c>
      <c r="AR47" s="182" t="str">
        <f t="shared" si="21"/>
        <v/>
      </c>
      <c r="AS47" s="182" t="str">
        <f t="shared" si="21"/>
        <v/>
      </c>
      <c r="AT47" s="182" t="str">
        <f t="shared" si="21"/>
        <v/>
      </c>
      <c r="AU47" s="182" t="str">
        <f t="shared" si="21"/>
        <v/>
      </c>
      <c r="AV47" s="182" t="str">
        <f t="shared" si="21"/>
        <v/>
      </c>
      <c r="AW47" s="182" t="str">
        <f t="shared" si="21"/>
        <v/>
      </c>
      <c r="AX47" s="182" t="str">
        <f t="shared" si="21"/>
        <v/>
      </c>
      <c r="AY47" s="182" t="str">
        <f t="shared" si="21"/>
        <v/>
      </c>
      <c r="AZ47" s="182" t="str">
        <f t="shared" si="21"/>
        <v/>
      </c>
      <c r="BA47" s="182" t="str">
        <f t="shared" si="21"/>
        <v/>
      </c>
      <c r="BB47" s="182" t="str">
        <f t="shared" si="21"/>
        <v/>
      </c>
      <c r="BC47" s="182" t="str">
        <f t="shared" si="21"/>
        <v/>
      </c>
      <c r="BD47" s="182" t="str">
        <f t="shared" si="21"/>
        <v/>
      </c>
      <c r="BE47" s="182" t="str">
        <f t="shared" si="21"/>
        <v/>
      </c>
      <c r="BF47" s="182" t="str">
        <f t="shared" si="21"/>
        <v/>
      </c>
      <c r="BG47" s="182" t="str">
        <f t="shared" si="21"/>
        <v/>
      </c>
      <c r="BH47" s="182" t="str">
        <f t="shared" si="21"/>
        <v/>
      </c>
      <c r="BI47" s="182" t="str">
        <f t="shared" si="21"/>
        <v/>
      </c>
      <c r="BJ47" s="182" t="str">
        <f t="shared" si="21"/>
        <v/>
      </c>
      <c r="BK47" s="182" t="str">
        <f t="shared" si="21"/>
        <v/>
      </c>
      <c r="BL47" s="182" t="str">
        <f t="shared" si="21"/>
        <v/>
      </c>
      <c r="BM47" s="182" t="str">
        <f t="shared" si="21"/>
        <v/>
      </c>
      <c r="BN47" s="182" t="str">
        <f t="shared" si="21"/>
        <v/>
      </c>
      <c r="BO47" s="182" t="str">
        <f t="shared" si="21"/>
        <v/>
      </c>
      <c r="BP47" s="182" t="str">
        <f t="shared" si="21"/>
        <v/>
      </c>
      <c r="BQ47" s="182" t="str">
        <f t="shared" si="21"/>
        <v/>
      </c>
      <c r="BR47" s="182" t="str">
        <f t="shared" si="21"/>
        <v/>
      </c>
      <c r="BS47" s="182" t="str">
        <f t="shared" si="21"/>
        <v/>
      </c>
      <c r="BT47" s="182" t="str">
        <f t="shared" si="21"/>
        <v/>
      </c>
      <c r="BU47" s="182" t="str">
        <f t="shared" si="21"/>
        <v/>
      </c>
    </row>
    <row r="48" spans="1:73" x14ac:dyDescent="0.25">
      <c r="A48" s="422">
        <f>IF(ISERROR(FIND(SALES!$XEM$12,J48)),0,1)</f>
        <v>1</v>
      </c>
      <c r="B48" s="1" t="s">
        <v>2235</v>
      </c>
      <c r="C48" s="105" t="s">
        <v>2150</v>
      </c>
      <c r="D48" s="1" t="s">
        <v>2451</v>
      </c>
      <c r="E48" s="1" t="s">
        <v>2451</v>
      </c>
      <c r="F48" s="1" t="s">
        <v>2451</v>
      </c>
      <c r="G48" s="623" t="str">
        <f t="shared" si="4"/>
        <v>ETCL P4 2R</v>
      </c>
      <c r="H48" s="1" t="str">
        <f>'F12'!E51</f>
        <v>ETCL P4 2R (London)</v>
      </c>
      <c r="I48" s="1" t="str">
        <f t="shared" si="5"/>
        <v xml:space="preserve"> (London)</v>
      </c>
      <c r="J48" s="197">
        <f>VLOOKUP(H48,'F12'!$E$6:$F$356,2,FALSE)</f>
        <v>0</v>
      </c>
      <c r="K48" s="197">
        <f t="shared" si="6"/>
        <v>0.25</v>
      </c>
      <c r="L48" s="190">
        <f t="shared" si="7"/>
        <v>0</v>
      </c>
      <c r="M48" s="182" t="str">
        <f t="shared" si="22"/>
        <v/>
      </c>
      <c r="N48" s="182" t="str">
        <f t="shared" si="22"/>
        <v/>
      </c>
      <c r="O48" s="182" t="str">
        <f t="shared" si="22"/>
        <v/>
      </c>
      <c r="P48" s="182" t="str">
        <f t="shared" si="22"/>
        <v/>
      </c>
      <c r="Q48" s="182" t="str">
        <f t="shared" si="22"/>
        <v/>
      </c>
      <c r="R48" s="182" t="str">
        <f t="shared" si="22"/>
        <v/>
      </c>
      <c r="S48" s="182" t="str">
        <f t="shared" si="22"/>
        <v/>
      </c>
      <c r="T48" s="182" t="str">
        <f t="shared" si="22"/>
        <v/>
      </c>
      <c r="U48" s="182" t="str">
        <f t="shared" si="22"/>
        <v/>
      </c>
      <c r="V48" s="182" t="str">
        <f t="shared" si="22"/>
        <v/>
      </c>
      <c r="W48" s="182" t="str">
        <f t="shared" si="22"/>
        <v/>
      </c>
      <c r="X48" s="182" t="str">
        <f t="shared" si="22"/>
        <v/>
      </c>
      <c r="Y48" s="182" t="str">
        <f t="shared" si="22"/>
        <v/>
      </c>
      <c r="Z48" s="182" t="str">
        <f t="shared" si="22"/>
        <v/>
      </c>
      <c r="AA48" s="182" t="str">
        <f t="shared" si="22"/>
        <v/>
      </c>
      <c r="AB48" s="182" t="str">
        <f t="shared" si="20"/>
        <v/>
      </c>
      <c r="AC48" s="182" t="str">
        <f t="shared" si="20"/>
        <v/>
      </c>
      <c r="AD48" s="182" t="str">
        <f t="shared" si="20"/>
        <v/>
      </c>
      <c r="AE48" s="182" t="str">
        <f t="shared" si="20"/>
        <v/>
      </c>
      <c r="AF48" s="182" t="str">
        <f t="shared" si="20"/>
        <v/>
      </c>
      <c r="AG48" s="182" t="str">
        <f t="shared" si="20"/>
        <v/>
      </c>
      <c r="AH48" s="182" t="str">
        <f t="shared" si="20"/>
        <v/>
      </c>
      <c r="AI48" s="182" t="str">
        <f t="shared" si="20"/>
        <v/>
      </c>
      <c r="AJ48" s="182" t="str">
        <f t="shared" si="20"/>
        <v/>
      </c>
      <c r="AK48" s="182" t="str">
        <f t="shared" si="20"/>
        <v/>
      </c>
      <c r="AL48" s="182" t="str">
        <f t="shared" si="21"/>
        <v/>
      </c>
      <c r="AM48" s="182" t="str">
        <f t="shared" si="21"/>
        <v/>
      </c>
      <c r="AN48" s="182" t="str">
        <f t="shared" si="21"/>
        <v/>
      </c>
      <c r="AO48" s="182" t="str">
        <f t="shared" si="21"/>
        <v/>
      </c>
      <c r="AP48" s="182" t="str">
        <f t="shared" si="21"/>
        <v/>
      </c>
      <c r="AQ48" s="182" t="str">
        <f t="shared" si="21"/>
        <v/>
      </c>
      <c r="AR48" s="182" t="str">
        <f t="shared" si="21"/>
        <v/>
      </c>
      <c r="AS48" s="182" t="str">
        <f t="shared" si="21"/>
        <v/>
      </c>
      <c r="AT48" s="182" t="str">
        <f t="shared" si="21"/>
        <v/>
      </c>
      <c r="AU48" s="182" t="str">
        <f t="shared" si="21"/>
        <v/>
      </c>
      <c r="AV48" s="182" t="str">
        <f t="shared" si="21"/>
        <v/>
      </c>
      <c r="AW48" s="182" t="str">
        <f t="shared" si="21"/>
        <v/>
      </c>
      <c r="AX48" s="182" t="str">
        <f t="shared" si="21"/>
        <v/>
      </c>
      <c r="AY48" s="182" t="str">
        <f t="shared" si="21"/>
        <v/>
      </c>
      <c r="AZ48" s="182" t="str">
        <f t="shared" si="21"/>
        <v/>
      </c>
      <c r="BA48" s="182" t="str">
        <f t="shared" si="21"/>
        <v/>
      </c>
      <c r="BB48" s="182" t="str">
        <f t="shared" si="21"/>
        <v/>
      </c>
      <c r="BC48" s="182" t="str">
        <f t="shared" si="21"/>
        <v/>
      </c>
      <c r="BD48" s="182" t="str">
        <f t="shared" si="21"/>
        <v/>
      </c>
      <c r="BE48" s="182" t="str">
        <f t="shared" si="21"/>
        <v/>
      </c>
      <c r="BF48" s="182" t="str">
        <f t="shared" si="21"/>
        <v/>
      </c>
      <c r="BG48" s="182" t="str">
        <f t="shared" si="21"/>
        <v/>
      </c>
      <c r="BH48" s="182" t="str">
        <f t="shared" si="21"/>
        <v/>
      </c>
      <c r="BI48" s="182" t="str">
        <f t="shared" si="21"/>
        <v/>
      </c>
      <c r="BJ48" s="182" t="str">
        <f t="shared" si="21"/>
        <v/>
      </c>
      <c r="BK48" s="182" t="str">
        <f t="shared" si="21"/>
        <v/>
      </c>
      <c r="BL48" s="182" t="str">
        <f t="shared" si="21"/>
        <v/>
      </c>
      <c r="BM48" s="182" t="str">
        <f t="shared" si="21"/>
        <v/>
      </c>
      <c r="BN48" s="182" t="str">
        <f t="shared" si="21"/>
        <v/>
      </c>
      <c r="BO48" s="182" t="str">
        <f t="shared" si="21"/>
        <v/>
      </c>
      <c r="BP48" s="182" t="str">
        <f t="shared" si="21"/>
        <v/>
      </c>
      <c r="BQ48" s="182" t="str">
        <f t="shared" si="21"/>
        <v/>
      </c>
      <c r="BR48" s="182" t="str">
        <f t="shared" si="21"/>
        <v/>
      </c>
      <c r="BS48" s="182" t="str">
        <f t="shared" si="21"/>
        <v/>
      </c>
      <c r="BT48" s="182" t="str">
        <f t="shared" si="21"/>
        <v/>
      </c>
      <c r="BU48" s="182" t="str">
        <f t="shared" si="21"/>
        <v/>
      </c>
    </row>
    <row r="49" spans="1:73" x14ac:dyDescent="0.25">
      <c r="A49" s="422">
        <f>IF(ISERROR(FIND(SALES!$XEM$12,J49)),0,1)</f>
        <v>1</v>
      </c>
      <c r="B49" s="1" t="s">
        <v>2236</v>
      </c>
      <c r="C49" s="1" t="s">
        <v>2451</v>
      </c>
      <c r="D49" s="1" t="s">
        <v>2451</v>
      </c>
      <c r="E49" s="1" t="s">
        <v>2451</v>
      </c>
      <c r="F49" s="1" t="s">
        <v>2451</v>
      </c>
      <c r="G49" s="623" t="str">
        <f t="shared" si="4"/>
        <v>MIDE P4 1R</v>
      </c>
      <c r="H49" s="1" t="str">
        <f>'F12'!E52</f>
        <v>MIDE P4 1R (RESTD HRS NIGHT)</v>
      </c>
      <c r="I49" s="1" t="str">
        <f t="shared" si="5"/>
        <v xml:space="preserve"> (RESTD HRS NIGHT)</v>
      </c>
      <c r="J49" s="197" t="str">
        <f>VLOOKUP(H49,'F12'!$E$6:$F$356,2,FALSE)</f>
        <v>021 058 532 533 560</v>
      </c>
      <c r="K49" s="197">
        <f t="shared" si="6"/>
        <v>4.75</v>
      </c>
      <c r="L49" s="190" t="str">
        <f t="shared" si="7"/>
        <v xml:space="preserve">21 </v>
      </c>
      <c r="M49" s="182" t="str">
        <f t="shared" si="22"/>
        <v xml:space="preserve">58 </v>
      </c>
      <c r="N49" s="182" t="str">
        <f t="shared" si="22"/>
        <v xml:space="preserve">32 </v>
      </c>
      <c r="O49" s="182" t="str">
        <f t="shared" si="22"/>
        <v xml:space="preserve">33 </v>
      </c>
      <c r="P49" s="182" t="str">
        <f t="shared" si="22"/>
        <v/>
      </c>
      <c r="Q49" s="182" t="str">
        <f t="shared" si="22"/>
        <v/>
      </c>
      <c r="R49" s="182" t="str">
        <f t="shared" si="22"/>
        <v/>
      </c>
      <c r="S49" s="182" t="str">
        <f t="shared" si="22"/>
        <v/>
      </c>
      <c r="T49" s="182" t="str">
        <f t="shared" si="22"/>
        <v/>
      </c>
      <c r="U49" s="182" t="str">
        <f t="shared" si="22"/>
        <v/>
      </c>
      <c r="V49" s="182" t="str">
        <f t="shared" si="22"/>
        <v/>
      </c>
      <c r="W49" s="182" t="str">
        <f t="shared" si="22"/>
        <v/>
      </c>
      <c r="X49" s="182" t="str">
        <f t="shared" si="22"/>
        <v/>
      </c>
      <c r="Y49" s="182" t="str">
        <f t="shared" si="22"/>
        <v/>
      </c>
      <c r="Z49" s="182" t="str">
        <f t="shared" si="22"/>
        <v/>
      </c>
      <c r="AA49" s="182" t="str">
        <f t="shared" si="22"/>
        <v/>
      </c>
      <c r="AB49" s="182" t="str">
        <f t="shared" si="20"/>
        <v/>
      </c>
      <c r="AC49" s="182" t="str">
        <f t="shared" si="20"/>
        <v/>
      </c>
      <c r="AD49" s="182" t="str">
        <f t="shared" si="20"/>
        <v/>
      </c>
      <c r="AE49" s="182" t="str">
        <f t="shared" si="20"/>
        <v/>
      </c>
      <c r="AF49" s="182" t="str">
        <f t="shared" si="20"/>
        <v/>
      </c>
      <c r="AG49" s="182" t="str">
        <f t="shared" si="20"/>
        <v/>
      </c>
      <c r="AH49" s="182" t="str">
        <f t="shared" si="20"/>
        <v/>
      </c>
      <c r="AI49" s="182" t="str">
        <f t="shared" si="20"/>
        <v/>
      </c>
      <c r="AJ49" s="182" t="str">
        <f t="shared" si="20"/>
        <v/>
      </c>
      <c r="AK49" s="182" t="str">
        <f t="shared" si="20"/>
        <v/>
      </c>
      <c r="AL49" s="182" t="str">
        <f t="shared" si="21"/>
        <v/>
      </c>
      <c r="AM49" s="182" t="str">
        <f t="shared" si="21"/>
        <v/>
      </c>
      <c r="AN49" s="182" t="str">
        <f t="shared" si="21"/>
        <v/>
      </c>
      <c r="AO49" s="182" t="str">
        <f t="shared" si="21"/>
        <v/>
      </c>
      <c r="AP49" s="182" t="str">
        <f t="shared" si="21"/>
        <v/>
      </c>
      <c r="AQ49" s="182" t="str">
        <f t="shared" si="21"/>
        <v/>
      </c>
      <c r="AR49" s="182" t="str">
        <f t="shared" si="21"/>
        <v/>
      </c>
      <c r="AS49" s="182" t="str">
        <f t="shared" si="21"/>
        <v/>
      </c>
      <c r="AT49" s="182" t="str">
        <f t="shared" si="21"/>
        <v/>
      </c>
      <c r="AU49" s="182" t="str">
        <f t="shared" si="21"/>
        <v/>
      </c>
      <c r="AV49" s="182" t="str">
        <f t="shared" si="21"/>
        <v/>
      </c>
      <c r="AW49" s="182" t="str">
        <f t="shared" si="21"/>
        <v/>
      </c>
      <c r="AX49" s="182" t="str">
        <f t="shared" si="21"/>
        <v/>
      </c>
      <c r="AY49" s="182" t="str">
        <f t="shared" si="21"/>
        <v/>
      </c>
      <c r="AZ49" s="182" t="str">
        <f t="shared" si="21"/>
        <v/>
      </c>
      <c r="BA49" s="182" t="str">
        <f t="shared" si="21"/>
        <v/>
      </c>
      <c r="BB49" s="182" t="str">
        <f t="shared" si="21"/>
        <v/>
      </c>
      <c r="BC49" s="182" t="str">
        <f t="shared" si="21"/>
        <v/>
      </c>
      <c r="BD49" s="182" t="str">
        <f t="shared" si="21"/>
        <v/>
      </c>
      <c r="BE49" s="182" t="str">
        <f t="shared" si="21"/>
        <v/>
      </c>
      <c r="BF49" s="182" t="str">
        <f t="shared" si="21"/>
        <v/>
      </c>
      <c r="BG49" s="182" t="str">
        <f t="shared" si="21"/>
        <v/>
      </c>
      <c r="BH49" s="182" t="str">
        <f t="shared" si="21"/>
        <v/>
      </c>
      <c r="BI49" s="182" t="str">
        <f t="shared" si="21"/>
        <v/>
      </c>
      <c r="BJ49" s="182" t="str">
        <f t="shared" si="21"/>
        <v/>
      </c>
      <c r="BK49" s="182" t="str">
        <f t="shared" si="21"/>
        <v/>
      </c>
      <c r="BL49" s="182" t="str">
        <f t="shared" si="21"/>
        <v/>
      </c>
      <c r="BM49" s="182" t="str">
        <f t="shared" si="21"/>
        <v/>
      </c>
      <c r="BN49" s="182" t="str">
        <f t="shared" si="21"/>
        <v/>
      </c>
      <c r="BO49" s="182" t="str">
        <f t="shared" si="21"/>
        <v/>
      </c>
      <c r="BP49" s="182" t="str">
        <f t="shared" si="21"/>
        <v/>
      </c>
      <c r="BQ49" s="182" t="str">
        <f t="shared" si="21"/>
        <v/>
      </c>
      <c r="BR49" s="182" t="str">
        <f t="shared" si="21"/>
        <v/>
      </c>
      <c r="BS49" s="182" t="str">
        <f t="shared" si="21"/>
        <v/>
      </c>
      <c r="BT49" s="182" t="str">
        <f t="shared" si="21"/>
        <v/>
      </c>
      <c r="BU49" s="182" t="str">
        <f t="shared" si="21"/>
        <v/>
      </c>
    </row>
    <row r="50" spans="1:73" x14ac:dyDescent="0.25">
      <c r="A50" s="422">
        <f>IF(ISERROR(FIND(SALES!$XEM$12,J50)),0,1)</f>
        <v>1</v>
      </c>
      <c r="B50" s="1" t="s">
        <v>2237</v>
      </c>
      <c r="C50" s="1" t="s">
        <v>2451</v>
      </c>
      <c r="D50" s="1" t="s">
        <v>2451</v>
      </c>
      <c r="E50" s="1" t="s">
        <v>2451</v>
      </c>
      <c r="F50" s="1" t="s">
        <v>2451</v>
      </c>
      <c r="G50" s="623" t="str">
        <f t="shared" si="4"/>
        <v>SPOW P4 1R</v>
      </c>
      <c r="H50" s="1" t="str">
        <f>'F12'!E53</f>
        <v>SPOW P4 1R (Restricted)</v>
      </c>
      <c r="I50" s="1" t="str">
        <f t="shared" si="5"/>
        <v xml:space="preserve"> (Restricted)</v>
      </c>
      <c r="J50" s="197" t="str">
        <f>VLOOKUP(H50,'F12'!$E$6:$F$356,2,FALSE)</f>
        <v>516 517 523 525 552 554 568 576 600 604 608 616 620 624 628 632 634 636 640 644 648 658 660</v>
      </c>
      <c r="K50" s="197">
        <f t="shared" si="6"/>
        <v>22.75</v>
      </c>
      <c r="L50" s="190" t="str">
        <f t="shared" si="7"/>
        <v xml:space="preserve">16 </v>
      </c>
      <c r="M50" s="182" t="str">
        <f t="shared" si="22"/>
        <v xml:space="preserve">17 </v>
      </c>
      <c r="N50" s="182" t="str">
        <f t="shared" si="22"/>
        <v xml:space="preserve">23 </v>
      </c>
      <c r="O50" s="182" t="str">
        <f t="shared" si="22"/>
        <v xml:space="preserve">25 </v>
      </c>
      <c r="P50" s="182" t="str">
        <f t="shared" si="22"/>
        <v xml:space="preserve">52 </v>
      </c>
      <c r="Q50" s="182" t="str">
        <f t="shared" si="22"/>
        <v xml:space="preserve">54 </v>
      </c>
      <c r="R50" s="182" t="str">
        <f t="shared" si="22"/>
        <v xml:space="preserve">68 </v>
      </c>
      <c r="S50" s="182" t="str">
        <f t="shared" si="22"/>
        <v xml:space="preserve">76 </v>
      </c>
      <c r="T50" s="182" t="str">
        <f t="shared" si="22"/>
        <v xml:space="preserve">00 </v>
      </c>
      <c r="U50" s="182" t="str">
        <f t="shared" si="22"/>
        <v xml:space="preserve">04 </v>
      </c>
      <c r="V50" s="182" t="str">
        <f t="shared" si="22"/>
        <v xml:space="preserve">08 </v>
      </c>
      <c r="W50" s="182" t="str">
        <f t="shared" si="22"/>
        <v xml:space="preserve">16 </v>
      </c>
      <c r="X50" s="182" t="str">
        <f t="shared" si="22"/>
        <v xml:space="preserve">20 </v>
      </c>
      <c r="Y50" s="182" t="str">
        <f t="shared" si="22"/>
        <v xml:space="preserve">24 </v>
      </c>
      <c r="Z50" s="182" t="str">
        <f t="shared" si="22"/>
        <v xml:space="preserve">28 </v>
      </c>
      <c r="AA50" s="182" t="str">
        <f t="shared" si="22"/>
        <v xml:space="preserve">32 </v>
      </c>
      <c r="AB50" s="182" t="str">
        <f t="shared" si="20"/>
        <v xml:space="preserve">34 </v>
      </c>
      <c r="AC50" s="182" t="str">
        <f t="shared" si="20"/>
        <v xml:space="preserve">36 </v>
      </c>
      <c r="AD50" s="182" t="str">
        <f t="shared" si="20"/>
        <v xml:space="preserve">40 </v>
      </c>
      <c r="AE50" s="182" t="str">
        <f t="shared" si="20"/>
        <v xml:space="preserve">44 </v>
      </c>
      <c r="AF50" s="182" t="str">
        <f t="shared" si="20"/>
        <v xml:space="preserve">48 </v>
      </c>
      <c r="AG50" s="182" t="str">
        <f t="shared" si="20"/>
        <v xml:space="preserve">58 </v>
      </c>
      <c r="AH50" s="182" t="str">
        <f t="shared" si="20"/>
        <v/>
      </c>
      <c r="AI50" s="182" t="str">
        <f t="shared" si="20"/>
        <v/>
      </c>
      <c r="AJ50" s="182" t="str">
        <f t="shared" si="20"/>
        <v/>
      </c>
      <c r="AK50" s="182" t="str">
        <f t="shared" si="20"/>
        <v/>
      </c>
      <c r="AL50" s="182" t="str">
        <f t="shared" si="21"/>
        <v/>
      </c>
      <c r="AM50" s="182" t="str">
        <f t="shared" si="21"/>
        <v/>
      </c>
      <c r="AN50" s="182" t="str">
        <f t="shared" si="21"/>
        <v/>
      </c>
      <c r="AO50" s="182" t="str">
        <f t="shared" si="21"/>
        <v/>
      </c>
      <c r="AP50" s="182" t="str">
        <f t="shared" si="21"/>
        <v/>
      </c>
      <c r="AQ50" s="182" t="str">
        <f t="shared" si="21"/>
        <v/>
      </c>
      <c r="AR50" s="182" t="str">
        <f t="shared" si="21"/>
        <v/>
      </c>
      <c r="AS50" s="182" t="str">
        <f t="shared" si="21"/>
        <v/>
      </c>
      <c r="AT50" s="182" t="str">
        <f t="shared" si="21"/>
        <v/>
      </c>
      <c r="AU50" s="182" t="str">
        <f t="shared" si="21"/>
        <v/>
      </c>
      <c r="AV50" s="182" t="str">
        <f t="shared" si="21"/>
        <v/>
      </c>
      <c r="AW50" s="182" t="str">
        <f t="shared" si="21"/>
        <v/>
      </c>
      <c r="AX50" s="182" t="str">
        <f t="shared" si="21"/>
        <v/>
      </c>
      <c r="AY50" s="182" t="str">
        <f t="shared" si="21"/>
        <v/>
      </c>
      <c r="AZ50" s="182" t="str">
        <f t="shared" si="21"/>
        <v/>
      </c>
      <c r="BA50" s="182" t="str">
        <f t="shared" si="21"/>
        <v/>
      </c>
      <c r="BB50" s="182" t="str">
        <f t="shared" si="21"/>
        <v/>
      </c>
      <c r="BC50" s="182" t="str">
        <f t="shared" si="21"/>
        <v/>
      </c>
      <c r="BD50" s="182" t="str">
        <f t="shared" si="21"/>
        <v/>
      </c>
      <c r="BE50" s="182" t="str">
        <f t="shared" si="21"/>
        <v/>
      </c>
      <c r="BF50" s="182" t="str">
        <f t="shared" si="21"/>
        <v/>
      </c>
      <c r="BG50" s="182" t="str">
        <f t="shared" si="21"/>
        <v/>
      </c>
      <c r="BH50" s="182" t="str">
        <f t="shared" si="21"/>
        <v/>
      </c>
      <c r="BI50" s="182" t="str">
        <f t="shared" si="21"/>
        <v/>
      </c>
      <c r="BJ50" s="182" t="str">
        <f t="shared" si="21"/>
        <v/>
      </c>
      <c r="BK50" s="182" t="str">
        <f t="shared" si="21"/>
        <v/>
      </c>
      <c r="BL50" s="182" t="str">
        <f t="shared" si="21"/>
        <v/>
      </c>
      <c r="BM50" s="182" t="str">
        <f t="shared" si="21"/>
        <v/>
      </c>
      <c r="BN50" s="182" t="str">
        <f t="shared" si="21"/>
        <v/>
      </c>
      <c r="BO50" s="182" t="str">
        <f t="shared" si="21"/>
        <v/>
      </c>
      <c r="BP50" s="182" t="str">
        <f t="shared" si="21"/>
        <v/>
      </c>
      <c r="BQ50" s="182" t="str">
        <f t="shared" si="21"/>
        <v/>
      </c>
      <c r="BR50" s="182" t="str">
        <f t="shared" si="21"/>
        <v/>
      </c>
      <c r="BS50" s="182" t="str">
        <f t="shared" si="21"/>
        <v/>
      </c>
      <c r="BT50" s="182" t="str">
        <f t="shared" si="21"/>
        <v/>
      </c>
      <c r="BU50" s="182" t="str">
        <f t="shared" si="21"/>
        <v/>
      </c>
    </row>
    <row r="51" spans="1:73" x14ac:dyDescent="0.25">
      <c r="A51" s="422">
        <f>IF(ISERROR(FIND(SALES!$XEM$12,J51)),0,1)</f>
        <v>1</v>
      </c>
      <c r="B51" s="1" t="s">
        <v>2238</v>
      </c>
      <c r="C51" s="105" t="s">
        <v>2150</v>
      </c>
      <c r="D51" s="1" t="s">
        <v>2451</v>
      </c>
      <c r="E51" s="1" t="s">
        <v>2451</v>
      </c>
      <c r="F51" s="1" t="s">
        <v>2451</v>
      </c>
      <c r="G51" s="623" t="str">
        <f t="shared" si="4"/>
        <v>LENG P3 1R</v>
      </c>
      <c r="H51" s="1" t="str">
        <f>'F12'!E54</f>
        <v>LENG P3 1R (Southern)</v>
      </c>
      <c r="I51" s="1" t="str">
        <f t="shared" si="5"/>
        <v xml:space="preserve"> (Southern)</v>
      </c>
      <c r="J51" s="197">
        <f>VLOOKUP(H51,'F12'!$E$6:$F$356,2,FALSE)</f>
        <v>801</v>
      </c>
      <c r="K51" s="197">
        <f t="shared" si="6"/>
        <v>0.75</v>
      </c>
      <c r="L51" s="190">
        <f t="shared" si="7"/>
        <v>801</v>
      </c>
      <c r="M51" s="182" t="str">
        <f t="shared" si="22"/>
        <v/>
      </c>
      <c r="N51" s="182" t="str">
        <f t="shared" si="22"/>
        <v/>
      </c>
      <c r="O51" s="182" t="str">
        <f t="shared" si="22"/>
        <v/>
      </c>
      <c r="P51" s="182" t="str">
        <f t="shared" si="22"/>
        <v/>
      </c>
      <c r="Q51" s="182" t="str">
        <f t="shared" si="22"/>
        <v/>
      </c>
      <c r="R51" s="182" t="str">
        <f t="shared" si="22"/>
        <v/>
      </c>
      <c r="S51" s="182" t="str">
        <f t="shared" si="22"/>
        <v/>
      </c>
      <c r="T51" s="182" t="str">
        <f t="shared" si="22"/>
        <v/>
      </c>
      <c r="U51" s="182" t="str">
        <f t="shared" si="22"/>
        <v/>
      </c>
      <c r="V51" s="182" t="str">
        <f t="shared" si="22"/>
        <v/>
      </c>
      <c r="W51" s="182" t="str">
        <f t="shared" si="22"/>
        <v/>
      </c>
      <c r="X51" s="182" t="str">
        <f t="shared" si="22"/>
        <v/>
      </c>
      <c r="Y51" s="182" t="str">
        <f t="shared" si="22"/>
        <v/>
      </c>
      <c r="Z51" s="182" t="str">
        <f t="shared" si="22"/>
        <v/>
      </c>
      <c r="AA51" s="182" t="str">
        <f t="shared" si="22"/>
        <v/>
      </c>
      <c r="AB51" s="182" t="str">
        <f t="shared" si="20"/>
        <v/>
      </c>
      <c r="AC51" s="182" t="str">
        <f t="shared" si="20"/>
        <v/>
      </c>
      <c r="AD51" s="182" t="str">
        <f t="shared" si="20"/>
        <v/>
      </c>
      <c r="AE51" s="182" t="str">
        <f t="shared" si="20"/>
        <v/>
      </c>
      <c r="AF51" s="182" t="str">
        <f t="shared" si="20"/>
        <v/>
      </c>
      <c r="AG51" s="182" t="str">
        <f t="shared" si="20"/>
        <v/>
      </c>
      <c r="AH51" s="182" t="str">
        <f t="shared" si="20"/>
        <v/>
      </c>
      <c r="AI51" s="182" t="str">
        <f t="shared" si="20"/>
        <v/>
      </c>
      <c r="AJ51" s="182" t="str">
        <f t="shared" si="20"/>
        <v/>
      </c>
      <c r="AK51" s="182" t="str">
        <f t="shared" si="20"/>
        <v/>
      </c>
      <c r="AL51" s="182" t="str">
        <f t="shared" si="21"/>
        <v/>
      </c>
      <c r="AM51" s="182" t="str">
        <f t="shared" si="21"/>
        <v/>
      </c>
      <c r="AN51" s="182" t="str">
        <f t="shared" si="21"/>
        <v/>
      </c>
      <c r="AO51" s="182" t="str">
        <f t="shared" si="21"/>
        <v/>
      </c>
      <c r="AP51" s="182" t="str">
        <f t="shared" si="21"/>
        <v/>
      </c>
      <c r="AQ51" s="182" t="str">
        <f t="shared" si="21"/>
        <v/>
      </c>
      <c r="AR51" s="182" t="str">
        <f t="shared" si="21"/>
        <v/>
      </c>
      <c r="AS51" s="182" t="str">
        <f t="shared" si="21"/>
        <v/>
      </c>
      <c r="AT51" s="182" t="str">
        <f t="shared" si="21"/>
        <v/>
      </c>
      <c r="AU51" s="182" t="str">
        <f t="shared" si="21"/>
        <v/>
      </c>
      <c r="AV51" s="182" t="str">
        <f t="shared" si="21"/>
        <v/>
      </c>
      <c r="AW51" s="182" t="str">
        <f t="shared" si="21"/>
        <v/>
      </c>
      <c r="AX51" s="182" t="str">
        <f t="shared" si="21"/>
        <v/>
      </c>
      <c r="AY51" s="182" t="str">
        <f t="shared" si="21"/>
        <v/>
      </c>
      <c r="AZ51" s="182" t="str">
        <f t="shared" si="21"/>
        <v/>
      </c>
      <c r="BA51" s="182" t="str">
        <f t="shared" si="21"/>
        <v/>
      </c>
      <c r="BB51" s="182" t="str">
        <f t="shared" si="21"/>
        <v/>
      </c>
      <c r="BC51" s="182" t="str">
        <f t="shared" si="21"/>
        <v/>
      </c>
      <c r="BD51" s="182" t="str">
        <f t="shared" si="21"/>
        <v/>
      </c>
      <c r="BE51" s="182" t="str">
        <f t="shared" si="21"/>
        <v/>
      </c>
      <c r="BF51" s="182" t="str">
        <f t="shared" si="21"/>
        <v/>
      </c>
      <c r="BG51" s="182" t="str">
        <f t="shared" si="21"/>
        <v/>
      </c>
      <c r="BH51" s="182" t="str">
        <f t="shared" si="21"/>
        <v/>
      </c>
      <c r="BI51" s="182" t="str">
        <f t="shared" si="21"/>
        <v/>
      </c>
      <c r="BJ51" s="182" t="str">
        <f t="shared" si="21"/>
        <v/>
      </c>
      <c r="BK51" s="182" t="str">
        <f t="shared" si="21"/>
        <v/>
      </c>
      <c r="BL51" s="182" t="str">
        <f t="shared" si="21"/>
        <v/>
      </c>
      <c r="BM51" s="182" t="str">
        <f t="shared" si="21"/>
        <v/>
      </c>
      <c r="BN51" s="182" t="str">
        <f t="shared" si="21"/>
        <v/>
      </c>
      <c r="BO51" s="182" t="str">
        <f t="shared" si="21"/>
        <v/>
      </c>
      <c r="BP51" s="182" t="str">
        <f t="shared" si="21"/>
        <v/>
      </c>
      <c r="BQ51" s="182" t="str">
        <f t="shared" si="21"/>
        <v/>
      </c>
      <c r="BR51" s="182" t="str">
        <f t="shared" si="21"/>
        <v/>
      </c>
      <c r="BS51" s="182" t="str">
        <f t="shared" si="21"/>
        <v/>
      </c>
      <c r="BT51" s="182" t="str">
        <f t="shared" si="21"/>
        <v/>
      </c>
      <c r="BU51" s="182" t="str">
        <f t="shared" si="21"/>
        <v/>
      </c>
    </row>
    <row r="52" spans="1:73" x14ac:dyDescent="0.25">
      <c r="A52" s="422">
        <f>IF(ISERROR(FIND(SALES!$XEM$12,J52)),0,1)</f>
        <v>1</v>
      </c>
      <c r="B52" s="1" t="s">
        <v>2239</v>
      </c>
      <c r="C52" s="1" t="s">
        <v>2451</v>
      </c>
      <c r="D52" s="1" t="s">
        <v>2451</v>
      </c>
      <c r="E52" s="1" t="s">
        <v>2451</v>
      </c>
      <c r="F52" s="1" t="s">
        <v>2451</v>
      </c>
      <c r="G52" s="623" t="str">
        <f t="shared" si="4"/>
        <v>MIDE P3 1R</v>
      </c>
      <c r="H52" s="1" t="str">
        <f>'F12'!E55</f>
        <v>MIDE P3 1R</v>
      </c>
      <c r="I52" s="1" t="str">
        <f t="shared" si="5"/>
        <v/>
      </c>
      <c r="J52" s="197" t="str">
        <f>VLOOKUP(H52,'F12'!$E$6:$F$356,2,FALSE)</f>
        <v>053 500 517 565 873 801 802</v>
      </c>
      <c r="K52" s="197">
        <f t="shared" si="6"/>
        <v>6.75</v>
      </c>
      <c r="L52" s="190" t="str">
        <f t="shared" si="7"/>
        <v xml:space="preserve">53 </v>
      </c>
      <c r="M52" s="182" t="str">
        <f t="shared" si="22"/>
        <v xml:space="preserve">00 </v>
      </c>
      <c r="N52" s="182" t="str">
        <f t="shared" si="22"/>
        <v xml:space="preserve">17 </v>
      </c>
      <c r="O52" s="182" t="str">
        <f t="shared" si="22"/>
        <v xml:space="preserve">65 </v>
      </c>
      <c r="P52" s="182" t="str">
        <f t="shared" si="22"/>
        <v xml:space="preserve">73 </v>
      </c>
      <c r="Q52" s="182" t="str">
        <f t="shared" si="22"/>
        <v xml:space="preserve">01 </v>
      </c>
      <c r="R52" s="182" t="str">
        <f t="shared" si="22"/>
        <v/>
      </c>
      <c r="S52" s="182" t="str">
        <f t="shared" si="22"/>
        <v/>
      </c>
      <c r="T52" s="182" t="str">
        <f t="shared" si="22"/>
        <v/>
      </c>
      <c r="U52" s="182" t="str">
        <f t="shared" si="22"/>
        <v/>
      </c>
      <c r="V52" s="182" t="str">
        <f t="shared" si="22"/>
        <v/>
      </c>
      <c r="W52" s="182" t="str">
        <f t="shared" si="22"/>
        <v/>
      </c>
      <c r="X52" s="182" t="str">
        <f t="shared" si="22"/>
        <v/>
      </c>
      <c r="Y52" s="182" t="str">
        <f t="shared" si="22"/>
        <v/>
      </c>
      <c r="Z52" s="182" t="str">
        <f t="shared" si="22"/>
        <v/>
      </c>
      <c r="AA52" s="182" t="str">
        <f t="shared" si="22"/>
        <v/>
      </c>
      <c r="AB52" s="182" t="str">
        <f t="shared" si="20"/>
        <v/>
      </c>
      <c r="AC52" s="182" t="str">
        <f t="shared" si="20"/>
        <v/>
      </c>
      <c r="AD52" s="182" t="str">
        <f t="shared" si="20"/>
        <v/>
      </c>
      <c r="AE52" s="182" t="str">
        <f t="shared" si="20"/>
        <v/>
      </c>
      <c r="AF52" s="182" t="str">
        <f t="shared" si="20"/>
        <v/>
      </c>
      <c r="AG52" s="182" t="str">
        <f t="shared" si="20"/>
        <v/>
      </c>
      <c r="AH52" s="182" t="str">
        <f t="shared" si="20"/>
        <v/>
      </c>
      <c r="AI52" s="182" t="str">
        <f t="shared" si="20"/>
        <v/>
      </c>
      <c r="AJ52" s="182" t="str">
        <f t="shared" si="20"/>
        <v/>
      </c>
      <c r="AK52" s="182" t="str">
        <f t="shared" si="20"/>
        <v/>
      </c>
      <c r="AL52" s="182" t="str">
        <f t="shared" si="21"/>
        <v/>
      </c>
      <c r="AM52" s="182" t="str">
        <f t="shared" si="21"/>
        <v/>
      </c>
      <c r="AN52" s="182" t="str">
        <f t="shared" si="21"/>
        <v/>
      </c>
      <c r="AO52" s="182" t="str">
        <f t="shared" si="21"/>
        <v/>
      </c>
      <c r="AP52" s="182" t="str">
        <f t="shared" si="21"/>
        <v/>
      </c>
      <c r="AQ52" s="182" t="str">
        <f t="shared" si="21"/>
        <v/>
      </c>
      <c r="AR52" s="182" t="str">
        <f t="shared" si="21"/>
        <v/>
      </c>
      <c r="AS52" s="182" t="str">
        <f t="shared" si="21"/>
        <v/>
      </c>
      <c r="AT52" s="182" t="str">
        <f t="shared" si="21"/>
        <v/>
      </c>
      <c r="AU52" s="182" t="str">
        <f t="shared" si="21"/>
        <v/>
      </c>
      <c r="AV52" s="182" t="str">
        <f t="shared" si="21"/>
        <v/>
      </c>
      <c r="AW52" s="182" t="str">
        <f t="shared" si="21"/>
        <v/>
      </c>
      <c r="AX52" s="182" t="str">
        <f t="shared" si="21"/>
        <v/>
      </c>
      <c r="AY52" s="182" t="str">
        <f t="shared" si="21"/>
        <v/>
      </c>
      <c r="AZ52" s="182" t="str">
        <f t="shared" si="21"/>
        <v/>
      </c>
      <c r="BA52" s="182" t="str">
        <f t="shared" si="21"/>
        <v/>
      </c>
      <c r="BB52" s="182" t="str">
        <f t="shared" si="21"/>
        <v/>
      </c>
      <c r="BC52" s="182" t="str">
        <f t="shared" si="21"/>
        <v/>
      </c>
      <c r="BD52" s="182" t="str">
        <f t="shared" si="21"/>
        <v/>
      </c>
      <c r="BE52" s="182" t="str">
        <f t="shared" si="21"/>
        <v/>
      </c>
      <c r="BF52" s="182" t="str">
        <f t="shared" si="21"/>
        <v/>
      </c>
      <c r="BG52" s="182" t="str">
        <f t="shared" si="21"/>
        <v/>
      </c>
      <c r="BH52" s="182" t="str">
        <f t="shared" si="21"/>
        <v/>
      </c>
      <c r="BI52" s="182" t="str">
        <f t="shared" si="21"/>
        <v/>
      </c>
      <c r="BJ52" s="182" t="str">
        <f t="shared" si="21"/>
        <v/>
      </c>
      <c r="BK52" s="182" t="str">
        <f t="shared" si="21"/>
        <v/>
      </c>
      <c r="BL52" s="182" t="str">
        <f t="shared" si="21"/>
        <v/>
      </c>
      <c r="BM52" s="182" t="str">
        <f t="shared" si="21"/>
        <v/>
      </c>
      <c r="BN52" s="182" t="str">
        <f t="shared" si="21"/>
        <v/>
      </c>
      <c r="BO52" s="182" t="str">
        <f t="shared" si="21"/>
        <v/>
      </c>
      <c r="BP52" s="182" t="str">
        <f t="shared" si="21"/>
        <v/>
      </c>
      <c r="BQ52" s="182" t="str">
        <f t="shared" si="21"/>
        <v/>
      </c>
      <c r="BR52" s="182" t="str">
        <f t="shared" si="21"/>
        <v/>
      </c>
      <c r="BS52" s="182" t="str">
        <f t="shared" si="21"/>
        <v/>
      </c>
      <c r="BT52" s="182" t="str">
        <f t="shared" si="21"/>
        <v/>
      </c>
      <c r="BU52" s="182" t="str">
        <f t="shared" si="21"/>
        <v/>
      </c>
    </row>
    <row r="53" spans="1:73" x14ac:dyDescent="0.25">
      <c r="A53" s="422">
        <f>IF(ISERROR(FIND(SALES!$XEM$12,J53)),0,1)</f>
        <v>1</v>
      </c>
      <c r="B53" s="1" t="s">
        <v>2240</v>
      </c>
      <c r="C53" s="1" t="s">
        <v>2451</v>
      </c>
      <c r="D53" s="1" t="s">
        <v>2451</v>
      </c>
      <c r="E53" s="1" t="s">
        <v>2451</v>
      </c>
      <c r="F53" s="1" t="s">
        <v>2451</v>
      </c>
      <c r="G53" s="623" t="str">
        <f t="shared" si="4"/>
        <v>SWEB P4 1R</v>
      </c>
      <c r="H53" s="1" t="str">
        <f>'F12'!E56</f>
        <v>SWEB P4 1R</v>
      </c>
      <c r="I53" s="1" t="str">
        <f t="shared" si="5"/>
        <v/>
      </c>
      <c r="J53" s="197" t="str">
        <f>VLOOKUP(H53,'F12'!$E$6:$F$356,2,FALSE)</f>
        <v>563 873</v>
      </c>
      <c r="K53" s="197">
        <f t="shared" si="6"/>
        <v>1.75</v>
      </c>
      <c r="L53" s="190" t="str">
        <f t="shared" si="7"/>
        <v xml:space="preserve">63 </v>
      </c>
      <c r="M53" s="182" t="str">
        <f t="shared" si="22"/>
        <v/>
      </c>
      <c r="N53" s="182" t="str">
        <f t="shared" si="22"/>
        <v/>
      </c>
      <c r="O53" s="182" t="str">
        <f t="shared" si="22"/>
        <v/>
      </c>
      <c r="P53" s="182" t="str">
        <f t="shared" si="22"/>
        <v/>
      </c>
      <c r="Q53" s="182" t="str">
        <f t="shared" si="22"/>
        <v/>
      </c>
      <c r="R53" s="182" t="str">
        <f t="shared" si="22"/>
        <v/>
      </c>
      <c r="S53" s="182" t="str">
        <f t="shared" si="22"/>
        <v/>
      </c>
      <c r="T53" s="182" t="str">
        <f t="shared" si="22"/>
        <v/>
      </c>
      <c r="U53" s="182" t="str">
        <f t="shared" si="22"/>
        <v/>
      </c>
      <c r="V53" s="182" t="str">
        <f t="shared" si="22"/>
        <v/>
      </c>
      <c r="W53" s="182" t="str">
        <f t="shared" si="22"/>
        <v/>
      </c>
      <c r="X53" s="182" t="str">
        <f t="shared" si="22"/>
        <v/>
      </c>
      <c r="Y53" s="182" t="str">
        <f t="shared" si="22"/>
        <v/>
      </c>
      <c r="Z53" s="182" t="str">
        <f t="shared" si="22"/>
        <v/>
      </c>
      <c r="AA53" s="182" t="str">
        <f t="shared" si="22"/>
        <v/>
      </c>
      <c r="AB53" s="182" t="str">
        <f t="shared" si="20"/>
        <v/>
      </c>
      <c r="AC53" s="182" t="str">
        <f t="shared" si="20"/>
        <v/>
      </c>
      <c r="AD53" s="182" t="str">
        <f t="shared" si="20"/>
        <v/>
      </c>
      <c r="AE53" s="182" t="str">
        <f t="shared" si="20"/>
        <v/>
      </c>
      <c r="AF53" s="182" t="str">
        <f t="shared" si="20"/>
        <v/>
      </c>
      <c r="AG53" s="182" t="str">
        <f t="shared" si="20"/>
        <v/>
      </c>
      <c r="AH53" s="182" t="str">
        <f t="shared" si="20"/>
        <v/>
      </c>
      <c r="AI53" s="182" t="str">
        <f t="shared" si="20"/>
        <v/>
      </c>
      <c r="AJ53" s="182" t="str">
        <f t="shared" si="20"/>
        <v/>
      </c>
      <c r="AK53" s="182" t="str">
        <f t="shared" si="20"/>
        <v/>
      </c>
      <c r="AL53" s="182" t="str">
        <f t="shared" si="21"/>
        <v/>
      </c>
      <c r="AM53" s="182" t="str">
        <f t="shared" si="21"/>
        <v/>
      </c>
      <c r="AN53" s="182" t="str">
        <f t="shared" ref="AL53:BU60" si="23">IF(AN$2&gt;LEN($J53),"",RIGHT(LEFT($J53,AN$2),3))</f>
        <v/>
      </c>
      <c r="AO53" s="182" t="str">
        <f t="shared" si="23"/>
        <v/>
      </c>
      <c r="AP53" s="182" t="str">
        <f t="shared" si="23"/>
        <v/>
      </c>
      <c r="AQ53" s="182" t="str">
        <f t="shared" si="23"/>
        <v/>
      </c>
      <c r="AR53" s="182" t="str">
        <f t="shared" si="23"/>
        <v/>
      </c>
      <c r="AS53" s="182" t="str">
        <f t="shared" si="23"/>
        <v/>
      </c>
      <c r="AT53" s="182" t="str">
        <f t="shared" si="23"/>
        <v/>
      </c>
      <c r="AU53" s="182" t="str">
        <f t="shared" si="23"/>
        <v/>
      </c>
      <c r="AV53" s="182" t="str">
        <f t="shared" si="23"/>
        <v/>
      </c>
      <c r="AW53" s="182" t="str">
        <f t="shared" si="23"/>
        <v/>
      </c>
      <c r="AX53" s="182" t="str">
        <f t="shared" si="23"/>
        <v/>
      </c>
      <c r="AY53" s="182" t="str">
        <f t="shared" si="23"/>
        <v/>
      </c>
      <c r="AZ53" s="182" t="str">
        <f t="shared" si="23"/>
        <v/>
      </c>
      <c r="BA53" s="182" t="str">
        <f t="shared" si="23"/>
        <v/>
      </c>
      <c r="BB53" s="182" t="str">
        <f t="shared" si="23"/>
        <v/>
      </c>
      <c r="BC53" s="182" t="str">
        <f t="shared" si="23"/>
        <v/>
      </c>
      <c r="BD53" s="182" t="str">
        <f t="shared" si="23"/>
        <v/>
      </c>
      <c r="BE53" s="182" t="str">
        <f t="shared" si="23"/>
        <v/>
      </c>
      <c r="BF53" s="182" t="str">
        <f t="shared" si="23"/>
        <v/>
      </c>
      <c r="BG53" s="182" t="str">
        <f t="shared" si="23"/>
        <v/>
      </c>
      <c r="BH53" s="182" t="str">
        <f t="shared" si="23"/>
        <v/>
      </c>
      <c r="BI53" s="182" t="str">
        <f t="shared" si="23"/>
        <v/>
      </c>
      <c r="BJ53" s="182" t="str">
        <f t="shared" si="23"/>
        <v/>
      </c>
      <c r="BK53" s="182" t="str">
        <f t="shared" si="23"/>
        <v/>
      </c>
      <c r="BL53" s="182" t="str">
        <f t="shared" si="23"/>
        <v/>
      </c>
      <c r="BM53" s="182" t="str">
        <f t="shared" si="23"/>
        <v/>
      </c>
      <c r="BN53" s="182" t="str">
        <f t="shared" si="23"/>
        <v/>
      </c>
      <c r="BO53" s="182" t="str">
        <f t="shared" si="23"/>
        <v/>
      </c>
      <c r="BP53" s="182" t="str">
        <f t="shared" si="23"/>
        <v/>
      </c>
      <c r="BQ53" s="182" t="str">
        <f t="shared" si="23"/>
        <v/>
      </c>
      <c r="BR53" s="182" t="str">
        <f t="shared" si="23"/>
        <v/>
      </c>
      <c r="BS53" s="182" t="str">
        <f t="shared" si="23"/>
        <v/>
      </c>
      <c r="BT53" s="182" t="str">
        <f t="shared" si="23"/>
        <v/>
      </c>
      <c r="BU53" s="182" t="str">
        <f t="shared" si="23"/>
        <v/>
      </c>
    </row>
    <row r="54" spans="1:73" x14ac:dyDescent="0.25">
      <c r="A54" s="422">
        <f>IF(ISERROR(FIND(SALES!$XEM$12,J54)),0,1)</f>
        <v>1</v>
      </c>
      <c r="B54" s="1" t="s">
        <v>2241</v>
      </c>
      <c r="C54" s="105" t="s">
        <v>2150</v>
      </c>
      <c r="D54" s="1" t="s">
        <v>2451</v>
      </c>
      <c r="E54" s="1" t="s">
        <v>2451</v>
      </c>
      <c r="F54" s="1" t="s">
        <v>2451</v>
      </c>
      <c r="G54" s="623" t="str">
        <f t="shared" si="4"/>
        <v>SWAE P4 2R</v>
      </c>
      <c r="H54" s="1" t="str">
        <f>'F12'!E57</f>
        <v>SWAE P4 2R</v>
      </c>
      <c r="I54" s="1" t="str">
        <f t="shared" si="5"/>
        <v/>
      </c>
      <c r="J54" s="197" t="str">
        <f>VLOOKUP(H54,'F12'!$E$6:$F$356,2,FALSE)</f>
        <v>811 814 101 102 103 106 108 109 110 111 112 644 645 646 647 648 649 680 682 805 807 809 812 816 817 874</v>
      </c>
      <c r="K54" s="197">
        <f t="shared" si="6"/>
        <v>25.75</v>
      </c>
      <c r="L54" s="190" t="str">
        <f t="shared" si="7"/>
        <v xml:space="preserve">11 </v>
      </c>
      <c r="M54" s="182" t="str">
        <f t="shared" si="22"/>
        <v xml:space="preserve">14 </v>
      </c>
      <c r="N54" s="182" t="str">
        <f t="shared" si="22"/>
        <v xml:space="preserve">01 </v>
      </c>
      <c r="O54" s="182" t="str">
        <f t="shared" si="22"/>
        <v xml:space="preserve">02 </v>
      </c>
      <c r="P54" s="182" t="str">
        <f t="shared" si="22"/>
        <v xml:space="preserve">03 </v>
      </c>
      <c r="Q54" s="182" t="str">
        <f t="shared" si="22"/>
        <v xml:space="preserve">06 </v>
      </c>
      <c r="R54" s="182" t="str">
        <f t="shared" si="22"/>
        <v xml:space="preserve">08 </v>
      </c>
      <c r="S54" s="182" t="str">
        <f t="shared" si="22"/>
        <v xml:space="preserve">09 </v>
      </c>
      <c r="T54" s="182" t="str">
        <f t="shared" si="22"/>
        <v xml:space="preserve">10 </v>
      </c>
      <c r="U54" s="182" t="str">
        <f t="shared" si="22"/>
        <v xml:space="preserve">11 </v>
      </c>
      <c r="V54" s="182" t="str">
        <f t="shared" si="22"/>
        <v xml:space="preserve">12 </v>
      </c>
      <c r="W54" s="182" t="str">
        <f t="shared" si="22"/>
        <v xml:space="preserve">44 </v>
      </c>
      <c r="X54" s="182" t="str">
        <f t="shared" si="22"/>
        <v xml:space="preserve">45 </v>
      </c>
      <c r="Y54" s="182" t="str">
        <f t="shared" si="22"/>
        <v xml:space="preserve">46 </v>
      </c>
      <c r="Z54" s="182" t="str">
        <f t="shared" si="22"/>
        <v xml:space="preserve">47 </v>
      </c>
      <c r="AA54" s="182" t="str">
        <f t="shared" si="22"/>
        <v xml:space="preserve">48 </v>
      </c>
      <c r="AB54" s="182" t="str">
        <f t="shared" si="20"/>
        <v xml:space="preserve">49 </v>
      </c>
      <c r="AC54" s="182" t="str">
        <f t="shared" si="20"/>
        <v xml:space="preserve">80 </v>
      </c>
      <c r="AD54" s="182" t="str">
        <f t="shared" si="20"/>
        <v xml:space="preserve">82 </v>
      </c>
      <c r="AE54" s="182" t="str">
        <f t="shared" si="20"/>
        <v xml:space="preserve">05 </v>
      </c>
      <c r="AF54" s="182" t="str">
        <f t="shared" si="20"/>
        <v xml:space="preserve">07 </v>
      </c>
      <c r="AG54" s="182" t="str">
        <f t="shared" si="20"/>
        <v xml:space="preserve">09 </v>
      </c>
      <c r="AH54" s="182" t="str">
        <f t="shared" si="20"/>
        <v xml:space="preserve">12 </v>
      </c>
      <c r="AI54" s="182" t="str">
        <f t="shared" si="20"/>
        <v xml:space="preserve">16 </v>
      </c>
      <c r="AJ54" s="182" t="str">
        <f t="shared" si="20"/>
        <v xml:space="preserve">17 </v>
      </c>
      <c r="AK54" s="182" t="str">
        <f t="shared" si="20"/>
        <v/>
      </c>
      <c r="AL54" s="182" t="str">
        <f t="shared" si="23"/>
        <v/>
      </c>
      <c r="AM54" s="182" t="str">
        <f t="shared" si="23"/>
        <v/>
      </c>
      <c r="AN54" s="182" t="str">
        <f t="shared" si="23"/>
        <v/>
      </c>
      <c r="AO54" s="182" t="str">
        <f t="shared" si="23"/>
        <v/>
      </c>
      <c r="AP54" s="182" t="str">
        <f t="shared" si="23"/>
        <v/>
      </c>
      <c r="AQ54" s="182" t="str">
        <f t="shared" si="23"/>
        <v/>
      </c>
      <c r="AR54" s="182" t="str">
        <f t="shared" si="23"/>
        <v/>
      </c>
      <c r="AS54" s="182" t="str">
        <f t="shared" si="23"/>
        <v/>
      </c>
      <c r="AT54" s="182" t="str">
        <f t="shared" si="23"/>
        <v/>
      </c>
      <c r="AU54" s="182" t="str">
        <f t="shared" si="23"/>
        <v/>
      </c>
      <c r="AV54" s="182" t="str">
        <f t="shared" si="23"/>
        <v/>
      </c>
      <c r="AW54" s="182" t="str">
        <f t="shared" si="23"/>
        <v/>
      </c>
      <c r="AX54" s="182" t="str">
        <f t="shared" si="23"/>
        <v/>
      </c>
      <c r="AY54" s="182" t="str">
        <f t="shared" si="23"/>
        <v/>
      </c>
      <c r="AZ54" s="182" t="str">
        <f t="shared" si="23"/>
        <v/>
      </c>
      <c r="BA54" s="182" t="str">
        <f t="shared" si="23"/>
        <v/>
      </c>
      <c r="BB54" s="182" t="str">
        <f t="shared" si="23"/>
        <v/>
      </c>
      <c r="BC54" s="182" t="str">
        <f t="shared" si="23"/>
        <v/>
      </c>
      <c r="BD54" s="182" t="str">
        <f t="shared" si="23"/>
        <v/>
      </c>
      <c r="BE54" s="182" t="str">
        <f t="shared" si="23"/>
        <v/>
      </c>
      <c r="BF54" s="182" t="str">
        <f t="shared" si="23"/>
        <v/>
      </c>
      <c r="BG54" s="182" t="str">
        <f t="shared" si="23"/>
        <v/>
      </c>
      <c r="BH54" s="182" t="str">
        <f t="shared" si="23"/>
        <v/>
      </c>
      <c r="BI54" s="182" t="str">
        <f t="shared" si="23"/>
        <v/>
      </c>
      <c r="BJ54" s="182" t="str">
        <f t="shared" si="23"/>
        <v/>
      </c>
      <c r="BK54" s="182" t="str">
        <f t="shared" si="23"/>
        <v/>
      </c>
      <c r="BL54" s="182" t="str">
        <f t="shared" si="23"/>
        <v/>
      </c>
      <c r="BM54" s="182" t="str">
        <f t="shared" si="23"/>
        <v/>
      </c>
      <c r="BN54" s="182" t="str">
        <f t="shared" si="23"/>
        <v/>
      </c>
      <c r="BO54" s="182" t="str">
        <f t="shared" si="23"/>
        <v/>
      </c>
      <c r="BP54" s="182" t="str">
        <f t="shared" si="23"/>
        <v/>
      </c>
      <c r="BQ54" s="182" t="str">
        <f t="shared" si="23"/>
        <v/>
      </c>
      <c r="BR54" s="182" t="str">
        <f t="shared" si="23"/>
        <v/>
      </c>
      <c r="BS54" s="182" t="str">
        <f t="shared" si="23"/>
        <v/>
      </c>
      <c r="BT54" s="182" t="str">
        <f t="shared" si="23"/>
        <v/>
      </c>
      <c r="BU54" s="182" t="str">
        <f t="shared" si="23"/>
        <v/>
      </c>
    </row>
    <row r="55" spans="1:73" x14ac:dyDescent="0.25">
      <c r="A55" s="422">
        <f>IF(ISERROR(FIND(SALES!$XEM$12,J55)),0,1)</f>
        <v>1</v>
      </c>
      <c r="B55" s="1" t="s">
        <v>2242</v>
      </c>
      <c r="C55" s="1" t="s">
        <v>2451</v>
      </c>
      <c r="D55" s="1" t="s">
        <v>2451</v>
      </c>
      <c r="E55" s="1" t="s">
        <v>2451</v>
      </c>
      <c r="F55" s="1" t="s">
        <v>2451</v>
      </c>
      <c r="G55" s="623" t="str">
        <f t="shared" si="4"/>
        <v>ETCL P1 1R</v>
      </c>
      <c r="H55" s="1" t="str">
        <f>'F12'!E58</f>
        <v>ETCL P1 1R (Eastern)</v>
      </c>
      <c r="I55" s="1" t="str">
        <f t="shared" si="5"/>
        <v xml:space="preserve"> (Eastern)</v>
      </c>
      <c r="J55" s="197" t="str">
        <f>VLOOKUP(H55,'F12'!$E$6:$F$356,2,FALSE)</f>
        <v>801 873</v>
      </c>
      <c r="K55" s="197">
        <f t="shared" si="6"/>
        <v>1.75</v>
      </c>
      <c r="L55" s="190" t="str">
        <f t="shared" si="7"/>
        <v xml:space="preserve">01 </v>
      </c>
      <c r="M55" s="182" t="str">
        <f t="shared" si="22"/>
        <v/>
      </c>
      <c r="N55" s="182" t="str">
        <f t="shared" si="22"/>
        <v/>
      </c>
      <c r="O55" s="182" t="str">
        <f t="shared" si="22"/>
        <v/>
      </c>
      <c r="P55" s="182" t="str">
        <f t="shared" si="22"/>
        <v/>
      </c>
      <c r="Q55" s="182" t="str">
        <f t="shared" si="22"/>
        <v/>
      </c>
      <c r="R55" s="182" t="str">
        <f t="shared" si="22"/>
        <v/>
      </c>
      <c r="S55" s="182" t="str">
        <f t="shared" si="22"/>
        <v/>
      </c>
      <c r="T55" s="182" t="str">
        <f t="shared" si="22"/>
        <v/>
      </c>
      <c r="U55" s="182" t="str">
        <f t="shared" si="22"/>
        <v/>
      </c>
      <c r="V55" s="182" t="str">
        <f t="shared" si="22"/>
        <v/>
      </c>
      <c r="W55" s="182" t="str">
        <f t="shared" si="22"/>
        <v/>
      </c>
      <c r="X55" s="182" t="str">
        <f t="shared" si="22"/>
        <v/>
      </c>
      <c r="Y55" s="182" t="str">
        <f t="shared" si="22"/>
        <v/>
      </c>
      <c r="Z55" s="182" t="str">
        <f t="shared" si="22"/>
        <v/>
      </c>
      <c r="AA55" s="182" t="str">
        <f t="shared" si="22"/>
        <v/>
      </c>
      <c r="AB55" s="182" t="str">
        <f t="shared" si="20"/>
        <v/>
      </c>
      <c r="AC55" s="182" t="str">
        <f t="shared" si="20"/>
        <v/>
      </c>
      <c r="AD55" s="182" t="str">
        <f t="shared" si="20"/>
        <v/>
      </c>
      <c r="AE55" s="182" t="str">
        <f t="shared" si="20"/>
        <v/>
      </c>
      <c r="AF55" s="182" t="str">
        <f t="shared" si="20"/>
        <v/>
      </c>
      <c r="AG55" s="182" t="str">
        <f t="shared" si="20"/>
        <v/>
      </c>
      <c r="AH55" s="182" t="str">
        <f t="shared" si="20"/>
        <v/>
      </c>
      <c r="AI55" s="182" t="str">
        <f t="shared" si="20"/>
        <v/>
      </c>
      <c r="AJ55" s="182" t="str">
        <f t="shared" si="20"/>
        <v/>
      </c>
      <c r="AK55" s="182" t="str">
        <f t="shared" si="20"/>
        <v/>
      </c>
      <c r="AL55" s="182" t="str">
        <f t="shared" si="23"/>
        <v/>
      </c>
      <c r="AM55" s="182" t="str">
        <f t="shared" si="23"/>
        <v/>
      </c>
      <c r="AN55" s="182" t="str">
        <f t="shared" si="23"/>
        <v/>
      </c>
      <c r="AO55" s="182" t="str">
        <f t="shared" si="23"/>
        <v/>
      </c>
      <c r="AP55" s="182" t="str">
        <f t="shared" si="23"/>
        <v/>
      </c>
      <c r="AQ55" s="182" t="str">
        <f t="shared" si="23"/>
        <v/>
      </c>
      <c r="AR55" s="182" t="str">
        <f t="shared" si="23"/>
        <v/>
      </c>
      <c r="AS55" s="182" t="str">
        <f t="shared" si="23"/>
        <v/>
      </c>
      <c r="AT55" s="182" t="str">
        <f t="shared" si="23"/>
        <v/>
      </c>
      <c r="AU55" s="182" t="str">
        <f t="shared" si="23"/>
        <v/>
      </c>
      <c r="AV55" s="182" t="str">
        <f t="shared" si="23"/>
        <v/>
      </c>
      <c r="AW55" s="182" t="str">
        <f t="shared" si="23"/>
        <v/>
      </c>
      <c r="AX55" s="182" t="str">
        <f t="shared" si="23"/>
        <v/>
      </c>
      <c r="AY55" s="182" t="str">
        <f t="shared" si="23"/>
        <v/>
      </c>
      <c r="AZ55" s="182" t="str">
        <f t="shared" si="23"/>
        <v/>
      </c>
      <c r="BA55" s="182" t="str">
        <f t="shared" si="23"/>
        <v/>
      </c>
      <c r="BB55" s="182" t="str">
        <f t="shared" si="23"/>
        <v/>
      </c>
      <c r="BC55" s="182" t="str">
        <f t="shared" si="23"/>
        <v/>
      </c>
      <c r="BD55" s="182" t="str">
        <f t="shared" si="23"/>
        <v/>
      </c>
      <c r="BE55" s="182" t="str">
        <f t="shared" si="23"/>
        <v/>
      </c>
      <c r="BF55" s="182" t="str">
        <f t="shared" si="23"/>
        <v/>
      </c>
      <c r="BG55" s="182" t="str">
        <f t="shared" si="23"/>
        <v/>
      </c>
      <c r="BH55" s="182" t="str">
        <f t="shared" si="23"/>
        <v/>
      </c>
      <c r="BI55" s="182" t="str">
        <f t="shared" si="23"/>
        <v/>
      </c>
      <c r="BJ55" s="182" t="str">
        <f t="shared" si="23"/>
        <v/>
      </c>
      <c r="BK55" s="182" t="str">
        <f t="shared" si="23"/>
        <v/>
      </c>
      <c r="BL55" s="182" t="str">
        <f t="shared" si="23"/>
        <v/>
      </c>
      <c r="BM55" s="182" t="str">
        <f t="shared" si="23"/>
        <v/>
      </c>
      <c r="BN55" s="182" t="str">
        <f t="shared" si="23"/>
        <v/>
      </c>
      <c r="BO55" s="182" t="str">
        <f t="shared" si="23"/>
        <v/>
      </c>
      <c r="BP55" s="182" t="str">
        <f t="shared" si="23"/>
        <v/>
      </c>
      <c r="BQ55" s="182" t="str">
        <f t="shared" si="23"/>
        <v/>
      </c>
      <c r="BR55" s="182" t="str">
        <f t="shared" si="23"/>
        <v/>
      </c>
      <c r="BS55" s="182" t="str">
        <f t="shared" si="23"/>
        <v/>
      </c>
      <c r="BT55" s="182" t="str">
        <f t="shared" si="23"/>
        <v/>
      </c>
      <c r="BU55" s="182" t="str">
        <f t="shared" si="23"/>
        <v/>
      </c>
    </row>
    <row r="56" spans="1:73" x14ac:dyDescent="0.25">
      <c r="A56" s="422">
        <f>IF(ISERROR(FIND(SALES!$XEM$12,J56)),0,1)</f>
        <v>1</v>
      </c>
      <c r="B56" s="1" t="s">
        <v>2243</v>
      </c>
      <c r="C56" s="1" t="s">
        <v>2451</v>
      </c>
      <c r="D56" s="1" t="s">
        <v>2451</v>
      </c>
      <c r="E56" s="1" t="s">
        <v>2451</v>
      </c>
      <c r="F56" s="1" t="s">
        <v>2451</v>
      </c>
      <c r="G56" s="623" t="str">
        <f t="shared" si="4"/>
        <v>SEEB P2 2R</v>
      </c>
      <c r="H56" s="1" t="str">
        <f>'F12'!E59</f>
        <v>SEEB P2 2R</v>
      </c>
      <c r="I56" s="1" t="str">
        <f t="shared" si="5"/>
        <v/>
      </c>
      <c r="J56" s="197" t="str">
        <f>VLOOKUP(H56,'F12'!$E$6:$F$356,2,FALSE)</f>
        <v>009 016 022 157 510 511 512 513 516 805 806 812 815 874 811</v>
      </c>
      <c r="K56" s="197">
        <f t="shared" si="6"/>
        <v>14.75</v>
      </c>
      <c r="L56" s="190" t="str">
        <f t="shared" si="7"/>
        <v xml:space="preserve">09 </v>
      </c>
      <c r="M56" s="182" t="str">
        <f t="shared" si="22"/>
        <v xml:space="preserve">16 </v>
      </c>
      <c r="N56" s="182" t="str">
        <f t="shared" si="22"/>
        <v xml:space="preserve">22 </v>
      </c>
      <c r="O56" s="182" t="str">
        <f t="shared" si="22"/>
        <v xml:space="preserve">57 </v>
      </c>
      <c r="P56" s="182" t="str">
        <f t="shared" si="22"/>
        <v xml:space="preserve">10 </v>
      </c>
      <c r="Q56" s="182" t="str">
        <f t="shared" si="22"/>
        <v xml:space="preserve">11 </v>
      </c>
      <c r="R56" s="182" t="str">
        <f t="shared" si="22"/>
        <v xml:space="preserve">12 </v>
      </c>
      <c r="S56" s="182" t="str">
        <f t="shared" si="22"/>
        <v xml:space="preserve">13 </v>
      </c>
      <c r="T56" s="182" t="str">
        <f t="shared" si="22"/>
        <v xml:space="preserve">16 </v>
      </c>
      <c r="U56" s="182" t="str">
        <f t="shared" si="22"/>
        <v xml:space="preserve">05 </v>
      </c>
      <c r="V56" s="182" t="str">
        <f t="shared" si="22"/>
        <v xml:space="preserve">06 </v>
      </c>
      <c r="W56" s="182" t="str">
        <f t="shared" si="22"/>
        <v xml:space="preserve">12 </v>
      </c>
      <c r="X56" s="182" t="str">
        <f t="shared" si="22"/>
        <v xml:space="preserve">15 </v>
      </c>
      <c r="Y56" s="182" t="str">
        <f t="shared" si="22"/>
        <v xml:space="preserve">74 </v>
      </c>
      <c r="Z56" s="182" t="str">
        <f t="shared" si="22"/>
        <v/>
      </c>
      <c r="AA56" s="182" t="str">
        <f t="shared" si="22"/>
        <v/>
      </c>
      <c r="AB56" s="182" t="str">
        <f t="shared" si="20"/>
        <v/>
      </c>
      <c r="AC56" s="182" t="str">
        <f t="shared" si="20"/>
        <v/>
      </c>
      <c r="AD56" s="182" t="str">
        <f t="shared" si="20"/>
        <v/>
      </c>
      <c r="AE56" s="182" t="str">
        <f t="shared" si="20"/>
        <v/>
      </c>
      <c r="AF56" s="182" t="str">
        <f t="shared" si="20"/>
        <v/>
      </c>
      <c r="AG56" s="182" t="str">
        <f t="shared" si="20"/>
        <v/>
      </c>
      <c r="AH56" s="182" t="str">
        <f t="shared" si="20"/>
        <v/>
      </c>
      <c r="AI56" s="182" t="str">
        <f t="shared" si="20"/>
        <v/>
      </c>
      <c r="AJ56" s="182" t="str">
        <f t="shared" si="20"/>
        <v/>
      </c>
      <c r="AK56" s="182" t="str">
        <f t="shared" si="20"/>
        <v/>
      </c>
      <c r="AL56" s="182" t="str">
        <f t="shared" si="23"/>
        <v/>
      </c>
      <c r="AM56" s="182" t="str">
        <f t="shared" si="23"/>
        <v/>
      </c>
      <c r="AN56" s="182" t="str">
        <f t="shared" si="23"/>
        <v/>
      </c>
      <c r="AO56" s="182" t="str">
        <f t="shared" si="23"/>
        <v/>
      </c>
      <c r="AP56" s="182" t="str">
        <f t="shared" si="23"/>
        <v/>
      </c>
      <c r="AQ56" s="182" t="str">
        <f t="shared" si="23"/>
        <v/>
      </c>
      <c r="AR56" s="182" t="str">
        <f t="shared" si="23"/>
        <v/>
      </c>
      <c r="AS56" s="182" t="str">
        <f t="shared" si="23"/>
        <v/>
      </c>
      <c r="AT56" s="182" t="str">
        <f t="shared" si="23"/>
        <v/>
      </c>
      <c r="AU56" s="182" t="str">
        <f t="shared" si="23"/>
        <v/>
      </c>
      <c r="AV56" s="182" t="str">
        <f t="shared" si="23"/>
        <v/>
      </c>
      <c r="AW56" s="182" t="str">
        <f t="shared" si="23"/>
        <v/>
      </c>
      <c r="AX56" s="182" t="str">
        <f t="shared" si="23"/>
        <v/>
      </c>
      <c r="AY56" s="182" t="str">
        <f t="shared" si="23"/>
        <v/>
      </c>
      <c r="AZ56" s="182" t="str">
        <f t="shared" si="23"/>
        <v/>
      </c>
      <c r="BA56" s="182" t="str">
        <f t="shared" si="23"/>
        <v/>
      </c>
      <c r="BB56" s="182" t="str">
        <f t="shared" si="23"/>
        <v/>
      </c>
      <c r="BC56" s="182" t="str">
        <f t="shared" si="23"/>
        <v/>
      </c>
      <c r="BD56" s="182" t="str">
        <f t="shared" si="23"/>
        <v/>
      </c>
      <c r="BE56" s="182" t="str">
        <f t="shared" si="23"/>
        <v/>
      </c>
      <c r="BF56" s="182" t="str">
        <f t="shared" si="23"/>
        <v/>
      </c>
      <c r="BG56" s="182" t="str">
        <f t="shared" si="23"/>
        <v/>
      </c>
      <c r="BH56" s="182" t="str">
        <f t="shared" si="23"/>
        <v/>
      </c>
      <c r="BI56" s="182" t="str">
        <f t="shared" si="23"/>
        <v/>
      </c>
      <c r="BJ56" s="182" t="str">
        <f t="shared" si="23"/>
        <v/>
      </c>
      <c r="BK56" s="182" t="str">
        <f t="shared" si="23"/>
        <v/>
      </c>
      <c r="BL56" s="182" t="str">
        <f t="shared" si="23"/>
        <v/>
      </c>
      <c r="BM56" s="182" t="str">
        <f t="shared" si="23"/>
        <v/>
      </c>
      <c r="BN56" s="182" t="str">
        <f t="shared" si="23"/>
        <v/>
      </c>
      <c r="BO56" s="182" t="str">
        <f t="shared" si="23"/>
        <v/>
      </c>
      <c r="BP56" s="182" t="str">
        <f t="shared" si="23"/>
        <v/>
      </c>
      <c r="BQ56" s="182" t="str">
        <f t="shared" si="23"/>
        <v/>
      </c>
      <c r="BR56" s="182" t="str">
        <f t="shared" si="23"/>
        <v/>
      </c>
      <c r="BS56" s="182" t="str">
        <f t="shared" si="23"/>
        <v/>
      </c>
      <c r="BT56" s="182" t="str">
        <f t="shared" si="23"/>
        <v/>
      </c>
      <c r="BU56" s="182" t="str">
        <f t="shared" si="23"/>
        <v/>
      </c>
    </row>
    <row r="57" spans="1:73" x14ac:dyDescent="0.25">
      <c r="A57" s="422">
        <f>IF(ISERROR(FIND(SALES!$XEM$12,J57)),0,1)</f>
        <v>1</v>
      </c>
      <c r="B57" s="1" t="s">
        <v>2244</v>
      </c>
      <c r="C57" s="105" t="s">
        <v>2137</v>
      </c>
      <c r="D57" s="105" t="s">
        <v>2138</v>
      </c>
      <c r="E57" s="1" t="s">
        <v>2451</v>
      </c>
      <c r="F57" s="1" t="s">
        <v>2451</v>
      </c>
      <c r="G57" s="623" t="str">
        <f t="shared" si="4"/>
        <v>SPOW P3 1R</v>
      </c>
      <c r="H57" s="1" t="str">
        <f>'F12'!E60</f>
        <v>SPOW P3 1R</v>
      </c>
      <c r="I57" s="1" t="str">
        <f t="shared" si="5"/>
        <v/>
      </c>
      <c r="J57" s="197" t="str">
        <f>VLOOKUP(H57,'F12'!$E$6:$F$356,2,FALSE)</f>
        <v>802 801 500 501 838 840 873</v>
      </c>
      <c r="K57" s="197">
        <f t="shared" si="6"/>
        <v>6.75</v>
      </c>
      <c r="L57" s="190" t="str">
        <f t="shared" si="7"/>
        <v xml:space="preserve">02 </v>
      </c>
      <c r="M57" s="182" t="str">
        <f t="shared" si="22"/>
        <v xml:space="preserve">01 </v>
      </c>
      <c r="N57" s="182" t="str">
        <f t="shared" si="22"/>
        <v xml:space="preserve">00 </v>
      </c>
      <c r="O57" s="182" t="str">
        <f t="shared" si="22"/>
        <v xml:space="preserve">01 </v>
      </c>
      <c r="P57" s="182" t="str">
        <f t="shared" si="22"/>
        <v xml:space="preserve">38 </v>
      </c>
      <c r="Q57" s="182" t="str">
        <f t="shared" si="22"/>
        <v xml:space="preserve">40 </v>
      </c>
      <c r="R57" s="182" t="str">
        <f t="shared" si="22"/>
        <v/>
      </c>
      <c r="S57" s="182" t="str">
        <f t="shared" si="22"/>
        <v/>
      </c>
      <c r="T57" s="182" t="str">
        <f t="shared" si="22"/>
        <v/>
      </c>
      <c r="U57" s="182" t="str">
        <f t="shared" si="22"/>
        <v/>
      </c>
      <c r="V57" s="182" t="str">
        <f t="shared" si="22"/>
        <v/>
      </c>
      <c r="W57" s="182" t="str">
        <f t="shared" si="22"/>
        <v/>
      </c>
      <c r="X57" s="182" t="str">
        <f t="shared" si="22"/>
        <v/>
      </c>
      <c r="Y57" s="182" t="str">
        <f t="shared" si="22"/>
        <v/>
      </c>
      <c r="Z57" s="182" t="str">
        <f t="shared" si="22"/>
        <v/>
      </c>
      <c r="AA57" s="182" t="str">
        <f t="shared" si="22"/>
        <v/>
      </c>
      <c r="AB57" s="182" t="str">
        <f t="shared" si="20"/>
        <v/>
      </c>
      <c r="AC57" s="182" t="str">
        <f t="shared" si="20"/>
        <v/>
      </c>
      <c r="AD57" s="182" t="str">
        <f t="shared" si="20"/>
        <v/>
      </c>
      <c r="AE57" s="182" t="str">
        <f t="shared" si="20"/>
        <v/>
      </c>
      <c r="AF57" s="182" t="str">
        <f t="shared" si="20"/>
        <v/>
      </c>
      <c r="AG57" s="182" t="str">
        <f t="shared" si="20"/>
        <v/>
      </c>
      <c r="AH57" s="182" t="str">
        <f t="shared" si="20"/>
        <v/>
      </c>
      <c r="AI57" s="182" t="str">
        <f t="shared" si="20"/>
        <v/>
      </c>
      <c r="AJ57" s="182" t="str">
        <f t="shared" si="20"/>
        <v/>
      </c>
      <c r="AK57" s="182" t="str">
        <f t="shared" si="20"/>
        <v/>
      </c>
      <c r="AL57" s="182" t="str">
        <f t="shared" si="23"/>
        <v/>
      </c>
      <c r="AM57" s="182" t="str">
        <f t="shared" si="23"/>
        <v/>
      </c>
      <c r="AN57" s="182" t="str">
        <f t="shared" si="23"/>
        <v/>
      </c>
      <c r="AO57" s="182" t="str">
        <f t="shared" si="23"/>
        <v/>
      </c>
      <c r="AP57" s="182" t="str">
        <f t="shared" si="23"/>
        <v/>
      </c>
      <c r="AQ57" s="182" t="str">
        <f t="shared" si="23"/>
        <v/>
      </c>
      <c r="AR57" s="182" t="str">
        <f t="shared" si="23"/>
        <v/>
      </c>
      <c r="AS57" s="182" t="str">
        <f t="shared" si="23"/>
        <v/>
      </c>
      <c r="AT57" s="182" t="str">
        <f t="shared" si="23"/>
        <v/>
      </c>
      <c r="AU57" s="182" t="str">
        <f t="shared" si="23"/>
        <v/>
      </c>
      <c r="AV57" s="182" t="str">
        <f t="shared" si="23"/>
        <v/>
      </c>
      <c r="AW57" s="182" t="str">
        <f t="shared" si="23"/>
        <v/>
      </c>
      <c r="AX57" s="182" t="str">
        <f t="shared" si="23"/>
        <v/>
      </c>
      <c r="AY57" s="182" t="str">
        <f t="shared" si="23"/>
        <v/>
      </c>
      <c r="AZ57" s="182" t="str">
        <f t="shared" si="23"/>
        <v/>
      </c>
      <c r="BA57" s="182" t="str">
        <f t="shared" si="23"/>
        <v/>
      </c>
      <c r="BB57" s="182" t="str">
        <f t="shared" si="23"/>
        <v/>
      </c>
      <c r="BC57" s="182" t="str">
        <f t="shared" si="23"/>
        <v/>
      </c>
      <c r="BD57" s="182" t="str">
        <f t="shared" si="23"/>
        <v/>
      </c>
      <c r="BE57" s="182" t="str">
        <f t="shared" si="23"/>
        <v/>
      </c>
      <c r="BF57" s="182" t="str">
        <f t="shared" si="23"/>
        <v/>
      </c>
      <c r="BG57" s="182" t="str">
        <f t="shared" si="23"/>
        <v/>
      </c>
      <c r="BH57" s="182" t="str">
        <f t="shared" si="23"/>
        <v/>
      </c>
      <c r="BI57" s="182" t="str">
        <f t="shared" si="23"/>
        <v/>
      </c>
      <c r="BJ57" s="182" t="str">
        <f t="shared" si="23"/>
        <v/>
      </c>
      <c r="BK57" s="182" t="str">
        <f t="shared" si="23"/>
        <v/>
      </c>
      <c r="BL57" s="182" t="str">
        <f t="shared" si="23"/>
        <v/>
      </c>
      <c r="BM57" s="182" t="str">
        <f t="shared" si="23"/>
        <v/>
      </c>
      <c r="BN57" s="182" t="str">
        <f t="shared" si="23"/>
        <v/>
      </c>
      <c r="BO57" s="182" t="str">
        <f t="shared" si="23"/>
        <v/>
      </c>
      <c r="BP57" s="182" t="str">
        <f t="shared" si="23"/>
        <v/>
      </c>
      <c r="BQ57" s="182" t="str">
        <f t="shared" si="23"/>
        <v/>
      </c>
      <c r="BR57" s="182" t="str">
        <f t="shared" si="23"/>
        <v/>
      </c>
      <c r="BS57" s="182" t="str">
        <f t="shared" si="23"/>
        <v/>
      </c>
      <c r="BT57" s="182" t="str">
        <f t="shared" si="23"/>
        <v/>
      </c>
      <c r="BU57" s="182" t="str">
        <f t="shared" si="23"/>
        <v/>
      </c>
    </row>
    <row r="58" spans="1:73" x14ac:dyDescent="0.25">
      <c r="A58" s="422">
        <f>IF(ISERROR(FIND(SALES!$XEM$12,J58)),0,1)</f>
        <v>1</v>
      </c>
      <c r="B58" s="1" t="s">
        <v>2245</v>
      </c>
      <c r="C58" s="105" t="s">
        <v>2139</v>
      </c>
      <c r="D58" s="105" t="s">
        <v>2140</v>
      </c>
      <c r="E58" s="1" t="s">
        <v>2451</v>
      </c>
      <c r="F58" s="1" t="s">
        <v>2451</v>
      </c>
      <c r="G58" s="623" t="str">
        <f t="shared" si="4"/>
        <v>NORW P4 1R</v>
      </c>
      <c r="H58" s="1" t="str">
        <f>'F12'!E61</f>
        <v>NORW P4 1R (RESTRICTED HOURS)</v>
      </c>
      <c r="I58" s="1" t="str">
        <f t="shared" si="5"/>
        <v xml:space="preserve"> (RESTRICTED HOURS)</v>
      </c>
      <c r="J58" s="197" t="str">
        <f>VLOOKUP(H58,'F12'!$E$6:$F$356,2,FALSE)</f>
        <v>515 516 517 520 521 558 561</v>
      </c>
      <c r="K58" s="197">
        <f t="shared" si="6"/>
        <v>6.75</v>
      </c>
      <c r="L58" s="190" t="str">
        <f t="shared" si="7"/>
        <v xml:space="preserve">15 </v>
      </c>
      <c r="M58" s="182" t="str">
        <f t="shared" si="22"/>
        <v xml:space="preserve">16 </v>
      </c>
      <c r="N58" s="182" t="str">
        <f t="shared" si="22"/>
        <v xml:space="preserve">17 </v>
      </c>
      <c r="O58" s="182" t="str">
        <f t="shared" si="22"/>
        <v xml:space="preserve">20 </v>
      </c>
      <c r="P58" s="182" t="str">
        <f t="shared" si="22"/>
        <v xml:space="preserve">21 </v>
      </c>
      <c r="Q58" s="182" t="str">
        <f t="shared" si="22"/>
        <v xml:space="preserve">58 </v>
      </c>
      <c r="R58" s="182" t="str">
        <f t="shared" si="22"/>
        <v/>
      </c>
      <c r="S58" s="182" t="str">
        <f t="shared" si="22"/>
        <v/>
      </c>
      <c r="T58" s="182" t="str">
        <f t="shared" si="22"/>
        <v/>
      </c>
      <c r="U58" s="182" t="str">
        <f t="shared" si="22"/>
        <v/>
      </c>
      <c r="V58" s="182" t="str">
        <f t="shared" si="22"/>
        <v/>
      </c>
      <c r="W58" s="182" t="str">
        <f t="shared" si="22"/>
        <v/>
      </c>
      <c r="X58" s="182" t="str">
        <f t="shared" si="22"/>
        <v/>
      </c>
      <c r="Y58" s="182" t="str">
        <f t="shared" si="22"/>
        <v/>
      </c>
      <c r="Z58" s="182" t="str">
        <f t="shared" si="22"/>
        <v/>
      </c>
      <c r="AA58" s="182" t="str">
        <f t="shared" si="22"/>
        <v/>
      </c>
      <c r="AB58" s="182" t="str">
        <f t="shared" si="20"/>
        <v/>
      </c>
      <c r="AC58" s="182" t="str">
        <f t="shared" si="20"/>
        <v/>
      </c>
      <c r="AD58" s="182" t="str">
        <f t="shared" si="20"/>
        <v/>
      </c>
      <c r="AE58" s="182" t="str">
        <f t="shared" si="20"/>
        <v/>
      </c>
      <c r="AF58" s="182" t="str">
        <f t="shared" si="20"/>
        <v/>
      </c>
      <c r="AG58" s="182" t="str">
        <f t="shared" si="20"/>
        <v/>
      </c>
      <c r="AH58" s="182" t="str">
        <f t="shared" si="20"/>
        <v/>
      </c>
      <c r="AI58" s="182" t="str">
        <f t="shared" si="20"/>
        <v/>
      </c>
      <c r="AJ58" s="182" t="str">
        <f t="shared" si="20"/>
        <v/>
      </c>
      <c r="AK58" s="182" t="str">
        <f t="shared" si="20"/>
        <v/>
      </c>
      <c r="AL58" s="182" t="str">
        <f t="shared" si="23"/>
        <v/>
      </c>
      <c r="AM58" s="182" t="str">
        <f t="shared" si="23"/>
        <v/>
      </c>
      <c r="AN58" s="182" t="str">
        <f t="shared" si="23"/>
        <v/>
      </c>
      <c r="AO58" s="182" t="str">
        <f t="shared" si="23"/>
        <v/>
      </c>
      <c r="AP58" s="182" t="str">
        <f t="shared" si="23"/>
        <v/>
      </c>
      <c r="AQ58" s="182" t="str">
        <f t="shared" si="23"/>
        <v/>
      </c>
      <c r="AR58" s="182" t="str">
        <f t="shared" si="23"/>
        <v/>
      </c>
      <c r="AS58" s="182" t="str">
        <f t="shared" si="23"/>
        <v/>
      </c>
      <c r="AT58" s="182" t="str">
        <f t="shared" si="23"/>
        <v/>
      </c>
      <c r="AU58" s="182" t="str">
        <f t="shared" si="23"/>
        <v/>
      </c>
      <c r="AV58" s="182" t="str">
        <f t="shared" si="23"/>
        <v/>
      </c>
      <c r="AW58" s="182" t="str">
        <f t="shared" si="23"/>
        <v/>
      </c>
      <c r="AX58" s="182" t="str">
        <f t="shared" si="23"/>
        <v/>
      </c>
      <c r="AY58" s="182" t="str">
        <f t="shared" si="23"/>
        <v/>
      </c>
      <c r="AZ58" s="182" t="str">
        <f t="shared" si="23"/>
        <v/>
      </c>
      <c r="BA58" s="182" t="str">
        <f t="shared" si="23"/>
        <v/>
      </c>
      <c r="BB58" s="182" t="str">
        <f t="shared" si="23"/>
        <v/>
      </c>
      <c r="BC58" s="182" t="str">
        <f t="shared" si="23"/>
        <v/>
      </c>
      <c r="BD58" s="182" t="str">
        <f t="shared" si="23"/>
        <v/>
      </c>
      <c r="BE58" s="182" t="str">
        <f t="shared" si="23"/>
        <v/>
      </c>
      <c r="BF58" s="182" t="str">
        <f t="shared" si="23"/>
        <v/>
      </c>
      <c r="BG58" s="182" t="str">
        <f t="shared" si="23"/>
        <v/>
      </c>
      <c r="BH58" s="182" t="str">
        <f t="shared" si="23"/>
        <v/>
      </c>
      <c r="BI58" s="182" t="str">
        <f t="shared" si="23"/>
        <v/>
      </c>
      <c r="BJ58" s="182" t="str">
        <f t="shared" si="23"/>
        <v/>
      </c>
      <c r="BK58" s="182" t="str">
        <f t="shared" si="23"/>
        <v/>
      </c>
      <c r="BL58" s="182" t="str">
        <f t="shared" si="23"/>
        <v/>
      </c>
      <c r="BM58" s="182" t="str">
        <f t="shared" si="23"/>
        <v/>
      </c>
      <c r="BN58" s="182" t="str">
        <f t="shared" si="23"/>
        <v/>
      </c>
      <c r="BO58" s="182" t="str">
        <f t="shared" si="23"/>
        <v/>
      </c>
      <c r="BP58" s="182" t="str">
        <f t="shared" si="23"/>
        <v/>
      </c>
      <c r="BQ58" s="182" t="str">
        <f t="shared" si="23"/>
        <v/>
      </c>
      <c r="BR58" s="182" t="str">
        <f t="shared" si="23"/>
        <v/>
      </c>
      <c r="BS58" s="182" t="str">
        <f t="shared" si="23"/>
        <v/>
      </c>
      <c r="BT58" s="182" t="str">
        <f t="shared" si="23"/>
        <v/>
      </c>
      <c r="BU58" s="182" t="str">
        <f t="shared" si="23"/>
        <v/>
      </c>
    </row>
    <row r="59" spans="1:73" x14ac:dyDescent="0.25">
      <c r="A59" s="422">
        <f>IF(ISERROR(FIND(SALES!$XEM$12,J59)),0,1)</f>
        <v>1</v>
      </c>
      <c r="B59" s="1" t="s">
        <v>2246</v>
      </c>
      <c r="C59" s="1" t="s">
        <v>2451</v>
      </c>
      <c r="D59" s="1" t="s">
        <v>2451</v>
      </c>
      <c r="E59" s="1" t="s">
        <v>2451</v>
      </c>
      <c r="F59" s="1" t="s">
        <v>2451</v>
      </c>
      <c r="G59" s="623" t="str">
        <f t="shared" si="4"/>
        <v>NEEB P4 1R</v>
      </c>
      <c r="H59" s="1" t="str">
        <f>'F12'!E62</f>
        <v>NEEB P4 1R (RESTRICTED HOURS)</v>
      </c>
      <c r="I59" s="1" t="str">
        <f t="shared" si="5"/>
        <v xml:space="preserve"> (RESTRICTED HOURS)</v>
      </c>
      <c r="J59" s="197" t="str">
        <f>VLOOKUP(H59,'F12'!$E$6:$F$356,2,FALSE)</f>
        <v>011 012 013 014 511 512 513 514</v>
      </c>
      <c r="K59" s="197">
        <f t="shared" si="6"/>
        <v>7.75</v>
      </c>
      <c r="L59" s="190" t="str">
        <f t="shared" si="7"/>
        <v xml:space="preserve">11 </v>
      </c>
      <c r="M59" s="182" t="str">
        <f t="shared" si="22"/>
        <v xml:space="preserve">12 </v>
      </c>
      <c r="N59" s="182" t="str">
        <f t="shared" si="22"/>
        <v xml:space="preserve">13 </v>
      </c>
      <c r="O59" s="182" t="str">
        <f t="shared" si="22"/>
        <v xml:space="preserve">14 </v>
      </c>
      <c r="P59" s="182" t="str">
        <f t="shared" si="22"/>
        <v xml:space="preserve">11 </v>
      </c>
      <c r="Q59" s="182" t="str">
        <f t="shared" si="22"/>
        <v xml:space="preserve">12 </v>
      </c>
      <c r="R59" s="182" t="str">
        <f t="shared" si="22"/>
        <v xml:space="preserve">13 </v>
      </c>
      <c r="S59" s="182" t="str">
        <f t="shared" si="22"/>
        <v/>
      </c>
      <c r="T59" s="182" t="str">
        <f t="shared" si="22"/>
        <v/>
      </c>
      <c r="U59" s="182" t="str">
        <f t="shared" si="22"/>
        <v/>
      </c>
      <c r="V59" s="182" t="str">
        <f t="shared" si="22"/>
        <v/>
      </c>
      <c r="W59" s="182" t="str">
        <f t="shared" si="22"/>
        <v/>
      </c>
      <c r="X59" s="182" t="str">
        <f t="shared" si="22"/>
        <v/>
      </c>
      <c r="Y59" s="182" t="str">
        <f t="shared" si="22"/>
        <v/>
      </c>
      <c r="Z59" s="182" t="str">
        <f t="shared" si="22"/>
        <v/>
      </c>
      <c r="AA59" s="182" t="str">
        <f t="shared" si="22"/>
        <v/>
      </c>
      <c r="AB59" s="182" t="str">
        <f t="shared" si="20"/>
        <v/>
      </c>
      <c r="AC59" s="182" t="str">
        <f t="shared" si="20"/>
        <v/>
      </c>
      <c r="AD59" s="182" t="str">
        <f t="shared" si="20"/>
        <v/>
      </c>
      <c r="AE59" s="182" t="str">
        <f t="shared" si="20"/>
        <v/>
      </c>
      <c r="AF59" s="182" t="str">
        <f t="shared" si="20"/>
        <v/>
      </c>
      <c r="AG59" s="182" t="str">
        <f t="shared" si="20"/>
        <v/>
      </c>
      <c r="AH59" s="182" t="str">
        <f t="shared" si="20"/>
        <v/>
      </c>
      <c r="AI59" s="182" t="str">
        <f t="shared" si="20"/>
        <v/>
      </c>
      <c r="AJ59" s="182" t="str">
        <f t="shared" si="20"/>
        <v/>
      </c>
      <c r="AK59" s="182" t="str">
        <f t="shared" si="20"/>
        <v/>
      </c>
      <c r="AL59" s="182" t="str">
        <f t="shared" si="23"/>
        <v/>
      </c>
      <c r="AM59" s="182" t="str">
        <f t="shared" si="23"/>
        <v/>
      </c>
      <c r="AN59" s="182" t="str">
        <f t="shared" si="23"/>
        <v/>
      </c>
      <c r="AO59" s="182" t="str">
        <f t="shared" si="23"/>
        <v/>
      </c>
      <c r="AP59" s="182" t="str">
        <f t="shared" si="23"/>
        <v/>
      </c>
      <c r="AQ59" s="182" t="str">
        <f t="shared" si="23"/>
        <v/>
      </c>
      <c r="AR59" s="182" t="str">
        <f t="shared" si="23"/>
        <v/>
      </c>
      <c r="AS59" s="182" t="str">
        <f t="shared" si="23"/>
        <v/>
      </c>
      <c r="AT59" s="182" t="str">
        <f t="shared" si="23"/>
        <v/>
      </c>
      <c r="AU59" s="182" t="str">
        <f t="shared" si="23"/>
        <v/>
      </c>
      <c r="AV59" s="182" t="str">
        <f t="shared" si="23"/>
        <v/>
      </c>
      <c r="AW59" s="182" t="str">
        <f t="shared" si="23"/>
        <v/>
      </c>
      <c r="AX59" s="182" t="str">
        <f t="shared" si="23"/>
        <v/>
      </c>
      <c r="AY59" s="182" t="str">
        <f t="shared" si="23"/>
        <v/>
      </c>
      <c r="AZ59" s="182" t="str">
        <f t="shared" si="23"/>
        <v/>
      </c>
      <c r="BA59" s="182" t="str">
        <f t="shared" si="23"/>
        <v/>
      </c>
      <c r="BB59" s="182" t="str">
        <f t="shared" si="23"/>
        <v/>
      </c>
      <c r="BC59" s="182" t="str">
        <f t="shared" si="23"/>
        <v/>
      </c>
      <c r="BD59" s="182" t="str">
        <f t="shared" si="23"/>
        <v/>
      </c>
      <c r="BE59" s="182" t="str">
        <f t="shared" si="23"/>
        <v/>
      </c>
      <c r="BF59" s="182" t="str">
        <f t="shared" si="23"/>
        <v/>
      </c>
      <c r="BG59" s="182" t="str">
        <f t="shared" si="23"/>
        <v/>
      </c>
      <c r="BH59" s="182" t="str">
        <f t="shared" si="23"/>
        <v/>
      </c>
      <c r="BI59" s="182" t="str">
        <f t="shared" si="23"/>
        <v/>
      </c>
      <c r="BJ59" s="182" t="str">
        <f t="shared" si="23"/>
        <v/>
      </c>
      <c r="BK59" s="182" t="str">
        <f t="shared" si="23"/>
        <v/>
      </c>
      <c r="BL59" s="182" t="str">
        <f t="shared" si="23"/>
        <v/>
      </c>
      <c r="BM59" s="182" t="str">
        <f t="shared" si="23"/>
        <v/>
      </c>
      <c r="BN59" s="182" t="str">
        <f t="shared" si="23"/>
        <v/>
      </c>
      <c r="BO59" s="182" t="str">
        <f t="shared" si="23"/>
        <v/>
      </c>
      <c r="BP59" s="182" t="str">
        <f t="shared" si="23"/>
        <v/>
      </c>
      <c r="BQ59" s="182" t="str">
        <f t="shared" si="23"/>
        <v/>
      </c>
      <c r="BR59" s="182" t="str">
        <f t="shared" si="23"/>
        <v/>
      </c>
      <c r="BS59" s="182" t="str">
        <f t="shared" si="23"/>
        <v/>
      </c>
      <c r="BT59" s="182" t="str">
        <f t="shared" si="23"/>
        <v/>
      </c>
      <c r="BU59" s="182" t="str">
        <f t="shared" si="23"/>
        <v/>
      </c>
    </row>
    <row r="60" spans="1:73" x14ac:dyDescent="0.25">
      <c r="A60" s="422">
        <f>IF(ISERROR(FIND(SALES!$XEM$12,J60)),0,1)</f>
        <v>1</v>
      </c>
      <c r="B60" s="1" t="s">
        <v>2247</v>
      </c>
      <c r="C60" s="1" t="s">
        <v>2451</v>
      </c>
      <c r="D60" s="1" t="s">
        <v>2451</v>
      </c>
      <c r="E60" s="1" t="s">
        <v>2451</v>
      </c>
      <c r="F60" s="1" t="s">
        <v>2451</v>
      </c>
      <c r="G60" s="623" t="str">
        <f t="shared" si="4"/>
        <v>EMID P3 1R</v>
      </c>
      <c r="H60" s="1" t="str">
        <f>'F12'!E63</f>
        <v>EMID P3 1R</v>
      </c>
      <c r="I60" s="1" t="str">
        <f t="shared" si="5"/>
        <v/>
      </c>
      <c r="J60" s="197" t="str">
        <f>VLOOKUP(H60,'F12'!$E$6:$F$356,2,FALSE)</f>
        <v>015 022 156 500 501 532 541 659 661 801 802 873</v>
      </c>
      <c r="K60" s="197">
        <f t="shared" si="6"/>
        <v>11.75</v>
      </c>
      <c r="L60" s="190" t="str">
        <f t="shared" si="7"/>
        <v xml:space="preserve">15 </v>
      </c>
      <c r="M60" s="182" t="str">
        <f t="shared" si="22"/>
        <v xml:space="preserve">22 </v>
      </c>
      <c r="N60" s="182" t="str">
        <f t="shared" si="22"/>
        <v xml:space="preserve">56 </v>
      </c>
      <c r="O60" s="182" t="str">
        <f t="shared" si="22"/>
        <v xml:space="preserve">00 </v>
      </c>
      <c r="P60" s="182" t="str">
        <f t="shared" si="22"/>
        <v xml:space="preserve">01 </v>
      </c>
      <c r="Q60" s="182" t="str">
        <f t="shared" si="22"/>
        <v xml:space="preserve">32 </v>
      </c>
      <c r="R60" s="182" t="str">
        <f t="shared" si="22"/>
        <v xml:space="preserve">41 </v>
      </c>
      <c r="S60" s="182" t="str">
        <f t="shared" si="22"/>
        <v xml:space="preserve">59 </v>
      </c>
      <c r="T60" s="182" t="str">
        <f t="shared" si="22"/>
        <v xml:space="preserve">61 </v>
      </c>
      <c r="U60" s="182" t="str">
        <f t="shared" si="22"/>
        <v xml:space="preserve">01 </v>
      </c>
      <c r="V60" s="182" t="str">
        <f t="shared" si="22"/>
        <v xml:space="preserve">02 </v>
      </c>
      <c r="W60" s="182" t="str">
        <f t="shared" si="22"/>
        <v/>
      </c>
      <c r="X60" s="182" t="str">
        <f t="shared" si="22"/>
        <v/>
      </c>
      <c r="Y60" s="182" t="str">
        <f t="shared" si="22"/>
        <v/>
      </c>
      <c r="Z60" s="182" t="str">
        <f t="shared" si="22"/>
        <v/>
      </c>
      <c r="AA60" s="182" t="str">
        <f t="shared" si="22"/>
        <v/>
      </c>
      <c r="AB60" s="182" t="str">
        <f t="shared" si="20"/>
        <v/>
      </c>
      <c r="AC60" s="182" t="str">
        <f t="shared" si="20"/>
        <v/>
      </c>
      <c r="AD60" s="182" t="str">
        <f t="shared" si="20"/>
        <v/>
      </c>
      <c r="AE60" s="182" t="str">
        <f t="shared" si="20"/>
        <v/>
      </c>
      <c r="AF60" s="182" t="str">
        <f t="shared" si="20"/>
        <v/>
      </c>
      <c r="AG60" s="182" t="str">
        <f t="shared" si="20"/>
        <v/>
      </c>
      <c r="AH60" s="182" t="str">
        <f t="shared" si="20"/>
        <v/>
      </c>
      <c r="AI60" s="182" t="str">
        <f t="shared" si="20"/>
        <v/>
      </c>
      <c r="AJ60" s="182" t="str">
        <f t="shared" si="20"/>
        <v/>
      </c>
      <c r="AK60" s="182" t="str">
        <f t="shared" si="20"/>
        <v/>
      </c>
      <c r="AL60" s="182" t="str">
        <f t="shared" si="23"/>
        <v/>
      </c>
      <c r="AM60" s="182" t="str">
        <f t="shared" si="23"/>
        <v/>
      </c>
      <c r="AN60" s="182" t="str">
        <f t="shared" si="23"/>
        <v/>
      </c>
      <c r="AO60" s="182" t="str">
        <f t="shared" si="23"/>
        <v/>
      </c>
      <c r="AP60" s="182" t="str">
        <f t="shared" si="23"/>
        <v/>
      </c>
      <c r="AQ60" s="182" t="str">
        <f t="shared" ref="AQ60:BU61" si="24">IF(AQ$2&gt;LEN($J60),"",RIGHT(LEFT($J60,AQ$2),3))</f>
        <v/>
      </c>
      <c r="AR60" s="182" t="str">
        <f t="shared" si="24"/>
        <v/>
      </c>
      <c r="AS60" s="182" t="str">
        <f t="shared" si="24"/>
        <v/>
      </c>
      <c r="AT60" s="182" t="str">
        <f t="shared" si="24"/>
        <v/>
      </c>
      <c r="AU60" s="182" t="str">
        <f t="shared" si="24"/>
        <v/>
      </c>
      <c r="AV60" s="182" t="str">
        <f t="shared" si="24"/>
        <v/>
      </c>
      <c r="AW60" s="182" t="str">
        <f t="shared" si="24"/>
        <v/>
      </c>
      <c r="AX60" s="182" t="str">
        <f t="shared" si="24"/>
        <v/>
      </c>
      <c r="AY60" s="182" t="str">
        <f t="shared" si="24"/>
        <v/>
      </c>
      <c r="AZ60" s="182" t="str">
        <f t="shared" si="24"/>
        <v/>
      </c>
      <c r="BA60" s="182" t="str">
        <f t="shared" si="24"/>
        <v/>
      </c>
      <c r="BB60" s="182" t="str">
        <f t="shared" si="24"/>
        <v/>
      </c>
      <c r="BC60" s="182" t="str">
        <f t="shared" si="24"/>
        <v/>
      </c>
      <c r="BD60" s="182" t="str">
        <f t="shared" si="24"/>
        <v/>
      </c>
      <c r="BE60" s="182" t="str">
        <f t="shared" si="24"/>
        <v/>
      </c>
      <c r="BF60" s="182" t="str">
        <f t="shared" si="24"/>
        <v/>
      </c>
      <c r="BG60" s="182" t="str">
        <f t="shared" si="24"/>
        <v/>
      </c>
      <c r="BH60" s="182" t="str">
        <f t="shared" si="24"/>
        <v/>
      </c>
      <c r="BI60" s="182" t="str">
        <f t="shared" si="24"/>
        <v/>
      </c>
      <c r="BJ60" s="182" t="str">
        <f t="shared" si="24"/>
        <v/>
      </c>
      <c r="BK60" s="182" t="str">
        <f t="shared" si="24"/>
        <v/>
      </c>
      <c r="BL60" s="182" t="str">
        <f t="shared" si="24"/>
        <v/>
      </c>
      <c r="BM60" s="182" t="str">
        <f t="shared" si="24"/>
        <v/>
      </c>
      <c r="BN60" s="182" t="str">
        <f t="shared" si="24"/>
        <v/>
      </c>
      <c r="BO60" s="182" t="str">
        <f t="shared" si="24"/>
        <v/>
      </c>
      <c r="BP60" s="182" t="str">
        <f t="shared" si="24"/>
        <v/>
      </c>
      <c r="BQ60" s="182" t="str">
        <f t="shared" si="24"/>
        <v/>
      </c>
      <c r="BR60" s="182" t="str">
        <f t="shared" si="24"/>
        <v/>
      </c>
      <c r="BS60" s="182" t="str">
        <f t="shared" si="24"/>
        <v/>
      </c>
      <c r="BT60" s="182" t="str">
        <f t="shared" si="24"/>
        <v/>
      </c>
      <c r="BU60" s="182" t="str">
        <f t="shared" si="24"/>
        <v/>
      </c>
    </row>
    <row r="61" spans="1:73" x14ac:dyDescent="0.25">
      <c r="A61" s="422">
        <f>IF(ISERROR(FIND(SALES!$XEM$12,J61)),0,1)</f>
        <v>1</v>
      </c>
      <c r="B61" s="1" t="s">
        <v>2248</v>
      </c>
      <c r="C61" s="105" t="s">
        <v>2149</v>
      </c>
      <c r="D61" s="1" t="s">
        <v>2451</v>
      </c>
      <c r="E61" s="1" t="s">
        <v>2451</v>
      </c>
      <c r="F61" s="1" t="s">
        <v>2451</v>
      </c>
      <c r="G61" s="623" t="str">
        <f t="shared" si="4"/>
        <v>SWAE P4 1R</v>
      </c>
      <c r="H61" s="1" t="str">
        <f>'F12'!E64</f>
        <v>SWAE P4 1R (RESTRICTED HOURS)</v>
      </c>
      <c r="I61" s="1" t="str">
        <f t="shared" si="5"/>
        <v xml:space="preserve"> (RESTRICTED HOURS)</v>
      </c>
      <c r="J61" s="197" t="str">
        <f>VLOOKUP(H61,'F12'!$E$6:$F$356,2,FALSE)</f>
        <v>603 604 605 606 607 608 623</v>
      </c>
      <c r="K61" s="197">
        <f t="shared" si="6"/>
        <v>6.75</v>
      </c>
      <c r="L61" s="190" t="str">
        <f t="shared" si="7"/>
        <v xml:space="preserve">03 </v>
      </c>
      <c r="M61" s="182" t="str">
        <f t="shared" si="22"/>
        <v xml:space="preserve">04 </v>
      </c>
      <c r="N61" s="182" t="str">
        <f t="shared" si="22"/>
        <v xml:space="preserve">05 </v>
      </c>
      <c r="O61" s="182" t="str">
        <f t="shared" si="22"/>
        <v xml:space="preserve">06 </v>
      </c>
      <c r="P61" s="182" t="str">
        <f t="shared" si="22"/>
        <v xml:space="preserve">07 </v>
      </c>
      <c r="Q61" s="182" t="str">
        <f t="shared" si="22"/>
        <v xml:space="preserve">08 </v>
      </c>
      <c r="R61" s="182" t="str">
        <f t="shared" si="22"/>
        <v/>
      </c>
      <c r="S61" s="182" t="str">
        <f t="shared" si="22"/>
        <v/>
      </c>
      <c r="T61" s="182" t="str">
        <f t="shared" si="22"/>
        <v/>
      </c>
      <c r="U61" s="182" t="str">
        <f t="shared" si="22"/>
        <v/>
      </c>
      <c r="V61" s="182" t="str">
        <f t="shared" si="22"/>
        <v/>
      </c>
      <c r="W61" s="182" t="str">
        <f t="shared" si="22"/>
        <v/>
      </c>
      <c r="X61" s="182" t="str">
        <f t="shared" si="22"/>
        <v/>
      </c>
      <c r="Y61" s="182" t="str">
        <f t="shared" si="22"/>
        <v/>
      </c>
      <c r="Z61" s="182" t="str">
        <f t="shared" si="22"/>
        <v/>
      </c>
      <c r="AA61" s="182" t="str">
        <f t="shared" ref="AA61:AP76" si="25">IF(AA$2&gt;LEN($J61),"",RIGHT(LEFT($J61,AA$2),3))</f>
        <v/>
      </c>
      <c r="AB61" s="182" t="str">
        <f t="shared" si="25"/>
        <v/>
      </c>
      <c r="AC61" s="182" t="str">
        <f t="shared" si="25"/>
        <v/>
      </c>
      <c r="AD61" s="182" t="str">
        <f t="shared" si="25"/>
        <v/>
      </c>
      <c r="AE61" s="182" t="str">
        <f t="shared" si="25"/>
        <v/>
      </c>
      <c r="AF61" s="182" t="str">
        <f t="shared" si="25"/>
        <v/>
      </c>
      <c r="AG61" s="182" t="str">
        <f t="shared" si="25"/>
        <v/>
      </c>
      <c r="AH61" s="182" t="str">
        <f t="shared" si="25"/>
        <v/>
      </c>
      <c r="AI61" s="182" t="str">
        <f t="shared" si="25"/>
        <v/>
      </c>
      <c r="AJ61" s="182" t="str">
        <f t="shared" si="25"/>
        <v/>
      </c>
      <c r="AK61" s="182" t="str">
        <f t="shared" si="25"/>
        <v/>
      </c>
      <c r="AL61" s="182" t="str">
        <f t="shared" si="25"/>
        <v/>
      </c>
      <c r="AM61" s="182" t="str">
        <f t="shared" si="25"/>
        <v/>
      </c>
      <c r="AN61" s="182" t="str">
        <f t="shared" si="25"/>
        <v/>
      </c>
      <c r="AO61" s="182" t="str">
        <f t="shared" si="25"/>
        <v/>
      </c>
      <c r="AP61" s="182" t="str">
        <f t="shared" si="25"/>
        <v/>
      </c>
      <c r="AQ61" s="182" t="str">
        <f t="shared" si="24"/>
        <v/>
      </c>
      <c r="AR61" s="182" t="str">
        <f t="shared" si="24"/>
        <v/>
      </c>
      <c r="AS61" s="182" t="str">
        <f t="shared" si="24"/>
        <v/>
      </c>
      <c r="AT61" s="182" t="str">
        <f t="shared" si="24"/>
        <v/>
      </c>
      <c r="AU61" s="182" t="str">
        <f t="shared" si="24"/>
        <v/>
      </c>
      <c r="AV61" s="182" t="str">
        <f t="shared" si="24"/>
        <v/>
      </c>
      <c r="AW61" s="182" t="str">
        <f t="shared" si="24"/>
        <v/>
      </c>
      <c r="AX61" s="182" t="str">
        <f t="shared" si="24"/>
        <v/>
      </c>
      <c r="AY61" s="182" t="str">
        <f t="shared" si="24"/>
        <v/>
      </c>
      <c r="AZ61" s="182" t="str">
        <f t="shared" si="24"/>
        <v/>
      </c>
      <c r="BA61" s="182" t="str">
        <f t="shared" si="24"/>
        <v/>
      </c>
      <c r="BB61" s="182" t="str">
        <f t="shared" si="24"/>
        <v/>
      </c>
      <c r="BC61" s="182" t="str">
        <f t="shared" si="24"/>
        <v/>
      </c>
      <c r="BD61" s="182" t="str">
        <f t="shared" si="24"/>
        <v/>
      </c>
      <c r="BE61" s="182" t="str">
        <f t="shared" si="24"/>
        <v/>
      </c>
      <c r="BF61" s="182" t="str">
        <f t="shared" si="24"/>
        <v/>
      </c>
      <c r="BG61" s="182" t="str">
        <f t="shared" si="24"/>
        <v/>
      </c>
      <c r="BH61" s="182" t="str">
        <f t="shared" si="24"/>
        <v/>
      </c>
      <c r="BI61" s="182" t="str">
        <f t="shared" si="24"/>
        <v/>
      </c>
      <c r="BJ61" s="182" t="str">
        <f t="shared" si="24"/>
        <v/>
      </c>
      <c r="BK61" s="182" t="str">
        <f t="shared" si="24"/>
        <v/>
      </c>
      <c r="BL61" s="182" t="str">
        <f t="shared" si="24"/>
        <v/>
      </c>
      <c r="BM61" s="182" t="str">
        <f t="shared" si="24"/>
        <v/>
      </c>
      <c r="BN61" s="182" t="str">
        <f t="shared" si="24"/>
        <v/>
      </c>
      <c r="BO61" s="182" t="str">
        <f t="shared" si="24"/>
        <v/>
      </c>
      <c r="BP61" s="182" t="str">
        <f t="shared" si="24"/>
        <v/>
      </c>
      <c r="BQ61" s="182" t="str">
        <f t="shared" si="24"/>
        <v/>
      </c>
      <c r="BR61" s="182" t="str">
        <f t="shared" si="24"/>
        <v/>
      </c>
      <c r="BS61" s="182" t="str">
        <f t="shared" si="24"/>
        <v/>
      </c>
      <c r="BT61" s="182" t="str">
        <f t="shared" si="24"/>
        <v/>
      </c>
      <c r="BU61" s="182" t="str">
        <f t="shared" si="24"/>
        <v/>
      </c>
    </row>
    <row r="62" spans="1:73" x14ac:dyDescent="0.25">
      <c r="A62" s="422">
        <f>IF(ISERROR(FIND(SALES!$XEM$12,J62)),0,1)</f>
        <v>1</v>
      </c>
      <c r="B62" s="1" t="s">
        <v>2249</v>
      </c>
      <c r="C62" s="105" t="s">
        <v>2144</v>
      </c>
      <c r="D62" s="1" t="s">
        <v>2451</v>
      </c>
      <c r="E62" s="1" t="s">
        <v>2451</v>
      </c>
      <c r="F62" s="1" t="s">
        <v>2451</v>
      </c>
      <c r="G62" s="623" t="str">
        <f t="shared" si="4"/>
        <v>YELG P3 1R</v>
      </c>
      <c r="H62" s="1" t="str">
        <f>'F12'!E65</f>
        <v>YELG P3 1R</v>
      </c>
      <c r="I62" s="1" t="str">
        <f t="shared" si="5"/>
        <v/>
      </c>
      <c r="J62" s="197" t="str">
        <f>VLOOKUP(H62,'F12'!$E$6:$F$356,2,FALSE)</f>
        <v>802 500 501 516 517 873 801</v>
      </c>
      <c r="K62" s="197">
        <f t="shared" si="6"/>
        <v>6.75</v>
      </c>
      <c r="L62" s="190" t="str">
        <f t="shared" si="7"/>
        <v xml:space="preserve">02 </v>
      </c>
      <c r="M62" s="182" t="str">
        <f t="shared" ref="M62:AA77" si="26">IF(M$2&gt;LEN($J62),"",RIGHT(LEFT($J62,M$2),3))</f>
        <v xml:space="preserve">00 </v>
      </c>
      <c r="N62" s="182" t="str">
        <f t="shared" si="26"/>
        <v xml:space="preserve">01 </v>
      </c>
      <c r="O62" s="182" t="str">
        <f t="shared" si="26"/>
        <v xml:space="preserve">16 </v>
      </c>
      <c r="P62" s="182" t="str">
        <f t="shared" si="26"/>
        <v xml:space="preserve">17 </v>
      </c>
      <c r="Q62" s="182" t="str">
        <f t="shared" si="26"/>
        <v xml:space="preserve">73 </v>
      </c>
      <c r="R62" s="182" t="str">
        <f t="shared" si="26"/>
        <v/>
      </c>
      <c r="S62" s="182" t="str">
        <f t="shared" si="26"/>
        <v/>
      </c>
      <c r="T62" s="182" t="str">
        <f t="shared" si="26"/>
        <v/>
      </c>
      <c r="U62" s="182" t="str">
        <f t="shared" si="26"/>
        <v/>
      </c>
      <c r="V62" s="182" t="str">
        <f t="shared" si="26"/>
        <v/>
      </c>
      <c r="W62" s="182" t="str">
        <f t="shared" si="26"/>
        <v/>
      </c>
      <c r="X62" s="182" t="str">
        <f t="shared" si="26"/>
        <v/>
      </c>
      <c r="Y62" s="182" t="str">
        <f t="shared" si="26"/>
        <v/>
      </c>
      <c r="Z62" s="182" t="str">
        <f t="shared" si="26"/>
        <v/>
      </c>
      <c r="AA62" s="182" t="str">
        <f t="shared" si="26"/>
        <v/>
      </c>
      <c r="AB62" s="182" t="str">
        <f t="shared" si="25"/>
        <v/>
      </c>
      <c r="AC62" s="182" t="str">
        <f t="shared" si="25"/>
        <v/>
      </c>
      <c r="AD62" s="182" t="str">
        <f t="shared" si="25"/>
        <v/>
      </c>
      <c r="AE62" s="182" t="str">
        <f t="shared" si="25"/>
        <v/>
      </c>
      <c r="AF62" s="182" t="str">
        <f t="shared" si="25"/>
        <v/>
      </c>
      <c r="AG62" s="182" t="str">
        <f t="shared" si="25"/>
        <v/>
      </c>
      <c r="AH62" s="182" t="str">
        <f t="shared" si="25"/>
        <v/>
      </c>
      <c r="AI62" s="182" t="str">
        <f t="shared" si="25"/>
        <v/>
      </c>
      <c r="AJ62" s="182" t="str">
        <f t="shared" si="25"/>
        <v/>
      </c>
      <c r="AK62" s="182" t="str">
        <f t="shared" si="25"/>
        <v/>
      </c>
      <c r="AL62" s="182" t="str">
        <f t="shared" ref="AL62:BU69" si="27">IF(AL$2&gt;LEN($J62),"",RIGHT(LEFT($J62,AL$2),3))</f>
        <v/>
      </c>
      <c r="AM62" s="182" t="str">
        <f t="shared" si="27"/>
        <v/>
      </c>
      <c r="AN62" s="182" t="str">
        <f t="shared" si="27"/>
        <v/>
      </c>
      <c r="AO62" s="182" t="str">
        <f t="shared" si="27"/>
        <v/>
      </c>
      <c r="AP62" s="182" t="str">
        <f t="shared" si="27"/>
        <v/>
      </c>
      <c r="AQ62" s="182" t="str">
        <f t="shared" si="27"/>
        <v/>
      </c>
      <c r="AR62" s="182" t="str">
        <f t="shared" si="27"/>
        <v/>
      </c>
      <c r="AS62" s="182" t="str">
        <f t="shared" si="27"/>
        <v/>
      </c>
      <c r="AT62" s="182" t="str">
        <f t="shared" si="27"/>
        <v/>
      </c>
      <c r="AU62" s="182" t="str">
        <f t="shared" si="27"/>
        <v/>
      </c>
      <c r="AV62" s="182" t="str">
        <f t="shared" si="27"/>
        <v/>
      </c>
      <c r="AW62" s="182" t="str">
        <f t="shared" si="27"/>
        <v/>
      </c>
      <c r="AX62" s="182" t="str">
        <f t="shared" si="27"/>
        <v/>
      </c>
      <c r="AY62" s="182" t="str">
        <f t="shared" si="27"/>
        <v/>
      </c>
      <c r="AZ62" s="182" t="str">
        <f t="shared" si="27"/>
        <v/>
      </c>
      <c r="BA62" s="182" t="str">
        <f t="shared" si="27"/>
        <v/>
      </c>
      <c r="BB62" s="182" t="str">
        <f t="shared" si="27"/>
        <v/>
      </c>
      <c r="BC62" s="182" t="str">
        <f t="shared" si="27"/>
        <v/>
      </c>
      <c r="BD62" s="182" t="str">
        <f t="shared" si="27"/>
        <v/>
      </c>
      <c r="BE62" s="182" t="str">
        <f t="shared" si="27"/>
        <v/>
      </c>
      <c r="BF62" s="182" t="str">
        <f t="shared" si="27"/>
        <v/>
      </c>
      <c r="BG62" s="182" t="str">
        <f t="shared" si="27"/>
        <v/>
      </c>
      <c r="BH62" s="182" t="str">
        <f t="shared" si="27"/>
        <v/>
      </c>
      <c r="BI62" s="182" t="str">
        <f t="shared" si="27"/>
        <v/>
      </c>
      <c r="BJ62" s="182" t="str">
        <f t="shared" si="27"/>
        <v/>
      </c>
      <c r="BK62" s="182" t="str">
        <f t="shared" si="27"/>
        <v/>
      </c>
      <c r="BL62" s="182" t="str">
        <f t="shared" si="27"/>
        <v/>
      </c>
      <c r="BM62" s="182" t="str">
        <f t="shared" si="27"/>
        <v/>
      </c>
      <c r="BN62" s="182" t="str">
        <f t="shared" si="27"/>
        <v/>
      </c>
      <c r="BO62" s="182" t="str">
        <f t="shared" si="27"/>
        <v/>
      </c>
      <c r="BP62" s="182" t="str">
        <f t="shared" si="27"/>
        <v/>
      </c>
      <c r="BQ62" s="182" t="str">
        <f t="shared" si="27"/>
        <v/>
      </c>
      <c r="BR62" s="182" t="str">
        <f t="shared" si="27"/>
        <v/>
      </c>
      <c r="BS62" s="182" t="str">
        <f t="shared" si="27"/>
        <v/>
      </c>
      <c r="BT62" s="182" t="str">
        <f t="shared" si="27"/>
        <v/>
      </c>
      <c r="BU62" s="182" t="str">
        <f t="shared" si="27"/>
        <v/>
      </c>
    </row>
    <row r="63" spans="1:73" x14ac:dyDescent="0.25">
      <c r="A63" s="422">
        <f>IF(ISERROR(FIND(SALES!$XEM$12,J63)),0,1)</f>
        <v>1</v>
      </c>
      <c r="B63" s="1" t="s">
        <v>2250</v>
      </c>
      <c r="C63" s="1" t="s">
        <v>2451</v>
      </c>
      <c r="D63" s="1" t="s">
        <v>2451</v>
      </c>
      <c r="E63" s="1" t="s">
        <v>2451</v>
      </c>
      <c r="F63" s="1" t="s">
        <v>2451</v>
      </c>
      <c r="G63" s="623" t="str">
        <f t="shared" si="4"/>
        <v>NORW P1 1R</v>
      </c>
      <c r="H63" s="1" t="str">
        <f>'F12'!E66</f>
        <v>NORW P1 1R</v>
      </c>
      <c r="I63" s="1" t="str">
        <f t="shared" si="5"/>
        <v/>
      </c>
      <c r="J63" s="197" t="str">
        <f>VLOOKUP(H63,'F12'!$E$6:$F$356,2,FALSE)</f>
        <v>500 801 873</v>
      </c>
      <c r="K63" s="197">
        <f t="shared" si="6"/>
        <v>2.75</v>
      </c>
      <c r="L63" s="190" t="str">
        <f t="shared" si="7"/>
        <v xml:space="preserve">00 </v>
      </c>
      <c r="M63" s="182" t="str">
        <f t="shared" si="26"/>
        <v xml:space="preserve">01 </v>
      </c>
      <c r="N63" s="182" t="str">
        <f t="shared" si="26"/>
        <v/>
      </c>
      <c r="O63" s="182" t="str">
        <f t="shared" si="26"/>
        <v/>
      </c>
      <c r="P63" s="182" t="str">
        <f t="shared" si="26"/>
        <v/>
      </c>
      <c r="Q63" s="182" t="str">
        <f t="shared" si="26"/>
        <v/>
      </c>
      <c r="R63" s="182" t="str">
        <f t="shared" si="26"/>
        <v/>
      </c>
      <c r="S63" s="182" t="str">
        <f t="shared" si="26"/>
        <v/>
      </c>
      <c r="T63" s="182" t="str">
        <f t="shared" si="26"/>
        <v/>
      </c>
      <c r="U63" s="182" t="str">
        <f t="shared" si="26"/>
        <v/>
      </c>
      <c r="V63" s="182" t="str">
        <f t="shared" si="26"/>
        <v/>
      </c>
      <c r="W63" s="182" t="str">
        <f t="shared" si="26"/>
        <v/>
      </c>
      <c r="X63" s="182" t="str">
        <f t="shared" si="26"/>
        <v/>
      </c>
      <c r="Y63" s="182" t="str">
        <f t="shared" si="26"/>
        <v/>
      </c>
      <c r="Z63" s="182" t="str">
        <f t="shared" si="26"/>
        <v/>
      </c>
      <c r="AA63" s="182" t="str">
        <f t="shared" si="26"/>
        <v/>
      </c>
      <c r="AB63" s="182" t="str">
        <f t="shared" si="25"/>
        <v/>
      </c>
      <c r="AC63" s="182" t="str">
        <f t="shared" si="25"/>
        <v/>
      </c>
      <c r="AD63" s="182" t="str">
        <f t="shared" si="25"/>
        <v/>
      </c>
      <c r="AE63" s="182" t="str">
        <f t="shared" si="25"/>
        <v/>
      </c>
      <c r="AF63" s="182" t="str">
        <f t="shared" si="25"/>
        <v/>
      </c>
      <c r="AG63" s="182" t="str">
        <f t="shared" si="25"/>
        <v/>
      </c>
      <c r="AH63" s="182" t="str">
        <f t="shared" si="25"/>
        <v/>
      </c>
      <c r="AI63" s="182" t="str">
        <f t="shared" si="25"/>
        <v/>
      </c>
      <c r="AJ63" s="182" t="str">
        <f t="shared" si="25"/>
        <v/>
      </c>
      <c r="AK63" s="182" t="str">
        <f t="shared" si="25"/>
        <v/>
      </c>
      <c r="AL63" s="182" t="str">
        <f t="shared" si="27"/>
        <v/>
      </c>
      <c r="AM63" s="182" t="str">
        <f t="shared" si="27"/>
        <v/>
      </c>
      <c r="AN63" s="182" t="str">
        <f t="shared" si="27"/>
        <v/>
      </c>
      <c r="AO63" s="182" t="str">
        <f t="shared" si="27"/>
        <v/>
      </c>
      <c r="AP63" s="182" t="str">
        <f t="shared" si="27"/>
        <v/>
      </c>
      <c r="AQ63" s="182" t="str">
        <f t="shared" si="27"/>
        <v/>
      </c>
      <c r="AR63" s="182" t="str">
        <f t="shared" si="27"/>
        <v/>
      </c>
      <c r="AS63" s="182" t="str">
        <f t="shared" si="27"/>
        <v/>
      </c>
      <c r="AT63" s="182" t="str">
        <f t="shared" si="27"/>
        <v/>
      </c>
      <c r="AU63" s="182" t="str">
        <f t="shared" si="27"/>
        <v/>
      </c>
      <c r="AV63" s="182" t="str">
        <f t="shared" si="27"/>
        <v/>
      </c>
      <c r="AW63" s="182" t="str">
        <f t="shared" si="27"/>
        <v/>
      </c>
      <c r="AX63" s="182" t="str">
        <f t="shared" si="27"/>
        <v/>
      </c>
      <c r="AY63" s="182" t="str">
        <f t="shared" si="27"/>
        <v/>
      </c>
      <c r="AZ63" s="182" t="str">
        <f t="shared" si="27"/>
        <v/>
      </c>
      <c r="BA63" s="182" t="str">
        <f t="shared" si="27"/>
        <v/>
      </c>
      <c r="BB63" s="182" t="str">
        <f t="shared" si="27"/>
        <v/>
      </c>
      <c r="BC63" s="182" t="str">
        <f t="shared" si="27"/>
        <v/>
      </c>
      <c r="BD63" s="182" t="str">
        <f t="shared" si="27"/>
        <v/>
      </c>
      <c r="BE63" s="182" t="str">
        <f t="shared" si="27"/>
        <v/>
      </c>
      <c r="BF63" s="182" t="str">
        <f t="shared" si="27"/>
        <v/>
      </c>
      <c r="BG63" s="182" t="str">
        <f t="shared" si="27"/>
        <v/>
      </c>
      <c r="BH63" s="182" t="str">
        <f t="shared" si="27"/>
        <v/>
      </c>
      <c r="BI63" s="182" t="str">
        <f t="shared" si="27"/>
        <v/>
      </c>
      <c r="BJ63" s="182" t="str">
        <f t="shared" si="27"/>
        <v/>
      </c>
      <c r="BK63" s="182" t="str">
        <f t="shared" si="27"/>
        <v/>
      </c>
      <c r="BL63" s="182" t="str">
        <f t="shared" si="27"/>
        <v/>
      </c>
      <c r="BM63" s="182" t="str">
        <f t="shared" si="27"/>
        <v/>
      </c>
      <c r="BN63" s="182" t="str">
        <f t="shared" si="27"/>
        <v/>
      </c>
      <c r="BO63" s="182" t="str">
        <f t="shared" si="27"/>
        <v/>
      </c>
      <c r="BP63" s="182" t="str">
        <f t="shared" si="27"/>
        <v/>
      </c>
      <c r="BQ63" s="182" t="str">
        <f t="shared" si="27"/>
        <v/>
      </c>
      <c r="BR63" s="182" t="str">
        <f t="shared" si="27"/>
        <v/>
      </c>
      <c r="BS63" s="182" t="str">
        <f t="shared" si="27"/>
        <v/>
      </c>
      <c r="BT63" s="182" t="str">
        <f t="shared" si="27"/>
        <v/>
      </c>
      <c r="BU63" s="182" t="str">
        <f t="shared" si="27"/>
        <v/>
      </c>
    </row>
    <row r="64" spans="1:73" x14ac:dyDescent="0.25">
      <c r="A64" s="422">
        <f>IF(ISERROR(FIND(SALES!$XEM$12,J64)),0,1)</f>
        <v>1</v>
      </c>
      <c r="B64" s="1" t="s">
        <v>2251</v>
      </c>
      <c r="C64" s="105" t="s">
        <v>2149</v>
      </c>
      <c r="D64" s="1" t="s">
        <v>2451</v>
      </c>
      <c r="E64" s="1" t="s">
        <v>2451</v>
      </c>
      <c r="F64" s="1" t="s">
        <v>2451</v>
      </c>
      <c r="G64" s="623" t="str">
        <f t="shared" si="4"/>
        <v>NORW P3 2R</v>
      </c>
      <c r="H64" s="1" t="str">
        <f>'F12'!E67</f>
        <v>NORW P3 2R</v>
      </c>
      <c r="I64" s="1" t="str">
        <f t="shared" si="5"/>
        <v/>
      </c>
      <c r="J64" s="197" t="str">
        <f>VLOOKUP(H64,'F12'!$E$6:$F$356,2,FALSE)</f>
        <v>522 548 549 807 808 811 812 874</v>
      </c>
      <c r="K64" s="197">
        <f t="shared" si="6"/>
        <v>7.75</v>
      </c>
      <c r="L64" s="190" t="str">
        <f t="shared" si="7"/>
        <v xml:space="preserve">22 </v>
      </c>
      <c r="M64" s="182" t="str">
        <f t="shared" si="26"/>
        <v xml:space="preserve">48 </v>
      </c>
      <c r="N64" s="182" t="str">
        <f t="shared" si="26"/>
        <v xml:space="preserve">49 </v>
      </c>
      <c r="O64" s="182" t="str">
        <f t="shared" si="26"/>
        <v xml:space="preserve">07 </v>
      </c>
      <c r="P64" s="182" t="str">
        <f t="shared" si="26"/>
        <v xml:space="preserve">08 </v>
      </c>
      <c r="Q64" s="182" t="str">
        <f t="shared" si="26"/>
        <v xml:space="preserve">11 </v>
      </c>
      <c r="R64" s="182" t="str">
        <f t="shared" si="26"/>
        <v xml:space="preserve">12 </v>
      </c>
      <c r="S64" s="182" t="str">
        <f t="shared" si="26"/>
        <v/>
      </c>
      <c r="T64" s="182" t="str">
        <f t="shared" si="26"/>
        <v/>
      </c>
      <c r="U64" s="182" t="str">
        <f t="shared" si="26"/>
        <v/>
      </c>
      <c r="V64" s="182" t="str">
        <f t="shared" si="26"/>
        <v/>
      </c>
      <c r="W64" s="182" t="str">
        <f t="shared" si="26"/>
        <v/>
      </c>
      <c r="X64" s="182" t="str">
        <f t="shared" si="26"/>
        <v/>
      </c>
      <c r="Y64" s="182" t="str">
        <f t="shared" si="26"/>
        <v/>
      </c>
      <c r="Z64" s="182" t="str">
        <f t="shared" si="26"/>
        <v/>
      </c>
      <c r="AA64" s="182" t="str">
        <f t="shared" si="26"/>
        <v/>
      </c>
      <c r="AB64" s="182" t="str">
        <f t="shared" si="25"/>
        <v/>
      </c>
      <c r="AC64" s="182" t="str">
        <f t="shared" si="25"/>
        <v/>
      </c>
      <c r="AD64" s="182" t="str">
        <f t="shared" si="25"/>
        <v/>
      </c>
      <c r="AE64" s="182" t="str">
        <f t="shared" si="25"/>
        <v/>
      </c>
      <c r="AF64" s="182" t="str">
        <f t="shared" si="25"/>
        <v/>
      </c>
      <c r="AG64" s="182" t="str">
        <f t="shared" si="25"/>
        <v/>
      </c>
      <c r="AH64" s="182" t="str">
        <f t="shared" si="25"/>
        <v/>
      </c>
      <c r="AI64" s="182" t="str">
        <f t="shared" si="25"/>
        <v/>
      </c>
      <c r="AJ64" s="182" t="str">
        <f t="shared" si="25"/>
        <v/>
      </c>
      <c r="AK64" s="182" t="str">
        <f t="shared" si="25"/>
        <v/>
      </c>
      <c r="AL64" s="182" t="str">
        <f t="shared" si="27"/>
        <v/>
      </c>
      <c r="AM64" s="182" t="str">
        <f t="shared" si="27"/>
        <v/>
      </c>
      <c r="AN64" s="182" t="str">
        <f t="shared" si="27"/>
        <v/>
      </c>
      <c r="AO64" s="182" t="str">
        <f t="shared" si="27"/>
        <v/>
      </c>
      <c r="AP64" s="182" t="str">
        <f t="shared" si="27"/>
        <v/>
      </c>
      <c r="AQ64" s="182" t="str">
        <f t="shared" si="27"/>
        <v/>
      </c>
      <c r="AR64" s="182" t="str">
        <f t="shared" si="27"/>
        <v/>
      </c>
      <c r="AS64" s="182" t="str">
        <f t="shared" si="27"/>
        <v/>
      </c>
      <c r="AT64" s="182" t="str">
        <f t="shared" si="27"/>
        <v/>
      </c>
      <c r="AU64" s="182" t="str">
        <f t="shared" si="27"/>
        <v/>
      </c>
      <c r="AV64" s="182" t="str">
        <f t="shared" si="27"/>
        <v/>
      </c>
      <c r="AW64" s="182" t="str">
        <f t="shared" si="27"/>
        <v/>
      </c>
      <c r="AX64" s="182" t="str">
        <f t="shared" si="27"/>
        <v/>
      </c>
      <c r="AY64" s="182" t="str">
        <f t="shared" si="27"/>
        <v/>
      </c>
      <c r="AZ64" s="182" t="str">
        <f t="shared" si="27"/>
        <v/>
      </c>
      <c r="BA64" s="182" t="str">
        <f t="shared" si="27"/>
        <v/>
      </c>
      <c r="BB64" s="182" t="str">
        <f t="shared" si="27"/>
        <v/>
      </c>
      <c r="BC64" s="182" t="str">
        <f t="shared" si="27"/>
        <v/>
      </c>
      <c r="BD64" s="182" t="str">
        <f t="shared" si="27"/>
        <v/>
      </c>
      <c r="BE64" s="182" t="str">
        <f t="shared" si="27"/>
        <v/>
      </c>
      <c r="BF64" s="182" t="str">
        <f t="shared" si="27"/>
        <v/>
      </c>
      <c r="BG64" s="182" t="str">
        <f t="shared" si="27"/>
        <v/>
      </c>
      <c r="BH64" s="182" t="str">
        <f t="shared" si="27"/>
        <v/>
      </c>
      <c r="BI64" s="182" t="str">
        <f t="shared" si="27"/>
        <v/>
      </c>
      <c r="BJ64" s="182" t="str">
        <f t="shared" si="27"/>
        <v/>
      </c>
      <c r="BK64" s="182" t="str">
        <f t="shared" si="27"/>
        <v/>
      </c>
      <c r="BL64" s="182" t="str">
        <f t="shared" si="27"/>
        <v/>
      </c>
      <c r="BM64" s="182" t="str">
        <f t="shared" si="27"/>
        <v/>
      </c>
      <c r="BN64" s="182" t="str">
        <f t="shared" si="27"/>
        <v/>
      </c>
      <c r="BO64" s="182" t="str">
        <f t="shared" si="27"/>
        <v/>
      </c>
      <c r="BP64" s="182" t="str">
        <f t="shared" si="27"/>
        <v/>
      </c>
      <c r="BQ64" s="182" t="str">
        <f t="shared" si="27"/>
        <v/>
      </c>
      <c r="BR64" s="182" t="str">
        <f t="shared" si="27"/>
        <v/>
      </c>
      <c r="BS64" s="182" t="str">
        <f t="shared" si="27"/>
        <v/>
      </c>
      <c r="BT64" s="182" t="str">
        <f t="shared" si="27"/>
        <v/>
      </c>
      <c r="BU64" s="182" t="str">
        <f t="shared" si="27"/>
        <v/>
      </c>
    </row>
    <row r="65" spans="1:73" x14ac:dyDescent="0.25">
      <c r="A65" s="422">
        <f>IF(ISERROR(FIND(SALES!$XEM$12,J65)),0,1)</f>
        <v>1</v>
      </c>
      <c r="B65" s="1" t="s">
        <v>2252</v>
      </c>
      <c r="C65" s="105" t="s">
        <v>2144</v>
      </c>
      <c r="D65" s="1" t="s">
        <v>2451</v>
      </c>
      <c r="E65" s="1" t="s">
        <v>2451</v>
      </c>
      <c r="F65" s="1" t="s">
        <v>2451</v>
      </c>
      <c r="G65" s="623" t="str">
        <f t="shared" si="4"/>
        <v>SWEB P4 3R</v>
      </c>
      <c r="H65" s="1" t="str">
        <f>'F12'!E68</f>
        <v>SWEB P4 3R (Eve/We/E7)</v>
      </c>
      <c r="I65" s="1" t="str">
        <f t="shared" si="5"/>
        <v xml:space="preserve"> (Eve/We/E7)</v>
      </c>
      <c r="J65" s="197" t="str">
        <f>VLOOKUP(H65,'F12'!$E$6:$F$356,2,FALSE)</f>
        <v>054 056 058 060 562 566 568 570 572</v>
      </c>
      <c r="K65" s="197">
        <f t="shared" si="6"/>
        <v>8.75</v>
      </c>
      <c r="L65" s="190" t="str">
        <f t="shared" si="7"/>
        <v xml:space="preserve">54 </v>
      </c>
      <c r="M65" s="182" t="str">
        <f t="shared" si="26"/>
        <v xml:space="preserve">56 </v>
      </c>
      <c r="N65" s="182" t="str">
        <f t="shared" si="26"/>
        <v xml:space="preserve">58 </v>
      </c>
      <c r="O65" s="182" t="str">
        <f t="shared" si="26"/>
        <v xml:space="preserve">60 </v>
      </c>
      <c r="P65" s="182" t="str">
        <f t="shared" si="26"/>
        <v xml:space="preserve">62 </v>
      </c>
      <c r="Q65" s="182" t="str">
        <f t="shared" si="26"/>
        <v xml:space="preserve">66 </v>
      </c>
      <c r="R65" s="182" t="str">
        <f t="shared" si="26"/>
        <v xml:space="preserve">68 </v>
      </c>
      <c r="S65" s="182" t="str">
        <f t="shared" si="26"/>
        <v xml:space="preserve">70 </v>
      </c>
      <c r="T65" s="182" t="str">
        <f t="shared" si="26"/>
        <v/>
      </c>
      <c r="U65" s="182" t="str">
        <f t="shared" si="26"/>
        <v/>
      </c>
      <c r="V65" s="182" t="str">
        <f t="shared" si="26"/>
        <v/>
      </c>
      <c r="W65" s="182" t="str">
        <f t="shared" si="26"/>
        <v/>
      </c>
      <c r="X65" s="182" t="str">
        <f t="shared" si="26"/>
        <v/>
      </c>
      <c r="Y65" s="182" t="str">
        <f t="shared" si="26"/>
        <v/>
      </c>
      <c r="Z65" s="182" t="str">
        <f t="shared" si="26"/>
        <v/>
      </c>
      <c r="AA65" s="182" t="str">
        <f t="shared" si="26"/>
        <v/>
      </c>
      <c r="AB65" s="182" t="str">
        <f t="shared" si="25"/>
        <v/>
      </c>
      <c r="AC65" s="182" t="str">
        <f t="shared" si="25"/>
        <v/>
      </c>
      <c r="AD65" s="182" t="str">
        <f t="shared" si="25"/>
        <v/>
      </c>
      <c r="AE65" s="182" t="str">
        <f t="shared" si="25"/>
        <v/>
      </c>
      <c r="AF65" s="182" t="str">
        <f t="shared" si="25"/>
        <v/>
      </c>
      <c r="AG65" s="182" t="str">
        <f t="shared" si="25"/>
        <v/>
      </c>
      <c r="AH65" s="182" t="str">
        <f t="shared" si="25"/>
        <v/>
      </c>
      <c r="AI65" s="182" t="str">
        <f t="shared" si="25"/>
        <v/>
      </c>
      <c r="AJ65" s="182" t="str">
        <f t="shared" si="25"/>
        <v/>
      </c>
      <c r="AK65" s="182" t="str">
        <f t="shared" si="25"/>
        <v/>
      </c>
      <c r="AL65" s="182" t="str">
        <f t="shared" si="27"/>
        <v/>
      </c>
      <c r="AM65" s="182" t="str">
        <f t="shared" si="27"/>
        <v/>
      </c>
      <c r="AN65" s="182" t="str">
        <f t="shared" si="27"/>
        <v/>
      </c>
      <c r="AO65" s="182" t="str">
        <f t="shared" si="27"/>
        <v/>
      </c>
      <c r="AP65" s="182" t="str">
        <f t="shared" si="27"/>
        <v/>
      </c>
      <c r="AQ65" s="182" t="str">
        <f t="shared" si="27"/>
        <v/>
      </c>
      <c r="AR65" s="182" t="str">
        <f t="shared" si="27"/>
        <v/>
      </c>
      <c r="AS65" s="182" t="str">
        <f t="shared" si="27"/>
        <v/>
      </c>
      <c r="AT65" s="182" t="str">
        <f t="shared" si="27"/>
        <v/>
      </c>
      <c r="AU65" s="182" t="str">
        <f t="shared" si="27"/>
        <v/>
      </c>
      <c r="AV65" s="182" t="str">
        <f t="shared" si="27"/>
        <v/>
      </c>
      <c r="AW65" s="182" t="str">
        <f t="shared" si="27"/>
        <v/>
      </c>
      <c r="AX65" s="182" t="str">
        <f t="shared" si="27"/>
        <v/>
      </c>
      <c r="AY65" s="182" t="str">
        <f t="shared" si="27"/>
        <v/>
      </c>
      <c r="AZ65" s="182" t="str">
        <f t="shared" si="27"/>
        <v/>
      </c>
      <c r="BA65" s="182" t="str">
        <f t="shared" si="27"/>
        <v/>
      </c>
      <c r="BB65" s="182" t="str">
        <f t="shared" si="27"/>
        <v/>
      </c>
      <c r="BC65" s="182" t="str">
        <f t="shared" si="27"/>
        <v/>
      </c>
      <c r="BD65" s="182" t="str">
        <f t="shared" si="27"/>
        <v/>
      </c>
      <c r="BE65" s="182" t="str">
        <f t="shared" si="27"/>
        <v/>
      </c>
      <c r="BF65" s="182" t="str">
        <f t="shared" si="27"/>
        <v/>
      </c>
      <c r="BG65" s="182" t="str">
        <f t="shared" si="27"/>
        <v/>
      </c>
      <c r="BH65" s="182" t="str">
        <f t="shared" si="27"/>
        <v/>
      </c>
      <c r="BI65" s="182" t="str">
        <f t="shared" si="27"/>
        <v/>
      </c>
      <c r="BJ65" s="182" t="str">
        <f t="shared" si="27"/>
        <v/>
      </c>
      <c r="BK65" s="182" t="str">
        <f t="shared" si="27"/>
        <v/>
      </c>
      <c r="BL65" s="182" t="str">
        <f t="shared" si="27"/>
        <v/>
      </c>
      <c r="BM65" s="182" t="str">
        <f t="shared" si="27"/>
        <v/>
      </c>
      <c r="BN65" s="182" t="str">
        <f t="shared" si="27"/>
        <v/>
      </c>
      <c r="BO65" s="182" t="str">
        <f t="shared" si="27"/>
        <v/>
      </c>
      <c r="BP65" s="182" t="str">
        <f t="shared" si="27"/>
        <v/>
      </c>
      <c r="BQ65" s="182" t="str">
        <f t="shared" si="27"/>
        <v/>
      </c>
      <c r="BR65" s="182" t="str">
        <f t="shared" si="27"/>
        <v/>
      </c>
      <c r="BS65" s="182" t="str">
        <f t="shared" si="27"/>
        <v/>
      </c>
      <c r="BT65" s="182" t="str">
        <f t="shared" si="27"/>
        <v/>
      </c>
      <c r="BU65" s="182" t="str">
        <f t="shared" si="27"/>
        <v/>
      </c>
    </row>
    <row r="66" spans="1:73" x14ac:dyDescent="0.25">
      <c r="A66" s="422">
        <f>IF(ISERROR(FIND(SALES!$XEM$12,J66)),0,1)</f>
        <v>1</v>
      </c>
      <c r="B66" s="1" t="s">
        <v>2253</v>
      </c>
      <c r="C66" s="1" t="s">
        <v>2451</v>
      </c>
      <c r="D66" s="1" t="s">
        <v>2451</v>
      </c>
      <c r="E66" s="1" t="s">
        <v>2451</v>
      </c>
      <c r="F66" s="1" t="s">
        <v>2451</v>
      </c>
      <c r="G66" s="623" t="str">
        <f t="shared" si="4"/>
        <v>LOND P3 1R</v>
      </c>
      <c r="H66" s="1" t="str">
        <f>'F12'!E69</f>
        <v>LOND P3 1R</v>
      </c>
      <c r="I66" s="1" t="str">
        <f t="shared" si="5"/>
        <v/>
      </c>
      <c r="J66" s="197" t="str">
        <f>VLOOKUP(H66,'F12'!$E$6:$F$356,2,FALSE)</f>
        <v>802 801 500 501 873</v>
      </c>
      <c r="K66" s="197">
        <f t="shared" si="6"/>
        <v>4.75</v>
      </c>
      <c r="L66" s="190" t="str">
        <f t="shared" si="7"/>
        <v xml:space="preserve">02 </v>
      </c>
      <c r="M66" s="182" t="str">
        <f t="shared" si="26"/>
        <v xml:space="preserve">01 </v>
      </c>
      <c r="N66" s="182" t="str">
        <f t="shared" si="26"/>
        <v xml:space="preserve">00 </v>
      </c>
      <c r="O66" s="182" t="str">
        <f t="shared" si="26"/>
        <v xml:space="preserve">01 </v>
      </c>
      <c r="P66" s="182" t="str">
        <f t="shared" si="26"/>
        <v/>
      </c>
      <c r="Q66" s="182" t="str">
        <f t="shared" si="26"/>
        <v/>
      </c>
      <c r="R66" s="182" t="str">
        <f t="shared" si="26"/>
        <v/>
      </c>
      <c r="S66" s="182" t="str">
        <f t="shared" si="26"/>
        <v/>
      </c>
      <c r="T66" s="182" t="str">
        <f t="shared" si="26"/>
        <v/>
      </c>
      <c r="U66" s="182" t="str">
        <f t="shared" si="26"/>
        <v/>
      </c>
      <c r="V66" s="182" t="str">
        <f t="shared" si="26"/>
        <v/>
      </c>
      <c r="W66" s="182" t="str">
        <f t="shared" si="26"/>
        <v/>
      </c>
      <c r="X66" s="182" t="str">
        <f t="shared" si="26"/>
        <v/>
      </c>
      <c r="Y66" s="182" t="str">
        <f t="shared" si="26"/>
        <v/>
      </c>
      <c r="Z66" s="182" t="str">
        <f t="shared" si="26"/>
        <v/>
      </c>
      <c r="AA66" s="182" t="str">
        <f t="shared" si="26"/>
        <v/>
      </c>
      <c r="AB66" s="182" t="str">
        <f t="shared" si="25"/>
        <v/>
      </c>
      <c r="AC66" s="182" t="str">
        <f t="shared" si="25"/>
        <v/>
      </c>
      <c r="AD66" s="182" t="str">
        <f t="shared" si="25"/>
        <v/>
      </c>
      <c r="AE66" s="182" t="str">
        <f t="shared" si="25"/>
        <v/>
      </c>
      <c r="AF66" s="182" t="str">
        <f t="shared" si="25"/>
        <v/>
      </c>
      <c r="AG66" s="182" t="str">
        <f t="shared" si="25"/>
        <v/>
      </c>
      <c r="AH66" s="182" t="str">
        <f t="shared" si="25"/>
        <v/>
      </c>
      <c r="AI66" s="182" t="str">
        <f t="shared" si="25"/>
        <v/>
      </c>
      <c r="AJ66" s="182" t="str">
        <f t="shared" si="25"/>
        <v/>
      </c>
      <c r="AK66" s="182" t="str">
        <f t="shared" si="25"/>
        <v/>
      </c>
      <c r="AL66" s="182" t="str">
        <f t="shared" si="27"/>
        <v/>
      </c>
      <c r="AM66" s="182" t="str">
        <f t="shared" si="27"/>
        <v/>
      </c>
      <c r="AN66" s="182" t="str">
        <f t="shared" si="27"/>
        <v/>
      </c>
      <c r="AO66" s="182" t="str">
        <f t="shared" si="27"/>
        <v/>
      </c>
      <c r="AP66" s="182" t="str">
        <f t="shared" si="27"/>
        <v/>
      </c>
      <c r="AQ66" s="182" t="str">
        <f t="shared" si="27"/>
        <v/>
      </c>
      <c r="AR66" s="182" t="str">
        <f t="shared" si="27"/>
        <v/>
      </c>
      <c r="AS66" s="182" t="str">
        <f t="shared" si="27"/>
        <v/>
      </c>
      <c r="AT66" s="182" t="str">
        <f t="shared" si="27"/>
        <v/>
      </c>
      <c r="AU66" s="182" t="str">
        <f t="shared" si="27"/>
        <v/>
      </c>
      <c r="AV66" s="182" t="str">
        <f t="shared" si="27"/>
        <v/>
      </c>
      <c r="AW66" s="182" t="str">
        <f t="shared" si="27"/>
        <v/>
      </c>
      <c r="AX66" s="182" t="str">
        <f t="shared" si="27"/>
        <v/>
      </c>
      <c r="AY66" s="182" t="str">
        <f t="shared" si="27"/>
        <v/>
      </c>
      <c r="AZ66" s="182" t="str">
        <f t="shared" si="27"/>
        <v/>
      </c>
      <c r="BA66" s="182" t="str">
        <f t="shared" si="27"/>
        <v/>
      </c>
      <c r="BB66" s="182" t="str">
        <f t="shared" si="27"/>
        <v/>
      </c>
      <c r="BC66" s="182" t="str">
        <f t="shared" si="27"/>
        <v/>
      </c>
      <c r="BD66" s="182" t="str">
        <f t="shared" si="27"/>
        <v/>
      </c>
      <c r="BE66" s="182" t="str">
        <f t="shared" si="27"/>
        <v/>
      </c>
      <c r="BF66" s="182" t="str">
        <f t="shared" si="27"/>
        <v/>
      </c>
      <c r="BG66" s="182" t="str">
        <f t="shared" si="27"/>
        <v/>
      </c>
      <c r="BH66" s="182" t="str">
        <f t="shared" si="27"/>
        <v/>
      </c>
      <c r="BI66" s="182" t="str">
        <f t="shared" si="27"/>
        <v/>
      </c>
      <c r="BJ66" s="182" t="str">
        <f t="shared" si="27"/>
        <v/>
      </c>
      <c r="BK66" s="182" t="str">
        <f t="shared" si="27"/>
        <v/>
      </c>
      <c r="BL66" s="182" t="str">
        <f t="shared" si="27"/>
        <v/>
      </c>
      <c r="BM66" s="182" t="str">
        <f t="shared" si="27"/>
        <v/>
      </c>
      <c r="BN66" s="182" t="str">
        <f t="shared" si="27"/>
        <v/>
      </c>
      <c r="BO66" s="182" t="str">
        <f t="shared" si="27"/>
        <v/>
      </c>
      <c r="BP66" s="182" t="str">
        <f t="shared" si="27"/>
        <v/>
      </c>
      <c r="BQ66" s="182" t="str">
        <f t="shared" si="27"/>
        <v/>
      </c>
      <c r="BR66" s="182" t="str">
        <f t="shared" si="27"/>
        <v/>
      </c>
      <c r="BS66" s="182" t="str">
        <f t="shared" si="27"/>
        <v/>
      </c>
      <c r="BT66" s="182" t="str">
        <f t="shared" si="27"/>
        <v/>
      </c>
      <c r="BU66" s="182" t="str">
        <f t="shared" si="27"/>
        <v/>
      </c>
    </row>
    <row r="67" spans="1:73" x14ac:dyDescent="0.25">
      <c r="A67" s="422">
        <f>IF(ISERROR(FIND(SALES!$XEM$12,J67)),0,1)</f>
        <v>1</v>
      </c>
      <c r="B67" s="1" t="s">
        <v>2254</v>
      </c>
      <c r="C67" s="105" t="s">
        <v>2149</v>
      </c>
      <c r="D67" s="1" t="s">
        <v>2451</v>
      </c>
      <c r="E67" s="1" t="s">
        <v>2451</v>
      </c>
      <c r="F67" s="1" t="s">
        <v>2451</v>
      </c>
      <c r="G67" s="623" t="str">
        <f t="shared" si="4"/>
        <v>MANW P1 1R</v>
      </c>
      <c r="H67" s="1" t="str">
        <f>'F12'!E70</f>
        <v>MANW P1 1R</v>
      </c>
      <c r="I67" s="1" t="str">
        <f t="shared" si="5"/>
        <v/>
      </c>
      <c r="J67" s="197" t="str">
        <f>VLOOKUP(H67,'F12'!$E$6:$F$356,2,FALSE)</f>
        <v>500 501 801 802 840 873</v>
      </c>
      <c r="K67" s="197">
        <f t="shared" si="6"/>
        <v>5.75</v>
      </c>
      <c r="L67" s="190" t="str">
        <f t="shared" ref="L67:L130" si="28">IF(L$2&gt;LEN($J67),IF(LEN($J67)=2,"0"&amp;$J67,$J67),RIGHT(LEFT($J67,L$2),3))</f>
        <v xml:space="preserve">00 </v>
      </c>
      <c r="M67" s="182" t="str">
        <f t="shared" si="26"/>
        <v xml:space="preserve">01 </v>
      </c>
      <c r="N67" s="182" t="str">
        <f t="shared" si="26"/>
        <v xml:space="preserve">01 </v>
      </c>
      <c r="O67" s="182" t="str">
        <f t="shared" si="26"/>
        <v xml:space="preserve">02 </v>
      </c>
      <c r="P67" s="182" t="str">
        <f t="shared" si="26"/>
        <v xml:space="preserve">40 </v>
      </c>
      <c r="Q67" s="182" t="str">
        <f t="shared" si="26"/>
        <v/>
      </c>
      <c r="R67" s="182" t="str">
        <f t="shared" si="26"/>
        <v/>
      </c>
      <c r="S67" s="182" t="str">
        <f t="shared" si="26"/>
        <v/>
      </c>
      <c r="T67" s="182" t="str">
        <f t="shared" si="26"/>
        <v/>
      </c>
      <c r="U67" s="182" t="str">
        <f t="shared" si="26"/>
        <v/>
      </c>
      <c r="V67" s="182" t="str">
        <f t="shared" si="26"/>
        <v/>
      </c>
      <c r="W67" s="182" t="str">
        <f t="shared" si="26"/>
        <v/>
      </c>
      <c r="X67" s="182" t="str">
        <f t="shared" si="26"/>
        <v/>
      </c>
      <c r="Y67" s="182" t="str">
        <f t="shared" si="26"/>
        <v/>
      </c>
      <c r="Z67" s="182" t="str">
        <f t="shared" si="26"/>
        <v/>
      </c>
      <c r="AA67" s="182" t="str">
        <f t="shared" si="26"/>
        <v/>
      </c>
      <c r="AB67" s="182" t="str">
        <f t="shared" si="25"/>
        <v/>
      </c>
      <c r="AC67" s="182" t="str">
        <f t="shared" si="25"/>
        <v/>
      </c>
      <c r="AD67" s="182" t="str">
        <f t="shared" si="25"/>
        <v/>
      </c>
      <c r="AE67" s="182" t="str">
        <f t="shared" si="25"/>
        <v/>
      </c>
      <c r="AF67" s="182" t="str">
        <f t="shared" si="25"/>
        <v/>
      </c>
      <c r="AG67" s="182" t="str">
        <f t="shared" si="25"/>
        <v/>
      </c>
      <c r="AH67" s="182" t="str">
        <f t="shared" si="25"/>
        <v/>
      </c>
      <c r="AI67" s="182" t="str">
        <f t="shared" si="25"/>
        <v/>
      </c>
      <c r="AJ67" s="182" t="str">
        <f t="shared" si="25"/>
        <v/>
      </c>
      <c r="AK67" s="182" t="str">
        <f t="shared" si="25"/>
        <v/>
      </c>
      <c r="AL67" s="182" t="str">
        <f t="shared" si="27"/>
        <v/>
      </c>
      <c r="AM67" s="182" t="str">
        <f t="shared" si="27"/>
        <v/>
      </c>
      <c r="AN67" s="182" t="str">
        <f t="shared" si="27"/>
        <v/>
      </c>
      <c r="AO67" s="182" t="str">
        <f t="shared" si="27"/>
        <v/>
      </c>
      <c r="AP67" s="182" t="str">
        <f t="shared" si="27"/>
        <v/>
      </c>
      <c r="AQ67" s="182" t="str">
        <f t="shared" si="27"/>
        <v/>
      </c>
      <c r="AR67" s="182" t="str">
        <f t="shared" si="27"/>
        <v/>
      </c>
      <c r="AS67" s="182" t="str">
        <f t="shared" si="27"/>
        <v/>
      </c>
      <c r="AT67" s="182" t="str">
        <f t="shared" si="27"/>
        <v/>
      </c>
      <c r="AU67" s="182" t="str">
        <f t="shared" si="27"/>
        <v/>
      </c>
      <c r="AV67" s="182" t="str">
        <f t="shared" si="27"/>
        <v/>
      </c>
      <c r="AW67" s="182" t="str">
        <f t="shared" si="27"/>
        <v/>
      </c>
      <c r="AX67" s="182" t="str">
        <f t="shared" si="27"/>
        <v/>
      </c>
      <c r="AY67" s="182" t="str">
        <f t="shared" si="27"/>
        <v/>
      </c>
      <c r="AZ67" s="182" t="str">
        <f t="shared" si="27"/>
        <v/>
      </c>
      <c r="BA67" s="182" t="str">
        <f t="shared" si="27"/>
        <v/>
      </c>
      <c r="BB67" s="182" t="str">
        <f t="shared" si="27"/>
        <v/>
      </c>
      <c r="BC67" s="182" t="str">
        <f t="shared" si="27"/>
        <v/>
      </c>
      <c r="BD67" s="182" t="str">
        <f t="shared" si="27"/>
        <v/>
      </c>
      <c r="BE67" s="182" t="str">
        <f t="shared" si="27"/>
        <v/>
      </c>
      <c r="BF67" s="182" t="str">
        <f t="shared" si="27"/>
        <v/>
      </c>
      <c r="BG67" s="182" t="str">
        <f t="shared" si="27"/>
        <v/>
      </c>
      <c r="BH67" s="182" t="str">
        <f t="shared" si="27"/>
        <v/>
      </c>
      <c r="BI67" s="182" t="str">
        <f t="shared" si="27"/>
        <v/>
      </c>
      <c r="BJ67" s="182" t="str">
        <f t="shared" si="27"/>
        <v/>
      </c>
      <c r="BK67" s="182" t="str">
        <f t="shared" si="27"/>
        <v/>
      </c>
      <c r="BL67" s="182" t="str">
        <f t="shared" si="27"/>
        <v/>
      </c>
      <c r="BM67" s="182" t="str">
        <f t="shared" si="27"/>
        <v/>
      </c>
      <c r="BN67" s="182" t="str">
        <f t="shared" si="27"/>
        <v/>
      </c>
      <c r="BO67" s="182" t="str">
        <f t="shared" si="27"/>
        <v/>
      </c>
      <c r="BP67" s="182" t="str">
        <f t="shared" si="27"/>
        <v/>
      </c>
      <c r="BQ67" s="182" t="str">
        <f t="shared" si="27"/>
        <v/>
      </c>
      <c r="BR67" s="182" t="str">
        <f t="shared" si="27"/>
        <v/>
      </c>
      <c r="BS67" s="182" t="str">
        <f t="shared" si="27"/>
        <v/>
      </c>
      <c r="BT67" s="182" t="str">
        <f t="shared" si="27"/>
        <v/>
      </c>
      <c r="BU67" s="182" t="str">
        <f t="shared" si="27"/>
        <v/>
      </c>
    </row>
    <row r="68" spans="1:73" x14ac:dyDescent="0.25">
      <c r="A68" s="422">
        <f>IF(ISERROR(FIND(SALES!$XEM$12,J68)),0,1)</f>
        <v>1</v>
      </c>
      <c r="B68" s="1" t="s">
        <v>2255</v>
      </c>
      <c r="C68" s="105" t="s">
        <v>2144</v>
      </c>
      <c r="D68" s="1" t="s">
        <v>2451</v>
      </c>
      <c r="E68" s="1" t="s">
        <v>2451</v>
      </c>
      <c r="F68" s="1" t="s">
        <v>2451</v>
      </c>
      <c r="G68" s="623" t="str">
        <f t="shared" ref="G68:G131" si="29">LEFT(H68,10)</f>
        <v>MIDE P2 1R</v>
      </c>
      <c r="H68" s="1" t="str">
        <f>'F12'!E71</f>
        <v>MIDE P2 1R (Restricted)</v>
      </c>
      <c r="I68" s="1" t="str">
        <f t="shared" ref="I68:I131" si="30">RIGHT(H68,LEN(H68)-LEN(G68))</f>
        <v xml:space="preserve"> (Restricted)</v>
      </c>
      <c r="J68" s="197" t="str">
        <f>VLOOKUP(H68,'F12'!$E$6:$F$356,2,FALSE)</f>
        <v>532 534 538</v>
      </c>
      <c r="K68" s="197">
        <f t="shared" ref="K68:K131" si="31">LEN(J68)/4</f>
        <v>2.75</v>
      </c>
      <c r="L68" s="190" t="str">
        <f t="shared" si="28"/>
        <v xml:space="preserve">32 </v>
      </c>
      <c r="M68" s="182" t="str">
        <f t="shared" si="26"/>
        <v xml:space="preserve">34 </v>
      </c>
      <c r="N68" s="182" t="str">
        <f t="shared" si="26"/>
        <v/>
      </c>
      <c r="O68" s="182" t="str">
        <f t="shared" si="26"/>
        <v/>
      </c>
      <c r="P68" s="182" t="str">
        <f t="shared" si="26"/>
        <v/>
      </c>
      <c r="Q68" s="182" t="str">
        <f t="shared" si="26"/>
        <v/>
      </c>
      <c r="R68" s="182" t="str">
        <f t="shared" si="26"/>
        <v/>
      </c>
      <c r="S68" s="182" t="str">
        <f t="shared" si="26"/>
        <v/>
      </c>
      <c r="T68" s="182" t="str">
        <f t="shared" si="26"/>
        <v/>
      </c>
      <c r="U68" s="182" t="str">
        <f t="shared" si="26"/>
        <v/>
      </c>
      <c r="V68" s="182" t="str">
        <f t="shared" si="26"/>
        <v/>
      </c>
      <c r="W68" s="182" t="str">
        <f t="shared" si="26"/>
        <v/>
      </c>
      <c r="X68" s="182" t="str">
        <f t="shared" si="26"/>
        <v/>
      </c>
      <c r="Y68" s="182" t="str">
        <f t="shared" si="26"/>
        <v/>
      </c>
      <c r="Z68" s="182" t="str">
        <f t="shared" si="26"/>
        <v/>
      </c>
      <c r="AA68" s="182" t="str">
        <f t="shared" si="26"/>
        <v/>
      </c>
      <c r="AB68" s="182" t="str">
        <f t="shared" si="25"/>
        <v/>
      </c>
      <c r="AC68" s="182" t="str">
        <f t="shared" si="25"/>
        <v/>
      </c>
      <c r="AD68" s="182" t="str">
        <f t="shared" si="25"/>
        <v/>
      </c>
      <c r="AE68" s="182" t="str">
        <f t="shared" si="25"/>
        <v/>
      </c>
      <c r="AF68" s="182" t="str">
        <f t="shared" si="25"/>
        <v/>
      </c>
      <c r="AG68" s="182" t="str">
        <f t="shared" si="25"/>
        <v/>
      </c>
      <c r="AH68" s="182" t="str">
        <f t="shared" si="25"/>
        <v/>
      </c>
      <c r="AI68" s="182" t="str">
        <f t="shared" si="25"/>
        <v/>
      </c>
      <c r="AJ68" s="182" t="str">
        <f t="shared" si="25"/>
        <v/>
      </c>
      <c r="AK68" s="182" t="str">
        <f t="shared" si="25"/>
        <v/>
      </c>
      <c r="AL68" s="182" t="str">
        <f t="shared" si="27"/>
        <v/>
      </c>
      <c r="AM68" s="182" t="str">
        <f t="shared" si="27"/>
        <v/>
      </c>
      <c r="AN68" s="182" t="str">
        <f t="shared" si="27"/>
        <v/>
      </c>
      <c r="AO68" s="182" t="str">
        <f t="shared" si="27"/>
        <v/>
      </c>
      <c r="AP68" s="182" t="str">
        <f t="shared" si="27"/>
        <v/>
      </c>
      <c r="AQ68" s="182" t="str">
        <f t="shared" si="27"/>
        <v/>
      </c>
      <c r="AR68" s="182" t="str">
        <f t="shared" si="27"/>
        <v/>
      </c>
      <c r="AS68" s="182" t="str">
        <f t="shared" si="27"/>
        <v/>
      </c>
      <c r="AT68" s="182" t="str">
        <f t="shared" si="27"/>
        <v/>
      </c>
      <c r="AU68" s="182" t="str">
        <f t="shared" si="27"/>
        <v/>
      </c>
      <c r="AV68" s="182" t="str">
        <f t="shared" si="27"/>
        <v/>
      </c>
      <c r="AW68" s="182" t="str">
        <f t="shared" si="27"/>
        <v/>
      </c>
      <c r="AX68" s="182" t="str">
        <f t="shared" si="27"/>
        <v/>
      </c>
      <c r="AY68" s="182" t="str">
        <f t="shared" si="27"/>
        <v/>
      </c>
      <c r="AZ68" s="182" t="str">
        <f t="shared" si="27"/>
        <v/>
      </c>
      <c r="BA68" s="182" t="str">
        <f t="shared" si="27"/>
        <v/>
      </c>
      <c r="BB68" s="182" t="str">
        <f t="shared" si="27"/>
        <v/>
      </c>
      <c r="BC68" s="182" t="str">
        <f t="shared" si="27"/>
        <v/>
      </c>
      <c r="BD68" s="182" t="str">
        <f t="shared" si="27"/>
        <v/>
      </c>
      <c r="BE68" s="182" t="str">
        <f t="shared" si="27"/>
        <v/>
      </c>
      <c r="BF68" s="182" t="str">
        <f t="shared" si="27"/>
        <v/>
      </c>
      <c r="BG68" s="182" t="str">
        <f t="shared" si="27"/>
        <v/>
      </c>
      <c r="BH68" s="182" t="str">
        <f t="shared" si="27"/>
        <v/>
      </c>
      <c r="BI68" s="182" t="str">
        <f t="shared" si="27"/>
        <v/>
      </c>
      <c r="BJ68" s="182" t="str">
        <f t="shared" si="27"/>
        <v/>
      </c>
      <c r="BK68" s="182" t="str">
        <f t="shared" si="27"/>
        <v/>
      </c>
      <c r="BL68" s="182" t="str">
        <f t="shared" si="27"/>
        <v/>
      </c>
      <c r="BM68" s="182" t="str">
        <f t="shared" si="27"/>
        <v/>
      </c>
      <c r="BN68" s="182" t="str">
        <f t="shared" si="27"/>
        <v/>
      </c>
      <c r="BO68" s="182" t="str">
        <f t="shared" si="27"/>
        <v/>
      </c>
      <c r="BP68" s="182" t="str">
        <f t="shared" si="27"/>
        <v/>
      </c>
      <c r="BQ68" s="182" t="str">
        <f t="shared" si="27"/>
        <v/>
      </c>
      <c r="BR68" s="182" t="str">
        <f t="shared" si="27"/>
        <v/>
      </c>
      <c r="BS68" s="182" t="str">
        <f t="shared" si="27"/>
        <v/>
      </c>
      <c r="BT68" s="182" t="str">
        <f t="shared" si="27"/>
        <v/>
      </c>
      <c r="BU68" s="182" t="str">
        <f t="shared" si="27"/>
        <v/>
      </c>
    </row>
    <row r="69" spans="1:73" x14ac:dyDescent="0.25">
      <c r="A69" s="422">
        <f>IF(ISERROR(FIND(SALES!$XEM$12,J69)),0,1)</f>
        <v>1</v>
      </c>
      <c r="B69" s="1" t="s">
        <v>2256</v>
      </c>
      <c r="C69" s="1" t="s">
        <v>2451</v>
      </c>
      <c r="D69" s="1" t="s">
        <v>2451</v>
      </c>
      <c r="E69" s="1" t="s">
        <v>2451</v>
      </c>
      <c r="F69" s="1" t="s">
        <v>2451</v>
      </c>
      <c r="G69" s="623" t="str">
        <f t="shared" si="29"/>
        <v>NEEB P1 1R</v>
      </c>
      <c r="H69" s="1" t="str">
        <f>'F12'!E72</f>
        <v>NEEB P1 1R</v>
      </c>
      <c r="I69" s="1" t="str">
        <f t="shared" si="30"/>
        <v/>
      </c>
      <c r="J69" s="197" t="str">
        <f>VLOOKUP(H69,'F12'!$E$6:$F$356,2,FALSE)</f>
        <v>500 801 802 873</v>
      </c>
      <c r="K69" s="197">
        <f t="shared" si="31"/>
        <v>3.75</v>
      </c>
      <c r="L69" s="190" t="str">
        <f t="shared" si="28"/>
        <v xml:space="preserve">00 </v>
      </c>
      <c r="M69" s="182" t="str">
        <f t="shared" si="26"/>
        <v xml:space="preserve">01 </v>
      </c>
      <c r="N69" s="182" t="str">
        <f t="shared" si="26"/>
        <v xml:space="preserve">02 </v>
      </c>
      <c r="O69" s="182" t="str">
        <f t="shared" si="26"/>
        <v/>
      </c>
      <c r="P69" s="182" t="str">
        <f t="shared" si="26"/>
        <v/>
      </c>
      <c r="Q69" s="182" t="str">
        <f t="shared" si="26"/>
        <v/>
      </c>
      <c r="R69" s="182" t="str">
        <f t="shared" si="26"/>
        <v/>
      </c>
      <c r="S69" s="182" t="str">
        <f t="shared" si="26"/>
        <v/>
      </c>
      <c r="T69" s="182" t="str">
        <f t="shared" si="26"/>
        <v/>
      </c>
      <c r="U69" s="182" t="str">
        <f t="shared" si="26"/>
        <v/>
      </c>
      <c r="V69" s="182" t="str">
        <f t="shared" si="26"/>
        <v/>
      </c>
      <c r="W69" s="182" t="str">
        <f t="shared" si="26"/>
        <v/>
      </c>
      <c r="X69" s="182" t="str">
        <f t="shared" si="26"/>
        <v/>
      </c>
      <c r="Y69" s="182" t="str">
        <f t="shared" si="26"/>
        <v/>
      </c>
      <c r="Z69" s="182" t="str">
        <f t="shared" si="26"/>
        <v/>
      </c>
      <c r="AA69" s="182" t="str">
        <f t="shared" si="26"/>
        <v/>
      </c>
      <c r="AB69" s="182" t="str">
        <f t="shared" si="25"/>
        <v/>
      </c>
      <c r="AC69" s="182" t="str">
        <f t="shared" si="25"/>
        <v/>
      </c>
      <c r="AD69" s="182" t="str">
        <f t="shared" si="25"/>
        <v/>
      </c>
      <c r="AE69" s="182" t="str">
        <f t="shared" si="25"/>
        <v/>
      </c>
      <c r="AF69" s="182" t="str">
        <f t="shared" si="25"/>
        <v/>
      </c>
      <c r="AG69" s="182" t="str">
        <f t="shared" si="25"/>
        <v/>
      </c>
      <c r="AH69" s="182" t="str">
        <f t="shared" si="25"/>
        <v/>
      </c>
      <c r="AI69" s="182" t="str">
        <f t="shared" si="25"/>
        <v/>
      </c>
      <c r="AJ69" s="182" t="str">
        <f t="shared" si="25"/>
        <v/>
      </c>
      <c r="AK69" s="182" t="str">
        <f t="shared" si="25"/>
        <v/>
      </c>
      <c r="AL69" s="182" t="str">
        <f t="shared" si="27"/>
        <v/>
      </c>
      <c r="AM69" s="182" t="str">
        <f t="shared" si="27"/>
        <v/>
      </c>
      <c r="AN69" s="182" t="str">
        <f t="shared" si="27"/>
        <v/>
      </c>
      <c r="AO69" s="182" t="str">
        <f t="shared" ref="AL69:BU76" si="32">IF(AO$2&gt;LEN($J69),"",RIGHT(LEFT($J69,AO$2),3))</f>
        <v/>
      </c>
      <c r="AP69" s="182" t="str">
        <f t="shared" si="32"/>
        <v/>
      </c>
      <c r="AQ69" s="182" t="str">
        <f t="shared" si="32"/>
        <v/>
      </c>
      <c r="AR69" s="182" t="str">
        <f t="shared" si="32"/>
        <v/>
      </c>
      <c r="AS69" s="182" t="str">
        <f t="shared" si="32"/>
        <v/>
      </c>
      <c r="AT69" s="182" t="str">
        <f t="shared" si="32"/>
        <v/>
      </c>
      <c r="AU69" s="182" t="str">
        <f t="shared" si="32"/>
        <v/>
      </c>
      <c r="AV69" s="182" t="str">
        <f t="shared" si="32"/>
        <v/>
      </c>
      <c r="AW69" s="182" t="str">
        <f t="shared" si="32"/>
        <v/>
      </c>
      <c r="AX69" s="182" t="str">
        <f t="shared" si="32"/>
        <v/>
      </c>
      <c r="AY69" s="182" t="str">
        <f t="shared" si="32"/>
        <v/>
      </c>
      <c r="AZ69" s="182" t="str">
        <f t="shared" si="32"/>
        <v/>
      </c>
      <c r="BA69" s="182" t="str">
        <f t="shared" si="32"/>
        <v/>
      </c>
      <c r="BB69" s="182" t="str">
        <f t="shared" si="32"/>
        <v/>
      </c>
      <c r="BC69" s="182" t="str">
        <f t="shared" si="32"/>
        <v/>
      </c>
      <c r="BD69" s="182" t="str">
        <f t="shared" si="32"/>
        <v/>
      </c>
      <c r="BE69" s="182" t="str">
        <f t="shared" si="32"/>
        <v/>
      </c>
      <c r="BF69" s="182" t="str">
        <f t="shared" si="32"/>
        <v/>
      </c>
      <c r="BG69" s="182" t="str">
        <f t="shared" si="32"/>
        <v/>
      </c>
      <c r="BH69" s="182" t="str">
        <f t="shared" si="32"/>
        <v/>
      </c>
      <c r="BI69" s="182" t="str">
        <f t="shared" si="32"/>
        <v/>
      </c>
      <c r="BJ69" s="182" t="str">
        <f t="shared" si="32"/>
        <v/>
      </c>
      <c r="BK69" s="182" t="str">
        <f t="shared" si="32"/>
        <v/>
      </c>
      <c r="BL69" s="182" t="str">
        <f t="shared" si="32"/>
        <v/>
      </c>
      <c r="BM69" s="182" t="str">
        <f t="shared" si="32"/>
        <v/>
      </c>
      <c r="BN69" s="182" t="str">
        <f t="shared" si="32"/>
        <v/>
      </c>
      <c r="BO69" s="182" t="str">
        <f t="shared" si="32"/>
        <v/>
      </c>
      <c r="BP69" s="182" t="str">
        <f t="shared" si="32"/>
        <v/>
      </c>
      <c r="BQ69" s="182" t="str">
        <f t="shared" si="32"/>
        <v/>
      </c>
      <c r="BR69" s="182" t="str">
        <f t="shared" si="32"/>
        <v/>
      </c>
      <c r="BS69" s="182" t="str">
        <f t="shared" si="32"/>
        <v/>
      </c>
      <c r="BT69" s="182" t="str">
        <f t="shared" si="32"/>
        <v/>
      </c>
      <c r="BU69" s="182" t="str">
        <f t="shared" si="32"/>
        <v/>
      </c>
    </row>
    <row r="70" spans="1:73" x14ac:dyDescent="0.25">
      <c r="A70" s="422">
        <f>IF(ISERROR(FIND(SALES!$XEM$12,J70)),0,1)</f>
        <v>1</v>
      </c>
      <c r="B70" s="1" t="s">
        <v>2257</v>
      </c>
      <c r="C70" s="105" t="s">
        <v>2149</v>
      </c>
      <c r="D70" s="1" t="s">
        <v>2451</v>
      </c>
      <c r="E70" s="1" t="s">
        <v>2451</v>
      </c>
      <c r="F70" s="1" t="s">
        <v>2451</v>
      </c>
      <c r="G70" s="623" t="str">
        <f t="shared" si="29"/>
        <v>EMEB P3 2R</v>
      </c>
      <c r="H70" s="1" t="str">
        <f>'F12'!E73</f>
        <v>EMEB P3 2R (Day/Night)</v>
      </c>
      <c r="I70" s="1" t="str">
        <f t="shared" si="30"/>
        <v xml:space="preserve"> (Day/Night)</v>
      </c>
      <c r="J70" s="197" t="str">
        <f>VLOOKUP(H70,'F12'!$E$6:$F$356,2,FALSE)</f>
        <v>033 034 100 103 522 534 536 556 557 811 812 816 817 830 831 874</v>
      </c>
      <c r="K70" s="197">
        <f t="shared" si="31"/>
        <v>15.75</v>
      </c>
      <c r="L70" s="190" t="str">
        <f t="shared" si="28"/>
        <v xml:space="preserve">33 </v>
      </c>
      <c r="M70" s="182" t="str">
        <f t="shared" si="26"/>
        <v xml:space="preserve">34 </v>
      </c>
      <c r="N70" s="182" t="str">
        <f t="shared" si="26"/>
        <v xml:space="preserve">00 </v>
      </c>
      <c r="O70" s="182" t="str">
        <f t="shared" si="26"/>
        <v xml:space="preserve">03 </v>
      </c>
      <c r="P70" s="182" t="str">
        <f t="shared" si="26"/>
        <v xml:space="preserve">22 </v>
      </c>
      <c r="Q70" s="182" t="str">
        <f t="shared" si="26"/>
        <v xml:space="preserve">34 </v>
      </c>
      <c r="R70" s="182" t="str">
        <f t="shared" si="26"/>
        <v xml:space="preserve">36 </v>
      </c>
      <c r="S70" s="182" t="str">
        <f t="shared" si="26"/>
        <v xml:space="preserve">56 </v>
      </c>
      <c r="T70" s="182" t="str">
        <f t="shared" si="26"/>
        <v xml:space="preserve">57 </v>
      </c>
      <c r="U70" s="182" t="str">
        <f t="shared" si="26"/>
        <v xml:space="preserve">11 </v>
      </c>
      <c r="V70" s="182" t="str">
        <f t="shared" si="26"/>
        <v xml:space="preserve">12 </v>
      </c>
      <c r="W70" s="182" t="str">
        <f t="shared" si="26"/>
        <v xml:space="preserve">16 </v>
      </c>
      <c r="X70" s="182" t="str">
        <f t="shared" si="26"/>
        <v xml:space="preserve">17 </v>
      </c>
      <c r="Y70" s="182" t="str">
        <f t="shared" si="26"/>
        <v xml:space="preserve">30 </v>
      </c>
      <c r="Z70" s="182" t="str">
        <f t="shared" si="26"/>
        <v xml:space="preserve">31 </v>
      </c>
      <c r="AA70" s="182" t="str">
        <f t="shared" si="26"/>
        <v/>
      </c>
      <c r="AB70" s="182" t="str">
        <f t="shared" si="25"/>
        <v/>
      </c>
      <c r="AC70" s="182" t="str">
        <f t="shared" si="25"/>
        <v/>
      </c>
      <c r="AD70" s="182" t="str">
        <f t="shared" si="25"/>
        <v/>
      </c>
      <c r="AE70" s="182" t="str">
        <f t="shared" si="25"/>
        <v/>
      </c>
      <c r="AF70" s="182" t="str">
        <f t="shared" si="25"/>
        <v/>
      </c>
      <c r="AG70" s="182" t="str">
        <f t="shared" si="25"/>
        <v/>
      </c>
      <c r="AH70" s="182" t="str">
        <f t="shared" si="25"/>
        <v/>
      </c>
      <c r="AI70" s="182" t="str">
        <f t="shared" si="25"/>
        <v/>
      </c>
      <c r="AJ70" s="182" t="str">
        <f t="shared" si="25"/>
        <v/>
      </c>
      <c r="AK70" s="182" t="str">
        <f t="shared" si="25"/>
        <v/>
      </c>
      <c r="AL70" s="182" t="str">
        <f t="shared" si="32"/>
        <v/>
      </c>
      <c r="AM70" s="182" t="str">
        <f t="shared" si="32"/>
        <v/>
      </c>
      <c r="AN70" s="182" t="str">
        <f t="shared" si="32"/>
        <v/>
      </c>
      <c r="AO70" s="182" t="str">
        <f t="shared" si="32"/>
        <v/>
      </c>
      <c r="AP70" s="182" t="str">
        <f t="shared" si="32"/>
        <v/>
      </c>
      <c r="AQ70" s="182" t="str">
        <f t="shared" si="32"/>
        <v/>
      </c>
      <c r="AR70" s="182" t="str">
        <f t="shared" si="32"/>
        <v/>
      </c>
      <c r="AS70" s="182" t="str">
        <f t="shared" si="32"/>
        <v/>
      </c>
      <c r="AT70" s="182" t="str">
        <f t="shared" si="32"/>
        <v/>
      </c>
      <c r="AU70" s="182" t="str">
        <f t="shared" si="32"/>
        <v/>
      </c>
      <c r="AV70" s="182" t="str">
        <f t="shared" si="32"/>
        <v/>
      </c>
      <c r="AW70" s="182" t="str">
        <f t="shared" si="32"/>
        <v/>
      </c>
      <c r="AX70" s="182" t="str">
        <f t="shared" si="32"/>
        <v/>
      </c>
      <c r="AY70" s="182" t="str">
        <f t="shared" si="32"/>
        <v/>
      </c>
      <c r="AZ70" s="182" t="str">
        <f t="shared" si="32"/>
        <v/>
      </c>
      <c r="BA70" s="182" t="str">
        <f t="shared" si="32"/>
        <v/>
      </c>
      <c r="BB70" s="182" t="str">
        <f t="shared" si="32"/>
        <v/>
      </c>
      <c r="BC70" s="182" t="str">
        <f t="shared" si="32"/>
        <v/>
      </c>
      <c r="BD70" s="182" t="str">
        <f t="shared" si="32"/>
        <v/>
      </c>
      <c r="BE70" s="182" t="str">
        <f t="shared" si="32"/>
        <v/>
      </c>
      <c r="BF70" s="182" t="str">
        <f t="shared" si="32"/>
        <v/>
      </c>
      <c r="BG70" s="182" t="str">
        <f t="shared" si="32"/>
        <v/>
      </c>
      <c r="BH70" s="182" t="str">
        <f t="shared" si="32"/>
        <v/>
      </c>
      <c r="BI70" s="182" t="str">
        <f t="shared" si="32"/>
        <v/>
      </c>
      <c r="BJ70" s="182" t="str">
        <f t="shared" si="32"/>
        <v/>
      </c>
      <c r="BK70" s="182" t="str">
        <f t="shared" si="32"/>
        <v/>
      </c>
      <c r="BL70" s="182" t="str">
        <f t="shared" si="32"/>
        <v/>
      </c>
      <c r="BM70" s="182" t="str">
        <f t="shared" si="32"/>
        <v/>
      </c>
      <c r="BN70" s="182" t="str">
        <f t="shared" si="32"/>
        <v/>
      </c>
      <c r="BO70" s="182" t="str">
        <f t="shared" si="32"/>
        <v/>
      </c>
      <c r="BP70" s="182" t="str">
        <f t="shared" si="32"/>
        <v/>
      </c>
      <c r="BQ70" s="182" t="str">
        <f t="shared" si="32"/>
        <v/>
      </c>
      <c r="BR70" s="182" t="str">
        <f t="shared" si="32"/>
        <v/>
      </c>
      <c r="BS70" s="182" t="str">
        <f t="shared" si="32"/>
        <v/>
      </c>
      <c r="BT70" s="182" t="str">
        <f t="shared" si="32"/>
        <v/>
      </c>
      <c r="BU70" s="182" t="str">
        <f t="shared" si="32"/>
        <v/>
      </c>
    </row>
    <row r="71" spans="1:73" x14ac:dyDescent="0.25">
      <c r="A71" s="422">
        <f>IF(ISERROR(FIND(SALES!$XEM$12,J71)),0,1)</f>
        <v>1</v>
      </c>
      <c r="B71" s="1" t="s">
        <v>2258</v>
      </c>
      <c r="C71" s="105" t="s">
        <v>2144</v>
      </c>
      <c r="D71" s="1" t="s">
        <v>2451</v>
      </c>
      <c r="E71" s="1" t="s">
        <v>2451</v>
      </c>
      <c r="F71" s="1" t="s">
        <v>2451</v>
      </c>
      <c r="G71" s="623" t="str">
        <f t="shared" si="29"/>
        <v>HYDE P3 1R</v>
      </c>
      <c r="H71" s="1" t="str">
        <f>'F12'!E74</f>
        <v>HYDE P3 1R</v>
      </c>
      <c r="I71" s="1" t="str">
        <f t="shared" si="30"/>
        <v/>
      </c>
      <c r="J71" s="197" t="str">
        <f>VLOOKUP(H71,'F12'!$E$6:$F$356,2,FALSE)</f>
        <v>801 001 110 111 500 707 708 873</v>
      </c>
      <c r="K71" s="197">
        <f t="shared" si="31"/>
        <v>7.75</v>
      </c>
      <c r="L71" s="190" t="str">
        <f t="shared" si="28"/>
        <v xml:space="preserve">01 </v>
      </c>
      <c r="M71" s="182" t="str">
        <f t="shared" si="26"/>
        <v xml:space="preserve">01 </v>
      </c>
      <c r="N71" s="182" t="str">
        <f t="shared" si="26"/>
        <v xml:space="preserve">10 </v>
      </c>
      <c r="O71" s="182" t="str">
        <f t="shared" si="26"/>
        <v xml:space="preserve">11 </v>
      </c>
      <c r="P71" s="182" t="str">
        <f t="shared" si="26"/>
        <v xml:space="preserve">00 </v>
      </c>
      <c r="Q71" s="182" t="str">
        <f t="shared" si="26"/>
        <v xml:space="preserve">07 </v>
      </c>
      <c r="R71" s="182" t="str">
        <f t="shared" si="26"/>
        <v xml:space="preserve">08 </v>
      </c>
      <c r="S71" s="182" t="str">
        <f t="shared" si="26"/>
        <v/>
      </c>
      <c r="T71" s="182" t="str">
        <f t="shared" si="26"/>
        <v/>
      </c>
      <c r="U71" s="182" t="str">
        <f t="shared" si="26"/>
        <v/>
      </c>
      <c r="V71" s="182" t="str">
        <f t="shared" si="26"/>
        <v/>
      </c>
      <c r="W71" s="182" t="str">
        <f t="shared" si="26"/>
        <v/>
      </c>
      <c r="X71" s="182" t="str">
        <f t="shared" si="26"/>
        <v/>
      </c>
      <c r="Y71" s="182" t="str">
        <f t="shared" si="26"/>
        <v/>
      </c>
      <c r="Z71" s="182" t="str">
        <f t="shared" si="26"/>
        <v/>
      </c>
      <c r="AA71" s="182" t="str">
        <f t="shared" si="26"/>
        <v/>
      </c>
      <c r="AB71" s="182" t="str">
        <f t="shared" si="25"/>
        <v/>
      </c>
      <c r="AC71" s="182" t="str">
        <f t="shared" si="25"/>
        <v/>
      </c>
      <c r="AD71" s="182" t="str">
        <f t="shared" si="25"/>
        <v/>
      </c>
      <c r="AE71" s="182" t="str">
        <f t="shared" si="25"/>
        <v/>
      </c>
      <c r="AF71" s="182" t="str">
        <f t="shared" si="25"/>
        <v/>
      </c>
      <c r="AG71" s="182" t="str">
        <f t="shared" si="25"/>
        <v/>
      </c>
      <c r="AH71" s="182" t="str">
        <f t="shared" si="25"/>
        <v/>
      </c>
      <c r="AI71" s="182" t="str">
        <f t="shared" si="25"/>
        <v/>
      </c>
      <c r="AJ71" s="182" t="str">
        <f t="shared" si="25"/>
        <v/>
      </c>
      <c r="AK71" s="182" t="str">
        <f t="shared" si="25"/>
        <v/>
      </c>
      <c r="AL71" s="182" t="str">
        <f t="shared" si="32"/>
        <v/>
      </c>
      <c r="AM71" s="182" t="str">
        <f t="shared" si="32"/>
        <v/>
      </c>
      <c r="AN71" s="182" t="str">
        <f t="shared" si="32"/>
        <v/>
      </c>
      <c r="AO71" s="182" t="str">
        <f t="shared" si="32"/>
        <v/>
      </c>
      <c r="AP71" s="182" t="str">
        <f t="shared" si="32"/>
        <v/>
      </c>
      <c r="AQ71" s="182" t="str">
        <f t="shared" si="32"/>
        <v/>
      </c>
      <c r="AR71" s="182" t="str">
        <f t="shared" si="32"/>
        <v/>
      </c>
      <c r="AS71" s="182" t="str">
        <f t="shared" si="32"/>
        <v/>
      </c>
      <c r="AT71" s="182" t="str">
        <f t="shared" si="32"/>
        <v/>
      </c>
      <c r="AU71" s="182" t="str">
        <f t="shared" si="32"/>
        <v/>
      </c>
      <c r="AV71" s="182" t="str">
        <f t="shared" si="32"/>
        <v/>
      </c>
      <c r="AW71" s="182" t="str">
        <f t="shared" si="32"/>
        <v/>
      </c>
      <c r="AX71" s="182" t="str">
        <f t="shared" si="32"/>
        <v/>
      </c>
      <c r="AY71" s="182" t="str">
        <f t="shared" si="32"/>
        <v/>
      </c>
      <c r="AZ71" s="182" t="str">
        <f t="shared" si="32"/>
        <v/>
      </c>
      <c r="BA71" s="182" t="str">
        <f t="shared" si="32"/>
        <v/>
      </c>
      <c r="BB71" s="182" t="str">
        <f t="shared" si="32"/>
        <v/>
      </c>
      <c r="BC71" s="182" t="str">
        <f t="shared" si="32"/>
        <v/>
      </c>
      <c r="BD71" s="182" t="str">
        <f t="shared" si="32"/>
        <v/>
      </c>
      <c r="BE71" s="182" t="str">
        <f t="shared" si="32"/>
        <v/>
      </c>
      <c r="BF71" s="182" t="str">
        <f t="shared" si="32"/>
        <v/>
      </c>
      <c r="BG71" s="182" t="str">
        <f t="shared" si="32"/>
        <v/>
      </c>
      <c r="BH71" s="182" t="str">
        <f t="shared" si="32"/>
        <v/>
      </c>
      <c r="BI71" s="182" t="str">
        <f t="shared" si="32"/>
        <v/>
      </c>
      <c r="BJ71" s="182" t="str">
        <f t="shared" si="32"/>
        <v/>
      </c>
      <c r="BK71" s="182" t="str">
        <f t="shared" si="32"/>
        <v/>
      </c>
      <c r="BL71" s="182" t="str">
        <f t="shared" si="32"/>
        <v/>
      </c>
      <c r="BM71" s="182" t="str">
        <f t="shared" si="32"/>
        <v/>
      </c>
      <c r="BN71" s="182" t="str">
        <f t="shared" si="32"/>
        <v/>
      </c>
      <c r="BO71" s="182" t="str">
        <f t="shared" si="32"/>
        <v/>
      </c>
      <c r="BP71" s="182" t="str">
        <f t="shared" si="32"/>
        <v/>
      </c>
      <c r="BQ71" s="182" t="str">
        <f t="shared" si="32"/>
        <v/>
      </c>
      <c r="BR71" s="182" t="str">
        <f t="shared" si="32"/>
        <v/>
      </c>
      <c r="BS71" s="182" t="str">
        <f t="shared" si="32"/>
        <v/>
      </c>
      <c r="BT71" s="182" t="str">
        <f t="shared" si="32"/>
        <v/>
      </c>
      <c r="BU71" s="182" t="str">
        <f t="shared" si="32"/>
        <v/>
      </c>
    </row>
    <row r="72" spans="1:73" x14ac:dyDescent="0.25">
      <c r="A72" s="422">
        <f>IF(ISERROR(FIND(SALES!$XEM$12,J72)),0,1)</f>
        <v>1</v>
      </c>
      <c r="B72" s="1" t="s">
        <v>2259</v>
      </c>
      <c r="C72" s="1" t="s">
        <v>2451</v>
      </c>
      <c r="D72" s="1" t="s">
        <v>2451</v>
      </c>
      <c r="E72" s="1" t="s">
        <v>2451</v>
      </c>
      <c r="F72" s="1" t="s">
        <v>2451</v>
      </c>
      <c r="G72" s="623" t="str">
        <f t="shared" si="29"/>
        <v>SEEB P2 1R</v>
      </c>
      <c r="H72" s="1" t="str">
        <f>'F12'!E75</f>
        <v>SEEB P2 1R (Restricted)</v>
      </c>
      <c r="I72" s="1" t="str">
        <f t="shared" si="30"/>
        <v xml:space="preserve"> (Restricted)</v>
      </c>
      <c r="J72" s="197" t="str">
        <f>VLOOKUP(H72,'F12'!$E$6:$F$356,2,FALSE)</f>
        <v>009 027 029 585</v>
      </c>
      <c r="K72" s="197">
        <f t="shared" si="31"/>
        <v>3.75</v>
      </c>
      <c r="L72" s="190" t="str">
        <f t="shared" si="28"/>
        <v xml:space="preserve">09 </v>
      </c>
      <c r="M72" s="182" t="str">
        <f t="shared" si="26"/>
        <v xml:space="preserve">27 </v>
      </c>
      <c r="N72" s="182" t="str">
        <f t="shared" si="26"/>
        <v xml:space="preserve">29 </v>
      </c>
      <c r="O72" s="182" t="str">
        <f t="shared" si="26"/>
        <v/>
      </c>
      <c r="P72" s="182" t="str">
        <f t="shared" si="26"/>
        <v/>
      </c>
      <c r="Q72" s="182" t="str">
        <f t="shared" si="26"/>
        <v/>
      </c>
      <c r="R72" s="182" t="str">
        <f t="shared" si="26"/>
        <v/>
      </c>
      <c r="S72" s="182" t="str">
        <f t="shared" si="26"/>
        <v/>
      </c>
      <c r="T72" s="182" t="str">
        <f t="shared" si="26"/>
        <v/>
      </c>
      <c r="U72" s="182" t="str">
        <f t="shared" si="26"/>
        <v/>
      </c>
      <c r="V72" s="182" t="str">
        <f t="shared" si="26"/>
        <v/>
      </c>
      <c r="W72" s="182" t="str">
        <f t="shared" si="26"/>
        <v/>
      </c>
      <c r="X72" s="182" t="str">
        <f t="shared" si="26"/>
        <v/>
      </c>
      <c r="Y72" s="182" t="str">
        <f t="shared" si="26"/>
        <v/>
      </c>
      <c r="Z72" s="182" t="str">
        <f t="shared" si="26"/>
        <v/>
      </c>
      <c r="AA72" s="182" t="str">
        <f t="shared" si="26"/>
        <v/>
      </c>
      <c r="AB72" s="182" t="str">
        <f t="shared" si="25"/>
        <v/>
      </c>
      <c r="AC72" s="182" t="str">
        <f t="shared" si="25"/>
        <v/>
      </c>
      <c r="AD72" s="182" t="str">
        <f t="shared" si="25"/>
        <v/>
      </c>
      <c r="AE72" s="182" t="str">
        <f t="shared" si="25"/>
        <v/>
      </c>
      <c r="AF72" s="182" t="str">
        <f t="shared" si="25"/>
        <v/>
      </c>
      <c r="AG72" s="182" t="str">
        <f t="shared" si="25"/>
        <v/>
      </c>
      <c r="AH72" s="182" t="str">
        <f t="shared" si="25"/>
        <v/>
      </c>
      <c r="AI72" s="182" t="str">
        <f t="shared" si="25"/>
        <v/>
      </c>
      <c r="AJ72" s="182" t="str">
        <f t="shared" si="25"/>
        <v/>
      </c>
      <c r="AK72" s="182" t="str">
        <f t="shared" si="25"/>
        <v/>
      </c>
      <c r="AL72" s="182" t="str">
        <f t="shared" si="32"/>
        <v/>
      </c>
      <c r="AM72" s="182" t="str">
        <f t="shared" si="32"/>
        <v/>
      </c>
      <c r="AN72" s="182" t="str">
        <f t="shared" si="32"/>
        <v/>
      </c>
      <c r="AO72" s="182" t="str">
        <f t="shared" si="32"/>
        <v/>
      </c>
      <c r="AP72" s="182" t="str">
        <f t="shared" si="32"/>
        <v/>
      </c>
      <c r="AQ72" s="182" t="str">
        <f t="shared" si="32"/>
        <v/>
      </c>
      <c r="AR72" s="182" t="str">
        <f t="shared" si="32"/>
        <v/>
      </c>
      <c r="AS72" s="182" t="str">
        <f t="shared" si="32"/>
        <v/>
      </c>
      <c r="AT72" s="182" t="str">
        <f t="shared" si="32"/>
        <v/>
      </c>
      <c r="AU72" s="182" t="str">
        <f t="shared" si="32"/>
        <v/>
      </c>
      <c r="AV72" s="182" t="str">
        <f t="shared" si="32"/>
        <v/>
      </c>
      <c r="AW72" s="182" t="str">
        <f t="shared" si="32"/>
        <v/>
      </c>
      <c r="AX72" s="182" t="str">
        <f t="shared" si="32"/>
        <v/>
      </c>
      <c r="AY72" s="182" t="str">
        <f t="shared" si="32"/>
        <v/>
      </c>
      <c r="AZ72" s="182" t="str">
        <f t="shared" si="32"/>
        <v/>
      </c>
      <c r="BA72" s="182" t="str">
        <f t="shared" si="32"/>
        <v/>
      </c>
      <c r="BB72" s="182" t="str">
        <f t="shared" si="32"/>
        <v/>
      </c>
      <c r="BC72" s="182" t="str">
        <f t="shared" si="32"/>
        <v/>
      </c>
      <c r="BD72" s="182" t="str">
        <f t="shared" si="32"/>
        <v/>
      </c>
      <c r="BE72" s="182" t="str">
        <f t="shared" si="32"/>
        <v/>
      </c>
      <c r="BF72" s="182" t="str">
        <f t="shared" si="32"/>
        <v/>
      </c>
      <c r="BG72" s="182" t="str">
        <f t="shared" si="32"/>
        <v/>
      </c>
      <c r="BH72" s="182" t="str">
        <f t="shared" si="32"/>
        <v/>
      </c>
      <c r="BI72" s="182" t="str">
        <f t="shared" si="32"/>
        <v/>
      </c>
      <c r="BJ72" s="182" t="str">
        <f t="shared" si="32"/>
        <v/>
      </c>
      <c r="BK72" s="182" t="str">
        <f t="shared" si="32"/>
        <v/>
      </c>
      <c r="BL72" s="182" t="str">
        <f t="shared" si="32"/>
        <v/>
      </c>
      <c r="BM72" s="182" t="str">
        <f t="shared" si="32"/>
        <v/>
      </c>
      <c r="BN72" s="182" t="str">
        <f t="shared" si="32"/>
        <v/>
      </c>
      <c r="BO72" s="182" t="str">
        <f t="shared" si="32"/>
        <v/>
      </c>
      <c r="BP72" s="182" t="str">
        <f t="shared" si="32"/>
        <v/>
      </c>
      <c r="BQ72" s="182" t="str">
        <f t="shared" si="32"/>
        <v/>
      </c>
      <c r="BR72" s="182" t="str">
        <f t="shared" si="32"/>
        <v/>
      </c>
      <c r="BS72" s="182" t="str">
        <f t="shared" si="32"/>
        <v/>
      </c>
      <c r="BT72" s="182" t="str">
        <f t="shared" si="32"/>
        <v/>
      </c>
      <c r="BU72" s="182" t="str">
        <f t="shared" si="32"/>
        <v/>
      </c>
    </row>
    <row r="73" spans="1:73" x14ac:dyDescent="0.25">
      <c r="A73" s="422">
        <f>IF(ISERROR(FIND(SALES!$XEM$12,J73)),0,1)</f>
        <v>1</v>
      </c>
      <c r="B73" s="1" t="s">
        <v>2260</v>
      </c>
      <c r="C73" s="1" t="s">
        <v>2451</v>
      </c>
      <c r="D73" s="1" t="s">
        <v>2451</v>
      </c>
      <c r="E73" s="1" t="s">
        <v>2451</v>
      </c>
      <c r="F73" s="1" t="s">
        <v>2451</v>
      </c>
      <c r="G73" s="623" t="str">
        <f t="shared" si="29"/>
        <v>NEEB P2 2R</v>
      </c>
      <c r="H73" s="1" t="str">
        <f>'F12'!E76</f>
        <v>NEEB P2 2R</v>
      </c>
      <c r="I73" s="1" t="str">
        <f t="shared" si="30"/>
        <v/>
      </c>
      <c r="J73" s="197" t="str">
        <f>VLOOKUP(H73,'F12'!$E$6:$F$356,2,FALSE)</f>
        <v>517 534 807 808 809 810 874</v>
      </c>
      <c r="K73" s="197">
        <f t="shared" si="31"/>
        <v>6.75</v>
      </c>
      <c r="L73" s="190" t="str">
        <f t="shared" si="28"/>
        <v xml:space="preserve">17 </v>
      </c>
      <c r="M73" s="182" t="str">
        <f t="shared" si="26"/>
        <v xml:space="preserve">34 </v>
      </c>
      <c r="N73" s="182" t="str">
        <f t="shared" si="26"/>
        <v xml:space="preserve">07 </v>
      </c>
      <c r="O73" s="182" t="str">
        <f t="shared" si="26"/>
        <v xml:space="preserve">08 </v>
      </c>
      <c r="P73" s="182" t="str">
        <f t="shared" si="26"/>
        <v xml:space="preserve">09 </v>
      </c>
      <c r="Q73" s="182" t="str">
        <f t="shared" si="26"/>
        <v xml:space="preserve">10 </v>
      </c>
      <c r="R73" s="182" t="str">
        <f t="shared" si="26"/>
        <v/>
      </c>
      <c r="S73" s="182" t="str">
        <f t="shared" si="26"/>
        <v/>
      </c>
      <c r="T73" s="182" t="str">
        <f t="shared" si="26"/>
        <v/>
      </c>
      <c r="U73" s="182" t="str">
        <f t="shared" si="26"/>
        <v/>
      </c>
      <c r="V73" s="182" t="str">
        <f t="shared" si="26"/>
        <v/>
      </c>
      <c r="W73" s="182" t="str">
        <f t="shared" si="26"/>
        <v/>
      </c>
      <c r="X73" s="182" t="str">
        <f t="shared" si="26"/>
        <v/>
      </c>
      <c r="Y73" s="182" t="str">
        <f t="shared" si="26"/>
        <v/>
      </c>
      <c r="Z73" s="182" t="str">
        <f t="shared" si="26"/>
        <v/>
      </c>
      <c r="AA73" s="182" t="str">
        <f t="shared" si="26"/>
        <v/>
      </c>
      <c r="AB73" s="182" t="str">
        <f t="shared" si="25"/>
        <v/>
      </c>
      <c r="AC73" s="182" t="str">
        <f t="shared" si="25"/>
        <v/>
      </c>
      <c r="AD73" s="182" t="str">
        <f t="shared" si="25"/>
        <v/>
      </c>
      <c r="AE73" s="182" t="str">
        <f t="shared" si="25"/>
        <v/>
      </c>
      <c r="AF73" s="182" t="str">
        <f t="shared" si="25"/>
        <v/>
      </c>
      <c r="AG73" s="182" t="str">
        <f t="shared" si="25"/>
        <v/>
      </c>
      <c r="AH73" s="182" t="str">
        <f t="shared" si="25"/>
        <v/>
      </c>
      <c r="AI73" s="182" t="str">
        <f t="shared" si="25"/>
        <v/>
      </c>
      <c r="AJ73" s="182" t="str">
        <f t="shared" si="25"/>
        <v/>
      </c>
      <c r="AK73" s="182" t="str">
        <f t="shared" si="25"/>
        <v/>
      </c>
      <c r="AL73" s="182" t="str">
        <f t="shared" si="32"/>
        <v/>
      </c>
      <c r="AM73" s="182" t="str">
        <f t="shared" si="32"/>
        <v/>
      </c>
      <c r="AN73" s="182" t="str">
        <f t="shared" si="32"/>
        <v/>
      </c>
      <c r="AO73" s="182" t="str">
        <f t="shared" si="32"/>
        <v/>
      </c>
      <c r="AP73" s="182" t="str">
        <f t="shared" si="32"/>
        <v/>
      </c>
      <c r="AQ73" s="182" t="str">
        <f t="shared" si="32"/>
        <v/>
      </c>
      <c r="AR73" s="182" t="str">
        <f t="shared" si="32"/>
        <v/>
      </c>
      <c r="AS73" s="182" t="str">
        <f t="shared" si="32"/>
        <v/>
      </c>
      <c r="AT73" s="182" t="str">
        <f t="shared" si="32"/>
        <v/>
      </c>
      <c r="AU73" s="182" t="str">
        <f t="shared" si="32"/>
        <v/>
      </c>
      <c r="AV73" s="182" t="str">
        <f t="shared" si="32"/>
        <v/>
      </c>
      <c r="AW73" s="182" t="str">
        <f t="shared" si="32"/>
        <v/>
      </c>
      <c r="AX73" s="182" t="str">
        <f t="shared" si="32"/>
        <v/>
      </c>
      <c r="AY73" s="182" t="str">
        <f t="shared" si="32"/>
        <v/>
      </c>
      <c r="AZ73" s="182" t="str">
        <f t="shared" si="32"/>
        <v/>
      </c>
      <c r="BA73" s="182" t="str">
        <f t="shared" si="32"/>
        <v/>
      </c>
      <c r="BB73" s="182" t="str">
        <f t="shared" si="32"/>
        <v/>
      </c>
      <c r="BC73" s="182" t="str">
        <f t="shared" si="32"/>
        <v/>
      </c>
      <c r="BD73" s="182" t="str">
        <f t="shared" si="32"/>
        <v/>
      </c>
      <c r="BE73" s="182" t="str">
        <f t="shared" si="32"/>
        <v/>
      </c>
      <c r="BF73" s="182" t="str">
        <f t="shared" si="32"/>
        <v/>
      </c>
      <c r="BG73" s="182" t="str">
        <f t="shared" si="32"/>
        <v/>
      </c>
      <c r="BH73" s="182" t="str">
        <f t="shared" si="32"/>
        <v/>
      </c>
      <c r="BI73" s="182" t="str">
        <f t="shared" si="32"/>
        <v/>
      </c>
      <c r="BJ73" s="182" t="str">
        <f t="shared" si="32"/>
        <v/>
      </c>
      <c r="BK73" s="182" t="str">
        <f t="shared" si="32"/>
        <v/>
      </c>
      <c r="BL73" s="182" t="str">
        <f t="shared" si="32"/>
        <v/>
      </c>
      <c r="BM73" s="182" t="str">
        <f t="shared" si="32"/>
        <v/>
      </c>
      <c r="BN73" s="182" t="str">
        <f t="shared" si="32"/>
        <v/>
      </c>
      <c r="BO73" s="182" t="str">
        <f t="shared" si="32"/>
        <v/>
      </c>
      <c r="BP73" s="182" t="str">
        <f t="shared" si="32"/>
        <v/>
      </c>
      <c r="BQ73" s="182" t="str">
        <f t="shared" si="32"/>
        <v/>
      </c>
      <c r="BR73" s="182" t="str">
        <f t="shared" si="32"/>
        <v/>
      </c>
      <c r="BS73" s="182" t="str">
        <f t="shared" si="32"/>
        <v/>
      </c>
      <c r="BT73" s="182" t="str">
        <f t="shared" si="32"/>
        <v/>
      </c>
      <c r="BU73" s="182" t="str">
        <f t="shared" si="32"/>
        <v/>
      </c>
    </row>
    <row r="74" spans="1:73" x14ac:dyDescent="0.25">
      <c r="A74" s="422">
        <f>IF(ISERROR(FIND(SALES!$XEM$12,J74)),0,1)</f>
        <v>1</v>
      </c>
      <c r="B74" s="1" t="s">
        <v>2261</v>
      </c>
      <c r="C74" s="105" t="s">
        <v>2139</v>
      </c>
      <c r="D74" s="105" t="s">
        <v>2140</v>
      </c>
      <c r="E74" s="1" t="s">
        <v>2451</v>
      </c>
      <c r="F74" s="1" t="s">
        <v>2451</v>
      </c>
      <c r="G74" s="623" t="str">
        <f t="shared" si="29"/>
        <v>HYDE P2 1R</v>
      </c>
      <c r="H74" s="1" t="str">
        <f>'F12'!E77</f>
        <v>HYDE P2 1R (Restricted)</v>
      </c>
      <c r="I74" s="1" t="str">
        <f t="shared" si="30"/>
        <v xml:space="preserve"> (Restricted)</v>
      </c>
      <c r="J74" s="197" t="str">
        <f>VLOOKUP(H74,'F12'!$E$6:$F$356,2,FALSE)</f>
        <v>058 059 519 523 531 533 636 641 649 658 667 668</v>
      </c>
      <c r="K74" s="197">
        <f t="shared" si="31"/>
        <v>11.75</v>
      </c>
      <c r="L74" s="190" t="str">
        <f t="shared" si="28"/>
        <v xml:space="preserve">58 </v>
      </c>
      <c r="M74" s="182" t="str">
        <f t="shared" si="26"/>
        <v xml:space="preserve">59 </v>
      </c>
      <c r="N74" s="182" t="str">
        <f t="shared" si="26"/>
        <v xml:space="preserve">19 </v>
      </c>
      <c r="O74" s="182" t="str">
        <f t="shared" si="26"/>
        <v xml:space="preserve">23 </v>
      </c>
      <c r="P74" s="182" t="str">
        <f t="shared" si="26"/>
        <v xml:space="preserve">31 </v>
      </c>
      <c r="Q74" s="182" t="str">
        <f t="shared" si="26"/>
        <v xml:space="preserve">33 </v>
      </c>
      <c r="R74" s="182" t="str">
        <f t="shared" si="26"/>
        <v xml:space="preserve">36 </v>
      </c>
      <c r="S74" s="182" t="str">
        <f t="shared" si="26"/>
        <v xml:space="preserve">41 </v>
      </c>
      <c r="T74" s="182" t="str">
        <f t="shared" si="26"/>
        <v xml:space="preserve">49 </v>
      </c>
      <c r="U74" s="182" t="str">
        <f t="shared" si="26"/>
        <v xml:space="preserve">58 </v>
      </c>
      <c r="V74" s="182" t="str">
        <f t="shared" si="26"/>
        <v xml:space="preserve">67 </v>
      </c>
      <c r="W74" s="182" t="str">
        <f t="shared" si="26"/>
        <v/>
      </c>
      <c r="X74" s="182" t="str">
        <f t="shared" si="26"/>
        <v/>
      </c>
      <c r="Y74" s="182" t="str">
        <f t="shared" si="26"/>
        <v/>
      </c>
      <c r="Z74" s="182" t="str">
        <f t="shared" si="26"/>
        <v/>
      </c>
      <c r="AA74" s="182" t="str">
        <f t="shared" si="26"/>
        <v/>
      </c>
      <c r="AB74" s="182" t="str">
        <f t="shared" si="25"/>
        <v/>
      </c>
      <c r="AC74" s="182" t="str">
        <f t="shared" si="25"/>
        <v/>
      </c>
      <c r="AD74" s="182" t="str">
        <f t="shared" si="25"/>
        <v/>
      </c>
      <c r="AE74" s="182" t="str">
        <f t="shared" si="25"/>
        <v/>
      </c>
      <c r="AF74" s="182" t="str">
        <f t="shared" si="25"/>
        <v/>
      </c>
      <c r="AG74" s="182" t="str">
        <f t="shared" si="25"/>
        <v/>
      </c>
      <c r="AH74" s="182" t="str">
        <f t="shared" si="25"/>
        <v/>
      </c>
      <c r="AI74" s="182" t="str">
        <f t="shared" si="25"/>
        <v/>
      </c>
      <c r="AJ74" s="182" t="str">
        <f t="shared" si="25"/>
        <v/>
      </c>
      <c r="AK74" s="182" t="str">
        <f t="shared" si="25"/>
        <v/>
      </c>
      <c r="AL74" s="182" t="str">
        <f t="shared" si="32"/>
        <v/>
      </c>
      <c r="AM74" s="182" t="str">
        <f t="shared" si="32"/>
        <v/>
      </c>
      <c r="AN74" s="182" t="str">
        <f t="shared" si="32"/>
        <v/>
      </c>
      <c r="AO74" s="182" t="str">
        <f t="shared" si="32"/>
        <v/>
      </c>
      <c r="AP74" s="182" t="str">
        <f t="shared" si="32"/>
        <v/>
      </c>
      <c r="AQ74" s="182" t="str">
        <f t="shared" si="32"/>
        <v/>
      </c>
      <c r="AR74" s="182" t="str">
        <f t="shared" si="32"/>
        <v/>
      </c>
      <c r="AS74" s="182" t="str">
        <f t="shared" si="32"/>
        <v/>
      </c>
      <c r="AT74" s="182" t="str">
        <f t="shared" si="32"/>
        <v/>
      </c>
      <c r="AU74" s="182" t="str">
        <f t="shared" si="32"/>
        <v/>
      </c>
      <c r="AV74" s="182" t="str">
        <f t="shared" si="32"/>
        <v/>
      </c>
      <c r="AW74" s="182" t="str">
        <f t="shared" si="32"/>
        <v/>
      </c>
      <c r="AX74" s="182" t="str">
        <f t="shared" si="32"/>
        <v/>
      </c>
      <c r="AY74" s="182" t="str">
        <f t="shared" si="32"/>
        <v/>
      </c>
      <c r="AZ74" s="182" t="str">
        <f t="shared" si="32"/>
        <v/>
      </c>
      <c r="BA74" s="182" t="str">
        <f t="shared" si="32"/>
        <v/>
      </c>
      <c r="BB74" s="182" t="str">
        <f t="shared" si="32"/>
        <v/>
      </c>
      <c r="BC74" s="182" t="str">
        <f t="shared" si="32"/>
        <v/>
      </c>
      <c r="BD74" s="182" t="str">
        <f t="shared" si="32"/>
        <v/>
      </c>
      <c r="BE74" s="182" t="str">
        <f t="shared" si="32"/>
        <v/>
      </c>
      <c r="BF74" s="182" t="str">
        <f t="shared" si="32"/>
        <v/>
      </c>
      <c r="BG74" s="182" t="str">
        <f t="shared" si="32"/>
        <v/>
      </c>
      <c r="BH74" s="182" t="str">
        <f t="shared" si="32"/>
        <v/>
      </c>
      <c r="BI74" s="182" t="str">
        <f t="shared" si="32"/>
        <v/>
      </c>
      <c r="BJ74" s="182" t="str">
        <f t="shared" si="32"/>
        <v/>
      </c>
      <c r="BK74" s="182" t="str">
        <f t="shared" si="32"/>
        <v/>
      </c>
      <c r="BL74" s="182" t="str">
        <f t="shared" si="32"/>
        <v/>
      </c>
      <c r="BM74" s="182" t="str">
        <f t="shared" si="32"/>
        <v/>
      </c>
      <c r="BN74" s="182" t="str">
        <f t="shared" si="32"/>
        <v/>
      </c>
      <c r="BO74" s="182" t="str">
        <f t="shared" si="32"/>
        <v/>
      </c>
      <c r="BP74" s="182" t="str">
        <f t="shared" si="32"/>
        <v/>
      </c>
      <c r="BQ74" s="182" t="str">
        <f t="shared" si="32"/>
        <v/>
      </c>
      <c r="BR74" s="182" t="str">
        <f t="shared" si="32"/>
        <v/>
      </c>
      <c r="BS74" s="182" t="str">
        <f t="shared" si="32"/>
        <v/>
      </c>
      <c r="BT74" s="182" t="str">
        <f t="shared" si="32"/>
        <v/>
      </c>
      <c r="BU74" s="182" t="str">
        <f t="shared" si="32"/>
        <v/>
      </c>
    </row>
    <row r="75" spans="1:73" x14ac:dyDescent="0.25">
      <c r="A75" s="422">
        <f>IF(ISERROR(FIND(SALES!$XEM$12,J75)),0,1)</f>
        <v>1</v>
      </c>
      <c r="B75" s="1" t="s">
        <v>2262</v>
      </c>
      <c r="C75" s="1" t="s">
        <v>2451</v>
      </c>
      <c r="D75" s="1" t="s">
        <v>2451</v>
      </c>
      <c r="E75" s="1" t="s">
        <v>2451</v>
      </c>
      <c r="F75" s="1" t="s">
        <v>2451</v>
      </c>
      <c r="G75" s="623" t="str">
        <f t="shared" si="29"/>
        <v>SOUT P4 3R</v>
      </c>
      <c r="H75" s="1" t="str">
        <f>'F12'!E78</f>
        <v>SOUT P4 3R (Eve/We/E7)</v>
      </c>
      <c r="I75" s="1" t="str">
        <f t="shared" si="30"/>
        <v xml:space="preserve"> (Eve/We/E7)</v>
      </c>
      <c r="J75" s="197" t="str">
        <f>VLOOKUP(H75,'F12'!$E$6:$F$356,2,FALSE)</f>
        <v>108 110 111 132 619 621 622 109</v>
      </c>
      <c r="K75" s="197">
        <f t="shared" si="31"/>
        <v>7.75</v>
      </c>
      <c r="L75" s="190" t="str">
        <f t="shared" si="28"/>
        <v xml:space="preserve">08 </v>
      </c>
      <c r="M75" s="182" t="str">
        <f t="shared" si="26"/>
        <v xml:space="preserve">10 </v>
      </c>
      <c r="N75" s="182" t="str">
        <f t="shared" si="26"/>
        <v xml:space="preserve">11 </v>
      </c>
      <c r="O75" s="182" t="str">
        <f t="shared" si="26"/>
        <v xml:space="preserve">32 </v>
      </c>
      <c r="P75" s="182" t="str">
        <f t="shared" si="26"/>
        <v xml:space="preserve">19 </v>
      </c>
      <c r="Q75" s="182" t="str">
        <f t="shared" si="26"/>
        <v xml:space="preserve">21 </v>
      </c>
      <c r="R75" s="182" t="str">
        <f t="shared" si="26"/>
        <v xml:space="preserve">22 </v>
      </c>
      <c r="S75" s="182" t="str">
        <f t="shared" si="26"/>
        <v/>
      </c>
      <c r="T75" s="182" t="str">
        <f t="shared" si="26"/>
        <v/>
      </c>
      <c r="U75" s="182" t="str">
        <f t="shared" si="26"/>
        <v/>
      </c>
      <c r="V75" s="182" t="str">
        <f t="shared" si="26"/>
        <v/>
      </c>
      <c r="W75" s="182" t="str">
        <f t="shared" si="26"/>
        <v/>
      </c>
      <c r="X75" s="182" t="str">
        <f t="shared" si="26"/>
        <v/>
      </c>
      <c r="Y75" s="182" t="str">
        <f t="shared" si="26"/>
        <v/>
      </c>
      <c r="Z75" s="182" t="str">
        <f t="shared" si="26"/>
        <v/>
      </c>
      <c r="AA75" s="182" t="str">
        <f t="shared" si="26"/>
        <v/>
      </c>
      <c r="AB75" s="182" t="str">
        <f t="shared" si="25"/>
        <v/>
      </c>
      <c r="AC75" s="182" t="str">
        <f t="shared" si="25"/>
        <v/>
      </c>
      <c r="AD75" s="182" t="str">
        <f t="shared" si="25"/>
        <v/>
      </c>
      <c r="AE75" s="182" t="str">
        <f t="shared" si="25"/>
        <v/>
      </c>
      <c r="AF75" s="182" t="str">
        <f t="shared" si="25"/>
        <v/>
      </c>
      <c r="AG75" s="182" t="str">
        <f t="shared" si="25"/>
        <v/>
      </c>
      <c r="AH75" s="182" t="str">
        <f t="shared" si="25"/>
        <v/>
      </c>
      <c r="AI75" s="182" t="str">
        <f t="shared" si="25"/>
        <v/>
      </c>
      <c r="AJ75" s="182" t="str">
        <f t="shared" si="25"/>
        <v/>
      </c>
      <c r="AK75" s="182" t="str">
        <f t="shared" si="25"/>
        <v/>
      </c>
      <c r="AL75" s="182" t="str">
        <f t="shared" si="32"/>
        <v/>
      </c>
      <c r="AM75" s="182" t="str">
        <f t="shared" si="32"/>
        <v/>
      </c>
      <c r="AN75" s="182" t="str">
        <f t="shared" si="32"/>
        <v/>
      </c>
      <c r="AO75" s="182" t="str">
        <f t="shared" si="32"/>
        <v/>
      </c>
      <c r="AP75" s="182" t="str">
        <f t="shared" si="32"/>
        <v/>
      </c>
      <c r="AQ75" s="182" t="str">
        <f t="shared" si="32"/>
        <v/>
      </c>
      <c r="AR75" s="182" t="str">
        <f t="shared" si="32"/>
        <v/>
      </c>
      <c r="AS75" s="182" t="str">
        <f t="shared" si="32"/>
        <v/>
      </c>
      <c r="AT75" s="182" t="str">
        <f t="shared" si="32"/>
        <v/>
      </c>
      <c r="AU75" s="182" t="str">
        <f t="shared" si="32"/>
        <v/>
      </c>
      <c r="AV75" s="182" t="str">
        <f t="shared" si="32"/>
        <v/>
      </c>
      <c r="AW75" s="182" t="str">
        <f t="shared" si="32"/>
        <v/>
      </c>
      <c r="AX75" s="182" t="str">
        <f t="shared" si="32"/>
        <v/>
      </c>
      <c r="AY75" s="182" t="str">
        <f t="shared" si="32"/>
        <v/>
      </c>
      <c r="AZ75" s="182" t="str">
        <f t="shared" si="32"/>
        <v/>
      </c>
      <c r="BA75" s="182" t="str">
        <f t="shared" si="32"/>
        <v/>
      </c>
      <c r="BB75" s="182" t="str">
        <f t="shared" si="32"/>
        <v/>
      </c>
      <c r="BC75" s="182" t="str">
        <f t="shared" si="32"/>
        <v/>
      </c>
      <c r="BD75" s="182" t="str">
        <f t="shared" si="32"/>
        <v/>
      </c>
      <c r="BE75" s="182" t="str">
        <f t="shared" si="32"/>
        <v/>
      </c>
      <c r="BF75" s="182" t="str">
        <f t="shared" si="32"/>
        <v/>
      </c>
      <c r="BG75" s="182" t="str">
        <f t="shared" si="32"/>
        <v/>
      </c>
      <c r="BH75" s="182" t="str">
        <f t="shared" si="32"/>
        <v/>
      </c>
      <c r="BI75" s="182" t="str">
        <f t="shared" si="32"/>
        <v/>
      </c>
      <c r="BJ75" s="182" t="str">
        <f t="shared" si="32"/>
        <v/>
      </c>
      <c r="BK75" s="182" t="str">
        <f t="shared" si="32"/>
        <v/>
      </c>
      <c r="BL75" s="182" t="str">
        <f t="shared" si="32"/>
        <v/>
      </c>
      <c r="BM75" s="182" t="str">
        <f t="shared" si="32"/>
        <v/>
      </c>
      <c r="BN75" s="182" t="str">
        <f t="shared" si="32"/>
        <v/>
      </c>
      <c r="BO75" s="182" t="str">
        <f t="shared" si="32"/>
        <v/>
      </c>
      <c r="BP75" s="182" t="str">
        <f t="shared" si="32"/>
        <v/>
      </c>
      <c r="BQ75" s="182" t="str">
        <f t="shared" si="32"/>
        <v/>
      </c>
      <c r="BR75" s="182" t="str">
        <f t="shared" si="32"/>
        <v/>
      </c>
      <c r="BS75" s="182" t="str">
        <f t="shared" si="32"/>
        <v/>
      </c>
      <c r="BT75" s="182" t="str">
        <f t="shared" si="32"/>
        <v/>
      </c>
      <c r="BU75" s="182" t="str">
        <f t="shared" si="32"/>
        <v/>
      </c>
    </row>
    <row r="76" spans="1:73" x14ac:dyDescent="0.25">
      <c r="A76" s="422">
        <f>IF(ISERROR(FIND(SALES!$XEM$12,J76)),0,1)</f>
        <v>1</v>
      </c>
      <c r="B76" s="1" t="s">
        <v>2263</v>
      </c>
      <c r="C76" s="105" t="s">
        <v>2151</v>
      </c>
      <c r="D76" s="1" t="s">
        <v>2451</v>
      </c>
      <c r="E76" s="1" t="s">
        <v>2451</v>
      </c>
      <c r="F76" s="1" t="s">
        <v>2451</v>
      </c>
      <c r="G76" s="623" t="str">
        <f t="shared" si="29"/>
        <v>MANW P4 3R</v>
      </c>
      <c r="H76" s="1" t="str">
        <f>'F12'!E79</f>
        <v>MANW P4 3R (Eve/We/E7)</v>
      </c>
      <c r="I76" s="1" t="str">
        <f t="shared" si="30"/>
        <v xml:space="preserve"> (Eve/We/E7)</v>
      </c>
      <c r="J76" s="197" t="str">
        <f>VLOOKUP(H76,'F12'!$E$6:$F$356,2,FALSE)</f>
        <v>043 044</v>
      </c>
      <c r="K76" s="197">
        <f t="shared" si="31"/>
        <v>1.75</v>
      </c>
      <c r="L76" s="190" t="str">
        <f t="shared" si="28"/>
        <v xml:space="preserve">43 </v>
      </c>
      <c r="M76" s="182" t="str">
        <f t="shared" si="26"/>
        <v/>
      </c>
      <c r="N76" s="182" t="str">
        <f t="shared" si="26"/>
        <v/>
      </c>
      <c r="O76" s="182" t="str">
        <f t="shared" si="26"/>
        <v/>
      </c>
      <c r="P76" s="182" t="str">
        <f t="shared" si="26"/>
        <v/>
      </c>
      <c r="Q76" s="182" t="str">
        <f t="shared" si="26"/>
        <v/>
      </c>
      <c r="R76" s="182" t="str">
        <f t="shared" si="26"/>
        <v/>
      </c>
      <c r="S76" s="182" t="str">
        <f t="shared" si="26"/>
        <v/>
      </c>
      <c r="T76" s="182" t="str">
        <f t="shared" si="26"/>
        <v/>
      </c>
      <c r="U76" s="182" t="str">
        <f t="shared" si="26"/>
        <v/>
      </c>
      <c r="V76" s="182" t="str">
        <f t="shared" si="26"/>
        <v/>
      </c>
      <c r="W76" s="182" t="str">
        <f t="shared" si="26"/>
        <v/>
      </c>
      <c r="X76" s="182" t="str">
        <f t="shared" si="26"/>
        <v/>
      </c>
      <c r="Y76" s="182" t="str">
        <f t="shared" si="26"/>
        <v/>
      </c>
      <c r="Z76" s="182" t="str">
        <f t="shared" si="26"/>
        <v/>
      </c>
      <c r="AA76" s="182" t="str">
        <f t="shared" si="26"/>
        <v/>
      </c>
      <c r="AB76" s="182" t="str">
        <f t="shared" si="25"/>
        <v/>
      </c>
      <c r="AC76" s="182" t="str">
        <f t="shared" si="25"/>
        <v/>
      </c>
      <c r="AD76" s="182" t="str">
        <f t="shared" si="25"/>
        <v/>
      </c>
      <c r="AE76" s="182" t="str">
        <f t="shared" si="25"/>
        <v/>
      </c>
      <c r="AF76" s="182" t="str">
        <f t="shared" si="25"/>
        <v/>
      </c>
      <c r="AG76" s="182" t="str">
        <f t="shared" si="25"/>
        <v/>
      </c>
      <c r="AH76" s="182" t="str">
        <f t="shared" si="25"/>
        <v/>
      </c>
      <c r="AI76" s="182" t="str">
        <f t="shared" si="25"/>
        <v/>
      </c>
      <c r="AJ76" s="182" t="str">
        <f t="shared" si="25"/>
        <v/>
      </c>
      <c r="AK76" s="182" t="str">
        <f t="shared" si="25"/>
        <v/>
      </c>
      <c r="AL76" s="182" t="str">
        <f t="shared" si="32"/>
        <v/>
      </c>
      <c r="AM76" s="182" t="str">
        <f t="shared" si="32"/>
        <v/>
      </c>
      <c r="AN76" s="182" t="str">
        <f t="shared" si="32"/>
        <v/>
      </c>
      <c r="AO76" s="182" t="str">
        <f t="shared" si="32"/>
        <v/>
      </c>
      <c r="AP76" s="182" t="str">
        <f t="shared" si="32"/>
        <v/>
      </c>
      <c r="AQ76" s="182" t="str">
        <f t="shared" si="32"/>
        <v/>
      </c>
      <c r="AR76" s="182" t="str">
        <f t="shared" ref="AR76:BU76" si="33">IF(AR$2&gt;LEN($J76),"",RIGHT(LEFT($J76,AR$2),3))</f>
        <v/>
      </c>
      <c r="AS76" s="182" t="str">
        <f t="shared" si="33"/>
        <v/>
      </c>
      <c r="AT76" s="182" t="str">
        <f t="shared" si="33"/>
        <v/>
      </c>
      <c r="AU76" s="182" t="str">
        <f t="shared" si="33"/>
        <v/>
      </c>
      <c r="AV76" s="182" t="str">
        <f t="shared" si="33"/>
        <v/>
      </c>
      <c r="AW76" s="182" t="str">
        <f t="shared" si="33"/>
        <v/>
      </c>
      <c r="AX76" s="182" t="str">
        <f t="shared" si="33"/>
        <v/>
      </c>
      <c r="AY76" s="182" t="str">
        <f t="shared" si="33"/>
        <v/>
      </c>
      <c r="AZ76" s="182" t="str">
        <f t="shared" si="33"/>
        <v/>
      </c>
      <c r="BA76" s="182" t="str">
        <f t="shared" si="33"/>
        <v/>
      </c>
      <c r="BB76" s="182" t="str">
        <f t="shared" si="33"/>
        <v/>
      </c>
      <c r="BC76" s="182" t="str">
        <f t="shared" si="33"/>
        <v/>
      </c>
      <c r="BD76" s="182" t="str">
        <f t="shared" si="33"/>
        <v/>
      </c>
      <c r="BE76" s="182" t="str">
        <f t="shared" si="33"/>
        <v/>
      </c>
      <c r="BF76" s="182" t="str">
        <f t="shared" si="33"/>
        <v/>
      </c>
      <c r="BG76" s="182" t="str">
        <f t="shared" si="33"/>
        <v/>
      </c>
      <c r="BH76" s="182" t="str">
        <f t="shared" si="33"/>
        <v/>
      </c>
      <c r="BI76" s="182" t="str">
        <f t="shared" si="33"/>
        <v/>
      </c>
      <c r="BJ76" s="182" t="str">
        <f t="shared" si="33"/>
        <v/>
      </c>
      <c r="BK76" s="182" t="str">
        <f t="shared" si="33"/>
        <v/>
      </c>
      <c r="BL76" s="182" t="str">
        <f t="shared" si="33"/>
        <v/>
      </c>
      <c r="BM76" s="182" t="str">
        <f t="shared" si="33"/>
        <v/>
      </c>
      <c r="BN76" s="182" t="str">
        <f t="shared" si="33"/>
        <v/>
      </c>
      <c r="BO76" s="182" t="str">
        <f t="shared" si="33"/>
        <v/>
      </c>
      <c r="BP76" s="182" t="str">
        <f t="shared" si="33"/>
        <v/>
      </c>
      <c r="BQ76" s="182" t="str">
        <f t="shared" si="33"/>
        <v/>
      </c>
      <c r="BR76" s="182" t="str">
        <f t="shared" si="33"/>
        <v/>
      </c>
      <c r="BS76" s="182" t="str">
        <f t="shared" si="33"/>
        <v/>
      </c>
      <c r="BT76" s="182" t="str">
        <f t="shared" si="33"/>
        <v/>
      </c>
      <c r="BU76" s="182" t="str">
        <f t="shared" si="33"/>
        <v/>
      </c>
    </row>
    <row r="77" spans="1:73" x14ac:dyDescent="0.25">
      <c r="A77" s="422">
        <f>IF(ISERROR(FIND(SALES!$XEM$12,J77)),0,1)</f>
        <v>1</v>
      </c>
      <c r="B77" s="1" t="s">
        <v>2264</v>
      </c>
      <c r="C77" s="1" t="s">
        <v>2451</v>
      </c>
      <c r="D77" s="1" t="s">
        <v>2451</v>
      </c>
      <c r="E77" s="1" t="s">
        <v>2451</v>
      </c>
      <c r="F77" s="1" t="s">
        <v>2451</v>
      </c>
      <c r="G77" s="623" t="str">
        <f t="shared" si="29"/>
        <v>MANW P2 1R</v>
      </c>
      <c r="H77" s="1" t="str">
        <f>'F12'!E80</f>
        <v>MANW P2 1R (Restricted)</v>
      </c>
      <c r="I77" s="1" t="str">
        <f t="shared" si="30"/>
        <v xml:space="preserve"> (Restricted)</v>
      </c>
      <c r="J77" s="197" t="str">
        <f>VLOOKUP(H77,'F12'!$E$6:$F$356,2,FALSE)</f>
        <v>512 514 516 524 528</v>
      </c>
      <c r="K77" s="197">
        <f t="shared" si="31"/>
        <v>4.75</v>
      </c>
      <c r="L77" s="190" t="str">
        <f t="shared" si="28"/>
        <v xml:space="preserve">12 </v>
      </c>
      <c r="M77" s="182" t="str">
        <f t="shared" si="26"/>
        <v xml:space="preserve">14 </v>
      </c>
      <c r="N77" s="182" t="str">
        <f t="shared" si="26"/>
        <v xml:space="preserve">16 </v>
      </c>
      <c r="O77" s="182" t="str">
        <f t="shared" si="26"/>
        <v xml:space="preserve">24 </v>
      </c>
      <c r="P77" s="182" t="str">
        <f t="shared" si="26"/>
        <v/>
      </c>
      <c r="Q77" s="182" t="str">
        <f t="shared" si="26"/>
        <v/>
      </c>
      <c r="R77" s="182" t="str">
        <f t="shared" si="26"/>
        <v/>
      </c>
      <c r="S77" s="182" t="str">
        <f t="shared" si="26"/>
        <v/>
      </c>
      <c r="T77" s="182" t="str">
        <f t="shared" si="26"/>
        <v/>
      </c>
      <c r="U77" s="182" t="str">
        <f t="shared" si="26"/>
        <v/>
      </c>
      <c r="V77" s="182" t="str">
        <f t="shared" si="26"/>
        <v/>
      </c>
      <c r="W77" s="182" t="str">
        <f t="shared" si="26"/>
        <v/>
      </c>
      <c r="X77" s="182" t="str">
        <f t="shared" si="26"/>
        <v/>
      </c>
      <c r="Y77" s="182" t="str">
        <f t="shared" si="26"/>
        <v/>
      </c>
      <c r="Z77" s="182" t="str">
        <f t="shared" si="26"/>
        <v/>
      </c>
      <c r="AA77" s="182" t="str">
        <f t="shared" ref="AA77:AP92" si="34">IF(AA$2&gt;LEN($J77),"",RIGHT(LEFT($J77,AA$2),3))</f>
        <v/>
      </c>
      <c r="AB77" s="182" t="str">
        <f t="shared" si="34"/>
        <v/>
      </c>
      <c r="AC77" s="182" t="str">
        <f t="shared" si="34"/>
        <v/>
      </c>
      <c r="AD77" s="182" t="str">
        <f t="shared" si="34"/>
        <v/>
      </c>
      <c r="AE77" s="182" t="str">
        <f t="shared" si="34"/>
        <v/>
      </c>
      <c r="AF77" s="182" t="str">
        <f t="shared" si="34"/>
        <v/>
      </c>
      <c r="AG77" s="182" t="str">
        <f t="shared" si="34"/>
        <v/>
      </c>
      <c r="AH77" s="182" t="str">
        <f t="shared" si="34"/>
        <v/>
      </c>
      <c r="AI77" s="182" t="str">
        <f t="shared" si="34"/>
        <v/>
      </c>
      <c r="AJ77" s="182" t="str">
        <f t="shared" si="34"/>
        <v/>
      </c>
      <c r="AK77" s="182" t="str">
        <f t="shared" si="34"/>
        <v/>
      </c>
      <c r="AL77" s="182" t="str">
        <f t="shared" si="34"/>
        <v/>
      </c>
      <c r="AM77" s="182" t="str">
        <f t="shared" si="34"/>
        <v/>
      </c>
      <c r="AN77" s="182" t="str">
        <f t="shared" si="34"/>
        <v/>
      </c>
      <c r="AO77" s="182" t="str">
        <f t="shared" si="34"/>
        <v/>
      </c>
      <c r="AP77" s="182" t="str">
        <f t="shared" si="34"/>
        <v/>
      </c>
      <c r="AQ77" s="182" t="str">
        <f t="shared" ref="AL77:BU84" si="35">IF(AQ$2&gt;LEN($J77),"",RIGHT(LEFT($J77,AQ$2),3))</f>
        <v/>
      </c>
      <c r="AR77" s="182" t="str">
        <f t="shared" si="35"/>
        <v/>
      </c>
      <c r="AS77" s="182" t="str">
        <f t="shared" si="35"/>
        <v/>
      </c>
      <c r="AT77" s="182" t="str">
        <f t="shared" si="35"/>
        <v/>
      </c>
      <c r="AU77" s="182" t="str">
        <f t="shared" si="35"/>
        <v/>
      </c>
      <c r="AV77" s="182" t="str">
        <f t="shared" si="35"/>
        <v/>
      </c>
      <c r="AW77" s="182" t="str">
        <f t="shared" si="35"/>
        <v/>
      </c>
      <c r="AX77" s="182" t="str">
        <f t="shared" si="35"/>
        <v/>
      </c>
      <c r="AY77" s="182" t="str">
        <f t="shared" si="35"/>
        <v/>
      </c>
      <c r="AZ77" s="182" t="str">
        <f t="shared" si="35"/>
        <v/>
      </c>
      <c r="BA77" s="182" t="str">
        <f t="shared" si="35"/>
        <v/>
      </c>
      <c r="BB77" s="182" t="str">
        <f t="shared" si="35"/>
        <v/>
      </c>
      <c r="BC77" s="182" t="str">
        <f t="shared" si="35"/>
        <v/>
      </c>
      <c r="BD77" s="182" t="str">
        <f t="shared" si="35"/>
        <v/>
      </c>
      <c r="BE77" s="182" t="str">
        <f t="shared" si="35"/>
        <v/>
      </c>
      <c r="BF77" s="182" t="str">
        <f t="shared" si="35"/>
        <v/>
      </c>
      <c r="BG77" s="182" t="str">
        <f t="shared" si="35"/>
        <v/>
      </c>
      <c r="BH77" s="182" t="str">
        <f t="shared" si="35"/>
        <v/>
      </c>
      <c r="BI77" s="182" t="str">
        <f t="shared" si="35"/>
        <v/>
      </c>
      <c r="BJ77" s="182" t="str">
        <f t="shared" si="35"/>
        <v/>
      </c>
      <c r="BK77" s="182" t="str">
        <f t="shared" si="35"/>
        <v/>
      </c>
      <c r="BL77" s="182" t="str">
        <f t="shared" si="35"/>
        <v/>
      </c>
      <c r="BM77" s="182" t="str">
        <f t="shared" si="35"/>
        <v/>
      </c>
      <c r="BN77" s="182" t="str">
        <f t="shared" si="35"/>
        <v/>
      </c>
      <c r="BO77" s="182" t="str">
        <f t="shared" si="35"/>
        <v/>
      </c>
      <c r="BP77" s="182" t="str">
        <f t="shared" si="35"/>
        <v/>
      </c>
      <c r="BQ77" s="182" t="str">
        <f t="shared" si="35"/>
        <v/>
      </c>
      <c r="BR77" s="182" t="str">
        <f t="shared" si="35"/>
        <v/>
      </c>
      <c r="BS77" s="182" t="str">
        <f t="shared" si="35"/>
        <v/>
      </c>
      <c r="BT77" s="182" t="str">
        <f t="shared" si="35"/>
        <v/>
      </c>
      <c r="BU77" s="182" t="str">
        <f t="shared" si="35"/>
        <v/>
      </c>
    </row>
    <row r="78" spans="1:73" x14ac:dyDescent="0.25">
      <c r="A78" s="422">
        <f>IF(ISERROR(FIND(SALES!$XEM$12,J78)),0,1)</f>
        <v>1</v>
      </c>
      <c r="B78" s="1" t="s">
        <v>2265</v>
      </c>
      <c r="C78" s="105" t="s">
        <v>2149</v>
      </c>
      <c r="D78" s="105" t="s">
        <v>2152</v>
      </c>
      <c r="E78" s="1" t="s">
        <v>2451</v>
      </c>
      <c r="F78" s="1" t="s">
        <v>2451</v>
      </c>
      <c r="G78" s="623" t="str">
        <f t="shared" si="29"/>
        <v>SEEB P4 2R</v>
      </c>
      <c r="H78" s="1" t="str">
        <f>'F12'!E81</f>
        <v>SEEB P4 2R</v>
      </c>
      <c r="I78" s="1" t="str">
        <f t="shared" si="30"/>
        <v/>
      </c>
      <c r="J78" s="197" t="str">
        <f>VLOOKUP(H78,'F12'!$E$6:$F$356,2,FALSE)</f>
        <v>815 812 805 811 157 009 016 066 156 158 510 511 512 513 516 521 571 572 806 807 874</v>
      </c>
      <c r="K78" s="197">
        <f t="shared" si="31"/>
        <v>20.75</v>
      </c>
      <c r="L78" s="190" t="str">
        <f t="shared" si="28"/>
        <v xml:space="preserve">15 </v>
      </c>
      <c r="M78" s="182" t="str">
        <f t="shared" ref="M78:AA93" si="36">IF(M$2&gt;LEN($J78),"",RIGHT(LEFT($J78,M$2),3))</f>
        <v xml:space="preserve">12 </v>
      </c>
      <c r="N78" s="182" t="str">
        <f t="shared" si="36"/>
        <v xml:space="preserve">05 </v>
      </c>
      <c r="O78" s="182" t="str">
        <f t="shared" si="36"/>
        <v xml:space="preserve">11 </v>
      </c>
      <c r="P78" s="182" t="str">
        <f t="shared" si="36"/>
        <v xml:space="preserve">57 </v>
      </c>
      <c r="Q78" s="182" t="str">
        <f t="shared" si="36"/>
        <v xml:space="preserve">09 </v>
      </c>
      <c r="R78" s="182" t="str">
        <f t="shared" si="36"/>
        <v xml:space="preserve">16 </v>
      </c>
      <c r="S78" s="182" t="str">
        <f t="shared" si="36"/>
        <v xml:space="preserve">66 </v>
      </c>
      <c r="T78" s="182" t="str">
        <f t="shared" si="36"/>
        <v xml:space="preserve">56 </v>
      </c>
      <c r="U78" s="182" t="str">
        <f t="shared" si="36"/>
        <v xml:space="preserve">58 </v>
      </c>
      <c r="V78" s="182" t="str">
        <f t="shared" si="36"/>
        <v xml:space="preserve">10 </v>
      </c>
      <c r="W78" s="182" t="str">
        <f t="shared" si="36"/>
        <v xml:space="preserve">11 </v>
      </c>
      <c r="X78" s="182" t="str">
        <f t="shared" si="36"/>
        <v xml:space="preserve">12 </v>
      </c>
      <c r="Y78" s="182" t="str">
        <f t="shared" si="36"/>
        <v xml:space="preserve">13 </v>
      </c>
      <c r="Z78" s="182" t="str">
        <f t="shared" si="36"/>
        <v xml:space="preserve">16 </v>
      </c>
      <c r="AA78" s="182" t="str">
        <f t="shared" si="36"/>
        <v xml:space="preserve">21 </v>
      </c>
      <c r="AB78" s="182" t="str">
        <f t="shared" si="34"/>
        <v xml:space="preserve">71 </v>
      </c>
      <c r="AC78" s="182" t="str">
        <f t="shared" si="34"/>
        <v xml:space="preserve">72 </v>
      </c>
      <c r="AD78" s="182" t="str">
        <f t="shared" si="34"/>
        <v xml:space="preserve">06 </v>
      </c>
      <c r="AE78" s="182" t="str">
        <f t="shared" si="34"/>
        <v xml:space="preserve">07 </v>
      </c>
      <c r="AF78" s="182" t="str">
        <f t="shared" si="34"/>
        <v/>
      </c>
      <c r="AG78" s="182" t="str">
        <f t="shared" si="34"/>
        <v/>
      </c>
      <c r="AH78" s="182" t="str">
        <f t="shared" si="34"/>
        <v/>
      </c>
      <c r="AI78" s="182" t="str">
        <f t="shared" si="34"/>
        <v/>
      </c>
      <c r="AJ78" s="182" t="str">
        <f t="shared" si="34"/>
        <v/>
      </c>
      <c r="AK78" s="182" t="str">
        <f t="shared" si="34"/>
        <v/>
      </c>
      <c r="AL78" s="182" t="str">
        <f t="shared" si="35"/>
        <v/>
      </c>
      <c r="AM78" s="182" t="str">
        <f t="shared" si="35"/>
        <v/>
      </c>
      <c r="AN78" s="182" t="str">
        <f t="shared" si="35"/>
        <v/>
      </c>
      <c r="AO78" s="182" t="str">
        <f t="shared" si="35"/>
        <v/>
      </c>
      <c r="AP78" s="182" t="str">
        <f t="shared" si="35"/>
        <v/>
      </c>
      <c r="AQ78" s="182" t="str">
        <f t="shared" si="35"/>
        <v/>
      </c>
      <c r="AR78" s="182" t="str">
        <f t="shared" si="35"/>
        <v/>
      </c>
      <c r="AS78" s="182" t="str">
        <f t="shared" si="35"/>
        <v/>
      </c>
      <c r="AT78" s="182" t="str">
        <f t="shared" si="35"/>
        <v/>
      </c>
      <c r="AU78" s="182" t="str">
        <f t="shared" si="35"/>
        <v/>
      </c>
      <c r="AV78" s="182" t="str">
        <f t="shared" si="35"/>
        <v/>
      </c>
      <c r="AW78" s="182" t="str">
        <f t="shared" si="35"/>
        <v/>
      </c>
      <c r="AX78" s="182" t="str">
        <f t="shared" si="35"/>
        <v/>
      </c>
      <c r="AY78" s="182" t="str">
        <f t="shared" si="35"/>
        <v/>
      </c>
      <c r="AZ78" s="182" t="str">
        <f t="shared" si="35"/>
        <v/>
      </c>
      <c r="BA78" s="182" t="str">
        <f t="shared" si="35"/>
        <v/>
      </c>
      <c r="BB78" s="182" t="str">
        <f t="shared" si="35"/>
        <v/>
      </c>
      <c r="BC78" s="182" t="str">
        <f t="shared" si="35"/>
        <v/>
      </c>
      <c r="BD78" s="182" t="str">
        <f t="shared" si="35"/>
        <v/>
      </c>
      <c r="BE78" s="182" t="str">
        <f t="shared" si="35"/>
        <v/>
      </c>
      <c r="BF78" s="182" t="str">
        <f t="shared" si="35"/>
        <v/>
      </c>
      <c r="BG78" s="182" t="str">
        <f t="shared" si="35"/>
        <v/>
      </c>
      <c r="BH78" s="182" t="str">
        <f t="shared" si="35"/>
        <v/>
      </c>
      <c r="BI78" s="182" t="str">
        <f t="shared" si="35"/>
        <v/>
      </c>
      <c r="BJ78" s="182" t="str">
        <f t="shared" si="35"/>
        <v/>
      </c>
      <c r="BK78" s="182" t="str">
        <f t="shared" si="35"/>
        <v/>
      </c>
      <c r="BL78" s="182" t="str">
        <f t="shared" si="35"/>
        <v/>
      </c>
      <c r="BM78" s="182" t="str">
        <f t="shared" si="35"/>
        <v/>
      </c>
      <c r="BN78" s="182" t="str">
        <f t="shared" si="35"/>
        <v/>
      </c>
      <c r="BO78" s="182" t="str">
        <f t="shared" si="35"/>
        <v/>
      </c>
      <c r="BP78" s="182" t="str">
        <f t="shared" si="35"/>
        <v/>
      </c>
      <c r="BQ78" s="182" t="str">
        <f t="shared" si="35"/>
        <v/>
      </c>
      <c r="BR78" s="182" t="str">
        <f t="shared" si="35"/>
        <v/>
      </c>
      <c r="BS78" s="182" t="str">
        <f t="shared" si="35"/>
        <v/>
      </c>
      <c r="BT78" s="182" t="str">
        <f t="shared" si="35"/>
        <v/>
      </c>
      <c r="BU78" s="182" t="str">
        <f t="shared" si="35"/>
        <v/>
      </c>
    </row>
    <row r="79" spans="1:73" x14ac:dyDescent="0.25">
      <c r="A79" s="422">
        <f>IF(ISERROR(FIND(SALES!$XEM$12,J79)),0,1)</f>
        <v>1</v>
      </c>
      <c r="B79" s="1" t="s">
        <v>2266</v>
      </c>
      <c r="C79" s="105" t="s">
        <v>2144</v>
      </c>
      <c r="D79" s="1" t="s">
        <v>2451</v>
      </c>
      <c r="E79" s="1" t="s">
        <v>2451</v>
      </c>
      <c r="F79" s="1" t="s">
        <v>2451</v>
      </c>
      <c r="G79" s="623" t="str">
        <f t="shared" si="29"/>
        <v>EMID P4 3R</v>
      </c>
      <c r="H79" s="1" t="str">
        <f>'F12'!E82</f>
        <v>EMID P4 3R (Eve/We &amp; Night)</v>
      </c>
      <c r="I79" s="1" t="str">
        <f t="shared" si="30"/>
        <v xml:space="preserve"> (Eve/We &amp; Night)</v>
      </c>
      <c r="J79" s="197" t="str">
        <f>VLOOKUP(H79,'F12'!$E$6:$F$356,2,FALSE)</f>
        <v>031 032 828 025 028 530 539 546 552 560 561 829</v>
      </c>
      <c r="K79" s="197">
        <f t="shared" si="31"/>
        <v>11.75</v>
      </c>
      <c r="L79" s="190" t="str">
        <f t="shared" si="28"/>
        <v xml:space="preserve">31 </v>
      </c>
      <c r="M79" s="182" t="str">
        <f t="shared" si="36"/>
        <v xml:space="preserve">32 </v>
      </c>
      <c r="N79" s="182" t="str">
        <f t="shared" si="36"/>
        <v xml:space="preserve">28 </v>
      </c>
      <c r="O79" s="182" t="str">
        <f t="shared" si="36"/>
        <v xml:space="preserve">25 </v>
      </c>
      <c r="P79" s="182" t="str">
        <f t="shared" si="36"/>
        <v xml:space="preserve">28 </v>
      </c>
      <c r="Q79" s="182" t="str">
        <f t="shared" si="36"/>
        <v xml:space="preserve">30 </v>
      </c>
      <c r="R79" s="182" t="str">
        <f t="shared" si="36"/>
        <v xml:space="preserve">39 </v>
      </c>
      <c r="S79" s="182" t="str">
        <f t="shared" si="36"/>
        <v xml:space="preserve">46 </v>
      </c>
      <c r="T79" s="182" t="str">
        <f t="shared" si="36"/>
        <v xml:space="preserve">52 </v>
      </c>
      <c r="U79" s="182" t="str">
        <f t="shared" si="36"/>
        <v xml:space="preserve">60 </v>
      </c>
      <c r="V79" s="182" t="str">
        <f t="shared" si="36"/>
        <v xml:space="preserve">61 </v>
      </c>
      <c r="W79" s="182" t="str">
        <f t="shared" si="36"/>
        <v/>
      </c>
      <c r="X79" s="182" t="str">
        <f t="shared" si="36"/>
        <v/>
      </c>
      <c r="Y79" s="182" t="str">
        <f t="shared" si="36"/>
        <v/>
      </c>
      <c r="Z79" s="182" t="str">
        <f t="shared" si="36"/>
        <v/>
      </c>
      <c r="AA79" s="182" t="str">
        <f t="shared" si="36"/>
        <v/>
      </c>
      <c r="AB79" s="182" t="str">
        <f t="shared" si="34"/>
        <v/>
      </c>
      <c r="AC79" s="182" t="str">
        <f t="shared" si="34"/>
        <v/>
      </c>
      <c r="AD79" s="182" t="str">
        <f t="shared" si="34"/>
        <v/>
      </c>
      <c r="AE79" s="182" t="str">
        <f t="shared" si="34"/>
        <v/>
      </c>
      <c r="AF79" s="182" t="str">
        <f t="shared" si="34"/>
        <v/>
      </c>
      <c r="AG79" s="182" t="str">
        <f t="shared" si="34"/>
        <v/>
      </c>
      <c r="AH79" s="182" t="str">
        <f t="shared" si="34"/>
        <v/>
      </c>
      <c r="AI79" s="182" t="str">
        <f t="shared" si="34"/>
        <v/>
      </c>
      <c r="AJ79" s="182" t="str">
        <f t="shared" si="34"/>
        <v/>
      </c>
      <c r="AK79" s="182" t="str">
        <f t="shared" si="34"/>
        <v/>
      </c>
      <c r="AL79" s="182" t="str">
        <f t="shared" si="35"/>
        <v/>
      </c>
      <c r="AM79" s="182" t="str">
        <f t="shared" si="35"/>
        <v/>
      </c>
      <c r="AN79" s="182" t="str">
        <f t="shared" si="35"/>
        <v/>
      </c>
      <c r="AO79" s="182" t="str">
        <f t="shared" si="35"/>
        <v/>
      </c>
      <c r="AP79" s="182" t="str">
        <f t="shared" si="35"/>
        <v/>
      </c>
      <c r="AQ79" s="182" t="str">
        <f t="shared" si="35"/>
        <v/>
      </c>
      <c r="AR79" s="182" t="str">
        <f t="shared" si="35"/>
        <v/>
      </c>
      <c r="AS79" s="182" t="str">
        <f t="shared" si="35"/>
        <v/>
      </c>
      <c r="AT79" s="182" t="str">
        <f t="shared" si="35"/>
        <v/>
      </c>
      <c r="AU79" s="182" t="str">
        <f t="shared" si="35"/>
        <v/>
      </c>
      <c r="AV79" s="182" t="str">
        <f t="shared" si="35"/>
        <v/>
      </c>
      <c r="AW79" s="182" t="str">
        <f t="shared" si="35"/>
        <v/>
      </c>
      <c r="AX79" s="182" t="str">
        <f t="shared" si="35"/>
        <v/>
      </c>
      <c r="AY79" s="182" t="str">
        <f t="shared" si="35"/>
        <v/>
      </c>
      <c r="AZ79" s="182" t="str">
        <f t="shared" si="35"/>
        <v/>
      </c>
      <c r="BA79" s="182" t="str">
        <f t="shared" si="35"/>
        <v/>
      </c>
      <c r="BB79" s="182" t="str">
        <f t="shared" si="35"/>
        <v/>
      </c>
      <c r="BC79" s="182" t="str">
        <f t="shared" si="35"/>
        <v/>
      </c>
      <c r="BD79" s="182" t="str">
        <f t="shared" si="35"/>
        <v/>
      </c>
      <c r="BE79" s="182" t="str">
        <f t="shared" si="35"/>
        <v/>
      </c>
      <c r="BF79" s="182" t="str">
        <f t="shared" si="35"/>
        <v/>
      </c>
      <c r="BG79" s="182" t="str">
        <f t="shared" si="35"/>
        <v/>
      </c>
      <c r="BH79" s="182" t="str">
        <f t="shared" si="35"/>
        <v/>
      </c>
      <c r="BI79" s="182" t="str">
        <f t="shared" si="35"/>
        <v/>
      </c>
      <c r="BJ79" s="182" t="str">
        <f t="shared" si="35"/>
        <v/>
      </c>
      <c r="BK79" s="182" t="str">
        <f t="shared" si="35"/>
        <v/>
      </c>
      <c r="BL79" s="182" t="str">
        <f t="shared" si="35"/>
        <v/>
      </c>
      <c r="BM79" s="182" t="str">
        <f t="shared" si="35"/>
        <v/>
      </c>
      <c r="BN79" s="182" t="str">
        <f t="shared" si="35"/>
        <v/>
      </c>
      <c r="BO79" s="182" t="str">
        <f t="shared" si="35"/>
        <v/>
      </c>
      <c r="BP79" s="182" t="str">
        <f t="shared" si="35"/>
        <v/>
      </c>
      <c r="BQ79" s="182" t="str">
        <f t="shared" si="35"/>
        <v/>
      </c>
      <c r="BR79" s="182" t="str">
        <f t="shared" si="35"/>
        <v/>
      </c>
      <c r="BS79" s="182" t="str">
        <f t="shared" si="35"/>
        <v/>
      </c>
      <c r="BT79" s="182" t="str">
        <f t="shared" si="35"/>
        <v/>
      </c>
      <c r="BU79" s="182" t="str">
        <f t="shared" si="35"/>
        <v/>
      </c>
    </row>
    <row r="80" spans="1:73" x14ac:dyDescent="0.25">
      <c r="A80" s="422">
        <f>IF(ISERROR(FIND(SALES!$XEM$12,J80)),0,1)</f>
        <v>1</v>
      </c>
      <c r="B80" s="1" t="s">
        <v>2267</v>
      </c>
      <c r="C80" s="1" t="s">
        <v>2451</v>
      </c>
      <c r="D80" s="1" t="s">
        <v>2451</v>
      </c>
      <c r="E80" s="1" t="s">
        <v>2451</v>
      </c>
      <c r="F80" s="1" t="s">
        <v>2451</v>
      </c>
      <c r="G80" s="623" t="str">
        <f t="shared" si="29"/>
        <v>EMEB P4 1R</v>
      </c>
      <c r="H80" s="1" t="str">
        <f>'F12'!E83</f>
        <v>EMEB P4 1R (RESTD HRS NIGHT)</v>
      </c>
      <c r="I80" s="1" t="str">
        <f t="shared" si="30"/>
        <v xml:space="preserve"> (RESTD HRS NIGHT)</v>
      </c>
      <c r="J80" s="197" t="str">
        <f>VLOOKUP(H80,'F12'!$E$6:$F$356,2,FALSE)</f>
        <v>516 526 527 528</v>
      </c>
      <c r="K80" s="197">
        <f t="shared" si="31"/>
        <v>3.75</v>
      </c>
      <c r="L80" s="190" t="str">
        <f t="shared" si="28"/>
        <v xml:space="preserve">16 </v>
      </c>
      <c r="M80" s="182" t="str">
        <f t="shared" si="36"/>
        <v xml:space="preserve">26 </v>
      </c>
      <c r="N80" s="182" t="str">
        <f t="shared" si="36"/>
        <v xml:space="preserve">27 </v>
      </c>
      <c r="O80" s="182" t="str">
        <f t="shared" si="36"/>
        <v/>
      </c>
      <c r="P80" s="182" t="str">
        <f t="shared" si="36"/>
        <v/>
      </c>
      <c r="Q80" s="182" t="str">
        <f t="shared" si="36"/>
        <v/>
      </c>
      <c r="R80" s="182" t="str">
        <f t="shared" si="36"/>
        <v/>
      </c>
      <c r="S80" s="182" t="str">
        <f t="shared" si="36"/>
        <v/>
      </c>
      <c r="T80" s="182" t="str">
        <f t="shared" si="36"/>
        <v/>
      </c>
      <c r="U80" s="182" t="str">
        <f t="shared" si="36"/>
        <v/>
      </c>
      <c r="V80" s="182" t="str">
        <f t="shared" si="36"/>
        <v/>
      </c>
      <c r="W80" s="182" t="str">
        <f t="shared" si="36"/>
        <v/>
      </c>
      <c r="X80" s="182" t="str">
        <f t="shared" si="36"/>
        <v/>
      </c>
      <c r="Y80" s="182" t="str">
        <f t="shared" si="36"/>
        <v/>
      </c>
      <c r="Z80" s="182" t="str">
        <f t="shared" si="36"/>
        <v/>
      </c>
      <c r="AA80" s="182" t="str">
        <f t="shared" si="36"/>
        <v/>
      </c>
      <c r="AB80" s="182" t="str">
        <f t="shared" si="34"/>
        <v/>
      </c>
      <c r="AC80" s="182" t="str">
        <f t="shared" si="34"/>
        <v/>
      </c>
      <c r="AD80" s="182" t="str">
        <f t="shared" si="34"/>
        <v/>
      </c>
      <c r="AE80" s="182" t="str">
        <f t="shared" si="34"/>
        <v/>
      </c>
      <c r="AF80" s="182" t="str">
        <f t="shared" si="34"/>
        <v/>
      </c>
      <c r="AG80" s="182" t="str">
        <f t="shared" si="34"/>
        <v/>
      </c>
      <c r="AH80" s="182" t="str">
        <f t="shared" si="34"/>
        <v/>
      </c>
      <c r="AI80" s="182" t="str">
        <f t="shared" si="34"/>
        <v/>
      </c>
      <c r="AJ80" s="182" t="str">
        <f t="shared" si="34"/>
        <v/>
      </c>
      <c r="AK80" s="182" t="str">
        <f t="shared" si="34"/>
        <v/>
      </c>
      <c r="AL80" s="182" t="str">
        <f t="shared" si="35"/>
        <v/>
      </c>
      <c r="AM80" s="182" t="str">
        <f t="shared" si="35"/>
        <v/>
      </c>
      <c r="AN80" s="182" t="str">
        <f t="shared" si="35"/>
        <v/>
      </c>
      <c r="AO80" s="182" t="str">
        <f t="shared" si="35"/>
        <v/>
      </c>
      <c r="AP80" s="182" t="str">
        <f t="shared" si="35"/>
        <v/>
      </c>
      <c r="AQ80" s="182" t="str">
        <f t="shared" si="35"/>
        <v/>
      </c>
      <c r="AR80" s="182" t="str">
        <f t="shared" si="35"/>
        <v/>
      </c>
      <c r="AS80" s="182" t="str">
        <f t="shared" si="35"/>
        <v/>
      </c>
      <c r="AT80" s="182" t="str">
        <f t="shared" si="35"/>
        <v/>
      </c>
      <c r="AU80" s="182" t="str">
        <f t="shared" si="35"/>
        <v/>
      </c>
      <c r="AV80" s="182" t="str">
        <f t="shared" si="35"/>
        <v/>
      </c>
      <c r="AW80" s="182" t="str">
        <f t="shared" si="35"/>
        <v/>
      </c>
      <c r="AX80" s="182" t="str">
        <f t="shared" si="35"/>
        <v/>
      </c>
      <c r="AY80" s="182" t="str">
        <f t="shared" si="35"/>
        <v/>
      </c>
      <c r="AZ80" s="182" t="str">
        <f t="shared" si="35"/>
        <v/>
      </c>
      <c r="BA80" s="182" t="str">
        <f t="shared" si="35"/>
        <v/>
      </c>
      <c r="BB80" s="182" t="str">
        <f t="shared" si="35"/>
        <v/>
      </c>
      <c r="BC80" s="182" t="str">
        <f t="shared" si="35"/>
        <v/>
      </c>
      <c r="BD80" s="182" t="str">
        <f t="shared" si="35"/>
        <v/>
      </c>
      <c r="BE80" s="182" t="str">
        <f t="shared" si="35"/>
        <v/>
      </c>
      <c r="BF80" s="182" t="str">
        <f t="shared" si="35"/>
        <v/>
      </c>
      <c r="BG80" s="182" t="str">
        <f t="shared" si="35"/>
        <v/>
      </c>
      <c r="BH80" s="182" t="str">
        <f t="shared" si="35"/>
        <v/>
      </c>
      <c r="BI80" s="182" t="str">
        <f t="shared" si="35"/>
        <v/>
      </c>
      <c r="BJ80" s="182" t="str">
        <f t="shared" si="35"/>
        <v/>
      </c>
      <c r="BK80" s="182" t="str">
        <f t="shared" si="35"/>
        <v/>
      </c>
      <c r="BL80" s="182" t="str">
        <f t="shared" si="35"/>
        <v/>
      </c>
      <c r="BM80" s="182" t="str">
        <f t="shared" si="35"/>
        <v/>
      </c>
      <c r="BN80" s="182" t="str">
        <f t="shared" si="35"/>
        <v/>
      </c>
      <c r="BO80" s="182" t="str">
        <f t="shared" si="35"/>
        <v/>
      </c>
      <c r="BP80" s="182" t="str">
        <f t="shared" si="35"/>
        <v/>
      </c>
      <c r="BQ80" s="182" t="str">
        <f t="shared" si="35"/>
        <v/>
      </c>
      <c r="BR80" s="182" t="str">
        <f t="shared" si="35"/>
        <v/>
      </c>
      <c r="BS80" s="182" t="str">
        <f t="shared" si="35"/>
        <v/>
      </c>
      <c r="BT80" s="182" t="str">
        <f t="shared" si="35"/>
        <v/>
      </c>
      <c r="BU80" s="182" t="str">
        <f t="shared" si="35"/>
        <v/>
      </c>
    </row>
    <row r="81" spans="1:73" x14ac:dyDescent="0.25">
      <c r="A81" s="422">
        <f>IF(ISERROR(FIND(SALES!$XEM$12,J81)),0,1)</f>
        <v>1</v>
      </c>
      <c r="B81" s="1" t="s">
        <v>2268</v>
      </c>
      <c r="C81" s="105" t="s">
        <v>2149</v>
      </c>
      <c r="D81" s="105" t="s">
        <v>2152</v>
      </c>
      <c r="E81" s="1" t="s">
        <v>2451</v>
      </c>
      <c r="F81" s="1" t="s">
        <v>2451</v>
      </c>
      <c r="G81" s="623" t="str">
        <f t="shared" si="29"/>
        <v>HYDE P2 2R</v>
      </c>
      <c r="H81" s="1" t="str">
        <f>'F12'!E84</f>
        <v>HYDE P2 2R</v>
      </c>
      <c r="I81" s="1" t="str">
        <f t="shared" si="30"/>
        <v/>
      </c>
      <c r="J81" s="197" t="str">
        <f>VLOOKUP(H81,'F12'!$E$6:$F$356,2,FALSE)</f>
        <v>029 038 039 040 050 051 052 089 090 120 721 874</v>
      </c>
      <c r="K81" s="197">
        <f t="shared" si="31"/>
        <v>11.75</v>
      </c>
      <c r="L81" s="190" t="str">
        <f t="shared" si="28"/>
        <v xml:space="preserve">29 </v>
      </c>
      <c r="M81" s="182" t="str">
        <f t="shared" si="36"/>
        <v xml:space="preserve">38 </v>
      </c>
      <c r="N81" s="182" t="str">
        <f t="shared" si="36"/>
        <v xml:space="preserve">39 </v>
      </c>
      <c r="O81" s="182" t="str">
        <f t="shared" si="36"/>
        <v xml:space="preserve">40 </v>
      </c>
      <c r="P81" s="182" t="str">
        <f t="shared" si="36"/>
        <v xml:space="preserve">50 </v>
      </c>
      <c r="Q81" s="182" t="str">
        <f t="shared" si="36"/>
        <v xml:space="preserve">51 </v>
      </c>
      <c r="R81" s="182" t="str">
        <f t="shared" si="36"/>
        <v xml:space="preserve">52 </v>
      </c>
      <c r="S81" s="182" t="str">
        <f t="shared" si="36"/>
        <v xml:space="preserve">89 </v>
      </c>
      <c r="T81" s="182" t="str">
        <f t="shared" si="36"/>
        <v xml:space="preserve">90 </v>
      </c>
      <c r="U81" s="182" t="str">
        <f t="shared" si="36"/>
        <v xml:space="preserve">20 </v>
      </c>
      <c r="V81" s="182" t="str">
        <f t="shared" si="36"/>
        <v xml:space="preserve">21 </v>
      </c>
      <c r="W81" s="182" t="str">
        <f t="shared" si="36"/>
        <v/>
      </c>
      <c r="X81" s="182" t="str">
        <f t="shared" si="36"/>
        <v/>
      </c>
      <c r="Y81" s="182" t="str">
        <f t="shared" si="36"/>
        <v/>
      </c>
      <c r="Z81" s="182" t="str">
        <f t="shared" si="36"/>
        <v/>
      </c>
      <c r="AA81" s="182" t="str">
        <f t="shared" si="36"/>
        <v/>
      </c>
      <c r="AB81" s="182" t="str">
        <f t="shared" si="34"/>
        <v/>
      </c>
      <c r="AC81" s="182" t="str">
        <f t="shared" si="34"/>
        <v/>
      </c>
      <c r="AD81" s="182" t="str">
        <f t="shared" si="34"/>
        <v/>
      </c>
      <c r="AE81" s="182" t="str">
        <f t="shared" si="34"/>
        <v/>
      </c>
      <c r="AF81" s="182" t="str">
        <f t="shared" si="34"/>
        <v/>
      </c>
      <c r="AG81" s="182" t="str">
        <f t="shared" si="34"/>
        <v/>
      </c>
      <c r="AH81" s="182" t="str">
        <f t="shared" si="34"/>
        <v/>
      </c>
      <c r="AI81" s="182" t="str">
        <f t="shared" si="34"/>
        <v/>
      </c>
      <c r="AJ81" s="182" t="str">
        <f t="shared" si="34"/>
        <v/>
      </c>
      <c r="AK81" s="182" t="str">
        <f t="shared" si="34"/>
        <v/>
      </c>
      <c r="AL81" s="182" t="str">
        <f t="shared" si="35"/>
        <v/>
      </c>
      <c r="AM81" s="182" t="str">
        <f t="shared" si="35"/>
        <v/>
      </c>
      <c r="AN81" s="182" t="str">
        <f t="shared" si="35"/>
        <v/>
      </c>
      <c r="AO81" s="182" t="str">
        <f t="shared" si="35"/>
        <v/>
      </c>
      <c r="AP81" s="182" t="str">
        <f t="shared" si="35"/>
        <v/>
      </c>
      <c r="AQ81" s="182" t="str">
        <f t="shared" si="35"/>
        <v/>
      </c>
      <c r="AR81" s="182" t="str">
        <f t="shared" si="35"/>
        <v/>
      </c>
      <c r="AS81" s="182" t="str">
        <f t="shared" si="35"/>
        <v/>
      </c>
      <c r="AT81" s="182" t="str">
        <f t="shared" si="35"/>
        <v/>
      </c>
      <c r="AU81" s="182" t="str">
        <f t="shared" si="35"/>
        <v/>
      </c>
      <c r="AV81" s="182" t="str">
        <f t="shared" si="35"/>
        <v/>
      </c>
      <c r="AW81" s="182" t="str">
        <f t="shared" si="35"/>
        <v/>
      </c>
      <c r="AX81" s="182" t="str">
        <f t="shared" si="35"/>
        <v/>
      </c>
      <c r="AY81" s="182" t="str">
        <f t="shared" si="35"/>
        <v/>
      </c>
      <c r="AZ81" s="182" t="str">
        <f t="shared" si="35"/>
        <v/>
      </c>
      <c r="BA81" s="182" t="str">
        <f t="shared" si="35"/>
        <v/>
      </c>
      <c r="BB81" s="182" t="str">
        <f t="shared" si="35"/>
        <v/>
      </c>
      <c r="BC81" s="182" t="str">
        <f t="shared" si="35"/>
        <v/>
      </c>
      <c r="BD81" s="182" t="str">
        <f t="shared" si="35"/>
        <v/>
      </c>
      <c r="BE81" s="182" t="str">
        <f t="shared" si="35"/>
        <v/>
      </c>
      <c r="BF81" s="182" t="str">
        <f t="shared" si="35"/>
        <v/>
      </c>
      <c r="BG81" s="182" t="str">
        <f t="shared" si="35"/>
        <v/>
      </c>
      <c r="BH81" s="182" t="str">
        <f t="shared" si="35"/>
        <v/>
      </c>
      <c r="BI81" s="182" t="str">
        <f t="shared" si="35"/>
        <v/>
      </c>
      <c r="BJ81" s="182" t="str">
        <f t="shared" si="35"/>
        <v/>
      </c>
      <c r="BK81" s="182" t="str">
        <f t="shared" si="35"/>
        <v/>
      </c>
      <c r="BL81" s="182" t="str">
        <f t="shared" si="35"/>
        <v/>
      </c>
      <c r="BM81" s="182" t="str">
        <f t="shared" si="35"/>
        <v/>
      </c>
      <c r="BN81" s="182" t="str">
        <f t="shared" si="35"/>
        <v/>
      </c>
      <c r="BO81" s="182" t="str">
        <f t="shared" si="35"/>
        <v/>
      </c>
      <c r="BP81" s="182" t="str">
        <f t="shared" si="35"/>
        <v/>
      </c>
      <c r="BQ81" s="182" t="str">
        <f t="shared" si="35"/>
        <v/>
      </c>
      <c r="BR81" s="182" t="str">
        <f t="shared" si="35"/>
        <v/>
      </c>
      <c r="BS81" s="182" t="str">
        <f t="shared" si="35"/>
        <v/>
      </c>
      <c r="BT81" s="182" t="str">
        <f t="shared" si="35"/>
        <v/>
      </c>
      <c r="BU81" s="182" t="str">
        <f t="shared" si="35"/>
        <v/>
      </c>
    </row>
    <row r="82" spans="1:73" x14ac:dyDescent="0.25">
      <c r="A82" s="422">
        <f>IF(ISERROR(FIND(SALES!$XEM$12,J82)),0,1)</f>
        <v>1</v>
      </c>
      <c r="B82" s="1" t="s">
        <v>2269</v>
      </c>
      <c r="C82" s="105" t="s">
        <v>2144</v>
      </c>
      <c r="D82" s="1" t="s">
        <v>2451</v>
      </c>
      <c r="E82" s="1" t="s">
        <v>2451</v>
      </c>
      <c r="F82" s="1" t="s">
        <v>2451</v>
      </c>
      <c r="G82" s="623" t="str">
        <f t="shared" si="29"/>
        <v>SOUT P4 1R</v>
      </c>
      <c r="H82" s="1" t="str">
        <f>'F12'!E85</f>
        <v>SOUT P4 1R (RESTRICTED HOURS)</v>
      </c>
      <c r="I82" s="1" t="str">
        <f t="shared" si="30"/>
        <v xml:space="preserve"> (RESTRICTED HOURS)</v>
      </c>
      <c r="J82" s="197" t="str">
        <f>VLOOKUP(H82,'F12'!$E$6:$F$356,2,FALSE)</f>
        <v>005 006 013 014 015 016 017 018 019 020 023 024 031 032 041 042 513 514 515 516 517 518 519 520 523 524 530 531 532 541 542 634 635</v>
      </c>
      <c r="K82" s="197">
        <f t="shared" si="31"/>
        <v>32.75</v>
      </c>
      <c r="L82" s="190" t="str">
        <f t="shared" si="28"/>
        <v xml:space="preserve">05 </v>
      </c>
      <c r="M82" s="182" t="str">
        <f t="shared" si="36"/>
        <v xml:space="preserve">06 </v>
      </c>
      <c r="N82" s="182" t="str">
        <f t="shared" si="36"/>
        <v xml:space="preserve">13 </v>
      </c>
      <c r="O82" s="182" t="str">
        <f t="shared" si="36"/>
        <v xml:space="preserve">14 </v>
      </c>
      <c r="P82" s="182" t="str">
        <f t="shared" si="36"/>
        <v xml:space="preserve">15 </v>
      </c>
      <c r="Q82" s="182" t="str">
        <f t="shared" si="36"/>
        <v xml:space="preserve">16 </v>
      </c>
      <c r="R82" s="182" t="str">
        <f t="shared" si="36"/>
        <v xml:space="preserve">17 </v>
      </c>
      <c r="S82" s="182" t="str">
        <f t="shared" si="36"/>
        <v xml:space="preserve">18 </v>
      </c>
      <c r="T82" s="182" t="str">
        <f t="shared" si="36"/>
        <v xml:space="preserve">19 </v>
      </c>
      <c r="U82" s="182" t="str">
        <f t="shared" si="36"/>
        <v xml:space="preserve">20 </v>
      </c>
      <c r="V82" s="182" t="str">
        <f t="shared" si="36"/>
        <v xml:space="preserve">23 </v>
      </c>
      <c r="W82" s="182" t="str">
        <f t="shared" si="36"/>
        <v xml:space="preserve">24 </v>
      </c>
      <c r="X82" s="182" t="str">
        <f t="shared" si="36"/>
        <v xml:space="preserve">31 </v>
      </c>
      <c r="Y82" s="182" t="str">
        <f t="shared" si="36"/>
        <v xml:space="preserve">32 </v>
      </c>
      <c r="Z82" s="182" t="str">
        <f t="shared" si="36"/>
        <v xml:space="preserve">41 </v>
      </c>
      <c r="AA82" s="182" t="str">
        <f t="shared" si="36"/>
        <v xml:space="preserve">42 </v>
      </c>
      <c r="AB82" s="182" t="str">
        <f t="shared" si="34"/>
        <v xml:space="preserve">13 </v>
      </c>
      <c r="AC82" s="182" t="str">
        <f t="shared" si="34"/>
        <v xml:space="preserve">14 </v>
      </c>
      <c r="AD82" s="182" t="str">
        <f t="shared" si="34"/>
        <v xml:space="preserve">15 </v>
      </c>
      <c r="AE82" s="182" t="str">
        <f t="shared" si="34"/>
        <v xml:space="preserve">16 </v>
      </c>
      <c r="AF82" s="182" t="str">
        <f t="shared" si="34"/>
        <v xml:space="preserve">17 </v>
      </c>
      <c r="AG82" s="182" t="str">
        <f t="shared" si="34"/>
        <v xml:space="preserve">18 </v>
      </c>
      <c r="AH82" s="182" t="str">
        <f t="shared" si="34"/>
        <v xml:space="preserve">19 </v>
      </c>
      <c r="AI82" s="182" t="str">
        <f t="shared" si="34"/>
        <v xml:space="preserve">20 </v>
      </c>
      <c r="AJ82" s="182" t="str">
        <f t="shared" si="34"/>
        <v xml:space="preserve">23 </v>
      </c>
      <c r="AK82" s="182" t="str">
        <f t="shared" si="34"/>
        <v xml:space="preserve">24 </v>
      </c>
      <c r="AL82" s="182" t="str">
        <f t="shared" si="35"/>
        <v xml:space="preserve">30 </v>
      </c>
      <c r="AM82" s="182" t="str">
        <f t="shared" si="35"/>
        <v xml:space="preserve">31 </v>
      </c>
      <c r="AN82" s="182" t="str">
        <f t="shared" si="35"/>
        <v xml:space="preserve">32 </v>
      </c>
      <c r="AO82" s="182" t="str">
        <f t="shared" si="35"/>
        <v xml:space="preserve">41 </v>
      </c>
      <c r="AP82" s="182" t="str">
        <f t="shared" si="35"/>
        <v xml:space="preserve">42 </v>
      </c>
      <c r="AQ82" s="182" t="str">
        <f t="shared" si="35"/>
        <v xml:space="preserve">34 </v>
      </c>
      <c r="AR82" s="182" t="str">
        <f t="shared" si="35"/>
        <v/>
      </c>
      <c r="AS82" s="182" t="str">
        <f t="shared" si="35"/>
        <v/>
      </c>
      <c r="AT82" s="182" t="str">
        <f t="shared" si="35"/>
        <v/>
      </c>
      <c r="AU82" s="182" t="str">
        <f t="shared" si="35"/>
        <v/>
      </c>
      <c r="AV82" s="182" t="str">
        <f t="shared" si="35"/>
        <v/>
      </c>
      <c r="AW82" s="182" t="str">
        <f t="shared" si="35"/>
        <v/>
      </c>
      <c r="AX82" s="182" t="str">
        <f t="shared" si="35"/>
        <v/>
      </c>
      <c r="AY82" s="182" t="str">
        <f t="shared" si="35"/>
        <v/>
      </c>
      <c r="AZ82" s="182" t="str">
        <f t="shared" si="35"/>
        <v/>
      </c>
      <c r="BA82" s="182" t="str">
        <f t="shared" si="35"/>
        <v/>
      </c>
      <c r="BB82" s="182" t="str">
        <f t="shared" si="35"/>
        <v/>
      </c>
      <c r="BC82" s="182" t="str">
        <f t="shared" si="35"/>
        <v/>
      </c>
      <c r="BD82" s="182" t="str">
        <f t="shared" si="35"/>
        <v/>
      </c>
      <c r="BE82" s="182" t="str">
        <f t="shared" si="35"/>
        <v/>
      </c>
      <c r="BF82" s="182" t="str">
        <f t="shared" si="35"/>
        <v/>
      </c>
      <c r="BG82" s="182" t="str">
        <f t="shared" si="35"/>
        <v/>
      </c>
      <c r="BH82" s="182" t="str">
        <f t="shared" si="35"/>
        <v/>
      </c>
      <c r="BI82" s="182" t="str">
        <f t="shared" si="35"/>
        <v/>
      </c>
      <c r="BJ82" s="182" t="str">
        <f t="shared" si="35"/>
        <v/>
      </c>
      <c r="BK82" s="182" t="str">
        <f t="shared" si="35"/>
        <v/>
      </c>
      <c r="BL82" s="182" t="str">
        <f t="shared" si="35"/>
        <v/>
      </c>
      <c r="BM82" s="182" t="str">
        <f t="shared" si="35"/>
        <v/>
      </c>
      <c r="BN82" s="182" t="str">
        <f t="shared" si="35"/>
        <v/>
      </c>
      <c r="BO82" s="182" t="str">
        <f t="shared" si="35"/>
        <v/>
      </c>
      <c r="BP82" s="182" t="str">
        <f t="shared" si="35"/>
        <v/>
      </c>
      <c r="BQ82" s="182" t="str">
        <f t="shared" si="35"/>
        <v/>
      </c>
      <c r="BR82" s="182" t="str">
        <f t="shared" si="35"/>
        <v/>
      </c>
      <c r="BS82" s="182" t="str">
        <f t="shared" si="35"/>
        <v/>
      </c>
      <c r="BT82" s="182" t="str">
        <f t="shared" si="35"/>
        <v/>
      </c>
      <c r="BU82" s="182" t="str">
        <f t="shared" si="35"/>
        <v/>
      </c>
    </row>
    <row r="83" spans="1:73" x14ac:dyDescent="0.25">
      <c r="A83" s="422">
        <f>IF(ISERROR(FIND(SALES!$XEM$12,J83)),0,1)</f>
        <v>1</v>
      </c>
      <c r="B83" s="1" t="s">
        <v>2270</v>
      </c>
      <c r="C83" s="1" t="s">
        <v>2451</v>
      </c>
      <c r="D83" s="1" t="s">
        <v>2451</v>
      </c>
      <c r="E83" s="1" t="s">
        <v>2451</v>
      </c>
      <c r="F83" s="1" t="s">
        <v>2451</v>
      </c>
      <c r="G83" s="623" t="str">
        <f t="shared" si="29"/>
        <v>YELG P4 2R</v>
      </c>
      <c r="H83" s="1" t="str">
        <f>'F12'!E86</f>
        <v>YELG P4 2R</v>
      </c>
      <c r="I83" s="1" t="str">
        <f t="shared" si="30"/>
        <v/>
      </c>
      <c r="J83" s="197" t="str">
        <f>VLOOKUP(H83,'F12'!$E$6:$F$356,2,FALSE)</f>
        <v>814 811 812 043 510 511 512 514 515 516 517 807 808 815 874</v>
      </c>
      <c r="K83" s="197">
        <f t="shared" si="31"/>
        <v>14.75</v>
      </c>
      <c r="L83" s="190" t="str">
        <f t="shared" si="28"/>
        <v xml:space="preserve">14 </v>
      </c>
      <c r="M83" s="182" t="str">
        <f t="shared" si="36"/>
        <v xml:space="preserve">11 </v>
      </c>
      <c r="N83" s="182" t="str">
        <f t="shared" si="36"/>
        <v xml:space="preserve">12 </v>
      </c>
      <c r="O83" s="182" t="str">
        <f t="shared" si="36"/>
        <v xml:space="preserve">43 </v>
      </c>
      <c r="P83" s="182" t="str">
        <f t="shared" si="36"/>
        <v xml:space="preserve">10 </v>
      </c>
      <c r="Q83" s="182" t="str">
        <f t="shared" si="36"/>
        <v xml:space="preserve">11 </v>
      </c>
      <c r="R83" s="182" t="str">
        <f t="shared" si="36"/>
        <v xml:space="preserve">12 </v>
      </c>
      <c r="S83" s="182" t="str">
        <f t="shared" si="36"/>
        <v xml:space="preserve">14 </v>
      </c>
      <c r="T83" s="182" t="str">
        <f t="shared" si="36"/>
        <v xml:space="preserve">15 </v>
      </c>
      <c r="U83" s="182" t="str">
        <f t="shared" si="36"/>
        <v xml:space="preserve">16 </v>
      </c>
      <c r="V83" s="182" t="str">
        <f t="shared" si="36"/>
        <v xml:space="preserve">17 </v>
      </c>
      <c r="W83" s="182" t="str">
        <f t="shared" si="36"/>
        <v xml:space="preserve">07 </v>
      </c>
      <c r="X83" s="182" t="str">
        <f t="shared" si="36"/>
        <v xml:space="preserve">08 </v>
      </c>
      <c r="Y83" s="182" t="str">
        <f t="shared" si="36"/>
        <v xml:space="preserve">15 </v>
      </c>
      <c r="Z83" s="182" t="str">
        <f t="shared" si="36"/>
        <v/>
      </c>
      <c r="AA83" s="182" t="str">
        <f t="shared" si="36"/>
        <v/>
      </c>
      <c r="AB83" s="182" t="str">
        <f t="shared" si="34"/>
        <v/>
      </c>
      <c r="AC83" s="182" t="str">
        <f t="shared" si="34"/>
        <v/>
      </c>
      <c r="AD83" s="182" t="str">
        <f t="shared" si="34"/>
        <v/>
      </c>
      <c r="AE83" s="182" t="str">
        <f t="shared" si="34"/>
        <v/>
      </c>
      <c r="AF83" s="182" t="str">
        <f t="shared" si="34"/>
        <v/>
      </c>
      <c r="AG83" s="182" t="str">
        <f t="shared" si="34"/>
        <v/>
      </c>
      <c r="AH83" s="182" t="str">
        <f t="shared" si="34"/>
        <v/>
      </c>
      <c r="AI83" s="182" t="str">
        <f t="shared" si="34"/>
        <v/>
      </c>
      <c r="AJ83" s="182" t="str">
        <f t="shared" si="34"/>
        <v/>
      </c>
      <c r="AK83" s="182" t="str">
        <f t="shared" si="34"/>
        <v/>
      </c>
      <c r="AL83" s="182" t="str">
        <f t="shared" si="35"/>
        <v/>
      </c>
      <c r="AM83" s="182" t="str">
        <f t="shared" si="35"/>
        <v/>
      </c>
      <c r="AN83" s="182" t="str">
        <f t="shared" si="35"/>
        <v/>
      </c>
      <c r="AO83" s="182" t="str">
        <f t="shared" si="35"/>
        <v/>
      </c>
      <c r="AP83" s="182" t="str">
        <f t="shared" si="35"/>
        <v/>
      </c>
      <c r="AQ83" s="182" t="str">
        <f t="shared" si="35"/>
        <v/>
      </c>
      <c r="AR83" s="182" t="str">
        <f t="shared" si="35"/>
        <v/>
      </c>
      <c r="AS83" s="182" t="str">
        <f t="shared" si="35"/>
        <v/>
      </c>
      <c r="AT83" s="182" t="str">
        <f t="shared" si="35"/>
        <v/>
      </c>
      <c r="AU83" s="182" t="str">
        <f t="shared" si="35"/>
        <v/>
      </c>
      <c r="AV83" s="182" t="str">
        <f t="shared" si="35"/>
        <v/>
      </c>
      <c r="AW83" s="182" t="str">
        <f t="shared" si="35"/>
        <v/>
      </c>
      <c r="AX83" s="182" t="str">
        <f t="shared" si="35"/>
        <v/>
      </c>
      <c r="AY83" s="182" t="str">
        <f t="shared" si="35"/>
        <v/>
      </c>
      <c r="AZ83" s="182" t="str">
        <f t="shared" si="35"/>
        <v/>
      </c>
      <c r="BA83" s="182" t="str">
        <f t="shared" si="35"/>
        <v/>
      </c>
      <c r="BB83" s="182" t="str">
        <f t="shared" si="35"/>
        <v/>
      </c>
      <c r="BC83" s="182" t="str">
        <f t="shared" si="35"/>
        <v/>
      </c>
      <c r="BD83" s="182" t="str">
        <f t="shared" si="35"/>
        <v/>
      </c>
      <c r="BE83" s="182" t="str">
        <f t="shared" si="35"/>
        <v/>
      </c>
      <c r="BF83" s="182" t="str">
        <f t="shared" si="35"/>
        <v/>
      </c>
      <c r="BG83" s="182" t="str">
        <f t="shared" si="35"/>
        <v/>
      </c>
      <c r="BH83" s="182" t="str">
        <f t="shared" si="35"/>
        <v/>
      </c>
      <c r="BI83" s="182" t="str">
        <f t="shared" si="35"/>
        <v/>
      </c>
      <c r="BJ83" s="182" t="str">
        <f t="shared" si="35"/>
        <v/>
      </c>
      <c r="BK83" s="182" t="str">
        <f t="shared" si="35"/>
        <v/>
      </c>
      <c r="BL83" s="182" t="str">
        <f t="shared" si="35"/>
        <v/>
      </c>
      <c r="BM83" s="182" t="str">
        <f t="shared" si="35"/>
        <v/>
      </c>
      <c r="BN83" s="182" t="str">
        <f t="shared" si="35"/>
        <v/>
      </c>
      <c r="BO83" s="182" t="str">
        <f t="shared" si="35"/>
        <v/>
      </c>
      <c r="BP83" s="182" t="str">
        <f t="shared" si="35"/>
        <v/>
      </c>
      <c r="BQ83" s="182" t="str">
        <f t="shared" si="35"/>
        <v/>
      </c>
      <c r="BR83" s="182" t="str">
        <f t="shared" si="35"/>
        <v/>
      </c>
      <c r="BS83" s="182" t="str">
        <f t="shared" si="35"/>
        <v/>
      </c>
      <c r="BT83" s="182" t="str">
        <f t="shared" si="35"/>
        <v/>
      </c>
      <c r="BU83" s="182" t="str">
        <f t="shared" si="35"/>
        <v/>
      </c>
    </row>
    <row r="84" spans="1:73" x14ac:dyDescent="0.25">
      <c r="A84" s="422">
        <f>IF(ISERROR(FIND(SALES!$XEM$12,J84)),0,1)</f>
        <v>1</v>
      </c>
      <c r="B84" s="1" t="s">
        <v>2271</v>
      </c>
      <c r="C84" s="105" t="s">
        <v>2149</v>
      </c>
      <c r="D84" s="105" t="s">
        <v>2152</v>
      </c>
      <c r="E84" s="1" t="s">
        <v>2451</v>
      </c>
      <c r="F84" s="1" t="s">
        <v>2451</v>
      </c>
      <c r="G84" s="623" t="str">
        <f t="shared" si="29"/>
        <v>LOND P3 2R</v>
      </c>
      <c r="H84" s="1" t="str">
        <f>'F12'!E87</f>
        <v>LOND P3 2R (Eve/We)</v>
      </c>
      <c r="I84" s="1" t="str">
        <f t="shared" si="30"/>
        <v xml:space="preserve"> (Eve/We)</v>
      </c>
      <c r="J84" s="197" t="str">
        <f>VLOOKUP(H84,'F12'!$E$6:$F$356,2,FALSE)</f>
        <v>006 004 005 007</v>
      </c>
      <c r="K84" s="197">
        <f t="shared" si="31"/>
        <v>3.75</v>
      </c>
      <c r="L84" s="190" t="str">
        <f t="shared" si="28"/>
        <v xml:space="preserve">06 </v>
      </c>
      <c r="M84" s="182" t="str">
        <f t="shared" si="36"/>
        <v xml:space="preserve">04 </v>
      </c>
      <c r="N84" s="182" t="str">
        <f t="shared" si="36"/>
        <v xml:space="preserve">05 </v>
      </c>
      <c r="O84" s="182" t="str">
        <f t="shared" si="36"/>
        <v/>
      </c>
      <c r="P84" s="182" t="str">
        <f t="shared" si="36"/>
        <v/>
      </c>
      <c r="Q84" s="182" t="str">
        <f t="shared" si="36"/>
        <v/>
      </c>
      <c r="R84" s="182" t="str">
        <f t="shared" si="36"/>
        <v/>
      </c>
      <c r="S84" s="182" t="str">
        <f t="shared" si="36"/>
        <v/>
      </c>
      <c r="T84" s="182" t="str">
        <f t="shared" si="36"/>
        <v/>
      </c>
      <c r="U84" s="182" t="str">
        <f t="shared" si="36"/>
        <v/>
      </c>
      <c r="V84" s="182" t="str">
        <f t="shared" si="36"/>
        <v/>
      </c>
      <c r="W84" s="182" t="str">
        <f t="shared" si="36"/>
        <v/>
      </c>
      <c r="X84" s="182" t="str">
        <f t="shared" si="36"/>
        <v/>
      </c>
      <c r="Y84" s="182" t="str">
        <f t="shared" si="36"/>
        <v/>
      </c>
      <c r="Z84" s="182" t="str">
        <f t="shared" si="36"/>
        <v/>
      </c>
      <c r="AA84" s="182" t="str">
        <f t="shared" si="36"/>
        <v/>
      </c>
      <c r="AB84" s="182" t="str">
        <f t="shared" si="34"/>
        <v/>
      </c>
      <c r="AC84" s="182" t="str">
        <f t="shared" si="34"/>
        <v/>
      </c>
      <c r="AD84" s="182" t="str">
        <f t="shared" si="34"/>
        <v/>
      </c>
      <c r="AE84" s="182" t="str">
        <f t="shared" si="34"/>
        <v/>
      </c>
      <c r="AF84" s="182" t="str">
        <f t="shared" si="34"/>
        <v/>
      </c>
      <c r="AG84" s="182" t="str">
        <f t="shared" si="34"/>
        <v/>
      </c>
      <c r="AH84" s="182" t="str">
        <f t="shared" si="34"/>
        <v/>
      </c>
      <c r="AI84" s="182" t="str">
        <f t="shared" si="34"/>
        <v/>
      </c>
      <c r="AJ84" s="182" t="str">
        <f t="shared" si="34"/>
        <v/>
      </c>
      <c r="AK84" s="182" t="str">
        <f t="shared" si="34"/>
        <v/>
      </c>
      <c r="AL84" s="182" t="str">
        <f t="shared" si="35"/>
        <v/>
      </c>
      <c r="AM84" s="182" t="str">
        <f t="shared" si="35"/>
        <v/>
      </c>
      <c r="AN84" s="182" t="str">
        <f t="shared" si="35"/>
        <v/>
      </c>
      <c r="AO84" s="182" t="str">
        <f t="shared" si="35"/>
        <v/>
      </c>
      <c r="AP84" s="182" t="str">
        <f t="shared" si="35"/>
        <v/>
      </c>
      <c r="AQ84" s="182" t="str">
        <f t="shared" si="35"/>
        <v/>
      </c>
      <c r="AR84" s="182" t="str">
        <f t="shared" si="35"/>
        <v/>
      </c>
      <c r="AS84" s="182" t="str">
        <f t="shared" si="35"/>
        <v/>
      </c>
      <c r="AT84" s="182" t="str">
        <f t="shared" ref="AL84:BU91" si="37">IF(AT$2&gt;LEN($J84),"",RIGHT(LEFT($J84,AT$2),3))</f>
        <v/>
      </c>
      <c r="AU84" s="182" t="str">
        <f t="shared" si="37"/>
        <v/>
      </c>
      <c r="AV84" s="182" t="str">
        <f t="shared" si="37"/>
        <v/>
      </c>
      <c r="AW84" s="182" t="str">
        <f t="shared" si="37"/>
        <v/>
      </c>
      <c r="AX84" s="182" t="str">
        <f t="shared" si="37"/>
        <v/>
      </c>
      <c r="AY84" s="182" t="str">
        <f t="shared" si="37"/>
        <v/>
      </c>
      <c r="AZ84" s="182" t="str">
        <f t="shared" si="37"/>
        <v/>
      </c>
      <c r="BA84" s="182" t="str">
        <f t="shared" si="37"/>
        <v/>
      </c>
      <c r="BB84" s="182" t="str">
        <f t="shared" si="37"/>
        <v/>
      </c>
      <c r="BC84" s="182" t="str">
        <f t="shared" si="37"/>
        <v/>
      </c>
      <c r="BD84" s="182" t="str">
        <f t="shared" si="37"/>
        <v/>
      </c>
      <c r="BE84" s="182" t="str">
        <f t="shared" si="37"/>
        <v/>
      </c>
      <c r="BF84" s="182" t="str">
        <f t="shared" si="37"/>
        <v/>
      </c>
      <c r="BG84" s="182" t="str">
        <f t="shared" si="37"/>
        <v/>
      </c>
      <c r="BH84" s="182" t="str">
        <f t="shared" si="37"/>
        <v/>
      </c>
      <c r="BI84" s="182" t="str">
        <f t="shared" si="37"/>
        <v/>
      </c>
      <c r="BJ84" s="182" t="str">
        <f t="shared" si="37"/>
        <v/>
      </c>
      <c r="BK84" s="182" t="str">
        <f t="shared" si="37"/>
        <v/>
      </c>
      <c r="BL84" s="182" t="str">
        <f t="shared" si="37"/>
        <v/>
      </c>
      <c r="BM84" s="182" t="str">
        <f t="shared" si="37"/>
        <v/>
      </c>
      <c r="BN84" s="182" t="str">
        <f t="shared" si="37"/>
        <v/>
      </c>
      <c r="BO84" s="182" t="str">
        <f t="shared" si="37"/>
        <v/>
      </c>
      <c r="BP84" s="182" t="str">
        <f t="shared" si="37"/>
        <v/>
      </c>
      <c r="BQ84" s="182" t="str">
        <f t="shared" si="37"/>
        <v/>
      </c>
      <c r="BR84" s="182" t="str">
        <f t="shared" si="37"/>
        <v/>
      </c>
      <c r="BS84" s="182" t="str">
        <f t="shared" si="37"/>
        <v/>
      </c>
      <c r="BT84" s="182" t="str">
        <f t="shared" si="37"/>
        <v/>
      </c>
      <c r="BU84" s="182" t="str">
        <f t="shared" si="37"/>
        <v/>
      </c>
    </row>
    <row r="85" spans="1:73" x14ac:dyDescent="0.25">
      <c r="A85" s="422">
        <f>IF(ISERROR(FIND(SALES!$XEM$12,J85)),0,1)</f>
        <v>1</v>
      </c>
      <c r="B85" s="1" t="s">
        <v>2272</v>
      </c>
      <c r="C85" s="105" t="s">
        <v>2144</v>
      </c>
      <c r="D85" s="1" t="s">
        <v>2451</v>
      </c>
      <c r="E85" s="1" t="s">
        <v>2451</v>
      </c>
      <c r="F85" s="1" t="s">
        <v>2451</v>
      </c>
      <c r="G85" s="623" t="str">
        <f t="shared" si="29"/>
        <v>SPOW P3 2R</v>
      </c>
      <c r="H85" s="1" t="str">
        <f>'F12'!E88</f>
        <v>SPOW P3 2R</v>
      </c>
      <c r="I85" s="1" t="str">
        <f t="shared" si="30"/>
        <v/>
      </c>
      <c r="J85" s="197" t="str">
        <f>VLOOKUP(H85,'F12'!$E$6:$F$356,2,FALSE)</f>
        <v>680 681 826 874 827</v>
      </c>
      <c r="K85" s="197">
        <f t="shared" si="31"/>
        <v>4.75</v>
      </c>
      <c r="L85" s="190" t="str">
        <f t="shared" si="28"/>
        <v xml:space="preserve">80 </v>
      </c>
      <c r="M85" s="182" t="str">
        <f t="shared" si="36"/>
        <v xml:space="preserve">81 </v>
      </c>
      <c r="N85" s="182" t="str">
        <f t="shared" si="36"/>
        <v xml:space="preserve">26 </v>
      </c>
      <c r="O85" s="182" t="str">
        <f t="shared" si="36"/>
        <v xml:space="preserve">74 </v>
      </c>
      <c r="P85" s="182" t="str">
        <f t="shared" si="36"/>
        <v/>
      </c>
      <c r="Q85" s="182" t="str">
        <f t="shared" si="36"/>
        <v/>
      </c>
      <c r="R85" s="182" t="str">
        <f t="shared" si="36"/>
        <v/>
      </c>
      <c r="S85" s="182" t="str">
        <f t="shared" si="36"/>
        <v/>
      </c>
      <c r="T85" s="182" t="str">
        <f t="shared" si="36"/>
        <v/>
      </c>
      <c r="U85" s="182" t="str">
        <f t="shared" si="36"/>
        <v/>
      </c>
      <c r="V85" s="182" t="str">
        <f t="shared" si="36"/>
        <v/>
      </c>
      <c r="W85" s="182" t="str">
        <f t="shared" si="36"/>
        <v/>
      </c>
      <c r="X85" s="182" t="str">
        <f t="shared" si="36"/>
        <v/>
      </c>
      <c r="Y85" s="182" t="str">
        <f t="shared" si="36"/>
        <v/>
      </c>
      <c r="Z85" s="182" t="str">
        <f t="shared" si="36"/>
        <v/>
      </c>
      <c r="AA85" s="182" t="str">
        <f t="shared" si="36"/>
        <v/>
      </c>
      <c r="AB85" s="182" t="str">
        <f t="shared" si="34"/>
        <v/>
      </c>
      <c r="AC85" s="182" t="str">
        <f t="shared" si="34"/>
        <v/>
      </c>
      <c r="AD85" s="182" t="str">
        <f t="shared" si="34"/>
        <v/>
      </c>
      <c r="AE85" s="182" t="str">
        <f t="shared" si="34"/>
        <v/>
      </c>
      <c r="AF85" s="182" t="str">
        <f t="shared" si="34"/>
        <v/>
      </c>
      <c r="AG85" s="182" t="str">
        <f t="shared" si="34"/>
        <v/>
      </c>
      <c r="AH85" s="182" t="str">
        <f t="shared" si="34"/>
        <v/>
      </c>
      <c r="AI85" s="182" t="str">
        <f t="shared" si="34"/>
        <v/>
      </c>
      <c r="AJ85" s="182" t="str">
        <f t="shared" si="34"/>
        <v/>
      </c>
      <c r="AK85" s="182" t="str">
        <f t="shared" si="34"/>
        <v/>
      </c>
      <c r="AL85" s="182" t="str">
        <f t="shared" si="37"/>
        <v/>
      </c>
      <c r="AM85" s="182" t="str">
        <f t="shared" si="37"/>
        <v/>
      </c>
      <c r="AN85" s="182" t="str">
        <f t="shared" si="37"/>
        <v/>
      </c>
      <c r="AO85" s="182" t="str">
        <f t="shared" si="37"/>
        <v/>
      </c>
      <c r="AP85" s="182" t="str">
        <f t="shared" si="37"/>
        <v/>
      </c>
      <c r="AQ85" s="182" t="str">
        <f t="shared" si="37"/>
        <v/>
      </c>
      <c r="AR85" s="182" t="str">
        <f t="shared" si="37"/>
        <v/>
      </c>
      <c r="AS85" s="182" t="str">
        <f t="shared" si="37"/>
        <v/>
      </c>
      <c r="AT85" s="182" t="str">
        <f t="shared" si="37"/>
        <v/>
      </c>
      <c r="AU85" s="182" t="str">
        <f t="shared" si="37"/>
        <v/>
      </c>
      <c r="AV85" s="182" t="str">
        <f t="shared" si="37"/>
        <v/>
      </c>
      <c r="AW85" s="182" t="str">
        <f t="shared" si="37"/>
        <v/>
      </c>
      <c r="AX85" s="182" t="str">
        <f t="shared" si="37"/>
        <v/>
      </c>
      <c r="AY85" s="182" t="str">
        <f t="shared" si="37"/>
        <v/>
      </c>
      <c r="AZ85" s="182" t="str">
        <f t="shared" si="37"/>
        <v/>
      </c>
      <c r="BA85" s="182" t="str">
        <f t="shared" si="37"/>
        <v/>
      </c>
      <c r="BB85" s="182" t="str">
        <f t="shared" si="37"/>
        <v/>
      </c>
      <c r="BC85" s="182" t="str">
        <f t="shared" si="37"/>
        <v/>
      </c>
      <c r="BD85" s="182" t="str">
        <f t="shared" si="37"/>
        <v/>
      </c>
      <c r="BE85" s="182" t="str">
        <f t="shared" si="37"/>
        <v/>
      </c>
      <c r="BF85" s="182" t="str">
        <f t="shared" si="37"/>
        <v/>
      </c>
      <c r="BG85" s="182" t="str">
        <f t="shared" si="37"/>
        <v/>
      </c>
      <c r="BH85" s="182" t="str">
        <f t="shared" si="37"/>
        <v/>
      </c>
      <c r="BI85" s="182" t="str">
        <f t="shared" si="37"/>
        <v/>
      </c>
      <c r="BJ85" s="182" t="str">
        <f t="shared" si="37"/>
        <v/>
      </c>
      <c r="BK85" s="182" t="str">
        <f t="shared" si="37"/>
        <v/>
      </c>
      <c r="BL85" s="182" t="str">
        <f t="shared" si="37"/>
        <v/>
      </c>
      <c r="BM85" s="182" t="str">
        <f t="shared" si="37"/>
        <v/>
      </c>
      <c r="BN85" s="182" t="str">
        <f t="shared" si="37"/>
        <v/>
      </c>
      <c r="BO85" s="182" t="str">
        <f t="shared" si="37"/>
        <v/>
      </c>
      <c r="BP85" s="182" t="str">
        <f t="shared" si="37"/>
        <v/>
      </c>
      <c r="BQ85" s="182" t="str">
        <f t="shared" si="37"/>
        <v/>
      </c>
      <c r="BR85" s="182" t="str">
        <f t="shared" si="37"/>
        <v/>
      </c>
      <c r="BS85" s="182" t="str">
        <f t="shared" si="37"/>
        <v/>
      </c>
      <c r="BT85" s="182" t="str">
        <f t="shared" si="37"/>
        <v/>
      </c>
      <c r="BU85" s="182" t="str">
        <f t="shared" si="37"/>
        <v/>
      </c>
    </row>
    <row r="86" spans="1:73" x14ac:dyDescent="0.25">
      <c r="A86" s="422">
        <f>IF(ISERROR(FIND(SALES!$XEM$12,J86)),0,1)</f>
        <v>1</v>
      </c>
      <c r="B86" s="1" t="s">
        <v>2273</v>
      </c>
      <c r="C86" s="1" t="s">
        <v>2451</v>
      </c>
      <c r="D86" s="1" t="s">
        <v>2451</v>
      </c>
      <c r="E86" s="1" t="s">
        <v>2451</v>
      </c>
      <c r="F86" s="1" t="s">
        <v>2451</v>
      </c>
      <c r="G86" s="623" t="str">
        <f t="shared" si="29"/>
        <v>NORW P3 1R</v>
      </c>
      <c r="H86" s="1" t="str">
        <f>'F12'!E89</f>
        <v>NORW P3 1R</v>
      </c>
      <c r="I86" s="1" t="str">
        <f t="shared" si="30"/>
        <v/>
      </c>
      <c r="J86" s="197" t="str">
        <f>VLOOKUP(H86,'F12'!$E$6:$F$356,2,FALSE)</f>
        <v>801 500 873</v>
      </c>
      <c r="K86" s="197">
        <f t="shared" si="31"/>
        <v>2.75</v>
      </c>
      <c r="L86" s="190" t="str">
        <f t="shared" si="28"/>
        <v xml:space="preserve">01 </v>
      </c>
      <c r="M86" s="182" t="str">
        <f t="shared" si="36"/>
        <v xml:space="preserve">00 </v>
      </c>
      <c r="N86" s="182" t="str">
        <f t="shared" si="36"/>
        <v/>
      </c>
      <c r="O86" s="182" t="str">
        <f t="shared" si="36"/>
        <v/>
      </c>
      <c r="P86" s="182" t="str">
        <f t="shared" si="36"/>
        <v/>
      </c>
      <c r="Q86" s="182" t="str">
        <f t="shared" si="36"/>
        <v/>
      </c>
      <c r="R86" s="182" t="str">
        <f t="shared" si="36"/>
        <v/>
      </c>
      <c r="S86" s="182" t="str">
        <f t="shared" si="36"/>
        <v/>
      </c>
      <c r="T86" s="182" t="str">
        <f t="shared" si="36"/>
        <v/>
      </c>
      <c r="U86" s="182" t="str">
        <f t="shared" si="36"/>
        <v/>
      </c>
      <c r="V86" s="182" t="str">
        <f t="shared" si="36"/>
        <v/>
      </c>
      <c r="W86" s="182" t="str">
        <f t="shared" si="36"/>
        <v/>
      </c>
      <c r="X86" s="182" t="str">
        <f t="shared" si="36"/>
        <v/>
      </c>
      <c r="Y86" s="182" t="str">
        <f t="shared" si="36"/>
        <v/>
      </c>
      <c r="Z86" s="182" t="str">
        <f t="shared" si="36"/>
        <v/>
      </c>
      <c r="AA86" s="182" t="str">
        <f t="shared" si="36"/>
        <v/>
      </c>
      <c r="AB86" s="182" t="str">
        <f t="shared" si="34"/>
        <v/>
      </c>
      <c r="AC86" s="182" t="str">
        <f t="shared" si="34"/>
        <v/>
      </c>
      <c r="AD86" s="182" t="str">
        <f t="shared" si="34"/>
        <v/>
      </c>
      <c r="AE86" s="182" t="str">
        <f t="shared" si="34"/>
        <v/>
      </c>
      <c r="AF86" s="182" t="str">
        <f t="shared" si="34"/>
        <v/>
      </c>
      <c r="AG86" s="182" t="str">
        <f t="shared" si="34"/>
        <v/>
      </c>
      <c r="AH86" s="182" t="str">
        <f t="shared" si="34"/>
        <v/>
      </c>
      <c r="AI86" s="182" t="str">
        <f t="shared" si="34"/>
        <v/>
      </c>
      <c r="AJ86" s="182" t="str">
        <f t="shared" si="34"/>
        <v/>
      </c>
      <c r="AK86" s="182" t="str">
        <f t="shared" si="34"/>
        <v/>
      </c>
      <c r="AL86" s="182" t="str">
        <f t="shared" si="37"/>
        <v/>
      </c>
      <c r="AM86" s="182" t="str">
        <f t="shared" si="37"/>
        <v/>
      </c>
      <c r="AN86" s="182" t="str">
        <f t="shared" si="37"/>
        <v/>
      </c>
      <c r="AO86" s="182" t="str">
        <f t="shared" si="37"/>
        <v/>
      </c>
      <c r="AP86" s="182" t="str">
        <f t="shared" si="37"/>
        <v/>
      </c>
      <c r="AQ86" s="182" t="str">
        <f t="shared" si="37"/>
        <v/>
      </c>
      <c r="AR86" s="182" t="str">
        <f t="shared" si="37"/>
        <v/>
      </c>
      <c r="AS86" s="182" t="str">
        <f t="shared" si="37"/>
        <v/>
      </c>
      <c r="AT86" s="182" t="str">
        <f t="shared" si="37"/>
        <v/>
      </c>
      <c r="AU86" s="182" t="str">
        <f t="shared" si="37"/>
        <v/>
      </c>
      <c r="AV86" s="182" t="str">
        <f t="shared" si="37"/>
        <v/>
      </c>
      <c r="AW86" s="182" t="str">
        <f t="shared" si="37"/>
        <v/>
      </c>
      <c r="AX86" s="182" t="str">
        <f t="shared" si="37"/>
        <v/>
      </c>
      <c r="AY86" s="182" t="str">
        <f t="shared" si="37"/>
        <v/>
      </c>
      <c r="AZ86" s="182" t="str">
        <f t="shared" si="37"/>
        <v/>
      </c>
      <c r="BA86" s="182" t="str">
        <f t="shared" si="37"/>
        <v/>
      </c>
      <c r="BB86" s="182" t="str">
        <f t="shared" si="37"/>
        <v/>
      </c>
      <c r="BC86" s="182" t="str">
        <f t="shared" si="37"/>
        <v/>
      </c>
      <c r="BD86" s="182" t="str">
        <f t="shared" si="37"/>
        <v/>
      </c>
      <c r="BE86" s="182" t="str">
        <f t="shared" si="37"/>
        <v/>
      </c>
      <c r="BF86" s="182" t="str">
        <f t="shared" si="37"/>
        <v/>
      </c>
      <c r="BG86" s="182" t="str">
        <f t="shared" si="37"/>
        <v/>
      </c>
      <c r="BH86" s="182" t="str">
        <f t="shared" si="37"/>
        <v/>
      </c>
      <c r="BI86" s="182" t="str">
        <f t="shared" si="37"/>
        <v/>
      </c>
      <c r="BJ86" s="182" t="str">
        <f t="shared" si="37"/>
        <v/>
      </c>
      <c r="BK86" s="182" t="str">
        <f t="shared" si="37"/>
        <v/>
      </c>
      <c r="BL86" s="182" t="str">
        <f t="shared" si="37"/>
        <v/>
      </c>
      <c r="BM86" s="182" t="str">
        <f t="shared" si="37"/>
        <v/>
      </c>
      <c r="BN86" s="182" t="str">
        <f t="shared" si="37"/>
        <v/>
      </c>
      <c r="BO86" s="182" t="str">
        <f t="shared" si="37"/>
        <v/>
      </c>
      <c r="BP86" s="182" t="str">
        <f t="shared" si="37"/>
        <v/>
      </c>
      <c r="BQ86" s="182" t="str">
        <f t="shared" si="37"/>
        <v/>
      </c>
      <c r="BR86" s="182" t="str">
        <f t="shared" si="37"/>
        <v/>
      </c>
      <c r="BS86" s="182" t="str">
        <f t="shared" si="37"/>
        <v/>
      </c>
      <c r="BT86" s="182" t="str">
        <f t="shared" si="37"/>
        <v/>
      </c>
      <c r="BU86" s="182" t="str">
        <f t="shared" si="37"/>
        <v/>
      </c>
    </row>
    <row r="87" spans="1:73" x14ac:dyDescent="0.25">
      <c r="A87" s="422">
        <f>IF(ISERROR(FIND(SALES!$XEM$12,J87)),0,1)</f>
        <v>1</v>
      </c>
      <c r="B87" s="1" t="s">
        <v>2274</v>
      </c>
      <c r="C87" s="105" t="s">
        <v>2149</v>
      </c>
      <c r="D87" s="105" t="s">
        <v>2152</v>
      </c>
      <c r="E87" s="1" t="s">
        <v>2451</v>
      </c>
      <c r="F87" s="1" t="s">
        <v>2451</v>
      </c>
      <c r="G87" s="623" t="str">
        <f t="shared" si="29"/>
        <v>MANW P2 2R</v>
      </c>
      <c r="H87" s="1" t="str">
        <f>'F12'!E90</f>
        <v>MANW P2 2R</v>
      </c>
      <c r="I87" s="1" t="str">
        <f t="shared" si="30"/>
        <v/>
      </c>
      <c r="J87" s="197" t="str">
        <f>VLOOKUP(H87,'F12'!$E$6:$F$356,2,FALSE)</f>
        <v>018 050 051 811 812 814 874</v>
      </c>
      <c r="K87" s="197">
        <f t="shared" si="31"/>
        <v>6.75</v>
      </c>
      <c r="L87" s="190" t="str">
        <f t="shared" si="28"/>
        <v xml:space="preserve">18 </v>
      </c>
      <c r="M87" s="182" t="str">
        <f t="shared" si="36"/>
        <v xml:space="preserve">50 </v>
      </c>
      <c r="N87" s="182" t="str">
        <f t="shared" si="36"/>
        <v xml:space="preserve">51 </v>
      </c>
      <c r="O87" s="182" t="str">
        <f t="shared" si="36"/>
        <v xml:space="preserve">11 </v>
      </c>
      <c r="P87" s="182" t="str">
        <f t="shared" si="36"/>
        <v xml:space="preserve">12 </v>
      </c>
      <c r="Q87" s="182" t="str">
        <f t="shared" si="36"/>
        <v xml:space="preserve">14 </v>
      </c>
      <c r="R87" s="182" t="str">
        <f t="shared" si="36"/>
        <v/>
      </c>
      <c r="S87" s="182" t="str">
        <f t="shared" si="36"/>
        <v/>
      </c>
      <c r="T87" s="182" t="str">
        <f t="shared" si="36"/>
        <v/>
      </c>
      <c r="U87" s="182" t="str">
        <f t="shared" si="36"/>
        <v/>
      </c>
      <c r="V87" s="182" t="str">
        <f t="shared" si="36"/>
        <v/>
      </c>
      <c r="W87" s="182" t="str">
        <f t="shared" si="36"/>
        <v/>
      </c>
      <c r="X87" s="182" t="str">
        <f t="shared" si="36"/>
        <v/>
      </c>
      <c r="Y87" s="182" t="str">
        <f t="shared" si="36"/>
        <v/>
      </c>
      <c r="Z87" s="182" t="str">
        <f t="shared" si="36"/>
        <v/>
      </c>
      <c r="AA87" s="182" t="str">
        <f t="shared" si="36"/>
        <v/>
      </c>
      <c r="AB87" s="182" t="str">
        <f t="shared" si="34"/>
        <v/>
      </c>
      <c r="AC87" s="182" t="str">
        <f t="shared" si="34"/>
        <v/>
      </c>
      <c r="AD87" s="182" t="str">
        <f t="shared" si="34"/>
        <v/>
      </c>
      <c r="AE87" s="182" t="str">
        <f t="shared" si="34"/>
        <v/>
      </c>
      <c r="AF87" s="182" t="str">
        <f t="shared" si="34"/>
        <v/>
      </c>
      <c r="AG87" s="182" t="str">
        <f t="shared" si="34"/>
        <v/>
      </c>
      <c r="AH87" s="182" t="str">
        <f t="shared" si="34"/>
        <v/>
      </c>
      <c r="AI87" s="182" t="str">
        <f t="shared" si="34"/>
        <v/>
      </c>
      <c r="AJ87" s="182" t="str">
        <f t="shared" si="34"/>
        <v/>
      </c>
      <c r="AK87" s="182" t="str">
        <f t="shared" si="34"/>
        <v/>
      </c>
      <c r="AL87" s="182" t="str">
        <f t="shared" si="37"/>
        <v/>
      </c>
      <c r="AM87" s="182" t="str">
        <f t="shared" si="37"/>
        <v/>
      </c>
      <c r="AN87" s="182" t="str">
        <f t="shared" si="37"/>
        <v/>
      </c>
      <c r="AO87" s="182" t="str">
        <f t="shared" si="37"/>
        <v/>
      </c>
      <c r="AP87" s="182" t="str">
        <f t="shared" si="37"/>
        <v/>
      </c>
      <c r="AQ87" s="182" t="str">
        <f t="shared" si="37"/>
        <v/>
      </c>
      <c r="AR87" s="182" t="str">
        <f t="shared" si="37"/>
        <v/>
      </c>
      <c r="AS87" s="182" t="str">
        <f t="shared" si="37"/>
        <v/>
      </c>
      <c r="AT87" s="182" t="str">
        <f t="shared" si="37"/>
        <v/>
      </c>
      <c r="AU87" s="182" t="str">
        <f t="shared" si="37"/>
        <v/>
      </c>
      <c r="AV87" s="182" t="str">
        <f t="shared" si="37"/>
        <v/>
      </c>
      <c r="AW87" s="182" t="str">
        <f t="shared" si="37"/>
        <v/>
      </c>
      <c r="AX87" s="182" t="str">
        <f t="shared" si="37"/>
        <v/>
      </c>
      <c r="AY87" s="182" t="str">
        <f t="shared" si="37"/>
        <v/>
      </c>
      <c r="AZ87" s="182" t="str">
        <f t="shared" si="37"/>
        <v/>
      </c>
      <c r="BA87" s="182" t="str">
        <f t="shared" si="37"/>
        <v/>
      </c>
      <c r="BB87" s="182" t="str">
        <f t="shared" si="37"/>
        <v/>
      </c>
      <c r="BC87" s="182" t="str">
        <f t="shared" si="37"/>
        <v/>
      </c>
      <c r="BD87" s="182" t="str">
        <f t="shared" si="37"/>
        <v/>
      </c>
      <c r="BE87" s="182" t="str">
        <f t="shared" si="37"/>
        <v/>
      </c>
      <c r="BF87" s="182" t="str">
        <f t="shared" si="37"/>
        <v/>
      </c>
      <c r="BG87" s="182" t="str">
        <f t="shared" si="37"/>
        <v/>
      </c>
      <c r="BH87" s="182" t="str">
        <f t="shared" si="37"/>
        <v/>
      </c>
      <c r="BI87" s="182" t="str">
        <f t="shared" si="37"/>
        <v/>
      </c>
      <c r="BJ87" s="182" t="str">
        <f t="shared" si="37"/>
        <v/>
      </c>
      <c r="BK87" s="182" t="str">
        <f t="shared" si="37"/>
        <v/>
      </c>
      <c r="BL87" s="182" t="str">
        <f t="shared" si="37"/>
        <v/>
      </c>
      <c r="BM87" s="182" t="str">
        <f t="shared" si="37"/>
        <v/>
      </c>
      <c r="BN87" s="182" t="str">
        <f t="shared" si="37"/>
        <v/>
      </c>
      <c r="BO87" s="182" t="str">
        <f t="shared" si="37"/>
        <v/>
      </c>
      <c r="BP87" s="182" t="str">
        <f t="shared" si="37"/>
        <v/>
      </c>
      <c r="BQ87" s="182" t="str">
        <f t="shared" si="37"/>
        <v/>
      </c>
      <c r="BR87" s="182" t="str">
        <f t="shared" si="37"/>
        <v/>
      </c>
      <c r="BS87" s="182" t="str">
        <f t="shared" si="37"/>
        <v/>
      </c>
      <c r="BT87" s="182" t="str">
        <f t="shared" si="37"/>
        <v/>
      </c>
      <c r="BU87" s="182" t="str">
        <f t="shared" si="37"/>
        <v/>
      </c>
    </row>
    <row r="88" spans="1:73" x14ac:dyDescent="0.25">
      <c r="A88" s="422">
        <f>IF(ISERROR(FIND(SALES!$XEM$12,J88)),0,1)</f>
        <v>1</v>
      </c>
      <c r="B88" s="1" t="s">
        <v>2275</v>
      </c>
      <c r="C88" s="105" t="s">
        <v>2144</v>
      </c>
      <c r="D88" s="1" t="s">
        <v>2451</v>
      </c>
      <c r="E88" s="1" t="s">
        <v>2451</v>
      </c>
      <c r="F88" s="1" t="s">
        <v>2451</v>
      </c>
      <c r="G88" s="623" t="str">
        <f t="shared" si="29"/>
        <v>SOUT P4 1R</v>
      </c>
      <c r="H88" s="1" t="str">
        <f>'F12'!E91</f>
        <v>SOUT P4 1R (RESTD HRS NIGHT)</v>
      </c>
      <c r="I88" s="1" t="str">
        <f t="shared" si="30"/>
        <v xml:space="preserve"> (RESTD HRS NIGHT)</v>
      </c>
      <c r="J88" s="197" t="str">
        <f>VLOOKUP(H88,'F12'!$E$6:$F$356,2,FALSE)</f>
        <v>075 076 083 084 575 576 578 583 584 635</v>
      </c>
      <c r="K88" s="197">
        <f t="shared" si="31"/>
        <v>9.75</v>
      </c>
      <c r="L88" s="190" t="str">
        <f t="shared" si="28"/>
        <v xml:space="preserve">75 </v>
      </c>
      <c r="M88" s="182" t="str">
        <f t="shared" si="36"/>
        <v xml:space="preserve">76 </v>
      </c>
      <c r="N88" s="182" t="str">
        <f t="shared" si="36"/>
        <v xml:space="preserve">83 </v>
      </c>
      <c r="O88" s="182" t="str">
        <f t="shared" si="36"/>
        <v xml:space="preserve">84 </v>
      </c>
      <c r="P88" s="182" t="str">
        <f t="shared" si="36"/>
        <v xml:space="preserve">75 </v>
      </c>
      <c r="Q88" s="182" t="str">
        <f t="shared" si="36"/>
        <v xml:space="preserve">76 </v>
      </c>
      <c r="R88" s="182" t="str">
        <f t="shared" si="36"/>
        <v xml:space="preserve">78 </v>
      </c>
      <c r="S88" s="182" t="str">
        <f t="shared" si="36"/>
        <v xml:space="preserve">83 </v>
      </c>
      <c r="T88" s="182" t="str">
        <f t="shared" si="36"/>
        <v xml:space="preserve">84 </v>
      </c>
      <c r="U88" s="182" t="str">
        <f t="shared" si="36"/>
        <v/>
      </c>
      <c r="V88" s="182" t="str">
        <f t="shared" si="36"/>
        <v/>
      </c>
      <c r="W88" s="182" t="str">
        <f t="shared" si="36"/>
        <v/>
      </c>
      <c r="X88" s="182" t="str">
        <f t="shared" si="36"/>
        <v/>
      </c>
      <c r="Y88" s="182" t="str">
        <f t="shared" si="36"/>
        <v/>
      </c>
      <c r="Z88" s="182" t="str">
        <f t="shared" si="36"/>
        <v/>
      </c>
      <c r="AA88" s="182" t="str">
        <f t="shared" si="36"/>
        <v/>
      </c>
      <c r="AB88" s="182" t="str">
        <f t="shared" si="34"/>
        <v/>
      </c>
      <c r="AC88" s="182" t="str">
        <f t="shared" si="34"/>
        <v/>
      </c>
      <c r="AD88" s="182" t="str">
        <f t="shared" si="34"/>
        <v/>
      </c>
      <c r="AE88" s="182" t="str">
        <f t="shared" si="34"/>
        <v/>
      </c>
      <c r="AF88" s="182" t="str">
        <f t="shared" si="34"/>
        <v/>
      </c>
      <c r="AG88" s="182" t="str">
        <f t="shared" si="34"/>
        <v/>
      </c>
      <c r="AH88" s="182" t="str">
        <f t="shared" si="34"/>
        <v/>
      </c>
      <c r="AI88" s="182" t="str">
        <f t="shared" si="34"/>
        <v/>
      </c>
      <c r="AJ88" s="182" t="str">
        <f t="shared" si="34"/>
        <v/>
      </c>
      <c r="AK88" s="182" t="str">
        <f t="shared" si="34"/>
        <v/>
      </c>
      <c r="AL88" s="182" t="str">
        <f t="shared" si="37"/>
        <v/>
      </c>
      <c r="AM88" s="182" t="str">
        <f t="shared" si="37"/>
        <v/>
      </c>
      <c r="AN88" s="182" t="str">
        <f t="shared" si="37"/>
        <v/>
      </c>
      <c r="AO88" s="182" t="str">
        <f t="shared" si="37"/>
        <v/>
      </c>
      <c r="AP88" s="182" t="str">
        <f t="shared" si="37"/>
        <v/>
      </c>
      <c r="AQ88" s="182" t="str">
        <f t="shared" si="37"/>
        <v/>
      </c>
      <c r="AR88" s="182" t="str">
        <f t="shared" si="37"/>
        <v/>
      </c>
      <c r="AS88" s="182" t="str">
        <f t="shared" si="37"/>
        <v/>
      </c>
      <c r="AT88" s="182" t="str">
        <f t="shared" si="37"/>
        <v/>
      </c>
      <c r="AU88" s="182" t="str">
        <f t="shared" si="37"/>
        <v/>
      </c>
      <c r="AV88" s="182" t="str">
        <f t="shared" si="37"/>
        <v/>
      </c>
      <c r="AW88" s="182" t="str">
        <f t="shared" si="37"/>
        <v/>
      </c>
      <c r="AX88" s="182" t="str">
        <f t="shared" si="37"/>
        <v/>
      </c>
      <c r="AY88" s="182" t="str">
        <f t="shared" si="37"/>
        <v/>
      </c>
      <c r="AZ88" s="182" t="str">
        <f t="shared" si="37"/>
        <v/>
      </c>
      <c r="BA88" s="182" t="str">
        <f t="shared" si="37"/>
        <v/>
      </c>
      <c r="BB88" s="182" t="str">
        <f t="shared" si="37"/>
        <v/>
      </c>
      <c r="BC88" s="182" t="str">
        <f t="shared" si="37"/>
        <v/>
      </c>
      <c r="BD88" s="182" t="str">
        <f t="shared" si="37"/>
        <v/>
      </c>
      <c r="BE88" s="182" t="str">
        <f t="shared" si="37"/>
        <v/>
      </c>
      <c r="BF88" s="182" t="str">
        <f t="shared" si="37"/>
        <v/>
      </c>
      <c r="BG88" s="182" t="str">
        <f t="shared" si="37"/>
        <v/>
      </c>
      <c r="BH88" s="182" t="str">
        <f t="shared" si="37"/>
        <v/>
      </c>
      <c r="BI88" s="182" t="str">
        <f t="shared" si="37"/>
        <v/>
      </c>
      <c r="BJ88" s="182" t="str">
        <f t="shared" si="37"/>
        <v/>
      </c>
      <c r="BK88" s="182" t="str">
        <f t="shared" si="37"/>
        <v/>
      </c>
      <c r="BL88" s="182" t="str">
        <f t="shared" si="37"/>
        <v/>
      </c>
      <c r="BM88" s="182" t="str">
        <f t="shared" si="37"/>
        <v/>
      </c>
      <c r="BN88" s="182" t="str">
        <f t="shared" si="37"/>
        <v/>
      </c>
      <c r="BO88" s="182" t="str">
        <f t="shared" si="37"/>
        <v/>
      </c>
      <c r="BP88" s="182" t="str">
        <f t="shared" si="37"/>
        <v/>
      </c>
      <c r="BQ88" s="182" t="str">
        <f t="shared" si="37"/>
        <v/>
      </c>
      <c r="BR88" s="182" t="str">
        <f t="shared" si="37"/>
        <v/>
      </c>
      <c r="BS88" s="182" t="str">
        <f t="shared" si="37"/>
        <v/>
      </c>
      <c r="BT88" s="182" t="str">
        <f t="shared" si="37"/>
        <v/>
      </c>
      <c r="BU88" s="182" t="str">
        <f t="shared" si="37"/>
        <v/>
      </c>
    </row>
    <row r="89" spans="1:73" x14ac:dyDescent="0.25">
      <c r="A89" s="422">
        <f>IF(ISERROR(FIND(SALES!$XEM$12,J89)),0,1)</f>
        <v>1</v>
      </c>
      <c r="B89" s="1" t="s">
        <v>2276</v>
      </c>
      <c r="C89" s="1" t="s">
        <v>2451</v>
      </c>
      <c r="D89" s="1" t="s">
        <v>2451</v>
      </c>
      <c r="E89" s="1" t="s">
        <v>2451</v>
      </c>
      <c r="F89" s="1" t="s">
        <v>2451</v>
      </c>
      <c r="G89" s="623" t="str">
        <f t="shared" si="29"/>
        <v>NORW P4 3R</v>
      </c>
      <c r="H89" s="1" t="str">
        <f>'F12'!E92</f>
        <v>NORW P4 3R</v>
      </c>
      <c r="I89" s="1" t="str">
        <f t="shared" si="30"/>
        <v/>
      </c>
      <c r="J89" s="197" t="str">
        <f>VLOOKUP(H89,'F12'!$E$6:$F$356,2,FALSE)</f>
        <v>005 524</v>
      </c>
      <c r="K89" s="197">
        <f t="shared" si="31"/>
        <v>1.75</v>
      </c>
      <c r="L89" s="190" t="str">
        <f t="shared" si="28"/>
        <v xml:space="preserve">05 </v>
      </c>
      <c r="M89" s="182" t="str">
        <f t="shared" si="36"/>
        <v/>
      </c>
      <c r="N89" s="182" t="str">
        <f t="shared" si="36"/>
        <v/>
      </c>
      <c r="O89" s="182" t="str">
        <f t="shared" si="36"/>
        <v/>
      </c>
      <c r="P89" s="182" t="str">
        <f t="shared" si="36"/>
        <v/>
      </c>
      <c r="Q89" s="182" t="str">
        <f t="shared" si="36"/>
        <v/>
      </c>
      <c r="R89" s="182" t="str">
        <f t="shared" si="36"/>
        <v/>
      </c>
      <c r="S89" s="182" t="str">
        <f t="shared" si="36"/>
        <v/>
      </c>
      <c r="T89" s="182" t="str">
        <f t="shared" si="36"/>
        <v/>
      </c>
      <c r="U89" s="182" t="str">
        <f t="shared" si="36"/>
        <v/>
      </c>
      <c r="V89" s="182" t="str">
        <f t="shared" si="36"/>
        <v/>
      </c>
      <c r="W89" s="182" t="str">
        <f t="shared" si="36"/>
        <v/>
      </c>
      <c r="X89" s="182" t="str">
        <f t="shared" si="36"/>
        <v/>
      </c>
      <c r="Y89" s="182" t="str">
        <f t="shared" si="36"/>
        <v/>
      </c>
      <c r="Z89" s="182" t="str">
        <f t="shared" si="36"/>
        <v/>
      </c>
      <c r="AA89" s="182" t="str">
        <f t="shared" si="36"/>
        <v/>
      </c>
      <c r="AB89" s="182" t="str">
        <f t="shared" si="34"/>
        <v/>
      </c>
      <c r="AC89" s="182" t="str">
        <f t="shared" si="34"/>
        <v/>
      </c>
      <c r="AD89" s="182" t="str">
        <f t="shared" si="34"/>
        <v/>
      </c>
      <c r="AE89" s="182" t="str">
        <f t="shared" si="34"/>
        <v/>
      </c>
      <c r="AF89" s="182" t="str">
        <f t="shared" si="34"/>
        <v/>
      </c>
      <c r="AG89" s="182" t="str">
        <f t="shared" si="34"/>
        <v/>
      </c>
      <c r="AH89" s="182" t="str">
        <f t="shared" si="34"/>
        <v/>
      </c>
      <c r="AI89" s="182" t="str">
        <f t="shared" si="34"/>
        <v/>
      </c>
      <c r="AJ89" s="182" t="str">
        <f t="shared" si="34"/>
        <v/>
      </c>
      <c r="AK89" s="182" t="str">
        <f t="shared" si="34"/>
        <v/>
      </c>
      <c r="AL89" s="182" t="str">
        <f t="shared" si="37"/>
        <v/>
      </c>
      <c r="AM89" s="182" t="str">
        <f t="shared" si="37"/>
        <v/>
      </c>
      <c r="AN89" s="182" t="str">
        <f t="shared" si="37"/>
        <v/>
      </c>
      <c r="AO89" s="182" t="str">
        <f t="shared" si="37"/>
        <v/>
      </c>
      <c r="AP89" s="182" t="str">
        <f t="shared" si="37"/>
        <v/>
      </c>
      <c r="AQ89" s="182" t="str">
        <f t="shared" si="37"/>
        <v/>
      </c>
      <c r="AR89" s="182" t="str">
        <f t="shared" si="37"/>
        <v/>
      </c>
      <c r="AS89" s="182" t="str">
        <f t="shared" si="37"/>
        <v/>
      </c>
      <c r="AT89" s="182" t="str">
        <f t="shared" si="37"/>
        <v/>
      </c>
      <c r="AU89" s="182" t="str">
        <f t="shared" si="37"/>
        <v/>
      </c>
      <c r="AV89" s="182" t="str">
        <f t="shared" si="37"/>
        <v/>
      </c>
      <c r="AW89" s="182" t="str">
        <f t="shared" si="37"/>
        <v/>
      </c>
      <c r="AX89" s="182" t="str">
        <f t="shared" si="37"/>
        <v/>
      </c>
      <c r="AY89" s="182" t="str">
        <f t="shared" si="37"/>
        <v/>
      </c>
      <c r="AZ89" s="182" t="str">
        <f t="shared" si="37"/>
        <v/>
      </c>
      <c r="BA89" s="182" t="str">
        <f t="shared" si="37"/>
        <v/>
      </c>
      <c r="BB89" s="182" t="str">
        <f t="shared" si="37"/>
        <v/>
      </c>
      <c r="BC89" s="182" t="str">
        <f t="shared" si="37"/>
        <v/>
      </c>
      <c r="BD89" s="182" t="str">
        <f t="shared" si="37"/>
        <v/>
      </c>
      <c r="BE89" s="182" t="str">
        <f t="shared" si="37"/>
        <v/>
      </c>
      <c r="BF89" s="182" t="str">
        <f t="shared" si="37"/>
        <v/>
      </c>
      <c r="BG89" s="182" t="str">
        <f t="shared" si="37"/>
        <v/>
      </c>
      <c r="BH89" s="182" t="str">
        <f t="shared" si="37"/>
        <v/>
      </c>
      <c r="BI89" s="182" t="str">
        <f t="shared" si="37"/>
        <v/>
      </c>
      <c r="BJ89" s="182" t="str">
        <f t="shared" si="37"/>
        <v/>
      </c>
      <c r="BK89" s="182" t="str">
        <f t="shared" si="37"/>
        <v/>
      </c>
      <c r="BL89" s="182" t="str">
        <f t="shared" si="37"/>
        <v/>
      </c>
      <c r="BM89" s="182" t="str">
        <f t="shared" si="37"/>
        <v/>
      </c>
      <c r="BN89" s="182" t="str">
        <f t="shared" si="37"/>
        <v/>
      </c>
      <c r="BO89" s="182" t="str">
        <f t="shared" si="37"/>
        <v/>
      </c>
      <c r="BP89" s="182" t="str">
        <f t="shared" si="37"/>
        <v/>
      </c>
      <c r="BQ89" s="182" t="str">
        <f t="shared" si="37"/>
        <v/>
      </c>
      <c r="BR89" s="182" t="str">
        <f t="shared" si="37"/>
        <v/>
      </c>
      <c r="BS89" s="182" t="str">
        <f t="shared" si="37"/>
        <v/>
      </c>
      <c r="BT89" s="182" t="str">
        <f t="shared" si="37"/>
        <v/>
      </c>
      <c r="BU89" s="182" t="str">
        <f t="shared" si="37"/>
        <v/>
      </c>
    </row>
    <row r="90" spans="1:73" x14ac:dyDescent="0.25">
      <c r="A90" s="422">
        <f>IF(ISERROR(FIND(SALES!$XEM$12,J90)),0,1)</f>
        <v>1</v>
      </c>
      <c r="B90" s="1" t="s">
        <v>2277</v>
      </c>
      <c r="C90" s="105" t="s">
        <v>2137</v>
      </c>
      <c r="D90" s="105" t="s">
        <v>2138</v>
      </c>
      <c r="E90" s="1" t="s">
        <v>2451</v>
      </c>
      <c r="F90" s="1" t="s">
        <v>2451</v>
      </c>
      <c r="G90" s="623" t="str">
        <f t="shared" si="29"/>
        <v>LOND P4 2R</v>
      </c>
      <c r="H90" s="1" t="str">
        <f>'F12'!E93</f>
        <v>LOND P4 2R</v>
      </c>
      <c r="I90" s="1" t="str">
        <f t="shared" si="30"/>
        <v/>
      </c>
      <c r="J90" s="197" t="str">
        <f>VLOOKUP(H90,'F12'!$E$6:$F$356,2,FALSE)</f>
        <v>811 511 512 807 810 812 874 809 808</v>
      </c>
      <c r="K90" s="197">
        <f t="shared" si="31"/>
        <v>8.75</v>
      </c>
      <c r="L90" s="190" t="str">
        <f t="shared" si="28"/>
        <v xml:space="preserve">11 </v>
      </c>
      <c r="M90" s="182" t="str">
        <f t="shared" si="36"/>
        <v xml:space="preserve">11 </v>
      </c>
      <c r="N90" s="182" t="str">
        <f t="shared" si="36"/>
        <v xml:space="preserve">12 </v>
      </c>
      <c r="O90" s="182" t="str">
        <f t="shared" si="36"/>
        <v xml:space="preserve">07 </v>
      </c>
      <c r="P90" s="182" t="str">
        <f t="shared" si="36"/>
        <v xml:space="preserve">10 </v>
      </c>
      <c r="Q90" s="182" t="str">
        <f t="shared" si="36"/>
        <v xml:space="preserve">12 </v>
      </c>
      <c r="R90" s="182" t="str">
        <f t="shared" si="36"/>
        <v xml:space="preserve">74 </v>
      </c>
      <c r="S90" s="182" t="str">
        <f t="shared" si="36"/>
        <v xml:space="preserve">09 </v>
      </c>
      <c r="T90" s="182" t="str">
        <f t="shared" si="36"/>
        <v/>
      </c>
      <c r="U90" s="182" t="str">
        <f t="shared" si="36"/>
        <v/>
      </c>
      <c r="V90" s="182" t="str">
        <f t="shared" si="36"/>
        <v/>
      </c>
      <c r="W90" s="182" t="str">
        <f t="shared" si="36"/>
        <v/>
      </c>
      <c r="X90" s="182" t="str">
        <f t="shared" si="36"/>
        <v/>
      </c>
      <c r="Y90" s="182" t="str">
        <f t="shared" si="36"/>
        <v/>
      </c>
      <c r="Z90" s="182" t="str">
        <f t="shared" si="36"/>
        <v/>
      </c>
      <c r="AA90" s="182" t="str">
        <f t="shared" si="36"/>
        <v/>
      </c>
      <c r="AB90" s="182" t="str">
        <f t="shared" si="34"/>
        <v/>
      </c>
      <c r="AC90" s="182" t="str">
        <f t="shared" si="34"/>
        <v/>
      </c>
      <c r="AD90" s="182" t="str">
        <f t="shared" si="34"/>
        <v/>
      </c>
      <c r="AE90" s="182" t="str">
        <f t="shared" si="34"/>
        <v/>
      </c>
      <c r="AF90" s="182" t="str">
        <f t="shared" si="34"/>
        <v/>
      </c>
      <c r="AG90" s="182" t="str">
        <f t="shared" si="34"/>
        <v/>
      </c>
      <c r="AH90" s="182" t="str">
        <f t="shared" si="34"/>
        <v/>
      </c>
      <c r="AI90" s="182" t="str">
        <f t="shared" si="34"/>
        <v/>
      </c>
      <c r="AJ90" s="182" t="str">
        <f t="shared" si="34"/>
        <v/>
      </c>
      <c r="AK90" s="182" t="str">
        <f t="shared" si="34"/>
        <v/>
      </c>
      <c r="AL90" s="182" t="str">
        <f t="shared" si="37"/>
        <v/>
      </c>
      <c r="AM90" s="182" t="str">
        <f t="shared" si="37"/>
        <v/>
      </c>
      <c r="AN90" s="182" t="str">
        <f t="shared" si="37"/>
        <v/>
      </c>
      <c r="AO90" s="182" t="str">
        <f t="shared" si="37"/>
        <v/>
      </c>
      <c r="AP90" s="182" t="str">
        <f t="shared" si="37"/>
        <v/>
      </c>
      <c r="AQ90" s="182" t="str">
        <f t="shared" si="37"/>
        <v/>
      </c>
      <c r="AR90" s="182" t="str">
        <f t="shared" si="37"/>
        <v/>
      </c>
      <c r="AS90" s="182" t="str">
        <f t="shared" si="37"/>
        <v/>
      </c>
      <c r="AT90" s="182" t="str">
        <f t="shared" si="37"/>
        <v/>
      </c>
      <c r="AU90" s="182" t="str">
        <f t="shared" si="37"/>
        <v/>
      </c>
      <c r="AV90" s="182" t="str">
        <f t="shared" si="37"/>
        <v/>
      </c>
      <c r="AW90" s="182" t="str">
        <f t="shared" si="37"/>
        <v/>
      </c>
      <c r="AX90" s="182" t="str">
        <f t="shared" si="37"/>
        <v/>
      </c>
      <c r="AY90" s="182" t="str">
        <f t="shared" si="37"/>
        <v/>
      </c>
      <c r="AZ90" s="182" t="str">
        <f t="shared" si="37"/>
        <v/>
      </c>
      <c r="BA90" s="182" t="str">
        <f t="shared" si="37"/>
        <v/>
      </c>
      <c r="BB90" s="182" t="str">
        <f t="shared" si="37"/>
        <v/>
      </c>
      <c r="BC90" s="182" t="str">
        <f t="shared" si="37"/>
        <v/>
      </c>
      <c r="BD90" s="182" t="str">
        <f t="shared" si="37"/>
        <v/>
      </c>
      <c r="BE90" s="182" t="str">
        <f t="shared" si="37"/>
        <v/>
      </c>
      <c r="BF90" s="182" t="str">
        <f t="shared" si="37"/>
        <v/>
      </c>
      <c r="BG90" s="182" t="str">
        <f t="shared" si="37"/>
        <v/>
      </c>
      <c r="BH90" s="182" t="str">
        <f t="shared" si="37"/>
        <v/>
      </c>
      <c r="BI90" s="182" t="str">
        <f t="shared" si="37"/>
        <v/>
      </c>
      <c r="BJ90" s="182" t="str">
        <f t="shared" si="37"/>
        <v/>
      </c>
      <c r="BK90" s="182" t="str">
        <f t="shared" si="37"/>
        <v/>
      </c>
      <c r="BL90" s="182" t="str">
        <f t="shared" si="37"/>
        <v/>
      </c>
      <c r="BM90" s="182" t="str">
        <f t="shared" si="37"/>
        <v/>
      </c>
      <c r="BN90" s="182" t="str">
        <f t="shared" si="37"/>
        <v/>
      </c>
      <c r="BO90" s="182" t="str">
        <f t="shared" si="37"/>
        <v/>
      </c>
      <c r="BP90" s="182" t="str">
        <f t="shared" si="37"/>
        <v/>
      </c>
      <c r="BQ90" s="182" t="str">
        <f t="shared" si="37"/>
        <v/>
      </c>
      <c r="BR90" s="182" t="str">
        <f t="shared" si="37"/>
        <v/>
      </c>
      <c r="BS90" s="182" t="str">
        <f t="shared" si="37"/>
        <v/>
      </c>
      <c r="BT90" s="182" t="str">
        <f t="shared" si="37"/>
        <v/>
      </c>
      <c r="BU90" s="182" t="str">
        <f t="shared" si="37"/>
        <v/>
      </c>
    </row>
    <row r="91" spans="1:73" x14ac:dyDescent="0.25">
      <c r="A91" s="422">
        <f>IF(ISERROR(FIND(SALES!$XEM$12,J91)),0,1)</f>
        <v>1</v>
      </c>
      <c r="B91" s="1" t="s">
        <v>2278</v>
      </c>
      <c r="C91" s="105" t="s">
        <v>2139</v>
      </c>
      <c r="D91" s="105" t="s">
        <v>2140</v>
      </c>
      <c r="E91" s="1" t="s">
        <v>2451</v>
      </c>
      <c r="F91" s="1" t="s">
        <v>2451</v>
      </c>
      <c r="G91" s="623" t="str">
        <f t="shared" si="29"/>
        <v>SWAE P3 1R</v>
      </c>
      <c r="H91" s="1" t="str">
        <f>'F12'!E94</f>
        <v>SWAE P3 1R</v>
      </c>
      <c r="I91" s="1" t="str">
        <f t="shared" si="30"/>
        <v/>
      </c>
      <c r="J91" s="197" t="str">
        <f>VLOOKUP(H91,'F12'!$E$6:$F$356,2,FALSE)</f>
        <v>500 501 801 802 873</v>
      </c>
      <c r="K91" s="197">
        <f t="shared" si="31"/>
        <v>4.75</v>
      </c>
      <c r="L91" s="190" t="str">
        <f t="shared" si="28"/>
        <v xml:space="preserve">00 </v>
      </c>
      <c r="M91" s="182" t="str">
        <f t="shared" si="36"/>
        <v xml:space="preserve">01 </v>
      </c>
      <c r="N91" s="182" t="str">
        <f t="shared" si="36"/>
        <v xml:space="preserve">01 </v>
      </c>
      <c r="O91" s="182" t="str">
        <f t="shared" si="36"/>
        <v xml:space="preserve">02 </v>
      </c>
      <c r="P91" s="182" t="str">
        <f t="shared" si="36"/>
        <v/>
      </c>
      <c r="Q91" s="182" t="str">
        <f t="shared" si="36"/>
        <v/>
      </c>
      <c r="R91" s="182" t="str">
        <f t="shared" si="36"/>
        <v/>
      </c>
      <c r="S91" s="182" t="str">
        <f t="shared" si="36"/>
        <v/>
      </c>
      <c r="T91" s="182" t="str">
        <f t="shared" si="36"/>
        <v/>
      </c>
      <c r="U91" s="182" t="str">
        <f t="shared" si="36"/>
        <v/>
      </c>
      <c r="V91" s="182" t="str">
        <f t="shared" si="36"/>
        <v/>
      </c>
      <c r="W91" s="182" t="str">
        <f t="shared" si="36"/>
        <v/>
      </c>
      <c r="X91" s="182" t="str">
        <f t="shared" si="36"/>
        <v/>
      </c>
      <c r="Y91" s="182" t="str">
        <f t="shared" si="36"/>
        <v/>
      </c>
      <c r="Z91" s="182" t="str">
        <f t="shared" si="36"/>
        <v/>
      </c>
      <c r="AA91" s="182" t="str">
        <f t="shared" si="36"/>
        <v/>
      </c>
      <c r="AB91" s="182" t="str">
        <f t="shared" si="34"/>
        <v/>
      </c>
      <c r="AC91" s="182" t="str">
        <f t="shared" si="34"/>
        <v/>
      </c>
      <c r="AD91" s="182" t="str">
        <f t="shared" si="34"/>
        <v/>
      </c>
      <c r="AE91" s="182" t="str">
        <f t="shared" si="34"/>
        <v/>
      </c>
      <c r="AF91" s="182" t="str">
        <f t="shared" si="34"/>
        <v/>
      </c>
      <c r="AG91" s="182" t="str">
        <f t="shared" si="34"/>
        <v/>
      </c>
      <c r="AH91" s="182" t="str">
        <f t="shared" si="34"/>
        <v/>
      </c>
      <c r="AI91" s="182" t="str">
        <f t="shared" si="34"/>
        <v/>
      </c>
      <c r="AJ91" s="182" t="str">
        <f t="shared" si="34"/>
        <v/>
      </c>
      <c r="AK91" s="182" t="str">
        <f t="shared" si="34"/>
        <v/>
      </c>
      <c r="AL91" s="182" t="str">
        <f t="shared" si="37"/>
        <v/>
      </c>
      <c r="AM91" s="182" t="str">
        <f t="shared" si="37"/>
        <v/>
      </c>
      <c r="AN91" s="182" t="str">
        <f t="shared" si="37"/>
        <v/>
      </c>
      <c r="AO91" s="182" t="str">
        <f t="shared" si="37"/>
        <v/>
      </c>
      <c r="AP91" s="182" t="str">
        <f t="shared" si="37"/>
        <v/>
      </c>
      <c r="AQ91" s="182" t="str">
        <f t="shared" si="37"/>
        <v/>
      </c>
      <c r="AR91" s="182" t="str">
        <f t="shared" si="37"/>
        <v/>
      </c>
      <c r="AS91" s="182" t="str">
        <f t="shared" si="37"/>
        <v/>
      </c>
      <c r="AT91" s="182" t="str">
        <f t="shared" si="37"/>
        <v/>
      </c>
      <c r="AU91" s="182" t="str">
        <f t="shared" si="37"/>
        <v/>
      </c>
      <c r="AV91" s="182" t="str">
        <f t="shared" si="37"/>
        <v/>
      </c>
      <c r="AW91" s="182" t="str">
        <f t="shared" ref="AL91:BU98" si="38">IF(AW$2&gt;LEN($J91),"",RIGHT(LEFT($J91,AW$2),3))</f>
        <v/>
      </c>
      <c r="AX91" s="182" t="str">
        <f t="shared" si="38"/>
        <v/>
      </c>
      <c r="AY91" s="182" t="str">
        <f t="shared" si="38"/>
        <v/>
      </c>
      <c r="AZ91" s="182" t="str">
        <f t="shared" si="38"/>
        <v/>
      </c>
      <c r="BA91" s="182" t="str">
        <f t="shared" si="38"/>
        <v/>
      </c>
      <c r="BB91" s="182" t="str">
        <f t="shared" si="38"/>
        <v/>
      </c>
      <c r="BC91" s="182" t="str">
        <f t="shared" si="38"/>
        <v/>
      </c>
      <c r="BD91" s="182" t="str">
        <f t="shared" si="38"/>
        <v/>
      </c>
      <c r="BE91" s="182" t="str">
        <f t="shared" si="38"/>
        <v/>
      </c>
      <c r="BF91" s="182" t="str">
        <f t="shared" si="38"/>
        <v/>
      </c>
      <c r="BG91" s="182" t="str">
        <f t="shared" si="38"/>
        <v/>
      </c>
      <c r="BH91" s="182" t="str">
        <f t="shared" si="38"/>
        <v/>
      </c>
      <c r="BI91" s="182" t="str">
        <f t="shared" si="38"/>
        <v/>
      </c>
      <c r="BJ91" s="182" t="str">
        <f t="shared" si="38"/>
        <v/>
      </c>
      <c r="BK91" s="182" t="str">
        <f t="shared" si="38"/>
        <v/>
      </c>
      <c r="BL91" s="182" t="str">
        <f t="shared" si="38"/>
        <v/>
      </c>
      <c r="BM91" s="182" t="str">
        <f t="shared" si="38"/>
        <v/>
      </c>
      <c r="BN91" s="182" t="str">
        <f t="shared" si="38"/>
        <v/>
      </c>
      <c r="BO91" s="182" t="str">
        <f t="shared" si="38"/>
        <v/>
      </c>
      <c r="BP91" s="182" t="str">
        <f t="shared" si="38"/>
        <v/>
      </c>
      <c r="BQ91" s="182" t="str">
        <f t="shared" si="38"/>
        <v/>
      </c>
      <c r="BR91" s="182" t="str">
        <f t="shared" si="38"/>
        <v/>
      </c>
      <c r="BS91" s="182" t="str">
        <f t="shared" si="38"/>
        <v/>
      </c>
      <c r="BT91" s="182" t="str">
        <f t="shared" si="38"/>
        <v/>
      </c>
      <c r="BU91" s="182" t="str">
        <f t="shared" si="38"/>
        <v/>
      </c>
    </row>
    <row r="92" spans="1:73" x14ac:dyDescent="0.25">
      <c r="A92" s="422">
        <f>IF(ISERROR(FIND(SALES!$XEM$12,J92)),0,1)</f>
        <v>1</v>
      </c>
      <c r="B92" s="1" t="s">
        <v>2279</v>
      </c>
      <c r="C92" s="105" t="s">
        <v>2138</v>
      </c>
      <c r="D92" s="1" t="s">
        <v>2451</v>
      </c>
      <c r="E92" s="1" t="s">
        <v>2451</v>
      </c>
      <c r="F92" s="1" t="s">
        <v>2451</v>
      </c>
      <c r="G92" s="623" t="str">
        <f t="shared" si="29"/>
        <v>SEEB P1 1R</v>
      </c>
      <c r="H92" s="1" t="str">
        <f>'F12'!E95</f>
        <v>SEEB P1 1R</v>
      </c>
      <c r="I92" s="1" t="str">
        <f t="shared" si="30"/>
        <v/>
      </c>
      <c r="J92" s="197" t="str">
        <f>VLOOKUP(H92,'F12'!$E$6:$F$356,2,FALSE)</f>
        <v>002 500 501 801 802 811 873</v>
      </c>
      <c r="K92" s="197">
        <f t="shared" si="31"/>
        <v>6.75</v>
      </c>
      <c r="L92" s="190" t="str">
        <f t="shared" si="28"/>
        <v xml:space="preserve">02 </v>
      </c>
      <c r="M92" s="182" t="str">
        <f t="shared" si="36"/>
        <v xml:space="preserve">00 </v>
      </c>
      <c r="N92" s="182" t="str">
        <f t="shared" si="36"/>
        <v xml:space="preserve">01 </v>
      </c>
      <c r="O92" s="182" t="str">
        <f t="shared" si="36"/>
        <v xml:space="preserve">01 </v>
      </c>
      <c r="P92" s="182" t="str">
        <f t="shared" si="36"/>
        <v xml:space="preserve">02 </v>
      </c>
      <c r="Q92" s="182" t="str">
        <f t="shared" si="36"/>
        <v xml:space="preserve">11 </v>
      </c>
      <c r="R92" s="182" t="str">
        <f t="shared" si="36"/>
        <v/>
      </c>
      <c r="S92" s="182" t="str">
        <f t="shared" si="36"/>
        <v/>
      </c>
      <c r="T92" s="182" t="str">
        <f t="shared" si="36"/>
        <v/>
      </c>
      <c r="U92" s="182" t="str">
        <f t="shared" si="36"/>
        <v/>
      </c>
      <c r="V92" s="182" t="str">
        <f t="shared" si="36"/>
        <v/>
      </c>
      <c r="W92" s="182" t="str">
        <f t="shared" si="36"/>
        <v/>
      </c>
      <c r="X92" s="182" t="str">
        <f t="shared" si="36"/>
        <v/>
      </c>
      <c r="Y92" s="182" t="str">
        <f t="shared" si="36"/>
        <v/>
      </c>
      <c r="Z92" s="182" t="str">
        <f t="shared" si="36"/>
        <v/>
      </c>
      <c r="AA92" s="182" t="str">
        <f t="shared" si="36"/>
        <v/>
      </c>
      <c r="AB92" s="182" t="str">
        <f t="shared" si="34"/>
        <v/>
      </c>
      <c r="AC92" s="182" t="str">
        <f t="shared" si="34"/>
        <v/>
      </c>
      <c r="AD92" s="182" t="str">
        <f t="shared" si="34"/>
        <v/>
      </c>
      <c r="AE92" s="182" t="str">
        <f t="shared" si="34"/>
        <v/>
      </c>
      <c r="AF92" s="182" t="str">
        <f t="shared" si="34"/>
        <v/>
      </c>
      <c r="AG92" s="182" t="str">
        <f t="shared" si="34"/>
        <v/>
      </c>
      <c r="AH92" s="182" t="str">
        <f t="shared" si="34"/>
        <v/>
      </c>
      <c r="AI92" s="182" t="str">
        <f t="shared" si="34"/>
        <v/>
      </c>
      <c r="AJ92" s="182" t="str">
        <f t="shared" si="34"/>
        <v/>
      </c>
      <c r="AK92" s="182" t="str">
        <f t="shared" si="34"/>
        <v/>
      </c>
      <c r="AL92" s="182" t="str">
        <f t="shared" si="38"/>
        <v/>
      </c>
      <c r="AM92" s="182" t="str">
        <f t="shared" si="38"/>
        <v/>
      </c>
      <c r="AN92" s="182" t="str">
        <f t="shared" si="38"/>
        <v/>
      </c>
      <c r="AO92" s="182" t="str">
        <f t="shared" si="38"/>
        <v/>
      </c>
      <c r="AP92" s="182" t="str">
        <f t="shared" si="38"/>
        <v/>
      </c>
      <c r="AQ92" s="182" t="str">
        <f t="shared" si="38"/>
        <v/>
      </c>
      <c r="AR92" s="182" t="str">
        <f t="shared" si="38"/>
        <v/>
      </c>
      <c r="AS92" s="182" t="str">
        <f t="shared" si="38"/>
        <v/>
      </c>
      <c r="AT92" s="182" t="str">
        <f t="shared" si="38"/>
        <v/>
      </c>
      <c r="AU92" s="182" t="str">
        <f t="shared" si="38"/>
        <v/>
      </c>
      <c r="AV92" s="182" t="str">
        <f t="shared" si="38"/>
        <v/>
      </c>
      <c r="AW92" s="182" t="str">
        <f t="shared" si="38"/>
        <v/>
      </c>
      <c r="AX92" s="182" t="str">
        <f t="shared" si="38"/>
        <v/>
      </c>
      <c r="AY92" s="182" t="str">
        <f t="shared" si="38"/>
        <v/>
      </c>
      <c r="AZ92" s="182" t="str">
        <f t="shared" si="38"/>
        <v/>
      </c>
      <c r="BA92" s="182" t="str">
        <f t="shared" si="38"/>
        <v/>
      </c>
      <c r="BB92" s="182" t="str">
        <f t="shared" si="38"/>
        <v/>
      </c>
      <c r="BC92" s="182" t="str">
        <f t="shared" si="38"/>
        <v/>
      </c>
      <c r="BD92" s="182" t="str">
        <f t="shared" si="38"/>
        <v/>
      </c>
      <c r="BE92" s="182" t="str">
        <f t="shared" si="38"/>
        <v/>
      </c>
      <c r="BF92" s="182" t="str">
        <f t="shared" si="38"/>
        <v/>
      </c>
      <c r="BG92" s="182" t="str">
        <f t="shared" si="38"/>
        <v/>
      </c>
      <c r="BH92" s="182" t="str">
        <f t="shared" si="38"/>
        <v/>
      </c>
      <c r="BI92" s="182" t="str">
        <f t="shared" si="38"/>
        <v/>
      </c>
      <c r="BJ92" s="182" t="str">
        <f t="shared" si="38"/>
        <v/>
      </c>
      <c r="BK92" s="182" t="str">
        <f t="shared" si="38"/>
        <v/>
      </c>
      <c r="BL92" s="182" t="str">
        <f t="shared" si="38"/>
        <v/>
      </c>
      <c r="BM92" s="182" t="str">
        <f t="shared" si="38"/>
        <v/>
      </c>
      <c r="BN92" s="182" t="str">
        <f t="shared" si="38"/>
        <v/>
      </c>
      <c r="BO92" s="182" t="str">
        <f t="shared" si="38"/>
        <v/>
      </c>
      <c r="BP92" s="182" t="str">
        <f t="shared" si="38"/>
        <v/>
      </c>
      <c r="BQ92" s="182" t="str">
        <f t="shared" si="38"/>
        <v/>
      </c>
      <c r="BR92" s="182" t="str">
        <f t="shared" si="38"/>
        <v/>
      </c>
      <c r="BS92" s="182" t="str">
        <f t="shared" si="38"/>
        <v/>
      </c>
      <c r="BT92" s="182" t="str">
        <f t="shared" si="38"/>
        <v/>
      </c>
      <c r="BU92" s="182" t="str">
        <f t="shared" si="38"/>
        <v/>
      </c>
    </row>
    <row r="93" spans="1:73" x14ac:dyDescent="0.25">
      <c r="A93" s="422">
        <f>IF(ISERROR(FIND(SALES!$XEM$12,J93)),0,1)</f>
        <v>1</v>
      </c>
      <c r="B93" s="1" t="s">
        <v>2280</v>
      </c>
      <c r="C93" s="1" t="s">
        <v>2451</v>
      </c>
      <c r="D93" s="1" t="s">
        <v>2451</v>
      </c>
      <c r="E93" s="1" t="s">
        <v>2451</v>
      </c>
      <c r="F93" s="1" t="s">
        <v>2451</v>
      </c>
      <c r="G93" s="623" t="str">
        <f t="shared" si="29"/>
        <v>SWEB P4 2R</v>
      </c>
      <c r="H93" s="1" t="str">
        <f>'F12'!E96</f>
        <v>SWEB P4 2R</v>
      </c>
      <c r="I93" s="1" t="str">
        <f t="shared" si="30"/>
        <v/>
      </c>
      <c r="J93" s="197" t="str">
        <f>VLOOKUP(H93,'F12'!$E$6:$F$356,2,FALSE)</f>
        <v>031 032 033 034 035 036 037 038 039 040 041 047 051 541 542 543 544 545 546 547 548 549 550 551 564 573 576 579 580 582 584 803 804 808 812 820 821 872 874 807</v>
      </c>
      <c r="K93" s="197">
        <f t="shared" si="31"/>
        <v>39.75</v>
      </c>
      <c r="L93" s="190" t="str">
        <f t="shared" si="28"/>
        <v xml:space="preserve">31 </v>
      </c>
      <c r="M93" s="182" t="str">
        <f t="shared" si="36"/>
        <v xml:space="preserve">32 </v>
      </c>
      <c r="N93" s="182" t="str">
        <f t="shared" si="36"/>
        <v xml:space="preserve">33 </v>
      </c>
      <c r="O93" s="182" t="str">
        <f t="shared" si="36"/>
        <v xml:space="preserve">34 </v>
      </c>
      <c r="P93" s="182" t="str">
        <f t="shared" si="36"/>
        <v xml:space="preserve">35 </v>
      </c>
      <c r="Q93" s="182" t="str">
        <f t="shared" si="36"/>
        <v xml:space="preserve">36 </v>
      </c>
      <c r="R93" s="182" t="str">
        <f t="shared" si="36"/>
        <v xml:space="preserve">37 </v>
      </c>
      <c r="S93" s="182" t="str">
        <f t="shared" si="36"/>
        <v xml:space="preserve">38 </v>
      </c>
      <c r="T93" s="182" t="str">
        <f t="shared" si="36"/>
        <v xml:space="preserve">39 </v>
      </c>
      <c r="U93" s="182" t="str">
        <f t="shared" si="36"/>
        <v xml:space="preserve">40 </v>
      </c>
      <c r="V93" s="182" t="str">
        <f t="shared" si="36"/>
        <v xml:space="preserve">41 </v>
      </c>
      <c r="W93" s="182" t="str">
        <f t="shared" si="36"/>
        <v xml:space="preserve">47 </v>
      </c>
      <c r="X93" s="182" t="str">
        <f t="shared" si="36"/>
        <v xml:space="preserve">51 </v>
      </c>
      <c r="Y93" s="182" t="str">
        <f t="shared" si="36"/>
        <v xml:space="preserve">41 </v>
      </c>
      <c r="Z93" s="182" t="str">
        <f t="shared" si="36"/>
        <v xml:space="preserve">42 </v>
      </c>
      <c r="AA93" s="182" t="str">
        <f t="shared" ref="AA93:AP108" si="39">IF(AA$2&gt;LEN($J93),"",RIGHT(LEFT($J93,AA$2),3))</f>
        <v xml:space="preserve">43 </v>
      </c>
      <c r="AB93" s="182" t="str">
        <f t="shared" si="39"/>
        <v xml:space="preserve">44 </v>
      </c>
      <c r="AC93" s="182" t="str">
        <f t="shared" si="39"/>
        <v xml:space="preserve">45 </v>
      </c>
      <c r="AD93" s="182" t="str">
        <f t="shared" si="39"/>
        <v xml:space="preserve">46 </v>
      </c>
      <c r="AE93" s="182" t="str">
        <f t="shared" si="39"/>
        <v xml:space="preserve">47 </v>
      </c>
      <c r="AF93" s="182" t="str">
        <f t="shared" si="39"/>
        <v xml:space="preserve">48 </v>
      </c>
      <c r="AG93" s="182" t="str">
        <f t="shared" si="39"/>
        <v xml:space="preserve">49 </v>
      </c>
      <c r="AH93" s="182" t="str">
        <f t="shared" si="39"/>
        <v xml:space="preserve">50 </v>
      </c>
      <c r="AI93" s="182" t="str">
        <f t="shared" si="39"/>
        <v xml:space="preserve">51 </v>
      </c>
      <c r="AJ93" s="182" t="str">
        <f t="shared" si="39"/>
        <v xml:space="preserve">64 </v>
      </c>
      <c r="AK93" s="182" t="str">
        <f t="shared" si="39"/>
        <v xml:space="preserve">73 </v>
      </c>
      <c r="AL93" s="182" t="str">
        <f t="shared" si="39"/>
        <v xml:space="preserve">76 </v>
      </c>
      <c r="AM93" s="182" t="str">
        <f t="shared" si="39"/>
        <v xml:space="preserve">79 </v>
      </c>
      <c r="AN93" s="182" t="str">
        <f t="shared" si="39"/>
        <v xml:space="preserve">80 </v>
      </c>
      <c r="AO93" s="182" t="str">
        <f t="shared" si="39"/>
        <v xml:space="preserve">82 </v>
      </c>
      <c r="AP93" s="182" t="str">
        <f t="shared" si="39"/>
        <v xml:space="preserve">84 </v>
      </c>
      <c r="AQ93" s="182" t="str">
        <f t="shared" si="38"/>
        <v xml:space="preserve">03 </v>
      </c>
      <c r="AR93" s="182" t="str">
        <f t="shared" si="38"/>
        <v xml:space="preserve">04 </v>
      </c>
      <c r="AS93" s="182" t="str">
        <f t="shared" si="38"/>
        <v xml:space="preserve">08 </v>
      </c>
      <c r="AT93" s="182" t="str">
        <f t="shared" si="38"/>
        <v xml:space="preserve">12 </v>
      </c>
      <c r="AU93" s="182" t="str">
        <f t="shared" si="38"/>
        <v xml:space="preserve">20 </v>
      </c>
      <c r="AV93" s="182" t="str">
        <f t="shared" si="38"/>
        <v xml:space="preserve">21 </v>
      </c>
      <c r="AW93" s="182" t="str">
        <f t="shared" si="38"/>
        <v xml:space="preserve">72 </v>
      </c>
      <c r="AX93" s="182" t="str">
        <f t="shared" si="38"/>
        <v xml:space="preserve">74 </v>
      </c>
      <c r="AY93" s="182" t="str">
        <f t="shared" si="38"/>
        <v/>
      </c>
      <c r="AZ93" s="182" t="str">
        <f t="shared" si="38"/>
        <v/>
      </c>
      <c r="BA93" s="182" t="str">
        <f t="shared" si="38"/>
        <v/>
      </c>
      <c r="BB93" s="182" t="str">
        <f t="shared" si="38"/>
        <v/>
      </c>
      <c r="BC93" s="182" t="str">
        <f t="shared" si="38"/>
        <v/>
      </c>
      <c r="BD93" s="182" t="str">
        <f t="shared" si="38"/>
        <v/>
      </c>
      <c r="BE93" s="182" t="str">
        <f t="shared" si="38"/>
        <v/>
      </c>
      <c r="BF93" s="182" t="str">
        <f t="shared" si="38"/>
        <v/>
      </c>
      <c r="BG93" s="182" t="str">
        <f t="shared" si="38"/>
        <v/>
      </c>
      <c r="BH93" s="182" t="str">
        <f t="shared" si="38"/>
        <v/>
      </c>
      <c r="BI93" s="182" t="str">
        <f t="shared" si="38"/>
        <v/>
      </c>
      <c r="BJ93" s="182" t="str">
        <f t="shared" si="38"/>
        <v/>
      </c>
      <c r="BK93" s="182" t="str">
        <f t="shared" si="38"/>
        <v/>
      </c>
      <c r="BL93" s="182" t="str">
        <f t="shared" si="38"/>
        <v/>
      </c>
      <c r="BM93" s="182" t="str">
        <f t="shared" si="38"/>
        <v/>
      </c>
      <c r="BN93" s="182" t="str">
        <f t="shared" si="38"/>
        <v/>
      </c>
      <c r="BO93" s="182" t="str">
        <f t="shared" si="38"/>
        <v/>
      </c>
      <c r="BP93" s="182" t="str">
        <f t="shared" si="38"/>
        <v/>
      </c>
      <c r="BQ93" s="182" t="str">
        <f t="shared" si="38"/>
        <v/>
      </c>
      <c r="BR93" s="182" t="str">
        <f t="shared" si="38"/>
        <v/>
      </c>
      <c r="BS93" s="182" t="str">
        <f t="shared" si="38"/>
        <v/>
      </c>
      <c r="BT93" s="182" t="str">
        <f t="shared" si="38"/>
        <v/>
      </c>
      <c r="BU93" s="182" t="str">
        <f t="shared" si="38"/>
        <v/>
      </c>
    </row>
    <row r="94" spans="1:73" x14ac:dyDescent="0.25">
      <c r="A94" s="422">
        <f>IF(ISERROR(FIND(SALES!$XEM$12,J94)),0,1)</f>
        <v>1</v>
      </c>
      <c r="B94" s="1" t="s">
        <v>2281</v>
      </c>
      <c r="C94" s="105" t="s">
        <v>2149</v>
      </c>
      <c r="D94" s="1" t="s">
        <v>2451</v>
      </c>
      <c r="E94" s="1" t="s">
        <v>2451</v>
      </c>
      <c r="F94" s="1" t="s">
        <v>2451</v>
      </c>
      <c r="G94" s="623" t="str">
        <f t="shared" si="29"/>
        <v>EELC P4 2R</v>
      </c>
      <c r="H94" s="1" t="str">
        <f>'F12'!E97</f>
        <v>EELC P4 2R ( 10h night)</v>
      </c>
      <c r="I94" s="1" t="str">
        <f t="shared" si="30"/>
        <v xml:space="preserve"> ( 10h night)</v>
      </c>
      <c r="J94" s="197" t="str">
        <f>VLOOKUP(H94,'F12'!$E$6:$F$356,2,FALSE)</f>
        <v>130 131 190 191 630 631 690 691</v>
      </c>
      <c r="K94" s="197">
        <f t="shared" si="31"/>
        <v>7.75</v>
      </c>
      <c r="L94" s="190" t="str">
        <f t="shared" si="28"/>
        <v xml:space="preserve">30 </v>
      </c>
      <c r="M94" s="182" t="str">
        <f t="shared" ref="M94:AA109" si="40">IF(M$2&gt;LEN($J94),"",RIGHT(LEFT($J94,M$2),3))</f>
        <v xml:space="preserve">31 </v>
      </c>
      <c r="N94" s="182" t="str">
        <f t="shared" si="40"/>
        <v xml:space="preserve">90 </v>
      </c>
      <c r="O94" s="182" t="str">
        <f t="shared" si="40"/>
        <v xml:space="preserve">91 </v>
      </c>
      <c r="P94" s="182" t="str">
        <f t="shared" si="40"/>
        <v xml:space="preserve">30 </v>
      </c>
      <c r="Q94" s="182" t="str">
        <f t="shared" si="40"/>
        <v xml:space="preserve">31 </v>
      </c>
      <c r="R94" s="182" t="str">
        <f t="shared" si="40"/>
        <v xml:space="preserve">90 </v>
      </c>
      <c r="S94" s="182" t="str">
        <f t="shared" si="40"/>
        <v/>
      </c>
      <c r="T94" s="182" t="str">
        <f t="shared" si="40"/>
        <v/>
      </c>
      <c r="U94" s="182" t="str">
        <f t="shared" si="40"/>
        <v/>
      </c>
      <c r="V94" s="182" t="str">
        <f t="shared" si="40"/>
        <v/>
      </c>
      <c r="W94" s="182" t="str">
        <f t="shared" si="40"/>
        <v/>
      </c>
      <c r="X94" s="182" t="str">
        <f t="shared" si="40"/>
        <v/>
      </c>
      <c r="Y94" s="182" t="str">
        <f t="shared" si="40"/>
        <v/>
      </c>
      <c r="Z94" s="182" t="str">
        <f t="shared" si="40"/>
        <v/>
      </c>
      <c r="AA94" s="182" t="str">
        <f t="shared" si="40"/>
        <v/>
      </c>
      <c r="AB94" s="182" t="str">
        <f t="shared" si="39"/>
        <v/>
      </c>
      <c r="AC94" s="182" t="str">
        <f t="shared" si="39"/>
        <v/>
      </c>
      <c r="AD94" s="182" t="str">
        <f t="shared" si="39"/>
        <v/>
      </c>
      <c r="AE94" s="182" t="str">
        <f t="shared" si="39"/>
        <v/>
      </c>
      <c r="AF94" s="182" t="str">
        <f t="shared" si="39"/>
        <v/>
      </c>
      <c r="AG94" s="182" t="str">
        <f t="shared" si="39"/>
        <v/>
      </c>
      <c r="AH94" s="182" t="str">
        <f t="shared" si="39"/>
        <v/>
      </c>
      <c r="AI94" s="182" t="str">
        <f t="shared" si="39"/>
        <v/>
      </c>
      <c r="AJ94" s="182" t="str">
        <f t="shared" si="39"/>
        <v/>
      </c>
      <c r="AK94" s="182" t="str">
        <f t="shared" si="39"/>
        <v/>
      </c>
      <c r="AL94" s="182" t="str">
        <f t="shared" si="38"/>
        <v/>
      </c>
      <c r="AM94" s="182" t="str">
        <f t="shared" si="38"/>
        <v/>
      </c>
      <c r="AN94" s="182" t="str">
        <f t="shared" si="38"/>
        <v/>
      </c>
      <c r="AO94" s="182" t="str">
        <f t="shared" si="38"/>
        <v/>
      </c>
      <c r="AP94" s="182" t="str">
        <f t="shared" si="38"/>
        <v/>
      </c>
      <c r="AQ94" s="182" t="str">
        <f t="shared" si="38"/>
        <v/>
      </c>
      <c r="AR94" s="182" t="str">
        <f t="shared" si="38"/>
        <v/>
      </c>
      <c r="AS94" s="182" t="str">
        <f t="shared" si="38"/>
        <v/>
      </c>
      <c r="AT94" s="182" t="str">
        <f t="shared" si="38"/>
        <v/>
      </c>
      <c r="AU94" s="182" t="str">
        <f t="shared" si="38"/>
        <v/>
      </c>
      <c r="AV94" s="182" t="str">
        <f t="shared" si="38"/>
        <v/>
      </c>
      <c r="AW94" s="182" t="str">
        <f t="shared" si="38"/>
        <v/>
      </c>
      <c r="AX94" s="182" t="str">
        <f t="shared" si="38"/>
        <v/>
      </c>
      <c r="AY94" s="182" t="str">
        <f t="shared" si="38"/>
        <v/>
      </c>
      <c r="AZ94" s="182" t="str">
        <f t="shared" si="38"/>
        <v/>
      </c>
      <c r="BA94" s="182" t="str">
        <f t="shared" si="38"/>
        <v/>
      </c>
      <c r="BB94" s="182" t="str">
        <f t="shared" si="38"/>
        <v/>
      </c>
      <c r="BC94" s="182" t="str">
        <f t="shared" si="38"/>
        <v/>
      </c>
      <c r="BD94" s="182" t="str">
        <f t="shared" si="38"/>
        <v/>
      </c>
      <c r="BE94" s="182" t="str">
        <f t="shared" si="38"/>
        <v/>
      </c>
      <c r="BF94" s="182" t="str">
        <f t="shared" si="38"/>
        <v/>
      </c>
      <c r="BG94" s="182" t="str">
        <f t="shared" si="38"/>
        <v/>
      </c>
      <c r="BH94" s="182" t="str">
        <f t="shared" si="38"/>
        <v/>
      </c>
      <c r="BI94" s="182" t="str">
        <f t="shared" si="38"/>
        <v/>
      </c>
      <c r="BJ94" s="182" t="str">
        <f t="shared" si="38"/>
        <v/>
      </c>
      <c r="BK94" s="182" t="str">
        <f t="shared" si="38"/>
        <v/>
      </c>
      <c r="BL94" s="182" t="str">
        <f t="shared" si="38"/>
        <v/>
      </c>
      <c r="BM94" s="182" t="str">
        <f t="shared" si="38"/>
        <v/>
      </c>
      <c r="BN94" s="182" t="str">
        <f t="shared" si="38"/>
        <v/>
      </c>
      <c r="BO94" s="182" t="str">
        <f t="shared" si="38"/>
        <v/>
      </c>
      <c r="BP94" s="182" t="str">
        <f t="shared" si="38"/>
        <v/>
      </c>
      <c r="BQ94" s="182" t="str">
        <f t="shared" si="38"/>
        <v/>
      </c>
      <c r="BR94" s="182" t="str">
        <f t="shared" si="38"/>
        <v/>
      </c>
      <c r="BS94" s="182" t="str">
        <f t="shared" si="38"/>
        <v/>
      </c>
      <c r="BT94" s="182" t="str">
        <f t="shared" si="38"/>
        <v/>
      </c>
      <c r="BU94" s="182" t="str">
        <f t="shared" si="38"/>
        <v/>
      </c>
    </row>
    <row r="95" spans="1:73" x14ac:dyDescent="0.25">
      <c r="A95" s="422">
        <f>IF(ISERROR(FIND(SALES!$XEM$12,J95)),0,1)</f>
        <v>1</v>
      </c>
      <c r="B95" s="1" t="s">
        <v>2282</v>
      </c>
      <c r="C95" s="105" t="s">
        <v>2144</v>
      </c>
      <c r="D95" s="1" t="s">
        <v>2451</v>
      </c>
      <c r="E95" s="1" t="s">
        <v>2451</v>
      </c>
      <c r="F95" s="1" t="s">
        <v>2451</v>
      </c>
      <c r="G95" s="623" t="str">
        <f t="shared" si="29"/>
        <v>SEEB P4 3R</v>
      </c>
      <c r="H95" s="1" t="str">
        <f>'F12'!E98</f>
        <v>SEEB P4 3R</v>
      </c>
      <c r="I95" s="1" t="str">
        <f t="shared" si="30"/>
        <v/>
      </c>
      <c r="J95" s="197" t="str">
        <f>VLOOKUP(H95,'F12'!$E$6:$F$356,2,FALSE)</f>
        <v>829 068 067 069 070 573 574 575 576</v>
      </c>
      <c r="K95" s="197">
        <f t="shared" si="31"/>
        <v>8.75</v>
      </c>
      <c r="L95" s="190" t="str">
        <f t="shared" si="28"/>
        <v xml:space="preserve">29 </v>
      </c>
      <c r="M95" s="182" t="str">
        <f t="shared" si="40"/>
        <v xml:space="preserve">68 </v>
      </c>
      <c r="N95" s="182" t="str">
        <f t="shared" si="40"/>
        <v xml:space="preserve">67 </v>
      </c>
      <c r="O95" s="182" t="str">
        <f t="shared" si="40"/>
        <v xml:space="preserve">69 </v>
      </c>
      <c r="P95" s="182" t="str">
        <f t="shared" si="40"/>
        <v xml:space="preserve">70 </v>
      </c>
      <c r="Q95" s="182" t="str">
        <f t="shared" si="40"/>
        <v xml:space="preserve">73 </v>
      </c>
      <c r="R95" s="182" t="str">
        <f t="shared" si="40"/>
        <v xml:space="preserve">74 </v>
      </c>
      <c r="S95" s="182" t="str">
        <f t="shared" si="40"/>
        <v xml:space="preserve">75 </v>
      </c>
      <c r="T95" s="182" t="str">
        <f t="shared" si="40"/>
        <v/>
      </c>
      <c r="U95" s="182" t="str">
        <f t="shared" si="40"/>
        <v/>
      </c>
      <c r="V95" s="182" t="str">
        <f t="shared" si="40"/>
        <v/>
      </c>
      <c r="W95" s="182" t="str">
        <f t="shared" si="40"/>
        <v/>
      </c>
      <c r="X95" s="182" t="str">
        <f t="shared" si="40"/>
        <v/>
      </c>
      <c r="Y95" s="182" t="str">
        <f t="shared" si="40"/>
        <v/>
      </c>
      <c r="Z95" s="182" t="str">
        <f t="shared" si="40"/>
        <v/>
      </c>
      <c r="AA95" s="182" t="str">
        <f t="shared" si="40"/>
        <v/>
      </c>
      <c r="AB95" s="182" t="str">
        <f t="shared" si="39"/>
        <v/>
      </c>
      <c r="AC95" s="182" t="str">
        <f t="shared" si="39"/>
        <v/>
      </c>
      <c r="AD95" s="182" t="str">
        <f t="shared" si="39"/>
        <v/>
      </c>
      <c r="AE95" s="182" t="str">
        <f t="shared" si="39"/>
        <v/>
      </c>
      <c r="AF95" s="182" t="str">
        <f t="shared" si="39"/>
        <v/>
      </c>
      <c r="AG95" s="182" t="str">
        <f t="shared" si="39"/>
        <v/>
      </c>
      <c r="AH95" s="182" t="str">
        <f t="shared" si="39"/>
        <v/>
      </c>
      <c r="AI95" s="182" t="str">
        <f t="shared" si="39"/>
        <v/>
      </c>
      <c r="AJ95" s="182" t="str">
        <f t="shared" si="39"/>
        <v/>
      </c>
      <c r="AK95" s="182" t="str">
        <f t="shared" si="39"/>
        <v/>
      </c>
      <c r="AL95" s="182" t="str">
        <f t="shared" si="38"/>
        <v/>
      </c>
      <c r="AM95" s="182" t="str">
        <f t="shared" si="38"/>
        <v/>
      </c>
      <c r="AN95" s="182" t="str">
        <f t="shared" si="38"/>
        <v/>
      </c>
      <c r="AO95" s="182" t="str">
        <f t="shared" si="38"/>
        <v/>
      </c>
      <c r="AP95" s="182" t="str">
        <f t="shared" si="38"/>
        <v/>
      </c>
      <c r="AQ95" s="182" t="str">
        <f t="shared" si="38"/>
        <v/>
      </c>
      <c r="AR95" s="182" t="str">
        <f t="shared" si="38"/>
        <v/>
      </c>
      <c r="AS95" s="182" t="str">
        <f t="shared" si="38"/>
        <v/>
      </c>
      <c r="AT95" s="182" t="str">
        <f t="shared" si="38"/>
        <v/>
      </c>
      <c r="AU95" s="182" t="str">
        <f t="shared" si="38"/>
        <v/>
      </c>
      <c r="AV95" s="182" t="str">
        <f t="shared" si="38"/>
        <v/>
      </c>
      <c r="AW95" s="182" t="str">
        <f t="shared" si="38"/>
        <v/>
      </c>
      <c r="AX95" s="182" t="str">
        <f t="shared" si="38"/>
        <v/>
      </c>
      <c r="AY95" s="182" t="str">
        <f t="shared" si="38"/>
        <v/>
      </c>
      <c r="AZ95" s="182" t="str">
        <f t="shared" si="38"/>
        <v/>
      </c>
      <c r="BA95" s="182" t="str">
        <f t="shared" si="38"/>
        <v/>
      </c>
      <c r="BB95" s="182" t="str">
        <f t="shared" si="38"/>
        <v/>
      </c>
      <c r="BC95" s="182" t="str">
        <f t="shared" si="38"/>
        <v/>
      </c>
      <c r="BD95" s="182" t="str">
        <f t="shared" si="38"/>
        <v/>
      </c>
      <c r="BE95" s="182" t="str">
        <f t="shared" si="38"/>
        <v/>
      </c>
      <c r="BF95" s="182" t="str">
        <f t="shared" si="38"/>
        <v/>
      </c>
      <c r="BG95" s="182" t="str">
        <f t="shared" si="38"/>
        <v/>
      </c>
      <c r="BH95" s="182" t="str">
        <f t="shared" si="38"/>
        <v/>
      </c>
      <c r="BI95" s="182" t="str">
        <f t="shared" si="38"/>
        <v/>
      </c>
      <c r="BJ95" s="182" t="str">
        <f t="shared" si="38"/>
        <v/>
      </c>
      <c r="BK95" s="182" t="str">
        <f t="shared" si="38"/>
        <v/>
      </c>
      <c r="BL95" s="182" t="str">
        <f t="shared" si="38"/>
        <v/>
      </c>
      <c r="BM95" s="182" t="str">
        <f t="shared" si="38"/>
        <v/>
      </c>
      <c r="BN95" s="182" t="str">
        <f t="shared" si="38"/>
        <v/>
      </c>
      <c r="BO95" s="182" t="str">
        <f t="shared" si="38"/>
        <v/>
      </c>
      <c r="BP95" s="182" t="str">
        <f t="shared" si="38"/>
        <v/>
      </c>
      <c r="BQ95" s="182" t="str">
        <f t="shared" si="38"/>
        <v/>
      </c>
      <c r="BR95" s="182" t="str">
        <f t="shared" si="38"/>
        <v/>
      </c>
      <c r="BS95" s="182" t="str">
        <f t="shared" si="38"/>
        <v/>
      </c>
      <c r="BT95" s="182" t="str">
        <f t="shared" si="38"/>
        <v/>
      </c>
      <c r="BU95" s="182" t="str">
        <f t="shared" si="38"/>
        <v/>
      </c>
    </row>
    <row r="96" spans="1:73" x14ac:dyDescent="0.25">
      <c r="A96" s="422">
        <f>IF(ISERROR(FIND(SALES!$XEM$12,J96)),0,1)</f>
        <v>1</v>
      </c>
      <c r="B96" s="1" t="s">
        <v>2283</v>
      </c>
      <c r="C96" s="105" t="s">
        <v>2144</v>
      </c>
      <c r="D96" s="1" t="s">
        <v>2451</v>
      </c>
      <c r="E96" s="1" t="s">
        <v>2451</v>
      </c>
      <c r="F96" s="1" t="s">
        <v>2451</v>
      </c>
      <c r="G96" s="623" t="str">
        <f t="shared" si="29"/>
        <v>SWEB  P2 2</v>
      </c>
      <c r="H96" s="1" t="str">
        <f>'F12'!E99</f>
        <v>SWEB  P2 2R</v>
      </c>
      <c r="I96" s="1" t="str">
        <f t="shared" si="30"/>
        <v>R</v>
      </c>
      <c r="J96" s="197" t="str">
        <f>VLOOKUP(H96,'F12'!$E$6:$F$356,2,FALSE)</f>
        <v>033 034 035 038 039 040 041 574 807 812 864 865 874</v>
      </c>
      <c r="K96" s="197">
        <f t="shared" si="31"/>
        <v>12.75</v>
      </c>
      <c r="L96" s="190" t="str">
        <f t="shared" si="28"/>
        <v xml:space="preserve">33 </v>
      </c>
      <c r="M96" s="182" t="str">
        <f t="shared" si="40"/>
        <v xml:space="preserve">34 </v>
      </c>
      <c r="N96" s="182" t="str">
        <f t="shared" si="40"/>
        <v xml:space="preserve">35 </v>
      </c>
      <c r="O96" s="182" t="str">
        <f t="shared" si="40"/>
        <v xml:space="preserve">38 </v>
      </c>
      <c r="P96" s="182" t="str">
        <f t="shared" si="40"/>
        <v xml:space="preserve">39 </v>
      </c>
      <c r="Q96" s="182" t="str">
        <f t="shared" si="40"/>
        <v xml:space="preserve">40 </v>
      </c>
      <c r="R96" s="182" t="str">
        <f t="shared" si="40"/>
        <v xml:space="preserve">41 </v>
      </c>
      <c r="S96" s="182" t="str">
        <f t="shared" si="40"/>
        <v xml:space="preserve">74 </v>
      </c>
      <c r="T96" s="182" t="str">
        <f t="shared" si="40"/>
        <v xml:space="preserve">07 </v>
      </c>
      <c r="U96" s="182" t="str">
        <f t="shared" si="40"/>
        <v xml:space="preserve">12 </v>
      </c>
      <c r="V96" s="182" t="str">
        <f t="shared" si="40"/>
        <v xml:space="preserve">64 </v>
      </c>
      <c r="W96" s="182" t="str">
        <f t="shared" si="40"/>
        <v xml:space="preserve">65 </v>
      </c>
      <c r="X96" s="182" t="str">
        <f t="shared" si="40"/>
        <v/>
      </c>
      <c r="Y96" s="182" t="str">
        <f t="shared" si="40"/>
        <v/>
      </c>
      <c r="Z96" s="182" t="str">
        <f t="shared" si="40"/>
        <v/>
      </c>
      <c r="AA96" s="182" t="str">
        <f t="shared" si="40"/>
        <v/>
      </c>
      <c r="AB96" s="182" t="str">
        <f t="shared" si="39"/>
        <v/>
      </c>
      <c r="AC96" s="182" t="str">
        <f t="shared" si="39"/>
        <v/>
      </c>
      <c r="AD96" s="182" t="str">
        <f t="shared" si="39"/>
        <v/>
      </c>
      <c r="AE96" s="182" t="str">
        <f t="shared" si="39"/>
        <v/>
      </c>
      <c r="AF96" s="182" t="str">
        <f t="shared" si="39"/>
        <v/>
      </c>
      <c r="AG96" s="182" t="str">
        <f t="shared" si="39"/>
        <v/>
      </c>
      <c r="AH96" s="182" t="str">
        <f t="shared" si="39"/>
        <v/>
      </c>
      <c r="AI96" s="182" t="str">
        <f t="shared" si="39"/>
        <v/>
      </c>
      <c r="AJ96" s="182" t="str">
        <f t="shared" si="39"/>
        <v/>
      </c>
      <c r="AK96" s="182" t="str">
        <f t="shared" si="39"/>
        <v/>
      </c>
      <c r="AL96" s="182" t="str">
        <f t="shared" si="38"/>
        <v/>
      </c>
      <c r="AM96" s="182" t="str">
        <f t="shared" si="38"/>
        <v/>
      </c>
      <c r="AN96" s="182" t="str">
        <f t="shared" si="38"/>
        <v/>
      </c>
      <c r="AO96" s="182" t="str">
        <f t="shared" si="38"/>
        <v/>
      </c>
      <c r="AP96" s="182" t="str">
        <f t="shared" si="38"/>
        <v/>
      </c>
      <c r="AQ96" s="182" t="str">
        <f t="shared" si="38"/>
        <v/>
      </c>
      <c r="AR96" s="182" t="str">
        <f t="shared" si="38"/>
        <v/>
      </c>
      <c r="AS96" s="182" t="str">
        <f t="shared" si="38"/>
        <v/>
      </c>
      <c r="AT96" s="182" t="str">
        <f t="shared" si="38"/>
        <v/>
      </c>
      <c r="AU96" s="182" t="str">
        <f t="shared" si="38"/>
        <v/>
      </c>
      <c r="AV96" s="182" t="str">
        <f t="shared" si="38"/>
        <v/>
      </c>
      <c r="AW96" s="182" t="str">
        <f t="shared" si="38"/>
        <v/>
      </c>
      <c r="AX96" s="182" t="str">
        <f t="shared" si="38"/>
        <v/>
      </c>
      <c r="AY96" s="182" t="str">
        <f t="shared" si="38"/>
        <v/>
      </c>
      <c r="AZ96" s="182" t="str">
        <f t="shared" si="38"/>
        <v/>
      </c>
      <c r="BA96" s="182" t="str">
        <f t="shared" si="38"/>
        <v/>
      </c>
      <c r="BB96" s="182" t="str">
        <f t="shared" si="38"/>
        <v/>
      </c>
      <c r="BC96" s="182" t="str">
        <f t="shared" si="38"/>
        <v/>
      </c>
      <c r="BD96" s="182" t="str">
        <f t="shared" si="38"/>
        <v/>
      </c>
      <c r="BE96" s="182" t="str">
        <f t="shared" si="38"/>
        <v/>
      </c>
      <c r="BF96" s="182" t="str">
        <f t="shared" si="38"/>
        <v/>
      </c>
      <c r="BG96" s="182" t="str">
        <f t="shared" si="38"/>
        <v/>
      </c>
      <c r="BH96" s="182" t="str">
        <f t="shared" si="38"/>
        <v/>
      </c>
      <c r="BI96" s="182" t="str">
        <f t="shared" si="38"/>
        <v/>
      </c>
      <c r="BJ96" s="182" t="str">
        <f t="shared" si="38"/>
        <v/>
      </c>
      <c r="BK96" s="182" t="str">
        <f t="shared" si="38"/>
        <v/>
      </c>
      <c r="BL96" s="182" t="str">
        <f t="shared" si="38"/>
        <v/>
      </c>
      <c r="BM96" s="182" t="str">
        <f t="shared" si="38"/>
        <v/>
      </c>
      <c r="BN96" s="182" t="str">
        <f t="shared" si="38"/>
        <v/>
      </c>
      <c r="BO96" s="182" t="str">
        <f t="shared" si="38"/>
        <v/>
      </c>
      <c r="BP96" s="182" t="str">
        <f t="shared" si="38"/>
        <v/>
      </c>
      <c r="BQ96" s="182" t="str">
        <f t="shared" si="38"/>
        <v/>
      </c>
      <c r="BR96" s="182" t="str">
        <f t="shared" si="38"/>
        <v/>
      </c>
      <c r="BS96" s="182" t="str">
        <f t="shared" si="38"/>
        <v/>
      </c>
      <c r="BT96" s="182" t="str">
        <f t="shared" si="38"/>
        <v/>
      </c>
      <c r="BU96" s="182" t="str">
        <f t="shared" si="38"/>
        <v/>
      </c>
    </row>
    <row r="97" spans="1:73" x14ac:dyDescent="0.25">
      <c r="A97" s="422">
        <f>IF(ISERROR(FIND(SALES!$XEM$12,J97)),0,1)</f>
        <v>1</v>
      </c>
      <c r="B97" s="1" t="s">
        <v>2284</v>
      </c>
      <c r="C97" s="105" t="s">
        <v>2149</v>
      </c>
      <c r="D97" s="1" t="s">
        <v>2451</v>
      </c>
      <c r="E97" s="1" t="s">
        <v>2451</v>
      </c>
      <c r="F97" s="1" t="s">
        <v>2451</v>
      </c>
      <c r="G97" s="623" t="str">
        <f t="shared" si="29"/>
        <v>MIDE P3 2R</v>
      </c>
      <c r="H97" s="1" t="str">
        <f>'F12'!E100</f>
        <v>MIDE P3 2R (Eve/We)</v>
      </c>
      <c r="I97" s="1" t="str">
        <f t="shared" si="30"/>
        <v xml:space="preserve"> (Eve/We)</v>
      </c>
      <c r="J97" s="197" t="str">
        <f>VLOOKUP(H97,'F12'!$E$6:$F$356,2,FALSE)</f>
        <v>031 551</v>
      </c>
      <c r="K97" s="197">
        <f t="shared" si="31"/>
        <v>1.75</v>
      </c>
      <c r="L97" s="190" t="str">
        <f t="shared" si="28"/>
        <v xml:space="preserve">31 </v>
      </c>
      <c r="M97" s="182" t="str">
        <f t="shared" si="40"/>
        <v/>
      </c>
      <c r="N97" s="182" t="str">
        <f t="shared" si="40"/>
        <v/>
      </c>
      <c r="O97" s="182" t="str">
        <f t="shared" si="40"/>
        <v/>
      </c>
      <c r="P97" s="182" t="str">
        <f t="shared" si="40"/>
        <v/>
      </c>
      <c r="Q97" s="182" t="str">
        <f t="shared" si="40"/>
        <v/>
      </c>
      <c r="R97" s="182" t="str">
        <f t="shared" si="40"/>
        <v/>
      </c>
      <c r="S97" s="182" t="str">
        <f t="shared" si="40"/>
        <v/>
      </c>
      <c r="T97" s="182" t="str">
        <f t="shared" si="40"/>
        <v/>
      </c>
      <c r="U97" s="182" t="str">
        <f t="shared" si="40"/>
        <v/>
      </c>
      <c r="V97" s="182" t="str">
        <f t="shared" si="40"/>
        <v/>
      </c>
      <c r="W97" s="182" t="str">
        <f t="shared" si="40"/>
        <v/>
      </c>
      <c r="X97" s="182" t="str">
        <f t="shared" si="40"/>
        <v/>
      </c>
      <c r="Y97" s="182" t="str">
        <f t="shared" si="40"/>
        <v/>
      </c>
      <c r="Z97" s="182" t="str">
        <f t="shared" si="40"/>
        <v/>
      </c>
      <c r="AA97" s="182" t="str">
        <f t="shared" si="40"/>
        <v/>
      </c>
      <c r="AB97" s="182" t="str">
        <f t="shared" si="39"/>
        <v/>
      </c>
      <c r="AC97" s="182" t="str">
        <f t="shared" si="39"/>
        <v/>
      </c>
      <c r="AD97" s="182" t="str">
        <f t="shared" si="39"/>
        <v/>
      </c>
      <c r="AE97" s="182" t="str">
        <f t="shared" si="39"/>
        <v/>
      </c>
      <c r="AF97" s="182" t="str">
        <f t="shared" si="39"/>
        <v/>
      </c>
      <c r="AG97" s="182" t="str">
        <f t="shared" si="39"/>
        <v/>
      </c>
      <c r="AH97" s="182" t="str">
        <f t="shared" si="39"/>
        <v/>
      </c>
      <c r="AI97" s="182" t="str">
        <f t="shared" si="39"/>
        <v/>
      </c>
      <c r="AJ97" s="182" t="str">
        <f t="shared" si="39"/>
        <v/>
      </c>
      <c r="AK97" s="182" t="str">
        <f t="shared" si="39"/>
        <v/>
      </c>
      <c r="AL97" s="182" t="str">
        <f t="shared" si="38"/>
        <v/>
      </c>
      <c r="AM97" s="182" t="str">
        <f t="shared" si="38"/>
        <v/>
      </c>
      <c r="AN97" s="182" t="str">
        <f t="shared" si="38"/>
        <v/>
      </c>
      <c r="AO97" s="182" t="str">
        <f t="shared" si="38"/>
        <v/>
      </c>
      <c r="AP97" s="182" t="str">
        <f t="shared" si="38"/>
        <v/>
      </c>
      <c r="AQ97" s="182" t="str">
        <f t="shared" si="38"/>
        <v/>
      </c>
      <c r="AR97" s="182" t="str">
        <f t="shared" si="38"/>
        <v/>
      </c>
      <c r="AS97" s="182" t="str">
        <f t="shared" si="38"/>
        <v/>
      </c>
      <c r="AT97" s="182" t="str">
        <f t="shared" si="38"/>
        <v/>
      </c>
      <c r="AU97" s="182" t="str">
        <f t="shared" si="38"/>
        <v/>
      </c>
      <c r="AV97" s="182" t="str">
        <f t="shared" si="38"/>
        <v/>
      </c>
      <c r="AW97" s="182" t="str">
        <f t="shared" si="38"/>
        <v/>
      </c>
      <c r="AX97" s="182" t="str">
        <f t="shared" si="38"/>
        <v/>
      </c>
      <c r="AY97" s="182" t="str">
        <f t="shared" si="38"/>
        <v/>
      </c>
      <c r="AZ97" s="182" t="str">
        <f t="shared" si="38"/>
        <v/>
      </c>
      <c r="BA97" s="182" t="str">
        <f t="shared" si="38"/>
        <v/>
      </c>
      <c r="BB97" s="182" t="str">
        <f t="shared" si="38"/>
        <v/>
      </c>
      <c r="BC97" s="182" t="str">
        <f t="shared" si="38"/>
        <v/>
      </c>
      <c r="BD97" s="182" t="str">
        <f t="shared" si="38"/>
        <v/>
      </c>
      <c r="BE97" s="182" t="str">
        <f t="shared" si="38"/>
        <v/>
      </c>
      <c r="BF97" s="182" t="str">
        <f t="shared" si="38"/>
        <v/>
      </c>
      <c r="BG97" s="182" t="str">
        <f t="shared" si="38"/>
        <v/>
      </c>
      <c r="BH97" s="182" t="str">
        <f t="shared" si="38"/>
        <v/>
      </c>
      <c r="BI97" s="182" t="str">
        <f t="shared" si="38"/>
        <v/>
      </c>
      <c r="BJ97" s="182" t="str">
        <f t="shared" si="38"/>
        <v/>
      </c>
      <c r="BK97" s="182" t="str">
        <f t="shared" si="38"/>
        <v/>
      </c>
      <c r="BL97" s="182" t="str">
        <f t="shared" si="38"/>
        <v/>
      </c>
      <c r="BM97" s="182" t="str">
        <f t="shared" si="38"/>
        <v/>
      </c>
      <c r="BN97" s="182" t="str">
        <f t="shared" si="38"/>
        <v/>
      </c>
      <c r="BO97" s="182" t="str">
        <f t="shared" si="38"/>
        <v/>
      </c>
      <c r="BP97" s="182" t="str">
        <f t="shared" si="38"/>
        <v/>
      </c>
      <c r="BQ97" s="182" t="str">
        <f t="shared" si="38"/>
        <v/>
      </c>
      <c r="BR97" s="182" t="str">
        <f t="shared" si="38"/>
        <v/>
      </c>
      <c r="BS97" s="182" t="str">
        <f t="shared" si="38"/>
        <v/>
      </c>
      <c r="BT97" s="182" t="str">
        <f t="shared" si="38"/>
        <v/>
      </c>
      <c r="BU97" s="182" t="str">
        <f t="shared" si="38"/>
        <v/>
      </c>
    </row>
    <row r="98" spans="1:73" x14ac:dyDescent="0.25">
      <c r="A98" s="422">
        <f>IF(ISERROR(FIND(SALES!$XEM$12,J98)),0,1)</f>
        <v>1</v>
      </c>
      <c r="B98" s="1" t="s">
        <v>2285</v>
      </c>
      <c r="C98" s="105" t="s">
        <v>2149</v>
      </c>
      <c r="D98" s="1" t="s">
        <v>2451</v>
      </c>
      <c r="E98" s="1" t="s">
        <v>2451</v>
      </c>
      <c r="F98" s="1" t="s">
        <v>2451</v>
      </c>
      <c r="G98" s="623" t="str">
        <f t="shared" si="29"/>
        <v>LENG P 3 1</v>
      </c>
      <c r="H98" s="1" t="str">
        <f>'F12'!E101</f>
        <v>LENG P 3 1R Eastern</v>
      </c>
      <c r="I98" s="1" t="str">
        <f t="shared" si="30"/>
        <v>R Eastern</v>
      </c>
      <c r="J98" s="197">
        <f>VLOOKUP(H98,'F12'!$E$6:$F$356,2,FALSE)</f>
        <v>801</v>
      </c>
      <c r="K98" s="197">
        <f t="shared" si="31"/>
        <v>0.75</v>
      </c>
      <c r="L98" s="190">
        <f t="shared" si="28"/>
        <v>801</v>
      </c>
      <c r="M98" s="182" t="str">
        <f t="shared" si="40"/>
        <v/>
      </c>
      <c r="N98" s="182" t="str">
        <f t="shared" si="40"/>
        <v/>
      </c>
      <c r="O98" s="182" t="str">
        <f t="shared" si="40"/>
        <v/>
      </c>
      <c r="P98" s="182" t="str">
        <f t="shared" si="40"/>
        <v/>
      </c>
      <c r="Q98" s="182" t="str">
        <f t="shared" si="40"/>
        <v/>
      </c>
      <c r="R98" s="182" t="str">
        <f t="shared" si="40"/>
        <v/>
      </c>
      <c r="S98" s="182" t="str">
        <f t="shared" si="40"/>
        <v/>
      </c>
      <c r="T98" s="182" t="str">
        <f t="shared" si="40"/>
        <v/>
      </c>
      <c r="U98" s="182" t="str">
        <f t="shared" si="40"/>
        <v/>
      </c>
      <c r="V98" s="182" t="str">
        <f t="shared" si="40"/>
        <v/>
      </c>
      <c r="W98" s="182" t="str">
        <f t="shared" si="40"/>
        <v/>
      </c>
      <c r="X98" s="182" t="str">
        <f t="shared" si="40"/>
        <v/>
      </c>
      <c r="Y98" s="182" t="str">
        <f t="shared" si="40"/>
        <v/>
      </c>
      <c r="Z98" s="182" t="str">
        <f t="shared" si="40"/>
        <v/>
      </c>
      <c r="AA98" s="182" t="str">
        <f t="shared" si="40"/>
        <v/>
      </c>
      <c r="AB98" s="182" t="str">
        <f t="shared" si="39"/>
        <v/>
      </c>
      <c r="AC98" s="182" t="str">
        <f t="shared" si="39"/>
        <v/>
      </c>
      <c r="AD98" s="182" t="str">
        <f t="shared" si="39"/>
        <v/>
      </c>
      <c r="AE98" s="182" t="str">
        <f t="shared" si="39"/>
        <v/>
      </c>
      <c r="AF98" s="182" t="str">
        <f t="shared" si="39"/>
        <v/>
      </c>
      <c r="AG98" s="182" t="str">
        <f t="shared" si="39"/>
        <v/>
      </c>
      <c r="AH98" s="182" t="str">
        <f t="shared" si="39"/>
        <v/>
      </c>
      <c r="AI98" s="182" t="str">
        <f t="shared" si="39"/>
        <v/>
      </c>
      <c r="AJ98" s="182" t="str">
        <f t="shared" si="39"/>
        <v/>
      </c>
      <c r="AK98" s="182" t="str">
        <f t="shared" si="39"/>
        <v/>
      </c>
      <c r="AL98" s="182" t="str">
        <f t="shared" si="38"/>
        <v/>
      </c>
      <c r="AM98" s="182" t="str">
        <f t="shared" si="38"/>
        <v/>
      </c>
      <c r="AN98" s="182" t="str">
        <f t="shared" si="38"/>
        <v/>
      </c>
      <c r="AO98" s="182" t="str">
        <f t="shared" si="38"/>
        <v/>
      </c>
      <c r="AP98" s="182" t="str">
        <f t="shared" si="38"/>
        <v/>
      </c>
      <c r="AQ98" s="182" t="str">
        <f t="shared" si="38"/>
        <v/>
      </c>
      <c r="AR98" s="182" t="str">
        <f t="shared" si="38"/>
        <v/>
      </c>
      <c r="AS98" s="182" t="str">
        <f t="shared" si="38"/>
        <v/>
      </c>
      <c r="AT98" s="182" t="str">
        <f t="shared" si="38"/>
        <v/>
      </c>
      <c r="AU98" s="182" t="str">
        <f t="shared" si="38"/>
        <v/>
      </c>
      <c r="AV98" s="182" t="str">
        <f t="shared" si="38"/>
        <v/>
      </c>
      <c r="AW98" s="182" t="str">
        <f t="shared" si="38"/>
        <v/>
      </c>
      <c r="AX98" s="182" t="str">
        <f t="shared" si="38"/>
        <v/>
      </c>
      <c r="AY98" s="182" t="str">
        <f t="shared" si="38"/>
        <v/>
      </c>
      <c r="AZ98" s="182" t="str">
        <f t="shared" si="38"/>
        <v/>
      </c>
      <c r="BA98" s="182" t="str">
        <f t="shared" si="38"/>
        <v/>
      </c>
      <c r="BB98" s="182" t="str">
        <f t="shared" si="38"/>
        <v/>
      </c>
      <c r="BC98" s="182" t="str">
        <f t="shared" si="38"/>
        <v/>
      </c>
      <c r="BD98" s="182" t="str">
        <f t="shared" si="38"/>
        <v/>
      </c>
      <c r="BE98" s="182" t="str">
        <f t="shared" ref="AL98:BU105" si="41">IF(BE$2&gt;LEN($J98),"",RIGHT(LEFT($J98,BE$2),3))</f>
        <v/>
      </c>
      <c r="BF98" s="182" t="str">
        <f t="shared" si="41"/>
        <v/>
      </c>
      <c r="BG98" s="182" t="str">
        <f t="shared" si="41"/>
        <v/>
      </c>
      <c r="BH98" s="182" t="str">
        <f t="shared" si="41"/>
        <v/>
      </c>
      <c r="BI98" s="182" t="str">
        <f t="shared" si="41"/>
        <v/>
      </c>
      <c r="BJ98" s="182" t="str">
        <f t="shared" si="41"/>
        <v/>
      </c>
      <c r="BK98" s="182" t="str">
        <f t="shared" si="41"/>
        <v/>
      </c>
      <c r="BL98" s="182" t="str">
        <f t="shared" si="41"/>
        <v/>
      </c>
      <c r="BM98" s="182" t="str">
        <f t="shared" si="41"/>
        <v/>
      </c>
      <c r="BN98" s="182" t="str">
        <f t="shared" si="41"/>
        <v/>
      </c>
      <c r="BO98" s="182" t="str">
        <f t="shared" si="41"/>
        <v/>
      </c>
      <c r="BP98" s="182" t="str">
        <f t="shared" si="41"/>
        <v/>
      </c>
      <c r="BQ98" s="182" t="str">
        <f t="shared" si="41"/>
        <v/>
      </c>
      <c r="BR98" s="182" t="str">
        <f t="shared" si="41"/>
        <v/>
      </c>
      <c r="BS98" s="182" t="str">
        <f t="shared" si="41"/>
        <v/>
      </c>
      <c r="BT98" s="182" t="str">
        <f t="shared" si="41"/>
        <v/>
      </c>
      <c r="BU98" s="182" t="str">
        <f t="shared" si="41"/>
        <v/>
      </c>
    </row>
    <row r="99" spans="1:73" x14ac:dyDescent="0.25">
      <c r="A99" s="422">
        <f>IF(ISERROR(FIND(SALES!$XEM$12,J99)),0,1)</f>
        <v>1</v>
      </c>
      <c r="B99" s="1" t="s">
        <v>2286</v>
      </c>
      <c r="C99" s="105" t="s">
        <v>2144</v>
      </c>
      <c r="D99" s="1" t="s">
        <v>2451</v>
      </c>
      <c r="E99" s="1" t="s">
        <v>2451</v>
      </c>
      <c r="F99" s="1" t="s">
        <v>2451</v>
      </c>
      <c r="G99" s="623" t="str">
        <f t="shared" si="29"/>
        <v>SEEB P3 2R</v>
      </c>
      <c r="H99" s="1" t="str">
        <f>'F12'!E102</f>
        <v>SEEB P3 2R (Split)</v>
      </c>
      <c r="I99" s="1" t="str">
        <f t="shared" si="30"/>
        <v xml:space="preserve"> (Split)</v>
      </c>
      <c r="J99" s="197" t="str">
        <f>VLOOKUP(H99,'F12'!$E$6:$F$356,2,FALSE)</f>
        <v>016 521</v>
      </c>
      <c r="K99" s="197">
        <f t="shared" si="31"/>
        <v>1.75</v>
      </c>
      <c r="L99" s="190" t="str">
        <f t="shared" si="28"/>
        <v xml:space="preserve">16 </v>
      </c>
      <c r="M99" s="182" t="str">
        <f t="shared" si="40"/>
        <v/>
      </c>
      <c r="N99" s="182" t="str">
        <f t="shared" si="40"/>
        <v/>
      </c>
      <c r="O99" s="182" t="str">
        <f t="shared" si="40"/>
        <v/>
      </c>
      <c r="P99" s="182" t="str">
        <f t="shared" si="40"/>
        <v/>
      </c>
      <c r="Q99" s="182" t="str">
        <f t="shared" si="40"/>
        <v/>
      </c>
      <c r="R99" s="182" t="str">
        <f t="shared" si="40"/>
        <v/>
      </c>
      <c r="S99" s="182" t="str">
        <f t="shared" si="40"/>
        <v/>
      </c>
      <c r="T99" s="182" t="str">
        <f t="shared" si="40"/>
        <v/>
      </c>
      <c r="U99" s="182" t="str">
        <f t="shared" si="40"/>
        <v/>
      </c>
      <c r="V99" s="182" t="str">
        <f t="shared" si="40"/>
        <v/>
      </c>
      <c r="W99" s="182" t="str">
        <f t="shared" si="40"/>
        <v/>
      </c>
      <c r="X99" s="182" t="str">
        <f t="shared" si="40"/>
        <v/>
      </c>
      <c r="Y99" s="182" t="str">
        <f t="shared" si="40"/>
        <v/>
      </c>
      <c r="Z99" s="182" t="str">
        <f t="shared" si="40"/>
        <v/>
      </c>
      <c r="AA99" s="182" t="str">
        <f t="shared" si="40"/>
        <v/>
      </c>
      <c r="AB99" s="182" t="str">
        <f t="shared" si="39"/>
        <v/>
      </c>
      <c r="AC99" s="182" t="str">
        <f t="shared" si="39"/>
        <v/>
      </c>
      <c r="AD99" s="182" t="str">
        <f t="shared" si="39"/>
        <v/>
      </c>
      <c r="AE99" s="182" t="str">
        <f t="shared" si="39"/>
        <v/>
      </c>
      <c r="AF99" s="182" t="str">
        <f t="shared" si="39"/>
        <v/>
      </c>
      <c r="AG99" s="182" t="str">
        <f t="shared" si="39"/>
        <v/>
      </c>
      <c r="AH99" s="182" t="str">
        <f t="shared" si="39"/>
        <v/>
      </c>
      <c r="AI99" s="182" t="str">
        <f t="shared" si="39"/>
        <v/>
      </c>
      <c r="AJ99" s="182" t="str">
        <f t="shared" si="39"/>
        <v/>
      </c>
      <c r="AK99" s="182" t="str">
        <f t="shared" si="39"/>
        <v/>
      </c>
      <c r="AL99" s="182" t="str">
        <f t="shared" si="41"/>
        <v/>
      </c>
      <c r="AM99" s="182" t="str">
        <f t="shared" si="41"/>
        <v/>
      </c>
      <c r="AN99" s="182" t="str">
        <f t="shared" si="41"/>
        <v/>
      </c>
      <c r="AO99" s="182" t="str">
        <f t="shared" si="41"/>
        <v/>
      </c>
      <c r="AP99" s="182" t="str">
        <f t="shared" si="41"/>
        <v/>
      </c>
      <c r="AQ99" s="182" t="str">
        <f t="shared" si="41"/>
        <v/>
      </c>
      <c r="AR99" s="182" t="str">
        <f t="shared" si="41"/>
        <v/>
      </c>
      <c r="AS99" s="182" t="str">
        <f t="shared" si="41"/>
        <v/>
      </c>
      <c r="AT99" s="182" t="str">
        <f t="shared" si="41"/>
        <v/>
      </c>
      <c r="AU99" s="182" t="str">
        <f t="shared" si="41"/>
        <v/>
      </c>
      <c r="AV99" s="182" t="str">
        <f t="shared" si="41"/>
        <v/>
      </c>
      <c r="AW99" s="182" t="str">
        <f t="shared" si="41"/>
        <v/>
      </c>
      <c r="AX99" s="182" t="str">
        <f t="shared" si="41"/>
        <v/>
      </c>
      <c r="AY99" s="182" t="str">
        <f t="shared" si="41"/>
        <v/>
      </c>
      <c r="AZ99" s="182" t="str">
        <f t="shared" si="41"/>
        <v/>
      </c>
      <c r="BA99" s="182" t="str">
        <f t="shared" si="41"/>
        <v/>
      </c>
      <c r="BB99" s="182" t="str">
        <f t="shared" si="41"/>
        <v/>
      </c>
      <c r="BC99" s="182" t="str">
        <f t="shared" si="41"/>
        <v/>
      </c>
      <c r="BD99" s="182" t="str">
        <f t="shared" si="41"/>
        <v/>
      </c>
      <c r="BE99" s="182" t="str">
        <f t="shared" si="41"/>
        <v/>
      </c>
      <c r="BF99" s="182" t="str">
        <f t="shared" si="41"/>
        <v/>
      </c>
      <c r="BG99" s="182" t="str">
        <f t="shared" si="41"/>
        <v/>
      </c>
      <c r="BH99" s="182" t="str">
        <f t="shared" si="41"/>
        <v/>
      </c>
      <c r="BI99" s="182" t="str">
        <f t="shared" si="41"/>
        <v/>
      </c>
      <c r="BJ99" s="182" t="str">
        <f t="shared" si="41"/>
        <v/>
      </c>
      <c r="BK99" s="182" t="str">
        <f t="shared" si="41"/>
        <v/>
      </c>
      <c r="BL99" s="182" t="str">
        <f t="shared" si="41"/>
        <v/>
      </c>
      <c r="BM99" s="182" t="str">
        <f t="shared" si="41"/>
        <v/>
      </c>
      <c r="BN99" s="182" t="str">
        <f t="shared" si="41"/>
        <v/>
      </c>
      <c r="BO99" s="182" t="str">
        <f t="shared" si="41"/>
        <v/>
      </c>
      <c r="BP99" s="182" t="str">
        <f t="shared" si="41"/>
        <v/>
      </c>
      <c r="BQ99" s="182" t="str">
        <f t="shared" si="41"/>
        <v/>
      </c>
      <c r="BR99" s="182" t="str">
        <f t="shared" si="41"/>
        <v/>
      </c>
      <c r="BS99" s="182" t="str">
        <f t="shared" si="41"/>
        <v/>
      </c>
      <c r="BT99" s="182" t="str">
        <f t="shared" si="41"/>
        <v/>
      </c>
      <c r="BU99" s="182" t="str">
        <f t="shared" si="41"/>
        <v/>
      </c>
    </row>
    <row r="100" spans="1:73" x14ac:dyDescent="0.25">
      <c r="A100" s="422">
        <f>IF(ISERROR(FIND(SALES!$XEM$12,J100)),0,1)</f>
        <v>1</v>
      </c>
      <c r="B100" s="1" t="s">
        <v>2287</v>
      </c>
      <c r="C100" s="105" t="s">
        <v>2144</v>
      </c>
      <c r="D100" s="1" t="s">
        <v>2451</v>
      </c>
      <c r="E100" s="1" t="s">
        <v>2451</v>
      </c>
      <c r="F100" s="1" t="s">
        <v>2451</v>
      </c>
      <c r="G100" s="623" t="str">
        <f t="shared" si="29"/>
        <v>SEEB P3 2R</v>
      </c>
      <c r="H100" s="1" t="str">
        <f>'F12'!E103</f>
        <v>SEEB P3 2R</v>
      </c>
      <c r="I100" s="1" t="str">
        <f t="shared" si="30"/>
        <v/>
      </c>
      <c r="J100" s="197" t="str">
        <f>VLOOKUP(H100,'F12'!$E$6:$F$356,2,FALSE)</f>
        <v>157 158 510 511 512 513 805 806 807 811 812 815 874</v>
      </c>
      <c r="K100" s="197">
        <f t="shared" si="31"/>
        <v>12.75</v>
      </c>
      <c r="L100" s="190" t="str">
        <f t="shared" si="28"/>
        <v xml:space="preserve">57 </v>
      </c>
      <c r="M100" s="182" t="str">
        <f t="shared" si="40"/>
        <v xml:space="preserve">58 </v>
      </c>
      <c r="N100" s="182" t="str">
        <f t="shared" si="40"/>
        <v xml:space="preserve">10 </v>
      </c>
      <c r="O100" s="182" t="str">
        <f t="shared" si="40"/>
        <v xml:space="preserve">11 </v>
      </c>
      <c r="P100" s="182" t="str">
        <f t="shared" si="40"/>
        <v xml:space="preserve">12 </v>
      </c>
      <c r="Q100" s="182" t="str">
        <f t="shared" si="40"/>
        <v xml:space="preserve">13 </v>
      </c>
      <c r="R100" s="182" t="str">
        <f t="shared" si="40"/>
        <v xml:space="preserve">05 </v>
      </c>
      <c r="S100" s="182" t="str">
        <f t="shared" si="40"/>
        <v xml:space="preserve">06 </v>
      </c>
      <c r="T100" s="182" t="str">
        <f t="shared" si="40"/>
        <v xml:space="preserve">07 </v>
      </c>
      <c r="U100" s="182" t="str">
        <f t="shared" si="40"/>
        <v xml:space="preserve">11 </v>
      </c>
      <c r="V100" s="182" t="str">
        <f t="shared" si="40"/>
        <v xml:space="preserve">12 </v>
      </c>
      <c r="W100" s="182" t="str">
        <f t="shared" si="40"/>
        <v xml:space="preserve">15 </v>
      </c>
      <c r="X100" s="182" t="str">
        <f t="shared" si="40"/>
        <v/>
      </c>
      <c r="Y100" s="182" t="str">
        <f t="shared" si="40"/>
        <v/>
      </c>
      <c r="Z100" s="182" t="str">
        <f t="shared" si="40"/>
        <v/>
      </c>
      <c r="AA100" s="182" t="str">
        <f t="shared" si="40"/>
        <v/>
      </c>
      <c r="AB100" s="182" t="str">
        <f t="shared" si="39"/>
        <v/>
      </c>
      <c r="AC100" s="182" t="str">
        <f t="shared" si="39"/>
        <v/>
      </c>
      <c r="AD100" s="182" t="str">
        <f t="shared" si="39"/>
        <v/>
      </c>
      <c r="AE100" s="182" t="str">
        <f t="shared" si="39"/>
        <v/>
      </c>
      <c r="AF100" s="182" t="str">
        <f t="shared" si="39"/>
        <v/>
      </c>
      <c r="AG100" s="182" t="str">
        <f t="shared" si="39"/>
        <v/>
      </c>
      <c r="AH100" s="182" t="str">
        <f t="shared" si="39"/>
        <v/>
      </c>
      <c r="AI100" s="182" t="str">
        <f t="shared" si="39"/>
        <v/>
      </c>
      <c r="AJ100" s="182" t="str">
        <f t="shared" si="39"/>
        <v/>
      </c>
      <c r="AK100" s="182" t="str">
        <f t="shared" si="39"/>
        <v/>
      </c>
      <c r="AL100" s="182" t="str">
        <f t="shared" si="41"/>
        <v/>
      </c>
      <c r="AM100" s="182" t="str">
        <f t="shared" si="41"/>
        <v/>
      </c>
      <c r="AN100" s="182" t="str">
        <f t="shared" si="41"/>
        <v/>
      </c>
      <c r="AO100" s="182" t="str">
        <f t="shared" si="41"/>
        <v/>
      </c>
      <c r="AP100" s="182" t="str">
        <f t="shared" si="41"/>
        <v/>
      </c>
      <c r="AQ100" s="182" t="str">
        <f t="shared" si="41"/>
        <v/>
      </c>
      <c r="AR100" s="182" t="str">
        <f t="shared" si="41"/>
        <v/>
      </c>
      <c r="AS100" s="182" t="str">
        <f t="shared" si="41"/>
        <v/>
      </c>
      <c r="AT100" s="182" t="str">
        <f t="shared" si="41"/>
        <v/>
      </c>
      <c r="AU100" s="182" t="str">
        <f t="shared" si="41"/>
        <v/>
      </c>
      <c r="AV100" s="182" t="str">
        <f t="shared" si="41"/>
        <v/>
      </c>
      <c r="AW100" s="182" t="str">
        <f t="shared" si="41"/>
        <v/>
      </c>
      <c r="AX100" s="182" t="str">
        <f t="shared" si="41"/>
        <v/>
      </c>
      <c r="AY100" s="182" t="str">
        <f t="shared" si="41"/>
        <v/>
      </c>
      <c r="AZ100" s="182" t="str">
        <f t="shared" si="41"/>
        <v/>
      </c>
      <c r="BA100" s="182" t="str">
        <f t="shared" si="41"/>
        <v/>
      </c>
      <c r="BB100" s="182" t="str">
        <f t="shared" si="41"/>
        <v/>
      </c>
      <c r="BC100" s="182" t="str">
        <f t="shared" si="41"/>
        <v/>
      </c>
      <c r="BD100" s="182" t="str">
        <f t="shared" si="41"/>
        <v/>
      </c>
      <c r="BE100" s="182" t="str">
        <f t="shared" si="41"/>
        <v/>
      </c>
      <c r="BF100" s="182" t="str">
        <f t="shared" si="41"/>
        <v/>
      </c>
      <c r="BG100" s="182" t="str">
        <f t="shared" si="41"/>
        <v/>
      </c>
      <c r="BH100" s="182" t="str">
        <f t="shared" si="41"/>
        <v/>
      </c>
      <c r="BI100" s="182" t="str">
        <f t="shared" si="41"/>
        <v/>
      </c>
      <c r="BJ100" s="182" t="str">
        <f t="shared" si="41"/>
        <v/>
      </c>
      <c r="BK100" s="182" t="str">
        <f t="shared" si="41"/>
        <v/>
      </c>
      <c r="BL100" s="182" t="str">
        <f t="shared" si="41"/>
        <v/>
      </c>
      <c r="BM100" s="182" t="str">
        <f t="shared" si="41"/>
        <v/>
      </c>
      <c r="BN100" s="182" t="str">
        <f t="shared" si="41"/>
        <v/>
      </c>
      <c r="BO100" s="182" t="str">
        <f t="shared" si="41"/>
        <v/>
      </c>
      <c r="BP100" s="182" t="str">
        <f t="shared" si="41"/>
        <v/>
      </c>
      <c r="BQ100" s="182" t="str">
        <f t="shared" si="41"/>
        <v/>
      </c>
      <c r="BR100" s="182" t="str">
        <f t="shared" si="41"/>
        <v/>
      </c>
      <c r="BS100" s="182" t="str">
        <f t="shared" si="41"/>
        <v/>
      </c>
      <c r="BT100" s="182" t="str">
        <f t="shared" si="41"/>
        <v/>
      </c>
      <c r="BU100" s="182" t="str">
        <f t="shared" si="41"/>
        <v/>
      </c>
    </row>
    <row r="101" spans="1:73" x14ac:dyDescent="0.25">
      <c r="A101" s="422">
        <f>IF(ISERROR(FIND(SALES!$XEM$12,J101)),0,1)</f>
        <v>1</v>
      </c>
      <c r="B101" s="1" t="s">
        <v>2288</v>
      </c>
      <c r="C101" s="105" t="s">
        <v>2149</v>
      </c>
      <c r="D101" s="1" t="s">
        <v>2451</v>
      </c>
      <c r="E101" s="1" t="s">
        <v>2451</v>
      </c>
      <c r="F101" s="1" t="s">
        <v>2451</v>
      </c>
      <c r="G101" s="623" t="str">
        <f t="shared" si="29"/>
        <v>NEEB P4 2R</v>
      </c>
      <c r="H101" s="1" t="str">
        <f>'F12'!E104</f>
        <v>NEEB P4 2R (Eve/We)</v>
      </c>
      <c r="I101" s="1" t="str">
        <f t="shared" si="30"/>
        <v xml:space="preserve"> (Eve/We)</v>
      </c>
      <c r="J101" s="197" t="str">
        <f>VLOOKUP(H101,'F12'!$E$6:$F$356,2,FALSE)</f>
        <v>043 543</v>
      </c>
      <c r="K101" s="197">
        <f t="shared" si="31"/>
        <v>1.75</v>
      </c>
      <c r="L101" s="190" t="str">
        <f t="shared" si="28"/>
        <v xml:space="preserve">43 </v>
      </c>
      <c r="M101" s="182" t="str">
        <f t="shared" si="40"/>
        <v/>
      </c>
      <c r="N101" s="182" t="str">
        <f t="shared" si="40"/>
        <v/>
      </c>
      <c r="O101" s="182" t="str">
        <f t="shared" si="40"/>
        <v/>
      </c>
      <c r="P101" s="182" t="str">
        <f t="shared" si="40"/>
        <v/>
      </c>
      <c r="Q101" s="182" t="str">
        <f t="shared" si="40"/>
        <v/>
      </c>
      <c r="R101" s="182" t="str">
        <f t="shared" si="40"/>
        <v/>
      </c>
      <c r="S101" s="182" t="str">
        <f t="shared" si="40"/>
        <v/>
      </c>
      <c r="T101" s="182" t="str">
        <f t="shared" si="40"/>
        <v/>
      </c>
      <c r="U101" s="182" t="str">
        <f t="shared" si="40"/>
        <v/>
      </c>
      <c r="V101" s="182" t="str">
        <f t="shared" si="40"/>
        <v/>
      </c>
      <c r="W101" s="182" t="str">
        <f t="shared" si="40"/>
        <v/>
      </c>
      <c r="X101" s="182" t="str">
        <f t="shared" si="40"/>
        <v/>
      </c>
      <c r="Y101" s="182" t="str">
        <f t="shared" si="40"/>
        <v/>
      </c>
      <c r="Z101" s="182" t="str">
        <f t="shared" si="40"/>
        <v/>
      </c>
      <c r="AA101" s="182" t="str">
        <f t="shared" si="40"/>
        <v/>
      </c>
      <c r="AB101" s="182" t="str">
        <f t="shared" si="39"/>
        <v/>
      </c>
      <c r="AC101" s="182" t="str">
        <f t="shared" si="39"/>
        <v/>
      </c>
      <c r="AD101" s="182" t="str">
        <f t="shared" si="39"/>
        <v/>
      </c>
      <c r="AE101" s="182" t="str">
        <f t="shared" si="39"/>
        <v/>
      </c>
      <c r="AF101" s="182" t="str">
        <f t="shared" si="39"/>
        <v/>
      </c>
      <c r="AG101" s="182" t="str">
        <f t="shared" si="39"/>
        <v/>
      </c>
      <c r="AH101" s="182" t="str">
        <f t="shared" si="39"/>
        <v/>
      </c>
      <c r="AI101" s="182" t="str">
        <f t="shared" si="39"/>
        <v/>
      </c>
      <c r="AJ101" s="182" t="str">
        <f t="shared" si="39"/>
        <v/>
      </c>
      <c r="AK101" s="182" t="str">
        <f t="shared" si="39"/>
        <v/>
      </c>
      <c r="AL101" s="182" t="str">
        <f t="shared" si="41"/>
        <v/>
      </c>
      <c r="AM101" s="182" t="str">
        <f t="shared" si="41"/>
        <v/>
      </c>
      <c r="AN101" s="182" t="str">
        <f t="shared" si="41"/>
        <v/>
      </c>
      <c r="AO101" s="182" t="str">
        <f t="shared" si="41"/>
        <v/>
      </c>
      <c r="AP101" s="182" t="str">
        <f t="shared" si="41"/>
        <v/>
      </c>
      <c r="AQ101" s="182" t="str">
        <f t="shared" si="41"/>
        <v/>
      </c>
      <c r="AR101" s="182" t="str">
        <f t="shared" si="41"/>
        <v/>
      </c>
      <c r="AS101" s="182" t="str">
        <f t="shared" si="41"/>
        <v/>
      </c>
      <c r="AT101" s="182" t="str">
        <f t="shared" si="41"/>
        <v/>
      </c>
      <c r="AU101" s="182" t="str">
        <f t="shared" si="41"/>
        <v/>
      </c>
      <c r="AV101" s="182" t="str">
        <f t="shared" si="41"/>
        <v/>
      </c>
      <c r="AW101" s="182" t="str">
        <f t="shared" si="41"/>
        <v/>
      </c>
      <c r="AX101" s="182" t="str">
        <f t="shared" si="41"/>
        <v/>
      </c>
      <c r="AY101" s="182" t="str">
        <f t="shared" si="41"/>
        <v/>
      </c>
      <c r="AZ101" s="182" t="str">
        <f t="shared" si="41"/>
        <v/>
      </c>
      <c r="BA101" s="182" t="str">
        <f t="shared" si="41"/>
        <v/>
      </c>
      <c r="BB101" s="182" t="str">
        <f t="shared" si="41"/>
        <v/>
      </c>
      <c r="BC101" s="182" t="str">
        <f t="shared" si="41"/>
        <v/>
      </c>
      <c r="BD101" s="182" t="str">
        <f t="shared" si="41"/>
        <v/>
      </c>
      <c r="BE101" s="182" t="str">
        <f t="shared" si="41"/>
        <v/>
      </c>
      <c r="BF101" s="182" t="str">
        <f t="shared" si="41"/>
        <v/>
      </c>
      <c r="BG101" s="182" t="str">
        <f t="shared" si="41"/>
        <v/>
      </c>
      <c r="BH101" s="182" t="str">
        <f t="shared" si="41"/>
        <v/>
      </c>
      <c r="BI101" s="182" t="str">
        <f t="shared" si="41"/>
        <v/>
      </c>
      <c r="BJ101" s="182" t="str">
        <f t="shared" si="41"/>
        <v/>
      </c>
      <c r="BK101" s="182" t="str">
        <f t="shared" si="41"/>
        <v/>
      </c>
      <c r="BL101" s="182" t="str">
        <f t="shared" si="41"/>
        <v/>
      </c>
      <c r="BM101" s="182" t="str">
        <f t="shared" si="41"/>
        <v/>
      </c>
      <c r="BN101" s="182" t="str">
        <f t="shared" si="41"/>
        <v/>
      </c>
      <c r="BO101" s="182" t="str">
        <f t="shared" si="41"/>
        <v/>
      </c>
      <c r="BP101" s="182" t="str">
        <f t="shared" si="41"/>
        <v/>
      </c>
      <c r="BQ101" s="182" t="str">
        <f t="shared" si="41"/>
        <v/>
      </c>
      <c r="BR101" s="182" t="str">
        <f t="shared" si="41"/>
        <v/>
      </c>
      <c r="BS101" s="182" t="str">
        <f t="shared" si="41"/>
        <v/>
      </c>
      <c r="BT101" s="182" t="str">
        <f t="shared" si="41"/>
        <v/>
      </c>
      <c r="BU101" s="182" t="str">
        <f t="shared" si="41"/>
        <v/>
      </c>
    </row>
    <row r="102" spans="1:73" x14ac:dyDescent="0.25">
      <c r="A102" s="422">
        <f>IF(ISERROR(FIND(SALES!$XEM$12,J102)),0,1)</f>
        <v>1</v>
      </c>
      <c r="B102" s="1" t="s">
        <v>2289</v>
      </c>
      <c r="C102" s="105" t="s">
        <v>2149</v>
      </c>
      <c r="D102" s="1" t="s">
        <v>2451</v>
      </c>
      <c r="E102" s="1" t="s">
        <v>2451</v>
      </c>
      <c r="F102" s="1" t="s">
        <v>2451</v>
      </c>
      <c r="G102" s="623" t="str">
        <f t="shared" si="29"/>
        <v>SPOW P1 1R</v>
      </c>
      <c r="H102" s="1" t="str">
        <f>'F12'!E105</f>
        <v>SPOW P1 1R</v>
      </c>
      <c r="I102" s="1" t="str">
        <f t="shared" si="30"/>
        <v/>
      </c>
      <c r="J102" s="197" t="str">
        <f>VLOOKUP(H102,'F12'!$E$6:$F$356,2,FALSE)</f>
        <v>093 500 801 873</v>
      </c>
      <c r="K102" s="197">
        <f t="shared" si="31"/>
        <v>3.75</v>
      </c>
      <c r="L102" s="190" t="str">
        <f t="shared" si="28"/>
        <v xml:space="preserve">93 </v>
      </c>
      <c r="M102" s="182" t="str">
        <f t="shared" si="40"/>
        <v xml:space="preserve">00 </v>
      </c>
      <c r="N102" s="182" t="str">
        <f t="shared" si="40"/>
        <v xml:space="preserve">01 </v>
      </c>
      <c r="O102" s="182" t="str">
        <f t="shared" si="40"/>
        <v/>
      </c>
      <c r="P102" s="182" t="str">
        <f t="shared" si="40"/>
        <v/>
      </c>
      <c r="Q102" s="182" t="str">
        <f t="shared" si="40"/>
        <v/>
      </c>
      <c r="R102" s="182" t="str">
        <f t="shared" si="40"/>
        <v/>
      </c>
      <c r="S102" s="182" t="str">
        <f t="shared" si="40"/>
        <v/>
      </c>
      <c r="T102" s="182" t="str">
        <f t="shared" si="40"/>
        <v/>
      </c>
      <c r="U102" s="182" t="str">
        <f t="shared" si="40"/>
        <v/>
      </c>
      <c r="V102" s="182" t="str">
        <f t="shared" si="40"/>
        <v/>
      </c>
      <c r="W102" s="182" t="str">
        <f t="shared" si="40"/>
        <v/>
      </c>
      <c r="X102" s="182" t="str">
        <f t="shared" si="40"/>
        <v/>
      </c>
      <c r="Y102" s="182" t="str">
        <f t="shared" si="40"/>
        <v/>
      </c>
      <c r="Z102" s="182" t="str">
        <f t="shared" si="40"/>
        <v/>
      </c>
      <c r="AA102" s="182" t="str">
        <f t="shared" si="40"/>
        <v/>
      </c>
      <c r="AB102" s="182" t="str">
        <f t="shared" si="39"/>
        <v/>
      </c>
      <c r="AC102" s="182" t="str">
        <f t="shared" si="39"/>
        <v/>
      </c>
      <c r="AD102" s="182" t="str">
        <f t="shared" si="39"/>
        <v/>
      </c>
      <c r="AE102" s="182" t="str">
        <f t="shared" si="39"/>
        <v/>
      </c>
      <c r="AF102" s="182" t="str">
        <f t="shared" si="39"/>
        <v/>
      </c>
      <c r="AG102" s="182" t="str">
        <f t="shared" si="39"/>
        <v/>
      </c>
      <c r="AH102" s="182" t="str">
        <f t="shared" si="39"/>
        <v/>
      </c>
      <c r="AI102" s="182" t="str">
        <f t="shared" si="39"/>
        <v/>
      </c>
      <c r="AJ102" s="182" t="str">
        <f t="shared" si="39"/>
        <v/>
      </c>
      <c r="AK102" s="182" t="str">
        <f t="shared" si="39"/>
        <v/>
      </c>
      <c r="AL102" s="182" t="str">
        <f t="shared" si="41"/>
        <v/>
      </c>
      <c r="AM102" s="182" t="str">
        <f t="shared" si="41"/>
        <v/>
      </c>
      <c r="AN102" s="182" t="str">
        <f t="shared" si="41"/>
        <v/>
      </c>
      <c r="AO102" s="182" t="str">
        <f t="shared" si="41"/>
        <v/>
      </c>
      <c r="AP102" s="182" t="str">
        <f t="shared" si="41"/>
        <v/>
      </c>
      <c r="AQ102" s="182" t="str">
        <f t="shared" si="41"/>
        <v/>
      </c>
      <c r="AR102" s="182" t="str">
        <f t="shared" si="41"/>
        <v/>
      </c>
      <c r="AS102" s="182" t="str">
        <f t="shared" si="41"/>
        <v/>
      </c>
      <c r="AT102" s="182" t="str">
        <f t="shared" si="41"/>
        <v/>
      </c>
      <c r="AU102" s="182" t="str">
        <f t="shared" si="41"/>
        <v/>
      </c>
      <c r="AV102" s="182" t="str">
        <f t="shared" si="41"/>
        <v/>
      </c>
      <c r="AW102" s="182" t="str">
        <f t="shared" si="41"/>
        <v/>
      </c>
      <c r="AX102" s="182" t="str">
        <f t="shared" si="41"/>
        <v/>
      </c>
      <c r="AY102" s="182" t="str">
        <f t="shared" si="41"/>
        <v/>
      </c>
      <c r="AZ102" s="182" t="str">
        <f t="shared" si="41"/>
        <v/>
      </c>
      <c r="BA102" s="182" t="str">
        <f t="shared" si="41"/>
        <v/>
      </c>
      <c r="BB102" s="182" t="str">
        <f t="shared" si="41"/>
        <v/>
      </c>
      <c r="BC102" s="182" t="str">
        <f t="shared" si="41"/>
        <v/>
      </c>
      <c r="BD102" s="182" t="str">
        <f t="shared" si="41"/>
        <v/>
      </c>
      <c r="BE102" s="182" t="str">
        <f t="shared" si="41"/>
        <v/>
      </c>
      <c r="BF102" s="182" t="str">
        <f t="shared" si="41"/>
        <v/>
      </c>
      <c r="BG102" s="182" t="str">
        <f t="shared" si="41"/>
        <v/>
      </c>
      <c r="BH102" s="182" t="str">
        <f t="shared" si="41"/>
        <v/>
      </c>
      <c r="BI102" s="182" t="str">
        <f t="shared" si="41"/>
        <v/>
      </c>
      <c r="BJ102" s="182" t="str">
        <f t="shared" si="41"/>
        <v/>
      </c>
      <c r="BK102" s="182" t="str">
        <f t="shared" si="41"/>
        <v/>
      </c>
      <c r="BL102" s="182" t="str">
        <f t="shared" si="41"/>
        <v/>
      </c>
      <c r="BM102" s="182" t="str">
        <f t="shared" si="41"/>
        <v/>
      </c>
      <c r="BN102" s="182" t="str">
        <f t="shared" si="41"/>
        <v/>
      </c>
      <c r="BO102" s="182" t="str">
        <f t="shared" si="41"/>
        <v/>
      </c>
      <c r="BP102" s="182" t="str">
        <f t="shared" si="41"/>
        <v/>
      </c>
      <c r="BQ102" s="182" t="str">
        <f t="shared" si="41"/>
        <v/>
      </c>
      <c r="BR102" s="182" t="str">
        <f t="shared" si="41"/>
        <v/>
      </c>
      <c r="BS102" s="182" t="str">
        <f t="shared" si="41"/>
        <v/>
      </c>
      <c r="BT102" s="182" t="str">
        <f t="shared" si="41"/>
        <v/>
      </c>
      <c r="BU102" s="182" t="str">
        <f t="shared" si="41"/>
        <v/>
      </c>
    </row>
    <row r="103" spans="1:73" x14ac:dyDescent="0.25">
      <c r="A103" s="422">
        <f>IF(ISERROR(FIND(SALES!$XEM$12,J103)),0,1)</f>
        <v>1</v>
      </c>
      <c r="B103" s="1" t="s">
        <v>2290</v>
      </c>
      <c r="C103" s="105" t="s">
        <v>2144</v>
      </c>
      <c r="D103" s="1" t="s">
        <v>2451</v>
      </c>
      <c r="E103" s="1" t="s">
        <v>2451</v>
      </c>
      <c r="F103" s="1" t="s">
        <v>2451</v>
      </c>
      <c r="G103" s="623" t="str">
        <f t="shared" si="29"/>
        <v>EELC P4 1R</v>
      </c>
      <c r="H103" s="1" t="str">
        <f>'F12'!E106</f>
        <v>EELC P4 1R (RESTD HRS NIGHT)</v>
      </c>
      <c r="I103" s="1" t="str">
        <f t="shared" si="30"/>
        <v xml:space="preserve"> (RESTD HRS NIGHT)</v>
      </c>
      <c r="J103" s="197" t="str">
        <f>VLOOKUP(H103,'F12'!$E$6:$F$356,2,FALSE)</f>
        <v>128 129 132 133 134 135 184 185 628 629 632 633 634 635 662 663 664 665 684 685 818 819 822 823</v>
      </c>
      <c r="K103" s="197">
        <f t="shared" si="31"/>
        <v>23.75</v>
      </c>
      <c r="L103" s="190" t="str">
        <f t="shared" si="28"/>
        <v xml:space="preserve">28 </v>
      </c>
      <c r="M103" s="182" t="str">
        <f t="shared" si="40"/>
        <v xml:space="preserve">29 </v>
      </c>
      <c r="N103" s="182" t="str">
        <f t="shared" si="40"/>
        <v xml:space="preserve">32 </v>
      </c>
      <c r="O103" s="182" t="str">
        <f t="shared" si="40"/>
        <v xml:space="preserve">33 </v>
      </c>
      <c r="P103" s="182" t="str">
        <f t="shared" si="40"/>
        <v xml:space="preserve">34 </v>
      </c>
      <c r="Q103" s="182" t="str">
        <f t="shared" si="40"/>
        <v xml:space="preserve">35 </v>
      </c>
      <c r="R103" s="182" t="str">
        <f t="shared" si="40"/>
        <v xml:space="preserve">84 </v>
      </c>
      <c r="S103" s="182" t="str">
        <f t="shared" si="40"/>
        <v xml:space="preserve">85 </v>
      </c>
      <c r="T103" s="182" t="str">
        <f t="shared" si="40"/>
        <v xml:space="preserve">28 </v>
      </c>
      <c r="U103" s="182" t="str">
        <f t="shared" si="40"/>
        <v xml:space="preserve">29 </v>
      </c>
      <c r="V103" s="182" t="str">
        <f t="shared" si="40"/>
        <v xml:space="preserve">32 </v>
      </c>
      <c r="W103" s="182" t="str">
        <f t="shared" si="40"/>
        <v xml:space="preserve">33 </v>
      </c>
      <c r="X103" s="182" t="str">
        <f t="shared" si="40"/>
        <v xml:space="preserve">34 </v>
      </c>
      <c r="Y103" s="182" t="str">
        <f t="shared" si="40"/>
        <v xml:space="preserve">35 </v>
      </c>
      <c r="Z103" s="182" t="str">
        <f t="shared" si="40"/>
        <v xml:space="preserve">62 </v>
      </c>
      <c r="AA103" s="182" t="str">
        <f t="shared" si="40"/>
        <v xml:space="preserve">63 </v>
      </c>
      <c r="AB103" s="182" t="str">
        <f t="shared" si="39"/>
        <v xml:space="preserve">64 </v>
      </c>
      <c r="AC103" s="182" t="str">
        <f t="shared" si="39"/>
        <v xml:space="preserve">65 </v>
      </c>
      <c r="AD103" s="182" t="str">
        <f t="shared" si="39"/>
        <v xml:space="preserve">84 </v>
      </c>
      <c r="AE103" s="182" t="str">
        <f t="shared" si="39"/>
        <v xml:space="preserve">85 </v>
      </c>
      <c r="AF103" s="182" t="str">
        <f t="shared" si="39"/>
        <v xml:space="preserve">18 </v>
      </c>
      <c r="AG103" s="182" t="str">
        <f t="shared" si="39"/>
        <v xml:space="preserve">19 </v>
      </c>
      <c r="AH103" s="182" t="str">
        <f t="shared" si="39"/>
        <v xml:space="preserve">22 </v>
      </c>
      <c r="AI103" s="182" t="str">
        <f t="shared" si="39"/>
        <v/>
      </c>
      <c r="AJ103" s="182" t="str">
        <f t="shared" si="39"/>
        <v/>
      </c>
      <c r="AK103" s="182" t="str">
        <f t="shared" si="39"/>
        <v/>
      </c>
      <c r="AL103" s="182" t="str">
        <f t="shared" si="41"/>
        <v/>
      </c>
      <c r="AM103" s="182" t="str">
        <f t="shared" si="41"/>
        <v/>
      </c>
      <c r="AN103" s="182" t="str">
        <f t="shared" si="41"/>
        <v/>
      </c>
      <c r="AO103" s="182" t="str">
        <f t="shared" si="41"/>
        <v/>
      </c>
      <c r="AP103" s="182" t="str">
        <f t="shared" si="41"/>
        <v/>
      </c>
      <c r="AQ103" s="182" t="str">
        <f t="shared" si="41"/>
        <v/>
      </c>
      <c r="AR103" s="182" t="str">
        <f t="shared" si="41"/>
        <v/>
      </c>
      <c r="AS103" s="182" t="str">
        <f t="shared" si="41"/>
        <v/>
      </c>
      <c r="AT103" s="182" t="str">
        <f t="shared" si="41"/>
        <v/>
      </c>
      <c r="AU103" s="182" t="str">
        <f t="shared" si="41"/>
        <v/>
      </c>
      <c r="AV103" s="182" t="str">
        <f t="shared" si="41"/>
        <v/>
      </c>
      <c r="AW103" s="182" t="str">
        <f t="shared" si="41"/>
        <v/>
      </c>
      <c r="AX103" s="182" t="str">
        <f t="shared" si="41"/>
        <v/>
      </c>
      <c r="AY103" s="182" t="str">
        <f t="shared" si="41"/>
        <v/>
      </c>
      <c r="AZ103" s="182" t="str">
        <f t="shared" si="41"/>
        <v/>
      </c>
      <c r="BA103" s="182" t="str">
        <f t="shared" si="41"/>
        <v/>
      </c>
      <c r="BB103" s="182" t="str">
        <f t="shared" si="41"/>
        <v/>
      </c>
      <c r="BC103" s="182" t="str">
        <f t="shared" si="41"/>
        <v/>
      </c>
      <c r="BD103" s="182" t="str">
        <f t="shared" si="41"/>
        <v/>
      </c>
      <c r="BE103" s="182" t="str">
        <f t="shared" si="41"/>
        <v/>
      </c>
      <c r="BF103" s="182" t="str">
        <f t="shared" si="41"/>
        <v/>
      </c>
      <c r="BG103" s="182" t="str">
        <f t="shared" si="41"/>
        <v/>
      </c>
      <c r="BH103" s="182" t="str">
        <f t="shared" si="41"/>
        <v/>
      </c>
      <c r="BI103" s="182" t="str">
        <f t="shared" si="41"/>
        <v/>
      </c>
      <c r="BJ103" s="182" t="str">
        <f t="shared" si="41"/>
        <v/>
      </c>
      <c r="BK103" s="182" t="str">
        <f t="shared" si="41"/>
        <v/>
      </c>
      <c r="BL103" s="182" t="str">
        <f t="shared" si="41"/>
        <v/>
      </c>
      <c r="BM103" s="182" t="str">
        <f t="shared" si="41"/>
        <v/>
      </c>
      <c r="BN103" s="182" t="str">
        <f t="shared" si="41"/>
        <v/>
      </c>
      <c r="BO103" s="182" t="str">
        <f t="shared" si="41"/>
        <v/>
      </c>
      <c r="BP103" s="182" t="str">
        <f t="shared" si="41"/>
        <v/>
      </c>
      <c r="BQ103" s="182" t="str">
        <f t="shared" si="41"/>
        <v/>
      </c>
      <c r="BR103" s="182" t="str">
        <f t="shared" si="41"/>
        <v/>
      </c>
      <c r="BS103" s="182" t="str">
        <f t="shared" si="41"/>
        <v/>
      </c>
      <c r="BT103" s="182" t="str">
        <f t="shared" si="41"/>
        <v/>
      </c>
      <c r="BU103" s="182" t="str">
        <f t="shared" si="41"/>
        <v/>
      </c>
    </row>
    <row r="104" spans="1:73" x14ac:dyDescent="0.25">
      <c r="A104" s="422">
        <f>IF(ISERROR(FIND(SALES!$XEM$12,J104)),0,1)</f>
        <v>1</v>
      </c>
      <c r="B104" s="1" t="s">
        <v>2291</v>
      </c>
      <c r="C104" s="105" t="s">
        <v>2144</v>
      </c>
      <c r="D104" s="1" t="s">
        <v>2451</v>
      </c>
      <c r="E104" s="1" t="s">
        <v>2451</v>
      </c>
      <c r="F104" s="1" t="s">
        <v>2451</v>
      </c>
      <c r="G104" s="623" t="str">
        <f t="shared" si="29"/>
        <v>NORW P2 1R</v>
      </c>
      <c r="H104" s="1" t="str">
        <f>'F12'!E107</f>
        <v>NORW P2 1R (Restricted)</v>
      </c>
      <c r="I104" s="1" t="str">
        <f t="shared" si="30"/>
        <v xml:space="preserve"> (Restricted)</v>
      </c>
      <c r="J104" s="197" t="str">
        <f>VLOOKUP(H104,'F12'!$E$6:$F$356,2,FALSE)</f>
        <v>511 512 515 516 517 520 521 523 558 561</v>
      </c>
      <c r="K104" s="197">
        <f t="shared" si="31"/>
        <v>9.75</v>
      </c>
      <c r="L104" s="190" t="str">
        <f t="shared" si="28"/>
        <v xml:space="preserve">11 </v>
      </c>
      <c r="M104" s="182" t="str">
        <f t="shared" si="40"/>
        <v xml:space="preserve">12 </v>
      </c>
      <c r="N104" s="182" t="str">
        <f t="shared" si="40"/>
        <v xml:space="preserve">15 </v>
      </c>
      <c r="O104" s="182" t="str">
        <f t="shared" si="40"/>
        <v xml:space="preserve">16 </v>
      </c>
      <c r="P104" s="182" t="str">
        <f t="shared" si="40"/>
        <v xml:space="preserve">17 </v>
      </c>
      <c r="Q104" s="182" t="str">
        <f t="shared" si="40"/>
        <v xml:space="preserve">20 </v>
      </c>
      <c r="R104" s="182" t="str">
        <f t="shared" si="40"/>
        <v xml:space="preserve">21 </v>
      </c>
      <c r="S104" s="182" t="str">
        <f t="shared" si="40"/>
        <v xml:space="preserve">23 </v>
      </c>
      <c r="T104" s="182" t="str">
        <f t="shared" si="40"/>
        <v xml:space="preserve">58 </v>
      </c>
      <c r="U104" s="182" t="str">
        <f t="shared" si="40"/>
        <v/>
      </c>
      <c r="V104" s="182" t="str">
        <f t="shared" si="40"/>
        <v/>
      </c>
      <c r="W104" s="182" t="str">
        <f t="shared" si="40"/>
        <v/>
      </c>
      <c r="X104" s="182" t="str">
        <f t="shared" si="40"/>
        <v/>
      </c>
      <c r="Y104" s="182" t="str">
        <f t="shared" si="40"/>
        <v/>
      </c>
      <c r="Z104" s="182" t="str">
        <f t="shared" si="40"/>
        <v/>
      </c>
      <c r="AA104" s="182" t="str">
        <f t="shared" si="40"/>
        <v/>
      </c>
      <c r="AB104" s="182" t="str">
        <f t="shared" si="39"/>
        <v/>
      </c>
      <c r="AC104" s="182" t="str">
        <f t="shared" si="39"/>
        <v/>
      </c>
      <c r="AD104" s="182" t="str">
        <f t="shared" si="39"/>
        <v/>
      </c>
      <c r="AE104" s="182" t="str">
        <f t="shared" si="39"/>
        <v/>
      </c>
      <c r="AF104" s="182" t="str">
        <f t="shared" si="39"/>
        <v/>
      </c>
      <c r="AG104" s="182" t="str">
        <f t="shared" si="39"/>
        <v/>
      </c>
      <c r="AH104" s="182" t="str">
        <f t="shared" si="39"/>
        <v/>
      </c>
      <c r="AI104" s="182" t="str">
        <f t="shared" si="39"/>
        <v/>
      </c>
      <c r="AJ104" s="182" t="str">
        <f t="shared" si="39"/>
        <v/>
      </c>
      <c r="AK104" s="182" t="str">
        <f t="shared" si="39"/>
        <v/>
      </c>
      <c r="AL104" s="182" t="str">
        <f t="shared" si="41"/>
        <v/>
      </c>
      <c r="AM104" s="182" t="str">
        <f t="shared" si="41"/>
        <v/>
      </c>
      <c r="AN104" s="182" t="str">
        <f t="shared" si="41"/>
        <v/>
      </c>
      <c r="AO104" s="182" t="str">
        <f t="shared" si="41"/>
        <v/>
      </c>
      <c r="AP104" s="182" t="str">
        <f t="shared" si="41"/>
        <v/>
      </c>
      <c r="AQ104" s="182" t="str">
        <f t="shared" si="41"/>
        <v/>
      </c>
      <c r="AR104" s="182" t="str">
        <f t="shared" si="41"/>
        <v/>
      </c>
      <c r="AS104" s="182" t="str">
        <f t="shared" si="41"/>
        <v/>
      </c>
      <c r="AT104" s="182" t="str">
        <f t="shared" si="41"/>
        <v/>
      </c>
      <c r="AU104" s="182" t="str">
        <f t="shared" si="41"/>
        <v/>
      </c>
      <c r="AV104" s="182" t="str">
        <f t="shared" si="41"/>
        <v/>
      </c>
      <c r="AW104" s="182" t="str">
        <f t="shared" si="41"/>
        <v/>
      </c>
      <c r="AX104" s="182" t="str">
        <f t="shared" si="41"/>
        <v/>
      </c>
      <c r="AY104" s="182" t="str">
        <f t="shared" si="41"/>
        <v/>
      </c>
      <c r="AZ104" s="182" t="str">
        <f t="shared" si="41"/>
        <v/>
      </c>
      <c r="BA104" s="182" t="str">
        <f t="shared" si="41"/>
        <v/>
      </c>
      <c r="BB104" s="182" t="str">
        <f t="shared" si="41"/>
        <v/>
      </c>
      <c r="BC104" s="182" t="str">
        <f t="shared" si="41"/>
        <v/>
      </c>
      <c r="BD104" s="182" t="str">
        <f t="shared" si="41"/>
        <v/>
      </c>
      <c r="BE104" s="182" t="str">
        <f t="shared" si="41"/>
        <v/>
      </c>
      <c r="BF104" s="182" t="str">
        <f t="shared" si="41"/>
        <v/>
      </c>
      <c r="BG104" s="182" t="str">
        <f t="shared" si="41"/>
        <v/>
      </c>
      <c r="BH104" s="182" t="str">
        <f t="shared" si="41"/>
        <v/>
      </c>
      <c r="BI104" s="182" t="str">
        <f t="shared" si="41"/>
        <v/>
      </c>
      <c r="BJ104" s="182" t="str">
        <f t="shared" si="41"/>
        <v/>
      </c>
      <c r="BK104" s="182" t="str">
        <f t="shared" si="41"/>
        <v/>
      </c>
      <c r="BL104" s="182" t="str">
        <f t="shared" si="41"/>
        <v/>
      </c>
      <c r="BM104" s="182" t="str">
        <f t="shared" si="41"/>
        <v/>
      </c>
      <c r="BN104" s="182" t="str">
        <f t="shared" si="41"/>
        <v/>
      </c>
      <c r="BO104" s="182" t="str">
        <f t="shared" si="41"/>
        <v/>
      </c>
      <c r="BP104" s="182" t="str">
        <f t="shared" si="41"/>
        <v/>
      </c>
      <c r="BQ104" s="182" t="str">
        <f t="shared" si="41"/>
        <v/>
      </c>
      <c r="BR104" s="182" t="str">
        <f t="shared" si="41"/>
        <v/>
      </c>
      <c r="BS104" s="182" t="str">
        <f t="shared" si="41"/>
        <v/>
      </c>
      <c r="BT104" s="182" t="str">
        <f t="shared" si="41"/>
        <v/>
      </c>
      <c r="BU104" s="182" t="str">
        <f t="shared" si="41"/>
        <v/>
      </c>
    </row>
    <row r="105" spans="1:73" x14ac:dyDescent="0.25">
      <c r="A105" s="422">
        <f>IF(ISERROR(FIND(SALES!$XEM$12,J105)),0,1)</f>
        <v>1</v>
      </c>
      <c r="B105" s="1" t="s">
        <v>2292</v>
      </c>
      <c r="C105" s="105" t="s">
        <v>2149</v>
      </c>
      <c r="D105" s="1" t="s">
        <v>2451</v>
      </c>
      <c r="E105" s="1" t="s">
        <v>2451</v>
      </c>
      <c r="F105" s="1" t="s">
        <v>2451</v>
      </c>
      <c r="G105" s="623" t="str">
        <f t="shared" si="29"/>
        <v>SPOW P4 2R</v>
      </c>
      <c r="H105" s="1" t="str">
        <f>'F12'!E108</f>
        <v>SPOW P4 2R</v>
      </c>
      <c r="I105" s="1" t="str">
        <f t="shared" si="30"/>
        <v/>
      </c>
      <c r="J105" s="197" t="str">
        <f>VLOOKUP(H105,'F12'!$E$6:$F$356,2,FALSE)</f>
        <v>588 021 005 001 003 004 007 009 011 013 015 017 019 023 025 590 692 694 696 698 700 702 704 706 708 710 712 874</v>
      </c>
      <c r="K105" s="197">
        <f t="shared" si="31"/>
        <v>27.75</v>
      </c>
      <c r="L105" s="190" t="str">
        <f t="shared" si="28"/>
        <v xml:space="preserve">88 </v>
      </c>
      <c r="M105" s="182" t="str">
        <f t="shared" si="40"/>
        <v xml:space="preserve">21 </v>
      </c>
      <c r="N105" s="182" t="str">
        <f t="shared" si="40"/>
        <v xml:space="preserve">05 </v>
      </c>
      <c r="O105" s="182" t="str">
        <f t="shared" si="40"/>
        <v xml:space="preserve">01 </v>
      </c>
      <c r="P105" s="182" t="str">
        <f t="shared" si="40"/>
        <v xml:space="preserve">03 </v>
      </c>
      <c r="Q105" s="182" t="str">
        <f t="shared" si="40"/>
        <v xml:space="preserve">04 </v>
      </c>
      <c r="R105" s="182" t="str">
        <f t="shared" si="40"/>
        <v xml:space="preserve">07 </v>
      </c>
      <c r="S105" s="182" t="str">
        <f t="shared" si="40"/>
        <v xml:space="preserve">09 </v>
      </c>
      <c r="T105" s="182" t="str">
        <f t="shared" si="40"/>
        <v xml:space="preserve">11 </v>
      </c>
      <c r="U105" s="182" t="str">
        <f t="shared" si="40"/>
        <v xml:space="preserve">13 </v>
      </c>
      <c r="V105" s="182" t="str">
        <f t="shared" si="40"/>
        <v xml:space="preserve">15 </v>
      </c>
      <c r="W105" s="182" t="str">
        <f t="shared" si="40"/>
        <v xml:space="preserve">17 </v>
      </c>
      <c r="X105" s="182" t="str">
        <f t="shared" si="40"/>
        <v xml:space="preserve">19 </v>
      </c>
      <c r="Y105" s="182" t="str">
        <f t="shared" si="40"/>
        <v xml:space="preserve">23 </v>
      </c>
      <c r="Z105" s="182" t="str">
        <f t="shared" si="40"/>
        <v xml:space="preserve">25 </v>
      </c>
      <c r="AA105" s="182" t="str">
        <f t="shared" si="40"/>
        <v xml:space="preserve">90 </v>
      </c>
      <c r="AB105" s="182" t="str">
        <f t="shared" si="39"/>
        <v xml:space="preserve">92 </v>
      </c>
      <c r="AC105" s="182" t="str">
        <f t="shared" si="39"/>
        <v xml:space="preserve">94 </v>
      </c>
      <c r="AD105" s="182" t="str">
        <f t="shared" si="39"/>
        <v xml:space="preserve">96 </v>
      </c>
      <c r="AE105" s="182" t="str">
        <f t="shared" si="39"/>
        <v xml:space="preserve">98 </v>
      </c>
      <c r="AF105" s="182" t="str">
        <f t="shared" si="39"/>
        <v xml:space="preserve">00 </v>
      </c>
      <c r="AG105" s="182" t="str">
        <f t="shared" si="39"/>
        <v xml:space="preserve">02 </v>
      </c>
      <c r="AH105" s="182" t="str">
        <f t="shared" si="39"/>
        <v xml:space="preserve">04 </v>
      </c>
      <c r="AI105" s="182" t="str">
        <f t="shared" si="39"/>
        <v xml:space="preserve">06 </v>
      </c>
      <c r="AJ105" s="182" t="str">
        <f t="shared" si="39"/>
        <v xml:space="preserve">08 </v>
      </c>
      <c r="AK105" s="182" t="str">
        <f t="shared" si="39"/>
        <v xml:space="preserve">10 </v>
      </c>
      <c r="AL105" s="182" t="str">
        <f t="shared" si="41"/>
        <v xml:space="preserve">12 </v>
      </c>
      <c r="AM105" s="182" t="str">
        <f t="shared" si="41"/>
        <v/>
      </c>
      <c r="AN105" s="182" t="str">
        <f t="shared" si="41"/>
        <v/>
      </c>
      <c r="AO105" s="182" t="str">
        <f t="shared" si="41"/>
        <v/>
      </c>
      <c r="AP105" s="182" t="str">
        <f t="shared" si="41"/>
        <v/>
      </c>
      <c r="AQ105" s="182" t="str">
        <f t="shared" si="41"/>
        <v/>
      </c>
      <c r="AR105" s="182" t="str">
        <f t="shared" si="41"/>
        <v/>
      </c>
      <c r="AS105" s="182" t="str">
        <f t="shared" si="41"/>
        <v/>
      </c>
      <c r="AT105" s="182" t="str">
        <f t="shared" si="41"/>
        <v/>
      </c>
      <c r="AU105" s="182" t="str">
        <f t="shared" si="41"/>
        <v/>
      </c>
      <c r="AV105" s="182" t="str">
        <f t="shared" si="41"/>
        <v/>
      </c>
      <c r="AW105" s="182" t="str">
        <f t="shared" si="41"/>
        <v/>
      </c>
      <c r="AX105" s="182" t="str">
        <f t="shared" si="41"/>
        <v/>
      </c>
      <c r="AY105" s="182" t="str">
        <f t="shared" si="41"/>
        <v/>
      </c>
      <c r="AZ105" s="182" t="str">
        <f t="shared" si="41"/>
        <v/>
      </c>
      <c r="BA105" s="182" t="str">
        <f t="shared" si="41"/>
        <v/>
      </c>
      <c r="BB105" s="182" t="str">
        <f t="shared" si="41"/>
        <v/>
      </c>
      <c r="BC105" s="182" t="str">
        <f t="shared" si="41"/>
        <v/>
      </c>
      <c r="BD105" s="182" t="str">
        <f t="shared" si="41"/>
        <v/>
      </c>
      <c r="BE105" s="182" t="str">
        <f t="shared" si="41"/>
        <v/>
      </c>
      <c r="BF105" s="182" t="str">
        <f t="shared" si="41"/>
        <v/>
      </c>
      <c r="BG105" s="182" t="str">
        <f t="shared" si="41"/>
        <v/>
      </c>
      <c r="BH105" s="182" t="str">
        <f t="shared" ref="AL105:BU112" si="42">IF(BH$2&gt;LEN($J105),"",RIGHT(LEFT($J105,BH$2),3))</f>
        <v/>
      </c>
      <c r="BI105" s="182" t="str">
        <f t="shared" si="42"/>
        <v/>
      </c>
      <c r="BJ105" s="182" t="str">
        <f t="shared" si="42"/>
        <v/>
      </c>
      <c r="BK105" s="182" t="str">
        <f t="shared" si="42"/>
        <v/>
      </c>
      <c r="BL105" s="182" t="str">
        <f t="shared" si="42"/>
        <v/>
      </c>
      <c r="BM105" s="182" t="str">
        <f t="shared" si="42"/>
        <v/>
      </c>
      <c r="BN105" s="182" t="str">
        <f t="shared" si="42"/>
        <v/>
      </c>
      <c r="BO105" s="182" t="str">
        <f t="shared" si="42"/>
        <v/>
      </c>
      <c r="BP105" s="182" t="str">
        <f t="shared" si="42"/>
        <v/>
      </c>
      <c r="BQ105" s="182" t="str">
        <f t="shared" si="42"/>
        <v/>
      </c>
      <c r="BR105" s="182" t="str">
        <f t="shared" si="42"/>
        <v/>
      </c>
      <c r="BS105" s="182" t="str">
        <f t="shared" si="42"/>
        <v/>
      </c>
      <c r="BT105" s="182" t="str">
        <f t="shared" si="42"/>
        <v/>
      </c>
      <c r="BU105" s="182" t="str">
        <f t="shared" si="42"/>
        <v/>
      </c>
    </row>
    <row r="106" spans="1:73" x14ac:dyDescent="0.25">
      <c r="A106" s="422">
        <f>IF(ISERROR(FIND(SALES!$XEM$12,J106)),0,1)</f>
        <v>1</v>
      </c>
      <c r="B106" s="1" t="s">
        <v>2293</v>
      </c>
      <c r="C106" s="105" t="s">
        <v>2149</v>
      </c>
      <c r="D106" s="1" t="s">
        <v>2451</v>
      </c>
      <c r="E106" s="1" t="s">
        <v>2451</v>
      </c>
      <c r="F106" s="1" t="s">
        <v>2451</v>
      </c>
      <c r="G106" s="623" t="str">
        <f t="shared" si="29"/>
        <v>NORW P4 1R</v>
      </c>
      <c r="H106" s="1" t="str">
        <f>'F12'!E109</f>
        <v>NORW P4 1R (RESTD HRS NIGHT)</v>
      </c>
      <c r="I106" s="1" t="str">
        <f t="shared" si="30"/>
        <v xml:space="preserve"> (RESTD HRS NIGHT)</v>
      </c>
      <c r="J106" s="197" t="str">
        <f>VLOOKUP(H106,'F12'!$E$6:$F$356,2,FALSE)</f>
        <v>511 512 564 565 566</v>
      </c>
      <c r="K106" s="197">
        <f t="shared" si="31"/>
        <v>4.75</v>
      </c>
      <c r="L106" s="190" t="str">
        <f t="shared" si="28"/>
        <v xml:space="preserve">11 </v>
      </c>
      <c r="M106" s="182" t="str">
        <f t="shared" si="40"/>
        <v xml:space="preserve">12 </v>
      </c>
      <c r="N106" s="182" t="str">
        <f t="shared" si="40"/>
        <v xml:space="preserve">64 </v>
      </c>
      <c r="O106" s="182" t="str">
        <f t="shared" si="40"/>
        <v xml:space="preserve">65 </v>
      </c>
      <c r="P106" s="182" t="str">
        <f t="shared" si="40"/>
        <v/>
      </c>
      <c r="Q106" s="182" t="str">
        <f t="shared" si="40"/>
        <v/>
      </c>
      <c r="R106" s="182" t="str">
        <f t="shared" si="40"/>
        <v/>
      </c>
      <c r="S106" s="182" t="str">
        <f t="shared" si="40"/>
        <v/>
      </c>
      <c r="T106" s="182" t="str">
        <f t="shared" si="40"/>
        <v/>
      </c>
      <c r="U106" s="182" t="str">
        <f t="shared" si="40"/>
        <v/>
      </c>
      <c r="V106" s="182" t="str">
        <f t="shared" si="40"/>
        <v/>
      </c>
      <c r="W106" s="182" t="str">
        <f t="shared" si="40"/>
        <v/>
      </c>
      <c r="X106" s="182" t="str">
        <f t="shared" si="40"/>
        <v/>
      </c>
      <c r="Y106" s="182" t="str">
        <f t="shared" si="40"/>
        <v/>
      </c>
      <c r="Z106" s="182" t="str">
        <f t="shared" si="40"/>
        <v/>
      </c>
      <c r="AA106" s="182" t="str">
        <f t="shared" si="40"/>
        <v/>
      </c>
      <c r="AB106" s="182" t="str">
        <f t="shared" si="39"/>
        <v/>
      </c>
      <c r="AC106" s="182" t="str">
        <f t="shared" si="39"/>
        <v/>
      </c>
      <c r="AD106" s="182" t="str">
        <f t="shared" si="39"/>
        <v/>
      </c>
      <c r="AE106" s="182" t="str">
        <f t="shared" si="39"/>
        <v/>
      </c>
      <c r="AF106" s="182" t="str">
        <f t="shared" si="39"/>
        <v/>
      </c>
      <c r="AG106" s="182" t="str">
        <f t="shared" si="39"/>
        <v/>
      </c>
      <c r="AH106" s="182" t="str">
        <f t="shared" si="39"/>
        <v/>
      </c>
      <c r="AI106" s="182" t="str">
        <f t="shared" si="39"/>
        <v/>
      </c>
      <c r="AJ106" s="182" t="str">
        <f t="shared" si="39"/>
        <v/>
      </c>
      <c r="AK106" s="182" t="str">
        <f t="shared" si="39"/>
        <v/>
      </c>
      <c r="AL106" s="182" t="str">
        <f t="shared" si="42"/>
        <v/>
      </c>
      <c r="AM106" s="182" t="str">
        <f t="shared" si="42"/>
        <v/>
      </c>
      <c r="AN106" s="182" t="str">
        <f t="shared" si="42"/>
        <v/>
      </c>
      <c r="AO106" s="182" t="str">
        <f t="shared" si="42"/>
        <v/>
      </c>
      <c r="AP106" s="182" t="str">
        <f t="shared" si="42"/>
        <v/>
      </c>
      <c r="AQ106" s="182" t="str">
        <f t="shared" si="42"/>
        <v/>
      </c>
      <c r="AR106" s="182" t="str">
        <f t="shared" si="42"/>
        <v/>
      </c>
      <c r="AS106" s="182" t="str">
        <f t="shared" si="42"/>
        <v/>
      </c>
      <c r="AT106" s="182" t="str">
        <f t="shared" si="42"/>
        <v/>
      </c>
      <c r="AU106" s="182" t="str">
        <f t="shared" si="42"/>
        <v/>
      </c>
      <c r="AV106" s="182" t="str">
        <f t="shared" si="42"/>
        <v/>
      </c>
      <c r="AW106" s="182" t="str">
        <f t="shared" si="42"/>
        <v/>
      </c>
      <c r="AX106" s="182" t="str">
        <f t="shared" si="42"/>
        <v/>
      </c>
      <c r="AY106" s="182" t="str">
        <f t="shared" si="42"/>
        <v/>
      </c>
      <c r="AZ106" s="182" t="str">
        <f t="shared" si="42"/>
        <v/>
      </c>
      <c r="BA106" s="182" t="str">
        <f t="shared" si="42"/>
        <v/>
      </c>
      <c r="BB106" s="182" t="str">
        <f t="shared" si="42"/>
        <v/>
      </c>
      <c r="BC106" s="182" t="str">
        <f t="shared" si="42"/>
        <v/>
      </c>
      <c r="BD106" s="182" t="str">
        <f t="shared" si="42"/>
        <v/>
      </c>
      <c r="BE106" s="182" t="str">
        <f t="shared" si="42"/>
        <v/>
      </c>
      <c r="BF106" s="182" t="str">
        <f t="shared" si="42"/>
        <v/>
      </c>
      <c r="BG106" s="182" t="str">
        <f t="shared" si="42"/>
        <v/>
      </c>
      <c r="BH106" s="182" t="str">
        <f t="shared" si="42"/>
        <v/>
      </c>
      <c r="BI106" s="182" t="str">
        <f t="shared" si="42"/>
        <v/>
      </c>
      <c r="BJ106" s="182" t="str">
        <f t="shared" si="42"/>
        <v/>
      </c>
      <c r="BK106" s="182" t="str">
        <f t="shared" si="42"/>
        <v/>
      </c>
      <c r="BL106" s="182" t="str">
        <f t="shared" si="42"/>
        <v/>
      </c>
      <c r="BM106" s="182" t="str">
        <f t="shared" si="42"/>
        <v/>
      </c>
      <c r="BN106" s="182" t="str">
        <f t="shared" si="42"/>
        <v/>
      </c>
      <c r="BO106" s="182" t="str">
        <f t="shared" si="42"/>
        <v/>
      </c>
      <c r="BP106" s="182" t="str">
        <f t="shared" si="42"/>
        <v/>
      </c>
      <c r="BQ106" s="182" t="str">
        <f t="shared" si="42"/>
        <v/>
      </c>
      <c r="BR106" s="182" t="str">
        <f t="shared" si="42"/>
        <v/>
      </c>
      <c r="BS106" s="182" t="str">
        <f t="shared" si="42"/>
        <v/>
      </c>
      <c r="BT106" s="182" t="str">
        <f t="shared" si="42"/>
        <v/>
      </c>
      <c r="BU106" s="182" t="str">
        <f t="shared" si="42"/>
        <v/>
      </c>
    </row>
    <row r="107" spans="1:73" x14ac:dyDescent="0.25">
      <c r="A107" s="422">
        <f>IF(ISERROR(FIND(SALES!$XEM$12,J107)),0,1)</f>
        <v>1</v>
      </c>
      <c r="B107" s="1" t="s">
        <v>2294</v>
      </c>
      <c r="C107" s="105" t="s">
        <v>2144</v>
      </c>
      <c r="D107" s="1" t="s">
        <v>2451</v>
      </c>
      <c r="E107" s="1" t="s">
        <v>2451</v>
      </c>
      <c r="F107" s="1" t="s">
        <v>2451</v>
      </c>
      <c r="G107" s="623" t="str">
        <f t="shared" si="29"/>
        <v>SPOW P2 2R</v>
      </c>
      <c r="H107" s="1" t="str">
        <f>'F12'!E110</f>
        <v>SPOW P2 2R</v>
      </c>
      <c r="I107" s="1" t="str">
        <f t="shared" si="30"/>
        <v/>
      </c>
      <c r="J107" s="197" t="str">
        <f>VLOOKUP(H107,'F12'!$E$6:$F$356,2,FALSE)</f>
        <v>025 567 568 569 570 571 588 648 672 673 674 676 874</v>
      </c>
      <c r="K107" s="197">
        <f t="shared" si="31"/>
        <v>12.75</v>
      </c>
      <c r="L107" s="190" t="str">
        <f t="shared" si="28"/>
        <v xml:space="preserve">25 </v>
      </c>
      <c r="M107" s="182" t="str">
        <f t="shared" si="40"/>
        <v xml:space="preserve">67 </v>
      </c>
      <c r="N107" s="182" t="str">
        <f t="shared" si="40"/>
        <v xml:space="preserve">68 </v>
      </c>
      <c r="O107" s="182" t="str">
        <f t="shared" si="40"/>
        <v xml:space="preserve">69 </v>
      </c>
      <c r="P107" s="182" t="str">
        <f t="shared" si="40"/>
        <v xml:space="preserve">70 </v>
      </c>
      <c r="Q107" s="182" t="str">
        <f t="shared" si="40"/>
        <v xml:space="preserve">71 </v>
      </c>
      <c r="R107" s="182" t="str">
        <f t="shared" si="40"/>
        <v xml:space="preserve">88 </v>
      </c>
      <c r="S107" s="182" t="str">
        <f t="shared" si="40"/>
        <v xml:space="preserve">48 </v>
      </c>
      <c r="T107" s="182" t="str">
        <f t="shared" si="40"/>
        <v xml:space="preserve">72 </v>
      </c>
      <c r="U107" s="182" t="str">
        <f t="shared" si="40"/>
        <v xml:space="preserve">73 </v>
      </c>
      <c r="V107" s="182" t="str">
        <f t="shared" si="40"/>
        <v xml:space="preserve">74 </v>
      </c>
      <c r="W107" s="182" t="str">
        <f t="shared" si="40"/>
        <v xml:space="preserve">76 </v>
      </c>
      <c r="X107" s="182" t="str">
        <f t="shared" si="40"/>
        <v/>
      </c>
      <c r="Y107" s="182" t="str">
        <f t="shared" si="40"/>
        <v/>
      </c>
      <c r="Z107" s="182" t="str">
        <f t="shared" si="40"/>
        <v/>
      </c>
      <c r="AA107" s="182" t="str">
        <f t="shared" si="40"/>
        <v/>
      </c>
      <c r="AB107" s="182" t="str">
        <f t="shared" si="39"/>
        <v/>
      </c>
      <c r="AC107" s="182" t="str">
        <f t="shared" si="39"/>
        <v/>
      </c>
      <c r="AD107" s="182" t="str">
        <f t="shared" si="39"/>
        <v/>
      </c>
      <c r="AE107" s="182" t="str">
        <f t="shared" si="39"/>
        <v/>
      </c>
      <c r="AF107" s="182" t="str">
        <f t="shared" si="39"/>
        <v/>
      </c>
      <c r="AG107" s="182" t="str">
        <f t="shared" si="39"/>
        <v/>
      </c>
      <c r="AH107" s="182" t="str">
        <f t="shared" si="39"/>
        <v/>
      </c>
      <c r="AI107" s="182" t="str">
        <f t="shared" si="39"/>
        <v/>
      </c>
      <c r="AJ107" s="182" t="str">
        <f t="shared" si="39"/>
        <v/>
      </c>
      <c r="AK107" s="182" t="str">
        <f t="shared" si="39"/>
        <v/>
      </c>
      <c r="AL107" s="182" t="str">
        <f t="shared" si="42"/>
        <v/>
      </c>
      <c r="AM107" s="182" t="str">
        <f t="shared" si="42"/>
        <v/>
      </c>
      <c r="AN107" s="182" t="str">
        <f t="shared" si="42"/>
        <v/>
      </c>
      <c r="AO107" s="182" t="str">
        <f t="shared" si="42"/>
        <v/>
      </c>
      <c r="AP107" s="182" t="str">
        <f t="shared" si="42"/>
        <v/>
      </c>
      <c r="AQ107" s="182" t="str">
        <f t="shared" si="42"/>
        <v/>
      </c>
      <c r="AR107" s="182" t="str">
        <f t="shared" si="42"/>
        <v/>
      </c>
      <c r="AS107" s="182" t="str">
        <f t="shared" si="42"/>
        <v/>
      </c>
      <c r="AT107" s="182" t="str">
        <f t="shared" si="42"/>
        <v/>
      </c>
      <c r="AU107" s="182" t="str">
        <f t="shared" si="42"/>
        <v/>
      </c>
      <c r="AV107" s="182" t="str">
        <f t="shared" si="42"/>
        <v/>
      </c>
      <c r="AW107" s="182" t="str">
        <f t="shared" si="42"/>
        <v/>
      </c>
      <c r="AX107" s="182" t="str">
        <f t="shared" si="42"/>
        <v/>
      </c>
      <c r="AY107" s="182" t="str">
        <f t="shared" si="42"/>
        <v/>
      </c>
      <c r="AZ107" s="182" t="str">
        <f t="shared" si="42"/>
        <v/>
      </c>
      <c r="BA107" s="182" t="str">
        <f t="shared" si="42"/>
        <v/>
      </c>
      <c r="BB107" s="182" t="str">
        <f t="shared" si="42"/>
        <v/>
      </c>
      <c r="BC107" s="182" t="str">
        <f t="shared" si="42"/>
        <v/>
      </c>
      <c r="BD107" s="182" t="str">
        <f t="shared" si="42"/>
        <v/>
      </c>
      <c r="BE107" s="182" t="str">
        <f t="shared" si="42"/>
        <v/>
      </c>
      <c r="BF107" s="182" t="str">
        <f t="shared" si="42"/>
        <v/>
      </c>
      <c r="BG107" s="182" t="str">
        <f t="shared" si="42"/>
        <v/>
      </c>
      <c r="BH107" s="182" t="str">
        <f t="shared" si="42"/>
        <v/>
      </c>
      <c r="BI107" s="182" t="str">
        <f t="shared" si="42"/>
        <v/>
      </c>
      <c r="BJ107" s="182" t="str">
        <f t="shared" si="42"/>
        <v/>
      </c>
      <c r="BK107" s="182" t="str">
        <f t="shared" si="42"/>
        <v/>
      </c>
      <c r="BL107" s="182" t="str">
        <f t="shared" si="42"/>
        <v/>
      </c>
      <c r="BM107" s="182" t="str">
        <f t="shared" si="42"/>
        <v/>
      </c>
      <c r="BN107" s="182" t="str">
        <f t="shared" si="42"/>
        <v/>
      </c>
      <c r="BO107" s="182" t="str">
        <f t="shared" si="42"/>
        <v/>
      </c>
      <c r="BP107" s="182" t="str">
        <f t="shared" si="42"/>
        <v/>
      </c>
      <c r="BQ107" s="182" t="str">
        <f t="shared" si="42"/>
        <v/>
      </c>
      <c r="BR107" s="182" t="str">
        <f t="shared" si="42"/>
        <v/>
      </c>
      <c r="BS107" s="182" t="str">
        <f t="shared" si="42"/>
        <v/>
      </c>
      <c r="BT107" s="182" t="str">
        <f t="shared" si="42"/>
        <v/>
      </c>
      <c r="BU107" s="182" t="str">
        <f t="shared" si="42"/>
        <v/>
      </c>
    </row>
    <row r="108" spans="1:73" x14ac:dyDescent="0.25">
      <c r="A108" s="422">
        <f>IF(ISERROR(FIND(SALES!$XEM$12,J108)),0,1)</f>
        <v>1</v>
      </c>
      <c r="B108" s="1" t="s">
        <v>2295</v>
      </c>
      <c r="C108" s="105" t="s">
        <v>2144</v>
      </c>
      <c r="D108" s="1" t="s">
        <v>2451</v>
      </c>
      <c r="E108" s="1" t="s">
        <v>2451</v>
      </c>
      <c r="F108" s="1" t="s">
        <v>2451</v>
      </c>
      <c r="G108" s="623" t="str">
        <f t="shared" si="29"/>
        <v>NEEB P2 1R</v>
      </c>
      <c r="H108" s="1" t="str">
        <f>'F12'!E111</f>
        <v>NEEB P2 1R (Restricted)</v>
      </c>
      <c r="I108" s="1" t="str">
        <f t="shared" si="30"/>
        <v xml:space="preserve"> (Restricted)</v>
      </c>
      <c r="J108" s="197" t="str">
        <f>VLOOKUP(H108,'F12'!$E$6:$F$356,2,FALSE)</f>
        <v>011 012 013 014 511 529</v>
      </c>
      <c r="K108" s="197">
        <f t="shared" si="31"/>
        <v>5.75</v>
      </c>
      <c r="L108" s="190" t="str">
        <f t="shared" si="28"/>
        <v xml:space="preserve">11 </v>
      </c>
      <c r="M108" s="182" t="str">
        <f t="shared" si="40"/>
        <v xml:space="preserve">12 </v>
      </c>
      <c r="N108" s="182" t="str">
        <f t="shared" si="40"/>
        <v xml:space="preserve">13 </v>
      </c>
      <c r="O108" s="182" t="str">
        <f t="shared" si="40"/>
        <v xml:space="preserve">14 </v>
      </c>
      <c r="P108" s="182" t="str">
        <f t="shared" si="40"/>
        <v xml:space="preserve">11 </v>
      </c>
      <c r="Q108" s="182" t="str">
        <f t="shared" si="40"/>
        <v/>
      </c>
      <c r="R108" s="182" t="str">
        <f t="shared" si="40"/>
        <v/>
      </c>
      <c r="S108" s="182" t="str">
        <f t="shared" si="40"/>
        <v/>
      </c>
      <c r="T108" s="182" t="str">
        <f t="shared" si="40"/>
        <v/>
      </c>
      <c r="U108" s="182" t="str">
        <f t="shared" si="40"/>
        <v/>
      </c>
      <c r="V108" s="182" t="str">
        <f t="shared" si="40"/>
        <v/>
      </c>
      <c r="W108" s="182" t="str">
        <f t="shared" si="40"/>
        <v/>
      </c>
      <c r="X108" s="182" t="str">
        <f t="shared" si="40"/>
        <v/>
      </c>
      <c r="Y108" s="182" t="str">
        <f t="shared" si="40"/>
        <v/>
      </c>
      <c r="Z108" s="182" t="str">
        <f t="shared" si="40"/>
        <v/>
      </c>
      <c r="AA108" s="182" t="str">
        <f t="shared" si="40"/>
        <v/>
      </c>
      <c r="AB108" s="182" t="str">
        <f t="shared" si="39"/>
        <v/>
      </c>
      <c r="AC108" s="182" t="str">
        <f t="shared" si="39"/>
        <v/>
      </c>
      <c r="AD108" s="182" t="str">
        <f t="shared" si="39"/>
        <v/>
      </c>
      <c r="AE108" s="182" t="str">
        <f t="shared" si="39"/>
        <v/>
      </c>
      <c r="AF108" s="182" t="str">
        <f t="shared" si="39"/>
        <v/>
      </c>
      <c r="AG108" s="182" t="str">
        <f t="shared" si="39"/>
        <v/>
      </c>
      <c r="AH108" s="182" t="str">
        <f t="shared" si="39"/>
        <v/>
      </c>
      <c r="AI108" s="182" t="str">
        <f t="shared" si="39"/>
        <v/>
      </c>
      <c r="AJ108" s="182" t="str">
        <f t="shared" si="39"/>
        <v/>
      </c>
      <c r="AK108" s="182" t="str">
        <f t="shared" si="39"/>
        <v/>
      </c>
      <c r="AL108" s="182" t="str">
        <f t="shared" si="42"/>
        <v/>
      </c>
      <c r="AM108" s="182" t="str">
        <f t="shared" si="42"/>
        <v/>
      </c>
      <c r="AN108" s="182" t="str">
        <f t="shared" si="42"/>
        <v/>
      </c>
      <c r="AO108" s="182" t="str">
        <f t="shared" si="42"/>
        <v/>
      </c>
      <c r="AP108" s="182" t="str">
        <f t="shared" si="42"/>
        <v/>
      </c>
      <c r="AQ108" s="182" t="str">
        <f t="shared" si="42"/>
        <v/>
      </c>
      <c r="AR108" s="182" t="str">
        <f t="shared" si="42"/>
        <v/>
      </c>
      <c r="AS108" s="182" t="str">
        <f t="shared" si="42"/>
        <v/>
      </c>
      <c r="AT108" s="182" t="str">
        <f t="shared" si="42"/>
        <v/>
      </c>
      <c r="AU108" s="182" t="str">
        <f t="shared" si="42"/>
        <v/>
      </c>
      <c r="AV108" s="182" t="str">
        <f t="shared" si="42"/>
        <v/>
      </c>
      <c r="AW108" s="182" t="str">
        <f t="shared" si="42"/>
        <v/>
      </c>
      <c r="AX108" s="182" t="str">
        <f t="shared" si="42"/>
        <v/>
      </c>
      <c r="AY108" s="182" t="str">
        <f t="shared" si="42"/>
        <v/>
      </c>
      <c r="AZ108" s="182" t="str">
        <f t="shared" si="42"/>
        <v/>
      </c>
      <c r="BA108" s="182" t="str">
        <f t="shared" si="42"/>
        <v/>
      </c>
      <c r="BB108" s="182" t="str">
        <f t="shared" si="42"/>
        <v/>
      </c>
      <c r="BC108" s="182" t="str">
        <f t="shared" si="42"/>
        <v/>
      </c>
      <c r="BD108" s="182" t="str">
        <f t="shared" si="42"/>
        <v/>
      </c>
      <c r="BE108" s="182" t="str">
        <f t="shared" si="42"/>
        <v/>
      </c>
      <c r="BF108" s="182" t="str">
        <f t="shared" si="42"/>
        <v/>
      </c>
      <c r="BG108" s="182" t="str">
        <f t="shared" si="42"/>
        <v/>
      </c>
      <c r="BH108" s="182" t="str">
        <f t="shared" si="42"/>
        <v/>
      </c>
      <c r="BI108" s="182" t="str">
        <f t="shared" si="42"/>
        <v/>
      </c>
      <c r="BJ108" s="182" t="str">
        <f t="shared" si="42"/>
        <v/>
      </c>
      <c r="BK108" s="182" t="str">
        <f t="shared" si="42"/>
        <v/>
      </c>
      <c r="BL108" s="182" t="str">
        <f t="shared" si="42"/>
        <v/>
      </c>
      <c r="BM108" s="182" t="str">
        <f t="shared" si="42"/>
        <v/>
      </c>
      <c r="BN108" s="182" t="str">
        <f t="shared" si="42"/>
        <v/>
      </c>
      <c r="BO108" s="182" t="str">
        <f t="shared" si="42"/>
        <v/>
      </c>
      <c r="BP108" s="182" t="str">
        <f t="shared" si="42"/>
        <v/>
      </c>
      <c r="BQ108" s="182" t="str">
        <f t="shared" si="42"/>
        <v/>
      </c>
      <c r="BR108" s="182" t="str">
        <f t="shared" si="42"/>
        <v/>
      </c>
      <c r="BS108" s="182" t="str">
        <f t="shared" si="42"/>
        <v/>
      </c>
      <c r="BT108" s="182" t="str">
        <f t="shared" si="42"/>
        <v/>
      </c>
      <c r="BU108" s="182" t="str">
        <f t="shared" si="42"/>
        <v/>
      </c>
    </row>
    <row r="109" spans="1:73" x14ac:dyDescent="0.25">
      <c r="A109" s="422">
        <f>IF(ISERROR(FIND(SALES!$XEM$12,J109)),0,1)</f>
        <v>1</v>
      </c>
      <c r="B109" s="1" t="s">
        <v>2296</v>
      </c>
      <c r="C109" s="1" t="s">
        <v>2451</v>
      </c>
      <c r="D109" s="1" t="s">
        <v>2451</v>
      </c>
      <c r="E109" s="1" t="s">
        <v>2451</v>
      </c>
      <c r="F109" s="1" t="s">
        <v>2451</v>
      </c>
      <c r="G109" s="623" t="str">
        <f t="shared" si="29"/>
        <v>NEEB P4 2R</v>
      </c>
      <c r="H109" s="1" t="str">
        <f>'F12'!E112</f>
        <v>NEEB P4 2R</v>
      </c>
      <c r="I109" s="1" t="str">
        <f t="shared" si="30"/>
        <v/>
      </c>
      <c r="J109" s="197" t="str">
        <f>VLOOKUP(H109,'F12'!$E$6:$F$356,2,FALSE)</f>
        <v>809 808 517 518 519 520 528 529 533 534 535 807 810 811 812 874</v>
      </c>
      <c r="K109" s="197">
        <f t="shared" si="31"/>
        <v>15.75</v>
      </c>
      <c r="L109" s="190" t="str">
        <f t="shared" si="28"/>
        <v xml:space="preserve">09 </v>
      </c>
      <c r="M109" s="182" t="str">
        <f t="shared" si="40"/>
        <v xml:space="preserve">08 </v>
      </c>
      <c r="N109" s="182" t="str">
        <f t="shared" si="40"/>
        <v xml:space="preserve">17 </v>
      </c>
      <c r="O109" s="182" t="str">
        <f t="shared" si="40"/>
        <v xml:space="preserve">18 </v>
      </c>
      <c r="P109" s="182" t="str">
        <f t="shared" si="40"/>
        <v xml:space="preserve">19 </v>
      </c>
      <c r="Q109" s="182" t="str">
        <f t="shared" si="40"/>
        <v xml:space="preserve">20 </v>
      </c>
      <c r="R109" s="182" t="str">
        <f t="shared" si="40"/>
        <v xml:space="preserve">28 </v>
      </c>
      <c r="S109" s="182" t="str">
        <f t="shared" si="40"/>
        <v xml:space="preserve">29 </v>
      </c>
      <c r="T109" s="182" t="str">
        <f t="shared" si="40"/>
        <v xml:space="preserve">33 </v>
      </c>
      <c r="U109" s="182" t="str">
        <f t="shared" si="40"/>
        <v xml:space="preserve">34 </v>
      </c>
      <c r="V109" s="182" t="str">
        <f t="shared" si="40"/>
        <v xml:space="preserve">35 </v>
      </c>
      <c r="W109" s="182" t="str">
        <f t="shared" si="40"/>
        <v xml:space="preserve">07 </v>
      </c>
      <c r="X109" s="182" t="str">
        <f t="shared" si="40"/>
        <v xml:space="preserve">10 </v>
      </c>
      <c r="Y109" s="182" t="str">
        <f t="shared" si="40"/>
        <v xml:space="preserve">11 </v>
      </c>
      <c r="Z109" s="182" t="str">
        <f t="shared" si="40"/>
        <v xml:space="preserve">12 </v>
      </c>
      <c r="AA109" s="182" t="str">
        <f t="shared" ref="AA109:AP124" si="43">IF(AA$2&gt;LEN($J109),"",RIGHT(LEFT($J109,AA$2),3))</f>
        <v/>
      </c>
      <c r="AB109" s="182" t="str">
        <f t="shared" si="43"/>
        <v/>
      </c>
      <c r="AC109" s="182" t="str">
        <f t="shared" si="43"/>
        <v/>
      </c>
      <c r="AD109" s="182" t="str">
        <f t="shared" si="43"/>
        <v/>
      </c>
      <c r="AE109" s="182" t="str">
        <f t="shared" si="43"/>
        <v/>
      </c>
      <c r="AF109" s="182" t="str">
        <f t="shared" si="43"/>
        <v/>
      </c>
      <c r="AG109" s="182" t="str">
        <f t="shared" si="43"/>
        <v/>
      </c>
      <c r="AH109" s="182" t="str">
        <f t="shared" si="43"/>
        <v/>
      </c>
      <c r="AI109" s="182" t="str">
        <f t="shared" si="43"/>
        <v/>
      </c>
      <c r="AJ109" s="182" t="str">
        <f t="shared" si="43"/>
        <v/>
      </c>
      <c r="AK109" s="182" t="str">
        <f t="shared" si="43"/>
        <v/>
      </c>
      <c r="AL109" s="182" t="str">
        <f t="shared" si="43"/>
        <v/>
      </c>
      <c r="AM109" s="182" t="str">
        <f t="shared" si="43"/>
        <v/>
      </c>
      <c r="AN109" s="182" t="str">
        <f t="shared" si="43"/>
        <v/>
      </c>
      <c r="AO109" s="182" t="str">
        <f t="shared" si="43"/>
        <v/>
      </c>
      <c r="AP109" s="182" t="str">
        <f t="shared" si="43"/>
        <v/>
      </c>
      <c r="AQ109" s="182" t="str">
        <f t="shared" si="42"/>
        <v/>
      </c>
      <c r="AR109" s="182" t="str">
        <f t="shared" si="42"/>
        <v/>
      </c>
      <c r="AS109" s="182" t="str">
        <f t="shared" si="42"/>
        <v/>
      </c>
      <c r="AT109" s="182" t="str">
        <f t="shared" si="42"/>
        <v/>
      </c>
      <c r="AU109" s="182" t="str">
        <f t="shared" si="42"/>
        <v/>
      </c>
      <c r="AV109" s="182" t="str">
        <f t="shared" si="42"/>
        <v/>
      </c>
      <c r="AW109" s="182" t="str">
        <f t="shared" si="42"/>
        <v/>
      </c>
      <c r="AX109" s="182" t="str">
        <f t="shared" si="42"/>
        <v/>
      </c>
      <c r="AY109" s="182" t="str">
        <f t="shared" si="42"/>
        <v/>
      </c>
      <c r="AZ109" s="182" t="str">
        <f t="shared" si="42"/>
        <v/>
      </c>
      <c r="BA109" s="182" t="str">
        <f t="shared" si="42"/>
        <v/>
      </c>
      <c r="BB109" s="182" t="str">
        <f t="shared" si="42"/>
        <v/>
      </c>
      <c r="BC109" s="182" t="str">
        <f t="shared" si="42"/>
        <v/>
      </c>
      <c r="BD109" s="182" t="str">
        <f t="shared" si="42"/>
        <v/>
      </c>
      <c r="BE109" s="182" t="str">
        <f t="shared" si="42"/>
        <v/>
      </c>
      <c r="BF109" s="182" t="str">
        <f t="shared" si="42"/>
        <v/>
      </c>
      <c r="BG109" s="182" t="str">
        <f t="shared" si="42"/>
        <v/>
      </c>
      <c r="BH109" s="182" t="str">
        <f t="shared" si="42"/>
        <v/>
      </c>
      <c r="BI109" s="182" t="str">
        <f t="shared" si="42"/>
        <v/>
      </c>
      <c r="BJ109" s="182" t="str">
        <f t="shared" si="42"/>
        <v/>
      </c>
      <c r="BK109" s="182" t="str">
        <f t="shared" si="42"/>
        <v/>
      </c>
      <c r="BL109" s="182" t="str">
        <f t="shared" si="42"/>
        <v/>
      </c>
      <c r="BM109" s="182" t="str">
        <f t="shared" si="42"/>
        <v/>
      </c>
      <c r="BN109" s="182" t="str">
        <f t="shared" si="42"/>
        <v/>
      </c>
      <c r="BO109" s="182" t="str">
        <f t="shared" si="42"/>
        <v/>
      </c>
      <c r="BP109" s="182" t="str">
        <f t="shared" si="42"/>
        <v/>
      </c>
      <c r="BQ109" s="182" t="str">
        <f t="shared" si="42"/>
        <v/>
      </c>
      <c r="BR109" s="182" t="str">
        <f t="shared" si="42"/>
        <v/>
      </c>
      <c r="BS109" s="182" t="str">
        <f t="shared" si="42"/>
        <v/>
      </c>
      <c r="BT109" s="182" t="str">
        <f t="shared" si="42"/>
        <v/>
      </c>
      <c r="BU109" s="182" t="str">
        <f t="shared" si="42"/>
        <v/>
      </c>
    </row>
    <row r="110" spans="1:73" x14ac:dyDescent="0.25">
      <c r="A110" s="422">
        <f>IF(ISERROR(FIND(SALES!$XEM$12,J110)),0,1)</f>
        <v>1</v>
      </c>
      <c r="B110" s="1" t="s">
        <v>2297</v>
      </c>
      <c r="C110" s="1" t="s">
        <v>2451</v>
      </c>
      <c r="D110" s="1" t="s">
        <v>2451</v>
      </c>
      <c r="E110" s="1" t="s">
        <v>2451</v>
      </c>
      <c r="F110" s="1" t="s">
        <v>2451</v>
      </c>
      <c r="G110" s="623" t="str">
        <f t="shared" si="29"/>
        <v>NORW P4 2R</v>
      </c>
      <c r="H110" s="1" t="str">
        <f>'F12'!E113</f>
        <v>NORW P4 2R</v>
      </c>
      <c r="I110" s="1" t="str">
        <f t="shared" si="30"/>
        <v/>
      </c>
      <c r="J110" s="197" t="str">
        <f>VLOOKUP(H110,'F12'!$E$6:$F$356,2,FALSE)</f>
        <v>522 548 549 807 808 811 812 814 874 813</v>
      </c>
      <c r="K110" s="197">
        <f t="shared" si="31"/>
        <v>9.75</v>
      </c>
      <c r="L110" s="190" t="str">
        <f t="shared" si="28"/>
        <v xml:space="preserve">22 </v>
      </c>
      <c r="M110" s="182" t="str">
        <f t="shared" ref="M110:AA125" si="44">IF(M$2&gt;LEN($J110),"",RIGHT(LEFT($J110,M$2),3))</f>
        <v xml:space="preserve">48 </v>
      </c>
      <c r="N110" s="182" t="str">
        <f t="shared" si="44"/>
        <v xml:space="preserve">49 </v>
      </c>
      <c r="O110" s="182" t="str">
        <f t="shared" si="44"/>
        <v xml:space="preserve">07 </v>
      </c>
      <c r="P110" s="182" t="str">
        <f t="shared" si="44"/>
        <v xml:space="preserve">08 </v>
      </c>
      <c r="Q110" s="182" t="str">
        <f t="shared" si="44"/>
        <v xml:space="preserve">11 </v>
      </c>
      <c r="R110" s="182" t="str">
        <f t="shared" si="44"/>
        <v xml:space="preserve">12 </v>
      </c>
      <c r="S110" s="182" t="str">
        <f t="shared" si="44"/>
        <v xml:space="preserve">14 </v>
      </c>
      <c r="T110" s="182" t="str">
        <f t="shared" si="44"/>
        <v xml:space="preserve">74 </v>
      </c>
      <c r="U110" s="182" t="str">
        <f t="shared" si="44"/>
        <v/>
      </c>
      <c r="V110" s="182" t="str">
        <f t="shared" si="44"/>
        <v/>
      </c>
      <c r="W110" s="182" t="str">
        <f t="shared" si="44"/>
        <v/>
      </c>
      <c r="X110" s="182" t="str">
        <f t="shared" si="44"/>
        <v/>
      </c>
      <c r="Y110" s="182" t="str">
        <f t="shared" si="44"/>
        <v/>
      </c>
      <c r="Z110" s="182" t="str">
        <f t="shared" si="44"/>
        <v/>
      </c>
      <c r="AA110" s="182" t="str">
        <f t="shared" si="44"/>
        <v/>
      </c>
      <c r="AB110" s="182" t="str">
        <f t="shared" si="43"/>
        <v/>
      </c>
      <c r="AC110" s="182" t="str">
        <f t="shared" si="43"/>
        <v/>
      </c>
      <c r="AD110" s="182" t="str">
        <f t="shared" si="43"/>
        <v/>
      </c>
      <c r="AE110" s="182" t="str">
        <f t="shared" si="43"/>
        <v/>
      </c>
      <c r="AF110" s="182" t="str">
        <f t="shared" si="43"/>
        <v/>
      </c>
      <c r="AG110" s="182" t="str">
        <f t="shared" si="43"/>
        <v/>
      </c>
      <c r="AH110" s="182" t="str">
        <f t="shared" si="43"/>
        <v/>
      </c>
      <c r="AI110" s="182" t="str">
        <f t="shared" si="43"/>
        <v/>
      </c>
      <c r="AJ110" s="182" t="str">
        <f t="shared" si="43"/>
        <v/>
      </c>
      <c r="AK110" s="182" t="str">
        <f t="shared" si="43"/>
        <v/>
      </c>
      <c r="AL110" s="182" t="str">
        <f t="shared" si="42"/>
        <v/>
      </c>
      <c r="AM110" s="182" t="str">
        <f t="shared" si="42"/>
        <v/>
      </c>
      <c r="AN110" s="182" t="str">
        <f t="shared" si="42"/>
        <v/>
      </c>
      <c r="AO110" s="182" t="str">
        <f t="shared" si="42"/>
        <v/>
      </c>
      <c r="AP110" s="182" t="str">
        <f t="shared" si="42"/>
        <v/>
      </c>
      <c r="AQ110" s="182" t="str">
        <f t="shared" si="42"/>
        <v/>
      </c>
      <c r="AR110" s="182" t="str">
        <f t="shared" si="42"/>
        <v/>
      </c>
      <c r="AS110" s="182" t="str">
        <f t="shared" si="42"/>
        <v/>
      </c>
      <c r="AT110" s="182" t="str">
        <f t="shared" si="42"/>
        <v/>
      </c>
      <c r="AU110" s="182" t="str">
        <f t="shared" si="42"/>
        <v/>
      </c>
      <c r="AV110" s="182" t="str">
        <f t="shared" si="42"/>
        <v/>
      </c>
      <c r="AW110" s="182" t="str">
        <f t="shared" si="42"/>
        <v/>
      </c>
      <c r="AX110" s="182" t="str">
        <f t="shared" si="42"/>
        <v/>
      </c>
      <c r="AY110" s="182" t="str">
        <f t="shared" si="42"/>
        <v/>
      </c>
      <c r="AZ110" s="182" t="str">
        <f t="shared" si="42"/>
        <v/>
      </c>
      <c r="BA110" s="182" t="str">
        <f t="shared" si="42"/>
        <v/>
      </c>
      <c r="BB110" s="182" t="str">
        <f t="shared" si="42"/>
        <v/>
      </c>
      <c r="BC110" s="182" t="str">
        <f t="shared" si="42"/>
        <v/>
      </c>
      <c r="BD110" s="182" t="str">
        <f t="shared" si="42"/>
        <v/>
      </c>
      <c r="BE110" s="182" t="str">
        <f t="shared" si="42"/>
        <v/>
      </c>
      <c r="BF110" s="182" t="str">
        <f t="shared" si="42"/>
        <v/>
      </c>
      <c r="BG110" s="182" t="str">
        <f t="shared" si="42"/>
        <v/>
      </c>
      <c r="BH110" s="182" t="str">
        <f t="shared" si="42"/>
        <v/>
      </c>
      <c r="BI110" s="182" t="str">
        <f t="shared" si="42"/>
        <v/>
      </c>
      <c r="BJ110" s="182" t="str">
        <f t="shared" si="42"/>
        <v/>
      </c>
      <c r="BK110" s="182" t="str">
        <f t="shared" si="42"/>
        <v/>
      </c>
      <c r="BL110" s="182" t="str">
        <f t="shared" si="42"/>
        <v/>
      </c>
      <c r="BM110" s="182" t="str">
        <f t="shared" si="42"/>
        <v/>
      </c>
      <c r="BN110" s="182" t="str">
        <f t="shared" si="42"/>
        <v/>
      </c>
      <c r="BO110" s="182" t="str">
        <f t="shared" si="42"/>
        <v/>
      </c>
      <c r="BP110" s="182" t="str">
        <f t="shared" si="42"/>
        <v/>
      </c>
      <c r="BQ110" s="182" t="str">
        <f t="shared" si="42"/>
        <v/>
      </c>
      <c r="BR110" s="182" t="str">
        <f t="shared" si="42"/>
        <v/>
      </c>
      <c r="BS110" s="182" t="str">
        <f t="shared" si="42"/>
        <v/>
      </c>
      <c r="BT110" s="182" t="str">
        <f t="shared" si="42"/>
        <v/>
      </c>
      <c r="BU110" s="182" t="str">
        <f t="shared" si="42"/>
        <v/>
      </c>
    </row>
    <row r="111" spans="1:73" x14ac:dyDescent="0.25">
      <c r="A111" s="422">
        <f>IF(ISERROR(FIND(SALES!$XEM$12,J111)),0,1)</f>
        <v>1</v>
      </c>
      <c r="B111" s="1" t="s">
        <v>2298</v>
      </c>
      <c r="C111" s="105" t="s">
        <v>2139</v>
      </c>
      <c r="D111" s="105" t="s">
        <v>2140</v>
      </c>
      <c r="E111" s="1" t="s">
        <v>2451</v>
      </c>
      <c r="F111" s="1" t="s">
        <v>2451</v>
      </c>
      <c r="G111" s="623" t="str">
        <f t="shared" si="29"/>
        <v>EELC P2 2R</v>
      </c>
      <c r="H111" s="1" t="str">
        <f>'F12'!E114</f>
        <v>EELC P2 2R</v>
      </c>
      <c r="I111" s="1" t="str">
        <f t="shared" si="30"/>
        <v/>
      </c>
      <c r="J111" s="197" t="str">
        <f>VLOOKUP(H111,'F12'!$E$6:$F$356,2,FALSE)</f>
        <v>124 125 126 127 130 131 143 148 149 166 167 182 624 625 626 627 652 653 656 657 660 661 662 666 667 704 807 808 809 810 812 874 811</v>
      </c>
      <c r="K111" s="197">
        <f t="shared" si="31"/>
        <v>32.75</v>
      </c>
      <c r="L111" s="190" t="str">
        <f t="shared" si="28"/>
        <v xml:space="preserve">24 </v>
      </c>
      <c r="M111" s="182" t="str">
        <f t="shared" si="44"/>
        <v xml:space="preserve">25 </v>
      </c>
      <c r="N111" s="182" t="str">
        <f t="shared" si="44"/>
        <v xml:space="preserve">26 </v>
      </c>
      <c r="O111" s="182" t="str">
        <f t="shared" si="44"/>
        <v xml:space="preserve">27 </v>
      </c>
      <c r="P111" s="182" t="str">
        <f t="shared" si="44"/>
        <v xml:space="preserve">30 </v>
      </c>
      <c r="Q111" s="182" t="str">
        <f t="shared" si="44"/>
        <v xml:space="preserve">31 </v>
      </c>
      <c r="R111" s="182" t="str">
        <f t="shared" si="44"/>
        <v xml:space="preserve">43 </v>
      </c>
      <c r="S111" s="182" t="str">
        <f t="shared" si="44"/>
        <v xml:space="preserve">48 </v>
      </c>
      <c r="T111" s="182" t="str">
        <f t="shared" si="44"/>
        <v xml:space="preserve">49 </v>
      </c>
      <c r="U111" s="182" t="str">
        <f t="shared" si="44"/>
        <v xml:space="preserve">66 </v>
      </c>
      <c r="V111" s="182" t="str">
        <f t="shared" si="44"/>
        <v xml:space="preserve">67 </v>
      </c>
      <c r="W111" s="182" t="str">
        <f t="shared" si="44"/>
        <v xml:space="preserve">82 </v>
      </c>
      <c r="X111" s="182" t="str">
        <f t="shared" si="44"/>
        <v xml:space="preserve">24 </v>
      </c>
      <c r="Y111" s="182" t="str">
        <f t="shared" si="44"/>
        <v xml:space="preserve">25 </v>
      </c>
      <c r="Z111" s="182" t="str">
        <f t="shared" si="44"/>
        <v xml:space="preserve">26 </v>
      </c>
      <c r="AA111" s="182" t="str">
        <f t="shared" si="44"/>
        <v xml:space="preserve">27 </v>
      </c>
      <c r="AB111" s="182" t="str">
        <f t="shared" si="43"/>
        <v xml:space="preserve">52 </v>
      </c>
      <c r="AC111" s="182" t="str">
        <f t="shared" si="43"/>
        <v xml:space="preserve">53 </v>
      </c>
      <c r="AD111" s="182" t="str">
        <f t="shared" si="43"/>
        <v xml:space="preserve">56 </v>
      </c>
      <c r="AE111" s="182" t="str">
        <f t="shared" si="43"/>
        <v xml:space="preserve">57 </v>
      </c>
      <c r="AF111" s="182" t="str">
        <f t="shared" si="43"/>
        <v xml:space="preserve">60 </v>
      </c>
      <c r="AG111" s="182" t="str">
        <f t="shared" si="43"/>
        <v xml:space="preserve">61 </v>
      </c>
      <c r="AH111" s="182" t="str">
        <f t="shared" si="43"/>
        <v xml:space="preserve">62 </v>
      </c>
      <c r="AI111" s="182" t="str">
        <f t="shared" si="43"/>
        <v xml:space="preserve">66 </v>
      </c>
      <c r="AJ111" s="182" t="str">
        <f t="shared" si="43"/>
        <v xml:space="preserve">67 </v>
      </c>
      <c r="AK111" s="182" t="str">
        <f t="shared" si="43"/>
        <v xml:space="preserve">04 </v>
      </c>
      <c r="AL111" s="182" t="str">
        <f t="shared" si="42"/>
        <v xml:space="preserve">07 </v>
      </c>
      <c r="AM111" s="182" t="str">
        <f t="shared" si="42"/>
        <v xml:space="preserve">08 </v>
      </c>
      <c r="AN111" s="182" t="str">
        <f t="shared" si="42"/>
        <v xml:space="preserve">09 </v>
      </c>
      <c r="AO111" s="182" t="str">
        <f t="shared" si="42"/>
        <v xml:space="preserve">10 </v>
      </c>
      <c r="AP111" s="182" t="str">
        <f t="shared" si="42"/>
        <v xml:space="preserve">12 </v>
      </c>
      <c r="AQ111" s="182" t="str">
        <f t="shared" si="42"/>
        <v xml:space="preserve">74 </v>
      </c>
      <c r="AR111" s="182" t="str">
        <f t="shared" si="42"/>
        <v/>
      </c>
      <c r="AS111" s="182" t="str">
        <f t="shared" si="42"/>
        <v/>
      </c>
      <c r="AT111" s="182" t="str">
        <f t="shared" si="42"/>
        <v/>
      </c>
      <c r="AU111" s="182" t="str">
        <f t="shared" si="42"/>
        <v/>
      </c>
      <c r="AV111" s="182" t="str">
        <f t="shared" si="42"/>
        <v/>
      </c>
      <c r="AW111" s="182" t="str">
        <f t="shared" si="42"/>
        <v/>
      </c>
      <c r="AX111" s="182" t="str">
        <f t="shared" si="42"/>
        <v/>
      </c>
      <c r="AY111" s="182" t="str">
        <f t="shared" si="42"/>
        <v/>
      </c>
      <c r="AZ111" s="182" t="str">
        <f t="shared" si="42"/>
        <v/>
      </c>
      <c r="BA111" s="182" t="str">
        <f t="shared" si="42"/>
        <v/>
      </c>
      <c r="BB111" s="182" t="str">
        <f t="shared" si="42"/>
        <v/>
      </c>
      <c r="BC111" s="182" t="str">
        <f t="shared" si="42"/>
        <v/>
      </c>
      <c r="BD111" s="182" t="str">
        <f t="shared" si="42"/>
        <v/>
      </c>
      <c r="BE111" s="182" t="str">
        <f t="shared" si="42"/>
        <v/>
      </c>
      <c r="BF111" s="182" t="str">
        <f t="shared" si="42"/>
        <v/>
      </c>
      <c r="BG111" s="182" t="str">
        <f t="shared" si="42"/>
        <v/>
      </c>
      <c r="BH111" s="182" t="str">
        <f t="shared" si="42"/>
        <v/>
      </c>
      <c r="BI111" s="182" t="str">
        <f t="shared" si="42"/>
        <v/>
      </c>
      <c r="BJ111" s="182" t="str">
        <f t="shared" si="42"/>
        <v/>
      </c>
      <c r="BK111" s="182" t="str">
        <f t="shared" si="42"/>
        <v/>
      </c>
      <c r="BL111" s="182" t="str">
        <f t="shared" si="42"/>
        <v/>
      </c>
      <c r="BM111" s="182" t="str">
        <f t="shared" si="42"/>
        <v/>
      </c>
      <c r="BN111" s="182" t="str">
        <f t="shared" si="42"/>
        <v/>
      </c>
      <c r="BO111" s="182" t="str">
        <f t="shared" si="42"/>
        <v/>
      </c>
      <c r="BP111" s="182" t="str">
        <f t="shared" si="42"/>
        <v/>
      </c>
      <c r="BQ111" s="182" t="str">
        <f t="shared" si="42"/>
        <v/>
      </c>
      <c r="BR111" s="182" t="str">
        <f t="shared" si="42"/>
        <v/>
      </c>
      <c r="BS111" s="182" t="str">
        <f t="shared" si="42"/>
        <v/>
      </c>
      <c r="BT111" s="182" t="str">
        <f t="shared" si="42"/>
        <v/>
      </c>
      <c r="BU111" s="182" t="str">
        <f t="shared" si="42"/>
        <v/>
      </c>
    </row>
    <row r="112" spans="1:73" x14ac:dyDescent="0.25">
      <c r="A112" s="422">
        <f>IF(ISERROR(FIND(SALES!$XEM$12,J112)),0,1)</f>
        <v>1</v>
      </c>
      <c r="B112" s="1" t="s">
        <v>2299</v>
      </c>
      <c r="C112" s="105" t="s">
        <v>2138</v>
      </c>
      <c r="D112" s="1" t="s">
        <v>2451</v>
      </c>
      <c r="E112" s="1" t="s">
        <v>2451</v>
      </c>
      <c r="F112" s="1" t="s">
        <v>2451</v>
      </c>
      <c r="G112" s="623" t="str">
        <f t="shared" si="29"/>
        <v>YELG P4 3R</v>
      </c>
      <c r="H112" s="1" t="str">
        <f>'F12'!E115</f>
        <v>YELG P4 3R (Eve/We &amp; Night)</v>
      </c>
      <c r="I112" s="1" t="str">
        <f t="shared" si="30"/>
        <v xml:space="preserve"> (Eve/We &amp; Night)</v>
      </c>
      <c r="J112" s="197" t="str">
        <f>VLOOKUP(H112,'F12'!$E$6:$F$356,2,FALSE)</f>
        <v>520 521 828 829</v>
      </c>
      <c r="K112" s="197">
        <f t="shared" si="31"/>
        <v>3.75</v>
      </c>
      <c r="L112" s="190" t="str">
        <f t="shared" si="28"/>
        <v xml:space="preserve">20 </v>
      </c>
      <c r="M112" s="182" t="str">
        <f t="shared" si="44"/>
        <v xml:space="preserve">21 </v>
      </c>
      <c r="N112" s="182" t="str">
        <f t="shared" si="44"/>
        <v xml:space="preserve">28 </v>
      </c>
      <c r="O112" s="182" t="str">
        <f t="shared" si="44"/>
        <v/>
      </c>
      <c r="P112" s="182" t="str">
        <f t="shared" si="44"/>
        <v/>
      </c>
      <c r="Q112" s="182" t="str">
        <f t="shared" si="44"/>
        <v/>
      </c>
      <c r="R112" s="182" t="str">
        <f t="shared" si="44"/>
        <v/>
      </c>
      <c r="S112" s="182" t="str">
        <f t="shared" si="44"/>
        <v/>
      </c>
      <c r="T112" s="182" t="str">
        <f t="shared" si="44"/>
        <v/>
      </c>
      <c r="U112" s="182" t="str">
        <f t="shared" si="44"/>
        <v/>
      </c>
      <c r="V112" s="182" t="str">
        <f t="shared" si="44"/>
        <v/>
      </c>
      <c r="W112" s="182" t="str">
        <f t="shared" si="44"/>
        <v/>
      </c>
      <c r="X112" s="182" t="str">
        <f t="shared" si="44"/>
        <v/>
      </c>
      <c r="Y112" s="182" t="str">
        <f t="shared" si="44"/>
        <v/>
      </c>
      <c r="Z112" s="182" t="str">
        <f t="shared" si="44"/>
        <v/>
      </c>
      <c r="AA112" s="182" t="str">
        <f t="shared" si="44"/>
        <v/>
      </c>
      <c r="AB112" s="182" t="str">
        <f t="shared" si="43"/>
        <v/>
      </c>
      <c r="AC112" s="182" t="str">
        <f t="shared" si="43"/>
        <v/>
      </c>
      <c r="AD112" s="182" t="str">
        <f t="shared" si="43"/>
        <v/>
      </c>
      <c r="AE112" s="182" t="str">
        <f t="shared" si="43"/>
        <v/>
      </c>
      <c r="AF112" s="182" t="str">
        <f t="shared" si="43"/>
        <v/>
      </c>
      <c r="AG112" s="182" t="str">
        <f t="shared" si="43"/>
        <v/>
      </c>
      <c r="AH112" s="182" t="str">
        <f t="shared" si="43"/>
        <v/>
      </c>
      <c r="AI112" s="182" t="str">
        <f t="shared" si="43"/>
        <v/>
      </c>
      <c r="AJ112" s="182" t="str">
        <f t="shared" si="43"/>
        <v/>
      </c>
      <c r="AK112" s="182" t="str">
        <f t="shared" si="43"/>
        <v/>
      </c>
      <c r="AL112" s="182" t="str">
        <f t="shared" si="42"/>
        <v/>
      </c>
      <c r="AM112" s="182" t="str">
        <f t="shared" si="42"/>
        <v/>
      </c>
      <c r="AN112" s="182" t="str">
        <f t="shared" si="42"/>
        <v/>
      </c>
      <c r="AO112" s="182" t="str">
        <f t="shared" si="42"/>
        <v/>
      </c>
      <c r="AP112" s="182" t="str">
        <f t="shared" si="42"/>
        <v/>
      </c>
      <c r="AQ112" s="182" t="str">
        <f t="shared" si="42"/>
        <v/>
      </c>
      <c r="AR112" s="182" t="str">
        <f t="shared" si="42"/>
        <v/>
      </c>
      <c r="AS112" s="182" t="str">
        <f t="shared" si="42"/>
        <v/>
      </c>
      <c r="AT112" s="182" t="str">
        <f t="shared" si="42"/>
        <v/>
      </c>
      <c r="AU112" s="182" t="str">
        <f t="shared" si="42"/>
        <v/>
      </c>
      <c r="AV112" s="182" t="str">
        <f t="shared" si="42"/>
        <v/>
      </c>
      <c r="AW112" s="182" t="str">
        <f t="shared" si="42"/>
        <v/>
      </c>
      <c r="AX112" s="182" t="str">
        <f t="shared" si="42"/>
        <v/>
      </c>
      <c r="AY112" s="182" t="str">
        <f t="shared" si="42"/>
        <v/>
      </c>
      <c r="AZ112" s="182" t="str">
        <f t="shared" si="42"/>
        <v/>
      </c>
      <c r="BA112" s="182" t="str">
        <f t="shared" si="42"/>
        <v/>
      </c>
      <c r="BB112" s="182" t="str">
        <f t="shared" si="42"/>
        <v/>
      </c>
      <c r="BC112" s="182" t="str">
        <f t="shared" si="42"/>
        <v/>
      </c>
      <c r="BD112" s="182" t="str">
        <f t="shared" si="42"/>
        <v/>
      </c>
      <c r="BE112" s="182" t="str">
        <f t="shared" si="42"/>
        <v/>
      </c>
      <c r="BF112" s="182" t="str">
        <f t="shared" si="42"/>
        <v/>
      </c>
      <c r="BG112" s="182" t="str">
        <f t="shared" si="42"/>
        <v/>
      </c>
      <c r="BH112" s="182" t="str">
        <f t="shared" si="42"/>
        <v/>
      </c>
      <c r="BI112" s="182" t="str">
        <f t="shared" si="42"/>
        <v/>
      </c>
      <c r="BJ112" s="182" t="str">
        <f t="shared" si="42"/>
        <v/>
      </c>
      <c r="BK112" s="182" t="str">
        <f t="shared" si="42"/>
        <v/>
      </c>
      <c r="BL112" s="182" t="str">
        <f t="shared" si="42"/>
        <v/>
      </c>
      <c r="BM112" s="182" t="str">
        <f t="shared" si="42"/>
        <v/>
      </c>
      <c r="BN112" s="182" t="str">
        <f t="shared" si="42"/>
        <v/>
      </c>
      <c r="BO112" s="182" t="str">
        <f t="shared" si="42"/>
        <v/>
      </c>
      <c r="BP112" s="182" t="str">
        <f t="shared" ref="AL112:BU119" si="45">IF(BP$2&gt;LEN($J112),"",RIGHT(LEFT($J112,BP$2),3))</f>
        <v/>
      </c>
      <c r="BQ112" s="182" t="str">
        <f t="shared" si="45"/>
        <v/>
      </c>
      <c r="BR112" s="182" t="str">
        <f t="shared" si="45"/>
        <v/>
      </c>
      <c r="BS112" s="182" t="str">
        <f t="shared" si="45"/>
        <v/>
      </c>
      <c r="BT112" s="182" t="str">
        <f t="shared" si="45"/>
        <v/>
      </c>
      <c r="BU112" s="182" t="str">
        <f t="shared" si="45"/>
        <v/>
      </c>
    </row>
    <row r="113" spans="1:73" x14ac:dyDescent="0.25">
      <c r="A113" s="422">
        <f>IF(ISERROR(FIND(SALES!$XEM$12,J113)),0,1)</f>
        <v>1</v>
      </c>
      <c r="B113" s="1" t="s">
        <v>2300</v>
      </c>
      <c r="C113" s="105" t="s">
        <v>2149</v>
      </c>
      <c r="D113" s="1" t="s">
        <v>2451</v>
      </c>
      <c r="E113" s="1" t="s">
        <v>2451</v>
      </c>
      <c r="F113" s="1" t="s">
        <v>2451</v>
      </c>
      <c r="G113" s="623" t="str">
        <f t="shared" si="29"/>
        <v>MANW P3 2R</v>
      </c>
      <c r="H113" s="1" t="str">
        <f>'F12'!E116</f>
        <v>MANW P3 2R</v>
      </c>
      <c r="I113" s="1" t="str">
        <f t="shared" si="30"/>
        <v/>
      </c>
      <c r="J113" s="197">
        <f>VLOOKUP(H113,'F12'!$E$6:$F$356,2,FALSE)</f>
        <v>34</v>
      </c>
      <c r="K113" s="197">
        <f t="shared" si="31"/>
        <v>0.5</v>
      </c>
      <c r="L113" s="190" t="str">
        <f t="shared" si="28"/>
        <v>034</v>
      </c>
      <c r="M113" s="182" t="str">
        <f t="shared" si="44"/>
        <v/>
      </c>
      <c r="N113" s="182" t="str">
        <f t="shared" si="44"/>
        <v/>
      </c>
      <c r="O113" s="182" t="str">
        <f t="shared" si="44"/>
        <v/>
      </c>
      <c r="P113" s="182" t="str">
        <f t="shared" si="44"/>
        <v/>
      </c>
      <c r="Q113" s="182" t="str">
        <f t="shared" si="44"/>
        <v/>
      </c>
      <c r="R113" s="182" t="str">
        <f t="shared" si="44"/>
        <v/>
      </c>
      <c r="S113" s="182" t="str">
        <f t="shared" si="44"/>
        <v/>
      </c>
      <c r="T113" s="182" t="str">
        <f t="shared" si="44"/>
        <v/>
      </c>
      <c r="U113" s="182" t="str">
        <f t="shared" si="44"/>
        <v/>
      </c>
      <c r="V113" s="182" t="str">
        <f t="shared" si="44"/>
        <v/>
      </c>
      <c r="W113" s="182" t="str">
        <f t="shared" si="44"/>
        <v/>
      </c>
      <c r="X113" s="182" t="str">
        <f t="shared" si="44"/>
        <v/>
      </c>
      <c r="Y113" s="182" t="str">
        <f t="shared" si="44"/>
        <v/>
      </c>
      <c r="Z113" s="182" t="str">
        <f t="shared" si="44"/>
        <v/>
      </c>
      <c r="AA113" s="182" t="str">
        <f t="shared" si="44"/>
        <v/>
      </c>
      <c r="AB113" s="182" t="str">
        <f t="shared" si="43"/>
        <v/>
      </c>
      <c r="AC113" s="182" t="str">
        <f t="shared" si="43"/>
        <v/>
      </c>
      <c r="AD113" s="182" t="str">
        <f t="shared" si="43"/>
        <v/>
      </c>
      <c r="AE113" s="182" t="str">
        <f t="shared" si="43"/>
        <v/>
      </c>
      <c r="AF113" s="182" t="str">
        <f t="shared" si="43"/>
        <v/>
      </c>
      <c r="AG113" s="182" t="str">
        <f t="shared" si="43"/>
        <v/>
      </c>
      <c r="AH113" s="182" t="str">
        <f t="shared" si="43"/>
        <v/>
      </c>
      <c r="AI113" s="182" t="str">
        <f t="shared" si="43"/>
        <v/>
      </c>
      <c r="AJ113" s="182" t="str">
        <f t="shared" si="43"/>
        <v/>
      </c>
      <c r="AK113" s="182" t="str">
        <f t="shared" si="43"/>
        <v/>
      </c>
      <c r="AL113" s="182" t="str">
        <f t="shared" si="45"/>
        <v/>
      </c>
      <c r="AM113" s="182" t="str">
        <f t="shared" si="45"/>
        <v/>
      </c>
      <c r="AN113" s="182" t="str">
        <f t="shared" si="45"/>
        <v/>
      </c>
      <c r="AO113" s="182" t="str">
        <f t="shared" si="45"/>
        <v/>
      </c>
      <c r="AP113" s="182" t="str">
        <f t="shared" si="45"/>
        <v/>
      </c>
      <c r="AQ113" s="182" t="str">
        <f t="shared" si="45"/>
        <v/>
      </c>
      <c r="AR113" s="182" t="str">
        <f t="shared" si="45"/>
        <v/>
      </c>
      <c r="AS113" s="182" t="str">
        <f t="shared" si="45"/>
        <v/>
      </c>
      <c r="AT113" s="182" t="str">
        <f t="shared" si="45"/>
        <v/>
      </c>
      <c r="AU113" s="182" t="str">
        <f t="shared" si="45"/>
        <v/>
      </c>
      <c r="AV113" s="182" t="str">
        <f t="shared" si="45"/>
        <v/>
      </c>
      <c r="AW113" s="182" t="str">
        <f t="shared" si="45"/>
        <v/>
      </c>
      <c r="AX113" s="182" t="str">
        <f t="shared" si="45"/>
        <v/>
      </c>
      <c r="AY113" s="182" t="str">
        <f t="shared" si="45"/>
        <v/>
      </c>
      <c r="AZ113" s="182" t="str">
        <f t="shared" si="45"/>
        <v/>
      </c>
      <c r="BA113" s="182" t="str">
        <f t="shared" si="45"/>
        <v/>
      </c>
      <c r="BB113" s="182" t="str">
        <f t="shared" si="45"/>
        <v/>
      </c>
      <c r="BC113" s="182" t="str">
        <f t="shared" si="45"/>
        <v/>
      </c>
      <c r="BD113" s="182" t="str">
        <f t="shared" si="45"/>
        <v/>
      </c>
      <c r="BE113" s="182" t="str">
        <f t="shared" si="45"/>
        <v/>
      </c>
      <c r="BF113" s="182" t="str">
        <f t="shared" si="45"/>
        <v/>
      </c>
      <c r="BG113" s="182" t="str">
        <f t="shared" si="45"/>
        <v/>
      </c>
      <c r="BH113" s="182" t="str">
        <f t="shared" si="45"/>
        <v/>
      </c>
      <c r="BI113" s="182" t="str">
        <f t="shared" si="45"/>
        <v/>
      </c>
      <c r="BJ113" s="182" t="str">
        <f t="shared" si="45"/>
        <v/>
      </c>
      <c r="BK113" s="182" t="str">
        <f t="shared" si="45"/>
        <v/>
      </c>
      <c r="BL113" s="182" t="str">
        <f t="shared" si="45"/>
        <v/>
      </c>
      <c r="BM113" s="182" t="str">
        <f t="shared" si="45"/>
        <v/>
      </c>
      <c r="BN113" s="182" t="str">
        <f t="shared" si="45"/>
        <v/>
      </c>
      <c r="BO113" s="182" t="str">
        <f t="shared" si="45"/>
        <v/>
      </c>
      <c r="BP113" s="182" t="str">
        <f t="shared" si="45"/>
        <v/>
      </c>
      <c r="BQ113" s="182" t="str">
        <f t="shared" si="45"/>
        <v/>
      </c>
      <c r="BR113" s="182" t="str">
        <f t="shared" si="45"/>
        <v/>
      </c>
      <c r="BS113" s="182" t="str">
        <f t="shared" si="45"/>
        <v/>
      </c>
      <c r="BT113" s="182" t="str">
        <f t="shared" si="45"/>
        <v/>
      </c>
      <c r="BU113" s="182" t="str">
        <f t="shared" si="45"/>
        <v/>
      </c>
    </row>
    <row r="114" spans="1:73" x14ac:dyDescent="0.25">
      <c r="A114" s="422">
        <f>IF(ISERROR(FIND(SALES!$XEM$12,J114)),0,1)</f>
        <v>1</v>
      </c>
      <c r="B114" s="1" t="s">
        <v>2301</v>
      </c>
      <c r="C114" s="105" t="s">
        <v>2149</v>
      </c>
      <c r="D114" s="105" t="s">
        <v>2152</v>
      </c>
      <c r="E114" s="1" t="s">
        <v>2451</v>
      </c>
      <c r="F114" s="1" t="s">
        <v>2451</v>
      </c>
      <c r="G114" s="623" t="str">
        <f t="shared" si="29"/>
        <v>EMID P4 2R</v>
      </c>
      <c r="H114" s="1" t="str">
        <f>'F12'!E117</f>
        <v>EMID P4 2R</v>
      </c>
      <c r="I114" s="1" t="str">
        <f t="shared" si="30"/>
        <v/>
      </c>
      <c r="J114" s="197" t="str">
        <f>VLOOKUP(H114,'F12'!$E$6:$F$356,2,FALSE)</f>
        <v>831 816 830 817 033 034 100 140 522 524 534 536 542 548 556 557 811 812 814 815 826 874</v>
      </c>
      <c r="K114" s="197">
        <f t="shared" si="31"/>
        <v>21.75</v>
      </c>
      <c r="L114" s="190" t="str">
        <f t="shared" si="28"/>
        <v xml:space="preserve">31 </v>
      </c>
      <c r="M114" s="182" t="str">
        <f t="shared" si="44"/>
        <v xml:space="preserve">16 </v>
      </c>
      <c r="N114" s="182" t="str">
        <f t="shared" si="44"/>
        <v xml:space="preserve">30 </v>
      </c>
      <c r="O114" s="182" t="str">
        <f t="shared" si="44"/>
        <v xml:space="preserve">17 </v>
      </c>
      <c r="P114" s="182" t="str">
        <f t="shared" si="44"/>
        <v xml:space="preserve">33 </v>
      </c>
      <c r="Q114" s="182" t="str">
        <f t="shared" si="44"/>
        <v xml:space="preserve">34 </v>
      </c>
      <c r="R114" s="182" t="str">
        <f t="shared" si="44"/>
        <v xml:space="preserve">00 </v>
      </c>
      <c r="S114" s="182" t="str">
        <f t="shared" si="44"/>
        <v xml:space="preserve">40 </v>
      </c>
      <c r="T114" s="182" t="str">
        <f t="shared" si="44"/>
        <v xml:space="preserve">22 </v>
      </c>
      <c r="U114" s="182" t="str">
        <f t="shared" si="44"/>
        <v xml:space="preserve">24 </v>
      </c>
      <c r="V114" s="182" t="str">
        <f t="shared" si="44"/>
        <v xml:space="preserve">34 </v>
      </c>
      <c r="W114" s="182" t="str">
        <f t="shared" si="44"/>
        <v xml:space="preserve">36 </v>
      </c>
      <c r="X114" s="182" t="str">
        <f t="shared" si="44"/>
        <v xml:space="preserve">42 </v>
      </c>
      <c r="Y114" s="182" t="str">
        <f t="shared" si="44"/>
        <v xml:space="preserve">48 </v>
      </c>
      <c r="Z114" s="182" t="str">
        <f t="shared" si="44"/>
        <v xml:space="preserve">56 </v>
      </c>
      <c r="AA114" s="182" t="str">
        <f t="shared" si="44"/>
        <v xml:space="preserve">57 </v>
      </c>
      <c r="AB114" s="182" t="str">
        <f t="shared" si="43"/>
        <v xml:space="preserve">11 </v>
      </c>
      <c r="AC114" s="182" t="str">
        <f t="shared" si="43"/>
        <v xml:space="preserve">12 </v>
      </c>
      <c r="AD114" s="182" t="str">
        <f t="shared" si="43"/>
        <v xml:space="preserve">14 </v>
      </c>
      <c r="AE114" s="182" t="str">
        <f t="shared" si="43"/>
        <v xml:space="preserve">15 </v>
      </c>
      <c r="AF114" s="182" t="str">
        <f t="shared" si="43"/>
        <v xml:space="preserve">26 </v>
      </c>
      <c r="AG114" s="182" t="str">
        <f t="shared" si="43"/>
        <v/>
      </c>
      <c r="AH114" s="182" t="str">
        <f t="shared" si="43"/>
        <v/>
      </c>
      <c r="AI114" s="182" t="str">
        <f t="shared" si="43"/>
        <v/>
      </c>
      <c r="AJ114" s="182" t="str">
        <f t="shared" si="43"/>
        <v/>
      </c>
      <c r="AK114" s="182" t="str">
        <f t="shared" si="43"/>
        <v/>
      </c>
      <c r="AL114" s="182" t="str">
        <f t="shared" si="45"/>
        <v/>
      </c>
      <c r="AM114" s="182" t="str">
        <f t="shared" si="45"/>
        <v/>
      </c>
      <c r="AN114" s="182" t="str">
        <f t="shared" si="45"/>
        <v/>
      </c>
      <c r="AO114" s="182" t="str">
        <f t="shared" si="45"/>
        <v/>
      </c>
      <c r="AP114" s="182" t="str">
        <f t="shared" si="45"/>
        <v/>
      </c>
      <c r="AQ114" s="182" t="str">
        <f t="shared" si="45"/>
        <v/>
      </c>
      <c r="AR114" s="182" t="str">
        <f t="shared" si="45"/>
        <v/>
      </c>
      <c r="AS114" s="182" t="str">
        <f t="shared" si="45"/>
        <v/>
      </c>
      <c r="AT114" s="182" t="str">
        <f t="shared" si="45"/>
        <v/>
      </c>
      <c r="AU114" s="182" t="str">
        <f t="shared" si="45"/>
        <v/>
      </c>
      <c r="AV114" s="182" t="str">
        <f t="shared" si="45"/>
        <v/>
      </c>
      <c r="AW114" s="182" t="str">
        <f t="shared" si="45"/>
        <v/>
      </c>
      <c r="AX114" s="182" t="str">
        <f t="shared" si="45"/>
        <v/>
      </c>
      <c r="AY114" s="182" t="str">
        <f t="shared" si="45"/>
        <v/>
      </c>
      <c r="AZ114" s="182" t="str">
        <f t="shared" si="45"/>
        <v/>
      </c>
      <c r="BA114" s="182" t="str">
        <f t="shared" si="45"/>
        <v/>
      </c>
      <c r="BB114" s="182" t="str">
        <f t="shared" si="45"/>
        <v/>
      </c>
      <c r="BC114" s="182" t="str">
        <f t="shared" si="45"/>
        <v/>
      </c>
      <c r="BD114" s="182" t="str">
        <f t="shared" si="45"/>
        <v/>
      </c>
      <c r="BE114" s="182" t="str">
        <f t="shared" si="45"/>
        <v/>
      </c>
      <c r="BF114" s="182" t="str">
        <f t="shared" si="45"/>
        <v/>
      </c>
      <c r="BG114" s="182" t="str">
        <f t="shared" si="45"/>
        <v/>
      </c>
      <c r="BH114" s="182" t="str">
        <f t="shared" si="45"/>
        <v/>
      </c>
      <c r="BI114" s="182" t="str">
        <f t="shared" si="45"/>
        <v/>
      </c>
      <c r="BJ114" s="182" t="str">
        <f t="shared" si="45"/>
        <v/>
      </c>
      <c r="BK114" s="182" t="str">
        <f t="shared" si="45"/>
        <v/>
      </c>
      <c r="BL114" s="182" t="str">
        <f t="shared" si="45"/>
        <v/>
      </c>
      <c r="BM114" s="182" t="str">
        <f t="shared" si="45"/>
        <v/>
      </c>
      <c r="BN114" s="182" t="str">
        <f t="shared" si="45"/>
        <v/>
      </c>
      <c r="BO114" s="182" t="str">
        <f t="shared" si="45"/>
        <v/>
      </c>
      <c r="BP114" s="182" t="str">
        <f t="shared" si="45"/>
        <v/>
      </c>
      <c r="BQ114" s="182" t="str">
        <f t="shared" si="45"/>
        <v/>
      </c>
      <c r="BR114" s="182" t="str">
        <f t="shared" si="45"/>
        <v/>
      </c>
      <c r="BS114" s="182" t="str">
        <f t="shared" si="45"/>
        <v/>
      </c>
      <c r="BT114" s="182" t="str">
        <f t="shared" si="45"/>
        <v/>
      </c>
      <c r="BU114" s="182" t="str">
        <f t="shared" si="45"/>
        <v/>
      </c>
    </row>
    <row r="115" spans="1:73" x14ac:dyDescent="0.25">
      <c r="A115" s="422">
        <f>IF(ISERROR(FIND(SALES!$XEM$12,J115)),0,1)</f>
        <v>1</v>
      </c>
      <c r="B115" s="1" t="s">
        <v>2302</v>
      </c>
      <c r="C115" s="105" t="s">
        <v>2144</v>
      </c>
      <c r="D115" s="1" t="s">
        <v>2451</v>
      </c>
      <c r="E115" s="1" t="s">
        <v>2451</v>
      </c>
      <c r="F115" s="1" t="s">
        <v>2451</v>
      </c>
      <c r="G115" s="623" t="str">
        <f t="shared" si="29"/>
        <v>SEEB P4 1R</v>
      </c>
      <c r="H115" s="1" t="str">
        <f>'F12'!E118</f>
        <v>SEEB P4 1R (NIGHT RSTCTD HRS)</v>
      </c>
      <c r="I115" s="1" t="str">
        <f t="shared" si="30"/>
        <v xml:space="preserve"> (NIGHT RSTCTD HRS)</v>
      </c>
      <c r="J115" s="197" t="str">
        <f>VLOOKUP(H115,'F12'!$E$6:$F$356,2,FALSE)</f>
        <v>043 045 535 550 552</v>
      </c>
      <c r="K115" s="197">
        <f t="shared" si="31"/>
        <v>4.75</v>
      </c>
      <c r="L115" s="190" t="str">
        <f t="shared" si="28"/>
        <v xml:space="preserve">43 </v>
      </c>
      <c r="M115" s="182" t="str">
        <f t="shared" si="44"/>
        <v xml:space="preserve">45 </v>
      </c>
      <c r="N115" s="182" t="str">
        <f t="shared" si="44"/>
        <v xml:space="preserve">35 </v>
      </c>
      <c r="O115" s="182" t="str">
        <f t="shared" si="44"/>
        <v xml:space="preserve">50 </v>
      </c>
      <c r="P115" s="182" t="str">
        <f t="shared" si="44"/>
        <v/>
      </c>
      <c r="Q115" s="182" t="str">
        <f t="shared" si="44"/>
        <v/>
      </c>
      <c r="R115" s="182" t="str">
        <f t="shared" si="44"/>
        <v/>
      </c>
      <c r="S115" s="182" t="str">
        <f t="shared" si="44"/>
        <v/>
      </c>
      <c r="T115" s="182" t="str">
        <f t="shared" si="44"/>
        <v/>
      </c>
      <c r="U115" s="182" t="str">
        <f t="shared" si="44"/>
        <v/>
      </c>
      <c r="V115" s="182" t="str">
        <f t="shared" si="44"/>
        <v/>
      </c>
      <c r="W115" s="182" t="str">
        <f t="shared" si="44"/>
        <v/>
      </c>
      <c r="X115" s="182" t="str">
        <f t="shared" si="44"/>
        <v/>
      </c>
      <c r="Y115" s="182" t="str">
        <f t="shared" si="44"/>
        <v/>
      </c>
      <c r="Z115" s="182" t="str">
        <f t="shared" si="44"/>
        <v/>
      </c>
      <c r="AA115" s="182" t="str">
        <f t="shared" si="44"/>
        <v/>
      </c>
      <c r="AB115" s="182" t="str">
        <f t="shared" si="43"/>
        <v/>
      </c>
      <c r="AC115" s="182" t="str">
        <f t="shared" si="43"/>
        <v/>
      </c>
      <c r="AD115" s="182" t="str">
        <f t="shared" si="43"/>
        <v/>
      </c>
      <c r="AE115" s="182" t="str">
        <f t="shared" si="43"/>
        <v/>
      </c>
      <c r="AF115" s="182" t="str">
        <f t="shared" si="43"/>
        <v/>
      </c>
      <c r="AG115" s="182" t="str">
        <f t="shared" si="43"/>
        <v/>
      </c>
      <c r="AH115" s="182" t="str">
        <f t="shared" si="43"/>
        <v/>
      </c>
      <c r="AI115" s="182" t="str">
        <f t="shared" si="43"/>
        <v/>
      </c>
      <c r="AJ115" s="182" t="str">
        <f t="shared" si="43"/>
        <v/>
      </c>
      <c r="AK115" s="182" t="str">
        <f t="shared" si="43"/>
        <v/>
      </c>
      <c r="AL115" s="182" t="str">
        <f t="shared" si="45"/>
        <v/>
      </c>
      <c r="AM115" s="182" t="str">
        <f t="shared" si="45"/>
        <v/>
      </c>
      <c r="AN115" s="182" t="str">
        <f t="shared" si="45"/>
        <v/>
      </c>
      <c r="AO115" s="182" t="str">
        <f t="shared" si="45"/>
        <v/>
      </c>
      <c r="AP115" s="182" t="str">
        <f t="shared" si="45"/>
        <v/>
      </c>
      <c r="AQ115" s="182" t="str">
        <f t="shared" si="45"/>
        <v/>
      </c>
      <c r="AR115" s="182" t="str">
        <f t="shared" si="45"/>
        <v/>
      </c>
      <c r="AS115" s="182" t="str">
        <f t="shared" si="45"/>
        <v/>
      </c>
      <c r="AT115" s="182" t="str">
        <f t="shared" si="45"/>
        <v/>
      </c>
      <c r="AU115" s="182" t="str">
        <f t="shared" si="45"/>
        <v/>
      </c>
      <c r="AV115" s="182" t="str">
        <f t="shared" si="45"/>
        <v/>
      </c>
      <c r="AW115" s="182" t="str">
        <f t="shared" si="45"/>
        <v/>
      </c>
      <c r="AX115" s="182" t="str">
        <f t="shared" si="45"/>
        <v/>
      </c>
      <c r="AY115" s="182" t="str">
        <f t="shared" si="45"/>
        <v/>
      </c>
      <c r="AZ115" s="182" t="str">
        <f t="shared" si="45"/>
        <v/>
      </c>
      <c r="BA115" s="182" t="str">
        <f t="shared" si="45"/>
        <v/>
      </c>
      <c r="BB115" s="182" t="str">
        <f t="shared" si="45"/>
        <v/>
      </c>
      <c r="BC115" s="182" t="str">
        <f t="shared" si="45"/>
        <v/>
      </c>
      <c r="BD115" s="182" t="str">
        <f t="shared" si="45"/>
        <v/>
      </c>
      <c r="BE115" s="182" t="str">
        <f t="shared" si="45"/>
        <v/>
      </c>
      <c r="BF115" s="182" t="str">
        <f t="shared" si="45"/>
        <v/>
      </c>
      <c r="BG115" s="182" t="str">
        <f t="shared" si="45"/>
        <v/>
      </c>
      <c r="BH115" s="182" t="str">
        <f t="shared" si="45"/>
        <v/>
      </c>
      <c r="BI115" s="182" t="str">
        <f t="shared" si="45"/>
        <v/>
      </c>
      <c r="BJ115" s="182" t="str">
        <f t="shared" si="45"/>
        <v/>
      </c>
      <c r="BK115" s="182" t="str">
        <f t="shared" si="45"/>
        <v/>
      </c>
      <c r="BL115" s="182" t="str">
        <f t="shared" si="45"/>
        <v/>
      </c>
      <c r="BM115" s="182" t="str">
        <f t="shared" si="45"/>
        <v/>
      </c>
      <c r="BN115" s="182" t="str">
        <f t="shared" si="45"/>
        <v/>
      </c>
      <c r="BO115" s="182" t="str">
        <f t="shared" si="45"/>
        <v/>
      </c>
      <c r="BP115" s="182" t="str">
        <f t="shared" si="45"/>
        <v/>
      </c>
      <c r="BQ115" s="182" t="str">
        <f t="shared" si="45"/>
        <v/>
      </c>
      <c r="BR115" s="182" t="str">
        <f t="shared" si="45"/>
        <v/>
      </c>
      <c r="BS115" s="182" t="str">
        <f t="shared" si="45"/>
        <v/>
      </c>
      <c r="BT115" s="182" t="str">
        <f t="shared" si="45"/>
        <v/>
      </c>
      <c r="BU115" s="182" t="str">
        <f t="shared" si="45"/>
        <v/>
      </c>
    </row>
    <row r="116" spans="1:73" x14ac:dyDescent="0.25">
      <c r="A116" s="422">
        <f>IF(ISERROR(FIND(SALES!$XEM$12,J116)),0,1)</f>
        <v>1</v>
      </c>
      <c r="B116" s="1" t="s">
        <v>2303</v>
      </c>
      <c r="C116" s="105" t="s">
        <v>2149</v>
      </c>
      <c r="D116" s="1" t="s">
        <v>2451</v>
      </c>
      <c r="E116" s="1" t="s">
        <v>2451</v>
      </c>
      <c r="F116" s="1" t="s">
        <v>2451</v>
      </c>
      <c r="G116" s="623" t="str">
        <f t="shared" si="29"/>
        <v>EMID P3 2R</v>
      </c>
      <c r="H116" s="1" t="str">
        <f>'F12'!E119</f>
        <v>EMID P3 2R (Eve/We)</v>
      </c>
      <c r="I116" s="1" t="str">
        <f t="shared" si="30"/>
        <v xml:space="preserve"> (Eve/We)</v>
      </c>
      <c r="J116" s="197" t="str">
        <f>VLOOKUP(H116,'F12'!$E$6:$F$356,2,FALSE)</f>
        <v>029 030 529 538 558 559 826 827</v>
      </c>
      <c r="K116" s="197">
        <f t="shared" si="31"/>
        <v>7.75</v>
      </c>
      <c r="L116" s="190" t="str">
        <f t="shared" si="28"/>
        <v xml:space="preserve">29 </v>
      </c>
      <c r="M116" s="182" t="str">
        <f t="shared" si="44"/>
        <v xml:space="preserve">30 </v>
      </c>
      <c r="N116" s="182" t="str">
        <f t="shared" si="44"/>
        <v xml:space="preserve">29 </v>
      </c>
      <c r="O116" s="182" t="str">
        <f t="shared" si="44"/>
        <v xml:space="preserve">38 </v>
      </c>
      <c r="P116" s="182" t="str">
        <f t="shared" si="44"/>
        <v xml:space="preserve">58 </v>
      </c>
      <c r="Q116" s="182" t="str">
        <f t="shared" si="44"/>
        <v xml:space="preserve">59 </v>
      </c>
      <c r="R116" s="182" t="str">
        <f t="shared" si="44"/>
        <v xml:space="preserve">26 </v>
      </c>
      <c r="S116" s="182" t="str">
        <f t="shared" si="44"/>
        <v/>
      </c>
      <c r="T116" s="182" t="str">
        <f t="shared" si="44"/>
        <v/>
      </c>
      <c r="U116" s="182" t="str">
        <f t="shared" si="44"/>
        <v/>
      </c>
      <c r="V116" s="182" t="str">
        <f t="shared" si="44"/>
        <v/>
      </c>
      <c r="W116" s="182" t="str">
        <f t="shared" si="44"/>
        <v/>
      </c>
      <c r="X116" s="182" t="str">
        <f t="shared" si="44"/>
        <v/>
      </c>
      <c r="Y116" s="182" t="str">
        <f t="shared" si="44"/>
        <v/>
      </c>
      <c r="Z116" s="182" t="str">
        <f t="shared" si="44"/>
        <v/>
      </c>
      <c r="AA116" s="182" t="str">
        <f t="shared" si="44"/>
        <v/>
      </c>
      <c r="AB116" s="182" t="str">
        <f t="shared" si="43"/>
        <v/>
      </c>
      <c r="AC116" s="182" t="str">
        <f t="shared" si="43"/>
        <v/>
      </c>
      <c r="AD116" s="182" t="str">
        <f t="shared" si="43"/>
        <v/>
      </c>
      <c r="AE116" s="182" t="str">
        <f t="shared" si="43"/>
        <v/>
      </c>
      <c r="AF116" s="182" t="str">
        <f t="shared" si="43"/>
        <v/>
      </c>
      <c r="AG116" s="182" t="str">
        <f t="shared" si="43"/>
        <v/>
      </c>
      <c r="AH116" s="182" t="str">
        <f t="shared" si="43"/>
        <v/>
      </c>
      <c r="AI116" s="182" t="str">
        <f t="shared" si="43"/>
        <v/>
      </c>
      <c r="AJ116" s="182" t="str">
        <f t="shared" si="43"/>
        <v/>
      </c>
      <c r="AK116" s="182" t="str">
        <f t="shared" si="43"/>
        <v/>
      </c>
      <c r="AL116" s="182" t="str">
        <f t="shared" si="45"/>
        <v/>
      </c>
      <c r="AM116" s="182" t="str">
        <f t="shared" si="45"/>
        <v/>
      </c>
      <c r="AN116" s="182" t="str">
        <f t="shared" si="45"/>
        <v/>
      </c>
      <c r="AO116" s="182" t="str">
        <f t="shared" si="45"/>
        <v/>
      </c>
      <c r="AP116" s="182" t="str">
        <f t="shared" si="45"/>
        <v/>
      </c>
      <c r="AQ116" s="182" t="str">
        <f t="shared" si="45"/>
        <v/>
      </c>
      <c r="AR116" s="182" t="str">
        <f t="shared" si="45"/>
        <v/>
      </c>
      <c r="AS116" s="182" t="str">
        <f t="shared" si="45"/>
        <v/>
      </c>
      <c r="AT116" s="182" t="str">
        <f t="shared" si="45"/>
        <v/>
      </c>
      <c r="AU116" s="182" t="str">
        <f t="shared" si="45"/>
        <v/>
      </c>
      <c r="AV116" s="182" t="str">
        <f t="shared" si="45"/>
        <v/>
      </c>
      <c r="AW116" s="182" t="str">
        <f t="shared" si="45"/>
        <v/>
      </c>
      <c r="AX116" s="182" t="str">
        <f t="shared" si="45"/>
        <v/>
      </c>
      <c r="AY116" s="182" t="str">
        <f t="shared" si="45"/>
        <v/>
      </c>
      <c r="AZ116" s="182" t="str">
        <f t="shared" si="45"/>
        <v/>
      </c>
      <c r="BA116" s="182" t="str">
        <f t="shared" si="45"/>
        <v/>
      </c>
      <c r="BB116" s="182" t="str">
        <f t="shared" si="45"/>
        <v/>
      </c>
      <c r="BC116" s="182" t="str">
        <f t="shared" si="45"/>
        <v/>
      </c>
      <c r="BD116" s="182" t="str">
        <f t="shared" si="45"/>
        <v/>
      </c>
      <c r="BE116" s="182" t="str">
        <f t="shared" si="45"/>
        <v/>
      </c>
      <c r="BF116" s="182" t="str">
        <f t="shared" si="45"/>
        <v/>
      </c>
      <c r="BG116" s="182" t="str">
        <f t="shared" si="45"/>
        <v/>
      </c>
      <c r="BH116" s="182" t="str">
        <f t="shared" si="45"/>
        <v/>
      </c>
      <c r="BI116" s="182" t="str">
        <f t="shared" si="45"/>
        <v/>
      </c>
      <c r="BJ116" s="182" t="str">
        <f t="shared" si="45"/>
        <v/>
      </c>
      <c r="BK116" s="182" t="str">
        <f t="shared" si="45"/>
        <v/>
      </c>
      <c r="BL116" s="182" t="str">
        <f t="shared" si="45"/>
        <v/>
      </c>
      <c r="BM116" s="182" t="str">
        <f t="shared" si="45"/>
        <v/>
      </c>
      <c r="BN116" s="182" t="str">
        <f t="shared" si="45"/>
        <v/>
      </c>
      <c r="BO116" s="182" t="str">
        <f t="shared" si="45"/>
        <v/>
      </c>
      <c r="BP116" s="182" t="str">
        <f t="shared" si="45"/>
        <v/>
      </c>
      <c r="BQ116" s="182" t="str">
        <f t="shared" si="45"/>
        <v/>
      </c>
      <c r="BR116" s="182" t="str">
        <f t="shared" si="45"/>
        <v/>
      </c>
      <c r="BS116" s="182" t="str">
        <f t="shared" si="45"/>
        <v/>
      </c>
      <c r="BT116" s="182" t="str">
        <f t="shared" si="45"/>
        <v/>
      </c>
      <c r="BU116" s="182" t="str">
        <f t="shared" si="45"/>
        <v/>
      </c>
    </row>
    <row r="117" spans="1:73" x14ac:dyDescent="0.25">
      <c r="A117" s="422">
        <f>IF(ISERROR(FIND(SALES!$XEM$12,J117)),0,1)</f>
        <v>1</v>
      </c>
      <c r="B117" s="1" t="s">
        <v>2304</v>
      </c>
      <c r="C117" s="105" t="s">
        <v>2149</v>
      </c>
      <c r="D117" s="1" t="s">
        <v>2451</v>
      </c>
      <c r="E117" s="1" t="s">
        <v>2451</v>
      </c>
      <c r="F117" s="1" t="s">
        <v>2451</v>
      </c>
      <c r="G117" s="623" t="str">
        <f t="shared" si="29"/>
        <v>NORW P4 2R</v>
      </c>
      <c r="H117" s="1" t="str">
        <f>'F12'!E120</f>
        <v>NORW P4 2R (Split)</v>
      </c>
      <c r="I117" s="1" t="str">
        <f t="shared" si="30"/>
        <v xml:space="preserve"> (Split)</v>
      </c>
      <c r="J117" s="197" t="str">
        <f>VLOOKUP(H117,'F12'!$E$6:$F$356,2,FALSE)</f>
        <v>006 021 567</v>
      </c>
      <c r="K117" s="197">
        <f t="shared" si="31"/>
        <v>2.75</v>
      </c>
      <c r="L117" s="190" t="str">
        <f t="shared" si="28"/>
        <v xml:space="preserve">06 </v>
      </c>
      <c r="M117" s="182" t="str">
        <f t="shared" si="44"/>
        <v xml:space="preserve">21 </v>
      </c>
      <c r="N117" s="182" t="str">
        <f t="shared" si="44"/>
        <v/>
      </c>
      <c r="O117" s="182" t="str">
        <f t="shared" si="44"/>
        <v/>
      </c>
      <c r="P117" s="182" t="str">
        <f t="shared" si="44"/>
        <v/>
      </c>
      <c r="Q117" s="182" t="str">
        <f t="shared" si="44"/>
        <v/>
      </c>
      <c r="R117" s="182" t="str">
        <f t="shared" si="44"/>
        <v/>
      </c>
      <c r="S117" s="182" t="str">
        <f t="shared" si="44"/>
        <v/>
      </c>
      <c r="T117" s="182" t="str">
        <f t="shared" si="44"/>
        <v/>
      </c>
      <c r="U117" s="182" t="str">
        <f t="shared" si="44"/>
        <v/>
      </c>
      <c r="V117" s="182" t="str">
        <f t="shared" si="44"/>
        <v/>
      </c>
      <c r="W117" s="182" t="str">
        <f t="shared" si="44"/>
        <v/>
      </c>
      <c r="X117" s="182" t="str">
        <f t="shared" si="44"/>
        <v/>
      </c>
      <c r="Y117" s="182" t="str">
        <f t="shared" si="44"/>
        <v/>
      </c>
      <c r="Z117" s="182" t="str">
        <f t="shared" si="44"/>
        <v/>
      </c>
      <c r="AA117" s="182" t="str">
        <f t="shared" si="44"/>
        <v/>
      </c>
      <c r="AB117" s="182" t="str">
        <f t="shared" si="43"/>
        <v/>
      </c>
      <c r="AC117" s="182" t="str">
        <f t="shared" si="43"/>
        <v/>
      </c>
      <c r="AD117" s="182" t="str">
        <f t="shared" si="43"/>
        <v/>
      </c>
      <c r="AE117" s="182" t="str">
        <f t="shared" si="43"/>
        <v/>
      </c>
      <c r="AF117" s="182" t="str">
        <f t="shared" si="43"/>
        <v/>
      </c>
      <c r="AG117" s="182" t="str">
        <f t="shared" si="43"/>
        <v/>
      </c>
      <c r="AH117" s="182" t="str">
        <f t="shared" si="43"/>
        <v/>
      </c>
      <c r="AI117" s="182" t="str">
        <f t="shared" si="43"/>
        <v/>
      </c>
      <c r="AJ117" s="182" t="str">
        <f t="shared" si="43"/>
        <v/>
      </c>
      <c r="AK117" s="182" t="str">
        <f t="shared" si="43"/>
        <v/>
      </c>
      <c r="AL117" s="182" t="str">
        <f t="shared" si="45"/>
        <v/>
      </c>
      <c r="AM117" s="182" t="str">
        <f t="shared" si="45"/>
        <v/>
      </c>
      <c r="AN117" s="182" t="str">
        <f t="shared" si="45"/>
        <v/>
      </c>
      <c r="AO117" s="182" t="str">
        <f t="shared" si="45"/>
        <v/>
      </c>
      <c r="AP117" s="182" t="str">
        <f t="shared" si="45"/>
        <v/>
      </c>
      <c r="AQ117" s="182" t="str">
        <f t="shared" si="45"/>
        <v/>
      </c>
      <c r="AR117" s="182" t="str">
        <f t="shared" si="45"/>
        <v/>
      </c>
      <c r="AS117" s="182" t="str">
        <f t="shared" si="45"/>
        <v/>
      </c>
      <c r="AT117" s="182" t="str">
        <f t="shared" si="45"/>
        <v/>
      </c>
      <c r="AU117" s="182" t="str">
        <f t="shared" si="45"/>
        <v/>
      </c>
      <c r="AV117" s="182" t="str">
        <f t="shared" si="45"/>
        <v/>
      </c>
      <c r="AW117" s="182" t="str">
        <f t="shared" si="45"/>
        <v/>
      </c>
      <c r="AX117" s="182" t="str">
        <f t="shared" si="45"/>
        <v/>
      </c>
      <c r="AY117" s="182" t="str">
        <f t="shared" si="45"/>
        <v/>
      </c>
      <c r="AZ117" s="182" t="str">
        <f t="shared" si="45"/>
        <v/>
      </c>
      <c r="BA117" s="182" t="str">
        <f t="shared" si="45"/>
        <v/>
      </c>
      <c r="BB117" s="182" t="str">
        <f t="shared" si="45"/>
        <v/>
      </c>
      <c r="BC117" s="182" t="str">
        <f t="shared" si="45"/>
        <v/>
      </c>
      <c r="BD117" s="182" t="str">
        <f t="shared" si="45"/>
        <v/>
      </c>
      <c r="BE117" s="182" t="str">
        <f t="shared" si="45"/>
        <v/>
      </c>
      <c r="BF117" s="182" t="str">
        <f t="shared" si="45"/>
        <v/>
      </c>
      <c r="BG117" s="182" t="str">
        <f t="shared" si="45"/>
        <v/>
      </c>
      <c r="BH117" s="182" t="str">
        <f t="shared" si="45"/>
        <v/>
      </c>
      <c r="BI117" s="182" t="str">
        <f t="shared" si="45"/>
        <v/>
      </c>
      <c r="BJ117" s="182" t="str">
        <f t="shared" si="45"/>
        <v/>
      </c>
      <c r="BK117" s="182" t="str">
        <f t="shared" si="45"/>
        <v/>
      </c>
      <c r="BL117" s="182" t="str">
        <f t="shared" si="45"/>
        <v/>
      </c>
      <c r="BM117" s="182" t="str">
        <f t="shared" si="45"/>
        <v/>
      </c>
      <c r="BN117" s="182" t="str">
        <f t="shared" si="45"/>
        <v/>
      </c>
      <c r="BO117" s="182" t="str">
        <f t="shared" si="45"/>
        <v/>
      </c>
      <c r="BP117" s="182" t="str">
        <f t="shared" si="45"/>
        <v/>
      </c>
      <c r="BQ117" s="182" t="str">
        <f t="shared" si="45"/>
        <v/>
      </c>
      <c r="BR117" s="182" t="str">
        <f t="shared" si="45"/>
        <v/>
      </c>
      <c r="BS117" s="182" t="str">
        <f t="shared" si="45"/>
        <v/>
      </c>
      <c r="BT117" s="182" t="str">
        <f t="shared" si="45"/>
        <v/>
      </c>
      <c r="BU117" s="182" t="str">
        <f t="shared" si="45"/>
        <v/>
      </c>
    </row>
    <row r="118" spans="1:73" x14ac:dyDescent="0.25">
      <c r="A118" s="422">
        <f>IF(ISERROR(FIND(SALES!$XEM$12,J118)),0,1)</f>
        <v>1</v>
      </c>
      <c r="B118" s="1" t="s">
        <v>2305</v>
      </c>
      <c r="C118" s="105" t="s">
        <v>2144</v>
      </c>
      <c r="D118" s="1" t="s">
        <v>2451</v>
      </c>
      <c r="E118" s="1" t="s">
        <v>2451</v>
      </c>
      <c r="F118" s="1" t="s">
        <v>2451</v>
      </c>
      <c r="G118" s="623" t="str">
        <f t="shared" si="29"/>
        <v>HYDE P3 2R</v>
      </c>
      <c r="H118" s="1" t="str">
        <f>'F12'!E121</f>
        <v>HYDE P3 2R</v>
      </c>
      <c r="I118" s="1" t="str">
        <f t="shared" si="30"/>
        <v/>
      </c>
      <c r="J118" s="197" t="str">
        <f>VLOOKUP(H118,'F12'!$E$6:$F$356,2,FALSE)</f>
        <v>094 095 689 874 688</v>
      </c>
      <c r="K118" s="197">
        <f t="shared" si="31"/>
        <v>4.75</v>
      </c>
      <c r="L118" s="190" t="str">
        <f t="shared" si="28"/>
        <v xml:space="preserve">94 </v>
      </c>
      <c r="M118" s="182" t="str">
        <f t="shared" si="44"/>
        <v xml:space="preserve">95 </v>
      </c>
      <c r="N118" s="182" t="str">
        <f t="shared" si="44"/>
        <v xml:space="preserve">89 </v>
      </c>
      <c r="O118" s="182" t="str">
        <f t="shared" si="44"/>
        <v xml:space="preserve">74 </v>
      </c>
      <c r="P118" s="182" t="str">
        <f t="shared" si="44"/>
        <v/>
      </c>
      <c r="Q118" s="182" t="str">
        <f t="shared" si="44"/>
        <v/>
      </c>
      <c r="R118" s="182" t="str">
        <f t="shared" si="44"/>
        <v/>
      </c>
      <c r="S118" s="182" t="str">
        <f t="shared" si="44"/>
        <v/>
      </c>
      <c r="T118" s="182" t="str">
        <f t="shared" si="44"/>
        <v/>
      </c>
      <c r="U118" s="182" t="str">
        <f t="shared" si="44"/>
        <v/>
      </c>
      <c r="V118" s="182" t="str">
        <f t="shared" si="44"/>
        <v/>
      </c>
      <c r="W118" s="182" t="str">
        <f t="shared" si="44"/>
        <v/>
      </c>
      <c r="X118" s="182" t="str">
        <f t="shared" si="44"/>
        <v/>
      </c>
      <c r="Y118" s="182" t="str">
        <f t="shared" si="44"/>
        <v/>
      </c>
      <c r="Z118" s="182" t="str">
        <f t="shared" si="44"/>
        <v/>
      </c>
      <c r="AA118" s="182" t="str">
        <f t="shared" si="44"/>
        <v/>
      </c>
      <c r="AB118" s="182" t="str">
        <f t="shared" si="43"/>
        <v/>
      </c>
      <c r="AC118" s="182" t="str">
        <f t="shared" si="43"/>
        <v/>
      </c>
      <c r="AD118" s="182" t="str">
        <f t="shared" si="43"/>
        <v/>
      </c>
      <c r="AE118" s="182" t="str">
        <f t="shared" si="43"/>
        <v/>
      </c>
      <c r="AF118" s="182" t="str">
        <f t="shared" si="43"/>
        <v/>
      </c>
      <c r="AG118" s="182" t="str">
        <f t="shared" si="43"/>
        <v/>
      </c>
      <c r="AH118" s="182" t="str">
        <f t="shared" si="43"/>
        <v/>
      </c>
      <c r="AI118" s="182" t="str">
        <f t="shared" si="43"/>
        <v/>
      </c>
      <c r="AJ118" s="182" t="str">
        <f t="shared" si="43"/>
        <v/>
      </c>
      <c r="AK118" s="182" t="str">
        <f t="shared" si="43"/>
        <v/>
      </c>
      <c r="AL118" s="182" t="str">
        <f t="shared" si="45"/>
        <v/>
      </c>
      <c r="AM118" s="182" t="str">
        <f t="shared" si="45"/>
        <v/>
      </c>
      <c r="AN118" s="182" t="str">
        <f t="shared" si="45"/>
        <v/>
      </c>
      <c r="AO118" s="182" t="str">
        <f t="shared" si="45"/>
        <v/>
      </c>
      <c r="AP118" s="182" t="str">
        <f t="shared" si="45"/>
        <v/>
      </c>
      <c r="AQ118" s="182" t="str">
        <f t="shared" si="45"/>
        <v/>
      </c>
      <c r="AR118" s="182" t="str">
        <f t="shared" si="45"/>
        <v/>
      </c>
      <c r="AS118" s="182" t="str">
        <f t="shared" si="45"/>
        <v/>
      </c>
      <c r="AT118" s="182" t="str">
        <f t="shared" si="45"/>
        <v/>
      </c>
      <c r="AU118" s="182" t="str">
        <f t="shared" si="45"/>
        <v/>
      </c>
      <c r="AV118" s="182" t="str">
        <f t="shared" si="45"/>
        <v/>
      </c>
      <c r="AW118" s="182" t="str">
        <f t="shared" si="45"/>
        <v/>
      </c>
      <c r="AX118" s="182" t="str">
        <f t="shared" si="45"/>
        <v/>
      </c>
      <c r="AY118" s="182" t="str">
        <f t="shared" si="45"/>
        <v/>
      </c>
      <c r="AZ118" s="182" t="str">
        <f t="shared" si="45"/>
        <v/>
      </c>
      <c r="BA118" s="182" t="str">
        <f t="shared" si="45"/>
        <v/>
      </c>
      <c r="BB118" s="182" t="str">
        <f t="shared" si="45"/>
        <v/>
      </c>
      <c r="BC118" s="182" t="str">
        <f t="shared" si="45"/>
        <v/>
      </c>
      <c r="BD118" s="182" t="str">
        <f t="shared" si="45"/>
        <v/>
      </c>
      <c r="BE118" s="182" t="str">
        <f t="shared" si="45"/>
        <v/>
      </c>
      <c r="BF118" s="182" t="str">
        <f t="shared" si="45"/>
        <v/>
      </c>
      <c r="BG118" s="182" t="str">
        <f t="shared" si="45"/>
        <v/>
      </c>
      <c r="BH118" s="182" t="str">
        <f t="shared" si="45"/>
        <v/>
      </c>
      <c r="BI118" s="182" t="str">
        <f t="shared" si="45"/>
        <v/>
      </c>
      <c r="BJ118" s="182" t="str">
        <f t="shared" si="45"/>
        <v/>
      </c>
      <c r="BK118" s="182" t="str">
        <f t="shared" si="45"/>
        <v/>
      </c>
      <c r="BL118" s="182" t="str">
        <f t="shared" si="45"/>
        <v/>
      </c>
      <c r="BM118" s="182" t="str">
        <f t="shared" si="45"/>
        <v/>
      </c>
      <c r="BN118" s="182" t="str">
        <f t="shared" si="45"/>
        <v/>
      </c>
      <c r="BO118" s="182" t="str">
        <f t="shared" si="45"/>
        <v/>
      </c>
      <c r="BP118" s="182" t="str">
        <f t="shared" si="45"/>
        <v/>
      </c>
      <c r="BQ118" s="182" t="str">
        <f t="shared" si="45"/>
        <v/>
      </c>
      <c r="BR118" s="182" t="str">
        <f t="shared" si="45"/>
        <v/>
      </c>
      <c r="BS118" s="182" t="str">
        <f t="shared" si="45"/>
        <v/>
      </c>
      <c r="BT118" s="182" t="str">
        <f t="shared" si="45"/>
        <v/>
      </c>
      <c r="BU118" s="182" t="str">
        <f t="shared" si="45"/>
        <v/>
      </c>
    </row>
    <row r="119" spans="1:73" x14ac:dyDescent="0.25">
      <c r="A119" s="422">
        <f>IF(ISERROR(FIND(SALES!$XEM$12,J119)),0,1)</f>
        <v>1</v>
      </c>
      <c r="B119" s="1" t="s">
        <v>2306</v>
      </c>
      <c r="C119" s="105" t="s">
        <v>2149</v>
      </c>
      <c r="D119" s="1" t="s">
        <v>2451</v>
      </c>
      <c r="E119" s="1" t="s">
        <v>2451</v>
      </c>
      <c r="F119" s="1" t="s">
        <v>2451</v>
      </c>
      <c r="G119" s="623" t="str">
        <f t="shared" si="29"/>
        <v>LOND P2 1R</v>
      </c>
      <c r="H119" s="1" t="str">
        <f>'F12'!E122</f>
        <v>LOND P2 1R (Restricted)</v>
      </c>
      <c r="I119" s="1" t="str">
        <f t="shared" si="30"/>
        <v xml:space="preserve"> (Restricted)</v>
      </c>
      <c r="J119" s="197" t="str">
        <f>VLOOKUP(H119,'F12'!$E$6:$F$356,2,FALSE)</f>
        <v>011 517 518 519 520 521</v>
      </c>
      <c r="K119" s="197">
        <f t="shared" si="31"/>
        <v>5.75</v>
      </c>
      <c r="L119" s="190" t="str">
        <f t="shared" si="28"/>
        <v xml:space="preserve">11 </v>
      </c>
      <c r="M119" s="182" t="str">
        <f t="shared" si="44"/>
        <v xml:space="preserve">17 </v>
      </c>
      <c r="N119" s="182" t="str">
        <f t="shared" si="44"/>
        <v xml:space="preserve">18 </v>
      </c>
      <c r="O119" s="182" t="str">
        <f t="shared" si="44"/>
        <v xml:space="preserve">19 </v>
      </c>
      <c r="P119" s="182" t="str">
        <f t="shared" si="44"/>
        <v xml:space="preserve">20 </v>
      </c>
      <c r="Q119" s="182" t="str">
        <f t="shared" si="44"/>
        <v/>
      </c>
      <c r="R119" s="182" t="str">
        <f t="shared" si="44"/>
        <v/>
      </c>
      <c r="S119" s="182" t="str">
        <f t="shared" si="44"/>
        <v/>
      </c>
      <c r="T119" s="182" t="str">
        <f t="shared" si="44"/>
        <v/>
      </c>
      <c r="U119" s="182" t="str">
        <f t="shared" si="44"/>
        <v/>
      </c>
      <c r="V119" s="182" t="str">
        <f t="shared" si="44"/>
        <v/>
      </c>
      <c r="W119" s="182" t="str">
        <f t="shared" si="44"/>
        <v/>
      </c>
      <c r="X119" s="182" t="str">
        <f t="shared" si="44"/>
        <v/>
      </c>
      <c r="Y119" s="182" t="str">
        <f t="shared" si="44"/>
        <v/>
      </c>
      <c r="Z119" s="182" t="str">
        <f t="shared" si="44"/>
        <v/>
      </c>
      <c r="AA119" s="182" t="str">
        <f t="shared" si="44"/>
        <v/>
      </c>
      <c r="AB119" s="182" t="str">
        <f t="shared" si="43"/>
        <v/>
      </c>
      <c r="AC119" s="182" t="str">
        <f t="shared" si="43"/>
        <v/>
      </c>
      <c r="AD119" s="182" t="str">
        <f t="shared" si="43"/>
        <v/>
      </c>
      <c r="AE119" s="182" t="str">
        <f t="shared" si="43"/>
        <v/>
      </c>
      <c r="AF119" s="182" t="str">
        <f t="shared" si="43"/>
        <v/>
      </c>
      <c r="AG119" s="182" t="str">
        <f t="shared" si="43"/>
        <v/>
      </c>
      <c r="AH119" s="182" t="str">
        <f t="shared" si="43"/>
        <v/>
      </c>
      <c r="AI119" s="182" t="str">
        <f t="shared" si="43"/>
        <v/>
      </c>
      <c r="AJ119" s="182" t="str">
        <f t="shared" si="43"/>
        <v/>
      </c>
      <c r="AK119" s="182" t="str">
        <f t="shared" si="43"/>
        <v/>
      </c>
      <c r="AL119" s="182" t="str">
        <f t="shared" si="45"/>
        <v/>
      </c>
      <c r="AM119" s="182" t="str">
        <f t="shared" si="45"/>
        <v/>
      </c>
      <c r="AN119" s="182" t="str">
        <f t="shared" si="45"/>
        <v/>
      </c>
      <c r="AO119" s="182" t="str">
        <f t="shared" si="45"/>
        <v/>
      </c>
      <c r="AP119" s="182" t="str">
        <f t="shared" si="45"/>
        <v/>
      </c>
      <c r="AQ119" s="182" t="str">
        <f t="shared" si="45"/>
        <v/>
      </c>
      <c r="AR119" s="182" t="str">
        <f t="shared" si="45"/>
        <v/>
      </c>
      <c r="AS119" s="182" t="str">
        <f t="shared" si="45"/>
        <v/>
      </c>
      <c r="AT119" s="182" t="str">
        <f t="shared" si="45"/>
        <v/>
      </c>
      <c r="AU119" s="182" t="str">
        <f t="shared" si="45"/>
        <v/>
      </c>
      <c r="AV119" s="182" t="str">
        <f t="shared" si="45"/>
        <v/>
      </c>
      <c r="AW119" s="182" t="str">
        <f t="shared" si="45"/>
        <v/>
      </c>
      <c r="AX119" s="182" t="str">
        <f t="shared" si="45"/>
        <v/>
      </c>
      <c r="AY119" s="182" t="str">
        <f t="shared" si="45"/>
        <v/>
      </c>
      <c r="AZ119" s="182" t="str">
        <f t="shared" si="45"/>
        <v/>
      </c>
      <c r="BA119" s="182" t="str">
        <f t="shared" si="45"/>
        <v/>
      </c>
      <c r="BB119" s="182" t="str">
        <f t="shared" si="45"/>
        <v/>
      </c>
      <c r="BC119" s="182" t="str">
        <f t="shared" si="45"/>
        <v/>
      </c>
      <c r="BD119" s="182" t="str">
        <f t="shared" si="45"/>
        <v/>
      </c>
      <c r="BE119" s="182" t="str">
        <f t="shared" si="45"/>
        <v/>
      </c>
      <c r="BF119" s="182" t="str">
        <f t="shared" si="45"/>
        <v/>
      </c>
      <c r="BG119" s="182" t="str">
        <f t="shared" si="45"/>
        <v/>
      </c>
      <c r="BH119" s="182" t="str">
        <f t="shared" si="45"/>
        <v/>
      </c>
      <c r="BI119" s="182" t="str">
        <f t="shared" si="45"/>
        <v/>
      </c>
      <c r="BJ119" s="182" t="str">
        <f t="shared" si="45"/>
        <v/>
      </c>
      <c r="BK119" s="182" t="str">
        <f t="shared" si="45"/>
        <v/>
      </c>
      <c r="BL119" s="182" t="str">
        <f t="shared" si="45"/>
        <v/>
      </c>
      <c r="BM119" s="182" t="str">
        <f t="shared" si="45"/>
        <v/>
      </c>
      <c r="BN119" s="182" t="str">
        <f t="shared" si="45"/>
        <v/>
      </c>
      <c r="BO119" s="182" t="str">
        <f t="shared" si="45"/>
        <v/>
      </c>
      <c r="BP119" s="182" t="str">
        <f t="shared" si="45"/>
        <v/>
      </c>
      <c r="BQ119" s="182" t="str">
        <f t="shared" si="45"/>
        <v/>
      </c>
      <c r="BR119" s="182" t="str">
        <f t="shared" si="45"/>
        <v/>
      </c>
      <c r="BS119" s="182" t="str">
        <f t="shared" ref="AL119:BU127" si="46">IF(BS$2&gt;LEN($J119),"",RIGHT(LEFT($J119,BS$2),3))</f>
        <v/>
      </c>
      <c r="BT119" s="182" t="str">
        <f t="shared" si="46"/>
        <v/>
      </c>
      <c r="BU119" s="182" t="str">
        <f t="shared" si="46"/>
        <v/>
      </c>
    </row>
    <row r="120" spans="1:73" x14ac:dyDescent="0.25">
      <c r="A120" s="422">
        <f>IF(ISERROR(FIND(SALES!$XEM$12,J120)),0,1)</f>
        <v>1</v>
      </c>
      <c r="B120" s="1" t="s">
        <v>2307</v>
      </c>
      <c r="C120" s="105" t="s">
        <v>2149</v>
      </c>
      <c r="D120" s="1" t="s">
        <v>2451</v>
      </c>
      <c r="E120" s="1" t="s">
        <v>2451</v>
      </c>
      <c r="F120" s="1" t="s">
        <v>2451</v>
      </c>
      <c r="G120" s="623" t="str">
        <f t="shared" si="29"/>
        <v>EELC P1 1R</v>
      </c>
      <c r="H120" s="1" t="str">
        <f>'F12'!E123</f>
        <v>EELC P1 1R</v>
      </c>
      <c r="I120" s="1" t="str">
        <f t="shared" si="30"/>
        <v/>
      </c>
      <c r="J120" s="197" t="str">
        <f>VLOOKUP(H120,'F12'!$E$6:$F$356,2,FALSE)</f>
        <v>500 501 801 802 873</v>
      </c>
      <c r="K120" s="197">
        <f t="shared" si="31"/>
        <v>4.75</v>
      </c>
      <c r="L120" s="190" t="str">
        <f t="shared" si="28"/>
        <v xml:space="preserve">00 </v>
      </c>
      <c r="M120" s="182" t="str">
        <f t="shared" si="44"/>
        <v xml:space="preserve">01 </v>
      </c>
      <c r="N120" s="182" t="str">
        <f t="shared" si="44"/>
        <v xml:space="preserve">01 </v>
      </c>
      <c r="O120" s="182" t="str">
        <f t="shared" si="44"/>
        <v xml:space="preserve">02 </v>
      </c>
      <c r="P120" s="182" t="str">
        <f t="shared" si="44"/>
        <v/>
      </c>
      <c r="Q120" s="182" t="str">
        <f t="shared" si="44"/>
        <v/>
      </c>
      <c r="R120" s="182" t="str">
        <f t="shared" si="44"/>
        <v/>
      </c>
      <c r="S120" s="182" t="str">
        <f t="shared" si="44"/>
        <v/>
      </c>
      <c r="T120" s="182" t="str">
        <f t="shared" si="44"/>
        <v/>
      </c>
      <c r="U120" s="182" t="str">
        <f t="shared" si="44"/>
        <v/>
      </c>
      <c r="V120" s="182" t="str">
        <f t="shared" si="44"/>
        <v/>
      </c>
      <c r="W120" s="182" t="str">
        <f t="shared" si="44"/>
        <v/>
      </c>
      <c r="X120" s="182" t="str">
        <f t="shared" si="44"/>
        <v/>
      </c>
      <c r="Y120" s="182" t="str">
        <f t="shared" si="44"/>
        <v/>
      </c>
      <c r="Z120" s="182" t="str">
        <f t="shared" si="44"/>
        <v/>
      </c>
      <c r="AA120" s="182" t="str">
        <f t="shared" si="44"/>
        <v/>
      </c>
      <c r="AB120" s="182" t="str">
        <f t="shared" si="43"/>
        <v/>
      </c>
      <c r="AC120" s="182" t="str">
        <f t="shared" si="43"/>
        <v/>
      </c>
      <c r="AD120" s="182" t="str">
        <f t="shared" si="43"/>
        <v/>
      </c>
      <c r="AE120" s="182" t="str">
        <f t="shared" si="43"/>
        <v/>
      </c>
      <c r="AF120" s="182" t="str">
        <f t="shared" si="43"/>
        <v/>
      </c>
      <c r="AG120" s="182" t="str">
        <f t="shared" si="43"/>
        <v/>
      </c>
      <c r="AH120" s="182" t="str">
        <f t="shared" si="43"/>
        <v/>
      </c>
      <c r="AI120" s="182" t="str">
        <f t="shared" si="43"/>
        <v/>
      </c>
      <c r="AJ120" s="182" t="str">
        <f t="shared" si="43"/>
        <v/>
      </c>
      <c r="AK120" s="182" t="str">
        <f t="shared" si="43"/>
        <v/>
      </c>
      <c r="AL120" s="182" t="str">
        <f t="shared" si="46"/>
        <v/>
      </c>
      <c r="AM120" s="182" t="str">
        <f t="shared" si="46"/>
        <v/>
      </c>
      <c r="AN120" s="182" t="str">
        <f t="shared" si="46"/>
        <v/>
      </c>
      <c r="AO120" s="182" t="str">
        <f t="shared" si="46"/>
        <v/>
      </c>
      <c r="AP120" s="182" t="str">
        <f t="shared" si="46"/>
        <v/>
      </c>
      <c r="AQ120" s="182" t="str">
        <f t="shared" si="46"/>
        <v/>
      </c>
      <c r="AR120" s="182" t="str">
        <f t="shared" si="46"/>
        <v/>
      </c>
      <c r="AS120" s="182" t="str">
        <f t="shared" si="46"/>
        <v/>
      </c>
      <c r="AT120" s="182" t="str">
        <f t="shared" si="46"/>
        <v/>
      </c>
      <c r="AU120" s="182" t="str">
        <f t="shared" si="46"/>
        <v/>
      </c>
      <c r="AV120" s="182" t="str">
        <f t="shared" si="46"/>
        <v/>
      </c>
      <c r="AW120" s="182" t="str">
        <f t="shared" si="46"/>
        <v/>
      </c>
      <c r="AX120" s="182" t="str">
        <f t="shared" si="46"/>
        <v/>
      </c>
      <c r="AY120" s="182" t="str">
        <f t="shared" si="46"/>
        <v/>
      </c>
      <c r="AZ120" s="182" t="str">
        <f t="shared" si="46"/>
        <v/>
      </c>
      <c r="BA120" s="182" t="str">
        <f t="shared" si="46"/>
        <v/>
      </c>
      <c r="BB120" s="182" t="str">
        <f t="shared" si="46"/>
        <v/>
      </c>
      <c r="BC120" s="182" t="str">
        <f t="shared" si="46"/>
        <v/>
      </c>
      <c r="BD120" s="182" t="str">
        <f t="shared" si="46"/>
        <v/>
      </c>
      <c r="BE120" s="182" t="str">
        <f t="shared" si="46"/>
        <v/>
      </c>
      <c r="BF120" s="182" t="str">
        <f t="shared" si="46"/>
        <v/>
      </c>
      <c r="BG120" s="182" t="str">
        <f t="shared" si="46"/>
        <v/>
      </c>
      <c r="BH120" s="182" t="str">
        <f t="shared" si="46"/>
        <v/>
      </c>
      <c r="BI120" s="182" t="str">
        <f t="shared" si="46"/>
        <v/>
      </c>
      <c r="BJ120" s="182" t="str">
        <f t="shared" si="46"/>
        <v/>
      </c>
      <c r="BK120" s="182" t="str">
        <f t="shared" si="46"/>
        <v/>
      </c>
      <c r="BL120" s="182" t="str">
        <f t="shared" si="46"/>
        <v/>
      </c>
      <c r="BM120" s="182" t="str">
        <f t="shared" si="46"/>
        <v/>
      </c>
      <c r="BN120" s="182" t="str">
        <f t="shared" si="46"/>
        <v/>
      </c>
      <c r="BO120" s="182" t="str">
        <f t="shared" si="46"/>
        <v/>
      </c>
      <c r="BP120" s="182" t="str">
        <f t="shared" si="46"/>
        <v/>
      </c>
      <c r="BQ120" s="182" t="str">
        <f t="shared" si="46"/>
        <v/>
      </c>
      <c r="BR120" s="182" t="str">
        <f t="shared" si="46"/>
        <v/>
      </c>
      <c r="BS120" s="182" t="str">
        <f t="shared" si="46"/>
        <v/>
      </c>
      <c r="BT120" s="182" t="str">
        <f t="shared" si="46"/>
        <v/>
      </c>
      <c r="BU120" s="182" t="str">
        <f t="shared" si="46"/>
        <v/>
      </c>
    </row>
    <row r="121" spans="1:73" x14ac:dyDescent="0.25">
      <c r="A121" s="422">
        <f>IF(ISERROR(FIND(SALES!$XEM$12,J121)),0,1)</f>
        <v>1</v>
      </c>
      <c r="B121" s="1" t="s">
        <v>2308</v>
      </c>
      <c r="C121" s="105" t="s">
        <v>2144</v>
      </c>
      <c r="D121" s="1" t="s">
        <v>2451</v>
      </c>
      <c r="E121" s="1" t="s">
        <v>2451</v>
      </c>
      <c r="F121" s="1" t="s">
        <v>2451</v>
      </c>
      <c r="G121" s="623" t="str">
        <f t="shared" si="29"/>
        <v>ETCL P3 1R</v>
      </c>
      <c r="H121" s="1" t="str">
        <f>'F12'!E124</f>
        <v>ETCL P3 1R (East Midlands)</v>
      </c>
      <c r="I121" s="1" t="str">
        <f t="shared" si="30"/>
        <v xml:space="preserve"> (East Midlands)</v>
      </c>
      <c r="J121" s="197">
        <f>VLOOKUP(H121,'F12'!$E$6:$F$356,2,FALSE)</f>
        <v>801</v>
      </c>
      <c r="K121" s="197">
        <f t="shared" si="31"/>
        <v>0.75</v>
      </c>
      <c r="L121" s="190">
        <f t="shared" si="28"/>
        <v>801</v>
      </c>
      <c r="M121" s="182" t="str">
        <f t="shared" si="44"/>
        <v/>
      </c>
      <c r="N121" s="182" t="str">
        <f t="shared" si="44"/>
        <v/>
      </c>
      <c r="O121" s="182" t="str">
        <f t="shared" si="44"/>
        <v/>
      </c>
      <c r="P121" s="182" t="str">
        <f t="shared" si="44"/>
        <v/>
      </c>
      <c r="Q121" s="182" t="str">
        <f t="shared" si="44"/>
        <v/>
      </c>
      <c r="R121" s="182" t="str">
        <f t="shared" si="44"/>
        <v/>
      </c>
      <c r="S121" s="182" t="str">
        <f t="shared" si="44"/>
        <v/>
      </c>
      <c r="T121" s="182" t="str">
        <f t="shared" si="44"/>
        <v/>
      </c>
      <c r="U121" s="182" t="str">
        <f t="shared" si="44"/>
        <v/>
      </c>
      <c r="V121" s="182" t="str">
        <f t="shared" si="44"/>
        <v/>
      </c>
      <c r="W121" s="182" t="str">
        <f t="shared" si="44"/>
        <v/>
      </c>
      <c r="X121" s="182" t="str">
        <f t="shared" si="44"/>
        <v/>
      </c>
      <c r="Y121" s="182" t="str">
        <f t="shared" si="44"/>
        <v/>
      </c>
      <c r="Z121" s="182" t="str">
        <f t="shared" si="44"/>
        <v/>
      </c>
      <c r="AA121" s="182" t="str">
        <f t="shared" si="44"/>
        <v/>
      </c>
      <c r="AB121" s="182" t="str">
        <f t="shared" si="43"/>
        <v/>
      </c>
      <c r="AC121" s="182" t="str">
        <f t="shared" si="43"/>
        <v/>
      </c>
      <c r="AD121" s="182" t="str">
        <f t="shared" si="43"/>
        <v/>
      </c>
      <c r="AE121" s="182" t="str">
        <f t="shared" si="43"/>
        <v/>
      </c>
      <c r="AF121" s="182" t="str">
        <f t="shared" si="43"/>
        <v/>
      </c>
      <c r="AG121" s="182" t="str">
        <f t="shared" si="43"/>
        <v/>
      </c>
      <c r="AH121" s="182" t="str">
        <f t="shared" si="43"/>
        <v/>
      </c>
      <c r="AI121" s="182" t="str">
        <f t="shared" si="43"/>
        <v/>
      </c>
      <c r="AJ121" s="182" t="str">
        <f t="shared" si="43"/>
        <v/>
      </c>
      <c r="AK121" s="182" t="str">
        <f t="shared" si="43"/>
        <v/>
      </c>
      <c r="AL121" s="182" t="str">
        <f t="shared" si="46"/>
        <v/>
      </c>
      <c r="AM121" s="182" t="str">
        <f t="shared" si="46"/>
        <v/>
      </c>
      <c r="AN121" s="182" t="str">
        <f t="shared" si="46"/>
        <v/>
      </c>
      <c r="AO121" s="182" t="str">
        <f t="shared" si="46"/>
        <v/>
      </c>
      <c r="AP121" s="182" t="str">
        <f t="shared" si="46"/>
        <v/>
      </c>
      <c r="AQ121" s="182" t="str">
        <f t="shared" si="46"/>
        <v/>
      </c>
      <c r="AR121" s="182" t="str">
        <f t="shared" si="46"/>
        <v/>
      </c>
      <c r="AS121" s="182" t="str">
        <f t="shared" si="46"/>
        <v/>
      </c>
      <c r="AT121" s="182" t="str">
        <f t="shared" si="46"/>
        <v/>
      </c>
      <c r="AU121" s="182" t="str">
        <f t="shared" si="46"/>
        <v/>
      </c>
      <c r="AV121" s="182" t="str">
        <f t="shared" si="46"/>
        <v/>
      </c>
      <c r="AW121" s="182" t="str">
        <f t="shared" si="46"/>
        <v/>
      </c>
      <c r="AX121" s="182" t="str">
        <f t="shared" si="46"/>
        <v/>
      </c>
      <c r="AY121" s="182" t="str">
        <f t="shared" si="46"/>
        <v/>
      </c>
      <c r="AZ121" s="182" t="str">
        <f t="shared" si="46"/>
        <v/>
      </c>
      <c r="BA121" s="182" t="str">
        <f t="shared" si="46"/>
        <v/>
      </c>
      <c r="BB121" s="182" t="str">
        <f t="shared" si="46"/>
        <v/>
      </c>
      <c r="BC121" s="182" t="str">
        <f t="shared" si="46"/>
        <v/>
      </c>
      <c r="BD121" s="182" t="str">
        <f t="shared" si="46"/>
        <v/>
      </c>
      <c r="BE121" s="182" t="str">
        <f t="shared" si="46"/>
        <v/>
      </c>
      <c r="BF121" s="182" t="str">
        <f t="shared" si="46"/>
        <v/>
      </c>
      <c r="BG121" s="182" t="str">
        <f t="shared" si="46"/>
        <v/>
      </c>
      <c r="BH121" s="182" t="str">
        <f t="shared" si="46"/>
        <v/>
      </c>
      <c r="BI121" s="182" t="str">
        <f t="shared" si="46"/>
        <v/>
      </c>
      <c r="BJ121" s="182" t="str">
        <f t="shared" si="46"/>
        <v/>
      </c>
      <c r="BK121" s="182" t="str">
        <f t="shared" si="46"/>
        <v/>
      </c>
      <c r="BL121" s="182" t="str">
        <f t="shared" si="46"/>
        <v/>
      </c>
      <c r="BM121" s="182" t="str">
        <f t="shared" si="46"/>
        <v/>
      </c>
      <c r="BN121" s="182" t="str">
        <f t="shared" si="46"/>
        <v/>
      </c>
      <c r="BO121" s="182" t="str">
        <f t="shared" si="46"/>
        <v/>
      </c>
      <c r="BP121" s="182" t="str">
        <f t="shared" si="46"/>
        <v/>
      </c>
      <c r="BQ121" s="182" t="str">
        <f t="shared" si="46"/>
        <v/>
      </c>
      <c r="BR121" s="182" t="str">
        <f t="shared" si="46"/>
        <v/>
      </c>
      <c r="BS121" s="182" t="str">
        <f t="shared" si="46"/>
        <v/>
      </c>
      <c r="BT121" s="182" t="str">
        <f t="shared" si="46"/>
        <v/>
      </c>
      <c r="BU121" s="182" t="str">
        <f t="shared" si="46"/>
        <v/>
      </c>
    </row>
    <row r="122" spans="1:73" x14ac:dyDescent="0.25">
      <c r="A122" s="422">
        <f>IF(ISERROR(FIND(SALES!$XEM$12,J122)),0,1)</f>
        <v>1</v>
      </c>
      <c r="B122" s="1" t="s">
        <v>2309</v>
      </c>
      <c r="C122" s="105" t="s">
        <v>2149</v>
      </c>
      <c r="D122" s="1" t="s">
        <v>2451</v>
      </c>
      <c r="E122" s="1" t="s">
        <v>2451</v>
      </c>
      <c r="F122" s="1" t="s">
        <v>2451</v>
      </c>
      <c r="G122" s="623" t="str">
        <f t="shared" si="29"/>
        <v>SEEB P4 1R</v>
      </c>
      <c r="H122" s="1" t="str">
        <f>'F12'!E125</f>
        <v>SEEB P4 1R (RESTRICTED HOURS)</v>
      </c>
      <c r="I122" s="1" t="str">
        <f t="shared" si="30"/>
        <v xml:space="preserve"> (RESTRICTED HOURS)</v>
      </c>
      <c r="J122" s="197" t="str">
        <f>VLOOKUP(H122,'F12'!$E$6:$F$356,2,FALSE)</f>
        <v>027 029 033 035 037 039 041 049 051 053 055 531 533 540 542 544 546 548 554 556 558 560 824</v>
      </c>
      <c r="K122" s="197">
        <f t="shared" si="31"/>
        <v>22.75</v>
      </c>
      <c r="L122" s="190" t="str">
        <f t="shared" si="28"/>
        <v xml:space="preserve">27 </v>
      </c>
      <c r="M122" s="182" t="str">
        <f t="shared" si="44"/>
        <v xml:space="preserve">29 </v>
      </c>
      <c r="N122" s="182" t="str">
        <f t="shared" si="44"/>
        <v xml:space="preserve">33 </v>
      </c>
      <c r="O122" s="182" t="str">
        <f t="shared" si="44"/>
        <v xml:space="preserve">35 </v>
      </c>
      <c r="P122" s="182" t="str">
        <f t="shared" si="44"/>
        <v xml:space="preserve">37 </v>
      </c>
      <c r="Q122" s="182" t="str">
        <f t="shared" si="44"/>
        <v xml:space="preserve">39 </v>
      </c>
      <c r="R122" s="182" t="str">
        <f t="shared" si="44"/>
        <v xml:space="preserve">41 </v>
      </c>
      <c r="S122" s="182" t="str">
        <f t="shared" si="44"/>
        <v xml:space="preserve">49 </v>
      </c>
      <c r="T122" s="182" t="str">
        <f t="shared" si="44"/>
        <v xml:space="preserve">51 </v>
      </c>
      <c r="U122" s="182" t="str">
        <f t="shared" si="44"/>
        <v xml:space="preserve">53 </v>
      </c>
      <c r="V122" s="182" t="str">
        <f t="shared" si="44"/>
        <v xml:space="preserve">55 </v>
      </c>
      <c r="W122" s="182" t="str">
        <f t="shared" si="44"/>
        <v xml:space="preserve">31 </v>
      </c>
      <c r="X122" s="182" t="str">
        <f t="shared" si="44"/>
        <v xml:space="preserve">33 </v>
      </c>
      <c r="Y122" s="182" t="str">
        <f t="shared" si="44"/>
        <v xml:space="preserve">40 </v>
      </c>
      <c r="Z122" s="182" t="str">
        <f t="shared" si="44"/>
        <v xml:space="preserve">42 </v>
      </c>
      <c r="AA122" s="182" t="str">
        <f t="shared" si="44"/>
        <v xml:space="preserve">44 </v>
      </c>
      <c r="AB122" s="182" t="str">
        <f t="shared" si="43"/>
        <v xml:space="preserve">46 </v>
      </c>
      <c r="AC122" s="182" t="str">
        <f t="shared" si="43"/>
        <v xml:space="preserve">48 </v>
      </c>
      <c r="AD122" s="182" t="str">
        <f t="shared" si="43"/>
        <v xml:space="preserve">54 </v>
      </c>
      <c r="AE122" s="182" t="str">
        <f t="shared" si="43"/>
        <v xml:space="preserve">56 </v>
      </c>
      <c r="AF122" s="182" t="str">
        <f t="shared" si="43"/>
        <v xml:space="preserve">58 </v>
      </c>
      <c r="AG122" s="182" t="str">
        <f t="shared" si="43"/>
        <v xml:space="preserve">60 </v>
      </c>
      <c r="AH122" s="182" t="str">
        <f t="shared" si="43"/>
        <v/>
      </c>
      <c r="AI122" s="182" t="str">
        <f t="shared" si="43"/>
        <v/>
      </c>
      <c r="AJ122" s="182" t="str">
        <f t="shared" si="43"/>
        <v/>
      </c>
      <c r="AK122" s="182" t="str">
        <f t="shared" si="43"/>
        <v/>
      </c>
      <c r="AL122" s="182" t="str">
        <f t="shared" si="46"/>
        <v/>
      </c>
      <c r="AM122" s="182" t="str">
        <f t="shared" si="46"/>
        <v/>
      </c>
      <c r="AN122" s="182" t="str">
        <f t="shared" si="46"/>
        <v/>
      </c>
      <c r="AO122" s="182" t="str">
        <f t="shared" si="46"/>
        <v/>
      </c>
      <c r="AP122" s="182" t="str">
        <f t="shared" si="46"/>
        <v/>
      </c>
      <c r="AQ122" s="182" t="str">
        <f t="shared" si="46"/>
        <v/>
      </c>
      <c r="AR122" s="182" t="str">
        <f t="shared" si="46"/>
        <v/>
      </c>
      <c r="AS122" s="182" t="str">
        <f t="shared" si="46"/>
        <v/>
      </c>
      <c r="AT122" s="182" t="str">
        <f t="shared" si="46"/>
        <v/>
      </c>
      <c r="AU122" s="182" t="str">
        <f t="shared" si="46"/>
        <v/>
      </c>
      <c r="AV122" s="182" t="str">
        <f t="shared" si="46"/>
        <v/>
      </c>
      <c r="AW122" s="182" t="str">
        <f t="shared" si="46"/>
        <v/>
      </c>
      <c r="AX122" s="182" t="str">
        <f t="shared" si="46"/>
        <v/>
      </c>
      <c r="AY122" s="182" t="str">
        <f t="shared" si="46"/>
        <v/>
      </c>
      <c r="AZ122" s="182" t="str">
        <f t="shared" si="46"/>
        <v/>
      </c>
      <c r="BA122" s="182" t="str">
        <f t="shared" si="46"/>
        <v/>
      </c>
      <c r="BB122" s="182" t="str">
        <f t="shared" si="46"/>
        <v/>
      </c>
      <c r="BC122" s="182" t="str">
        <f t="shared" si="46"/>
        <v/>
      </c>
      <c r="BD122" s="182" t="str">
        <f t="shared" si="46"/>
        <v/>
      </c>
      <c r="BE122" s="182" t="str">
        <f t="shared" si="46"/>
        <v/>
      </c>
      <c r="BF122" s="182" t="str">
        <f t="shared" si="46"/>
        <v/>
      </c>
      <c r="BG122" s="182" t="str">
        <f t="shared" si="46"/>
        <v/>
      </c>
      <c r="BH122" s="182" t="str">
        <f t="shared" si="46"/>
        <v/>
      </c>
      <c r="BI122" s="182" t="str">
        <f t="shared" si="46"/>
        <v/>
      </c>
      <c r="BJ122" s="182" t="str">
        <f t="shared" si="46"/>
        <v/>
      </c>
      <c r="BK122" s="182" t="str">
        <f t="shared" si="46"/>
        <v/>
      </c>
      <c r="BL122" s="182" t="str">
        <f t="shared" si="46"/>
        <v/>
      </c>
      <c r="BM122" s="182" t="str">
        <f t="shared" si="46"/>
        <v/>
      </c>
      <c r="BN122" s="182" t="str">
        <f t="shared" si="46"/>
        <v/>
      </c>
      <c r="BO122" s="182" t="str">
        <f t="shared" si="46"/>
        <v/>
      </c>
      <c r="BP122" s="182" t="str">
        <f t="shared" si="46"/>
        <v/>
      </c>
      <c r="BQ122" s="182" t="str">
        <f t="shared" si="46"/>
        <v/>
      </c>
      <c r="BR122" s="182" t="str">
        <f t="shared" si="46"/>
        <v/>
      </c>
      <c r="BS122" s="182" t="str">
        <f t="shared" si="46"/>
        <v/>
      </c>
      <c r="BT122" s="182" t="str">
        <f t="shared" si="46"/>
        <v/>
      </c>
      <c r="BU122" s="182" t="str">
        <f t="shared" si="46"/>
        <v/>
      </c>
    </row>
    <row r="123" spans="1:73" x14ac:dyDescent="0.25">
      <c r="A123" s="422">
        <f>IF(ISERROR(FIND(SALES!$XEM$12,J123)),0,1)</f>
        <v>1</v>
      </c>
      <c r="B123" s="1" t="s">
        <v>2310</v>
      </c>
      <c r="C123" s="105" t="s">
        <v>2149</v>
      </c>
      <c r="D123" s="1" t="s">
        <v>2451</v>
      </c>
      <c r="E123" s="1" t="s">
        <v>2451</v>
      </c>
      <c r="F123" s="1" t="s">
        <v>2451</v>
      </c>
      <c r="G123" s="623" t="str">
        <f t="shared" si="29"/>
        <v>NORW P4 2R</v>
      </c>
      <c r="H123" s="1" t="str">
        <f>'F12'!E126</f>
        <v>NORW P4 2R (Eve/We)</v>
      </c>
      <c r="I123" s="1" t="str">
        <f t="shared" si="30"/>
        <v xml:space="preserve"> (Eve/We)</v>
      </c>
      <c r="J123" s="197" t="str">
        <f>VLOOKUP(H123,'F12'!$E$6:$F$356,2,FALSE)</f>
        <v>019 536</v>
      </c>
      <c r="K123" s="197">
        <f t="shared" si="31"/>
        <v>1.75</v>
      </c>
      <c r="L123" s="190" t="str">
        <f t="shared" si="28"/>
        <v xml:space="preserve">19 </v>
      </c>
      <c r="M123" s="182" t="str">
        <f t="shared" si="44"/>
        <v/>
      </c>
      <c r="N123" s="182" t="str">
        <f t="shared" si="44"/>
        <v/>
      </c>
      <c r="O123" s="182" t="str">
        <f t="shared" si="44"/>
        <v/>
      </c>
      <c r="P123" s="182" t="str">
        <f t="shared" si="44"/>
        <v/>
      </c>
      <c r="Q123" s="182" t="str">
        <f t="shared" si="44"/>
        <v/>
      </c>
      <c r="R123" s="182" t="str">
        <f t="shared" si="44"/>
        <v/>
      </c>
      <c r="S123" s="182" t="str">
        <f t="shared" si="44"/>
        <v/>
      </c>
      <c r="T123" s="182" t="str">
        <f t="shared" si="44"/>
        <v/>
      </c>
      <c r="U123" s="182" t="str">
        <f t="shared" si="44"/>
        <v/>
      </c>
      <c r="V123" s="182" t="str">
        <f t="shared" si="44"/>
        <v/>
      </c>
      <c r="W123" s="182" t="str">
        <f t="shared" si="44"/>
        <v/>
      </c>
      <c r="X123" s="182" t="str">
        <f t="shared" si="44"/>
        <v/>
      </c>
      <c r="Y123" s="182" t="str">
        <f t="shared" si="44"/>
        <v/>
      </c>
      <c r="Z123" s="182" t="str">
        <f t="shared" si="44"/>
        <v/>
      </c>
      <c r="AA123" s="182" t="str">
        <f t="shared" si="44"/>
        <v/>
      </c>
      <c r="AB123" s="182" t="str">
        <f t="shared" si="43"/>
        <v/>
      </c>
      <c r="AC123" s="182" t="str">
        <f t="shared" si="43"/>
        <v/>
      </c>
      <c r="AD123" s="182" t="str">
        <f t="shared" si="43"/>
        <v/>
      </c>
      <c r="AE123" s="182" t="str">
        <f t="shared" si="43"/>
        <v/>
      </c>
      <c r="AF123" s="182" t="str">
        <f t="shared" si="43"/>
        <v/>
      </c>
      <c r="AG123" s="182" t="str">
        <f t="shared" si="43"/>
        <v/>
      </c>
      <c r="AH123" s="182" t="str">
        <f t="shared" si="43"/>
        <v/>
      </c>
      <c r="AI123" s="182" t="str">
        <f t="shared" si="43"/>
        <v/>
      </c>
      <c r="AJ123" s="182" t="str">
        <f t="shared" si="43"/>
        <v/>
      </c>
      <c r="AK123" s="182" t="str">
        <f t="shared" si="43"/>
        <v/>
      </c>
      <c r="AL123" s="182" t="str">
        <f t="shared" si="46"/>
        <v/>
      </c>
      <c r="AM123" s="182" t="str">
        <f t="shared" si="46"/>
        <v/>
      </c>
      <c r="AN123" s="182" t="str">
        <f t="shared" si="46"/>
        <v/>
      </c>
      <c r="AO123" s="182" t="str">
        <f t="shared" si="46"/>
        <v/>
      </c>
      <c r="AP123" s="182" t="str">
        <f t="shared" si="46"/>
        <v/>
      </c>
      <c r="AQ123" s="182" t="str">
        <f t="shared" si="46"/>
        <v/>
      </c>
      <c r="AR123" s="182" t="str">
        <f t="shared" si="46"/>
        <v/>
      </c>
      <c r="AS123" s="182" t="str">
        <f t="shared" si="46"/>
        <v/>
      </c>
      <c r="AT123" s="182" t="str">
        <f t="shared" si="46"/>
        <v/>
      </c>
      <c r="AU123" s="182" t="str">
        <f t="shared" si="46"/>
        <v/>
      </c>
      <c r="AV123" s="182" t="str">
        <f t="shared" si="46"/>
        <v/>
      </c>
      <c r="AW123" s="182" t="str">
        <f t="shared" si="46"/>
        <v/>
      </c>
      <c r="AX123" s="182" t="str">
        <f t="shared" si="46"/>
        <v/>
      </c>
      <c r="AY123" s="182" t="str">
        <f t="shared" si="46"/>
        <v/>
      </c>
      <c r="AZ123" s="182" t="str">
        <f t="shared" si="46"/>
        <v/>
      </c>
      <c r="BA123" s="182" t="str">
        <f t="shared" si="46"/>
        <v/>
      </c>
      <c r="BB123" s="182" t="str">
        <f t="shared" si="46"/>
        <v/>
      </c>
      <c r="BC123" s="182" t="str">
        <f t="shared" si="46"/>
        <v/>
      </c>
      <c r="BD123" s="182" t="str">
        <f t="shared" si="46"/>
        <v/>
      </c>
      <c r="BE123" s="182" t="str">
        <f t="shared" si="46"/>
        <v/>
      </c>
      <c r="BF123" s="182" t="str">
        <f t="shared" si="46"/>
        <v/>
      </c>
      <c r="BG123" s="182" t="str">
        <f t="shared" si="46"/>
        <v/>
      </c>
      <c r="BH123" s="182" t="str">
        <f t="shared" si="46"/>
        <v/>
      </c>
      <c r="BI123" s="182" t="str">
        <f t="shared" si="46"/>
        <v/>
      </c>
      <c r="BJ123" s="182" t="str">
        <f t="shared" si="46"/>
        <v/>
      </c>
      <c r="BK123" s="182" t="str">
        <f t="shared" si="46"/>
        <v/>
      </c>
      <c r="BL123" s="182" t="str">
        <f t="shared" si="46"/>
        <v/>
      </c>
      <c r="BM123" s="182" t="str">
        <f t="shared" si="46"/>
        <v/>
      </c>
      <c r="BN123" s="182" t="str">
        <f t="shared" si="46"/>
        <v/>
      </c>
      <c r="BO123" s="182" t="str">
        <f t="shared" si="46"/>
        <v/>
      </c>
      <c r="BP123" s="182" t="str">
        <f t="shared" si="46"/>
        <v/>
      </c>
      <c r="BQ123" s="182" t="str">
        <f t="shared" si="46"/>
        <v/>
      </c>
      <c r="BR123" s="182" t="str">
        <f t="shared" si="46"/>
        <v/>
      </c>
      <c r="BS123" s="182" t="str">
        <f t="shared" si="46"/>
        <v/>
      </c>
      <c r="BT123" s="182" t="str">
        <f t="shared" si="46"/>
        <v/>
      </c>
      <c r="BU123" s="182" t="str">
        <f t="shared" si="46"/>
        <v/>
      </c>
    </row>
    <row r="124" spans="1:73" x14ac:dyDescent="0.25">
      <c r="A124" s="422">
        <f>IF(ISERROR(FIND(SALES!$XEM$12,J124)),0,1)</f>
        <v>1</v>
      </c>
      <c r="B124" s="1" t="s">
        <v>2311</v>
      </c>
      <c r="C124" s="105" t="s">
        <v>2144</v>
      </c>
      <c r="D124" s="1" t="s">
        <v>2451</v>
      </c>
      <c r="E124" s="1" t="s">
        <v>2451</v>
      </c>
      <c r="F124" s="1" t="s">
        <v>2451</v>
      </c>
      <c r="G124" s="623" t="str">
        <f t="shared" si="29"/>
        <v>EELC P4 3R</v>
      </c>
      <c r="H124" s="1" t="str">
        <f>'F12'!E127</f>
        <v>EELC P4 3R (Eve/We &amp; Night)</v>
      </c>
      <c r="I124" s="1" t="str">
        <f t="shared" si="30"/>
        <v xml:space="preserve"> (Eve/We &amp; Night)</v>
      </c>
      <c r="J124" s="197" t="str">
        <f>VLOOKUP(H124,'F12'!$E$6:$F$356,2,FALSE)</f>
        <v>138 140 141 638 639 640 641 139</v>
      </c>
      <c r="K124" s="197">
        <f t="shared" si="31"/>
        <v>7.75</v>
      </c>
      <c r="L124" s="190" t="str">
        <f t="shared" si="28"/>
        <v xml:space="preserve">38 </v>
      </c>
      <c r="M124" s="182" t="str">
        <f t="shared" si="44"/>
        <v xml:space="preserve">40 </v>
      </c>
      <c r="N124" s="182" t="str">
        <f t="shared" si="44"/>
        <v xml:space="preserve">41 </v>
      </c>
      <c r="O124" s="182" t="str">
        <f t="shared" si="44"/>
        <v xml:space="preserve">38 </v>
      </c>
      <c r="P124" s="182" t="str">
        <f t="shared" si="44"/>
        <v xml:space="preserve">39 </v>
      </c>
      <c r="Q124" s="182" t="str">
        <f t="shared" si="44"/>
        <v xml:space="preserve">40 </v>
      </c>
      <c r="R124" s="182" t="str">
        <f t="shared" si="44"/>
        <v xml:space="preserve">41 </v>
      </c>
      <c r="S124" s="182" t="str">
        <f t="shared" si="44"/>
        <v/>
      </c>
      <c r="T124" s="182" t="str">
        <f t="shared" si="44"/>
        <v/>
      </c>
      <c r="U124" s="182" t="str">
        <f t="shared" si="44"/>
        <v/>
      </c>
      <c r="V124" s="182" t="str">
        <f t="shared" si="44"/>
        <v/>
      </c>
      <c r="W124" s="182" t="str">
        <f t="shared" si="44"/>
        <v/>
      </c>
      <c r="X124" s="182" t="str">
        <f t="shared" si="44"/>
        <v/>
      </c>
      <c r="Y124" s="182" t="str">
        <f t="shared" si="44"/>
        <v/>
      </c>
      <c r="Z124" s="182" t="str">
        <f t="shared" si="44"/>
        <v/>
      </c>
      <c r="AA124" s="182" t="str">
        <f t="shared" si="44"/>
        <v/>
      </c>
      <c r="AB124" s="182" t="str">
        <f t="shared" si="43"/>
        <v/>
      </c>
      <c r="AC124" s="182" t="str">
        <f t="shared" si="43"/>
        <v/>
      </c>
      <c r="AD124" s="182" t="str">
        <f t="shared" si="43"/>
        <v/>
      </c>
      <c r="AE124" s="182" t="str">
        <f t="shared" si="43"/>
        <v/>
      </c>
      <c r="AF124" s="182" t="str">
        <f t="shared" si="43"/>
        <v/>
      </c>
      <c r="AG124" s="182" t="str">
        <f t="shared" si="43"/>
        <v/>
      </c>
      <c r="AH124" s="182" t="str">
        <f t="shared" si="43"/>
        <v/>
      </c>
      <c r="AI124" s="182" t="str">
        <f t="shared" si="43"/>
        <v/>
      </c>
      <c r="AJ124" s="182" t="str">
        <f t="shared" si="43"/>
        <v/>
      </c>
      <c r="AK124" s="182" t="str">
        <f t="shared" si="43"/>
        <v/>
      </c>
      <c r="AL124" s="182" t="str">
        <f t="shared" si="46"/>
        <v/>
      </c>
      <c r="AM124" s="182" t="str">
        <f t="shared" si="46"/>
        <v/>
      </c>
      <c r="AN124" s="182" t="str">
        <f t="shared" si="46"/>
        <v/>
      </c>
      <c r="AO124" s="182" t="str">
        <f t="shared" si="46"/>
        <v/>
      </c>
      <c r="AP124" s="182" t="str">
        <f t="shared" si="46"/>
        <v/>
      </c>
      <c r="AQ124" s="182" t="str">
        <f t="shared" si="46"/>
        <v/>
      </c>
      <c r="AR124" s="182" t="str">
        <f t="shared" si="46"/>
        <v/>
      </c>
      <c r="AS124" s="182" t="str">
        <f t="shared" si="46"/>
        <v/>
      </c>
      <c r="AT124" s="182" t="str">
        <f t="shared" si="46"/>
        <v/>
      </c>
      <c r="AU124" s="182" t="str">
        <f t="shared" si="46"/>
        <v/>
      </c>
      <c r="AV124" s="182" t="str">
        <f t="shared" si="46"/>
        <v/>
      </c>
      <c r="AW124" s="182" t="str">
        <f t="shared" si="46"/>
        <v/>
      </c>
      <c r="AX124" s="182" t="str">
        <f t="shared" si="46"/>
        <v/>
      </c>
      <c r="AY124" s="182" t="str">
        <f t="shared" si="46"/>
        <v/>
      </c>
      <c r="AZ124" s="182" t="str">
        <f t="shared" si="46"/>
        <v/>
      </c>
      <c r="BA124" s="182" t="str">
        <f t="shared" si="46"/>
        <v/>
      </c>
      <c r="BB124" s="182" t="str">
        <f t="shared" si="46"/>
        <v/>
      </c>
      <c r="BC124" s="182" t="str">
        <f t="shared" si="46"/>
        <v/>
      </c>
      <c r="BD124" s="182" t="str">
        <f t="shared" si="46"/>
        <v/>
      </c>
      <c r="BE124" s="182" t="str">
        <f t="shared" si="46"/>
        <v/>
      </c>
      <c r="BF124" s="182" t="str">
        <f t="shared" si="46"/>
        <v/>
      </c>
      <c r="BG124" s="182" t="str">
        <f t="shared" si="46"/>
        <v/>
      </c>
      <c r="BH124" s="182" t="str">
        <f t="shared" si="46"/>
        <v/>
      </c>
      <c r="BI124" s="182" t="str">
        <f t="shared" si="46"/>
        <v/>
      </c>
      <c r="BJ124" s="182" t="str">
        <f t="shared" si="46"/>
        <v/>
      </c>
      <c r="BK124" s="182" t="str">
        <f t="shared" si="46"/>
        <v/>
      </c>
      <c r="BL124" s="182" t="str">
        <f t="shared" si="46"/>
        <v/>
      </c>
      <c r="BM124" s="182" t="str">
        <f t="shared" si="46"/>
        <v/>
      </c>
      <c r="BN124" s="182" t="str">
        <f t="shared" si="46"/>
        <v/>
      </c>
      <c r="BO124" s="182" t="str">
        <f t="shared" si="46"/>
        <v/>
      </c>
      <c r="BP124" s="182" t="str">
        <f t="shared" si="46"/>
        <v/>
      </c>
      <c r="BQ124" s="182" t="str">
        <f t="shared" si="46"/>
        <v/>
      </c>
      <c r="BR124" s="182" t="str">
        <f t="shared" si="46"/>
        <v/>
      </c>
      <c r="BS124" s="182" t="str">
        <f t="shared" si="46"/>
        <v/>
      </c>
      <c r="BT124" s="182" t="str">
        <f t="shared" si="46"/>
        <v/>
      </c>
      <c r="BU124" s="182" t="str">
        <f t="shared" si="46"/>
        <v/>
      </c>
    </row>
    <row r="125" spans="1:73" x14ac:dyDescent="0.25">
      <c r="A125" s="422">
        <f>IF(ISERROR(FIND(SALES!$XEM$12,J125)),0,1)</f>
        <v>1</v>
      </c>
      <c r="B125" s="1" t="s">
        <v>2312</v>
      </c>
      <c r="C125" s="1" t="s">
        <v>2451</v>
      </c>
      <c r="D125" s="1" t="s">
        <v>2451</v>
      </c>
      <c r="E125" s="1" t="s">
        <v>2451</v>
      </c>
      <c r="F125" s="1" t="s">
        <v>2451</v>
      </c>
      <c r="G125" s="623" t="str">
        <f t="shared" si="29"/>
        <v>EELC P3 1R</v>
      </c>
      <c r="H125" s="1" t="str">
        <f>'F12'!E128</f>
        <v>EELC P3 1R</v>
      </c>
      <c r="I125" s="1" t="str">
        <f t="shared" si="30"/>
        <v/>
      </c>
      <c r="J125" s="197" t="str">
        <f>VLOOKUP(H125,'F12'!$E$6:$F$356,2,FALSE)</f>
        <v>279 500 501 717 801 802 873</v>
      </c>
      <c r="K125" s="197">
        <f t="shared" si="31"/>
        <v>6.75</v>
      </c>
      <c r="L125" s="190" t="str">
        <f t="shared" si="28"/>
        <v xml:space="preserve">79 </v>
      </c>
      <c r="M125" s="182" t="str">
        <f t="shared" si="44"/>
        <v xml:space="preserve">00 </v>
      </c>
      <c r="N125" s="182" t="str">
        <f t="shared" si="44"/>
        <v xml:space="preserve">01 </v>
      </c>
      <c r="O125" s="182" t="str">
        <f t="shared" si="44"/>
        <v xml:space="preserve">17 </v>
      </c>
      <c r="P125" s="182" t="str">
        <f t="shared" si="44"/>
        <v xml:space="preserve">01 </v>
      </c>
      <c r="Q125" s="182" t="str">
        <f t="shared" si="44"/>
        <v xml:space="preserve">02 </v>
      </c>
      <c r="R125" s="182" t="str">
        <f t="shared" si="44"/>
        <v/>
      </c>
      <c r="S125" s="182" t="str">
        <f t="shared" si="44"/>
        <v/>
      </c>
      <c r="T125" s="182" t="str">
        <f t="shared" si="44"/>
        <v/>
      </c>
      <c r="U125" s="182" t="str">
        <f t="shared" si="44"/>
        <v/>
      </c>
      <c r="V125" s="182" t="str">
        <f t="shared" si="44"/>
        <v/>
      </c>
      <c r="W125" s="182" t="str">
        <f t="shared" si="44"/>
        <v/>
      </c>
      <c r="X125" s="182" t="str">
        <f t="shared" si="44"/>
        <v/>
      </c>
      <c r="Y125" s="182" t="str">
        <f t="shared" si="44"/>
        <v/>
      </c>
      <c r="Z125" s="182" t="str">
        <f t="shared" si="44"/>
        <v/>
      </c>
      <c r="AA125" s="182" t="str">
        <f t="shared" ref="AA125:AP140" si="47">IF(AA$2&gt;LEN($J125),"",RIGHT(LEFT($J125,AA$2),3))</f>
        <v/>
      </c>
      <c r="AB125" s="182" t="str">
        <f t="shared" si="47"/>
        <v/>
      </c>
      <c r="AC125" s="182" t="str">
        <f t="shared" si="47"/>
        <v/>
      </c>
      <c r="AD125" s="182" t="str">
        <f t="shared" si="47"/>
        <v/>
      </c>
      <c r="AE125" s="182" t="str">
        <f t="shared" si="47"/>
        <v/>
      </c>
      <c r="AF125" s="182" t="str">
        <f t="shared" si="47"/>
        <v/>
      </c>
      <c r="AG125" s="182" t="str">
        <f t="shared" si="47"/>
        <v/>
      </c>
      <c r="AH125" s="182" t="str">
        <f t="shared" si="47"/>
        <v/>
      </c>
      <c r="AI125" s="182" t="str">
        <f t="shared" si="47"/>
        <v/>
      </c>
      <c r="AJ125" s="182" t="str">
        <f t="shared" si="47"/>
        <v/>
      </c>
      <c r="AK125" s="182" t="str">
        <f t="shared" si="47"/>
        <v/>
      </c>
      <c r="AL125" s="182" t="str">
        <f t="shared" si="47"/>
        <v/>
      </c>
      <c r="AM125" s="182" t="str">
        <f t="shared" si="47"/>
        <v/>
      </c>
      <c r="AN125" s="182" t="str">
        <f t="shared" si="47"/>
        <v/>
      </c>
      <c r="AO125" s="182" t="str">
        <f t="shared" si="47"/>
        <v/>
      </c>
      <c r="AP125" s="182" t="str">
        <f t="shared" si="47"/>
        <v/>
      </c>
      <c r="AQ125" s="182" t="str">
        <f t="shared" si="46"/>
        <v/>
      </c>
      <c r="AR125" s="182" t="str">
        <f t="shared" si="46"/>
        <v/>
      </c>
      <c r="AS125" s="182" t="str">
        <f t="shared" si="46"/>
        <v/>
      </c>
      <c r="AT125" s="182" t="str">
        <f t="shared" si="46"/>
        <v/>
      </c>
      <c r="AU125" s="182" t="str">
        <f t="shared" si="46"/>
        <v/>
      </c>
      <c r="AV125" s="182" t="str">
        <f t="shared" si="46"/>
        <v/>
      </c>
      <c r="AW125" s="182" t="str">
        <f t="shared" si="46"/>
        <v/>
      </c>
      <c r="AX125" s="182" t="str">
        <f t="shared" si="46"/>
        <v/>
      </c>
      <c r="AY125" s="182" t="str">
        <f t="shared" si="46"/>
        <v/>
      </c>
      <c r="AZ125" s="182" t="str">
        <f t="shared" si="46"/>
        <v/>
      </c>
      <c r="BA125" s="182" t="str">
        <f t="shared" si="46"/>
        <v/>
      </c>
      <c r="BB125" s="182" t="str">
        <f t="shared" si="46"/>
        <v/>
      </c>
      <c r="BC125" s="182" t="str">
        <f t="shared" si="46"/>
        <v/>
      </c>
      <c r="BD125" s="182" t="str">
        <f t="shared" si="46"/>
        <v/>
      </c>
      <c r="BE125" s="182" t="str">
        <f t="shared" si="46"/>
        <v/>
      </c>
      <c r="BF125" s="182" t="str">
        <f t="shared" si="46"/>
        <v/>
      </c>
      <c r="BG125" s="182" t="str">
        <f t="shared" si="46"/>
        <v/>
      </c>
      <c r="BH125" s="182" t="str">
        <f t="shared" si="46"/>
        <v/>
      </c>
      <c r="BI125" s="182" t="str">
        <f t="shared" si="46"/>
        <v/>
      </c>
      <c r="BJ125" s="182" t="str">
        <f t="shared" si="46"/>
        <v/>
      </c>
      <c r="BK125" s="182" t="str">
        <f t="shared" si="46"/>
        <v/>
      </c>
      <c r="BL125" s="182" t="str">
        <f t="shared" si="46"/>
        <v/>
      </c>
      <c r="BM125" s="182" t="str">
        <f t="shared" si="46"/>
        <v/>
      </c>
      <c r="BN125" s="182" t="str">
        <f t="shared" si="46"/>
        <v/>
      </c>
      <c r="BO125" s="182" t="str">
        <f t="shared" si="46"/>
        <v/>
      </c>
      <c r="BP125" s="182" t="str">
        <f t="shared" si="46"/>
        <v/>
      </c>
      <c r="BQ125" s="182" t="str">
        <f t="shared" si="46"/>
        <v/>
      </c>
      <c r="BR125" s="182" t="str">
        <f t="shared" si="46"/>
        <v/>
      </c>
      <c r="BS125" s="182" t="str">
        <f t="shared" si="46"/>
        <v/>
      </c>
      <c r="BT125" s="182" t="str">
        <f t="shared" si="46"/>
        <v/>
      </c>
      <c r="BU125" s="182" t="str">
        <f t="shared" si="46"/>
        <v/>
      </c>
    </row>
    <row r="126" spans="1:73" x14ac:dyDescent="0.25">
      <c r="A126" s="422">
        <f>IF(ISERROR(FIND(SALES!$XEM$12,J126)),0,1)</f>
        <v>1</v>
      </c>
      <c r="B126" s="1" t="s">
        <v>2313</v>
      </c>
      <c r="C126" s="1" t="s">
        <v>2451</v>
      </c>
      <c r="D126" s="1" t="s">
        <v>2451</v>
      </c>
      <c r="E126" s="1" t="s">
        <v>2451</v>
      </c>
      <c r="F126" s="1" t="s">
        <v>2451</v>
      </c>
      <c r="G126" s="623" t="str">
        <f t="shared" si="29"/>
        <v>MIDE P4 1R</v>
      </c>
      <c r="H126" s="1" t="str">
        <f>'F12'!E129</f>
        <v>MIDE P4 1R (RESTRICTED HOURS)</v>
      </c>
      <c r="I126" s="1" t="str">
        <f t="shared" si="30"/>
        <v xml:space="preserve"> (RESTRICTED HOURS)</v>
      </c>
      <c r="J126" s="197" t="str">
        <f>VLOOKUP(H126,'F12'!$E$6:$F$356,2,FALSE)</f>
        <v>023 024 059 536 537 538 539 541</v>
      </c>
      <c r="K126" s="197">
        <f t="shared" si="31"/>
        <v>7.75</v>
      </c>
      <c r="L126" s="190" t="str">
        <f t="shared" si="28"/>
        <v xml:space="preserve">23 </v>
      </c>
      <c r="M126" s="182" t="str">
        <f t="shared" ref="M126:AA141" si="48">IF(M$2&gt;LEN($J126),"",RIGHT(LEFT($J126,M$2),3))</f>
        <v xml:space="preserve">24 </v>
      </c>
      <c r="N126" s="182" t="str">
        <f t="shared" si="48"/>
        <v xml:space="preserve">59 </v>
      </c>
      <c r="O126" s="182" t="str">
        <f t="shared" si="48"/>
        <v xml:space="preserve">36 </v>
      </c>
      <c r="P126" s="182" t="str">
        <f t="shared" si="48"/>
        <v xml:space="preserve">37 </v>
      </c>
      <c r="Q126" s="182" t="str">
        <f t="shared" si="48"/>
        <v xml:space="preserve">38 </v>
      </c>
      <c r="R126" s="182" t="str">
        <f t="shared" si="48"/>
        <v xml:space="preserve">39 </v>
      </c>
      <c r="S126" s="182" t="str">
        <f t="shared" si="48"/>
        <v/>
      </c>
      <c r="T126" s="182" t="str">
        <f t="shared" si="48"/>
        <v/>
      </c>
      <c r="U126" s="182" t="str">
        <f t="shared" si="48"/>
        <v/>
      </c>
      <c r="V126" s="182" t="str">
        <f t="shared" si="48"/>
        <v/>
      </c>
      <c r="W126" s="182" t="str">
        <f t="shared" si="48"/>
        <v/>
      </c>
      <c r="X126" s="182" t="str">
        <f t="shared" si="48"/>
        <v/>
      </c>
      <c r="Y126" s="182" t="str">
        <f t="shared" si="48"/>
        <v/>
      </c>
      <c r="Z126" s="182" t="str">
        <f t="shared" si="48"/>
        <v/>
      </c>
      <c r="AA126" s="182" t="str">
        <f t="shared" si="48"/>
        <v/>
      </c>
      <c r="AB126" s="182" t="str">
        <f t="shared" si="47"/>
        <v/>
      </c>
      <c r="AC126" s="182" t="str">
        <f t="shared" si="47"/>
        <v/>
      </c>
      <c r="AD126" s="182" t="str">
        <f t="shared" si="47"/>
        <v/>
      </c>
      <c r="AE126" s="182" t="str">
        <f t="shared" si="47"/>
        <v/>
      </c>
      <c r="AF126" s="182" t="str">
        <f t="shared" si="47"/>
        <v/>
      </c>
      <c r="AG126" s="182" t="str">
        <f t="shared" si="47"/>
        <v/>
      </c>
      <c r="AH126" s="182" t="str">
        <f t="shared" si="47"/>
        <v/>
      </c>
      <c r="AI126" s="182" t="str">
        <f t="shared" si="47"/>
        <v/>
      </c>
      <c r="AJ126" s="182" t="str">
        <f t="shared" si="47"/>
        <v/>
      </c>
      <c r="AK126" s="182" t="str">
        <f t="shared" si="47"/>
        <v/>
      </c>
      <c r="AL126" s="182" t="str">
        <f t="shared" si="46"/>
        <v/>
      </c>
      <c r="AM126" s="182" t="str">
        <f t="shared" si="46"/>
        <v/>
      </c>
      <c r="AN126" s="182" t="str">
        <f t="shared" si="46"/>
        <v/>
      </c>
      <c r="AO126" s="182" t="str">
        <f t="shared" si="46"/>
        <v/>
      </c>
      <c r="AP126" s="182" t="str">
        <f t="shared" si="46"/>
        <v/>
      </c>
      <c r="AQ126" s="182" t="str">
        <f t="shared" si="46"/>
        <v/>
      </c>
      <c r="AR126" s="182" t="str">
        <f t="shared" si="46"/>
        <v/>
      </c>
      <c r="AS126" s="182" t="str">
        <f t="shared" si="46"/>
        <v/>
      </c>
      <c r="AT126" s="182" t="str">
        <f t="shared" si="46"/>
        <v/>
      </c>
      <c r="AU126" s="182" t="str">
        <f t="shared" si="46"/>
        <v/>
      </c>
      <c r="AV126" s="182" t="str">
        <f t="shared" si="46"/>
        <v/>
      </c>
      <c r="AW126" s="182" t="str">
        <f t="shared" si="46"/>
        <v/>
      </c>
      <c r="AX126" s="182" t="str">
        <f t="shared" si="46"/>
        <v/>
      </c>
      <c r="AY126" s="182" t="str">
        <f t="shared" si="46"/>
        <v/>
      </c>
      <c r="AZ126" s="182" t="str">
        <f t="shared" si="46"/>
        <v/>
      </c>
      <c r="BA126" s="182" t="str">
        <f t="shared" si="46"/>
        <v/>
      </c>
      <c r="BB126" s="182" t="str">
        <f t="shared" si="46"/>
        <v/>
      </c>
      <c r="BC126" s="182" t="str">
        <f t="shared" si="46"/>
        <v/>
      </c>
      <c r="BD126" s="182" t="str">
        <f t="shared" si="46"/>
        <v/>
      </c>
      <c r="BE126" s="182" t="str">
        <f t="shared" si="46"/>
        <v/>
      </c>
      <c r="BF126" s="182" t="str">
        <f t="shared" si="46"/>
        <v/>
      </c>
      <c r="BG126" s="182" t="str">
        <f t="shared" si="46"/>
        <v/>
      </c>
      <c r="BH126" s="182" t="str">
        <f t="shared" si="46"/>
        <v/>
      </c>
      <c r="BI126" s="182" t="str">
        <f t="shared" si="46"/>
        <v/>
      </c>
      <c r="BJ126" s="182" t="str">
        <f t="shared" si="46"/>
        <v/>
      </c>
      <c r="BK126" s="182" t="str">
        <f t="shared" si="46"/>
        <v/>
      </c>
      <c r="BL126" s="182" t="str">
        <f t="shared" si="46"/>
        <v/>
      </c>
      <c r="BM126" s="182" t="str">
        <f t="shared" si="46"/>
        <v/>
      </c>
      <c r="BN126" s="182" t="str">
        <f t="shared" si="46"/>
        <v/>
      </c>
      <c r="BO126" s="182" t="str">
        <f t="shared" si="46"/>
        <v/>
      </c>
      <c r="BP126" s="182" t="str">
        <f t="shared" si="46"/>
        <v/>
      </c>
      <c r="BQ126" s="182" t="str">
        <f t="shared" si="46"/>
        <v/>
      </c>
      <c r="BR126" s="182" t="str">
        <f t="shared" si="46"/>
        <v/>
      </c>
      <c r="BS126" s="182" t="str">
        <f t="shared" si="46"/>
        <v/>
      </c>
      <c r="BT126" s="182" t="str">
        <f t="shared" si="46"/>
        <v/>
      </c>
      <c r="BU126" s="182" t="str">
        <f t="shared" si="46"/>
        <v/>
      </c>
    </row>
    <row r="127" spans="1:73" x14ac:dyDescent="0.25">
      <c r="A127" s="422">
        <f>IF(ISERROR(FIND(SALES!$XEM$12,J127)),0,1)</f>
        <v>1</v>
      </c>
      <c r="B127" s="1" t="s">
        <v>2314</v>
      </c>
      <c r="C127" s="105" t="s">
        <v>2139</v>
      </c>
      <c r="D127" s="105" t="s">
        <v>2140</v>
      </c>
      <c r="E127" s="1" t="s">
        <v>2451</v>
      </c>
      <c r="F127" s="1" t="s">
        <v>2451</v>
      </c>
      <c r="G127" s="623" t="str">
        <f t="shared" si="29"/>
        <v>SWEB P4 1R</v>
      </c>
      <c r="H127" s="1" t="str">
        <f>'F12'!E130</f>
        <v>SWEB P4 1R (RESTD HRS NIGHT)</v>
      </c>
      <c r="I127" s="1" t="str">
        <f t="shared" si="30"/>
        <v xml:space="preserve"> (RESTD HRS NIGHT)</v>
      </c>
      <c r="J127" s="197" t="str">
        <f>VLOOKUP(H127,'F12'!$E$6:$F$356,2,FALSE)</f>
        <v>016 017 018 019 043 044 045 048 052 055 063 064 065 066 067 068 069 070 071 072 074 525 526 527 528 553 554 555 567 574 577 581 583 585 586 588 589 590 591 592 593 594 595 596 597 599 818 819 824 825</v>
      </c>
      <c r="K127" s="197">
        <f t="shared" si="31"/>
        <v>49.75</v>
      </c>
      <c r="L127" s="190" t="str">
        <f t="shared" si="28"/>
        <v xml:space="preserve">16 </v>
      </c>
      <c r="M127" s="182" t="str">
        <f t="shared" si="48"/>
        <v xml:space="preserve">17 </v>
      </c>
      <c r="N127" s="182" t="str">
        <f t="shared" si="48"/>
        <v xml:space="preserve">18 </v>
      </c>
      <c r="O127" s="182" t="str">
        <f t="shared" si="48"/>
        <v xml:space="preserve">19 </v>
      </c>
      <c r="P127" s="182" t="str">
        <f t="shared" si="48"/>
        <v xml:space="preserve">43 </v>
      </c>
      <c r="Q127" s="182" t="str">
        <f t="shared" si="48"/>
        <v xml:space="preserve">44 </v>
      </c>
      <c r="R127" s="182" t="str">
        <f t="shared" si="48"/>
        <v xml:space="preserve">45 </v>
      </c>
      <c r="S127" s="182" t="str">
        <f t="shared" si="48"/>
        <v xml:space="preserve">48 </v>
      </c>
      <c r="T127" s="182" t="str">
        <f t="shared" si="48"/>
        <v xml:space="preserve">52 </v>
      </c>
      <c r="U127" s="182" t="str">
        <f t="shared" si="48"/>
        <v xml:space="preserve">55 </v>
      </c>
      <c r="V127" s="182" t="str">
        <f t="shared" si="48"/>
        <v xml:space="preserve">63 </v>
      </c>
      <c r="W127" s="182" t="str">
        <f t="shared" si="48"/>
        <v xml:space="preserve">64 </v>
      </c>
      <c r="X127" s="182" t="str">
        <f t="shared" si="48"/>
        <v xml:space="preserve">65 </v>
      </c>
      <c r="Y127" s="182" t="str">
        <f t="shared" si="48"/>
        <v xml:space="preserve">66 </v>
      </c>
      <c r="Z127" s="182" t="str">
        <f t="shared" si="48"/>
        <v xml:space="preserve">67 </v>
      </c>
      <c r="AA127" s="182" t="str">
        <f t="shared" si="48"/>
        <v xml:space="preserve">68 </v>
      </c>
      <c r="AB127" s="182" t="str">
        <f t="shared" si="47"/>
        <v xml:space="preserve">69 </v>
      </c>
      <c r="AC127" s="182" t="str">
        <f t="shared" si="47"/>
        <v xml:space="preserve">70 </v>
      </c>
      <c r="AD127" s="182" t="str">
        <f t="shared" si="47"/>
        <v xml:space="preserve">71 </v>
      </c>
      <c r="AE127" s="182" t="str">
        <f t="shared" si="47"/>
        <v xml:space="preserve">72 </v>
      </c>
      <c r="AF127" s="182" t="str">
        <f t="shared" si="47"/>
        <v xml:space="preserve">74 </v>
      </c>
      <c r="AG127" s="182" t="str">
        <f t="shared" si="47"/>
        <v xml:space="preserve">25 </v>
      </c>
      <c r="AH127" s="182" t="str">
        <f t="shared" si="47"/>
        <v xml:space="preserve">26 </v>
      </c>
      <c r="AI127" s="182" t="str">
        <f t="shared" si="47"/>
        <v xml:space="preserve">27 </v>
      </c>
      <c r="AJ127" s="182" t="str">
        <f t="shared" si="47"/>
        <v xml:space="preserve">28 </v>
      </c>
      <c r="AK127" s="182" t="str">
        <f t="shared" si="47"/>
        <v xml:space="preserve">53 </v>
      </c>
      <c r="AL127" s="182" t="str">
        <f t="shared" si="46"/>
        <v xml:space="preserve">54 </v>
      </c>
      <c r="AM127" s="182" t="str">
        <f t="shared" si="46"/>
        <v xml:space="preserve">55 </v>
      </c>
      <c r="AN127" s="182" t="str">
        <f t="shared" si="46"/>
        <v xml:space="preserve">67 </v>
      </c>
      <c r="AO127" s="182" t="str">
        <f t="shared" si="46"/>
        <v xml:space="preserve">74 </v>
      </c>
      <c r="AP127" s="182" t="str">
        <f t="shared" si="46"/>
        <v xml:space="preserve">77 </v>
      </c>
      <c r="AQ127" s="182" t="str">
        <f t="shared" ref="AL127:BU134" si="49">IF(AQ$2&gt;LEN($J127),"",RIGHT(LEFT($J127,AQ$2),3))</f>
        <v xml:space="preserve">81 </v>
      </c>
      <c r="AR127" s="182" t="str">
        <f t="shared" si="49"/>
        <v xml:space="preserve">83 </v>
      </c>
      <c r="AS127" s="182" t="str">
        <f t="shared" si="49"/>
        <v xml:space="preserve">85 </v>
      </c>
      <c r="AT127" s="182" t="str">
        <f t="shared" si="49"/>
        <v xml:space="preserve">86 </v>
      </c>
      <c r="AU127" s="182" t="str">
        <f t="shared" si="49"/>
        <v xml:space="preserve">88 </v>
      </c>
      <c r="AV127" s="182" t="str">
        <f t="shared" si="49"/>
        <v xml:space="preserve">89 </v>
      </c>
      <c r="AW127" s="182" t="str">
        <f t="shared" si="49"/>
        <v xml:space="preserve">90 </v>
      </c>
      <c r="AX127" s="182" t="str">
        <f t="shared" si="49"/>
        <v xml:space="preserve">91 </v>
      </c>
      <c r="AY127" s="182" t="str">
        <f t="shared" si="49"/>
        <v xml:space="preserve">92 </v>
      </c>
      <c r="AZ127" s="182" t="str">
        <f t="shared" si="49"/>
        <v xml:space="preserve">93 </v>
      </c>
      <c r="BA127" s="182" t="str">
        <f t="shared" si="49"/>
        <v xml:space="preserve">94 </v>
      </c>
      <c r="BB127" s="182" t="str">
        <f t="shared" si="49"/>
        <v xml:space="preserve">95 </v>
      </c>
      <c r="BC127" s="182" t="str">
        <f t="shared" si="49"/>
        <v xml:space="preserve">96 </v>
      </c>
      <c r="BD127" s="182" t="str">
        <f t="shared" si="49"/>
        <v xml:space="preserve">97 </v>
      </c>
      <c r="BE127" s="182" t="str">
        <f t="shared" si="49"/>
        <v xml:space="preserve">99 </v>
      </c>
      <c r="BF127" s="182" t="str">
        <f t="shared" si="49"/>
        <v xml:space="preserve">18 </v>
      </c>
      <c r="BG127" s="182" t="str">
        <f t="shared" si="49"/>
        <v xml:space="preserve">19 </v>
      </c>
      <c r="BH127" s="182" t="str">
        <f t="shared" si="49"/>
        <v xml:space="preserve">24 </v>
      </c>
      <c r="BI127" s="182" t="str">
        <f t="shared" si="49"/>
        <v/>
      </c>
      <c r="BJ127" s="182" t="str">
        <f t="shared" si="49"/>
        <v/>
      </c>
      <c r="BK127" s="182" t="str">
        <f t="shared" si="49"/>
        <v/>
      </c>
      <c r="BL127" s="182" t="str">
        <f t="shared" si="49"/>
        <v/>
      </c>
      <c r="BM127" s="182" t="str">
        <f t="shared" si="49"/>
        <v/>
      </c>
      <c r="BN127" s="182" t="str">
        <f t="shared" si="49"/>
        <v/>
      </c>
      <c r="BO127" s="182" t="str">
        <f t="shared" si="49"/>
        <v/>
      </c>
      <c r="BP127" s="182" t="str">
        <f t="shared" si="49"/>
        <v/>
      </c>
      <c r="BQ127" s="182" t="str">
        <f t="shared" si="49"/>
        <v/>
      </c>
      <c r="BR127" s="182" t="str">
        <f t="shared" si="49"/>
        <v/>
      </c>
      <c r="BS127" s="182" t="str">
        <f t="shared" si="49"/>
        <v/>
      </c>
      <c r="BT127" s="182" t="str">
        <f t="shared" si="49"/>
        <v/>
      </c>
      <c r="BU127" s="182" t="str">
        <f t="shared" si="49"/>
        <v/>
      </c>
    </row>
    <row r="128" spans="1:73" x14ac:dyDescent="0.25">
      <c r="A128" s="422">
        <f>IF(ISERROR(FIND(SALES!$XEM$12,J128)),0,1)</f>
        <v>1</v>
      </c>
      <c r="B128" s="1" t="s">
        <v>2315</v>
      </c>
      <c r="C128" s="105" t="s">
        <v>2138</v>
      </c>
      <c r="D128" s="105" t="s">
        <v>2146</v>
      </c>
      <c r="E128" s="1" t="s">
        <v>2451</v>
      </c>
      <c r="F128" s="1" t="s">
        <v>2451</v>
      </c>
      <c r="G128" s="623" t="str">
        <f t="shared" si="29"/>
        <v>SWEB P4 1R</v>
      </c>
      <c r="H128" s="1" t="str">
        <f>'F12'!E131</f>
        <v>SWEB P4 1R (RESTRICTED HOURS)</v>
      </c>
      <c r="I128" s="1" t="str">
        <f t="shared" si="30"/>
        <v xml:space="preserve"> (RESTRICTED HOURS)</v>
      </c>
      <c r="J128" s="197" t="str">
        <f>VLOOKUP(H128,'F12'!$E$6:$F$356,2,FALSE)</f>
        <v>001 002 003 004 005 006 007 008 009 010 011 012 013 014 015 020 021 022 023 024 025 062 510 511 512 513 514 515 516 517 518 519 520 521 522 523 524 529 530 531 532 533 534 578</v>
      </c>
      <c r="K128" s="197">
        <f t="shared" si="31"/>
        <v>43.75</v>
      </c>
      <c r="L128" s="190" t="str">
        <f t="shared" si="28"/>
        <v xml:space="preserve">01 </v>
      </c>
      <c r="M128" s="182" t="str">
        <f t="shared" si="48"/>
        <v xml:space="preserve">02 </v>
      </c>
      <c r="N128" s="182" t="str">
        <f t="shared" si="48"/>
        <v xml:space="preserve">03 </v>
      </c>
      <c r="O128" s="182" t="str">
        <f t="shared" si="48"/>
        <v xml:space="preserve">04 </v>
      </c>
      <c r="P128" s="182" t="str">
        <f t="shared" si="48"/>
        <v xml:space="preserve">05 </v>
      </c>
      <c r="Q128" s="182" t="str">
        <f t="shared" si="48"/>
        <v xml:space="preserve">06 </v>
      </c>
      <c r="R128" s="182" t="str">
        <f t="shared" si="48"/>
        <v xml:space="preserve">07 </v>
      </c>
      <c r="S128" s="182" t="str">
        <f t="shared" si="48"/>
        <v xml:space="preserve">08 </v>
      </c>
      <c r="T128" s="182" t="str">
        <f t="shared" si="48"/>
        <v xml:space="preserve">09 </v>
      </c>
      <c r="U128" s="182" t="str">
        <f t="shared" si="48"/>
        <v xml:space="preserve">10 </v>
      </c>
      <c r="V128" s="182" t="str">
        <f t="shared" si="48"/>
        <v xml:space="preserve">11 </v>
      </c>
      <c r="W128" s="182" t="str">
        <f t="shared" si="48"/>
        <v xml:space="preserve">12 </v>
      </c>
      <c r="X128" s="182" t="str">
        <f t="shared" si="48"/>
        <v xml:space="preserve">13 </v>
      </c>
      <c r="Y128" s="182" t="str">
        <f t="shared" si="48"/>
        <v xml:space="preserve">14 </v>
      </c>
      <c r="Z128" s="182" t="str">
        <f t="shared" si="48"/>
        <v xml:space="preserve">15 </v>
      </c>
      <c r="AA128" s="182" t="str">
        <f t="shared" si="48"/>
        <v xml:space="preserve">20 </v>
      </c>
      <c r="AB128" s="182" t="str">
        <f t="shared" si="47"/>
        <v xml:space="preserve">21 </v>
      </c>
      <c r="AC128" s="182" t="str">
        <f t="shared" si="47"/>
        <v xml:space="preserve">22 </v>
      </c>
      <c r="AD128" s="182" t="str">
        <f t="shared" si="47"/>
        <v xml:space="preserve">23 </v>
      </c>
      <c r="AE128" s="182" t="str">
        <f t="shared" si="47"/>
        <v xml:space="preserve">24 </v>
      </c>
      <c r="AF128" s="182" t="str">
        <f t="shared" si="47"/>
        <v xml:space="preserve">25 </v>
      </c>
      <c r="AG128" s="182" t="str">
        <f t="shared" si="47"/>
        <v xml:space="preserve">62 </v>
      </c>
      <c r="AH128" s="182" t="str">
        <f t="shared" si="47"/>
        <v xml:space="preserve">10 </v>
      </c>
      <c r="AI128" s="182" t="str">
        <f t="shared" si="47"/>
        <v xml:space="preserve">11 </v>
      </c>
      <c r="AJ128" s="182" t="str">
        <f t="shared" si="47"/>
        <v xml:space="preserve">12 </v>
      </c>
      <c r="AK128" s="182" t="str">
        <f t="shared" si="47"/>
        <v xml:space="preserve">13 </v>
      </c>
      <c r="AL128" s="182" t="str">
        <f t="shared" si="49"/>
        <v xml:space="preserve">14 </v>
      </c>
      <c r="AM128" s="182" t="str">
        <f t="shared" si="49"/>
        <v xml:space="preserve">15 </v>
      </c>
      <c r="AN128" s="182" t="str">
        <f t="shared" si="49"/>
        <v xml:space="preserve">16 </v>
      </c>
      <c r="AO128" s="182" t="str">
        <f t="shared" si="49"/>
        <v xml:space="preserve">17 </v>
      </c>
      <c r="AP128" s="182" t="str">
        <f t="shared" si="49"/>
        <v xml:space="preserve">18 </v>
      </c>
      <c r="AQ128" s="182" t="str">
        <f t="shared" si="49"/>
        <v xml:space="preserve">19 </v>
      </c>
      <c r="AR128" s="182" t="str">
        <f t="shared" si="49"/>
        <v xml:space="preserve">20 </v>
      </c>
      <c r="AS128" s="182" t="str">
        <f t="shared" si="49"/>
        <v xml:space="preserve">21 </v>
      </c>
      <c r="AT128" s="182" t="str">
        <f t="shared" si="49"/>
        <v xml:space="preserve">22 </v>
      </c>
      <c r="AU128" s="182" t="str">
        <f t="shared" si="49"/>
        <v xml:space="preserve">23 </v>
      </c>
      <c r="AV128" s="182" t="str">
        <f t="shared" si="49"/>
        <v xml:space="preserve">24 </v>
      </c>
      <c r="AW128" s="182" t="str">
        <f t="shared" si="49"/>
        <v xml:space="preserve">29 </v>
      </c>
      <c r="AX128" s="182" t="str">
        <f t="shared" si="49"/>
        <v xml:space="preserve">30 </v>
      </c>
      <c r="AY128" s="182" t="str">
        <f t="shared" si="49"/>
        <v xml:space="preserve">31 </v>
      </c>
      <c r="AZ128" s="182" t="str">
        <f t="shared" si="49"/>
        <v xml:space="preserve">32 </v>
      </c>
      <c r="BA128" s="182" t="str">
        <f t="shared" si="49"/>
        <v xml:space="preserve">33 </v>
      </c>
      <c r="BB128" s="182" t="str">
        <f t="shared" si="49"/>
        <v xml:space="preserve">34 </v>
      </c>
      <c r="BC128" s="182" t="str">
        <f t="shared" si="49"/>
        <v/>
      </c>
      <c r="BD128" s="182" t="str">
        <f t="shared" si="49"/>
        <v/>
      </c>
      <c r="BE128" s="182" t="str">
        <f t="shared" si="49"/>
        <v/>
      </c>
      <c r="BF128" s="182" t="str">
        <f t="shared" si="49"/>
        <v/>
      </c>
      <c r="BG128" s="182" t="str">
        <f t="shared" si="49"/>
        <v/>
      </c>
      <c r="BH128" s="182" t="str">
        <f t="shared" si="49"/>
        <v/>
      </c>
      <c r="BI128" s="182" t="str">
        <f t="shared" si="49"/>
        <v/>
      </c>
      <c r="BJ128" s="182" t="str">
        <f t="shared" si="49"/>
        <v/>
      </c>
      <c r="BK128" s="182" t="str">
        <f t="shared" si="49"/>
        <v/>
      </c>
      <c r="BL128" s="182" t="str">
        <f t="shared" si="49"/>
        <v/>
      </c>
      <c r="BM128" s="182" t="str">
        <f t="shared" si="49"/>
        <v/>
      </c>
      <c r="BN128" s="182" t="str">
        <f t="shared" si="49"/>
        <v/>
      </c>
      <c r="BO128" s="182" t="str">
        <f t="shared" si="49"/>
        <v/>
      </c>
      <c r="BP128" s="182" t="str">
        <f t="shared" si="49"/>
        <v/>
      </c>
      <c r="BQ128" s="182" t="str">
        <f t="shared" si="49"/>
        <v/>
      </c>
      <c r="BR128" s="182" t="str">
        <f t="shared" si="49"/>
        <v/>
      </c>
      <c r="BS128" s="182" t="str">
        <f t="shared" si="49"/>
        <v/>
      </c>
      <c r="BT128" s="182" t="str">
        <f t="shared" si="49"/>
        <v/>
      </c>
      <c r="BU128" s="182" t="str">
        <f t="shared" si="49"/>
        <v/>
      </c>
    </row>
    <row r="129" spans="1:73" x14ac:dyDescent="0.25">
      <c r="A129" s="422">
        <f>IF(ISERROR(FIND(SALES!$XEM$12,J129)),0,1)</f>
        <v>1</v>
      </c>
      <c r="B129" s="1" t="s">
        <v>2316</v>
      </c>
      <c r="C129" s="1" t="s">
        <v>2451</v>
      </c>
      <c r="D129" s="1" t="s">
        <v>2451</v>
      </c>
      <c r="E129" s="1" t="s">
        <v>2451</v>
      </c>
      <c r="F129" s="1" t="s">
        <v>2451</v>
      </c>
      <c r="G129" s="623" t="str">
        <f t="shared" si="29"/>
        <v>SOUT P3 1R</v>
      </c>
      <c r="H129" s="1" t="str">
        <f>'F12'!E132</f>
        <v>SOUT P3 1R</v>
      </c>
      <c r="I129" s="1" t="str">
        <f t="shared" si="30"/>
        <v/>
      </c>
      <c r="J129" s="197" t="str">
        <f>VLOOKUP(H129,'F12'!$E$6:$F$356,2,FALSE)</f>
        <v>501 801 126 500 802 873</v>
      </c>
      <c r="K129" s="197">
        <f t="shared" si="31"/>
        <v>5.75</v>
      </c>
      <c r="L129" s="190" t="str">
        <f t="shared" si="28"/>
        <v xml:space="preserve">01 </v>
      </c>
      <c r="M129" s="182" t="str">
        <f t="shared" si="48"/>
        <v xml:space="preserve">01 </v>
      </c>
      <c r="N129" s="182" t="str">
        <f t="shared" si="48"/>
        <v xml:space="preserve">26 </v>
      </c>
      <c r="O129" s="182" t="str">
        <f t="shared" si="48"/>
        <v xml:space="preserve">00 </v>
      </c>
      <c r="P129" s="182" t="str">
        <f t="shared" si="48"/>
        <v xml:space="preserve">02 </v>
      </c>
      <c r="Q129" s="182" t="str">
        <f t="shared" si="48"/>
        <v/>
      </c>
      <c r="R129" s="182" t="str">
        <f t="shared" si="48"/>
        <v/>
      </c>
      <c r="S129" s="182" t="str">
        <f t="shared" si="48"/>
        <v/>
      </c>
      <c r="T129" s="182" t="str">
        <f t="shared" si="48"/>
        <v/>
      </c>
      <c r="U129" s="182" t="str">
        <f t="shared" si="48"/>
        <v/>
      </c>
      <c r="V129" s="182" t="str">
        <f t="shared" si="48"/>
        <v/>
      </c>
      <c r="W129" s="182" t="str">
        <f t="shared" si="48"/>
        <v/>
      </c>
      <c r="X129" s="182" t="str">
        <f t="shared" si="48"/>
        <v/>
      </c>
      <c r="Y129" s="182" t="str">
        <f t="shared" si="48"/>
        <v/>
      </c>
      <c r="Z129" s="182" t="str">
        <f t="shared" si="48"/>
        <v/>
      </c>
      <c r="AA129" s="182" t="str">
        <f t="shared" si="48"/>
        <v/>
      </c>
      <c r="AB129" s="182" t="str">
        <f t="shared" si="47"/>
        <v/>
      </c>
      <c r="AC129" s="182" t="str">
        <f t="shared" si="47"/>
        <v/>
      </c>
      <c r="AD129" s="182" t="str">
        <f t="shared" si="47"/>
        <v/>
      </c>
      <c r="AE129" s="182" t="str">
        <f t="shared" si="47"/>
        <v/>
      </c>
      <c r="AF129" s="182" t="str">
        <f t="shared" si="47"/>
        <v/>
      </c>
      <c r="AG129" s="182" t="str">
        <f t="shared" si="47"/>
        <v/>
      </c>
      <c r="AH129" s="182" t="str">
        <f t="shared" si="47"/>
        <v/>
      </c>
      <c r="AI129" s="182" t="str">
        <f t="shared" si="47"/>
        <v/>
      </c>
      <c r="AJ129" s="182" t="str">
        <f t="shared" si="47"/>
        <v/>
      </c>
      <c r="AK129" s="182" t="str">
        <f t="shared" si="47"/>
        <v/>
      </c>
      <c r="AL129" s="182" t="str">
        <f t="shared" si="49"/>
        <v/>
      </c>
      <c r="AM129" s="182" t="str">
        <f t="shared" si="49"/>
        <v/>
      </c>
      <c r="AN129" s="182" t="str">
        <f t="shared" si="49"/>
        <v/>
      </c>
      <c r="AO129" s="182" t="str">
        <f t="shared" si="49"/>
        <v/>
      </c>
      <c r="AP129" s="182" t="str">
        <f t="shared" si="49"/>
        <v/>
      </c>
      <c r="AQ129" s="182" t="str">
        <f t="shared" si="49"/>
        <v/>
      </c>
      <c r="AR129" s="182" t="str">
        <f t="shared" si="49"/>
        <v/>
      </c>
      <c r="AS129" s="182" t="str">
        <f t="shared" si="49"/>
        <v/>
      </c>
      <c r="AT129" s="182" t="str">
        <f t="shared" si="49"/>
        <v/>
      </c>
      <c r="AU129" s="182" t="str">
        <f t="shared" si="49"/>
        <v/>
      </c>
      <c r="AV129" s="182" t="str">
        <f t="shared" si="49"/>
        <v/>
      </c>
      <c r="AW129" s="182" t="str">
        <f t="shared" si="49"/>
        <v/>
      </c>
      <c r="AX129" s="182" t="str">
        <f t="shared" si="49"/>
        <v/>
      </c>
      <c r="AY129" s="182" t="str">
        <f t="shared" si="49"/>
        <v/>
      </c>
      <c r="AZ129" s="182" t="str">
        <f t="shared" si="49"/>
        <v/>
      </c>
      <c r="BA129" s="182" t="str">
        <f t="shared" si="49"/>
        <v/>
      </c>
      <c r="BB129" s="182" t="str">
        <f t="shared" si="49"/>
        <v/>
      </c>
      <c r="BC129" s="182" t="str">
        <f t="shared" si="49"/>
        <v/>
      </c>
      <c r="BD129" s="182" t="str">
        <f t="shared" si="49"/>
        <v/>
      </c>
      <c r="BE129" s="182" t="str">
        <f t="shared" si="49"/>
        <v/>
      </c>
      <c r="BF129" s="182" t="str">
        <f t="shared" si="49"/>
        <v/>
      </c>
      <c r="BG129" s="182" t="str">
        <f t="shared" si="49"/>
        <v/>
      </c>
      <c r="BH129" s="182" t="str">
        <f t="shared" si="49"/>
        <v/>
      </c>
      <c r="BI129" s="182" t="str">
        <f t="shared" si="49"/>
        <v/>
      </c>
      <c r="BJ129" s="182" t="str">
        <f t="shared" si="49"/>
        <v/>
      </c>
      <c r="BK129" s="182" t="str">
        <f t="shared" si="49"/>
        <v/>
      </c>
      <c r="BL129" s="182" t="str">
        <f t="shared" si="49"/>
        <v/>
      </c>
      <c r="BM129" s="182" t="str">
        <f t="shared" si="49"/>
        <v/>
      </c>
      <c r="BN129" s="182" t="str">
        <f t="shared" si="49"/>
        <v/>
      </c>
      <c r="BO129" s="182" t="str">
        <f t="shared" si="49"/>
        <v/>
      </c>
      <c r="BP129" s="182" t="str">
        <f t="shared" si="49"/>
        <v/>
      </c>
      <c r="BQ129" s="182" t="str">
        <f t="shared" si="49"/>
        <v/>
      </c>
      <c r="BR129" s="182" t="str">
        <f t="shared" si="49"/>
        <v/>
      </c>
      <c r="BS129" s="182" t="str">
        <f t="shared" si="49"/>
        <v/>
      </c>
      <c r="BT129" s="182" t="str">
        <f t="shared" si="49"/>
        <v/>
      </c>
      <c r="BU129" s="182" t="str">
        <f t="shared" si="49"/>
        <v/>
      </c>
    </row>
    <row r="130" spans="1:73" x14ac:dyDescent="0.25">
      <c r="A130" s="422">
        <f>IF(ISERROR(FIND(SALES!$XEM$12,J130)),0,1)</f>
        <v>1</v>
      </c>
      <c r="B130" s="1" t="s">
        <v>2317</v>
      </c>
      <c r="C130" s="1" t="s">
        <v>2451</v>
      </c>
      <c r="D130" s="1" t="s">
        <v>2451</v>
      </c>
      <c r="E130" s="1" t="s">
        <v>2451</v>
      </c>
      <c r="F130" s="1" t="s">
        <v>2451</v>
      </c>
      <c r="G130" s="623" t="str">
        <f t="shared" si="29"/>
        <v>MANW P3 1R</v>
      </c>
      <c r="H130" s="1" t="str">
        <f>'F12'!E133</f>
        <v>MANW P3 1R</v>
      </c>
      <c r="I130" s="1" t="str">
        <f t="shared" si="30"/>
        <v/>
      </c>
      <c r="J130" s="197" t="str">
        <f>VLOOKUP(H130,'F12'!$E$6:$F$356,2,FALSE)</f>
        <v>802 801 500 501 840 873</v>
      </c>
      <c r="K130" s="197">
        <f t="shared" si="31"/>
        <v>5.75</v>
      </c>
      <c r="L130" s="190" t="str">
        <f t="shared" si="28"/>
        <v xml:space="preserve">02 </v>
      </c>
      <c r="M130" s="182" t="str">
        <f t="shared" si="48"/>
        <v xml:space="preserve">01 </v>
      </c>
      <c r="N130" s="182" t="str">
        <f t="shared" si="48"/>
        <v xml:space="preserve">00 </v>
      </c>
      <c r="O130" s="182" t="str">
        <f t="shared" si="48"/>
        <v xml:space="preserve">01 </v>
      </c>
      <c r="P130" s="182" t="str">
        <f t="shared" si="48"/>
        <v xml:space="preserve">40 </v>
      </c>
      <c r="Q130" s="182" t="str">
        <f t="shared" si="48"/>
        <v/>
      </c>
      <c r="R130" s="182" t="str">
        <f t="shared" si="48"/>
        <v/>
      </c>
      <c r="S130" s="182" t="str">
        <f t="shared" si="48"/>
        <v/>
      </c>
      <c r="T130" s="182" t="str">
        <f t="shared" si="48"/>
        <v/>
      </c>
      <c r="U130" s="182" t="str">
        <f t="shared" si="48"/>
        <v/>
      </c>
      <c r="V130" s="182" t="str">
        <f t="shared" si="48"/>
        <v/>
      </c>
      <c r="W130" s="182" t="str">
        <f t="shared" si="48"/>
        <v/>
      </c>
      <c r="X130" s="182" t="str">
        <f t="shared" si="48"/>
        <v/>
      </c>
      <c r="Y130" s="182" t="str">
        <f t="shared" si="48"/>
        <v/>
      </c>
      <c r="Z130" s="182" t="str">
        <f t="shared" si="48"/>
        <v/>
      </c>
      <c r="AA130" s="182" t="str">
        <f t="shared" si="48"/>
        <v/>
      </c>
      <c r="AB130" s="182" t="str">
        <f t="shared" si="47"/>
        <v/>
      </c>
      <c r="AC130" s="182" t="str">
        <f t="shared" si="47"/>
        <v/>
      </c>
      <c r="AD130" s="182" t="str">
        <f t="shared" si="47"/>
        <v/>
      </c>
      <c r="AE130" s="182" t="str">
        <f t="shared" si="47"/>
        <v/>
      </c>
      <c r="AF130" s="182" t="str">
        <f t="shared" si="47"/>
        <v/>
      </c>
      <c r="AG130" s="182" t="str">
        <f t="shared" si="47"/>
        <v/>
      </c>
      <c r="AH130" s="182" t="str">
        <f t="shared" si="47"/>
        <v/>
      </c>
      <c r="AI130" s="182" t="str">
        <f t="shared" si="47"/>
        <v/>
      </c>
      <c r="AJ130" s="182" t="str">
        <f t="shared" si="47"/>
        <v/>
      </c>
      <c r="AK130" s="182" t="str">
        <f t="shared" si="47"/>
        <v/>
      </c>
      <c r="AL130" s="182" t="str">
        <f t="shared" si="49"/>
        <v/>
      </c>
      <c r="AM130" s="182" t="str">
        <f t="shared" si="49"/>
        <v/>
      </c>
      <c r="AN130" s="182" t="str">
        <f t="shared" si="49"/>
        <v/>
      </c>
      <c r="AO130" s="182" t="str">
        <f t="shared" si="49"/>
        <v/>
      </c>
      <c r="AP130" s="182" t="str">
        <f t="shared" si="49"/>
        <v/>
      </c>
      <c r="AQ130" s="182" t="str">
        <f t="shared" si="49"/>
        <v/>
      </c>
      <c r="AR130" s="182" t="str">
        <f t="shared" si="49"/>
        <v/>
      </c>
      <c r="AS130" s="182" t="str">
        <f t="shared" si="49"/>
        <v/>
      </c>
      <c r="AT130" s="182" t="str">
        <f t="shared" si="49"/>
        <v/>
      </c>
      <c r="AU130" s="182" t="str">
        <f t="shared" si="49"/>
        <v/>
      </c>
      <c r="AV130" s="182" t="str">
        <f t="shared" si="49"/>
        <v/>
      </c>
      <c r="AW130" s="182" t="str">
        <f t="shared" si="49"/>
        <v/>
      </c>
      <c r="AX130" s="182" t="str">
        <f t="shared" si="49"/>
        <v/>
      </c>
      <c r="AY130" s="182" t="str">
        <f t="shared" si="49"/>
        <v/>
      </c>
      <c r="AZ130" s="182" t="str">
        <f t="shared" si="49"/>
        <v/>
      </c>
      <c r="BA130" s="182" t="str">
        <f t="shared" si="49"/>
        <v/>
      </c>
      <c r="BB130" s="182" t="str">
        <f t="shared" si="49"/>
        <v/>
      </c>
      <c r="BC130" s="182" t="str">
        <f t="shared" si="49"/>
        <v/>
      </c>
      <c r="BD130" s="182" t="str">
        <f t="shared" si="49"/>
        <v/>
      </c>
      <c r="BE130" s="182" t="str">
        <f t="shared" si="49"/>
        <v/>
      </c>
      <c r="BF130" s="182" t="str">
        <f t="shared" si="49"/>
        <v/>
      </c>
      <c r="BG130" s="182" t="str">
        <f t="shared" si="49"/>
        <v/>
      </c>
      <c r="BH130" s="182" t="str">
        <f t="shared" si="49"/>
        <v/>
      </c>
      <c r="BI130" s="182" t="str">
        <f t="shared" si="49"/>
        <v/>
      </c>
      <c r="BJ130" s="182" t="str">
        <f t="shared" si="49"/>
        <v/>
      </c>
      <c r="BK130" s="182" t="str">
        <f t="shared" si="49"/>
        <v/>
      </c>
      <c r="BL130" s="182" t="str">
        <f t="shared" si="49"/>
        <v/>
      </c>
      <c r="BM130" s="182" t="str">
        <f t="shared" si="49"/>
        <v/>
      </c>
      <c r="BN130" s="182" t="str">
        <f t="shared" si="49"/>
        <v/>
      </c>
      <c r="BO130" s="182" t="str">
        <f t="shared" si="49"/>
        <v/>
      </c>
      <c r="BP130" s="182" t="str">
        <f t="shared" si="49"/>
        <v/>
      </c>
      <c r="BQ130" s="182" t="str">
        <f t="shared" si="49"/>
        <v/>
      </c>
      <c r="BR130" s="182" t="str">
        <f t="shared" si="49"/>
        <v/>
      </c>
      <c r="BS130" s="182" t="str">
        <f t="shared" si="49"/>
        <v/>
      </c>
      <c r="BT130" s="182" t="str">
        <f t="shared" si="49"/>
        <v/>
      </c>
      <c r="BU130" s="182" t="str">
        <f t="shared" si="49"/>
        <v/>
      </c>
    </row>
    <row r="131" spans="1:73" x14ac:dyDescent="0.25">
      <c r="A131" s="422">
        <f>IF(ISERROR(FIND(SALES!$XEM$12,J131)),0,1)</f>
        <v>1</v>
      </c>
      <c r="B131" s="1" t="s">
        <v>2318</v>
      </c>
      <c r="C131" s="105" t="s">
        <v>2149</v>
      </c>
      <c r="D131" s="105" t="s">
        <v>2152</v>
      </c>
      <c r="E131" s="1" t="s">
        <v>2451</v>
      </c>
      <c r="F131" s="1" t="s">
        <v>2451</v>
      </c>
      <c r="G131" s="623" t="str">
        <f t="shared" si="29"/>
        <v>EMID P2 2R</v>
      </c>
      <c r="H131" s="1" t="str">
        <f>'F12'!E134</f>
        <v>EMID P2 2R</v>
      </c>
      <c r="I131" s="1" t="str">
        <f t="shared" si="30"/>
        <v/>
      </c>
      <c r="J131" s="197" t="str">
        <f>VLOOKUP(H131,'F12'!$E$6:$F$356,2,FALSE)</f>
        <v>830 010 033 034 143 522 524 534 548 811 831 874</v>
      </c>
      <c r="K131" s="197">
        <f t="shared" si="31"/>
        <v>11.75</v>
      </c>
      <c r="L131" s="190" t="str">
        <f t="shared" ref="L131:L194" si="50">IF(L$2&gt;LEN($J131),IF(LEN($J131)=2,"0"&amp;$J131,$J131),RIGHT(LEFT($J131,L$2),3))</f>
        <v xml:space="preserve">30 </v>
      </c>
      <c r="M131" s="182" t="str">
        <f t="shared" si="48"/>
        <v xml:space="preserve">10 </v>
      </c>
      <c r="N131" s="182" t="str">
        <f t="shared" si="48"/>
        <v xml:space="preserve">33 </v>
      </c>
      <c r="O131" s="182" t="str">
        <f t="shared" si="48"/>
        <v xml:space="preserve">34 </v>
      </c>
      <c r="P131" s="182" t="str">
        <f t="shared" si="48"/>
        <v xml:space="preserve">43 </v>
      </c>
      <c r="Q131" s="182" t="str">
        <f t="shared" si="48"/>
        <v xml:space="preserve">22 </v>
      </c>
      <c r="R131" s="182" t="str">
        <f t="shared" si="48"/>
        <v xml:space="preserve">24 </v>
      </c>
      <c r="S131" s="182" t="str">
        <f t="shared" si="48"/>
        <v xml:space="preserve">34 </v>
      </c>
      <c r="T131" s="182" t="str">
        <f t="shared" si="48"/>
        <v xml:space="preserve">48 </v>
      </c>
      <c r="U131" s="182" t="str">
        <f t="shared" si="48"/>
        <v xml:space="preserve">11 </v>
      </c>
      <c r="V131" s="182" t="str">
        <f t="shared" si="48"/>
        <v xml:space="preserve">31 </v>
      </c>
      <c r="W131" s="182" t="str">
        <f t="shared" si="48"/>
        <v/>
      </c>
      <c r="X131" s="182" t="str">
        <f t="shared" si="48"/>
        <v/>
      </c>
      <c r="Y131" s="182" t="str">
        <f t="shared" si="48"/>
        <v/>
      </c>
      <c r="Z131" s="182" t="str">
        <f t="shared" si="48"/>
        <v/>
      </c>
      <c r="AA131" s="182" t="str">
        <f t="shared" si="48"/>
        <v/>
      </c>
      <c r="AB131" s="182" t="str">
        <f t="shared" si="47"/>
        <v/>
      </c>
      <c r="AC131" s="182" t="str">
        <f t="shared" si="47"/>
        <v/>
      </c>
      <c r="AD131" s="182" t="str">
        <f t="shared" si="47"/>
        <v/>
      </c>
      <c r="AE131" s="182" t="str">
        <f t="shared" si="47"/>
        <v/>
      </c>
      <c r="AF131" s="182" t="str">
        <f t="shared" si="47"/>
        <v/>
      </c>
      <c r="AG131" s="182" t="str">
        <f t="shared" si="47"/>
        <v/>
      </c>
      <c r="AH131" s="182" t="str">
        <f t="shared" si="47"/>
        <v/>
      </c>
      <c r="AI131" s="182" t="str">
        <f t="shared" si="47"/>
        <v/>
      </c>
      <c r="AJ131" s="182" t="str">
        <f t="shared" si="47"/>
        <v/>
      </c>
      <c r="AK131" s="182" t="str">
        <f t="shared" si="47"/>
        <v/>
      </c>
      <c r="AL131" s="182" t="str">
        <f t="shared" si="49"/>
        <v/>
      </c>
      <c r="AM131" s="182" t="str">
        <f t="shared" si="49"/>
        <v/>
      </c>
      <c r="AN131" s="182" t="str">
        <f t="shared" si="49"/>
        <v/>
      </c>
      <c r="AO131" s="182" t="str">
        <f t="shared" si="49"/>
        <v/>
      </c>
      <c r="AP131" s="182" t="str">
        <f t="shared" si="49"/>
        <v/>
      </c>
      <c r="AQ131" s="182" t="str">
        <f t="shared" si="49"/>
        <v/>
      </c>
      <c r="AR131" s="182" t="str">
        <f t="shared" si="49"/>
        <v/>
      </c>
      <c r="AS131" s="182" t="str">
        <f t="shared" si="49"/>
        <v/>
      </c>
      <c r="AT131" s="182" t="str">
        <f t="shared" si="49"/>
        <v/>
      </c>
      <c r="AU131" s="182" t="str">
        <f t="shared" si="49"/>
        <v/>
      </c>
      <c r="AV131" s="182" t="str">
        <f t="shared" si="49"/>
        <v/>
      </c>
      <c r="AW131" s="182" t="str">
        <f t="shared" si="49"/>
        <v/>
      </c>
      <c r="AX131" s="182" t="str">
        <f t="shared" si="49"/>
        <v/>
      </c>
      <c r="AY131" s="182" t="str">
        <f t="shared" si="49"/>
        <v/>
      </c>
      <c r="AZ131" s="182" t="str">
        <f t="shared" si="49"/>
        <v/>
      </c>
      <c r="BA131" s="182" t="str">
        <f t="shared" si="49"/>
        <v/>
      </c>
      <c r="BB131" s="182" t="str">
        <f t="shared" si="49"/>
        <v/>
      </c>
      <c r="BC131" s="182" t="str">
        <f t="shared" si="49"/>
        <v/>
      </c>
      <c r="BD131" s="182" t="str">
        <f t="shared" si="49"/>
        <v/>
      </c>
      <c r="BE131" s="182" t="str">
        <f t="shared" si="49"/>
        <v/>
      </c>
      <c r="BF131" s="182" t="str">
        <f t="shared" si="49"/>
        <v/>
      </c>
      <c r="BG131" s="182" t="str">
        <f t="shared" si="49"/>
        <v/>
      </c>
      <c r="BH131" s="182" t="str">
        <f t="shared" si="49"/>
        <v/>
      </c>
      <c r="BI131" s="182" t="str">
        <f t="shared" si="49"/>
        <v/>
      </c>
      <c r="BJ131" s="182" t="str">
        <f t="shared" si="49"/>
        <v/>
      </c>
      <c r="BK131" s="182" t="str">
        <f t="shared" si="49"/>
        <v/>
      </c>
      <c r="BL131" s="182" t="str">
        <f t="shared" si="49"/>
        <v/>
      </c>
      <c r="BM131" s="182" t="str">
        <f t="shared" si="49"/>
        <v/>
      </c>
      <c r="BN131" s="182" t="str">
        <f t="shared" si="49"/>
        <v/>
      </c>
      <c r="BO131" s="182" t="str">
        <f t="shared" si="49"/>
        <v/>
      </c>
      <c r="BP131" s="182" t="str">
        <f t="shared" si="49"/>
        <v/>
      </c>
      <c r="BQ131" s="182" t="str">
        <f t="shared" si="49"/>
        <v/>
      </c>
      <c r="BR131" s="182" t="str">
        <f t="shared" si="49"/>
        <v/>
      </c>
      <c r="BS131" s="182" t="str">
        <f t="shared" si="49"/>
        <v/>
      </c>
      <c r="BT131" s="182" t="str">
        <f t="shared" si="49"/>
        <v/>
      </c>
      <c r="BU131" s="182" t="str">
        <f t="shared" si="49"/>
        <v/>
      </c>
    </row>
    <row r="132" spans="1:73" x14ac:dyDescent="0.25">
      <c r="A132" s="422">
        <f>IF(ISERROR(FIND(SALES!$XEM$12,J132)),0,1)</f>
        <v>1</v>
      </c>
      <c r="B132" s="1" t="s">
        <v>2319</v>
      </c>
      <c r="C132" s="105" t="s">
        <v>2144</v>
      </c>
      <c r="D132" s="1" t="s">
        <v>2451</v>
      </c>
      <c r="E132" s="1" t="s">
        <v>2451</v>
      </c>
      <c r="F132" s="1" t="s">
        <v>2451</v>
      </c>
      <c r="G132" s="623" t="str">
        <f t="shared" ref="G132:G195" si="51">LEFT(H132,10)</f>
        <v>EELC P3 2R</v>
      </c>
      <c r="H132" s="1" t="str">
        <f>'F12'!E135</f>
        <v>EELC P3 2R (Day/Night)</v>
      </c>
      <c r="I132" s="1" t="str">
        <f t="shared" ref="I132:I195" si="52">RIGHT(H132,LEN(H132)-LEN(G132))</f>
        <v xml:space="preserve"> (Day/Night)</v>
      </c>
      <c r="J132" s="197" t="str">
        <f>VLOOKUP(H132,'F12'!$E$6:$F$356,2,FALSE)</f>
        <v>205 656 657 660 661 807 808 809 811 812</v>
      </c>
      <c r="K132" s="197">
        <f t="shared" ref="K132:K195" si="53">LEN(J132)/4</f>
        <v>9.75</v>
      </c>
      <c r="L132" s="190" t="str">
        <f t="shared" si="50"/>
        <v xml:space="preserve">05 </v>
      </c>
      <c r="M132" s="182" t="str">
        <f t="shared" si="48"/>
        <v xml:space="preserve">56 </v>
      </c>
      <c r="N132" s="182" t="str">
        <f t="shared" si="48"/>
        <v xml:space="preserve">57 </v>
      </c>
      <c r="O132" s="182" t="str">
        <f t="shared" si="48"/>
        <v xml:space="preserve">60 </v>
      </c>
      <c r="P132" s="182" t="str">
        <f t="shared" si="48"/>
        <v xml:space="preserve">61 </v>
      </c>
      <c r="Q132" s="182" t="str">
        <f t="shared" si="48"/>
        <v xml:space="preserve">07 </v>
      </c>
      <c r="R132" s="182" t="str">
        <f t="shared" si="48"/>
        <v xml:space="preserve">08 </v>
      </c>
      <c r="S132" s="182" t="str">
        <f t="shared" si="48"/>
        <v xml:space="preserve">09 </v>
      </c>
      <c r="T132" s="182" t="str">
        <f t="shared" si="48"/>
        <v xml:space="preserve">11 </v>
      </c>
      <c r="U132" s="182" t="str">
        <f t="shared" si="48"/>
        <v/>
      </c>
      <c r="V132" s="182" t="str">
        <f t="shared" si="48"/>
        <v/>
      </c>
      <c r="W132" s="182" t="str">
        <f t="shared" si="48"/>
        <v/>
      </c>
      <c r="X132" s="182" t="str">
        <f t="shared" si="48"/>
        <v/>
      </c>
      <c r="Y132" s="182" t="str">
        <f t="shared" si="48"/>
        <v/>
      </c>
      <c r="Z132" s="182" t="str">
        <f t="shared" si="48"/>
        <v/>
      </c>
      <c r="AA132" s="182" t="str">
        <f t="shared" si="48"/>
        <v/>
      </c>
      <c r="AB132" s="182" t="str">
        <f t="shared" si="47"/>
        <v/>
      </c>
      <c r="AC132" s="182" t="str">
        <f t="shared" si="47"/>
        <v/>
      </c>
      <c r="AD132" s="182" t="str">
        <f t="shared" si="47"/>
        <v/>
      </c>
      <c r="AE132" s="182" t="str">
        <f t="shared" si="47"/>
        <v/>
      </c>
      <c r="AF132" s="182" t="str">
        <f t="shared" si="47"/>
        <v/>
      </c>
      <c r="AG132" s="182" t="str">
        <f t="shared" si="47"/>
        <v/>
      </c>
      <c r="AH132" s="182" t="str">
        <f t="shared" si="47"/>
        <v/>
      </c>
      <c r="AI132" s="182" t="str">
        <f t="shared" si="47"/>
        <v/>
      </c>
      <c r="AJ132" s="182" t="str">
        <f t="shared" si="47"/>
        <v/>
      </c>
      <c r="AK132" s="182" t="str">
        <f t="shared" si="47"/>
        <v/>
      </c>
      <c r="AL132" s="182" t="str">
        <f t="shared" si="49"/>
        <v/>
      </c>
      <c r="AM132" s="182" t="str">
        <f t="shared" si="49"/>
        <v/>
      </c>
      <c r="AN132" s="182" t="str">
        <f t="shared" si="49"/>
        <v/>
      </c>
      <c r="AO132" s="182" t="str">
        <f t="shared" si="49"/>
        <v/>
      </c>
      <c r="AP132" s="182" t="str">
        <f t="shared" si="49"/>
        <v/>
      </c>
      <c r="AQ132" s="182" t="str">
        <f t="shared" si="49"/>
        <v/>
      </c>
      <c r="AR132" s="182" t="str">
        <f t="shared" si="49"/>
        <v/>
      </c>
      <c r="AS132" s="182" t="str">
        <f t="shared" si="49"/>
        <v/>
      </c>
      <c r="AT132" s="182" t="str">
        <f t="shared" si="49"/>
        <v/>
      </c>
      <c r="AU132" s="182" t="str">
        <f t="shared" si="49"/>
        <v/>
      </c>
      <c r="AV132" s="182" t="str">
        <f t="shared" si="49"/>
        <v/>
      </c>
      <c r="AW132" s="182" t="str">
        <f t="shared" si="49"/>
        <v/>
      </c>
      <c r="AX132" s="182" t="str">
        <f t="shared" si="49"/>
        <v/>
      </c>
      <c r="AY132" s="182" t="str">
        <f t="shared" si="49"/>
        <v/>
      </c>
      <c r="AZ132" s="182" t="str">
        <f t="shared" si="49"/>
        <v/>
      </c>
      <c r="BA132" s="182" t="str">
        <f t="shared" si="49"/>
        <v/>
      </c>
      <c r="BB132" s="182" t="str">
        <f t="shared" si="49"/>
        <v/>
      </c>
      <c r="BC132" s="182" t="str">
        <f t="shared" si="49"/>
        <v/>
      </c>
      <c r="BD132" s="182" t="str">
        <f t="shared" si="49"/>
        <v/>
      </c>
      <c r="BE132" s="182" t="str">
        <f t="shared" si="49"/>
        <v/>
      </c>
      <c r="BF132" s="182" t="str">
        <f t="shared" si="49"/>
        <v/>
      </c>
      <c r="BG132" s="182" t="str">
        <f t="shared" si="49"/>
        <v/>
      </c>
      <c r="BH132" s="182" t="str">
        <f t="shared" si="49"/>
        <v/>
      </c>
      <c r="BI132" s="182" t="str">
        <f t="shared" si="49"/>
        <v/>
      </c>
      <c r="BJ132" s="182" t="str">
        <f t="shared" si="49"/>
        <v/>
      </c>
      <c r="BK132" s="182" t="str">
        <f t="shared" si="49"/>
        <v/>
      </c>
      <c r="BL132" s="182" t="str">
        <f t="shared" si="49"/>
        <v/>
      </c>
      <c r="BM132" s="182" t="str">
        <f t="shared" si="49"/>
        <v/>
      </c>
      <c r="BN132" s="182" t="str">
        <f t="shared" si="49"/>
        <v/>
      </c>
      <c r="BO132" s="182" t="str">
        <f t="shared" si="49"/>
        <v/>
      </c>
      <c r="BP132" s="182" t="str">
        <f t="shared" si="49"/>
        <v/>
      </c>
      <c r="BQ132" s="182" t="str">
        <f t="shared" si="49"/>
        <v/>
      </c>
      <c r="BR132" s="182" t="str">
        <f t="shared" si="49"/>
        <v/>
      </c>
      <c r="BS132" s="182" t="str">
        <f t="shared" si="49"/>
        <v/>
      </c>
      <c r="BT132" s="182" t="str">
        <f t="shared" si="49"/>
        <v/>
      </c>
      <c r="BU132" s="182" t="str">
        <f t="shared" si="49"/>
        <v/>
      </c>
    </row>
    <row r="133" spans="1:73" x14ac:dyDescent="0.25">
      <c r="A133" s="422">
        <f>IF(ISERROR(FIND(SALES!$XEM$12,J133)),0,1)</f>
        <v>1</v>
      </c>
      <c r="B133" s="1" t="s">
        <v>2320</v>
      </c>
      <c r="C133" s="1" t="s">
        <v>2451</v>
      </c>
      <c r="D133" s="1" t="s">
        <v>2451</v>
      </c>
      <c r="E133" s="1" t="s">
        <v>2451</v>
      </c>
      <c r="F133" s="1" t="s">
        <v>2451</v>
      </c>
      <c r="G133" s="623" t="str">
        <f t="shared" si="51"/>
        <v>EELC P4 2R</v>
      </c>
      <c r="H133" s="1" t="str">
        <f>'F12'!E136</f>
        <v>EELC P4 2R</v>
      </c>
      <c r="I133" s="1" t="str">
        <f t="shared" si="52"/>
        <v/>
      </c>
      <c r="J133" s="197" t="str">
        <f>VLOOKUP(H133,'F12'!$E$6:$F$356,2,FALSE)</f>
        <v>811 808 809 124 125 126 127 166 167 176 177 178 179 182 183 194 195 201 601 624 625 626 627 648 656 657 658 659 660 661 666 667 676 677 678 679 682 683 694 695 807 810 812 874</v>
      </c>
      <c r="K133" s="197">
        <f t="shared" si="53"/>
        <v>43.75</v>
      </c>
      <c r="L133" s="190" t="str">
        <f t="shared" si="50"/>
        <v xml:space="preserve">11 </v>
      </c>
      <c r="M133" s="182" t="str">
        <f t="shared" si="48"/>
        <v xml:space="preserve">08 </v>
      </c>
      <c r="N133" s="182" t="str">
        <f t="shared" si="48"/>
        <v xml:space="preserve">09 </v>
      </c>
      <c r="O133" s="182" t="str">
        <f t="shared" si="48"/>
        <v xml:space="preserve">24 </v>
      </c>
      <c r="P133" s="182" t="str">
        <f t="shared" si="48"/>
        <v xml:space="preserve">25 </v>
      </c>
      <c r="Q133" s="182" t="str">
        <f t="shared" si="48"/>
        <v xml:space="preserve">26 </v>
      </c>
      <c r="R133" s="182" t="str">
        <f t="shared" si="48"/>
        <v xml:space="preserve">27 </v>
      </c>
      <c r="S133" s="182" t="str">
        <f t="shared" si="48"/>
        <v xml:space="preserve">66 </v>
      </c>
      <c r="T133" s="182" t="str">
        <f t="shared" si="48"/>
        <v xml:space="preserve">67 </v>
      </c>
      <c r="U133" s="182" t="str">
        <f t="shared" si="48"/>
        <v xml:space="preserve">76 </v>
      </c>
      <c r="V133" s="182" t="str">
        <f t="shared" si="48"/>
        <v xml:space="preserve">77 </v>
      </c>
      <c r="W133" s="182" t="str">
        <f t="shared" si="48"/>
        <v xml:space="preserve">78 </v>
      </c>
      <c r="X133" s="182" t="str">
        <f t="shared" si="48"/>
        <v xml:space="preserve">79 </v>
      </c>
      <c r="Y133" s="182" t="str">
        <f t="shared" si="48"/>
        <v xml:space="preserve">82 </v>
      </c>
      <c r="Z133" s="182" t="str">
        <f t="shared" si="48"/>
        <v xml:space="preserve">83 </v>
      </c>
      <c r="AA133" s="182" t="str">
        <f t="shared" si="48"/>
        <v xml:space="preserve">94 </v>
      </c>
      <c r="AB133" s="182" t="str">
        <f t="shared" si="47"/>
        <v xml:space="preserve">95 </v>
      </c>
      <c r="AC133" s="182" t="str">
        <f t="shared" si="47"/>
        <v xml:space="preserve">01 </v>
      </c>
      <c r="AD133" s="182" t="str">
        <f t="shared" si="47"/>
        <v xml:space="preserve">01 </v>
      </c>
      <c r="AE133" s="182" t="str">
        <f t="shared" si="47"/>
        <v xml:space="preserve">24 </v>
      </c>
      <c r="AF133" s="182" t="str">
        <f t="shared" si="47"/>
        <v xml:space="preserve">25 </v>
      </c>
      <c r="AG133" s="182" t="str">
        <f t="shared" si="47"/>
        <v xml:space="preserve">26 </v>
      </c>
      <c r="AH133" s="182" t="str">
        <f t="shared" si="47"/>
        <v xml:space="preserve">27 </v>
      </c>
      <c r="AI133" s="182" t="str">
        <f t="shared" si="47"/>
        <v xml:space="preserve">48 </v>
      </c>
      <c r="AJ133" s="182" t="str">
        <f t="shared" si="47"/>
        <v xml:space="preserve">56 </v>
      </c>
      <c r="AK133" s="182" t="str">
        <f t="shared" si="47"/>
        <v xml:space="preserve">57 </v>
      </c>
      <c r="AL133" s="182" t="str">
        <f t="shared" si="49"/>
        <v xml:space="preserve">58 </v>
      </c>
      <c r="AM133" s="182" t="str">
        <f t="shared" si="49"/>
        <v xml:space="preserve">59 </v>
      </c>
      <c r="AN133" s="182" t="str">
        <f t="shared" si="49"/>
        <v xml:space="preserve">60 </v>
      </c>
      <c r="AO133" s="182" t="str">
        <f t="shared" si="49"/>
        <v xml:space="preserve">61 </v>
      </c>
      <c r="AP133" s="182" t="str">
        <f t="shared" si="49"/>
        <v xml:space="preserve">66 </v>
      </c>
      <c r="AQ133" s="182" t="str">
        <f t="shared" si="49"/>
        <v xml:space="preserve">67 </v>
      </c>
      <c r="AR133" s="182" t="str">
        <f t="shared" si="49"/>
        <v xml:space="preserve">76 </v>
      </c>
      <c r="AS133" s="182" t="str">
        <f t="shared" si="49"/>
        <v xml:space="preserve">77 </v>
      </c>
      <c r="AT133" s="182" t="str">
        <f t="shared" si="49"/>
        <v xml:space="preserve">78 </v>
      </c>
      <c r="AU133" s="182" t="str">
        <f t="shared" si="49"/>
        <v xml:space="preserve">79 </v>
      </c>
      <c r="AV133" s="182" t="str">
        <f t="shared" si="49"/>
        <v xml:space="preserve">82 </v>
      </c>
      <c r="AW133" s="182" t="str">
        <f t="shared" si="49"/>
        <v xml:space="preserve">83 </v>
      </c>
      <c r="AX133" s="182" t="str">
        <f t="shared" si="49"/>
        <v xml:space="preserve">94 </v>
      </c>
      <c r="AY133" s="182" t="str">
        <f t="shared" si="49"/>
        <v xml:space="preserve">95 </v>
      </c>
      <c r="AZ133" s="182" t="str">
        <f t="shared" si="49"/>
        <v xml:space="preserve">07 </v>
      </c>
      <c r="BA133" s="182" t="str">
        <f t="shared" si="49"/>
        <v xml:space="preserve">10 </v>
      </c>
      <c r="BB133" s="182" t="str">
        <f t="shared" si="49"/>
        <v xml:space="preserve">12 </v>
      </c>
      <c r="BC133" s="182" t="str">
        <f t="shared" si="49"/>
        <v/>
      </c>
      <c r="BD133" s="182" t="str">
        <f t="shared" si="49"/>
        <v/>
      </c>
      <c r="BE133" s="182" t="str">
        <f t="shared" si="49"/>
        <v/>
      </c>
      <c r="BF133" s="182" t="str">
        <f t="shared" si="49"/>
        <v/>
      </c>
      <c r="BG133" s="182" t="str">
        <f t="shared" si="49"/>
        <v/>
      </c>
      <c r="BH133" s="182" t="str">
        <f t="shared" si="49"/>
        <v/>
      </c>
      <c r="BI133" s="182" t="str">
        <f t="shared" si="49"/>
        <v/>
      </c>
      <c r="BJ133" s="182" t="str">
        <f t="shared" si="49"/>
        <v/>
      </c>
      <c r="BK133" s="182" t="str">
        <f t="shared" si="49"/>
        <v/>
      </c>
      <c r="BL133" s="182" t="str">
        <f t="shared" si="49"/>
        <v/>
      </c>
      <c r="BM133" s="182" t="str">
        <f t="shared" si="49"/>
        <v/>
      </c>
      <c r="BN133" s="182" t="str">
        <f t="shared" si="49"/>
        <v/>
      </c>
      <c r="BO133" s="182" t="str">
        <f t="shared" si="49"/>
        <v/>
      </c>
      <c r="BP133" s="182" t="str">
        <f t="shared" si="49"/>
        <v/>
      </c>
      <c r="BQ133" s="182" t="str">
        <f t="shared" si="49"/>
        <v/>
      </c>
      <c r="BR133" s="182" t="str">
        <f t="shared" si="49"/>
        <v/>
      </c>
      <c r="BS133" s="182" t="str">
        <f t="shared" si="49"/>
        <v/>
      </c>
      <c r="BT133" s="182" t="str">
        <f t="shared" si="49"/>
        <v/>
      </c>
      <c r="BU133" s="182" t="str">
        <f t="shared" si="49"/>
        <v/>
      </c>
    </row>
    <row r="134" spans="1:73" x14ac:dyDescent="0.25">
      <c r="A134" s="422">
        <f>IF(ISERROR(FIND(SALES!$XEM$12,J134)),0,1)</f>
        <v>1</v>
      </c>
      <c r="B134" s="1" t="s">
        <v>2321</v>
      </c>
      <c r="C134" s="105" t="s">
        <v>2149</v>
      </c>
      <c r="D134" s="105" t="s">
        <v>2152</v>
      </c>
      <c r="E134" s="1" t="s">
        <v>2451</v>
      </c>
      <c r="F134" s="1" t="s">
        <v>2451</v>
      </c>
      <c r="G134" s="623" t="str">
        <f t="shared" si="51"/>
        <v>YELG P2 2R</v>
      </c>
      <c r="H134" s="1" t="str">
        <f>'F12'!E137</f>
        <v>YELG P2 2R</v>
      </c>
      <c r="I134" s="1" t="str">
        <f t="shared" si="52"/>
        <v/>
      </c>
      <c r="J134" s="197" t="str">
        <f>VLOOKUP(H134,'F12'!$E$6:$F$356,2,FALSE)</f>
        <v>517 807 811 812 814 815 874</v>
      </c>
      <c r="K134" s="197">
        <f t="shared" si="53"/>
        <v>6.75</v>
      </c>
      <c r="L134" s="190" t="str">
        <f t="shared" si="50"/>
        <v xml:space="preserve">17 </v>
      </c>
      <c r="M134" s="182" t="str">
        <f t="shared" si="48"/>
        <v xml:space="preserve">07 </v>
      </c>
      <c r="N134" s="182" t="str">
        <f t="shared" si="48"/>
        <v xml:space="preserve">11 </v>
      </c>
      <c r="O134" s="182" t="str">
        <f t="shared" si="48"/>
        <v xml:space="preserve">12 </v>
      </c>
      <c r="P134" s="182" t="str">
        <f t="shared" si="48"/>
        <v xml:space="preserve">14 </v>
      </c>
      <c r="Q134" s="182" t="str">
        <f t="shared" si="48"/>
        <v xml:space="preserve">15 </v>
      </c>
      <c r="R134" s="182" t="str">
        <f t="shared" si="48"/>
        <v/>
      </c>
      <c r="S134" s="182" t="str">
        <f t="shared" si="48"/>
        <v/>
      </c>
      <c r="T134" s="182" t="str">
        <f t="shared" si="48"/>
        <v/>
      </c>
      <c r="U134" s="182" t="str">
        <f t="shared" si="48"/>
        <v/>
      </c>
      <c r="V134" s="182" t="str">
        <f t="shared" si="48"/>
        <v/>
      </c>
      <c r="W134" s="182" t="str">
        <f t="shared" si="48"/>
        <v/>
      </c>
      <c r="X134" s="182" t="str">
        <f t="shared" si="48"/>
        <v/>
      </c>
      <c r="Y134" s="182" t="str">
        <f t="shared" si="48"/>
        <v/>
      </c>
      <c r="Z134" s="182" t="str">
        <f t="shared" si="48"/>
        <v/>
      </c>
      <c r="AA134" s="182" t="str">
        <f t="shared" si="48"/>
        <v/>
      </c>
      <c r="AB134" s="182" t="str">
        <f t="shared" si="47"/>
        <v/>
      </c>
      <c r="AC134" s="182" t="str">
        <f t="shared" si="47"/>
        <v/>
      </c>
      <c r="AD134" s="182" t="str">
        <f t="shared" si="47"/>
        <v/>
      </c>
      <c r="AE134" s="182" t="str">
        <f t="shared" si="47"/>
        <v/>
      </c>
      <c r="AF134" s="182" t="str">
        <f t="shared" si="47"/>
        <v/>
      </c>
      <c r="AG134" s="182" t="str">
        <f t="shared" si="47"/>
        <v/>
      </c>
      <c r="AH134" s="182" t="str">
        <f t="shared" si="47"/>
        <v/>
      </c>
      <c r="AI134" s="182" t="str">
        <f t="shared" si="47"/>
        <v/>
      </c>
      <c r="AJ134" s="182" t="str">
        <f t="shared" si="47"/>
        <v/>
      </c>
      <c r="AK134" s="182" t="str">
        <f t="shared" si="47"/>
        <v/>
      </c>
      <c r="AL134" s="182" t="str">
        <f t="shared" si="49"/>
        <v/>
      </c>
      <c r="AM134" s="182" t="str">
        <f t="shared" si="49"/>
        <v/>
      </c>
      <c r="AN134" s="182" t="str">
        <f t="shared" si="49"/>
        <v/>
      </c>
      <c r="AO134" s="182" t="str">
        <f t="shared" si="49"/>
        <v/>
      </c>
      <c r="AP134" s="182" t="str">
        <f t="shared" si="49"/>
        <v/>
      </c>
      <c r="AQ134" s="182" t="str">
        <f t="shared" si="49"/>
        <v/>
      </c>
      <c r="AR134" s="182" t="str">
        <f t="shared" si="49"/>
        <v/>
      </c>
      <c r="AS134" s="182" t="str">
        <f t="shared" si="49"/>
        <v/>
      </c>
      <c r="AT134" s="182" t="str">
        <f t="shared" ref="AL134:BU141" si="54">IF(AT$2&gt;LEN($J134),"",RIGHT(LEFT($J134,AT$2),3))</f>
        <v/>
      </c>
      <c r="AU134" s="182" t="str">
        <f t="shared" si="54"/>
        <v/>
      </c>
      <c r="AV134" s="182" t="str">
        <f t="shared" si="54"/>
        <v/>
      </c>
      <c r="AW134" s="182" t="str">
        <f t="shared" si="54"/>
        <v/>
      </c>
      <c r="AX134" s="182" t="str">
        <f t="shared" si="54"/>
        <v/>
      </c>
      <c r="AY134" s="182" t="str">
        <f t="shared" si="54"/>
        <v/>
      </c>
      <c r="AZ134" s="182" t="str">
        <f t="shared" si="54"/>
        <v/>
      </c>
      <c r="BA134" s="182" t="str">
        <f t="shared" si="54"/>
        <v/>
      </c>
      <c r="BB134" s="182" t="str">
        <f t="shared" si="54"/>
        <v/>
      </c>
      <c r="BC134" s="182" t="str">
        <f t="shared" si="54"/>
        <v/>
      </c>
      <c r="BD134" s="182" t="str">
        <f t="shared" si="54"/>
        <v/>
      </c>
      <c r="BE134" s="182" t="str">
        <f t="shared" si="54"/>
        <v/>
      </c>
      <c r="BF134" s="182" t="str">
        <f t="shared" si="54"/>
        <v/>
      </c>
      <c r="BG134" s="182" t="str">
        <f t="shared" si="54"/>
        <v/>
      </c>
      <c r="BH134" s="182" t="str">
        <f t="shared" si="54"/>
        <v/>
      </c>
      <c r="BI134" s="182" t="str">
        <f t="shared" si="54"/>
        <v/>
      </c>
      <c r="BJ134" s="182" t="str">
        <f t="shared" si="54"/>
        <v/>
      </c>
      <c r="BK134" s="182" t="str">
        <f t="shared" si="54"/>
        <v/>
      </c>
      <c r="BL134" s="182" t="str">
        <f t="shared" si="54"/>
        <v/>
      </c>
      <c r="BM134" s="182" t="str">
        <f t="shared" si="54"/>
        <v/>
      </c>
      <c r="BN134" s="182" t="str">
        <f t="shared" si="54"/>
        <v/>
      </c>
      <c r="BO134" s="182" t="str">
        <f t="shared" si="54"/>
        <v/>
      </c>
      <c r="BP134" s="182" t="str">
        <f t="shared" si="54"/>
        <v/>
      </c>
      <c r="BQ134" s="182" t="str">
        <f t="shared" si="54"/>
        <v/>
      </c>
      <c r="BR134" s="182" t="str">
        <f t="shared" si="54"/>
        <v/>
      </c>
      <c r="BS134" s="182" t="str">
        <f t="shared" si="54"/>
        <v/>
      </c>
      <c r="BT134" s="182" t="str">
        <f t="shared" si="54"/>
        <v/>
      </c>
      <c r="BU134" s="182" t="str">
        <f t="shared" si="54"/>
        <v/>
      </c>
    </row>
    <row r="135" spans="1:73" x14ac:dyDescent="0.25">
      <c r="A135" s="422">
        <f>IF(ISERROR(FIND(SALES!$XEM$12,J135)),0,1)</f>
        <v>1</v>
      </c>
      <c r="B135" s="1" t="s">
        <v>2322</v>
      </c>
      <c r="C135" s="105" t="s">
        <v>2144</v>
      </c>
      <c r="D135" s="1" t="s">
        <v>2451</v>
      </c>
      <c r="E135" s="1" t="s">
        <v>2451</v>
      </c>
      <c r="F135" s="1" t="s">
        <v>2451</v>
      </c>
      <c r="G135" s="623" t="str">
        <f t="shared" si="51"/>
        <v>YELG P4 1R</v>
      </c>
      <c r="H135" s="1" t="str">
        <f>'F12'!E138</f>
        <v>YELG P4 1R (RESTD HRS NIGHT)</v>
      </c>
      <c r="I135" s="1" t="str">
        <f t="shared" si="52"/>
        <v xml:space="preserve"> (RESTD HRS NIGHT)</v>
      </c>
      <c r="J135" s="197" t="str">
        <f>VLOOKUP(H135,'F12'!$E$6:$F$356,2,FALSE)</f>
        <v>013 014 015 016 030 031 032 033 038 042 534 535 536 537 551 552 553 554 559 563</v>
      </c>
      <c r="K135" s="197">
        <f t="shared" si="53"/>
        <v>19.75</v>
      </c>
      <c r="L135" s="190" t="str">
        <f t="shared" si="50"/>
        <v xml:space="preserve">13 </v>
      </c>
      <c r="M135" s="182" t="str">
        <f t="shared" si="48"/>
        <v xml:space="preserve">14 </v>
      </c>
      <c r="N135" s="182" t="str">
        <f t="shared" si="48"/>
        <v xml:space="preserve">15 </v>
      </c>
      <c r="O135" s="182" t="str">
        <f t="shared" si="48"/>
        <v xml:space="preserve">16 </v>
      </c>
      <c r="P135" s="182" t="str">
        <f t="shared" si="48"/>
        <v xml:space="preserve">30 </v>
      </c>
      <c r="Q135" s="182" t="str">
        <f t="shared" si="48"/>
        <v xml:space="preserve">31 </v>
      </c>
      <c r="R135" s="182" t="str">
        <f t="shared" si="48"/>
        <v xml:space="preserve">32 </v>
      </c>
      <c r="S135" s="182" t="str">
        <f t="shared" si="48"/>
        <v xml:space="preserve">33 </v>
      </c>
      <c r="T135" s="182" t="str">
        <f t="shared" si="48"/>
        <v xml:space="preserve">38 </v>
      </c>
      <c r="U135" s="182" t="str">
        <f t="shared" si="48"/>
        <v xml:space="preserve">42 </v>
      </c>
      <c r="V135" s="182" t="str">
        <f t="shared" si="48"/>
        <v xml:space="preserve">34 </v>
      </c>
      <c r="W135" s="182" t="str">
        <f t="shared" si="48"/>
        <v xml:space="preserve">35 </v>
      </c>
      <c r="X135" s="182" t="str">
        <f t="shared" si="48"/>
        <v xml:space="preserve">36 </v>
      </c>
      <c r="Y135" s="182" t="str">
        <f t="shared" si="48"/>
        <v xml:space="preserve">37 </v>
      </c>
      <c r="Z135" s="182" t="str">
        <f t="shared" si="48"/>
        <v xml:space="preserve">51 </v>
      </c>
      <c r="AA135" s="182" t="str">
        <f t="shared" si="48"/>
        <v xml:space="preserve">52 </v>
      </c>
      <c r="AB135" s="182" t="str">
        <f t="shared" si="47"/>
        <v xml:space="preserve">53 </v>
      </c>
      <c r="AC135" s="182" t="str">
        <f t="shared" si="47"/>
        <v xml:space="preserve">54 </v>
      </c>
      <c r="AD135" s="182" t="str">
        <f t="shared" si="47"/>
        <v xml:space="preserve">59 </v>
      </c>
      <c r="AE135" s="182" t="str">
        <f t="shared" si="47"/>
        <v/>
      </c>
      <c r="AF135" s="182" t="str">
        <f t="shared" si="47"/>
        <v/>
      </c>
      <c r="AG135" s="182" t="str">
        <f t="shared" si="47"/>
        <v/>
      </c>
      <c r="AH135" s="182" t="str">
        <f t="shared" si="47"/>
        <v/>
      </c>
      <c r="AI135" s="182" t="str">
        <f t="shared" si="47"/>
        <v/>
      </c>
      <c r="AJ135" s="182" t="str">
        <f t="shared" si="47"/>
        <v/>
      </c>
      <c r="AK135" s="182" t="str">
        <f t="shared" si="47"/>
        <v/>
      </c>
      <c r="AL135" s="182" t="str">
        <f t="shared" si="54"/>
        <v/>
      </c>
      <c r="AM135" s="182" t="str">
        <f t="shared" si="54"/>
        <v/>
      </c>
      <c r="AN135" s="182" t="str">
        <f t="shared" si="54"/>
        <v/>
      </c>
      <c r="AO135" s="182" t="str">
        <f t="shared" si="54"/>
        <v/>
      </c>
      <c r="AP135" s="182" t="str">
        <f t="shared" si="54"/>
        <v/>
      </c>
      <c r="AQ135" s="182" t="str">
        <f t="shared" si="54"/>
        <v/>
      </c>
      <c r="AR135" s="182" t="str">
        <f t="shared" si="54"/>
        <v/>
      </c>
      <c r="AS135" s="182" t="str">
        <f t="shared" si="54"/>
        <v/>
      </c>
      <c r="AT135" s="182" t="str">
        <f t="shared" si="54"/>
        <v/>
      </c>
      <c r="AU135" s="182" t="str">
        <f t="shared" si="54"/>
        <v/>
      </c>
      <c r="AV135" s="182" t="str">
        <f t="shared" si="54"/>
        <v/>
      </c>
      <c r="AW135" s="182" t="str">
        <f t="shared" si="54"/>
        <v/>
      </c>
      <c r="AX135" s="182" t="str">
        <f t="shared" si="54"/>
        <v/>
      </c>
      <c r="AY135" s="182" t="str">
        <f t="shared" si="54"/>
        <v/>
      </c>
      <c r="AZ135" s="182" t="str">
        <f t="shared" si="54"/>
        <v/>
      </c>
      <c r="BA135" s="182" t="str">
        <f t="shared" si="54"/>
        <v/>
      </c>
      <c r="BB135" s="182" t="str">
        <f t="shared" si="54"/>
        <v/>
      </c>
      <c r="BC135" s="182" t="str">
        <f t="shared" si="54"/>
        <v/>
      </c>
      <c r="BD135" s="182" t="str">
        <f t="shared" si="54"/>
        <v/>
      </c>
      <c r="BE135" s="182" t="str">
        <f t="shared" si="54"/>
        <v/>
      </c>
      <c r="BF135" s="182" t="str">
        <f t="shared" si="54"/>
        <v/>
      </c>
      <c r="BG135" s="182" t="str">
        <f t="shared" si="54"/>
        <v/>
      </c>
      <c r="BH135" s="182" t="str">
        <f t="shared" si="54"/>
        <v/>
      </c>
      <c r="BI135" s="182" t="str">
        <f t="shared" si="54"/>
        <v/>
      </c>
      <c r="BJ135" s="182" t="str">
        <f t="shared" si="54"/>
        <v/>
      </c>
      <c r="BK135" s="182" t="str">
        <f t="shared" si="54"/>
        <v/>
      </c>
      <c r="BL135" s="182" t="str">
        <f t="shared" si="54"/>
        <v/>
      </c>
      <c r="BM135" s="182" t="str">
        <f t="shared" si="54"/>
        <v/>
      </c>
      <c r="BN135" s="182" t="str">
        <f t="shared" si="54"/>
        <v/>
      </c>
      <c r="BO135" s="182" t="str">
        <f t="shared" si="54"/>
        <v/>
      </c>
      <c r="BP135" s="182" t="str">
        <f t="shared" si="54"/>
        <v/>
      </c>
      <c r="BQ135" s="182" t="str">
        <f t="shared" si="54"/>
        <v/>
      </c>
      <c r="BR135" s="182" t="str">
        <f t="shared" si="54"/>
        <v/>
      </c>
      <c r="BS135" s="182" t="str">
        <f t="shared" si="54"/>
        <v/>
      </c>
      <c r="BT135" s="182" t="str">
        <f t="shared" si="54"/>
        <v/>
      </c>
      <c r="BU135" s="182" t="str">
        <f t="shared" si="54"/>
        <v/>
      </c>
    </row>
    <row r="136" spans="1:73" x14ac:dyDescent="0.25">
      <c r="A136" s="422">
        <f>IF(ISERROR(FIND(SALES!$XEM$12,J136)),0,1)</f>
        <v>1</v>
      </c>
      <c r="B136" s="1" t="s">
        <v>2323</v>
      </c>
      <c r="C136" s="1" t="s">
        <v>2451</v>
      </c>
      <c r="D136" s="1" t="s">
        <v>2451</v>
      </c>
      <c r="E136" s="1" t="s">
        <v>2451</v>
      </c>
      <c r="F136" s="1" t="s">
        <v>2451</v>
      </c>
      <c r="G136" s="623" t="str">
        <f t="shared" si="51"/>
        <v>SWEB P3 2R</v>
      </c>
      <c r="H136" s="1" t="str">
        <f>'F12'!E139</f>
        <v>SWEB P3 2R (Eve/We)</v>
      </c>
      <c r="I136" s="1" t="str">
        <f t="shared" si="52"/>
        <v xml:space="preserve"> (Eve/We)</v>
      </c>
      <c r="J136" s="197" t="str">
        <f>VLOOKUP(H136,'F12'!$E$6:$F$356,2,FALSE)</f>
        <v>046 556</v>
      </c>
      <c r="K136" s="197">
        <f t="shared" si="53"/>
        <v>1.75</v>
      </c>
      <c r="L136" s="190" t="str">
        <f t="shared" si="50"/>
        <v xml:space="preserve">46 </v>
      </c>
      <c r="M136" s="182" t="str">
        <f t="shared" si="48"/>
        <v/>
      </c>
      <c r="N136" s="182" t="str">
        <f t="shared" si="48"/>
        <v/>
      </c>
      <c r="O136" s="182" t="str">
        <f t="shared" si="48"/>
        <v/>
      </c>
      <c r="P136" s="182" t="str">
        <f t="shared" si="48"/>
        <v/>
      </c>
      <c r="Q136" s="182" t="str">
        <f t="shared" si="48"/>
        <v/>
      </c>
      <c r="R136" s="182" t="str">
        <f t="shared" si="48"/>
        <v/>
      </c>
      <c r="S136" s="182" t="str">
        <f t="shared" si="48"/>
        <v/>
      </c>
      <c r="T136" s="182" t="str">
        <f t="shared" si="48"/>
        <v/>
      </c>
      <c r="U136" s="182" t="str">
        <f t="shared" si="48"/>
        <v/>
      </c>
      <c r="V136" s="182" t="str">
        <f t="shared" si="48"/>
        <v/>
      </c>
      <c r="W136" s="182" t="str">
        <f t="shared" si="48"/>
        <v/>
      </c>
      <c r="X136" s="182" t="str">
        <f t="shared" si="48"/>
        <v/>
      </c>
      <c r="Y136" s="182" t="str">
        <f t="shared" si="48"/>
        <v/>
      </c>
      <c r="Z136" s="182" t="str">
        <f t="shared" si="48"/>
        <v/>
      </c>
      <c r="AA136" s="182" t="str">
        <f t="shared" si="48"/>
        <v/>
      </c>
      <c r="AB136" s="182" t="str">
        <f t="shared" si="47"/>
        <v/>
      </c>
      <c r="AC136" s="182" t="str">
        <f t="shared" si="47"/>
        <v/>
      </c>
      <c r="AD136" s="182" t="str">
        <f t="shared" si="47"/>
        <v/>
      </c>
      <c r="AE136" s="182" t="str">
        <f t="shared" si="47"/>
        <v/>
      </c>
      <c r="AF136" s="182" t="str">
        <f t="shared" si="47"/>
        <v/>
      </c>
      <c r="AG136" s="182" t="str">
        <f t="shared" si="47"/>
        <v/>
      </c>
      <c r="AH136" s="182" t="str">
        <f t="shared" si="47"/>
        <v/>
      </c>
      <c r="AI136" s="182" t="str">
        <f t="shared" si="47"/>
        <v/>
      </c>
      <c r="AJ136" s="182" t="str">
        <f t="shared" si="47"/>
        <v/>
      </c>
      <c r="AK136" s="182" t="str">
        <f t="shared" si="47"/>
        <v/>
      </c>
      <c r="AL136" s="182" t="str">
        <f t="shared" si="54"/>
        <v/>
      </c>
      <c r="AM136" s="182" t="str">
        <f t="shared" si="54"/>
        <v/>
      </c>
      <c r="AN136" s="182" t="str">
        <f t="shared" si="54"/>
        <v/>
      </c>
      <c r="AO136" s="182" t="str">
        <f t="shared" si="54"/>
        <v/>
      </c>
      <c r="AP136" s="182" t="str">
        <f t="shared" si="54"/>
        <v/>
      </c>
      <c r="AQ136" s="182" t="str">
        <f t="shared" si="54"/>
        <v/>
      </c>
      <c r="AR136" s="182" t="str">
        <f t="shared" si="54"/>
        <v/>
      </c>
      <c r="AS136" s="182" t="str">
        <f t="shared" si="54"/>
        <v/>
      </c>
      <c r="AT136" s="182" t="str">
        <f t="shared" si="54"/>
        <v/>
      </c>
      <c r="AU136" s="182" t="str">
        <f t="shared" si="54"/>
        <v/>
      </c>
      <c r="AV136" s="182" t="str">
        <f t="shared" si="54"/>
        <v/>
      </c>
      <c r="AW136" s="182" t="str">
        <f t="shared" si="54"/>
        <v/>
      </c>
      <c r="AX136" s="182" t="str">
        <f t="shared" si="54"/>
        <v/>
      </c>
      <c r="AY136" s="182" t="str">
        <f t="shared" si="54"/>
        <v/>
      </c>
      <c r="AZ136" s="182" t="str">
        <f t="shared" si="54"/>
        <v/>
      </c>
      <c r="BA136" s="182" t="str">
        <f t="shared" si="54"/>
        <v/>
      </c>
      <c r="BB136" s="182" t="str">
        <f t="shared" si="54"/>
        <v/>
      </c>
      <c r="BC136" s="182" t="str">
        <f t="shared" si="54"/>
        <v/>
      </c>
      <c r="BD136" s="182" t="str">
        <f t="shared" si="54"/>
        <v/>
      </c>
      <c r="BE136" s="182" t="str">
        <f t="shared" si="54"/>
        <v/>
      </c>
      <c r="BF136" s="182" t="str">
        <f t="shared" si="54"/>
        <v/>
      </c>
      <c r="BG136" s="182" t="str">
        <f t="shared" si="54"/>
        <v/>
      </c>
      <c r="BH136" s="182" t="str">
        <f t="shared" si="54"/>
        <v/>
      </c>
      <c r="BI136" s="182" t="str">
        <f t="shared" si="54"/>
        <v/>
      </c>
      <c r="BJ136" s="182" t="str">
        <f t="shared" si="54"/>
        <v/>
      </c>
      <c r="BK136" s="182" t="str">
        <f t="shared" si="54"/>
        <v/>
      </c>
      <c r="BL136" s="182" t="str">
        <f t="shared" si="54"/>
        <v/>
      </c>
      <c r="BM136" s="182" t="str">
        <f t="shared" si="54"/>
        <v/>
      </c>
      <c r="BN136" s="182" t="str">
        <f t="shared" si="54"/>
        <v/>
      </c>
      <c r="BO136" s="182" t="str">
        <f t="shared" si="54"/>
        <v/>
      </c>
      <c r="BP136" s="182" t="str">
        <f t="shared" si="54"/>
        <v/>
      </c>
      <c r="BQ136" s="182" t="str">
        <f t="shared" si="54"/>
        <v/>
      </c>
      <c r="BR136" s="182" t="str">
        <f t="shared" si="54"/>
        <v/>
      </c>
      <c r="BS136" s="182" t="str">
        <f t="shared" si="54"/>
        <v/>
      </c>
      <c r="BT136" s="182" t="str">
        <f t="shared" si="54"/>
        <v/>
      </c>
      <c r="BU136" s="182" t="str">
        <f t="shared" si="54"/>
        <v/>
      </c>
    </row>
    <row r="137" spans="1:73" x14ac:dyDescent="0.25">
      <c r="A137" s="422">
        <f>IF(ISERROR(FIND(SALES!$XEM$12,J137)),0,1)</f>
        <v>1</v>
      </c>
      <c r="B137" s="1" t="s">
        <v>2324</v>
      </c>
      <c r="C137" s="105" t="s">
        <v>2149</v>
      </c>
      <c r="D137" s="105" t="s">
        <v>2152</v>
      </c>
      <c r="E137" s="1" t="s">
        <v>2451</v>
      </c>
      <c r="F137" s="1" t="s">
        <v>2451</v>
      </c>
      <c r="G137" s="623" t="str">
        <f t="shared" si="51"/>
        <v>0</v>
      </c>
      <c r="H137" s="1">
        <f>'F12'!E140</f>
        <v>0</v>
      </c>
      <c r="I137" s="1" t="str">
        <f t="shared" si="52"/>
        <v/>
      </c>
      <c r="J137" s="197">
        <f>VLOOKUP(H137,'F12'!$E$6:$F$356,2,FALSE)</f>
        <v>0</v>
      </c>
      <c r="K137" s="197">
        <f t="shared" si="53"/>
        <v>0.25</v>
      </c>
      <c r="L137" s="190">
        <f t="shared" si="50"/>
        <v>0</v>
      </c>
      <c r="M137" s="182" t="str">
        <f t="shared" si="48"/>
        <v/>
      </c>
      <c r="N137" s="182" t="str">
        <f t="shared" si="48"/>
        <v/>
      </c>
      <c r="O137" s="182" t="str">
        <f t="shared" si="48"/>
        <v/>
      </c>
      <c r="P137" s="182" t="str">
        <f t="shared" si="48"/>
        <v/>
      </c>
      <c r="Q137" s="182" t="str">
        <f t="shared" si="48"/>
        <v/>
      </c>
      <c r="R137" s="182" t="str">
        <f t="shared" si="48"/>
        <v/>
      </c>
      <c r="S137" s="182" t="str">
        <f t="shared" si="48"/>
        <v/>
      </c>
      <c r="T137" s="182" t="str">
        <f t="shared" si="48"/>
        <v/>
      </c>
      <c r="U137" s="182" t="str">
        <f t="shared" si="48"/>
        <v/>
      </c>
      <c r="V137" s="182" t="str">
        <f t="shared" si="48"/>
        <v/>
      </c>
      <c r="W137" s="182" t="str">
        <f t="shared" si="48"/>
        <v/>
      </c>
      <c r="X137" s="182" t="str">
        <f t="shared" si="48"/>
        <v/>
      </c>
      <c r="Y137" s="182" t="str">
        <f t="shared" si="48"/>
        <v/>
      </c>
      <c r="Z137" s="182" t="str">
        <f t="shared" si="48"/>
        <v/>
      </c>
      <c r="AA137" s="182" t="str">
        <f t="shared" si="48"/>
        <v/>
      </c>
      <c r="AB137" s="182" t="str">
        <f t="shared" si="47"/>
        <v/>
      </c>
      <c r="AC137" s="182" t="str">
        <f t="shared" si="47"/>
        <v/>
      </c>
      <c r="AD137" s="182" t="str">
        <f t="shared" si="47"/>
        <v/>
      </c>
      <c r="AE137" s="182" t="str">
        <f t="shared" si="47"/>
        <v/>
      </c>
      <c r="AF137" s="182" t="str">
        <f t="shared" si="47"/>
        <v/>
      </c>
      <c r="AG137" s="182" t="str">
        <f t="shared" si="47"/>
        <v/>
      </c>
      <c r="AH137" s="182" t="str">
        <f t="shared" si="47"/>
        <v/>
      </c>
      <c r="AI137" s="182" t="str">
        <f t="shared" si="47"/>
        <v/>
      </c>
      <c r="AJ137" s="182" t="str">
        <f t="shared" si="47"/>
        <v/>
      </c>
      <c r="AK137" s="182" t="str">
        <f t="shared" si="47"/>
        <v/>
      </c>
      <c r="AL137" s="182" t="str">
        <f t="shared" si="54"/>
        <v/>
      </c>
      <c r="AM137" s="182" t="str">
        <f t="shared" si="54"/>
        <v/>
      </c>
      <c r="AN137" s="182" t="str">
        <f t="shared" si="54"/>
        <v/>
      </c>
      <c r="AO137" s="182" t="str">
        <f t="shared" si="54"/>
        <v/>
      </c>
      <c r="AP137" s="182" t="str">
        <f t="shared" si="54"/>
        <v/>
      </c>
      <c r="AQ137" s="182" t="str">
        <f t="shared" si="54"/>
        <v/>
      </c>
      <c r="AR137" s="182" t="str">
        <f t="shared" si="54"/>
        <v/>
      </c>
      <c r="AS137" s="182" t="str">
        <f t="shared" si="54"/>
        <v/>
      </c>
      <c r="AT137" s="182" t="str">
        <f t="shared" si="54"/>
        <v/>
      </c>
      <c r="AU137" s="182" t="str">
        <f t="shared" si="54"/>
        <v/>
      </c>
      <c r="AV137" s="182" t="str">
        <f t="shared" si="54"/>
        <v/>
      </c>
      <c r="AW137" s="182" t="str">
        <f t="shared" si="54"/>
        <v/>
      </c>
      <c r="AX137" s="182" t="str">
        <f t="shared" si="54"/>
        <v/>
      </c>
      <c r="AY137" s="182" t="str">
        <f t="shared" si="54"/>
        <v/>
      </c>
      <c r="AZ137" s="182" t="str">
        <f t="shared" si="54"/>
        <v/>
      </c>
      <c r="BA137" s="182" t="str">
        <f t="shared" si="54"/>
        <v/>
      </c>
      <c r="BB137" s="182" t="str">
        <f t="shared" si="54"/>
        <v/>
      </c>
      <c r="BC137" s="182" t="str">
        <f t="shared" si="54"/>
        <v/>
      </c>
      <c r="BD137" s="182" t="str">
        <f t="shared" si="54"/>
        <v/>
      </c>
      <c r="BE137" s="182" t="str">
        <f t="shared" si="54"/>
        <v/>
      </c>
      <c r="BF137" s="182" t="str">
        <f t="shared" si="54"/>
        <v/>
      </c>
      <c r="BG137" s="182" t="str">
        <f t="shared" si="54"/>
        <v/>
      </c>
      <c r="BH137" s="182" t="str">
        <f t="shared" si="54"/>
        <v/>
      </c>
      <c r="BI137" s="182" t="str">
        <f t="shared" si="54"/>
        <v/>
      </c>
      <c r="BJ137" s="182" t="str">
        <f t="shared" si="54"/>
        <v/>
      </c>
      <c r="BK137" s="182" t="str">
        <f t="shared" si="54"/>
        <v/>
      </c>
      <c r="BL137" s="182" t="str">
        <f t="shared" si="54"/>
        <v/>
      </c>
      <c r="BM137" s="182" t="str">
        <f t="shared" si="54"/>
        <v/>
      </c>
      <c r="BN137" s="182" t="str">
        <f t="shared" si="54"/>
        <v/>
      </c>
      <c r="BO137" s="182" t="str">
        <f t="shared" si="54"/>
        <v/>
      </c>
      <c r="BP137" s="182" t="str">
        <f t="shared" si="54"/>
        <v/>
      </c>
      <c r="BQ137" s="182" t="str">
        <f t="shared" si="54"/>
        <v/>
      </c>
      <c r="BR137" s="182" t="str">
        <f t="shared" si="54"/>
        <v/>
      </c>
      <c r="BS137" s="182" t="str">
        <f t="shared" si="54"/>
        <v/>
      </c>
      <c r="BT137" s="182" t="str">
        <f t="shared" si="54"/>
        <v/>
      </c>
      <c r="BU137" s="182" t="str">
        <f t="shared" si="54"/>
        <v/>
      </c>
    </row>
    <row r="138" spans="1:73" x14ac:dyDescent="0.25">
      <c r="A138" s="422">
        <f>IF(ISERROR(FIND(SALES!$XEM$12,J138)),0,1)</f>
        <v>1</v>
      </c>
      <c r="B138" s="1" t="s">
        <v>2325</v>
      </c>
      <c r="C138" s="105" t="s">
        <v>2144</v>
      </c>
      <c r="D138" s="1" t="s">
        <v>2451</v>
      </c>
      <c r="E138" s="1" t="s">
        <v>2451</v>
      </c>
      <c r="F138" s="1" t="s">
        <v>2451</v>
      </c>
      <c r="G138" s="623" t="str">
        <f t="shared" si="51"/>
        <v>0</v>
      </c>
      <c r="H138" s="1">
        <f>'F12'!E141</f>
        <v>0</v>
      </c>
      <c r="I138" s="1" t="str">
        <f t="shared" si="52"/>
        <v/>
      </c>
      <c r="J138" s="197">
        <f>VLOOKUP(H138,'F12'!$E$6:$F$356,2,FALSE)</f>
        <v>0</v>
      </c>
      <c r="K138" s="197">
        <f t="shared" si="53"/>
        <v>0.25</v>
      </c>
      <c r="L138" s="190">
        <f t="shared" si="50"/>
        <v>0</v>
      </c>
      <c r="M138" s="182" t="str">
        <f t="shared" si="48"/>
        <v/>
      </c>
      <c r="N138" s="182" t="str">
        <f t="shared" si="48"/>
        <v/>
      </c>
      <c r="O138" s="182" t="str">
        <f t="shared" si="48"/>
        <v/>
      </c>
      <c r="P138" s="182" t="str">
        <f t="shared" si="48"/>
        <v/>
      </c>
      <c r="Q138" s="182" t="str">
        <f t="shared" si="48"/>
        <v/>
      </c>
      <c r="R138" s="182" t="str">
        <f t="shared" si="48"/>
        <v/>
      </c>
      <c r="S138" s="182" t="str">
        <f t="shared" si="48"/>
        <v/>
      </c>
      <c r="T138" s="182" t="str">
        <f t="shared" si="48"/>
        <v/>
      </c>
      <c r="U138" s="182" t="str">
        <f t="shared" si="48"/>
        <v/>
      </c>
      <c r="V138" s="182" t="str">
        <f t="shared" si="48"/>
        <v/>
      </c>
      <c r="W138" s="182" t="str">
        <f t="shared" si="48"/>
        <v/>
      </c>
      <c r="X138" s="182" t="str">
        <f t="shared" si="48"/>
        <v/>
      </c>
      <c r="Y138" s="182" t="str">
        <f t="shared" si="48"/>
        <v/>
      </c>
      <c r="Z138" s="182" t="str">
        <f t="shared" si="48"/>
        <v/>
      </c>
      <c r="AA138" s="182" t="str">
        <f t="shared" si="48"/>
        <v/>
      </c>
      <c r="AB138" s="182" t="str">
        <f t="shared" si="47"/>
        <v/>
      </c>
      <c r="AC138" s="182" t="str">
        <f t="shared" si="47"/>
        <v/>
      </c>
      <c r="AD138" s="182" t="str">
        <f t="shared" si="47"/>
        <v/>
      </c>
      <c r="AE138" s="182" t="str">
        <f t="shared" si="47"/>
        <v/>
      </c>
      <c r="AF138" s="182" t="str">
        <f t="shared" si="47"/>
        <v/>
      </c>
      <c r="AG138" s="182" t="str">
        <f t="shared" si="47"/>
        <v/>
      </c>
      <c r="AH138" s="182" t="str">
        <f t="shared" si="47"/>
        <v/>
      </c>
      <c r="AI138" s="182" t="str">
        <f t="shared" si="47"/>
        <v/>
      </c>
      <c r="AJ138" s="182" t="str">
        <f t="shared" si="47"/>
        <v/>
      </c>
      <c r="AK138" s="182" t="str">
        <f t="shared" si="47"/>
        <v/>
      </c>
      <c r="AL138" s="182" t="str">
        <f t="shared" si="54"/>
        <v/>
      </c>
      <c r="AM138" s="182" t="str">
        <f t="shared" si="54"/>
        <v/>
      </c>
      <c r="AN138" s="182" t="str">
        <f t="shared" si="54"/>
        <v/>
      </c>
      <c r="AO138" s="182" t="str">
        <f t="shared" si="54"/>
        <v/>
      </c>
      <c r="AP138" s="182" t="str">
        <f t="shared" si="54"/>
        <v/>
      </c>
      <c r="AQ138" s="182" t="str">
        <f t="shared" si="54"/>
        <v/>
      </c>
      <c r="AR138" s="182" t="str">
        <f t="shared" si="54"/>
        <v/>
      </c>
      <c r="AS138" s="182" t="str">
        <f t="shared" si="54"/>
        <v/>
      </c>
      <c r="AT138" s="182" t="str">
        <f t="shared" si="54"/>
        <v/>
      </c>
      <c r="AU138" s="182" t="str">
        <f t="shared" si="54"/>
        <v/>
      </c>
      <c r="AV138" s="182" t="str">
        <f t="shared" si="54"/>
        <v/>
      </c>
      <c r="AW138" s="182" t="str">
        <f t="shared" si="54"/>
        <v/>
      </c>
      <c r="AX138" s="182" t="str">
        <f t="shared" si="54"/>
        <v/>
      </c>
      <c r="AY138" s="182" t="str">
        <f t="shared" si="54"/>
        <v/>
      </c>
      <c r="AZ138" s="182" t="str">
        <f t="shared" si="54"/>
        <v/>
      </c>
      <c r="BA138" s="182" t="str">
        <f t="shared" si="54"/>
        <v/>
      </c>
      <c r="BB138" s="182" t="str">
        <f t="shared" si="54"/>
        <v/>
      </c>
      <c r="BC138" s="182" t="str">
        <f t="shared" si="54"/>
        <v/>
      </c>
      <c r="BD138" s="182" t="str">
        <f t="shared" si="54"/>
        <v/>
      </c>
      <c r="BE138" s="182" t="str">
        <f t="shared" si="54"/>
        <v/>
      </c>
      <c r="BF138" s="182" t="str">
        <f t="shared" si="54"/>
        <v/>
      </c>
      <c r="BG138" s="182" t="str">
        <f t="shared" si="54"/>
        <v/>
      </c>
      <c r="BH138" s="182" t="str">
        <f t="shared" si="54"/>
        <v/>
      </c>
      <c r="BI138" s="182" t="str">
        <f t="shared" si="54"/>
        <v/>
      </c>
      <c r="BJ138" s="182" t="str">
        <f t="shared" si="54"/>
        <v/>
      </c>
      <c r="BK138" s="182" t="str">
        <f t="shared" si="54"/>
        <v/>
      </c>
      <c r="BL138" s="182" t="str">
        <f t="shared" si="54"/>
        <v/>
      </c>
      <c r="BM138" s="182" t="str">
        <f t="shared" si="54"/>
        <v/>
      </c>
      <c r="BN138" s="182" t="str">
        <f t="shared" si="54"/>
        <v/>
      </c>
      <c r="BO138" s="182" t="str">
        <f t="shared" si="54"/>
        <v/>
      </c>
      <c r="BP138" s="182" t="str">
        <f t="shared" si="54"/>
        <v/>
      </c>
      <c r="BQ138" s="182" t="str">
        <f t="shared" si="54"/>
        <v/>
      </c>
      <c r="BR138" s="182" t="str">
        <f t="shared" si="54"/>
        <v/>
      </c>
      <c r="BS138" s="182" t="str">
        <f t="shared" si="54"/>
        <v/>
      </c>
      <c r="BT138" s="182" t="str">
        <f t="shared" si="54"/>
        <v/>
      </c>
      <c r="BU138" s="182" t="str">
        <f t="shared" si="54"/>
        <v/>
      </c>
    </row>
    <row r="139" spans="1:73" x14ac:dyDescent="0.25">
      <c r="A139" s="422">
        <f>IF(ISERROR(FIND(SALES!$XEM$12,J139)),0,1)</f>
        <v>1</v>
      </c>
      <c r="B139" s="1" t="s">
        <v>2326</v>
      </c>
      <c r="C139" s="1" t="s">
        <v>2451</v>
      </c>
      <c r="D139" s="1" t="s">
        <v>2451</v>
      </c>
      <c r="E139" s="1" t="s">
        <v>2451</v>
      </c>
      <c r="F139" s="1" t="s">
        <v>2451</v>
      </c>
      <c r="G139" s="623" t="str">
        <f t="shared" si="51"/>
        <v>0</v>
      </c>
      <c r="H139" s="1">
        <f>'F12'!E142</f>
        <v>0</v>
      </c>
      <c r="I139" s="1" t="str">
        <f t="shared" si="52"/>
        <v/>
      </c>
      <c r="J139" s="197">
        <f>VLOOKUP(H139,'F12'!$E$6:$F$356,2,FALSE)</f>
        <v>0</v>
      </c>
      <c r="K139" s="197">
        <f t="shared" si="53"/>
        <v>0.25</v>
      </c>
      <c r="L139" s="190">
        <f t="shared" si="50"/>
        <v>0</v>
      </c>
      <c r="M139" s="182" t="str">
        <f t="shared" si="48"/>
        <v/>
      </c>
      <c r="N139" s="182" t="str">
        <f t="shared" si="48"/>
        <v/>
      </c>
      <c r="O139" s="182" t="str">
        <f t="shared" si="48"/>
        <v/>
      </c>
      <c r="P139" s="182" t="str">
        <f t="shared" si="48"/>
        <v/>
      </c>
      <c r="Q139" s="182" t="str">
        <f t="shared" si="48"/>
        <v/>
      </c>
      <c r="R139" s="182" t="str">
        <f t="shared" si="48"/>
        <v/>
      </c>
      <c r="S139" s="182" t="str">
        <f t="shared" si="48"/>
        <v/>
      </c>
      <c r="T139" s="182" t="str">
        <f t="shared" si="48"/>
        <v/>
      </c>
      <c r="U139" s="182" t="str">
        <f t="shared" si="48"/>
        <v/>
      </c>
      <c r="V139" s="182" t="str">
        <f t="shared" si="48"/>
        <v/>
      </c>
      <c r="W139" s="182" t="str">
        <f t="shared" si="48"/>
        <v/>
      </c>
      <c r="X139" s="182" t="str">
        <f t="shared" si="48"/>
        <v/>
      </c>
      <c r="Y139" s="182" t="str">
        <f t="shared" si="48"/>
        <v/>
      </c>
      <c r="Z139" s="182" t="str">
        <f t="shared" si="48"/>
        <v/>
      </c>
      <c r="AA139" s="182" t="str">
        <f t="shared" si="48"/>
        <v/>
      </c>
      <c r="AB139" s="182" t="str">
        <f t="shared" si="47"/>
        <v/>
      </c>
      <c r="AC139" s="182" t="str">
        <f t="shared" si="47"/>
        <v/>
      </c>
      <c r="AD139" s="182" t="str">
        <f t="shared" si="47"/>
        <v/>
      </c>
      <c r="AE139" s="182" t="str">
        <f t="shared" si="47"/>
        <v/>
      </c>
      <c r="AF139" s="182" t="str">
        <f t="shared" si="47"/>
        <v/>
      </c>
      <c r="AG139" s="182" t="str">
        <f t="shared" si="47"/>
        <v/>
      </c>
      <c r="AH139" s="182" t="str">
        <f t="shared" si="47"/>
        <v/>
      </c>
      <c r="AI139" s="182" t="str">
        <f t="shared" si="47"/>
        <v/>
      </c>
      <c r="AJ139" s="182" t="str">
        <f t="shared" si="47"/>
        <v/>
      </c>
      <c r="AK139" s="182" t="str">
        <f t="shared" si="47"/>
        <v/>
      </c>
      <c r="AL139" s="182" t="str">
        <f t="shared" si="54"/>
        <v/>
      </c>
      <c r="AM139" s="182" t="str">
        <f t="shared" si="54"/>
        <v/>
      </c>
      <c r="AN139" s="182" t="str">
        <f t="shared" si="54"/>
        <v/>
      </c>
      <c r="AO139" s="182" t="str">
        <f t="shared" si="54"/>
        <v/>
      </c>
      <c r="AP139" s="182" t="str">
        <f t="shared" si="54"/>
        <v/>
      </c>
      <c r="AQ139" s="182" t="str">
        <f t="shared" si="54"/>
        <v/>
      </c>
      <c r="AR139" s="182" t="str">
        <f t="shared" si="54"/>
        <v/>
      </c>
      <c r="AS139" s="182" t="str">
        <f t="shared" si="54"/>
        <v/>
      </c>
      <c r="AT139" s="182" t="str">
        <f t="shared" si="54"/>
        <v/>
      </c>
      <c r="AU139" s="182" t="str">
        <f t="shared" si="54"/>
        <v/>
      </c>
      <c r="AV139" s="182" t="str">
        <f t="shared" si="54"/>
        <v/>
      </c>
      <c r="AW139" s="182" t="str">
        <f t="shared" si="54"/>
        <v/>
      </c>
      <c r="AX139" s="182" t="str">
        <f t="shared" si="54"/>
        <v/>
      </c>
      <c r="AY139" s="182" t="str">
        <f t="shared" si="54"/>
        <v/>
      </c>
      <c r="AZ139" s="182" t="str">
        <f t="shared" si="54"/>
        <v/>
      </c>
      <c r="BA139" s="182" t="str">
        <f t="shared" si="54"/>
        <v/>
      </c>
      <c r="BB139" s="182" t="str">
        <f t="shared" si="54"/>
        <v/>
      </c>
      <c r="BC139" s="182" t="str">
        <f t="shared" si="54"/>
        <v/>
      </c>
      <c r="BD139" s="182" t="str">
        <f t="shared" si="54"/>
        <v/>
      </c>
      <c r="BE139" s="182" t="str">
        <f t="shared" si="54"/>
        <v/>
      </c>
      <c r="BF139" s="182" t="str">
        <f t="shared" si="54"/>
        <v/>
      </c>
      <c r="BG139" s="182" t="str">
        <f t="shared" si="54"/>
        <v/>
      </c>
      <c r="BH139" s="182" t="str">
        <f t="shared" si="54"/>
        <v/>
      </c>
      <c r="BI139" s="182" t="str">
        <f t="shared" si="54"/>
        <v/>
      </c>
      <c r="BJ139" s="182" t="str">
        <f t="shared" si="54"/>
        <v/>
      </c>
      <c r="BK139" s="182" t="str">
        <f t="shared" si="54"/>
        <v/>
      </c>
      <c r="BL139" s="182" t="str">
        <f t="shared" si="54"/>
        <v/>
      </c>
      <c r="BM139" s="182" t="str">
        <f t="shared" si="54"/>
        <v/>
      </c>
      <c r="BN139" s="182" t="str">
        <f t="shared" si="54"/>
        <v/>
      </c>
      <c r="BO139" s="182" t="str">
        <f t="shared" si="54"/>
        <v/>
      </c>
      <c r="BP139" s="182" t="str">
        <f t="shared" si="54"/>
        <v/>
      </c>
      <c r="BQ139" s="182" t="str">
        <f t="shared" si="54"/>
        <v/>
      </c>
      <c r="BR139" s="182" t="str">
        <f t="shared" si="54"/>
        <v/>
      </c>
      <c r="BS139" s="182" t="str">
        <f t="shared" si="54"/>
        <v/>
      </c>
      <c r="BT139" s="182" t="str">
        <f t="shared" si="54"/>
        <v/>
      </c>
      <c r="BU139" s="182" t="str">
        <f t="shared" si="54"/>
        <v/>
      </c>
    </row>
    <row r="140" spans="1:73" x14ac:dyDescent="0.25">
      <c r="A140" s="422">
        <f>IF(ISERROR(FIND(SALES!$XEM$12,J140)),0,1)</f>
        <v>1</v>
      </c>
      <c r="B140" s="1" t="s">
        <v>2327</v>
      </c>
      <c r="C140" s="105" t="s">
        <v>2149</v>
      </c>
      <c r="D140" s="105" t="s">
        <v>2152</v>
      </c>
      <c r="E140" s="1" t="s">
        <v>2451</v>
      </c>
      <c r="F140" s="1" t="s">
        <v>2451</v>
      </c>
      <c r="G140" s="623" t="str">
        <f t="shared" si="51"/>
        <v>0</v>
      </c>
      <c r="H140" s="1">
        <f>'F12'!E143</f>
        <v>0</v>
      </c>
      <c r="I140" s="1" t="str">
        <f t="shared" si="52"/>
        <v/>
      </c>
      <c r="J140" s="197">
        <f>VLOOKUP(H140,'F12'!$E$6:$F$356,2,FALSE)</f>
        <v>0</v>
      </c>
      <c r="K140" s="197">
        <f t="shared" si="53"/>
        <v>0.25</v>
      </c>
      <c r="L140" s="190">
        <f t="shared" si="50"/>
        <v>0</v>
      </c>
      <c r="M140" s="182" t="str">
        <f t="shared" si="48"/>
        <v/>
      </c>
      <c r="N140" s="182" t="str">
        <f t="shared" si="48"/>
        <v/>
      </c>
      <c r="O140" s="182" t="str">
        <f t="shared" si="48"/>
        <v/>
      </c>
      <c r="P140" s="182" t="str">
        <f t="shared" si="48"/>
        <v/>
      </c>
      <c r="Q140" s="182" t="str">
        <f t="shared" si="48"/>
        <v/>
      </c>
      <c r="R140" s="182" t="str">
        <f t="shared" si="48"/>
        <v/>
      </c>
      <c r="S140" s="182" t="str">
        <f t="shared" si="48"/>
        <v/>
      </c>
      <c r="T140" s="182" t="str">
        <f t="shared" si="48"/>
        <v/>
      </c>
      <c r="U140" s="182" t="str">
        <f t="shared" si="48"/>
        <v/>
      </c>
      <c r="V140" s="182" t="str">
        <f t="shared" si="48"/>
        <v/>
      </c>
      <c r="W140" s="182" t="str">
        <f t="shared" si="48"/>
        <v/>
      </c>
      <c r="X140" s="182" t="str">
        <f t="shared" si="48"/>
        <v/>
      </c>
      <c r="Y140" s="182" t="str">
        <f t="shared" si="48"/>
        <v/>
      </c>
      <c r="Z140" s="182" t="str">
        <f t="shared" si="48"/>
        <v/>
      </c>
      <c r="AA140" s="182" t="str">
        <f t="shared" si="48"/>
        <v/>
      </c>
      <c r="AB140" s="182" t="str">
        <f t="shared" si="47"/>
        <v/>
      </c>
      <c r="AC140" s="182" t="str">
        <f t="shared" si="47"/>
        <v/>
      </c>
      <c r="AD140" s="182" t="str">
        <f t="shared" si="47"/>
        <v/>
      </c>
      <c r="AE140" s="182" t="str">
        <f t="shared" si="47"/>
        <v/>
      </c>
      <c r="AF140" s="182" t="str">
        <f t="shared" si="47"/>
        <v/>
      </c>
      <c r="AG140" s="182" t="str">
        <f t="shared" si="47"/>
        <v/>
      </c>
      <c r="AH140" s="182" t="str">
        <f t="shared" si="47"/>
        <v/>
      </c>
      <c r="AI140" s="182" t="str">
        <f t="shared" si="47"/>
        <v/>
      </c>
      <c r="AJ140" s="182" t="str">
        <f t="shared" si="47"/>
        <v/>
      </c>
      <c r="AK140" s="182" t="str">
        <f t="shared" si="47"/>
        <v/>
      </c>
      <c r="AL140" s="182" t="str">
        <f t="shared" si="54"/>
        <v/>
      </c>
      <c r="AM140" s="182" t="str">
        <f t="shared" si="54"/>
        <v/>
      </c>
      <c r="AN140" s="182" t="str">
        <f t="shared" si="54"/>
        <v/>
      </c>
      <c r="AO140" s="182" t="str">
        <f t="shared" si="54"/>
        <v/>
      </c>
      <c r="AP140" s="182" t="str">
        <f t="shared" si="54"/>
        <v/>
      </c>
      <c r="AQ140" s="182" t="str">
        <f t="shared" si="54"/>
        <v/>
      </c>
      <c r="AR140" s="182" t="str">
        <f t="shared" si="54"/>
        <v/>
      </c>
      <c r="AS140" s="182" t="str">
        <f t="shared" si="54"/>
        <v/>
      </c>
      <c r="AT140" s="182" t="str">
        <f t="shared" si="54"/>
        <v/>
      </c>
      <c r="AU140" s="182" t="str">
        <f t="shared" si="54"/>
        <v/>
      </c>
      <c r="AV140" s="182" t="str">
        <f t="shared" si="54"/>
        <v/>
      </c>
      <c r="AW140" s="182" t="str">
        <f t="shared" si="54"/>
        <v/>
      </c>
      <c r="AX140" s="182" t="str">
        <f t="shared" si="54"/>
        <v/>
      </c>
      <c r="AY140" s="182" t="str">
        <f t="shared" si="54"/>
        <v/>
      </c>
      <c r="AZ140" s="182" t="str">
        <f t="shared" si="54"/>
        <v/>
      </c>
      <c r="BA140" s="182" t="str">
        <f t="shared" si="54"/>
        <v/>
      </c>
      <c r="BB140" s="182" t="str">
        <f t="shared" si="54"/>
        <v/>
      </c>
      <c r="BC140" s="182" t="str">
        <f t="shared" si="54"/>
        <v/>
      </c>
      <c r="BD140" s="182" t="str">
        <f t="shared" si="54"/>
        <v/>
      </c>
      <c r="BE140" s="182" t="str">
        <f t="shared" si="54"/>
        <v/>
      </c>
      <c r="BF140" s="182" t="str">
        <f t="shared" si="54"/>
        <v/>
      </c>
      <c r="BG140" s="182" t="str">
        <f t="shared" si="54"/>
        <v/>
      </c>
      <c r="BH140" s="182" t="str">
        <f t="shared" si="54"/>
        <v/>
      </c>
      <c r="BI140" s="182" t="str">
        <f t="shared" si="54"/>
        <v/>
      </c>
      <c r="BJ140" s="182" t="str">
        <f t="shared" si="54"/>
        <v/>
      </c>
      <c r="BK140" s="182" t="str">
        <f t="shared" si="54"/>
        <v/>
      </c>
      <c r="BL140" s="182" t="str">
        <f t="shared" si="54"/>
        <v/>
      </c>
      <c r="BM140" s="182" t="str">
        <f t="shared" si="54"/>
        <v/>
      </c>
      <c r="BN140" s="182" t="str">
        <f t="shared" si="54"/>
        <v/>
      </c>
      <c r="BO140" s="182" t="str">
        <f t="shared" si="54"/>
        <v/>
      </c>
      <c r="BP140" s="182" t="str">
        <f t="shared" si="54"/>
        <v/>
      </c>
      <c r="BQ140" s="182" t="str">
        <f t="shared" si="54"/>
        <v/>
      </c>
      <c r="BR140" s="182" t="str">
        <f t="shared" si="54"/>
        <v/>
      </c>
      <c r="BS140" s="182" t="str">
        <f t="shared" si="54"/>
        <v/>
      </c>
      <c r="BT140" s="182" t="str">
        <f t="shared" si="54"/>
        <v/>
      </c>
      <c r="BU140" s="182" t="str">
        <f t="shared" si="54"/>
        <v/>
      </c>
    </row>
    <row r="141" spans="1:73" x14ac:dyDescent="0.25">
      <c r="A141" s="422">
        <f>IF(ISERROR(FIND(SALES!$XEM$12,J141)),0,1)</f>
        <v>1</v>
      </c>
      <c r="B141" s="1" t="s">
        <v>2328</v>
      </c>
      <c r="C141" s="105" t="s">
        <v>2144</v>
      </c>
      <c r="D141" s="1" t="s">
        <v>2451</v>
      </c>
      <c r="E141" s="1" t="s">
        <v>2451</v>
      </c>
      <c r="F141" s="1" t="s">
        <v>2451</v>
      </c>
      <c r="G141" s="623" t="str">
        <f t="shared" si="51"/>
        <v>0</v>
      </c>
      <c r="H141" s="1">
        <f>'F12'!E144</f>
        <v>0</v>
      </c>
      <c r="I141" s="1" t="str">
        <f t="shared" si="52"/>
        <v/>
      </c>
      <c r="J141" s="197">
        <f>VLOOKUP(H141,'F12'!$E$6:$F$356,2,FALSE)</f>
        <v>0</v>
      </c>
      <c r="K141" s="197">
        <f t="shared" si="53"/>
        <v>0.25</v>
      </c>
      <c r="L141" s="190">
        <f t="shared" si="50"/>
        <v>0</v>
      </c>
      <c r="M141" s="182" t="str">
        <f t="shared" si="48"/>
        <v/>
      </c>
      <c r="N141" s="182" t="str">
        <f t="shared" si="48"/>
        <v/>
      </c>
      <c r="O141" s="182" t="str">
        <f t="shared" si="48"/>
        <v/>
      </c>
      <c r="P141" s="182" t="str">
        <f t="shared" si="48"/>
        <v/>
      </c>
      <c r="Q141" s="182" t="str">
        <f t="shared" si="48"/>
        <v/>
      </c>
      <c r="R141" s="182" t="str">
        <f t="shared" si="48"/>
        <v/>
      </c>
      <c r="S141" s="182" t="str">
        <f t="shared" si="48"/>
        <v/>
      </c>
      <c r="T141" s="182" t="str">
        <f t="shared" si="48"/>
        <v/>
      </c>
      <c r="U141" s="182" t="str">
        <f t="shared" si="48"/>
        <v/>
      </c>
      <c r="V141" s="182" t="str">
        <f t="shared" si="48"/>
        <v/>
      </c>
      <c r="W141" s="182" t="str">
        <f t="shared" si="48"/>
        <v/>
      </c>
      <c r="X141" s="182" t="str">
        <f t="shared" si="48"/>
        <v/>
      </c>
      <c r="Y141" s="182" t="str">
        <f t="shared" si="48"/>
        <v/>
      </c>
      <c r="Z141" s="182" t="str">
        <f t="shared" si="48"/>
        <v/>
      </c>
      <c r="AA141" s="182" t="str">
        <f t="shared" ref="AA141:AP156" si="55">IF(AA$2&gt;LEN($J141),"",RIGHT(LEFT($J141,AA$2),3))</f>
        <v/>
      </c>
      <c r="AB141" s="182" t="str">
        <f t="shared" si="55"/>
        <v/>
      </c>
      <c r="AC141" s="182" t="str">
        <f t="shared" si="55"/>
        <v/>
      </c>
      <c r="AD141" s="182" t="str">
        <f t="shared" si="55"/>
        <v/>
      </c>
      <c r="AE141" s="182" t="str">
        <f t="shared" si="55"/>
        <v/>
      </c>
      <c r="AF141" s="182" t="str">
        <f t="shared" si="55"/>
        <v/>
      </c>
      <c r="AG141" s="182" t="str">
        <f t="shared" si="55"/>
        <v/>
      </c>
      <c r="AH141" s="182" t="str">
        <f t="shared" si="55"/>
        <v/>
      </c>
      <c r="AI141" s="182" t="str">
        <f t="shared" si="55"/>
        <v/>
      </c>
      <c r="AJ141" s="182" t="str">
        <f t="shared" si="55"/>
        <v/>
      </c>
      <c r="AK141" s="182" t="str">
        <f t="shared" si="55"/>
        <v/>
      </c>
      <c r="AL141" s="182" t="str">
        <f t="shared" si="55"/>
        <v/>
      </c>
      <c r="AM141" s="182" t="str">
        <f t="shared" si="55"/>
        <v/>
      </c>
      <c r="AN141" s="182" t="str">
        <f t="shared" si="55"/>
        <v/>
      </c>
      <c r="AO141" s="182" t="str">
        <f t="shared" si="55"/>
        <v/>
      </c>
      <c r="AP141" s="182" t="str">
        <f t="shared" si="55"/>
        <v/>
      </c>
      <c r="AQ141" s="182" t="str">
        <f t="shared" si="54"/>
        <v/>
      </c>
      <c r="AR141" s="182" t="str">
        <f t="shared" si="54"/>
        <v/>
      </c>
      <c r="AS141" s="182" t="str">
        <f t="shared" si="54"/>
        <v/>
      </c>
      <c r="AT141" s="182" t="str">
        <f t="shared" si="54"/>
        <v/>
      </c>
      <c r="AU141" s="182" t="str">
        <f t="shared" si="54"/>
        <v/>
      </c>
      <c r="AV141" s="182" t="str">
        <f t="shared" si="54"/>
        <v/>
      </c>
      <c r="AW141" s="182" t="str">
        <f t="shared" si="54"/>
        <v/>
      </c>
      <c r="AX141" s="182" t="str">
        <f t="shared" si="54"/>
        <v/>
      </c>
      <c r="AY141" s="182" t="str">
        <f t="shared" si="54"/>
        <v/>
      </c>
      <c r="AZ141" s="182" t="str">
        <f t="shared" si="54"/>
        <v/>
      </c>
      <c r="BA141" s="182" t="str">
        <f t="shared" si="54"/>
        <v/>
      </c>
      <c r="BB141" s="182" t="str">
        <f t="shared" ref="AL141:BU148" si="56">IF(BB$2&gt;LEN($J141),"",RIGHT(LEFT($J141,BB$2),3))</f>
        <v/>
      </c>
      <c r="BC141" s="182" t="str">
        <f t="shared" si="56"/>
        <v/>
      </c>
      <c r="BD141" s="182" t="str">
        <f t="shared" si="56"/>
        <v/>
      </c>
      <c r="BE141" s="182" t="str">
        <f t="shared" si="56"/>
        <v/>
      </c>
      <c r="BF141" s="182" t="str">
        <f t="shared" si="56"/>
        <v/>
      </c>
      <c r="BG141" s="182" t="str">
        <f t="shared" si="56"/>
        <v/>
      </c>
      <c r="BH141" s="182" t="str">
        <f t="shared" si="56"/>
        <v/>
      </c>
      <c r="BI141" s="182" t="str">
        <f t="shared" si="56"/>
        <v/>
      </c>
      <c r="BJ141" s="182" t="str">
        <f t="shared" si="56"/>
        <v/>
      </c>
      <c r="BK141" s="182" t="str">
        <f t="shared" si="56"/>
        <v/>
      </c>
      <c r="BL141" s="182" t="str">
        <f t="shared" si="56"/>
        <v/>
      </c>
      <c r="BM141" s="182" t="str">
        <f t="shared" si="56"/>
        <v/>
      </c>
      <c r="BN141" s="182" t="str">
        <f t="shared" si="56"/>
        <v/>
      </c>
      <c r="BO141" s="182" t="str">
        <f t="shared" si="56"/>
        <v/>
      </c>
      <c r="BP141" s="182" t="str">
        <f t="shared" si="56"/>
        <v/>
      </c>
      <c r="BQ141" s="182" t="str">
        <f t="shared" si="56"/>
        <v/>
      </c>
      <c r="BR141" s="182" t="str">
        <f t="shared" si="56"/>
        <v/>
      </c>
      <c r="BS141" s="182" t="str">
        <f t="shared" si="56"/>
        <v/>
      </c>
      <c r="BT141" s="182" t="str">
        <f t="shared" si="56"/>
        <v/>
      </c>
      <c r="BU141" s="182" t="str">
        <f t="shared" si="56"/>
        <v/>
      </c>
    </row>
    <row r="142" spans="1:73" x14ac:dyDescent="0.25">
      <c r="A142" s="422">
        <f>IF(ISERROR(FIND(SALES!$XEM$12,J142)),0,1)</f>
        <v>1</v>
      </c>
      <c r="B142" s="1" t="s">
        <v>2329</v>
      </c>
      <c r="C142" s="1" t="s">
        <v>2451</v>
      </c>
      <c r="D142" s="1" t="s">
        <v>2451</v>
      </c>
      <c r="E142" s="1" t="s">
        <v>2451</v>
      </c>
      <c r="F142" s="1" t="s">
        <v>2451</v>
      </c>
      <c r="G142" s="623" t="str">
        <f t="shared" si="51"/>
        <v>0</v>
      </c>
      <c r="H142" s="1">
        <f>'F12'!E145</f>
        <v>0</v>
      </c>
      <c r="I142" s="1" t="str">
        <f t="shared" si="52"/>
        <v/>
      </c>
      <c r="J142" s="197">
        <f>VLOOKUP(H142,'F12'!$E$6:$F$356,2,FALSE)</f>
        <v>0</v>
      </c>
      <c r="K142" s="197">
        <f t="shared" si="53"/>
        <v>0.25</v>
      </c>
      <c r="L142" s="190">
        <f t="shared" si="50"/>
        <v>0</v>
      </c>
      <c r="M142" s="182" t="str">
        <f t="shared" ref="M142:AA157" si="57">IF(M$2&gt;LEN($J142),"",RIGHT(LEFT($J142,M$2),3))</f>
        <v/>
      </c>
      <c r="N142" s="182" t="str">
        <f t="shared" si="57"/>
        <v/>
      </c>
      <c r="O142" s="182" t="str">
        <f t="shared" si="57"/>
        <v/>
      </c>
      <c r="P142" s="182" t="str">
        <f t="shared" si="57"/>
        <v/>
      </c>
      <c r="Q142" s="182" t="str">
        <f t="shared" si="57"/>
        <v/>
      </c>
      <c r="R142" s="182" t="str">
        <f t="shared" si="57"/>
        <v/>
      </c>
      <c r="S142" s="182" t="str">
        <f t="shared" si="57"/>
        <v/>
      </c>
      <c r="T142" s="182" t="str">
        <f t="shared" si="57"/>
        <v/>
      </c>
      <c r="U142" s="182" t="str">
        <f t="shared" si="57"/>
        <v/>
      </c>
      <c r="V142" s="182" t="str">
        <f t="shared" si="57"/>
        <v/>
      </c>
      <c r="W142" s="182" t="str">
        <f t="shared" si="57"/>
        <v/>
      </c>
      <c r="X142" s="182" t="str">
        <f t="shared" si="57"/>
        <v/>
      </c>
      <c r="Y142" s="182" t="str">
        <f t="shared" si="57"/>
        <v/>
      </c>
      <c r="Z142" s="182" t="str">
        <f t="shared" si="57"/>
        <v/>
      </c>
      <c r="AA142" s="182" t="str">
        <f t="shared" si="57"/>
        <v/>
      </c>
      <c r="AB142" s="182" t="str">
        <f t="shared" si="55"/>
        <v/>
      </c>
      <c r="AC142" s="182" t="str">
        <f t="shared" si="55"/>
        <v/>
      </c>
      <c r="AD142" s="182" t="str">
        <f t="shared" si="55"/>
        <v/>
      </c>
      <c r="AE142" s="182" t="str">
        <f t="shared" si="55"/>
        <v/>
      </c>
      <c r="AF142" s="182" t="str">
        <f t="shared" si="55"/>
        <v/>
      </c>
      <c r="AG142" s="182" t="str">
        <f t="shared" si="55"/>
        <v/>
      </c>
      <c r="AH142" s="182" t="str">
        <f t="shared" si="55"/>
        <v/>
      </c>
      <c r="AI142" s="182" t="str">
        <f t="shared" si="55"/>
        <v/>
      </c>
      <c r="AJ142" s="182" t="str">
        <f t="shared" si="55"/>
        <v/>
      </c>
      <c r="AK142" s="182" t="str">
        <f t="shared" si="55"/>
        <v/>
      </c>
      <c r="AL142" s="182" t="str">
        <f t="shared" si="56"/>
        <v/>
      </c>
      <c r="AM142" s="182" t="str">
        <f t="shared" si="56"/>
        <v/>
      </c>
      <c r="AN142" s="182" t="str">
        <f t="shared" si="56"/>
        <v/>
      </c>
      <c r="AO142" s="182" t="str">
        <f t="shared" si="56"/>
        <v/>
      </c>
      <c r="AP142" s="182" t="str">
        <f t="shared" si="56"/>
        <v/>
      </c>
      <c r="AQ142" s="182" t="str">
        <f t="shared" si="56"/>
        <v/>
      </c>
      <c r="AR142" s="182" t="str">
        <f t="shared" si="56"/>
        <v/>
      </c>
      <c r="AS142" s="182" t="str">
        <f t="shared" si="56"/>
        <v/>
      </c>
      <c r="AT142" s="182" t="str">
        <f t="shared" si="56"/>
        <v/>
      </c>
      <c r="AU142" s="182" t="str">
        <f t="shared" si="56"/>
        <v/>
      </c>
      <c r="AV142" s="182" t="str">
        <f t="shared" si="56"/>
        <v/>
      </c>
      <c r="AW142" s="182" t="str">
        <f t="shared" si="56"/>
        <v/>
      </c>
      <c r="AX142" s="182" t="str">
        <f t="shared" si="56"/>
        <v/>
      </c>
      <c r="AY142" s="182" t="str">
        <f t="shared" si="56"/>
        <v/>
      </c>
      <c r="AZ142" s="182" t="str">
        <f t="shared" si="56"/>
        <v/>
      </c>
      <c r="BA142" s="182" t="str">
        <f t="shared" si="56"/>
        <v/>
      </c>
      <c r="BB142" s="182" t="str">
        <f t="shared" si="56"/>
        <v/>
      </c>
      <c r="BC142" s="182" t="str">
        <f t="shared" si="56"/>
        <v/>
      </c>
      <c r="BD142" s="182" t="str">
        <f t="shared" si="56"/>
        <v/>
      </c>
      <c r="BE142" s="182" t="str">
        <f t="shared" si="56"/>
        <v/>
      </c>
      <c r="BF142" s="182" t="str">
        <f t="shared" si="56"/>
        <v/>
      </c>
      <c r="BG142" s="182" t="str">
        <f t="shared" si="56"/>
        <v/>
      </c>
      <c r="BH142" s="182" t="str">
        <f t="shared" si="56"/>
        <v/>
      </c>
      <c r="BI142" s="182" t="str">
        <f t="shared" si="56"/>
        <v/>
      </c>
      <c r="BJ142" s="182" t="str">
        <f t="shared" si="56"/>
        <v/>
      </c>
      <c r="BK142" s="182" t="str">
        <f t="shared" si="56"/>
        <v/>
      </c>
      <c r="BL142" s="182" t="str">
        <f t="shared" si="56"/>
        <v/>
      </c>
      <c r="BM142" s="182" t="str">
        <f t="shared" si="56"/>
        <v/>
      </c>
      <c r="BN142" s="182" t="str">
        <f t="shared" si="56"/>
        <v/>
      </c>
      <c r="BO142" s="182" t="str">
        <f t="shared" si="56"/>
        <v/>
      </c>
      <c r="BP142" s="182" t="str">
        <f t="shared" si="56"/>
        <v/>
      </c>
      <c r="BQ142" s="182" t="str">
        <f t="shared" si="56"/>
        <v/>
      </c>
      <c r="BR142" s="182" t="str">
        <f t="shared" si="56"/>
        <v/>
      </c>
      <c r="BS142" s="182" t="str">
        <f t="shared" si="56"/>
        <v/>
      </c>
      <c r="BT142" s="182" t="str">
        <f t="shared" si="56"/>
        <v/>
      </c>
      <c r="BU142" s="182" t="str">
        <f t="shared" si="56"/>
        <v/>
      </c>
    </row>
    <row r="143" spans="1:73" x14ac:dyDescent="0.25">
      <c r="A143" s="422">
        <f>IF(ISERROR(FIND(SALES!$XEM$12,J143)),0,1)</f>
        <v>1</v>
      </c>
      <c r="B143" s="1" t="s">
        <v>2330</v>
      </c>
      <c r="C143" s="105" t="s">
        <v>2147</v>
      </c>
      <c r="D143" s="105" t="s">
        <v>2147</v>
      </c>
      <c r="E143" s="1" t="s">
        <v>2451</v>
      </c>
      <c r="F143" s="1" t="s">
        <v>2451</v>
      </c>
      <c r="G143" s="623" t="str">
        <f t="shared" si="51"/>
        <v>0</v>
      </c>
      <c r="H143" s="1">
        <f>'F12'!E146</f>
        <v>0</v>
      </c>
      <c r="I143" s="1" t="str">
        <f t="shared" si="52"/>
        <v/>
      </c>
      <c r="J143" s="197">
        <f>VLOOKUP(H143,'F12'!$E$6:$F$356,2,FALSE)</f>
        <v>0</v>
      </c>
      <c r="K143" s="197">
        <f t="shared" si="53"/>
        <v>0.25</v>
      </c>
      <c r="L143" s="190">
        <f t="shared" si="50"/>
        <v>0</v>
      </c>
      <c r="M143" s="182" t="str">
        <f t="shared" si="57"/>
        <v/>
      </c>
      <c r="N143" s="182" t="str">
        <f t="shared" si="57"/>
        <v/>
      </c>
      <c r="O143" s="182" t="str">
        <f t="shared" si="57"/>
        <v/>
      </c>
      <c r="P143" s="182" t="str">
        <f t="shared" si="57"/>
        <v/>
      </c>
      <c r="Q143" s="182" t="str">
        <f t="shared" si="57"/>
        <v/>
      </c>
      <c r="R143" s="182" t="str">
        <f t="shared" si="57"/>
        <v/>
      </c>
      <c r="S143" s="182" t="str">
        <f t="shared" si="57"/>
        <v/>
      </c>
      <c r="T143" s="182" t="str">
        <f t="shared" si="57"/>
        <v/>
      </c>
      <c r="U143" s="182" t="str">
        <f t="shared" si="57"/>
        <v/>
      </c>
      <c r="V143" s="182" t="str">
        <f t="shared" si="57"/>
        <v/>
      </c>
      <c r="W143" s="182" t="str">
        <f t="shared" si="57"/>
        <v/>
      </c>
      <c r="X143" s="182" t="str">
        <f t="shared" si="57"/>
        <v/>
      </c>
      <c r="Y143" s="182" t="str">
        <f t="shared" si="57"/>
        <v/>
      </c>
      <c r="Z143" s="182" t="str">
        <f t="shared" si="57"/>
        <v/>
      </c>
      <c r="AA143" s="182" t="str">
        <f t="shared" si="57"/>
        <v/>
      </c>
      <c r="AB143" s="182" t="str">
        <f t="shared" si="55"/>
        <v/>
      </c>
      <c r="AC143" s="182" t="str">
        <f t="shared" si="55"/>
        <v/>
      </c>
      <c r="AD143" s="182" t="str">
        <f t="shared" si="55"/>
        <v/>
      </c>
      <c r="AE143" s="182" t="str">
        <f t="shared" si="55"/>
        <v/>
      </c>
      <c r="AF143" s="182" t="str">
        <f t="shared" si="55"/>
        <v/>
      </c>
      <c r="AG143" s="182" t="str">
        <f t="shared" si="55"/>
        <v/>
      </c>
      <c r="AH143" s="182" t="str">
        <f t="shared" si="55"/>
        <v/>
      </c>
      <c r="AI143" s="182" t="str">
        <f t="shared" si="55"/>
        <v/>
      </c>
      <c r="AJ143" s="182" t="str">
        <f t="shared" si="55"/>
        <v/>
      </c>
      <c r="AK143" s="182" t="str">
        <f t="shared" si="55"/>
        <v/>
      </c>
      <c r="AL143" s="182" t="str">
        <f t="shared" si="56"/>
        <v/>
      </c>
      <c r="AM143" s="182" t="str">
        <f t="shared" si="56"/>
        <v/>
      </c>
      <c r="AN143" s="182" t="str">
        <f t="shared" si="56"/>
        <v/>
      </c>
      <c r="AO143" s="182" t="str">
        <f t="shared" si="56"/>
        <v/>
      </c>
      <c r="AP143" s="182" t="str">
        <f t="shared" si="56"/>
        <v/>
      </c>
      <c r="AQ143" s="182" t="str">
        <f t="shared" si="56"/>
        <v/>
      </c>
      <c r="AR143" s="182" t="str">
        <f t="shared" si="56"/>
        <v/>
      </c>
      <c r="AS143" s="182" t="str">
        <f t="shared" si="56"/>
        <v/>
      </c>
      <c r="AT143" s="182" t="str">
        <f t="shared" si="56"/>
        <v/>
      </c>
      <c r="AU143" s="182" t="str">
        <f t="shared" si="56"/>
        <v/>
      </c>
      <c r="AV143" s="182" t="str">
        <f t="shared" si="56"/>
        <v/>
      </c>
      <c r="AW143" s="182" t="str">
        <f t="shared" si="56"/>
        <v/>
      </c>
      <c r="AX143" s="182" t="str">
        <f t="shared" si="56"/>
        <v/>
      </c>
      <c r="AY143" s="182" t="str">
        <f t="shared" si="56"/>
        <v/>
      </c>
      <c r="AZ143" s="182" t="str">
        <f t="shared" si="56"/>
        <v/>
      </c>
      <c r="BA143" s="182" t="str">
        <f t="shared" si="56"/>
        <v/>
      </c>
      <c r="BB143" s="182" t="str">
        <f t="shared" si="56"/>
        <v/>
      </c>
      <c r="BC143" s="182" t="str">
        <f t="shared" si="56"/>
        <v/>
      </c>
      <c r="BD143" s="182" t="str">
        <f t="shared" si="56"/>
        <v/>
      </c>
      <c r="BE143" s="182" t="str">
        <f t="shared" si="56"/>
        <v/>
      </c>
      <c r="BF143" s="182" t="str">
        <f t="shared" si="56"/>
        <v/>
      </c>
      <c r="BG143" s="182" t="str">
        <f t="shared" si="56"/>
        <v/>
      </c>
      <c r="BH143" s="182" t="str">
        <f t="shared" si="56"/>
        <v/>
      </c>
      <c r="BI143" s="182" t="str">
        <f t="shared" si="56"/>
        <v/>
      </c>
      <c r="BJ143" s="182" t="str">
        <f t="shared" si="56"/>
        <v/>
      </c>
      <c r="BK143" s="182" t="str">
        <f t="shared" si="56"/>
        <v/>
      </c>
      <c r="BL143" s="182" t="str">
        <f t="shared" si="56"/>
        <v/>
      </c>
      <c r="BM143" s="182" t="str">
        <f t="shared" si="56"/>
        <v/>
      </c>
      <c r="BN143" s="182" t="str">
        <f t="shared" si="56"/>
        <v/>
      </c>
      <c r="BO143" s="182" t="str">
        <f t="shared" si="56"/>
        <v/>
      </c>
      <c r="BP143" s="182" t="str">
        <f t="shared" si="56"/>
        <v/>
      </c>
      <c r="BQ143" s="182" t="str">
        <f t="shared" si="56"/>
        <v/>
      </c>
      <c r="BR143" s="182" t="str">
        <f t="shared" si="56"/>
        <v/>
      </c>
      <c r="BS143" s="182" t="str">
        <f t="shared" si="56"/>
        <v/>
      </c>
      <c r="BT143" s="182" t="str">
        <f t="shared" si="56"/>
        <v/>
      </c>
      <c r="BU143" s="182" t="str">
        <f t="shared" si="56"/>
        <v/>
      </c>
    </row>
    <row r="144" spans="1:73" x14ac:dyDescent="0.25">
      <c r="A144" s="422">
        <f>IF(ISERROR(FIND(SALES!$XEM$12,J144)),0,1)</f>
        <v>1</v>
      </c>
      <c r="B144" s="1" t="s">
        <v>2331</v>
      </c>
      <c r="C144" s="105" t="s">
        <v>2146</v>
      </c>
      <c r="D144" s="1" t="s">
        <v>2451</v>
      </c>
      <c r="E144" s="1" t="s">
        <v>2451</v>
      </c>
      <c r="F144" s="1" t="s">
        <v>2451</v>
      </c>
      <c r="G144" s="623" t="str">
        <f t="shared" si="51"/>
        <v>0</v>
      </c>
      <c r="H144" s="1">
        <f>'F12'!E147</f>
        <v>0</v>
      </c>
      <c r="I144" s="1" t="str">
        <f t="shared" si="52"/>
        <v/>
      </c>
      <c r="J144" s="197">
        <f>VLOOKUP(H144,'F12'!$E$6:$F$356,2,FALSE)</f>
        <v>0</v>
      </c>
      <c r="K144" s="197">
        <f t="shared" si="53"/>
        <v>0.25</v>
      </c>
      <c r="L144" s="190">
        <f t="shared" si="50"/>
        <v>0</v>
      </c>
      <c r="M144" s="182" t="str">
        <f t="shared" si="57"/>
        <v/>
      </c>
      <c r="N144" s="182" t="str">
        <f t="shared" si="57"/>
        <v/>
      </c>
      <c r="O144" s="182" t="str">
        <f t="shared" si="57"/>
        <v/>
      </c>
      <c r="P144" s="182" t="str">
        <f t="shared" si="57"/>
        <v/>
      </c>
      <c r="Q144" s="182" t="str">
        <f t="shared" si="57"/>
        <v/>
      </c>
      <c r="R144" s="182" t="str">
        <f t="shared" si="57"/>
        <v/>
      </c>
      <c r="S144" s="182" t="str">
        <f t="shared" si="57"/>
        <v/>
      </c>
      <c r="T144" s="182" t="str">
        <f t="shared" si="57"/>
        <v/>
      </c>
      <c r="U144" s="182" t="str">
        <f t="shared" si="57"/>
        <v/>
      </c>
      <c r="V144" s="182" t="str">
        <f t="shared" si="57"/>
        <v/>
      </c>
      <c r="W144" s="182" t="str">
        <f t="shared" si="57"/>
        <v/>
      </c>
      <c r="X144" s="182" t="str">
        <f t="shared" si="57"/>
        <v/>
      </c>
      <c r="Y144" s="182" t="str">
        <f t="shared" si="57"/>
        <v/>
      </c>
      <c r="Z144" s="182" t="str">
        <f t="shared" si="57"/>
        <v/>
      </c>
      <c r="AA144" s="182" t="str">
        <f t="shared" si="57"/>
        <v/>
      </c>
      <c r="AB144" s="182" t="str">
        <f t="shared" si="55"/>
        <v/>
      </c>
      <c r="AC144" s="182" t="str">
        <f t="shared" si="55"/>
        <v/>
      </c>
      <c r="AD144" s="182" t="str">
        <f t="shared" si="55"/>
        <v/>
      </c>
      <c r="AE144" s="182" t="str">
        <f t="shared" si="55"/>
        <v/>
      </c>
      <c r="AF144" s="182" t="str">
        <f t="shared" si="55"/>
        <v/>
      </c>
      <c r="AG144" s="182" t="str">
        <f t="shared" si="55"/>
        <v/>
      </c>
      <c r="AH144" s="182" t="str">
        <f t="shared" si="55"/>
        <v/>
      </c>
      <c r="AI144" s="182" t="str">
        <f t="shared" si="55"/>
        <v/>
      </c>
      <c r="AJ144" s="182" t="str">
        <f t="shared" si="55"/>
        <v/>
      </c>
      <c r="AK144" s="182" t="str">
        <f t="shared" si="55"/>
        <v/>
      </c>
      <c r="AL144" s="182" t="str">
        <f t="shared" si="56"/>
        <v/>
      </c>
      <c r="AM144" s="182" t="str">
        <f t="shared" si="56"/>
        <v/>
      </c>
      <c r="AN144" s="182" t="str">
        <f t="shared" si="56"/>
        <v/>
      </c>
      <c r="AO144" s="182" t="str">
        <f t="shared" si="56"/>
        <v/>
      </c>
      <c r="AP144" s="182" t="str">
        <f t="shared" si="56"/>
        <v/>
      </c>
      <c r="AQ144" s="182" t="str">
        <f t="shared" si="56"/>
        <v/>
      </c>
      <c r="AR144" s="182" t="str">
        <f t="shared" si="56"/>
        <v/>
      </c>
      <c r="AS144" s="182" t="str">
        <f t="shared" si="56"/>
        <v/>
      </c>
      <c r="AT144" s="182" t="str">
        <f t="shared" si="56"/>
        <v/>
      </c>
      <c r="AU144" s="182" t="str">
        <f t="shared" si="56"/>
        <v/>
      </c>
      <c r="AV144" s="182" t="str">
        <f t="shared" si="56"/>
        <v/>
      </c>
      <c r="AW144" s="182" t="str">
        <f t="shared" si="56"/>
        <v/>
      </c>
      <c r="AX144" s="182" t="str">
        <f t="shared" si="56"/>
        <v/>
      </c>
      <c r="AY144" s="182" t="str">
        <f t="shared" si="56"/>
        <v/>
      </c>
      <c r="AZ144" s="182" t="str">
        <f t="shared" si="56"/>
        <v/>
      </c>
      <c r="BA144" s="182" t="str">
        <f t="shared" si="56"/>
        <v/>
      </c>
      <c r="BB144" s="182" t="str">
        <f t="shared" si="56"/>
        <v/>
      </c>
      <c r="BC144" s="182" t="str">
        <f t="shared" si="56"/>
        <v/>
      </c>
      <c r="BD144" s="182" t="str">
        <f t="shared" si="56"/>
        <v/>
      </c>
      <c r="BE144" s="182" t="str">
        <f t="shared" si="56"/>
        <v/>
      </c>
      <c r="BF144" s="182" t="str">
        <f t="shared" si="56"/>
        <v/>
      </c>
      <c r="BG144" s="182" t="str">
        <f t="shared" si="56"/>
        <v/>
      </c>
      <c r="BH144" s="182" t="str">
        <f t="shared" si="56"/>
        <v/>
      </c>
      <c r="BI144" s="182" t="str">
        <f t="shared" si="56"/>
        <v/>
      </c>
      <c r="BJ144" s="182" t="str">
        <f t="shared" si="56"/>
        <v/>
      </c>
      <c r="BK144" s="182" t="str">
        <f t="shared" si="56"/>
        <v/>
      </c>
      <c r="BL144" s="182" t="str">
        <f t="shared" si="56"/>
        <v/>
      </c>
      <c r="BM144" s="182" t="str">
        <f t="shared" si="56"/>
        <v/>
      </c>
      <c r="BN144" s="182" t="str">
        <f t="shared" si="56"/>
        <v/>
      </c>
      <c r="BO144" s="182" t="str">
        <f t="shared" si="56"/>
        <v/>
      </c>
      <c r="BP144" s="182" t="str">
        <f t="shared" si="56"/>
        <v/>
      </c>
      <c r="BQ144" s="182" t="str">
        <f t="shared" si="56"/>
        <v/>
      </c>
      <c r="BR144" s="182" t="str">
        <f t="shared" si="56"/>
        <v/>
      </c>
      <c r="BS144" s="182" t="str">
        <f t="shared" si="56"/>
        <v/>
      </c>
      <c r="BT144" s="182" t="str">
        <f t="shared" si="56"/>
        <v/>
      </c>
      <c r="BU144" s="182" t="str">
        <f t="shared" si="56"/>
        <v/>
      </c>
    </row>
    <row r="145" spans="1:73" x14ac:dyDescent="0.25">
      <c r="A145" s="422">
        <f>IF(ISERROR(FIND(SALES!$XEM$12,J145)),0,1)</f>
        <v>1</v>
      </c>
      <c r="B145" s="1" t="s">
        <v>2332</v>
      </c>
      <c r="C145" s="105" t="s">
        <v>2153</v>
      </c>
      <c r="D145" s="105" t="s">
        <v>2140</v>
      </c>
      <c r="E145" s="1" t="s">
        <v>2451</v>
      </c>
      <c r="F145" s="1" t="s">
        <v>2451</v>
      </c>
      <c r="G145" s="623" t="str">
        <f t="shared" si="51"/>
        <v>0</v>
      </c>
      <c r="H145" s="1">
        <f>'F12'!E148</f>
        <v>0</v>
      </c>
      <c r="I145" s="1" t="str">
        <f t="shared" si="52"/>
        <v/>
      </c>
      <c r="J145" s="197">
        <f>VLOOKUP(H145,'F12'!$E$6:$F$356,2,FALSE)</f>
        <v>0</v>
      </c>
      <c r="K145" s="197">
        <f t="shared" si="53"/>
        <v>0.25</v>
      </c>
      <c r="L145" s="190">
        <f t="shared" si="50"/>
        <v>0</v>
      </c>
      <c r="M145" s="182" t="str">
        <f t="shared" si="57"/>
        <v/>
      </c>
      <c r="N145" s="182" t="str">
        <f t="shared" si="57"/>
        <v/>
      </c>
      <c r="O145" s="182" t="str">
        <f t="shared" si="57"/>
        <v/>
      </c>
      <c r="P145" s="182" t="str">
        <f t="shared" si="57"/>
        <v/>
      </c>
      <c r="Q145" s="182" t="str">
        <f t="shared" si="57"/>
        <v/>
      </c>
      <c r="R145" s="182" t="str">
        <f t="shared" si="57"/>
        <v/>
      </c>
      <c r="S145" s="182" t="str">
        <f t="shared" si="57"/>
        <v/>
      </c>
      <c r="T145" s="182" t="str">
        <f t="shared" si="57"/>
        <v/>
      </c>
      <c r="U145" s="182" t="str">
        <f t="shared" si="57"/>
        <v/>
      </c>
      <c r="V145" s="182" t="str">
        <f t="shared" si="57"/>
        <v/>
      </c>
      <c r="W145" s="182" t="str">
        <f t="shared" si="57"/>
        <v/>
      </c>
      <c r="X145" s="182" t="str">
        <f t="shared" si="57"/>
        <v/>
      </c>
      <c r="Y145" s="182" t="str">
        <f t="shared" si="57"/>
        <v/>
      </c>
      <c r="Z145" s="182" t="str">
        <f t="shared" si="57"/>
        <v/>
      </c>
      <c r="AA145" s="182" t="str">
        <f t="shared" si="57"/>
        <v/>
      </c>
      <c r="AB145" s="182" t="str">
        <f t="shared" si="55"/>
        <v/>
      </c>
      <c r="AC145" s="182" t="str">
        <f t="shared" si="55"/>
        <v/>
      </c>
      <c r="AD145" s="182" t="str">
        <f t="shared" si="55"/>
        <v/>
      </c>
      <c r="AE145" s="182" t="str">
        <f t="shared" si="55"/>
        <v/>
      </c>
      <c r="AF145" s="182" t="str">
        <f t="shared" si="55"/>
        <v/>
      </c>
      <c r="AG145" s="182" t="str">
        <f t="shared" si="55"/>
        <v/>
      </c>
      <c r="AH145" s="182" t="str">
        <f t="shared" si="55"/>
        <v/>
      </c>
      <c r="AI145" s="182" t="str">
        <f t="shared" si="55"/>
        <v/>
      </c>
      <c r="AJ145" s="182" t="str">
        <f t="shared" si="55"/>
        <v/>
      </c>
      <c r="AK145" s="182" t="str">
        <f t="shared" si="55"/>
        <v/>
      </c>
      <c r="AL145" s="182" t="str">
        <f t="shared" si="56"/>
        <v/>
      </c>
      <c r="AM145" s="182" t="str">
        <f t="shared" si="56"/>
        <v/>
      </c>
      <c r="AN145" s="182" t="str">
        <f t="shared" si="56"/>
        <v/>
      </c>
      <c r="AO145" s="182" t="str">
        <f t="shared" si="56"/>
        <v/>
      </c>
      <c r="AP145" s="182" t="str">
        <f t="shared" si="56"/>
        <v/>
      </c>
      <c r="AQ145" s="182" t="str">
        <f t="shared" si="56"/>
        <v/>
      </c>
      <c r="AR145" s="182" t="str">
        <f t="shared" si="56"/>
        <v/>
      </c>
      <c r="AS145" s="182" t="str">
        <f t="shared" si="56"/>
        <v/>
      </c>
      <c r="AT145" s="182" t="str">
        <f t="shared" si="56"/>
        <v/>
      </c>
      <c r="AU145" s="182" t="str">
        <f t="shared" si="56"/>
        <v/>
      </c>
      <c r="AV145" s="182" t="str">
        <f t="shared" si="56"/>
        <v/>
      </c>
      <c r="AW145" s="182" t="str">
        <f t="shared" si="56"/>
        <v/>
      </c>
      <c r="AX145" s="182" t="str">
        <f t="shared" si="56"/>
        <v/>
      </c>
      <c r="AY145" s="182" t="str">
        <f t="shared" si="56"/>
        <v/>
      </c>
      <c r="AZ145" s="182" t="str">
        <f t="shared" si="56"/>
        <v/>
      </c>
      <c r="BA145" s="182" t="str">
        <f t="shared" si="56"/>
        <v/>
      </c>
      <c r="BB145" s="182" t="str">
        <f t="shared" si="56"/>
        <v/>
      </c>
      <c r="BC145" s="182" t="str">
        <f t="shared" si="56"/>
        <v/>
      </c>
      <c r="BD145" s="182" t="str">
        <f t="shared" si="56"/>
        <v/>
      </c>
      <c r="BE145" s="182" t="str">
        <f t="shared" si="56"/>
        <v/>
      </c>
      <c r="BF145" s="182" t="str">
        <f t="shared" si="56"/>
        <v/>
      </c>
      <c r="BG145" s="182" t="str">
        <f t="shared" si="56"/>
        <v/>
      </c>
      <c r="BH145" s="182" t="str">
        <f t="shared" si="56"/>
        <v/>
      </c>
      <c r="BI145" s="182" t="str">
        <f t="shared" si="56"/>
        <v/>
      </c>
      <c r="BJ145" s="182" t="str">
        <f t="shared" si="56"/>
        <v/>
      </c>
      <c r="BK145" s="182" t="str">
        <f t="shared" si="56"/>
        <v/>
      </c>
      <c r="BL145" s="182" t="str">
        <f t="shared" si="56"/>
        <v/>
      </c>
      <c r="BM145" s="182" t="str">
        <f t="shared" si="56"/>
        <v/>
      </c>
      <c r="BN145" s="182" t="str">
        <f t="shared" si="56"/>
        <v/>
      </c>
      <c r="BO145" s="182" t="str">
        <f t="shared" si="56"/>
        <v/>
      </c>
      <c r="BP145" s="182" t="str">
        <f t="shared" si="56"/>
        <v/>
      </c>
      <c r="BQ145" s="182" t="str">
        <f t="shared" si="56"/>
        <v/>
      </c>
      <c r="BR145" s="182" t="str">
        <f t="shared" si="56"/>
        <v/>
      </c>
      <c r="BS145" s="182" t="str">
        <f t="shared" si="56"/>
        <v/>
      </c>
      <c r="BT145" s="182" t="str">
        <f t="shared" si="56"/>
        <v/>
      </c>
      <c r="BU145" s="182" t="str">
        <f t="shared" si="56"/>
        <v/>
      </c>
    </row>
    <row r="146" spans="1:73" x14ac:dyDescent="0.25">
      <c r="A146" s="422">
        <f>IF(ISERROR(FIND(SALES!$XEM$12,J146)),0,1)</f>
        <v>1</v>
      </c>
      <c r="B146" s="1" t="s">
        <v>2333</v>
      </c>
      <c r="C146" s="105" t="s">
        <v>2146</v>
      </c>
      <c r="D146" s="105" t="s">
        <v>2147</v>
      </c>
      <c r="E146" s="1" t="s">
        <v>2451</v>
      </c>
      <c r="F146" s="1" t="s">
        <v>2451</v>
      </c>
      <c r="G146" s="623" t="str">
        <f t="shared" si="51"/>
        <v>0</v>
      </c>
      <c r="H146" s="1">
        <f>'F12'!E149</f>
        <v>0</v>
      </c>
      <c r="I146" s="1" t="str">
        <f t="shared" si="52"/>
        <v/>
      </c>
      <c r="J146" s="197">
        <f>VLOOKUP(H146,'F12'!$E$6:$F$356,2,FALSE)</f>
        <v>0</v>
      </c>
      <c r="K146" s="197">
        <f t="shared" si="53"/>
        <v>0.25</v>
      </c>
      <c r="L146" s="190">
        <f t="shared" si="50"/>
        <v>0</v>
      </c>
      <c r="M146" s="182" t="str">
        <f t="shared" si="57"/>
        <v/>
      </c>
      <c r="N146" s="182" t="str">
        <f t="shared" si="57"/>
        <v/>
      </c>
      <c r="O146" s="182" t="str">
        <f t="shared" si="57"/>
        <v/>
      </c>
      <c r="P146" s="182" t="str">
        <f t="shared" si="57"/>
        <v/>
      </c>
      <c r="Q146" s="182" t="str">
        <f t="shared" si="57"/>
        <v/>
      </c>
      <c r="R146" s="182" t="str">
        <f t="shared" si="57"/>
        <v/>
      </c>
      <c r="S146" s="182" t="str">
        <f t="shared" si="57"/>
        <v/>
      </c>
      <c r="T146" s="182" t="str">
        <f t="shared" si="57"/>
        <v/>
      </c>
      <c r="U146" s="182" t="str">
        <f t="shared" si="57"/>
        <v/>
      </c>
      <c r="V146" s="182" t="str">
        <f t="shared" si="57"/>
        <v/>
      </c>
      <c r="W146" s="182" t="str">
        <f t="shared" si="57"/>
        <v/>
      </c>
      <c r="X146" s="182" t="str">
        <f t="shared" si="57"/>
        <v/>
      </c>
      <c r="Y146" s="182" t="str">
        <f t="shared" si="57"/>
        <v/>
      </c>
      <c r="Z146" s="182" t="str">
        <f t="shared" si="57"/>
        <v/>
      </c>
      <c r="AA146" s="182" t="str">
        <f t="shared" si="57"/>
        <v/>
      </c>
      <c r="AB146" s="182" t="str">
        <f t="shared" si="55"/>
        <v/>
      </c>
      <c r="AC146" s="182" t="str">
        <f t="shared" si="55"/>
        <v/>
      </c>
      <c r="AD146" s="182" t="str">
        <f t="shared" si="55"/>
        <v/>
      </c>
      <c r="AE146" s="182" t="str">
        <f t="shared" si="55"/>
        <v/>
      </c>
      <c r="AF146" s="182" t="str">
        <f t="shared" si="55"/>
        <v/>
      </c>
      <c r="AG146" s="182" t="str">
        <f t="shared" si="55"/>
        <v/>
      </c>
      <c r="AH146" s="182" t="str">
        <f t="shared" si="55"/>
        <v/>
      </c>
      <c r="AI146" s="182" t="str">
        <f t="shared" si="55"/>
        <v/>
      </c>
      <c r="AJ146" s="182" t="str">
        <f t="shared" si="55"/>
        <v/>
      </c>
      <c r="AK146" s="182" t="str">
        <f t="shared" si="55"/>
        <v/>
      </c>
      <c r="AL146" s="182" t="str">
        <f t="shared" si="56"/>
        <v/>
      </c>
      <c r="AM146" s="182" t="str">
        <f t="shared" si="56"/>
        <v/>
      </c>
      <c r="AN146" s="182" t="str">
        <f t="shared" si="56"/>
        <v/>
      </c>
      <c r="AO146" s="182" t="str">
        <f t="shared" si="56"/>
        <v/>
      </c>
      <c r="AP146" s="182" t="str">
        <f t="shared" si="56"/>
        <v/>
      </c>
      <c r="AQ146" s="182" t="str">
        <f t="shared" si="56"/>
        <v/>
      </c>
      <c r="AR146" s="182" t="str">
        <f t="shared" si="56"/>
        <v/>
      </c>
      <c r="AS146" s="182" t="str">
        <f t="shared" si="56"/>
        <v/>
      </c>
      <c r="AT146" s="182" t="str">
        <f t="shared" si="56"/>
        <v/>
      </c>
      <c r="AU146" s="182" t="str">
        <f t="shared" si="56"/>
        <v/>
      </c>
      <c r="AV146" s="182" t="str">
        <f t="shared" si="56"/>
        <v/>
      </c>
      <c r="AW146" s="182" t="str">
        <f t="shared" si="56"/>
        <v/>
      </c>
      <c r="AX146" s="182" t="str">
        <f t="shared" si="56"/>
        <v/>
      </c>
      <c r="AY146" s="182" t="str">
        <f t="shared" si="56"/>
        <v/>
      </c>
      <c r="AZ146" s="182" t="str">
        <f t="shared" si="56"/>
        <v/>
      </c>
      <c r="BA146" s="182" t="str">
        <f t="shared" si="56"/>
        <v/>
      </c>
      <c r="BB146" s="182" t="str">
        <f t="shared" si="56"/>
        <v/>
      </c>
      <c r="BC146" s="182" t="str">
        <f t="shared" si="56"/>
        <v/>
      </c>
      <c r="BD146" s="182" t="str">
        <f t="shared" si="56"/>
        <v/>
      </c>
      <c r="BE146" s="182" t="str">
        <f t="shared" si="56"/>
        <v/>
      </c>
      <c r="BF146" s="182" t="str">
        <f t="shared" si="56"/>
        <v/>
      </c>
      <c r="BG146" s="182" t="str">
        <f t="shared" si="56"/>
        <v/>
      </c>
      <c r="BH146" s="182" t="str">
        <f t="shared" si="56"/>
        <v/>
      </c>
      <c r="BI146" s="182" t="str">
        <f t="shared" si="56"/>
        <v/>
      </c>
      <c r="BJ146" s="182" t="str">
        <f t="shared" si="56"/>
        <v/>
      </c>
      <c r="BK146" s="182" t="str">
        <f t="shared" si="56"/>
        <v/>
      </c>
      <c r="BL146" s="182" t="str">
        <f t="shared" si="56"/>
        <v/>
      </c>
      <c r="BM146" s="182" t="str">
        <f t="shared" si="56"/>
        <v/>
      </c>
      <c r="BN146" s="182" t="str">
        <f t="shared" si="56"/>
        <v/>
      </c>
      <c r="BO146" s="182" t="str">
        <f t="shared" si="56"/>
        <v/>
      </c>
      <c r="BP146" s="182" t="str">
        <f t="shared" si="56"/>
        <v/>
      </c>
      <c r="BQ146" s="182" t="str">
        <f t="shared" si="56"/>
        <v/>
      </c>
      <c r="BR146" s="182" t="str">
        <f t="shared" si="56"/>
        <v/>
      </c>
      <c r="BS146" s="182" t="str">
        <f t="shared" si="56"/>
        <v/>
      </c>
      <c r="BT146" s="182" t="str">
        <f t="shared" si="56"/>
        <v/>
      </c>
      <c r="BU146" s="182" t="str">
        <f t="shared" si="56"/>
        <v/>
      </c>
    </row>
    <row r="147" spans="1:73" x14ac:dyDescent="0.25">
      <c r="A147" s="422">
        <f>IF(ISERROR(FIND(SALES!$XEM$12,J147)),0,1)</f>
        <v>1</v>
      </c>
      <c r="B147" s="1" t="s">
        <v>2334</v>
      </c>
      <c r="C147" s="1" t="s">
        <v>2451</v>
      </c>
      <c r="D147" s="1" t="s">
        <v>2451</v>
      </c>
      <c r="E147" s="1" t="s">
        <v>2451</v>
      </c>
      <c r="F147" s="1" t="s">
        <v>2451</v>
      </c>
      <c r="G147" s="623" t="str">
        <f t="shared" si="51"/>
        <v>0</v>
      </c>
      <c r="H147" s="1">
        <f>'F12'!E150</f>
        <v>0</v>
      </c>
      <c r="I147" s="1" t="str">
        <f t="shared" si="52"/>
        <v/>
      </c>
      <c r="J147" s="197">
        <f>VLOOKUP(H147,'F12'!$E$6:$F$356,2,FALSE)</f>
        <v>0</v>
      </c>
      <c r="K147" s="197">
        <f t="shared" si="53"/>
        <v>0.25</v>
      </c>
      <c r="L147" s="190">
        <f t="shared" si="50"/>
        <v>0</v>
      </c>
      <c r="M147" s="182" t="str">
        <f t="shared" si="57"/>
        <v/>
      </c>
      <c r="N147" s="182" t="str">
        <f t="shared" si="57"/>
        <v/>
      </c>
      <c r="O147" s="182" t="str">
        <f t="shared" si="57"/>
        <v/>
      </c>
      <c r="P147" s="182" t="str">
        <f t="shared" si="57"/>
        <v/>
      </c>
      <c r="Q147" s="182" t="str">
        <f t="shared" si="57"/>
        <v/>
      </c>
      <c r="R147" s="182" t="str">
        <f t="shared" si="57"/>
        <v/>
      </c>
      <c r="S147" s="182" t="str">
        <f t="shared" si="57"/>
        <v/>
      </c>
      <c r="T147" s="182" t="str">
        <f t="shared" si="57"/>
        <v/>
      </c>
      <c r="U147" s="182" t="str">
        <f t="shared" si="57"/>
        <v/>
      </c>
      <c r="V147" s="182" t="str">
        <f t="shared" si="57"/>
        <v/>
      </c>
      <c r="W147" s="182" t="str">
        <f t="shared" si="57"/>
        <v/>
      </c>
      <c r="X147" s="182" t="str">
        <f t="shared" si="57"/>
        <v/>
      </c>
      <c r="Y147" s="182" t="str">
        <f t="shared" si="57"/>
        <v/>
      </c>
      <c r="Z147" s="182" t="str">
        <f t="shared" si="57"/>
        <v/>
      </c>
      <c r="AA147" s="182" t="str">
        <f t="shared" si="57"/>
        <v/>
      </c>
      <c r="AB147" s="182" t="str">
        <f t="shared" si="55"/>
        <v/>
      </c>
      <c r="AC147" s="182" t="str">
        <f t="shared" si="55"/>
        <v/>
      </c>
      <c r="AD147" s="182" t="str">
        <f t="shared" si="55"/>
        <v/>
      </c>
      <c r="AE147" s="182" t="str">
        <f t="shared" si="55"/>
        <v/>
      </c>
      <c r="AF147" s="182" t="str">
        <f t="shared" si="55"/>
        <v/>
      </c>
      <c r="AG147" s="182" t="str">
        <f t="shared" si="55"/>
        <v/>
      </c>
      <c r="AH147" s="182" t="str">
        <f t="shared" si="55"/>
        <v/>
      </c>
      <c r="AI147" s="182" t="str">
        <f t="shared" si="55"/>
        <v/>
      </c>
      <c r="AJ147" s="182" t="str">
        <f t="shared" si="55"/>
        <v/>
      </c>
      <c r="AK147" s="182" t="str">
        <f t="shared" si="55"/>
        <v/>
      </c>
      <c r="AL147" s="182" t="str">
        <f t="shared" si="56"/>
        <v/>
      </c>
      <c r="AM147" s="182" t="str">
        <f t="shared" si="56"/>
        <v/>
      </c>
      <c r="AN147" s="182" t="str">
        <f t="shared" si="56"/>
        <v/>
      </c>
      <c r="AO147" s="182" t="str">
        <f t="shared" si="56"/>
        <v/>
      </c>
      <c r="AP147" s="182" t="str">
        <f t="shared" si="56"/>
        <v/>
      </c>
      <c r="AQ147" s="182" t="str">
        <f t="shared" si="56"/>
        <v/>
      </c>
      <c r="AR147" s="182" t="str">
        <f t="shared" si="56"/>
        <v/>
      </c>
      <c r="AS147" s="182" t="str">
        <f t="shared" si="56"/>
        <v/>
      </c>
      <c r="AT147" s="182" t="str">
        <f t="shared" si="56"/>
        <v/>
      </c>
      <c r="AU147" s="182" t="str">
        <f t="shared" si="56"/>
        <v/>
      </c>
      <c r="AV147" s="182" t="str">
        <f t="shared" si="56"/>
        <v/>
      </c>
      <c r="AW147" s="182" t="str">
        <f t="shared" si="56"/>
        <v/>
      </c>
      <c r="AX147" s="182" t="str">
        <f t="shared" si="56"/>
        <v/>
      </c>
      <c r="AY147" s="182" t="str">
        <f t="shared" si="56"/>
        <v/>
      </c>
      <c r="AZ147" s="182" t="str">
        <f t="shared" si="56"/>
        <v/>
      </c>
      <c r="BA147" s="182" t="str">
        <f t="shared" si="56"/>
        <v/>
      </c>
      <c r="BB147" s="182" t="str">
        <f t="shared" si="56"/>
        <v/>
      </c>
      <c r="BC147" s="182" t="str">
        <f t="shared" si="56"/>
        <v/>
      </c>
      <c r="BD147" s="182" t="str">
        <f t="shared" si="56"/>
        <v/>
      </c>
      <c r="BE147" s="182" t="str">
        <f t="shared" si="56"/>
        <v/>
      </c>
      <c r="BF147" s="182" t="str">
        <f t="shared" si="56"/>
        <v/>
      </c>
      <c r="BG147" s="182" t="str">
        <f t="shared" si="56"/>
        <v/>
      </c>
      <c r="BH147" s="182" t="str">
        <f t="shared" si="56"/>
        <v/>
      </c>
      <c r="BI147" s="182" t="str">
        <f t="shared" si="56"/>
        <v/>
      </c>
      <c r="BJ147" s="182" t="str">
        <f t="shared" si="56"/>
        <v/>
      </c>
      <c r="BK147" s="182" t="str">
        <f t="shared" si="56"/>
        <v/>
      </c>
      <c r="BL147" s="182" t="str">
        <f t="shared" si="56"/>
        <v/>
      </c>
      <c r="BM147" s="182" t="str">
        <f t="shared" si="56"/>
        <v/>
      </c>
      <c r="BN147" s="182" t="str">
        <f t="shared" si="56"/>
        <v/>
      </c>
      <c r="BO147" s="182" t="str">
        <f t="shared" si="56"/>
        <v/>
      </c>
      <c r="BP147" s="182" t="str">
        <f t="shared" si="56"/>
        <v/>
      </c>
      <c r="BQ147" s="182" t="str">
        <f t="shared" si="56"/>
        <v/>
      </c>
      <c r="BR147" s="182" t="str">
        <f t="shared" si="56"/>
        <v/>
      </c>
      <c r="BS147" s="182" t="str">
        <f t="shared" si="56"/>
        <v/>
      </c>
      <c r="BT147" s="182" t="str">
        <f t="shared" si="56"/>
        <v/>
      </c>
      <c r="BU147" s="182" t="str">
        <f t="shared" si="56"/>
        <v/>
      </c>
    </row>
    <row r="148" spans="1:73" x14ac:dyDescent="0.25">
      <c r="A148" s="422">
        <f>IF(ISERROR(FIND(SALES!$XEM$12,J148)),0,1)</f>
        <v>1</v>
      </c>
      <c r="B148" s="1" t="s">
        <v>2335</v>
      </c>
      <c r="C148" s="1" t="s">
        <v>2451</v>
      </c>
      <c r="D148" s="1" t="s">
        <v>2451</v>
      </c>
      <c r="E148" s="1" t="s">
        <v>2451</v>
      </c>
      <c r="F148" s="1" t="s">
        <v>2451</v>
      </c>
      <c r="G148" s="623" t="str">
        <f t="shared" si="51"/>
        <v>0</v>
      </c>
      <c r="H148" s="1">
        <f>'F12'!E151</f>
        <v>0</v>
      </c>
      <c r="I148" s="1" t="str">
        <f t="shared" si="52"/>
        <v/>
      </c>
      <c r="J148" s="197">
        <f>VLOOKUP(H148,'F12'!$E$6:$F$356,2,FALSE)</f>
        <v>0</v>
      </c>
      <c r="K148" s="197">
        <f t="shared" si="53"/>
        <v>0.25</v>
      </c>
      <c r="L148" s="190">
        <f t="shared" si="50"/>
        <v>0</v>
      </c>
      <c r="M148" s="182" t="str">
        <f t="shared" si="57"/>
        <v/>
      </c>
      <c r="N148" s="182" t="str">
        <f t="shared" si="57"/>
        <v/>
      </c>
      <c r="O148" s="182" t="str">
        <f t="shared" si="57"/>
        <v/>
      </c>
      <c r="P148" s="182" t="str">
        <f t="shared" si="57"/>
        <v/>
      </c>
      <c r="Q148" s="182" t="str">
        <f t="shared" si="57"/>
        <v/>
      </c>
      <c r="R148" s="182" t="str">
        <f t="shared" si="57"/>
        <v/>
      </c>
      <c r="S148" s="182" t="str">
        <f t="shared" si="57"/>
        <v/>
      </c>
      <c r="T148" s="182" t="str">
        <f t="shared" si="57"/>
        <v/>
      </c>
      <c r="U148" s="182" t="str">
        <f t="shared" si="57"/>
        <v/>
      </c>
      <c r="V148" s="182" t="str">
        <f t="shared" si="57"/>
        <v/>
      </c>
      <c r="W148" s="182" t="str">
        <f t="shared" si="57"/>
        <v/>
      </c>
      <c r="X148" s="182" t="str">
        <f t="shared" si="57"/>
        <v/>
      </c>
      <c r="Y148" s="182" t="str">
        <f t="shared" si="57"/>
        <v/>
      </c>
      <c r="Z148" s="182" t="str">
        <f t="shared" si="57"/>
        <v/>
      </c>
      <c r="AA148" s="182" t="str">
        <f t="shared" si="57"/>
        <v/>
      </c>
      <c r="AB148" s="182" t="str">
        <f t="shared" si="55"/>
        <v/>
      </c>
      <c r="AC148" s="182" t="str">
        <f t="shared" si="55"/>
        <v/>
      </c>
      <c r="AD148" s="182" t="str">
        <f t="shared" si="55"/>
        <v/>
      </c>
      <c r="AE148" s="182" t="str">
        <f t="shared" si="55"/>
        <v/>
      </c>
      <c r="AF148" s="182" t="str">
        <f t="shared" si="55"/>
        <v/>
      </c>
      <c r="AG148" s="182" t="str">
        <f t="shared" si="55"/>
        <v/>
      </c>
      <c r="AH148" s="182" t="str">
        <f t="shared" si="55"/>
        <v/>
      </c>
      <c r="AI148" s="182" t="str">
        <f t="shared" si="55"/>
        <v/>
      </c>
      <c r="AJ148" s="182" t="str">
        <f t="shared" si="55"/>
        <v/>
      </c>
      <c r="AK148" s="182" t="str">
        <f t="shared" si="55"/>
        <v/>
      </c>
      <c r="AL148" s="182" t="str">
        <f t="shared" si="56"/>
        <v/>
      </c>
      <c r="AM148" s="182" t="str">
        <f t="shared" si="56"/>
        <v/>
      </c>
      <c r="AN148" s="182" t="str">
        <f t="shared" si="56"/>
        <v/>
      </c>
      <c r="AO148" s="182" t="str">
        <f t="shared" si="56"/>
        <v/>
      </c>
      <c r="AP148" s="182" t="str">
        <f t="shared" si="56"/>
        <v/>
      </c>
      <c r="AQ148" s="182" t="str">
        <f t="shared" si="56"/>
        <v/>
      </c>
      <c r="AR148" s="182" t="str">
        <f t="shared" si="56"/>
        <v/>
      </c>
      <c r="AS148" s="182" t="str">
        <f t="shared" si="56"/>
        <v/>
      </c>
      <c r="AT148" s="182" t="str">
        <f t="shared" si="56"/>
        <v/>
      </c>
      <c r="AU148" s="182" t="str">
        <f t="shared" si="56"/>
        <v/>
      </c>
      <c r="AV148" s="182" t="str">
        <f t="shared" si="56"/>
        <v/>
      </c>
      <c r="AW148" s="182" t="str">
        <f t="shared" si="56"/>
        <v/>
      </c>
      <c r="AX148" s="182" t="str">
        <f t="shared" si="56"/>
        <v/>
      </c>
      <c r="AY148" s="182" t="str">
        <f t="shared" si="56"/>
        <v/>
      </c>
      <c r="AZ148" s="182" t="str">
        <f t="shared" si="56"/>
        <v/>
      </c>
      <c r="BA148" s="182" t="str">
        <f t="shared" si="56"/>
        <v/>
      </c>
      <c r="BB148" s="182" t="str">
        <f t="shared" si="56"/>
        <v/>
      </c>
      <c r="BC148" s="182" t="str">
        <f t="shared" si="56"/>
        <v/>
      </c>
      <c r="BD148" s="182" t="str">
        <f t="shared" si="56"/>
        <v/>
      </c>
      <c r="BE148" s="182" t="str">
        <f t="shared" ref="AL148:BU155" si="58">IF(BE$2&gt;LEN($J148),"",RIGHT(LEFT($J148,BE$2),3))</f>
        <v/>
      </c>
      <c r="BF148" s="182" t="str">
        <f t="shared" si="58"/>
        <v/>
      </c>
      <c r="BG148" s="182" t="str">
        <f t="shared" si="58"/>
        <v/>
      </c>
      <c r="BH148" s="182" t="str">
        <f t="shared" si="58"/>
        <v/>
      </c>
      <c r="BI148" s="182" t="str">
        <f t="shared" si="58"/>
        <v/>
      </c>
      <c r="BJ148" s="182" t="str">
        <f t="shared" si="58"/>
        <v/>
      </c>
      <c r="BK148" s="182" t="str">
        <f t="shared" si="58"/>
        <v/>
      </c>
      <c r="BL148" s="182" t="str">
        <f t="shared" si="58"/>
        <v/>
      </c>
      <c r="BM148" s="182" t="str">
        <f t="shared" si="58"/>
        <v/>
      </c>
      <c r="BN148" s="182" t="str">
        <f t="shared" si="58"/>
        <v/>
      </c>
      <c r="BO148" s="182" t="str">
        <f t="shared" si="58"/>
        <v/>
      </c>
      <c r="BP148" s="182" t="str">
        <f t="shared" si="58"/>
        <v/>
      </c>
      <c r="BQ148" s="182" t="str">
        <f t="shared" si="58"/>
        <v/>
      </c>
      <c r="BR148" s="182" t="str">
        <f t="shared" si="58"/>
        <v/>
      </c>
      <c r="BS148" s="182" t="str">
        <f t="shared" si="58"/>
        <v/>
      </c>
      <c r="BT148" s="182" t="str">
        <f t="shared" si="58"/>
        <v/>
      </c>
      <c r="BU148" s="182" t="str">
        <f t="shared" si="58"/>
        <v/>
      </c>
    </row>
    <row r="149" spans="1:73" x14ac:dyDescent="0.25">
      <c r="A149" s="422">
        <f>IF(ISERROR(FIND(SALES!$XEM$12,J149)),0,1)</f>
        <v>1</v>
      </c>
      <c r="B149" s="1" t="s">
        <v>2336</v>
      </c>
      <c r="C149" s="105" t="s">
        <v>2149</v>
      </c>
      <c r="D149" s="1" t="s">
        <v>2451</v>
      </c>
      <c r="E149" s="1" t="s">
        <v>2451</v>
      </c>
      <c r="F149" s="1" t="s">
        <v>2451</v>
      </c>
      <c r="G149" s="623" t="str">
        <f t="shared" si="51"/>
        <v>0</v>
      </c>
      <c r="H149" s="1">
        <f>'F12'!E152</f>
        <v>0</v>
      </c>
      <c r="I149" s="1" t="str">
        <f t="shared" si="52"/>
        <v/>
      </c>
      <c r="J149" s="197">
        <f>VLOOKUP(H149,'F12'!$E$6:$F$356,2,FALSE)</f>
        <v>0</v>
      </c>
      <c r="K149" s="197">
        <f t="shared" si="53"/>
        <v>0.25</v>
      </c>
      <c r="L149" s="190">
        <f t="shared" si="50"/>
        <v>0</v>
      </c>
      <c r="M149" s="182" t="str">
        <f t="shared" si="57"/>
        <v/>
      </c>
      <c r="N149" s="182" t="str">
        <f t="shared" si="57"/>
        <v/>
      </c>
      <c r="O149" s="182" t="str">
        <f t="shared" si="57"/>
        <v/>
      </c>
      <c r="P149" s="182" t="str">
        <f t="shared" si="57"/>
        <v/>
      </c>
      <c r="Q149" s="182" t="str">
        <f t="shared" si="57"/>
        <v/>
      </c>
      <c r="R149" s="182" t="str">
        <f t="shared" si="57"/>
        <v/>
      </c>
      <c r="S149" s="182" t="str">
        <f t="shared" si="57"/>
        <v/>
      </c>
      <c r="T149" s="182" t="str">
        <f t="shared" si="57"/>
        <v/>
      </c>
      <c r="U149" s="182" t="str">
        <f t="shared" si="57"/>
        <v/>
      </c>
      <c r="V149" s="182" t="str">
        <f t="shared" si="57"/>
        <v/>
      </c>
      <c r="W149" s="182" t="str">
        <f t="shared" si="57"/>
        <v/>
      </c>
      <c r="X149" s="182" t="str">
        <f t="shared" si="57"/>
        <v/>
      </c>
      <c r="Y149" s="182" t="str">
        <f t="shared" si="57"/>
        <v/>
      </c>
      <c r="Z149" s="182" t="str">
        <f t="shared" si="57"/>
        <v/>
      </c>
      <c r="AA149" s="182" t="str">
        <f t="shared" si="57"/>
        <v/>
      </c>
      <c r="AB149" s="182" t="str">
        <f t="shared" si="55"/>
        <v/>
      </c>
      <c r="AC149" s="182" t="str">
        <f t="shared" si="55"/>
        <v/>
      </c>
      <c r="AD149" s="182" t="str">
        <f t="shared" si="55"/>
        <v/>
      </c>
      <c r="AE149" s="182" t="str">
        <f t="shared" si="55"/>
        <v/>
      </c>
      <c r="AF149" s="182" t="str">
        <f t="shared" si="55"/>
        <v/>
      </c>
      <c r="AG149" s="182" t="str">
        <f t="shared" si="55"/>
        <v/>
      </c>
      <c r="AH149" s="182" t="str">
        <f t="shared" si="55"/>
        <v/>
      </c>
      <c r="AI149" s="182" t="str">
        <f t="shared" si="55"/>
        <v/>
      </c>
      <c r="AJ149" s="182" t="str">
        <f t="shared" si="55"/>
        <v/>
      </c>
      <c r="AK149" s="182" t="str">
        <f t="shared" si="55"/>
        <v/>
      </c>
      <c r="AL149" s="182" t="str">
        <f t="shared" si="58"/>
        <v/>
      </c>
      <c r="AM149" s="182" t="str">
        <f t="shared" si="58"/>
        <v/>
      </c>
      <c r="AN149" s="182" t="str">
        <f t="shared" si="58"/>
        <v/>
      </c>
      <c r="AO149" s="182" t="str">
        <f t="shared" si="58"/>
        <v/>
      </c>
      <c r="AP149" s="182" t="str">
        <f t="shared" si="58"/>
        <v/>
      </c>
      <c r="AQ149" s="182" t="str">
        <f t="shared" si="58"/>
        <v/>
      </c>
      <c r="AR149" s="182" t="str">
        <f t="shared" si="58"/>
        <v/>
      </c>
      <c r="AS149" s="182" t="str">
        <f t="shared" si="58"/>
        <v/>
      </c>
      <c r="AT149" s="182" t="str">
        <f t="shared" si="58"/>
        <v/>
      </c>
      <c r="AU149" s="182" t="str">
        <f t="shared" si="58"/>
        <v/>
      </c>
      <c r="AV149" s="182" t="str">
        <f t="shared" si="58"/>
        <v/>
      </c>
      <c r="AW149" s="182" t="str">
        <f t="shared" si="58"/>
        <v/>
      </c>
      <c r="AX149" s="182" t="str">
        <f t="shared" si="58"/>
        <v/>
      </c>
      <c r="AY149" s="182" t="str">
        <f t="shared" si="58"/>
        <v/>
      </c>
      <c r="AZ149" s="182" t="str">
        <f t="shared" si="58"/>
        <v/>
      </c>
      <c r="BA149" s="182" t="str">
        <f t="shared" si="58"/>
        <v/>
      </c>
      <c r="BB149" s="182" t="str">
        <f t="shared" si="58"/>
        <v/>
      </c>
      <c r="BC149" s="182" t="str">
        <f t="shared" si="58"/>
        <v/>
      </c>
      <c r="BD149" s="182" t="str">
        <f t="shared" si="58"/>
        <v/>
      </c>
      <c r="BE149" s="182" t="str">
        <f t="shared" si="58"/>
        <v/>
      </c>
      <c r="BF149" s="182" t="str">
        <f t="shared" si="58"/>
        <v/>
      </c>
      <c r="BG149" s="182" t="str">
        <f t="shared" si="58"/>
        <v/>
      </c>
      <c r="BH149" s="182" t="str">
        <f t="shared" si="58"/>
        <v/>
      </c>
      <c r="BI149" s="182" t="str">
        <f t="shared" si="58"/>
        <v/>
      </c>
      <c r="BJ149" s="182" t="str">
        <f t="shared" si="58"/>
        <v/>
      </c>
      <c r="BK149" s="182" t="str">
        <f t="shared" si="58"/>
        <v/>
      </c>
      <c r="BL149" s="182" t="str">
        <f t="shared" si="58"/>
        <v/>
      </c>
      <c r="BM149" s="182" t="str">
        <f t="shared" si="58"/>
        <v/>
      </c>
      <c r="BN149" s="182" t="str">
        <f t="shared" si="58"/>
        <v/>
      </c>
      <c r="BO149" s="182" t="str">
        <f t="shared" si="58"/>
        <v/>
      </c>
      <c r="BP149" s="182" t="str">
        <f t="shared" si="58"/>
        <v/>
      </c>
      <c r="BQ149" s="182" t="str">
        <f t="shared" si="58"/>
        <v/>
      </c>
      <c r="BR149" s="182" t="str">
        <f t="shared" si="58"/>
        <v/>
      </c>
      <c r="BS149" s="182" t="str">
        <f t="shared" si="58"/>
        <v/>
      </c>
      <c r="BT149" s="182" t="str">
        <f t="shared" si="58"/>
        <v/>
      </c>
      <c r="BU149" s="182" t="str">
        <f t="shared" si="58"/>
        <v/>
      </c>
    </row>
    <row r="150" spans="1:73" x14ac:dyDescent="0.25">
      <c r="A150" s="422">
        <f>IF(ISERROR(FIND(SALES!$XEM$12,J150)),0,1)</f>
        <v>1</v>
      </c>
      <c r="B150" s="1" t="s">
        <v>2337</v>
      </c>
      <c r="C150" s="105" t="s">
        <v>2144</v>
      </c>
      <c r="D150" s="1" t="s">
        <v>2451</v>
      </c>
      <c r="E150" s="1" t="s">
        <v>2451</v>
      </c>
      <c r="F150" s="1" t="s">
        <v>2451</v>
      </c>
      <c r="G150" s="623" t="str">
        <f t="shared" si="51"/>
        <v>0</v>
      </c>
      <c r="H150" s="1">
        <f>'F12'!E153</f>
        <v>0</v>
      </c>
      <c r="I150" s="1" t="str">
        <f t="shared" si="52"/>
        <v/>
      </c>
      <c r="J150" s="197">
        <f>VLOOKUP(H150,'F12'!$E$6:$F$356,2,FALSE)</f>
        <v>0</v>
      </c>
      <c r="K150" s="197">
        <f t="shared" si="53"/>
        <v>0.25</v>
      </c>
      <c r="L150" s="190">
        <f t="shared" si="50"/>
        <v>0</v>
      </c>
      <c r="M150" s="182" t="str">
        <f t="shared" si="57"/>
        <v/>
      </c>
      <c r="N150" s="182" t="str">
        <f t="shared" si="57"/>
        <v/>
      </c>
      <c r="O150" s="182" t="str">
        <f t="shared" si="57"/>
        <v/>
      </c>
      <c r="P150" s="182" t="str">
        <f t="shared" si="57"/>
        <v/>
      </c>
      <c r="Q150" s="182" t="str">
        <f t="shared" si="57"/>
        <v/>
      </c>
      <c r="R150" s="182" t="str">
        <f t="shared" si="57"/>
        <v/>
      </c>
      <c r="S150" s="182" t="str">
        <f t="shared" si="57"/>
        <v/>
      </c>
      <c r="T150" s="182" t="str">
        <f t="shared" si="57"/>
        <v/>
      </c>
      <c r="U150" s="182" t="str">
        <f t="shared" si="57"/>
        <v/>
      </c>
      <c r="V150" s="182" t="str">
        <f t="shared" si="57"/>
        <v/>
      </c>
      <c r="W150" s="182" t="str">
        <f t="shared" si="57"/>
        <v/>
      </c>
      <c r="X150" s="182" t="str">
        <f t="shared" si="57"/>
        <v/>
      </c>
      <c r="Y150" s="182" t="str">
        <f t="shared" si="57"/>
        <v/>
      </c>
      <c r="Z150" s="182" t="str">
        <f t="shared" si="57"/>
        <v/>
      </c>
      <c r="AA150" s="182" t="str">
        <f t="shared" si="57"/>
        <v/>
      </c>
      <c r="AB150" s="182" t="str">
        <f t="shared" si="55"/>
        <v/>
      </c>
      <c r="AC150" s="182" t="str">
        <f t="shared" si="55"/>
        <v/>
      </c>
      <c r="AD150" s="182" t="str">
        <f t="shared" si="55"/>
        <v/>
      </c>
      <c r="AE150" s="182" t="str">
        <f t="shared" si="55"/>
        <v/>
      </c>
      <c r="AF150" s="182" t="str">
        <f t="shared" si="55"/>
        <v/>
      </c>
      <c r="AG150" s="182" t="str">
        <f t="shared" si="55"/>
        <v/>
      </c>
      <c r="AH150" s="182" t="str">
        <f t="shared" si="55"/>
        <v/>
      </c>
      <c r="AI150" s="182" t="str">
        <f t="shared" si="55"/>
        <v/>
      </c>
      <c r="AJ150" s="182" t="str">
        <f t="shared" si="55"/>
        <v/>
      </c>
      <c r="AK150" s="182" t="str">
        <f t="shared" si="55"/>
        <v/>
      </c>
      <c r="AL150" s="182" t="str">
        <f t="shared" si="58"/>
        <v/>
      </c>
      <c r="AM150" s="182" t="str">
        <f t="shared" si="58"/>
        <v/>
      </c>
      <c r="AN150" s="182" t="str">
        <f t="shared" si="58"/>
        <v/>
      </c>
      <c r="AO150" s="182" t="str">
        <f t="shared" si="58"/>
        <v/>
      </c>
      <c r="AP150" s="182" t="str">
        <f t="shared" si="58"/>
        <v/>
      </c>
      <c r="AQ150" s="182" t="str">
        <f t="shared" si="58"/>
        <v/>
      </c>
      <c r="AR150" s="182" t="str">
        <f t="shared" si="58"/>
        <v/>
      </c>
      <c r="AS150" s="182" t="str">
        <f t="shared" si="58"/>
        <v/>
      </c>
      <c r="AT150" s="182" t="str">
        <f t="shared" si="58"/>
        <v/>
      </c>
      <c r="AU150" s="182" t="str">
        <f t="shared" si="58"/>
        <v/>
      </c>
      <c r="AV150" s="182" t="str">
        <f t="shared" si="58"/>
        <v/>
      </c>
      <c r="AW150" s="182" t="str">
        <f t="shared" si="58"/>
        <v/>
      </c>
      <c r="AX150" s="182" t="str">
        <f t="shared" si="58"/>
        <v/>
      </c>
      <c r="AY150" s="182" t="str">
        <f t="shared" si="58"/>
        <v/>
      </c>
      <c r="AZ150" s="182" t="str">
        <f t="shared" si="58"/>
        <v/>
      </c>
      <c r="BA150" s="182" t="str">
        <f t="shared" si="58"/>
        <v/>
      </c>
      <c r="BB150" s="182" t="str">
        <f t="shared" si="58"/>
        <v/>
      </c>
      <c r="BC150" s="182" t="str">
        <f t="shared" si="58"/>
        <v/>
      </c>
      <c r="BD150" s="182" t="str">
        <f t="shared" si="58"/>
        <v/>
      </c>
      <c r="BE150" s="182" t="str">
        <f t="shared" si="58"/>
        <v/>
      </c>
      <c r="BF150" s="182" t="str">
        <f t="shared" si="58"/>
        <v/>
      </c>
      <c r="BG150" s="182" t="str">
        <f t="shared" si="58"/>
        <v/>
      </c>
      <c r="BH150" s="182" t="str">
        <f t="shared" si="58"/>
        <v/>
      </c>
      <c r="BI150" s="182" t="str">
        <f t="shared" si="58"/>
        <v/>
      </c>
      <c r="BJ150" s="182" t="str">
        <f t="shared" si="58"/>
        <v/>
      </c>
      <c r="BK150" s="182" t="str">
        <f t="shared" si="58"/>
        <v/>
      </c>
      <c r="BL150" s="182" t="str">
        <f t="shared" si="58"/>
        <v/>
      </c>
      <c r="BM150" s="182" t="str">
        <f t="shared" si="58"/>
        <v/>
      </c>
      <c r="BN150" s="182" t="str">
        <f t="shared" si="58"/>
        <v/>
      </c>
      <c r="BO150" s="182" t="str">
        <f t="shared" si="58"/>
        <v/>
      </c>
      <c r="BP150" s="182" t="str">
        <f t="shared" si="58"/>
        <v/>
      </c>
      <c r="BQ150" s="182" t="str">
        <f t="shared" si="58"/>
        <v/>
      </c>
      <c r="BR150" s="182" t="str">
        <f t="shared" si="58"/>
        <v/>
      </c>
      <c r="BS150" s="182" t="str">
        <f t="shared" si="58"/>
        <v/>
      </c>
      <c r="BT150" s="182" t="str">
        <f t="shared" si="58"/>
        <v/>
      </c>
      <c r="BU150" s="182" t="str">
        <f t="shared" si="58"/>
        <v/>
      </c>
    </row>
    <row r="151" spans="1:73" x14ac:dyDescent="0.25">
      <c r="A151" s="422">
        <f>IF(ISERROR(FIND(SALES!$XEM$12,J151)),0,1)</f>
        <v>1</v>
      </c>
      <c r="B151" s="1" t="s">
        <v>2338</v>
      </c>
      <c r="C151" s="1" t="s">
        <v>2451</v>
      </c>
      <c r="D151" s="1" t="s">
        <v>2451</v>
      </c>
      <c r="E151" s="1" t="s">
        <v>2451</v>
      </c>
      <c r="F151" s="1" t="s">
        <v>2451</v>
      </c>
      <c r="G151" s="623" t="str">
        <f t="shared" si="51"/>
        <v>0</v>
      </c>
      <c r="H151" s="1">
        <f>'F12'!E154</f>
        <v>0</v>
      </c>
      <c r="I151" s="1" t="str">
        <f t="shared" si="52"/>
        <v/>
      </c>
      <c r="J151" s="197">
        <f>VLOOKUP(H151,'F12'!$E$6:$F$356,2,FALSE)</f>
        <v>0</v>
      </c>
      <c r="K151" s="197">
        <f t="shared" si="53"/>
        <v>0.25</v>
      </c>
      <c r="L151" s="190">
        <f t="shared" si="50"/>
        <v>0</v>
      </c>
      <c r="M151" s="182" t="str">
        <f t="shared" si="57"/>
        <v/>
      </c>
      <c r="N151" s="182" t="str">
        <f t="shared" si="57"/>
        <v/>
      </c>
      <c r="O151" s="182" t="str">
        <f t="shared" si="57"/>
        <v/>
      </c>
      <c r="P151" s="182" t="str">
        <f t="shared" si="57"/>
        <v/>
      </c>
      <c r="Q151" s="182" t="str">
        <f t="shared" si="57"/>
        <v/>
      </c>
      <c r="R151" s="182" t="str">
        <f t="shared" si="57"/>
        <v/>
      </c>
      <c r="S151" s="182" t="str">
        <f t="shared" si="57"/>
        <v/>
      </c>
      <c r="T151" s="182" t="str">
        <f t="shared" si="57"/>
        <v/>
      </c>
      <c r="U151" s="182" t="str">
        <f t="shared" si="57"/>
        <v/>
      </c>
      <c r="V151" s="182" t="str">
        <f t="shared" si="57"/>
        <v/>
      </c>
      <c r="W151" s="182" t="str">
        <f t="shared" si="57"/>
        <v/>
      </c>
      <c r="X151" s="182" t="str">
        <f t="shared" si="57"/>
        <v/>
      </c>
      <c r="Y151" s="182" t="str">
        <f t="shared" si="57"/>
        <v/>
      </c>
      <c r="Z151" s="182" t="str">
        <f t="shared" si="57"/>
        <v/>
      </c>
      <c r="AA151" s="182" t="str">
        <f t="shared" si="57"/>
        <v/>
      </c>
      <c r="AB151" s="182" t="str">
        <f t="shared" si="55"/>
        <v/>
      </c>
      <c r="AC151" s="182" t="str">
        <f t="shared" si="55"/>
        <v/>
      </c>
      <c r="AD151" s="182" t="str">
        <f t="shared" si="55"/>
        <v/>
      </c>
      <c r="AE151" s="182" t="str">
        <f t="shared" si="55"/>
        <v/>
      </c>
      <c r="AF151" s="182" t="str">
        <f t="shared" si="55"/>
        <v/>
      </c>
      <c r="AG151" s="182" t="str">
        <f t="shared" si="55"/>
        <v/>
      </c>
      <c r="AH151" s="182" t="str">
        <f t="shared" si="55"/>
        <v/>
      </c>
      <c r="AI151" s="182" t="str">
        <f t="shared" si="55"/>
        <v/>
      </c>
      <c r="AJ151" s="182" t="str">
        <f t="shared" si="55"/>
        <v/>
      </c>
      <c r="AK151" s="182" t="str">
        <f t="shared" si="55"/>
        <v/>
      </c>
      <c r="AL151" s="182" t="str">
        <f t="shared" si="58"/>
        <v/>
      </c>
      <c r="AM151" s="182" t="str">
        <f t="shared" si="58"/>
        <v/>
      </c>
      <c r="AN151" s="182" t="str">
        <f t="shared" si="58"/>
        <v/>
      </c>
      <c r="AO151" s="182" t="str">
        <f t="shared" si="58"/>
        <v/>
      </c>
      <c r="AP151" s="182" t="str">
        <f t="shared" si="58"/>
        <v/>
      </c>
      <c r="AQ151" s="182" t="str">
        <f t="shared" si="58"/>
        <v/>
      </c>
      <c r="AR151" s="182" t="str">
        <f t="shared" si="58"/>
        <v/>
      </c>
      <c r="AS151" s="182" t="str">
        <f t="shared" si="58"/>
        <v/>
      </c>
      <c r="AT151" s="182" t="str">
        <f t="shared" si="58"/>
        <v/>
      </c>
      <c r="AU151" s="182" t="str">
        <f t="shared" si="58"/>
        <v/>
      </c>
      <c r="AV151" s="182" t="str">
        <f t="shared" si="58"/>
        <v/>
      </c>
      <c r="AW151" s="182" t="str">
        <f t="shared" si="58"/>
        <v/>
      </c>
      <c r="AX151" s="182" t="str">
        <f t="shared" si="58"/>
        <v/>
      </c>
      <c r="AY151" s="182" t="str">
        <f t="shared" si="58"/>
        <v/>
      </c>
      <c r="AZ151" s="182" t="str">
        <f t="shared" si="58"/>
        <v/>
      </c>
      <c r="BA151" s="182" t="str">
        <f t="shared" si="58"/>
        <v/>
      </c>
      <c r="BB151" s="182" t="str">
        <f t="shared" si="58"/>
        <v/>
      </c>
      <c r="BC151" s="182" t="str">
        <f t="shared" si="58"/>
        <v/>
      </c>
      <c r="BD151" s="182" t="str">
        <f t="shared" si="58"/>
        <v/>
      </c>
      <c r="BE151" s="182" t="str">
        <f t="shared" si="58"/>
        <v/>
      </c>
      <c r="BF151" s="182" t="str">
        <f t="shared" si="58"/>
        <v/>
      </c>
      <c r="BG151" s="182" t="str">
        <f t="shared" si="58"/>
        <v/>
      </c>
      <c r="BH151" s="182" t="str">
        <f t="shared" si="58"/>
        <v/>
      </c>
      <c r="BI151" s="182" t="str">
        <f t="shared" si="58"/>
        <v/>
      </c>
      <c r="BJ151" s="182" t="str">
        <f t="shared" si="58"/>
        <v/>
      </c>
      <c r="BK151" s="182" t="str">
        <f t="shared" si="58"/>
        <v/>
      </c>
      <c r="BL151" s="182" t="str">
        <f t="shared" si="58"/>
        <v/>
      </c>
      <c r="BM151" s="182" t="str">
        <f t="shared" si="58"/>
        <v/>
      </c>
      <c r="BN151" s="182" t="str">
        <f t="shared" si="58"/>
        <v/>
      </c>
      <c r="BO151" s="182" t="str">
        <f t="shared" si="58"/>
        <v/>
      </c>
      <c r="BP151" s="182" t="str">
        <f t="shared" si="58"/>
        <v/>
      </c>
      <c r="BQ151" s="182" t="str">
        <f t="shared" si="58"/>
        <v/>
      </c>
      <c r="BR151" s="182" t="str">
        <f t="shared" si="58"/>
        <v/>
      </c>
      <c r="BS151" s="182" t="str">
        <f t="shared" si="58"/>
        <v/>
      </c>
      <c r="BT151" s="182" t="str">
        <f t="shared" si="58"/>
        <v/>
      </c>
      <c r="BU151" s="182" t="str">
        <f t="shared" si="58"/>
        <v/>
      </c>
    </row>
    <row r="152" spans="1:73" x14ac:dyDescent="0.25">
      <c r="A152" s="422">
        <f>IF(ISERROR(FIND(SALES!$XEM$12,J152)),0,1)</f>
        <v>1</v>
      </c>
      <c r="B152" s="1" t="s">
        <v>2339</v>
      </c>
      <c r="C152" s="105" t="s">
        <v>2149</v>
      </c>
      <c r="D152" s="1" t="s">
        <v>2451</v>
      </c>
      <c r="E152" s="1" t="s">
        <v>2451</v>
      </c>
      <c r="F152" s="1" t="s">
        <v>2451</v>
      </c>
      <c r="G152" s="623" t="str">
        <f t="shared" si="51"/>
        <v>0</v>
      </c>
      <c r="H152" s="1">
        <f>'F12'!E155</f>
        <v>0</v>
      </c>
      <c r="I152" s="1" t="str">
        <f t="shared" si="52"/>
        <v/>
      </c>
      <c r="J152" s="197">
        <f>VLOOKUP(H152,'F12'!$E$6:$F$356,2,FALSE)</f>
        <v>0</v>
      </c>
      <c r="K152" s="197">
        <f t="shared" si="53"/>
        <v>0.25</v>
      </c>
      <c r="L152" s="190">
        <f t="shared" si="50"/>
        <v>0</v>
      </c>
      <c r="M152" s="182" t="str">
        <f t="shared" si="57"/>
        <v/>
      </c>
      <c r="N152" s="182" t="str">
        <f t="shared" si="57"/>
        <v/>
      </c>
      <c r="O152" s="182" t="str">
        <f t="shared" si="57"/>
        <v/>
      </c>
      <c r="P152" s="182" t="str">
        <f t="shared" si="57"/>
        <v/>
      </c>
      <c r="Q152" s="182" t="str">
        <f t="shared" si="57"/>
        <v/>
      </c>
      <c r="R152" s="182" t="str">
        <f t="shared" si="57"/>
        <v/>
      </c>
      <c r="S152" s="182" t="str">
        <f t="shared" si="57"/>
        <v/>
      </c>
      <c r="T152" s="182" t="str">
        <f t="shared" si="57"/>
        <v/>
      </c>
      <c r="U152" s="182" t="str">
        <f t="shared" si="57"/>
        <v/>
      </c>
      <c r="V152" s="182" t="str">
        <f t="shared" si="57"/>
        <v/>
      </c>
      <c r="W152" s="182" t="str">
        <f t="shared" si="57"/>
        <v/>
      </c>
      <c r="X152" s="182" t="str">
        <f t="shared" si="57"/>
        <v/>
      </c>
      <c r="Y152" s="182" t="str">
        <f t="shared" si="57"/>
        <v/>
      </c>
      <c r="Z152" s="182" t="str">
        <f t="shared" si="57"/>
        <v/>
      </c>
      <c r="AA152" s="182" t="str">
        <f t="shared" si="57"/>
        <v/>
      </c>
      <c r="AB152" s="182" t="str">
        <f t="shared" si="55"/>
        <v/>
      </c>
      <c r="AC152" s="182" t="str">
        <f t="shared" si="55"/>
        <v/>
      </c>
      <c r="AD152" s="182" t="str">
        <f t="shared" si="55"/>
        <v/>
      </c>
      <c r="AE152" s="182" t="str">
        <f t="shared" si="55"/>
        <v/>
      </c>
      <c r="AF152" s="182" t="str">
        <f t="shared" si="55"/>
        <v/>
      </c>
      <c r="AG152" s="182" t="str">
        <f t="shared" si="55"/>
        <v/>
      </c>
      <c r="AH152" s="182" t="str">
        <f t="shared" si="55"/>
        <v/>
      </c>
      <c r="AI152" s="182" t="str">
        <f t="shared" si="55"/>
        <v/>
      </c>
      <c r="AJ152" s="182" t="str">
        <f t="shared" si="55"/>
        <v/>
      </c>
      <c r="AK152" s="182" t="str">
        <f t="shared" si="55"/>
        <v/>
      </c>
      <c r="AL152" s="182" t="str">
        <f t="shared" si="58"/>
        <v/>
      </c>
      <c r="AM152" s="182" t="str">
        <f t="shared" si="58"/>
        <v/>
      </c>
      <c r="AN152" s="182" t="str">
        <f t="shared" si="58"/>
        <v/>
      </c>
      <c r="AO152" s="182" t="str">
        <f t="shared" si="58"/>
        <v/>
      </c>
      <c r="AP152" s="182" t="str">
        <f t="shared" si="58"/>
        <v/>
      </c>
      <c r="AQ152" s="182" t="str">
        <f t="shared" si="58"/>
        <v/>
      </c>
      <c r="AR152" s="182" t="str">
        <f t="shared" si="58"/>
        <v/>
      </c>
      <c r="AS152" s="182" t="str">
        <f t="shared" si="58"/>
        <v/>
      </c>
      <c r="AT152" s="182" t="str">
        <f t="shared" si="58"/>
        <v/>
      </c>
      <c r="AU152" s="182" t="str">
        <f t="shared" si="58"/>
        <v/>
      </c>
      <c r="AV152" s="182" t="str">
        <f t="shared" si="58"/>
        <v/>
      </c>
      <c r="AW152" s="182" t="str">
        <f t="shared" si="58"/>
        <v/>
      </c>
      <c r="AX152" s="182" t="str">
        <f t="shared" si="58"/>
        <v/>
      </c>
      <c r="AY152" s="182" t="str">
        <f t="shared" si="58"/>
        <v/>
      </c>
      <c r="AZ152" s="182" t="str">
        <f t="shared" si="58"/>
        <v/>
      </c>
      <c r="BA152" s="182" t="str">
        <f t="shared" si="58"/>
        <v/>
      </c>
      <c r="BB152" s="182" t="str">
        <f t="shared" si="58"/>
        <v/>
      </c>
      <c r="BC152" s="182" t="str">
        <f t="shared" si="58"/>
        <v/>
      </c>
      <c r="BD152" s="182" t="str">
        <f t="shared" si="58"/>
        <v/>
      </c>
      <c r="BE152" s="182" t="str">
        <f t="shared" si="58"/>
        <v/>
      </c>
      <c r="BF152" s="182" t="str">
        <f t="shared" si="58"/>
        <v/>
      </c>
      <c r="BG152" s="182" t="str">
        <f t="shared" si="58"/>
        <v/>
      </c>
      <c r="BH152" s="182" t="str">
        <f t="shared" si="58"/>
        <v/>
      </c>
      <c r="BI152" s="182" t="str">
        <f t="shared" si="58"/>
        <v/>
      </c>
      <c r="BJ152" s="182" t="str">
        <f t="shared" si="58"/>
        <v/>
      </c>
      <c r="BK152" s="182" t="str">
        <f t="shared" si="58"/>
        <v/>
      </c>
      <c r="BL152" s="182" t="str">
        <f t="shared" si="58"/>
        <v/>
      </c>
      <c r="BM152" s="182" t="str">
        <f t="shared" si="58"/>
        <v/>
      </c>
      <c r="BN152" s="182" t="str">
        <f t="shared" si="58"/>
        <v/>
      </c>
      <c r="BO152" s="182" t="str">
        <f t="shared" si="58"/>
        <v/>
      </c>
      <c r="BP152" s="182" t="str">
        <f t="shared" si="58"/>
        <v/>
      </c>
      <c r="BQ152" s="182" t="str">
        <f t="shared" si="58"/>
        <v/>
      </c>
      <c r="BR152" s="182" t="str">
        <f t="shared" si="58"/>
        <v/>
      </c>
      <c r="BS152" s="182" t="str">
        <f t="shared" si="58"/>
        <v/>
      </c>
      <c r="BT152" s="182" t="str">
        <f t="shared" si="58"/>
        <v/>
      </c>
      <c r="BU152" s="182" t="str">
        <f t="shared" si="58"/>
        <v/>
      </c>
    </row>
    <row r="153" spans="1:73" x14ac:dyDescent="0.25">
      <c r="A153" s="422">
        <f>IF(ISERROR(FIND(SALES!$XEM$12,J153)),0,1)</f>
        <v>1</v>
      </c>
      <c r="B153" s="1" t="s">
        <v>2340</v>
      </c>
      <c r="C153" s="105" t="s">
        <v>2144</v>
      </c>
      <c r="D153" s="1" t="s">
        <v>2451</v>
      </c>
      <c r="E153" s="1" t="s">
        <v>2451</v>
      </c>
      <c r="F153" s="1" t="s">
        <v>2451</v>
      </c>
      <c r="G153" s="623" t="str">
        <f t="shared" si="51"/>
        <v>0</v>
      </c>
      <c r="H153" s="1">
        <f>'F12'!E156</f>
        <v>0</v>
      </c>
      <c r="I153" s="1" t="str">
        <f t="shared" si="52"/>
        <v/>
      </c>
      <c r="J153" s="197">
        <f>VLOOKUP(H153,'F12'!$E$6:$F$356,2,FALSE)</f>
        <v>0</v>
      </c>
      <c r="K153" s="197">
        <f t="shared" si="53"/>
        <v>0.25</v>
      </c>
      <c r="L153" s="190">
        <f t="shared" si="50"/>
        <v>0</v>
      </c>
      <c r="M153" s="182" t="str">
        <f t="shared" si="57"/>
        <v/>
      </c>
      <c r="N153" s="182" t="str">
        <f t="shared" si="57"/>
        <v/>
      </c>
      <c r="O153" s="182" t="str">
        <f t="shared" si="57"/>
        <v/>
      </c>
      <c r="P153" s="182" t="str">
        <f t="shared" si="57"/>
        <v/>
      </c>
      <c r="Q153" s="182" t="str">
        <f t="shared" si="57"/>
        <v/>
      </c>
      <c r="R153" s="182" t="str">
        <f t="shared" si="57"/>
        <v/>
      </c>
      <c r="S153" s="182" t="str">
        <f t="shared" si="57"/>
        <v/>
      </c>
      <c r="T153" s="182" t="str">
        <f t="shared" si="57"/>
        <v/>
      </c>
      <c r="U153" s="182" t="str">
        <f t="shared" si="57"/>
        <v/>
      </c>
      <c r="V153" s="182" t="str">
        <f t="shared" si="57"/>
        <v/>
      </c>
      <c r="W153" s="182" t="str">
        <f t="shared" si="57"/>
        <v/>
      </c>
      <c r="X153" s="182" t="str">
        <f t="shared" si="57"/>
        <v/>
      </c>
      <c r="Y153" s="182" t="str">
        <f t="shared" si="57"/>
        <v/>
      </c>
      <c r="Z153" s="182" t="str">
        <f t="shared" si="57"/>
        <v/>
      </c>
      <c r="AA153" s="182" t="str">
        <f t="shared" si="57"/>
        <v/>
      </c>
      <c r="AB153" s="182" t="str">
        <f t="shared" si="55"/>
        <v/>
      </c>
      <c r="AC153" s="182" t="str">
        <f t="shared" si="55"/>
        <v/>
      </c>
      <c r="AD153" s="182" t="str">
        <f t="shared" si="55"/>
        <v/>
      </c>
      <c r="AE153" s="182" t="str">
        <f t="shared" si="55"/>
        <v/>
      </c>
      <c r="AF153" s="182" t="str">
        <f t="shared" si="55"/>
        <v/>
      </c>
      <c r="AG153" s="182" t="str">
        <f t="shared" si="55"/>
        <v/>
      </c>
      <c r="AH153" s="182" t="str">
        <f t="shared" si="55"/>
        <v/>
      </c>
      <c r="AI153" s="182" t="str">
        <f t="shared" si="55"/>
        <v/>
      </c>
      <c r="AJ153" s="182" t="str">
        <f t="shared" si="55"/>
        <v/>
      </c>
      <c r="AK153" s="182" t="str">
        <f t="shared" si="55"/>
        <v/>
      </c>
      <c r="AL153" s="182" t="str">
        <f t="shared" si="58"/>
        <v/>
      </c>
      <c r="AM153" s="182" t="str">
        <f t="shared" si="58"/>
        <v/>
      </c>
      <c r="AN153" s="182" t="str">
        <f t="shared" si="58"/>
        <v/>
      </c>
      <c r="AO153" s="182" t="str">
        <f t="shared" si="58"/>
        <v/>
      </c>
      <c r="AP153" s="182" t="str">
        <f t="shared" si="58"/>
        <v/>
      </c>
      <c r="AQ153" s="182" t="str">
        <f t="shared" si="58"/>
        <v/>
      </c>
      <c r="AR153" s="182" t="str">
        <f t="shared" si="58"/>
        <v/>
      </c>
      <c r="AS153" s="182" t="str">
        <f t="shared" si="58"/>
        <v/>
      </c>
      <c r="AT153" s="182" t="str">
        <f t="shared" si="58"/>
        <v/>
      </c>
      <c r="AU153" s="182" t="str">
        <f t="shared" si="58"/>
        <v/>
      </c>
      <c r="AV153" s="182" t="str">
        <f t="shared" si="58"/>
        <v/>
      </c>
      <c r="AW153" s="182" t="str">
        <f t="shared" si="58"/>
        <v/>
      </c>
      <c r="AX153" s="182" t="str">
        <f t="shared" si="58"/>
        <v/>
      </c>
      <c r="AY153" s="182" t="str">
        <f t="shared" si="58"/>
        <v/>
      </c>
      <c r="AZ153" s="182" t="str">
        <f t="shared" si="58"/>
        <v/>
      </c>
      <c r="BA153" s="182" t="str">
        <f t="shared" si="58"/>
        <v/>
      </c>
      <c r="BB153" s="182" t="str">
        <f t="shared" si="58"/>
        <v/>
      </c>
      <c r="BC153" s="182" t="str">
        <f t="shared" si="58"/>
        <v/>
      </c>
      <c r="BD153" s="182" t="str">
        <f t="shared" si="58"/>
        <v/>
      </c>
      <c r="BE153" s="182" t="str">
        <f t="shared" si="58"/>
        <v/>
      </c>
      <c r="BF153" s="182" t="str">
        <f t="shared" si="58"/>
        <v/>
      </c>
      <c r="BG153" s="182" t="str">
        <f t="shared" si="58"/>
        <v/>
      </c>
      <c r="BH153" s="182" t="str">
        <f t="shared" si="58"/>
        <v/>
      </c>
      <c r="BI153" s="182" t="str">
        <f t="shared" si="58"/>
        <v/>
      </c>
      <c r="BJ153" s="182" t="str">
        <f t="shared" si="58"/>
        <v/>
      </c>
      <c r="BK153" s="182" t="str">
        <f t="shared" si="58"/>
        <v/>
      </c>
      <c r="BL153" s="182" t="str">
        <f t="shared" si="58"/>
        <v/>
      </c>
      <c r="BM153" s="182" t="str">
        <f t="shared" si="58"/>
        <v/>
      </c>
      <c r="BN153" s="182" t="str">
        <f t="shared" si="58"/>
        <v/>
      </c>
      <c r="BO153" s="182" t="str">
        <f t="shared" si="58"/>
        <v/>
      </c>
      <c r="BP153" s="182" t="str">
        <f t="shared" si="58"/>
        <v/>
      </c>
      <c r="BQ153" s="182" t="str">
        <f t="shared" si="58"/>
        <v/>
      </c>
      <c r="BR153" s="182" t="str">
        <f t="shared" si="58"/>
        <v/>
      </c>
      <c r="BS153" s="182" t="str">
        <f t="shared" si="58"/>
        <v/>
      </c>
      <c r="BT153" s="182" t="str">
        <f t="shared" si="58"/>
        <v/>
      </c>
      <c r="BU153" s="182" t="str">
        <f t="shared" si="58"/>
        <v/>
      </c>
    </row>
    <row r="154" spans="1:73" x14ac:dyDescent="0.25">
      <c r="A154" s="422">
        <f>IF(ISERROR(FIND(SALES!$XEM$12,J154)),0,1)</f>
        <v>1</v>
      </c>
      <c r="B154" s="1" t="s">
        <v>2341</v>
      </c>
      <c r="C154" s="1" t="s">
        <v>2451</v>
      </c>
      <c r="D154" s="1" t="s">
        <v>2451</v>
      </c>
      <c r="E154" s="1" t="s">
        <v>2451</v>
      </c>
      <c r="F154" s="1" t="s">
        <v>2451</v>
      </c>
      <c r="G154" s="623" t="str">
        <f t="shared" si="51"/>
        <v>0</v>
      </c>
      <c r="H154" s="1">
        <f>'F12'!E157</f>
        <v>0</v>
      </c>
      <c r="I154" s="1" t="str">
        <f t="shared" si="52"/>
        <v/>
      </c>
      <c r="J154" s="197">
        <f>VLOOKUP(H154,'F12'!$E$6:$F$356,2,FALSE)</f>
        <v>0</v>
      </c>
      <c r="K154" s="197">
        <f t="shared" si="53"/>
        <v>0.25</v>
      </c>
      <c r="L154" s="190">
        <f t="shared" si="50"/>
        <v>0</v>
      </c>
      <c r="M154" s="182" t="str">
        <f t="shared" si="57"/>
        <v/>
      </c>
      <c r="N154" s="182" t="str">
        <f t="shared" si="57"/>
        <v/>
      </c>
      <c r="O154" s="182" t="str">
        <f t="shared" si="57"/>
        <v/>
      </c>
      <c r="P154" s="182" t="str">
        <f t="shared" si="57"/>
        <v/>
      </c>
      <c r="Q154" s="182" t="str">
        <f t="shared" si="57"/>
        <v/>
      </c>
      <c r="R154" s="182" t="str">
        <f t="shared" si="57"/>
        <v/>
      </c>
      <c r="S154" s="182" t="str">
        <f t="shared" si="57"/>
        <v/>
      </c>
      <c r="T154" s="182" t="str">
        <f t="shared" si="57"/>
        <v/>
      </c>
      <c r="U154" s="182" t="str">
        <f t="shared" si="57"/>
        <v/>
      </c>
      <c r="V154" s="182" t="str">
        <f t="shared" si="57"/>
        <v/>
      </c>
      <c r="W154" s="182" t="str">
        <f t="shared" si="57"/>
        <v/>
      </c>
      <c r="X154" s="182" t="str">
        <f t="shared" si="57"/>
        <v/>
      </c>
      <c r="Y154" s="182" t="str">
        <f t="shared" si="57"/>
        <v/>
      </c>
      <c r="Z154" s="182" t="str">
        <f t="shared" si="57"/>
        <v/>
      </c>
      <c r="AA154" s="182" t="str">
        <f t="shared" si="57"/>
        <v/>
      </c>
      <c r="AB154" s="182" t="str">
        <f t="shared" si="55"/>
        <v/>
      </c>
      <c r="AC154" s="182" t="str">
        <f t="shared" si="55"/>
        <v/>
      </c>
      <c r="AD154" s="182" t="str">
        <f t="shared" si="55"/>
        <v/>
      </c>
      <c r="AE154" s="182" t="str">
        <f t="shared" si="55"/>
        <v/>
      </c>
      <c r="AF154" s="182" t="str">
        <f t="shared" si="55"/>
        <v/>
      </c>
      <c r="AG154" s="182" t="str">
        <f t="shared" si="55"/>
        <v/>
      </c>
      <c r="AH154" s="182" t="str">
        <f t="shared" si="55"/>
        <v/>
      </c>
      <c r="AI154" s="182" t="str">
        <f t="shared" si="55"/>
        <v/>
      </c>
      <c r="AJ154" s="182" t="str">
        <f t="shared" si="55"/>
        <v/>
      </c>
      <c r="AK154" s="182" t="str">
        <f t="shared" si="55"/>
        <v/>
      </c>
      <c r="AL154" s="182" t="str">
        <f t="shared" si="58"/>
        <v/>
      </c>
      <c r="AM154" s="182" t="str">
        <f t="shared" si="58"/>
        <v/>
      </c>
      <c r="AN154" s="182" t="str">
        <f t="shared" si="58"/>
        <v/>
      </c>
      <c r="AO154" s="182" t="str">
        <f t="shared" si="58"/>
        <v/>
      </c>
      <c r="AP154" s="182" t="str">
        <f t="shared" si="58"/>
        <v/>
      </c>
      <c r="AQ154" s="182" t="str">
        <f t="shared" si="58"/>
        <v/>
      </c>
      <c r="AR154" s="182" t="str">
        <f t="shared" si="58"/>
        <v/>
      </c>
      <c r="AS154" s="182" t="str">
        <f t="shared" si="58"/>
        <v/>
      </c>
      <c r="AT154" s="182" t="str">
        <f t="shared" si="58"/>
        <v/>
      </c>
      <c r="AU154" s="182" t="str">
        <f t="shared" si="58"/>
        <v/>
      </c>
      <c r="AV154" s="182" t="str">
        <f t="shared" si="58"/>
        <v/>
      </c>
      <c r="AW154" s="182" t="str">
        <f t="shared" si="58"/>
        <v/>
      </c>
      <c r="AX154" s="182" t="str">
        <f t="shared" si="58"/>
        <v/>
      </c>
      <c r="AY154" s="182" t="str">
        <f t="shared" si="58"/>
        <v/>
      </c>
      <c r="AZ154" s="182" t="str">
        <f t="shared" si="58"/>
        <v/>
      </c>
      <c r="BA154" s="182" t="str">
        <f t="shared" si="58"/>
        <v/>
      </c>
      <c r="BB154" s="182" t="str">
        <f t="shared" si="58"/>
        <v/>
      </c>
      <c r="BC154" s="182" t="str">
        <f t="shared" si="58"/>
        <v/>
      </c>
      <c r="BD154" s="182" t="str">
        <f t="shared" si="58"/>
        <v/>
      </c>
      <c r="BE154" s="182" t="str">
        <f t="shared" si="58"/>
        <v/>
      </c>
      <c r="BF154" s="182" t="str">
        <f t="shared" si="58"/>
        <v/>
      </c>
      <c r="BG154" s="182" t="str">
        <f t="shared" si="58"/>
        <v/>
      </c>
      <c r="BH154" s="182" t="str">
        <f t="shared" si="58"/>
        <v/>
      </c>
      <c r="BI154" s="182" t="str">
        <f t="shared" si="58"/>
        <v/>
      </c>
      <c r="BJ154" s="182" t="str">
        <f t="shared" si="58"/>
        <v/>
      </c>
      <c r="BK154" s="182" t="str">
        <f t="shared" si="58"/>
        <v/>
      </c>
      <c r="BL154" s="182" t="str">
        <f t="shared" si="58"/>
        <v/>
      </c>
      <c r="BM154" s="182" t="str">
        <f t="shared" si="58"/>
        <v/>
      </c>
      <c r="BN154" s="182" t="str">
        <f t="shared" si="58"/>
        <v/>
      </c>
      <c r="BO154" s="182" t="str">
        <f t="shared" si="58"/>
        <v/>
      </c>
      <c r="BP154" s="182" t="str">
        <f t="shared" si="58"/>
        <v/>
      </c>
      <c r="BQ154" s="182" t="str">
        <f t="shared" si="58"/>
        <v/>
      </c>
      <c r="BR154" s="182" t="str">
        <f t="shared" si="58"/>
        <v/>
      </c>
      <c r="BS154" s="182" t="str">
        <f t="shared" si="58"/>
        <v/>
      </c>
      <c r="BT154" s="182" t="str">
        <f t="shared" si="58"/>
        <v/>
      </c>
      <c r="BU154" s="182" t="str">
        <f t="shared" si="58"/>
        <v/>
      </c>
    </row>
    <row r="155" spans="1:73" x14ac:dyDescent="0.25">
      <c r="A155" s="422">
        <f>IF(ISERROR(FIND(SALES!$XEM$12,J155)),0,1)</f>
        <v>1</v>
      </c>
      <c r="B155" s="1" t="s">
        <v>2342</v>
      </c>
      <c r="C155" s="105" t="s">
        <v>2149</v>
      </c>
      <c r="D155" s="1" t="s">
        <v>2451</v>
      </c>
      <c r="E155" s="1" t="s">
        <v>2451</v>
      </c>
      <c r="F155" s="1" t="s">
        <v>2451</v>
      </c>
      <c r="G155" s="623" t="str">
        <f t="shared" si="51"/>
        <v>0</v>
      </c>
      <c r="H155" s="1">
        <f>'F12'!E158</f>
        <v>0</v>
      </c>
      <c r="I155" s="1" t="str">
        <f t="shared" si="52"/>
        <v/>
      </c>
      <c r="J155" s="197">
        <f>VLOOKUP(H155,'F12'!$E$6:$F$356,2,FALSE)</f>
        <v>0</v>
      </c>
      <c r="K155" s="197">
        <f t="shared" si="53"/>
        <v>0.25</v>
      </c>
      <c r="L155" s="190">
        <f t="shared" si="50"/>
        <v>0</v>
      </c>
      <c r="M155" s="182" t="str">
        <f t="shared" si="57"/>
        <v/>
      </c>
      <c r="N155" s="182" t="str">
        <f t="shared" si="57"/>
        <v/>
      </c>
      <c r="O155" s="182" t="str">
        <f t="shared" si="57"/>
        <v/>
      </c>
      <c r="P155" s="182" t="str">
        <f t="shared" si="57"/>
        <v/>
      </c>
      <c r="Q155" s="182" t="str">
        <f t="shared" si="57"/>
        <v/>
      </c>
      <c r="R155" s="182" t="str">
        <f t="shared" si="57"/>
        <v/>
      </c>
      <c r="S155" s="182" t="str">
        <f t="shared" si="57"/>
        <v/>
      </c>
      <c r="T155" s="182" t="str">
        <f t="shared" si="57"/>
        <v/>
      </c>
      <c r="U155" s="182" t="str">
        <f t="shared" si="57"/>
        <v/>
      </c>
      <c r="V155" s="182" t="str">
        <f t="shared" si="57"/>
        <v/>
      </c>
      <c r="W155" s="182" t="str">
        <f t="shared" si="57"/>
        <v/>
      </c>
      <c r="X155" s="182" t="str">
        <f t="shared" si="57"/>
        <v/>
      </c>
      <c r="Y155" s="182" t="str">
        <f t="shared" si="57"/>
        <v/>
      </c>
      <c r="Z155" s="182" t="str">
        <f t="shared" si="57"/>
        <v/>
      </c>
      <c r="AA155" s="182" t="str">
        <f t="shared" si="57"/>
        <v/>
      </c>
      <c r="AB155" s="182" t="str">
        <f t="shared" si="55"/>
        <v/>
      </c>
      <c r="AC155" s="182" t="str">
        <f t="shared" si="55"/>
        <v/>
      </c>
      <c r="AD155" s="182" t="str">
        <f t="shared" si="55"/>
        <v/>
      </c>
      <c r="AE155" s="182" t="str">
        <f t="shared" si="55"/>
        <v/>
      </c>
      <c r="AF155" s="182" t="str">
        <f t="shared" si="55"/>
        <v/>
      </c>
      <c r="AG155" s="182" t="str">
        <f t="shared" si="55"/>
        <v/>
      </c>
      <c r="AH155" s="182" t="str">
        <f t="shared" si="55"/>
        <v/>
      </c>
      <c r="AI155" s="182" t="str">
        <f t="shared" si="55"/>
        <v/>
      </c>
      <c r="AJ155" s="182" t="str">
        <f t="shared" si="55"/>
        <v/>
      </c>
      <c r="AK155" s="182" t="str">
        <f t="shared" si="55"/>
        <v/>
      </c>
      <c r="AL155" s="182" t="str">
        <f t="shared" si="58"/>
        <v/>
      </c>
      <c r="AM155" s="182" t="str">
        <f t="shared" si="58"/>
        <v/>
      </c>
      <c r="AN155" s="182" t="str">
        <f t="shared" si="58"/>
        <v/>
      </c>
      <c r="AO155" s="182" t="str">
        <f t="shared" si="58"/>
        <v/>
      </c>
      <c r="AP155" s="182" t="str">
        <f t="shared" si="58"/>
        <v/>
      </c>
      <c r="AQ155" s="182" t="str">
        <f t="shared" si="58"/>
        <v/>
      </c>
      <c r="AR155" s="182" t="str">
        <f t="shared" si="58"/>
        <v/>
      </c>
      <c r="AS155" s="182" t="str">
        <f t="shared" si="58"/>
        <v/>
      </c>
      <c r="AT155" s="182" t="str">
        <f t="shared" si="58"/>
        <v/>
      </c>
      <c r="AU155" s="182" t="str">
        <f t="shared" si="58"/>
        <v/>
      </c>
      <c r="AV155" s="182" t="str">
        <f t="shared" si="58"/>
        <v/>
      </c>
      <c r="AW155" s="182" t="str">
        <f t="shared" si="58"/>
        <v/>
      </c>
      <c r="AX155" s="182" t="str">
        <f t="shared" si="58"/>
        <v/>
      </c>
      <c r="AY155" s="182" t="str">
        <f t="shared" si="58"/>
        <v/>
      </c>
      <c r="AZ155" s="182" t="str">
        <f t="shared" si="58"/>
        <v/>
      </c>
      <c r="BA155" s="182" t="str">
        <f t="shared" si="58"/>
        <v/>
      </c>
      <c r="BB155" s="182" t="str">
        <f t="shared" si="58"/>
        <v/>
      </c>
      <c r="BC155" s="182" t="str">
        <f t="shared" si="58"/>
        <v/>
      </c>
      <c r="BD155" s="182" t="str">
        <f t="shared" si="58"/>
        <v/>
      </c>
      <c r="BE155" s="182" t="str">
        <f t="shared" si="58"/>
        <v/>
      </c>
      <c r="BF155" s="182" t="str">
        <f t="shared" si="58"/>
        <v/>
      </c>
      <c r="BG155" s="182" t="str">
        <f t="shared" si="58"/>
        <v/>
      </c>
      <c r="BH155" s="182" t="str">
        <f t="shared" ref="AL155:BU162" si="59">IF(BH$2&gt;LEN($J155),"",RIGHT(LEFT($J155,BH$2),3))</f>
        <v/>
      </c>
      <c r="BI155" s="182" t="str">
        <f t="shared" si="59"/>
        <v/>
      </c>
      <c r="BJ155" s="182" t="str">
        <f t="shared" si="59"/>
        <v/>
      </c>
      <c r="BK155" s="182" t="str">
        <f t="shared" si="59"/>
        <v/>
      </c>
      <c r="BL155" s="182" t="str">
        <f t="shared" si="59"/>
        <v/>
      </c>
      <c r="BM155" s="182" t="str">
        <f t="shared" si="59"/>
        <v/>
      </c>
      <c r="BN155" s="182" t="str">
        <f t="shared" si="59"/>
        <v/>
      </c>
      <c r="BO155" s="182" t="str">
        <f t="shared" si="59"/>
        <v/>
      </c>
      <c r="BP155" s="182" t="str">
        <f t="shared" si="59"/>
        <v/>
      </c>
      <c r="BQ155" s="182" t="str">
        <f t="shared" si="59"/>
        <v/>
      </c>
      <c r="BR155" s="182" t="str">
        <f t="shared" si="59"/>
        <v/>
      </c>
      <c r="BS155" s="182" t="str">
        <f t="shared" si="59"/>
        <v/>
      </c>
      <c r="BT155" s="182" t="str">
        <f t="shared" si="59"/>
        <v/>
      </c>
      <c r="BU155" s="182" t="str">
        <f t="shared" si="59"/>
        <v/>
      </c>
    </row>
    <row r="156" spans="1:73" x14ac:dyDescent="0.25">
      <c r="A156" s="422">
        <f>IF(ISERROR(FIND(SALES!$XEM$12,J156)),0,1)</f>
        <v>1</v>
      </c>
      <c r="B156" s="1" t="s">
        <v>2343</v>
      </c>
      <c r="C156" s="105" t="s">
        <v>2144</v>
      </c>
      <c r="D156" s="1" t="s">
        <v>2451</v>
      </c>
      <c r="E156" s="1" t="s">
        <v>2451</v>
      </c>
      <c r="F156" s="1" t="s">
        <v>2451</v>
      </c>
      <c r="G156" s="623" t="str">
        <f t="shared" si="51"/>
        <v>0</v>
      </c>
      <c r="H156" s="1">
        <f>'F12'!E159</f>
        <v>0</v>
      </c>
      <c r="I156" s="1" t="str">
        <f t="shared" si="52"/>
        <v/>
      </c>
      <c r="J156" s="197">
        <f>VLOOKUP(H156,'F12'!$E$6:$F$356,2,FALSE)</f>
        <v>0</v>
      </c>
      <c r="K156" s="197">
        <f t="shared" si="53"/>
        <v>0.25</v>
      </c>
      <c r="L156" s="190">
        <f t="shared" si="50"/>
        <v>0</v>
      </c>
      <c r="M156" s="182" t="str">
        <f t="shared" si="57"/>
        <v/>
      </c>
      <c r="N156" s="182" t="str">
        <f t="shared" si="57"/>
        <v/>
      </c>
      <c r="O156" s="182" t="str">
        <f t="shared" si="57"/>
        <v/>
      </c>
      <c r="P156" s="182" t="str">
        <f t="shared" si="57"/>
        <v/>
      </c>
      <c r="Q156" s="182" t="str">
        <f t="shared" si="57"/>
        <v/>
      </c>
      <c r="R156" s="182" t="str">
        <f t="shared" si="57"/>
        <v/>
      </c>
      <c r="S156" s="182" t="str">
        <f t="shared" si="57"/>
        <v/>
      </c>
      <c r="T156" s="182" t="str">
        <f t="shared" si="57"/>
        <v/>
      </c>
      <c r="U156" s="182" t="str">
        <f t="shared" si="57"/>
        <v/>
      </c>
      <c r="V156" s="182" t="str">
        <f t="shared" si="57"/>
        <v/>
      </c>
      <c r="W156" s="182" t="str">
        <f t="shared" si="57"/>
        <v/>
      </c>
      <c r="X156" s="182" t="str">
        <f t="shared" si="57"/>
        <v/>
      </c>
      <c r="Y156" s="182" t="str">
        <f t="shared" si="57"/>
        <v/>
      </c>
      <c r="Z156" s="182" t="str">
        <f t="shared" si="57"/>
        <v/>
      </c>
      <c r="AA156" s="182" t="str">
        <f t="shared" si="57"/>
        <v/>
      </c>
      <c r="AB156" s="182" t="str">
        <f t="shared" si="55"/>
        <v/>
      </c>
      <c r="AC156" s="182" t="str">
        <f t="shared" si="55"/>
        <v/>
      </c>
      <c r="AD156" s="182" t="str">
        <f t="shared" si="55"/>
        <v/>
      </c>
      <c r="AE156" s="182" t="str">
        <f t="shared" si="55"/>
        <v/>
      </c>
      <c r="AF156" s="182" t="str">
        <f t="shared" si="55"/>
        <v/>
      </c>
      <c r="AG156" s="182" t="str">
        <f t="shared" si="55"/>
        <v/>
      </c>
      <c r="AH156" s="182" t="str">
        <f t="shared" si="55"/>
        <v/>
      </c>
      <c r="AI156" s="182" t="str">
        <f t="shared" si="55"/>
        <v/>
      </c>
      <c r="AJ156" s="182" t="str">
        <f t="shared" si="55"/>
        <v/>
      </c>
      <c r="AK156" s="182" t="str">
        <f t="shared" si="55"/>
        <v/>
      </c>
      <c r="AL156" s="182" t="str">
        <f t="shared" si="59"/>
        <v/>
      </c>
      <c r="AM156" s="182" t="str">
        <f t="shared" si="59"/>
        <v/>
      </c>
      <c r="AN156" s="182" t="str">
        <f t="shared" si="59"/>
        <v/>
      </c>
      <c r="AO156" s="182" t="str">
        <f t="shared" si="59"/>
        <v/>
      </c>
      <c r="AP156" s="182" t="str">
        <f t="shared" si="59"/>
        <v/>
      </c>
      <c r="AQ156" s="182" t="str">
        <f t="shared" si="59"/>
        <v/>
      </c>
      <c r="AR156" s="182" t="str">
        <f t="shared" si="59"/>
        <v/>
      </c>
      <c r="AS156" s="182" t="str">
        <f t="shared" si="59"/>
        <v/>
      </c>
      <c r="AT156" s="182" t="str">
        <f t="shared" si="59"/>
        <v/>
      </c>
      <c r="AU156" s="182" t="str">
        <f t="shared" si="59"/>
        <v/>
      </c>
      <c r="AV156" s="182" t="str">
        <f t="shared" si="59"/>
        <v/>
      </c>
      <c r="AW156" s="182" t="str">
        <f t="shared" si="59"/>
        <v/>
      </c>
      <c r="AX156" s="182" t="str">
        <f t="shared" si="59"/>
        <v/>
      </c>
      <c r="AY156" s="182" t="str">
        <f t="shared" si="59"/>
        <v/>
      </c>
      <c r="AZ156" s="182" t="str">
        <f t="shared" si="59"/>
        <v/>
      </c>
      <c r="BA156" s="182" t="str">
        <f t="shared" si="59"/>
        <v/>
      </c>
      <c r="BB156" s="182" t="str">
        <f t="shared" si="59"/>
        <v/>
      </c>
      <c r="BC156" s="182" t="str">
        <f t="shared" si="59"/>
        <v/>
      </c>
      <c r="BD156" s="182" t="str">
        <f t="shared" si="59"/>
        <v/>
      </c>
      <c r="BE156" s="182" t="str">
        <f t="shared" si="59"/>
        <v/>
      </c>
      <c r="BF156" s="182" t="str">
        <f t="shared" si="59"/>
        <v/>
      </c>
      <c r="BG156" s="182" t="str">
        <f t="shared" si="59"/>
        <v/>
      </c>
      <c r="BH156" s="182" t="str">
        <f t="shared" si="59"/>
        <v/>
      </c>
      <c r="BI156" s="182" t="str">
        <f t="shared" si="59"/>
        <v/>
      </c>
      <c r="BJ156" s="182" t="str">
        <f t="shared" si="59"/>
        <v/>
      </c>
      <c r="BK156" s="182" t="str">
        <f t="shared" si="59"/>
        <v/>
      </c>
      <c r="BL156" s="182" t="str">
        <f t="shared" si="59"/>
        <v/>
      </c>
      <c r="BM156" s="182" t="str">
        <f t="shared" si="59"/>
        <v/>
      </c>
      <c r="BN156" s="182" t="str">
        <f t="shared" si="59"/>
        <v/>
      </c>
      <c r="BO156" s="182" t="str">
        <f t="shared" si="59"/>
        <v/>
      </c>
      <c r="BP156" s="182" t="str">
        <f t="shared" si="59"/>
        <v/>
      </c>
      <c r="BQ156" s="182" t="str">
        <f t="shared" si="59"/>
        <v/>
      </c>
      <c r="BR156" s="182" t="str">
        <f t="shared" si="59"/>
        <v/>
      </c>
      <c r="BS156" s="182" t="str">
        <f t="shared" si="59"/>
        <v/>
      </c>
      <c r="BT156" s="182" t="str">
        <f t="shared" si="59"/>
        <v/>
      </c>
      <c r="BU156" s="182" t="str">
        <f t="shared" si="59"/>
        <v/>
      </c>
    </row>
    <row r="157" spans="1:73" x14ac:dyDescent="0.25">
      <c r="A157" s="422">
        <f>IF(ISERROR(FIND(SALES!$XEM$12,J157)),0,1)</f>
        <v>1</v>
      </c>
      <c r="B157" s="1" t="s">
        <v>2344</v>
      </c>
      <c r="C157" s="1" t="s">
        <v>2451</v>
      </c>
      <c r="D157" s="1" t="s">
        <v>2451</v>
      </c>
      <c r="E157" s="1" t="s">
        <v>2451</v>
      </c>
      <c r="F157" s="1" t="s">
        <v>2451</v>
      </c>
      <c r="G157" s="623" t="str">
        <f t="shared" si="51"/>
        <v>0</v>
      </c>
      <c r="H157" s="1">
        <f>'F12'!E160</f>
        <v>0</v>
      </c>
      <c r="I157" s="1" t="str">
        <f t="shared" si="52"/>
        <v/>
      </c>
      <c r="J157" s="197">
        <f>VLOOKUP(H157,'F12'!$E$6:$F$356,2,FALSE)</f>
        <v>0</v>
      </c>
      <c r="K157" s="197">
        <f t="shared" si="53"/>
        <v>0.25</v>
      </c>
      <c r="L157" s="190">
        <f t="shared" si="50"/>
        <v>0</v>
      </c>
      <c r="M157" s="182" t="str">
        <f t="shared" si="57"/>
        <v/>
      </c>
      <c r="N157" s="182" t="str">
        <f t="shared" si="57"/>
        <v/>
      </c>
      <c r="O157" s="182" t="str">
        <f t="shared" si="57"/>
        <v/>
      </c>
      <c r="P157" s="182" t="str">
        <f t="shared" si="57"/>
        <v/>
      </c>
      <c r="Q157" s="182" t="str">
        <f t="shared" si="57"/>
        <v/>
      </c>
      <c r="R157" s="182" t="str">
        <f t="shared" si="57"/>
        <v/>
      </c>
      <c r="S157" s="182" t="str">
        <f t="shared" si="57"/>
        <v/>
      </c>
      <c r="T157" s="182" t="str">
        <f t="shared" si="57"/>
        <v/>
      </c>
      <c r="U157" s="182" t="str">
        <f t="shared" si="57"/>
        <v/>
      </c>
      <c r="V157" s="182" t="str">
        <f t="shared" si="57"/>
        <v/>
      </c>
      <c r="W157" s="182" t="str">
        <f t="shared" si="57"/>
        <v/>
      </c>
      <c r="X157" s="182" t="str">
        <f t="shared" si="57"/>
        <v/>
      </c>
      <c r="Y157" s="182" t="str">
        <f t="shared" si="57"/>
        <v/>
      </c>
      <c r="Z157" s="182" t="str">
        <f t="shared" si="57"/>
        <v/>
      </c>
      <c r="AA157" s="182" t="str">
        <f t="shared" ref="AA157:AP172" si="60">IF(AA$2&gt;LEN($J157),"",RIGHT(LEFT($J157,AA$2),3))</f>
        <v/>
      </c>
      <c r="AB157" s="182" t="str">
        <f t="shared" si="60"/>
        <v/>
      </c>
      <c r="AC157" s="182" t="str">
        <f t="shared" si="60"/>
        <v/>
      </c>
      <c r="AD157" s="182" t="str">
        <f t="shared" si="60"/>
        <v/>
      </c>
      <c r="AE157" s="182" t="str">
        <f t="shared" si="60"/>
        <v/>
      </c>
      <c r="AF157" s="182" t="str">
        <f t="shared" si="60"/>
        <v/>
      </c>
      <c r="AG157" s="182" t="str">
        <f t="shared" si="60"/>
        <v/>
      </c>
      <c r="AH157" s="182" t="str">
        <f t="shared" si="60"/>
        <v/>
      </c>
      <c r="AI157" s="182" t="str">
        <f t="shared" si="60"/>
        <v/>
      </c>
      <c r="AJ157" s="182" t="str">
        <f t="shared" si="60"/>
        <v/>
      </c>
      <c r="AK157" s="182" t="str">
        <f t="shared" si="60"/>
        <v/>
      </c>
      <c r="AL157" s="182" t="str">
        <f t="shared" si="60"/>
        <v/>
      </c>
      <c r="AM157" s="182" t="str">
        <f t="shared" si="60"/>
        <v/>
      </c>
      <c r="AN157" s="182" t="str">
        <f t="shared" si="60"/>
        <v/>
      </c>
      <c r="AO157" s="182" t="str">
        <f t="shared" si="60"/>
        <v/>
      </c>
      <c r="AP157" s="182" t="str">
        <f t="shared" si="60"/>
        <v/>
      </c>
      <c r="AQ157" s="182" t="str">
        <f t="shared" si="59"/>
        <v/>
      </c>
      <c r="AR157" s="182" t="str">
        <f t="shared" si="59"/>
        <v/>
      </c>
      <c r="AS157" s="182" t="str">
        <f t="shared" si="59"/>
        <v/>
      </c>
      <c r="AT157" s="182" t="str">
        <f t="shared" si="59"/>
        <v/>
      </c>
      <c r="AU157" s="182" t="str">
        <f t="shared" si="59"/>
        <v/>
      </c>
      <c r="AV157" s="182" t="str">
        <f t="shared" si="59"/>
        <v/>
      </c>
      <c r="AW157" s="182" t="str">
        <f t="shared" si="59"/>
        <v/>
      </c>
      <c r="AX157" s="182" t="str">
        <f t="shared" si="59"/>
        <v/>
      </c>
      <c r="AY157" s="182" t="str">
        <f t="shared" si="59"/>
        <v/>
      </c>
      <c r="AZ157" s="182" t="str">
        <f t="shared" si="59"/>
        <v/>
      </c>
      <c r="BA157" s="182" t="str">
        <f t="shared" si="59"/>
        <v/>
      </c>
      <c r="BB157" s="182" t="str">
        <f t="shared" si="59"/>
        <v/>
      </c>
      <c r="BC157" s="182" t="str">
        <f t="shared" si="59"/>
        <v/>
      </c>
      <c r="BD157" s="182" t="str">
        <f t="shared" si="59"/>
        <v/>
      </c>
      <c r="BE157" s="182" t="str">
        <f t="shared" si="59"/>
        <v/>
      </c>
      <c r="BF157" s="182" t="str">
        <f t="shared" si="59"/>
        <v/>
      </c>
      <c r="BG157" s="182" t="str">
        <f t="shared" si="59"/>
        <v/>
      </c>
      <c r="BH157" s="182" t="str">
        <f t="shared" si="59"/>
        <v/>
      </c>
      <c r="BI157" s="182" t="str">
        <f t="shared" si="59"/>
        <v/>
      </c>
      <c r="BJ157" s="182" t="str">
        <f t="shared" si="59"/>
        <v/>
      </c>
      <c r="BK157" s="182" t="str">
        <f t="shared" si="59"/>
        <v/>
      </c>
      <c r="BL157" s="182" t="str">
        <f t="shared" si="59"/>
        <v/>
      </c>
      <c r="BM157" s="182" t="str">
        <f t="shared" si="59"/>
        <v/>
      </c>
      <c r="BN157" s="182" t="str">
        <f t="shared" si="59"/>
        <v/>
      </c>
      <c r="BO157" s="182" t="str">
        <f t="shared" si="59"/>
        <v/>
      </c>
      <c r="BP157" s="182" t="str">
        <f t="shared" si="59"/>
        <v/>
      </c>
      <c r="BQ157" s="182" t="str">
        <f t="shared" si="59"/>
        <v/>
      </c>
      <c r="BR157" s="182" t="str">
        <f t="shared" si="59"/>
        <v/>
      </c>
      <c r="BS157" s="182" t="str">
        <f t="shared" si="59"/>
        <v/>
      </c>
      <c r="BT157" s="182" t="str">
        <f t="shared" si="59"/>
        <v/>
      </c>
      <c r="BU157" s="182" t="str">
        <f t="shared" si="59"/>
        <v/>
      </c>
    </row>
    <row r="158" spans="1:73" x14ac:dyDescent="0.25">
      <c r="A158" s="422">
        <f>IF(ISERROR(FIND(SALES!$XEM$12,J158)),0,1)</f>
        <v>1</v>
      </c>
      <c r="B158" s="1" t="s">
        <v>2345</v>
      </c>
      <c r="C158" s="105" t="s">
        <v>2149</v>
      </c>
      <c r="D158" s="1" t="s">
        <v>2451</v>
      </c>
      <c r="E158" s="1" t="s">
        <v>2451</v>
      </c>
      <c r="F158" s="1" t="s">
        <v>2451</v>
      </c>
      <c r="G158" s="623" t="str">
        <f t="shared" si="51"/>
        <v>0</v>
      </c>
      <c r="H158" s="1">
        <f>'F12'!E161</f>
        <v>0</v>
      </c>
      <c r="I158" s="1" t="str">
        <f t="shared" si="52"/>
        <v/>
      </c>
      <c r="J158" s="197">
        <f>VLOOKUP(H158,'F12'!$E$6:$F$356,2,FALSE)</f>
        <v>0</v>
      </c>
      <c r="K158" s="197">
        <f t="shared" si="53"/>
        <v>0.25</v>
      </c>
      <c r="L158" s="190">
        <f t="shared" si="50"/>
        <v>0</v>
      </c>
      <c r="M158" s="182" t="str">
        <f t="shared" ref="M158:AA173" si="61">IF(M$2&gt;LEN($J158),"",RIGHT(LEFT($J158,M$2),3))</f>
        <v/>
      </c>
      <c r="N158" s="182" t="str">
        <f t="shared" si="61"/>
        <v/>
      </c>
      <c r="O158" s="182" t="str">
        <f t="shared" si="61"/>
        <v/>
      </c>
      <c r="P158" s="182" t="str">
        <f t="shared" si="61"/>
        <v/>
      </c>
      <c r="Q158" s="182" t="str">
        <f t="shared" si="61"/>
        <v/>
      </c>
      <c r="R158" s="182" t="str">
        <f t="shared" si="61"/>
        <v/>
      </c>
      <c r="S158" s="182" t="str">
        <f t="shared" si="61"/>
        <v/>
      </c>
      <c r="T158" s="182" t="str">
        <f t="shared" si="61"/>
        <v/>
      </c>
      <c r="U158" s="182" t="str">
        <f t="shared" si="61"/>
        <v/>
      </c>
      <c r="V158" s="182" t="str">
        <f t="shared" si="61"/>
        <v/>
      </c>
      <c r="W158" s="182" t="str">
        <f t="shared" si="61"/>
        <v/>
      </c>
      <c r="X158" s="182" t="str">
        <f t="shared" si="61"/>
        <v/>
      </c>
      <c r="Y158" s="182" t="str">
        <f t="shared" si="61"/>
        <v/>
      </c>
      <c r="Z158" s="182" t="str">
        <f t="shared" si="61"/>
        <v/>
      </c>
      <c r="AA158" s="182" t="str">
        <f t="shared" si="61"/>
        <v/>
      </c>
      <c r="AB158" s="182" t="str">
        <f t="shared" si="60"/>
        <v/>
      </c>
      <c r="AC158" s="182" t="str">
        <f t="shared" si="60"/>
        <v/>
      </c>
      <c r="AD158" s="182" t="str">
        <f t="shared" si="60"/>
        <v/>
      </c>
      <c r="AE158" s="182" t="str">
        <f t="shared" si="60"/>
        <v/>
      </c>
      <c r="AF158" s="182" t="str">
        <f t="shared" si="60"/>
        <v/>
      </c>
      <c r="AG158" s="182" t="str">
        <f t="shared" si="60"/>
        <v/>
      </c>
      <c r="AH158" s="182" t="str">
        <f t="shared" si="60"/>
        <v/>
      </c>
      <c r="AI158" s="182" t="str">
        <f t="shared" si="60"/>
        <v/>
      </c>
      <c r="AJ158" s="182" t="str">
        <f t="shared" si="60"/>
        <v/>
      </c>
      <c r="AK158" s="182" t="str">
        <f t="shared" si="60"/>
        <v/>
      </c>
      <c r="AL158" s="182" t="str">
        <f t="shared" si="59"/>
        <v/>
      </c>
      <c r="AM158" s="182" t="str">
        <f t="shared" si="59"/>
        <v/>
      </c>
      <c r="AN158" s="182" t="str">
        <f t="shared" si="59"/>
        <v/>
      </c>
      <c r="AO158" s="182" t="str">
        <f t="shared" si="59"/>
        <v/>
      </c>
      <c r="AP158" s="182" t="str">
        <f t="shared" si="59"/>
        <v/>
      </c>
      <c r="AQ158" s="182" t="str">
        <f t="shared" si="59"/>
        <v/>
      </c>
      <c r="AR158" s="182" t="str">
        <f t="shared" si="59"/>
        <v/>
      </c>
      <c r="AS158" s="182" t="str">
        <f t="shared" si="59"/>
        <v/>
      </c>
      <c r="AT158" s="182" t="str">
        <f t="shared" si="59"/>
        <v/>
      </c>
      <c r="AU158" s="182" t="str">
        <f t="shared" si="59"/>
        <v/>
      </c>
      <c r="AV158" s="182" t="str">
        <f t="shared" si="59"/>
        <v/>
      </c>
      <c r="AW158" s="182" t="str">
        <f t="shared" si="59"/>
        <v/>
      </c>
      <c r="AX158" s="182" t="str">
        <f t="shared" si="59"/>
        <v/>
      </c>
      <c r="AY158" s="182" t="str">
        <f t="shared" si="59"/>
        <v/>
      </c>
      <c r="AZ158" s="182" t="str">
        <f t="shared" si="59"/>
        <v/>
      </c>
      <c r="BA158" s="182" t="str">
        <f t="shared" si="59"/>
        <v/>
      </c>
      <c r="BB158" s="182" t="str">
        <f t="shared" si="59"/>
        <v/>
      </c>
      <c r="BC158" s="182" t="str">
        <f t="shared" si="59"/>
        <v/>
      </c>
      <c r="BD158" s="182" t="str">
        <f t="shared" si="59"/>
        <v/>
      </c>
      <c r="BE158" s="182" t="str">
        <f t="shared" si="59"/>
        <v/>
      </c>
      <c r="BF158" s="182" t="str">
        <f t="shared" si="59"/>
        <v/>
      </c>
      <c r="BG158" s="182" t="str">
        <f t="shared" si="59"/>
        <v/>
      </c>
      <c r="BH158" s="182" t="str">
        <f t="shared" si="59"/>
        <v/>
      </c>
      <c r="BI158" s="182" t="str">
        <f t="shared" si="59"/>
        <v/>
      </c>
      <c r="BJ158" s="182" t="str">
        <f t="shared" si="59"/>
        <v/>
      </c>
      <c r="BK158" s="182" t="str">
        <f t="shared" si="59"/>
        <v/>
      </c>
      <c r="BL158" s="182" t="str">
        <f t="shared" si="59"/>
        <v/>
      </c>
      <c r="BM158" s="182" t="str">
        <f t="shared" si="59"/>
        <v/>
      </c>
      <c r="BN158" s="182" t="str">
        <f t="shared" si="59"/>
        <v/>
      </c>
      <c r="BO158" s="182" t="str">
        <f t="shared" si="59"/>
        <v/>
      </c>
      <c r="BP158" s="182" t="str">
        <f t="shared" si="59"/>
        <v/>
      </c>
      <c r="BQ158" s="182" t="str">
        <f t="shared" si="59"/>
        <v/>
      </c>
      <c r="BR158" s="182" t="str">
        <f t="shared" si="59"/>
        <v/>
      </c>
      <c r="BS158" s="182" t="str">
        <f t="shared" si="59"/>
        <v/>
      </c>
      <c r="BT158" s="182" t="str">
        <f t="shared" si="59"/>
        <v/>
      </c>
      <c r="BU158" s="182" t="str">
        <f t="shared" si="59"/>
        <v/>
      </c>
    </row>
    <row r="159" spans="1:73" x14ac:dyDescent="0.25">
      <c r="A159" s="422">
        <f>IF(ISERROR(FIND(SALES!$XEM$12,J159)),0,1)</f>
        <v>1</v>
      </c>
      <c r="B159" s="1" t="s">
        <v>2346</v>
      </c>
      <c r="C159" s="105" t="s">
        <v>2144</v>
      </c>
      <c r="D159" s="1" t="s">
        <v>2451</v>
      </c>
      <c r="E159" s="1" t="s">
        <v>2451</v>
      </c>
      <c r="F159" s="1" t="s">
        <v>2451</v>
      </c>
      <c r="G159" s="623" t="str">
        <f t="shared" si="51"/>
        <v>0</v>
      </c>
      <c r="H159" s="1">
        <f>'F12'!E162</f>
        <v>0</v>
      </c>
      <c r="I159" s="1" t="str">
        <f t="shared" si="52"/>
        <v/>
      </c>
      <c r="J159" s="197">
        <f>VLOOKUP(H159,'F12'!$E$6:$F$356,2,FALSE)</f>
        <v>0</v>
      </c>
      <c r="K159" s="197">
        <f t="shared" si="53"/>
        <v>0.25</v>
      </c>
      <c r="L159" s="190">
        <f t="shared" si="50"/>
        <v>0</v>
      </c>
      <c r="M159" s="182" t="str">
        <f t="shared" si="61"/>
        <v/>
      </c>
      <c r="N159" s="182" t="str">
        <f t="shared" si="61"/>
        <v/>
      </c>
      <c r="O159" s="182" t="str">
        <f t="shared" si="61"/>
        <v/>
      </c>
      <c r="P159" s="182" t="str">
        <f t="shared" si="61"/>
        <v/>
      </c>
      <c r="Q159" s="182" t="str">
        <f t="shared" si="61"/>
        <v/>
      </c>
      <c r="R159" s="182" t="str">
        <f t="shared" si="61"/>
        <v/>
      </c>
      <c r="S159" s="182" t="str">
        <f t="shared" si="61"/>
        <v/>
      </c>
      <c r="T159" s="182" t="str">
        <f t="shared" si="61"/>
        <v/>
      </c>
      <c r="U159" s="182" t="str">
        <f t="shared" si="61"/>
        <v/>
      </c>
      <c r="V159" s="182" t="str">
        <f t="shared" si="61"/>
        <v/>
      </c>
      <c r="W159" s="182" t="str">
        <f t="shared" si="61"/>
        <v/>
      </c>
      <c r="X159" s="182" t="str">
        <f t="shared" si="61"/>
        <v/>
      </c>
      <c r="Y159" s="182" t="str">
        <f t="shared" si="61"/>
        <v/>
      </c>
      <c r="Z159" s="182" t="str">
        <f t="shared" si="61"/>
        <v/>
      </c>
      <c r="AA159" s="182" t="str">
        <f t="shared" si="61"/>
        <v/>
      </c>
      <c r="AB159" s="182" t="str">
        <f t="shared" si="60"/>
        <v/>
      </c>
      <c r="AC159" s="182" t="str">
        <f t="shared" si="60"/>
        <v/>
      </c>
      <c r="AD159" s="182" t="str">
        <f t="shared" si="60"/>
        <v/>
      </c>
      <c r="AE159" s="182" t="str">
        <f t="shared" si="60"/>
        <v/>
      </c>
      <c r="AF159" s="182" t="str">
        <f t="shared" si="60"/>
        <v/>
      </c>
      <c r="AG159" s="182" t="str">
        <f t="shared" si="60"/>
        <v/>
      </c>
      <c r="AH159" s="182" t="str">
        <f t="shared" si="60"/>
        <v/>
      </c>
      <c r="AI159" s="182" t="str">
        <f t="shared" si="60"/>
        <v/>
      </c>
      <c r="AJ159" s="182" t="str">
        <f t="shared" si="60"/>
        <v/>
      </c>
      <c r="AK159" s="182" t="str">
        <f t="shared" si="60"/>
        <v/>
      </c>
      <c r="AL159" s="182" t="str">
        <f t="shared" si="59"/>
        <v/>
      </c>
      <c r="AM159" s="182" t="str">
        <f t="shared" si="59"/>
        <v/>
      </c>
      <c r="AN159" s="182" t="str">
        <f t="shared" si="59"/>
        <v/>
      </c>
      <c r="AO159" s="182" t="str">
        <f t="shared" si="59"/>
        <v/>
      </c>
      <c r="AP159" s="182" t="str">
        <f t="shared" si="59"/>
        <v/>
      </c>
      <c r="AQ159" s="182" t="str">
        <f t="shared" si="59"/>
        <v/>
      </c>
      <c r="AR159" s="182" t="str">
        <f t="shared" si="59"/>
        <v/>
      </c>
      <c r="AS159" s="182" t="str">
        <f t="shared" si="59"/>
        <v/>
      </c>
      <c r="AT159" s="182" t="str">
        <f t="shared" si="59"/>
        <v/>
      </c>
      <c r="AU159" s="182" t="str">
        <f t="shared" si="59"/>
        <v/>
      </c>
      <c r="AV159" s="182" t="str">
        <f t="shared" si="59"/>
        <v/>
      </c>
      <c r="AW159" s="182" t="str">
        <f t="shared" si="59"/>
        <v/>
      </c>
      <c r="AX159" s="182" t="str">
        <f t="shared" si="59"/>
        <v/>
      </c>
      <c r="AY159" s="182" t="str">
        <f t="shared" si="59"/>
        <v/>
      </c>
      <c r="AZ159" s="182" t="str">
        <f t="shared" si="59"/>
        <v/>
      </c>
      <c r="BA159" s="182" t="str">
        <f t="shared" si="59"/>
        <v/>
      </c>
      <c r="BB159" s="182" t="str">
        <f t="shared" si="59"/>
        <v/>
      </c>
      <c r="BC159" s="182" t="str">
        <f t="shared" si="59"/>
        <v/>
      </c>
      <c r="BD159" s="182" t="str">
        <f t="shared" si="59"/>
        <v/>
      </c>
      <c r="BE159" s="182" t="str">
        <f t="shared" si="59"/>
        <v/>
      </c>
      <c r="BF159" s="182" t="str">
        <f t="shared" si="59"/>
        <v/>
      </c>
      <c r="BG159" s="182" t="str">
        <f t="shared" si="59"/>
        <v/>
      </c>
      <c r="BH159" s="182" t="str">
        <f t="shared" si="59"/>
        <v/>
      </c>
      <c r="BI159" s="182" t="str">
        <f t="shared" si="59"/>
        <v/>
      </c>
      <c r="BJ159" s="182" t="str">
        <f t="shared" si="59"/>
        <v/>
      </c>
      <c r="BK159" s="182" t="str">
        <f t="shared" si="59"/>
        <v/>
      </c>
      <c r="BL159" s="182" t="str">
        <f t="shared" si="59"/>
        <v/>
      </c>
      <c r="BM159" s="182" t="str">
        <f t="shared" si="59"/>
        <v/>
      </c>
      <c r="BN159" s="182" t="str">
        <f t="shared" si="59"/>
        <v/>
      </c>
      <c r="BO159" s="182" t="str">
        <f t="shared" si="59"/>
        <v/>
      </c>
      <c r="BP159" s="182" t="str">
        <f t="shared" si="59"/>
        <v/>
      </c>
      <c r="BQ159" s="182" t="str">
        <f t="shared" si="59"/>
        <v/>
      </c>
      <c r="BR159" s="182" t="str">
        <f t="shared" si="59"/>
        <v/>
      </c>
      <c r="BS159" s="182" t="str">
        <f t="shared" si="59"/>
        <v/>
      </c>
      <c r="BT159" s="182" t="str">
        <f t="shared" si="59"/>
        <v/>
      </c>
      <c r="BU159" s="182" t="str">
        <f t="shared" si="59"/>
        <v/>
      </c>
    </row>
    <row r="160" spans="1:73" x14ac:dyDescent="0.25">
      <c r="A160" s="422">
        <f>IF(ISERROR(FIND(SALES!$XEM$12,J160)),0,1)</f>
        <v>1</v>
      </c>
      <c r="B160" s="1" t="s">
        <v>2347</v>
      </c>
      <c r="C160" s="105" t="s">
        <v>2147</v>
      </c>
      <c r="D160" s="1" t="s">
        <v>2451</v>
      </c>
      <c r="E160" s="1" t="s">
        <v>2451</v>
      </c>
      <c r="F160" s="1" t="s">
        <v>2451</v>
      </c>
      <c r="G160" s="623" t="str">
        <f t="shared" si="51"/>
        <v>0</v>
      </c>
      <c r="H160" s="1">
        <f>'F12'!E163</f>
        <v>0</v>
      </c>
      <c r="I160" s="1" t="str">
        <f t="shared" si="52"/>
        <v/>
      </c>
      <c r="J160" s="197">
        <f>VLOOKUP(H160,'F12'!$E$6:$F$356,2,FALSE)</f>
        <v>0</v>
      </c>
      <c r="K160" s="197">
        <f t="shared" si="53"/>
        <v>0.25</v>
      </c>
      <c r="L160" s="190">
        <f t="shared" si="50"/>
        <v>0</v>
      </c>
      <c r="M160" s="182" t="str">
        <f t="shared" si="61"/>
        <v/>
      </c>
      <c r="N160" s="182" t="str">
        <f t="shared" si="61"/>
        <v/>
      </c>
      <c r="O160" s="182" t="str">
        <f t="shared" si="61"/>
        <v/>
      </c>
      <c r="P160" s="182" t="str">
        <f t="shared" si="61"/>
        <v/>
      </c>
      <c r="Q160" s="182" t="str">
        <f t="shared" si="61"/>
        <v/>
      </c>
      <c r="R160" s="182" t="str">
        <f t="shared" si="61"/>
        <v/>
      </c>
      <c r="S160" s="182" t="str">
        <f t="shared" si="61"/>
        <v/>
      </c>
      <c r="T160" s="182" t="str">
        <f t="shared" si="61"/>
        <v/>
      </c>
      <c r="U160" s="182" t="str">
        <f t="shared" si="61"/>
        <v/>
      </c>
      <c r="V160" s="182" t="str">
        <f t="shared" si="61"/>
        <v/>
      </c>
      <c r="W160" s="182" t="str">
        <f t="shared" si="61"/>
        <v/>
      </c>
      <c r="X160" s="182" t="str">
        <f t="shared" si="61"/>
        <v/>
      </c>
      <c r="Y160" s="182" t="str">
        <f t="shared" si="61"/>
        <v/>
      </c>
      <c r="Z160" s="182" t="str">
        <f t="shared" si="61"/>
        <v/>
      </c>
      <c r="AA160" s="182" t="str">
        <f t="shared" si="61"/>
        <v/>
      </c>
      <c r="AB160" s="182" t="str">
        <f t="shared" si="60"/>
        <v/>
      </c>
      <c r="AC160" s="182" t="str">
        <f t="shared" si="60"/>
        <v/>
      </c>
      <c r="AD160" s="182" t="str">
        <f t="shared" si="60"/>
        <v/>
      </c>
      <c r="AE160" s="182" t="str">
        <f t="shared" si="60"/>
        <v/>
      </c>
      <c r="AF160" s="182" t="str">
        <f t="shared" si="60"/>
        <v/>
      </c>
      <c r="AG160" s="182" t="str">
        <f t="shared" si="60"/>
        <v/>
      </c>
      <c r="AH160" s="182" t="str">
        <f t="shared" si="60"/>
        <v/>
      </c>
      <c r="AI160" s="182" t="str">
        <f t="shared" si="60"/>
        <v/>
      </c>
      <c r="AJ160" s="182" t="str">
        <f t="shared" si="60"/>
        <v/>
      </c>
      <c r="AK160" s="182" t="str">
        <f t="shared" si="60"/>
        <v/>
      </c>
      <c r="AL160" s="182" t="str">
        <f t="shared" si="59"/>
        <v/>
      </c>
      <c r="AM160" s="182" t="str">
        <f t="shared" si="59"/>
        <v/>
      </c>
      <c r="AN160" s="182" t="str">
        <f t="shared" si="59"/>
        <v/>
      </c>
      <c r="AO160" s="182" t="str">
        <f t="shared" si="59"/>
        <v/>
      </c>
      <c r="AP160" s="182" t="str">
        <f t="shared" si="59"/>
        <v/>
      </c>
      <c r="AQ160" s="182" t="str">
        <f t="shared" si="59"/>
        <v/>
      </c>
      <c r="AR160" s="182" t="str">
        <f t="shared" si="59"/>
        <v/>
      </c>
      <c r="AS160" s="182" t="str">
        <f t="shared" si="59"/>
        <v/>
      </c>
      <c r="AT160" s="182" t="str">
        <f t="shared" si="59"/>
        <v/>
      </c>
      <c r="AU160" s="182" t="str">
        <f t="shared" si="59"/>
        <v/>
      </c>
      <c r="AV160" s="182" t="str">
        <f t="shared" si="59"/>
        <v/>
      </c>
      <c r="AW160" s="182" t="str">
        <f t="shared" si="59"/>
        <v/>
      </c>
      <c r="AX160" s="182" t="str">
        <f t="shared" si="59"/>
        <v/>
      </c>
      <c r="AY160" s="182" t="str">
        <f t="shared" si="59"/>
        <v/>
      </c>
      <c r="AZ160" s="182" t="str">
        <f t="shared" si="59"/>
        <v/>
      </c>
      <c r="BA160" s="182" t="str">
        <f t="shared" si="59"/>
        <v/>
      </c>
      <c r="BB160" s="182" t="str">
        <f t="shared" si="59"/>
        <v/>
      </c>
      <c r="BC160" s="182" t="str">
        <f t="shared" si="59"/>
        <v/>
      </c>
      <c r="BD160" s="182" t="str">
        <f t="shared" si="59"/>
        <v/>
      </c>
      <c r="BE160" s="182" t="str">
        <f t="shared" si="59"/>
        <v/>
      </c>
      <c r="BF160" s="182" t="str">
        <f t="shared" si="59"/>
        <v/>
      </c>
      <c r="BG160" s="182" t="str">
        <f t="shared" si="59"/>
        <v/>
      </c>
      <c r="BH160" s="182" t="str">
        <f t="shared" si="59"/>
        <v/>
      </c>
      <c r="BI160" s="182" t="str">
        <f t="shared" si="59"/>
        <v/>
      </c>
      <c r="BJ160" s="182" t="str">
        <f t="shared" si="59"/>
        <v/>
      </c>
      <c r="BK160" s="182" t="str">
        <f t="shared" si="59"/>
        <v/>
      </c>
      <c r="BL160" s="182" t="str">
        <f t="shared" si="59"/>
        <v/>
      </c>
      <c r="BM160" s="182" t="str">
        <f t="shared" si="59"/>
        <v/>
      </c>
      <c r="BN160" s="182" t="str">
        <f t="shared" si="59"/>
        <v/>
      </c>
      <c r="BO160" s="182" t="str">
        <f t="shared" si="59"/>
        <v/>
      </c>
      <c r="BP160" s="182" t="str">
        <f t="shared" si="59"/>
        <v/>
      </c>
      <c r="BQ160" s="182" t="str">
        <f t="shared" si="59"/>
        <v/>
      </c>
      <c r="BR160" s="182" t="str">
        <f t="shared" si="59"/>
        <v/>
      </c>
      <c r="BS160" s="182" t="str">
        <f t="shared" si="59"/>
        <v/>
      </c>
      <c r="BT160" s="182" t="str">
        <f t="shared" si="59"/>
        <v/>
      </c>
      <c r="BU160" s="182" t="str">
        <f t="shared" si="59"/>
        <v/>
      </c>
    </row>
    <row r="161" spans="1:73" x14ac:dyDescent="0.25">
      <c r="A161" s="422">
        <f>IF(ISERROR(FIND(SALES!$XEM$12,J161)),0,1)</f>
        <v>1</v>
      </c>
      <c r="B161" s="1" t="s">
        <v>2348</v>
      </c>
      <c r="C161" s="105" t="s">
        <v>2138</v>
      </c>
      <c r="D161" s="105" t="s">
        <v>2147</v>
      </c>
      <c r="E161" s="1" t="s">
        <v>2451</v>
      </c>
      <c r="F161" s="1" t="s">
        <v>2451</v>
      </c>
      <c r="G161" s="623" t="str">
        <f t="shared" si="51"/>
        <v>0</v>
      </c>
      <c r="H161" s="1">
        <f>'F12'!E164</f>
        <v>0</v>
      </c>
      <c r="I161" s="1" t="str">
        <f t="shared" si="52"/>
        <v/>
      </c>
      <c r="J161" s="197">
        <f>VLOOKUP(H161,'F12'!$E$6:$F$356,2,FALSE)</f>
        <v>0</v>
      </c>
      <c r="K161" s="197">
        <f t="shared" si="53"/>
        <v>0.25</v>
      </c>
      <c r="L161" s="190">
        <f t="shared" si="50"/>
        <v>0</v>
      </c>
      <c r="M161" s="182" t="str">
        <f t="shared" si="61"/>
        <v/>
      </c>
      <c r="N161" s="182" t="str">
        <f t="shared" si="61"/>
        <v/>
      </c>
      <c r="O161" s="182" t="str">
        <f t="shared" si="61"/>
        <v/>
      </c>
      <c r="P161" s="182" t="str">
        <f t="shared" si="61"/>
        <v/>
      </c>
      <c r="Q161" s="182" t="str">
        <f t="shared" si="61"/>
        <v/>
      </c>
      <c r="R161" s="182" t="str">
        <f t="shared" si="61"/>
        <v/>
      </c>
      <c r="S161" s="182" t="str">
        <f t="shared" si="61"/>
        <v/>
      </c>
      <c r="T161" s="182" t="str">
        <f t="shared" si="61"/>
        <v/>
      </c>
      <c r="U161" s="182" t="str">
        <f t="shared" si="61"/>
        <v/>
      </c>
      <c r="V161" s="182" t="str">
        <f t="shared" si="61"/>
        <v/>
      </c>
      <c r="W161" s="182" t="str">
        <f t="shared" si="61"/>
        <v/>
      </c>
      <c r="X161" s="182" t="str">
        <f t="shared" si="61"/>
        <v/>
      </c>
      <c r="Y161" s="182" t="str">
        <f t="shared" si="61"/>
        <v/>
      </c>
      <c r="Z161" s="182" t="str">
        <f t="shared" si="61"/>
        <v/>
      </c>
      <c r="AA161" s="182" t="str">
        <f t="shared" si="61"/>
        <v/>
      </c>
      <c r="AB161" s="182" t="str">
        <f t="shared" si="60"/>
        <v/>
      </c>
      <c r="AC161" s="182" t="str">
        <f t="shared" si="60"/>
        <v/>
      </c>
      <c r="AD161" s="182" t="str">
        <f t="shared" si="60"/>
        <v/>
      </c>
      <c r="AE161" s="182" t="str">
        <f t="shared" si="60"/>
        <v/>
      </c>
      <c r="AF161" s="182" t="str">
        <f t="shared" si="60"/>
        <v/>
      </c>
      <c r="AG161" s="182" t="str">
        <f t="shared" si="60"/>
        <v/>
      </c>
      <c r="AH161" s="182" t="str">
        <f t="shared" si="60"/>
        <v/>
      </c>
      <c r="AI161" s="182" t="str">
        <f t="shared" si="60"/>
        <v/>
      </c>
      <c r="AJ161" s="182" t="str">
        <f t="shared" si="60"/>
        <v/>
      </c>
      <c r="AK161" s="182" t="str">
        <f t="shared" si="60"/>
        <v/>
      </c>
      <c r="AL161" s="182" t="str">
        <f t="shared" si="59"/>
        <v/>
      </c>
      <c r="AM161" s="182" t="str">
        <f t="shared" si="59"/>
        <v/>
      </c>
      <c r="AN161" s="182" t="str">
        <f t="shared" si="59"/>
        <v/>
      </c>
      <c r="AO161" s="182" t="str">
        <f t="shared" si="59"/>
        <v/>
      </c>
      <c r="AP161" s="182" t="str">
        <f t="shared" si="59"/>
        <v/>
      </c>
      <c r="AQ161" s="182" t="str">
        <f t="shared" si="59"/>
        <v/>
      </c>
      <c r="AR161" s="182" t="str">
        <f t="shared" si="59"/>
        <v/>
      </c>
      <c r="AS161" s="182" t="str">
        <f t="shared" si="59"/>
        <v/>
      </c>
      <c r="AT161" s="182" t="str">
        <f t="shared" si="59"/>
        <v/>
      </c>
      <c r="AU161" s="182" t="str">
        <f t="shared" si="59"/>
        <v/>
      </c>
      <c r="AV161" s="182" t="str">
        <f t="shared" si="59"/>
        <v/>
      </c>
      <c r="AW161" s="182" t="str">
        <f t="shared" si="59"/>
        <v/>
      </c>
      <c r="AX161" s="182" t="str">
        <f t="shared" si="59"/>
        <v/>
      </c>
      <c r="AY161" s="182" t="str">
        <f t="shared" si="59"/>
        <v/>
      </c>
      <c r="AZ161" s="182" t="str">
        <f t="shared" si="59"/>
        <v/>
      </c>
      <c r="BA161" s="182" t="str">
        <f t="shared" si="59"/>
        <v/>
      </c>
      <c r="BB161" s="182" t="str">
        <f t="shared" si="59"/>
        <v/>
      </c>
      <c r="BC161" s="182" t="str">
        <f t="shared" si="59"/>
        <v/>
      </c>
      <c r="BD161" s="182" t="str">
        <f t="shared" si="59"/>
        <v/>
      </c>
      <c r="BE161" s="182" t="str">
        <f t="shared" si="59"/>
        <v/>
      </c>
      <c r="BF161" s="182" t="str">
        <f t="shared" si="59"/>
        <v/>
      </c>
      <c r="BG161" s="182" t="str">
        <f t="shared" si="59"/>
        <v/>
      </c>
      <c r="BH161" s="182" t="str">
        <f t="shared" si="59"/>
        <v/>
      </c>
      <c r="BI161" s="182" t="str">
        <f t="shared" si="59"/>
        <v/>
      </c>
      <c r="BJ161" s="182" t="str">
        <f t="shared" si="59"/>
        <v/>
      </c>
      <c r="BK161" s="182" t="str">
        <f t="shared" si="59"/>
        <v/>
      </c>
      <c r="BL161" s="182" t="str">
        <f t="shared" si="59"/>
        <v/>
      </c>
      <c r="BM161" s="182" t="str">
        <f t="shared" si="59"/>
        <v/>
      </c>
      <c r="BN161" s="182" t="str">
        <f t="shared" si="59"/>
        <v/>
      </c>
      <c r="BO161" s="182" t="str">
        <f t="shared" si="59"/>
        <v/>
      </c>
      <c r="BP161" s="182" t="str">
        <f t="shared" si="59"/>
        <v/>
      </c>
      <c r="BQ161" s="182" t="str">
        <f t="shared" si="59"/>
        <v/>
      </c>
      <c r="BR161" s="182" t="str">
        <f t="shared" si="59"/>
        <v/>
      </c>
      <c r="BS161" s="182" t="str">
        <f t="shared" si="59"/>
        <v/>
      </c>
      <c r="BT161" s="182" t="str">
        <f t="shared" si="59"/>
        <v/>
      </c>
      <c r="BU161" s="182" t="str">
        <f t="shared" si="59"/>
        <v/>
      </c>
    </row>
    <row r="162" spans="1:73" x14ac:dyDescent="0.25">
      <c r="A162" s="422">
        <f>IF(ISERROR(FIND(SALES!$XEM$12,J162)),0,1)</f>
        <v>1</v>
      </c>
      <c r="B162" s="1" t="s">
        <v>2349</v>
      </c>
      <c r="C162" s="105" t="s">
        <v>2139</v>
      </c>
      <c r="D162" s="105" t="s">
        <v>2140</v>
      </c>
      <c r="E162" s="1" t="s">
        <v>2451</v>
      </c>
      <c r="F162" s="1" t="s">
        <v>2451</v>
      </c>
      <c r="G162" s="623" t="str">
        <f t="shared" si="51"/>
        <v>0</v>
      </c>
      <c r="H162" s="1">
        <f>'F12'!E165</f>
        <v>0</v>
      </c>
      <c r="I162" s="1" t="str">
        <f t="shared" si="52"/>
        <v/>
      </c>
      <c r="J162" s="197">
        <f>VLOOKUP(H162,'F12'!$E$6:$F$356,2,FALSE)</f>
        <v>0</v>
      </c>
      <c r="K162" s="197">
        <f t="shared" si="53"/>
        <v>0.25</v>
      </c>
      <c r="L162" s="190">
        <f t="shared" si="50"/>
        <v>0</v>
      </c>
      <c r="M162" s="182" t="str">
        <f t="shared" si="61"/>
        <v/>
      </c>
      <c r="N162" s="182" t="str">
        <f t="shared" si="61"/>
        <v/>
      </c>
      <c r="O162" s="182" t="str">
        <f t="shared" si="61"/>
        <v/>
      </c>
      <c r="P162" s="182" t="str">
        <f t="shared" si="61"/>
        <v/>
      </c>
      <c r="Q162" s="182" t="str">
        <f t="shared" si="61"/>
        <v/>
      </c>
      <c r="R162" s="182" t="str">
        <f t="shared" si="61"/>
        <v/>
      </c>
      <c r="S162" s="182" t="str">
        <f t="shared" si="61"/>
        <v/>
      </c>
      <c r="T162" s="182" t="str">
        <f t="shared" si="61"/>
        <v/>
      </c>
      <c r="U162" s="182" t="str">
        <f t="shared" si="61"/>
        <v/>
      </c>
      <c r="V162" s="182" t="str">
        <f t="shared" si="61"/>
        <v/>
      </c>
      <c r="W162" s="182" t="str">
        <f t="shared" si="61"/>
        <v/>
      </c>
      <c r="X162" s="182" t="str">
        <f t="shared" si="61"/>
        <v/>
      </c>
      <c r="Y162" s="182" t="str">
        <f t="shared" si="61"/>
        <v/>
      </c>
      <c r="Z162" s="182" t="str">
        <f t="shared" si="61"/>
        <v/>
      </c>
      <c r="AA162" s="182" t="str">
        <f t="shared" si="61"/>
        <v/>
      </c>
      <c r="AB162" s="182" t="str">
        <f t="shared" si="60"/>
        <v/>
      </c>
      <c r="AC162" s="182" t="str">
        <f t="shared" si="60"/>
        <v/>
      </c>
      <c r="AD162" s="182" t="str">
        <f t="shared" si="60"/>
        <v/>
      </c>
      <c r="AE162" s="182" t="str">
        <f t="shared" si="60"/>
        <v/>
      </c>
      <c r="AF162" s="182" t="str">
        <f t="shared" si="60"/>
        <v/>
      </c>
      <c r="AG162" s="182" t="str">
        <f t="shared" si="60"/>
        <v/>
      </c>
      <c r="AH162" s="182" t="str">
        <f t="shared" si="60"/>
        <v/>
      </c>
      <c r="AI162" s="182" t="str">
        <f t="shared" si="60"/>
        <v/>
      </c>
      <c r="AJ162" s="182" t="str">
        <f t="shared" si="60"/>
        <v/>
      </c>
      <c r="AK162" s="182" t="str">
        <f t="shared" si="60"/>
        <v/>
      </c>
      <c r="AL162" s="182" t="str">
        <f t="shared" si="59"/>
        <v/>
      </c>
      <c r="AM162" s="182" t="str">
        <f t="shared" si="59"/>
        <v/>
      </c>
      <c r="AN162" s="182" t="str">
        <f t="shared" si="59"/>
        <v/>
      </c>
      <c r="AO162" s="182" t="str">
        <f t="shared" si="59"/>
        <v/>
      </c>
      <c r="AP162" s="182" t="str">
        <f t="shared" si="59"/>
        <v/>
      </c>
      <c r="AQ162" s="182" t="str">
        <f t="shared" si="59"/>
        <v/>
      </c>
      <c r="AR162" s="182" t="str">
        <f t="shared" si="59"/>
        <v/>
      </c>
      <c r="AS162" s="182" t="str">
        <f t="shared" si="59"/>
        <v/>
      </c>
      <c r="AT162" s="182" t="str">
        <f t="shared" si="59"/>
        <v/>
      </c>
      <c r="AU162" s="182" t="str">
        <f t="shared" si="59"/>
        <v/>
      </c>
      <c r="AV162" s="182" t="str">
        <f t="shared" si="59"/>
        <v/>
      </c>
      <c r="AW162" s="182" t="str">
        <f t="shared" si="59"/>
        <v/>
      </c>
      <c r="AX162" s="182" t="str">
        <f t="shared" si="59"/>
        <v/>
      </c>
      <c r="AY162" s="182" t="str">
        <f t="shared" si="59"/>
        <v/>
      </c>
      <c r="AZ162" s="182" t="str">
        <f t="shared" si="59"/>
        <v/>
      </c>
      <c r="BA162" s="182" t="str">
        <f t="shared" si="59"/>
        <v/>
      </c>
      <c r="BB162" s="182" t="str">
        <f t="shared" si="59"/>
        <v/>
      </c>
      <c r="BC162" s="182" t="str">
        <f t="shared" si="59"/>
        <v/>
      </c>
      <c r="BD162" s="182" t="str">
        <f t="shared" si="59"/>
        <v/>
      </c>
      <c r="BE162" s="182" t="str">
        <f t="shared" si="59"/>
        <v/>
      </c>
      <c r="BF162" s="182" t="str">
        <f t="shared" si="59"/>
        <v/>
      </c>
      <c r="BG162" s="182" t="str">
        <f t="shared" si="59"/>
        <v/>
      </c>
      <c r="BH162" s="182" t="str">
        <f t="shared" si="59"/>
        <v/>
      </c>
      <c r="BI162" s="182" t="str">
        <f t="shared" si="59"/>
        <v/>
      </c>
      <c r="BJ162" s="182" t="str">
        <f t="shared" si="59"/>
        <v/>
      </c>
      <c r="BK162" s="182" t="str">
        <f t="shared" si="59"/>
        <v/>
      </c>
      <c r="BL162" s="182" t="str">
        <f t="shared" si="59"/>
        <v/>
      </c>
      <c r="BM162" s="182" t="str">
        <f t="shared" si="59"/>
        <v/>
      </c>
      <c r="BN162" s="182" t="str">
        <f t="shared" si="59"/>
        <v/>
      </c>
      <c r="BO162" s="182" t="str">
        <f t="shared" si="59"/>
        <v/>
      </c>
      <c r="BP162" s="182" t="str">
        <f t="shared" ref="AL162:BU169" si="62">IF(BP$2&gt;LEN($J162),"",RIGHT(LEFT($J162,BP$2),3))</f>
        <v/>
      </c>
      <c r="BQ162" s="182" t="str">
        <f t="shared" si="62"/>
        <v/>
      </c>
      <c r="BR162" s="182" t="str">
        <f t="shared" si="62"/>
        <v/>
      </c>
      <c r="BS162" s="182" t="str">
        <f t="shared" si="62"/>
        <v/>
      </c>
      <c r="BT162" s="182" t="str">
        <f t="shared" si="62"/>
        <v/>
      </c>
      <c r="BU162" s="182" t="str">
        <f t="shared" si="62"/>
        <v/>
      </c>
    </row>
    <row r="163" spans="1:73" x14ac:dyDescent="0.25">
      <c r="A163" s="422">
        <f>IF(ISERROR(FIND(SALES!$XEM$12,J163)),0,1)</f>
        <v>1</v>
      </c>
      <c r="B163" s="1" t="s">
        <v>2350</v>
      </c>
      <c r="C163" s="105" t="s">
        <v>2154</v>
      </c>
      <c r="D163" s="105" t="s">
        <v>2147</v>
      </c>
      <c r="E163" s="1" t="s">
        <v>2451</v>
      </c>
      <c r="F163" s="1" t="s">
        <v>2451</v>
      </c>
      <c r="G163" s="623" t="str">
        <f t="shared" si="51"/>
        <v>0</v>
      </c>
      <c r="H163" s="1">
        <f>'F12'!E166</f>
        <v>0</v>
      </c>
      <c r="I163" s="1" t="str">
        <f t="shared" si="52"/>
        <v/>
      </c>
      <c r="J163" s="197">
        <f>VLOOKUP(H163,'F12'!$E$6:$F$356,2,FALSE)</f>
        <v>0</v>
      </c>
      <c r="K163" s="197">
        <f t="shared" si="53"/>
        <v>0.25</v>
      </c>
      <c r="L163" s="190">
        <f t="shared" si="50"/>
        <v>0</v>
      </c>
      <c r="M163" s="182" t="str">
        <f t="shared" si="61"/>
        <v/>
      </c>
      <c r="N163" s="182" t="str">
        <f t="shared" si="61"/>
        <v/>
      </c>
      <c r="O163" s="182" t="str">
        <f t="shared" si="61"/>
        <v/>
      </c>
      <c r="P163" s="182" t="str">
        <f t="shared" si="61"/>
        <v/>
      </c>
      <c r="Q163" s="182" t="str">
        <f t="shared" si="61"/>
        <v/>
      </c>
      <c r="R163" s="182" t="str">
        <f t="shared" si="61"/>
        <v/>
      </c>
      <c r="S163" s="182" t="str">
        <f t="shared" si="61"/>
        <v/>
      </c>
      <c r="T163" s="182" t="str">
        <f t="shared" si="61"/>
        <v/>
      </c>
      <c r="U163" s="182" t="str">
        <f t="shared" si="61"/>
        <v/>
      </c>
      <c r="V163" s="182" t="str">
        <f t="shared" si="61"/>
        <v/>
      </c>
      <c r="W163" s="182" t="str">
        <f t="shared" si="61"/>
        <v/>
      </c>
      <c r="X163" s="182" t="str">
        <f t="shared" si="61"/>
        <v/>
      </c>
      <c r="Y163" s="182" t="str">
        <f t="shared" si="61"/>
        <v/>
      </c>
      <c r="Z163" s="182" t="str">
        <f t="shared" si="61"/>
        <v/>
      </c>
      <c r="AA163" s="182" t="str">
        <f t="shared" si="61"/>
        <v/>
      </c>
      <c r="AB163" s="182" t="str">
        <f t="shared" si="60"/>
        <v/>
      </c>
      <c r="AC163" s="182" t="str">
        <f t="shared" si="60"/>
        <v/>
      </c>
      <c r="AD163" s="182" t="str">
        <f t="shared" si="60"/>
        <v/>
      </c>
      <c r="AE163" s="182" t="str">
        <f t="shared" si="60"/>
        <v/>
      </c>
      <c r="AF163" s="182" t="str">
        <f t="shared" si="60"/>
        <v/>
      </c>
      <c r="AG163" s="182" t="str">
        <f t="shared" si="60"/>
        <v/>
      </c>
      <c r="AH163" s="182" t="str">
        <f t="shared" si="60"/>
        <v/>
      </c>
      <c r="AI163" s="182" t="str">
        <f t="shared" si="60"/>
        <v/>
      </c>
      <c r="AJ163" s="182" t="str">
        <f t="shared" si="60"/>
        <v/>
      </c>
      <c r="AK163" s="182" t="str">
        <f t="shared" si="60"/>
        <v/>
      </c>
      <c r="AL163" s="182" t="str">
        <f t="shared" si="62"/>
        <v/>
      </c>
      <c r="AM163" s="182" t="str">
        <f t="shared" si="62"/>
        <v/>
      </c>
      <c r="AN163" s="182" t="str">
        <f t="shared" si="62"/>
        <v/>
      </c>
      <c r="AO163" s="182" t="str">
        <f t="shared" si="62"/>
        <v/>
      </c>
      <c r="AP163" s="182" t="str">
        <f t="shared" si="62"/>
        <v/>
      </c>
      <c r="AQ163" s="182" t="str">
        <f t="shared" si="62"/>
        <v/>
      </c>
      <c r="AR163" s="182" t="str">
        <f t="shared" si="62"/>
        <v/>
      </c>
      <c r="AS163" s="182" t="str">
        <f t="shared" si="62"/>
        <v/>
      </c>
      <c r="AT163" s="182" t="str">
        <f t="shared" si="62"/>
        <v/>
      </c>
      <c r="AU163" s="182" t="str">
        <f t="shared" si="62"/>
        <v/>
      </c>
      <c r="AV163" s="182" t="str">
        <f t="shared" si="62"/>
        <v/>
      </c>
      <c r="AW163" s="182" t="str">
        <f t="shared" si="62"/>
        <v/>
      </c>
      <c r="AX163" s="182" t="str">
        <f t="shared" si="62"/>
        <v/>
      </c>
      <c r="AY163" s="182" t="str">
        <f t="shared" si="62"/>
        <v/>
      </c>
      <c r="AZ163" s="182" t="str">
        <f t="shared" si="62"/>
        <v/>
      </c>
      <c r="BA163" s="182" t="str">
        <f t="shared" si="62"/>
        <v/>
      </c>
      <c r="BB163" s="182" t="str">
        <f t="shared" si="62"/>
        <v/>
      </c>
      <c r="BC163" s="182" t="str">
        <f t="shared" si="62"/>
        <v/>
      </c>
      <c r="BD163" s="182" t="str">
        <f t="shared" si="62"/>
        <v/>
      </c>
      <c r="BE163" s="182" t="str">
        <f t="shared" si="62"/>
        <v/>
      </c>
      <c r="BF163" s="182" t="str">
        <f t="shared" si="62"/>
        <v/>
      </c>
      <c r="BG163" s="182" t="str">
        <f t="shared" si="62"/>
        <v/>
      </c>
      <c r="BH163" s="182" t="str">
        <f t="shared" si="62"/>
        <v/>
      </c>
      <c r="BI163" s="182" t="str">
        <f t="shared" si="62"/>
        <v/>
      </c>
      <c r="BJ163" s="182" t="str">
        <f t="shared" si="62"/>
        <v/>
      </c>
      <c r="BK163" s="182" t="str">
        <f t="shared" si="62"/>
        <v/>
      </c>
      <c r="BL163" s="182" t="str">
        <f t="shared" si="62"/>
        <v/>
      </c>
      <c r="BM163" s="182" t="str">
        <f t="shared" si="62"/>
        <v/>
      </c>
      <c r="BN163" s="182" t="str">
        <f t="shared" si="62"/>
        <v/>
      </c>
      <c r="BO163" s="182" t="str">
        <f t="shared" si="62"/>
        <v/>
      </c>
      <c r="BP163" s="182" t="str">
        <f t="shared" si="62"/>
        <v/>
      </c>
      <c r="BQ163" s="182" t="str">
        <f t="shared" si="62"/>
        <v/>
      </c>
      <c r="BR163" s="182" t="str">
        <f t="shared" si="62"/>
        <v/>
      </c>
      <c r="BS163" s="182" t="str">
        <f t="shared" si="62"/>
        <v/>
      </c>
      <c r="BT163" s="182" t="str">
        <f t="shared" si="62"/>
        <v/>
      </c>
      <c r="BU163" s="182" t="str">
        <f t="shared" si="62"/>
        <v/>
      </c>
    </row>
    <row r="164" spans="1:73" x14ac:dyDescent="0.25">
      <c r="A164" s="422">
        <f>IF(ISERROR(FIND(SALES!$XEM$12,J164)),0,1)</f>
        <v>1</v>
      </c>
      <c r="B164" s="1" t="s">
        <v>2351</v>
      </c>
      <c r="C164" s="105" t="s">
        <v>2151</v>
      </c>
      <c r="D164" s="1" t="s">
        <v>2451</v>
      </c>
      <c r="E164" s="1" t="s">
        <v>2451</v>
      </c>
      <c r="F164" s="1" t="s">
        <v>2451</v>
      </c>
      <c r="G164" s="623" t="str">
        <f t="shared" si="51"/>
        <v>0</v>
      </c>
      <c r="H164" s="1">
        <f>'F12'!E167</f>
        <v>0</v>
      </c>
      <c r="I164" s="1" t="str">
        <f t="shared" si="52"/>
        <v/>
      </c>
      <c r="J164" s="197">
        <f>VLOOKUP(H164,'F12'!$E$6:$F$356,2,FALSE)</f>
        <v>0</v>
      </c>
      <c r="K164" s="197">
        <f t="shared" si="53"/>
        <v>0.25</v>
      </c>
      <c r="L164" s="190">
        <f t="shared" si="50"/>
        <v>0</v>
      </c>
      <c r="M164" s="182" t="str">
        <f t="shared" si="61"/>
        <v/>
      </c>
      <c r="N164" s="182" t="str">
        <f t="shared" si="61"/>
        <v/>
      </c>
      <c r="O164" s="182" t="str">
        <f t="shared" si="61"/>
        <v/>
      </c>
      <c r="P164" s="182" t="str">
        <f t="shared" si="61"/>
        <v/>
      </c>
      <c r="Q164" s="182" t="str">
        <f t="shared" si="61"/>
        <v/>
      </c>
      <c r="R164" s="182" t="str">
        <f t="shared" si="61"/>
        <v/>
      </c>
      <c r="S164" s="182" t="str">
        <f t="shared" si="61"/>
        <v/>
      </c>
      <c r="T164" s="182" t="str">
        <f t="shared" si="61"/>
        <v/>
      </c>
      <c r="U164" s="182" t="str">
        <f t="shared" si="61"/>
        <v/>
      </c>
      <c r="V164" s="182" t="str">
        <f t="shared" si="61"/>
        <v/>
      </c>
      <c r="W164" s="182" t="str">
        <f t="shared" si="61"/>
        <v/>
      </c>
      <c r="X164" s="182" t="str">
        <f t="shared" si="61"/>
        <v/>
      </c>
      <c r="Y164" s="182" t="str">
        <f t="shared" si="61"/>
        <v/>
      </c>
      <c r="Z164" s="182" t="str">
        <f t="shared" si="61"/>
        <v/>
      </c>
      <c r="AA164" s="182" t="str">
        <f t="shared" si="61"/>
        <v/>
      </c>
      <c r="AB164" s="182" t="str">
        <f t="shared" si="60"/>
        <v/>
      </c>
      <c r="AC164" s="182" t="str">
        <f t="shared" si="60"/>
        <v/>
      </c>
      <c r="AD164" s="182" t="str">
        <f t="shared" si="60"/>
        <v/>
      </c>
      <c r="AE164" s="182" t="str">
        <f t="shared" si="60"/>
        <v/>
      </c>
      <c r="AF164" s="182" t="str">
        <f t="shared" si="60"/>
        <v/>
      </c>
      <c r="AG164" s="182" t="str">
        <f t="shared" si="60"/>
        <v/>
      </c>
      <c r="AH164" s="182" t="str">
        <f t="shared" si="60"/>
        <v/>
      </c>
      <c r="AI164" s="182" t="str">
        <f t="shared" si="60"/>
        <v/>
      </c>
      <c r="AJ164" s="182" t="str">
        <f t="shared" si="60"/>
        <v/>
      </c>
      <c r="AK164" s="182" t="str">
        <f t="shared" si="60"/>
        <v/>
      </c>
      <c r="AL164" s="182" t="str">
        <f t="shared" si="62"/>
        <v/>
      </c>
      <c r="AM164" s="182" t="str">
        <f t="shared" si="62"/>
        <v/>
      </c>
      <c r="AN164" s="182" t="str">
        <f t="shared" si="62"/>
        <v/>
      </c>
      <c r="AO164" s="182" t="str">
        <f t="shared" si="62"/>
        <v/>
      </c>
      <c r="AP164" s="182" t="str">
        <f t="shared" si="62"/>
        <v/>
      </c>
      <c r="AQ164" s="182" t="str">
        <f t="shared" si="62"/>
        <v/>
      </c>
      <c r="AR164" s="182" t="str">
        <f t="shared" si="62"/>
        <v/>
      </c>
      <c r="AS164" s="182" t="str">
        <f t="shared" si="62"/>
        <v/>
      </c>
      <c r="AT164" s="182" t="str">
        <f t="shared" si="62"/>
        <v/>
      </c>
      <c r="AU164" s="182" t="str">
        <f t="shared" si="62"/>
        <v/>
      </c>
      <c r="AV164" s="182" t="str">
        <f t="shared" si="62"/>
        <v/>
      </c>
      <c r="AW164" s="182" t="str">
        <f t="shared" si="62"/>
        <v/>
      </c>
      <c r="AX164" s="182" t="str">
        <f t="shared" si="62"/>
        <v/>
      </c>
      <c r="AY164" s="182" t="str">
        <f t="shared" si="62"/>
        <v/>
      </c>
      <c r="AZ164" s="182" t="str">
        <f t="shared" si="62"/>
        <v/>
      </c>
      <c r="BA164" s="182" t="str">
        <f t="shared" si="62"/>
        <v/>
      </c>
      <c r="BB164" s="182" t="str">
        <f t="shared" si="62"/>
        <v/>
      </c>
      <c r="BC164" s="182" t="str">
        <f t="shared" si="62"/>
        <v/>
      </c>
      <c r="BD164" s="182" t="str">
        <f t="shared" si="62"/>
        <v/>
      </c>
      <c r="BE164" s="182" t="str">
        <f t="shared" si="62"/>
        <v/>
      </c>
      <c r="BF164" s="182" t="str">
        <f t="shared" si="62"/>
        <v/>
      </c>
      <c r="BG164" s="182" t="str">
        <f t="shared" si="62"/>
        <v/>
      </c>
      <c r="BH164" s="182" t="str">
        <f t="shared" si="62"/>
        <v/>
      </c>
      <c r="BI164" s="182" t="str">
        <f t="shared" si="62"/>
        <v/>
      </c>
      <c r="BJ164" s="182" t="str">
        <f t="shared" si="62"/>
        <v/>
      </c>
      <c r="BK164" s="182" t="str">
        <f t="shared" si="62"/>
        <v/>
      </c>
      <c r="BL164" s="182" t="str">
        <f t="shared" si="62"/>
        <v/>
      </c>
      <c r="BM164" s="182" t="str">
        <f t="shared" si="62"/>
        <v/>
      </c>
      <c r="BN164" s="182" t="str">
        <f t="shared" si="62"/>
        <v/>
      </c>
      <c r="BO164" s="182" t="str">
        <f t="shared" si="62"/>
        <v/>
      </c>
      <c r="BP164" s="182" t="str">
        <f t="shared" si="62"/>
        <v/>
      </c>
      <c r="BQ164" s="182" t="str">
        <f t="shared" si="62"/>
        <v/>
      </c>
      <c r="BR164" s="182" t="str">
        <f t="shared" si="62"/>
        <v/>
      </c>
      <c r="BS164" s="182" t="str">
        <f t="shared" si="62"/>
        <v/>
      </c>
      <c r="BT164" s="182" t="str">
        <f t="shared" si="62"/>
        <v/>
      </c>
      <c r="BU164" s="182" t="str">
        <f t="shared" si="62"/>
        <v/>
      </c>
    </row>
    <row r="165" spans="1:73" x14ac:dyDescent="0.25">
      <c r="A165" s="422">
        <f>IF(ISERROR(FIND(SALES!$XEM$12,J165)),0,1)</f>
        <v>1</v>
      </c>
      <c r="B165" s="1" t="s">
        <v>2352</v>
      </c>
      <c r="C165" s="105" t="s">
        <v>2149</v>
      </c>
      <c r="D165" s="1" t="s">
        <v>2451</v>
      </c>
      <c r="E165" s="1" t="s">
        <v>2451</v>
      </c>
      <c r="F165" s="1" t="s">
        <v>2451</v>
      </c>
      <c r="G165" s="623" t="str">
        <f t="shared" si="51"/>
        <v>0</v>
      </c>
      <c r="H165" s="1">
        <f>'F12'!E168</f>
        <v>0</v>
      </c>
      <c r="I165" s="1" t="str">
        <f t="shared" si="52"/>
        <v/>
      </c>
      <c r="J165" s="197">
        <f>VLOOKUP(H165,'F12'!$E$6:$F$356,2,FALSE)</f>
        <v>0</v>
      </c>
      <c r="K165" s="197">
        <f t="shared" si="53"/>
        <v>0.25</v>
      </c>
      <c r="L165" s="190">
        <f t="shared" si="50"/>
        <v>0</v>
      </c>
      <c r="M165" s="182" t="str">
        <f t="shared" si="61"/>
        <v/>
      </c>
      <c r="N165" s="182" t="str">
        <f t="shared" si="61"/>
        <v/>
      </c>
      <c r="O165" s="182" t="str">
        <f t="shared" si="61"/>
        <v/>
      </c>
      <c r="P165" s="182" t="str">
        <f t="shared" si="61"/>
        <v/>
      </c>
      <c r="Q165" s="182" t="str">
        <f t="shared" si="61"/>
        <v/>
      </c>
      <c r="R165" s="182" t="str">
        <f t="shared" si="61"/>
        <v/>
      </c>
      <c r="S165" s="182" t="str">
        <f t="shared" si="61"/>
        <v/>
      </c>
      <c r="T165" s="182" t="str">
        <f t="shared" si="61"/>
        <v/>
      </c>
      <c r="U165" s="182" t="str">
        <f t="shared" si="61"/>
        <v/>
      </c>
      <c r="V165" s="182" t="str">
        <f t="shared" si="61"/>
        <v/>
      </c>
      <c r="W165" s="182" t="str">
        <f t="shared" si="61"/>
        <v/>
      </c>
      <c r="X165" s="182" t="str">
        <f t="shared" si="61"/>
        <v/>
      </c>
      <c r="Y165" s="182" t="str">
        <f t="shared" si="61"/>
        <v/>
      </c>
      <c r="Z165" s="182" t="str">
        <f t="shared" si="61"/>
        <v/>
      </c>
      <c r="AA165" s="182" t="str">
        <f t="shared" si="61"/>
        <v/>
      </c>
      <c r="AB165" s="182" t="str">
        <f t="shared" si="60"/>
        <v/>
      </c>
      <c r="AC165" s="182" t="str">
        <f t="shared" si="60"/>
        <v/>
      </c>
      <c r="AD165" s="182" t="str">
        <f t="shared" si="60"/>
        <v/>
      </c>
      <c r="AE165" s="182" t="str">
        <f t="shared" si="60"/>
        <v/>
      </c>
      <c r="AF165" s="182" t="str">
        <f t="shared" si="60"/>
        <v/>
      </c>
      <c r="AG165" s="182" t="str">
        <f t="shared" si="60"/>
        <v/>
      </c>
      <c r="AH165" s="182" t="str">
        <f t="shared" si="60"/>
        <v/>
      </c>
      <c r="AI165" s="182" t="str">
        <f t="shared" si="60"/>
        <v/>
      </c>
      <c r="AJ165" s="182" t="str">
        <f t="shared" si="60"/>
        <v/>
      </c>
      <c r="AK165" s="182" t="str">
        <f t="shared" si="60"/>
        <v/>
      </c>
      <c r="AL165" s="182" t="str">
        <f t="shared" si="62"/>
        <v/>
      </c>
      <c r="AM165" s="182" t="str">
        <f t="shared" si="62"/>
        <v/>
      </c>
      <c r="AN165" s="182" t="str">
        <f t="shared" si="62"/>
        <v/>
      </c>
      <c r="AO165" s="182" t="str">
        <f t="shared" si="62"/>
        <v/>
      </c>
      <c r="AP165" s="182" t="str">
        <f t="shared" si="62"/>
        <v/>
      </c>
      <c r="AQ165" s="182" t="str">
        <f t="shared" si="62"/>
        <v/>
      </c>
      <c r="AR165" s="182" t="str">
        <f t="shared" si="62"/>
        <v/>
      </c>
      <c r="AS165" s="182" t="str">
        <f t="shared" si="62"/>
        <v/>
      </c>
      <c r="AT165" s="182" t="str">
        <f t="shared" si="62"/>
        <v/>
      </c>
      <c r="AU165" s="182" t="str">
        <f t="shared" si="62"/>
        <v/>
      </c>
      <c r="AV165" s="182" t="str">
        <f t="shared" si="62"/>
        <v/>
      </c>
      <c r="AW165" s="182" t="str">
        <f t="shared" si="62"/>
        <v/>
      </c>
      <c r="AX165" s="182" t="str">
        <f t="shared" si="62"/>
        <v/>
      </c>
      <c r="AY165" s="182" t="str">
        <f t="shared" si="62"/>
        <v/>
      </c>
      <c r="AZ165" s="182" t="str">
        <f t="shared" si="62"/>
        <v/>
      </c>
      <c r="BA165" s="182" t="str">
        <f t="shared" si="62"/>
        <v/>
      </c>
      <c r="BB165" s="182" t="str">
        <f t="shared" si="62"/>
        <v/>
      </c>
      <c r="BC165" s="182" t="str">
        <f t="shared" si="62"/>
        <v/>
      </c>
      <c r="BD165" s="182" t="str">
        <f t="shared" si="62"/>
        <v/>
      </c>
      <c r="BE165" s="182" t="str">
        <f t="shared" si="62"/>
        <v/>
      </c>
      <c r="BF165" s="182" t="str">
        <f t="shared" si="62"/>
        <v/>
      </c>
      <c r="BG165" s="182" t="str">
        <f t="shared" si="62"/>
        <v/>
      </c>
      <c r="BH165" s="182" t="str">
        <f t="shared" si="62"/>
        <v/>
      </c>
      <c r="BI165" s="182" t="str">
        <f t="shared" si="62"/>
        <v/>
      </c>
      <c r="BJ165" s="182" t="str">
        <f t="shared" si="62"/>
        <v/>
      </c>
      <c r="BK165" s="182" t="str">
        <f t="shared" si="62"/>
        <v/>
      </c>
      <c r="BL165" s="182" t="str">
        <f t="shared" si="62"/>
        <v/>
      </c>
      <c r="BM165" s="182" t="str">
        <f t="shared" si="62"/>
        <v/>
      </c>
      <c r="BN165" s="182" t="str">
        <f t="shared" si="62"/>
        <v/>
      </c>
      <c r="BO165" s="182" t="str">
        <f t="shared" si="62"/>
        <v/>
      </c>
      <c r="BP165" s="182" t="str">
        <f t="shared" si="62"/>
        <v/>
      </c>
      <c r="BQ165" s="182" t="str">
        <f t="shared" si="62"/>
        <v/>
      </c>
      <c r="BR165" s="182" t="str">
        <f t="shared" si="62"/>
        <v/>
      </c>
      <c r="BS165" s="182" t="str">
        <f t="shared" si="62"/>
        <v/>
      </c>
      <c r="BT165" s="182" t="str">
        <f t="shared" si="62"/>
        <v/>
      </c>
      <c r="BU165" s="182" t="str">
        <f t="shared" si="62"/>
        <v/>
      </c>
    </row>
    <row r="166" spans="1:73" x14ac:dyDescent="0.25">
      <c r="A166" s="422">
        <f>IF(ISERROR(FIND(SALES!$XEM$12,J166)),0,1)</f>
        <v>1</v>
      </c>
      <c r="B166" s="1" t="s">
        <v>2353</v>
      </c>
      <c r="C166" s="105" t="s">
        <v>2149</v>
      </c>
      <c r="D166" s="1" t="s">
        <v>2451</v>
      </c>
      <c r="E166" s="1" t="s">
        <v>2451</v>
      </c>
      <c r="F166" s="1" t="s">
        <v>2451</v>
      </c>
      <c r="G166" s="623" t="str">
        <f t="shared" si="51"/>
        <v>0</v>
      </c>
      <c r="H166" s="1">
        <f>'F12'!E169</f>
        <v>0</v>
      </c>
      <c r="I166" s="1" t="str">
        <f t="shared" si="52"/>
        <v/>
      </c>
      <c r="J166" s="197">
        <f>VLOOKUP(H166,'F12'!$E$6:$F$356,2,FALSE)</f>
        <v>0</v>
      </c>
      <c r="K166" s="197">
        <f t="shared" si="53"/>
        <v>0.25</v>
      </c>
      <c r="L166" s="190">
        <f t="shared" si="50"/>
        <v>0</v>
      </c>
      <c r="M166" s="182" t="str">
        <f t="shared" si="61"/>
        <v/>
      </c>
      <c r="N166" s="182" t="str">
        <f t="shared" si="61"/>
        <v/>
      </c>
      <c r="O166" s="182" t="str">
        <f t="shared" si="61"/>
        <v/>
      </c>
      <c r="P166" s="182" t="str">
        <f t="shared" si="61"/>
        <v/>
      </c>
      <c r="Q166" s="182" t="str">
        <f t="shared" si="61"/>
        <v/>
      </c>
      <c r="R166" s="182" t="str">
        <f t="shared" si="61"/>
        <v/>
      </c>
      <c r="S166" s="182" t="str">
        <f t="shared" si="61"/>
        <v/>
      </c>
      <c r="T166" s="182" t="str">
        <f t="shared" si="61"/>
        <v/>
      </c>
      <c r="U166" s="182" t="str">
        <f t="shared" si="61"/>
        <v/>
      </c>
      <c r="V166" s="182" t="str">
        <f t="shared" si="61"/>
        <v/>
      </c>
      <c r="W166" s="182" t="str">
        <f t="shared" si="61"/>
        <v/>
      </c>
      <c r="X166" s="182" t="str">
        <f t="shared" si="61"/>
        <v/>
      </c>
      <c r="Y166" s="182" t="str">
        <f t="shared" si="61"/>
        <v/>
      </c>
      <c r="Z166" s="182" t="str">
        <f t="shared" si="61"/>
        <v/>
      </c>
      <c r="AA166" s="182" t="str">
        <f t="shared" si="61"/>
        <v/>
      </c>
      <c r="AB166" s="182" t="str">
        <f t="shared" si="60"/>
        <v/>
      </c>
      <c r="AC166" s="182" t="str">
        <f t="shared" si="60"/>
        <v/>
      </c>
      <c r="AD166" s="182" t="str">
        <f t="shared" si="60"/>
        <v/>
      </c>
      <c r="AE166" s="182" t="str">
        <f t="shared" si="60"/>
        <v/>
      </c>
      <c r="AF166" s="182" t="str">
        <f t="shared" si="60"/>
        <v/>
      </c>
      <c r="AG166" s="182" t="str">
        <f t="shared" si="60"/>
        <v/>
      </c>
      <c r="AH166" s="182" t="str">
        <f t="shared" si="60"/>
        <v/>
      </c>
      <c r="AI166" s="182" t="str">
        <f t="shared" si="60"/>
        <v/>
      </c>
      <c r="AJ166" s="182" t="str">
        <f t="shared" si="60"/>
        <v/>
      </c>
      <c r="AK166" s="182" t="str">
        <f t="shared" si="60"/>
        <v/>
      </c>
      <c r="AL166" s="182" t="str">
        <f t="shared" si="62"/>
        <v/>
      </c>
      <c r="AM166" s="182" t="str">
        <f t="shared" si="62"/>
        <v/>
      </c>
      <c r="AN166" s="182" t="str">
        <f t="shared" si="62"/>
        <v/>
      </c>
      <c r="AO166" s="182" t="str">
        <f t="shared" si="62"/>
        <v/>
      </c>
      <c r="AP166" s="182" t="str">
        <f t="shared" si="62"/>
        <v/>
      </c>
      <c r="AQ166" s="182" t="str">
        <f t="shared" si="62"/>
        <v/>
      </c>
      <c r="AR166" s="182" t="str">
        <f t="shared" si="62"/>
        <v/>
      </c>
      <c r="AS166" s="182" t="str">
        <f t="shared" si="62"/>
        <v/>
      </c>
      <c r="AT166" s="182" t="str">
        <f t="shared" si="62"/>
        <v/>
      </c>
      <c r="AU166" s="182" t="str">
        <f t="shared" si="62"/>
        <v/>
      </c>
      <c r="AV166" s="182" t="str">
        <f t="shared" si="62"/>
        <v/>
      </c>
      <c r="AW166" s="182" t="str">
        <f t="shared" si="62"/>
        <v/>
      </c>
      <c r="AX166" s="182" t="str">
        <f t="shared" si="62"/>
        <v/>
      </c>
      <c r="AY166" s="182" t="str">
        <f t="shared" si="62"/>
        <v/>
      </c>
      <c r="AZ166" s="182" t="str">
        <f t="shared" si="62"/>
        <v/>
      </c>
      <c r="BA166" s="182" t="str">
        <f t="shared" si="62"/>
        <v/>
      </c>
      <c r="BB166" s="182" t="str">
        <f t="shared" si="62"/>
        <v/>
      </c>
      <c r="BC166" s="182" t="str">
        <f t="shared" si="62"/>
        <v/>
      </c>
      <c r="BD166" s="182" t="str">
        <f t="shared" si="62"/>
        <v/>
      </c>
      <c r="BE166" s="182" t="str">
        <f t="shared" si="62"/>
        <v/>
      </c>
      <c r="BF166" s="182" t="str">
        <f t="shared" si="62"/>
        <v/>
      </c>
      <c r="BG166" s="182" t="str">
        <f t="shared" si="62"/>
        <v/>
      </c>
      <c r="BH166" s="182" t="str">
        <f t="shared" si="62"/>
        <v/>
      </c>
      <c r="BI166" s="182" t="str">
        <f t="shared" si="62"/>
        <v/>
      </c>
      <c r="BJ166" s="182" t="str">
        <f t="shared" si="62"/>
        <v/>
      </c>
      <c r="BK166" s="182" t="str">
        <f t="shared" si="62"/>
        <v/>
      </c>
      <c r="BL166" s="182" t="str">
        <f t="shared" si="62"/>
        <v/>
      </c>
      <c r="BM166" s="182" t="str">
        <f t="shared" si="62"/>
        <v/>
      </c>
      <c r="BN166" s="182" t="str">
        <f t="shared" si="62"/>
        <v/>
      </c>
      <c r="BO166" s="182" t="str">
        <f t="shared" si="62"/>
        <v/>
      </c>
      <c r="BP166" s="182" t="str">
        <f t="shared" si="62"/>
        <v/>
      </c>
      <c r="BQ166" s="182" t="str">
        <f t="shared" si="62"/>
        <v/>
      </c>
      <c r="BR166" s="182" t="str">
        <f t="shared" si="62"/>
        <v/>
      </c>
      <c r="BS166" s="182" t="str">
        <f t="shared" si="62"/>
        <v/>
      </c>
      <c r="BT166" s="182" t="str">
        <f t="shared" si="62"/>
        <v/>
      </c>
      <c r="BU166" s="182" t="str">
        <f t="shared" si="62"/>
        <v/>
      </c>
    </row>
    <row r="167" spans="1:73" x14ac:dyDescent="0.25">
      <c r="A167" s="422">
        <f>IF(ISERROR(FIND(SALES!$XEM$12,J167)),0,1)</f>
        <v>1</v>
      </c>
      <c r="B167" s="1" t="s">
        <v>2354</v>
      </c>
      <c r="C167" s="105" t="s">
        <v>2144</v>
      </c>
      <c r="D167" s="1" t="s">
        <v>2451</v>
      </c>
      <c r="E167" s="1" t="s">
        <v>2451</v>
      </c>
      <c r="F167" s="1" t="s">
        <v>2451</v>
      </c>
      <c r="G167" s="623" t="str">
        <f t="shared" si="51"/>
        <v>0</v>
      </c>
      <c r="H167" s="1">
        <f>'F12'!E170</f>
        <v>0</v>
      </c>
      <c r="I167" s="1" t="str">
        <f t="shared" si="52"/>
        <v/>
      </c>
      <c r="J167" s="197">
        <f>VLOOKUP(H167,'F12'!$E$6:$F$356,2,FALSE)</f>
        <v>0</v>
      </c>
      <c r="K167" s="197">
        <f t="shared" si="53"/>
        <v>0.25</v>
      </c>
      <c r="L167" s="190">
        <f t="shared" si="50"/>
        <v>0</v>
      </c>
      <c r="M167" s="182" t="str">
        <f t="shared" si="61"/>
        <v/>
      </c>
      <c r="N167" s="182" t="str">
        <f t="shared" si="61"/>
        <v/>
      </c>
      <c r="O167" s="182" t="str">
        <f t="shared" si="61"/>
        <v/>
      </c>
      <c r="P167" s="182" t="str">
        <f t="shared" si="61"/>
        <v/>
      </c>
      <c r="Q167" s="182" t="str">
        <f t="shared" si="61"/>
        <v/>
      </c>
      <c r="R167" s="182" t="str">
        <f t="shared" si="61"/>
        <v/>
      </c>
      <c r="S167" s="182" t="str">
        <f t="shared" si="61"/>
        <v/>
      </c>
      <c r="T167" s="182" t="str">
        <f t="shared" si="61"/>
        <v/>
      </c>
      <c r="U167" s="182" t="str">
        <f t="shared" si="61"/>
        <v/>
      </c>
      <c r="V167" s="182" t="str">
        <f t="shared" si="61"/>
        <v/>
      </c>
      <c r="W167" s="182" t="str">
        <f t="shared" si="61"/>
        <v/>
      </c>
      <c r="X167" s="182" t="str">
        <f t="shared" si="61"/>
        <v/>
      </c>
      <c r="Y167" s="182" t="str">
        <f t="shared" si="61"/>
        <v/>
      </c>
      <c r="Z167" s="182" t="str">
        <f t="shared" si="61"/>
        <v/>
      </c>
      <c r="AA167" s="182" t="str">
        <f t="shared" si="61"/>
        <v/>
      </c>
      <c r="AB167" s="182" t="str">
        <f t="shared" si="60"/>
        <v/>
      </c>
      <c r="AC167" s="182" t="str">
        <f t="shared" si="60"/>
        <v/>
      </c>
      <c r="AD167" s="182" t="str">
        <f t="shared" si="60"/>
        <v/>
      </c>
      <c r="AE167" s="182" t="str">
        <f t="shared" si="60"/>
        <v/>
      </c>
      <c r="AF167" s="182" t="str">
        <f t="shared" si="60"/>
        <v/>
      </c>
      <c r="AG167" s="182" t="str">
        <f t="shared" si="60"/>
        <v/>
      </c>
      <c r="AH167" s="182" t="str">
        <f t="shared" si="60"/>
        <v/>
      </c>
      <c r="AI167" s="182" t="str">
        <f t="shared" si="60"/>
        <v/>
      </c>
      <c r="AJ167" s="182" t="str">
        <f t="shared" si="60"/>
        <v/>
      </c>
      <c r="AK167" s="182" t="str">
        <f t="shared" si="60"/>
        <v/>
      </c>
      <c r="AL167" s="182" t="str">
        <f t="shared" si="62"/>
        <v/>
      </c>
      <c r="AM167" s="182" t="str">
        <f t="shared" si="62"/>
        <v/>
      </c>
      <c r="AN167" s="182" t="str">
        <f t="shared" si="62"/>
        <v/>
      </c>
      <c r="AO167" s="182" t="str">
        <f t="shared" si="62"/>
        <v/>
      </c>
      <c r="AP167" s="182" t="str">
        <f t="shared" si="62"/>
        <v/>
      </c>
      <c r="AQ167" s="182" t="str">
        <f t="shared" si="62"/>
        <v/>
      </c>
      <c r="AR167" s="182" t="str">
        <f t="shared" si="62"/>
        <v/>
      </c>
      <c r="AS167" s="182" t="str">
        <f t="shared" si="62"/>
        <v/>
      </c>
      <c r="AT167" s="182" t="str">
        <f t="shared" si="62"/>
        <v/>
      </c>
      <c r="AU167" s="182" t="str">
        <f t="shared" si="62"/>
        <v/>
      </c>
      <c r="AV167" s="182" t="str">
        <f t="shared" si="62"/>
        <v/>
      </c>
      <c r="AW167" s="182" t="str">
        <f t="shared" si="62"/>
        <v/>
      </c>
      <c r="AX167" s="182" t="str">
        <f t="shared" si="62"/>
        <v/>
      </c>
      <c r="AY167" s="182" t="str">
        <f t="shared" si="62"/>
        <v/>
      </c>
      <c r="AZ167" s="182" t="str">
        <f t="shared" si="62"/>
        <v/>
      </c>
      <c r="BA167" s="182" t="str">
        <f t="shared" si="62"/>
        <v/>
      </c>
      <c r="BB167" s="182" t="str">
        <f t="shared" si="62"/>
        <v/>
      </c>
      <c r="BC167" s="182" t="str">
        <f t="shared" si="62"/>
        <v/>
      </c>
      <c r="BD167" s="182" t="str">
        <f t="shared" si="62"/>
        <v/>
      </c>
      <c r="BE167" s="182" t="str">
        <f t="shared" si="62"/>
        <v/>
      </c>
      <c r="BF167" s="182" t="str">
        <f t="shared" si="62"/>
        <v/>
      </c>
      <c r="BG167" s="182" t="str">
        <f t="shared" si="62"/>
        <v/>
      </c>
      <c r="BH167" s="182" t="str">
        <f t="shared" si="62"/>
        <v/>
      </c>
      <c r="BI167" s="182" t="str">
        <f t="shared" si="62"/>
        <v/>
      </c>
      <c r="BJ167" s="182" t="str">
        <f t="shared" si="62"/>
        <v/>
      </c>
      <c r="BK167" s="182" t="str">
        <f t="shared" si="62"/>
        <v/>
      </c>
      <c r="BL167" s="182" t="str">
        <f t="shared" si="62"/>
        <v/>
      </c>
      <c r="BM167" s="182" t="str">
        <f t="shared" si="62"/>
        <v/>
      </c>
      <c r="BN167" s="182" t="str">
        <f t="shared" si="62"/>
        <v/>
      </c>
      <c r="BO167" s="182" t="str">
        <f t="shared" si="62"/>
        <v/>
      </c>
      <c r="BP167" s="182" t="str">
        <f t="shared" si="62"/>
        <v/>
      </c>
      <c r="BQ167" s="182" t="str">
        <f t="shared" si="62"/>
        <v/>
      </c>
      <c r="BR167" s="182" t="str">
        <f t="shared" si="62"/>
        <v/>
      </c>
      <c r="BS167" s="182" t="str">
        <f t="shared" si="62"/>
        <v/>
      </c>
      <c r="BT167" s="182" t="str">
        <f t="shared" si="62"/>
        <v/>
      </c>
      <c r="BU167" s="182" t="str">
        <f t="shared" si="62"/>
        <v/>
      </c>
    </row>
    <row r="168" spans="1:73" x14ac:dyDescent="0.25">
      <c r="A168" s="422">
        <f>IF(ISERROR(FIND(SALES!$XEM$12,J168)),0,1)</f>
        <v>1</v>
      </c>
      <c r="B168" s="1" t="s">
        <v>2355</v>
      </c>
      <c r="C168" s="105" t="s">
        <v>2149</v>
      </c>
      <c r="D168" s="1" t="s">
        <v>2451</v>
      </c>
      <c r="E168" s="1" t="s">
        <v>2451</v>
      </c>
      <c r="F168" s="1" t="s">
        <v>2451</v>
      </c>
      <c r="G168" s="623" t="str">
        <f t="shared" si="51"/>
        <v>0</v>
      </c>
      <c r="H168" s="1">
        <f>'F12'!E171</f>
        <v>0</v>
      </c>
      <c r="I168" s="1" t="str">
        <f t="shared" si="52"/>
        <v/>
      </c>
      <c r="J168" s="197">
        <f>VLOOKUP(H168,'F12'!$E$6:$F$356,2,FALSE)</f>
        <v>0</v>
      </c>
      <c r="K168" s="197">
        <f t="shared" si="53"/>
        <v>0.25</v>
      </c>
      <c r="L168" s="190">
        <f t="shared" si="50"/>
        <v>0</v>
      </c>
      <c r="M168" s="182" t="str">
        <f t="shared" si="61"/>
        <v/>
      </c>
      <c r="N168" s="182" t="str">
        <f t="shared" si="61"/>
        <v/>
      </c>
      <c r="O168" s="182" t="str">
        <f t="shared" si="61"/>
        <v/>
      </c>
      <c r="P168" s="182" t="str">
        <f t="shared" si="61"/>
        <v/>
      </c>
      <c r="Q168" s="182" t="str">
        <f t="shared" si="61"/>
        <v/>
      </c>
      <c r="R168" s="182" t="str">
        <f t="shared" si="61"/>
        <v/>
      </c>
      <c r="S168" s="182" t="str">
        <f t="shared" si="61"/>
        <v/>
      </c>
      <c r="T168" s="182" t="str">
        <f t="shared" si="61"/>
        <v/>
      </c>
      <c r="U168" s="182" t="str">
        <f t="shared" si="61"/>
        <v/>
      </c>
      <c r="V168" s="182" t="str">
        <f t="shared" si="61"/>
        <v/>
      </c>
      <c r="W168" s="182" t="str">
        <f t="shared" si="61"/>
        <v/>
      </c>
      <c r="X168" s="182" t="str">
        <f t="shared" si="61"/>
        <v/>
      </c>
      <c r="Y168" s="182" t="str">
        <f t="shared" si="61"/>
        <v/>
      </c>
      <c r="Z168" s="182" t="str">
        <f t="shared" si="61"/>
        <v/>
      </c>
      <c r="AA168" s="182" t="str">
        <f t="shared" si="61"/>
        <v/>
      </c>
      <c r="AB168" s="182" t="str">
        <f t="shared" si="60"/>
        <v/>
      </c>
      <c r="AC168" s="182" t="str">
        <f t="shared" si="60"/>
        <v/>
      </c>
      <c r="AD168" s="182" t="str">
        <f t="shared" si="60"/>
        <v/>
      </c>
      <c r="AE168" s="182" t="str">
        <f t="shared" si="60"/>
        <v/>
      </c>
      <c r="AF168" s="182" t="str">
        <f t="shared" si="60"/>
        <v/>
      </c>
      <c r="AG168" s="182" t="str">
        <f t="shared" si="60"/>
        <v/>
      </c>
      <c r="AH168" s="182" t="str">
        <f t="shared" si="60"/>
        <v/>
      </c>
      <c r="AI168" s="182" t="str">
        <f t="shared" si="60"/>
        <v/>
      </c>
      <c r="AJ168" s="182" t="str">
        <f t="shared" si="60"/>
        <v/>
      </c>
      <c r="AK168" s="182" t="str">
        <f t="shared" si="60"/>
        <v/>
      </c>
      <c r="AL168" s="182" t="str">
        <f t="shared" si="62"/>
        <v/>
      </c>
      <c r="AM168" s="182" t="str">
        <f t="shared" si="62"/>
        <v/>
      </c>
      <c r="AN168" s="182" t="str">
        <f t="shared" si="62"/>
        <v/>
      </c>
      <c r="AO168" s="182" t="str">
        <f t="shared" si="62"/>
        <v/>
      </c>
      <c r="AP168" s="182" t="str">
        <f t="shared" si="62"/>
        <v/>
      </c>
      <c r="AQ168" s="182" t="str">
        <f t="shared" si="62"/>
        <v/>
      </c>
      <c r="AR168" s="182" t="str">
        <f t="shared" si="62"/>
        <v/>
      </c>
      <c r="AS168" s="182" t="str">
        <f t="shared" si="62"/>
        <v/>
      </c>
      <c r="AT168" s="182" t="str">
        <f t="shared" si="62"/>
        <v/>
      </c>
      <c r="AU168" s="182" t="str">
        <f t="shared" si="62"/>
        <v/>
      </c>
      <c r="AV168" s="182" t="str">
        <f t="shared" si="62"/>
        <v/>
      </c>
      <c r="AW168" s="182" t="str">
        <f t="shared" si="62"/>
        <v/>
      </c>
      <c r="AX168" s="182" t="str">
        <f t="shared" si="62"/>
        <v/>
      </c>
      <c r="AY168" s="182" t="str">
        <f t="shared" si="62"/>
        <v/>
      </c>
      <c r="AZ168" s="182" t="str">
        <f t="shared" si="62"/>
        <v/>
      </c>
      <c r="BA168" s="182" t="str">
        <f t="shared" si="62"/>
        <v/>
      </c>
      <c r="BB168" s="182" t="str">
        <f t="shared" si="62"/>
        <v/>
      </c>
      <c r="BC168" s="182" t="str">
        <f t="shared" si="62"/>
        <v/>
      </c>
      <c r="BD168" s="182" t="str">
        <f t="shared" si="62"/>
        <v/>
      </c>
      <c r="BE168" s="182" t="str">
        <f t="shared" si="62"/>
        <v/>
      </c>
      <c r="BF168" s="182" t="str">
        <f t="shared" si="62"/>
        <v/>
      </c>
      <c r="BG168" s="182" t="str">
        <f t="shared" si="62"/>
        <v/>
      </c>
      <c r="BH168" s="182" t="str">
        <f t="shared" si="62"/>
        <v/>
      </c>
      <c r="BI168" s="182" t="str">
        <f t="shared" si="62"/>
        <v/>
      </c>
      <c r="BJ168" s="182" t="str">
        <f t="shared" si="62"/>
        <v/>
      </c>
      <c r="BK168" s="182" t="str">
        <f t="shared" si="62"/>
        <v/>
      </c>
      <c r="BL168" s="182" t="str">
        <f t="shared" si="62"/>
        <v/>
      </c>
      <c r="BM168" s="182" t="str">
        <f t="shared" si="62"/>
        <v/>
      </c>
      <c r="BN168" s="182" t="str">
        <f t="shared" si="62"/>
        <v/>
      </c>
      <c r="BO168" s="182" t="str">
        <f t="shared" si="62"/>
        <v/>
      </c>
      <c r="BP168" s="182" t="str">
        <f t="shared" si="62"/>
        <v/>
      </c>
      <c r="BQ168" s="182" t="str">
        <f t="shared" si="62"/>
        <v/>
      </c>
      <c r="BR168" s="182" t="str">
        <f t="shared" si="62"/>
        <v/>
      </c>
      <c r="BS168" s="182" t="str">
        <f t="shared" si="62"/>
        <v/>
      </c>
      <c r="BT168" s="182" t="str">
        <f t="shared" si="62"/>
        <v/>
      </c>
      <c r="BU168" s="182" t="str">
        <f t="shared" si="62"/>
        <v/>
      </c>
    </row>
    <row r="169" spans="1:73" x14ac:dyDescent="0.25">
      <c r="A169" s="422">
        <f>IF(ISERROR(FIND(SALES!$XEM$12,J169)),0,1)</f>
        <v>1</v>
      </c>
      <c r="B169" s="1" t="s">
        <v>2356</v>
      </c>
      <c r="C169" s="105" t="s">
        <v>2149</v>
      </c>
      <c r="D169" s="1" t="s">
        <v>2451</v>
      </c>
      <c r="E169" s="1" t="s">
        <v>2451</v>
      </c>
      <c r="F169" s="1" t="s">
        <v>2451</v>
      </c>
      <c r="G169" s="623" t="str">
        <f t="shared" si="51"/>
        <v>0</v>
      </c>
      <c r="H169" s="1">
        <f>'F12'!E172</f>
        <v>0</v>
      </c>
      <c r="I169" s="1" t="str">
        <f t="shared" si="52"/>
        <v/>
      </c>
      <c r="J169" s="197">
        <f>VLOOKUP(H169,'F12'!$E$6:$F$356,2,FALSE)</f>
        <v>0</v>
      </c>
      <c r="K169" s="197">
        <f t="shared" si="53"/>
        <v>0.25</v>
      </c>
      <c r="L169" s="190">
        <f t="shared" si="50"/>
        <v>0</v>
      </c>
      <c r="M169" s="182" t="str">
        <f t="shared" si="61"/>
        <v/>
      </c>
      <c r="N169" s="182" t="str">
        <f t="shared" si="61"/>
        <v/>
      </c>
      <c r="O169" s="182" t="str">
        <f t="shared" si="61"/>
        <v/>
      </c>
      <c r="P169" s="182" t="str">
        <f t="shared" si="61"/>
        <v/>
      </c>
      <c r="Q169" s="182" t="str">
        <f t="shared" si="61"/>
        <v/>
      </c>
      <c r="R169" s="182" t="str">
        <f t="shared" si="61"/>
        <v/>
      </c>
      <c r="S169" s="182" t="str">
        <f t="shared" si="61"/>
        <v/>
      </c>
      <c r="T169" s="182" t="str">
        <f t="shared" si="61"/>
        <v/>
      </c>
      <c r="U169" s="182" t="str">
        <f t="shared" si="61"/>
        <v/>
      </c>
      <c r="V169" s="182" t="str">
        <f t="shared" si="61"/>
        <v/>
      </c>
      <c r="W169" s="182" t="str">
        <f t="shared" si="61"/>
        <v/>
      </c>
      <c r="X169" s="182" t="str">
        <f t="shared" si="61"/>
        <v/>
      </c>
      <c r="Y169" s="182" t="str">
        <f t="shared" si="61"/>
        <v/>
      </c>
      <c r="Z169" s="182" t="str">
        <f t="shared" si="61"/>
        <v/>
      </c>
      <c r="AA169" s="182" t="str">
        <f t="shared" si="61"/>
        <v/>
      </c>
      <c r="AB169" s="182" t="str">
        <f t="shared" si="60"/>
        <v/>
      </c>
      <c r="AC169" s="182" t="str">
        <f t="shared" si="60"/>
        <v/>
      </c>
      <c r="AD169" s="182" t="str">
        <f t="shared" si="60"/>
        <v/>
      </c>
      <c r="AE169" s="182" t="str">
        <f t="shared" si="60"/>
        <v/>
      </c>
      <c r="AF169" s="182" t="str">
        <f t="shared" si="60"/>
        <v/>
      </c>
      <c r="AG169" s="182" t="str">
        <f t="shared" si="60"/>
        <v/>
      </c>
      <c r="AH169" s="182" t="str">
        <f t="shared" si="60"/>
        <v/>
      </c>
      <c r="AI169" s="182" t="str">
        <f t="shared" si="60"/>
        <v/>
      </c>
      <c r="AJ169" s="182" t="str">
        <f t="shared" si="60"/>
        <v/>
      </c>
      <c r="AK169" s="182" t="str">
        <f t="shared" si="60"/>
        <v/>
      </c>
      <c r="AL169" s="182" t="str">
        <f t="shared" si="62"/>
        <v/>
      </c>
      <c r="AM169" s="182" t="str">
        <f t="shared" si="62"/>
        <v/>
      </c>
      <c r="AN169" s="182" t="str">
        <f t="shared" si="62"/>
        <v/>
      </c>
      <c r="AO169" s="182" t="str">
        <f t="shared" si="62"/>
        <v/>
      </c>
      <c r="AP169" s="182" t="str">
        <f t="shared" si="62"/>
        <v/>
      </c>
      <c r="AQ169" s="182" t="str">
        <f t="shared" si="62"/>
        <v/>
      </c>
      <c r="AR169" s="182" t="str">
        <f t="shared" si="62"/>
        <v/>
      </c>
      <c r="AS169" s="182" t="str">
        <f t="shared" si="62"/>
        <v/>
      </c>
      <c r="AT169" s="182" t="str">
        <f t="shared" si="62"/>
        <v/>
      </c>
      <c r="AU169" s="182" t="str">
        <f t="shared" si="62"/>
        <v/>
      </c>
      <c r="AV169" s="182" t="str">
        <f t="shared" si="62"/>
        <v/>
      </c>
      <c r="AW169" s="182" t="str">
        <f t="shared" si="62"/>
        <v/>
      </c>
      <c r="AX169" s="182" t="str">
        <f t="shared" si="62"/>
        <v/>
      </c>
      <c r="AY169" s="182" t="str">
        <f t="shared" si="62"/>
        <v/>
      </c>
      <c r="AZ169" s="182" t="str">
        <f t="shared" si="62"/>
        <v/>
      </c>
      <c r="BA169" s="182" t="str">
        <f t="shared" si="62"/>
        <v/>
      </c>
      <c r="BB169" s="182" t="str">
        <f t="shared" si="62"/>
        <v/>
      </c>
      <c r="BC169" s="182" t="str">
        <f t="shared" si="62"/>
        <v/>
      </c>
      <c r="BD169" s="182" t="str">
        <f t="shared" si="62"/>
        <v/>
      </c>
      <c r="BE169" s="182" t="str">
        <f t="shared" si="62"/>
        <v/>
      </c>
      <c r="BF169" s="182" t="str">
        <f t="shared" si="62"/>
        <v/>
      </c>
      <c r="BG169" s="182" t="str">
        <f t="shared" si="62"/>
        <v/>
      </c>
      <c r="BH169" s="182" t="str">
        <f t="shared" si="62"/>
        <v/>
      </c>
      <c r="BI169" s="182" t="str">
        <f t="shared" si="62"/>
        <v/>
      </c>
      <c r="BJ169" s="182" t="str">
        <f t="shared" si="62"/>
        <v/>
      </c>
      <c r="BK169" s="182" t="str">
        <f t="shared" si="62"/>
        <v/>
      </c>
      <c r="BL169" s="182" t="str">
        <f t="shared" si="62"/>
        <v/>
      </c>
      <c r="BM169" s="182" t="str">
        <f t="shared" si="62"/>
        <v/>
      </c>
      <c r="BN169" s="182" t="str">
        <f t="shared" si="62"/>
        <v/>
      </c>
      <c r="BO169" s="182" t="str">
        <f t="shared" si="62"/>
        <v/>
      </c>
      <c r="BP169" s="182" t="str">
        <f t="shared" si="62"/>
        <v/>
      </c>
      <c r="BQ169" s="182" t="str">
        <f t="shared" si="62"/>
        <v/>
      </c>
      <c r="BR169" s="182" t="str">
        <f t="shared" si="62"/>
        <v/>
      </c>
      <c r="BS169" s="182" t="str">
        <f t="shared" ref="AL169:BU177" si="63">IF(BS$2&gt;LEN($J169),"",RIGHT(LEFT($J169,BS$2),3))</f>
        <v/>
      </c>
      <c r="BT169" s="182" t="str">
        <f t="shared" si="63"/>
        <v/>
      </c>
      <c r="BU169" s="182" t="str">
        <f t="shared" si="63"/>
        <v/>
      </c>
    </row>
    <row r="170" spans="1:73" x14ac:dyDescent="0.25">
      <c r="A170" s="422">
        <f>IF(ISERROR(FIND(SALES!$XEM$12,J170)),0,1)</f>
        <v>1</v>
      </c>
      <c r="B170" s="1" t="s">
        <v>2357</v>
      </c>
      <c r="C170" s="105" t="s">
        <v>2144</v>
      </c>
      <c r="D170" s="1" t="s">
        <v>2451</v>
      </c>
      <c r="E170" s="1" t="s">
        <v>2451</v>
      </c>
      <c r="F170" s="1" t="s">
        <v>2451</v>
      </c>
      <c r="G170" s="623" t="str">
        <f t="shared" si="51"/>
        <v>0</v>
      </c>
      <c r="H170" s="1">
        <f>'F12'!E173</f>
        <v>0</v>
      </c>
      <c r="I170" s="1" t="str">
        <f t="shared" si="52"/>
        <v/>
      </c>
      <c r="J170" s="197">
        <f>VLOOKUP(H170,'F12'!$E$6:$F$356,2,FALSE)</f>
        <v>0</v>
      </c>
      <c r="K170" s="197">
        <f t="shared" si="53"/>
        <v>0.25</v>
      </c>
      <c r="L170" s="190">
        <f t="shared" si="50"/>
        <v>0</v>
      </c>
      <c r="M170" s="182" t="str">
        <f t="shared" si="61"/>
        <v/>
      </c>
      <c r="N170" s="182" t="str">
        <f t="shared" si="61"/>
        <v/>
      </c>
      <c r="O170" s="182" t="str">
        <f t="shared" si="61"/>
        <v/>
      </c>
      <c r="P170" s="182" t="str">
        <f t="shared" si="61"/>
        <v/>
      </c>
      <c r="Q170" s="182" t="str">
        <f t="shared" si="61"/>
        <v/>
      </c>
      <c r="R170" s="182" t="str">
        <f t="shared" si="61"/>
        <v/>
      </c>
      <c r="S170" s="182" t="str">
        <f t="shared" si="61"/>
        <v/>
      </c>
      <c r="T170" s="182" t="str">
        <f t="shared" si="61"/>
        <v/>
      </c>
      <c r="U170" s="182" t="str">
        <f t="shared" si="61"/>
        <v/>
      </c>
      <c r="V170" s="182" t="str">
        <f t="shared" si="61"/>
        <v/>
      </c>
      <c r="W170" s="182" t="str">
        <f t="shared" si="61"/>
        <v/>
      </c>
      <c r="X170" s="182" t="str">
        <f t="shared" si="61"/>
        <v/>
      </c>
      <c r="Y170" s="182" t="str">
        <f t="shared" si="61"/>
        <v/>
      </c>
      <c r="Z170" s="182" t="str">
        <f t="shared" si="61"/>
        <v/>
      </c>
      <c r="AA170" s="182" t="str">
        <f t="shared" si="61"/>
        <v/>
      </c>
      <c r="AB170" s="182" t="str">
        <f t="shared" si="60"/>
        <v/>
      </c>
      <c r="AC170" s="182" t="str">
        <f t="shared" si="60"/>
        <v/>
      </c>
      <c r="AD170" s="182" t="str">
        <f t="shared" si="60"/>
        <v/>
      </c>
      <c r="AE170" s="182" t="str">
        <f t="shared" si="60"/>
        <v/>
      </c>
      <c r="AF170" s="182" t="str">
        <f t="shared" si="60"/>
        <v/>
      </c>
      <c r="AG170" s="182" t="str">
        <f t="shared" si="60"/>
        <v/>
      </c>
      <c r="AH170" s="182" t="str">
        <f t="shared" si="60"/>
        <v/>
      </c>
      <c r="AI170" s="182" t="str">
        <f t="shared" si="60"/>
        <v/>
      </c>
      <c r="AJ170" s="182" t="str">
        <f t="shared" si="60"/>
        <v/>
      </c>
      <c r="AK170" s="182" t="str">
        <f t="shared" si="60"/>
        <v/>
      </c>
      <c r="AL170" s="182" t="str">
        <f t="shared" si="63"/>
        <v/>
      </c>
      <c r="AM170" s="182" t="str">
        <f t="shared" si="63"/>
        <v/>
      </c>
      <c r="AN170" s="182" t="str">
        <f t="shared" si="63"/>
        <v/>
      </c>
      <c r="AO170" s="182" t="str">
        <f t="shared" si="63"/>
        <v/>
      </c>
      <c r="AP170" s="182" t="str">
        <f t="shared" si="63"/>
        <v/>
      </c>
      <c r="AQ170" s="182" t="str">
        <f t="shared" si="63"/>
        <v/>
      </c>
      <c r="AR170" s="182" t="str">
        <f t="shared" si="63"/>
        <v/>
      </c>
      <c r="AS170" s="182" t="str">
        <f t="shared" si="63"/>
        <v/>
      </c>
      <c r="AT170" s="182" t="str">
        <f t="shared" si="63"/>
        <v/>
      </c>
      <c r="AU170" s="182" t="str">
        <f t="shared" si="63"/>
        <v/>
      </c>
      <c r="AV170" s="182" t="str">
        <f t="shared" si="63"/>
        <v/>
      </c>
      <c r="AW170" s="182" t="str">
        <f t="shared" si="63"/>
        <v/>
      </c>
      <c r="AX170" s="182" t="str">
        <f t="shared" si="63"/>
        <v/>
      </c>
      <c r="AY170" s="182" t="str">
        <f t="shared" si="63"/>
        <v/>
      </c>
      <c r="AZ170" s="182" t="str">
        <f t="shared" si="63"/>
        <v/>
      </c>
      <c r="BA170" s="182" t="str">
        <f t="shared" si="63"/>
        <v/>
      </c>
      <c r="BB170" s="182" t="str">
        <f t="shared" si="63"/>
        <v/>
      </c>
      <c r="BC170" s="182" t="str">
        <f t="shared" si="63"/>
        <v/>
      </c>
      <c r="BD170" s="182" t="str">
        <f t="shared" si="63"/>
        <v/>
      </c>
      <c r="BE170" s="182" t="str">
        <f t="shared" si="63"/>
        <v/>
      </c>
      <c r="BF170" s="182" t="str">
        <f t="shared" si="63"/>
        <v/>
      </c>
      <c r="BG170" s="182" t="str">
        <f t="shared" si="63"/>
        <v/>
      </c>
      <c r="BH170" s="182" t="str">
        <f t="shared" si="63"/>
        <v/>
      </c>
      <c r="BI170" s="182" t="str">
        <f t="shared" si="63"/>
        <v/>
      </c>
      <c r="BJ170" s="182" t="str">
        <f t="shared" si="63"/>
        <v/>
      </c>
      <c r="BK170" s="182" t="str">
        <f t="shared" si="63"/>
        <v/>
      </c>
      <c r="BL170" s="182" t="str">
        <f t="shared" si="63"/>
        <v/>
      </c>
      <c r="BM170" s="182" t="str">
        <f t="shared" si="63"/>
        <v/>
      </c>
      <c r="BN170" s="182" t="str">
        <f t="shared" si="63"/>
        <v/>
      </c>
      <c r="BO170" s="182" t="str">
        <f t="shared" si="63"/>
        <v/>
      </c>
      <c r="BP170" s="182" t="str">
        <f t="shared" si="63"/>
        <v/>
      </c>
      <c r="BQ170" s="182" t="str">
        <f t="shared" si="63"/>
        <v/>
      </c>
      <c r="BR170" s="182" t="str">
        <f t="shared" si="63"/>
        <v/>
      </c>
      <c r="BS170" s="182" t="str">
        <f t="shared" si="63"/>
        <v/>
      </c>
      <c r="BT170" s="182" t="str">
        <f t="shared" si="63"/>
        <v/>
      </c>
      <c r="BU170" s="182" t="str">
        <f t="shared" si="63"/>
        <v/>
      </c>
    </row>
    <row r="171" spans="1:73" x14ac:dyDescent="0.25">
      <c r="A171" s="422">
        <f>IF(ISERROR(FIND(SALES!$XEM$12,J171)),0,1)</f>
        <v>1</v>
      </c>
      <c r="B171" s="1" t="s">
        <v>2358</v>
      </c>
      <c r="C171" s="1" t="s">
        <v>2451</v>
      </c>
      <c r="D171" s="1" t="s">
        <v>2451</v>
      </c>
      <c r="E171" s="1" t="s">
        <v>2451</v>
      </c>
      <c r="F171" s="1" t="s">
        <v>2451</v>
      </c>
      <c r="G171" s="623" t="str">
        <f t="shared" si="51"/>
        <v>0</v>
      </c>
      <c r="H171" s="1">
        <f>'F12'!E174</f>
        <v>0</v>
      </c>
      <c r="I171" s="1" t="str">
        <f t="shared" si="52"/>
        <v/>
      </c>
      <c r="J171" s="197">
        <f>VLOOKUP(H171,'F12'!$E$6:$F$356,2,FALSE)</f>
        <v>0</v>
      </c>
      <c r="K171" s="197">
        <f t="shared" si="53"/>
        <v>0.25</v>
      </c>
      <c r="L171" s="190">
        <f t="shared" si="50"/>
        <v>0</v>
      </c>
      <c r="M171" s="182" t="str">
        <f t="shared" si="61"/>
        <v/>
      </c>
      <c r="N171" s="182" t="str">
        <f t="shared" si="61"/>
        <v/>
      </c>
      <c r="O171" s="182" t="str">
        <f t="shared" si="61"/>
        <v/>
      </c>
      <c r="P171" s="182" t="str">
        <f t="shared" si="61"/>
        <v/>
      </c>
      <c r="Q171" s="182" t="str">
        <f t="shared" si="61"/>
        <v/>
      </c>
      <c r="R171" s="182" t="str">
        <f t="shared" si="61"/>
        <v/>
      </c>
      <c r="S171" s="182" t="str">
        <f t="shared" si="61"/>
        <v/>
      </c>
      <c r="T171" s="182" t="str">
        <f t="shared" si="61"/>
        <v/>
      </c>
      <c r="U171" s="182" t="str">
        <f t="shared" si="61"/>
        <v/>
      </c>
      <c r="V171" s="182" t="str">
        <f t="shared" si="61"/>
        <v/>
      </c>
      <c r="W171" s="182" t="str">
        <f t="shared" si="61"/>
        <v/>
      </c>
      <c r="X171" s="182" t="str">
        <f t="shared" si="61"/>
        <v/>
      </c>
      <c r="Y171" s="182" t="str">
        <f t="shared" si="61"/>
        <v/>
      </c>
      <c r="Z171" s="182" t="str">
        <f t="shared" si="61"/>
        <v/>
      </c>
      <c r="AA171" s="182" t="str">
        <f t="shared" si="61"/>
        <v/>
      </c>
      <c r="AB171" s="182" t="str">
        <f t="shared" si="60"/>
        <v/>
      </c>
      <c r="AC171" s="182" t="str">
        <f t="shared" si="60"/>
        <v/>
      </c>
      <c r="AD171" s="182" t="str">
        <f t="shared" si="60"/>
        <v/>
      </c>
      <c r="AE171" s="182" t="str">
        <f t="shared" si="60"/>
        <v/>
      </c>
      <c r="AF171" s="182" t="str">
        <f t="shared" si="60"/>
        <v/>
      </c>
      <c r="AG171" s="182" t="str">
        <f t="shared" si="60"/>
        <v/>
      </c>
      <c r="AH171" s="182" t="str">
        <f t="shared" si="60"/>
        <v/>
      </c>
      <c r="AI171" s="182" t="str">
        <f t="shared" si="60"/>
        <v/>
      </c>
      <c r="AJ171" s="182" t="str">
        <f t="shared" si="60"/>
        <v/>
      </c>
      <c r="AK171" s="182" t="str">
        <f t="shared" si="60"/>
        <v/>
      </c>
      <c r="AL171" s="182" t="str">
        <f t="shared" si="63"/>
        <v/>
      </c>
      <c r="AM171" s="182" t="str">
        <f t="shared" si="63"/>
        <v/>
      </c>
      <c r="AN171" s="182" t="str">
        <f t="shared" si="63"/>
        <v/>
      </c>
      <c r="AO171" s="182" t="str">
        <f t="shared" si="63"/>
        <v/>
      </c>
      <c r="AP171" s="182" t="str">
        <f t="shared" si="63"/>
        <v/>
      </c>
      <c r="AQ171" s="182" t="str">
        <f t="shared" si="63"/>
        <v/>
      </c>
      <c r="AR171" s="182" t="str">
        <f t="shared" si="63"/>
        <v/>
      </c>
      <c r="AS171" s="182" t="str">
        <f t="shared" si="63"/>
        <v/>
      </c>
      <c r="AT171" s="182" t="str">
        <f t="shared" si="63"/>
        <v/>
      </c>
      <c r="AU171" s="182" t="str">
        <f t="shared" si="63"/>
        <v/>
      </c>
      <c r="AV171" s="182" t="str">
        <f t="shared" si="63"/>
        <v/>
      </c>
      <c r="AW171" s="182" t="str">
        <f t="shared" si="63"/>
        <v/>
      </c>
      <c r="AX171" s="182" t="str">
        <f t="shared" si="63"/>
        <v/>
      </c>
      <c r="AY171" s="182" t="str">
        <f t="shared" si="63"/>
        <v/>
      </c>
      <c r="AZ171" s="182" t="str">
        <f t="shared" si="63"/>
        <v/>
      </c>
      <c r="BA171" s="182" t="str">
        <f t="shared" si="63"/>
        <v/>
      </c>
      <c r="BB171" s="182" t="str">
        <f t="shared" si="63"/>
        <v/>
      </c>
      <c r="BC171" s="182" t="str">
        <f t="shared" si="63"/>
        <v/>
      </c>
      <c r="BD171" s="182" t="str">
        <f t="shared" si="63"/>
        <v/>
      </c>
      <c r="BE171" s="182" t="str">
        <f t="shared" si="63"/>
        <v/>
      </c>
      <c r="BF171" s="182" t="str">
        <f t="shared" si="63"/>
        <v/>
      </c>
      <c r="BG171" s="182" t="str">
        <f t="shared" si="63"/>
        <v/>
      </c>
      <c r="BH171" s="182" t="str">
        <f t="shared" si="63"/>
        <v/>
      </c>
      <c r="BI171" s="182" t="str">
        <f t="shared" si="63"/>
        <v/>
      </c>
      <c r="BJ171" s="182" t="str">
        <f t="shared" si="63"/>
        <v/>
      </c>
      <c r="BK171" s="182" t="str">
        <f t="shared" si="63"/>
        <v/>
      </c>
      <c r="BL171" s="182" t="str">
        <f t="shared" si="63"/>
        <v/>
      </c>
      <c r="BM171" s="182" t="str">
        <f t="shared" si="63"/>
        <v/>
      </c>
      <c r="BN171" s="182" t="str">
        <f t="shared" si="63"/>
        <v/>
      </c>
      <c r="BO171" s="182" t="str">
        <f t="shared" si="63"/>
        <v/>
      </c>
      <c r="BP171" s="182" t="str">
        <f t="shared" si="63"/>
        <v/>
      </c>
      <c r="BQ171" s="182" t="str">
        <f t="shared" si="63"/>
        <v/>
      </c>
      <c r="BR171" s="182" t="str">
        <f t="shared" si="63"/>
        <v/>
      </c>
      <c r="BS171" s="182" t="str">
        <f t="shared" si="63"/>
        <v/>
      </c>
      <c r="BT171" s="182" t="str">
        <f t="shared" si="63"/>
        <v/>
      </c>
      <c r="BU171" s="182" t="str">
        <f t="shared" si="63"/>
        <v/>
      </c>
    </row>
    <row r="172" spans="1:73" x14ac:dyDescent="0.25">
      <c r="A172" s="422">
        <f>IF(ISERROR(FIND(SALES!$XEM$12,J172)),0,1)</f>
        <v>1</v>
      </c>
      <c r="B172" s="1" t="s">
        <v>2359</v>
      </c>
      <c r="C172" s="105" t="s">
        <v>2149</v>
      </c>
      <c r="D172" s="1" t="s">
        <v>2451</v>
      </c>
      <c r="E172" s="1" t="s">
        <v>2451</v>
      </c>
      <c r="F172" s="1" t="s">
        <v>2451</v>
      </c>
      <c r="G172" s="623" t="str">
        <f t="shared" si="51"/>
        <v>0</v>
      </c>
      <c r="H172" s="1">
        <f>'F12'!E175</f>
        <v>0</v>
      </c>
      <c r="I172" s="1" t="str">
        <f t="shared" si="52"/>
        <v/>
      </c>
      <c r="J172" s="197">
        <f>VLOOKUP(H172,'F12'!$E$6:$F$356,2,FALSE)</f>
        <v>0</v>
      </c>
      <c r="K172" s="197">
        <f t="shared" si="53"/>
        <v>0.25</v>
      </c>
      <c r="L172" s="190">
        <f t="shared" si="50"/>
        <v>0</v>
      </c>
      <c r="M172" s="182" t="str">
        <f t="shared" si="61"/>
        <v/>
      </c>
      <c r="N172" s="182" t="str">
        <f t="shared" si="61"/>
        <v/>
      </c>
      <c r="O172" s="182" t="str">
        <f t="shared" si="61"/>
        <v/>
      </c>
      <c r="P172" s="182" t="str">
        <f t="shared" si="61"/>
        <v/>
      </c>
      <c r="Q172" s="182" t="str">
        <f t="shared" si="61"/>
        <v/>
      </c>
      <c r="R172" s="182" t="str">
        <f t="shared" si="61"/>
        <v/>
      </c>
      <c r="S172" s="182" t="str">
        <f t="shared" si="61"/>
        <v/>
      </c>
      <c r="T172" s="182" t="str">
        <f t="shared" si="61"/>
        <v/>
      </c>
      <c r="U172" s="182" t="str">
        <f t="shared" si="61"/>
        <v/>
      </c>
      <c r="V172" s="182" t="str">
        <f t="shared" si="61"/>
        <v/>
      </c>
      <c r="W172" s="182" t="str">
        <f t="shared" si="61"/>
        <v/>
      </c>
      <c r="X172" s="182" t="str">
        <f t="shared" si="61"/>
        <v/>
      </c>
      <c r="Y172" s="182" t="str">
        <f t="shared" si="61"/>
        <v/>
      </c>
      <c r="Z172" s="182" t="str">
        <f t="shared" si="61"/>
        <v/>
      </c>
      <c r="AA172" s="182" t="str">
        <f t="shared" si="61"/>
        <v/>
      </c>
      <c r="AB172" s="182" t="str">
        <f t="shared" si="60"/>
        <v/>
      </c>
      <c r="AC172" s="182" t="str">
        <f t="shared" si="60"/>
        <v/>
      </c>
      <c r="AD172" s="182" t="str">
        <f t="shared" si="60"/>
        <v/>
      </c>
      <c r="AE172" s="182" t="str">
        <f t="shared" si="60"/>
        <v/>
      </c>
      <c r="AF172" s="182" t="str">
        <f t="shared" si="60"/>
        <v/>
      </c>
      <c r="AG172" s="182" t="str">
        <f t="shared" si="60"/>
        <v/>
      </c>
      <c r="AH172" s="182" t="str">
        <f t="shared" si="60"/>
        <v/>
      </c>
      <c r="AI172" s="182" t="str">
        <f t="shared" si="60"/>
        <v/>
      </c>
      <c r="AJ172" s="182" t="str">
        <f t="shared" si="60"/>
        <v/>
      </c>
      <c r="AK172" s="182" t="str">
        <f t="shared" si="60"/>
        <v/>
      </c>
      <c r="AL172" s="182" t="str">
        <f t="shared" si="63"/>
        <v/>
      </c>
      <c r="AM172" s="182" t="str">
        <f t="shared" si="63"/>
        <v/>
      </c>
      <c r="AN172" s="182" t="str">
        <f t="shared" si="63"/>
        <v/>
      </c>
      <c r="AO172" s="182" t="str">
        <f t="shared" si="63"/>
        <v/>
      </c>
      <c r="AP172" s="182" t="str">
        <f t="shared" si="63"/>
        <v/>
      </c>
      <c r="AQ172" s="182" t="str">
        <f t="shared" si="63"/>
        <v/>
      </c>
      <c r="AR172" s="182" t="str">
        <f t="shared" si="63"/>
        <v/>
      </c>
      <c r="AS172" s="182" t="str">
        <f t="shared" si="63"/>
        <v/>
      </c>
      <c r="AT172" s="182" t="str">
        <f t="shared" si="63"/>
        <v/>
      </c>
      <c r="AU172" s="182" t="str">
        <f t="shared" si="63"/>
        <v/>
      </c>
      <c r="AV172" s="182" t="str">
        <f t="shared" si="63"/>
        <v/>
      </c>
      <c r="AW172" s="182" t="str">
        <f t="shared" si="63"/>
        <v/>
      </c>
      <c r="AX172" s="182" t="str">
        <f t="shared" si="63"/>
        <v/>
      </c>
      <c r="AY172" s="182" t="str">
        <f t="shared" si="63"/>
        <v/>
      </c>
      <c r="AZ172" s="182" t="str">
        <f t="shared" si="63"/>
        <v/>
      </c>
      <c r="BA172" s="182" t="str">
        <f t="shared" si="63"/>
        <v/>
      </c>
      <c r="BB172" s="182" t="str">
        <f t="shared" si="63"/>
        <v/>
      </c>
      <c r="BC172" s="182" t="str">
        <f t="shared" si="63"/>
        <v/>
      </c>
      <c r="BD172" s="182" t="str">
        <f t="shared" si="63"/>
        <v/>
      </c>
      <c r="BE172" s="182" t="str">
        <f t="shared" si="63"/>
        <v/>
      </c>
      <c r="BF172" s="182" t="str">
        <f t="shared" si="63"/>
        <v/>
      </c>
      <c r="BG172" s="182" t="str">
        <f t="shared" si="63"/>
        <v/>
      </c>
      <c r="BH172" s="182" t="str">
        <f t="shared" si="63"/>
        <v/>
      </c>
      <c r="BI172" s="182" t="str">
        <f t="shared" si="63"/>
        <v/>
      </c>
      <c r="BJ172" s="182" t="str">
        <f t="shared" si="63"/>
        <v/>
      </c>
      <c r="BK172" s="182" t="str">
        <f t="shared" si="63"/>
        <v/>
      </c>
      <c r="BL172" s="182" t="str">
        <f t="shared" si="63"/>
        <v/>
      </c>
      <c r="BM172" s="182" t="str">
        <f t="shared" si="63"/>
        <v/>
      </c>
      <c r="BN172" s="182" t="str">
        <f t="shared" si="63"/>
        <v/>
      </c>
      <c r="BO172" s="182" t="str">
        <f t="shared" si="63"/>
        <v/>
      </c>
      <c r="BP172" s="182" t="str">
        <f t="shared" si="63"/>
        <v/>
      </c>
      <c r="BQ172" s="182" t="str">
        <f t="shared" si="63"/>
        <v/>
      </c>
      <c r="BR172" s="182" t="str">
        <f t="shared" si="63"/>
        <v/>
      </c>
      <c r="BS172" s="182" t="str">
        <f t="shared" si="63"/>
        <v/>
      </c>
      <c r="BT172" s="182" t="str">
        <f t="shared" si="63"/>
        <v/>
      </c>
      <c r="BU172" s="182" t="str">
        <f t="shared" si="63"/>
        <v/>
      </c>
    </row>
    <row r="173" spans="1:73" x14ac:dyDescent="0.25">
      <c r="A173" s="422">
        <f>IF(ISERROR(FIND(SALES!$XEM$12,J173)),0,1)</f>
        <v>1</v>
      </c>
      <c r="B173" s="1" t="s">
        <v>2360</v>
      </c>
      <c r="C173" s="105" t="s">
        <v>2144</v>
      </c>
      <c r="D173" s="1" t="s">
        <v>2451</v>
      </c>
      <c r="E173" s="1" t="s">
        <v>2451</v>
      </c>
      <c r="F173" s="1" t="s">
        <v>2451</v>
      </c>
      <c r="G173" s="623" t="str">
        <f t="shared" si="51"/>
        <v>0</v>
      </c>
      <c r="H173" s="1">
        <f>'F12'!E176</f>
        <v>0</v>
      </c>
      <c r="I173" s="1" t="str">
        <f t="shared" si="52"/>
        <v/>
      </c>
      <c r="J173" s="197">
        <f>VLOOKUP(H173,'F12'!$E$6:$F$356,2,FALSE)</f>
        <v>0</v>
      </c>
      <c r="K173" s="197">
        <f t="shared" si="53"/>
        <v>0.25</v>
      </c>
      <c r="L173" s="190">
        <f t="shared" si="50"/>
        <v>0</v>
      </c>
      <c r="M173" s="182" t="str">
        <f t="shared" si="61"/>
        <v/>
      </c>
      <c r="N173" s="182" t="str">
        <f t="shared" si="61"/>
        <v/>
      </c>
      <c r="O173" s="182" t="str">
        <f t="shared" si="61"/>
        <v/>
      </c>
      <c r="P173" s="182" t="str">
        <f t="shared" si="61"/>
        <v/>
      </c>
      <c r="Q173" s="182" t="str">
        <f t="shared" si="61"/>
        <v/>
      </c>
      <c r="R173" s="182" t="str">
        <f t="shared" si="61"/>
        <v/>
      </c>
      <c r="S173" s="182" t="str">
        <f t="shared" si="61"/>
        <v/>
      </c>
      <c r="T173" s="182" t="str">
        <f t="shared" si="61"/>
        <v/>
      </c>
      <c r="U173" s="182" t="str">
        <f t="shared" si="61"/>
        <v/>
      </c>
      <c r="V173" s="182" t="str">
        <f t="shared" si="61"/>
        <v/>
      </c>
      <c r="W173" s="182" t="str">
        <f t="shared" si="61"/>
        <v/>
      </c>
      <c r="X173" s="182" t="str">
        <f t="shared" si="61"/>
        <v/>
      </c>
      <c r="Y173" s="182" t="str">
        <f t="shared" si="61"/>
        <v/>
      </c>
      <c r="Z173" s="182" t="str">
        <f t="shared" si="61"/>
        <v/>
      </c>
      <c r="AA173" s="182" t="str">
        <f t="shared" ref="AA173:AP188" si="64">IF(AA$2&gt;LEN($J173),"",RIGHT(LEFT($J173,AA$2),3))</f>
        <v/>
      </c>
      <c r="AB173" s="182" t="str">
        <f t="shared" si="64"/>
        <v/>
      </c>
      <c r="AC173" s="182" t="str">
        <f t="shared" si="64"/>
        <v/>
      </c>
      <c r="AD173" s="182" t="str">
        <f t="shared" si="64"/>
        <v/>
      </c>
      <c r="AE173" s="182" t="str">
        <f t="shared" si="64"/>
        <v/>
      </c>
      <c r="AF173" s="182" t="str">
        <f t="shared" si="64"/>
        <v/>
      </c>
      <c r="AG173" s="182" t="str">
        <f t="shared" si="64"/>
        <v/>
      </c>
      <c r="AH173" s="182" t="str">
        <f t="shared" si="64"/>
        <v/>
      </c>
      <c r="AI173" s="182" t="str">
        <f t="shared" si="64"/>
        <v/>
      </c>
      <c r="AJ173" s="182" t="str">
        <f t="shared" si="64"/>
        <v/>
      </c>
      <c r="AK173" s="182" t="str">
        <f t="shared" si="64"/>
        <v/>
      </c>
      <c r="AL173" s="182" t="str">
        <f t="shared" si="64"/>
        <v/>
      </c>
      <c r="AM173" s="182" t="str">
        <f t="shared" si="64"/>
        <v/>
      </c>
      <c r="AN173" s="182" t="str">
        <f t="shared" si="64"/>
        <v/>
      </c>
      <c r="AO173" s="182" t="str">
        <f t="shared" si="64"/>
        <v/>
      </c>
      <c r="AP173" s="182" t="str">
        <f t="shared" si="64"/>
        <v/>
      </c>
      <c r="AQ173" s="182" t="str">
        <f t="shared" si="63"/>
        <v/>
      </c>
      <c r="AR173" s="182" t="str">
        <f t="shared" si="63"/>
        <v/>
      </c>
      <c r="AS173" s="182" t="str">
        <f t="shared" si="63"/>
        <v/>
      </c>
      <c r="AT173" s="182" t="str">
        <f t="shared" si="63"/>
        <v/>
      </c>
      <c r="AU173" s="182" t="str">
        <f t="shared" si="63"/>
        <v/>
      </c>
      <c r="AV173" s="182" t="str">
        <f t="shared" si="63"/>
        <v/>
      </c>
      <c r="AW173" s="182" t="str">
        <f t="shared" si="63"/>
        <v/>
      </c>
      <c r="AX173" s="182" t="str">
        <f t="shared" si="63"/>
        <v/>
      </c>
      <c r="AY173" s="182" t="str">
        <f t="shared" si="63"/>
        <v/>
      </c>
      <c r="AZ173" s="182" t="str">
        <f t="shared" si="63"/>
        <v/>
      </c>
      <c r="BA173" s="182" t="str">
        <f t="shared" si="63"/>
        <v/>
      </c>
      <c r="BB173" s="182" t="str">
        <f t="shared" si="63"/>
        <v/>
      </c>
      <c r="BC173" s="182" t="str">
        <f t="shared" si="63"/>
        <v/>
      </c>
      <c r="BD173" s="182" t="str">
        <f t="shared" si="63"/>
        <v/>
      </c>
      <c r="BE173" s="182" t="str">
        <f t="shared" si="63"/>
        <v/>
      </c>
      <c r="BF173" s="182" t="str">
        <f t="shared" si="63"/>
        <v/>
      </c>
      <c r="BG173" s="182" t="str">
        <f t="shared" si="63"/>
        <v/>
      </c>
      <c r="BH173" s="182" t="str">
        <f t="shared" si="63"/>
        <v/>
      </c>
      <c r="BI173" s="182" t="str">
        <f t="shared" si="63"/>
        <v/>
      </c>
      <c r="BJ173" s="182" t="str">
        <f t="shared" si="63"/>
        <v/>
      </c>
      <c r="BK173" s="182" t="str">
        <f t="shared" si="63"/>
        <v/>
      </c>
      <c r="BL173" s="182" t="str">
        <f t="shared" si="63"/>
        <v/>
      </c>
      <c r="BM173" s="182" t="str">
        <f t="shared" si="63"/>
        <v/>
      </c>
      <c r="BN173" s="182" t="str">
        <f t="shared" si="63"/>
        <v/>
      </c>
      <c r="BO173" s="182" t="str">
        <f t="shared" si="63"/>
        <v/>
      </c>
      <c r="BP173" s="182" t="str">
        <f t="shared" si="63"/>
        <v/>
      </c>
      <c r="BQ173" s="182" t="str">
        <f t="shared" si="63"/>
        <v/>
      </c>
      <c r="BR173" s="182" t="str">
        <f t="shared" si="63"/>
        <v/>
      </c>
      <c r="BS173" s="182" t="str">
        <f t="shared" si="63"/>
        <v/>
      </c>
      <c r="BT173" s="182" t="str">
        <f t="shared" si="63"/>
        <v/>
      </c>
      <c r="BU173" s="182" t="str">
        <f t="shared" si="63"/>
        <v/>
      </c>
    </row>
    <row r="174" spans="1:73" x14ac:dyDescent="0.25">
      <c r="A174" s="422">
        <f>IF(ISERROR(FIND(SALES!$XEM$12,J174)),0,1)</f>
        <v>1</v>
      </c>
      <c r="B174" s="1" t="s">
        <v>2361</v>
      </c>
      <c r="C174" s="1" t="s">
        <v>2451</v>
      </c>
      <c r="D174" s="1" t="s">
        <v>2451</v>
      </c>
      <c r="E174" s="1" t="s">
        <v>2451</v>
      </c>
      <c r="F174" s="1" t="s">
        <v>2451</v>
      </c>
      <c r="G174" s="623" t="str">
        <f t="shared" si="51"/>
        <v>0</v>
      </c>
      <c r="H174" s="1">
        <f>'F12'!E177</f>
        <v>0</v>
      </c>
      <c r="I174" s="1" t="str">
        <f t="shared" si="52"/>
        <v/>
      </c>
      <c r="J174" s="197">
        <f>VLOOKUP(H174,'F12'!$E$6:$F$356,2,FALSE)</f>
        <v>0</v>
      </c>
      <c r="K174" s="197">
        <f t="shared" si="53"/>
        <v>0.25</v>
      </c>
      <c r="L174" s="190">
        <f t="shared" si="50"/>
        <v>0</v>
      </c>
      <c r="M174" s="182" t="str">
        <f t="shared" ref="M174:AA189" si="65">IF(M$2&gt;LEN($J174),"",RIGHT(LEFT($J174,M$2),3))</f>
        <v/>
      </c>
      <c r="N174" s="182" t="str">
        <f t="shared" si="65"/>
        <v/>
      </c>
      <c r="O174" s="182" t="str">
        <f t="shared" si="65"/>
        <v/>
      </c>
      <c r="P174" s="182" t="str">
        <f t="shared" si="65"/>
        <v/>
      </c>
      <c r="Q174" s="182" t="str">
        <f t="shared" si="65"/>
        <v/>
      </c>
      <c r="R174" s="182" t="str">
        <f t="shared" si="65"/>
        <v/>
      </c>
      <c r="S174" s="182" t="str">
        <f t="shared" si="65"/>
        <v/>
      </c>
      <c r="T174" s="182" t="str">
        <f t="shared" si="65"/>
        <v/>
      </c>
      <c r="U174" s="182" t="str">
        <f t="shared" si="65"/>
        <v/>
      </c>
      <c r="V174" s="182" t="str">
        <f t="shared" si="65"/>
        <v/>
      </c>
      <c r="W174" s="182" t="str">
        <f t="shared" si="65"/>
        <v/>
      </c>
      <c r="X174" s="182" t="str">
        <f t="shared" si="65"/>
        <v/>
      </c>
      <c r="Y174" s="182" t="str">
        <f t="shared" si="65"/>
        <v/>
      </c>
      <c r="Z174" s="182" t="str">
        <f t="shared" si="65"/>
        <v/>
      </c>
      <c r="AA174" s="182" t="str">
        <f t="shared" si="65"/>
        <v/>
      </c>
      <c r="AB174" s="182" t="str">
        <f t="shared" si="64"/>
        <v/>
      </c>
      <c r="AC174" s="182" t="str">
        <f t="shared" si="64"/>
        <v/>
      </c>
      <c r="AD174" s="182" t="str">
        <f t="shared" si="64"/>
        <v/>
      </c>
      <c r="AE174" s="182" t="str">
        <f t="shared" si="64"/>
        <v/>
      </c>
      <c r="AF174" s="182" t="str">
        <f t="shared" si="64"/>
        <v/>
      </c>
      <c r="AG174" s="182" t="str">
        <f t="shared" si="64"/>
        <v/>
      </c>
      <c r="AH174" s="182" t="str">
        <f t="shared" si="64"/>
        <v/>
      </c>
      <c r="AI174" s="182" t="str">
        <f t="shared" si="64"/>
        <v/>
      </c>
      <c r="AJ174" s="182" t="str">
        <f t="shared" si="64"/>
        <v/>
      </c>
      <c r="AK174" s="182" t="str">
        <f t="shared" si="64"/>
        <v/>
      </c>
      <c r="AL174" s="182" t="str">
        <f t="shared" si="63"/>
        <v/>
      </c>
      <c r="AM174" s="182" t="str">
        <f t="shared" si="63"/>
        <v/>
      </c>
      <c r="AN174" s="182" t="str">
        <f t="shared" si="63"/>
        <v/>
      </c>
      <c r="AO174" s="182" t="str">
        <f t="shared" si="63"/>
        <v/>
      </c>
      <c r="AP174" s="182" t="str">
        <f t="shared" si="63"/>
        <v/>
      </c>
      <c r="AQ174" s="182" t="str">
        <f t="shared" si="63"/>
        <v/>
      </c>
      <c r="AR174" s="182" t="str">
        <f t="shared" si="63"/>
        <v/>
      </c>
      <c r="AS174" s="182" t="str">
        <f t="shared" si="63"/>
        <v/>
      </c>
      <c r="AT174" s="182" t="str">
        <f t="shared" si="63"/>
        <v/>
      </c>
      <c r="AU174" s="182" t="str">
        <f t="shared" si="63"/>
        <v/>
      </c>
      <c r="AV174" s="182" t="str">
        <f t="shared" si="63"/>
        <v/>
      </c>
      <c r="AW174" s="182" t="str">
        <f t="shared" si="63"/>
        <v/>
      </c>
      <c r="AX174" s="182" t="str">
        <f t="shared" si="63"/>
        <v/>
      </c>
      <c r="AY174" s="182" t="str">
        <f t="shared" si="63"/>
        <v/>
      </c>
      <c r="AZ174" s="182" t="str">
        <f t="shared" si="63"/>
        <v/>
      </c>
      <c r="BA174" s="182" t="str">
        <f t="shared" si="63"/>
        <v/>
      </c>
      <c r="BB174" s="182" t="str">
        <f t="shared" si="63"/>
        <v/>
      </c>
      <c r="BC174" s="182" t="str">
        <f t="shared" si="63"/>
        <v/>
      </c>
      <c r="BD174" s="182" t="str">
        <f t="shared" si="63"/>
        <v/>
      </c>
      <c r="BE174" s="182" t="str">
        <f t="shared" si="63"/>
        <v/>
      </c>
      <c r="BF174" s="182" t="str">
        <f t="shared" si="63"/>
        <v/>
      </c>
      <c r="BG174" s="182" t="str">
        <f t="shared" si="63"/>
        <v/>
      </c>
      <c r="BH174" s="182" t="str">
        <f t="shared" si="63"/>
        <v/>
      </c>
      <c r="BI174" s="182" t="str">
        <f t="shared" si="63"/>
        <v/>
      </c>
      <c r="BJ174" s="182" t="str">
        <f t="shared" si="63"/>
        <v/>
      </c>
      <c r="BK174" s="182" t="str">
        <f t="shared" si="63"/>
        <v/>
      </c>
      <c r="BL174" s="182" t="str">
        <f t="shared" si="63"/>
        <v/>
      </c>
      <c r="BM174" s="182" t="str">
        <f t="shared" si="63"/>
        <v/>
      </c>
      <c r="BN174" s="182" t="str">
        <f t="shared" si="63"/>
        <v/>
      </c>
      <c r="BO174" s="182" t="str">
        <f t="shared" si="63"/>
        <v/>
      </c>
      <c r="BP174" s="182" t="str">
        <f t="shared" si="63"/>
        <v/>
      </c>
      <c r="BQ174" s="182" t="str">
        <f t="shared" si="63"/>
        <v/>
      </c>
      <c r="BR174" s="182" t="str">
        <f t="shared" si="63"/>
        <v/>
      </c>
      <c r="BS174" s="182" t="str">
        <f t="shared" si="63"/>
        <v/>
      </c>
      <c r="BT174" s="182" t="str">
        <f t="shared" si="63"/>
        <v/>
      </c>
      <c r="BU174" s="182" t="str">
        <f t="shared" si="63"/>
        <v/>
      </c>
    </row>
    <row r="175" spans="1:73" x14ac:dyDescent="0.25">
      <c r="A175" s="422">
        <f>IF(ISERROR(FIND(SALES!$XEM$12,J175)),0,1)</f>
        <v>1</v>
      </c>
      <c r="B175" s="1" t="s">
        <v>2362</v>
      </c>
      <c r="C175" s="105" t="s">
        <v>2149</v>
      </c>
      <c r="D175" s="1" t="s">
        <v>2451</v>
      </c>
      <c r="E175" s="1" t="s">
        <v>2451</v>
      </c>
      <c r="F175" s="1" t="s">
        <v>2451</v>
      </c>
      <c r="G175" s="623" t="str">
        <f t="shared" si="51"/>
        <v>0</v>
      </c>
      <c r="H175" s="1">
        <f>'F12'!E178</f>
        <v>0</v>
      </c>
      <c r="I175" s="1" t="str">
        <f t="shared" si="52"/>
        <v/>
      </c>
      <c r="J175" s="197">
        <f>VLOOKUP(H175,'F12'!$E$6:$F$356,2,FALSE)</f>
        <v>0</v>
      </c>
      <c r="K175" s="197">
        <f t="shared" si="53"/>
        <v>0.25</v>
      </c>
      <c r="L175" s="190">
        <f t="shared" si="50"/>
        <v>0</v>
      </c>
      <c r="M175" s="182" t="str">
        <f t="shared" si="65"/>
        <v/>
      </c>
      <c r="N175" s="182" t="str">
        <f t="shared" si="65"/>
        <v/>
      </c>
      <c r="O175" s="182" t="str">
        <f t="shared" si="65"/>
        <v/>
      </c>
      <c r="P175" s="182" t="str">
        <f t="shared" si="65"/>
        <v/>
      </c>
      <c r="Q175" s="182" t="str">
        <f t="shared" si="65"/>
        <v/>
      </c>
      <c r="R175" s="182" t="str">
        <f t="shared" si="65"/>
        <v/>
      </c>
      <c r="S175" s="182" t="str">
        <f t="shared" si="65"/>
        <v/>
      </c>
      <c r="T175" s="182" t="str">
        <f t="shared" si="65"/>
        <v/>
      </c>
      <c r="U175" s="182" t="str">
        <f t="shared" si="65"/>
        <v/>
      </c>
      <c r="V175" s="182" t="str">
        <f t="shared" si="65"/>
        <v/>
      </c>
      <c r="W175" s="182" t="str">
        <f t="shared" si="65"/>
        <v/>
      </c>
      <c r="X175" s="182" t="str">
        <f t="shared" si="65"/>
        <v/>
      </c>
      <c r="Y175" s="182" t="str">
        <f t="shared" si="65"/>
        <v/>
      </c>
      <c r="Z175" s="182" t="str">
        <f t="shared" si="65"/>
        <v/>
      </c>
      <c r="AA175" s="182" t="str">
        <f t="shared" si="65"/>
        <v/>
      </c>
      <c r="AB175" s="182" t="str">
        <f t="shared" si="64"/>
        <v/>
      </c>
      <c r="AC175" s="182" t="str">
        <f t="shared" si="64"/>
        <v/>
      </c>
      <c r="AD175" s="182" t="str">
        <f t="shared" si="64"/>
        <v/>
      </c>
      <c r="AE175" s="182" t="str">
        <f t="shared" si="64"/>
        <v/>
      </c>
      <c r="AF175" s="182" t="str">
        <f t="shared" si="64"/>
        <v/>
      </c>
      <c r="AG175" s="182" t="str">
        <f t="shared" si="64"/>
        <v/>
      </c>
      <c r="AH175" s="182" t="str">
        <f t="shared" si="64"/>
        <v/>
      </c>
      <c r="AI175" s="182" t="str">
        <f t="shared" si="64"/>
        <v/>
      </c>
      <c r="AJ175" s="182" t="str">
        <f t="shared" si="64"/>
        <v/>
      </c>
      <c r="AK175" s="182" t="str">
        <f t="shared" si="64"/>
        <v/>
      </c>
      <c r="AL175" s="182" t="str">
        <f t="shared" si="63"/>
        <v/>
      </c>
      <c r="AM175" s="182" t="str">
        <f t="shared" si="63"/>
        <v/>
      </c>
      <c r="AN175" s="182" t="str">
        <f t="shared" si="63"/>
        <v/>
      </c>
      <c r="AO175" s="182" t="str">
        <f t="shared" si="63"/>
        <v/>
      </c>
      <c r="AP175" s="182" t="str">
        <f t="shared" si="63"/>
        <v/>
      </c>
      <c r="AQ175" s="182" t="str">
        <f t="shared" si="63"/>
        <v/>
      </c>
      <c r="AR175" s="182" t="str">
        <f t="shared" si="63"/>
        <v/>
      </c>
      <c r="AS175" s="182" t="str">
        <f t="shared" si="63"/>
        <v/>
      </c>
      <c r="AT175" s="182" t="str">
        <f t="shared" si="63"/>
        <v/>
      </c>
      <c r="AU175" s="182" t="str">
        <f t="shared" si="63"/>
        <v/>
      </c>
      <c r="AV175" s="182" t="str">
        <f t="shared" si="63"/>
        <v/>
      </c>
      <c r="AW175" s="182" t="str">
        <f t="shared" si="63"/>
        <v/>
      </c>
      <c r="AX175" s="182" t="str">
        <f t="shared" si="63"/>
        <v/>
      </c>
      <c r="AY175" s="182" t="str">
        <f t="shared" si="63"/>
        <v/>
      </c>
      <c r="AZ175" s="182" t="str">
        <f t="shared" si="63"/>
        <v/>
      </c>
      <c r="BA175" s="182" t="str">
        <f t="shared" si="63"/>
        <v/>
      </c>
      <c r="BB175" s="182" t="str">
        <f t="shared" si="63"/>
        <v/>
      </c>
      <c r="BC175" s="182" t="str">
        <f t="shared" si="63"/>
        <v/>
      </c>
      <c r="BD175" s="182" t="str">
        <f t="shared" si="63"/>
        <v/>
      </c>
      <c r="BE175" s="182" t="str">
        <f t="shared" si="63"/>
        <v/>
      </c>
      <c r="BF175" s="182" t="str">
        <f t="shared" si="63"/>
        <v/>
      </c>
      <c r="BG175" s="182" t="str">
        <f t="shared" si="63"/>
        <v/>
      </c>
      <c r="BH175" s="182" t="str">
        <f t="shared" si="63"/>
        <v/>
      </c>
      <c r="BI175" s="182" t="str">
        <f t="shared" si="63"/>
        <v/>
      </c>
      <c r="BJ175" s="182" t="str">
        <f t="shared" si="63"/>
        <v/>
      </c>
      <c r="BK175" s="182" t="str">
        <f t="shared" si="63"/>
        <v/>
      </c>
      <c r="BL175" s="182" t="str">
        <f t="shared" si="63"/>
        <v/>
      </c>
      <c r="BM175" s="182" t="str">
        <f t="shared" si="63"/>
        <v/>
      </c>
      <c r="BN175" s="182" t="str">
        <f t="shared" si="63"/>
        <v/>
      </c>
      <c r="BO175" s="182" t="str">
        <f t="shared" si="63"/>
        <v/>
      </c>
      <c r="BP175" s="182" t="str">
        <f t="shared" si="63"/>
        <v/>
      </c>
      <c r="BQ175" s="182" t="str">
        <f t="shared" si="63"/>
        <v/>
      </c>
      <c r="BR175" s="182" t="str">
        <f t="shared" si="63"/>
        <v/>
      </c>
      <c r="BS175" s="182" t="str">
        <f t="shared" si="63"/>
        <v/>
      </c>
      <c r="BT175" s="182" t="str">
        <f t="shared" si="63"/>
        <v/>
      </c>
      <c r="BU175" s="182" t="str">
        <f t="shared" si="63"/>
        <v/>
      </c>
    </row>
    <row r="176" spans="1:73" x14ac:dyDescent="0.25">
      <c r="A176" s="422">
        <f>IF(ISERROR(FIND(SALES!$XEM$12,J176)),0,1)</f>
        <v>1</v>
      </c>
      <c r="B176" s="1" t="s">
        <v>2363</v>
      </c>
      <c r="C176" s="105" t="s">
        <v>2144</v>
      </c>
      <c r="D176" s="1" t="s">
        <v>2451</v>
      </c>
      <c r="E176" s="1" t="s">
        <v>2451</v>
      </c>
      <c r="F176" s="1" t="s">
        <v>2451</v>
      </c>
      <c r="G176" s="623" t="str">
        <f t="shared" si="51"/>
        <v>0</v>
      </c>
      <c r="H176" s="1">
        <f>'F12'!E179</f>
        <v>0</v>
      </c>
      <c r="I176" s="1" t="str">
        <f t="shared" si="52"/>
        <v/>
      </c>
      <c r="J176" s="197">
        <f>VLOOKUP(H176,'F12'!$E$6:$F$356,2,FALSE)</f>
        <v>0</v>
      </c>
      <c r="K176" s="197">
        <f t="shared" si="53"/>
        <v>0.25</v>
      </c>
      <c r="L176" s="190">
        <f t="shared" si="50"/>
        <v>0</v>
      </c>
      <c r="M176" s="182" t="str">
        <f t="shared" si="65"/>
        <v/>
      </c>
      <c r="N176" s="182" t="str">
        <f t="shared" si="65"/>
        <v/>
      </c>
      <c r="O176" s="182" t="str">
        <f t="shared" si="65"/>
        <v/>
      </c>
      <c r="P176" s="182" t="str">
        <f t="shared" si="65"/>
        <v/>
      </c>
      <c r="Q176" s="182" t="str">
        <f t="shared" si="65"/>
        <v/>
      </c>
      <c r="R176" s="182" t="str">
        <f t="shared" si="65"/>
        <v/>
      </c>
      <c r="S176" s="182" t="str">
        <f t="shared" si="65"/>
        <v/>
      </c>
      <c r="T176" s="182" t="str">
        <f t="shared" si="65"/>
        <v/>
      </c>
      <c r="U176" s="182" t="str">
        <f t="shared" si="65"/>
        <v/>
      </c>
      <c r="V176" s="182" t="str">
        <f t="shared" si="65"/>
        <v/>
      </c>
      <c r="W176" s="182" t="str">
        <f t="shared" si="65"/>
        <v/>
      </c>
      <c r="X176" s="182" t="str">
        <f t="shared" si="65"/>
        <v/>
      </c>
      <c r="Y176" s="182" t="str">
        <f t="shared" si="65"/>
        <v/>
      </c>
      <c r="Z176" s="182" t="str">
        <f t="shared" si="65"/>
        <v/>
      </c>
      <c r="AA176" s="182" t="str">
        <f t="shared" si="65"/>
        <v/>
      </c>
      <c r="AB176" s="182" t="str">
        <f t="shared" si="64"/>
        <v/>
      </c>
      <c r="AC176" s="182" t="str">
        <f t="shared" si="64"/>
        <v/>
      </c>
      <c r="AD176" s="182" t="str">
        <f t="shared" si="64"/>
        <v/>
      </c>
      <c r="AE176" s="182" t="str">
        <f t="shared" si="64"/>
        <v/>
      </c>
      <c r="AF176" s="182" t="str">
        <f t="shared" si="64"/>
        <v/>
      </c>
      <c r="AG176" s="182" t="str">
        <f t="shared" si="64"/>
        <v/>
      </c>
      <c r="AH176" s="182" t="str">
        <f t="shared" si="64"/>
        <v/>
      </c>
      <c r="AI176" s="182" t="str">
        <f t="shared" si="64"/>
        <v/>
      </c>
      <c r="AJ176" s="182" t="str">
        <f t="shared" si="64"/>
        <v/>
      </c>
      <c r="AK176" s="182" t="str">
        <f t="shared" si="64"/>
        <v/>
      </c>
      <c r="AL176" s="182" t="str">
        <f t="shared" si="63"/>
        <v/>
      </c>
      <c r="AM176" s="182" t="str">
        <f t="shared" si="63"/>
        <v/>
      </c>
      <c r="AN176" s="182" t="str">
        <f t="shared" si="63"/>
        <v/>
      </c>
      <c r="AO176" s="182" t="str">
        <f t="shared" si="63"/>
        <v/>
      </c>
      <c r="AP176" s="182" t="str">
        <f t="shared" si="63"/>
        <v/>
      </c>
      <c r="AQ176" s="182" t="str">
        <f t="shared" si="63"/>
        <v/>
      </c>
      <c r="AR176" s="182" t="str">
        <f t="shared" si="63"/>
        <v/>
      </c>
      <c r="AS176" s="182" t="str">
        <f t="shared" si="63"/>
        <v/>
      </c>
      <c r="AT176" s="182" t="str">
        <f t="shared" si="63"/>
        <v/>
      </c>
      <c r="AU176" s="182" t="str">
        <f t="shared" si="63"/>
        <v/>
      </c>
      <c r="AV176" s="182" t="str">
        <f t="shared" si="63"/>
        <v/>
      </c>
      <c r="AW176" s="182" t="str">
        <f t="shared" si="63"/>
        <v/>
      </c>
      <c r="AX176" s="182" t="str">
        <f t="shared" si="63"/>
        <v/>
      </c>
      <c r="AY176" s="182" t="str">
        <f t="shared" si="63"/>
        <v/>
      </c>
      <c r="AZ176" s="182" t="str">
        <f t="shared" si="63"/>
        <v/>
      </c>
      <c r="BA176" s="182" t="str">
        <f t="shared" si="63"/>
        <v/>
      </c>
      <c r="BB176" s="182" t="str">
        <f t="shared" si="63"/>
        <v/>
      </c>
      <c r="BC176" s="182" t="str">
        <f t="shared" si="63"/>
        <v/>
      </c>
      <c r="BD176" s="182" t="str">
        <f t="shared" si="63"/>
        <v/>
      </c>
      <c r="BE176" s="182" t="str">
        <f t="shared" si="63"/>
        <v/>
      </c>
      <c r="BF176" s="182" t="str">
        <f t="shared" si="63"/>
        <v/>
      </c>
      <c r="BG176" s="182" t="str">
        <f t="shared" si="63"/>
        <v/>
      </c>
      <c r="BH176" s="182" t="str">
        <f t="shared" si="63"/>
        <v/>
      </c>
      <c r="BI176" s="182" t="str">
        <f t="shared" si="63"/>
        <v/>
      </c>
      <c r="BJ176" s="182" t="str">
        <f t="shared" si="63"/>
        <v/>
      </c>
      <c r="BK176" s="182" t="str">
        <f t="shared" si="63"/>
        <v/>
      </c>
      <c r="BL176" s="182" t="str">
        <f t="shared" si="63"/>
        <v/>
      </c>
      <c r="BM176" s="182" t="str">
        <f t="shared" si="63"/>
        <v/>
      </c>
      <c r="BN176" s="182" t="str">
        <f t="shared" si="63"/>
        <v/>
      </c>
      <c r="BO176" s="182" t="str">
        <f t="shared" si="63"/>
        <v/>
      </c>
      <c r="BP176" s="182" t="str">
        <f t="shared" si="63"/>
        <v/>
      </c>
      <c r="BQ176" s="182" t="str">
        <f t="shared" si="63"/>
        <v/>
      </c>
      <c r="BR176" s="182" t="str">
        <f t="shared" si="63"/>
        <v/>
      </c>
      <c r="BS176" s="182" t="str">
        <f t="shared" si="63"/>
        <v/>
      </c>
      <c r="BT176" s="182" t="str">
        <f t="shared" si="63"/>
        <v/>
      </c>
      <c r="BU176" s="182" t="str">
        <f t="shared" si="63"/>
        <v/>
      </c>
    </row>
    <row r="177" spans="1:73" x14ac:dyDescent="0.25">
      <c r="A177" s="422">
        <f>IF(ISERROR(FIND(SALES!$XEM$12,J177)),0,1)</f>
        <v>1</v>
      </c>
      <c r="B177" s="1" t="s">
        <v>2364</v>
      </c>
      <c r="C177" s="1" t="s">
        <v>2451</v>
      </c>
      <c r="D177" s="1" t="s">
        <v>2451</v>
      </c>
      <c r="E177" s="1" t="s">
        <v>2451</v>
      </c>
      <c r="F177" s="1" t="s">
        <v>2451</v>
      </c>
      <c r="G177" s="623" t="str">
        <f t="shared" si="51"/>
        <v>0</v>
      </c>
      <c r="H177" s="1">
        <f>'F12'!E180</f>
        <v>0</v>
      </c>
      <c r="I177" s="1" t="str">
        <f t="shared" si="52"/>
        <v/>
      </c>
      <c r="J177" s="197">
        <f>VLOOKUP(H177,'F12'!$E$6:$F$356,2,FALSE)</f>
        <v>0</v>
      </c>
      <c r="K177" s="197">
        <f t="shared" si="53"/>
        <v>0.25</v>
      </c>
      <c r="L177" s="190">
        <f t="shared" si="50"/>
        <v>0</v>
      </c>
      <c r="M177" s="182" t="str">
        <f t="shared" si="65"/>
        <v/>
      </c>
      <c r="N177" s="182" t="str">
        <f t="shared" si="65"/>
        <v/>
      </c>
      <c r="O177" s="182" t="str">
        <f t="shared" si="65"/>
        <v/>
      </c>
      <c r="P177" s="182" t="str">
        <f t="shared" si="65"/>
        <v/>
      </c>
      <c r="Q177" s="182" t="str">
        <f t="shared" si="65"/>
        <v/>
      </c>
      <c r="R177" s="182" t="str">
        <f t="shared" si="65"/>
        <v/>
      </c>
      <c r="S177" s="182" t="str">
        <f t="shared" si="65"/>
        <v/>
      </c>
      <c r="T177" s="182" t="str">
        <f t="shared" si="65"/>
        <v/>
      </c>
      <c r="U177" s="182" t="str">
        <f t="shared" si="65"/>
        <v/>
      </c>
      <c r="V177" s="182" t="str">
        <f t="shared" si="65"/>
        <v/>
      </c>
      <c r="W177" s="182" t="str">
        <f t="shared" si="65"/>
        <v/>
      </c>
      <c r="X177" s="182" t="str">
        <f t="shared" si="65"/>
        <v/>
      </c>
      <c r="Y177" s="182" t="str">
        <f t="shared" si="65"/>
        <v/>
      </c>
      <c r="Z177" s="182" t="str">
        <f t="shared" si="65"/>
        <v/>
      </c>
      <c r="AA177" s="182" t="str">
        <f t="shared" si="65"/>
        <v/>
      </c>
      <c r="AB177" s="182" t="str">
        <f t="shared" si="64"/>
        <v/>
      </c>
      <c r="AC177" s="182" t="str">
        <f t="shared" si="64"/>
        <v/>
      </c>
      <c r="AD177" s="182" t="str">
        <f t="shared" si="64"/>
        <v/>
      </c>
      <c r="AE177" s="182" t="str">
        <f t="shared" si="64"/>
        <v/>
      </c>
      <c r="AF177" s="182" t="str">
        <f t="shared" si="64"/>
        <v/>
      </c>
      <c r="AG177" s="182" t="str">
        <f t="shared" si="64"/>
        <v/>
      </c>
      <c r="AH177" s="182" t="str">
        <f t="shared" si="64"/>
        <v/>
      </c>
      <c r="AI177" s="182" t="str">
        <f t="shared" si="64"/>
        <v/>
      </c>
      <c r="AJ177" s="182" t="str">
        <f t="shared" si="64"/>
        <v/>
      </c>
      <c r="AK177" s="182" t="str">
        <f t="shared" si="64"/>
        <v/>
      </c>
      <c r="AL177" s="182" t="str">
        <f t="shared" si="63"/>
        <v/>
      </c>
      <c r="AM177" s="182" t="str">
        <f t="shared" si="63"/>
        <v/>
      </c>
      <c r="AN177" s="182" t="str">
        <f t="shared" si="63"/>
        <v/>
      </c>
      <c r="AO177" s="182" t="str">
        <f t="shared" si="63"/>
        <v/>
      </c>
      <c r="AP177" s="182" t="str">
        <f t="shared" si="63"/>
        <v/>
      </c>
      <c r="AQ177" s="182" t="str">
        <f t="shared" ref="AL177:BU184" si="66">IF(AQ$2&gt;LEN($J177),"",RIGHT(LEFT($J177,AQ$2),3))</f>
        <v/>
      </c>
      <c r="AR177" s="182" t="str">
        <f t="shared" si="66"/>
        <v/>
      </c>
      <c r="AS177" s="182" t="str">
        <f t="shared" si="66"/>
        <v/>
      </c>
      <c r="AT177" s="182" t="str">
        <f t="shared" si="66"/>
        <v/>
      </c>
      <c r="AU177" s="182" t="str">
        <f t="shared" si="66"/>
        <v/>
      </c>
      <c r="AV177" s="182" t="str">
        <f t="shared" si="66"/>
        <v/>
      </c>
      <c r="AW177" s="182" t="str">
        <f t="shared" si="66"/>
        <v/>
      </c>
      <c r="AX177" s="182" t="str">
        <f t="shared" si="66"/>
        <v/>
      </c>
      <c r="AY177" s="182" t="str">
        <f t="shared" si="66"/>
        <v/>
      </c>
      <c r="AZ177" s="182" t="str">
        <f t="shared" si="66"/>
        <v/>
      </c>
      <c r="BA177" s="182" t="str">
        <f t="shared" si="66"/>
        <v/>
      </c>
      <c r="BB177" s="182" t="str">
        <f t="shared" si="66"/>
        <v/>
      </c>
      <c r="BC177" s="182" t="str">
        <f t="shared" si="66"/>
        <v/>
      </c>
      <c r="BD177" s="182" t="str">
        <f t="shared" si="66"/>
        <v/>
      </c>
      <c r="BE177" s="182" t="str">
        <f t="shared" si="66"/>
        <v/>
      </c>
      <c r="BF177" s="182" t="str">
        <f t="shared" si="66"/>
        <v/>
      </c>
      <c r="BG177" s="182" t="str">
        <f t="shared" si="66"/>
        <v/>
      </c>
      <c r="BH177" s="182" t="str">
        <f t="shared" si="66"/>
        <v/>
      </c>
      <c r="BI177" s="182" t="str">
        <f t="shared" si="66"/>
        <v/>
      </c>
      <c r="BJ177" s="182" t="str">
        <f t="shared" si="66"/>
        <v/>
      </c>
      <c r="BK177" s="182" t="str">
        <f t="shared" si="66"/>
        <v/>
      </c>
      <c r="BL177" s="182" t="str">
        <f t="shared" si="66"/>
        <v/>
      </c>
      <c r="BM177" s="182" t="str">
        <f t="shared" si="66"/>
        <v/>
      </c>
      <c r="BN177" s="182" t="str">
        <f t="shared" si="66"/>
        <v/>
      </c>
      <c r="BO177" s="182" t="str">
        <f t="shared" si="66"/>
        <v/>
      </c>
      <c r="BP177" s="182" t="str">
        <f t="shared" si="66"/>
        <v/>
      </c>
      <c r="BQ177" s="182" t="str">
        <f t="shared" si="66"/>
        <v/>
      </c>
      <c r="BR177" s="182" t="str">
        <f t="shared" si="66"/>
        <v/>
      </c>
      <c r="BS177" s="182" t="str">
        <f t="shared" si="66"/>
        <v/>
      </c>
      <c r="BT177" s="182" t="str">
        <f t="shared" si="66"/>
        <v/>
      </c>
      <c r="BU177" s="182" t="str">
        <f t="shared" si="66"/>
        <v/>
      </c>
    </row>
    <row r="178" spans="1:73" x14ac:dyDescent="0.25">
      <c r="A178" s="422">
        <f>IF(ISERROR(FIND(SALES!$XEM$12,J178)),0,1)</f>
        <v>1</v>
      </c>
      <c r="B178" s="1" t="s">
        <v>2365</v>
      </c>
      <c r="C178" s="1" t="s">
        <v>2451</v>
      </c>
      <c r="D178" s="1" t="s">
        <v>2451</v>
      </c>
      <c r="E178" s="1" t="s">
        <v>2451</v>
      </c>
      <c r="F178" s="1" t="s">
        <v>2451</v>
      </c>
      <c r="G178" s="623" t="str">
        <f t="shared" si="51"/>
        <v>0</v>
      </c>
      <c r="H178" s="1">
        <f>'F12'!E181</f>
        <v>0</v>
      </c>
      <c r="I178" s="1" t="str">
        <f t="shared" si="52"/>
        <v/>
      </c>
      <c r="J178" s="197">
        <f>VLOOKUP(H178,'F12'!$E$6:$F$356,2,FALSE)</f>
        <v>0</v>
      </c>
      <c r="K178" s="197">
        <f t="shared" si="53"/>
        <v>0.25</v>
      </c>
      <c r="L178" s="190">
        <f t="shared" si="50"/>
        <v>0</v>
      </c>
      <c r="M178" s="182" t="str">
        <f t="shared" si="65"/>
        <v/>
      </c>
      <c r="N178" s="182" t="str">
        <f t="shared" si="65"/>
        <v/>
      </c>
      <c r="O178" s="182" t="str">
        <f t="shared" si="65"/>
        <v/>
      </c>
      <c r="P178" s="182" t="str">
        <f t="shared" si="65"/>
        <v/>
      </c>
      <c r="Q178" s="182" t="str">
        <f t="shared" si="65"/>
        <v/>
      </c>
      <c r="R178" s="182" t="str">
        <f t="shared" si="65"/>
        <v/>
      </c>
      <c r="S178" s="182" t="str">
        <f t="shared" si="65"/>
        <v/>
      </c>
      <c r="T178" s="182" t="str">
        <f t="shared" si="65"/>
        <v/>
      </c>
      <c r="U178" s="182" t="str">
        <f t="shared" si="65"/>
        <v/>
      </c>
      <c r="V178" s="182" t="str">
        <f t="shared" si="65"/>
        <v/>
      </c>
      <c r="W178" s="182" t="str">
        <f t="shared" si="65"/>
        <v/>
      </c>
      <c r="X178" s="182" t="str">
        <f t="shared" si="65"/>
        <v/>
      </c>
      <c r="Y178" s="182" t="str">
        <f t="shared" si="65"/>
        <v/>
      </c>
      <c r="Z178" s="182" t="str">
        <f t="shared" si="65"/>
        <v/>
      </c>
      <c r="AA178" s="182" t="str">
        <f t="shared" si="65"/>
        <v/>
      </c>
      <c r="AB178" s="182" t="str">
        <f t="shared" si="64"/>
        <v/>
      </c>
      <c r="AC178" s="182" t="str">
        <f t="shared" si="64"/>
        <v/>
      </c>
      <c r="AD178" s="182" t="str">
        <f t="shared" si="64"/>
        <v/>
      </c>
      <c r="AE178" s="182" t="str">
        <f t="shared" si="64"/>
        <v/>
      </c>
      <c r="AF178" s="182" t="str">
        <f t="shared" si="64"/>
        <v/>
      </c>
      <c r="AG178" s="182" t="str">
        <f t="shared" si="64"/>
        <v/>
      </c>
      <c r="AH178" s="182" t="str">
        <f t="shared" si="64"/>
        <v/>
      </c>
      <c r="AI178" s="182" t="str">
        <f t="shared" si="64"/>
        <v/>
      </c>
      <c r="AJ178" s="182" t="str">
        <f t="shared" si="64"/>
        <v/>
      </c>
      <c r="AK178" s="182" t="str">
        <f t="shared" si="64"/>
        <v/>
      </c>
      <c r="AL178" s="182" t="str">
        <f t="shared" si="66"/>
        <v/>
      </c>
      <c r="AM178" s="182" t="str">
        <f t="shared" si="66"/>
        <v/>
      </c>
      <c r="AN178" s="182" t="str">
        <f t="shared" si="66"/>
        <v/>
      </c>
      <c r="AO178" s="182" t="str">
        <f t="shared" si="66"/>
        <v/>
      </c>
      <c r="AP178" s="182" t="str">
        <f t="shared" si="66"/>
        <v/>
      </c>
      <c r="AQ178" s="182" t="str">
        <f t="shared" si="66"/>
        <v/>
      </c>
      <c r="AR178" s="182" t="str">
        <f t="shared" si="66"/>
        <v/>
      </c>
      <c r="AS178" s="182" t="str">
        <f t="shared" si="66"/>
        <v/>
      </c>
      <c r="AT178" s="182" t="str">
        <f t="shared" si="66"/>
        <v/>
      </c>
      <c r="AU178" s="182" t="str">
        <f t="shared" si="66"/>
        <v/>
      </c>
      <c r="AV178" s="182" t="str">
        <f t="shared" si="66"/>
        <v/>
      </c>
      <c r="AW178" s="182" t="str">
        <f t="shared" si="66"/>
        <v/>
      </c>
      <c r="AX178" s="182" t="str">
        <f t="shared" si="66"/>
        <v/>
      </c>
      <c r="AY178" s="182" t="str">
        <f t="shared" si="66"/>
        <v/>
      </c>
      <c r="AZ178" s="182" t="str">
        <f t="shared" si="66"/>
        <v/>
      </c>
      <c r="BA178" s="182" t="str">
        <f t="shared" si="66"/>
        <v/>
      </c>
      <c r="BB178" s="182" t="str">
        <f t="shared" si="66"/>
        <v/>
      </c>
      <c r="BC178" s="182" t="str">
        <f t="shared" si="66"/>
        <v/>
      </c>
      <c r="BD178" s="182" t="str">
        <f t="shared" si="66"/>
        <v/>
      </c>
      <c r="BE178" s="182" t="str">
        <f t="shared" si="66"/>
        <v/>
      </c>
      <c r="BF178" s="182" t="str">
        <f t="shared" si="66"/>
        <v/>
      </c>
      <c r="BG178" s="182" t="str">
        <f t="shared" si="66"/>
        <v/>
      </c>
      <c r="BH178" s="182" t="str">
        <f t="shared" si="66"/>
        <v/>
      </c>
      <c r="BI178" s="182" t="str">
        <f t="shared" si="66"/>
        <v/>
      </c>
      <c r="BJ178" s="182" t="str">
        <f t="shared" si="66"/>
        <v/>
      </c>
      <c r="BK178" s="182" t="str">
        <f t="shared" si="66"/>
        <v/>
      </c>
      <c r="BL178" s="182" t="str">
        <f t="shared" si="66"/>
        <v/>
      </c>
      <c r="BM178" s="182" t="str">
        <f t="shared" si="66"/>
        <v/>
      </c>
      <c r="BN178" s="182" t="str">
        <f t="shared" si="66"/>
        <v/>
      </c>
      <c r="BO178" s="182" t="str">
        <f t="shared" si="66"/>
        <v/>
      </c>
      <c r="BP178" s="182" t="str">
        <f t="shared" si="66"/>
        <v/>
      </c>
      <c r="BQ178" s="182" t="str">
        <f t="shared" si="66"/>
        <v/>
      </c>
      <c r="BR178" s="182" t="str">
        <f t="shared" si="66"/>
        <v/>
      </c>
      <c r="BS178" s="182" t="str">
        <f t="shared" si="66"/>
        <v/>
      </c>
      <c r="BT178" s="182" t="str">
        <f t="shared" si="66"/>
        <v/>
      </c>
      <c r="BU178" s="182" t="str">
        <f t="shared" si="66"/>
        <v/>
      </c>
    </row>
    <row r="179" spans="1:73" x14ac:dyDescent="0.25">
      <c r="A179" s="422">
        <f>IF(ISERROR(FIND(SALES!$XEM$12,J179)),0,1)</f>
        <v>1</v>
      </c>
      <c r="B179" s="1" t="s">
        <v>2366</v>
      </c>
      <c r="C179" s="105" t="s">
        <v>2155</v>
      </c>
      <c r="D179" s="1" t="s">
        <v>2451</v>
      </c>
      <c r="E179" s="1" t="s">
        <v>2451</v>
      </c>
      <c r="F179" s="1" t="s">
        <v>2451</v>
      </c>
      <c r="G179" s="623" t="str">
        <f t="shared" si="51"/>
        <v>0</v>
      </c>
      <c r="H179" s="1">
        <f>'F12'!E182</f>
        <v>0</v>
      </c>
      <c r="I179" s="1" t="str">
        <f t="shared" si="52"/>
        <v/>
      </c>
      <c r="J179" s="197">
        <f>VLOOKUP(H179,'F12'!$E$6:$F$356,2,FALSE)</f>
        <v>0</v>
      </c>
      <c r="K179" s="197">
        <f t="shared" si="53"/>
        <v>0.25</v>
      </c>
      <c r="L179" s="190">
        <f t="shared" si="50"/>
        <v>0</v>
      </c>
      <c r="M179" s="182" t="str">
        <f t="shared" si="65"/>
        <v/>
      </c>
      <c r="N179" s="182" t="str">
        <f t="shared" si="65"/>
        <v/>
      </c>
      <c r="O179" s="182" t="str">
        <f t="shared" si="65"/>
        <v/>
      </c>
      <c r="P179" s="182" t="str">
        <f t="shared" si="65"/>
        <v/>
      </c>
      <c r="Q179" s="182" t="str">
        <f t="shared" si="65"/>
        <v/>
      </c>
      <c r="R179" s="182" t="str">
        <f t="shared" si="65"/>
        <v/>
      </c>
      <c r="S179" s="182" t="str">
        <f t="shared" si="65"/>
        <v/>
      </c>
      <c r="T179" s="182" t="str">
        <f t="shared" si="65"/>
        <v/>
      </c>
      <c r="U179" s="182" t="str">
        <f t="shared" si="65"/>
        <v/>
      </c>
      <c r="V179" s="182" t="str">
        <f t="shared" si="65"/>
        <v/>
      </c>
      <c r="W179" s="182" t="str">
        <f t="shared" si="65"/>
        <v/>
      </c>
      <c r="X179" s="182" t="str">
        <f t="shared" si="65"/>
        <v/>
      </c>
      <c r="Y179" s="182" t="str">
        <f t="shared" si="65"/>
        <v/>
      </c>
      <c r="Z179" s="182" t="str">
        <f t="shared" si="65"/>
        <v/>
      </c>
      <c r="AA179" s="182" t="str">
        <f t="shared" si="65"/>
        <v/>
      </c>
      <c r="AB179" s="182" t="str">
        <f t="shared" si="64"/>
        <v/>
      </c>
      <c r="AC179" s="182" t="str">
        <f t="shared" si="64"/>
        <v/>
      </c>
      <c r="AD179" s="182" t="str">
        <f t="shared" si="64"/>
        <v/>
      </c>
      <c r="AE179" s="182" t="str">
        <f t="shared" si="64"/>
        <v/>
      </c>
      <c r="AF179" s="182" t="str">
        <f t="shared" si="64"/>
        <v/>
      </c>
      <c r="AG179" s="182" t="str">
        <f t="shared" si="64"/>
        <v/>
      </c>
      <c r="AH179" s="182" t="str">
        <f t="shared" si="64"/>
        <v/>
      </c>
      <c r="AI179" s="182" t="str">
        <f t="shared" si="64"/>
        <v/>
      </c>
      <c r="AJ179" s="182" t="str">
        <f t="shared" si="64"/>
        <v/>
      </c>
      <c r="AK179" s="182" t="str">
        <f t="shared" si="64"/>
        <v/>
      </c>
      <c r="AL179" s="182" t="str">
        <f t="shared" si="66"/>
        <v/>
      </c>
      <c r="AM179" s="182" t="str">
        <f t="shared" si="66"/>
        <v/>
      </c>
      <c r="AN179" s="182" t="str">
        <f t="shared" si="66"/>
        <v/>
      </c>
      <c r="AO179" s="182" t="str">
        <f t="shared" si="66"/>
        <v/>
      </c>
      <c r="AP179" s="182" t="str">
        <f t="shared" si="66"/>
        <v/>
      </c>
      <c r="AQ179" s="182" t="str">
        <f t="shared" si="66"/>
        <v/>
      </c>
      <c r="AR179" s="182" t="str">
        <f t="shared" si="66"/>
        <v/>
      </c>
      <c r="AS179" s="182" t="str">
        <f t="shared" si="66"/>
        <v/>
      </c>
      <c r="AT179" s="182" t="str">
        <f t="shared" si="66"/>
        <v/>
      </c>
      <c r="AU179" s="182" t="str">
        <f t="shared" si="66"/>
        <v/>
      </c>
      <c r="AV179" s="182" t="str">
        <f t="shared" si="66"/>
        <v/>
      </c>
      <c r="AW179" s="182" t="str">
        <f t="shared" si="66"/>
        <v/>
      </c>
      <c r="AX179" s="182" t="str">
        <f t="shared" si="66"/>
        <v/>
      </c>
      <c r="AY179" s="182" t="str">
        <f t="shared" si="66"/>
        <v/>
      </c>
      <c r="AZ179" s="182" t="str">
        <f t="shared" si="66"/>
        <v/>
      </c>
      <c r="BA179" s="182" t="str">
        <f t="shared" si="66"/>
        <v/>
      </c>
      <c r="BB179" s="182" t="str">
        <f t="shared" si="66"/>
        <v/>
      </c>
      <c r="BC179" s="182" t="str">
        <f t="shared" si="66"/>
        <v/>
      </c>
      <c r="BD179" s="182" t="str">
        <f t="shared" si="66"/>
        <v/>
      </c>
      <c r="BE179" s="182" t="str">
        <f t="shared" si="66"/>
        <v/>
      </c>
      <c r="BF179" s="182" t="str">
        <f t="shared" si="66"/>
        <v/>
      </c>
      <c r="BG179" s="182" t="str">
        <f t="shared" si="66"/>
        <v/>
      </c>
      <c r="BH179" s="182" t="str">
        <f t="shared" si="66"/>
        <v/>
      </c>
      <c r="BI179" s="182" t="str">
        <f t="shared" si="66"/>
        <v/>
      </c>
      <c r="BJ179" s="182" t="str">
        <f t="shared" si="66"/>
        <v/>
      </c>
      <c r="BK179" s="182" t="str">
        <f t="shared" si="66"/>
        <v/>
      </c>
      <c r="BL179" s="182" t="str">
        <f t="shared" si="66"/>
        <v/>
      </c>
      <c r="BM179" s="182" t="str">
        <f t="shared" si="66"/>
        <v/>
      </c>
      <c r="BN179" s="182" t="str">
        <f t="shared" si="66"/>
        <v/>
      </c>
      <c r="BO179" s="182" t="str">
        <f t="shared" si="66"/>
        <v/>
      </c>
      <c r="BP179" s="182" t="str">
        <f t="shared" si="66"/>
        <v/>
      </c>
      <c r="BQ179" s="182" t="str">
        <f t="shared" si="66"/>
        <v/>
      </c>
      <c r="BR179" s="182" t="str">
        <f t="shared" si="66"/>
        <v/>
      </c>
      <c r="BS179" s="182" t="str">
        <f t="shared" si="66"/>
        <v/>
      </c>
      <c r="BT179" s="182" t="str">
        <f t="shared" si="66"/>
        <v/>
      </c>
      <c r="BU179" s="182" t="str">
        <f t="shared" si="66"/>
        <v/>
      </c>
    </row>
    <row r="180" spans="1:73" x14ac:dyDescent="0.25">
      <c r="A180" s="422">
        <f>IF(ISERROR(FIND(SALES!$XEM$12,J180)),0,1)</f>
        <v>1</v>
      </c>
      <c r="B180" s="1" t="s">
        <v>2367</v>
      </c>
      <c r="C180" s="1" t="s">
        <v>2451</v>
      </c>
      <c r="D180" s="1" t="s">
        <v>2451</v>
      </c>
      <c r="E180" s="1" t="s">
        <v>2451</v>
      </c>
      <c r="F180" s="1" t="s">
        <v>2451</v>
      </c>
      <c r="G180" s="623" t="str">
        <f t="shared" si="51"/>
        <v>0</v>
      </c>
      <c r="H180" s="1">
        <f>'F12'!E183</f>
        <v>0</v>
      </c>
      <c r="I180" s="1" t="str">
        <f t="shared" si="52"/>
        <v/>
      </c>
      <c r="J180" s="197">
        <f>VLOOKUP(H180,'F12'!$E$6:$F$356,2,FALSE)</f>
        <v>0</v>
      </c>
      <c r="K180" s="197">
        <f t="shared" si="53"/>
        <v>0.25</v>
      </c>
      <c r="L180" s="190">
        <f t="shared" si="50"/>
        <v>0</v>
      </c>
      <c r="M180" s="182" t="str">
        <f t="shared" si="65"/>
        <v/>
      </c>
      <c r="N180" s="182" t="str">
        <f t="shared" si="65"/>
        <v/>
      </c>
      <c r="O180" s="182" t="str">
        <f t="shared" si="65"/>
        <v/>
      </c>
      <c r="P180" s="182" t="str">
        <f t="shared" si="65"/>
        <v/>
      </c>
      <c r="Q180" s="182" t="str">
        <f t="shared" si="65"/>
        <v/>
      </c>
      <c r="R180" s="182" t="str">
        <f t="shared" si="65"/>
        <v/>
      </c>
      <c r="S180" s="182" t="str">
        <f t="shared" si="65"/>
        <v/>
      </c>
      <c r="T180" s="182" t="str">
        <f t="shared" si="65"/>
        <v/>
      </c>
      <c r="U180" s="182" t="str">
        <f t="shared" si="65"/>
        <v/>
      </c>
      <c r="V180" s="182" t="str">
        <f t="shared" si="65"/>
        <v/>
      </c>
      <c r="W180" s="182" t="str">
        <f t="shared" si="65"/>
        <v/>
      </c>
      <c r="X180" s="182" t="str">
        <f t="shared" si="65"/>
        <v/>
      </c>
      <c r="Y180" s="182" t="str">
        <f t="shared" si="65"/>
        <v/>
      </c>
      <c r="Z180" s="182" t="str">
        <f t="shared" si="65"/>
        <v/>
      </c>
      <c r="AA180" s="182" t="str">
        <f t="shared" si="65"/>
        <v/>
      </c>
      <c r="AB180" s="182" t="str">
        <f t="shared" si="64"/>
        <v/>
      </c>
      <c r="AC180" s="182" t="str">
        <f t="shared" si="64"/>
        <v/>
      </c>
      <c r="AD180" s="182" t="str">
        <f t="shared" si="64"/>
        <v/>
      </c>
      <c r="AE180" s="182" t="str">
        <f t="shared" si="64"/>
        <v/>
      </c>
      <c r="AF180" s="182" t="str">
        <f t="shared" si="64"/>
        <v/>
      </c>
      <c r="AG180" s="182" t="str">
        <f t="shared" si="64"/>
        <v/>
      </c>
      <c r="AH180" s="182" t="str">
        <f t="shared" si="64"/>
        <v/>
      </c>
      <c r="AI180" s="182" t="str">
        <f t="shared" si="64"/>
        <v/>
      </c>
      <c r="AJ180" s="182" t="str">
        <f t="shared" si="64"/>
        <v/>
      </c>
      <c r="AK180" s="182" t="str">
        <f t="shared" si="64"/>
        <v/>
      </c>
      <c r="AL180" s="182" t="str">
        <f t="shared" si="66"/>
        <v/>
      </c>
      <c r="AM180" s="182" t="str">
        <f t="shared" si="66"/>
        <v/>
      </c>
      <c r="AN180" s="182" t="str">
        <f t="shared" si="66"/>
        <v/>
      </c>
      <c r="AO180" s="182" t="str">
        <f t="shared" si="66"/>
        <v/>
      </c>
      <c r="AP180" s="182" t="str">
        <f t="shared" si="66"/>
        <v/>
      </c>
      <c r="AQ180" s="182" t="str">
        <f t="shared" si="66"/>
        <v/>
      </c>
      <c r="AR180" s="182" t="str">
        <f t="shared" si="66"/>
        <v/>
      </c>
      <c r="AS180" s="182" t="str">
        <f t="shared" si="66"/>
        <v/>
      </c>
      <c r="AT180" s="182" t="str">
        <f t="shared" si="66"/>
        <v/>
      </c>
      <c r="AU180" s="182" t="str">
        <f t="shared" si="66"/>
        <v/>
      </c>
      <c r="AV180" s="182" t="str">
        <f t="shared" si="66"/>
        <v/>
      </c>
      <c r="AW180" s="182" t="str">
        <f t="shared" si="66"/>
        <v/>
      </c>
      <c r="AX180" s="182" t="str">
        <f t="shared" si="66"/>
        <v/>
      </c>
      <c r="AY180" s="182" t="str">
        <f t="shared" si="66"/>
        <v/>
      </c>
      <c r="AZ180" s="182" t="str">
        <f t="shared" si="66"/>
        <v/>
      </c>
      <c r="BA180" s="182" t="str">
        <f t="shared" si="66"/>
        <v/>
      </c>
      <c r="BB180" s="182" t="str">
        <f t="shared" si="66"/>
        <v/>
      </c>
      <c r="BC180" s="182" t="str">
        <f t="shared" si="66"/>
        <v/>
      </c>
      <c r="BD180" s="182" t="str">
        <f t="shared" si="66"/>
        <v/>
      </c>
      <c r="BE180" s="182" t="str">
        <f t="shared" si="66"/>
        <v/>
      </c>
      <c r="BF180" s="182" t="str">
        <f t="shared" si="66"/>
        <v/>
      </c>
      <c r="BG180" s="182" t="str">
        <f t="shared" si="66"/>
        <v/>
      </c>
      <c r="BH180" s="182" t="str">
        <f t="shared" si="66"/>
        <v/>
      </c>
      <c r="BI180" s="182" t="str">
        <f t="shared" si="66"/>
        <v/>
      </c>
      <c r="BJ180" s="182" t="str">
        <f t="shared" si="66"/>
        <v/>
      </c>
      <c r="BK180" s="182" t="str">
        <f t="shared" si="66"/>
        <v/>
      </c>
      <c r="BL180" s="182" t="str">
        <f t="shared" si="66"/>
        <v/>
      </c>
      <c r="BM180" s="182" t="str">
        <f t="shared" si="66"/>
        <v/>
      </c>
      <c r="BN180" s="182" t="str">
        <f t="shared" si="66"/>
        <v/>
      </c>
      <c r="BO180" s="182" t="str">
        <f t="shared" si="66"/>
        <v/>
      </c>
      <c r="BP180" s="182" t="str">
        <f t="shared" si="66"/>
        <v/>
      </c>
      <c r="BQ180" s="182" t="str">
        <f t="shared" si="66"/>
        <v/>
      </c>
      <c r="BR180" s="182" t="str">
        <f t="shared" si="66"/>
        <v/>
      </c>
      <c r="BS180" s="182" t="str">
        <f t="shared" si="66"/>
        <v/>
      </c>
      <c r="BT180" s="182" t="str">
        <f t="shared" si="66"/>
        <v/>
      </c>
      <c r="BU180" s="182" t="str">
        <f t="shared" si="66"/>
        <v/>
      </c>
    </row>
    <row r="181" spans="1:73" x14ac:dyDescent="0.25">
      <c r="A181" s="422">
        <f>IF(ISERROR(FIND(SALES!$XEM$12,J181)),0,1)</f>
        <v>1</v>
      </c>
      <c r="B181" s="1" t="s">
        <v>2368</v>
      </c>
      <c r="C181" s="1" t="s">
        <v>2451</v>
      </c>
      <c r="D181" s="1" t="s">
        <v>2451</v>
      </c>
      <c r="E181" s="1" t="s">
        <v>2451</v>
      </c>
      <c r="F181" s="1" t="s">
        <v>2451</v>
      </c>
      <c r="G181" s="623" t="str">
        <f t="shared" si="51"/>
        <v>0</v>
      </c>
      <c r="H181" s="1">
        <f>'F12'!E184</f>
        <v>0</v>
      </c>
      <c r="I181" s="1" t="str">
        <f t="shared" si="52"/>
        <v/>
      </c>
      <c r="J181" s="197">
        <f>VLOOKUP(H181,'F12'!$E$6:$F$356,2,FALSE)</f>
        <v>0</v>
      </c>
      <c r="K181" s="197">
        <f t="shared" si="53"/>
        <v>0.25</v>
      </c>
      <c r="L181" s="190">
        <f t="shared" si="50"/>
        <v>0</v>
      </c>
      <c r="M181" s="182" t="str">
        <f t="shared" si="65"/>
        <v/>
      </c>
      <c r="N181" s="182" t="str">
        <f t="shared" si="65"/>
        <v/>
      </c>
      <c r="O181" s="182" t="str">
        <f t="shared" si="65"/>
        <v/>
      </c>
      <c r="P181" s="182" t="str">
        <f t="shared" si="65"/>
        <v/>
      </c>
      <c r="Q181" s="182" t="str">
        <f t="shared" si="65"/>
        <v/>
      </c>
      <c r="R181" s="182" t="str">
        <f t="shared" si="65"/>
        <v/>
      </c>
      <c r="S181" s="182" t="str">
        <f t="shared" si="65"/>
        <v/>
      </c>
      <c r="T181" s="182" t="str">
        <f t="shared" si="65"/>
        <v/>
      </c>
      <c r="U181" s="182" t="str">
        <f t="shared" si="65"/>
        <v/>
      </c>
      <c r="V181" s="182" t="str">
        <f t="shared" si="65"/>
        <v/>
      </c>
      <c r="W181" s="182" t="str">
        <f t="shared" si="65"/>
        <v/>
      </c>
      <c r="X181" s="182" t="str">
        <f t="shared" si="65"/>
        <v/>
      </c>
      <c r="Y181" s="182" t="str">
        <f t="shared" si="65"/>
        <v/>
      </c>
      <c r="Z181" s="182" t="str">
        <f t="shared" si="65"/>
        <v/>
      </c>
      <c r="AA181" s="182" t="str">
        <f t="shared" si="65"/>
        <v/>
      </c>
      <c r="AB181" s="182" t="str">
        <f t="shared" si="64"/>
        <v/>
      </c>
      <c r="AC181" s="182" t="str">
        <f t="shared" si="64"/>
        <v/>
      </c>
      <c r="AD181" s="182" t="str">
        <f t="shared" si="64"/>
        <v/>
      </c>
      <c r="AE181" s="182" t="str">
        <f t="shared" si="64"/>
        <v/>
      </c>
      <c r="AF181" s="182" t="str">
        <f t="shared" si="64"/>
        <v/>
      </c>
      <c r="AG181" s="182" t="str">
        <f t="shared" si="64"/>
        <v/>
      </c>
      <c r="AH181" s="182" t="str">
        <f t="shared" si="64"/>
        <v/>
      </c>
      <c r="AI181" s="182" t="str">
        <f t="shared" si="64"/>
        <v/>
      </c>
      <c r="AJ181" s="182" t="str">
        <f t="shared" si="64"/>
        <v/>
      </c>
      <c r="AK181" s="182" t="str">
        <f t="shared" si="64"/>
        <v/>
      </c>
      <c r="AL181" s="182" t="str">
        <f t="shared" si="66"/>
        <v/>
      </c>
      <c r="AM181" s="182" t="str">
        <f t="shared" si="66"/>
        <v/>
      </c>
      <c r="AN181" s="182" t="str">
        <f t="shared" si="66"/>
        <v/>
      </c>
      <c r="AO181" s="182" t="str">
        <f t="shared" si="66"/>
        <v/>
      </c>
      <c r="AP181" s="182" t="str">
        <f t="shared" si="66"/>
        <v/>
      </c>
      <c r="AQ181" s="182" t="str">
        <f t="shared" si="66"/>
        <v/>
      </c>
      <c r="AR181" s="182" t="str">
        <f t="shared" si="66"/>
        <v/>
      </c>
      <c r="AS181" s="182" t="str">
        <f t="shared" si="66"/>
        <v/>
      </c>
      <c r="AT181" s="182" t="str">
        <f t="shared" si="66"/>
        <v/>
      </c>
      <c r="AU181" s="182" t="str">
        <f t="shared" si="66"/>
        <v/>
      </c>
      <c r="AV181" s="182" t="str">
        <f t="shared" si="66"/>
        <v/>
      </c>
      <c r="AW181" s="182" t="str">
        <f t="shared" si="66"/>
        <v/>
      </c>
      <c r="AX181" s="182" t="str">
        <f t="shared" si="66"/>
        <v/>
      </c>
      <c r="AY181" s="182" t="str">
        <f t="shared" si="66"/>
        <v/>
      </c>
      <c r="AZ181" s="182" t="str">
        <f t="shared" si="66"/>
        <v/>
      </c>
      <c r="BA181" s="182" t="str">
        <f t="shared" si="66"/>
        <v/>
      </c>
      <c r="BB181" s="182" t="str">
        <f t="shared" si="66"/>
        <v/>
      </c>
      <c r="BC181" s="182" t="str">
        <f t="shared" si="66"/>
        <v/>
      </c>
      <c r="BD181" s="182" t="str">
        <f t="shared" si="66"/>
        <v/>
      </c>
      <c r="BE181" s="182" t="str">
        <f t="shared" si="66"/>
        <v/>
      </c>
      <c r="BF181" s="182" t="str">
        <f t="shared" si="66"/>
        <v/>
      </c>
      <c r="BG181" s="182" t="str">
        <f t="shared" si="66"/>
        <v/>
      </c>
      <c r="BH181" s="182" t="str">
        <f t="shared" si="66"/>
        <v/>
      </c>
      <c r="BI181" s="182" t="str">
        <f t="shared" si="66"/>
        <v/>
      </c>
      <c r="BJ181" s="182" t="str">
        <f t="shared" si="66"/>
        <v/>
      </c>
      <c r="BK181" s="182" t="str">
        <f t="shared" si="66"/>
        <v/>
      </c>
      <c r="BL181" s="182" t="str">
        <f t="shared" si="66"/>
        <v/>
      </c>
      <c r="BM181" s="182" t="str">
        <f t="shared" si="66"/>
        <v/>
      </c>
      <c r="BN181" s="182" t="str">
        <f t="shared" si="66"/>
        <v/>
      </c>
      <c r="BO181" s="182" t="str">
        <f t="shared" si="66"/>
        <v/>
      </c>
      <c r="BP181" s="182" t="str">
        <f t="shared" si="66"/>
        <v/>
      </c>
      <c r="BQ181" s="182" t="str">
        <f t="shared" si="66"/>
        <v/>
      </c>
      <c r="BR181" s="182" t="str">
        <f t="shared" si="66"/>
        <v/>
      </c>
      <c r="BS181" s="182" t="str">
        <f t="shared" si="66"/>
        <v/>
      </c>
      <c r="BT181" s="182" t="str">
        <f t="shared" si="66"/>
        <v/>
      </c>
      <c r="BU181" s="182" t="str">
        <f t="shared" si="66"/>
        <v/>
      </c>
    </row>
    <row r="182" spans="1:73" x14ac:dyDescent="0.25">
      <c r="A182" s="422">
        <f>IF(ISERROR(FIND(SALES!$XEM$12,J182)),0,1)</f>
        <v>1</v>
      </c>
      <c r="B182" s="1" t="s">
        <v>2369</v>
      </c>
      <c r="C182" s="1" t="s">
        <v>2451</v>
      </c>
      <c r="D182" s="1" t="s">
        <v>2451</v>
      </c>
      <c r="E182" s="1" t="s">
        <v>2451</v>
      </c>
      <c r="F182" s="1" t="s">
        <v>2451</v>
      </c>
      <c r="G182" s="623" t="str">
        <f t="shared" si="51"/>
        <v>0</v>
      </c>
      <c r="H182" s="1">
        <f>'F12'!E185</f>
        <v>0</v>
      </c>
      <c r="I182" s="1" t="str">
        <f t="shared" si="52"/>
        <v/>
      </c>
      <c r="J182" s="197">
        <f>VLOOKUP(H182,'F12'!$E$6:$F$356,2,FALSE)</f>
        <v>0</v>
      </c>
      <c r="K182" s="197">
        <f t="shared" si="53"/>
        <v>0.25</v>
      </c>
      <c r="L182" s="190">
        <f t="shared" si="50"/>
        <v>0</v>
      </c>
      <c r="M182" s="182" t="str">
        <f t="shared" si="65"/>
        <v/>
      </c>
      <c r="N182" s="182" t="str">
        <f t="shared" si="65"/>
        <v/>
      </c>
      <c r="O182" s="182" t="str">
        <f t="shared" si="65"/>
        <v/>
      </c>
      <c r="P182" s="182" t="str">
        <f t="shared" si="65"/>
        <v/>
      </c>
      <c r="Q182" s="182" t="str">
        <f t="shared" si="65"/>
        <v/>
      </c>
      <c r="R182" s="182" t="str">
        <f t="shared" si="65"/>
        <v/>
      </c>
      <c r="S182" s="182" t="str">
        <f t="shared" si="65"/>
        <v/>
      </c>
      <c r="T182" s="182" t="str">
        <f t="shared" si="65"/>
        <v/>
      </c>
      <c r="U182" s="182" t="str">
        <f t="shared" si="65"/>
        <v/>
      </c>
      <c r="V182" s="182" t="str">
        <f t="shared" si="65"/>
        <v/>
      </c>
      <c r="W182" s="182" t="str">
        <f t="shared" si="65"/>
        <v/>
      </c>
      <c r="X182" s="182" t="str">
        <f t="shared" si="65"/>
        <v/>
      </c>
      <c r="Y182" s="182" t="str">
        <f t="shared" si="65"/>
        <v/>
      </c>
      <c r="Z182" s="182" t="str">
        <f t="shared" si="65"/>
        <v/>
      </c>
      <c r="AA182" s="182" t="str">
        <f t="shared" si="65"/>
        <v/>
      </c>
      <c r="AB182" s="182" t="str">
        <f t="shared" si="64"/>
        <v/>
      </c>
      <c r="AC182" s="182" t="str">
        <f t="shared" si="64"/>
        <v/>
      </c>
      <c r="AD182" s="182" t="str">
        <f t="shared" si="64"/>
        <v/>
      </c>
      <c r="AE182" s="182" t="str">
        <f t="shared" si="64"/>
        <v/>
      </c>
      <c r="AF182" s="182" t="str">
        <f t="shared" si="64"/>
        <v/>
      </c>
      <c r="AG182" s="182" t="str">
        <f t="shared" si="64"/>
        <v/>
      </c>
      <c r="AH182" s="182" t="str">
        <f t="shared" si="64"/>
        <v/>
      </c>
      <c r="AI182" s="182" t="str">
        <f t="shared" si="64"/>
        <v/>
      </c>
      <c r="AJ182" s="182" t="str">
        <f t="shared" si="64"/>
        <v/>
      </c>
      <c r="AK182" s="182" t="str">
        <f t="shared" si="64"/>
        <v/>
      </c>
      <c r="AL182" s="182" t="str">
        <f t="shared" si="66"/>
        <v/>
      </c>
      <c r="AM182" s="182" t="str">
        <f t="shared" si="66"/>
        <v/>
      </c>
      <c r="AN182" s="182" t="str">
        <f t="shared" si="66"/>
        <v/>
      </c>
      <c r="AO182" s="182" t="str">
        <f t="shared" si="66"/>
        <v/>
      </c>
      <c r="AP182" s="182" t="str">
        <f t="shared" si="66"/>
        <v/>
      </c>
      <c r="AQ182" s="182" t="str">
        <f t="shared" si="66"/>
        <v/>
      </c>
      <c r="AR182" s="182" t="str">
        <f t="shared" si="66"/>
        <v/>
      </c>
      <c r="AS182" s="182" t="str">
        <f t="shared" si="66"/>
        <v/>
      </c>
      <c r="AT182" s="182" t="str">
        <f t="shared" si="66"/>
        <v/>
      </c>
      <c r="AU182" s="182" t="str">
        <f t="shared" si="66"/>
        <v/>
      </c>
      <c r="AV182" s="182" t="str">
        <f t="shared" si="66"/>
        <v/>
      </c>
      <c r="AW182" s="182" t="str">
        <f t="shared" si="66"/>
        <v/>
      </c>
      <c r="AX182" s="182" t="str">
        <f t="shared" si="66"/>
        <v/>
      </c>
      <c r="AY182" s="182" t="str">
        <f t="shared" si="66"/>
        <v/>
      </c>
      <c r="AZ182" s="182" t="str">
        <f t="shared" si="66"/>
        <v/>
      </c>
      <c r="BA182" s="182" t="str">
        <f t="shared" si="66"/>
        <v/>
      </c>
      <c r="BB182" s="182" t="str">
        <f t="shared" si="66"/>
        <v/>
      </c>
      <c r="BC182" s="182" t="str">
        <f t="shared" si="66"/>
        <v/>
      </c>
      <c r="BD182" s="182" t="str">
        <f t="shared" si="66"/>
        <v/>
      </c>
      <c r="BE182" s="182" t="str">
        <f t="shared" si="66"/>
        <v/>
      </c>
      <c r="BF182" s="182" t="str">
        <f t="shared" si="66"/>
        <v/>
      </c>
      <c r="BG182" s="182" t="str">
        <f t="shared" si="66"/>
        <v/>
      </c>
      <c r="BH182" s="182" t="str">
        <f t="shared" si="66"/>
        <v/>
      </c>
      <c r="BI182" s="182" t="str">
        <f t="shared" si="66"/>
        <v/>
      </c>
      <c r="BJ182" s="182" t="str">
        <f t="shared" si="66"/>
        <v/>
      </c>
      <c r="BK182" s="182" t="str">
        <f t="shared" si="66"/>
        <v/>
      </c>
      <c r="BL182" s="182" t="str">
        <f t="shared" si="66"/>
        <v/>
      </c>
      <c r="BM182" s="182" t="str">
        <f t="shared" si="66"/>
        <v/>
      </c>
      <c r="BN182" s="182" t="str">
        <f t="shared" si="66"/>
        <v/>
      </c>
      <c r="BO182" s="182" t="str">
        <f t="shared" si="66"/>
        <v/>
      </c>
      <c r="BP182" s="182" t="str">
        <f t="shared" si="66"/>
        <v/>
      </c>
      <c r="BQ182" s="182" t="str">
        <f t="shared" si="66"/>
        <v/>
      </c>
      <c r="BR182" s="182" t="str">
        <f t="shared" si="66"/>
        <v/>
      </c>
      <c r="BS182" s="182" t="str">
        <f t="shared" si="66"/>
        <v/>
      </c>
      <c r="BT182" s="182" t="str">
        <f t="shared" si="66"/>
        <v/>
      </c>
      <c r="BU182" s="182" t="str">
        <f t="shared" si="66"/>
        <v/>
      </c>
    </row>
    <row r="183" spans="1:73" x14ac:dyDescent="0.25">
      <c r="A183" s="422">
        <f>IF(ISERROR(FIND(SALES!$XEM$12,J183)),0,1)</f>
        <v>1</v>
      </c>
      <c r="B183" s="1" t="s">
        <v>2370</v>
      </c>
      <c r="C183" s="1" t="s">
        <v>2451</v>
      </c>
      <c r="D183" s="1" t="s">
        <v>2451</v>
      </c>
      <c r="E183" s="1" t="s">
        <v>2451</v>
      </c>
      <c r="F183" s="1" t="s">
        <v>2451</v>
      </c>
      <c r="G183" s="623" t="str">
        <f t="shared" si="51"/>
        <v>0</v>
      </c>
      <c r="H183" s="1">
        <f>'F12'!E186</f>
        <v>0</v>
      </c>
      <c r="I183" s="1" t="str">
        <f t="shared" si="52"/>
        <v/>
      </c>
      <c r="J183" s="197">
        <f>VLOOKUP(H183,'F12'!$E$6:$F$356,2,FALSE)</f>
        <v>0</v>
      </c>
      <c r="K183" s="197">
        <f t="shared" si="53"/>
        <v>0.25</v>
      </c>
      <c r="L183" s="190">
        <f t="shared" si="50"/>
        <v>0</v>
      </c>
      <c r="M183" s="182" t="str">
        <f t="shared" si="65"/>
        <v/>
      </c>
      <c r="N183" s="182" t="str">
        <f t="shared" si="65"/>
        <v/>
      </c>
      <c r="O183" s="182" t="str">
        <f t="shared" si="65"/>
        <v/>
      </c>
      <c r="P183" s="182" t="str">
        <f t="shared" si="65"/>
        <v/>
      </c>
      <c r="Q183" s="182" t="str">
        <f t="shared" si="65"/>
        <v/>
      </c>
      <c r="R183" s="182" t="str">
        <f t="shared" si="65"/>
        <v/>
      </c>
      <c r="S183" s="182" t="str">
        <f t="shared" si="65"/>
        <v/>
      </c>
      <c r="T183" s="182" t="str">
        <f t="shared" si="65"/>
        <v/>
      </c>
      <c r="U183" s="182" t="str">
        <f t="shared" si="65"/>
        <v/>
      </c>
      <c r="V183" s="182" t="str">
        <f t="shared" si="65"/>
        <v/>
      </c>
      <c r="W183" s="182" t="str">
        <f t="shared" si="65"/>
        <v/>
      </c>
      <c r="X183" s="182" t="str">
        <f t="shared" si="65"/>
        <v/>
      </c>
      <c r="Y183" s="182" t="str">
        <f t="shared" si="65"/>
        <v/>
      </c>
      <c r="Z183" s="182" t="str">
        <f t="shared" si="65"/>
        <v/>
      </c>
      <c r="AA183" s="182" t="str">
        <f t="shared" si="65"/>
        <v/>
      </c>
      <c r="AB183" s="182" t="str">
        <f t="shared" si="64"/>
        <v/>
      </c>
      <c r="AC183" s="182" t="str">
        <f t="shared" si="64"/>
        <v/>
      </c>
      <c r="AD183" s="182" t="str">
        <f t="shared" si="64"/>
        <v/>
      </c>
      <c r="AE183" s="182" t="str">
        <f t="shared" si="64"/>
        <v/>
      </c>
      <c r="AF183" s="182" t="str">
        <f t="shared" si="64"/>
        <v/>
      </c>
      <c r="AG183" s="182" t="str">
        <f t="shared" si="64"/>
        <v/>
      </c>
      <c r="AH183" s="182" t="str">
        <f t="shared" si="64"/>
        <v/>
      </c>
      <c r="AI183" s="182" t="str">
        <f t="shared" si="64"/>
        <v/>
      </c>
      <c r="AJ183" s="182" t="str">
        <f t="shared" si="64"/>
        <v/>
      </c>
      <c r="AK183" s="182" t="str">
        <f t="shared" si="64"/>
        <v/>
      </c>
      <c r="AL183" s="182" t="str">
        <f t="shared" si="66"/>
        <v/>
      </c>
      <c r="AM183" s="182" t="str">
        <f t="shared" si="66"/>
        <v/>
      </c>
      <c r="AN183" s="182" t="str">
        <f t="shared" si="66"/>
        <v/>
      </c>
      <c r="AO183" s="182" t="str">
        <f t="shared" si="66"/>
        <v/>
      </c>
      <c r="AP183" s="182" t="str">
        <f t="shared" si="66"/>
        <v/>
      </c>
      <c r="AQ183" s="182" t="str">
        <f t="shared" si="66"/>
        <v/>
      </c>
      <c r="AR183" s="182" t="str">
        <f t="shared" si="66"/>
        <v/>
      </c>
      <c r="AS183" s="182" t="str">
        <f t="shared" si="66"/>
        <v/>
      </c>
      <c r="AT183" s="182" t="str">
        <f t="shared" si="66"/>
        <v/>
      </c>
      <c r="AU183" s="182" t="str">
        <f t="shared" si="66"/>
        <v/>
      </c>
      <c r="AV183" s="182" t="str">
        <f t="shared" si="66"/>
        <v/>
      </c>
      <c r="AW183" s="182" t="str">
        <f t="shared" si="66"/>
        <v/>
      </c>
      <c r="AX183" s="182" t="str">
        <f t="shared" si="66"/>
        <v/>
      </c>
      <c r="AY183" s="182" t="str">
        <f t="shared" si="66"/>
        <v/>
      </c>
      <c r="AZ183" s="182" t="str">
        <f t="shared" si="66"/>
        <v/>
      </c>
      <c r="BA183" s="182" t="str">
        <f t="shared" si="66"/>
        <v/>
      </c>
      <c r="BB183" s="182" t="str">
        <f t="shared" si="66"/>
        <v/>
      </c>
      <c r="BC183" s="182" t="str">
        <f t="shared" si="66"/>
        <v/>
      </c>
      <c r="BD183" s="182" t="str">
        <f t="shared" si="66"/>
        <v/>
      </c>
      <c r="BE183" s="182" t="str">
        <f t="shared" si="66"/>
        <v/>
      </c>
      <c r="BF183" s="182" t="str">
        <f t="shared" si="66"/>
        <v/>
      </c>
      <c r="BG183" s="182" t="str">
        <f t="shared" si="66"/>
        <v/>
      </c>
      <c r="BH183" s="182" t="str">
        <f t="shared" si="66"/>
        <v/>
      </c>
      <c r="BI183" s="182" t="str">
        <f t="shared" si="66"/>
        <v/>
      </c>
      <c r="BJ183" s="182" t="str">
        <f t="shared" si="66"/>
        <v/>
      </c>
      <c r="BK183" s="182" t="str">
        <f t="shared" si="66"/>
        <v/>
      </c>
      <c r="BL183" s="182" t="str">
        <f t="shared" si="66"/>
        <v/>
      </c>
      <c r="BM183" s="182" t="str">
        <f t="shared" si="66"/>
        <v/>
      </c>
      <c r="BN183" s="182" t="str">
        <f t="shared" si="66"/>
        <v/>
      </c>
      <c r="BO183" s="182" t="str">
        <f t="shared" si="66"/>
        <v/>
      </c>
      <c r="BP183" s="182" t="str">
        <f t="shared" si="66"/>
        <v/>
      </c>
      <c r="BQ183" s="182" t="str">
        <f t="shared" si="66"/>
        <v/>
      </c>
      <c r="BR183" s="182" t="str">
        <f t="shared" si="66"/>
        <v/>
      </c>
      <c r="BS183" s="182" t="str">
        <f t="shared" si="66"/>
        <v/>
      </c>
      <c r="BT183" s="182" t="str">
        <f t="shared" si="66"/>
        <v/>
      </c>
      <c r="BU183" s="182" t="str">
        <f t="shared" si="66"/>
        <v/>
      </c>
    </row>
    <row r="184" spans="1:73" x14ac:dyDescent="0.25">
      <c r="A184" s="422">
        <f>IF(ISERROR(FIND(SALES!$XEM$12,J184)),0,1)</f>
        <v>1</v>
      </c>
      <c r="B184" s="1" t="s">
        <v>2371</v>
      </c>
      <c r="C184" s="1" t="s">
        <v>2451</v>
      </c>
      <c r="D184" s="1" t="s">
        <v>2451</v>
      </c>
      <c r="E184" s="1" t="s">
        <v>2451</v>
      </c>
      <c r="F184" s="1" t="s">
        <v>2451</v>
      </c>
      <c r="G184" s="623" t="str">
        <f t="shared" si="51"/>
        <v>0</v>
      </c>
      <c r="H184" s="1">
        <f>'F12'!E187</f>
        <v>0</v>
      </c>
      <c r="I184" s="1" t="str">
        <f t="shared" si="52"/>
        <v/>
      </c>
      <c r="J184" s="197">
        <f>VLOOKUP(H184,'F12'!$E$6:$F$356,2,FALSE)</f>
        <v>0</v>
      </c>
      <c r="K184" s="197">
        <f t="shared" si="53"/>
        <v>0.25</v>
      </c>
      <c r="L184" s="190">
        <f t="shared" si="50"/>
        <v>0</v>
      </c>
      <c r="M184" s="182" t="str">
        <f t="shared" si="65"/>
        <v/>
      </c>
      <c r="N184" s="182" t="str">
        <f t="shared" si="65"/>
        <v/>
      </c>
      <c r="O184" s="182" t="str">
        <f t="shared" si="65"/>
        <v/>
      </c>
      <c r="P184" s="182" t="str">
        <f t="shared" si="65"/>
        <v/>
      </c>
      <c r="Q184" s="182" t="str">
        <f t="shared" si="65"/>
        <v/>
      </c>
      <c r="R184" s="182" t="str">
        <f t="shared" si="65"/>
        <v/>
      </c>
      <c r="S184" s="182" t="str">
        <f t="shared" si="65"/>
        <v/>
      </c>
      <c r="T184" s="182" t="str">
        <f t="shared" si="65"/>
        <v/>
      </c>
      <c r="U184" s="182" t="str">
        <f t="shared" si="65"/>
        <v/>
      </c>
      <c r="V184" s="182" t="str">
        <f t="shared" si="65"/>
        <v/>
      </c>
      <c r="W184" s="182" t="str">
        <f t="shared" si="65"/>
        <v/>
      </c>
      <c r="X184" s="182" t="str">
        <f t="shared" si="65"/>
        <v/>
      </c>
      <c r="Y184" s="182" t="str">
        <f t="shared" si="65"/>
        <v/>
      </c>
      <c r="Z184" s="182" t="str">
        <f t="shared" si="65"/>
        <v/>
      </c>
      <c r="AA184" s="182" t="str">
        <f t="shared" si="65"/>
        <v/>
      </c>
      <c r="AB184" s="182" t="str">
        <f t="shared" si="64"/>
        <v/>
      </c>
      <c r="AC184" s="182" t="str">
        <f t="shared" si="64"/>
        <v/>
      </c>
      <c r="AD184" s="182" t="str">
        <f t="shared" si="64"/>
        <v/>
      </c>
      <c r="AE184" s="182" t="str">
        <f t="shared" si="64"/>
        <v/>
      </c>
      <c r="AF184" s="182" t="str">
        <f t="shared" si="64"/>
        <v/>
      </c>
      <c r="AG184" s="182" t="str">
        <f t="shared" si="64"/>
        <v/>
      </c>
      <c r="AH184" s="182" t="str">
        <f t="shared" si="64"/>
        <v/>
      </c>
      <c r="AI184" s="182" t="str">
        <f t="shared" si="64"/>
        <v/>
      </c>
      <c r="AJ184" s="182" t="str">
        <f t="shared" si="64"/>
        <v/>
      </c>
      <c r="AK184" s="182" t="str">
        <f t="shared" si="64"/>
        <v/>
      </c>
      <c r="AL184" s="182" t="str">
        <f t="shared" si="66"/>
        <v/>
      </c>
      <c r="AM184" s="182" t="str">
        <f t="shared" si="66"/>
        <v/>
      </c>
      <c r="AN184" s="182" t="str">
        <f t="shared" si="66"/>
        <v/>
      </c>
      <c r="AO184" s="182" t="str">
        <f t="shared" si="66"/>
        <v/>
      </c>
      <c r="AP184" s="182" t="str">
        <f t="shared" si="66"/>
        <v/>
      </c>
      <c r="AQ184" s="182" t="str">
        <f t="shared" si="66"/>
        <v/>
      </c>
      <c r="AR184" s="182" t="str">
        <f t="shared" si="66"/>
        <v/>
      </c>
      <c r="AS184" s="182" t="str">
        <f t="shared" si="66"/>
        <v/>
      </c>
      <c r="AT184" s="182" t="str">
        <f t="shared" ref="AL184:BU191" si="67">IF(AT$2&gt;LEN($J184),"",RIGHT(LEFT($J184,AT$2),3))</f>
        <v/>
      </c>
      <c r="AU184" s="182" t="str">
        <f t="shared" si="67"/>
        <v/>
      </c>
      <c r="AV184" s="182" t="str">
        <f t="shared" si="67"/>
        <v/>
      </c>
      <c r="AW184" s="182" t="str">
        <f t="shared" si="67"/>
        <v/>
      </c>
      <c r="AX184" s="182" t="str">
        <f t="shared" si="67"/>
        <v/>
      </c>
      <c r="AY184" s="182" t="str">
        <f t="shared" si="67"/>
        <v/>
      </c>
      <c r="AZ184" s="182" t="str">
        <f t="shared" si="67"/>
        <v/>
      </c>
      <c r="BA184" s="182" t="str">
        <f t="shared" si="67"/>
        <v/>
      </c>
      <c r="BB184" s="182" t="str">
        <f t="shared" si="67"/>
        <v/>
      </c>
      <c r="BC184" s="182" t="str">
        <f t="shared" si="67"/>
        <v/>
      </c>
      <c r="BD184" s="182" t="str">
        <f t="shared" si="67"/>
        <v/>
      </c>
      <c r="BE184" s="182" t="str">
        <f t="shared" si="67"/>
        <v/>
      </c>
      <c r="BF184" s="182" t="str">
        <f t="shared" si="67"/>
        <v/>
      </c>
      <c r="BG184" s="182" t="str">
        <f t="shared" si="67"/>
        <v/>
      </c>
      <c r="BH184" s="182" t="str">
        <f t="shared" si="67"/>
        <v/>
      </c>
      <c r="BI184" s="182" t="str">
        <f t="shared" si="67"/>
        <v/>
      </c>
      <c r="BJ184" s="182" t="str">
        <f t="shared" si="67"/>
        <v/>
      </c>
      <c r="BK184" s="182" t="str">
        <f t="shared" si="67"/>
        <v/>
      </c>
      <c r="BL184" s="182" t="str">
        <f t="shared" si="67"/>
        <v/>
      </c>
      <c r="BM184" s="182" t="str">
        <f t="shared" si="67"/>
        <v/>
      </c>
      <c r="BN184" s="182" t="str">
        <f t="shared" si="67"/>
        <v/>
      </c>
      <c r="BO184" s="182" t="str">
        <f t="shared" si="67"/>
        <v/>
      </c>
      <c r="BP184" s="182" t="str">
        <f t="shared" si="67"/>
        <v/>
      </c>
      <c r="BQ184" s="182" t="str">
        <f t="shared" si="67"/>
        <v/>
      </c>
      <c r="BR184" s="182" t="str">
        <f t="shared" si="67"/>
        <v/>
      </c>
      <c r="BS184" s="182" t="str">
        <f t="shared" si="67"/>
        <v/>
      </c>
      <c r="BT184" s="182" t="str">
        <f t="shared" si="67"/>
        <v/>
      </c>
      <c r="BU184" s="182" t="str">
        <f t="shared" si="67"/>
        <v/>
      </c>
    </row>
    <row r="185" spans="1:73" x14ac:dyDescent="0.25">
      <c r="A185" s="422">
        <f>IF(ISERROR(FIND(SALES!$XEM$12,J185)),0,1)</f>
        <v>1</v>
      </c>
      <c r="B185" s="1" t="s">
        <v>2372</v>
      </c>
      <c r="C185" s="1" t="s">
        <v>2451</v>
      </c>
      <c r="D185" s="1" t="s">
        <v>2451</v>
      </c>
      <c r="E185" s="1" t="s">
        <v>2451</v>
      </c>
      <c r="F185" s="1" t="s">
        <v>2451</v>
      </c>
      <c r="G185" s="623" t="str">
        <f t="shared" si="51"/>
        <v>0</v>
      </c>
      <c r="H185" s="1">
        <f>'F12'!E188</f>
        <v>0</v>
      </c>
      <c r="I185" s="1" t="str">
        <f t="shared" si="52"/>
        <v/>
      </c>
      <c r="J185" s="197">
        <f>VLOOKUP(H185,'F12'!$E$6:$F$356,2,FALSE)</f>
        <v>0</v>
      </c>
      <c r="K185" s="197">
        <f t="shared" si="53"/>
        <v>0.25</v>
      </c>
      <c r="L185" s="190">
        <f t="shared" si="50"/>
        <v>0</v>
      </c>
      <c r="M185" s="182" t="str">
        <f t="shared" si="65"/>
        <v/>
      </c>
      <c r="N185" s="182" t="str">
        <f t="shared" si="65"/>
        <v/>
      </c>
      <c r="O185" s="182" t="str">
        <f t="shared" si="65"/>
        <v/>
      </c>
      <c r="P185" s="182" t="str">
        <f t="shared" si="65"/>
        <v/>
      </c>
      <c r="Q185" s="182" t="str">
        <f t="shared" si="65"/>
        <v/>
      </c>
      <c r="R185" s="182" t="str">
        <f t="shared" si="65"/>
        <v/>
      </c>
      <c r="S185" s="182" t="str">
        <f t="shared" si="65"/>
        <v/>
      </c>
      <c r="T185" s="182" t="str">
        <f t="shared" si="65"/>
        <v/>
      </c>
      <c r="U185" s="182" t="str">
        <f t="shared" si="65"/>
        <v/>
      </c>
      <c r="V185" s="182" t="str">
        <f t="shared" si="65"/>
        <v/>
      </c>
      <c r="W185" s="182" t="str">
        <f t="shared" si="65"/>
        <v/>
      </c>
      <c r="X185" s="182" t="str">
        <f t="shared" si="65"/>
        <v/>
      </c>
      <c r="Y185" s="182" t="str">
        <f t="shared" si="65"/>
        <v/>
      </c>
      <c r="Z185" s="182" t="str">
        <f t="shared" si="65"/>
        <v/>
      </c>
      <c r="AA185" s="182" t="str">
        <f t="shared" si="65"/>
        <v/>
      </c>
      <c r="AB185" s="182" t="str">
        <f t="shared" si="64"/>
        <v/>
      </c>
      <c r="AC185" s="182" t="str">
        <f t="shared" si="64"/>
        <v/>
      </c>
      <c r="AD185" s="182" t="str">
        <f t="shared" si="64"/>
        <v/>
      </c>
      <c r="AE185" s="182" t="str">
        <f t="shared" si="64"/>
        <v/>
      </c>
      <c r="AF185" s="182" t="str">
        <f t="shared" si="64"/>
        <v/>
      </c>
      <c r="AG185" s="182" t="str">
        <f t="shared" si="64"/>
        <v/>
      </c>
      <c r="AH185" s="182" t="str">
        <f t="shared" si="64"/>
        <v/>
      </c>
      <c r="AI185" s="182" t="str">
        <f t="shared" si="64"/>
        <v/>
      </c>
      <c r="AJ185" s="182" t="str">
        <f t="shared" si="64"/>
        <v/>
      </c>
      <c r="AK185" s="182" t="str">
        <f t="shared" si="64"/>
        <v/>
      </c>
      <c r="AL185" s="182" t="str">
        <f t="shared" si="67"/>
        <v/>
      </c>
      <c r="AM185" s="182" t="str">
        <f t="shared" si="67"/>
        <v/>
      </c>
      <c r="AN185" s="182" t="str">
        <f t="shared" si="67"/>
        <v/>
      </c>
      <c r="AO185" s="182" t="str">
        <f t="shared" si="67"/>
        <v/>
      </c>
      <c r="AP185" s="182" t="str">
        <f t="shared" si="67"/>
        <v/>
      </c>
      <c r="AQ185" s="182" t="str">
        <f t="shared" si="67"/>
        <v/>
      </c>
      <c r="AR185" s="182" t="str">
        <f t="shared" si="67"/>
        <v/>
      </c>
      <c r="AS185" s="182" t="str">
        <f t="shared" si="67"/>
        <v/>
      </c>
      <c r="AT185" s="182" t="str">
        <f t="shared" si="67"/>
        <v/>
      </c>
      <c r="AU185" s="182" t="str">
        <f t="shared" si="67"/>
        <v/>
      </c>
      <c r="AV185" s="182" t="str">
        <f t="shared" si="67"/>
        <v/>
      </c>
      <c r="AW185" s="182" t="str">
        <f t="shared" si="67"/>
        <v/>
      </c>
      <c r="AX185" s="182" t="str">
        <f t="shared" si="67"/>
        <v/>
      </c>
      <c r="AY185" s="182" t="str">
        <f t="shared" si="67"/>
        <v/>
      </c>
      <c r="AZ185" s="182" t="str">
        <f t="shared" si="67"/>
        <v/>
      </c>
      <c r="BA185" s="182" t="str">
        <f t="shared" si="67"/>
        <v/>
      </c>
      <c r="BB185" s="182" t="str">
        <f t="shared" si="67"/>
        <v/>
      </c>
      <c r="BC185" s="182" t="str">
        <f t="shared" si="67"/>
        <v/>
      </c>
      <c r="BD185" s="182" t="str">
        <f t="shared" si="67"/>
        <v/>
      </c>
      <c r="BE185" s="182" t="str">
        <f t="shared" si="67"/>
        <v/>
      </c>
      <c r="BF185" s="182" t="str">
        <f t="shared" si="67"/>
        <v/>
      </c>
      <c r="BG185" s="182" t="str">
        <f t="shared" si="67"/>
        <v/>
      </c>
      <c r="BH185" s="182" t="str">
        <f t="shared" si="67"/>
        <v/>
      </c>
      <c r="BI185" s="182" t="str">
        <f t="shared" si="67"/>
        <v/>
      </c>
      <c r="BJ185" s="182" t="str">
        <f t="shared" si="67"/>
        <v/>
      </c>
      <c r="BK185" s="182" t="str">
        <f t="shared" si="67"/>
        <v/>
      </c>
      <c r="BL185" s="182" t="str">
        <f t="shared" si="67"/>
        <v/>
      </c>
      <c r="BM185" s="182" t="str">
        <f t="shared" si="67"/>
        <v/>
      </c>
      <c r="BN185" s="182" t="str">
        <f t="shared" si="67"/>
        <v/>
      </c>
      <c r="BO185" s="182" t="str">
        <f t="shared" si="67"/>
        <v/>
      </c>
      <c r="BP185" s="182" t="str">
        <f t="shared" si="67"/>
        <v/>
      </c>
      <c r="BQ185" s="182" t="str">
        <f t="shared" si="67"/>
        <v/>
      </c>
      <c r="BR185" s="182" t="str">
        <f t="shared" si="67"/>
        <v/>
      </c>
      <c r="BS185" s="182" t="str">
        <f t="shared" si="67"/>
        <v/>
      </c>
      <c r="BT185" s="182" t="str">
        <f t="shared" si="67"/>
        <v/>
      </c>
      <c r="BU185" s="182" t="str">
        <f t="shared" si="67"/>
        <v/>
      </c>
    </row>
    <row r="186" spans="1:73" x14ac:dyDescent="0.25">
      <c r="A186" s="422">
        <f>IF(ISERROR(FIND(SALES!$XEM$12,J186)),0,1)</f>
        <v>1</v>
      </c>
      <c r="B186" s="1" t="s">
        <v>2373</v>
      </c>
      <c r="C186" s="1" t="s">
        <v>2451</v>
      </c>
      <c r="D186" s="1" t="s">
        <v>2451</v>
      </c>
      <c r="E186" s="1" t="s">
        <v>2451</v>
      </c>
      <c r="F186" s="1" t="s">
        <v>2451</v>
      </c>
      <c r="G186" s="623" t="str">
        <f t="shared" si="51"/>
        <v>0</v>
      </c>
      <c r="H186" s="1">
        <f>'F12'!E189</f>
        <v>0</v>
      </c>
      <c r="I186" s="1" t="str">
        <f t="shared" si="52"/>
        <v/>
      </c>
      <c r="J186" s="197">
        <f>VLOOKUP(H186,'F12'!$E$6:$F$356,2,FALSE)</f>
        <v>0</v>
      </c>
      <c r="K186" s="197">
        <f t="shared" si="53"/>
        <v>0.25</v>
      </c>
      <c r="L186" s="190">
        <f t="shared" si="50"/>
        <v>0</v>
      </c>
      <c r="M186" s="182" t="str">
        <f t="shared" si="65"/>
        <v/>
      </c>
      <c r="N186" s="182" t="str">
        <f t="shared" si="65"/>
        <v/>
      </c>
      <c r="O186" s="182" t="str">
        <f t="shared" si="65"/>
        <v/>
      </c>
      <c r="P186" s="182" t="str">
        <f t="shared" si="65"/>
        <v/>
      </c>
      <c r="Q186" s="182" t="str">
        <f t="shared" si="65"/>
        <v/>
      </c>
      <c r="R186" s="182" t="str">
        <f t="shared" si="65"/>
        <v/>
      </c>
      <c r="S186" s="182" t="str">
        <f t="shared" si="65"/>
        <v/>
      </c>
      <c r="T186" s="182" t="str">
        <f t="shared" si="65"/>
        <v/>
      </c>
      <c r="U186" s="182" t="str">
        <f t="shared" si="65"/>
        <v/>
      </c>
      <c r="V186" s="182" t="str">
        <f t="shared" si="65"/>
        <v/>
      </c>
      <c r="W186" s="182" t="str">
        <f t="shared" si="65"/>
        <v/>
      </c>
      <c r="X186" s="182" t="str">
        <f t="shared" si="65"/>
        <v/>
      </c>
      <c r="Y186" s="182" t="str">
        <f t="shared" si="65"/>
        <v/>
      </c>
      <c r="Z186" s="182" t="str">
        <f t="shared" si="65"/>
        <v/>
      </c>
      <c r="AA186" s="182" t="str">
        <f t="shared" si="65"/>
        <v/>
      </c>
      <c r="AB186" s="182" t="str">
        <f t="shared" si="64"/>
        <v/>
      </c>
      <c r="AC186" s="182" t="str">
        <f t="shared" si="64"/>
        <v/>
      </c>
      <c r="AD186" s="182" t="str">
        <f t="shared" si="64"/>
        <v/>
      </c>
      <c r="AE186" s="182" t="str">
        <f t="shared" si="64"/>
        <v/>
      </c>
      <c r="AF186" s="182" t="str">
        <f t="shared" si="64"/>
        <v/>
      </c>
      <c r="AG186" s="182" t="str">
        <f t="shared" si="64"/>
        <v/>
      </c>
      <c r="AH186" s="182" t="str">
        <f t="shared" si="64"/>
        <v/>
      </c>
      <c r="AI186" s="182" t="str">
        <f t="shared" si="64"/>
        <v/>
      </c>
      <c r="AJ186" s="182" t="str">
        <f t="shared" si="64"/>
        <v/>
      </c>
      <c r="AK186" s="182" t="str">
        <f t="shared" si="64"/>
        <v/>
      </c>
      <c r="AL186" s="182" t="str">
        <f t="shared" si="67"/>
        <v/>
      </c>
      <c r="AM186" s="182" t="str">
        <f t="shared" si="67"/>
        <v/>
      </c>
      <c r="AN186" s="182" t="str">
        <f t="shared" si="67"/>
        <v/>
      </c>
      <c r="AO186" s="182" t="str">
        <f t="shared" si="67"/>
        <v/>
      </c>
      <c r="AP186" s="182" t="str">
        <f t="shared" si="67"/>
        <v/>
      </c>
      <c r="AQ186" s="182" t="str">
        <f t="shared" si="67"/>
        <v/>
      </c>
      <c r="AR186" s="182" t="str">
        <f t="shared" si="67"/>
        <v/>
      </c>
      <c r="AS186" s="182" t="str">
        <f t="shared" si="67"/>
        <v/>
      </c>
      <c r="AT186" s="182" t="str">
        <f t="shared" si="67"/>
        <v/>
      </c>
      <c r="AU186" s="182" t="str">
        <f t="shared" si="67"/>
        <v/>
      </c>
      <c r="AV186" s="182" t="str">
        <f t="shared" si="67"/>
        <v/>
      </c>
      <c r="AW186" s="182" t="str">
        <f t="shared" si="67"/>
        <v/>
      </c>
      <c r="AX186" s="182" t="str">
        <f t="shared" si="67"/>
        <v/>
      </c>
      <c r="AY186" s="182" t="str">
        <f t="shared" si="67"/>
        <v/>
      </c>
      <c r="AZ186" s="182" t="str">
        <f t="shared" si="67"/>
        <v/>
      </c>
      <c r="BA186" s="182" t="str">
        <f t="shared" si="67"/>
        <v/>
      </c>
      <c r="BB186" s="182" t="str">
        <f t="shared" si="67"/>
        <v/>
      </c>
      <c r="BC186" s="182" t="str">
        <f t="shared" si="67"/>
        <v/>
      </c>
      <c r="BD186" s="182" t="str">
        <f t="shared" si="67"/>
        <v/>
      </c>
      <c r="BE186" s="182" t="str">
        <f t="shared" si="67"/>
        <v/>
      </c>
      <c r="BF186" s="182" t="str">
        <f t="shared" si="67"/>
        <v/>
      </c>
      <c r="BG186" s="182" t="str">
        <f t="shared" si="67"/>
        <v/>
      </c>
      <c r="BH186" s="182" t="str">
        <f t="shared" si="67"/>
        <v/>
      </c>
      <c r="BI186" s="182" t="str">
        <f t="shared" si="67"/>
        <v/>
      </c>
      <c r="BJ186" s="182" t="str">
        <f t="shared" si="67"/>
        <v/>
      </c>
      <c r="BK186" s="182" t="str">
        <f t="shared" si="67"/>
        <v/>
      </c>
      <c r="BL186" s="182" t="str">
        <f t="shared" si="67"/>
        <v/>
      </c>
      <c r="BM186" s="182" t="str">
        <f t="shared" si="67"/>
        <v/>
      </c>
      <c r="BN186" s="182" t="str">
        <f t="shared" si="67"/>
        <v/>
      </c>
      <c r="BO186" s="182" t="str">
        <f t="shared" si="67"/>
        <v/>
      </c>
      <c r="BP186" s="182" t="str">
        <f t="shared" si="67"/>
        <v/>
      </c>
      <c r="BQ186" s="182" t="str">
        <f t="shared" si="67"/>
        <v/>
      </c>
      <c r="BR186" s="182" t="str">
        <f t="shared" si="67"/>
        <v/>
      </c>
      <c r="BS186" s="182" t="str">
        <f t="shared" si="67"/>
        <v/>
      </c>
      <c r="BT186" s="182" t="str">
        <f t="shared" si="67"/>
        <v/>
      </c>
      <c r="BU186" s="182" t="str">
        <f t="shared" si="67"/>
        <v/>
      </c>
    </row>
    <row r="187" spans="1:73" x14ac:dyDescent="0.25">
      <c r="A187" s="422">
        <f>IF(ISERROR(FIND(SALES!$XEM$12,J187)),0,1)</f>
        <v>1</v>
      </c>
      <c r="B187" s="1" t="s">
        <v>2374</v>
      </c>
      <c r="C187" s="1" t="s">
        <v>2451</v>
      </c>
      <c r="D187" s="1" t="s">
        <v>2451</v>
      </c>
      <c r="E187" s="1" t="s">
        <v>2451</v>
      </c>
      <c r="F187" s="1" t="s">
        <v>2451</v>
      </c>
      <c r="G187" s="623" t="str">
        <f t="shared" si="51"/>
        <v>0</v>
      </c>
      <c r="H187" s="1">
        <f>'F12'!E190</f>
        <v>0</v>
      </c>
      <c r="I187" s="1" t="str">
        <f t="shared" si="52"/>
        <v/>
      </c>
      <c r="J187" s="197">
        <f>VLOOKUP(H187,'F12'!$E$6:$F$356,2,FALSE)</f>
        <v>0</v>
      </c>
      <c r="K187" s="197">
        <f t="shared" si="53"/>
        <v>0.25</v>
      </c>
      <c r="L187" s="190">
        <f t="shared" si="50"/>
        <v>0</v>
      </c>
      <c r="M187" s="182" t="str">
        <f t="shared" si="65"/>
        <v/>
      </c>
      <c r="N187" s="182" t="str">
        <f t="shared" si="65"/>
        <v/>
      </c>
      <c r="O187" s="182" t="str">
        <f t="shared" si="65"/>
        <v/>
      </c>
      <c r="P187" s="182" t="str">
        <f t="shared" si="65"/>
        <v/>
      </c>
      <c r="Q187" s="182" t="str">
        <f t="shared" si="65"/>
        <v/>
      </c>
      <c r="R187" s="182" t="str">
        <f t="shared" si="65"/>
        <v/>
      </c>
      <c r="S187" s="182" t="str">
        <f t="shared" si="65"/>
        <v/>
      </c>
      <c r="T187" s="182" t="str">
        <f t="shared" si="65"/>
        <v/>
      </c>
      <c r="U187" s="182" t="str">
        <f t="shared" si="65"/>
        <v/>
      </c>
      <c r="V187" s="182" t="str">
        <f t="shared" si="65"/>
        <v/>
      </c>
      <c r="W187" s="182" t="str">
        <f t="shared" si="65"/>
        <v/>
      </c>
      <c r="X187" s="182" t="str">
        <f t="shared" si="65"/>
        <v/>
      </c>
      <c r="Y187" s="182" t="str">
        <f t="shared" si="65"/>
        <v/>
      </c>
      <c r="Z187" s="182" t="str">
        <f t="shared" si="65"/>
        <v/>
      </c>
      <c r="AA187" s="182" t="str">
        <f t="shared" si="65"/>
        <v/>
      </c>
      <c r="AB187" s="182" t="str">
        <f t="shared" si="64"/>
        <v/>
      </c>
      <c r="AC187" s="182" t="str">
        <f t="shared" si="64"/>
        <v/>
      </c>
      <c r="AD187" s="182" t="str">
        <f t="shared" si="64"/>
        <v/>
      </c>
      <c r="AE187" s="182" t="str">
        <f t="shared" si="64"/>
        <v/>
      </c>
      <c r="AF187" s="182" t="str">
        <f t="shared" si="64"/>
        <v/>
      </c>
      <c r="AG187" s="182" t="str">
        <f t="shared" si="64"/>
        <v/>
      </c>
      <c r="AH187" s="182" t="str">
        <f t="shared" si="64"/>
        <v/>
      </c>
      <c r="AI187" s="182" t="str">
        <f t="shared" si="64"/>
        <v/>
      </c>
      <c r="AJ187" s="182" t="str">
        <f t="shared" si="64"/>
        <v/>
      </c>
      <c r="AK187" s="182" t="str">
        <f t="shared" si="64"/>
        <v/>
      </c>
      <c r="AL187" s="182" t="str">
        <f t="shared" si="67"/>
        <v/>
      </c>
      <c r="AM187" s="182" t="str">
        <f t="shared" si="67"/>
        <v/>
      </c>
      <c r="AN187" s="182" t="str">
        <f t="shared" si="67"/>
        <v/>
      </c>
      <c r="AO187" s="182" t="str">
        <f t="shared" si="67"/>
        <v/>
      </c>
      <c r="AP187" s="182" t="str">
        <f t="shared" si="67"/>
        <v/>
      </c>
      <c r="AQ187" s="182" t="str">
        <f t="shared" si="67"/>
        <v/>
      </c>
      <c r="AR187" s="182" t="str">
        <f t="shared" si="67"/>
        <v/>
      </c>
      <c r="AS187" s="182" t="str">
        <f t="shared" si="67"/>
        <v/>
      </c>
      <c r="AT187" s="182" t="str">
        <f t="shared" si="67"/>
        <v/>
      </c>
      <c r="AU187" s="182" t="str">
        <f t="shared" si="67"/>
        <v/>
      </c>
      <c r="AV187" s="182" t="str">
        <f t="shared" si="67"/>
        <v/>
      </c>
      <c r="AW187" s="182" t="str">
        <f t="shared" si="67"/>
        <v/>
      </c>
      <c r="AX187" s="182" t="str">
        <f t="shared" si="67"/>
        <v/>
      </c>
      <c r="AY187" s="182" t="str">
        <f t="shared" si="67"/>
        <v/>
      </c>
      <c r="AZ187" s="182" t="str">
        <f t="shared" si="67"/>
        <v/>
      </c>
      <c r="BA187" s="182" t="str">
        <f t="shared" si="67"/>
        <v/>
      </c>
      <c r="BB187" s="182" t="str">
        <f t="shared" si="67"/>
        <v/>
      </c>
      <c r="BC187" s="182" t="str">
        <f t="shared" si="67"/>
        <v/>
      </c>
      <c r="BD187" s="182" t="str">
        <f t="shared" si="67"/>
        <v/>
      </c>
      <c r="BE187" s="182" t="str">
        <f t="shared" si="67"/>
        <v/>
      </c>
      <c r="BF187" s="182" t="str">
        <f t="shared" si="67"/>
        <v/>
      </c>
      <c r="BG187" s="182" t="str">
        <f t="shared" si="67"/>
        <v/>
      </c>
      <c r="BH187" s="182" t="str">
        <f t="shared" si="67"/>
        <v/>
      </c>
      <c r="BI187" s="182" t="str">
        <f t="shared" si="67"/>
        <v/>
      </c>
      <c r="BJ187" s="182" t="str">
        <f t="shared" si="67"/>
        <v/>
      </c>
      <c r="BK187" s="182" t="str">
        <f t="shared" si="67"/>
        <v/>
      </c>
      <c r="BL187" s="182" t="str">
        <f t="shared" si="67"/>
        <v/>
      </c>
      <c r="BM187" s="182" t="str">
        <f t="shared" si="67"/>
        <v/>
      </c>
      <c r="BN187" s="182" t="str">
        <f t="shared" si="67"/>
        <v/>
      </c>
      <c r="BO187" s="182" t="str">
        <f t="shared" si="67"/>
        <v/>
      </c>
      <c r="BP187" s="182" t="str">
        <f t="shared" si="67"/>
        <v/>
      </c>
      <c r="BQ187" s="182" t="str">
        <f t="shared" si="67"/>
        <v/>
      </c>
      <c r="BR187" s="182" t="str">
        <f t="shared" si="67"/>
        <v/>
      </c>
      <c r="BS187" s="182" t="str">
        <f t="shared" si="67"/>
        <v/>
      </c>
      <c r="BT187" s="182" t="str">
        <f t="shared" si="67"/>
        <v/>
      </c>
      <c r="BU187" s="182" t="str">
        <f t="shared" si="67"/>
        <v/>
      </c>
    </row>
    <row r="188" spans="1:73" x14ac:dyDescent="0.25">
      <c r="A188" s="422">
        <f>IF(ISERROR(FIND(SALES!$XEM$12,J188)),0,1)</f>
        <v>1</v>
      </c>
      <c r="B188" s="1" t="s">
        <v>2375</v>
      </c>
      <c r="C188" s="1" t="s">
        <v>2451</v>
      </c>
      <c r="D188" s="1" t="s">
        <v>2451</v>
      </c>
      <c r="E188" s="1" t="s">
        <v>2451</v>
      </c>
      <c r="F188" s="1" t="s">
        <v>2451</v>
      </c>
      <c r="G188" s="623" t="str">
        <f t="shared" si="51"/>
        <v>0</v>
      </c>
      <c r="H188" s="1">
        <f>'F12'!E191</f>
        <v>0</v>
      </c>
      <c r="I188" s="1" t="str">
        <f t="shared" si="52"/>
        <v/>
      </c>
      <c r="J188" s="197">
        <f>VLOOKUP(H188,'F12'!$E$6:$F$356,2,FALSE)</f>
        <v>0</v>
      </c>
      <c r="K188" s="197">
        <f t="shared" si="53"/>
        <v>0.25</v>
      </c>
      <c r="L188" s="190">
        <f t="shared" si="50"/>
        <v>0</v>
      </c>
      <c r="M188" s="182" t="str">
        <f t="shared" si="65"/>
        <v/>
      </c>
      <c r="N188" s="182" t="str">
        <f t="shared" si="65"/>
        <v/>
      </c>
      <c r="O188" s="182" t="str">
        <f t="shared" si="65"/>
        <v/>
      </c>
      <c r="P188" s="182" t="str">
        <f t="shared" si="65"/>
        <v/>
      </c>
      <c r="Q188" s="182" t="str">
        <f t="shared" si="65"/>
        <v/>
      </c>
      <c r="R188" s="182" t="str">
        <f t="shared" si="65"/>
        <v/>
      </c>
      <c r="S188" s="182" t="str">
        <f t="shared" si="65"/>
        <v/>
      </c>
      <c r="T188" s="182" t="str">
        <f t="shared" si="65"/>
        <v/>
      </c>
      <c r="U188" s="182" t="str">
        <f t="shared" si="65"/>
        <v/>
      </c>
      <c r="V188" s="182" t="str">
        <f t="shared" si="65"/>
        <v/>
      </c>
      <c r="W188" s="182" t="str">
        <f t="shared" si="65"/>
        <v/>
      </c>
      <c r="X188" s="182" t="str">
        <f t="shared" si="65"/>
        <v/>
      </c>
      <c r="Y188" s="182" t="str">
        <f t="shared" si="65"/>
        <v/>
      </c>
      <c r="Z188" s="182" t="str">
        <f t="shared" si="65"/>
        <v/>
      </c>
      <c r="AA188" s="182" t="str">
        <f t="shared" si="65"/>
        <v/>
      </c>
      <c r="AB188" s="182" t="str">
        <f t="shared" si="64"/>
        <v/>
      </c>
      <c r="AC188" s="182" t="str">
        <f t="shared" si="64"/>
        <v/>
      </c>
      <c r="AD188" s="182" t="str">
        <f t="shared" si="64"/>
        <v/>
      </c>
      <c r="AE188" s="182" t="str">
        <f t="shared" si="64"/>
        <v/>
      </c>
      <c r="AF188" s="182" t="str">
        <f t="shared" si="64"/>
        <v/>
      </c>
      <c r="AG188" s="182" t="str">
        <f t="shared" si="64"/>
        <v/>
      </c>
      <c r="AH188" s="182" t="str">
        <f t="shared" si="64"/>
        <v/>
      </c>
      <c r="AI188" s="182" t="str">
        <f t="shared" si="64"/>
        <v/>
      </c>
      <c r="AJ188" s="182" t="str">
        <f t="shared" si="64"/>
        <v/>
      </c>
      <c r="AK188" s="182" t="str">
        <f t="shared" si="64"/>
        <v/>
      </c>
      <c r="AL188" s="182" t="str">
        <f t="shared" si="67"/>
        <v/>
      </c>
      <c r="AM188" s="182" t="str">
        <f t="shared" si="67"/>
        <v/>
      </c>
      <c r="AN188" s="182" t="str">
        <f t="shared" si="67"/>
        <v/>
      </c>
      <c r="AO188" s="182" t="str">
        <f t="shared" si="67"/>
        <v/>
      </c>
      <c r="AP188" s="182" t="str">
        <f t="shared" si="67"/>
        <v/>
      </c>
      <c r="AQ188" s="182" t="str">
        <f t="shared" si="67"/>
        <v/>
      </c>
      <c r="AR188" s="182" t="str">
        <f t="shared" si="67"/>
        <v/>
      </c>
      <c r="AS188" s="182" t="str">
        <f t="shared" si="67"/>
        <v/>
      </c>
      <c r="AT188" s="182" t="str">
        <f t="shared" si="67"/>
        <v/>
      </c>
      <c r="AU188" s="182" t="str">
        <f t="shared" si="67"/>
        <v/>
      </c>
      <c r="AV188" s="182" t="str">
        <f t="shared" si="67"/>
        <v/>
      </c>
      <c r="AW188" s="182" t="str">
        <f t="shared" si="67"/>
        <v/>
      </c>
      <c r="AX188" s="182" t="str">
        <f t="shared" si="67"/>
        <v/>
      </c>
      <c r="AY188" s="182" t="str">
        <f t="shared" si="67"/>
        <v/>
      </c>
      <c r="AZ188" s="182" t="str">
        <f t="shared" si="67"/>
        <v/>
      </c>
      <c r="BA188" s="182" t="str">
        <f t="shared" si="67"/>
        <v/>
      </c>
      <c r="BB188" s="182" t="str">
        <f t="shared" si="67"/>
        <v/>
      </c>
      <c r="BC188" s="182" t="str">
        <f t="shared" si="67"/>
        <v/>
      </c>
      <c r="BD188" s="182" t="str">
        <f t="shared" si="67"/>
        <v/>
      </c>
      <c r="BE188" s="182" t="str">
        <f t="shared" si="67"/>
        <v/>
      </c>
      <c r="BF188" s="182" t="str">
        <f t="shared" si="67"/>
        <v/>
      </c>
      <c r="BG188" s="182" t="str">
        <f t="shared" si="67"/>
        <v/>
      </c>
      <c r="BH188" s="182" t="str">
        <f t="shared" si="67"/>
        <v/>
      </c>
      <c r="BI188" s="182" t="str">
        <f t="shared" si="67"/>
        <v/>
      </c>
      <c r="BJ188" s="182" t="str">
        <f t="shared" si="67"/>
        <v/>
      </c>
      <c r="BK188" s="182" t="str">
        <f t="shared" si="67"/>
        <v/>
      </c>
      <c r="BL188" s="182" t="str">
        <f t="shared" si="67"/>
        <v/>
      </c>
      <c r="BM188" s="182" t="str">
        <f t="shared" si="67"/>
        <v/>
      </c>
      <c r="BN188" s="182" t="str">
        <f t="shared" si="67"/>
        <v/>
      </c>
      <c r="BO188" s="182" t="str">
        <f t="shared" si="67"/>
        <v/>
      </c>
      <c r="BP188" s="182" t="str">
        <f t="shared" si="67"/>
        <v/>
      </c>
      <c r="BQ188" s="182" t="str">
        <f t="shared" si="67"/>
        <v/>
      </c>
      <c r="BR188" s="182" t="str">
        <f t="shared" si="67"/>
        <v/>
      </c>
      <c r="BS188" s="182" t="str">
        <f t="shared" si="67"/>
        <v/>
      </c>
      <c r="BT188" s="182" t="str">
        <f t="shared" si="67"/>
        <v/>
      </c>
      <c r="BU188" s="182" t="str">
        <f t="shared" si="67"/>
        <v/>
      </c>
    </row>
    <row r="189" spans="1:73" x14ac:dyDescent="0.25">
      <c r="A189" s="422">
        <f>IF(ISERROR(FIND(SALES!$XEM$12,J189)),0,1)</f>
        <v>1</v>
      </c>
      <c r="B189" s="1" t="s">
        <v>2376</v>
      </c>
      <c r="C189" s="1" t="s">
        <v>2451</v>
      </c>
      <c r="D189" s="1" t="s">
        <v>2451</v>
      </c>
      <c r="E189" s="1" t="s">
        <v>2451</v>
      </c>
      <c r="F189" s="1" t="s">
        <v>2451</v>
      </c>
      <c r="G189" s="623" t="str">
        <f t="shared" si="51"/>
        <v>0</v>
      </c>
      <c r="H189" s="1">
        <f>'F12'!E192</f>
        <v>0</v>
      </c>
      <c r="I189" s="1" t="str">
        <f t="shared" si="52"/>
        <v/>
      </c>
      <c r="J189" s="197">
        <f>VLOOKUP(H189,'F12'!$E$6:$F$356,2,FALSE)</f>
        <v>0</v>
      </c>
      <c r="K189" s="197">
        <f t="shared" si="53"/>
        <v>0.25</v>
      </c>
      <c r="L189" s="190">
        <f t="shared" si="50"/>
        <v>0</v>
      </c>
      <c r="M189" s="182" t="str">
        <f t="shared" si="65"/>
        <v/>
      </c>
      <c r="N189" s="182" t="str">
        <f t="shared" si="65"/>
        <v/>
      </c>
      <c r="O189" s="182" t="str">
        <f t="shared" si="65"/>
        <v/>
      </c>
      <c r="P189" s="182" t="str">
        <f t="shared" si="65"/>
        <v/>
      </c>
      <c r="Q189" s="182" t="str">
        <f t="shared" si="65"/>
        <v/>
      </c>
      <c r="R189" s="182" t="str">
        <f t="shared" si="65"/>
        <v/>
      </c>
      <c r="S189" s="182" t="str">
        <f t="shared" si="65"/>
        <v/>
      </c>
      <c r="T189" s="182" t="str">
        <f t="shared" si="65"/>
        <v/>
      </c>
      <c r="U189" s="182" t="str">
        <f t="shared" si="65"/>
        <v/>
      </c>
      <c r="V189" s="182" t="str">
        <f t="shared" si="65"/>
        <v/>
      </c>
      <c r="W189" s="182" t="str">
        <f t="shared" si="65"/>
        <v/>
      </c>
      <c r="X189" s="182" t="str">
        <f t="shared" si="65"/>
        <v/>
      </c>
      <c r="Y189" s="182" t="str">
        <f t="shared" si="65"/>
        <v/>
      </c>
      <c r="Z189" s="182" t="str">
        <f t="shared" si="65"/>
        <v/>
      </c>
      <c r="AA189" s="182" t="str">
        <f t="shared" ref="AA189:AP204" si="68">IF(AA$2&gt;LEN($J189),"",RIGHT(LEFT($J189,AA$2),3))</f>
        <v/>
      </c>
      <c r="AB189" s="182" t="str">
        <f t="shared" si="68"/>
        <v/>
      </c>
      <c r="AC189" s="182" t="str">
        <f t="shared" si="68"/>
        <v/>
      </c>
      <c r="AD189" s="182" t="str">
        <f t="shared" si="68"/>
        <v/>
      </c>
      <c r="AE189" s="182" t="str">
        <f t="shared" si="68"/>
        <v/>
      </c>
      <c r="AF189" s="182" t="str">
        <f t="shared" si="68"/>
        <v/>
      </c>
      <c r="AG189" s="182" t="str">
        <f t="shared" si="68"/>
        <v/>
      </c>
      <c r="AH189" s="182" t="str">
        <f t="shared" si="68"/>
        <v/>
      </c>
      <c r="AI189" s="182" t="str">
        <f t="shared" si="68"/>
        <v/>
      </c>
      <c r="AJ189" s="182" t="str">
        <f t="shared" si="68"/>
        <v/>
      </c>
      <c r="AK189" s="182" t="str">
        <f t="shared" si="68"/>
        <v/>
      </c>
      <c r="AL189" s="182" t="str">
        <f t="shared" si="68"/>
        <v/>
      </c>
      <c r="AM189" s="182" t="str">
        <f t="shared" si="68"/>
        <v/>
      </c>
      <c r="AN189" s="182" t="str">
        <f t="shared" si="68"/>
        <v/>
      </c>
      <c r="AO189" s="182" t="str">
        <f t="shared" si="68"/>
        <v/>
      </c>
      <c r="AP189" s="182" t="str">
        <f t="shared" si="68"/>
        <v/>
      </c>
      <c r="AQ189" s="182" t="str">
        <f t="shared" si="67"/>
        <v/>
      </c>
      <c r="AR189" s="182" t="str">
        <f t="shared" si="67"/>
        <v/>
      </c>
      <c r="AS189" s="182" t="str">
        <f t="shared" si="67"/>
        <v/>
      </c>
      <c r="AT189" s="182" t="str">
        <f t="shared" si="67"/>
        <v/>
      </c>
      <c r="AU189" s="182" t="str">
        <f t="shared" si="67"/>
        <v/>
      </c>
      <c r="AV189" s="182" t="str">
        <f t="shared" si="67"/>
        <v/>
      </c>
      <c r="AW189" s="182" t="str">
        <f t="shared" si="67"/>
        <v/>
      </c>
      <c r="AX189" s="182" t="str">
        <f t="shared" si="67"/>
        <v/>
      </c>
      <c r="AY189" s="182" t="str">
        <f t="shared" si="67"/>
        <v/>
      </c>
      <c r="AZ189" s="182" t="str">
        <f t="shared" si="67"/>
        <v/>
      </c>
      <c r="BA189" s="182" t="str">
        <f t="shared" si="67"/>
        <v/>
      </c>
      <c r="BB189" s="182" t="str">
        <f t="shared" si="67"/>
        <v/>
      </c>
      <c r="BC189" s="182" t="str">
        <f t="shared" si="67"/>
        <v/>
      </c>
      <c r="BD189" s="182" t="str">
        <f t="shared" si="67"/>
        <v/>
      </c>
      <c r="BE189" s="182" t="str">
        <f t="shared" si="67"/>
        <v/>
      </c>
      <c r="BF189" s="182" t="str">
        <f t="shared" si="67"/>
        <v/>
      </c>
      <c r="BG189" s="182" t="str">
        <f t="shared" si="67"/>
        <v/>
      </c>
      <c r="BH189" s="182" t="str">
        <f t="shared" si="67"/>
        <v/>
      </c>
      <c r="BI189" s="182" t="str">
        <f t="shared" si="67"/>
        <v/>
      </c>
      <c r="BJ189" s="182" t="str">
        <f t="shared" si="67"/>
        <v/>
      </c>
      <c r="BK189" s="182" t="str">
        <f t="shared" si="67"/>
        <v/>
      </c>
      <c r="BL189" s="182" t="str">
        <f t="shared" si="67"/>
        <v/>
      </c>
      <c r="BM189" s="182" t="str">
        <f t="shared" si="67"/>
        <v/>
      </c>
      <c r="BN189" s="182" t="str">
        <f t="shared" si="67"/>
        <v/>
      </c>
      <c r="BO189" s="182" t="str">
        <f t="shared" si="67"/>
        <v/>
      </c>
      <c r="BP189" s="182" t="str">
        <f t="shared" si="67"/>
        <v/>
      </c>
      <c r="BQ189" s="182" t="str">
        <f t="shared" si="67"/>
        <v/>
      </c>
      <c r="BR189" s="182" t="str">
        <f t="shared" si="67"/>
        <v/>
      </c>
      <c r="BS189" s="182" t="str">
        <f t="shared" si="67"/>
        <v/>
      </c>
      <c r="BT189" s="182" t="str">
        <f t="shared" si="67"/>
        <v/>
      </c>
      <c r="BU189" s="182" t="str">
        <f t="shared" si="67"/>
        <v/>
      </c>
    </row>
    <row r="190" spans="1:73" x14ac:dyDescent="0.25">
      <c r="A190" s="422">
        <f>IF(ISERROR(FIND(SALES!$XEM$12,J190)),0,1)</f>
        <v>1</v>
      </c>
      <c r="B190" s="1" t="s">
        <v>2377</v>
      </c>
      <c r="C190" s="105" t="s">
        <v>2156</v>
      </c>
      <c r="D190" s="105" t="s">
        <v>2138</v>
      </c>
      <c r="E190" s="1" t="s">
        <v>2451</v>
      </c>
      <c r="F190" s="1" t="s">
        <v>2451</v>
      </c>
      <c r="G190" s="623" t="str">
        <f t="shared" si="51"/>
        <v>0</v>
      </c>
      <c r="H190" s="1">
        <f>'F12'!E193</f>
        <v>0</v>
      </c>
      <c r="I190" s="1" t="str">
        <f t="shared" si="52"/>
        <v/>
      </c>
      <c r="J190" s="197">
        <f>VLOOKUP(H190,'F12'!$E$6:$F$356,2,FALSE)</f>
        <v>0</v>
      </c>
      <c r="K190" s="197">
        <f t="shared" si="53"/>
        <v>0.25</v>
      </c>
      <c r="L190" s="190">
        <f t="shared" si="50"/>
        <v>0</v>
      </c>
      <c r="M190" s="182" t="str">
        <f t="shared" ref="M190:AA205" si="69">IF(M$2&gt;LEN($J190),"",RIGHT(LEFT($J190,M$2),3))</f>
        <v/>
      </c>
      <c r="N190" s="182" t="str">
        <f t="shared" si="69"/>
        <v/>
      </c>
      <c r="O190" s="182" t="str">
        <f t="shared" si="69"/>
        <v/>
      </c>
      <c r="P190" s="182" t="str">
        <f t="shared" si="69"/>
        <v/>
      </c>
      <c r="Q190" s="182" t="str">
        <f t="shared" si="69"/>
        <v/>
      </c>
      <c r="R190" s="182" t="str">
        <f t="shared" si="69"/>
        <v/>
      </c>
      <c r="S190" s="182" t="str">
        <f t="shared" si="69"/>
        <v/>
      </c>
      <c r="T190" s="182" t="str">
        <f t="shared" si="69"/>
        <v/>
      </c>
      <c r="U190" s="182" t="str">
        <f t="shared" si="69"/>
        <v/>
      </c>
      <c r="V190" s="182" t="str">
        <f t="shared" si="69"/>
        <v/>
      </c>
      <c r="W190" s="182" t="str">
        <f t="shared" si="69"/>
        <v/>
      </c>
      <c r="X190" s="182" t="str">
        <f t="shared" si="69"/>
        <v/>
      </c>
      <c r="Y190" s="182" t="str">
        <f t="shared" si="69"/>
        <v/>
      </c>
      <c r="Z190" s="182" t="str">
        <f t="shared" si="69"/>
        <v/>
      </c>
      <c r="AA190" s="182" t="str">
        <f t="shared" si="69"/>
        <v/>
      </c>
      <c r="AB190" s="182" t="str">
        <f t="shared" si="68"/>
        <v/>
      </c>
      <c r="AC190" s="182" t="str">
        <f t="shared" si="68"/>
        <v/>
      </c>
      <c r="AD190" s="182" t="str">
        <f t="shared" si="68"/>
        <v/>
      </c>
      <c r="AE190" s="182" t="str">
        <f t="shared" si="68"/>
        <v/>
      </c>
      <c r="AF190" s="182" t="str">
        <f t="shared" si="68"/>
        <v/>
      </c>
      <c r="AG190" s="182" t="str">
        <f t="shared" si="68"/>
        <v/>
      </c>
      <c r="AH190" s="182" t="str">
        <f t="shared" si="68"/>
        <v/>
      </c>
      <c r="AI190" s="182" t="str">
        <f t="shared" si="68"/>
        <v/>
      </c>
      <c r="AJ190" s="182" t="str">
        <f t="shared" si="68"/>
        <v/>
      </c>
      <c r="AK190" s="182" t="str">
        <f t="shared" si="68"/>
        <v/>
      </c>
      <c r="AL190" s="182" t="str">
        <f t="shared" si="67"/>
        <v/>
      </c>
      <c r="AM190" s="182" t="str">
        <f t="shared" si="67"/>
        <v/>
      </c>
      <c r="AN190" s="182" t="str">
        <f t="shared" si="67"/>
        <v/>
      </c>
      <c r="AO190" s="182" t="str">
        <f t="shared" si="67"/>
        <v/>
      </c>
      <c r="AP190" s="182" t="str">
        <f t="shared" si="67"/>
        <v/>
      </c>
      <c r="AQ190" s="182" t="str">
        <f t="shared" si="67"/>
        <v/>
      </c>
      <c r="AR190" s="182" t="str">
        <f t="shared" si="67"/>
        <v/>
      </c>
      <c r="AS190" s="182" t="str">
        <f t="shared" si="67"/>
        <v/>
      </c>
      <c r="AT190" s="182" t="str">
        <f t="shared" si="67"/>
        <v/>
      </c>
      <c r="AU190" s="182" t="str">
        <f t="shared" si="67"/>
        <v/>
      </c>
      <c r="AV190" s="182" t="str">
        <f t="shared" si="67"/>
        <v/>
      </c>
      <c r="AW190" s="182" t="str">
        <f t="shared" si="67"/>
        <v/>
      </c>
      <c r="AX190" s="182" t="str">
        <f t="shared" si="67"/>
        <v/>
      </c>
      <c r="AY190" s="182" t="str">
        <f t="shared" si="67"/>
        <v/>
      </c>
      <c r="AZ190" s="182" t="str">
        <f t="shared" si="67"/>
        <v/>
      </c>
      <c r="BA190" s="182" t="str">
        <f t="shared" si="67"/>
        <v/>
      </c>
      <c r="BB190" s="182" t="str">
        <f t="shared" si="67"/>
        <v/>
      </c>
      <c r="BC190" s="182" t="str">
        <f t="shared" si="67"/>
        <v/>
      </c>
      <c r="BD190" s="182" t="str">
        <f t="shared" si="67"/>
        <v/>
      </c>
      <c r="BE190" s="182" t="str">
        <f t="shared" si="67"/>
        <v/>
      </c>
      <c r="BF190" s="182" t="str">
        <f t="shared" si="67"/>
        <v/>
      </c>
      <c r="BG190" s="182" t="str">
        <f t="shared" si="67"/>
        <v/>
      </c>
      <c r="BH190" s="182" t="str">
        <f t="shared" si="67"/>
        <v/>
      </c>
      <c r="BI190" s="182" t="str">
        <f t="shared" si="67"/>
        <v/>
      </c>
      <c r="BJ190" s="182" t="str">
        <f t="shared" si="67"/>
        <v/>
      </c>
      <c r="BK190" s="182" t="str">
        <f t="shared" si="67"/>
        <v/>
      </c>
      <c r="BL190" s="182" t="str">
        <f t="shared" si="67"/>
        <v/>
      </c>
      <c r="BM190" s="182" t="str">
        <f t="shared" si="67"/>
        <v/>
      </c>
      <c r="BN190" s="182" t="str">
        <f t="shared" si="67"/>
        <v/>
      </c>
      <c r="BO190" s="182" t="str">
        <f t="shared" si="67"/>
        <v/>
      </c>
      <c r="BP190" s="182" t="str">
        <f t="shared" si="67"/>
        <v/>
      </c>
      <c r="BQ190" s="182" t="str">
        <f t="shared" si="67"/>
        <v/>
      </c>
      <c r="BR190" s="182" t="str">
        <f t="shared" si="67"/>
        <v/>
      </c>
      <c r="BS190" s="182" t="str">
        <f t="shared" si="67"/>
        <v/>
      </c>
      <c r="BT190" s="182" t="str">
        <f t="shared" si="67"/>
        <v/>
      </c>
      <c r="BU190" s="182" t="str">
        <f t="shared" si="67"/>
        <v/>
      </c>
    </row>
    <row r="191" spans="1:73" x14ac:dyDescent="0.25">
      <c r="A191" s="422">
        <f>IF(ISERROR(FIND(SALES!$XEM$12,J191)),0,1)</f>
        <v>1</v>
      </c>
      <c r="B191" s="1" t="s">
        <v>2378</v>
      </c>
      <c r="C191" s="105" t="s">
        <v>2139</v>
      </c>
      <c r="D191" s="105" t="s">
        <v>2140</v>
      </c>
      <c r="E191" s="1" t="s">
        <v>2451</v>
      </c>
      <c r="F191" s="1" t="s">
        <v>2451</v>
      </c>
      <c r="G191" s="623" t="str">
        <f t="shared" si="51"/>
        <v>0</v>
      </c>
      <c r="H191" s="1">
        <f>'F12'!E194</f>
        <v>0</v>
      </c>
      <c r="I191" s="1" t="str">
        <f t="shared" si="52"/>
        <v/>
      </c>
      <c r="J191" s="197">
        <f>VLOOKUP(H191,'F12'!$E$6:$F$356,2,FALSE)</f>
        <v>0</v>
      </c>
      <c r="K191" s="197">
        <f t="shared" si="53"/>
        <v>0.25</v>
      </c>
      <c r="L191" s="190">
        <f t="shared" si="50"/>
        <v>0</v>
      </c>
      <c r="M191" s="182" t="str">
        <f t="shared" si="69"/>
        <v/>
      </c>
      <c r="N191" s="182" t="str">
        <f t="shared" si="69"/>
        <v/>
      </c>
      <c r="O191" s="182" t="str">
        <f t="shared" si="69"/>
        <v/>
      </c>
      <c r="P191" s="182" t="str">
        <f t="shared" si="69"/>
        <v/>
      </c>
      <c r="Q191" s="182" t="str">
        <f t="shared" si="69"/>
        <v/>
      </c>
      <c r="R191" s="182" t="str">
        <f t="shared" si="69"/>
        <v/>
      </c>
      <c r="S191" s="182" t="str">
        <f t="shared" si="69"/>
        <v/>
      </c>
      <c r="T191" s="182" t="str">
        <f t="shared" si="69"/>
        <v/>
      </c>
      <c r="U191" s="182" t="str">
        <f t="shared" si="69"/>
        <v/>
      </c>
      <c r="V191" s="182" t="str">
        <f t="shared" si="69"/>
        <v/>
      </c>
      <c r="W191" s="182" t="str">
        <f t="shared" si="69"/>
        <v/>
      </c>
      <c r="X191" s="182" t="str">
        <f t="shared" si="69"/>
        <v/>
      </c>
      <c r="Y191" s="182" t="str">
        <f t="shared" si="69"/>
        <v/>
      </c>
      <c r="Z191" s="182" t="str">
        <f t="shared" si="69"/>
        <v/>
      </c>
      <c r="AA191" s="182" t="str">
        <f t="shared" si="69"/>
        <v/>
      </c>
      <c r="AB191" s="182" t="str">
        <f t="shared" si="68"/>
        <v/>
      </c>
      <c r="AC191" s="182" t="str">
        <f t="shared" si="68"/>
        <v/>
      </c>
      <c r="AD191" s="182" t="str">
        <f t="shared" si="68"/>
        <v/>
      </c>
      <c r="AE191" s="182" t="str">
        <f t="shared" si="68"/>
        <v/>
      </c>
      <c r="AF191" s="182" t="str">
        <f t="shared" si="68"/>
        <v/>
      </c>
      <c r="AG191" s="182" t="str">
        <f t="shared" si="68"/>
        <v/>
      </c>
      <c r="AH191" s="182" t="str">
        <f t="shared" si="68"/>
        <v/>
      </c>
      <c r="AI191" s="182" t="str">
        <f t="shared" si="68"/>
        <v/>
      </c>
      <c r="AJ191" s="182" t="str">
        <f t="shared" si="68"/>
        <v/>
      </c>
      <c r="AK191" s="182" t="str">
        <f t="shared" si="68"/>
        <v/>
      </c>
      <c r="AL191" s="182" t="str">
        <f t="shared" si="67"/>
        <v/>
      </c>
      <c r="AM191" s="182" t="str">
        <f t="shared" si="67"/>
        <v/>
      </c>
      <c r="AN191" s="182" t="str">
        <f t="shared" si="67"/>
        <v/>
      </c>
      <c r="AO191" s="182" t="str">
        <f t="shared" si="67"/>
        <v/>
      </c>
      <c r="AP191" s="182" t="str">
        <f t="shared" si="67"/>
        <v/>
      </c>
      <c r="AQ191" s="182" t="str">
        <f t="shared" si="67"/>
        <v/>
      </c>
      <c r="AR191" s="182" t="str">
        <f t="shared" si="67"/>
        <v/>
      </c>
      <c r="AS191" s="182" t="str">
        <f t="shared" si="67"/>
        <v/>
      </c>
      <c r="AT191" s="182" t="str">
        <f t="shared" si="67"/>
        <v/>
      </c>
      <c r="AU191" s="182" t="str">
        <f t="shared" si="67"/>
        <v/>
      </c>
      <c r="AV191" s="182" t="str">
        <f t="shared" si="67"/>
        <v/>
      </c>
      <c r="AW191" s="182" t="str">
        <f t="shared" si="67"/>
        <v/>
      </c>
      <c r="AX191" s="182" t="str">
        <f t="shared" si="67"/>
        <v/>
      </c>
      <c r="AY191" s="182" t="str">
        <f t="shared" si="67"/>
        <v/>
      </c>
      <c r="AZ191" s="182" t="str">
        <f t="shared" si="67"/>
        <v/>
      </c>
      <c r="BA191" s="182" t="str">
        <f t="shared" si="67"/>
        <v/>
      </c>
      <c r="BB191" s="182" t="str">
        <f t="shared" ref="AL191:BU198" si="70">IF(BB$2&gt;LEN($J191),"",RIGHT(LEFT($J191,BB$2),3))</f>
        <v/>
      </c>
      <c r="BC191" s="182" t="str">
        <f t="shared" si="70"/>
        <v/>
      </c>
      <c r="BD191" s="182" t="str">
        <f t="shared" si="70"/>
        <v/>
      </c>
      <c r="BE191" s="182" t="str">
        <f t="shared" si="70"/>
        <v/>
      </c>
      <c r="BF191" s="182" t="str">
        <f t="shared" si="70"/>
        <v/>
      </c>
      <c r="BG191" s="182" t="str">
        <f t="shared" si="70"/>
        <v/>
      </c>
      <c r="BH191" s="182" t="str">
        <f t="shared" si="70"/>
        <v/>
      </c>
      <c r="BI191" s="182" t="str">
        <f t="shared" si="70"/>
        <v/>
      </c>
      <c r="BJ191" s="182" t="str">
        <f t="shared" si="70"/>
        <v/>
      </c>
      <c r="BK191" s="182" t="str">
        <f t="shared" si="70"/>
        <v/>
      </c>
      <c r="BL191" s="182" t="str">
        <f t="shared" si="70"/>
        <v/>
      </c>
      <c r="BM191" s="182" t="str">
        <f t="shared" si="70"/>
        <v/>
      </c>
      <c r="BN191" s="182" t="str">
        <f t="shared" si="70"/>
        <v/>
      </c>
      <c r="BO191" s="182" t="str">
        <f t="shared" si="70"/>
        <v/>
      </c>
      <c r="BP191" s="182" t="str">
        <f t="shared" si="70"/>
        <v/>
      </c>
      <c r="BQ191" s="182" t="str">
        <f t="shared" si="70"/>
        <v/>
      </c>
      <c r="BR191" s="182" t="str">
        <f t="shared" si="70"/>
        <v/>
      </c>
      <c r="BS191" s="182" t="str">
        <f t="shared" si="70"/>
        <v/>
      </c>
      <c r="BT191" s="182" t="str">
        <f t="shared" si="70"/>
        <v/>
      </c>
      <c r="BU191" s="182" t="str">
        <f t="shared" si="70"/>
        <v/>
      </c>
    </row>
    <row r="192" spans="1:73" x14ac:dyDescent="0.25">
      <c r="A192" s="422">
        <f>IF(ISERROR(FIND(SALES!$XEM$12,J192)),0,1)</f>
        <v>1</v>
      </c>
      <c r="B192" s="1" t="s">
        <v>2379</v>
      </c>
      <c r="C192" s="105" t="s">
        <v>2146</v>
      </c>
      <c r="D192" s="105" t="s">
        <v>2154</v>
      </c>
      <c r="E192" s="1" t="s">
        <v>2451</v>
      </c>
      <c r="F192" s="1" t="s">
        <v>2451</v>
      </c>
      <c r="G192" s="623" t="str">
        <f t="shared" si="51"/>
        <v>0</v>
      </c>
      <c r="H192" s="1">
        <f>'F12'!E195</f>
        <v>0</v>
      </c>
      <c r="I192" s="1" t="str">
        <f t="shared" si="52"/>
        <v/>
      </c>
      <c r="J192" s="197">
        <f>VLOOKUP(H192,'F12'!$E$6:$F$356,2,FALSE)</f>
        <v>0</v>
      </c>
      <c r="K192" s="197">
        <f t="shared" si="53"/>
        <v>0.25</v>
      </c>
      <c r="L192" s="190">
        <f t="shared" si="50"/>
        <v>0</v>
      </c>
      <c r="M192" s="182" t="str">
        <f t="shared" si="69"/>
        <v/>
      </c>
      <c r="N192" s="182" t="str">
        <f t="shared" si="69"/>
        <v/>
      </c>
      <c r="O192" s="182" t="str">
        <f t="shared" si="69"/>
        <v/>
      </c>
      <c r="P192" s="182" t="str">
        <f t="shared" si="69"/>
        <v/>
      </c>
      <c r="Q192" s="182" t="str">
        <f t="shared" si="69"/>
        <v/>
      </c>
      <c r="R192" s="182" t="str">
        <f t="shared" si="69"/>
        <v/>
      </c>
      <c r="S192" s="182" t="str">
        <f t="shared" si="69"/>
        <v/>
      </c>
      <c r="T192" s="182" t="str">
        <f t="shared" si="69"/>
        <v/>
      </c>
      <c r="U192" s="182" t="str">
        <f t="shared" si="69"/>
        <v/>
      </c>
      <c r="V192" s="182" t="str">
        <f t="shared" si="69"/>
        <v/>
      </c>
      <c r="W192" s="182" t="str">
        <f t="shared" si="69"/>
        <v/>
      </c>
      <c r="X192" s="182" t="str">
        <f t="shared" si="69"/>
        <v/>
      </c>
      <c r="Y192" s="182" t="str">
        <f t="shared" si="69"/>
        <v/>
      </c>
      <c r="Z192" s="182" t="str">
        <f t="shared" si="69"/>
        <v/>
      </c>
      <c r="AA192" s="182" t="str">
        <f t="shared" si="69"/>
        <v/>
      </c>
      <c r="AB192" s="182" t="str">
        <f t="shared" si="68"/>
        <v/>
      </c>
      <c r="AC192" s="182" t="str">
        <f t="shared" si="68"/>
        <v/>
      </c>
      <c r="AD192" s="182" t="str">
        <f t="shared" si="68"/>
        <v/>
      </c>
      <c r="AE192" s="182" t="str">
        <f t="shared" si="68"/>
        <v/>
      </c>
      <c r="AF192" s="182" t="str">
        <f t="shared" si="68"/>
        <v/>
      </c>
      <c r="AG192" s="182" t="str">
        <f t="shared" si="68"/>
        <v/>
      </c>
      <c r="AH192" s="182" t="str">
        <f t="shared" si="68"/>
        <v/>
      </c>
      <c r="AI192" s="182" t="str">
        <f t="shared" si="68"/>
        <v/>
      </c>
      <c r="AJ192" s="182" t="str">
        <f t="shared" si="68"/>
        <v/>
      </c>
      <c r="AK192" s="182" t="str">
        <f t="shared" si="68"/>
        <v/>
      </c>
      <c r="AL192" s="182" t="str">
        <f t="shared" si="70"/>
        <v/>
      </c>
      <c r="AM192" s="182" t="str">
        <f t="shared" si="70"/>
        <v/>
      </c>
      <c r="AN192" s="182" t="str">
        <f t="shared" si="70"/>
        <v/>
      </c>
      <c r="AO192" s="182" t="str">
        <f t="shared" si="70"/>
        <v/>
      </c>
      <c r="AP192" s="182" t="str">
        <f t="shared" si="70"/>
        <v/>
      </c>
      <c r="AQ192" s="182" t="str">
        <f t="shared" si="70"/>
        <v/>
      </c>
      <c r="AR192" s="182" t="str">
        <f t="shared" si="70"/>
        <v/>
      </c>
      <c r="AS192" s="182" t="str">
        <f t="shared" si="70"/>
        <v/>
      </c>
      <c r="AT192" s="182" t="str">
        <f t="shared" si="70"/>
        <v/>
      </c>
      <c r="AU192" s="182" t="str">
        <f t="shared" si="70"/>
        <v/>
      </c>
      <c r="AV192" s="182" t="str">
        <f t="shared" si="70"/>
        <v/>
      </c>
      <c r="AW192" s="182" t="str">
        <f t="shared" si="70"/>
        <v/>
      </c>
      <c r="AX192" s="182" t="str">
        <f t="shared" si="70"/>
        <v/>
      </c>
      <c r="AY192" s="182" t="str">
        <f t="shared" si="70"/>
        <v/>
      </c>
      <c r="AZ192" s="182" t="str">
        <f t="shared" si="70"/>
        <v/>
      </c>
      <c r="BA192" s="182" t="str">
        <f t="shared" si="70"/>
        <v/>
      </c>
      <c r="BB192" s="182" t="str">
        <f t="shared" si="70"/>
        <v/>
      </c>
      <c r="BC192" s="182" t="str">
        <f t="shared" si="70"/>
        <v/>
      </c>
      <c r="BD192" s="182" t="str">
        <f t="shared" si="70"/>
        <v/>
      </c>
      <c r="BE192" s="182" t="str">
        <f t="shared" si="70"/>
        <v/>
      </c>
      <c r="BF192" s="182" t="str">
        <f t="shared" si="70"/>
        <v/>
      </c>
      <c r="BG192" s="182" t="str">
        <f t="shared" si="70"/>
        <v/>
      </c>
      <c r="BH192" s="182" t="str">
        <f t="shared" si="70"/>
        <v/>
      </c>
      <c r="BI192" s="182" t="str">
        <f t="shared" si="70"/>
        <v/>
      </c>
      <c r="BJ192" s="182" t="str">
        <f t="shared" si="70"/>
        <v/>
      </c>
      <c r="BK192" s="182" t="str">
        <f t="shared" si="70"/>
        <v/>
      </c>
      <c r="BL192" s="182" t="str">
        <f t="shared" si="70"/>
        <v/>
      </c>
      <c r="BM192" s="182" t="str">
        <f t="shared" si="70"/>
        <v/>
      </c>
      <c r="BN192" s="182" t="str">
        <f t="shared" si="70"/>
        <v/>
      </c>
      <c r="BO192" s="182" t="str">
        <f t="shared" si="70"/>
        <v/>
      </c>
      <c r="BP192" s="182" t="str">
        <f t="shared" si="70"/>
        <v/>
      </c>
      <c r="BQ192" s="182" t="str">
        <f t="shared" si="70"/>
        <v/>
      </c>
      <c r="BR192" s="182" t="str">
        <f t="shared" si="70"/>
        <v/>
      </c>
      <c r="BS192" s="182" t="str">
        <f t="shared" si="70"/>
        <v/>
      </c>
      <c r="BT192" s="182" t="str">
        <f t="shared" si="70"/>
        <v/>
      </c>
      <c r="BU192" s="182" t="str">
        <f t="shared" si="70"/>
        <v/>
      </c>
    </row>
    <row r="193" spans="1:73" x14ac:dyDescent="0.25">
      <c r="A193" s="422">
        <f>IF(ISERROR(FIND(SALES!$XEM$12,J193)),0,1)</f>
        <v>1</v>
      </c>
      <c r="B193" s="1" t="s">
        <v>2380</v>
      </c>
      <c r="C193" s="1" t="s">
        <v>2451</v>
      </c>
      <c r="D193" s="1" t="s">
        <v>2451</v>
      </c>
      <c r="E193" s="1" t="s">
        <v>2451</v>
      </c>
      <c r="F193" s="1" t="s">
        <v>2451</v>
      </c>
      <c r="G193" s="623" t="str">
        <f t="shared" si="51"/>
        <v>0</v>
      </c>
      <c r="H193" s="1">
        <f>'F12'!E196</f>
        <v>0</v>
      </c>
      <c r="I193" s="1" t="str">
        <f t="shared" si="52"/>
        <v/>
      </c>
      <c r="J193" s="197">
        <f>VLOOKUP(H193,'F12'!$E$6:$F$356,2,FALSE)</f>
        <v>0</v>
      </c>
      <c r="K193" s="197">
        <f t="shared" si="53"/>
        <v>0.25</v>
      </c>
      <c r="L193" s="190">
        <f t="shared" si="50"/>
        <v>0</v>
      </c>
      <c r="M193" s="182" t="str">
        <f t="shared" si="69"/>
        <v/>
      </c>
      <c r="N193" s="182" t="str">
        <f t="shared" si="69"/>
        <v/>
      </c>
      <c r="O193" s="182" t="str">
        <f t="shared" si="69"/>
        <v/>
      </c>
      <c r="P193" s="182" t="str">
        <f t="shared" si="69"/>
        <v/>
      </c>
      <c r="Q193" s="182" t="str">
        <f t="shared" si="69"/>
        <v/>
      </c>
      <c r="R193" s="182" t="str">
        <f t="shared" si="69"/>
        <v/>
      </c>
      <c r="S193" s="182" t="str">
        <f t="shared" si="69"/>
        <v/>
      </c>
      <c r="T193" s="182" t="str">
        <f t="shared" si="69"/>
        <v/>
      </c>
      <c r="U193" s="182" t="str">
        <f t="shared" si="69"/>
        <v/>
      </c>
      <c r="V193" s="182" t="str">
        <f t="shared" si="69"/>
        <v/>
      </c>
      <c r="W193" s="182" t="str">
        <f t="shared" si="69"/>
        <v/>
      </c>
      <c r="X193" s="182" t="str">
        <f t="shared" si="69"/>
        <v/>
      </c>
      <c r="Y193" s="182" t="str">
        <f t="shared" si="69"/>
        <v/>
      </c>
      <c r="Z193" s="182" t="str">
        <f t="shared" si="69"/>
        <v/>
      </c>
      <c r="AA193" s="182" t="str">
        <f t="shared" si="69"/>
        <v/>
      </c>
      <c r="AB193" s="182" t="str">
        <f t="shared" si="68"/>
        <v/>
      </c>
      <c r="AC193" s="182" t="str">
        <f t="shared" si="68"/>
        <v/>
      </c>
      <c r="AD193" s="182" t="str">
        <f t="shared" si="68"/>
        <v/>
      </c>
      <c r="AE193" s="182" t="str">
        <f t="shared" si="68"/>
        <v/>
      </c>
      <c r="AF193" s="182" t="str">
        <f t="shared" si="68"/>
        <v/>
      </c>
      <c r="AG193" s="182" t="str">
        <f t="shared" si="68"/>
        <v/>
      </c>
      <c r="AH193" s="182" t="str">
        <f t="shared" si="68"/>
        <v/>
      </c>
      <c r="AI193" s="182" t="str">
        <f t="shared" si="68"/>
        <v/>
      </c>
      <c r="AJ193" s="182" t="str">
        <f t="shared" si="68"/>
        <v/>
      </c>
      <c r="AK193" s="182" t="str">
        <f t="shared" si="68"/>
        <v/>
      </c>
      <c r="AL193" s="182" t="str">
        <f t="shared" si="70"/>
        <v/>
      </c>
      <c r="AM193" s="182" t="str">
        <f t="shared" si="70"/>
        <v/>
      </c>
      <c r="AN193" s="182" t="str">
        <f t="shared" si="70"/>
        <v/>
      </c>
      <c r="AO193" s="182" t="str">
        <f t="shared" si="70"/>
        <v/>
      </c>
      <c r="AP193" s="182" t="str">
        <f t="shared" si="70"/>
        <v/>
      </c>
      <c r="AQ193" s="182" t="str">
        <f t="shared" si="70"/>
        <v/>
      </c>
      <c r="AR193" s="182" t="str">
        <f t="shared" si="70"/>
        <v/>
      </c>
      <c r="AS193" s="182" t="str">
        <f t="shared" si="70"/>
        <v/>
      </c>
      <c r="AT193" s="182" t="str">
        <f t="shared" si="70"/>
        <v/>
      </c>
      <c r="AU193" s="182" t="str">
        <f t="shared" si="70"/>
        <v/>
      </c>
      <c r="AV193" s="182" t="str">
        <f t="shared" si="70"/>
        <v/>
      </c>
      <c r="AW193" s="182" t="str">
        <f t="shared" si="70"/>
        <v/>
      </c>
      <c r="AX193" s="182" t="str">
        <f t="shared" si="70"/>
        <v/>
      </c>
      <c r="AY193" s="182" t="str">
        <f t="shared" si="70"/>
        <v/>
      </c>
      <c r="AZ193" s="182" t="str">
        <f t="shared" si="70"/>
        <v/>
      </c>
      <c r="BA193" s="182" t="str">
        <f t="shared" si="70"/>
        <v/>
      </c>
      <c r="BB193" s="182" t="str">
        <f t="shared" si="70"/>
        <v/>
      </c>
      <c r="BC193" s="182" t="str">
        <f t="shared" si="70"/>
        <v/>
      </c>
      <c r="BD193" s="182" t="str">
        <f t="shared" si="70"/>
        <v/>
      </c>
      <c r="BE193" s="182" t="str">
        <f t="shared" si="70"/>
        <v/>
      </c>
      <c r="BF193" s="182" t="str">
        <f t="shared" si="70"/>
        <v/>
      </c>
      <c r="BG193" s="182" t="str">
        <f t="shared" si="70"/>
        <v/>
      </c>
      <c r="BH193" s="182" t="str">
        <f t="shared" si="70"/>
        <v/>
      </c>
      <c r="BI193" s="182" t="str">
        <f t="shared" si="70"/>
        <v/>
      </c>
      <c r="BJ193" s="182" t="str">
        <f t="shared" si="70"/>
        <v/>
      </c>
      <c r="BK193" s="182" t="str">
        <f t="shared" si="70"/>
        <v/>
      </c>
      <c r="BL193" s="182" t="str">
        <f t="shared" si="70"/>
        <v/>
      </c>
      <c r="BM193" s="182" t="str">
        <f t="shared" si="70"/>
        <v/>
      </c>
      <c r="BN193" s="182" t="str">
        <f t="shared" si="70"/>
        <v/>
      </c>
      <c r="BO193" s="182" t="str">
        <f t="shared" si="70"/>
        <v/>
      </c>
      <c r="BP193" s="182" t="str">
        <f t="shared" si="70"/>
        <v/>
      </c>
      <c r="BQ193" s="182" t="str">
        <f t="shared" si="70"/>
        <v/>
      </c>
      <c r="BR193" s="182" t="str">
        <f t="shared" si="70"/>
        <v/>
      </c>
      <c r="BS193" s="182" t="str">
        <f t="shared" si="70"/>
        <v/>
      </c>
      <c r="BT193" s="182" t="str">
        <f t="shared" si="70"/>
        <v/>
      </c>
      <c r="BU193" s="182" t="str">
        <f t="shared" si="70"/>
        <v/>
      </c>
    </row>
    <row r="194" spans="1:73" x14ac:dyDescent="0.25">
      <c r="A194" s="422">
        <f>IF(ISERROR(FIND(SALES!$XEM$12,J194)),0,1)</f>
        <v>1</v>
      </c>
      <c r="B194" s="1" t="s">
        <v>2381</v>
      </c>
      <c r="C194" s="105" t="s">
        <v>2149</v>
      </c>
      <c r="D194" s="1" t="s">
        <v>2451</v>
      </c>
      <c r="E194" s="1" t="s">
        <v>2451</v>
      </c>
      <c r="F194" s="1" t="s">
        <v>2451</v>
      </c>
      <c r="G194" s="623" t="str">
        <f t="shared" si="51"/>
        <v>0</v>
      </c>
      <c r="H194" s="1">
        <f>'F12'!E197</f>
        <v>0</v>
      </c>
      <c r="I194" s="1" t="str">
        <f t="shared" si="52"/>
        <v/>
      </c>
      <c r="J194" s="197">
        <f>VLOOKUP(H194,'F12'!$E$6:$F$356,2,FALSE)</f>
        <v>0</v>
      </c>
      <c r="K194" s="197">
        <f t="shared" si="53"/>
        <v>0.25</v>
      </c>
      <c r="L194" s="190">
        <f t="shared" si="50"/>
        <v>0</v>
      </c>
      <c r="M194" s="182" t="str">
        <f t="shared" si="69"/>
        <v/>
      </c>
      <c r="N194" s="182" t="str">
        <f t="shared" si="69"/>
        <v/>
      </c>
      <c r="O194" s="182" t="str">
        <f t="shared" si="69"/>
        <v/>
      </c>
      <c r="P194" s="182" t="str">
        <f t="shared" si="69"/>
        <v/>
      </c>
      <c r="Q194" s="182" t="str">
        <f t="shared" si="69"/>
        <v/>
      </c>
      <c r="R194" s="182" t="str">
        <f t="shared" si="69"/>
        <v/>
      </c>
      <c r="S194" s="182" t="str">
        <f t="shared" si="69"/>
        <v/>
      </c>
      <c r="T194" s="182" t="str">
        <f t="shared" si="69"/>
        <v/>
      </c>
      <c r="U194" s="182" t="str">
        <f t="shared" si="69"/>
        <v/>
      </c>
      <c r="V194" s="182" t="str">
        <f t="shared" si="69"/>
        <v/>
      </c>
      <c r="W194" s="182" t="str">
        <f t="shared" si="69"/>
        <v/>
      </c>
      <c r="X194" s="182" t="str">
        <f t="shared" si="69"/>
        <v/>
      </c>
      <c r="Y194" s="182" t="str">
        <f t="shared" si="69"/>
        <v/>
      </c>
      <c r="Z194" s="182" t="str">
        <f t="shared" si="69"/>
        <v/>
      </c>
      <c r="AA194" s="182" t="str">
        <f t="shared" si="69"/>
        <v/>
      </c>
      <c r="AB194" s="182" t="str">
        <f t="shared" si="68"/>
        <v/>
      </c>
      <c r="AC194" s="182" t="str">
        <f t="shared" si="68"/>
        <v/>
      </c>
      <c r="AD194" s="182" t="str">
        <f t="shared" si="68"/>
        <v/>
      </c>
      <c r="AE194" s="182" t="str">
        <f t="shared" si="68"/>
        <v/>
      </c>
      <c r="AF194" s="182" t="str">
        <f t="shared" si="68"/>
        <v/>
      </c>
      <c r="AG194" s="182" t="str">
        <f t="shared" si="68"/>
        <v/>
      </c>
      <c r="AH194" s="182" t="str">
        <f t="shared" si="68"/>
        <v/>
      </c>
      <c r="AI194" s="182" t="str">
        <f t="shared" si="68"/>
        <v/>
      </c>
      <c r="AJ194" s="182" t="str">
        <f t="shared" si="68"/>
        <v/>
      </c>
      <c r="AK194" s="182" t="str">
        <f t="shared" si="68"/>
        <v/>
      </c>
      <c r="AL194" s="182" t="str">
        <f t="shared" si="70"/>
        <v/>
      </c>
      <c r="AM194" s="182" t="str">
        <f t="shared" si="70"/>
        <v/>
      </c>
      <c r="AN194" s="182" t="str">
        <f t="shared" si="70"/>
        <v/>
      </c>
      <c r="AO194" s="182" t="str">
        <f t="shared" si="70"/>
        <v/>
      </c>
      <c r="AP194" s="182" t="str">
        <f t="shared" si="70"/>
        <v/>
      </c>
      <c r="AQ194" s="182" t="str">
        <f t="shared" si="70"/>
        <v/>
      </c>
      <c r="AR194" s="182" t="str">
        <f t="shared" si="70"/>
        <v/>
      </c>
      <c r="AS194" s="182" t="str">
        <f t="shared" si="70"/>
        <v/>
      </c>
      <c r="AT194" s="182" t="str">
        <f t="shared" si="70"/>
        <v/>
      </c>
      <c r="AU194" s="182" t="str">
        <f t="shared" si="70"/>
        <v/>
      </c>
      <c r="AV194" s="182" t="str">
        <f t="shared" si="70"/>
        <v/>
      </c>
      <c r="AW194" s="182" t="str">
        <f t="shared" si="70"/>
        <v/>
      </c>
      <c r="AX194" s="182" t="str">
        <f t="shared" si="70"/>
        <v/>
      </c>
      <c r="AY194" s="182" t="str">
        <f t="shared" si="70"/>
        <v/>
      </c>
      <c r="AZ194" s="182" t="str">
        <f t="shared" si="70"/>
        <v/>
      </c>
      <c r="BA194" s="182" t="str">
        <f t="shared" si="70"/>
        <v/>
      </c>
      <c r="BB194" s="182" t="str">
        <f t="shared" si="70"/>
        <v/>
      </c>
      <c r="BC194" s="182" t="str">
        <f t="shared" si="70"/>
        <v/>
      </c>
      <c r="BD194" s="182" t="str">
        <f t="shared" si="70"/>
        <v/>
      </c>
      <c r="BE194" s="182" t="str">
        <f t="shared" si="70"/>
        <v/>
      </c>
      <c r="BF194" s="182" t="str">
        <f t="shared" si="70"/>
        <v/>
      </c>
      <c r="BG194" s="182" t="str">
        <f t="shared" si="70"/>
        <v/>
      </c>
      <c r="BH194" s="182" t="str">
        <f t="shared" si="70"/>
        <v/>
      </c>
      <c r="BI194" s="182" t="str">
        <f t="shared" si="70"/>
        <v/>
      </c>
      <c r="BJ194" s="182" t="str">
        <f t="shared" si="70"/>
        <v/>
      </c>
      <c r="BK194" s="182" t="str">
        <f t="shared" si="70"/>
        <v/>
      </c>
      <c r="BL194" s="182" t="str">
        <f t="shared" si="70"/>
        <v/>
      </c>
      <c r="BM194" s="182" t="str">
        <f t="shared" si="70"/>
        <v/>
      </c>
      <c r="BN194" s="182" t="str">
        <f t="shared" si="70"/>
        <v/>
      </c>
      <c r="BO194" s="182" t="str">
        <f t="shared" si="70"/>
        <v/>
      </c>
      <c r="BP194" s="182" t="str">
        <f t="shared" si="70"/>
        <v/>
      </c>
      <c r="BQ194" s="182" t="str">
        <f t="shared" si="70"/>
        <v/>
      </c>
      <c r="BR194" s="182" t="str">
        <f t="shared" si="70"/>
        <v/>
      </c>
      <c r="BS194" s="182" t="str">
        <f t="shared" si="70"/>
        <v/>
      </c>
      <c r="BT194" s="182" t="str">
        <f t="shared" si="70"/>
        <v/>
      </c>
      <c r="BU194" s="182" t="str">
        <f t="shared" si="70"/>
        <v/>
      </c>
    </row>
    <row r="195" spans="1:73" x14ac:dyDescent="0.25">
      <c r="A195" s="422">
        <f>IF(ISERROR(FIND(SALES!$XEM$12,J195)),0,1)</f>
        <v>1</v>
      </c>
      <c r="B195" s="1" t="s">
        <v>2382</v>
      </c>
      <c r="C195" s="1" t="s">
        <v>2451</v>
      </c>
      <c r="D195" s="1" t="s">
        <v>2451</v>
      </c>
      <c r="E195" s="1" t="s">
        <v>2451</v>
      </c>
      <c r="F195" s="1" t="s">
        <v>2451</v>
      </c>
      <c r="G195" s="623" t="str">
        <f t="shared" si="51"/>
        <v>0</v>
      </c>
      <c r="H195" s="1">
        <f>'F12'!E198</f>
        <v>0</v>
      </c>
      <c r="I195" s="1" t="str">
        <f t="shared" si="52"/>
        <v/>
      </c>
      <c r="J195" s="197">
        <f>VLOOKUP(H195,'F12'!$E$6:$F$356,2,FALSE)</f>
        <v>0</v>
      </c>
      <c r="K195" s="197">
        <f t="shared" si="53"/>
        <v>0.25</v>
      </c>
      <c r="L195" s="190">
        <f t="shared" ref="L195:L248" si="71">IF(L$2&gt;LEN($J195),IF(LEN($J195)=2,"0"&amp;$J195,$J195),RIGHT(LEFT($J195,L$2),3))</f>
        <v>0</v>
      </c>
      <c r="M195" s="182" t="str">
        <f t="shared" si="69"/>
        <v/>
      </c>
      <c r="N195" s="182" t="str">
        <f t="shared" si="69"/>
        <v/>
      </c>
      <c r="O195" s="182" t="str">
        <f t="shared" si="69"/>
        <v/>
      </c>
      <c r="P195" s="182" t="str">
        <f t="shared" si="69"/>
        <v/>
      </c>
      <c r="Q195" s="182" t="str">
        <f t="shared" si="69"/>
        <v/>
      </c>
      <c r="R195" s="182" t="str">
        <f t="shared" si="69"/>
        <v/>
      </c>
      <c r="S195" s="182" t="str">
        <f t="shared" si="69"/>
        <v/>
      </c>
      <c r="T195" s="182" t="str">
        <f t="shared" si="69"/>
        <v/>
      </c>
      <c r="U195" s="182" t="str">
        <f t="shared" si="69"/>
        <v/>
      </c>
      <c r="V195" s="182" t="str">
        <f t="shared" si="69"/>
        <v/>
      </c>
      <c r="W195" s="182" t="str">
        <f t="shared" si="69"/>
        <v/>
      </c>
      <c r="X195" s="182" t="str">
        <f t="shared" si="69"/>
        <v/>
      </c>
      <c r="Y195" s="182" t="str">
        <f t="shared" si="69"/>
        <v/>
      </c>
      <c r="Z195" s="182" t="str">
        <f t="shared" si="69"/>
        <v/>
      </c>
      <c r="AA195" s="182" t="str">
        <f t="shared" si="69"/>
        <v/>
      </c>
      <c r="AB195" s="182" t="str">
        <f t="shared" si="68"/>
        <v/>
      </c>
      <c r="AC195" s="182" t="str">
        <f t="shared" si="68"/>
        <v/>
      </c>
      <c r="AD195" s="182" t="str">
        <f t="shared" si="68"/>
        <v/>
      </c>
      <c r="AE195" s="182" t="str">
        <f t="shared" si="68"/>
        <v/>
      </c>
      <c r="AF195" s="182" t="str">
        <f t="shared" si="68"/>
        <v/>
      </c>
      <c r="AG195" s="182" t="str">
        <f t="shared" si="68"/>
        <v/>
      </c>
      <c r="AH195" s="182" t="str">
        <f t="shared" si="68"/>
        <v/>
      </c>
      <c r="AI195" s="182" t="str">
        <f t="shared" si="68"/>
        <v/>
      </c>
      <c r="AJ195" s="182" t="str">
        <f t="shared" si="68"/>
        <v/>
      </c>
      <c r="AK195" s="182" t="str">
        <f t="shared" si="68"/>
        <v/>
      </c>
      <c r="AL195" s="182" t="str">
        <f t="shared" si="70"/>
        <v/>
      </c>
      <c r="AM195" s="182" t="str">
        <f t="shared" si="70"/>
        <v/>
      </c>
      <c r="AN195" s="182" t="str">
        <f t="shared" si="70"/>
        <v/>
      </c>
      <c r="AO195" s="182" t="str">
        <f t="shared" si="70"/>
        <v/>
      </c>
      <c r="AP195" s="182" t="str">
        <f t="shared" si="70"/>
        <v/>
      </c>
      <c r="AQ195" s="182" t="str">
        <f t="shared" si="70"/>
        <v/>
      </c>
      <c r="AR195" s="182" t="str">
        <f t="shared" si="70"/>
        <v/>
      </c>
      <c r="AS195" s="182" t="str">
        <f t="shared" si="70"/>
        <v/>
      </c>
      <c r="AT195" s="182" t="str">
        <f t="shared" si="70"/>
        <v/>
      </c>
      <c r="AU195" s="182" t="str">
        <f t="shared" si="70"/>
        <v/>
      </c>
      <c r="AV195" s="182" t="str">
        <f t="shared" si="70"/>
        <v/>
      </c>
      <c r="AW195" s="182" t="str">
        <f t="shared" si="70"/>
        <v/>
      </c>
      <c r="AX195" s="182" t="str">
        <f t="shared" si="70"/>
        <v/>
      </c>
      <c r="AY195" s="182" t="str">
        <f t="shared" si="70"/>
        <v/>
      </c>
      <c r="AZ195" s="182" t="str">
        <f t="shared" si="70"/>
        <v/>
      </c>
      <c r="BA195" s="182" t="str">
        <f t="shared" si="70"/>
        <v/>
      </c>
      <c r="BB195" s="182" t="str">
        <f t="shared" si="70"/>
        <v/>
      </c>
      <c r="BC195" s="182" t="str">
        <f t="shared" si="70"/>
        <v/>
      </c>
      <c r="BD195" s="182" t="str">
        <f t="shared" si="70"/>
        <v/>
      </c>
      <c r="BE195" s="182" t="str">
        <f t="shared" si="70"/>
        <v/>
      </c>
      <c r="BF195" s="182" t="str">
        <f t="shared" si="70"/>
        <v/>
      </c>
      <c r="BG195" s="182" t="str">
        <f t="shared" si="70"/>
        <v/>
      </c>
      <c r="BH195" s="182" t="str">
        <f t="shared" si="70"/>
        <v/>
      </c>
      <c r="BI195" s="182" t="str">
        <f t="shared" si="70"/>
        <v/>
      </c>
      <c r="BJ195" s="182" t="str">
        <f t="shared" si="70"/>
        <v/>
      </c>
      <c r="BK195" s="182" t="str">
        <f t="shared" si="70"/>
        <v/>
      </c>
      <c r="BL195" s="182" t="str">
        <f t="shared" si="70"/>
        <v/>
      </c>
      <c r="BM195" s="182" t="str">
        <f t="shared" si="70"/>
        <v/>
      </c>
      <c r="BN195" s="182" t="str">
        <f t="shared" si="70"/>
        <v/>
      </c>
      <c r="BO195" s="182" t="str">
        <f t="shared" si="70"/>
        <v/>
      </c>
      <c r="BP195" s="182" t="str">
        <f t="shared" si="70"/>
        <v/>
      </c>
      <c r="BQ195" s="182" t="str">
        <f t="shared" si="70"/>
        <v/>
      </c>
      <c r="BR195" s="182" t="str">
        <f t="shared" si="70"/>
        <v/>
      </c>
      <c r="BS195" s="182" t="str">
        <f t="shared" si="70"/>
        <v/>
      </c>
      <c r="BT195" s="182" t="str">
        <f t="shared" si="70"/>
        <v/>
      </c>
      <c r="BU195" s="182" t="str">
        <f t="shared" si="70"/>
        <v/>
      </c>
    </row>
    <row r="196" spans="1:73" x14ac:dyDescent="0.25">
      <c r="A196" s="422">
        <f>IF(ISERROR(FIND(SALES!$XEM$12,J196)),0,1)</f>
        <v>1</v>
      </c>
      <c r="B196" s="1" t="s">
        <v>2383</v>
      </c>
      <c r="C196" s="105" t="s">
        <v>2149</v>
      </c>
      <c r="D196" s="1" t="s">
        <v>2451</v>
      </c>
      <c r="E196" s="1" t="s">
        <v>2451</v>
      </c>
      <c r="F196" s="1" t="s">
        <v>2451</v>
      </c>
      <c r="G196" s="623" t="str">
        <f t="shared" ref="G196:G259" si="72">LEFT(H196,10)</f>
        <v>0</v>
      </c>
      <c r="H196" s="1">
        <f>'F12'!E199</f>
        <v>0</v>
      </c>
      <c r="I196" s="1" t="str">
        <f t="shared" ref="I196:I259" si="73">RIGHT(H196,LEN(H196)-LEN(G196))</f>
        <v/>
      </c>
      <c r="J196" s="197">
        <f>VLOOKUP(H196,'F12'!$E$6:$F$356,2,FALSE)</f>
        <v>0</v>
      </c>
      <c r="K196" s="197">
        <f t="shared" ref="K196:K259" si="74">LEN(J196)/4</f>
        <v>0.25</v>
      </c>
      <c r="L196" s="190">
        <f t="shared" si="71"/>
        <v>0</v>
      </c>
      <c r="M196" s="182" t="str">
        <f t="shared" si="69"/>
        <v/>
      </c>
      <c r="N196" s="182" t="str">
        <f t="shared" si="69"/>
        <v/>
      </c>
      <c r="O196" s="182" t="str">
        <f t="shared" si="69"/>
        <v/>
      </c>
      <c r="P196" s="182" t="str">
        <f t="shared" si="69"/>
        <v/>
      </c>
      <c r="Q196" s="182" t="str">
        <f t="shared" si="69"/>
        <v/>
      </c>
      <c r="R196" s="182" t="str">
        <f t="shared" si="69"/>
        <v/>
      </c>
      <c r="S196" s="182" t="str">
        <f t="shared" si="69"/>
        <v/>
      </c>
      <c r="T196" s="182" t="str">
        <f t="shared" si="69"/>
        <v/>
      </c>
      <c r="U196" s="182" t="str">
        <f t="shared" si="69"/>
        <v/>
      </c>
      <c r="V196" s="182" t="str">
        <f t="shared" si="69"/>
        <v/>
      </c>
      <c r="W196" s="182" t="str">
        <f t="shared" si="69"/>
        <v/>
      </c>
      <c r="X196" s="182" t="str">
        <f t="shared" si="69"/>
        <v/>
      </c>
      <c r="Y196" s="182" t="str">
        <f t="shared" si="69"/>
        <v/>
      </c>
      <c r="Z196" s="182" t="str">
        <f t="shared" si="69"/>
        <v/>
      </c>
      <c r="AA196" s="182" t="str">
        <f t="shared" si="69"/>
        <v/>
      </c>
      <c r="AB196" s="182" t="str">
        <f t="shared" si="68"/>
        <v/>
      </c>
      <c r="AC196" s="182" t="str">
        <f t="shared" si="68"/>
        <v/>
      </c>
      <c r="AD196" s="182" t="str">
        <f t="shared" si="68"/>
        <v/>
      </c>
      <c r="AE196" s="182" t="str">
        <f t="shared" si="68"/>
        <v/>
      </c>
      <c r="AF196" s="182" t="str">
        <f t="shared" si="68"/>
        <v/>
      </c>
      <c r="AG196" s="182" t="str">
        <f t="shared" si="68"/>
        <v/>
      </c>
      <c r="AH196" s="182" t="str">
        <f t="shared" si="68"/>
        <v/>
      </c>
      <c r="AI196" s="182" t="str">
        <f t="shared" si="68"/>
        <v/>
      </c>
      <c r="AJ196" s="182" t="str">
        <f t="shared" si="68"/>
        <v/>
      </c>
      <c r="AK196" s="182" t="str">
        <f t="shared" si="68"/>
        <v/>
      </c>
      <c r="AL196" s="182" t="str">
        <f t="shared" si="70"/>
        <v/>
      </c>
      <c r="AM196" s="182" t="str">
        <f t="shared" si="70"/>
        <v/>
      </c>
      <c r="AN196" s="182" t="str">
        <f t="shared" si="70"/>
        <v/>
      </c>
      <c r="AO196" s="182" t="str">
        <f t="shared" si="70"/>
        <v/>
      </c>
      <c r="AP196" s="182" t="str">
        <f t="shared" si="70"/>
        <v/>
      </c>
      <c r="AQ196" s="182" t="str">
        <f t="shared" si="70"/>
        <v/>
      </c>
      <c r="AR196" s="182" t="str">
        <f t="shared" si="70"/>
        <v/>
      </c>
      <c r="AS196" s="182" t="str">
        <f t="shared" si="70"/>
        <v/>
      </c>
      <c r="AT196" s="182" t="str">
        <f t="shared" si="70"/>
        <v/>
      </c>
      <c r="AU196" s="182" t="str">
        <f t="shared" si="70"/>
        <v/>
      </c>
      <c r="AV196" s="182" t="str">
        <f t="shared" si="70"/>
        <v/>
      </c>
      <c r="AW196" s="182" t="str">
        <f t="shared" si="70"/>
        <v/>
      </c>
      <c r="AX196" s="182" t="str">
        <f t="shared" si="70"/>
        <v/>
      </c>
      <c r="AY196" s="182" t="str">
        <f t="shared" si="70"/>
        <v/>
      </c>
      <c r="AZ196" s="182" t="str">
        <f t="shared" si="70"/>
        <v/>
      </c>
      <c r="BA196" s="182" t="str">
        <f t="shared" si="70"/>
        <v/>
      </c>
      <c r="BB196" s="182" t="str">
        <f t="shared" si="70"/>
        <v/>
      </c>
      <c r="BC196" s="182" t="str">
        <f t="shared" si="70"/>
        <v/>
      </c>
      <c r="BD196" s="182" t="str">
        <f t="shared" si="70"/>
        <v/>
      </c>
      <c r="BE196" s="182" t="str">
        <f t="shared" si="70"/>
        <v/>
      </c>
      <c r="BF196" s="182" t="str">
        <f t="shared" si="70"/>
        <v/>
      </c>
      <c r="BG196" s="182" t="str">
        <f t="shared" si="70"/>
        <v/>
      </c>
      <c r="BH196" s="182" t="str">
        <f t="shared" si="70"/>
        <v/>
      </c>
      <c r="BI196" s="182" t="str">
        <f t="shared" si="70"/>
        <v/>
      </c>
      <c r="BJ196" s="182" t="str">
        <f t="shared" si="70"/>
        <v/>
      </c>
      <c r="BK196" s="182" t="str">
        <f t="shared" si="70"/>
        <v/>
      </c>
      <c r="BL196" s="182" t="str">
        <f t="shared" si="70"/>
        <v/>
      </c>
      <c r="BM196" s="182" t="str">
        <f t="shared" si="70"/>
        <v/>
      </c>
      <c r="BN196" s="182" t="str">
        <f t="shared" si="70"/>
        <v/>
      </c>
      <c r="BO196" s="182" t="str">
        <f t="shared" si="70"/>
        <v/>
      </c>
      <c r="BP196" s="182" t="str">
        <f t="shared" si="70"/>
        <v/>
      </c>
      <c r="BQ196" s="182" t="str">
        <f t="shared" si="70"/>
        <v/>
      </c>
      <c r="BR196" s="182" t="str">
        <f t="shared" si="70"/>
        <v/>
      </c>
      <c r="BS196" s="182" t="str">
        <f t="shared" si="70"/>
        <v/>
      </c>
      <c r="BT196" s="182" t="str">
        <f t="shared" si="70"/>
        <v/>
      </c>
      <c r="BU196" s="182" t="str">
        <f t="shared" si="70"/>
        <v/>
      </c>
    </row>
    <row r="197" spans="1:73" x14ac:dyDescent="0.25">
      <c r="A197" s="422">
        <f>IF(ISERROR(FIND(SALES!$XEM$12,J197)),0,1)</f>
        <v>1</v>
      </c>
      <c r="B197" s="1" t="s">
        <v>2384</v>
      </c>
      <c r="C197" s="105" t="s">
        <v>2149</v>
      </c>
      <c r="D197" s="1" t="s">
        <v>2451</v>
      </c>
      <c r="E197" s="1" t="s">
        <v>2451</v>
      </c>
      <c r="F197" s="1" t="s">
        <v>2451</v>
      </c>
      <c r="G197" s="623" t="str">
        <f t="shared" si="72"/>
        <v>0</v>
      </c>
      <c r="H197" s="1">
        <f>'F12'!E200</f>
        <v>0</v>
      </c>
      <c r="I197" s="1" t="str">
        <f t="shared" si="73"/>
        <v/>
      </c>
      <c r="J197" s="197">
        <f>VLOOKUP(H197,'F12'!$E$6:$F$356,2,FALSE)</f>
        <v>0</v>
      </c>
      <c r="K197" s="197">
        <f t="shared" si="74"/>
        <v>0.25</v>
      </c>
      <c r="L197" s="190">
        <f t="shared" si="71"/>
        <v>0</v>
      </c>
      <c r="M197" s="182" t="str">
        <f t="shared" si="69"/>
        <v/>
      </c>
      <c r="N197" s="182" t="str">
        <f t="shared" si="69"/>
        <v/>
      </c>
      <c r="O197" s="182" t="str">
        <f t="shared" si="69"/>
        <v/>
      </c>
      <c r="P197" s="182" t="str">
        <f t="shared" si="69"/>
        <v/>
      </c>
      <c r="Q197" s="182" t="str">
        <f t="shared" si="69"/>
        <v/>
      </c>
      <c r="R197" s="182" t="str">
        <f t="shared" si="69"/>
        <v/>
      </c>
      <c r="S197" s="182" t="str">
        <f t="shared" si="69"/>
        <v/>
      </c>
      <c r="T197" s="182" t="str">
        <f t="shared" si="69"/>
        <v/>
      </c>
      <c r="U197" s="182" t="str">
        <f t="shared" si="69"/>
        <v/>
      </c>
      <c r="V197" s="182" t="str">
        <f t="shared" si="69"/>
        <v/>
      </c>
      <c r="W197" s="182" t="str">
        <f t="shared" si="69"/>
        <v/>
      </c>
      <c r="X197" s="182" t="str">
        <f t="shared" si="69"/>
        <v/>
      </c>
      <c r="Y197" s="182" t="str">
        <f t="shared" si="69"/>
        <v/>
      </c>
      <c r="Z197" s="182" t="str">
        <f t="shared" si="69"/>
        <v/>
      </c>
      <c r="AA197" s="182" t="str">
        <f t="shared" si="69"/>
        <v/>
      </c>
      <c r="AB197" s="182" t="str">
        <f t="shared" si="68"/>
        <v/>
      </c>
      <c r="AC197" s="182" t="str">
        <f t="shared" si="68"/>
        <v/>
      </c>
      <c r="AD197" s="182" t="str">
        <f t="shared" si="68"/>
        <v/>
      </c>
      <c r="AE197" s="182" t="str">
        <f t="shared" si="68"/>
        <v/>
      </c>
      <c r="AF197" s="182" t="str">
        <f t="shared" si="68"/>
        <v/>
      </c>
      <c r="AG197" s="182" t="str">
        <f t="shared" si="68"/>
        <v/>
      </c>
      <c r="AH197" s="182" t="str">
        <f t="shared" si="68"/>
        <v/>
      </c>
      <c r="AI197" s="182" t="str">
        <f t="shared" si="68"/>
        <v/>
      </c>
      <c r="AJ197" s="182" t="str">
        <f t="shared" si="68"/>
        <v/>
      </c>
      <c r="AK197" s="182" t="str">
        <f t="shared" si="68"/>
        <v/>
      </c>
      <c r="AL197" s="182" t="str">
        <f t="shared" si="70"/>
        <v/>
      </c>
      <c r="AM197" s="182" t="str">
        <f t="shared" si="70"/>
        <v/>
      </c>
      <c r="AN197" s="182" t="str">
        <f t="shared" si="70"/>
        <v/>
      </c>
      <c r="AO197" s="182" t="str">
        <f t="shared" si="70"/>
        <v/>
      </c>
      <c r="AP197" s="182" t="str">
        <f t="shared" si="70"/>
        <v/>
      </c>
      <c r="AQ197" s="182" t="str">
        <f t="shared" si="70"/>
        <v/>
      </c>
      <c r="AR197" s="182" t="str">
        <f t="shared" si="70"/>
        <v/>
      </c>
      <c r="AS197" s="182" t="str">
        <f t="shared" si="70"/>
        <v/>
      </c>
      <c r="AT197" s="182" t="str">
        <f t="shared" si="70"/>
        <v/>
      </c>
      <c r="AU197" s="182" t="str">
        <f t="shared" si="70"/>
        <v/>
      </c>
      <c r="AV197" s="182" t="str">
        <f t="shared" si="70"/>
        <v/>
      </c>
      <c r="AW197" s="182" t="str">
        <f t="shared" si="70"/>
        <v/>
      </c>
      <c r="AX197" s="182" t="str">
        <f t="shared" si="70"/>
        <v/>
      </c>
      <c r="AY197" s="182" t="str">
        <f t="shared" si="70"/>
        <v/>
      </c>
      <c r="AZ197" s="182" t="str">
        <f t="shared" si="70"/>
        <v/>
      </c>
      <c r="BA197" s="182" t="str">
        <f t="shared" si="70"/>
        <v/>
      </c>
      <c r="BB197" s="182" t="str">
        <f t="shared" si="70"/>
        <v/>
      </c>
      <c r="BC197" s="182" t="str">
        <f t="shared" si="70"/>
        <v/>
      </c>
      <c r="BD197" s="182" t="str">
        <f t="shared" si="70"/>
        <v/>
      </c>
      <c r="BE197" s="182" t="str">
        <f t="shared" si="70"/>
        <v/>
      </c>
      <c r="BF197" s="182" t="str">
        <f t="shared" si="70"/>
        <v/>
      </c>
      <c r="BG197" s="182" t="str">
        <f t="shared" si="70"/>
        <v/>
      </c>
      <c r="BH197" s="182" t="str">
        <f t="shared" si="70"/>
        <v/>
      </c>
      <c r="BI197" s="182" t="str">
        <f t="shared" si="70"/>
        <v/>
      </c>
      <c r="BJ197" s="182" t="str">
        <f t="shared" si="70"/>
        <v/>
      </c>
      <c r="BK197" s="182" t="str">
        <f t="shared" si="70"/>
        <v/>
      </c>
      <c r="BL197" s="182" t="str">
        <f t="shared" si="70"/>
        <v/>
      </c>
      <c r="BM197" s="182" t="str">
        <f t="shared" si="70"/>
        <v/>
      </c>
      <c r="BN197" s="182" t="str">
        <f t="shared" si="70"/>
        <v/>
      </c>
      <c r="BO197" s="182" t="str">
        <f t="shared" si="70"/>
        <v/>
      </c>
      <c r="BP197" s="182" t="str">
        <f t="shared" si="70"/>
        <v/>
      </c>
      <c r="BQ197" s="182" t="str">
        <f t="shared" si="70"/>
        <v/>
      </c>
      <c r="BR197" s="182" t="str">
        <f t="shared" si="70"/>
        <v/>
      </c>
      <c r="BS197" s="182" t="str">
        <f t="shared" si="70"/>
        <v/>
      </c>
      <c r="BT197" s="182" t="str">
        <f t="shared" si="70"/>
        <v/>
      </c>
      <c r="BU197" s="182" t="str">
        <f t="shared" si="70"/>
        <v/>
      </c>
    </row>
    <row r="198" spans="1:73" x14ac:dyDescent="0.25">
      <c r="A198" s="422">
        <f>IF(ISERROR(FIND(SALES!$XEM$12,J198)),0,1)</f>
        <v>1</v>
      </c>
      <c r="B198" s="1" t="s">
        <v>2385</v>
      </c>
      <c r="C198" s="105" t="s">
        <v>2149</v>
      </c>
      <c r="D198" s="1" t="s">
        <v>2451</v>
      </c>
      <c r="E198" s="1" t="s">
        <v>2451</v>
      </c>
      <c r="F198" s="1" t="s">
        <v>2451</v>
      </c>
      <c r="G198" s="623" t="str">
        <f t="shared" si="72"/>
        <v>0</v>
      </c>
      <c r="H198" s="1">
        <f>'F12'!E201</f>
        <v>0</v>
      </c>
      <c r="I198" s="1" t="str">
        <f t="shared" si="73"/>
        <v/>
      </c>
      <c r="J198" s="197">
        <f>VLOOKUP(H198,'F12'!$E$6:$F$356,2,FALSE)</f>
        <v>0</v>
      </c>
      <c r="K198" s="197">
        <f t="shared" si="74"/>
        <v>0.25</v>
      </c>
      <c r="L198" s="190">
        <f t="shared" si="71"/>
        <v>0</v>
      </c>
      <c r="M198" s="182" t="str">
        <f t="shared" si="69"/>
        <v/>
      </c>
      <c r="N198" s="182" t="str">
        <f t="shared" si="69"/>
        <v/>
      </c>
      <c r="O198" s="182" t="str">
        <f t="shared" si="69"/>
        <v/>
      </c>
      <c r="P198" s="182" t="str">
        <f t="shared" si="69"/>
        <v/>
      </c>
      <c r="Q198" s="182" t="str">
        <f t="shared" si="69"/>
        <v/>
      </c>
      <c r="R198" s="182" t="str">
        <f t="shared" si="69"/>
        <v/>
      </c>
      <c r="S198" s="182" t="str">
        <f t="shared" si="69"/>
        <v/>
      </c>
      <c r="T198" s="182" t="str">
        <f t="shared" si="69"/>
        <v/>
      </c>
      <c r="U198" s="182" t="str">
        <f t="shared" si="69"/>
        <v/>
      </c>
      <c r="V198" s="182" t="str">
        <f t="shared" si="69"/>
        <v/>
      </c>
      <c r="W198" s="182" t="str">
        <f t="shared" si="69"/>
        <v/>
      </c>
      <c r="X198" s="182" t="str">
        <f t="shared" si="69"/>
        <v/>
      </c>
      <c r="Y198" s="182" t="str">
        <f t="shared" si="69"/>
        <v/>
      </c>
      <c r="Z198" s="182" t="str">
        <f t="shared" si="69"/>
        <v/>
      </c>
      <c r="AA198" s="182" t="str">
        <f t="shared" si="69"/>
        <v/>
      </c>
      <c r="AB198" s="182" t="str">
        <f t="shared" si="68"/>
        <v/>
      </c>
      <c r="AC198" s="182" t="str">
        <f t="shared" si="68"/>
        <v/>
      </c>
      <c r="AD198" s="182" t="str">
        <f t="shared" si="68"/>
        <v/>
      </c>
      <c r="AE198" s="182" t="str">
        <f t="shared" si="68"/>
        <v/>
      </c>
      <c r="AF198" s="182" t="str">
        <f t="shared" si="68"/>
        <v/>
      </c>
      <c r="AG198" s="182" t="str">
        <f t="shared" si="68"/>
        <v/>
      </c>
      <c r="AH198" s="182" t="str">
        <f t="shared" si="68"/>
        <v/>
      </c>
      <c r="AI198" s="182" t="str">
        <f t="shared" si="68"/>
        <v/>
      </c>
      <c r="AJ198" s="182" t="str">
        <f t="shared" si="68"/>
        <v/>
      </c>
      <c r="AK198" s="182" t="str">
        <f t="shared" si="68"/>
        <v/>
      </c>
      <c r="AL198" s="182" t="str">
        <f t="shared" si="70"/>
        <v/>
      </c>
      <c r="AM198" s="182" t="str">
        <f t="shared" si="70"/>
        <v/>
      </c>
      <c r="AN198" s="182" t="str">
        <f t="shared" si="70"/>
        <v/>
      </c>
      <c r="AO198" s="182" t="str">
        <f t="shared" si="70"/>
        <v/>
      </c>
      <c r="AP198" s="182" t="str">
        <f t="shared" si="70"/>
        <v/>
      </c>
      <c r="AQ198" s="182" t="str">
        <f t="shared" si="70"/>
        <v/>
      </c>
      <c r="AR198" s="182" t="str">
        <f t="shared" si="70"/>
        <v/>
      </c>
      <c r="AS198" s="182" t="str">
        <f t="shared" si="70"/>
        <v/>
      </c>
      <c r="AT198" s="182" t="str">
        <f t="shared" si="70"/>
        <v/>
      </c>
      <c r="AU198" s="182" t="str">
        <f t="shared" si="70"/>
        <v/>
      </c>
      <c r="AV198" s="182" t="str">
        <f t="shared" si="70"/>
        <v/>
      </c>
      <c r="AW198" s="182" t="str">
        <f t="shared" si="70"/>
        <v/>
      </c>
      <c r="AX198" s="182" t="str">
        <f t="shared" si="70"/>
        <v/>
      </c>
      <c r="AY198" s="182" t="str">
        <f t="shared" si="70"/>
        <v/>
      </c>
      <c r="AZ198" s="182" t="str">
        <f t="shared" si="70"/>
        <v/>
      </c>
      <c r="BA198" s="182" t="str">
        <f t="shared" si="70"/>
        <v/>
      </c>
      <c r="BB198" s="182" t="str">
        <f t="shared" si="70"/>
        <v/>
      </c>
      <c r="BC198" s="182" t="str">
        <f t="shared" si="70"/>
        <v/>
      </c>
      <c r="BD198" s="182" t="str">
        <f t="shared" si="70"/>
        <v/>
      </c>
      <c r="BE198" s="182" t="str">
        <f t="shared" ref="AL198:BU205" si="75">IF(BE$2&gt;LEN($J198),"",RIGHT(LEFT($J198,BE$2),3))</f>
        <v/>
      </c>
      <c r="BF198" s="182" t="str">
        <f t="shared" si="75"/>
        <v/>
      </c>
      <c r="BG198" s="182" t="str">
        <f t="shared" si="75"/>
        <v/>
      </c>
      <c r="BH198" s="182" t="str">
        <f t="shared" si="75"/>
        <v/>
      </c>
      <c r="BI198" s="182" t="str">
        <f t="shared" si="75"/>
        <v/>
      </c>
      <c r="BJ198" s="182" t="str">
        <f t="shared" si="75"/>
        <v/>
      </c>
      <c r="BK198" s="182" t="str">
        <f t="shared" si="75"/>
        <v/>
      </c>
      <c r="BL198" s="182" t="str">
        <f t="shared" si="75"/>
        <v/>
      </c>
      <c r="BM198" s="182" t="str">
        <f t="shared" si="75"/>
        <v/>
      </c>
      <c r="BN198" s="182" t="str">
        <f t="shared" si="75"/>
        <v/>
      </c>
      <c r="BO198" s="182" t="str">
        <f t="shared" si="75"/>
        <v/>
      </c>
      <c r="BP198" s="182" t="str">
        <f t="shared" si="75"/>
        <v/>
      </c>
      <c r="BQ198" s="182" t="str">
        <f t="shared" si="75"/>
        <v/>
      </c>
      <c r="BR198" s="182" t="str">
        <f t="shared" si="75"/>
        <v/>
      </c>
      <c r="BS198" s="182" t="str">
        <f t="shared" si="75"/>
        <v/>
      </c>
      <c r="BT198" s="182" t="str">
        <f t="shared" si="75"/>
        <v/>
      </c>
      <c r="BU198" s="182" t="str">
        <f t="shared" si="75"/>
        <v/>
      </c>
    </row>
    <row r="199" spans="1:73" x14ac:dyDescent="0.25">
      <c r="A199" s="422">
        <f>IF(ISERROR(FIND(SALES!$XEM$12,J199)),0,1)</f>
        <v>1</v>
      </c>
      <c r="B199" s="1" t="s">
        <v>2386</v>
      </c>
      <c r="C199" s="1" t="s">
        <v>2451</v>
      </c>
      <c r="D199" s="1" t="s">
        <v>2451</v>
      </c>
      <c r="E199" s="1" t="s">
        <v>2451</v>
      </c>
      <c r="F199" s="1" t="s">
        <v>2451</v>
      </c>
      <c r="G199" s="623" t="str">
        <f t="shared" si="72"/>
        <v>0</v>
      </c>
      <c r="H199" s="1">
        <f>'F12'!E202</f>
        <v>0</v>
      </c>
      <c r="I199" s="1" t="str">
        <f t="shared" si="73"/>
        <v/>
      </c>
      <c r="J199" s="197">
        <f>VLOOKUP(H199,'F12'!$E$6:$F$356,2,FALSE)</f>
        <v>0</v>
      </c>
      <c r="K199" s="197">
        <f t="shared" si="74"/>
        <v>0.25</v>
      </c>
      <c r="L199" s="190">
        <f t="shared" si="71"/>
        <v>0</v>
      </c>
      <c r="M199" s="182" t="str">
        <f t="shared" si="69"/>
        <v/>
      </c>
      <c r="N199" s="182" t="str">
        <f t="shared" si="69"/>
        <v/>
      </c>
      <c r="O199" s="182" t="str">
        <f t="shared" si="69"/>
        <v/>
      </c>
      <c r="P199" s="182" t="str">
        <f t="shared" si="69"/>
        <v/>
      </c>
      <c r="Q199" s="182" t="str">
        <f t="shared" si="69"/>
        <v/>
      </c>
      <c r="R199" s="182" t="str">
        <f t="shared" si="69"/>
        <v/>
      </c>
      <c r="S199" s="182" t="str">
        <f t="shared" si="69"/>
        <v/>
      </c>
      <c r="T199" s="182" t="str">
        <f t="shared" si="69"/>
        <v/>
      </c>
      <c r="U199" s="182" t="str">
        <f t="shared" si="69"/>
        <v/>
      </c>
      <c r="V199" s="182" t="str">
        <f t="shared" si="69"/>
        <v/>
      </c>
      <c r="W199" s="182" t="str">
        <f t="shared" si="69"/>
        <v/>
      </c>
      <c r="X199" s="182" t="str">
        <f t="shared" si="69"/>
        <v/>
      </c>
      <c r="Y199" s="182" t="str">
        <f t="shared" si="69"/>
        <v/>
      </c>
      <c r="Z199" s="182" t="str">
        <f t="shared" si="69"/>
        <v/>
      </c>
      <c r="AA199" s="182" t="str">
        <f t="shared" si="69"/>
        <v/>
      </c>
      <c r="AB199" s="182" t="str">
        <f t="shared" si="68"/>
        <v/>
      </c>
      <c r="AC199" s="182" t="str">
        <f t="shared" si="68"/>
        <v/>
      </c>
      <c r="AD199" s="182" t="str">
        <f t="shared" si="68"/>
        <v/>
      </c>
      <c r="AE199" s="182" t="str">
        <f t="shared" si="68"/>
        <v/>
      </c>
      <c r="AF199" s="182" t="str">
        <f t="shared" si="68"/>
        <v/>
      </c>
      <c r="AG199" s="182" t="str">
        <f t="shared" si="68"/>
        <v/>
      </c>
      <c r="AH199" s="182" t="str">
        <f t="shared" si="68"/>
        <v/>
      </c>
      <c r="AI199" s="182" t="str">
        <f t="shared" si="68"/>
        <v/>
      </c>
      <c r="AJ199" s="182" t="str">
        <f t="shared" si="68"/>
        <v/>
      </c>
      <c r="AK199" s="182" t="str">
        <f t="shared" si="68"/>
        <v/>
      </c>
      <c r="AL199" s="182" t="str">
        <f t="shared" si="75"/>
        <v/>
      </c>
      <c r="AM199" s="182" t="str">
        <f t="shared" si="75"/>
        <v/>
      </c>
      <c r="AN199" s="182" t="str">
        <f t="shared" si="75"/>
        <v/>
      </c>
      <c r="AO199" s="182" t="str">
        <f t="shared" si="75"/>
        <v/>
      </c>
      <c r="AP199" s="182" t="str">
        <f t="shared" si="75"/>
        <v/>
      </c>
      <c r="AQ199" s="182" t="str">
        <f t="shared" si="75"/>
        <v/>
      </c>
      <c r="AR199" s="182" t="str">
        <f t="shared" si="75"/>
        <v/>
      </c>
      <c r="AS199" s="182" t="str">
        <f t="shared" si="75"/>
        <v/>
      </c>
      <c r="AT199" s="182" t="str">
        <f t="shared" si="75"/>
        <v/>
      </c>
      <c r="AU199" s="182" t="str">
        <f t="shared" si="75"/>
        <v/>
      </c>
      <c r="AV199" s="182" t="str">
        <f t="shared" si="75"/>
        <v/>
      </c>
      <c r="AW199" s="182" t="str">
        <f t="shared" si="75"/>
        <v/>
      </c>
      <c r="AX199" s="182" t="str">
        <f t="shared" si="75"/>
        <v/>
      </c>
      <c r="AY199" s="182" t="str">
        <f t="shared" si="75"/>
        <v/>
      </c>
      <c r="AZ199" s="182" t="str">
        <f t="shared" si="75"/>
        <v/>
      </c>
      <c r="BA199" s="182" t="str">
        <f t="shared" si="75"/>
        <v/>
      </c>
      <c r="BB199" s="182" t="str">
        <f t="shared" si="75"/>
        <v/>
      </c>
      <c r="BC199" s="182" t="str">
        <f t="shared" si="75"/>
        <v/>
      </c>
      <c r="BD199" s="182" t="str">
        <f t="shared" si="75"/>
        <v/>
      </c>
      <c r="BE199" s="182" t="str">
        <f t="shared" si="75"/>
        <v/>
      </c>
      <c r="BF199" s="182" t="str">
        <f t="shared" si="75"/>
        <v/>
      </c>
      <c r="BG199" s="182" t="str">
        <f t="shared" si="75"/>
        <v/>
      </c>
      <c r="BH199" s="182" t="str">
        <f t="shared" si="75"/>
        <v/>
      </c>
      <c r="BI199" s="182" t="str">
        <f t="shared" si="75"/>
        <v/>
      </c>
      <c r="BJ199" s="182" t="str">
        <f t="shared" si="75"/>
        <v/>
      </c>
      <c r="BK199" s="182" t="str">
        <f t="shared" si="75"/>
        <v/>
      </c>
      <c r="BL199" s="182" t="str">
        <f t="shared" si="75"/>
        <v/>
      </c>
      <c r="BM199" s="182" t="str">
        <f t="shared" si="75"/>
        <v/>
      </c>
      <c r="BN199" s="182" t="str">
        <f t="shared" si="75"/>
        <v/>
      </c>
      <c r="BO199" s="182" t="str">
        <f t="shared" si="75"/>
        <v/>
      </c>
      <c r="BP199" s="182" t="str">
        <f t="shared" si="75"/>
        <v/>
      </c>
      <c r="BQ199" s="182" t="str">
        <f t="shared" si="75"/>
        <v/>
      </c>
      <c r="BR199" s="182" t="str">
        <f t="shared" si="75"/>
        <v/>
      </c>
      <c r="BS199" s="182" t="str">
        <f t="shared" si="75"/>
        <v/>
      </c>
      <c r="BT199" s="182" t="str">
        <f t="shared" si="75"/>
        <v/>
      </c>
      <c r="BU199" s="182" t="str">
        <f t="shared" si="75"/>
        <v/>
      </c>
    </row>
    <row r="200" spans="1:73" x14ac:dyDescent="0.25">
      <c r="A200" s="422">
        <f>IF(ISERROR(FIND(SALES!$XEM$12,J200)),0,1)</f>
        <v>1</v>
      </c>
      <c r="B200" s="1" t="s">
        <v>2387</v>
      </c>
      <c r="C200" s="105" t="s">
        <v>2138</v>
      </c>
      <c r="D200" s="1" t="s">
        <v>2451</v>
      </c>
      <c r="E200" s="1" t="s">
        <v>2451</v>
      </c>
      <c r="F200" s="1" t="s">
        <v>2451</v>
      </c>
      <c r="G200" s="623" t="str">
        <f t="shared" si="72"/>
        <v>0</v>
      </c>
      <c r="H200" s="1">
        <f>'F12'!E203</f>
        <v>0</v>
      </c>
      <c r="I200" s="1" t="str">
        <f t="shared" si="73"/>
        <v/>
      </c>
      <c r="J200" s="197">
        <f>VLOOKUP(H200,'F12'!$E$6:$F$356,2,FALSE)</f>
        <v>0</v>
      </c>
      <c r="K200" s="197">
        <f t="shared" si="74"/>
        <v>0.25</v>
      </c>
      <c r="L200" s="190">
        <f t="shared" si="71"/>
        <v>0</v>
      </c>
      <c r="M200" s="182" t="str">
        <f t="shared" si="69"/>
        <v/>
      </c>
      <c r="N200" s="182" t="str">
        <f t="shared" si="69"/>
        <v/>
      </c>
      <c r="O200" s="182" t="str">
        <f t="shared" si="69"/>
        <v/>
      </c>
      <c r="P200" s="182" t="str">
        <f t="shared" si="69"/>
        <v/>
      </c>
      <c r="Q200" s="182" t="str">
        <f t="shared" si="69"/>
        <v/>
      </c>
      <c r="R200" s="182" t="str">
        <f t="shared" si="69"/>
        <v/>
      </c>
      <c r="S200" s="182" t="str">
        <f t="shared" si="69"/>
        <v/>
      </c>
      <c r="T200" s="182" t="str">
        <f t="shared" si="69"/>
        <v/>
      </c>
      <c r="U200" s="182" t="str">
        <f t="shared" si="69"/>
        <v/>
      </c>
      <c r="V200" s="182" t="str">
        <f t="shared" si="69"/>
        <v/>
      </c>
      <c r="W200" s="182" t="str">
        <f t="shared" si="69"/>
        <v/>
      </c>
      <c r="X200" s="182" t="str">
        <f t="shared" si="69"/>
        <v/>
      </c>
      <c r="Y200" s="182" t="str">
        <f t="shared" si="69"/>
        <v/>
      </c>
      <c r="Z200" s="182" t="str">
        <f t="shared" si="69"/>
        <v/>
      </c>
      <c r="AA200" s="182" t="str">
        <f t="shared" si="69"/>
        <v/>
      </c>
      <c r="AB200" s="182" t="str">
        <f t="shared" si="68"/>
        <v/>
      </c>
      <c r="AC200" s="182" t="str">
        <f t="shared" si="68"/>
        <v/>
      </c>
      <c r="AD200" s="182" t="str">
        <f t="shared" si="68"/>
        <v/>
      </c>
      <c r="AE200" s="182" t="str">
        <f t="shared" si="68"/>
        <v/>
      </c>
      <c r="AF200" s="182" t="str">
        <f t="shared" si="68"/>
        <v/>
      </c>
      <c r="AG200" s="182" t="str">
        <f t="shared" si="68"/>
        <v/>
      </c>
      <c r="AH200" s="182" t="str">
        <f t="shared" si="68"/>
        <v/>
      </c>
      <c r="AI200" s="182" t="str">
        <f t="shared" si="68"/>
        <v/>
      </c>
      <c r="AJ200" s="182" t="str">
        <f t="shared" si="68"/>
        <v/>
      </c>
      <c r="AK200" s="182" t="str">
        <f t="shared" si="68"/>
        <v/>
      </c>
      <c r="AL200" s="182" t="str">
        <f t="shared" si="75"/>
        <v/>
      </c>
      <c r="AM200" s="182" t="str">
        <f t="shared" si="75"/>
        <v/>
      </c>
      <c r="AN200" s="182" t="str">
        <f t="shared" si="75"/>
        <v/>
      </c>
      <c r="AO200" s="182" t="str">
        <f t="shared" si="75"/>
        <v/>
      </c>
      <c r="AP200" s="182" t="str">
        <f t="shared" si="75"/>
        <v/>
      </c>
      <c r="AQ200" s="182" t="str">
        <f t="shared" si="75"/>
        <v/>
      </c>
      <c r="AR200" s="182" t="str">
        <f t="shared" si="75"/>
        <v/>
      </c>
      <c r="AS200" s="182" t="str">
        <f t="shared" si="75"/>
        <v/>
      </c>
      <c r="AT200" s="182" t="str">
        <f t="shared" si="75"/>
        <v/>
      </c>
      <c r="AU200" s="182" t="str">
        <f t="shared" si="75"/>
        <v/>
      </c>
      <c r="AV200" s="182" t="str">
        <f t="shared" si="75"/>
        <v/>
      </c>
      <c r="AW200" s="182" t="str">
        <f t="shared" si="75"/>
        <v/>
      </c>
      <c r="AX200" s="182" t="str">
        <f t="shared" si="75"/>
        <v/>
      </c>
      <c r="AY200" s="182" t="str">
        <f t="shared" si="75"/>
        <v/>
      </c>
      <c r="AZ200" s="182" t="str">
        <f t="shared" si="75"/>
        <v/>
      </c>
      <c r="BA200" s="182" t="str">
        <f t="shared" si="75"/>
        <v/>
      </c>
      <c r="BB200" s="182" t="str">
        <f t="shared" si="75"/>
        <v/>
      </c>
      <c r="BC200" s="182" t="str">
        <f t="shared" si="75"/>
        <v/>
      </c>
      <c r="BD200" s="182" t="str">
        <f t="shared" si="75"/>
        <v/>
      </c>
      <c r="BE200" s="182" t="str">
        <f t="shared" si="75"/>
        <v/>
      </c>
      <c r="BF200" s="182" t="str">
        <f t="shared" si="75"/>
        <v/>
      </c>
      <c r="BG200" s="182" t="str">
        <f t="shared" si="75"/>
        <v/>
      </c>
      <c r="BH200" s="182" t="str">
        <f t="shared" si="75"/>
        <v/>
      </c>
      <c r="BI200" s="182" t="str">
        <f t="shared" si="75"/>
        <v/>
      </c>
      <c r="BJ200" s="182" t="str">
        <f t="shared" si="75"/>
        <v/>
      </c>
      <c r="BK200" s="182" t="str">
        <f t="shared" si="75"/>
        <v/>
      </c>
      <c r="BL200" s="182" t="str">
        <f t="shared" si="75"/>
        <v/>
      </c>
      <c r="BM200" s="182" t="str">
        <f t="shared" si="75"/>
        <v/>
      </c>
      <c r="BN200" s="182" t="str">
        <f t="shared" si="75"/>
        <v/>
      </c>
      <c r="BO200" s="182" t="str">
        <f t="shared" si="75"/>
        <v/>
      </c>
      <c r="BP200" s="182" t="str">
        <f t="shared" si="75"/>
        <v/>
      </c>
      <c r="BQ200" s="182" t="str">
        <f t="shared" si="75"/>
        <v/>
      </c>
      <c r="BR200" s="182" t="str">
        <f t="shared" si="75"/>
        <v/>
      </c>
      <c r="BS200" s="182" t="str">
        <f t="shared" si="75"/>
        <v/>
      </c>
      <c r="BT200" s="182" t="str">
        <f t="shared" si="75"/>
        <v/>
      </c>
      <c r="BU200" s="182" t="str">
        <f t="shared" si="75"/>
        <v/>
      </c>
    </row>
    <row r="201" spans="1:73" x14ac:dyDescent="0.25">
      <c r="A201" s="422">
        <f>IF(ISERROR(FIND(SALES!$XEM$12,J201)),0,1)</f>
        <v>1</v>
      </c>
      <c r="B201" s="1" t="s">
        <v>2388</v>
      </c>
      <c r="C201" s="105" t="s">
        <v>2140</v>
      </c>
      <c r="D201" s="105" t="s">
        <v>2139</v>
      </c>
      <c r="E201" s="1" t="s">
        <v>2451</v>
      </c>
      <c r="F201" s="1" t="s">
        <v>2451</v>
      </c>
      <c r="G201" s="623" t="str">
        <f t="shared" si="72"/>
        <v>0</v>
      </c>
      <c r="H201" s="1">
        <f>'F12'!E204</f>
        <v>0</v>
      </c>
      <c r="I201" s="1" t="str">
        <f t="shared" si="73"/>
        <v/>
      </c>
      <c r="J201" s="197">
        <f>VLOOKUP(H201,'F12'!$E$6:$F$356,2,FALSE)</f>
        <v>0</v>
      </c>
      <c r="K201" s="197">
        <f t="shared" si="74"/>
        <v>0.25</v>
      </c>
      <c r="L201" s="190">
        <f t="shared" si="71"/>
        <v>0</v>
      </c>
      <c r="M201" s="182" t="str">
        <f t="shared" si="69"/>
        <v/>
      </c>
      <c r="N201" s="182" t="str">
        <f t="shared" si="69"/>
        <v/>
      </c>
      <c r="O201" s="182" t="str">
        <f t="shared" si="69"/>
        <v/>
      </c>
      <c r="P201" s="182" t="str">
        <f t="shared" si="69"/>
        <v/>
      </c>
      <c r="Q201" s="182" t="str">
        <f t="shared" si="69"/>
        <v/>
      </c>
      <c r="R201" s="182" t="str">
        <f t="shared" si="69"/>
        <v/>
      </c>
      <c r="S201" s="182" t="str">
        <f t="shared" si="69"/>
        <v/>
      </c>
      <c r="T201" s="182" t="str">
        <f t="shared" si="69"/>
        <v/>
      </c>
      <c r="U201" s="182" t="str">
        <f t="shared" si="69"/>
        <v/>
      </c>
      <c r="V201" s="182" t="str">
        <f t="shared" si="69"/>
        <v/>
      </c>
      <c r="W201" s="182" t="str">
        <f t="shared" si="69"/>
        <v/>
      </c>
      <c r="X201" s="182" t="str">
        <f t="shared" si="69"/>
        <v/>
      </c>
      <c r="Y201" s="182" t="str">
        <f t="shared" si="69"/>
        <v/>
      </c>
      <c r="Z201" s="182" t="str">
        <f t="shared" si="69"/>
        <v/>
      </c>
      <c r="AA201" s="182" t="str">
        <f t="shared" si="69"/>
        <v/>
      </c>
      <c r="AB201" s="182" t="str">
        <f t="shared" si="68"/>
        <v/>
      </c>
      <c r="AC201" s="182" t="str">
        <f t="shared" si="68"/>
        <v/>
      </c>
      <c r="AD201" s="182" t="str">
        <f t="shared" si="68"/>
        <v/>
      </c>
      <c r="AE201" s="182" t="str">
        <f t="shared" si="68"/>
        <v/>
      </c>
      <c r="AF201" s="182" t="str">
        <f t="shared" si="68"/>
        <v/>
      </c>
      <c r="AG201" s="182" t="str">
        <f t="shared" si="68"/>
        <v/>
      </c>
      <c r="AH201" s="182" t="str">
        <f t="shared" si="68"/>
        <v/>
      </c>
      <c r="AI201" s="182" t="str">
        <f t="shared" si="68"/>
        <v/>
      </c>
      <c r="AJ201" s="182" t="str">
        <f t="shared" si="68"/>
        <v/>
      </c>
      <c r="AK201" s="182" t="str">
        <f t="shared" si="68"/>
        <v/>
      </c>
      <c r="AL201" s="182" t="str">
        <f t="shared" si="75"/>
        <v/>
      </c>
      <c r="AM201" s="182" t="str">
        <f t="shared" si="75"/>
        <v/>
      </c>
      <c r="AN201" s="182" t="str">
        <f t="shared" si="75"/>
        <v/>
      </c>
      <c r="AO201" s="182" t="str">
        <f t="shared" si="75"/>
        <v/>
      </c>
      <c r="AP201" s="182" t="str">
        <f t="shared" si="75"/>
        <v/>
      </c>
      <c r="AQ201" s="182" t="str">
        <f t="shared" si="75"/>
        <v/>
      </c>
      <c r="AR201" s="182" t="str">
        <f t="shared" si="75"/>
        <v/>
      </c>
      <c r="AS201" s="182" t="str">
        <f t="shared" si="75"/>
        <v/>
      </c>
      <c r="AT201" s="182" t="str">
        <f t="shared" si="75"/>
        <v/>
      </c>
      <c r="AU201" s="182" t="str">
        <f t="shared" si="75"/>
        <v/>
      </c>
      <c r="AV201" s="182" t="str">
        <f t="shared" si="75"/>
        <v/>
      </c>
      <c r="AW201" s="182" t="str">
        <f t="shared" si="75"/>
        <v/>
      </c>
      <c r="AX201" s="182" t="str">
        <f t="shared" si="75"/>
        <v/>
      </c>
      <c r="AY201" s="182" t="str">
        <f t="shared" si="75"/>
        <v/>
      </c>
      <c r="AZ201" s="182" t="str">
        <f t="shared" si="75"/>
        <v/>
      </c>
      <c r="BA201" s="182" t="str">
        <f t="shared" si="75"/>
        <v/>
      </c>
      <c r="BB201" s="182" t="str">
        <f t="shared" si="75"/>
        <v/>
      </c>
      <c r="BC201" s="182" t="str">
        <f t="shared" si="75"/>
        <v/>
      </c>
      <c r="BD201" s="182" t="str">
        <f t="shared" si="75"/>
        <v/>
      </c>
      <c r="BE201" s="182" t="str">
        <f t="shared" si="75"/>
        <v/>
      </c>
      <c r="BF201" s="182" t="str">
        <f t="shared" si="75"/>
        <v/>
      </c>
      <c r="BG201" s="182" t="str">
        <f t="shared" si="75"/>
        <v/>
      </c>
      <c r="BH201" s="182" t="str">
        <f t="shared" si="75"/>
        <v/>
      </c>
      <c r="BI201" s="182" t="str">
        <f t="shared" si="75"/>
        <v/>
      </c>
      <c r="BJ201" s="182" t="str">
        <f t="shared" si="75"/>
        <v/>
      </c>
      <c r="BK201" s="182" t="str">
        <f t="shared" si="75"/>
        <v/>
      </c>
      <c r="BL201" s="182" t="str">
        <f t="shared" si="75"/>
        <v/>
      </c>
      <c r="BM201" s="182" t="str">
        <f t="shared" si="75"/>
        <v/>
      </c>
      <c r="BN201" s="182" t="str">
        <f t="shared" si="75"/>
        <v/>
      </c>
      <c r="BO201" s="182" t="str">
        <f t="shared" si="75"/>
        <v/>
      </c>
      <c r="BP201" s="182" t="str">
        <f t="shared" si="75"/>
        <v/>
      </c>
      <c r="BQ201" s="182" t="str">
        <f t="shared" si="75"/>
        <v/>
      </c>
      <c r="BR201" s="182" t="str">
        <f t="shared" si="75"/>
        <v/>
      </c>
      <c r="BS201" s="182" t="str">
        <f t="shared" si="75"/>
        <v/>
      </c>
      <c r="BT201" s="182" t="str">
        <f t="shared" si="75"/>
        <v/>
      </c>
      <c r="BU201" s="182" t="str">
        <f t="shared" si="75"/>
        <v/>
      </c>
    </row>
    <row r="202" spans="1:73" x14ac:dyDescent="0.25">
      <c r="A202" s="422">
        <f>IF(ISERROR(FIND(SALES!$XEM$12,J202)),0,1)</f>
        <v>1</v>
      </c>
      <c r="B202" s="1" t="s">
        <v>2389</v>
      </c>
      <c r="C202" s="1" t="s">
        <v>2451</v>
      </c>
      <c r="D202" s="105" t="s">
        <v>2154</v>
      </c>
      <c r="E202" s="1" t="s">
        <v>2451</v>
      </c>
      <c r="F202" s="1" t="s">
        <v>2451</v>
      </c>
      <c r="G202" s="623" t="str">
        <f t="shared" si="72"/>
        <v>0</v>
      </c>
      <c r="H202" s="1">
        <f>'F12'!E205</f>
        <v>0</v>
      </c>
      <c r="I202" s="1" t="str">
        <f t="shared" si="73"/>
        <v/>
      </c>
      <c r="J202" s="197">
        <f>VLOOKUP(H202,'F12'!$E$6:$F$356,2,FALSE)</f>
        <v>0</v>
      </c>
      <c r="K202" s="197">
        <f t="shared" si="74"/>
        <v>0.25</v>
      </c>
      <c r="L202" s="190">
        <f t="shared" si="71"/>
        <v>0</v>
      </c>
      <c r="M202" s="182" t="str">
        <f t="shared" si="69"/>
        <v/>
      </c>
      <c r="N202" s="182" t="str">
        <f t="shared" si="69"/>
        <v/>
      </c>
      <c r="O202" s="182" t="str">
        <f t="shared" si="69"/>
        <v/>
      </c>
      <c r="P202" s="182" t="str">
        <f t="shared" si="69"/>
        <v/>
      </c>
      <c r="Q202" s="182" t="str">
        <f t="shared" si="69"/>
        <v/>
      </c>
      <c r="R202" s="182" t="str">
        <f t="shared" si="69"/>
        <v/>
      </c>
      <c r="S202" s="182" t="str">
        <f t="shared" si="69"/>
        <v/>
      </c>
      <c r="T202" s="182" t="str">
        <f t="shared" si="69"/>
        <v/>
      </c>
      <c r="U202" s="182" t="str">
        <f t="shared" si="69"/>
        <v/>
      </c>
      <c r="V202" s="182" t="str">
        <f t="shared" si="69"/>
        <v/>
      </c>
      <c r="W202" s="182" t="str">
        <f t="shared" si="69"/>
        <v/>
      </c>
      <c r="X202" s="182" t="str">
        <f t="shared" si="69"/>
        <v/>
      </c>
      <c r="Y202" s="182" t="str">
        <f t="shared" si="69"/>
        <v/>
      </c>
      <c r="Z202" s="182" t="str">
        <f t="shared" si="69"/>
        <v/>
      </c>
      <c r="AA202" s="182" t="str">
        <f t="shared" si="69"/>
        <v/>
      </c>
      <c r="AB202" s="182" t="str">
        <f t="shared" si="68"/>
        <v/>
      </c>
      <c r="AC202" s="182" t="str">
        <f t="shared" si="68"/>
        <v/>
      </c>
      <c r="AD202" s="182" t="str">
        <f t="shared" si="68"/>
        <v/>
      </c>
      <c r="AE202" s="182" t="str">
        <f t="shared" si="68"/>
        <v/>
      </c>
      <c r="AF202" s="182" t="str">
        <f t="shared" si="68"/>
        <v/>
      </c>
      <c r="AG202" s="182" t="str">
        <f t="shared" si="68"/>
        <v/>
      </c>
      <c r="AH202" s="182" t="str">
        <f t="shared" si="68"/>
        <v/>
      </c>
      <c r="AI202" s="182" t="str">
        <f t="shared" si="68"/>
        <v/>
      </c>
      <c r="AJ202" s="182" t="str">
        <f t="shared" si="68"/>
        <v/>
      </c>
      <c r="AK202" s="182" t="str">
        <f t="shared" si="68"/>
        <v/>
      </c>
      <c r="AL202" s="182" t="str">
        <f t="shared" si="75"/>
        <v/>
      </c>
      <c r="AM202" s="182" t="str">
        <f t="shared" si="75"/>
        <v/>
      </c>
      <c r="AN202" s="182" t="str">
        <f t="shared" si="75"/>
        <v/>
      </c>
      <c r="AO202" s="182" t="str">
        <f t="shared" si="75"/>
        <v/>
      </c>
      <c r="AP202" s="182" t="str">
        <f t="shared" si="75"/>
        <v/>
      </c>
      <c r="AQ202" s="182" t="str">
        <f t="shared" si="75"/>
        <v/>
      </c>
      <c r="AR202" s="182" t="str">
        <f t="shared" si="75"/>
        <v/>
      </c>
      <c r="AS202" s="182" t="str">
        <f t="shared" si="75"/>
        <v/>
      </c>
      <c r="AT202" s="182" t="str">
        <f t="shared" si="75"/>
        <v/>
      </c>
      <c r="AU202" s="182" t="str">
        <f t="shared" si="75"/>
        <v/>
      </c>
      <c r="AV202" s="182" t="str">
        <f t="shared" si="75"/>
        <v/>
      </c>
      <c r="AW202" s="182" t="str">
        <f t="shared" si="75"/>
        <v/>
      </c>
      <c r="AX202" s="182" t="str">
        <f t="shared" si="75"/>
        <v/>
      </c>
      <c r="AY202" s="182" t="str">
        <f t="shared" si="75"/>
        <v/>
      </c>
      <c r="AZ202" s="182" t="str">
        <f t="shared" si="75"/>
        <v/>
      </c>
      <c r="BA202" s="182" t="str">
        <f t="shared" si="75"/>
        <v/>
      </c>
      <c r="BB202" s="182" t="str">
        <f t="shared" si="75"/>
        <v/>
      </c>
      <c r="BC202" s="182" t="str">
        <f t="shared" si="75"/>
        <v/>
      </c>
      <c r="BD202" s="182" t="str">
        <f t="shared" si="75"/>
        <v/>
      </c>
      <c r="BE202" s="182" t="str">
        <f t="shared" si="75"/>
        <v/>
      </c>
      <c r="BF202" s="182" t="str">
        <f t="shared" si="75"/>
        <v/>
      </c>
      <c r="BG202" s="182" t="str">
        <f t="shared" si="75"/>
        <v/>
      </c>
      <c r="BH202" s="182" t="str">
        <f t="shared" si="75"/>
        <v/>
      </c>
      <c r="BI202" s="182" t="str">
        <f t="shared" si="75"/>
        <v/>
      </c>
      <c r="BJ202" s="182" t="str">
        <f t="shared" si="75"/>
        <v/>
      </c>
      <c r="BK202" s="182" t="str">
        <f t="shared" si="75"/>
        <v/>
      </c>
      <c r="BL202" s="182" t="str">
        <f t="shared" si="75"/>
        <v/>
      </c>
      <c r="BM202" s="182" t="str">
        <f t="shared" si="75"/>
        <v/>
      </c>
      <c r="BN202" s="182" t="str">
        <f t="shared" si="75"/>
        <v/>
      </c>
      <c r="BO202" s="182" t="str">
        <f t="shared" si="75"/>
        <v/>
      </c>
      <c r="BP202" s="182" t="str">
        <f t="shared" si="75"/>
        <v/>
      </c>
      <c r="BQ202" s="182" t="str">
        <f t="shared" si="75"/>
        <v/>
      </c>
      <c r="BR202" s="182" t="str">
        <f t="shared" si="75"/>
        <v/>
      </c>
      <c r="BS202" s="182" t="str">
        <f t="shared" si="75"/>
        <v/>
      </c>
      <c r="BT202" s="182" t="str">
        <f t="shared" si="75"/>
        <v/>
      </c>
      <c r="BU202" s="182" t="str">
        <f t="shared" si="75"/>
        <v/>
      </c>
    </row>
    <row r="203" spans="1:73" x14ac:dyDescent="0.25">
      <c r="A203" s="422">
        <f>IF(ISERROR(FIND(SALES!$XEM$12,J203)),0,1)</f>
        <v>1</v>
      </c>
      <c r="B203" s="1" t="s">
        <v>2390</v>
      </c>
      <c r="C203" s="105" t="s">
        <v>2151</v>
      </c>
      <c r="D203" s="1" t="s">
        <v>2451</v>
      </c>
      <c r="E203" s="1" t="s">
        <v>2451</v>
      </c>
      <c r="F203" s="1" t="s">
        <v>2451</v>
      </c>
      <c r="G203" s="623" t="str">
        <f t="shared" si="72"/>
        <v>0</v>
      </c>
      <c r="H203" s="1">
        <f>'F12'!E206</f>
        <v>0</v>
      </c>
      <c r="I203" s="1" t="str">
        <f t="shared" si="73"/>
        <v/>
      </c>
      <c r="J203" s="197">
        <f>VLOOKUP(H203,'F12'!$E$6:$F$356,2,FALSE)</f>
        <v>0</v>
      </c>
      <c r="K203" s="197">
        <f t="shared" si="74"/>
        <v>0.25</v>
      </c>
      <c r="L203" s="190">
        <f t="shared" si="71"/>
        <v>0</v>
      </c>
      <c r="M203" s="182" t="str">
        <f t="shared" si="69"/>
        <v/>
      </c>
      <c r="N203" s="182" t="str">
        <f t="shared" si="69"/>
        <v/>
      </c>
      <c r="O203" s="182" t="str">
        <f t="shared" si="69"/>
        <v/>
      </c>
      <c r="P203" s="182" t="str">
        <f t="shared" si="69"/>
        <v/>
      </c>
      <c r="Q203" s="182" t="str">
        <f t="shared" si="69"/>
        <v/>
      </c>
      <c r="R203" s="182" t="str">
        <f t="shared" si="69"/>
        <v/>
      </c>
      <c r="S203" s="182" t="str">
        <f t="shared" si="69"/>
        <v/>
      </c>
      <c r="T203" s="182" t="str">
        <f t="shared" si="69"/>
        <v/>
      </c>
      <c r="U203" s="182" t="str">
        <f t="shared" si="69"/>
        <v/>
      </c>
      <c r="V203" s="182" t="str">
        <f t="shared" si="69"/>
        <v/>
      </c>
      <c r="W203" s="182" t="str">
        <f t="shared" si="69"/>
        <v/>
      </c>
      <c r="X203" s="182" t="str">
        <f t="shared" si="69"/>
        <v/>
      </c>
      <c r="Y203" s="182" t="str">
        <f t="shared" si="69"/>
        <v/>
      </c>
      <c r="Z203" s="182" t="str">
        <f t="shared" si="69"/>
        <v/>
      </c>
      <c r="AA203" s="182" t="str">
        <f t="shared" si="69"/>
        <v/>
      </c>
      <c r="AB203" s="182" t="str">
        <f t="shared" si="68"/>
        <v/>
      </c>
      <c r="AC203" s="182" t="str">
        <f t="shared" si="68"/>
        <v/>
      </c>
      <c r="AD203" s="182" t="str">
        <f t="shared" si="68"/>
        <v/>
      </c>
      <c r="AE203" s="182" t="str">
        <f t="shared" si="68"/>
        <v/>
      </c>
      <c r="AF203" s="182" t="str">
        <f t="shared" si="68"/>
        <v/>
      </c>
      <c r="AG203" s="182" t="str">
        <f t="shared" si="68"/>
        <v/>
      </c>
      <c r="AH203" s="182" t="str">
        <f t="shared" si="68"/>
        <v/>
      </c>
      <c r="AI203" s="182" t="str">
        <f t="shared" si="68"/>
        <v/>
      </c>
      <c r="AJ203" s="182" t="str">
        <f t="shared" si="68"/>
        <v/>
      </c>
      <c r="AK203" s="182" t="str">
        <f t="shared" si="68"/>
        <v/>
      </c>
      <c r="AL203" s="182" t="str">
        <f t="shared" si="75"/>
        <v/>
      </c>
      <c r="AM203" s="182" t="str">
        <f t="shared" si="75"/>
        <v/>
      </c>
      <c r="AN203" s="182" t="str">
        <f t="shared" si="75"/>
        <v/>
      </c>
      <c r="AO203" s="182" t="str">
        <f t="shared" si="75"/>
        <v/>
      </c>
      <c r="AP203" s="182" t="str">
        <f t="shared" si="75"/>
        <v/>
      </c>
      <c r="AQ203" s="182" t="str">
        <f t="shared" si="75"/>
        <v/>
      </c>
      <c r="AR203" s="182" t="str">
        <f t="shared" si="75"/>
        <v/>
      </c>
      <c r="AS203" s="182" t="str">
        <f t="shared" si="75"/>
        <v/>
      </c>
      <c r="AT203" s="182" t="str">
        <f t="shared" si="75"/>
        <v/>
      </c>
      <c r="AU203" s="182" t="str">
        <f t="shared" si="75"/>
        <v/>
      </c>
      <c r="AV203" s="182" t="str">
        <f t="shared" si="75"/>
        <v/>
      </c>
      <c r="AW203" s="182" t="str">
        <f t="shared" si="75"/>
        <v/>
      </c>
      <c r="AX203" s="182" t="str">
        <f t="shared" si="75"/>
        <v/>
      </c>
      <c r="AY203" s="182" t="str">
        <f t="shared" si="75"/>
        <v/>
      </c>
      <c r="AZ203" s="182" t="str">
        <f t="shared" si="75"/>
        <v/>
      </c>
      <c r="BA203" s="182" t="str">
        <f t="shared" si="75"/>
        <v/>
      </c>
      <c r="BB203" s="182" t="str">
        <f t="shared" si="75"/>
        <v/>
      </c>
      <c r="BC203" s="182" t="str">
        <f t="shared" si="75"/>
        <v/>
      </c>
      <c r="BD203" s="182" t="str">
        <f t="shared" si="75"/>
        <v/>
      </c>
      <c r="BE203" s="182" t="str">
        <f t="shared" si="75"/>
        <v/>
      </c>
      <c r="BF203" s="182" t="str">
        <f t="shared" si="75"/>
        <v/>
      </c>
      <c r="BG203" s="182" t="str">
        <f t="shared" si="75"/>
        <v/>
      </c>
      <c r="BH203" s="182" t="str">
        <f t="shared" si="75"/>
        <v/>
      </c>
      <c r="BI203" s="182" t="str">
        <f t="shared" si="75"/>
        <v/>
      </c>
      <c r="BJ203" s="182" t="str">
        <f t="shared" si="75"/>
        <v/>
      </c>
      <c r="BK203" s="182" t="str">
        <f t="shared" si="75"/>
        <v/>
      </c>
      <c r="BL203" s="182" t="str">
        <f t="shared" si="75"/>
        <v/>
      </c>
      <c r="BM203" s="182" t="str">
        <f t="shared" si="75"/>
        <v/>
      </c>
      <c r="BN203" s="182" t="str">
        <f t="shared" si="75"/>
        <v/>
      </c>
      <c r="BO203" s="182" t="str">
        <f t="shared" si="75"/>
        <v/>
      </c>
      <c r="BP203" s="182" t="str">
        <f t="shared" si="75"/>
        <v/>
      </c>
      <c r="BQ203" s="182" t="str">
        <f t="shared" si="75"/>
        <v/>
      </c>
      <c r="BR203" s="182" t="str">
        <f t="shared" si="75"/>
        <v/>
      </c>
      <c r="BS203" s="182" t="str">
        <f t="shared" si="75"/>
        <v/>
      </c>
      <c r="BT203" s="182" t="str">
        <f t="shared" si="75"/>
        <v/>
      </c>
      <c r="BU203" s="182" t="str">
        <f t="shared" si="75"/>
        <v/>
      </c>
    </row>
    <row r="204" spans="1:73" x14ac:dyDescent="0.25">
      <c r="A204" s="422">
        <f>IF(ISERROR(FIND(SALES!$XEM$12,J204)),0,1)</f>
        <v>1</v>
      </c>
      <c r="B204" s="1" t="s">
        <v>2391</v>
      </c>
      <c r="C204" s="1" t="s">
        <v>2451</v>
      </c>
      <c r="D204" s="1" t="s">
        <v>2451</v>
      </c>
      <c r="E204" s="1" t="s">
        <v>2451</v>
      </c>
      <c r="F204" s="1" t="s">
        <v>2451</v>
      </c>
      <c r="G204" s="623" t="str">
        <f t="shared" si="72"/>
        <v>0</v>
      </c>
      <c r="H204" s="1">
        <f>'F12'!E207</f>
        <v>0</v>
      </c>
      <c r="I204" s="1" t="str">
        <f t="shared" si="73"/>
        <v/>
      </c>
      <c r="J204" s="197">
        <f>VLOOKUP(H204,'F12'!$E$6:$F$356,2,FALSE)</f>
        <v>0</v>
      </c>
      <c r="K204" s="197">
        <f t="shared" si="74"/>
        <v>0.25</v>
      </c>
      <c r="L204" s="190">
        <f t="shared" si="71"/>
        <v>0</v>
      </c>
      <c r="M204" s="182" t="str">
        <f t="shared" si="69"/>
        <v/>
      </c>
      <c r="N204" s="182" t="str">
        <f t="shared" si="69"/>
        <v/>
      </c>
      <c r="O204" s="182" t="str">
        <f t="shared" si="69"/>
        <v/>
      </c>
      <c r="P204" s="182" t="str">
        <f t="shared" si="69"/>
        <v/>
      </c>
      <c r="Q204" s="182" t="str">
        <f t="shared" si="69"/>
        <v/>
      </c>
      <c r="R204" s="182" t="str">
        <f t="shared" si="69"/>
        <v/>
      </c>
      <c r="S204" s="182" t="str">
        <f t="shared" si="69"/>
        <v/>
      </c>
      <c r="T204" s="182" t="str">
        <f t="shared" si="69"/>
        <v/>
      </c>
      <c r="U204" s="182" t="str">
        <f t="shared" si="69"/>
        <v/>
      </c>
      <c r="V204" s="182" t="str">
        <f t="shared" si="69"/>
        <v/>
      </c>
      <c r="W204" s="182" t="str">
        <f t="shared" si="69"/>
        <v/>
      </c>
      <c r="X204" s="182" t="str">
        <f t="shared" si="69"/>
        <v/>
      </c>
      <c r="Y204" s="182" t="str">
        <f t="shared" si="69"/>
        <v/>
      </c>
      <c r="Z204" s="182" t="str">
        <f t="shared" si="69"/>
        <v/>
      </c>
      <c r="AA204" s="182" t="str">
        <f t="shared" si="69"/>
        <v/>
      </c>
      <c r="AB204" s="182" t="str">
        <f t="shared" si="68"/>
        <v/>
      </c>
      <c r="AC204" s="182" t="str">
        <f t="shared" si="68"/>
        <v/>
      </c>
      <c r="AD204" s="182" t="str">
        <f t="shared" si="68"/>
        <v/>
      </c>
      <c r="AE204" s="182" t="str">
        <f t="shared" si="68"/>
        <v/>
      </c>
      <c r="AF204" s="182" t="str">
        <f t="shared" si="68"/>
        <v/>
      </c>
      <c r="AG204" s="182" t="str">
        <f t="shared" si="68"/>
        <v/>
      </c>
      <c r="AH204" s="182" t="str">
        <f t="shared" si="68"/>
        <v/>
      </c>
      <c r="AI204" s="182" t="str">
        <f t="shared" si="68"/>
        <v/>
      </c>
      <c r="AJ204" s="182" t="str">
        <f t="shared" si="68"/>
        <v/>
      </c>
      <c r="AK204" s="182" t="str">
        <f t="shared" si="68"/>
        <v/>
      </c>
      <c r="AL204" s="182" t="str">
        <f t="shared" si="75"/>
        <v/>
      </c>
      <c r="AM204" s="182" t="str">
        <f t="shared" si="75"/>
        <v/>
      </c>
      <c r="AN204" s="182" t="str">
        <f t="shared" si="75"/>
        <v/>
      </c>
      <c r="AO204" s="182" t="str">
        <f t="shared" si="75"/>
        <v/>
      </c>
      <c r="AP204" s="182" t="str">
        <f t="shared" si="75"/>
        <v/>
      </c>
      <c r="AQ204" s="182" t="str">
        <f t="shared" si="75"/>
        <v/>
      </c>
      <c r="AR204" s="182" t="str">
        <f t="shared" si="75"/>
        <v/>
      </c>
      <c r="AS204" s="182" t="str">
        <f t="shared" si="75"/>
        <v/>
      </c>
      <c r="AT204" s="182" t="str">
        <f t="shared" si="75"/>
        <v/>
      </c>
      <c r="AU204" s="182" t="str">
        <f t="shared" si="75"/>
        <v/>
      </c>
      <c r="AV204" s="182" t="str">
        <f t="shared" si="75"/>
        <v/>
      </c>
      <c r="AW204" s="182" t="str">
        <f t="shared" si="75"/>
        <v/>
      </c>
      <c r="AX204" s="182" t="str">
        <f t="shared" si="75"/>
        <v/>
      </c>
      <c r="AY204" s="182" t="str">
        <f t="shared" si="75"/>
        <v/>
      </c>
      <c r="AZ204" s="182" t="str">
        <f t="shared" si="75"/>
        <v/>
      </c>
      <c r="BA204" s="182" t="str">
        <f t="shared" si="75"/>
        <v/>
      </c>
      <c r="BB204" s="182" t="str">
        <f t="shared" si="75"/>
        <v/>
      </c>
      <c r="BC204" s="182" t="str">
        <f t="shared" si="75"/>
        <v/>
      </c>
      <c r="BD204" s="182" t="str">
        <f t="shared" si="75"/>
        <v/>
      </c>
      <c r="BE204" s="182" t="str">
        <f t="shared" si="75"/>
        <v/>
      </c>
      <c r="BF204" s="182" t="str">
        <f t="shared" si="75"/>
        <v/>
      </c>
      <c r="BG204" s="182" t="str">
        <f t="shared" si="75"/>
        <v/>
      </c>
      <c r="BH204" s="182" t="str">
        <f t="shared" si="75"/>
        <v/>
      </c>
      <c r="BI204" s="182" t="str">
        <f t="shared" si="75"/>
        <v/>
      </c>
      <c r="BJ204" s="182" t="str">
        <f t="shared" si="75"/>
        <v/>
      </c>
      <c r="BK204" s="182" t="str">
        <f t="shared" si="75"/>
        <v/>
      </c>
      <c r="BL204" s="182" t="str">
        <f t="shared" si="75"/>
        <v/>
      </c>
      <c r="BM204" s="182" t="str">
        <f t="shared" si="75"/>
        <v/>
      </c>
      <c r="BN204" s="182" t="str">
        <f t="shared" si="75"/>
        <v/>
      </c>
      <c r="BO204" s="182" t="str">
        <f t="shared" si="75"/>
        <v/>
      </c>
      <c r="BP204" s="182" t="str">
        <f t="shared" si="75"/>
        <v/>
      </c>
      <c r="BQ204" s="182" t="str">
        <f t="shared" si="75"/>
        <v/>
      </c>
      <c r="BR204" s="182" t="str">
        <f t="shared" si="75"/>
        <v/>
      </c>
      <c r="BS204" s="182" t="str">
        <f t="shared" si="75"/>
        <v/>
      </c>
      <c r="BT204" s="182" t="str">
        <f t="shared" si="75"/>
        <v/>
      </c>
      <c r="BU204" s="182" t="str">
        <f t="shared" si="75"/>
        <v/>
      </c>
    </row>
    <row r="205" spans="1:73" x14ac:dyDescent="0.25">
      <c r="A205" s="422">
        <f>IF(ISERROR(FIND(SALES!$XEM$12,J205)),0,1)</f>
        <v>1</v>
      </c>
      <c r="B205" s="1" t="s">
        <v>2392</v>
      </c>
      <c r="C205" s="105" t="s">
        <v>2149</v>
      </c>
      <c r="D205" s="105" t="s">
        <v>2152</v>
      </c>
      <c r="E205" s="1" t="s">
        <v>2451</v>
      </c>
      <c r="F205" s="1" t="s">
        <v>2451</v>
      </c>
      <c r="G205" s="623" t="str">
        <f t="shared" si="72"/>
        <v>0</v>
      </c>
      <c r="H205" s="1">
        <f>'F12'!E208</f>
        <v>0</v>
      </c>
      <c r="I205" s="1" t="str">
        <f t="shared" si="73"/>
        <v/>
      </c>
      <c r="J205" s="197">
        <f>VLOOKUP(H205,'F12'!$E$6:$F$356,2,FALSE)</f>
        <v>0</v>
      </c>
      <c r="K205" s="197">
        <f t="shared" si="74"/>
        <v>0.25</v>
      </c>
      <c r="L205" s="190">
        <f t="shared" si="71"/>
        <v>0</v>
      </c>
      <c r="M205" s="182" t="str">
        <f t="shared" si="69"/>
        <v/>
      </c>
      <c r="N205" s="182" t="str">
        <f t="shared" si="69"/>
        <v/>
      </c>
      <c r="O205" s="182" t="str">
        <f t="shared" si="69"/>
        <v/>
      </c>
      <c r="P205" s="182" t="str">
        <f t="shared" si="69"/>
        <v/>
      </c>
      <c r="Q205" s="182" t="str">
        <f t="shared" si="69"/>
        <v/>
      </c>
      <c r="R205" s="182" t="str">
        <f t="shared" si="69"/>
        <v/>
      </c>
      <c r="S205" s="182" t="str">
        <f t="shared" si="69"/>
        <v/>
      </c>
      <c r="T205" s="182" t="str">
        <f t="shared" si="69"/>
        <v/>
      </c>
      <c r="U205" s="182" t="str">
        <f t="shared" si="69"/>
        <v/>
      </c>
      <c r="V205" s="182" t="str">
        <f t="shared" si="69"/>
        <v/>
      </c>
      <c r="W205" s="182" t="str">
        <f t="shared" si="69"/>
        <v/>
      </c>
      <c r="X205" s="182" t="str">
        <f t="shared" si="69"/>
        <v/>
      </c>
      <c r="Y205" s="182" t="str">
        <f t="shared" si="69"/>
        <v/>
      </c>
      <c r="Z205" s="182" t="str">
        <f t="shared" si="69"/>
        <v/>
      </c>
      <c r="AA205" s="182" t="str">
        <f t="shared" ref="AA205:AP220" si="76">IF(AA$2&gt;LEN($J205),"",RIGHT(LEFT($J205,AA$2),3))</f>
        <v/>
      </c>
      <c r="AB205" s="182" t="str">
        <f t="shared" si="76"/>
        <v/>
      </c>
      <c r="AC205" s="182" t="str">
        <f t="shared" si="76"/>
        <v/>
      </c>
      <c r="AD205" s="182" t="str">
        <f t="shared" si="76"/>
        <v/>
      </c>
      <c r="AE205" s="182" t="str">
        <f t="shared" si="76"/>
        <v/>
      </c>
      <c r="AF205" s="182" t="str">
        <f t="shared" si="76"/>
        <v/>
      </c>
      <c r="AG205" s="182" t="str">
        <f t="shared" si="76"/>
        <v/>
      </c>
      <c r="AH205" s="182" t="str">
        <f t="shared" si="76"/>
        <v/>
      </c>
      <c r="AI205" s="182" t="str">
        <f t="shared" si="76"/>
        <v/>
      </c>
      <c r="AJ205" s="182" t="str">
        <f t="shared" si="76"/>
        <v/>
      </c>
      <c r="AK205" s="182" t="str">
        <f t="shared" si="76"/>
        <v/>
      </c>
      <c r="AL205" s="182" t="str">
        <f t="shared" si="76"/>
        <v/>
      </c>
      <c r="AM205" s="182" t="str">
        <f t="shared" si="76"/>
        <v/>
      </c>
      <c r="AN205" s="182" t="str">
        <f t="shared" si="76"/>
        <v/>
      </c>
      <c r="AO205" s="182" t="str">
        <f t="shared" si="76"/>
        <v/>
      </c>
      <c r="AP205" s="182" t="str">
        <f t="shared" si="76"/>
        <v/>
      </c>
      <c r="AQ205" s="182" t="str">
        <f t="shared" si="75"/>
        <v/>
      </c>
      <c r="AR205" s="182" t="str">
        <f t="shared" si="75"/>
        <v/>
      </c>
      <c r="AS205" s="182" t="str">
        <f t="shared" si="75"/>
        <v/>
      </c>
      <c r="AT205" s="182" t="str">
        <f t="shared" si="75"/>
        <v/>
      </c>
      <c r="AU205" s="182" t="str">
        <f t="shared" si="75"/>
        <v/>
      </c>
      <c r="AV205" s="182" t="str">
        <f t="shared" si="75"/>
        <v/>
      </c>
      <c r="AW205" s="182" t="str">
        <f t="shared" si="75"/>
        <v/>
      </c>
      <c r="AX205" s="182" t="str">
        <f t="shared" si="75"/>
        <v/>
      </c>
      <c r="AY205" s="182" t="str">
        <f t="shared" si="75"/>
        <v/>
      </c>
      <c r="AZ205" s="182" t="str">
        <f t="shared" si="75"/>
        <v/>
      </c>
      <c r="BA205" s="182" t="str">
        <f t="shared" si="75"/>
        <v/>
      </c>
      <c r="BB205" s="182" t="str">
        <f t="shared" si="75"/>
        <v/>
      </c>
      <c r="BC205" s="182" t="str">
        <f t="shared" si="75"/>
        <v/>
      </c>
      <c r="BD205" s="182" t="str">
        <f t="shared" si="75"/>
        <v/>
      </c>
      <c r="BE205" s="182" t="str">
        <f t="shared" si="75"/>
        <v/>
      </c>
      <c r="BF205" s="182" t="str">
        <f t="shared" si="75"/>
        <v/>
      </c>
      <c r="BG205" s="182" t="str">
        <f t="shared" si="75"/>
        <v/>
      </c>
      <c r="BH205" s="182" t="str">
        <f t="shared" si="75"/>
        <v/>
      </c>
      <c r="BI205" s="182" t="str">
        <f t="shared" si="75"/>
        <v/>
      </c>
      <c r="BJ205" s="182" t="str">
        <f t="shared" si="75"/>
        <v/>
      </c>
      <c r="BK205" s="182" t="str">
        <f t="shared" si="75"/>
        <v/>
      </c>
      <c r="BL205" s="182" t="str">
        <f t="shared" si="75"/>
        <v/>
      </c>
      <c r="BM205" s="182" t="str">
        <f t="shared" ref="AL205:BU212" si="77">IF(BM$2&gt;LEN($J205),"",RIGHT(LEFT($J205,BM$2),3))</f>
        <v/>
      </c>
      <c r="BN205" s="182" t="str">
        <f t="shared" si="77"/>
        <v/>
      </c>
      <c r="BO205" s="182" t="str">
        <f t="shared" si="77"/>
        <v/>
      </c>
      <c r="BP205" s="182" t="str">
        <f t="shared" si="77"/>
        <v/>
      </c>
      <c r="BQ205" s="182" t="str">
        <f t="shared" si="77"/>
        <v/>
      </c>
      <c r="BR205" s="182" t="str">
        <f t="shared" si="77"/>
        <v/>
      </c>
      <c r="BS205" s="182" t="str">
        <f t="shared" si="77"/>
        <v/>
      </c>
      <c r="BT205" s="182" t="str">
        <f t="shared" si="77"/>
        <v/>
      </c>
      <c r="BU205" s="182" t="str">
        <f t="shared" si="77"/>
        <v/>
      </c>
    </row>
    <row r="206" spans="1:73" x14ac:dyDescent="0.25">
      <c r="A206" s="422">
        <f>IF(ISERROR(FIND(SALES!$XEM$12,J206)),0,1)</f>
        <v>1</v>
      </c>
      <c r="B206" s="1" t="s">
        <v>2393</v>
      </c>
      <c r="C206" s="1" t="s">
        <v>2451</v>
      </c>
      <c r="D206" s="1" t="s">
        <v>2451</v>
      </c>
      <c r="E206" s="1" t="s">
        <v>2451</v>
      </c>
      <c r="F206" s="1" t="s">
        <v>2451</v>
      </c>
      <c r="G206" s="623" t="str">
        <f t="shared" si="72"/>
        <v>0</v>
      </c>
      <c r="H206" s="1">
        <f>'F12'!E209</f>
        <v>0</v>
      </c>
      <c r="I206" s="1" t="str">
        <f t="shared" si="73"/>
        <v/>
      </c>
      <c r="J206" s="197">
        <f>VLOOKUP(H206,'F12'!$E$6:$F$356,2,FALSE)</f>
        <v>0</v>
      </c>
      <c r="K206" s="197">
        <f t="shared" si="74"/>
        <v>0.25</v>
      </c>
      <c r="L206" s="190">
        <f t="shared" si="71"/>
        <v>0</v>
      </c>
      <c r="M206" s="182" t="str">
        <f t="shared" ref="M206:AA221" si="78">IF(M$2&gt;LEN($J206),"",RIGHT(LEFT($J206,M$2),3))</f>
        <v/>
      </c>
      <c r="N206" s="182" t="str">
        <f t="shared" si="78"/>
        <v/>
      </c>
      <c r="O206" s="182" t="str">
        <f t="shared" si="78"/>
        <v/>
      </c>
      <c r="P206" s="182" t="str">
        <f t="shared" si="78"/>
        <v/>
      </c>
      <c r="Q206" s="182" t="str">
        <f t="shared" si="78"/>
        <v/>
      </c>
      <c r="R206" s="182" t="str">
        <f t="shared" si="78"/>
        <v/>
      </c>
      <c r="S206" s="182" t="str">
        <f t="shared" si="78"/>
        <v/>
      </c>
      <c r="T206" s="182" t="str">
        <f t="shared" si="78"/>
        <v/>
      </c>
      <c r="U206" s="182" t="str">
        <f t="shared" si="78"/>
        <v/>
      </c>
      <c r="V206" s="182" t="str">
        <f t="shared" si="78"/>
        <v/>
      </c>
      <c r="W206" s="182" t="str">
        <f t="shared" si="78"/>
        <v/>
      </c>
      <c r="X206" s="182" t="str">
        <f t="shared" si="78"/>
        <v/>
      </c>
      <c r="Y206" s="182" t="str">
        <f t="shared" si="78"/>
        <v/>
      </c>
      <c r="Z206" s="182" t="str">
        <f t="shared" si="78"/>
        <v/>
      </c>
      <c r="AA206" s="182" t="str">
        <f t="shared" si="78"/>
        <v/>
      </c>
      <c r="AB206" s="182" t="str">
        <f t="shared" si="76"/>
        <v/>
      </c>
      <c r="AC206" s="182" t="str">
        <f t="shared" si="76"/>
        <v/>
      </c>
      <c r="AD206" s="182" t="str">
        <f t="shared" si="76"/>
        <v/>
      </c>
      <c r="AE206" s="182" t="str">
        <f t="shared" si="76"/>
        <v/>
      </c>
      <c r="AF206" s="182" t="str">
        <f t="shared" si="76"/>
        <v/>
      </c>
      <c r="AG206" s="182" t="str">
        <f t="shared" si="76"/>
        <v/>
      </c>
      <c r="AH206" s="182" t="str">
        <f t="shared" si="76"/>
        <v/>
      </c>
      <c r="AI206" s="182" t="str">
        <f t="shared" si="76"/>
        <v/>
      </c>
      <c r="AJ206" s="182" t="str">
        <f t="shared" si="76"/>
        <v/>
      </c>
      <c r="AK206" s="182" t="str">
        <f t="shared" si="76"/>
        <v/>
      </c>
      <c r="AL206" s="182" t="str">
        <f t="shared" si="77"/>
        <v/>
      </c>
      <c r="AM206" s="182" t="str">
        <f t="shared" si="77"/>
        <v/>
      </c>
      <c r="AN206" s="182" t="str">
        <f t="shared" si="77"/>
        <v/>
      </c>
      <c r="AO206" s="182" t="str">
        <f t="shared" si="77"/>
        <v/>
      </c>
      <c r="AP206" s="182" t="str">
        <f t="shared" si="77"/>
        <v/>
      </c>
      <c r="AQ206" s="182" t="str">
        <f t="shared" si="77"/>
        <v/>
      </c>
      <c r="AR206" s="182" t="str">
        <f t="shared" si="77"/>
        <v/>
      </c>
      <c r="AS206" s="182" t="str">
        <f t="shared" si="77"/>
        <v/>
      </c>
      <c r="AT206" s="182" t="str">
        <f t="shared" si="77"/>
        <v/>
      </c>
      <c r="AU206" s="182" t="str">
        <f t="shared" si="77"/>
        <v/>
      </c>
      <c r="AV206" s="182" t="str">
        <f t="shared" si="77"/>
        <v/>
      </c>
      <c r="AW206" s="182" t="str">
        <f t="shared" si="77"/>
        <v/>
      </c>
      <c r="AX206" s="182" t="str">
        <f t="shared" si="77"/>
        <v/>
      </c>
      <c r="AY206" s="182" t="str">
        <f t="shared" si="77"/>
        <v/>
      </c>
      <c r="AZ206" s="182" t="str">
        <f t="shared" si="77"/>
        <v/>
      </c>
      <c r="BA206" s="182" t="str">
        <f t="shared" si="77"/>
        <v/>
      </c>
      <c r="BB206" s="182" t="str">
        <f t="shared" si="77"/>
        <v/>
      </c>
      <c r="BC206" s="182" t="str">
        <f t="shared" si="77"/>
        <v/>
      </c>
      <c r="BD206" s="182" t="str">
        <f t="shared" si="77"/>
        <v/>
      </c>
      <c r="BE206" s="182" t="str">
        <f t="shared" si="77"/>
        <v/>
      </c>
      <c r="BF206" s="182" t="str">
        <f t="shared" si="77"/>
        <v/>
      </c>
      <c r="BG206" s="182" t="str">
        <f t="shared" si="77"/>
        <v/>
      </c>
      <c r="BH206" s="182" t="str">
        <f t="shared" si="77"/>
        <v/>
      </c>
      <c r="BI206" s="182" t="str">
        <f t="shared" si="77"/>
        <v/>
      </c>
      <c r="BJ206" s="182" t="str">
        <f t="shared" si="77"/>
        <v/>
      </c>
      <c r="BK206" s="182" t="str">
        <f t="shared" si="77"/>
        <v/>
      </c>
      <c r="BL206" s="182" t="str">
        <f t="shared" si="77"/>
        <v/>
      </c>
      <c r="BM206" s="182" t="str">
        <f t="shared" si="77"/>
        <v/>
      </c>
      <c r="BN206" s="182" t="str">
        <f t="shared" si="77"/>
        <v/>
      </c>
      <c r="BO206" s="182" t="str">
        <f t="shared" si="77"/>
        <v/>
      </c>
      <c r="BP206" s="182" t="str">
        <f t="shared" si="77"/>
        <v/>
      </c>
      <c r="BQ206" s="182" t="str">
        <f t="shared" si="77"/>
        <v/>
      </c>
      <c r="BR206" s="182" t="str">
        <f t="shared" si="77"/>
        <v/>
      </c>
      <c r="BS206" s="182" t="str">
        <f t="shared" si="77"/>
        <v/>
      </c>
      <c r="BT206" s="182" t="str">
        <f t="shared" si="77"/>
        <v/>
      </c>
      <c r="BU206" s="182" t="str">
        <f t="shared" si="77"/>
        <v/>
      </c>
    </row>
    <row r="207" spans="1:73" x14ac:dyDescent="0.25">
      <c r="A207" s="422">
        <f>IF(ISERROR(FIND(SALES!$XEM$12,J207)),0,1)</f>
        <v>1</v>
      </c>
      <c r="B207" s="1" t="s">
        <v>2394</v>
      </c>
      <c r="C207" s="105" t="s">
        <v>2144</v>
      </c>
      <c r="D207" s="1" t="s">
        <v>2451</v>
      </c>
      <c r="E207" s="1" t="s">
        <v>2451</v>
      </c>
      <c r="F207" s="1" t="s">
        <v>2451</v>
      </c>
      <c r="G207" s="623" t="str">
        <f t="shared" si="72"/>
        <v>0</v>
      </c>
      <c r="H207" s="1">
        <f>'F12'!E210</f>
        <v>0</v>
      </c>
      <c r="I207" s="1" t="str">
        <f t="shared" si="73"/>
        <v/>
      </c>
      <c r="J207" s="197">
        <f>VLOOKUP(H207,'F12'!$E$6:$F$356,2,FALSE)</f>
        <v>0</v>
      </c>
      <c r="K207" s="197">
        <f t="shared" si="74"/>
        <v>0.25</v>
      </c>
      <c r="L207" s="190">
        <f t="shared" si="71"/>
        <v>0</v>
      </c>
      <c r="M207" s="182" t="str">
        <f t="shared" si="78"/>
        <v/>
      </c>
      <c r="N207" s="182" t="str">
        <f t="shared" si="78"/>
        <v/>
      </c>
      <c r="O207" s="182" t="str">
        <f t="shared" si="78"/>
        <v/>
      </c>
      <c r="P207" s="182" t="str">
        <f t="shared" si="78"/>
        <v/>
      </c>
      <c r="Q207" s="182" t="str">
        <f t="shared" si="78"/>
        <v/>
      </c>
      <c r="R207" s="182" t="str">
        <f t="shared" si="78"/>
        <v/>
      </c>
      <c r="S207" s="182" t="str">
        <f t="shared" si="78"/>
        <v/>
      </c>
      <c r="T207" s="182" t="str">
        <f t="shared" si="78"/>
        <v/>
      </c>
      <c r="U207" s="182" t="str">
        <f t="shared" si="78"/>
        <v/>
      </c>
      <c r="V207" s="182" t="str">
        <f t="shared" si="78"/>
        <v/>
      </c>
      <c r="W207" s="182" t="str">
        <f t="shared" si="78"/>
        <v/>
      </c>
      <c r="X207" s="182" t="str">
        <f t="shared" si="78"/>
        <v/>
      </c>
      <c r="Y207" s="182" t="str">
        <f t="shared" si="78"/>
        <v/>
      </c>
      <c r="Z207" s="182" t="str">
        <f t="shared" si="78"/>
        <v/>
      </c>
      <c r="AA207" s="182" t="str">
        <f t="shared" si="78"/>
        <v/>
      </c>
      <c r="AB207" s="182" t="str">
        <f t="shared" si="76"/>
        <v/>
      </c>
      <c r="AC207" s="182" t="str">
        <f t="shared" si="76"/>
        <v/>
      </c>
      <c r="AD207" s="182" t="str">
        <f t="shared" si="76"/>
        <v/>
      </c>
      <c r="AE207" s="182" t="str">
        <f t="shared" si="76"/>
        <v/>
      </c>
      <c r="AF207" s="182" t="str">
        <f t="shared" si="76"/>
        <v/>
      </c>
      <c r="AG207" s="182" t="str">
        <f t="shared" si="76"/>
        <v/>
      </c>
      <c r="AH207" s="182" t="str">
        <f t="shared" si="76"/>
        <v/>
      </c>
      <c r="AI207" s="182" t="str">
        <f t="shared" si="76"/>
        <v/>
      </c>
      <c r="AJ207" s="182" t="str">
        <f t="shared" si="76"/>
        <v/>
      </c>
      <c r="AK207" s="182" t="str">
        <f t="shared" si="76"/>
        <v/>
      </c>
      <c r="AL207" s="182" t="str">
        <f t="shared" si="77"/>
        <v/>
      </c>
      <c r="AM207" s="182" t="str">
        <f t="shared" si="77"/>
        <v/>
      </c>
      <c r="AN207" s="182" t="str">
        <f t="shared" si="77"/>
        <v/>
      </c>
      <c r="AO207" s="182" t="str">
        <f t="shared" si="77"/>
        <v/>
      </c>
      <c r="AP207" s="182" t="str">
        <f t="shared" si="77"/>
        <v/>
      </c>
      <c r="AQ207" s="182" t="str">
        <f t="shared" si="77"/>
        <v/>
      </c>
      <c r="AR207" s="182" t="str">
        <f t="shared" si="77"/>
        <v/>
      </c>
      <c r="AS207" s="182" t="str">
        <f t="shared" si="77"/>
        <v/>
      </c>
      <c r="AT207" s="182" t="str">
        <f t="shared" si="77"/>
        <v/>
      </c>
      <c r="AU207" s="182" t="str">
        <f t="shared" si="77"/>
        <v/>
      </c>
      <c r="AV207" s="182" t="str">
        <f t="shared" si="77"/>
        <v/>
      </c>
      <c r="AW207" s="182" t="str">
        <f t="shared" si="77"/>
        <v/>
      </c>
      <c r="AX207" s="182" t="str">
        <f t="shared" si="77"/>
        <v/>
      </c>
      <c r="AY207" s="182" t="str">
        <f t="shared" si="77"/>
        <v/>
      </c>
      <c r="AZ207" s="182" t="str">
        <f t="shared" si="77"/>
        <v/>
      </c>
      <c r="BA207" s="182" t="str">
        <f t="shared" si="77"/>
        <v/>
      </c>
      <c r="BB207" s="182" t="str">
        <f t="shared" si="77"/>
        <v/>
      </c>
      <c r="BC207" s="182" t="str">
        <f t="shared" si="77"/>
        <v/>
      </c>
      <c r="BD207" s="182" t="str">
        <f t="shared" si="77"/>
        <v/>
      </c>
      <c r="BE207" s="182" t="str">
        <f t="shared" si="77"/>
        <v/>
      </c>
      <c r="BF207" s="182" t="str">
        <f t="shared" si="77"/>
        <v/>
      </c>
      <c r="BG207" s="182" t="str">
        <f t="shared" si="77"/>
        <v/>
      </c>
      <c r="BH207" s="182" t="str">
        <f t="shared" si="77"/>
        <v/>
      </c>
      <c r="BI207" s="182" t="str">
        <f t="shared" si="77"/>
        <v/>
      </c>
      <c r="BJ207" s="182" t="str">
        <f t="shared" si="77"/>
        <v/>
      </c>
      <c r="BK207" s="182" t="str">
        <f t="shared" si="77"/>
        <v/>
      </c>
      <c r="BL207" s="182" t="str">
        <f t="shared" si="77"/>
        <v/>
      </c>
      <c r="BM207" s="182" t="str">
        <f t="shared" si="77"/>
        <v/>
      </c>
      <c r="BN207" s="182" t="str">
        <f t="shared" si="77"/>
        <v/>
      </c>
      <c r="BO207" s="182" t="str">
        <f t="shared" si="77"/>
        <v/>
      </c>
      <c r="BP207" s="182" t="str">
        <f t="shared" si="77"/>
        <v/>
      </c>
      <c r="BQ207" s="182" t="str">
        <f t="shared" si="77"/>
        <v/>
      </c>
      <c r="BR207" s="182" t="str">
        <f t="shared" si="77"/>
        <v/>
      </c>
      <c r="BS207" s="182" t="str">
        <f t="shared" si="77"/>
        <v/>
      </c>
      <c r="BT207" s="182" t="str">
        <f t="shared" si="77"/>
        <v/>
      </c>
      <c r="BU207" s="182" t="str">
        <f t="shared" si="77"/>
        <v/>
      </c>
    </row>
    <row r="208" spans="1:73" x14ac:dyDescent="0.25">
      <c r="A208" s="422">
        <f>IF(ISERROR(FIND(SALES!$XEM$12,J208)),0,1)</f>
        <v>1</v>
      </c>
      <c r="B208" s="1" t="s">
        <v>2395</v>
      </c>
      <c r="C208" s="1" t="s">
        <v>2451</v>
      </c>
      <c r="D208" s="1" t="s">
        <v>2451</v>
      </c>
      <c r="E208" s="1" t="s">
        <v>2451</v>
      </c>
      <c r="F208" s="1" t="s">
        <v>2451</v>
      </c>
      <c r="G208" s="623" t="str">
        <f t="shared" si="72"/>
        <v>0</v>
      </c>
      <c r="H208" s="1">
        <f>'F12'!E211</f>
        <v>0</v>
      </c>
      <c r="I208" s="1" t="str">
        <f t="shared" si="73"/>
        <v/>
      </c>
      <c r="J208" s="197">
        <f>VLOOKUP(H208,'F12'!$E$6:$F$356,2,FALSE)</f>
        <v>0</v>
      </c>
      <c r="K208" s="197">
        <f t="shared" si="74"/>
        <v>0.25</v>
      </c>
      <c r="L208" s="190">
        <f t="shared" si="71"/>
        <v>0</v>
      </c>
      <c r="M208" s="182" t="str">
        <f t="shared" si="78"/>
        <v/>
      </c>
      <c r="N208" s="182" t="str">
        <f t="shared" si="78"/>
        <v/>
      </c>
      <c r="O208" s="182" t="str">
        <f t="shared" si="78"/>
        <v/>
      </c>
      <c r="P208" s="182" t="str">
        <f t="shared" si="78"/>
        <v/>
      </c>
      <c r="Q208" s="182" t="str">
        <f t="shared" si="78"/>
        <v/>
      </c>
      <c r="R208" s="182" t="str">
        <f t="shared" si="78"/>
        <v/>
      </c>
      <c r="S208" s="182" t="str">
        <f t="shared" si="78"/>
        <v/>
      </c>
      <c r="T208" s="182" t="str">
        <f t="shared" si="78"/>
        <v/>
      </c>
      <c r="U208" s="182" t="str">
        <f t="shared" si="78"/>
        <v/>
      </c>
      <c r="V208" s="182" t="str">
        <f t="shared" si="78"/>
        <v/>
      </c>
      <c r="W208" s="182" t="str">
        <f t="shared" si="78"/>
        <v/>
      </c>
      <c r="X208" s="182" t="str">
        <f t="shared" si="78"/>
        <v/>
      </c>
      <c r="Y208" s="182" t="str">
        <f t="shared" si="78"/>
        <v/>
      </c>
      <c r="Z208" s="182" t="str">
        <f t="shared" si="78"/>
        <v/>
      </c>
      <c r="AA208" s="182" t="str">
        <f t="shared" si="78"/>
        <v/>
      </c>
      <c r="AB208" s="182" t="str">
        <f t="shared" si="76"/>
        <v/>
      </c>
      <c r="AC208" s="182" t="str">
        <f t="shared" si="76"/>
        <v/>
      </c>
      <c r="AD208" s="182" t="str">
        <f t="shared" si="76"/>
        <v/>
      </c>
      <c r="AE208" s="182" t="str">
        <f t="shared" si="76"/>
        <v/>
      </c>
      <c r="AF208" s="182" t="str">
        <f t="shared" si="76"/>
        <v/>
      </c>
      <c r="AG208" s="182" t="str">
        <f t="shared" si="76"/>
        <v/>
      </c>
      <c r="AH208" s="182" t="str">
        <f t="shared" si="76"/>
        <v/>
      </c>
      <c r="AI208" s="182" t="str">
        <f t="shared" si="76"/>
        <v/>
      </c>
      <c r="AJ208" s="182" t="str">
        <f t="shared" si="76"/>
        <v/>
      </c>
      <c r="AK208" s="182" t="str">
        <f t="shared" si="76"/>
        <v/>
      </c>
      <c r="AL208" s="182" t="str">
        <f t="shared" si="77"/>
        <v/>
      </c>
      <c r="AM208" s="182" t="str">
        <f t="shared" si="77"/>
        <v/>
      </c>
      <c r="AN208" s="182" t="str">
        <f t="shared" si="77"/>
        <v/>
      </c>
      <c r="AO208" s="182" t="str">
        <f t="shared" si="77"/>
        <v/>
      </c>
      <c r="AP208" s="182" t="str">
        <f t="shared" si="77"/>
        <v/>
      </c>
      <c r="AQ208" s="182" t="str">
        <f t="shared" si="77"/>
        <v/>
      </c>
      <c r="AR208" s="182" t="str">
        <f t="shared" si="77"/>
        <v/>
      </c>
      <c r="AS208" s="182" t="str">
        <f t="shared" si="77"/>
        <v/>
      </c>
      <c r="AT208" s="182" t="str">
        <f t="shared" si="77"/>
        <v/>
      </c>
      <c r="AU208" s="182" t="str">
        <f t="shared" si="77"/>
        <v/>
      </c>
      <c r="AV208" s="182" t="str">
        <f t="shared" si="77"/>
        <v/>
      </c>
      <c r="AW208" s="182" t="str">
        <f t="shared" si="77"/>
        <v/>
      </c>
      <c r="AX208" s="182" t="str">
        <f t="shared" si="77"/>
        <v/>
      </c>
      <c r="AY208" s="182" t="str">
        <f t="shared" si="77"/>
        <v/>
      </c>
      <c r="AZ208" s="182" t="str">
        <f t="shared" si="77"/>
        <v/>
      </c>
      <c r="BA208" s="182" t="str">
        <f t="shared" si="77"/>
        <v/>
      </c>
      <c r="BB208" s="182" t="str">
        <f t="shared" si="77"/>
        <v/>
      </c>
      <c r="BC208" s="182" t="str">
        <f t="shared" si="77"/>
        <v/>
      </c>
      <c r="BD208" s="182" t="str">
        <f t="shared" si="77"/>
        <v/>
      </c>
      <c r="BE208" s="182" t="str">
        <f t="shared" si="77"/>
        <v/>
      </c>
      <c r="BF208" s="182" t="str">
        <f t="shared" si="77"/>
        <v/>
      </c>
      <c r="BG208" s="182" t="str">
        <f t="shared" si="77"/>
        <v/>
      </c>
      <c r="BH208" s="182" t="str">
        <f t="shared" si="77"/>
        <v/>
      </c>
      <c r="BI208" s="182" t="str">
        <f t="shared" si="77"/>
        <v/>
      </c>
      <c r="BJ208" s="182" t="str">
        <f t="shared" si="77"/>
        <v/>
      </c>
      <c r="BK208" s="182" t="str">
        <f t="shared" si="77"/>
        <v/>
      </c>
      <c r="BL208" s="182" t="str">
        <f t="shared" si="77"/>
        <v/>
      </c>
      <c r="BM208" s="182" t="str">
        <f t="shared" si="77"/>
        <v/>
      </c>
      <c r="BN208" s="182" t="str">
        <f t="shared" si="77"/>
        <v/>
      </c>
      <c r="BO208" s="182" t="str">
        <f t="shared" si="77"/>
        <v/>
      </c>
      <c r="BP208" s="182" t="str">
        <f t="shared" si="77"/>
        <v/>
      </c>
      <c r="BQ208" s="182" t="str">
        <f t="shared" si="77"/>
        <v/>
      </c>
      <c r="BR208" s="182" t="str">
        <f t="shared" si="77"/>
        <v/>
      </c>
      <c r="BS208" s="182" t="str">
        <f t="shared" si="77"/>
        <v/>
      </c>
      <c r="BT208" s="182" t="str">
        <f t="shared" si="77"/>
        <v/>
      </c>
      <c r="BU208" s="182" t="str">
        <f t="shared" si="77"/>
        <v/>
      </c>
    </row>
    <row r="209" spans="1:73" x14ac:dyDescent="0.25">
      <c r="A209" s="422">
        <f>IF(ISERROR(FIND(SALES!$XEM$12,J209)),0,1)</f>
        <v>1</v>
      </c>
      <c r="B209" s="1" t="s">
        <v>2396</v>
      </c>
      <c r="C209" s="105" t="s">
        <v>2149</v>
      </c>
      <c r="D209" s="105" t="s">
        <v>2152</v>
      </c>
      <c r="E209" s="1" t="s">
        <v>2451</v>
      </c>
      <c r="F209" s="1" t="s">
        <v>2451</v>
      </c>
      <c r="G209" s="623" t="str">
        <f t="shared" si="72"/>
        <v>0</v>
      </c>
      <c r="H209" s="1">
        <f>'F12'!E212</f>
        <v>0</v>
      </c>
      <c r="I209" s="1" t="str">
        <f t="shared" si="73"/>
        <v/>
      </c>
      <c r="J209" s="197">
        <f>VLOOKUP(H209,'F12'!$E$6:$F$356,2,FALSE)</f>
        <v>0</v>
      </c>
      <c r="K209" s="197">
        <f t="shared" si="74"/>
        <v>0.25</v>
      </c>
      <c r="L209" s="190">
        <f t="shared" si="71"/>
        <v>0</v>
      </c>
      <c r="M209" s="182" t="str">
        <f t="shared" si="78"/>
        <v/>
      </c>
      <c r="N209" s="182" t="str">
        <f t="shared" si="78"/>
        <v/>
      </c>
      <c r="O209" s="182" t="str">
        <f t="shared" si="78"/>
        <v/>
      </c>
      <c r="P209" s="182" t="str">
        <f t="shared" si="78"/>
        <v/>
      </c>
      <c r="Q209" s="182" t="str">
        <f t="shared" si="78"/>
        <v/>
      </c>
      <c r="R209" s="182" t="str">
        <f t="shared" si="78"/>
        <v/>
      </c>
      <c r="S209" s="182" t="str">
        <f t="shared" si="78"/>
        <v/>
      </c>
      <c r="T209" s="182" t="str">
        <f t="shared" si="78"/>
        <v/>
      </c>
      <c r="U209" s="182" t="str">
        <f t="shared" si="78"/>
        <v/>
      </c>
      <c r="V209" s="182" t="str">
        <f t="shared" si="78"/>
        <v/>
      </c>
      <c r="W209" s="182" t="str">
        <f t="shared" si="78"/>
        <v/>
      </c>
      <c r="X209" s="182" t="str">
        <f t="shared" si="78"/>
        <v/>
      </c>
      <c r="Y209" s="182" t="str">
        <f t="shared" si="78"/>
        <v/>
      </c>
      <c r="Z209" s="182" t="str">
        <f t="shared" si="78"/>
        <v/>
      </c>
      <c r="AA209" s="182" t="str">
        <f t="shared" si="78"/>
        <v/>
      </c>
      <c r="AB209" s="182" t="str">
        <f t="shared" si="76"/>
        <v/>
      </c>
      <c r="AC209" s="182" t="str">
        <f t="shared" si="76"/>
        <v/>
      </c>
      <c r="AD209" s="182" t="str">
        <f t="shared" si="76"/>
        <v/>
      </c>
      <c r="AE209" s="182" t="str">
        <f t="shared" si="76"/>
        <v/>
      </c>
      <c r="AF209" s="182" t="str">
        <f t="shared" si="76"/>
        <v/>
      </c>
      <c r="AG209" s="182" t="str">
        <f t="shared" si="76"/>
        <v/>
      </c>
      <c r="AH209" s="182" t="str">
        <f t="shared" si="76"/>
        <v/>
      </c>
      <c r="AI209" s="182" t="str">
        <f t="shared" si="76"/>
        <v/>
      </c>
      <c r="AJ209" s="182" t="str">
        <f t="shared" si="76"/>
        <v/>
      </c>
      <c r="AK209" s="182" t="str">
        <f t="shared" si="76"/>
        <v/>
      </c>
      <c r="AL209" s="182" t="str">
        <f t="shared" si="77"/>
        <v/>
      </c>
      <c r="AM209" s="182" t="str">
        <f t="shared" si="77"/>
        <v/>
      </c>
      <c r="AN209" s="182" t="str">
        <f t="shared" si="77"/>
        <v/>
      </c>
      <c r="AO209" s="182" t="str">
        <f t="shared" si="77"/>
        <v/>
      </c>
      <c r="AP209" s="182" t="str">
        <f t="shared" si="77"/>
        <v/>
      </c>
      <c r="AQ209" s="182" t="str">
        <f t="shared" si="77"/>
        <v/>
      </c>
      <c r="AR209" s="182" t="str">
        <f t="shared" si="77"/>
        <v/>
      </c>
      <c r="AS209" s="182" t="str">
        <f t="shared" si="77"/>
        <v/>
      </c>
      <c r="AT209" s="182" t="str">
        <f t="shared" si="77"/>
        <v/>
      </c>
      <c r="AU209" s="182" t="str">
        <f t="shared" si="77"/>
        <v/>
      </c>
      <c r="AV209" s="182" t="str">
        <f t="shared" si="77"/>
        <v/>
      </c>
      <c r="AW209" s="182" t="str">
        <f t="shared" si="77"/>
        <v/>
      </c>
      <c r="AX209" s="182" t="str">
        <f t="shared" si="77"/>
        <v/>
      </c>
      <c r="AY209" s="182" t="str">
        <f t="shared" si="77"/>
        <v/>
      </c>
      <c r="AZ209" s="182" t="str">
        <f t="shared" si="77"/>
        <v/>
      </c>
      <c r="BA209" s="182" t="str">
        <f t="shared" si="77"/>
        <v/>
      </c>
      <c r="BB209" s="182" t="str">
        <f t="shared" si="77"/>
        <v/>
      </c>
      <c r="BC209" s="182" t="str">
        <f t="shared" si="77"/>
        <v/>
      </c>
      <c r="BD209" s="182" t="str">
        <f t="shared" si="77"/>
        <v/>
      </c>
      <c r="BE209" s="182" t="str">
        <f t="shared" si="77"/>
        <v/>
      </c>
      <c r="BF209" s="182" t="str">
        <f t="shared" si="77"/>
        <v/>
      </c>
      <c r="BG209" s="182" t="str">
        <f t="shared" si="77"/>
        <v/>
      </c>
      <c r="BH209" s="182" t="str">
        <f t="shared" si="77"/>
        <v/>
      </c>
      <c r="BI209" s="182" t="str">
        <f t="shared" si="77"/>
        <v/>
      </c>
      <c r="BJ209" s="182" t="str">
        <f t="shared" si="77"/>
        <v/>
      </c>
      <c r="BK209" s="182" t="str">
        <f t="shared" si="77"/>
        <v/>
      </c>
      <c r="BL209" s="182" t="str">
        <f t="shared" si="77"/>
        <v/>
      </c>
      <c r="BM209" s="182" t="str">
        <f t="shared" si="77"/>
        <v/>
      </c>
      <c r="BN209" s="182" t="str">
        <f t="shared" si="77"/>
        <v/>
      </c>
      <c r="BO209" s="182" t="str">
        <f t="shared" si="77"/>
        <v/>
      </c>
      <c r="BP209" s="182" t="str">
        <f t="shared" si="77"/>
        <v/>
      </c>
      <c r="BQ209" s="182" t="str">
        <f t="shared" si="77"/>
        <v/>
      </c>
      <c r="BR209" s="182" t="str">
        <f t="shared" si="77"/>
        <v/>
      </c>
      <c r="BS209" s="182" t="str">
        <f t="shared" si="77"/>
        <v/>
      </c>
      <c r="BT209" s="182" t="str">
        <f t="shared" si="77"/>
        <v/>
      </c>
      <c r="BU209" s="182" t="str">
        <f t="shared" si="77"/>
        <v/>
      </c>
    </row>
    <row r="210" spans="1:73" x14ac:dyDescent="0.25">
      <c r="A210" s="422">
        <f>IF(ISERROR(FIND(SALES!$XEM$12,J210)),0,1)</f>
        <v>1</v>
      </c>
      <c r="B210" s="1" t="s">
        <v>2397</v>
      </c>
      <c r="C210" s="1" t="s">
        <v>2451</v>
      </c>
      <c r="D210" s="1" t="s">
        <v>2451</v>
      </c>
      <c r="E210" s="1" t="s">
        <v>2451</v>
      </c>
      <c r="F210" s="1" t="s">
        <v>2451</v>
      </c>
      <c r="G210" s="623" t="str">
        <f t="shared" si="72"/>
        <v>0</v>
      </c>
      <c r="H210" s="1">
        <f>'F12'!E213</f>
        <v>0</v>
      </c>
      <c r="I210" s="1" t="str">
        <f t="shared" si="73"/>
        <v/>
      </c>
      <c r="J210" s="197">
        <f>VLOOKUP(H210,'F12'!$E$6:$F$356,2,FALSE)</f>
        <v>0</v>
      </c>
      <c r="K210" s="197">
        <f t="shared" si="74"/>
        <v>0.25</v>
      </c>
      <c r="L210" s="190">
        <f t="shared" si="71"/>
        <v>0</v>
      </c>
      <c r="M210" s="182" t="str">
        <f t="shared" si="78"/>
        <v/>
      </c>
      <c r="N210" s="182" t="str">
        <f t="shared" si="78"/>
        <v/>
      </c>
      <c r="O210" s="182" t="str">
        <f t="shared" si="78"/>
        <v/>
      </c>
      <c r="P210" s="182" t="str">
        <f t="shared" si="78"/>
        <v/>
      </c>
      <c r="Q210" s="182" t="str">
        <f t="shared" si="78"/>
        <v/>
      </c>
      <c r="R210" s="182" t="str">
        <f t="shared" si="78"/>
        <v/>
      </c>
      <c r="S210" s="182" t="str">
        <f t="shared" si="78"/>
        <v/>
      </c>
      <c r="T210" s="182" t="str">
        <f t="shared" si="78"/>
        <v/>
      </c>
      <c r="U210" s="182" t="str">
        <f t="shared" si="78"/>
        <v/>
      </c>
      <c r="V210" s="182" t="str">
        <f t="shared" si="78"/>
        <v/>
      </c>
      <c r="W210" s="182" t="str">
        <f t="shared" si="78"/>
        <v/>
      </c>
      <c r="X210" s="182" t="str">
        <f t="shared" si="78"/>
        <v/>
      </c>
      <c r="Y210" s="182" t="str">
        <f t="shared" si="78"/>
        <v/>
      </c>
      <c r="Z210" s="182" t="str">
        <f t="shared" si="78"/>
        <v/>
      </c>
      <c r="AA210" s="182" t="str">
        <f t="shared" si="78"/>
        <v/>
      </c>
      <c r="AB210" s="182" t="str">
        <f t="shared" si="76"/>
        <v/>
      </c>
      <c r="AC210" s="182" t="str">
        <f t="shared" si="76"/>
        <v/>
      </c>
      <c r="AD210" s="182" t="str">
        <f t="shared" si="76"/>
        <v/>
      </c>
      <c r="AE210" s="182" t="str">
        <f t="shared" si="76"/>
        <v/>
      </c>
      <c r="AF210" s="182" t="str">
        <f t="shared" si="76"/>
        <v/>
      </c>
      <c r="AG210" s="182" t="str">
        <f t="shared" si="76"/>
        <v/>
      </c>
      <c r="AH210" s="182" t="str">
        <f t="shared" si="76"/>
        <v/>
      </c>
      <c r="AI210" s="182" t="str">
        <f t="shared" si="76"/>
        <v/>
      </c>
      <c r="AJ210" s="182" t="str">
        <f t="shared" si="76"/>
        <v/>
      </c>
      <c r="AK210" s="182" t="str">
        <f t="shared" si="76"/>
        <v/>
      </c>
      <c r="AL210" s="182" t="str">
        <f t="shared" si="77"/>
        <v/>
      </c>
      <c r="AM210" s="182" t="str">
        <f t="shared" si="77"/>
        <v/>
      </c>
      <c r="AN210" s="182" t="str">
        <f t="shared" si="77"/>
        <v/>
      </c>
      <c r="AO210" s="182" t="str">
        <f t="shared" si="77"/>
        <v/>
      </c>
      <c r="AP210" s="182" t="str">
        <f t="shared" si="77"/>
        <v/>
      </c>
      <c r="AQ210" s="182" t="str">
        <f t="shared" si="77"/>
        <v/>
      </c>
      <c r="AR210" s="182" t="str">
        <f t="shared" si="77"/>
        <v/>
      </c>
      <c r="AS210" s="182" t="str">
        <f t="shared" si="77"/>
        <v/>
      </c>
      <c r="AT210" s="182" t="str">
        <f t="shared" si="77"/>
        <v/>
      </c>
      <c r="AU210" s="182" t="str">
        <f t="shared" si="77"/>
        <v/>
      </c>
      <c r="AV210" s="182" t="str">
        <f t="shared" si="77"/>
        <v/>
      </c>
      <c r="AW210" s="182" t="str">
        <f t="shared" si="77"/>
        <v/>
      </c>
      <c r="AX210" s="182" t="str">
        <f t="shared" si="77"/>
        <v/>
      </c>
      <c r="AY210" s="182" t="str">
        <f t="shared" si="77"/>
        <v/>
      </c>
      <c r="AZ210" s="182" t="str">
        <f t="shared" si="77"/>
        <v/>
      </c>
      <c r="BA210" s="182" t="str">
        <f t="shared" si="77"/>
        <v/>
      </c>
      <c r="BB210" s="182" t="str">
        <f t="shared" si="77"/>
        <v/>
      </c>
      <c r="BC210" s="182" t="str">
        <f t="shared" si="77"/>
        <v/>
      </c>
      <c r="BD210" s="182" t="str">
        <f t="shared" si="77"/>
        <v/>
      </c>
      <c r="BE210" s="182" t="str">
        <f t="shared" si="77"/>
        <v/>
      </c>
      <c r="BF210" s="182" t="str">
        <f t="shared" si="77"/>
        <v/>
      </c>
      <c r="BG210" s="182" t="str">
        <f t="shared" si="77"/>
        <v/>
      </c>
      <c r="BH210" s="182" t="str">
        <f t="shared" si="77"/>
        <v/>
      </c>
      <c r="BI210" s="182" t="str">
        <f t="shared" si="77"/>
        <v/>
      </c>
      <c r="BJ210" s="182" t="str">
        <f t="shared" si="77"/>
        <v/>
      </c>
      <c r="BK210" s="182" t="str">
        <f t="shared" si="77"/>
        <v/>
      </c>
      <c r="BL210" s="182" t="str">
        <f t="shared" si="77"/>
        <v/>
      </c>
      <c r="BM210" s="182" t="str">
        <f t="shared" si="77"/>
        <v/>
      </c>
      <c r="BN210" s="182" t="str">
        <f t="shared" si="77"/>
        <v/>
      </c>
      <c r="BO210" s="182" t="str">
        <f t="shared" si="77"/>
        <v/>
      </c>
      <c r="BP210" s="182" t="str">
        <f t="shared" si="77"/>
        <v/>
      </c>
      <c r="BQ210" s="182" t="str">
        <f t="shared" si="77"/>
        <v/>
      </c>
      <c r="BR210" s="182" t="str">
        <f t="shared" si="77"/>
        <v/>
      </c>
      <c r="BS210" s="182" t="str">
        <f t="shared" si="77"/>
        <v/>
      </c>
      <c r="BT210" s="182" t="str">
        <f t="shared" si="77"/>
        <v/>
      </c>
      <c r="BU210" s="182" t="str">
        <f t="shared" si="77"/>
        <v/>
      </c>
    </row>
    <row r="211" spans="1:73" x14ac:dyDescent="0.25">
      <c r="A211" s="422">
        <f>IF(ISERROR(FIND(SALES!$XEM$12,J211)),0,1)</f>
        <v>1</v>
      </c>
      <c r="B211" s="1" t="s">
        <v>2398</v>
      </c>
      <c r="C211" s="105" t="s">
        <v>2144</v>
      </c>
      <c r="D211" s="1" t="s">
        <v>2451</v>
      </c>
      <c r="E211" s="1" t="s">
        <v>2451</v>
      </c>
      <c r="F211" s="1" t="s">
        <v>2451</v>
      </c>
      <c r="G211" s="623" t="str">
        <f t="shared" si="72"/>
        <v>0</v>
      </c>
      <c r="H211" s="1">
        <f>'F12'!E214</f>
        <v>0</v>
      </c>
      <c r="I211" s="1" t="str">
        <f t="shared" si="73"/>
        <v/>
      </c>
      <c r="J211" s="197">
        <f>VLOOKUP(H211,'F12'!$E$6:$F$356,2,FALSE)</f>
        <v>0</v>
      </c>
      <c r="K211" s="197">
        <f t="shared" si="74"/>
        <v>0.25</v>
      </c>
      <c r="L211" s="190">
        <f t="shared" si="71"/>
        <v>0</v>
      </c>
      <c r="M211" s="182" t="str">
        <f t="shared" si="78"/>
        <v/>
      </c>
      <c r="N211" s="182" t="str">
        <f t="shared" si="78"/>
        <v/>
      </c>
      <c r="O211" s="182" t="str">
        <f t="shared" si="78"/>
        <v/>
      </c>
      <c r="P211" s="182" t="str">
        <f t="shared" si="78"/>
        <v/>
      </c>
      <c r="Q211" s="182" t="str">
        <f t="shared" si="78"/>
        <v/>
      </c>
      <c r="R211" s="182" t="str">
        <f t="shared" si="78"/>
        <v/>
      </c>
      <c r="S211" s="182" t="str">
        <f t="shared" si="78"/>
        <v/>
      </c>
      <c r="T211" s="182" t="str">
        <f t="shared" si="78"/>
        <v/>
      </c>
      <c r="U211" s="182" t="str">
        <f t="shared" si="78"/>
        <v/>
      </c>
      <c r="V211" s="182" t="str">
        <f t="shared" si="78"/>
        <v/>
      </c>
      <c r="W211" s="182" t="str">
        <f t="shared" si="78"/>
        <v/>
      </c>
      <c r="X211" s="182" t="str">
        <f t="shared" si="78"/>
        <v/>
      </c>
      <c r="Y211" s="182" t="str">
        <f t="shared" si="78"/>
        <v/>
      </c>
      <c r="Z211" s="182" t="str">
        <f t="shared" si="78"/>
        <v/>
      </c>
      <c r="AA211" s="182" t="str">
        <f t="shared" si="78"/>
        <v/>
      </c>
      <c r="AB211" s="182" t="str">
        <f t="shared" si="76"/>
        <v/>
      </c>
      <c r="AC211" s="182" t="str">
        <f t="shared" si="76"/>
        <v/>
      </c>
      <c r="AD211" s="182" t="str">
        <f t="shared" si="76"/>
        <v/>
      </c>
      <c r="AE211" s="182" t="str">
        <f t="shared" si="76"/>
        <v/>
      </c>
      <c r="AF211" s="182" t="str">
        <f t="shared" si="76"/>
        <v/>
      </c>
      <c r="AG211" s="182" t="str">
        <f t="shared" si="76"/>
        <v/>
      </c>
      <c r="AH211" s="182" t="str">
        <f t="shared" si="76"/>
        <v/>
      </c>
      <c r="AI211" s="182" t="str">
        <f t="shared" si="76"/>
        <v/>
      </c>
      <c r="AJ211" s="182" t="str">
        <f t="shared" si="76"/>
        <v/>
      </c>
      <c r="AK211" s="182" t="str">
        <f t="shared" si="76"/>
        <v/>
      </c>
      <c r="AL211" s="182" t="str">
        <f t="shared" si="77"/>
        <v/>
      </c>
      <c r="AM211" s="182" t="str">
        <f t="shared" si="77"/>
        <v/>
      </c>
      <c r="AN211" s="182" t="str">
        <f t="shared" si="77"/>
        <v/>
      </c>
      <c r="AO211" s="182" t="str">
        <f t="shared" si="77"/>
        <v/>
      </c>
      <c r="AP211" s="182" t="str">
        <f t="shared" si="77"/>
        <v/>
      </c>
      <c r="AQ211" s="182" t="str">
        <f t="shared" si="77"/>
        <v/>
      </c>
      <c r="AR211" s="182" t="str">
        <f t="shared" si="77"/>
        <v/>
      </c>
      <c r="AS211" s="182" t="str">
        <f t="shared" si="77"/>
        <v/>
      </c>
      <c r="AT211" s="182" t="str">
        <f t="shared" si="77"/>
        <v/>
      </c>
      <c r="AU211" s="182" t="str">
        <f t="shared" si="77"/>
        <v/>
      </c>
      <c r="AV211" s="182" t="str">
        <f t="shared" si="77"/>
        <v/>
      </c>
      <c r="AW211" s="182" t="str">
        <f t="shared" si="77"/>
        <v/>
      </c>
      <c r="AX211" s="182" t="str">
        <f t="shared" si="77"/>
        <v/>
      </c>
      <c r="AY211" s="182" t="str">
        <f t="shared" si="77"/>
        <v/>
      </c>
      <c r="AZ211" s="182" t="str">
        <f t="shared" si="77"/>
        <v/>
      </c>
      <c r="BA211" s="182" t="str">
        <f t="shared" si="77"/>
        <v/>
      </c>
      <c r="BB211" s="182" t="str">
        <f t="shared" si="77"/>
        <v/>
      </c>
      <c r="BC211" s="182" t="str">
        <f t="shared" si="77"/>
        <v/>
      </c>
      <c r="BD211" s="182" t="str">
        <f t="shared" si="77"/>
        <v/>
      </c>
      <c r="BE211" s="182" t="str">
        <f t="shared" si="77"/>
        <v/>
      </c>
      <c r="BF211" s="182" t="str">
        <f t="shared" si="77"/>
        <v/>
      </c>
      <c r="BG211" s="182" t="str">
        <f t="shared" si="77"/>
        <v/>
      </c>
      <c r="BH211" s="182" t="str">
        <f t="shared" si="77"/>
        <v/>
      </c>
      <c r="BI211" s="182" t="str">
        <f t="shared" si="77"/>
        <v/>
      </c>
      <c r="BJ211" s="182" t="str">
        <f t="shared" si="77"/>
        <v/>
      </c>
      <c r="BK211" s="182" t="str">
        <f t="shared" si="77"/>
        <v/>
      </c>
      <c r="BL211" s="182" t="str">
        <f t="shared" si="77"/>
        <v/>
      </c>
      <c r="BM211" s="182" t="str">
        <f t="shared" si="77"/>
        <v/>
      </c>
      <c r="BN211" s="182" t="str">
        <f t="shared" si="77"/>
        <v/>
      </c>
      <c r="BO211" s="182" t="str">
        <f t="shared" si="77"/>
        <v/>
      </c>
      <c r="BP211" s="182" t="str">
        <f t="shared" si="77"/>
        <v/>
      </c>
      <c r="BQ211" s="182" t="str">
        <f t="shared" si="77"/>
        <v/>
      </c>
      <c r="BR211" s="182" t="str">
        <f t="shared" si="77"/>
        <v/>
      </c>
      <c r="BS211" s="182" t="str">
        <f t="shared" si="77"/>
        <v/>
      </c>
      <c r="BT211" s="182" t="str">
        <f t="shared" si="77"/>
        <v/>
      </c>
      <c r="BU211" s="182" t="str">
        <f t="shared" si="77"/>
        <v/>
      </c>
    </row>
    <row r="212" spans="1:73" x14ac:dyDescent="0.25">
      <c r="A212" s="422">
        <f>IF(ISERROR(FIND(SALES!$XEM$12,J212)),0,1)</f>
        <v>1</v>
      </c>
      <c r="B212" s="1" t="s">
        <v>2399</v>
      </c>
      <c r="C212" s="1" t="s">
        <v>2451</v>
      </c>
      <c r="D212" s="1" t="s">
        <v>2451</v>
      </c>
      <c r="E212" s="1" t="s">
        <v>2451</v>
      </c>
      <c r="F212" s="1" t="s">
        <v>2451</v>
      </c>
      <c r="G212" s="623" t="str">
        <f t="shared" si="72"/>
        <v>0</v>
      </c>
      <c r="H212" s="1">
        <f>'F12'!E215</f>
        <v>0</v>
      </c>
      <c r="I212" s="1" t="str">
        <f t="shared" si="73"/>
        <v/>
      </c>
      <c r="J212" s="197">
        <f>VLOOKUP(H212,'F12'!$E$6:$F$356,2,FALSE)</f>
        <v>0</v>
      </c>
      <c r="K212" s="197">
        <f t="shared" si="74"/>
        <v>0.25</v>
      </c>
      <c r="L212" s="190">
        <f t="shared" si="71"/>
        <v>0</v>
      </c>
      <c r="M212" s="182" t="str">
        <f t="shared" si="78"/>
        <v/>
      </c>
      <c r="N212" s="182" t="str">
        <f t="shared" si="78"/>
        <v/>
      </c>
      <c r="O212" s="182" t="str">
        <f t="shared" si="78"/>
        <v/>
      </c>
      <c r="P212" s="182" t="str">
        <f t="shared" si="78"/>
        <v/>
      </c>
      <c r="Q212" s="182" t="str">
        <f t="shared" si="78"/>
        <v/>
      </c>
      <c r="R212" s="182" t="str">
        <f t="shared" si="78"/>
        <v/>
      </c>
      <c r="S212" s="182" t="str">
        <f t="shared" si="78"/>
        <v/>
      </c>
      <c r="T212" s="182" t="str">
        <f t="shared" si="78"/>
        <v/>
      </c>
      <c r="U212" s="182" t="str">
        <f t="shared" si="78"/>
        <v/>
      </c>
      <c r="V212" s="182" t="str">
        <f t="shared" si="78"/>
        <v/>
      </c>
      <c r="W212" s="182" t="str">
        <f t="shared" si="78"/>
        <v/>
      </c>
      <c r="X212" s="182" t="str">
        <f t="shared" si="78"/>
        <v/>
      </c>
      <c r="Y212" s="182" t="str">
        <f t="shared" si="78"/>
        <v/>
      </c>
      <c r="Z212" s="182" t="str">
        <f t="shared" si="78"/>
        <v/>
      </c>
      <c r="AA212" s="182" t="str">
        <f t="shared" si="78"/>
        <v/>
      </c>
      <c r="AB212" s="182" t="str">
        <f t="shared" si="76"/>
        <v/>
      </c>
      <c r="AC212" s="182" t="str">
        <f t="shared" si="76"/>
        <v/>
      </c>
      <c r="AD212" s="182" t="str">
        <f t="shared" si="76"/>
        <v/>
      </c>
      <c r="AE212" s="182" t="str">
        <f t="shared" si="76"/>
        <v/>
      </c>
      <c r="AF212" s="182" t="str">
        <f t="shared" si="76"/>
        <v/>
      </c>
      <c r="AG212" s="182" t="str">
        <f t="shared" si="76"/>
        <v/>
      </c>
      <c r="AH212" s="182" t="str">
        <f t="shared" si="76"/>
        <v/>
      </c>
      <c r="AI212" s="182" t="str">
        <f t="shared" si="76"/>
        <v/>
      </c>
      <c r="AJ212" s="182" t="str">
        <f t="shared" si="76"/>
        <v/>
      </c>
      <c r="AK212" s="182" t="str">
        <f t="shared" si="76"/>
        <v/>
      </c>
      <c r="AL212" s="182" t="str">
        <f t="shared" si="77"/>
        <v/>
      </c>
      <c r="AM212" s="182" t="str">
        <f t="shared" si="77"/>
        <v/>
      </c>
      <c r="AN212" s="182" t="str">
        <f t="shared" si="77"/>
        <v/>
      </c>
      <c r="AO212" s="182" t="str">
        <f t="shared" si="77"/>
        <v/>
      </c>
      <c r="AP212" s="182" t="str">
        <f t="shared" si="77"/>
        <v/>
      </c>
      <c r="AQ212" s="182" t="str">
        <f t="shared" si="77"/>
        <v/>
      </c>
      <c r="AR212" s="182" t="str">
        <f t="shared" si="77"/>
        <v/>
      </c>
      <c r="AS212" s="182" t="str">
        <f t="shared" si="77"/>
        <v/>
      </c>
      <c r="AT212" s="182" t="str">
        <f t="shared" si="77"/>
        <v/>
      </c>
      <c r="AU212" s="182" t="str">
        <f t="shared" si="77"/>
        <v/>
      </c>
      <c r="AV212" s="182" t="str">
        <f t="shared" si="77"/>
        <v/>
      </c>
      <c r="AW212" s="182" t="str">
        <f t="shared" si="77"/>
        <v/>
      </c>
      <c r="AX212" s="182" t="str">
        <f t="shared" si="77"/>
        <v/>
      </c>
      <c r="AY212" s="182" t="str">
        <f t="shared" si="77"/>
        <v/>
      </c>
      <c r="AZ212" s="182" t="str">
        <f t="shared" si="77"/>
        <v/>
      </c>
      <c r="BA212" s="182" t="str">
        <f t="shared" si="77"/>
        <v/>
      </c>
      <c r="BB212" s="182" t="str">
        <f t="shared" si="77"/>
        <v/>
      </c>
      <c r="BC212" s="182" t="str">
        <f t="shared" si="77"/>
        <v/>
      </c>
      <c r="BD212" s="182" t="str">
        <f t="shared" si="77"/>
        <v/>
      </c>
      <c r="BE212" s="182" t="str">
        <f t="shared" si="77"/>
        <v/>
      </c>
      <c r="BF212" s="182" t="str">
        <f t="shared" si="77"/>
        <v/>
      </c>
      <c r="BG212" s="182" t="str">
        <f t="shared" si="77"/>
        <v/>
      </c>
      <c r="BH212" s="182" t="str">
        <f t="shared" si="77"/>
        <v/>
      </c>
      <c r="BI212" s="182" t="str">
        <f t="shared" si="77"/>
        <v/>
      </c>
      <c r="BJ212" s="182" t="str">
        <f t="shared" si="77"/>
        <v/>
      </c>
      <c r="BK212" s="182" t="str">
        <f t="shared" si="77"/>
        <v/>
      </c>
      <c r="BL212" s="182" t="str">
        <f t="shared" si="77"/>
        <v/>
      </c>
      <c r="BM212" s="182" t="str">
        <f t="shared" si="77"/>
        <v/>
      </c>
      <c r="BN212" s="182" t="str">
        <f t="shared" si="77"/>
        <v/>
      </c>
      <c r="BO212" s="182" t="str">
        <f t="shared" si="77"/>
        <v/>
      </c>
      <c r="BP212" s="182" t="str">
        <f t="shared" ref="AL212:BU219" si="79">IF(BP$2&gt;LEN($J212),"",RIGHT(LEFT($J212,BP$2),3))</f>
        <v/>
      </c>
      <c r="BQ212" s="182" t="str">
        <f t="shared" si="79"/>
        <v/>
      </c>
      <c r="BR212" s="182" t="str">
        <f t="shared" si="79"/>
        <v/>
      </c>
      <c r="BS212" s="182" t="str">
        <f t="shared" si="79"/>
        <v/>
      </c>
      <c r="BT212" s="182" t="str">
        <f t="shared" si="79"/>
        <v/>
      </c>
      <c r="BU212" s="182" t="str">
        <f t="shared" si="79"/>
        <v/>
      </c>
    </row>
    <row r="213" spans="1:73" x14ac:dyDescent="0.25">
      <c r="A213" s="422">
        <f>IF(ISERROR(FIND(SALES!$XEM$12,J213)),0,1)</f>
        <v>1</v>
      </c>
      <c r="B213" s="1" t="s">
        <v>2400</v>
      </c>
      <c r="C213" s="105" t="s">
        <v>2149</v>
      </c>
      <c r="D213" s="105" t="s">
        <v>2152</v>
      </c>
      <c r="E213" s="1" t="s">
        <v>2451</v>
      </c>
      <c r="F213" s="1" t="s">
        <v>2451</v>
      </c>
      <c r="G213" s="623" t="str">
        <f t="shared" si="72"/>
        <v>0</v>
      </c>
      <c r="H213" s="1">
        <f>'F12'!E216</f>
        <v>0</v>
      </c>
      <c r="I213" s="1" t="str">
        <f t="shared" si="73"/>
        <v/>
      </c>
      <c r="J213" s="197">
        <f>VLOOKUP(H213,'F12'!$E$6:$F$356,2,FALSE)</f>
        <v>0</v>
      </c>
      <c r="K213" s="197">
        <f t="shared" si="74"/>
        <v>0.25</v>
      </c>
      <c r="L213" s="190">
        <f t="shared" si="71"/>
        <v>0</v>
      </c>
      <c r="M213" s="182" t="str">
        <f t="shared" si="78"/>
        <v/>
      </c>
      <c r="N213" s="182" t="str">
        <f t="shared" si="78"/>
        <v/>
      </c>
      <c r="O213" s="182" t="str">
        <f t="shared" si="78"/>
        <v/>
      </c>
      <c r="P213" s="182" t="str">
        <f t="shared" si="78"/>
        <v/>
      </c>
      <c r="Q213" s="182" t="str">
        <f t="shared" si="78"/>
        <v/>
      </c>
      <c r="R213" s="182" t="str">
        <f t="shared" si="78"/>
        <v/>
      </c>
      <c r="S213" s="182" t="str">
        <f t="shared" si="78"/>
        <v/>
      </c>
      <c r="T213" s="182" t="str">
        <f t="shared" si="78"/>
        <v/>
      </c>
      <c r="U213" s="182" t="str">
        <f t="shared" si="78"/>
        <v/>
      </c>
      <c r="V213" s="182" t="str">
        <f t="shared" si="78"/>
        <v/>
      </c>
      <c r="W213" s="182" t="str">
        <f t="shared" si="78"/>
        <v/>
      </c>
      <c r="X213" s="182" t="str">
        <f t="shared" si="78"/>
        <v/>
      </c>
      <c r="Y213" s="182" t="str">
        <f t="shared" si="78"/>
        <v/>
      </c>
      <c r="Z213" s="182" t="str">
        <f t="shared" si="78"/>
        <v/>
      </c>
      <c r="AA213" s="182" t="str">
        <f t="shared" si="78"/>
        <v/>
      </c>
      <c r="AB213" s="182" t="str">
        <f t="shared" si="76"/>
        <v/>
      </c>
      <c r="AC213" s="182" t="str">
        <f t="shared" si="76"/>
        <v/>
      </c>
      <c r="AD213" s="182" t="str">
        <f t="shared" si="76"/>
        <v/>
      </c>
      <c r="AE213" s="182" t="str">
        <f t="shared" si="76"/>
        <v/>
      </c>
      <c r="AF213" s="182" t="str">
        <f t="shared" si="76"/>
        <v/>
      </c>
      <c r="AG213" s="182" t="str">
        <f t="shared" si="76"/>
        <v/>
      </c>
      <c r="AH213" s="182" t="str">
        <f t="shared" si="76"/>
        <v/>
      </c>
      <c r="AI213" s="182" t="str">
        <f t="shared" si="76"/>
        <v/>
      </c>
      <c r="AJ213" s="182" t="str">
        <f t="shared" si="76"/>
        <v/>
      </c>
      <c r="AK213" s="182" t="str">
        <f t="shared" si="76"/>
        <v/>
      </c>
      <c r="AL213" s="182" t="str">
        <f t="shared" si="79"/>
        <v/>
      </c>
      <c r="AM213" s="182" t="str">
        <f t="shared" si="79"/>
        <v/>
      </c>
      <c r="AN213" s="182" t="str">
        <f t="shared" si="79"/>
        <v/>
      </c>
      <c r="AO213" s="182" t="str">
        <f t="shared" si="79"/>
        <v/>
      </c>
      <c r="AP213" s="182" t="str">
        <f t="shared" si="79"/>
        <v/>
      </c>
      <c r="AQ213" s="182" t="str">
        <f t="shared" si="79"/>
        <v/>
      </c>
      <c r="AR213" s="182" t="str">
        <f t="shared" si="79"/>
        <v/>
      </c>
      <c r="AS213" s="182" t="str">
        <f t="shared" si="79"/>
        <v/>
      </c>
      <c r="AT213" s="182" t="str">
        <f t="shared" si="79"/>
        <v/>
      </c>
      <c r="AU213" s="182" t="str">
        <f t="shared" si="79"/>
        <v/>
      </c>
      <c r="AV213" s="182" t="str">
        <f t="shared" si="79"/>
        <v/>
      </c>
      <c r="AW213" s="182" t="str">
        <f t="shared" si="79"/>
        <v/>
      </c>
      <c r="AX213" s="182" t="str">
        <f t="shared" si="79"/>
        <v/>
      </c>
      <c r="AY213" s="182" t="str">
        <f t="shared" si="79"/>
        <v/>
      </c>
      <c r="AZ213" s="182" t="str">
        <f t="shared" si="79"/>
        <v/>
      </c>
      <c r="BA213" s="182" t="str">
        <f t="shared" si="79"/>
        <v/>
      </c>
      <c r="BB213" s="182" t="str">
        <f t="shared" si="79"/>
        <v/>
      </c>
      <c r="BC213" s="182" t="str">
        <f t="shared" si="79"/>
        <v/>
      </c>
      <c r="BD213" s="182" t="str">
        <f t="shared" si="79"/>
        <v/>
      </c>
      <c r="BE213" s="182" t="str">
        <f t="shared" si="79"/>
        <v/>
      </c>
      <c r="BF213" s="182" t="str">
        <f t="shared" si="79"/>
        <v/>
      </c>
      <c r="BG213" s="182" t="str">
        <f t="shared" si="79"/>
        <v/>
      </c>
      <c r="BH213" s="182" t="str">
        <f t="shared" si="79"/>
        <v/>
      </c>
      <c r="BI213" s="182" t="str">
        <f t="shared" si="79"/>
        <v/>
      </c>
      <c r="BJ213" s="182" t="str">
        <f t="shared" si="79"/>
        <v/>
      </c>
      <c r="BK213" s="182" t="str">
        <f t="shared" si="79"/>
        <v/>
      </c>
      <c r="BL213" s="182" t="str">
        <f t="shared" si="79"/>
        <v/>
      </c>
      <c r="BM213" s="182" t="str">
        <f t="shared" si="79"/>
        <v/>
      </c>
      <c r="BN213" s="182" t="str">
        <f t="shared" si="79"/>
        <v/>
      </c>
      <c r="BO213" s="182" t="str">
        <f t="shared" si="79"/>
        <v/>
      </c>
      <c r="BP213" s="182" t="str">
        <f t="shared" si="79"/>
        <v/>
      </c>
      <c r="BQ213" s="182" t="str">
        <f t="shared" si="79"/>
        <v/>
      </c>
      <c r="BR213" s="182" t="str">
        <f t="shared" si="79"/>
        <v/>
      </c>
      <c r="BS213" s="182" t="str">
        <f t="shared" si="79"/>
        <v/>
      </c>
      <c r="BT213" s="182" t="str">
        <f t="shared" si="79"/>
        <v/>
      </c>
      <c r="BU213" s="182" t="str">
        <f t="shared" si="79"/>
        <v/>
      </c>
    </row>
    <row r="214" spans="1:73" x14ac:dyDescent="0.25">
      <c r="A214" s="422">
        <f>IF(ISERROR(FIND(SALES!$XEM$12,J214)),0,1)</f>
        <v>1</v>
      </c>
      <c r="B214" s="1" t="s">
        <v>2401</v>
      </c>
      <c r="C214" s="1" t="s">
        <v>2451</v>
      </c>
      <c r="D214" s="1" t="s">
        <v>2451</v>
      </c>
      <c r="E214" s="1" t="s">
        <v>2451</v>
      </c>
      <c r="F214" s="1" t="s">
        <v>2451</v>
      </c>
      <c r="G214" s="623" t="str">
        <f t="shared" si="72"/>
        <v>0</v>
      </c>
      <c r="H214" s="1">
        <f>'F12'!E217</f>
        <v>0</v>
      </c>
      <c r="I214" s="1" t="str">
        <f t="shared" si="73"/>
        <v/>
      </c>
      <c r="J214" s="197">
        <f>VLOOKUP(H214,'F12'!$E$6:$F$356,2,FALSE)</f>
        <v>0</v>
      </c>
      <c r="K214" s="197">
        <f t="shared" si="74"/>
        <v>0.25</v>
      </c>
      <c r="L214" s="190">
        <f t="shared" si="71"/>
        <v>0</v>
      </c>
      <c r="M214" s="182" t="str">
        <f t="shared" si="78"/>
        <v/>
      </c>
      <c r="N214" s="182" t="str">
        <f t="shared" si="78"/>
        <v/>
      </c>
      <c r="O214" s="182" t="str">
        <f t="shared" si="78"/>
        <v/>
      </c>
      <c r="P214" s="182" t="str">
        <f t="shared" si="78"/>
        <v/>
      </c>
      <c r="Q214" s="182" t="str">
        <f t="shared" si="78"/>
        <v/>
      </c>
      <c r="R214" s="182" t="str">
        <f t="shared" si="78"/>
        <v/>
      </c>
      <c r="S214" s="182" t="str">
        <f t="shared" si="78"/>
        <v/>
      </c>
      <c r="T214" s="182" t="str">
        <f t="shared" si="78"/>
        <v/>
      </c>
      <c r="U214" s="182" t="str">
        <f t="shared" si="78"/>
        <v/>
      </c>
      <c r="V214" s="182" t="str">
        <f t="shared" si="78"/>
        <v/>
      </c>
      <c r="W214" s="182" t="str">
        <f t="shared" si="78"/>
        <v/>
      </c>
      <c r="X214" s="182" t="str">
        <f t="shared" si="78"/>
        <v/>
      </c>
      <c r="Y214" s="182" t="str">
        <f t="shared" si="78"/>
        <v/>
      </c>
      <c r="Z214" s="182" t="str">
        <f t="shared" si="78"/>
        <v/>
      </c>
      <c r="AA214" s="182" t="str">
        <f t="shared" si="78"/>
        <v/>
      </c>
      <c r="AB214" s="182" t="str">
        <f t="shared" si="76"/>
        <v/>
      </c>
      <c r="AC214" s="182" t="str">
        <f t="shared" si="76"/>
        <v/>
      </c>
      <c r="AD214" s="182" t="str">
        <f t="shared" si="76"/>
        <v/>
      </c>
      <c r="AE214" s="182" t="str">
        <f t="shared" si="76"/>
        <v/>
      </c>
      <c r="AF214" s="182" t="str">
        <f t="shared" si="76"/>
        <v/>
      </c>
      <c r="AG214" s="182" t="str">
        <f t="shared" si="76"/>
        <v/>
      </c>
      <c r="AH214" s="182" t="str">
        <f t="shared" si="76"/>
        <v/>
      </c>
      <c r="AI214" s="182" t="str">
        <f t="shared" si="76"/>
        <v/>
      </c>
      <c r="AJ214" s="182" t="str">
        <f t="shared" si="76"/>
        <v/>
      </c>
      <c r="AK214" s="182" t="str">
        <f t="shared" si="76"/>
        <v/>
      </c>
      <c r="AL214" s="182" t="str">
        <f t="shared" si="79"/>
        <v/>
      </c>
      <c r="AM214" s="182" t="str">
        <f t="shared" si="79"/>
        <v/>
      </c>
      <c r="AN214" s="182" t="str">
        <f t="shared" si="79"/>
        <v/>
      </c>
      <c r="AO214" s="182" t="str">
        <f t="shared" si="79"/>
        <v/>
      </c>
      <c r="AP214" s="182" t="str">
        <f t="shared" si="79"/>
        <v/>
      </c>
      <c r="AQ214" s="182" t="str">
        <f t="shared" si="79"/>
        <v/>
      </c>
      <c r="AR214" s="182" t="str">
        <f t="shared" si="79"/>
        <v/>
      </c>
      <c r="AS214" s="182" t="str">
        <f t="shared" si="79"/>
        <v/>
      </c>
      <c r="AT214" s="182" t="str">
        <f t="shared" si="79"/>
        <v/>
      </c>
      <c r="AU214" s="182" t="str">
        <f t="shared" si="79"/>
        <v/>
      </c>
      <c r="AV214" s="182" t="str">
        <f t="shared" si="79"/>
        <v/>
      </c>
      <c r="AW214" s="182" t="str">
        <f t="shared" si="79"/>
        <v/>
      </c>
      <c r="AX214" s="182" t="str">
        <f t="shared" si="79"/>
        <v/>
      </c>
      <c r="AY214" s="182" t="str">
        <f t="shared" si="79"/>
        <v/>
      </c>
      <c r="AZ214" s="182" t="str">
        <f t="shared" si="79"/>
        <v/>
      </c>
      <c r="BA214" s="182" t="str">
        <f t="shared" si="79"/>
        <v/>
      </c>
      <c r="BB214" s="182" t="str">
        <f t="shared" si="79"/>
        <v/>
      </c>
      <c r="BC214" s="182" t="str">
        <f t="shared" si="79"/>
        <v/>
      </c>
      <c r="BD214" s="182" t="str">
        <f t="shared" si="79"/>
        <v/>
      </c>
      <c r="BE214" s="182" t="str">
        <f t="shared" si="79"/>
        <v/>
      </c>
      <c r="BF214" s="182" t="str">
        <f t="shared" si="79"/>
        <v/>
      </c>
      <c r="BG214" s="182" t="str">
        <f t="shared" si="79"/>
        <v/>
      </c>
      <c r="BH214" s="182" t="str">
        <f t="shared" si="79"/>
        <v/>
      </c>
      <c r="BI214" s="182" t="str">
        <f t="shared" si="79"/>
        <v/>
      </c>
      <c r="BJ214" s="182" t="str">
        <f t="shared" si="79"/>
        <v/>
      </c>
      <c r="BK214" s="182" t="str">
        <f t="shared" si="79"/>
        <v/>
      </c>
      <c r="BL214" s="182" t="str">
        <f t="shared" si="79"/>
        <v/>
      </c>
      <c r="BM214" s="182" t="str">
        <f t="shared" si="79"/>
        <v/>
      </c>
      <c r="BN214" s="182" t="str">
        <f t="shared" si="79"/>
        <v/>
      </c>
      <c r="BO214" s="182" t="str">
        <f t="shared" si="79"/>
        <v/>
      </c>
      <c r="BP214" s="182" t="str">
        <f t="shared" si="79"/>
        <v/>
      </c>
      <c r="BQ214" s="182" t="str">
        <f t="shared" si="79"/>
        <v/>
      </c>
      <c r="BR214" s="182" t="str">
        <f t="shared" si="79"/>
        <v/>
      </c>
      <c r="BS214" s="182" t="str">
        <f t="shared" si="79"/>
        <v/>
      </c>
      <c r="BT214" s="182" t="str">
        <f t="shared" si="79"/>
        <v/>
      </c>
      <c r="BU214" s="182" t="str">
        <f t="shared" si="79"/>
        <v/>
      </c>
    </row>
    <row r="215" spans="1:73" x14ac:dyDescent="0.25">
      <c r="A215" s="422">
        <f>IF(ISERROR(FIND(SALES!$XEM$12,J215)),0,1)</f>
        <v>1</v>
      </c>
      <c r="B215" s="1" t="s">
        <v>2402</v>
      </c>
      <c r="C215" s="105" t="s">
        <v>2144</v>
      </c>
      <c r="D215" s="1" t="s">
        <v>2451</v>
      </c>
      <c r="E215" s="1" t="s">
        <v>2451</v>
      </c>
      <c r="F215" s="1" t="s">
        <v>2451</v>
      </c>
      <c r="G215" s="623" t="str">
        <f t="shared" si="72"/>
        <v>0</v>
      </c>
      <c r="H215" s="1">
        <f>'F12'!E218</f>
        <v>0</v>
      </c>
      <c r="I215" s="1" t="str">
        <f t="shared" si="73"/>
        <v/>
      </c>
      <c r="J215" s="197">
        <f>VLOOKUP(H215,'F12'!$E$6:$F$356,2,FALSE)</f>
        <v>0</v>
      </c>
      <c r="K215" s="197">
        <f t="shared" si="74"/>
        <v>0.25</v>
      </c>
      <c r="L215" s="190">
        <f t="shared" si="71"/>
        <v>0</v>
      </c>
      <c r="M215" s="182" t="str">
        <f t="shared" si="78"/>
        <v/>
      </c>
      <c r="N215" s="182" t="str">
        <f t="shared" si="78"/>
        <v/>
      </c>
      <c r="O215" s="182" t="str">
        <f t="shared" si="78"/>
        <v/>
      </c>
      <c r="P215" s="182" t="str">
        <f t="shared" si="78"/>
        <v/>
      </c>
      <c r="Q215" s="182" t="str">
        <f t="shared" si="78"/>
        <v/>
      </c>
      <c r="R215" s="182" t="str">
        <f t="shared" si="78"/>
        <v/>
      </c>
      <c r="S215" s="182" t="str">
        <f t="shared" si="78"/>
        <v/>
      </c>
      <c r="T215" s="182" t="str">
        <f t="shared" si="78"/>
        <v/>
      </c>
      <c r="U215" s="182" t="str">
        <f t="shared" si="78"/>
        <v/>
      </c>
      <c r="V215" s="182" t="str">
        <f t="shared" si="78"/>
        <v/>
      </c>
      <c r="W215" s="182" t="str">
        <f t="shared" si="78"/>
        <v/>
      </c>
      <c r="X215" s="182" t="str">
        <f t="shared" si="78"/>
        <v/>
      </c>
      <c r="Y215" s="182" t="str">
        <f t="shared" si="78"/>
        <v/>
      </c>
      <c r="Z215" s="182" t="str">
        <f t="shared" si="78"/>
        <v/>
      </c>
      <c r="AA215" s="182" t="str">
        <f t="shared" si="78"/>
        <v/>
      </c>
      <c r="AB215" s="182" t="str">
        <f t="shared" si="76"/>
        <v/>
      </c>
      <c r="AC215" s="182" t="str">
        <f t="shared" si="76"/>
        <v/>
      </c>
      <c r="AD215" s="182" t="str">
        <f t="shared" si="76"/>
        <v/>
      </c>
      <c r="AE215" s="182" t="str">
        <f t="shared" si="76"/>
        <v/>
      </c>
      <c r="AF215" s="182" t="str">
        <f t="shared" si="76"/>
        <v/>
      </c>
      <c r="AG215" s="182" t="str">
        <f t="shared" si="76"/>
        <v/>
      </c>
      <c r="AH215" s="182" t="str">
        <f t="shared" si="76"/>
        <v/>
      </c>
      <c r="AI215" s="182" t="str">
        <f t="shared" si="76"/>
        <v/>
      </c>
      <c r="AJ215" s="182" t="str">
        <f t="shared" si="76"/>
        <v/>
      </c>
      <c r="AK215" s="182" t="str">
        <f t="shared" si="76"/>
        <v/>
      </c>
      <c r="AL215" s="182" t="str">
        <f t="shared" si="79"/>
        <v/>
      </c>
      <c r="AM215" s="182" t="str">
        <f t="shared" si="79"/>
        <v/>
      </c>
      <c r="AN215" s="182" t="str">
        <f t="shared" si="79"/>
        <v/>
      </c>
      <c r="AO215" s="182" t="str">
        <f t="shared" si="79"/>
        <v/>
      </c>
      <c r="AP215" s="182" t="str">
        <f t="shared" si="79"/>
        <v/>
      </c>
      <c r="AQ215" s="182" t="str">
        <f t="shared" si="79"/>
        <v/>
      </c>
      <c r="AR215" s="182" t="str">
        <f t="shared" si="79"/>
        <v/>
      </c>
      <c r="AS215" s="182" t="str">
        <f t="shared" si="79"/>
        <v/>
      </c>
      <c r="AT215" s="182" t="str">
        <f t="shared" si="79"/>
        <v/>
      </c>
      <c r="AU215" s="182" t="str">
        <f t="shared" si="79"/>
        <v/>
      </c>
      <c r="AV215" s="182" t="str">
        <f t="shared" si="79"/>
        <v/>
      </c>
      <c r="AW215" s="182" t="str">
        <f t="shared" si="79"/>
        <v/>
      </c>
      <c r="AX215" s="182" t="str">
        <f t="shared" si="79"/>
        <v/>
      </c>
      <c r="AY215" s="182" t="str">
        <f t="shared" si="79"/>
        <v/>
      </c>
      <c r="AZ215" s="182" t="str">
        <f t="shared" si="79"/>
        <v/>
      </c>
      <c r="BA215" s="182" t="str">
        <f t="shared" si="79"/>
        <v/>
      </c>
      <c r="BB215" s="182" t="str">
        <f t="shared" si="79"/>
        <v/>
      </c>
      <c r="BC215" s="182" t="str">
        <f t="shared" si="79"/>
        <v/>
      </c>
      <c r="BD215" s="182" t="str">
        <f t="shared" si="79"/>
        <v/>
      </c>
      <c r="BE215" s="182" t="str">
        <f t="shared" si="79"/>
        <v/>
      </c>
      <c r="BF215" s="182" t="str">
        <f t="shared" si="79"/>
        <v/>
      </c>
      <c r="BG215" s="182" t="str">
        <f t="shared" si="79"/>
        <v/>
      </c>
      <c r="BH215" s="182" t="str">
        <f t="shared" si="79"/>
        <v/>
      </c>
      <c r="BI215" s="182" t="str">
        <f t="shared" si="79"/>
        <v/>
      </c>
      <c r="BJ215" s="182" t="str">
        <f t="shared" si="79"/>
        <v/>
      </c>
      <c r="BK215" s="182" t="str">
        <f t="shared" si="79"/>
        <v/>
      </c>
      <c r="BL215" s="182" t="str">
        <f t="shared" si="79"/>
        <v/>
      </c>
      <c r="BM215" s="182" t="str">
        <f t="shared" si="79"/>
        <v/>
      </c>
      <c r="BN215" s="182" t="str">
        <f t="shared" si="79"/>
        <v/>
      </c>
      <c r="BO215" s="182" t="str">
        <f t="shared" si="79"/>
        <v/>
      </c>
      <c r="BP215" s="182" t="str">
        <f t="shared" si="79"/>
        <v/>
      </c>
      <c r="BQ215" s="182" t="str">
        <f t="shared" si="79"/>
        <v/>
      </c>
      <c r="BR215" s="182" t="str">
        <f t="shared" si="79"/>
        <v/>
      </c>
      <c r="BS215" s="182" t="str">
        <f t="shared" si="79"/>
        <v/>
      </c>
      <c r="BT215" s="182" t="str">
        <f t="shared" si="79"/>
        <v/>
      </c>
      <c r="BU215" s="182" t="str">
        <f t="shared" si="79"/>
        <v/>
      </c>
    </row>
    <row r="216" spans="1:73" x14ac:dyDescent="0.25">
      <c r="A216" s="422">
        <f>IF(ISERROR(FIND(SALES!$XEM$12,J216)),0,1)</f>
        <v>1</v>
      </c>
      <c r="B216" s="1" t="s">
        <v>2403</v>
      </c>
      <c r="C216" s="1" t="s">
        <v>2451</v>
      </c>
      <c r="D216" s="1" t="s">
        <v>2451</v>
      </c>
      <c r="E216" s="1" t="s">
        <v>2451</v>
      </c>
      <c r="F216" s="1" t="s">
        <v>2451</v>
      </c>
      <c r="G216" s="623" t="str">
        <f t="shared" si="72"/>
        <v>0</v>
      </c>
      <c r="H216" s="1">
        <f>'F12'!E219</f>
        <v>0</v>
      </c>
      <c r="I216" s="1" t="str">
        <f t="shared" si="73"/>
        <v/>
      </c>
      <c r="J216" s="197">
        <f>VLOOKUP(H216,'F12'!$E$6:$F$356,2,FALSE)</f>
        <v>0</v>
      </c>
      <c r="K216" s="197">
        <f t="shared" si="74"/>
        <v>0.25</v>
      </c>
      <c r="L216" s="190">
        <f t="shared" si="71"/>
        <v>0</v>
      </c>
      <c r="M216" s="182" t="str">
        <f t="shared" si="78"/>
        <v/>
      </c>
      <c r="N216" s="182" t="str">
        <f t="shared" si="78"/>
        <v/>
      </c>
      <c r="O216" s="182" t="str">
        <f t="shared" si="78"/>
        <v/>
      </c>
      <c r="P216" s="182" t="str">
        <f t="shared" si="78"/>
        <v/>
      </c>
      <c r="Q216" s="182" t="str">
        <f t="shared" si="78"/>
        <v/>
      </c>
      <c r="R216" s="182" t="str">
        <f t="shared" si="78"/>
        <v/>
      </c>
      <c r="S216" s="182" t="str">
        <f t="shared" si="78"/>
        <v/>
      </c>
      <c r="T216" s="182" t="str">
        <f t="shared" si="78"/>
        <v/>
      </c>
      <c r="U216" s="182" t="str">
        <f t="shared" si="78"/>
        <v/>
      </c>
      <c r="V216" s="182" t="str">
        <f t="shared" si="78"/>
        <v/>
      </c>
      <c r="W216" s="182" t="str">
        <f t="shared" si="78"/>
        <v/>
      </c>
      <c r="X216" s="182" t="str">
        <f t="shared" si="78"/>
        <v/>
      </c>
      <c r="Y216" s="182" t="str">
        <f t="shared" si="78"/>
        <v/>
      </c>
      <c r="Z216" s="182" t="str">
        <f t="shared" si="78"/>
        <v/>
      </c>
      <c r="AA216" s="182" t="str">
        <f t="shared" si="78"/>
        <v/>
      </c>
      <c r="AB216" s="182" t="str">
        <f t="shared" si="76"/>
        <v/>
      </c>
      <c r="AC216" s="182" t="str">
        <f t="shared" si="76"/>
        <v/>
      </c>
      <c r="AD216" s="182" t="str">
        <f t="shared" si="76"/>
        <v/>
      </c>
      <c r="AE216" s="182" t="str">
        <f t="shared" si="76"/>
        <v/>
      </c>
      <c r="AF216" s="182" t="str">
        <f t="shared" si="76"/>
        <v/>
      </c>
      <c r="AG216" s="182" t="str">
        <f t="shared" si="76"/>
        <v/>
      </c>
      <c r="AH216" s="182" t="str">
        <f t="shared" si="76"/>
        <v/>
      </c>
      <c r="AI216" s="182" t="str">
        <f t="shared" si="76"/>
        <v/>
      </c>
      <c r="AJ216" s="182" t="str">
        <f t="shared" si="76"/>
        <v/>
      </c>
      <c r="AK216" s="182" t="str">
        <f t="shared" si="76"/>
        <v/>
      </c>
      <c r="AL216" s="182" t="str">
        <f t="shared" si="79"/>
        <v/>
      </c>
      <c r="AM216" s="182" t="str">
        <f t="shared" si="79"/>
        <v/>
      </c>
      <c r="AN216" s="182" t="str">
        <f t="shared" si="79"/>
        <v/>
      </c>
      <c r="AO216" s="182" t="str">
        <f t="shared" si="79"/>
        <v/>
      </c>
      <c r="AP216" s="182" t="str">
        <f t="shared" si="79"/>
        <v/>
      </c>
      <c r="AQ216" s="182" t="str">
        <f t="shared" si="79"/>
        <v/>
      </c>
      <c r="AR216" s="182" t="str">
        <f t="shared" si="79"/>
        <v/>
      </c>
      <c r="AS216" s="182" t="str">
        <f t="shared" si="79"/>
        <v/>
      </c>
      <c r="AT216" s="182" t="str">
        <f t="shared" si="79"/>
        <v/>
      </c>
      <c r="AU216" s="182" t="str">
        <f t="shared" si="79"/>
        <v/>
      </c>
      <c r="AV216" s="182" t="str">
        <f t="shared" si="79"/>
        <v/>
      </c>
      <c r="AW216" s="182" t="str">
        <f t="shared" si="79"/>
        <v/>
      </c>
      <c r="AX216" s="182" t="str">
        <f t="shared" si="79"/>
        <v/>
      </c>
      <c r="AY216" s="182" t="str">
        <f t="shared" si="79"/>
        <v/>
      </c>
      <c r="AZ216" s="182" t="str">
        <f t="shared" si="79"/>
        <v/>
      </c>
      <c r="BA216" s="182" t="str">
        <f t="shared" si="79"/>
        <v/>
      </c>
      <c r="BB216" s="182" t="str">
        <f t="shared" si="79"/>
        <v/>
      </c>
      <c r="BC216" s="182" t="str">
        <f t="shared" si="79"/>
        <v/>
      </c>
      <c r="BD216" s="182" t="str">
        <f t="shared" si="79"/>
        <v/>
      </c>
      <c r="BE216" s="182" t="str">
        <f t="shared" si="79"/>
        <v/>
      </c>
      <c r="BF216" s="182" t="str">
        <f t="shared" si="79"/>
        <v/>
      </c>
      <c r="BG216" s="182" t="str">
        <f t="shared" si="79"/>
        <v/>
      </c>
      <c r="BH216" s="182" t="str">
        <f t="shared" si="79"/>
        <v/>
      </c>
      <c r="BI216" s="182" t="str">
        <f t="shared" si="79"/>
        <v/>
      </c>
      <c r="BJ216" s="182" t="str">
        <f t="shared" si="79"/>
        <v/>
      </c>
      <c r="BK216" s="182" t="str">
        <f t="shared" si="79"/>
        <v/>
      </c>
      <c r="BL216" s="182" t="str">
        <f t="shared" si="79"/>
        <v/>
      </c>
      <c r="BM216" s="182" t="str">
        <f t="shared" si="79"/>
        <v/>
      </c>
      <c r="BN216" s="182" t="str">
        <f t="shared" si="79"/>
        <v/>
      </c>
      <c r="BO216" s="182" t="str">
        <f t="shared" si="79"/>
        <v/>
      </c>
      <c r="BP216" s="182" t="str">
        <f t="shared" si="79"/>
        <v/>
      </c>
      <c r="BQ216" s="182" t="str">
        <f t="shared" si="79"/>
        <v/>
      </c>
      <c r="BR216" s="182" t="str">
        <f t="shared" si="79"/>
        <v/>
      </c>
      <c r="BS216" s="182" t="str">
        <f t="shared" si="79"/>
        <v/>
      </c>
      <c r="BT216" s="182" t="str">
        <f t="shared" si="79"/>
        <v/>
      </c>
      <c r="BU216" s="182" t="str">
        <f t="shared" si="79"/>
        <v/>
      </c>
    </row>
    <row r="217" spans="1:73" x14ac:dyDescent="0.25">
      <c r="A217" s="422">
        <f>IF(ISERROR(FIND(SALES!$XEM$12,J217)),0,1)</f>
        <v>1</v>
      </c>
      <c r="B217" s="1" t="s">
        <v>2404</v>
      </c>
      <c r="C217" s="105" t="s">
        <v>2149</v>
      </c>
      <c r="D217" s="105" t="s">
        <v>2152</v>
      </c>
      <c r="E217" s="1" t="s">
        <v>2451</v>
      </c>
      <c r="F217" s="1" t="s">
        <v>2451</v>
      </c>
      <c r="G217" s="623" t="str">
        <f t="shared" si="72"/>
        <v>0</v>
      </c>
      <c r="H217" s="1">
        <f>'F12'!E220</f>
        <v>0</v>
      </c>
      <c r="I217" s="1" t="str">
        <f t="shared" si="73"/>
        <v/>
      </c>
      <c r="J217" s="197">
        <f>VLOOKUP(H217,'F12'!$E$6:$F$356,2,FALSE)</f>
        <v>0</v>
      </c>
      <c r="K217" s="197">
        <f t="shared" si="74"/>
        <v>0.25</v>
      </c>
      <c r="L217" s="190">
        <f t="shared" si="71"/>
        <v>0</v>
      </c>
      <c r="M217" s="182" t="str">
        <f t="shared" si="78"/>
        <v/>
      </c>
      <c r="N217" s="182" t="str">
        <f t="shared" si="78"/>
        <v/>
      </c>
      <c r="O217" s="182" t="str">
        <f t="shared" si="78"/>
        <v/>
      </c>
      <c r="P217" s="182" t="str">
        <f t="shared" si="78"/>
        <v/>
      </c>
      <c r="Q217" s="182" t="str">
        <f t="shared" si="78"/>
        <v/>
      </c>
      <c r="R217" s="182" t="str">
        <f t="shared" si="78"/>
        <v/>
      </c>
      <c r="S217" s="182" t="str">
        <f t="shared" si="78"/>
        <v/>
      </c>
      <c r="T217" s="182" t="str">
        <f t="shared" si="78"/>
        <v/>
      </c>
      <c r="U217" s="182" t="str">
        <f t="shared" si="78"/>
        <v/>
      </c>
      <c r="V217" s="182" t="str">
        <f t="shared" si="78"/>
        <v/>
      </c>
      <c r="W217" s="182" t="str">
        <f t="shared" si="78"/>
        <v/>
      </c>
      <c r="X217" s="182" t="str">
        <f t="shared" si="78"/>
        <v/>
      </c>
      <c r="Y217" s="182" t="str">
        <f t="shared" si="78"/>
        <v/>
      </c>
      <c r="Z217" s="182" t="str">
        <f t="shared" si="78"/>
        <v/>
      </c>
      <c r="AA217" s="182" t="str">
        <f t="shared" si="78"/>
        <v/>
      </c>
      <c r="AB217" s="182" t="str">
        <f t="shared" si="76"/>
        <v/>
      </c>
      <c r="AC217" s="182" t="str">
        <f t="shared" si="76"/>
        <v/>
      </c>
      <c r="AD217" s="182" t="str">
        <f t="shared" si="76"/>
        <v/>
      </c>
      <c r="AE217" s="182" t="str">
        <f t="shared" si="76"/>
        <v/>
      </c>
      <c r="AF217" s="182" t="str">
        <f t="shared" si="76"/>
        <v/>
      </c>
      <c r="AG217" s="182" t="str">
        <f t="shared" si="76"/>
        <v/>
      </c>
      <c r="AH217" s="182" t="str">
        <f t="shared" si="76"/>
        <v/>
      </c>
      <c r="AI217" s="182" t="str">
        <f t="shared" si="76"/>
        <v/>
      </c>
      <c r="AJ217" s="182" t="str">
        <f t="shared" si="76"/>
        <v/>
      </c>
      <c r="AK217" s="182" t="str">
        <f t="shared" si="76"/>
        <v/>
      </c>
      <c r="AL217" s="182" t="str">
        <f t="shared" si="79"/>
        <v/>
      </c>
      <c r="AM217" s="182" t="str">
        <f t="shared" si="79"/>
        <v/>
      </c>
      <c r="AN217" s="182" t="str">
        <f t="shared" si="79"/>
        <v/>
      </c>
      <c r="AO217" s="182" t="str">
        <f t="shared" si="79"/>
        <v/>
      </c>
      <c r="AP217" s="182" t="str">
        <f t="shared" si="79"/>
        <v/>
      </c>
      <c r="AQ217" s="182" t="str">
        <f t="shared" si="79"/>
        <v/>
      </c>
      <c r="AR217" s="182" t="str">
        <f t="shared" si="79"/>
        <v/>
      </c>
      <c r="AS217" s="182" t="str">
        <f t="shared" si="79"/>
        <v/>
      </c>
      <c r="AT217" s="182" t="str">
        <f t="shared" si="79"/>
        <v/>
      </c>
      <c r="AU217" s="182" t="str">
        <f t="shared" si="79"/>
        <v/>
      </c>
      <c r="AV217" s="182" t="str">
        <f t="shared" si="79"/>
        <v/>
      </c>
      <c r="AW217" s="182" t="str">
        <f t="shared" si="79"/>
        <v/>
      </c>
      <c r="AX217" s="182" t="str">
        <f t="shared" si="79"/>
        <v/>
      </c>
      <c r="AY217" s="182" t="str">
        <f t="shared" si="79"/>
        <v/>
      </c>
      <c r="AZ217" s="182" t="str">
        <f t="shared" si="79"/>
        <v/>
      </c>
      <c r="BA217" s="182" t="str">
        <f t="shared" si="79"/>
        <v/>
      </c>
      <c r="BB217" s="182" t="str">
        <f t="shared" si="79"/>
        <v/>
      </c>
      <c r="BC217" s="182" t="str">
        <f t="shared" si="79"/>
        <v/>
      </c>
      <c r="BD217" s="182" t="str">
        <f t="shared" si="79"/>
        <v/>
      </c>
      <c r="BE217" s="182" t="str">
        <f t="shared" si="79"/>
        <v/>
      </c>
      <c r="BF217" s="182" t="str">
        <f t="shared" si="79"/>
        <v/>
      </c>
      <c r="BG217" s="182" t="str">
        <f t="shared" si="79"/>
        <v/>
      </c>
      <c r="BH217" s="182" t="str">
        <f t="shared" si="79"/>
        <v/>
      </c>
      <c r="BI217" s="182" t="str">
        <f t="shared" si="79"/>
        <v/>
      </c>
      <c r="BJ217" s="182" t="str">
        <f t="shared" si="79"/>
        <v/>
      </c>
      <c r="BK217" s="182" t="str">
        <f t="shared" si="79"/>
        <v/>
      </c>
      <c r="BL217" s="182" t="str">
        <f t="shared" si="79"/>
        <v/>
      </c>
      <c r="BM217" s="182" t="str">
        <f t="shared" si="79"/>
        <v/>
      </c>
      <c r="BN217" s="182" t="str">
        <f t="shared" si="79"/>
        <v/>
      </c>
      <c r="BO217" s="182" t="str">
        <f t="shared" si="79"/>
        <v/>
      </c>
      <c r="BP217" s="182" t="str">
        <f t="shared" si="79"/>
        <v/>
      </c>
      <c r="BQ217" s="182" t="str">
        <f t="shared" si="79"/>
        <v/>
      </c>
      <c r="BR217" s="182" t="str">
        <f t="shared" si="79"/>
        <v/>
      </c>
      <c r="BS217" s="182" t="str">
        <f t="shared" si="79"/>
        <v/>
      </c>
      <c r="BT217" s="182" t="str">
        <f t="shared" si="79"/>
        <v/>
      </c>
      <c r="BU217" s="182" t="str">
        <f t="shared" si="79"/>
        <v/>
      </c>
    </row>
    <row r="218" spans="1:73" x14ac:dyDescent="0.25">
      <c r="A218" s="422">
        <f>IF(ISERROR(FIND(SALES!$XEM$12,J218)),0,1)</f>
        <v>1</v>
      </c>
      <c r="B218" s="1" t="s">
        <v>2405</v>
      </c>
      <c r="C218" s="1" t="s">
        <v>2451</v>
      </c>
      <c r="D218" s="1" t="s">
        <v>2451</v>
      </c>
      <c r="E218" s="1" t="s">
        <v>2451</v>
      </c>
      <c r="F218" s="1" t="s">
        <v>2451</v>
      </c>
      <c r="G218" s="623" t="str">
        <f t="shared" si="72"/>
        <v>0</v>
      </c>
      <c r="H218" s="1">
        <f>'F12'!E221</f>
        <v>0</v>
      </c>
      <c r="I218" s="1" t="str">
        <f t="shared" si="73"/>
        <v/>
      </c>
      <c r="J218" s="197">
        <f>VLOOKUP(H218,'F12'!$E$6:$F$356,2,FALSE)</f>
        <v>0</v>
      </c>
      <c r="K218" s="197">
        <f t="shared" si="74"/>
        <v>0.25</v>
      </c>
      <c r="L218" s="190">
        <f t="shared" si="71"/>
        <v>0</v>
      </c>
      <c r="M218" s="182" t="str">
        <f t="shared" si="78"/>
        <v/>
      </c>
      <c r="N218" s="182" t="str">
        <f t="shared" si="78"/>
        <v/>
      </c>
      <c r="O218" s="182" t="str">
        <f t="shared" si="78"/>
        <v/>
      </c>
      <c r="P218" s="182" t="str">
        <f t="shared" si="78"/>
        <v/>
      </c>
      <c r="Q218" s="182" t="str">
        <f t="shared" si="78"/>
        <v/>
      </c>
      <c r="R218" s="182" t="str">
        <f t="shared" si="78"/>
        <v/>
      </c>
      <c r="S218" s="182" t="str">
        <f t="shared" si="78"/>
        <v/>
      </c>
      <c r="T218" s="182" t="str">
        <f t="shared" si="78"/>
        <v/>
      </c>
      <c r="U218" s="182" t="str">
        <f t="shared" si="78"/>
        <v/>
      </c>
      <c r="V218" s="182" t="str">
        <f t="shared" si="78"/>
        <v/>
      </c>
      <c r="W218" s="182" t="str">
        <f t="shared" si="78"/>
        <v/>
      </c>
      <c r="X218" s="182" t="str">
        <f t="shared" si="78"/>
        <v/>
      </c>
      <c r="Y218" s="182" t="str">
        <f t="shared" si="78"/>
        <v/>
      </c>
      <c r="Z218" s="182" t="str">
        <f t="shared" si="78"/>
        <v/>
      </c>
      <c r="AA218" s="182" t="str">
        <f t="shared" si="78"/>
        <v/>
      </c>
      <c r="AB218" s="182" t="str">
        <f t="shared" si="76"/>
        <v/>
      </c>
      <c r="AC218" s="182" t="str">
        <f t="shared" si="76"/>
        <v/>
      </c>
      <c r="AD218" s="182" t="str">
        <f t="shared" si="76"/>
        <v/>
      </c>
      <c r="AE218" s="182" t="str">
        <f t="shared" si="76"/>
        <v/>
      </c>
      <c r="AF218" s="182" t="str">
        <f t="shared" si="76"/>
        <v/>
      </c>
      <c r="AG218" s="182" t="str">
        <f t="shared" si="76"/>
        <v/>
      </c>
      <c r="AH218" s="182" t="str">
        <f t="shared" si="76"/>
        <v/>
      </c>
      <c r="AI218" s="182" t="str">
        <f t="shared" si="76"/>
        <v/>
      </c>
      <c r="AJ218" s="182" t="str">
        <f t="shared" si="76"/>
        <v/>
      </c>
      <c r="AK218" s="182" t="str">
        <f t="shared" si="76"/>
        <v/>
      </c>
      <c r="AL218" s="182" t="str">
        <f t="shared" si="79"/>
        <v/>
      </c>
      <c r="AM218" s="182" t="str">
        <f t="shared" si="79"/>
        <v/>
      </c>
      <c r="AN218" s="182" t="str">
        <f t="shared" si="79"/>
        <v/>
      </c>
      <c r="AO218" s="182" t="str">
        <f t="shared" si="79"/>
        <v/>
      </c>
      <c r="AP218" s="182" t="str">
        <f t="shared" si="79"/>
        <v/>
      </c>
      <c r="AQ218" s="182" t="str">
        <f t="shared" si="79"/>
        <v/>
      </c>
      <c r="AR218" s="182" t="str">
        <f t="shared" si="79"/>
        <v/>
      </c>
      <c r="AS218" s="182" t="str">
        <f t="shared" si="79"/>
        <v/>
      </c>
      <c r="AT218" s="182" t="str">
        <f t="shared" si="79"/>
        <v/>
      </c>
      <c r="AU218" s="182" t="str">
        <f t="shared" si="79"/>
        <v/>
      </c>
      <c r="AV218" s="182" t="str">
        <f t="shared" si="79"/>
        <v/>
      </c>
      <c r="AW218" s="182" t="str">
        <f t="shared" si="79"/>
        <v/>
      </c>
      <c r="AX218" s="182" t="str">
        <f t="shared" si="79"/>
        <v/>
      </c>
      <c r="AY218" s="182" t="str">
        <f t="shared" si="79"/>
        <v/>
      </c>
      <c r="AZ218" s="182" t="str">
        <f t="shared" si="79"/>
        <v/>
      </c>
      <c r="BA218" s="182" t="str">
        <f t="shared" si="79"/>
        <v/>
      </c>
      <c r="BB218" s="182" t="str">
        <f t="shared" si="79"/>
        <v/>
      </c>
      <c r="BC218" s="182" t="str">
        <f t="shared" si="79"/>
        <v/>
      </c>
      <c r="BD218" s="182" t="str">
        <f t="shared" si="79"/>
        <v/>
      </c>
      <c r="BE218" s="182" t="str">
        <f t="shared" si="79"/>
        <v/>
      </c>
      <c r="BF218" s="182" t="str">
        <f t="shared" si="79"/>
        <v/>
      </c>
      <c r="BG218" s="182" t="str">
        <f t="shared" si="79"/>
        <v/>
      </c>
      <c r="BH218" s="182" t="str">
        <f t="shared" si="79"/>
        <v/>
      </c>
      <c r="BI218" s="182" t="str">
        <f t="shared" si="79"/>
        <v/>
      </c>
      <c r="BJ218" s="182" t="str">
        <f t="shared" si="79"/>
        <v/>
      </c>
      <c r="BK218" s="182" t="str">
        <f t="shared" si="79"/>
        <v/>
      </c>
      <c r="BL218" s="182" t="str">
        <f t="shared" si="79"/>
        <v/>
      </c>
      <c r="BM218" s="182" t="str">
        <f t="shared" si="79"/>
        <v/>
      </c>
      <c r="BN218" s="182" t="str">
        <f t="shared" si="79"/>
        <v/>
      </c>
      <c r="BO218" s="182" t="str">
        <f t="shared" si="79"/>
        <v/>
      </c>
      <c r="BP218" s="182" t="str">
        <f t="shared" si="79"/>
        <v/>
      </c>
      <c r="BQ218" s="182" t="str">
        <f t="shared" si="79"/>
        <v/>
      </c>
      <c r="BR218" s="182" t="str">
        <f t="shared" si="79"/>
        <v/>
      </c>
      <c r="BS218" s="182" t="str">
        <f t="shared" si="79"/>
        <v/>
      </c>
      <c r="BT218" s="182" t="str">
        <f t="shared" si="79"/>
        <v/>
      </c>
      <c r="BU218" s="182" t="str">
        <f t="shared" si="79"/>
        <v/>
      </c>
    </row>
    <row r="219" spans="1:73" x14ac:dyDescent="0.25">
      <c r="A219" s="422">
        <f>IF(ISERROR(FIND(SALES!$XEM$12,J219)),0,1)</f>
        <v>1</v>
      </c>
      <c r="B219" s="1" t="s">
        <v>2406</v>
      </c>
      <c r="C219" s="105" t="s">
        <v>2144</v>
      </c>
      <c r="D219" s="1" t="s">
        <v>2451</v>
      </c>
      <c r="E219" s="1" t="s">
        <v>2451</v>
      </c>
      <c r="F219" s="1" t="s">
        <v>2451</v>
      </c>
      <c r="G219" s="623" t="str">
        <f t="shared" si="72"/>
        <v>0</v>
      </c>
      <c r="H219" s="1">
        <f>'F12'!E222</f>
        <v>0</v>
      </c>
      <c r="I219" s="1" t="str">
        <f t="shared" si="73"/>
        <v/>
      </c>
      <c r="J219" s="197">
        <f>VLOOKUP(H219,'F12'!$E$6:$F$356,2,FALSE)</f>
        <v>0</v>
      </c>
      <c r="K219" s="197">
        <f t="shared" si="74"/>
        <v>0.25</v>
      </c>
      <c r="L219" s="190">
        <f t="shared" si="71"/>
        <v>0</v>
      </c>
      <c r="M219" s="182" t="str">
        <f t="shared" si="78"/>
        <v/>
      </c>
      <c r="N219" s="182" t="str">
        <f t="shared" si="78"/>
        <v/>
      </c>
      <c r="O219" s="182" t="str">
        <f t="shared" si="78"/>
        <v/>
      </c>
      <c r="P219" s="182" t="str">
        <f t="shared" si="78"/>
        <v/>
      </c>
      <c r="Q219" s="182" t="str">
        <f t="shared" si="78"/>
        <v/>
      </c>
      <c r="R219" s="182" t="str">
        <f t="shared" si="78"/>
        <v/>
      </c>
      <c r="S219" s="182" t="str">
        <f t="shared" si="78"/>
        <v/>
      </c>
      <c r="T219" s="182" t="str">
        <f t="shared" si="78"/>
        <v/>
      </c>
      <c r="U219" s="182" t="str">
        <f t="shared" si="78"/>
        <v/>
      </c>
      <c r="V219" s="182" t="str">
        <f t="shared" si="78"/>
        <v/>
      </c>
      <c r="W219" s="182" t="str">
        <f t="shared" si="78"/>
        <v/>
      </c>
      <c r="X219" s="182" t="str">
        <f t="shared" si="78"/>
        <v/>
      </c>
      <c r="Y219" s="182" t="str">
        <f t="shared" si="78"/>
        <v/>
      </c>
      <c r="Z219" s="182" t="str">
        <f t="shared" si="78"/>
        <v/>
      </c>
      <c r="AA219" s="182" t="str">
        <f t="shared" si="78"/>
        <v/>
      </c>
      <c r="AB219" s="182" t="str">
        <f t="shared" si="76"/>
        <v/>
      </c>
      <c r="AC219" s="182" t="str">
        <f t="shared" si="76"/>
        <v/>
      </c>
      <c r="AD219" s="182" t="str">
        <f t="shared" si="76"/>
        <v/>
      </c>
      <c r="AE219" s="182" t="str">
        <f t="shared" si="76"/>
        <v/>
      </c>
      <c r="AF219" s="182" t="str">
        <f t="shared" si="76"/>
        <v/>
      </c>
      <c r="AG219" s="182" t="str">
        <f t="shared" si="76"/>
        <v/>
      </c>
      <c r="AH219" s="182" t="str">
        <f t="shared" si="76"/>
        <v/>
      </c>
      <c r="AI219" s="182" t="str">
        <f t="shared" si="76"/>
        <v/>
      </c>
      <c r="AJ219" s="182" t="str">
        <f t="shared" si="76"/>
        <v/>
      </c>
      <c r="AK219" s="182" t="str">
        <f t="shared" si="76"/>
        <v/>
      </c>
      <c r="AL219" s="182" t="str">
        <f t="shared" si="79"/>
        <v/>
      </c>
      <c r="AM219" s="182" t="str">
        <f t="shared" si="79"/>
        <v/>
      </c>
      <c r="AN219" s="182" t="str">
        <f t="shared" si="79"/>
        <v/>
      </c>
      <c r="AO219" s="182" t="str">
        <f t="shared" si="79"/>
        <v/>
      </c>
      <c r="AP219" s="182" t="str">
        <f t="shared" si="79"/>
        <v/>
      </c>
      <c r="AQ219" s="182" t="str">
        <f t="shared" si="79"/>
        <v/>
      </c>
      <c r="AR219" s="182" t="str">
        <f t="shared" si="79"/>
        <v/>
      </c>
      <c r="AS219" s="182" t="str">
        <f t="shared" si="79"/>
        <v/>
      </c>
      <c r="AT219" s="182" t="str">
        <f t="shared" si="79"/>
        <v/>
      </c>
      <c r="AU219" s="182" t="str">
        <f t="shared" si="79"/>
        <v/>
      </c>
      <c r="AV219" s="182" t="str">
        <f t="shared" si="79"/>
        <v/>
      </c>
      <c r="AW219" s="182" t="str">
        <f t="shared" si="79"/>
        <v/>
      </c>
      <c r="AX219" s="182" t="str">
        <f t="shared" si="79"/>
        <v/>
      </c>
      <c r="AY219" s="182" t="str">
        <f t="shared" si="79"/>
        <v/>
      </c>
      <c r="AZ219" s="182" t="str">
        <f t="shared" si="79"/>
        <v/>
      </c>
      <c r="BA219" s="182" t="str">
        <f t="shared" si="79"/>
        <v/>
      </c>
      <c r="BB219" s="182" t="str">
        <f t="shared" si="79"/>
        <v/>
      </c>
      <c r="BC219" s="182" t="str">
        <f t="shared" si="79"/>
        <v/>
      </c>
      <c r="BD219" s="182" t="str">
        <f t="shared" si="79"/>
        <v/>
      </c>
      <c r="BE219" s="182" t="str">
        <f t="shared" si="79"/>
        <v/>
      </c>
      <c r="BF219" s="182" t="str">
        <f t="shared" si="79"/>
        <v/>
      </c>
      <c r="BG219" s="182" t="str">
        <f t="shared" si="79"/>
        <v/>
      </c>
      <c r="BH219" s="182" t="str">
        <f t="shared" si="79"/>
        <v/>
      </c>
      <c r="BI219" s="182" t="str">
        <f t="shared" si="79"/>
        <v/>
      </c>
      <c r="BJ219" s="182" t="str">
        <f t="shared" si="79"/>
        <v/>
      </c>
      <c r="BK219" s="182" t="str">
        <f t="shared" si="79"/>
        <v/>
      </c>
      <c r="BL219" s="182" t="str">
        <f t="shared" si="79"/>
        <v/>
      </c>
      <c r="BM219" s="182" t="str">
        <f t="shared" si="79"/>
        <v/>
      </c>
      <c r="BN219" s="182" t="str">
        <f t="shared" si="79"/>
        <v/>
      </c>
      <c r="BO219" s="182" t="str">
        <f t="shared" si="79"/>
        <v/>
      </c>
      <c r="BP219" s="182" t="str">
        <f t="shared" si="79"/>
        <v/>
      </c>
      <c r="BQ219" s="182" t="str">
        <f t="shared" si="79"/>
        <v/>
      </c>
      <c r="BR219" s="182" t="str">
        <f t="shared" si="79"/>
        <v/>
      </c>
      <c r="BS219" s="182" t="str">
        <f t="shared" ref="AL219:BU227" si="80">IF(BS$2&gt;LEN($J219),"",RIGHT(LEFT($J219,BS$2),3))</f>
        <v/>
      </c>
      <c r="BT219" s="182" t="str">
        <f t="shared" si="80"/>
        <v/>
      </c>
      <c r="BU219" s="182" t="str">
        <f t="shared" si="80"/>
        <v/>
      </c>
    </row>
    <row r="220" spans="1:73" x14ac:dyDescent="0.25">
      <c r="A220" s="422">
        <f>IF(ISERROR(FIND(SALES!$XEM$12,J220)),0,1)</f>
        <v>1</v>
      </c>
      <c r="B220" s="1" t="s">
        <v>2407</v>
      </c>
      <c r="C220" s="1" t="s">
        <v>2451</v>
      </c>
      <c r="D220" s="1" t="s">
        <v>2451</v>
      </c>
      <c r="E220" s="1" t="s">
        <v>2451</v>
      </c>
      <c r="F220" s="1" t="s">
        <v>2451</v>
      </c>
      <c r="G220" s="623" t="str">
        <f t="shared" si="72"/>
        <v>0</v>
      </c>
      <c r="H220" s="1">
        <f>'F12'!E223</f>
        <v>0</v>
      </c>
      <c r="I220" s="1" t="str">
        <f t="shared" si="73"/>
        <v/>
      </c>
      <c r="J220" s="197">
        <f>VLOOKUP(H220,'F12'!$E$6:$F$356,2,FALSE)</f>
        <v>0</v>
      </c>
      <c r="K220" s="197">
        <f t="shared" si="74"/>
        <v>0.25</v>
      </c>
      <c r="L220" s="190">
        <f t="shared" si="71"/>
        <v>0</v>
      </c>
      <c r="M220" s="182" t="str">
        <f t="shared" si="78"/>
        <v/>
      </c>
      <c r="N220" s="182" t="str">
        <f t="shared" si="78"/>
        <v/>
      </c>
      <c r="O220" s="182" t="str">
        <f t="shared" si="78"/>
        <v/>
      </c>
      <c r="P220" s="182" t="str">
        <f t="shared" si="78"/>
        <v/>
      </c>
      <c r="Q220" s="182" t="str">
        <f t="shared" si="78"/>
        <v/>
      </c>
      <c r="R220" s="182" t="str">
        <f t="shared" si="78"/>
        <v/>
      </c>
      <c r="S220" s="182" t="str">
        <f t="shared" si="78"/>
        <v/>
      </c>
      <c r="T220" s="182" t="str">
        <f t="shared" si="78"/>
        <v/>
      </c>
      <c r="U220" s="182" t="str">
        <f t="shared" si="78"/>
        <v/>
      </c>
      <c r="V220" s="182" t="str">
        <f t="shared" si="78"/>
        <v/>
      </c>
      <c r="W220" s="182" t="str">
        <f t="shared" si="78"/>
        <v/>
      </c>
      <c r="X220" s="182" t="str">
        <f t="shared" si="78"/>
        <v/>
      </c>
      <c r="Y220" s="182" t="str">
        <f t="shared" si="78"/>
        <v/>
      </c>
      <c r="Z220" s="182" t="str">
        <f t="shared" si="78"/>
        <v/>
      </c>
      <c r="AA220" s="182" t="str">
        <f t="shared" si="78"/>
        <v/>
      </c>
      <c r="AB220" s="182" t="str">
        <f t="shared" si="76"/>
        <v/>
      </c>
      <c r="AC220" s="182" t="str">
        <f t="shared" si="76"/>
        <v/>
      </c>
      <c r="AD220" s="182" t="str">
        <f t="shared" si="76"/>
        <v/>
      </c>
      <c r="AE220" s="182" t="str">
        <f t="shared" si="76"/>
        <v/>
      </c>
      <c r="AF220" s="182" t="str">
        <f t="shared" si="76"/>
        <v/>
      </c>
      <c r="AG220" s="182" t="str">
        <f t="shared" si="76"/>
        <v/>
      </c>
      <c r="AH220" s="182" t="str">
        <f t="shared" si="76"/>
        <v/>
      </c>
      <c r="AI220" s="182" t="str">
        <f t="shared" si="76"/>
        <v/>
      </c>
      <c r="AJ220" s="182" t="str">
        <f t="shared" si="76"/>
        <v/>
      </c>
      <c r="AK220" s="182" t="str">
        <f t="shared" si="76"/>
        <v/>
      </c>
      <c r="AL220" s="182" t="str">
        <f t="shared" si="80"/>
        <v/>
      </c>
      <c r="AM220" s="182" t="str">
        <f t="shared" si="80"/>
        <v/>
      </c>
      <c r="AN220" s="182" t="str">
        <f t="shared" si="80"/>
        <v/>
      </c>
      <c r="AO220" s="182" t="str">
        <f t="shared" si="80"/>
        <v/>
      </c>
      <c r="AP220" s="182" t="str">
        <f t="shared" si="80"/>
        <v/>
      </c>
      <c r="AQ220" s="182" t="str">
        <f t="shared" si="80"/>
        <v/>
      </c>
      <c r="AR220" s="182" t="str">
        <f t="shared" si="80"/>
        <v/>
      </c>
      <c r="AS220" s="182" t="str">
        <f t="shared" si="80"/>
        <v/>
      </c>
      <c r="AT220" s="182" t="str">
        <f t="shared" si="80"/>
        <v/>
      </c>
      <c r="AU220" s="182" t="str">
        <f t="shared" si="80"/>
        <v/>
      </c>
      <c r="AV220" s="182" t="str">
        <f t="shared" si="80"/>
        <v/>
      </c>
      <c r="AW220" s="182" t="str">
        <f t="shared" si="80"/>
        <v/>
      </c>
      <c r="AX220" s="182" t="str">
        <f t="shared" si="80"/>
        <v/>
      </c>
      <c r="AY220" s="182" t="str">
        <f t="shared" si="80"/>
        <v/>
      </c>
      <c r="AZ220" s="182" t="str">
        <f t="shared" si="80"/>
        <v/>
      </c>
      <c r="BA220" s="182" t="str">
        <f t="shared" si="80"/>
        <v/>
      </c>
      <c r="BB220" s="182" t="str">
        <f t="shared" si="80"/>
        <v/>
      </c>
      <c r="BC220" s="182" t="str">
        <f t="shared" si="80"/>
        <v/>
      </c>
      <c r="BD220" s="182" t="str">
        <f t="shared" si="80"/>
        <v/>
      </c>
      <c r="BE220" s="182" t="str">
        <f t="shared" si="80"/>
        <v/>
      </c>
      <c r="BF220" s="182" t="str">
        <f t="shared" si="80"/>
        <v/>
      </c>
      <c r="BG220" s="182" t="str">
        <f t="shared" si="80"/>
        <v/>
      </c>
      <c r="BH220" s="182" t="str">
        <f t="shared" si="80"/>
        <v/>
      </c>
      <c r="BI220" s="182" t="str">
        <f t="shared" si="80"/>
        <v/>
      </c>
      <c r="BJ220" s="182" t="str">
        <f t="shared" si="80"/>
        <v/>
      </c>
      <c r="BK220" s="182" t="str">
        <f t="shared" si="80"/>
        <v/>
      </c>
      <c r="BL220" s="182" t="str">
        <f t="shared" si="80"/>
        <v/>
      </c>
      <c r="BM220" s="182" t="str">
        <f t="shared" si="80"/>
        <v/>
      </c>
      <c r="BN220" s="182" t="str">
        <f t="shared" si="80"/>
        <v/>
      </c>
      <c r="BO220" s="182" t="str">
        <f t="shared" si="80"/>
        <v/>
      </c>
      <c r="BP220" s="182" t="str">
        <f t="shared" si="80"/>
        <v/>
      </c>
      <c r="BQ220" s="182" t="str">
        <f t="shared" si="80"/>
        <v/>
      </c>
      <c r="BR220" s="182" t="str">
        <f t="shared" si="80"/>
        <v/>
      </c>
      <c r="BS220" s="182" t="str">
        <f t="shared" si="80"/>
        <v/>
      </c>
      <c r="BT220" s="182" t="str">
        <f t="shared" si="80"/>
        <v/>
      </c>
      <c r="BU220" s="182" t="str">
        <f t="shared" si="80"/>
        <v/>
      </c>
    </row>
    <row r="221" spans="1:73" x14ac:dyDescent="0.25">
      <c r="A221" s="422">
        <f>IF(ISERROR(FIND(SALES!$XEM$12,J221)),0,1)</f>
        <v>1</v>
      </c>
      <c r="B221" s="1" t="s">
        <v>2408</v>
      </c>
      <c r="C221" s="105" t="s">
        <v>2138</v>
      </c>
      <c r="D221" s="1" t="s">
        <v>2451</v>
      </c>
      <c r="E221" s="1" t="s">
        <v>2451</v>
      </c>
      <c r="F221" s="1" t="s">
        <v>2451</v>
      </c>
      <c r="G221" s="623" t="str">
        <f t="shared" si="72"/>
        <v>0</v>
      </c>
      <c r="H221" s="1">
        <f>'F12'!E224</f>
        <v>0</v>
      </c>
      <c r="I221" s="1" t="str">
        <f t="shared" si="73"/>
        <v/>
      </c>
      <c r="J221" s="197">
        <f>VLOOKUP(H221,'F12'!$E$6:$F$356,2,FALSE)</f>
        <v>0</v>
      </c>
      <c r="K221" s="197">
        <f t="shared" si="74"/>
        <v>0.25</v>
      </c>
      <c r="L221" s="190">
        <f t="shared" si="71"/>
        <v>0</v>
      </c>
      <c r="M221" s="182" t="str">
        <f t="shared" si="78"/>
        <v/>
      </c>
      <c r="N221" s="182" t="str">
        <f t="shared" si="78"/>
        <v/>
      </c>
      <c r="O221" s="182" t="str">
        <f t="shared" si="78"/>
        <v/>
      </c>
      <c r="P221" s="182" t="str">
        <f t="shared" si="78"/>
        <v/>
      </c>
      <c r="Q221" s="182" t="str">
        <f t="shared" si="78"/>
        <v/>
      </c>
      <c r="R221" s="182" t="str">
        <f t="shared" si="78"/>
        <v/>
      </c>
      <c r="S221" s="182" t="str">
        <f t="shared" si="78"/>
        <v/>
      </c>
      <c r="T221" s="182" t="str">
        <f t="shared" si="78"/>
        <v/>
      </c>
      <c r="U221" s="182" t="str">
        <f t="shared" si="78"/>
        <v/>
      </c>
      <c r="V221" s="182" t="str">
        <f t="shared" si="78"/>
        <v/>
      </c>
      <c r="W221" s="182" t="str">
        <f t="shared" si="78"/>
        <v/>
      </c>
      <c r="X221" s="182" t="str">
        <f t="shared" si="78"/>
        <v/>
      </c>
      <c r="Y221" s="182" t="str">
        <f t="shared" si="78"/>
        <v/>
      </c>
      <c r="Z221" s="182" t="str">
        <f t="shared" si="78"/>
        <v/>
      </c>
      <c r="AA221" s="182" t="str">
        <f t="shared" ref="AA221:AP236" si="81">IF(AA$2&gt;LEN($J221),"",RIGHT(LEFT($J221,AA$2),3))</f>
        <v/>
      </c>
      <c r="AB221" s="182" t="str">
        <f t="shared" si="81"/>
        <v/>
      </c>
      <c r="AC221" s="182" t="str">
        <f t="shared" si="81"/>
        <v/>
      </c>
      <c r="AD221" s="182" t="str">
        <f t="shared" si="81"/>
        <v/>
      </c>
      <c r="AE221" s="182" t="str">
        <f t="shared" si="81"/>
        <v/>
      </c>
      <c r="AF221" s="182" t="str">
        <f t="shared" si="81"/>
        <v/>
      </c>
      <c r="AG221" s="182" t="str">
        <f t="shared" si="81"/>
        <v/>
      </c>
      <c r="AH221" s="182" t="str">
        <f t="shared" si="81"/>
        <v/>
      </c>
      <c r="AI221" s="182" t="str">
        <f t="shared" si="81"/>
        <v/>
      </c>
      <c r="AJ221" s="182" t="str">
        <f t="shared" si="81"/>
        <v/>
      </c>
      <c r="AK221" s="182" t="str">
        <f t="shared" si="81"/>
        <v/>
      </c>
      <c r="AL221" s="182" t="str">
        <f t="shared" si="81"/>
        <v/>
      </c>
      <c r="AM221" s="182" t="str">
        <f t="shared" si="81"/>
        <v/>
      </c>
      <c r="AN221" s="182" t="str">
        <f t="shared" si="81"/>
        <v/>
      </c>
      <c r="AO221" s="182" t="str">
        <f t="shared" si="81"/>
        <v/>
      </c>
      <c r="AP221" s="182" t="str">
        <f t="shared" si="81"/>
        <v/>
      </c>
      <c r="AQ221" s="182" t="str">
        <f t="shared" si="80"/>
        <v/>
      </c>
      <c r="AR221" s="182" t="str">
        <f t="shared" si="80"/>
        <v/>
      </c>
      <c r="AS221" s="182" t="str">
        <f t="shared" si="80"/>
        <v/>
      </c>
      <c r="AT221" s="182" t="str">
        <f t="shared" si="80"/>
        <v/>
      </c>
      <c r="AU221" s="182" t="str">
        <f t="shared" si="80"/>
        <v/>
      </c>
      <c r="AV221" s="182" t="str">
        <f t="shared" si="80"/>
        <v/>
      </c>
      <c r="AW221" s="182" t="str">
        <f t="shared" si="80"/>
        <v/>
      </c>
      <c r="AX221" s="182" t="str">
        <f t="shared" si="80"/>
        <v/>
      </c>
      <c r="AY221" s="182" t="str">
        <f t="shared" si="80"/>
        <v/>
      </c>
      <c r="AZ221" s="182" t="str">
        <f t="shared" si="80"/>
        <v/>
      </c>
      <c r="BA221" s="182" t="str">
        <f t="shared" si="80"/>
        <v/>
      </c>
      <c r="BB221" s="182" t="str">
        <f t="shared" si="80"/>
        <v/>
      </c>
      <c r="BC221" s="182" t="str">
        <f t="shared" si="80"/>
        <v/>
      </c>
      <c r="BD221" s="182" t="str">
        <f t="shared" si="80"/>
        <v/>
      </c>
      <c r="BE221" s="182" t="str">
        <f t="shared" si="80"/>
        <v/>
      </c>
      <c r="BF221" s="182" t="str">
        <f t="shared" si="80"/>
        <v/>
      </c>
      <c r="BG221" s="182" t="str">
        <f t="shared" si="80"/>
        <v/>
      </c>
      <c r="BH221" s="182" t="str">
        <f t="shared" si="80"/>
        <v/>
      </c>
      <c r="BI221" s="182" t="str">
        <f t="shared" si="80"/>
        <v/>
      </c>
      <c r="BJ221" s="182" t="str">
        <f t="shared" si="80"/>
        <v/>
      </c>
      <c r="BK221" s="182" t="str">
        <f t="shared" si="80"/>
        <v/>
      </c>
      <c r="BL221" s="182" t="str">
        <f t="shared" si="80"/>
        <v/>
      </c>
      <c r="BM221" s="182" t="str">
        <f t="shared" si="80"/>
        <v/>
      </c>
      <c r="BN221" s="182" t="str">
        <f t="shared" si="80"/>
        <v/>
      </c>
      <c r="BO221" s="182" t="str">
        <f t="shared" si="80"/>
        <v/>
      </c>
      <c r="BP221" s="182" t="str">
        <f t="shared" si="80"/>
        <v/>
      </c>
      <c r="BQ221" s="182" t="str">
        <f t="shared" si="80"/>
        <v/>
      </c>
      <c r="BR221" s="182" t="str">
        <f t="shared" si="80"/>
        <v/>
      </c>
      <c r="BS221" s="182" t="str">
        <f t="shared" si="80"/>
        <v/>
      </c>
      <c r="BT221" s="182" t="str">
        <f t="shared" si="80"/>
        <v/>
      </c>
      <c r="BU221" s="182" t="str">
        <f t="shared" si="80"/>
        <v/>
      </c>
    </row>
    <row r="222" spans="1:73" x14ac:dyDescent="0.25">
      <c r="A222" s="422">
        <f>IF(ISERROR(FIND(SALES!$XEM$12,J222)),0,1)</f>
        <v>1</v>
      </c>
      <c r="B222" s="1" t="s">
        <v>2409</v>
      </c>
      <c r="C222" s="105" t="s">
        <v>2139</v>
      </c>
      <c r="D222" s="105" t="s">
        <v>2140</v>
      </c>
      <c r="E222" s="1" t="s">
        <v>2451</v>
      </c>
      <c r="F222" s="1" t="s">
        <v>2451</v>
      </c>
      <c r="G222" s="623" t="str">
        <f t="shared" si="72"/>
        <v>0</v>
      </c>
      <c r="H222" s="1">
        <f>'F12'!E225</f>
        <v>0</v>
      </c>
      <c r="I222" s="1" t="str">
        <f t="shared" si="73"/>
        <v/>
      </c>
      <c r="J222" s="197">
        <f>VLOOKUP(H222,'F12'!$E$6:$F$356,2,FALSE)</f>
        <v>0</v>
      </c>
      <c r="K222" s="197">
        <f t="shared" si="74"/>
        <v>0.25</v>
      </c>
      <c r="L222" s="190">
        <f t="shared" si="71"/>
        <v>0</v>
      </c>
      <c r="M222" s="182" t="str">
        <f t="shared" ref="M222:AA237" si="82">IF(M$2&gt;LEN($J222),"",RIGHT(LEFT($J222,M$2),3))</f>
        <v/>
      </c>
      <c r="N222" s="182" t="str">
        <f t="shared" si="82"/>
        <v/>
      </c>
      <c r="O222" s="182" t="str">
        <f t="shared" si="82"/>
        <v/>
      </c>
      <c r="P222" s="182" t="str">
        <f t="shared" si="82"/>
        <v/>
      </c>
      <c r="Q222" s="182" t="str">
        <f t="shared" si="82"/>
        <v/>
      </c>
      <c r="R222" s="182" t="str">
        <f t="shared" si="82"/>
        <v/>
      </c>
      <c r="S222" s="182" t="str">
        <f t="shared" si="82"/>
        <v/>
      </c>
      <c r="T222" s="182" t="str">
        <f t="shared" si="82"/>
        <v/>
      </c>
      <c r="U222" s="182" t="str">
        <f t="shared" si="82"/>
        <v/>
      </c>
      <c r="V222" s="182" t="str">
        <f t="shared" si="82"/>
        <v/>
      </c>
      <c r="W222" s="182" t="str">
        <f t="shared" si="82"/>
        <v/>
      </c>
      <c r="X222" s="182" t="str">
        <f t="shared" si="82"/>
        <v/>
      </c>
      <c r="Y222" s="182" t="str">
        <f t="shared" si="82"/>
        <v/>
      </c>
      <c r="Z222" s="182" t="str">
        <f t="shared" si="82"/>
        <v/>
      </c>
      <c r="AA222" s="182" t="str">
        <f t="shared" si="82"/>
        <v/>
      </c>
      <c r="AB222" s="182" t="str">
        <f t="shared" si="81"/>
        <v/>
      </c>
      <c r="AC222" s="182" t="str">
        <f t="shared" si="81"/>
        <v/>
      </c>
      <c r="AD222" s="182" t="str">
        <f t="shared" si="81"/>
        <v/>
      </c>
      <c r="AE222" s="182" t="str">
        <f t="shared" si="81"/>
        <v/>
      </c>
      <c r="AF222" s="182" t="str">
        <f t="shared" si="81"/>
        <v/>
      </c>
      <c r="AG222" s="182" t="str">
        <f t="shared" si="81"/>
        <v/>
      </c>
      <c r="AH222" s="182" t="str">
        <f t="shared" si="81"/>
        <v/>
      </c>
      <c r="AI222" s="182" t="str">
        <f t="shared" si="81"/>
        <v/>
      </c>
      <c r="AJ222" s="182" t="str">
        <f t="shared" si="81"/>
        <v/>
      </c>
      <c r="AK222" s="182" t="str">
        <f t="shared" si="81"/>
        <v/>
      </c>
      <c r="AL222" s="182" t="str">
        <f t="shared" si="80"/>
        <v/>
      </c>
      <c r="AM222" s="182" t="str">
        <f t="shared" si="80"/>
        <v/>
      </c>
      <c r="AN222" s="182" t="str">
        <f t="shared" si="80"/>
        <v/>
      </c>
      <c r="AO222" s="182" t="str">
        <f t="shared" si="80"/>
        <v/>
      </c>
      <c r="AP222" s="182" t="str">
        <f t="shared" si="80"/>
        <v/>
      </c>
      <c r="AQ222" s="182" t="str">
        <f t="shared" si="80"/>
        <v/>
      </c>
      <c r="AR222" s="182" t="str">
        <f t="shared" si="80"/>
        <v/>
      </c>
      <c r="AS222" s="182" t="str">
        <f t="shared" si="80"/>
        <v/>
      </c>
      <c r="AT222" s="182" t="str">
        <f t="shared" si="80"/>
        <v/>
      </c>
      <c r="AU222" s="182" t="str">
        <f t="shared" si="80"/>
        <v/>
      </c>
      <c r="AV222" s="182" t="str">
        <f t="shared" si="80"/>
        <v/>
      </c>
      <c r="AW222" s="182" t="str">
        <f t="shared" si="80"/>
        <v/>
      </c>
      <c r="AX222" s="182" t="str">
        <f t="shared" si="80"/>
        <v/>
      </c>
      <c r="AY222" s="182" t="str">
        <f t="shared" si="80"/>
        <v/>
      </c>
      <c r="AZ222" s="182" t="str">
        <f t="shared" si="80"/>
        <v/>
      </c>
      <c r="BA222" s="182" t="str">
        <f t="shared" si="80"/>
        <v/>
      </c>
      <c r="BB222" s="182" t="str">
        <f t="shared" si="80"/>
        <v/>
      </c>
      <c r="BC222" s="182" t="str">
        <f t="shared" si="80"/>
        <v/>
      </c>
      <c r="BD222" s="182" t="str">
        <f t="shared" si="80"/>
        <v/>
      </c>
      <c r="BE222" s="182" t="str">
        <f t="shared" si="80"/>
        <v/>
      </c>
      <c r="BF222" s="182" t="str">
        <f t="shared" si="80"/>
        <v/>
      </c>
      <c r="BG222" s="182" t="str">
        <f t="shared" si="80"/>
        <v/>
      </c>
      <c r="BH222" s="182" t="str">
        <f t="shared" si="80"/>
        <v/>
      </c>
      <c r="BI222" s="182" t="str">
        <f t="shared" si="80"/>
        <v/>
      </c>
      <c r="BJ222" s="182" t="str">
        <f t="shared" si="80"/>
        <v/>
      </c>
      <c r="BK222" s="182" t="str">
        <f t="shared" si="80"/>
        <v/>
      </c>
      <c r="BL222" s="182" t="str">
        <f t="shared" si="80"/>
        <v/>
      </c>
      <c r="BM222" s="182" t="str">
        <f t="shared" si="80"/>
        <v/>
      </c>
      <c r="BN222" s="182" t="str">
        <f t="shared" si="80"/>
        <v/>
      </c>
      <c r="BO222" s="182" t="str">
        <f t="shared" si="80"/>
        <v/>
      </c>
      <c r="BP222" s="182" t="str">
        <f t="shared" si="80"/>
        <v/>
      </c>
      <c r="BQ222" s="182" t="str">
        <f t="shared" si="80"/>
        <v/>
      </c>
      <c r="BR222" s="182" t="str">
        <f t="shared" si="80"/>
        <v/>
      </c>
      <c r="BS222" s="182" t="str">
        <f t="shared" si="80"/>
        <v/>
      </c>
      <c r="BT222" s="182" t="str">
        <f t="shared" si="80"/>
        <v/>
      </c>
      <c r="BU222" s="182" t="str">
        <f t="shared" si="80"/>
        <v/>
      </c>
    </row>
    <row r="223" spans="1:73" x14ac:dyDescent="0.25">
      <c r="A223" s="422">
        <f>IF(ISERROR(FIND(SALES!$XEM$12,J223)),0,1)</f>
        <v>1</v>
      </c>
      <c r="B223" s="1" t="s">
        <v>2410</v>
      </c>
      <c r="C223" s="1" t="s">
        <v>2451</v>
      </c>
      <c r="D223" s="1" t="s">
        <v>2451</v>
      </c>
      <c r="E223" s="1" t="s">
        <v>2451</v>
      </c>
      <c r="F223" s="1" t="s">
        <v>2451</v>
      </c>
      <c r="G223" s="623" t="str">
        <f t="shared" si="72"/>
        <v>0</v>
      </c>
      <c r="H223" s="1">
        <f>'F12'!E226</f>
        <v>0</v>
      </c>
      <c r="I223" s="1" t="str">
        <f t="shared" si="73"/>
        <v/>
      </c>
      <c r="J223" s="197">
        <f>VLOOKUP(H223,'F12'!$E$6:$F$356,2,FALSE)</f>
        <v>0</v>
      </c>
      <c r="K223" s="197">
        <f t="shared" si="74"/>
        <v>0.25</v>
      </c>
      <c r="L223" s="190">
        <f t="shared" si="71"/>
        <v>0</v>
      </c>
      <c r="M223" s="182" t="str">
        <f t="shared" si="82"/>
        <v/>
      </c>
      <c r="N223" s="182" t="str">
        <f t="shared" si="82"/>
        <v/>
      </c>
      <c r="O223" s="182" t="str">
        <f t="shared" si="82"/>
        <v/>
      </c>
      <c r="P223" s="182" t="str">
        <f t="shared" si="82"/>
        <v/>
      </c>
      <c r="Q223" s="182" t="str">
        <f t="shared" si="82"/>
        <v/>
      </c>
      <c r="R223" s="182" t="str">
        <f t="shared" si="82"/>
        <v/>
      </c>
      <c r="S223" s="182" t="str">
        <f t="shared" si="82"/>
        <v/>
      </c>
      <c r="T223" s="182" t="str">
        <f t="shared" si="82"/>
        <v/>
      </c>
      <c r="U223" s="182" t="str">
        <f t="shared" si="82"/>
        <v/>
      </c>
      <c r="V223" s="182" t="str">
        <f t="shared" si="82"/>
        <v/>
      </c>
      <c r="W223" s="182" t="str">
        <f t="shared" si="82"/>
        <v/>
      </c>
      <c r="X223" s="182" t="str">
        <f t="shared" si="82"/>
        <v/>
      </c>
      <c r="Y223" s="182" t="str">
        <f t="shared" si="82"/>
        <v/>
      </c>
      <c r="Z223" s="182" t="str">
        <f t="shared" si="82"/>
        <v/>
      </c>
      <c r="AA223" s="182" t="str">
        <f t="shared" si="82"/>
        <v/>
      </c>
      <c r="AB223" s="182" t="str">
        <f t="shared" si="81"/>
        <v/>
      </c>
      <c r="AC223" s="182" t="str">
        <f t="shared" si="81"/>
        <v/>
      </c>
      <c r="AD223" s="182" t="str">
        <f t="shared" si="81"/>
        <v/>
      </c>
      <c r="AE223" s="182" t="str">
        <f t="shared" si="81"/>
        <v/>
      </c>
      <c r="AF223" s="182" t="str">
        <f t="shared" si="81"/>
        <v/>
      </c>
      <c r="AG223" s="182" t="str">
        <f t="shared" si="81"/>
        <v/>
      </c>
      <c r="AH223" s="182" t="str">
        <f t="shared" si="81"/>
        <v/>
      </c>
      <c r="AI223" s="182" t="str">
        <f t="shared" si="81"/>
        <v/>
      </c>
      <c r="AJ223" s="182" t="str">
        <f t="shared" si="81"/>
        <v/>
      </c>
      <c r="AK223" s="182" t="str">
        <f t="shared" si="81"/>
        <v/>
      </c>
      <c r="AL223" s="182" t="str">
        <f t="shared" si="80"/>
        <v/>
      </c>
      <c r="AM223" s="182" t="str">
        <f t="shared" si="80"/>
        <v/>
      </c>
      <c r="AN223" s="182" t="str">
        <f t="shared" si="80"/>
        <v/>
      </c>
      <c r="AO223" s="182" t="str">
        <f t="shared" si="80"/>
        <v/>
      </c>
      <c r="AP223" s="182" t="str">
        <f t="shared" si="80"/>
        <v/>
      </c>
      <c r="AQ223" s="182" t="str">
        <f t="shared" si="80"/>
        <v/>
      </c>
      <c r="AR223" s="182" t="str">
        <f t="shared" si="80"/>
        <v/>
      </c>
      <c r="AS223" s="182" t="str">
        <f t="shared" si="80"/>
        <v/>
      </c>
      <c r="AT223" s="182" t="str">
        <f t="shared" si="80"/>
        <v/>
      </c>
      <c r="AU223" s="182" t="str">
        <f t="shared" si="80"/>
        <v/>
      </c>
      <c r="AV223" s="182" t="str">
        <f t="shared" si="80"/>
        <v/>
      </c>
      <c r="AW223" s="182" t="str">
        <f t="shared" si="80"/>
        <v/>
      </c>
      <c r="AX223" s="182" t="str">
        <f t="shared" si="80"/>
        <v/>
      </c>
      <c r="AY223" s="182" t="str">
        <f t="shared" si="80"/>
        <v/>
      </c>
      <c r="AZ223" s="182" t="str">
        <f t="shared" si="80"/>
        <v/>
      </c>
      <c r="BA223" s="182" t="str">
        <f t="shared" si="80"/>
        <v/>
      </c>
      <c r="BB223" s="182" t="str">
        <f t="shared" si="80"/>
        <v/>
      </c>
      <c r="BC223" s="182" t="str">
        <f t="shared" si="80"/>
        <v/>
      </c>
      <c r="BD223" s="182" t="str">
        <f t="shared" si="80"/>
        <v/>
      </c>
      <c r="BE223" s="182" t="str">
        <f t="shared" si="80"/>
        <v/>
      </c>
      <c r="BF223" s="182" t="str">
        <f t="shared" si="80"/>
        <v/>
      </c>
      <c r="BG223" s="182" t="str">
        <f t="shared" si="80"/>
        <v/>
      </c>
      <c r="BH223" s="182" t="str">
        <f t="shared" si="80"/>
        <v/>
      </c>
      <c r="BI223" s="182" t="str">
        <f t="shared" si="80"/>
        <v/>
      </c>
      <c r="BJ223" s="182" t="str">
        <f t="shared" si="80"/>
        <v/>
      </c>
      <c r="BK223" s="182" t="str">
        <f t="shared" si="80"/>
        <v/>
      </c>
      <c r="BL223" s="182" t="str">
        <f t="shared" si="80"/>
        <v/>
      </c>
      <c r="BM223" s="182" t="str">
        <f t="shared" si="80"/>
        <v/>
      </c>
      <c r="BN223" s="182" t="str">
        <f t="shared" si="80"/>
        <v/>
      </c>
      <c r="BO223" s="182" t="str">
        <f t="shared" si="80"/>
        <v/>
      </c>
      <c r="BP223" s="182" t="str">
        <f t="shared" si="80"/>
        <v/>
      </c>
      <c r="BQ223" s="182" t="str">
        <f t="shared" si="80"/>
        <v/>
      </c>
      <c r="BR223" s="182" t="str">
        <f t="shared" si="80"/>
        <v/>
      </c>
      <c r="BS223" s="182" t="str">
        <f t="shared" si="80"/>
        <v/>
      </c>
      <c r="BT223" s="182" t="str">
        <f t="shared" si="80"/>
        <v/>
      </c>
      <c r="BU223" s="182" t="str">
        <f t="shared" si="80"/>
        <v/>
      </c>
    </row>
    <row r="224" spans="1:73" x14ac:dyDescent="0.25">
      <c r="A224" s="422">
        <f>IF(ISERROR(FIND(SALES!$XEM$12,J224)),0,1)</f>
        <v>1</v>
      </c>
      <c r="B224" s="1" t="s">
        <v>2411</v>
      </c>
      <c r="C224" s="105" t="s">
        <v>2143</v>
      </c>
      <c r="D224" s="1" t="s">
        <v>2451</v>
      </c>
      <c r="E224" s="1" t="s">
        <v>2451</v>
      </c>
      <c r="F224" s="1" t="s">
        <v>2451</v>
      </c>
      <c r="G224" s="623" t="str">
        <f t="shared" si="72"/>
        <v>0</v>
      </c>
      <c r="H224" s="1">
        <f>'F12'!E227</f>
        <v>0</v>
      </c>
      <c r="I224" s="1" t="str">
        <f t="shared" si="73"/>
        <v/>
      </c>
      <c r="J224" s="197">
        <f>VLOOKUP(H224,'F12'!$E$6:$F$356,2,FALSE)</f>
        <v>0</v>
      </c>
      <c r="K224" s="197">
        <f t="shared" si="74"/>
        <v>0.25</v>
      </c>
      <c r="L224" s="190">
        <f t="shared" si="71"/>
        <v>0</v>
      </c>
      <c r="M224" s="182" t="str">
        <f t="shared" si="82"/>
        <v/>
      </c>
      <c r="N224" s="182" t="str">
        <f t="shared" si="82"/>
        <v/>
      </c>
      <c r="O224" s="182" t="str">
        <f t="shared" si="82"/>
        <v/>
      </c>
      <c r="P224" s="182" t="str">
        <f t="shared" si="82"/>
        <v/>
      </c>
      <c r="Q224" s="182" t="str">
        <f t="shared" si="82"/>
        <v/>
      </c>
      <c r="R224" s="182" t="str">
        <f t="shared" si="82"/>
        <v/>
      </c>
      <c r="S224" s="182" t="str">
        <f t="shared" si="82"/>
        <v/>
      </c>
      <c r="T224" s="182" t="str">
        <f t="shared" si="82"/>
        <v/>
      </c>
      <c r="U224" s="182" t="str">
        <f t="shared" si="82"/>
        <v/>
      </c>
      <c r="V224" s="182" t="str">
        <f t="shared" si="82"/>
        <v/>
      </c>
      <c r="W224" s="182" t="str">
        <f t="shared" si="82"/>
        <v/>
      </c>
      <c r="X224" s="182" t="str">
        <f t="shared" si="82"/>
        <v/>
      </c>
      <c r="Y224" s="182" t="str">
        <f t="shared" si="82"/>
        <v/>
      </c>
      <c r="Z224" s="182" t="str">
        <f t="shared" si="82"/>
        <v/>
      </c>
      <c r="AA224" s="182" t="str">
        <f t="shared" si="82"/>
        <v/>
      </c>
      <c r="AB224" s="182" t="str">
        <f t="shared" si="81"/>
        <v/>
      </c>
      <c r="AC224" s="182" t="str">
        <f t="shared" si="81"/>
        <v/>
      </c>
      <c r="AD224" s="182" t="str">
        <f t="shared" si="81"/>
        <v/>
      </c>
      <c r="AE224" s="182" t="str">
        <f t="shared" si="81"/>
        <v/>
      </c>
      <c r="AF224" s="182" t="str">
        <f t="shared" si="81"/>
        <v/>
      </c>
      <c r="AG224" s="182" t="str">
        <f t="shared" si="81"/>
        <v/>
      </c>
      <c r="AH224" s="182" t="str">
        <f t="shared" si="81"/>
        <v/>
      </c>
      <c r="AI224" s="182" t="str">
        <f t="shared" si="81"/>
        <v/>
      </c>
      <c r="AJ224" s="182" t="str">
        <f t="shared" si="81"/>
        <v/>
      </c>
      <c r="AK224" s="182" t="str">
        <f t="shared" si="81"/>
        <v/>
      </c>
      <c r="AL224" s="182" t="str">
        <f t="shared" si="80"/>
        <v/>
      </c>
      <c r="AM224" s="182" t="str">
        <f t="shared" si="80"/>
        <v/>
      </c>
      <c r="AN224" s="182" t="str">
        <f t="shared" si="80"/>
        <v/>
      </c>
      <c r="AO224" s="182" t="str">
        <f t="shared" si="80"/>
        <v/>
      </c>
      <c r="AP224" s="182" t="str">
        <f t="shared" si="80"/>
        <v/>
      </c>
      <c r="AQ224" s="182" t="str">
        <f t="shared" si="80"/>
        <v/>
      </c>
      <c r="AR224" s="182" t="str">
        <f t="shared" si="80"/>
        <v/>
      </c>
      <c r="AS224" s="182" t="str">
        <f t="shared" si="80"/>
        <v/>
      </c>
      <c r="AT224" s="182" t="str">
        <f t="shared" si="80"/>
        <v/>
      </c>
      <c r="AU224" s="182" t="str">
        <f t="shared" si="80"/>
        <v/>
      </c>
      <c r="AV224" s="182" t="str">
        <f t="shared" si="80"/>
        <v/>
      </c>
      <c r="AW224" s="182" t="str">
        <f t="shared" si="80"/>
        <v/>
      </c>
      <c r="AX224" s="182" t="str">
        <f t="shared" si="80"/>
        <v/>
      </c>
      <c r="AY224" s="182" t="str">
        <f t="shared" si="80"/>
        <v/>
      </c>
      <c r="AZ224" s="182" t="str">
        <f t="shared" si="80"/>
        <v/>
      </c>
      <c r="BA224" s="182" t="str">
        <f t="shared" si="80"/>
        <v/>
      </c>
      <c r="BB224" s="182" t="str">
        <f t="shared" si="80"/>
        <v/>
      </c>
      <c r="BC224" s="182" t="str">
        <f t="shared" si="80"/>
        <v/>
      </c>
      <c r="BD224" s="182" t="str">
        <f t="shared" si="80"/>
        <v/>
      </c>
      <c r="BE224" s="182" t="str">
        <f t="shared" si="80"/>
        <v/>
      </c>
      <c r="BF224" s="182" t="str">
        <f t="shared" si="80"/>
        <v/>
      </c>
      <c r="BG224" s="182" t="str">
        <f t="shared" si="80"/>
        <v/>
      </c>
      <c r="BH224" s="182" t="str">
        <f t="shared" si="80"/>
        <v/>
      </c>
      <c r="BI224" s="182" t="str">
        <f t="shared" si="80"/>
        <v/>
      </c>
      <c r="BJ224" s="182" t="str">
        <f t="shared" si="80"/>
        <v/>
      </c>
      <c r="BK224" s="182" t="str">
        <f t="shared" si="80"/>
        <v/>
      </c>
      <c r="BL224" s="182" t="str">
        <f t="shared" si="80"/>
        <v/>
      </c>
      <c r="BM224" s="182" t="str">
        <f t="shared" si="80"/>
        <v/>
      </c>
      <c r="BN224" s="182" t="str">
        <f t="shared" si="80"/>
        <v/>
      </c>
      <c r="BO224" s="182" t="str">
        <f t="shared" si="80"/>
        <v/>
      </c>
      <c r="BP224" s="182" t="str">
        <f t="shared" si="80"/>
        <v/>
      </c>
      <c r="BQ224" s="182" t="str">
        <f t="shared" si="80"/>
        <v/>
      </c>
      <c r="BR224" s="182" t="str">
        <f t="shared" si="80"/>
        <v/>
      </c>
      <c r="BS224" s="182" t="str">
        <f t="shared" si="80"/>
        <v/>
      </c>
      <c r="BT224" s="182" t="str">
        <f t="shared" si="80"/>
        <v/>
      </c>
      <c r="BU224" s="182" t="str">
        <f t="shared" si="80"/>
        <v/>
      </c>
    </row>
    <row r="225" spans="1:73" x14ac:dyDescent="0.25">
      <c r="A225" s="422">
        <f>IF(ISERROR(FIND(SALES!$XEM$12,J225)),0,1)</f>
        <v>1</v>
      </c>
      <c r="B225" s="1" t="s">
        <v>2412</v>
      </c>
      <c r="C225" s="1" t="s">
        <v>2451</v>
      </c>
      <c r="D225" s="1" t="s">
        <v>2451</v>
      </c>
      <c r="E225" s="1" t="s">
        <v>2451</v>
      </c>
      <c r="F225" s="1" t="s">
        <v>2451</v>
      </c>
      <c r="G225" s="623" t="str">
        <f t="shared" si="72"/>
        <v>0</v>
      </c>
      <c r="H225" s="1">
        <f>'F12'!E228</f>
        <v>0</v>
      </c>
      <c r="I225" s="1" t="str">
        <f t="shared" si="73"/>
        <v/>
      </c>
      <c r="J225" s="197">
        <f>VLOOKUP(H225,'F12'!$E$6:$F$356,2,FALSE)</f>
        <v>0</v>
      </c>
      <c r="K225" s="197">
        <f t="shared" si="74"/>
        <v>0.25</v>
      </c>
      <c r="L225" s="190">
        <f t="shared" si="71"/>
        <v>0</v>
      </c>
      <c r="M225" s="182" t="str">
        <f t="shared" si="82"/>
        <v/>
      </c>
      <c r="N225" s="182" t="str">
        <f t="shared" si="82"/>
        <v/>
      </c>
      <c r="O225" s="182" t="str">
        <f t="shared" si="82"/>
        <v/>
      </c>
      <c r="P225" s="182" t="str">
        <f t="shared" si="82"/>
        <v/>
      </c>
      <c r="Q225" s="182" t="str">
        <f t="shared" si="82"/>
        <v/>
      </c>
      <c r="R225" s="182" t="str">
        <f t="shared" si="82"/>
        <v/>
      </c>
      <c r="S225" s="182" t="str">
        <f t="shared" si="82"/>
        <v/>
      </c>
      <c r="T225" s="182" t="str">
        <f t="shared" si="82"/>
        <v/>
      </c>
      <c r="U225" s="182" t="str">
        <f t="shared" si="82"/>
        <v/>
      </c>
      <c r="V225" s="182" t="str">
        <f t="shared" si="82"/>
        <v/>
      </c>
      <c r="W225" s="182" t="str">
        <f t="shared" si="82"/>
        <v/>
      </c>
      <c r="X225" s="182" t="str">
        <f t="shared" si="82"/>
        <v/>
      </c>
      <c r="Y225" s="182" t="str">
        <f t="shared" si="82"/>
        <v/>
      </c>
      <c r="Z225" s="182" t="str">
        <f t="shared" si="82"/>
        <v/>
      </c>
      <c r="AA225" s="182" t="str">
        <f t="shared" si="82"/>
        <v/>
      </c>
      <c r="AB225" s="182" t="str">
        <f t="shared" si="81"/>
        <v/>
      </c>
      <c r="AC225" s="182" t="str">
        <f t="shared" si="81"/>
        <v/>
      </c>
      <c r="AD225" s="182" t="str">
        <f t="shared" si="81"/>
        <v/>
      </c>
      <c r="AE225" s="182" t="str">
        <f t="shared" si="81"/>
        <v/>
      </c>
      <c r="AF225" s="182" t="str">
        <f t="shared" si="81"/>
        <v/>
      </c>
      <c r="AG225" s="182" t="str">
        <f t="shared" si="81"/>
        <v/>
      </c>
      <c r="AH225" s="182" t="str">
        <f t="shared" si="81"/>
        <v/>
      </c>
      <c r="AI225" s="182" t="str">
        <f t="shared" si="81"/>
        <v/>
      </c>
      <c r="AJ225" s="182" t="str">
        <f t="shared" si="81"/>
        <v/>
      </c>
      <c r="AK225" s="182" t="str">
        <f t="shared" si="81"/>
        <v/>
      </c>
      <c r="AL225" s="182" t="str">
        <f t="shared" si="80"/>
        <v/>
      </c>
      <c r="AM225" s="182" t="str">
        <f t="shared" si="80"/>
        <v/>
      </c>
      <c r="AN225" s="182" t="str">
        <f t="shared" si="80"/>
        <v/>
      </c>
      <c r="AO225" s="182" t="str">
        <f t="shared" si="80"/>
        <v/>
      </c>
      <c r="AP225" s="182" t="str">
        <f t="shared" si="80"/>
        <v/>
      </c>
      <c r="AQ225" s="182" t="str">
        <f t="shared" si="80"/>
        <v/>
      </c>
      <c r="AR225" s="182" t="str">
        <f t="shared" si="80"/>
        <v/>
      </c>
      <c r="AS225" s="182" t="str">
        <f t="shared" si="80"/>
        <v/>
      </c>
      <c r="AT225" s="182" t="str">
        <f t="shared" si="80"/>
        <v/>
      </c>
      <c r="AU225" s="182" t="str">
        <f t="shared" si="80"/>
        <v/>
      </c>
      <c r="AV225" s="182" t="str">
        <f t="shared" si="80"/>
        <v/>
      </c>
      <c r="AW225" s="182" t="str">
        <f t="shared" si="80"/>
        <v/>
      </c>
      <c r="AX225" s="182" t="str">
        <f t="shared" si="80"/>
        <v/>
      </c>
      <c r="AY225" s="182" t="str">
        <f t="shared" si="80"/>
        <v/>
      </c>
      <c r="AZ225" s="182" t="str">
        <f t="shared" si="80"/>
        <v/>
      </c>
      <c r="BA225" s="182" t="str">
        <f t="shared" si="80"/>
        <v/>
      </c>
      <c r="BB225" s="182" t="str">
        <f t="shared" si="80"/>
        <v/>
      </c>
      <c r="BC225" s="182" t="str">
        <f t="shared" si="80"/>
        <v/>
      </c>
      <c r="BD225" s="182" t="str">
        <f t="shared" si="80"/>
        <v/>
      </c>
      <c r="BE225" s="182" t="str">
        <f t="shared" si="80"/>
        <v/>
      </c>
      <c r="BF225" s="182" t="str">
        <f t="shared" si="80"/>
        <v/>
      </c>
      <c r="BG225" s="182" t="str">
        <f t="shared" si="80"/>
        <v/>
      </c>
      <c r="BH225" s="182" t="str">
        <f t="shared" si="80"/>
        <v/>
      </c>
      <c r="BI225" s="182" t="str">
        <f t="shared" si="80"/>
        <v/>
      </c>
      <c r="BJ225" s="182" t="str">
        <f t="shared" si="80"/>
        <v/>
      </c>
      <c r="BK225" s="182" t="str">
        <f t="shared" si="80"/>
        <v/>
      </c>
      <c r="BL225" s="182" t="str">
        <f t="shared" si="80"/>
        <v/>
      </c>
      <c r="BM225" s="182" t="str">
        <f t="shared" si="80"/>
        <v/>
      </c>
      <c r="BN225" s="182" t="str">
        <f t="shared" si="80"/>
        <v/>
      </c>
      <c r="BO225" s="182" t="str">
        <f t="shared" si="80"/>
        <v/>
      </c>
      <c r="BP225" s="182" t="str">
        <f t="shared" si="80"/>
        <v/>
      </c>
      <c r="BQ225" s="182" t="str">
        <f t="shared" si="80"/>
        <v/>
      </c>
      <c r="BR225" s="182" t="str">
        <f t="shared" si="80"/>
        <v/>
      </c>
      <c r="BS225" s="182" t="str">
        <f t="shared" si="80"/>
        <v/>
      </c>
      <c r="BT225" s="182" t="str">
        <f t="shared" si="80"/>
        <v/>
      </c>
      <c r="BU225" s="182" t="str">
        <f t="shared" si="80"/>
        <v/>
      </c>
    </row>
    <row r="226" spans="1:73" x14ac:dyDescent="0.25">
      <c r="A226" s="422">
        <f>IF(ISERROR(FIND(SALES!$XEM$12,J226)),0,1)</f>
        <v>1</v>
      </c>
      <c r="B226" s="1" t="s">
        <v>2413</v>
      </c>
      <c r="C226" s="105" t="s">
        <v>2149</v>
      </c>
      <c r="D226" s="1" t="s">
        <v>2451</v>
      </c>
      <c r="E226" s="1" t="s">
        <v>2451</v>
      </c>
      <c r="F226" s="1" t="s">
        <v>2451</v>
      </c>
      <c r="G226" s="623" t="str">
        <f t="shared" si="72"/>
        <v>0</v>
      </c>
      <c r="H226" s="1">
        <f>'F12'!E229</f>
        <v>0</v>
      </c>
      <c r="I226" s="1" t="str">
        <f t="shared" si="73"/>
        <v/>
      </c>
      <c r="J226" s="197">
        <f>VLOOKUP(H226,'F12'!$E$6:$F$356,2,FALSE)</f>
        <v>0</v>
      </c>
      <c r="K226" s="197">
        <f t="shared" si="74"/>
        <v>0.25</v>
      </c>
      <c r="L226" s="190">
        <f t="shared" si="71"/>
        <v>0</v>
      </c>
      <c r="M226" s="182" t="str">
        <f t="shared" si="82"/>
        <v/>
      </c>
      <c r="N226" s="182" t="str">
        <f t="shared" si="82"/>
        <v/>
      </c>
      <c r="O226" s="182" t="str">
        <f t="shared" si="82"/>
        <v/>
      </c>
      <c r="P226" s="182" t="str">
        <f t="shared" si="82"/>
        <v/>
      </c>
      <c r="Q226" s="182" t="str">
        <f t="shared" si="82"/>
        <v/>
      </c>
      <c r="R226" s="182" t="str">
        <f t="shared" si="82"/>
        <v/>
      </c>
      <c r="S226" s="182" t="str">
        <f t="shared" si="82"/>
        <v/>
      </c>
      <c r="T226" s="182" t="str">
        <f t="shared" si="82"/>
        <v/>
      </c>
      <c r="U226" s="182" t="str">
        <f t="shared" si="82"/>
        <v/>
      </c>
      <c r="V226" s="182" t="str">
        <f t="shared" si="82"/>
        <v/>
      </c>
      <c r="W226" s="182" t="str">
        <f t="shared" si="82"/>
        <v/>
      </c>
      <c r="X226" s="182" t="str">
        <f t="shared" si="82"/>
        <v/>
      </c>
      <c r="Y226" s="182" t="str">
        <f t="shared" si="82"/>
        <v/>
      </c>
      <c r="Z226" s="182" t="str">
        <f t="shared" si="82"/>
        <v/>
      </c>
      <c r="AA226" s="182" t="str">
        <f t="shared" si="82"/>
        <v/>
      </c>
      <c r="AB226" s="182" t="str">
        <f t="shared" si="81"/>
        <v/>
      </c>
      <c r="AC226" s="182" t="str">
        <f t="shared" si="81"/>
        <v/>
      </c>
      <c r="AD226" s="182" t="str">
        <f t="shared" si="81"/>
        <v/>
      </c>
      <c r="AE226" s="182" t="str">
        <f t="shared" si="81"/>
        <v/>
      </c>
      <c r="AF226" s="182" t="str">
        <f t="shared" si="81"/>
        <v/>
      </c>
      <c r="AG226" s="182" t="str">
        <f t="shared" si="81"/>
        <v/>
      </c>
      <c r="AH226" s="182" t="str">
        <f t="shared" si="81"/>
        <v/>
      </c>
      <c r="AI226" s="182" t="str">
        <f t="shared" si="81"/>
        <v/>
      </c>
      <c r="AJ226" s="182" t="str">
        <f t="shared" si="81"/>
        <v/>
      </c>
      <c r="AK226" s="182" t="str">
        <f t="shared" si="81"/>
        <v/>
      </c>
      <c r="AL226" s="182" t="str">
        <f t="shared" si="80"/>
        <v/>
      </c>
      <c r="AM226" s="182" t="str">
        <f t="shared" si="80"/>
        <v/>
      </c>
      <c r="AN226" s="182" t="str">
        <f t="shared" si="80"/>
        <v/>
      </c>
      <c r="AO226" s="182" t="str">
        <f t="shared" si="80"/>
        <v/>
      </c>
      <c r="AP226" s="182" t="str">
        <f t="shared" si="80"/>
        <v/>
      </c>
      <c r="AQ226" s="182" t="str">
        <f t="shared" si="80"/>
        <v/>
      </c>
      <c r="AR226" s="182" t="str">
        <f t="shared" si="80"/>
        <v/>
      </c>
      <c r="AS226" s="182" t="str">
        <f t="shared" si="80"/>
        <v/>
      </c>
      <c r="AT226" s="182" t="str">
        <f t="shared" si="80"/>
        <v/>
      </c>
      <c r="AU226" s="182" t="str">
        <f t="shared" si="80"/>
        <v/>
      </c>
      <c r="AV226" s="182" t="str">
        <f t="shared" si="80"/>
        <v/>
      </c>
      <c r="AW226" s="182" t="str">
        <f t="shared" si="80"/>
        <v/>
      </c>
      <c r="AX226" s="182" t="str">
        <f t="shared" si="80"/>
        <v/>
      </c>
      <c r="AY226" s="182" t="str">
        <f t="shared" si="80"/>
        <v/>
      </c>
      <c r="AZ226" s="182" t="str">
        <f t="shared" si="80"/>
        <v/>
      </c>
      <c r="BA226" s="182" t="str">
        <f t="shared" si="80"/>
        <v/>
      </c>
      <c r="BB226" s="182" t="str">
        <f t="shared" si="80"/>
        <v/>
      </c>
      <c r="BC226" s="182" t="str">
        <f t="shared" si="80"/>
        <v/>
      </c>
      <c r="BD226" s="182" t="str">
        <f t="shared" si="80"/>
        <v/>
      </c>
      <c r="BE226" s="182" t="str">
        <f t="shared" si="80"/>
        <v/>
      </c>
      <c r="BF226" s="182" t="str">
        <f t="shared" si="80"/>
        <v/>
      </c>
      <c r="BG226" s="182" t="str">
        <f t="shared" si="80"/>
        <v/>
      </c>
      <c r="BH226" s="182" t="str">
        <f t="shared" si="80"/>
        <v/>
      </c>
      <c r="BI226" s="182" t="str">
        <f t="shared" si="80"/>
        <v/>
      </c>
      <c r="BJ226" s="182" t="str">
        <f t="shared" si="80"/>
        <v/>
      </c>
      <c r="BK226" s="182" t="str">
        <f t="shared" si="80"/>
        <v/>
      </c>
      <c r="BL226" s="182" t="str">
        <f t="shared" si="80"/>
        <v/>
      </c>
      <c r="BM226" s="182" t="str">
        <f t="shared" si="80"/>
        <v/>
      </c>
      <c r="BN226" s="182" t="str">
        <f t="shared" si="80"/>
        <v/>
      </c>
      <c r="BO226" s="182" t="str">
        <f t="shared" si="80"/>
        <v/>
      </c>
      <c r="BP226" s="182" t="str">
        <f t="shared" si="80"/>
        <v/>
      </c>
      <c r="BQ226" s="182" t="str">
        <f t="shared" si="80"/>
        <v/>
      </c>
      <c r="BR226" s="182" t="str">
        <f t="shared" si="80"/>
        <v/>
      </c>
      <c r="BS226" s="182" t="str">
        <f t="shared" si="80"/>
        <v/>
      </c>
      <c r="BT226" s="182" t="str">
        <f t="shared" si="80"/>
        <v/>
      </c>
      <c r="BU226" s="182" t="str">
        <f t="shared" si="80"/>
        <v/>
      </c>
    </row>
    <row r="227" spans="1:73" x14ac:dyDescent="0.25">
      <c r="A227" s="422">
        <f>IF(ISERROR(FIND(SALES!$XEM$12,J227)),0,1)</f>
        <v>1</v>
      </c>
      <c r="B227" s="1" t="s">
        <v>2414</v>
      </c>
      <c r="C227" s="105" t="s">
        <v>2144</v>
      </c>
      <c r="D227" s="1" t="s">
        <v>2451</v>
      </c>
      <c r="E227" s="1" t="s">
        <v>2451</v>
      </c>
      <c r="F227" s="1" t="s">
        <v>2451</v>
      </c>
      <c r="G227" s="623" t="str">
        <f t="shared" si="72"/>
        <v>0</v>
      </c>
      <c r="H227" s="1">
        <f>'F12'!E230</f>
        <v>0</v>
      </c>
      <c r="I227" s="1" t="str">
        <f t="shared" si="73"/>
        <v/>
      </c>
      <c r="J227" s="197">
        <f>VLOOKUP(H227,'F12'!$E$6:$F$356,2,FALSE)</f>
        <v>0</v>
      </c>
      <c r="K227" s="197">
        <f t="shared" si="74"/>
        <v>0.25</v>
      </c>
      <c r="L227" s="190">
        <f t="shared" si="71"/>
        <v>0</v>
      </c>
      <c r="M227" s="182" t="str">
        <f t="shared" si="82"/>
        <v/>
      </c>
      <c r="N227" s="182" t="str">
        <f t="shared" si="82"/>
        <v/>
      </c>
      <c r="O227" s="182" t="str">
        <f t="shared" si="82"/>
        <v/>
      </c>
      <c r="P227" s="182" t="str">
        <f t="shared" si="82"/>
        <v/>
      </c>
      <c r="Q227" s="182" t="str">
        <f t="shared" si="82"/>
        <v/>
      </c>
      <c r="R227" s="182" t="str">
        <f t="shared" si="82"/>
        <v/>
      </c>
      <c r="S227" s="182" t="str">
        <f t="shared" si="82"/>
        <v/>
      </c>
      <c r="T227" s="182" t="str">
        <f t="shared" si="82"/>
        <v/>
      </c>
      <c r="U227" s="182" t="str">
        <f t="shared" si="82"/>
        <v/>
      </c>
      <c r="V227" s="182" t="str">
        <f t="shared" si="82"/>
        <v/>
      </c>
      <c r="W227" s="182" t="str">
        <f t="shared" si="82"/>
        <v/>
      </c>
      <c r="X227" s="182" t="str">
        <f t="shared" si="82"/>
        <v/>
      </c>
      <c r="Y227" s="182" t="str">
        <f t="shared" si="82"/>
        <v/>
      </c>
      <c r="Z227" s="182" t="str">
        <f t="shared" si="82"/>
        <v/>
      </c>
      <c r="AA227" s="182" t="str">
        <f t="shared" si="82"/>
        <v/>
      </c>
      <c r="AB227" s="182" t="str">
        <f t="shared" si="81"/>
        <v/>
      </c>
      <c r="AC227" s="182" t="str">
        <f t="shared" si="81"/>
        <v/>
      </c>
      <c r="AD227" s="182" t="str">
        <f t="shared" si="81"/>
        <v/>
      </c>
      <c r="AE227" s="182" t="str">
        <f t="shared" si="81"/>
        <v/>
      </c>
      <c r="AF227" s="182" t="str">
        <f t="shared" si="81"/>
        <v/>
      </c>
      <c r="AG227" s="182" t="str">
        <f t="shared" si="81"/>
        <v/>
      </c>
      <c r="AH227" s="182" t="str">
        <f t="shared" si="81"/>
        <v/>
      </c>
      <c r="AI227" s="182" t="str">
        <f t="shared" si="81"/>
        <v/>
      </c>
      <c r="AJ227" s="182" t="str">
        <f t="shared" si="81"/>
        <v/>
      </c>
      <c r="AK227" s="182" t="str">
        <f t="shared" si="81"/>
        <v/>
      </c>
      <c r="AL227" s="182" t="str">
        <f t="shared" si="80"/>
        <v/>
      </c>
      <c r="AM227" s="182" t="str">
        <f t="shared" si="80"/>
        <v/>
      </c>
      <c r="AN227" s="182" t="str">
        <f t="shared" si="80"/>
        <v/>
      </c>
      <c r="AO227" s="182" t="str">
        <f t="shared" si="80"/>
        <v/>
      </c>
      <c r="AP227" s="182" t="str">
        <f t="shared" si="80"/>
        <v/>
      </c>
      <c r="AQ227" s="182" t="str">
        <f t="shared" ref="AL227:BU234" si="83">IF(AQ$2&gt;LEN($J227),"",RIGHT(LEFT($J227,AQ$2),3))</f>
        <v/>
      </c>
      <c r="AR227" s="182" t="str">
        <f t="shared" si="83"/>
        <v/>
      </c>
      <c r="AS227" s="182" t="str">
        <f t="shared" si="83"/>
        <v/>
      </c>
      <c r="AT227" s="182" t="str">
        <f t="shared" si="83"/>
        <v/>
      </c>
      <c r="AU227" s="182" t="str">
        <f t="shared" si="83"/>
        <v/>
      </c>
      <c r="AV227" s="182" t="str">
        <f t="shared" si="83"/>
        <v/>
      </c>
      <c r="AW227" s="182" t="str">
        <f t="shared" si="83"/>
        <v/>
      </c>
      <c r="AX227" s="182" t="str">
        <f t="shared" si="83"/>
        <v/>
      </c>
      <c r="AY227" s="182" t="str">
        <f t="shared" si="83"/>
        <v/>
      </c>
      <c r="AZ227" s="182" t="str">
        <f t="shared" si="83"/>
        <v/>
      </c>
      <c r="BA227" s="182" t="str">
        <f t="shared" si="83"/>
        <v/>
      </c>
      <c r="BB227" s="182" t="str">
        <f t="shared" si="83"/>
        <v/>
      </c>
      <c r="BC227" s="182" t="str">
        <f t="shared" si="83"/>
        <v/>
      </c>
      <c r="BD227" s="182" t="str">
        <f t="shared" si="83"/>
        <v/>
      </c>
      <c r="BE227" s="182" t="str">
        <f t="shared" si="83"/>
        <v/>
      </c>
      <c r="BF227" s="182" t="str">
        <f t="shared" si="83"/>
        <v/>
      </c>
      <c r="BG227" s="182" t="str">
        <f t="shared" si="83"/>
        <v/>
      </c>
      <c r="BH227" s="182" t="str">
        <f t="shared" si="83"/>
        <v/>
      </c>
      <c r="BI227" s="182" t="str">
        <f t="shared" si="83"/>
        <v/>
      </c>
      <c r="BJ227" s="182" t="str">
        <f t="shared" si="83"/>
        <v/>
      </c>
      <c r="BK227" s="182" t="str">
        <f t="shared" si="83"/>
        <v/>
      </c>
      <c r="BL227" s="182" t="str">
        <f t="shared" si="83"/>
        <v/>
      </c>
      <c r="BM227" s="182" t="str">
        <f t="shared" si="83"/>
        <v/>
      </c>
      <c r="BN227" s="182" t="str">
        <f t="shared" si="83"/>
        <v/>
      </c>
      <c r="BO227" s="182" t="str">
        <f t="shared" si="83"/>
        <v/>
      </c>
      <c r="BP227" s="182" t="str">
        <f t="shared" si="83"/>
        <v/>
      </c>
      <c r="BQ227" s="182" t="str">
        <f t="shared" si="83"/>
        <v/>
      </c>
      <c r="BR227" s="182" t="str">
        <f t="shared" si="83"/>
        <v/>
      </c>
      <c r="BS227" s="182" t="str">
        <f t="shared" si="83"/>
        <v/>
      </c>
      <c r="BT227" s="182" t="str">
        <f t="shared" si="83"/>
        <v/>
      </c>
      <c r="BU227" s="182" t="str">
        <f t="shared" si="83"/>
        <v/>
      </c>
    </row>
    <row r="228" spans="1:73" x14ac:dyDescent="0.25">
      <c r="A228" s="422">
        <f>IF(ISERROR(FIND(SALES!$XEM$12,J228)),0,1)</f>
        <v>1</v>
      </c>
      <c r="B228" s="1" t="s">
        <v>2415</v>
      </c>
      <c r="C228" s="105" t="s">
        <v>2144</v>
      </c>
      <c r="D228" s="1" t="s">
        <v>2451</v>
      </c>
      <c r="E228" s="1" t="s">
        <v>2451</v>
      </c>
      <c r="F228" s="1" t="s">
        <v>2451</v>
      </c>
      <c r="G228" s="623" t="str">
        <f t="shared" si="72"/>
        <v>0</v>
      </c>
      <c r="H228" s="1">
        <f>'F12'!E231</f>
        <v>0</v>
      </c>
      <c r="I228" s="1" t="str">
        <f t="shared" si="73"/>
        <v/>
      </c>
      <c r="J228" s="197">
        <f>VLOOKUP(H228,'F12'!$E$6:$F$356,2,FALSE)</f>
        <v>0</v>
      </c>
      <c r="K228" s="197">
        <f t="shared" si="74"/>
        <v>0.25</v>
      </c>
      <c r="L228" s="190">
        <f t="shared" si="71"/>
        <v>0</v>
      </c>
      <c r="M228" s="182" t="str">
        <f t="shared" si="82"/>
        <v/>
      </c>
      <c r="N228" s="182" t="str">
        <f t="shared" si="82"/>
        <v/>
      </c>
      <c r="O228" s="182" t="str">
        <f t="shared" si="82"/>
        <v/>
      </c>
      <c r="P228" s="182" t="str">
        <f t="shared" si="82"/>
        <v/>
      </c>
      <c r="Q228" s="182" t="str">
        <f t="shared" si="82"/>
        <v/>
      </c>
      <c r="R228" s="182" t="str">
        <f t="shared" si="82"/>
        <v/>
      </c>
      <c r="S228" s="182" t="str">
        <f t="shared" si="82"/>
        <v/>
      </c>
      <c r="T228" s="182" t="str">
        <f t="shared" si="82"/>
        <v/>
      </c>
      <c r="U228" s="182" t="str">
        <f t="shared" si="82"/>
        <v/>
      </c>
      <c r="V228" s="182" t="str">
        <f t="shared" si="82"/>
        <v/>
      </c>
      <c r="W228" s="182" t="str">
        <f t="shared" si="82"/>
        <v/>
      </c>
      <c r="X228" s="182" t="str">
        <f t="shared" si="82"/>
        <v/>
      </c>
      <c r="Y228" s="182" t="str">
        <f t="shared" si="82"/>
        <v/>
      </c>
      <c r="Z228" s="182" t="str">
        <f t="shared" si="82"/>
        <v/>
      </c>
      <c r="AA228" s="182" t="str">
        <f t="shared" si="82"/>
        <v/>
      </c>
      <c r="AB228" s="182" t="str">
        <f t="shared" si="81"/>
        <v/>
      </c>
      <c r="AC228" s="182" t="str">
        <f t="shared" si="81"/>
        <v/>
      </c>
      <c r="AD228" s="182" t="str">
        <f t="shared" si="81"/>
        <v/>
      </c>
      <c r="AE228" s="182" t="str">
        <f t="shared" si="81"/>
        <v/>
      </c>
      <c r="AF228" s="182" t="str">
        <f t="shared" si="81"/>
        <v/>
      </c>
      <c r="AG228" s="182" t="str">
        <f t="shared" si="81"/>
        <v/>
      </c>
      <c r="AH228" s="182" t="str">
        <f t="shared" si="81"/>
        <v/>
      </c>
      <c r="AI228" s="182" t="str">
        <f t="shared" si="81"/>
        <v/>
      </c>
      <c r="AJ228" s="182" t="str">
        <f t="shared" si="81"/>
        <v/>
      </c>
      <c r="AK228" s="182" t="str">
        <f t="shared" si="81"/>
        <v/>
      </c>
      <c r="AL228" s="182" t="str">
        <f t="shared" si="83"/>
        <v/>
      </c>
      <c r="AM228" s="182" t="str">
        <f t="shared" si="83"/>
        <v/>
      </c>
      <c r="AN228" s="182" t="str">
        <f t="shared" si="83"/>
        <v/>
      </c>
      <c r="AO228" s="182" t="str">
        <f t="shared" si="83"/>
        <v/>
      </c>
      <c r="AP228" s="182" t="str">
        <f t="shared" si="83"/>
        <v/>
      </c>
      <c r="AQ228" s="182" t="str">
        <f t="shared" si="83"/>
        <v/>
      </c>
      <c r="AR228" s="182" t="str">
        <f t="shared" si="83"/>
        <v/>
      </c>
      <c r="AS228" s="182" t="str">
        <f t="shared" si="83"/>
        <v/>
      </c>
      <c r="AT228" s="182" t="str">
        <f t="shared" si="83"/>
        <v/>
      </c>
      <c r="AU228" s="182" t="str">
        <f t="shared" si="83"/>
        <v/>
      </c>
      <c r="AV228" s="182" t="str">
        <f t="shared" si="83"/>
        <v/>
      </c>
      <c r="AW228" s="182" t="str">
        <f t="shared" si="83"/>
        <v/>
      </c>
      <c r="AX228" s="182" t="str">
        <f t="shared" si="83"/>
        <v/>
      </c>
      <c r="AY228" s="182" t="str">
        <f t="shared" si="83"/>
        <v/>
      </c>
      <c r="AZ228" s="182" t="str">
        <f t="shared" si="83"/>
        <v/>
      </c>
      <c r="BA228" s="182" t="str">
        <f t="shared" si="83"/>
        <v/>
      </c>
      <c r="BB228" s="182" t="str">
        <f t="shared" si="83"/>
        <v/>
      </c>
      <c r="BC228" s="182" t="str">
        <f t="shared" si="83"/>
        <v/>
      </c>
      <c r="BD228" s="182" t="str">
        <f t="shared" si="83"/>
        <v/>
      </c>
      <c r="BE228" s="182" t="str">
        <f t="shared" si="83"/>
        <v/>
      </c>
      <c r="BF228" s="182" t="str">
        <f t="shared" si="83"/>
        <v/>
      </c>
      <c r="BG228" s="182" t="str">
        <f t="shared" si="83"/>
        <v/>
      </c>
      <c r="BH228" s="182" t="str">
        <f t="shared" si="83"/>
        <v/>
      </c>
      <c r="BI228" s="182" t="str">
        <f t="shared" si="83"/>
        <v/>
      </c>
      <c r="BJ228" s="182" t="str">
        <f t="shared" si="83"/>
        <v/>
      </c>
      <c r="BK228" s="182" t="str">
        <f t="shared" si="83"/>
        <v/>
      </c>
      <c r="BL228" s="182" t="str">
        <f t="shared" si="83"/>
        <v/>
      </c>
      <c r="BM228" s="182" t="str">
        <f t="shared" si="83"/>
        <v/>
      </c>
      <c r="BN228" s="182" t="str">
        <f t="shared" si="83"/>
        <v/>
      </c>
      <c r="BO228" s="182" t="str">
        <f t="shared" si="83"/>
        <v/>
      </c>
      <c r="BP228" s="182" t="str">
        <f t="shared" si="83"/>
        <v/>
      </c>
      <c r="BQ228" s="182" t="str">
        <f t="shared" si="83"/>
        <v/>
      </c>
      <c r="BR228" s="182" t="str">
        <f t="shared" si="83"/>
        <v/>
      </c>
      <c r="BS228" s="182" t="str">
        <f t="shared" si="83"/>
        <v/>
      </c>
      <c r="BT228" s="182" t="str">
        <f t="shared" si="83"/>
        <v/>
      </c>
      <c r="BU228" s="182" t="str">
        <f t="shared" si="83"/>
        <v/>
      </c>
    </row>
    <row r="229" spans="1:73" x14ac:dyDescent="0.25">
      <c r="A229" s="422">
        <f>IF(ISERROR(FIND(SALES!$XEM$12,J229)),0,1)</f>
        <v>1</v>
      </c>
      <c r="B229" s="1" t="s">
        <v>2416</v>
      </c>
      <c r="C229" s="1" t="s">
        <v>2451</v>
      </c>
      <c r="D229" s="1" t="s">
        <v>2451</v>
      </c>
      <c r="E229" s="1" t="s">
        <v>2451</v>
      </c>
      <c r="F229" s="1" t="s">
        <v>2451</v>
      </c>
      <c r="G229" s="623" t="str">
        <f t="shared" si="72"/>
        <v>0</v>
      </c>
      <c r="H229" s="1">
        <f>'F12'!E232</f>
        <v>0</v>
      </c>
      <c r="I229" s="1" t="str">
        <f t="shared" si="73"/>
        <v/>
      </c>
      <c r="J229" s="197">
        <f>VLOOKUP(H229,'F12'!$E$6:$F$356,2,FALSE)</f>
        <v>0</v>
      </c>
      <c r="K229" s="197">
        <f t="shared" si="74"/>
        <v>0.25</v>
      </c>
      <c r="L229" s="190">
        <f t="shared" si="71"/>
        <v>0</v>
      </c>
      <c r="M229" s="182" t="str">
        <f t="shared" si="82"/>
        <v/>
      </c>
      <c r="N229" s="182" t="str">
        <f t="shared" si="82"/>
        <v/>
      </c>
      <c r="O229" s="182" t="str">
        <f t="shared" si="82"/>
        <v/>
      </c>
      <c r="P229" s="182" t="str">
        <f t="shared" si="82"/>
        <v/>
      </c>
      <c r="Q229" s="182" t="str">
        <f t="shared" si="82"/>
        <v/>
      </c>
      <c r="R229" s="182" t="str">
        <f t="shared" si="82"/>
        <v/>
      </c>
      <c r="S229" s="182" t="str">
        <f t="shared" si="82"/>
        <v/>
      </c>
      <c r="T229" s="182" t="str">
        <f t="shared" si="82"/>
        <v/>
      </c>
      <c r="U229" s="182" t="str">
        <f t="shared" si="82"/>
        <v/>
      </c>
      <c r="V229" s="182" t="str">
        <f t="shared" si="82"/>
        <v/>
      </c>
      <c r="W229" s="182" t="str">
        <f t="shared" si="82"/>
        <v/>
      </c>
      <c r="X229" s="182" t="str">
        <f t="shared" si="82"/>
        <v/>
      </c>
      <c r="Y229" s="182" t="str">
        <f t="shared" si="82"/>
        <v/>
      </c>
      <c r="Z229" s="182" t="str">
        <f t="shared" si="82"/>
        <v/>
      </c>
      <c r="AA229" s="182" t="str">
        <f t="shared" si="82"/>
        <v/>
      </c>
      <c r="AB229" s="182" t="str">
        <f t="shared" si="81"/>
        <v/>
      </c>
      <c r="AC229" s="182" t="str">
        <f t="shared" si="81"/>
        <v/>
      </c>
      <c r="AD229" s="182" t="str">
        <f t="shared" si="81"/>
        <v/>
      </c>
      <c r="AE229" s="182" t="str">
        <f t="shared" si="81"/>
        <v/>
      </c>
      <c r="AF229" s="182" t="str">
        <f t="shared" si="81"/>
        <v/>
      </c>
      <c r="AG229" s="182" t="str">
        <f t="shared" si="81"/>
        <v/>
      </c>
      <c r="AH229" s="182" t="str">
        <f t="shared" si="81"/>
        <v/>
      </c>
      <c r="AI229" s="182" t="str">
        <f t="shared" si="81"/>
        <v/>
      </c>
      <c r="AJ229" s="182" t="str">
        <f t="shared" si="81"/>
        <v/>
      </c>
      <c r="AK229" s="182" t="str">
        <f t="shared" si="81"/>
        <v/>
      </c>
      <c r="AL229" s="182" t="str">
        <f t="shared" si="83"/>
        <v/>
      </c>
      <c r="AM229" s="182" t="str">
        <f t="shared" si="83"/>
        <v/>
      </c>
      <c r="AN229" s="182" t="str">
        <f t="shared" si="83"/>
        <v/>
      </c>
      <c r="AO229" s="182" t="str">
        <f t="shared" si="83"/>
        <v/>
      </c>
      <c r="AP229" s="182" t="str">
        <f t="shared" si="83"/>
        <v/>
      </c>
      <c r="AQ229" s="182" t="str">
        <f t="shared" si="83"/>
        <v/>
      </c>
      <c r="AR229" s="182" t="str">
        <f t="shared" si="83"/>
        <v/>
      </c>
      <c r="AS229" s="182" t="str">
        <f t="shared" si="83"/>
        <v/>
      </c>
      <c r="AT229" s="182" t="str">
        <f t="shared" si="83"/>
        <v/>
      </c>
      <c r="AU229" s="182" t="str">
        <f t="shared" si="83"/>
        <v/>
      </c>
      <c r="AV229" s="182" t="str">
        <f t="shared" si="83"/>
        <v/>
      </c>
      <c r="AW229" s="182" t="str">
        <f t="shared" si="83"/>
        <v/>
      </c>
      <c r="AX229" s="182" t="str">
        <f t="shared" si="83"/>
        <v/>
      </c>
      <c r="AY229" s="182" t="str">
        <f t="shared" si="83"/>
        <v/>
      </c>
      <c r="AZ229" s="182" t="str">
        <f t="shared" si="83"/>
        <v/>
      </c>
      <c r="BA229" s="182" t="str">
        <f t="shared" si="83"/>
        <v/>
      </c>
      <c r="BB229" s="182" t="str">
        <f t="shared" si="83"/>
        <v/>
      </c>
      <c r="BC229" s="182" t="str">
        <f t="shared" si="83"/>
        <v/>
      </c>
      <c r="BD229" s="182" t="str">
        <f t="shared" si="83"/>
        <v/>
      </c>
      <c r="BE229" s="182" t="str">
        <f t="shared" si="83"/>
        <v/>
      </c>
      <c r="BF229" s="182" t="str">
        <f t="shared" si="83"/>
        <v/>
      </c>
      <c r="BG229" s="182" t="str">
        <f t="shared" si="83"/>
        <v/>
      </c>
      <c r="BH229" s="182" t="str">
        <f t="shared" si="83"/>
        <v/>
      </c>
      <c r="BI229" s="182" t="str">
        <f t="shared" si="83"/>
        <v/>
      </c>
      <c r="BJ229" s="182" t="str">
        <f t="shared" si="83"/>
        <v/>
      </c>
      <c r="BK229" s="182" t="str">
        <f t="shared" si="83"/>
        <v/>
      </c>
      <c r="BL229" s="182" t="str">
        <f t="shared" si="83"/>
        <v/>
      </c>
      <c r="BM229" s="182" t="str">
        <f t="shared" si="83"/>
        <v/>
      </c>
      <c r="BN229" s="182" t="str">
        <f t="shared" si="83"/>
        <v/>
      </c>
      <c r="BO229" s="182" t="str">
        <f t="shared" si="83"/>
        <v/>
      </c>
      <c r="BP229" s="182" t="str">
        <f t="shared" si="83"/>
        <v/>
      </c>
      <c r="BQ229" s="182" t="str">
        <f t="shared" si="83"/>
        <v/>
      </c>
      <c r="BR229" s="182" t="str">
        <f t="shared" si="83"/>
        <v/>
      </c>
      <c r="BS229" s="182" t="str">
        <f t="shared" si="83"/>
        <v/>
      </c>
      <c r="BT229" s="182" t="str">
        <f t="shared" si="83"/>
        <v/>
      </c>
      <c r="BU229" s="182" t="str">
        <f t="shared" si="83"/>
        <v/>
      </c>
    </row>
    <row r="230" spans="1:73" x14ac:dyDescent="0.25">
      <c r="A230" s="422">
        <f>IF(ISERROR(FIND(SALES!$XEM$12,J230)),0,1)</f>
        <v>1</v>
      </c>
      <c r="B230" s="1" t="s">
        <v>2417</v>
      </c>
      <c r="C230" s="105" t="s">
        <v>2149</v>
      </c>
      <c r="D230" s="1" t="s">
        <v>2451</v>
      </c>
      <c r="E230" s="1" t="s">
        <v>2451</v>
      </c>
      <c r="F230" s="1" t="s">
        <v>2451</v>
      </c>
      <c r="G230" s="623" t="str">
        <f t="shared" si="72"/>
        <v>0</v>
      </c>
      <c r="H230" s="1">
        <f>'F12'!E233</f>
        <v>0</v>
      </c>
      <c r="I230" s="1" t="str">
        <f t="shared" si="73"/>
        <v/>
      </c>
      <c r="J230" s="197">
        <f>VLOOKUP(H230,'F12'!$E$6:$F$356,2,FALSE)</f>
        <v>0</v>
      </c>
      <c r="K230" s="197">
        <f t="shared" si="74"/>
        <v>0.25</v>
      </c>
      <c r="L230" s="190">
        <f t="shared" si="71"/>
        <v>0</v>
      </c>
      <c r="M230" s="182" t="str">
        <f t="shared" si="82"/>
        <v/>
      </c>
      <c r="N230" s="182" t="str">
        <f t="shared" si="82"/>
        <v/>
      </c>
      <c r="O230" s="182" t="str">
        <f t="shared" si="82"/>
        <v/>
      </c>
      <c r="P230" s="182" t="str">
        <f t="shared" si="82"/>
        <v/>
      </c>
      <c r="Q230" s="182" t="str">
        <f t="shared" si="82"/>
        <v/>
      </c>
      <c r="R230" s="182" t="str">
        <f t="shared" si="82"/>
        <v/>
      </c>
      <c r="S230" s="182" t="str">
        <f t="shared" si="82"/>
        <v/>
      </c>
      <c r="T230" s="182" t="str">
        <f t="shared" si="82"/>
        <v/>
      </c>
      <c r="U230" s="182" t="str">
        <f t="shared" si="82"/>
        <v/>
      </c>
      <c r="V230" s="182" t="str">
        <f t="shared" si="82"/>
        <v/>
      </c>
      <c r="W230" s="182" t="str">
        <f t="shared" si="82"/>
        <v/>
      </c>
      <c r="X230" s="182" t="str">
        <f t="shared" si="82"/>
        <v/>
      </c>
      <c r="Y230" s="182" t="str">
        <f t="shared" si="82"/>
        <v/>
      </c>
      <c r="Z230" s="182" t="str">
        <f t="shared" si="82"/>
        <v/>
      </c>
      <c r="AA230" s="182" t="str">
        <f t="shared" si="82"/>
        <v/>
      </c>
      <c r="AB230" s="182" t="str">
        <f t="shared" si="81"/>
        <v/>
      </c>
      <c r="AC230" s="182" t="str">
        <f t="shared" si="81"/>
        <v/>
      </c>
      <c r="AD230" s="182" t="str">
        <f t="shared" si="81"/>
        <v/>
      </c>
      <c r="AE230" s="182" t="str">
        <f t="shared" si="81"/>
        <v/>
      </c>
      <c r="AF230" s="182" t="str">
        <f t="shared" si="81"/>
        <v/>
      </c>
      <c r="AG230" s="182" t="str">
        <f t="shared" si="81"/>
        <v/>
      </c>
      <c r="AH230" s="182" t="str">
        <f t="shared" si="81"/>
        <v/>
      </c>
      <c r="AI230" s="182" t="str">
        <f t="shared" si="81"/>
        <v/>
      </c>
      <c r="AJ230" s="182" t="str">
        <f t="shared" si="81"/>
        <v/>
      </c>
      <c r="AK230" s="182" t="str">
        <f t="shared" si="81"/>
        <v/>
      </c>
      <c r="AL230" s="182" t="str">
        <f t="shared" si="83"/>
        <v/>
      </c>
      <c r="AM230" s="182" t="str">
        <f t="shared" si="83"/>
        <v/>
      </c>
      <c r="AN230" s="182" t="str">
        <f t="shared" si="83"/>
        <v/>
      </c>
      <c r="AO230" s="182" t="str">
        <f t="shared" si="83"/>
        <v/>
      </c>
      <c r="AP230" s="182" t="str">
        <f t="shared" si="83"/>
        <v/>
      </c>
      <c r="AQ230" s="182" t="str">
        <f t="shared" si="83"/>
        <v/>
      </c>
      <c r="AR230" s="182" t="str">
        <f t="shared" si="83"/>
        <v/>
      </c>
      <c r="AS230" s="182" t="str">
        <f t="shared" si="83"/>
        <v/>
      </c>
      <c r="AT230" s="182" t="str">
        <f t="shared" si="83"/>
        <v/>
      </c>
      <c r="AU230" s="182" t="str">
        <f t="shared" si="83"/>
        <v/>
      </c>
      <c r="AV230" s="182" t="str">
        <f t="shared" si="83"/>
        <v/>
      </c>
      <c r="AW230" s="182" t="str">
        <f t="shared" si="83"/>
        <v/>
      </c>
      <c r="AX230" s="182" t="str">
        <f t="shared" si="83"/>
        <v/>
      </c>
      <c r="AY230" s="182" t="str">
        <f t="shared" si="83"/>
        <v/>
      </c>
      <c r="AZ230" s="182" t="str">
        <f t="shared" si="83"/>
        <v/>
      </c>
      <c r="BA230" s="182" t="str">
        <f t="shared" si="83"/>
        <v/>
      </c>
      <c r="BB230" s="182" t="str">
        <f t="shared" si="83"/>
        <v/>
      </c>
      <c r="BC230" s="182" t="str">
        <f t="shared" si="83"/>
        <v/>
      </c>
      <c r="BD230" s="182" t="str">
        <f t="shared" si="83"/>
        <v/>
      </c>
      <c r="BE230" s="182" t="str">
        <f t="shared" si="83"/>
        <v/>
      </c>
      <c r="BF230" s="182" t="str">
        <f t="shared" si="83"/>
        <v/>
      </c>
      <c r="BG230" s="182" t="str">
        <f t="shared" si="83"/>
        <v/>
      </c>
      <c r="BH230" s="182" t="str">
        <f t="shared" si="83"/>
        <v/>
      </c>
      <c r="BI230" s="182" t="str">
        <f t="shared" si="83"/>
        <v/>
      </c>
      <c r="BJ230" s="182" t="str">
        <f t="shared" si="83"/>
        <v/>
      </c>
      <c r="BK230" s="182" t="str">
        <f t="shared" si="83"/>
        <v/>
      </c>
      <c r="BL230" s="182" t="str">
        <f t="shared" si="83"/>
        <v/>
      </c>
      <c r="BM230" s="182" t="str">
        <f t="shared" si="83"/>
        <v/>
      </c>
      <c r="BN230" s="182" t="str">
        <f t="shared" si="83"/>
        <v/>
      </c>
      <c r="BO230" s="182" t="str">
        <f t="shared" si="83"/>
        <v/>
      </c>
      <c r="BP230" s="182" t="str">
        <f t="shared" si="83"/>
        <v/>
      </c>
      <c r="BQ230" s="182" t="str">
        <f t="shared" si="83"/>
        <v/>
      </c>
      <c r="BR230" s="182" t="str">
        <f t="shared" si="83"/>
        <v/>
      </c>
      <c r="BS230" s="182" t="str">
        <f t="shared" si="83"/>
        <v/>
      </c>
      <c r="BT230" s="182" t="str">
        <f t="shared" si="83"/>
        <v/>
      </c>
      <c r="BU230" s="182" t="str">
        <f t="shared" si="83"/>
        <v/>
      </c>
    </row>
    <row r="231" spans="1:73" x14ac:dyDescent="0.25">
      <c r="A231" s="422">
        <f>IF(ISERROR(FIND(SALES!$XEM$12,J231)),0,1)</f>
        <v>1</v>
      </c>
      <c r="B231" s="1" t="s">
        <v>2418</v>
      </c>
      <c r="C231" s="105" t="s">
        <v>2144</v>
      </c>
      <c r="D231" s="1" t="s">
        <v>2451</v>
      </c>
      <c r="E231" s="1" t="s">
        <v>2451</v>
      </c>
      <c r="F231" s="1" t="s">
        <v>2451</v>
      </c>
      <c r="G231" s="623" t="str">
        <f t="shared" si="72"/>
        <v>0</v>
      </c>
      <c r="H231" s="1">
        <f>'F12'!E234</f>
        <v>0</v>
      </c>
      <c r="I231" s="1" t="str">
        <f t="shared" si="73"/>
        <v/>
      </c>
      <c r="J231" s="197">
        <f>VLOOKUP(H231,'F12'!$E$6:$F$356,2,FALSE)</f>
        <v>0</v>
      </c>
      <c r="K231" s="197">
        <f t="shared" si="74"/>
        <v>0.25</v>
      </c>
      <c r="L231" s="190">
        <f t="shared" si="71"/>
        <v>0</v>
      </c>
      <c r="M231" s="182" t="str">
        <f t="shared" si="82"/>
        <v/>
      </c>
      <c r="N231" s="182" t="str">
        <f t="shared" si="82"/>
        <v/>
      </c>
      <c r="O231" s="182" t="str">
        <f t="shared" si="82"/>
        <v/>
      </c>
      <c r="P231" s="182" t="str">
        <f t="shared" si="82"/>
        <v/>
      </c>
      <c r="Q231" s="182" t="str">
        <f t="shared" si="82"/>
        <v/>
      </c>
      <c r="R231" s="182" t="str">
        <f t="shared" si="82"/>
        <v/>
      </c>
      <c r="S231" s="182" t="str">
        <f t="shared" si="82"/>
        <v/>
      </c>
      <c r="T231" s="182" t="str">
        <f t="shared" si="82"/>
        <v/>
      </c>
      <c r="U231" s="182" t="str">
        <f t="shared" si="82"/>
        <v/>
      </c>
      <c r="V231" s="182" t="str">
        <f t="shared" si="82"/>
        <v/>
      </c>
      <c r="W231" s="182" t="str">
        <f t="shared" si="82"/>
        <v/>
      </c>
      <c r="X231" s="182" t="str">
        <f t="shared" si="82"/>
        <v/>
      </c>
      <c r="Y231" s="182" t="str">
        <f t="shared" si="82"/>
        <v/>
      </c>
      <c r="Z231" s="182" t="str">
        <f t="shared" si="82"/>
        <v/>
      </c>
      <c r="AA231" s="182" t="str">
        <f t="shared" si="82"/>
        <v/>
      </c>
      <c r="AB231" s="182" t="str">
        <f t="shared" si="81"/>
        <v/>
      </c>
      <c r="AC231" s="182" t="str">
        <f t="shared" si="81"/>
        <v/>
      </c>
      <c r="AD231" s="182" t="str">
        <f t="shared" si="81"/>
        <v/>
      </c>
      <c r="AE231" s="182" t="str">
        <f t="shared" si="81"/>
        <v/>
      </c>
      <c r="AF231" s="182" t="str">
        <f t="shared" si="81"/>
        <v/>
      </c>
      <c r="AG231" s="182" t="str">
        <f t="shared" si="81"/>
        <v/>
      </c>
      <c r="AH231" s="182" t="str">
        <f t="shared" si="81"/>
        <v/>
      </c>
      <c r="AI231" s="182" t="str">
        <f t="shared" si="81"/>
        <v/>
      </c>
      <c r="AJ231" s="182" t="str">
        <f t="shared" si="81"/>
        <v/>
      </c>
      <c r="AK231" s="182" t="str">
        <f t="shared" si="81"/>
        <v/>
      </c>
      <c r="AL231" s="182" t="str">
        <f t="shared" si="83"/>
        <v/>
      </c>
      <c r="AM231" s="182" t="str">
        <f t="shared" si="83"/>
        <v/>
      </c>
      <c r="AN231" s="182" t="str">
        <f t="shared" si="83"/>
        <v/>
      </c>
      <c r="AO231" s="182" t="str">
        <f t="shared" si="83"/>
        <v/>
      </c>
      <c r="AP231" s="182" t="str">
        <f t="shared" si="83"/>
        <v/>
      </c>
      <c r="AQ231" s="182" t="str">
        <f t="shared" si="83"/>
        <v/>
      </c>
      <c r="AR231" s="182" t="str">
        <f t="shared" si="83"/>
        <v/>
      </c>
      <c r="AS231" s="182" t="str">
        <f t="shared" si="83"/>
        <v/>
      </c>
      <c r="AT231" s="182" t="str">
        <f t="shared" si="83"/>
        <v/>
      </c>
      <c r="AU231" s="182" t="str">
        <f t="shared" si="83"/>
        <v/>
      </c>
      <c r="AV231" s="182" t="str">
        <f t="shared" si="83"/>
        <v/>
      </c>
      <c r="AW231" s="182" t="str">
        <f t="shared" si="83"/>
        <v/>
      </c>
      <c r="AX231" s="182" t="str">
        <f t="shared" si="83"/>
        <v/>
      </c>
      <c r="AY231" s="182" t="str">
        <f t="shared" si="83"/>
        <v/>
      </c>
      <c r="AZ231" s="182" t="str">
        <f t="shared" si="83"/>
        <v/>
      </c>
      <c r="BA231" s="182" t="str">
        <f t="shared" si="83"/>
        <v/>
      </c>
      <c r="BB231" s="182" t="str">
        <f t="shared" si="83"/>
        <v/>
      </c>
      <c r="BC231" s="182" t="str">
        <f t="shared" si="83"/>
        <v/>
      </c>
      <c r="BD231" s="182" t="str">
        <f t="shared" si="83"/>
        <v/>
      </c>
      <c r="BE231" s="182" t="str">
        <f t="shared" si="83"/>
        <v/>
      </c>
      <c r="BF231" s="182" t="str">
        <f t="shared" si="83"/>
        <v/>
      </c>
      <c r="BG231" s="182" t="str">
        <f t="shared" si="83"/>
        <v/>
      </c>
      <c r="BH231" s="182" t="str">
        <f t="shared" si="83"/>
        <v/>
      </c>
      <c r="BI231" s="182" t="str">
        <f t="shared" si="83"/>
        <v/>
      </c>
      <c r="BJ231" s="182" t="str">
        <f t="shared" si="83"/>
        <v/>
      </c>
      <c r="BK231" s="182" t="str">
        <f t="shared" si="83"/>
        <v/>
      </c>
      <c r="BL231" s="182" t="str">
        <f t="shared" si="83"/>
        <v/>
      </c>
      <c r="BM231" s="182" t="str">
        <f t="shared" si="83"/>
        <v/>
      </c>
      <c r="BN231" s="182" t="str">
        <f t="shared" si="83"/>
        <v/>
      </c>
      <c r="BO231" s="182" t="str">
        <f t="shared" si="83"/>
        <v/>
      </c>
      <c r="BP231" s="182" t="str">
        <f t="shared" si="83"/>
        <v/>
      </c>
      <c r="BQ231" s="182" t="str">
        <f t="shared" si="83"/>
        <v/>
      </c>
      <c r="BR231" s="182" t="str">
        <f t="shared" si="83"/>
        <v/>
      </c>
      <c r="BS231" s="182" t="str">
        <f t="shared" si="83"/>
        <v/>
      </c>
      <c r="BT231" s="182" t="str">
        <f t="shared" si="83"/>
        <v/>
      </c>
      <c r="BU231" s="182" t="str">
        <f t="shared" si="83"/>
        <v/>
      </c>
    </row>
    <row r="232" spans="1:73" x14ac:dyDescent="0.25">
      <c r="A232" s="422">
        <f>IF(ISERROR(FIND(SALES!$XEM$12,J232)),0,1)</f>
        <v>1</v>
      </c>
      <c r="B232" s="1" t="s">
        <v>2419</v>
      </c>
      <c r="C232" s="105" t="s">
        <v>2144</v>
      </c>
      <c r="D232" s="1" t="s">
        <v>2451</v>
      </c>
      <c r="E232" s="1" t="s">
        <v>2451</v>
      </c>
      <c r="F232" s="1" t="s">
        <v>2451</v>
      </c>
      <c r="G232" s="623" t="str">
        <f t="shared" si="72"/>
        <v>0</v>
      </c>
      <c r="H232" s="1">
        <f>'F12'!E235</f>
        <v>0</v>
      </c>
      <c r="I232" s="1" t="str">
        <f t="shared" si="73"/>
        <v/>
      </c>
      <c r="J232" s="197">
        <f>VLOOKUP(H232,'F12'!$E$6:$F$356,2,FALSE)</f>
        <v>0</v>
      </c>
      <c r="K232" s="197">
        <f t="shared" si="74"/>
        <v>0.25</v>
      </c>
      <c r="L232" s="190">
        <f t="shared" si="71"/>
        <v>0</v>
      </c>
      <c r="M232" s="182" t="str">
        <f t="shared" si="82"/>
        <v/>
      </c>
      <c r="N232" s="182" t="str">
        <f t="shared" si="82"/>
        <v/>
      </c>
      <c r="O232" s="182" t="str">
        <f t="shared" si="82"/>
        <v/>
      </c>
      <c r="P232" s="182" t="str">
        <f t="shared" si="82"/>
        <v/>
      </c>
      <c r="Q232" s="182" t="str">
        <f t="shared" si="82"/>
        <v/>
      </c>
      <c r="R232" s="182" t="str">
        <f t="shared" si="82"/>
        <v/>
      </c>
      <c r="S232" s="182" t="str">
        <f t="shared" si="82"/>
        <v/>
      </c>
      <c r="T232" s="182" t="str">
        <f t="shared" si="82"/>
        <v/>
      </c>
      <c r="U232" s="182" t="str">
        <f t="shared" si="82"/>
        <v/>
      </c>
      <c r="V232" s="182" t="str">
        <f t="shared" si="82"/>
        <v/>
      </c>
      <c r="W232" s="182" t="str">
        <f t="shared" si="82"/>
        <v/>
      </c>
      <c r="X232" s="182" t="str">
        <f t="shared" si="82"/>
        <v/>
      </c>
      <c r="Y232" s="182" t="str">
        <f t="shared" si="82"/>
        <v/>
      </c>
      <c r="Z232" s="182" t="str">
        <f t="shared" si="82"/>
        <v/>
      </c>
      <c r="AA232" s="182" t="str">
        <f t="shared" si="82"/>
        <v/>
      </c>
      <c r="AB232" s="182" t="str">
        <f t="shared" si="81"/>
        <v/>
      </c>
      <c r="AC232" s="182" t="str">
        <f t="shared" si="81"/>
        <v/>
      </c>
      <c r="AD232" s="182" t="str">
        <f t="shared" si="81"/>
        <v/>
      </c>
      <c r="AE232" s="182" t="str">
        <f t="shared" si="81"/>
        <v/>
      </c>
      <c r="AF232" s="182" t="str">
        <f t="shared" si="81"/>
        <v/>
      </c>
      <c r="AG232" s="182" t="str">
        <f t="shared" si="81"/>
        <v/>
      </c>
      <c r="AH232" s="182" t="str">
        <f t="shared" si="81"/>
        <v/>
      </c>
      <c r="AI232" s="182" t="str">
        <f t="shared" si="81"/>
        <v/>
      </c>
      <c r="AJ232" s="182" t="str">
        <f t="shared" si="81"/>
        <v/>
      </c>
      <c r="AK232" s="182" t="str">
        <f t="shared" si="81"/>
        <v/>
      </c>
      <c r="AL232" s="182" t="str">
        <f t="shared" si="83"/>
        <v/>
      </c>
      <c r="AM232" s="182" t="str">
        <f t="shared" si="83"/>
        <v/>
      </c>
      <c r="AN232" s="182" t="str">
        <f t="shared" si="83"/>
        <v/>
      </c>
      <c r="AO232" s="182" t="str">
        <f t="shared" si="83"/>
        <v/>
      </c>
      <c r="AP232" s="182" t="str">
        <f t="shared" si="83"/>
        <v/>
      </c>
      <c r="AQ232" s="182" t="str">
        <f t="shared" si="83"/>
        <v/>
      </c>
      <c r="AR232" s="182" t="str">
        <f t="shared" si="83"/>
        <v/>
      </c>
      <c r="AS232" s="182" t="str">
        <f t="shared" si="83"/>
        <v/>
      </c>
      <c r="AT232" s="182" t="str">
        <f t="shared" si="83"/>
        <v/>
      </c>
      <c r="AU232" s="182" t="str">
        <f t="shared" si="83"/>
        <v/>
      </c>
      <c r="AV232" s="182" t="str">
        <f t="shared" si="83"/>
        <v/>
      </c>
      <c r="AW232" s="182" t="str">
        <f t="shared" si="83"/>
        <v/>
      </c>
      <c r="AX232" s="182" t="str">
        <f t="shared" si="83"/>
        <v/>
      </c>
      <c r="AY232" s="182" t="str">
        <f t="shared" si="83"/>
        <v/>
      </c>
      <c r="AZ232" s="182" t="str">
        <f t="shared" si="83"/>
        <v/>
      </c>
      <c r="BA232" s="182" t="str">
        <f t="shared" si="83"/>
        <v/>
      </c>
      <c r="BB232" s="182" t="str">
        <f t="shared" si="83"/>
        <v/>
      </c>
      <c r="BC232" s="182" t="str">
        <f t="shared" si="83"/>
        <v/>
      </c>
      <c r="BD232" s="182" t="str">
        <f t="shared" si="83"/>
        <v/>
      </c>
      <c r="BE232" s="182" t="str">
        <f t="shared" si="83"/>
        <v/>
      </c>
      <c r="BF232" s="182" t="str">
        <f t="shared" si="83"/>
        <v/>
      </c>
      <c r="BG232" s="182" t="str">
        <f t="shared" si="83"/>
        <v/>
      </c>
      <c r="BH232" s="182" t="str">
        <f t="shared" si="83"/>
        <v/>
      </c>
      <c r="BI232" s="182" t="str">
        <f t="shared" si="83"/>
        <v/>
      </c>
      <c r="BJ232" s="182" t="str">
        <f t="shared" si="83"/>
        <v/>
      </c>
      <c r="BK232" s="182" t="str">
        <f t="shared" si="83"/>
        <v/>
      </c>
      <c r="BL232" s="182" t="str">
        <f t="shared" si="83"/>
        <v/>
      </c>
      <c r="BM232" s="182" t="str">
        <f t="shared" si="83"/>
        <v/>
      </c>
      <c r="BN232" s="182" t="str">
        <f t="shared" si="83"/>
        <v/>
      </c>
      <c r="BO232" s="182" t="str">
        <f t="shared" si="83"/>
        <v/>
      </c>
      <c r="BP232" s="182" t="str">
        <f t="shared" si="83"/>
        <v/>
      </c>
      <c r="BQ232" s="182" t="str">
        <f t="shared" si="83"/>
        <v/>
      </c>
      <c r="BR232" s="182" t="str">
        <f t="shared" si="83"/>
        <v/>
      </c>
      <c r="BS232" s="182" t="str">
        <f t="shared" si="83"/>
        <v/>
      </c>
      <c r="BT232" s="182" t="str">
        <f t="shared" si="83"/>
        <v/>
      </c>
      <c r="BU232" s="182" t="str">
        <f t="shared" si="83"/>
        <v/>
      </c>
    </row>
    <row r="233" spans="1:73" x14ac:dyDescent="0.25">
      <c r="A233" s="422">
        <f>IF(ISERROR(FIND(SALES!$XEM$12,J233)),0,1)</f>
        <v>1</v>
      </c>
      <c r="B233" s="1" t="s">
        <v>2420</v>
      </c>
      <c r="C233" s="1" t="s">
        <v>2451</v>
      </c>
      <c r="D233" s="1" t="s">
        <v>2451</v>
      </c>
      <c r="E233" s="1" t="s">
        <v>2451</v>
      </c>
      <c r="F233" s="1" t="s">
        <v>2451</v>
      </c>
      <c r="G233" s="623" t="str">
        <f t="shared" si="72"/>
        <v>0</v>
      </c>
      <c r="H233" s="1">
        <f>'F12'!E236</f>
        <v>0</v>
      </c>
      <c r="I233" s="1" t="str">
        <f t="shared" si="73"/>
        <v/>
      </c>
      <c r="J233" s="197">
        <f>VLOOKUP(H233,'F12'!$E$6:$F$356,2,FALSE)</f>
        <v>0</v>
      </c>
      <c r="K233" s="197">
        <f t="shared" si="74"/>
        <v>0.25</v>
      </c>
      <c r="L233" s="190">
        <f t="shared" si="71"/>
        <v>0</v>
      </c>
      <c r="M233" s="182" t="str">
        <f t="shared" si="82"/>
        <v/>
      </c>
      <c r="N233" s="182" t="str">
        <f t="shared" si="82"/>
        <v/>
      </c>
      <c r="O233" s="182" t="str">
        <f t="shared" si="82"/>
        <v/>
      </c>
      <c r="P233" s="182" t="str">
        <f t="shared" si="82"/>
        <v/>
      </c>
      <c r="Q233" s="182" t="str">
        <f t="shared" si="82"/>
        <v/>
      </c>
      <c r="R233" s="182" t="str">
        <f t="shared" si="82"/>
        <v/>
      </c>
      <c r="S233" s="182" t="str">
        <f t="shared" si="82"/>
        <v/>
      </c>
      <c r="T233" s="182" t="str">
        <f t="shared" si="82"/>
        <v/>
      </c>
      <c r="U233" s="182" t="str">
        <f t="shared" si="82"/>
        <v/>
      </c>
      <c r="V233" s="182" t="str">
        <f t="shared" si="82"/>
        <v/>
      </c>
      <c r="W233" s="182" t="str">
        <f t="shared" si="82"/>
        <v/>
      </c>
      <c r="X233" s="182" t="str">
        <f t="shared" si="82"/>
        <v/>
      </c>
      <c r="Y233" s="182" t="str">
        <f t="shared" si="82"/>
        <v/>
      </c>
      <c r="Z233" s="182" t="str">
        <f t="shared" si="82"/>
        <v/>
      </c>
      <c r="AA233" s="182" t="str">
        <f t="shared" si="82"/>
        <v/>
      </c>
      <c r="AB233" s="182" t="str">
        <f t="shared" si="81"/>
        <v/>
      </c>
      <c r="AC233" s="182" t="str">
        <f t="shared" si="81"/>
        <v/>
      </c>
      <c r="AD233" s="182" t="str">
        <f t="shared" si="81"/>
        <v/>
      </c>
      <c r="AE233" s="182" t="str">
        <f t="shared" si="81"/>
        <v/>
      </c>
      <c r="AF233" s="182" t="str">
        <f t="shared" si="81"/>
        <v/>
      </c>
      <c r="AG233" s="182" t="str">
        <f t="shared" si="81"/>
        <v/>
      </c>
      <c r="AH233" s="182" t="str">
        <f t="shared" si="81"/>
        <v/>
      </c>
      <c r="AI233" s="182" t="str">
        <f t="shared" si="81"/>
        <v/>
      </c>
      <c r="AJ233" s="182" t="str">
        <f t="shared" si="81"/>
        <v/>
      </c>
      <c r="AK233" s="182" t="str">
        <f t="shared" si="81"/>
        <v/>
      </c>
      <c r="AL233" s="182" t="str">
        <f t="shared" si="83"/>
        <v/>
      </c>
      <c r="AM233" s="182" t="str">
        <f t="shared" si="83"/>
        <v/>
      </c>
      <c r="AN233" s="182" t="str">
        <f t="shared" si="83"/>
        <v/>
      </c>
      <c r="AO233" s="182" t="str">
        <f t="shared" si="83"/>
        <v/>
      </c>
      <c r="AP233" s="182" t="str">
        <f t="shared" si="83"/>
        <v/>
      </c>
      <c r="AQ233" s="182" t="str">
        <f t="shared" si="83"/>
        <v/>
      </c>
      <c r="AR233" s="182" t="str">
        <f t="shared" si="83"/>
        <v/>
      </c>
      <c r="AS233" s="182" t="str">
        <f t="shared" si="83"/>
        <v/>
      </c>
      <c r="AT233" s="182" t="str">
        <f t="shared" si="83"/>
        <v/>
      </c>
      <c r="AU233" s="182" t="str">
        <f t="shared" si="83"/>
        <v/>
      </c>
      <c r="AV233" s="182" t="str">
        <f t="shared" si="83"/>
        <v/>
      </c>
      <c r="AW233" s="182" t="str">
        <f t="shared" si="83"/>
        <v/>
      </c>
      <c r="AX233" s="182" t="str">
        <f t="shared" si="83"/>
        <v/>
      </c>
      <c r="AY233" s="182" t="str">
        <f t="shared" si="83"/>
        <v/>
      </c>
      <c r="AZ233" s="182" t="str">
        <f t="shared" si="83"/>
        <v/>
      </c>
      <c r="BA233" s="182" t="str">
        <f t="shared" si="83"/>
        <v/>
      </c>
      <c r="BB233" s="182" t="str">
        <f t="shared" si="83"/>
        <v/>
      </c>
      <c r="BC233" s="182" t="str">
        <f t="shared" si="83"/>
        <v/>
      </c>
      <c r="BD233" s="182" t="str">
        <f t="shared" si="83"/>
        <v/>
      </c>
      <c r="BE233" s="182" t="str">
        <f t="shared" si="83"/>
        <v/>
      </c>
      <c r="BF233" s="182" t="str">
        <f t="shared" si="83"/>
        <v/>
      </c>
      <c r="BG233" s="182" t="str">
        <f t="shared" si="83"/>
        <v/>
      </c>
      <c r="BH233" s="182" t="str">
        <f t="shared" si="83"/>
        <v/>
      </c>
      <c r="BI233" s="182" t="str">
        <f t="shared" si="83"/>
        <v/>
      </c>
      <c r="BJ233" s="182" t="str">
        <f t="shared" si="83"/>
        <v/>
      </c>
      <c r="BK233" s="182" t="str">
        <f t="shared" si="83"/>
        <v/>
      </c>
      <c r="BL233" s="182" t="str">
        <f t="shared" si="83"/>
        <v/>
      </c>
      <c r="BM233" s="182" t="str">
        <f t="shared" si="83"/>
        <v/>
      </c>
      <c r="BN233" s="182" t="str">
        <f t="shared" si="83"/>
        <v/>
      </c>
      <c r="BO233" s="182" t="str">
        <f t="shared" si="83"/>
        <v/>
      </c>
      <c r="BP233" s="182" t="str">
        <f t="shared" si="83"/>
        <v/>
      </c>
      <c r="BQ233" s="182" t="str">
        <f t="shared" si="83"/>
        <v/>
      </c>
      <c r="BR233" s="182" t="str">
        <f t="shared" si="83"/>
        <v/>
      </c>
      <c r="BS233" s="182" t="str">
        <f t="shared" si="83"/>
        <v/>
      </c>
      <c r="BT233" s="182" t="str">
        <f t="shared" si="83"/>
        <v/>
      </c>
      <c r="BU233" s="182" t="str">
        <f t="shared" si="83"/>
        <v/>
      </c>
    </row>
    <row r="234" spans="1:73" x14ac:dyDescent="0.25">
      <c r="A234" s="422">
        <f>IF(ISERROR(FIND(SALES!$XEM$12,J234)),0,1)</f>
        <v>1</v>
      </c>
      <c r="B234" s="1" t="s">
        <v>2421</v>
      </c>
      <c r="C234" s="105" t="s">
        <v>2149</v>
      </c>
      <c r="D234" s="1" t="s">
        <v>2451</v>
      </c>
      <c r="E234" s="1" t="s">
        <v>2451</v>
      </c>
      <c r="F234" s="1" t="s">
        <v>2451</v>
      </c>
      <c r="G234" s="623" t="str">
        <f t="shared" si="72"/>
        <v>0</v>
      </c>
      <c r="H234" s="1">
        <f>'F12'!E237</f>
        <v>0</v>
      </c>
      <c r="I234" s="1" t="str">
        <f t="shared" si="73"/>
        <v/>
      </c>
      <c r="J234" s="197">
        <f>VLOOKUP(H234,'F12'!$E$6:$F$356,2,FALSE)</f>
        <v>0</v>
      </c>
      <c r="K234" s="197">
        <f t="shared" si="74"/>
        <v>0.25</v>
      </c>
      <c r="L234" s="190">
        <f t="shared" si="71"/>
        <v>0</v>
      </c>
      <c r="M234" s="182" t="str">
        <f t="shared" si="82"/>
        <v/>
      </c>
      <c r="N234" s="182" t="str">
        <f t="shared" si="82"/>
        <v/>
      </c>
      <c r="O234" s="182" t="str">
        <f t="shared" si="82"/>
        <v/>
      </c>
      <c r="P234" s="182" t="str">
        <f t="shared" si="82"/>
        <v/>
      </c>
      <c r="Q234" s="182" t="str">
        <f t="shared" si="82"/>
        <v/>
      </c>
      <c r="R234" s="182" t="str">
        <f t="shared" si="82"/>
        <v/>
      </c>
      <c r="S234" s="182" t="str">
        <f t="shared" si="82"/>
        <v/>
      </c>
      <c r="T234" s="182" t="str">
        <f t="shared" si="82"/>
        <v/>
      </c>
      <c r="U234" s="182" t="str">
        <f t="shared" si="82"/>
        <v/>
      </c>
      <c r="V234" s="182" t="str">
        <f t="shared" si="82"/>
        <v/>
      </c>
      <c r="W234" s="182" t="str">
        <f t="shared" si="82"/>
        <v/>
      </c>
      <c r="X234" s="182" t="str">
        <f t="shared" si="82"/>
        <v/>
      </c>
      <c r="Y234" s="182" t="str">
        <f t="shared" si="82"/>
        <v/>
      </c>
      <c r="Z234" s="182" t="str">
        <f t="shared" si="82"/>
        <v/>
      </c>
      <c r="AA234" s="182" t="str">
        <f t="shared" si="82"/>
        <v/>
      </c>
      <c r="AB234" s="182" t="str">
        <f t="shared" si="81"/>
        <v/>
      </c>
      <c r="AC234" s="182" t="str">
        <f t="shared" si="81"/>
        <v/>
      </c>
      <c r="AD234" s="182" t="str">
        <f t="shared" si="81"/>
        <v/>
      </c>
      <c r="AE234" s="182" t="str">
        <f t="shared" si="81"/>
        <v/>
      </c>
      <c r="AF234" s="182" t="str">
        <f t="shared" si="81"/>
        <v/>
      </c>
      <c r="AG234" s="182" t="str">
        <f t="shared" si="81"/>
        <v/>
      </c>
      <c r="AH234" s="182" t="str">
        <f t="shared" si="81"/>
        <v/>
      </c>
      <c r="AI234" s="182" t="str">
        <f t="shared" si="81"/>
        <v/>
      </c>
      <c r="AJ234" s="182" t="str">
        <f t="shared" si="81"/>
        <v/>
      </c>
      <c r="AK234" s="182" t="str">
        <f t="shared" si="81"/>
        <v/>
      </c>
      <c r="AL234" s="182" t="str">
        <f t="shared" si="83"/>
        <v/>
      </c>
      <c r="AM234" s="182" t="str">
        <f t="shared" si="83"/>
        <v/>
      </c>
      <c r="AN234" s="182" t="str">
        <f t="shared" si="83"/>
        <v/>
      </c>
      <c r="AO234" s="182" t="str">
        <f t="shared" si="83"/>
        <v/>
      </c>
      <c r="AP234" s="182" t="str">
        <f t="shared" si="83"/>
        <v/>
      </c>
      <c r="AQ234" s="182" t="str">
        <f t="shared" si="83"/>
        <v/>
      </c>
      <c r="AR234" s="182" t="str">
        <f t="shared" si="83"/>
        <v/>
      </c>
      <c r="AS234" s="182" t="str">
        <f t="shared" si="83"/>
        <v/>
      </c>
      <c r="AT234" s="182" t="str">
        <f t="shared" ref="AL234:BU241" si="84">IF(AT$2&gt;LEN($J234),"",RIGHT(LEFT($J234,AT$2),3))</f>
        <v/>
      </c>
      <c r="AU234" s="182" t="str">
        <f t="shared" si="84"/>
        <v/>
      </c>
      <c r="AV234" s="182" t="str">
        <f t="shared" si="84"/>
        <v/>
      </c>
      <c r="AW234" s="182" t="str">
        <f t="shared" si="84"/>
        <v/>
      </c>
      <c r="AX234" s="182" t="str">
        <f t="shared" si="84"/>
        <v/>
      </c>
      <c r="AY234" s="182" t="str">
        <f t="shared" si="84"/>
        <v/>
      </c>
      <c r="AZ234" s="182" t="str">
        <f t="shared" si="84"/>
        <v/>
      </c>
      <c r="BA234" s="182" t="str">
        <f t="shared" si="84"/>
        <v/>
      </c>
      <c r="BB234" s="182" t="str">
        <f t="shared" si="84"/>
        <v/>
      </c>
      <c r="BC234" s="182" t="str">
        <f t="shared" si="84"/>
        <v/>
      </c>
      <c r="BD234" s="182" t="str">
        <f t="shared" si="84"/>
        <v/>
      </c>
      <c r="BE234" s="182" t="str">
        <f t="shared" si="84"/>
        <v/>
      </c>
      <c r="BF234" s="182" t="str">
        <f t="shared" si="84"/>
        <v/>
      </c>
      <c r="BG234" s="182" t="str">
        <f t="shared" si="84"/>
        <v/>
      </c>
      <c r="BH234" s="182" t="str">
        <f t="shared" si="84"/>
        <v/>
      </c>
      <c r="BI234" s="182" t="str">
        <f t="shared" si="84"/>
        <v/>
      </c>
      <c r="BJ234" s="182" t="str">
        <f t="shared" si="84"/>
        <v/>
      </c>
      <c r="BK234" s="182" t="str">
        <f t="shared" si="84"/>
        <v/>
      </c>
      <c r="BL234" s="182" t="str">
        <f t="shared" si="84"/>
        <v/>
      </c>
      <c r="BM234" s="182" t="str">
        <f t="shared" si="84"/>
        <v/>
      </c>
      <c r="BN234" s="182" t="str">
        <f t="shared" si="84"/>
        <v/>
      </c>
      <c r="BO234" s="182" t="str">
        <f t="shared" si="84"/>
        <v/>
      </c>
      <c r="BP234" s="182" t="str">
        <f t="shared" si="84"/>
        <v/>
      </c>
      <c r="BQ234" s="182" t="str">
        <f t="shared" si="84"/>
        <v/>
      </c>
      <c r="BR234" s="182" t="str">
        <f t="shared" si="84"/>
        <v/>
      </c>
      <c r="BS234" s="182" t="str">
        <f t="shared" si="84"/>
        <v/>
      </c>
      <c r="BT234" s="182" t="str">
        <f t="shared" si="84"/>
        <v/>
      </c>
      <c r="BU234" s="182" t="str">
        <f t="shared" si="84"/>
        <v/>
      </c>
    </row>
    <row r="235" spans="1:73" x14ac:dyDescent="0.25">
      <c r="A235" s="422">
        <f>IF(ISERROR(FIND(SALES!$XEM$12,J235)),0,1)</f>
        <v>1</v>
      </c>
      <c r="B235" s="1" t="s">
        <v>2422</v>
      </c>
      <c r="C235" s="105" t="s">
        <v>2144</v>
      </c>
      <c r="D235" s="1" t="s">
        <v>2451</v>
      </c>
      <c r="E235" s="1" t="s">
        <v>2451</v>
      </c>
      <c r="F235" s="1" t="s">
        <v>2451</v>
      </c>
      <c r="G235" s="623" t="str">
        <f t="shared" si="72"/>
        <v>0</v>
      </c>
      <c r="H235" s="1">
        <f>'F12'!E238</f>
        <v>0</v>
      </c>
      <c r="I235" s="1" t="str">
        <f t="shared" si="73"/>
        <v/>
      </c>
      <c r="J235" s="197">
        <f>VLOOKUP(H235,'F12'!$E$6:$F$356,2,FALSE)</f>
        <v>0</v>
      </c>
      <c r="K235" s="197">
        <f t="shared" si="74"/>
        <v>0.25</v>
      </c>
      <c r="L235" s="190">
        <f t="shared" si="71"/>
        <v>0</v>
      </c>
      <c r="M235" s="182" t="str">
        <f t="shared" si="82"/>
        <v/>
      </c>
      <c r="N235" s="182" t="str">
        <f t="shared" si="82"/>
        <v/>
      </c>
      <c r="O235" s="182" t="str">
        <f t="shared" si="82"/>
        <v/>
      </c>
      <c r="P235" s="182" t="str">
        <f t="shared" si="82"/>
        <v/>
      </c>
      <c r="Q235" s="182" t="str">
        <f t="shared" si="82"/>
        <v/>
      </c>
      <c r="R235" s="182" t="str">
        <f t="shared" si="82"/>
        <v/>
      </c>
      <c r="S235" s="182" t="str">
        <f t="shared" si="82"/>
        <v/>
      </c>
      <c r="T235" s="182" t="str">
        <f t="shared" si="82"/>
        <v/>
      </c>
      <c r="U235" s="182" t="str">
        <f t="shared" si="82"/>
        <v/>
      </c>
      <c r="V235" s="182" t="str">
        <f t="shared" si="82"/>
        <v/>
      </c>
      <c r="W235" s="182" t="str">
        <f t="shared" si="82"/>
        <v/>
      </c>
      <c r="X235" s="182" t="str">
        <f t="shared" si="82"/>
        <v/>
      </c>
      <c r="Y235" s="182" t="str">
        <f t="shared" si="82"/>
        <v/>
      </c>
      <c r="Z235" s="182" t="str">
        <f t="shared" si="82"/>
        <v/>
      </c>
      <c r="AA235" s="182" t="str">
        <f t="shared" si="82"/>
        <v/>
      </c>
      <c r="AB235" s="182" t="str">
        <f t="shared" si="81"/>
        <v/>
      </c>
      <c r="AC235" s="182" t="str">
        <f t="shared" si="81"/>
        <v/>
      </c>
      <c r="AD235" s="182" t="str">
        <f t="shared" si="81"/>
        <v/>
      </c>
      <c r="AE235" s="182" t="str">
        <f t="shared" si="81"/>
        <v/>
      </c>
      <c r="AF235" s="182" t="str">
        <f t="shared" si="81"/>
        <v/>
      </c>
      <c r="AG235" s="182" t="str">
        <f t="shared" si="81"/>
        <v/>
      </c>
      <c r="AH235" s="182" t="str">
        <f t="shared" si="81"/>
        <v/>
      </c>
      <c r="AI235" s="182" t="str">
        <f t="shared" si="81"/>
        <v/>
      </c>
      <c r="AJ235" s="182" t="str">
        <f t="shared" si="81"/>
        <v/>
      </c>
      <c r="AK235" s="182" t="str">
        <f t="shared" si="81"/>
        <v/>
      </c>
      <c r="AL235" s="182" t="str">
        <f t="shared" si="84"/>
        <v/>
      </c>
      <c r="AM235" s="182" t="str">
        <f t="shared" si="84"/>
        <v/>
      </c>
      <c r="AN235" s="182" t="str">
        <f t="shared" si="84"/>
        <v/>
      </c>
      <c r="AO235" s="182" t="str">
        <f t="shared" si="84"/>
        <v/>
      </c>
      <c r="AP235" s="182" t="str">
        <f t="shared" si="84"/>
        <v/>
      </c>
      <c r="AQ235" s="182" t="str">
        <f t="shared" si="84"/>
        <v/>
      </c>
      <c r="AR235" s="182" t="str">
        <f t="shared" si="84"/>
        <v/>
      </c>
      <c r="AS235" s="182" t="str">
        <f t="shared" si="84"/>
        <v/>
      </c>
      <c r="AT235" s="182" t="str">
        <f t="shared" si="84"/>
        <v/>
      </c>
      <c r="AU235" s="182" t="str">
        <f t="shared" si="84"/>
        <v/>
      </c>
      <c r="AV235" s="182" t="str">
        <f t="shared" si="84"/>
        <v/>
      </c>
      <c r="AW235" s="182" t="str">
        <f t="shared" si="84"/>
        <v/>
      </c>
      <c r="AX235" s="182" t="str">
        <f t="shared" si="84"/>
        <v/>
      </c>
      <c r="AY235" s="182" t="str">
        <f t="shared" si="84"/>
        <v/>
      </c>
      <c r="AZ235" s="182" t="str">
        <f t="shared" si="84"/>
        <v/>
      </c>
      <c r="BA235" s="182" t="str">
        <f t="shared" si="84"/>
        <v/>
      </c>
      <c r="BB235" s="182" t="str">
        <f t="shared" si="84"/>
        <v/>
      </c>
      <c r="BC235" s="182" t="str">
        <f t="shared" si="84"/>
        <v/>
      </c>
      <c r="BD235" s="182" t="str">
        <f t="shared" si="84"/>
        <v/>
      </c>
      <c r="BE235" s="182" t="str">
        <f t="shared" si="84"/>
        <v/>
      </c>
      <c r="BF235" s="182" t="str">
        <f t="shared" si="84"/>
        <v/>
      </c>
      <c r="BG235" s="182" t="str">
        <f t="shared" si="84"/>
        <v/>
      </c>
      <c r="BH235" s="182" t="str">
        <f t="shared" si="84"/>
        <v/>
      </c>
      <c r="BI235" s="182" t="str">
        <f t="shared" si="84"/>
        <v/>
      </c>
      <c r="BJ235" s="182" t="str">
        <f t="shared" si="84"/>
        <v/>
      </c>
      <c r="BK235" s="182" t="str">
        <f t="shared" si="84"/>
        <v/>
      </c>
      <c r="BL235" s="182" t="str">
        <f t="shared" si="84"/>
        <v/>
      </c>
      <c r="BM235" s="182" t="str">
        <f t="shared" si="84"/>
        <v/>
      </c>
      <c r="BN235" s="182" t="str">
        <f t="shared" si="84"/>
        <v/>
      </c>
      <c r="BO235" s="182" t="str">
        <f t="shared" si="84"/>
        <v/>
      </c>
      <c r="BP235" s="182" t="str">
        <f t="shared" si="84"/>
        <v/>
      </c>
      <c r="BQ235" s="182" t="str">
        <f t="shared" si="84"/>
        <v/>
      </c>
      <c r="BR235" s="182" t="str">
        <f t="shared" si="84"/>
        <v/>
      </c>
      <c r="BS235" s="182" t="str">
        <f t="shared" si="84"/>
        <v/>
      </c>
      <c r="BT235" s="182" t="str">
        <f t="shared" si="84"/>
        <v/>
      </c>
      <c r="BU235" s="182" t="str">
        <f t="shared" si="84"/>
        <v/>
      </c>
    </row>
    <row r="236" spans="1:73" x14ac:dyDescent="0.25">
      <c r="A236" s="422">
        <f>IF(ISERROR(FIND(SALES!$XEM$12,J236)),0,1)</f>
        <v>1</v>
      </c>
      <c r="B236" s="1" t="s">
        <v>2423</v>
      </c>
      <c r="C236" s="105" t="s">
        <v>2144</v>
      </c>
      <c r="D236" s="1" t="s">
        <v>2451</v>
      </c>
      <c r="E236" s="1" t="s">
        <v>2451</v>
      </c>
      <c r="F236" s="1" t="s">
        <v>2451</v>
      </c>
      <c r="G236" s="623" t="str">
        <f t="shared" si="72"/>
        <v>0</v>
      </c>
      <c r="H236" s="1">
        <f>'F12'!E239</f>
        <v>0</v>
      </c>
      <c r="I236" s="1" t="str">
        <f t="shared" si="73"/>
        <v/>
      </c>
      <c r="J236" s="197">
        <f>VLOOKUP(H236,'F12'!$E$6:$F$356,2,FALSE)</f>
        <v>0</v>
      </c>
      <c r="K236" s="197">
        <f t="shared" si="74"/>
        <v>0.25</v>
      </c>
      <c r="L236" s="190">
        <f t="shared" si="71"/>
        <v>0</v>
      </c>
      <c r="M236" s="182" t="str">
        <f t="shared" si="82"/>
        <v/>
      </c>
      <c r="N236" s="182" t="str">
        <f t="shared" si="82"/>
        <v/>
      </c>
      <c r="O236" s="182" t="str">
        <f t="shared" si="82"/>
        <v/>
      </c>
      <c r="P236" s="182" t="str">
        <f t="shared" si="82"/>
        <v/>
      </c>
      <c r="Q236" s="182" t="str">
        <f t="shared" si="82"/>
        <v/>
      </c>
      <c r="R236" s="182" t="str">
        <f t="shared" si="82"/>
        <v/>
      </c>
      <c r="S236" s="182" t="str">
        <f t="shared" si="82"/>
        <v/>
      </c>
      <c r="T236" s="182" t="str">
        <f t="shared" si="82"/>
        <v/>
      </c>
      <c r="U236" s="182" t="str">
        <f t="shared" si="82"/>
        <v/>
      </c>
      <c r="V236" s="182" t="str">
        <f t="shared" si="82"/>
        <v/>
      </c>
      <c r="W236" s="182" t="str">
        <f t="shared" si="82"/>
        <v/>
      </c>
      <c r="X236" s="182" t="str">
        <f t="shared" si="82"/>
        <v/>
      </c>
      <c r="Y236" s="182" t="str">
        <f t="shared" si="82"/>
        <v/>
      </c>
      <c r="Z236" s="182" t="str">
        <f t="shared" si="82"/>
        <v/>
      </c>
      <c r="AA236" s="182" t="str">
        <f t="shared" si="82"/>
        <v/>
      </c>
      <c r="AB236" s="182" t="str">
        <f t="shared" si="81"/>
        <v/>
      </c>
      <c r="AC236" s="182" t="str">
        <f t="shared" si="81"/>
        <v/>
      </c>
      <c r="AD236" s="182" t="str">
        <f t="shared" si="81"/>
        <v/>
      </c>
      <c r="AE236" s="182" t="str">
        <f t="shared" si="81"/>
        <v/>
      </c>
      <c r="AF236" s="182" t="str">
        <f t="shared" si="81"/>
        <v/>
      </c>
      <c r="AG236" s="182" t="str">
        <f t="shared" si="81"/>
        <v/>
      </c>
      <c r="AH236" s="182" t="str">
        <f t="shared" si="81"/>
        <v/>
      </c>
      <c r="AI236" s="182" t="str">
        <f t="shared" si="81"/>
        <v/>
      </c>
      <c r="AJ236" s="182" t="str">
        <f t="shared" si="81"/>
        <v/>
      </c>
      <c r="AK236" s="182" t="str">
        <f t="shared" si="81"/>
        <v/>
      </c>
      <c r="AL236" s="182" t="str">
        <f t="shared" si="84"/>
        <v/>
      </c>
      <c r="AM236" s="182" t="str">
        <f t="shared" si="84"/>
        <v/>
      </c>
      <c r="AN236" s="182" t="str">
        <f t="shared" si="84"/>
        <v/>
      </c>
      <c r="AO236" s="182" t="str">
        <f t="shared" si="84"/>
        <v/>
      </c>
      <c r="AP236" s="182" t="str">
        <f t="shared" si="84"/>
        <v/>
      </c>
      <c r="AQ236" s="182" t="str">
        <f t="shared" si="84"/>
        <v/>
      </c>
      <c r="AR236" s="182" t="str">
        <f t="shared" si="84"/>
        <v/>
      </c>
      <c r="AS236" s="182" t="str">
        <f t="shared" si="84"/>
        <v/>
      </c>
      <c r="AT236" s="182" t="str">
        <f t="shared" si="84"/>
        <v/>
      </c>
      <c r="AU236" s="182" t="str">
        <f t="shared" si="84"/>
        <v/>
      </c>
      <c r="AV236" s="182" t="str">
        <f t="shared" si="84"/>
        <v/>
      </c>
      <c r="AW236" s="182" t="str">
        <f t="shared" si="84"/>
        <v/>
      </c>
      <c r="AX236" s="182" t="str">
        <f t="shared" si="84"/>
        <v/>
      </c>
      <c r="AY236" s="182" t="str">
        <f t="shared" si="84"/>
        <v/>
      </c>
      <c r="AZ236" s="182" t="str">
        <f t="shared" si="84"/>
        <v/>
      </c>
      <c r="BA236" s="182" t="str">
        <f t="shared" si="84"/>
        <v/>
      </c>
      <c r="BB236" s="182" t="str">
        <f t="shared" si="84"/>
        <v/>
      </c>
      <c r="BC236" s="182" t="str">
        <f t="shared" si="84"/>
        <v/>
      </c>
      <c r="BD236" s="182" t="str">
        <f t="shared" si="84"/>
        <v/>
      </c>
      <c r="BE236" s="182" t="str">
        <f t="shared" si="84"/>
        <v/>
      </c>
      <c r="BF236" s="182" t="str">
        <f t="shared" si="84"/>
        <v/>
      </c>
      <c r="BG236" s="182" t="str">
        <f t="shared" si="84"/>
        <v/>
      </c>
      <c r="BH236" s="182" t="str">
        <f t="shared" si="84"/>
        <v/>
      </c>
      <c r="BI236" s="182" t="str">
        <f t="shared" si="84"/>
        <v/>
      </c>
      <c r="BJ236" s="182" t="str">
        <f t="shared" si="84"/>
        <v/>
      </c>
      <c r="BK236" s="182" t="str">
        <f t="shared" si="84"/>
        <v/>
      </c>
      <c r="BL236" s="182" t="str">
        <f t="shared" si="84"/>
        <v/>
      </c>
      <c r="BM236" s="182" t="str">
        <f t="shared" si="84"/>
        <v/>
      </c>
      <c r="BN236" s="182" t="str">
        <f t="shared" si="84"/>
        <v/>
      </c>
      <c r="BO236" s="182" t="str">
        <f t="shared" si="84"/>
        <v/>
      </c>
      <c r="BP236" s="182" t="str">
        <f t="shared" si="84"/>
        <v/>
      </c>
      <c r="BQ236" s="182" t="str">
        <f t="shared" si="84"/>
        <v/>
      </c>
      <c r="BR236" s="182" t="str">
        <f t="shared" si="84"/>
        <v/>
      </c>
      <c r="BS236" s="182" t="str">
        <f t="shared" si="84"/>
        <v/>
      </c>
      <c r="BT236" s="182" t="str">
        <f t="shared" si="84"/>
        <v/>
      </c>
      <c r="BU236" s="182" t="str">
        <f t="shared" si="84"/>
        <v/>
      </c>
    </row>
    <row r="237" spans="1:73" x14ac:dyDescent="0.25">
      <c r="A237" s="422">
        <f>IF(ISERROR(FIND(SALES!$XEM$12,J237)),0,1)</f>
        <v>1</v>
      </c>
      <c r="B237" s="1" t="s">
        <v>2424</v>
      </c>
      <c r="C237" s="1" t="s">
        <v>2451</v>
      </c>
      <c r="D237" s="1" t="s">
        <v>2451</v>
      </c>
      <c r="E237" s="1" t="s">
        <v>2451</v>
      </c>
      <c r="F237" s="1" t="s">
        <v>2451</v>
      </c>
      <c r="G237" s="623" t="str">
        <f t="shared" si="72"/>
        <v>0</v>
      </c>
      <c r="H237" s="1">
        <f>'F12'!E240</f>
        <v>0</v>
      </c>
      <c r="I237" s="1" t="str">
        <f t="shared" si="73"/>
        <v/>
      </c>
      <c r="J237" s="197">
        <f>VLOOKUP(H237,'F12'!$E$6:$F$356,2,FALSE)</f>
        <v>0</v>
      </c>
      <c r="K237" s="197">
        <f t="shared" si="74"/>
        <v>0.25</v>
      </c>
      <c r="L237" s="190">
        <f t="shared" si="71"/>
        <v>0</v>
      </c>
      <c r="M237" s="182" t="str">
        <f t="shared" si="82"/>
        <v/>
      </c>
      <c r="N237" s="182" t="str">
        <f t="shared" si="82"/>
        <v/>
      </c>
      <c r="O237" s="182" t="str">
        <f t="shared" si="82"/>
        <v/>
      </c>
      <c r="P237" s="182" t="str">
        <f t="shared" si="82"/>
        <v/>
      </c>
      <c r="Q237" s="182" t="str">
        <f t="shared" si="82"/>
        <v/>
      </c>
      <c r="R237" s="182" t="str">
        <f t="shared" si="82"/>
        <v/>
      </c>
      <c r="S237" s="182" t="str">
        <f t="shared" si="82"/>
        <v/>
      </c>
      <c r="T237" s="182" t="str">
        <f t="shared" si="82"/>
        <v/>
      </c>
      <c r="U237" s="182" t="str">
        <f t="shared" si="82"/>
        <v/>
      </c>
      <c r="V237" s="182" t="str">
        <f t="shared" si="82"/>
        <v/>
      </c>
      <c r="W237" s="182" t="str">
        <f t="shared" si="82"/>
        <v/>
      </c>
      <c r="X237" s="182" t="str">
        <f t="shared" si="82"/>
        <v/>
      </c>
      <c r="Y237" s="182" t="str">
        <f t="shared" si="82"/>
        <v/>
      </c>
      <c r="Z237" s="182" t="str">
        <f t="shared" si="82"/>
        <v/>
      </c>
      <c r="AA237" s="182" t="str">
        <f t="shared" ref="AA237:AP252" si="85">IF(AA$2&gt;LEN($J237),"",RIGHT(LEFT($J237,AA$2),3))</f>
        <v/>
      </c>
      <c r="AB237" s="182" t="str">
        <f t="shared" si="85"/>
        <v/>
      </c>
      <c r="AC237" s="182" t="str">
        <f t="shared" si="85"/>
        <v/>
      </c>
      <c r="AD237" s="182" t="str">
        <f t="shared" si="85"/>
        <v/>
      </c>
      <c r="AE237" s="182" t="str">
        <f t="shared" si="85"/>
        <v/>
      </c>
      <c r="AF237" s="182" t="str">
        <f t="shared" si="85"/>
        <v/>
      </c>
      <c r="AG237" s="182" t="str">
        <f t="shared" si="85"/>
        <v/>
      </c>
      <c r="AH237" s="182" t="str">
        <f t="shared" si="85"/>
        <v/>
      </c>
      <c r="AI237" s="182" t="str">
        <f t="shared" si="85"/>
        <v/>
      </c>
      <c r="AJ237" s="182" t="str">
        <f t="shared" si="85"/>
        <v/>
      </c>
      <c r="AK237" s="182" t="str">
        <f t="shared" si="85"/>
        <v/>
      </c>
      <c r="AL237" s="182" t="str">
        <f t="shared" si="85"/>
        <v/>
      </c>
      <c r="AM237" s="182" t="str">
        <f t="shared" si="85"/>
        <v/>
      </c>
      <c r="AN237" s="182" t="str">
        <f t="shared" si="85"/>
        <v/>
      </c>
      <c r="AO237" s="182" t="str">
        <f t="shared" si="85"/>
        <v/>
      </c>
      <c r="AP237" s="182" t="str">
        <f t="shared" si="85"/>
        <v/>
      </c>
      <c r="AQ237" s="182" t="str">
        <f t="shared" si="84"/>
        <v/>
      </c>
      <c r="AR237" s="182" t="str">
        <f t="shared" si="84"/>
        <v/>
      </c>
      <c r="AS237" s="182" t="str">
        <f t="shared" si="84"/>
        <v/>
      </c>
      <c r="AT237" s="182" t="str">
        <f t="shared" si="84"/>
        <v/>
      </c>
      <c r="AU237" s="182" t="str">
        <f t="shared" si="84"/>
        <v/>
      </c>
      <c r="AV237" s="182" t="str">
        <f t="shared" si="84"/>
        <v/>
      </c>
      <c r="AW237" s="182" t="str">
        <f t="shared" si="84"/>
        <v/>
      </c>
      <c r="AX237" s="182" t="str">
        <f t="shared" si="84"/>
        <v/>
      </c>
      <c r="AY237" s="182" t="str">
        <f t="shared" si="84"/>
        <v/>
      </c>
      <c r="AZ237" s="182" t="str">
        <f t="shared" si="84"/>
        <v/>
      </c>
      <c r="BA237" s="182" t="str">
        <f t="shared" si="84"/>
        <v/>
      </c>
      <c r="BB237" s="182" t="str">
        <f t="shared" si="84"/>
        <v/>
      </c>
      <c r="BC237" s="182" t="str">
        <f t="shared" si="84"/>
        <v/>
      </c>
      <c r="BD237" s="182" t="str">
        <f t="shared" si="84"/>
        <v/>
      </c>
      <c r="BE237" s="182" t="str">
        <f t="shared" si="84"/>
        <v/>
      </c>
      <c r="BF237" s="182" t="str">
        <f t="shared" si="84"/>
        <v/>
      </c>
      <c r="BG237" s="182" t="str">
        <f t="shared" si="84"/>
        <v/>
      </c>
      <c r="BH237" s="182" t="str">
        <f t="shared" si="84"/>
        <v/>
      </c>
      <c r="BI237" s="182" t="str">
        <f t="shared" si="84"/>
        <v/>
      </c>
      <c r="BJ237" s="182" t="str">
        <f t="shared" si="84"/>
        <v/>
      </c>
      <c r="BK237" s="182" t="str">
        <f t="shared" si="84"/>
        <v/>
      </c>
      <c r="BL237" s="182" t="str">
        <f t="shared" si="84"/>
        <v/>
      </c>
      <c r="BM237" s="182" t="str">
        <f t="shared" si="84"/>
        <v/>
      </c>
      <c r="BN237" s="182" t="str">
        <f t="shared" si="84"/>
        <v/>
      </c>
      <c r="BO237" s="182" t="str">
        <f t="shared" si="84"/>
        <v/>
      </c>
      <c r="BP237" s="182" t="str">
        <f t="shared" si="84"/>
        <v/>
      </c>
      <c r="BQ237" s="182" t="str">
        <f t="shared" si="84"/>
        <v/>
      </c>
      <c r="BR237" s="182" t="str">
        <f t="shared" si="84"/>
        <v/>
      </c>
      <c r="BS237" s="182" t="str">
        <f t="shared" si="84"/>
        <v/>
      </c>
      <c r="BT237" s="182" t="str">
        <f t="shared" si="84"/>
        <v/>
      </c>
      <c r="BU237" s="182" t="str">
        <f t="shared" si="84"/>
        <v/>
      </c>
    </row>
    <row r="238" spans="1:73" x14ac:dyDescent="0.25">
      <c r="A238" s="422">
        <f>IF(ISERROR(FIND(SALES!$XEM$12,J238)),0,1)</f>
        <v>1</v>
      </c>
      <c r="B238" s="1" t="s">
        <v>2425</v>
      </c>
      <c r="C238" s="105" t="s">
        <v>2149</v>
      </c>
      <c r="D238" s="1" t="s">
        <v>2451</v>
      </c>
      <c r="E238" s="1" t="s">
        <v>2451</v>
      </c>
      <c r="F238" s="1" t="s">
        <v>2451</v>
      </c>
      <c r="G238" s="623" t="str">
        <f t="shared" si="72"/>
        <v>0</v>
      </c>
      <c r="H238" s="1">
        <f>'F12'!E241</f>
        <v>0</v>
      </c>
      <c r="I238" s="1" t="str">
        <f t="shared" si="73"/>
        <v/>
      </c>
      <c r="J238" s="197">
        <f>VLOOKUP(H238,'F12'!$E$6:$F$356,2,FALSE)</f>
        <v>0</v>
      </c>
      <c r="K238" s="197">
        <f t="shared" si="74"/>
        <v>0.25</v>
      </c>
      <c r="L238" s="190">
        <f t="shared" si="71"/>
        <v>0</v>
      </c>
      <c r="M238" s="182" t="str">
        <f t="shared" ref="M238:AA253" si="86">IF(M$2&gt;LEN($J238),"",RIGHT(LEFT($J238,M$2),3))</f>
        <v/>
      </c>
      <c r="N238" s="182" t="str">
        <f t="shared" si="86"/>
        <v/>
      </c>
      <c r="O238" s="182" t="str">
        <f t="shared" si="86"/>
        <v/>
      </c>
      <c r="P238" s="182" t="str">
        <f t="shared" si="86"/>
        <v/>
      </c>
      <c r="Q238" s="182" t="str">
        <f t="shared" si="86"/>
        <v/>
      </c>
      <c r="R238" s="182" t="str">
        <f t="shared" si="86"/>
        <v/>
      </c>
      <c r="S238" s="182" t="str">
        <f t="shared" si="86"/>
        <v/>
      </c>
      <c r="T238" s="182" t="str">
        <f t="shared" si="86"/>
        <v/>
      </c>
      <c r="U238" s="182" t="str">
        <f t="shared" si="86"/>
        <v/>
      </c>
      <c r="V238" s="182" t="str">
        <f t="shared" si="86"/>
        <v/>
      </c>
      <c r="W238" s="182" t="str">
        <f t="shared" si="86"/>
        <v/>
      </c>
      <c r="X238" s="182" t="str">
        <f t="shared" si="86"/>
        <v/>
      </c>
      <c r="Y238" s="182" t="str">
        <f t="shared" si="86"/>
        <v/>
      </c>
      <c r="Z238" s="182" t="str">
        <f t="shared" si="86"/>
        <v/>
      </c>
      <c r="AA238" s="182" t="str">
        <f t="shared" si="86"/>
        <v/>
      </c>
      <c r="AB238" s="182" t="str">
        <f t="shared" si="85"/>
        <v/>
      </c>
      <c r="AC238" s="182" t="str">
        <f t="shared" si="85"/>
        <v/>
      </c>
      <c r="AD238" s="182" t="str">
        <f t="shared" si="85"/>
        <v/>
      </c>
      <c r="AE238" s="182" t="str">
        <f t="shared" si="85"/>
        <v/>
      </c>
      <c r="AF238" s="182" t="str">
        <f t="shared" si="85"/>
        <v/>
      </c>
      <c r="AG238" s="182" t="str">
        <f t="shared" si="85"/>
        <v/>
      </c>
      <c r="AH238" s="182" t="str">
        <f t="shared" si="85"/>
        <v/>
      </c>
      <c r="AI238" s="182" t="str">
        <f t="shared" si="85"/>
        <v/>
      </c>
      <c r="AJ238" s="182" t="str">
        <f t="shared" si="85"/>
        <v/>
      </c>
      <c r="AK238" s="182" t="str">
        <f t="shared" si="85"/>
        <v/>
      </c>
      <c r="AL238" s="182" t="str">
        <f t="shared" si="84"/>
        <v/>
      </c>
      <c r="AM238" s="182" t="str">
        <f t="shared" si="84"/>
        <v/>
      </c>
      <c r="AN238" s="182" t="str">
        <f t="shared" si="84"/>
        <v/>
      </c>
      <c r="AO238" s="182" t="str">
        <f t="shared" si="84"/>
        <v/>
      </c>
      <c r="AP238" s="182" t="str">
        <f t="shared" si="84"/>
        <v/>
      </c>
      <c r="AQ238" s="182" t="str">
        <f t="shared" si="84"/>
        <v/>
      </c>
      <c r="AR238" s="182" t="str">
        <f t="shared" si="84"/>
        <v/>
      </c>
      <c r="AS238" s="182" t="str">
        <f t="shared" si="84"/>
        <v/>
      </c>
      <c r="AT238" s="182" t="str">
        <f t="shared" si="84"/>
        <v/>
      </c>
      <c r="AU238" s="182" t="str">
        <f t="shared" si="84"/>
        <v/>
      </c>
      <c r="AV238" s="182" t="str">
        <f t="shared" si="84"/>
        <v/>
      </c>
      <c r="AW238" s="182" t="str">
        <f t="shared" si="84"/>
        <v/>
      </c>
      <c r="AX238" s="182" t="str">
        <f t="shared" si="84"/>
        <v/>
      </c>
      <c r="AY238" s="182" t="str">
        <f t="shared" si="84"/>
        <v/>
      </c>
      <c r="AZ238" s="182" t="str">
        <f t="shared" si="84"/>
        <v/>
      </c>
      <c r="BA238" s="182" t="str">
        <f t="shared" si="84"/>
        <v/>
      </c>
      <c r="BB238" s="182" t="str">
        <f t="shared" si="84"/>
        <v/>
      </c>
      <c r="BC238" s="182" t="str">
        <f t="shared" si="84"/>
        <v/>
      </c>
      <c r="BD238" s="182" t="str">
        <f t="shared" si="84"/>
        <v/>
      </c>
      <c r="BE238" s="182" t="str">
        <f t="shared" si="84"/>
        <v/>
      </c>
      <c r="BF238" s="182" t="str">
        <f t="shared" si="84"/>
        <v/>
      </c>
      <c r="BG238" s="182" t="str">
        <f t="shared" si="84"/>
        <v/>
      </c>
      <c r="BH238" s="182" t="str">
        <f t="shared" si="84"/>
        <v/>
      </c>
      <c r="BI238" s="182" t="str">
        <f t="shared" si="84"/>
        <v/>
      </c>
      <c r="BJ238" s="182" t="str">
        <f t="shared" si="84"/>
        <v/>
      </c>
      <c r="BK238" s="182" t="str">
        <f t="shared" si="84"/>
        <v/>
      </c>
      <c r="BL238" s="182" t="str">
        <f t="shared" si="84"/>
        <v/>
      </c>
      <c r="BM238" s="182" t="str">
        <f t="shared" si="84"/>
        <v/>
      </c>
      <c r="BN238" s="182" t="str">
        <f t="shared" si="84"/>
        <v/>
      </c>
      <c r="BO238" s="182" t="str">
        <f t="shared" si="84"/>
        <v/>
      </c>
      <c r="BP238" s="182" t="str">
        <f t="shared" si="84"/>
        <v/>
      </c>
      <c r="BQ238" s="182" t="str">
        <f t="shared" si="84"/>
        <v/>
      </c>
      <c r="BR238" s="182" t="str">
        <f t="shared" si="84"/>
        <v/>
      </c>
      <c r="BS238" s="182" t="str">
        <f t="shared" si="84"/>
        <v/>
      </c>
      <c r="BT238" s="182" t="str">
        <f t="shared" si="84"/>
        <v/>
      </c>
      <c r="BU238" s="182" t="str">
        <f t="shared" si="84"/>
        <v/>
      </c>
    </row>
    <row r="239" spans="1:73" x14ac:dyDescent="0.25">
      <c r="A239" s="422">
        <f>IF(ISERROR(FIND(SALES!$XEM$12,J239)),0,1)</f>
        <v>1</v>
      </c>
      <c r="B239" s="1" t="s">
        <v>2426</v>
      </c>
      <c r="C239" s="105" t="s">
        <v>2144</v>
      </c>
      <c r="D239" s="1" t="s">
        <v>2451</v>
      </c>
      <c r="E239" s="1" t="s">
        <v>2451</v>
      </c>
      <c r="F239" s="1" t="s">
        <v>2451</v>
      </c>
      <c r="G239" s="623" t="str">
        <f t="shared" si="72"/>
        <v>0</v>
      </c>
      <c r="H239" s="1">
        <f>'F12'!E242</f>
        <v>0</v>
      </c>
      <c r="I239" s="1" t="str">
        <f t="shared" si="73"/>
        <v/>
      </c>
      <c r="J239" s="197">
        <f>VLOOKUP(H239,'F12'!$E$6:$F$356,2,FALSE)</f>
        <v>0</v>
      </c>
      <c r="K239" s="197">
        <f t="shared" si="74"/>
        <v>0.25</v>
      </c>
      <c r="L239" s="190">
        <f t="shared" si="71"/>
        <v>0</v>
      </c>
      <c r="M239" s="182" t="str">
        <f t="shared" si="86"/>
        <v/>
      </c>
      <c r="N239" s="182" t="str">
        <f t="shared" si="86"/>
        <v/>
      </c>
      <c r="O239" s="182" t="str">
        <f t="shared" si="86"/>
        <v/>
      </c>
      <c r="P239" s="182" t="str">
        <f t="shared" si="86"/>
        <v/>
      </c>
      <c r="Q239" s="182" t="str">
        <f t="shared" si="86"/>
        <v/>
      </c>
      <c r="R239" s="182" t="str">
        <f t="shared" si="86"/>
        <v/>
      </c>
      <c r="S239" s="182" t="str">
        <f t="shared" si="86"/>
        <v/>
      </c>
      <c r="T239" s="182" t="str">
        <f t="shared" si="86"/>
        <v/>
      </c>
      <c r="U239" s="182" t="str">
        <f t="shared" si="86"/>
        <v/>
      </c>
      <c r="V239" s="182" t="str">
        <f t="shared" si="86"/>
        <v/>
      </c>
      <c r="W239" s="182" t="str">
        <f t="shared" si="86"/>
        <v/>
      </c>
      <c r="X239" s="182" t="str">
        <f t="shared" si="86"/>
        <v/>
      </c>
      <c r="Y239" s="182" t="str">
        <f t="shared" si="86"/>
        <v/>
      </c>
      <c r="Z239" s="182" t="str">
        <f t="shared" si="86"/>
        <v/>
      </c>
      <c r="AA239" s="182" t="str">
        <f t="shared" si="86"/>
        <v/>
      </c>
      <c r="AB239" s="182" t="str">
        <f t="shared" si="85"/>
        <v/>
      </c>
      <c r="AC239" s="182" t="str">
        <f t="shared" si="85"/>
        <v/>
      </c>
      <c r="AD239" s="182" t="str">
        <f t="shared" si="85"/>
        <v/>
      </c>
      <c r="AE239" s="182" t="str">
        <f t="shared" si="85"/>
        <v/>
      </c>
      <c r="AF239" s="182" t="str">
        <f t="shared" si="85"/>
        <v/>
      </c>
      <c r="AG239" s="182" t="str">
        <f t="shared" si="85"/>
        <v/>
      </c>
      <c r="AH239" s="182" t="str">
        <f t="shared" si="85"/>
        <v/>
      </c>
      <c r="AI239" s="182" t="str">
        <f t="shared" si="85"/>
        <v/>
      </c>
      <c r="AJ239" s="182" t="str">
        <f t="shared" si="85"/>
        <v/>
      </c>
      <c r="AK239" s="182" t="str">
        <f t="shared" si="85"/>
        <v/>
      </c>
      <c r="AL239" s="182" t="str">
        <f t="shared" si="84"/>
        <v/>
      </c>
      <c r="AM239" s="182" t="str">
        <f t="shared" si="84"/>
        <v/>
      </c>
      <c r="AN239" s="182" t="str">
        <f t="shared" si="84"/>
        <v/>
      </c>
      <c r="AO239" s="182" t="str">
        <f t="shared" si="84"/>
        <v/>
      </c>
      <c r="AP239" s="182" t="str">
        <f t="shared" si="84"/>
        <v/>
      </c>
      <c r="AQ239" s="182" t="str">
        <f t="shared" si="84"/>
        <v/>
      </c>
      <c r="AR239" s="182" t="str">
        <f t="shared" si="84"/>
        <v/>
      </c>
      <c r="AS239" s="182" t="str">
        <f t="shared" si="84"/>
        <v/>
      </c>
      <c r="AT239" s="182" t="str">
        <f t="shared" si="84"/>
        <v/>
      </c>
      <c r="AU239" s="182" t="str">
        <f t="shared" si="84"/>
        <v/>
      </c>
      <c r="AV239" s="182" t="str">
        <f t="shared" si="84"/>
        <v/>
      </c>
      <c r="AW239" s="182" t="str">
        <f t="shared" si="84"/>
        <v/>
      </c>
      <c r="AX239" s="182" t="str">
        <f t="shared" si="84"/>
        <v/>
      </c>
      <c r="AY239" s="182" t="str">
        <f t="shared" si="84"/>
        <v/>
      </c>
      <c r="AZ239" s="182" t="str">
        <f t="shared" si="84"/>
        <v/>
      </c>
      <c r="BA239" s="182" t="str">
        <f t="shared" si="84"/>
        <v/>
      </c>
      <c r="BB239" s="182" t="str">
        <f t="shared" si="84"/>
        <v/>
      </c>
      <c r="BC239" s="182" t="str">
        <f t="shared" si="84"/>
        <v/>
      </c>
      <c r="BD239" s="182" t="str">
        <f t="shared" si="84"/>
        <v/>
      </c>
      <c r="BE239" s="182" t="str">
        <f t="shared" si="84"/>
        <v/>
      </c>
      <c r="BF239" s="182" t="str">
        <f t="shared" si="84"/>
        <v/>
      </c>
      <c r="BG239" s="182" t="str">
        <f t="shared" si="84"/>
        <v/>
      </c>
      <c r="BH239" s="182" t="str">
        <f t="shared" si="84"/>
        <v/>
      </c>
      <c r="BI239" s="182" t="str">
        <f t="shared" si="84"/>
        <v/>
      </c>
      <c r="BJ239" s="182" t="str">
        <f t="shared" si="84"/>
        <v/>
      </c>
      <c r="BK239" s="182" t="str">
        <f t="shared" si="84"/>
        <v/>
      </c>
      <c r="BL239" s="182" t="str">
        <f t="shared" si="84"/>
        <v/>
      </c>
      <c r="BM239" s="182" t="str">
        <f t="shared" si="84"/>
        <v/>
      </c>
      <c r="BN239" s="182" t="str">
        <f t="shared" si="84"/>
        <v/>
      </c>
      <c r="BO239" s="182" t="str">
        <f t="shared" si="84"/>
        <v/>
      </c>
      <c r="BP239" s="182" t="str">
        <f t="shared" si="84"/>
        <v/>
      </c>
      <c r="BQ239" s="182" t="str">
        <f t="shared" si="84"/>
        <v/>
      </c>
      <c r="BR239" s="182" t="str">
        <f t="shared" si="84"/>
        <v/>
      </c>
      <c r="BS239" s="182" t="str">
        <f t="shared" si="84"/>
        <v/>
      </c>
      <c r="BT239" s="182" t="str">
        <f t="shared" si="84"/>
        <v/>
      </c>
      <c r="BU239" s="182" t="str">
        <f t="shared" si="84"/>
        <v/>
      </c>
    </row>
    <row r="240" spans="1:73" x14ac:dyDescent="0.25">
      <c r="A240" s="422">
        <f>IF(ISERROR(FIND(SALES!$XEM$12,J240)),0,1)</f>
        <v>1</v>
      </c>
      <c r="B240" s="1" t="s">
        <v>2427</v>
      </c>
      <c r="C240" s="105" t="s">
        <v>2144</v>
      </c>
      <c r="D240" s="1" t="s">
        <v>2451</v>
      </c>
      <c r="E240" s="1" t="s">
        <v>2451</v>
      </c>
      <c r="F240" s="1" t="s">
        <v>2451</v>
      </c>
      <c r="G240" s="623" t="str">
        <f t="shared" si="72"/>
        <v>0</v>
      </c>
      <c r="H240" s="1">
        <f>'F12'!E243</f>
        <v>0</v>
      </c>
      <c r="I240" s="1" t="str">
        <f t="shared" si="73"/>
        <v/>
      </c>
      <c r="J240" s="197">
        <f>VLOOKUP(H240,'F12'!$E$6:$F$356,2,FALSE)</f>
        <v>0</v>
      </c>
      <c r="K240" s="197">
        <f t="shared" si="74"/>
        <v>0.25</v>
      </c>
      <c r="L240" s="190">
        <f t="shared" si="71"/>
        <v>0</v>
      </c>
      <c r="M240" s="182" t="str">
        <f t="shared" si="86"/>
        <v/>
      </c>
      <c r="N240" s="182" t="str">
        <f t="shared" si="86"/>
        <v/>
      </c>
      <c r="O240" s="182" t="str">
        <f t="shared" si="86"/>
        <v/>
      </c>
      <c r="P240" s="182" t="str">
        <f t="shared" si="86"/>
        <v/>
      </c>
      <c r="Q240" s="182" t="str">
        <f t="shared" si="86"/>
        <v/>
      </c>
      <c r="R240" s="182" t="str">
        <f t="shared" si="86"/>
        <v/>
      </c>
      <c r="S240" s="182" t="str">
        <f t="shared" si="86"/>
        <v/>
      </c>
      <c r="T240" s="182" t="str">
        <f t="shared" si="86"/>
        <v/>
      </c>
      <c r="U240" s="182" t="str">
        <f t="shared" si="86"/>
        <v/>
      </c>
      <c r="V240" s="182" t="str">
        <f t="shared" si="86"/>
        <v/>
      </c>
      <c r="W240" s="182" t="str">
        <f t="shared" si="86"/>
        <v/>
      </c>
      <c r="X240" s="182" t="str">
        <f t="shared" si="86"/>
        <v/>
      </c>
      <c r="Y240" s="182" t="str">
        <f t="shared" si="86"/>
        <v/>
      </c>
      <c r="Z240" s="182" t="str">
        <f t="shared" si="86"/>
        <v/>
      </c>
      <c r="AA240" s="182" t="str">
        <f t="shared" si="86"/>
        <v/>
      </c>
      <c r="AB240" s="182" t="str">
        <f t="shared" si="85"/>
        <v/>
      </c>
      <c r="AC240" s="182" t="str">
        <f t="shared" si="85"/>
        <v/>
      </c>
      <c r="AD240" s="182" t="str">
        <f t="shared" si="85"/>
        <v/>
      </c>
      <c r="AE240" s="182" t="str">
        <f t="shared" si="85"/>
        <v/>
      </c>
      <c r="AF240" s="182" t="str">
        <f t="shared" si="85"/>
        <v/>
      </c>
      <c r="AG240" s="182" t="str">
        <f t="shared" si="85"/>
        <v/>
      </c>
      <c r="AH240" s="182" t="str">
        <f t="shared" si="85"/>
        <v/>
      </c>
      <c r="AI240" s="182" t="str">
        <f t="shared" si="85"/>
        <v/>
      </c>
      <c r="AJ240" s="182" t="str">
        <f t="shared" si="85"/>
        <v/>
      </c>
      <c r="AK240" s="182" t="str">
        <f t="shared" si="85"/>
        <v/>
      </c>
      <c r="AL240" s="182" t="str">
        <f t="shared" si="84"/>
        <v/>
      </c>
      <c r="AM240" s="182" t="str">
        <f t="shared" si="84"/>
        <v/>
      </c>
      <c r="AN240" s="182" t="str">
        <f t="shared" si="84"/>
        <v/>
      </c>
      <c r="AO240" s="182" t="str">
        <f t="shared" si="84"/>
        <v/>
      </c>
      <c r="AP240" s="182" t="str">
        <f t="shared" si="84"/>
        <v/>
      </c>
      <c r="AQ240" s="182" t="str">
        <f t="shared" si="84"/>
        <v/>
      </c>
      <c r="AR240" s="182" t="str">
        <f t="shared" si="84"/>
        <v/>
      </c>
      <c r="AS240" s="182" t="str">
        <f t="shared" si="84"/>
        <v/>
      </c>
      <c r="AT240" s="182" t="str">
        <f t="shared" si="84"/>
        <v/>
      </c>
      <c r="AU240" s="182" t="str">
        <f t="shared" si="84"/>
        <v/>
      </c>
      <c r="AV240" s="182" t="str">
        <f t="shared" si="84"/>
        <v/>
      </c>
      <c r="AW240" s="182" t="str">
        <f t="shared" si="84"/>
        <v/>
      </c>
      <c r="AX240" s="182" t="str">
        <f t="shared" si="84"/>
        <v/>
      </c>
      <c r="AY240" s="182" t="str">
        <f t="shared" si="84"/>
        <v/>
      </c>
      <c r="AZ240" s="182" t="str">
        <f t="shared" si="84"/>
        <v/>
      </c>
      <c r="BA240" s="182" t="str">
        <f t="shared" si="84"/>
        <v/>
      </c>
      <c r="BB240" s="182" t="str">
        <f t="shared" si="84"/>
        <v/>
      </c>
      <c r="BC240" s="182" t="str">
        <f t="shared" si="84"/>
        <v/>
      </c>
      <c r="BD240" s="182" t="str">
        <f t="shared" si="84"/>
        <v/>
      </c>
      <c r="BE240" s="182" t="str">
        <f t="shared" si="84"/>
        <v/>
      </c>
      <c r="BF240" s="182" t="str">
        <f t="shared" si="84"/>
        <v/>
      </c>
      <c r="BG240" s="182" t="str">
        <f t="shared" si="84"/>
        <v/>
      </c>
      <c r="BH240" s="182" t="str">
        <f t="shared" si="84"/>
        <v/>
      </c>
      <c r="BI240" s="182" t="str">
        <f t="shared" si="84"/>
        <v/>
      </c>
      <c r="BJ240" s="182" t="str">
        <f t="shared" si="84"/>
        <v/>
      </c>
      <c r="BK240" s="182" t="str">
        <f t="shared" si="84"/>
        <v/>
      </c>
      <c r="BL240" s="182" t="str">
        <f t="shared" si="84"/>
        <v/>
      </c>
      <c r="BM240" s="182" t="str">
        <f t="shared" si="84"/>
        <v/>
      </c>
      <c r="BN240" s="182" t="str">
        <f t="shared" si="84"/>
        <v/>
      </c>
      <c r="BO240" s="182" t="str">
        <f t="shared" si="84"/>
        <v/>
      </c>
      <c r="BP240" s="182" t="str">
        <f t="shared" si="84"/>
        <v/>
      </c>
      <c r="BQ240" s="182" t="str">
        <f t="shared" si="84"/>
        <v/>
      </c>
      <c r="BR240" s="182" t="str">
        <f t="shared" si="84"/>
        <v/>
      </c>
      <c r="BS240" s="182" t="str">
        <f t="shared" si="84"/>
        <v/>
      </c>
      <c r="BT240" s="182" t="str">
        <f t="shared" si="84"/>
        <v/>
      </c>
      <c r="BU240" s="182" t="str">
        <f t="shared" si="84"/>
        <v/>
      </c>
    </row>
    <row r="241" spans="1:73" x14ac:dyDescent="0.25">
      <c r="A241" s="422">
        <f>IF(ISERROR(FIND(SALES!$XEM$12,J241)),0,1)</f>
        <v>1</v>
      </c>
      <c r="G241" s="623" t="str">
        <f t="shared" si="72"/>
        <v>0</v>
      </c>
      <c r="H241" s="1">
        <f>'F12'!E244</f>
        <v>0</v>
      </c>
      <c r="I241" s="1" t="str">
        <f t="shared" si="73"/>
        <v/>
      </c>
      <c r="J241" s="197">
        <f>VLOOKUP(H241,'F12'!$E$6:$F$356,2,FALSE)</f>
        <v>0</v>
      </c>
      <c r="K241" s="197">
        <f t="shared" si="74"/>
        <v>0.25</v>
      </c>
      <c r="L241" s="190">
        <f t="shared" si="71"/>
        <v>0</v>
      </c>
      <c r="M241" s="182" t="str">
        <f t="shared" si="86"/>
        <v/>
      </c>
      <c r="N241" s="182" t="str">
        <f t="shared" si="86"/>
        <v/>
      </c>
      <c r="O241" s="182" t="str">
        <f t="shared" si="86"/>
        <v/>
      </c>
      <c r="P241" s="182" t="str">
        <f t="shared" si="86"/>
        <v/>
      </c>
      <c r="Q241" s="182" t="str">
        <f t="shared" si="86"/>
        <v/>
      </c>
      <c r="R241" s="182" t="str">
        <f t="shared" si="86"/>
        <v/>
      </c>
      <c r="S241" s="182" t="str">
        <f t="shared" si="86"/>
        <v/>
      </c>
      <c r="T241" s="182" t="str">
        <f t="shared" si="86"/>
        <v/>
      </c>
      <c r="U241" s="182" t="str">
        <f t="shared" si="86"/>
        <v/>
      </c>
      <c r="V241" s="182" t="str">
        <f t="shared" si="86"/>
        <v/>
      </c>
      <c r="W241" s="182" t="str">
        <f t="shared" si="86"/>
        <v/>
      </c>
      <c r="X241" s="182" t="str">
        <f t="shared" si="86"/>
        <v/>
      </c>
      <c r="Y241" s="182" t="str">
        <f t="shared" si="86"/>
        <v/>
      </c>
      <c r="Z241" s="182" t="str">
        <f t="shared" si="86"/>
        <v/>
      </c>
      <c r="AA241" s="182" t="str">
        <f t="shared" si="86"/>
        <v/>
      </c>
      <c r="AB241" s="182" t="str">
        <f t="shared" si="85"/>
        <v/>
      </c>
      <c r="AC241" s="182" t="str">
        <f t="shared" si="85"/>
        <v/>
      </c>
      <c r="AD241" s="182" t="str">
        <f t="shared" si="85"/>
        <v/>
      </c>
      <c r="AE241" s="182" t="str">
        <f t="shared" si="85"/>
        <v/>
      </c>
      <c r="AF241" s="182" t="str">
        <f t="shared" si="85"/>
        <v/>
      </c>
      <c r="AG241" s="182" t="str">
        <f t="shared" si="85"/>
        <v/>
      </c>
      <c r="AH241" s="182" t="str">
        <f t="shared" si="85"/>
        <v/>
      </c>
      <c r="AI241" s="182" t="str">
        <f t="shared" si="85"/>
        <v/>
      </c>
      <c r="AJ241" s="182" t="str">
        <f t="shared" si="85"/>
        <v/>
      </c>
      <c r="AK241" s="182" t="str">
        <f t="shared" si="85"/>
        <v/>
      </c>
      <c r="AL241" s="182" t="str">
        <f t="shared" si="84"/>
        <v/>
      </c>
      <c r="AM241" s="182" t="str">
        <f t="shared" si="84"/>
        <v/>
      </c>
      <c r="AN241" s="182" t="str">
        <f t="shared" si="84"/>
        <v/>
      </c>
      <c r="AO241" s="182" t="str">
        <f t="shared" si="84"/>
        <v/>
      </c>
      <c r="AP241" s="182" t="str">
        <f t="shared" si="84"/>
        <v/>
      </c>
      <c r="AQ241" s="182" t="str">
        <f t="shared" si="84"/>
        <v/>
      </c>
      <c r="AR241" s="182" t="str">
        <f t="shared" si="84"/>
        <v/>
      </c>
      <c r="AS241" s="182" t="str">
        <f t="shared" si="84"/>
        <v/>
      </c>
      <c r="AT241" s="182" t="str">
        <f t="shared" si="84"/>
        <v/>
      </c>
      <c r="AU241" s="182" t="str">
        <f t="shared" si="84"/>
        <v/>
      </c>
      <c r="AV241" s="182" t="str">
        <f t="shared" si="84"/>
        <v/>
      </c>
      <c r="AW241" s="182" t="str">
        <f t="shared" si="84"/>
        <v/>
      </c>
      <c r="AX241" s="182" t="str">
        <f t="shared" si="84"/>
        <v/>
      </c>
      <c r="AY241" s="182" t="str">
        <f t="shared" si="84"/>
        <v/>
      </c>
      <c r="AZ241" s="182" t="str">
        <f t="shared" si="84"/>
        <v/>
      </c>
      <c r="BA241" s="182" t="str">
        <f t="shared" si="84"/>
        <v/>
      </c>
      <c r="BB241" s="182" t="str">
        <f t="shared" ref="AL241:BU248" si="87">IF(BB$2&gt;LEN($J241),"",RIGHT(LEFT($J241,BB$2),3))</f>
        <v/>
      </c>
      <c r="BC241" s="182" t="str">
        <f t="shared" si="87"/>
        <v/>
      </c>
      <c r="BD241" s="182" t="str">
        <f t="shared" si="87"/>
        <v/>
      </c>
      <c r="BE241" s="182" t="str">
        <f t="shared" si="87"/>
        <v/>
      </c>
      <c r="BF241" s="182" t="str">
        <f t="shared" si="87"/>
        <v/>
      </c>
      <c r="BG241" s="182" t="str">
        <f t="shared" si="87"/>
        <v/>
      </c>
      <c r="BH241" s="182" t="str">
        <f t="shared" si="87"/>
        <v/>
      </c>
      <c r="BI241" s="182" t="str">
        <f t="shared" si="87"/>
        <v/>
      </c>
      <c r="BJ241" s="182" t="str">
        <f t="shared" si="87"/>
        <v/>
      </c>
      <c r="BK241" s="182" t="str">
        <f t="shared" si="87"/>
        <v/>
      </c>
      <c r="BL241" s="182" t="str">
        <f t="shared" si="87"/>
        <v/>
      </c>
      <c r="BM241" s="182" t="str">
        <f t="shared" si="87"/>
        <v/>
      </c>
      <c r="BN241" s="182" t="str">
        <f t="shared" si="87"/>
        <v/>
      </c>
      <c r="BO241" s="182" t="str">
        <f t="shared" si="87"/>
        <v/>
      </c>
      <c r="BP241" s="182" t="str">
        <f t="shared" si="87"/>
        <v/>
      </c>
      <c r="BQ241" s="182" t="str">
        <f t="shared" si="87"/>
        <v/>
      </c>
      <c r="BR241" s="182" t="str">
        <f t="shared" si="87"/>
        <v/>
      </c>
      <c r="BS241" s="182" t="str">
        <f t="shared" si="87"/>
        <v/>
      </c>
      <c r="BT241" s="182" t="str">
        <f t="shared" si="87"/>
        <v/>
      </c>
      <c r="BU241" s="182" t="str">
        <f t="shared" si="87"/>
        <v/>
      </c>
    </row>
    <row r="242" spans="1:73" x14ac:dyDescent="0.25">
      <c r="A242" s="422">
        <f>IF(ISERROR(FIND(SALES!$XEM$12,J242)),0,1)</f>
        <v>1</v>
      </c>
      <c r="G242" s="623" t="str">
        <f t="shared" si="72"/>
        <v>0</v>
      </c>
      <c r="H242" s="1">
        <f>'F12'!E245</f>
        <v>0</v>
      </c>
      <c r="I242" s="1" t="str">
        <f t="shared" si="73"/>
        <v/>
      </c>
      <c r="J242" s="197">
        <f>VLOOKUP(H242,'F12'!$E$6:$F$356,2,FALSE)</f>
        <v>0</v>
      </c>
      <c r="K242" s="197">
        <f t="shared" si="74"/>
        <v>0.25</v>
      </c>
      <c r="L242" s="190">
        <f t="shared" si="71"/>
        <v>0</v>
      </c>
      <c r="M242" s="182" t="str">
        <f t="shared" si="86"/>
        <v/>
      </c>
      <c r="N242" s="182" t="str">
        <f t="shared" si="86"/>
        <v/>
      </c>
      <c r="O242" s="182" t="str">
        <f t="shared" si="86"/>
        <v/>
      </c>
      <c r="P242" s="182" t="str">
        <f t="shared" si="86"/>
        <v/>
      </c>
      <c r="Q242" s="182" t="str">
        <f t="shared" si="86"/>
        <v/>
      </c>
      <c r="R242" s="182" t="str">
        <f t="shared" si="86"/>
        <v/>
      </c>
      <c r="S242" s="182" t="str">
        <f t="shared" si="86"/>
        <v/>
      </c>
      <c r="T242" s="182" t="str">
        <f t="shared" si="86"/>
        <v/>
      </c>
      <c r="U242" s="182" t="str">
        <f t="shared" si="86"/>
        <v/>
      </c>
      <c r="V242" s="182" t="str">
        <f t="shared" si="86"/>
        <v/>
      </c>
      <c r="W242" s="182" t="str">
        <f t="shared" si="86"/>
        <v/>
      </c>
      <c r="X242" s="182" t="str">
        <f t="shared" si="86"/>
        <v/>
      </c>
      <c r="Y242" s="182" t="str">
        <f t="shared" si="86"/>
        <v/>
      </c>
      <c r="Z242" s="182" t="str">
        <f t="shared" si="86"/>
        <v/>
      </c>
      <c r="AA242" s="182" t="str">
        <f t="shared" si="86"/>
        <v/>
      </c>
      <c r="AB242" s="182" t="str">
        <f t="shared" si="85"/>
        <v/>
      </c>
      <c r="AC242" s="182" t="str">
        <f t="shared" si="85"/>
        <v/>
      </c>
      <c r="AD242" s="182" t="str">
        <f t="shared" si="85"/>
        <v/>
      </c>
      <c r="AE242" s="182" t="str">
        <f t="shared" si="85"/>
        <v/>
      </c>
      <c r="AF242" s="182" t="str">
        <f t="shared" si="85"/>
        <v/>
      </c>
      <c r="AG242" s="182" t="str">
        <f t="shared" si="85"/>
        <v/>
      </c>
      <c r="AH242" s="182" t="str">
        <f t="shared" si="85"/>
        <v/>
      </c>
      <c r="AI242" s="182" t="str">
        <f t="shared" si="85"/>
        <v/>
      </c>
      <c r="AJ242" s="182" t="str">
        <f t="shared" si="85"/>
        <v/>
      </c>
      <c r="AK242" s="182" t="str">
        <f t="shared" si="85"/>
        <v/>
      </c>
      <c r="AL242" s="182" t="str">
        <f t="shared" si="87"/>
        <v/>
      </c>
      <c r="AM242" s="182" t="str">
        <f t="shared" si="87"/>
        <v/>
      </c>
      <c r="AN242" s="182" t="str">
        <f t="shared" si="87"/>
        <v/>
      </c>
      <c r="AO242" s="182" t="str">
        <f t="shared" si="87"/>
        <v/>
      </c>
      <c r="AP242" s="182" t="str">
        <f t="shared" si="87"/>
        <v/>
      </c>
      <c r="AQ242" s="182" t="str">
        <f t="shared" si="87"/>
        <v/>
      </c>
      <c r="AR242" s="182" t="str">
        <f t="shared" si="87"/>
        <v/>
      </c>
      <c r="AS242" s="182" t="str">
        <f t="shared" si="87"/>
        <v/>
      </c>
      <c r="AT242" s="182" t="str">
        <f t="shared" si="87"/>
        <v/>
      </c>
      <c r="AU242" s="182" t="str">
        <f t="shared" si="87"/>
        <v/>
      </c>
      <c r="AV242" s="182" t="str">
        <f t="shared" si="87"/>
        <v/>
      </c>
      <c r="AW242" s="182" t="str">
        <f t="shared" si="87"/>
        <v/>
      </c>
      <c r="AX242" s="182" t="str">
        <f t="shared" si="87"/>
        <v/>
      </c>
      <c r="AY242" s="182" t="str">
        <f t="shared" si="87"/>
        <v/>
      </c>
      <c r="AZ242" s="182" t="str">
        <f t="shared" si="87"/>
        <v/>
      </c>
      <c r="BA242" s="182" t="str">
        <f t="shared" si="87"/>
        <v/>
      </c>
      <c r="BB242" s="182" t="str">
        <f t="shared" si="87"/>
        <v/>
      </c>
      <c r="BC242" s="182" t="str">
        <f t="shared" si="87"/>
        <v/>
      </c>
      <c r="BD242" s="182" t="str">
        <f t="shared" si="87"/>
        <v/>
      </c>
      <c r="BE242" s="182" t="str">
        <f t="shared" si="87"/>
        <v/>
      </c>
      <c r="BF242" s="182" t="str">
        <f t="shared" si="87"/>
        <v/>
      </c>
      <c r="BG242" s="182" t="str">
        <f t="shared" si="87"/>
        <v/>
      </c>
      <c r="BH242" s="182" t="str">
        <f t="shared" si="87"/>
        <v/>
      </c>
      <c r="BI242" s="182" t="str">
        <f t="shared" si="87"/>
        <v/>
      </c>
      <c r="BJ242" s="182" t="str">
        <f t="shared" si="87"/>
        <v/>
      </c>
      <c r="BK242" s="182" t="str">
        <f t="shared" si="87"/>
        <v/>
      </c>
      <c r="BL242" s="182" t="str">
        <f t="shared" si="87"/>
        <v/>
      </c>
      <c r="BM242" s="182" t="str">
        <f t="shared" si="87"/>
        <v/>
      </c>
      <c r="BN242" s="182" t="str">
        <f t="shared" si="87"/>
        <v/>
      </c>
      <c r="BO242" s="182" t="str">
        <f t="shared" si="87"/>
        <v/>
      </c>
      <c r="BP242" s="182" t="str">
        <f t="shared" si="87"/>
        <v/>
      </c>
      <c r="BQ242" s="182" t="str">
        <f t="shared" si="87"/>
        <v/>
      </c>
      <c r="BR242" s="182" t="str">
        <f t="shared" si="87"/>
        <v/>
      </c>
      <c r="BS242" s="182" t="str">
        <f t="shared" si="87"/>
        <v/>
      </c>
      <c r="BT242" s="182" t="str">
        <f t="shared" si="87"/>
        <v/>
      </c>
      <c r="BU242" s="182" t="str">
        <f t="shared" si="87"/>
        <v/>
      </c>
    </row>
    <row r="243" spans="1:73" x14ac:dyDescent="0.25">
      <c r="A243" s="422">
        <f>IF(ISERROR(FIND(SALES!$XEM$12,J243)),0,1)</f>
        <v>1</v>
      </c>
      <c r="G243" s="623" t="str">
        <f t="shared" si="72"/>
        <v>0</v>
      </c>
      <c r="H243" s="1">
        <f>'F12'!E246</f>
        <v>0</v>
      </c>
      <c r="I243" s="1" t="str">
        <f t="shared" si="73"/>
        <v/>
      </c>
      <c r="J243" s="197">
        <f>VLOOKUP(H243,'F12'!$E$6:$F$356,2,FALSE)</f>
        <v>0</v>
      </c>
      <c r="K243" s="197">
        <f t="shared" si="74"/>
        <v>0.25</v>
      </c>
      <c r="L243" s="190">
        <f t="shared" si="71"/>
        <v>0</v>
      </c>
      <c r="M243" s="182" t="str">
        <f t="shared" si="86"/>
        <v/>
      </c>
      <c r="N243" s="182" t="str">
        <f t="shared" si="86"/>
        <v/>
      </c>
      <c r="O243" s="182" t="str">
        <f t="shared" si="86"/>
        <v/>
      </c>
      <c r="P243" s="182" t="str">
        <f t="shared" si="86"/>
        <v/>
      </c>
      <c r="Q243" s="182" t="str">
        <f t="shared" si="86"/>
        <v/>
      </c>
      <c r="R243" s="182" t="str">
        <f t="shared" si="86"/>
        <v/>
      </c>
      <c r="S243" s="182" t="str">
        <f t="shared" si="86"/>
        <v/>
      </c>
      <c r="T243" s="182" t="str">
        <f t="shared" si="86"/>
        <v/>
      </c>
      <c r="U243" s="182" t="str">
        <f t="shared" si="86"/>
        <v/>
      </c>
      <c r="V243" s="182" t="str">
        <f t="shared" si="86"/>
        <v/>
      </c>
      <c r="W243" s="182" t="str">
        <f t="shared" si="86"/>
        <v/>
      </c>
      <c r="X243" s="182" t="str">
        <f t="shared" si="86"/>
        <v/>
      </c>
      <c r="Y243" s="182" t="str">
        <f t="shared" si="86"/>
        <v/>
      </c>
      <c r="Z243" s="182" t="str">
        <f t="shared" si="86"/>
        <v/>
      </c>
      <c r="AA243" s="182" t="str">
        <f t="shared" si="86"/>
        <v/>
      </c>
      <c r="AB243" s="182" t="str">
        <f t="shared" si="85"/>
        <v/>
      </c>
      <c r="AC243" s="182" t="str">
        <f t="shared" si="85"/>
        <v/>
      </c>
      <c r="AD243" s="182" t="str">
        <f t="shared" si="85"/>
        <v/>
      </c>
      <c r="AE243" s="182" t="str">
        <f t="shared" si="85"/>
        <v/>
      </c>
      <c r="AF243" s="182" t="str">
        <f t="shared" si="85"/>
        <v/>
      </c>
      <c r="AG243" s="182" t="str">
        <f t="shared" si="85"/>
        <v/>
      </c>
      <c r="AH243" s="182" t="str">
        <f t="shared" si="85"/>
        <v/>
      </c>
      <c r="AI243" s="182" t="str">
        <f t="shared" si="85"/>
        <v/>
      </c>
      <c r="AJ243" s="182" t="str">
        <f t="shared" si="85"/>
        <v/>
      </c>
      <c r="AK243" s="182" t="str">
        <f t="shared" si="85"/>
        <v/>
      </c>
      <c r="AL243" s="182" t="str">
        <f t="shared" si="87"/>
        <v/>
      </c>
      <c r="AM243" s="182" t="str">
        <f t="shared" si="87"/>
        <v/>
      </c>
      <c r="AN243" s="182" t="str">
        <f t="shared" si="87"/>
        <v/>
      </c>
      <c r="AO243" s="182" t="str">
        <f t="shared" si="87"/>
        <v/>
      </c>
      <c r="AP243" s="182" t="str">
        <f t="shared" si="87"/>
        <v/>
      </c>
      <c r="AQ243" s="182" t="str">
        <f t="shared" si="87"/>
        <v/>
      </c>
      <c r="AR243" s="182" t="str">
        <f t="shared" si="87"/>
        <v/>
      </c>
      <c r="AS243" s="182" t="str">
        <f t="shared" si="87"/>
        <v/>
      </c>
      <c r="AT243" s="182" t="str">
        <f t="shared" si="87"/>
        <v/>
      </c>
      <c r="AU243" s="182" t="str">
        <f t="shared" si="87"/>
        <v/>
      </c>
      <c r="AV243" s="182" t="str">
        <f t="shared" si="87"/>
        <v/>
      </c>
      <c r="AW243" s="182" t="str">
        <f t="shared" si="87"/>
        <v/>
      </c>
      <c r="AX243" s="182" t="str">
        <f t="shared" si="87"/>
        <v/>
      </c>
      <c r="AY243" s="182" t="str">
        <f t="shared" si="87"/>
        <v/>
      </c>
      <c r="AZ243" s="182" t="str">
        <f t="shared" si="87"/>
        <v/>
      </c>
      <c r="BA243" s="182" t="str">
        <f t="shared" si="87"/>
        <v/>
      </c>
      <c r="BB243" s="182" t="str">
        <f t="shared" si="87"/>
        <v/>
      </c>
      <c r="BC243" s="182" t="str">
        <f t="shared" si="87"/>
        <v/>
      </c>
      <c r="BD243" s="182" t="str">
        <f t="shared" si="87"/>
        <v/>
      </c>
      <c r="BE243" s="182" t="str">
        <f t="shared" si="87"/>
        <v/>
      </c>
      <c r="BF243" s="182" t="str">
        <f t="shared" si="87"/>
        <v/>
      </c>
      <c r="BG243" s="182" t="str">
        <f t="shared" si="87"/>
        <v/>
      </c>
      <c r="BH243" s="182" t="str">
        <f t="shared" si="87"/>
        <v/>
      </c>
      <c r="BI243" s="182" t="str">
        <f t="shared" si="87"/>
        <v/>
      </c>
      <c r="BJ243" s="182" t="str">
        <f t="shared" si="87"/>
        <v/>
      </c>
      <c r="BK243" s="182" t="str">
        <f t="shared" si="87"/>
        <v/>
      </c>
      <c r="BL243" s="182" t="str">
        <f t="shared" si="87"/>
        <v/>
      </c>
      <c r="BM243" s="182" t="str">
        <f t="shared" si="87"/>
        <v/>
      </c>
      <c r="BN243" s="182" t="str">
        <f t="shared" si="87"/>
        <v/>
      </c>
      <c r="BO243" s="182" t="str">
        <f t="shared" si="87"/>
        <v/>
      </c>
      <c r="BP243" s="182" t="str">
        <f t="shared" si="87"/>
        <v/>
      </c>
      <c r="BQ243" s="182" t="str">
        <f t="shared" si="87"/>
        <v/>
      </c>
      <c r="BR243" s="182" t="str">
        <f t="shared" si="87"/>
        <v/>
      </c>
      <c r="BS243" s="182" t="str">
        <f t="shared" si="87"/>
        <v/>
      </c>
      <c r="BT243" s="182" t="str">
        <f t="shared" si="87"/>
        <v/>
      </c>
      <c r="BU243" s="182" t="str">
        <f t="shared" si="87"/>
        <v/>
      </c>
    </row>
    <row r="244" spans="1:73" x14ac:dyDescent="0.25">
      <c r="A244" s="422">
        <f>IF(ISERROR(FIND(SALES!$XEM$12,J244)),0,1)</f>
        <v>1</v>
      </c>
      <c r="G244" s="623" t="str">
        <f t="shared" si="72"/>
        <v>0</v>
      </c>
      <c r="H244" s="1">
        <f>'F12'!E247</f>
        <v>0</v>
      </c>
      <c r="I244" s="1" t="str">
        <f t="shared" si="73"/>
        <v/>
      </c>
      <c r="J244" s="197">
        <f>VLOOKUP(H244,'F12'!$E$6:$F$356,2,FALSE)</f>
        <v>0</v>
      </c>
      <c r="K244" s="197">
        <f t="shared" si="74"/>
        <v>0.25</v>
      </c>
      <c r="L244" s="190">
        <f t="shared" si="71"/>
        <v>0</v>
      </c>
      <c r="M244" s="182" t="str">
        <f t="shared" si="86"/>
        <v/>
      </c>
      <c r="N244" s="182" t="str">
        <f t="shared" si="86"/>
        <v/>
      </c>
      <c r="O244" s="182" t="str">
        <f t="shared" si="86"/>
        <v/>
      </c>
      <c r="P244" s="182" t="str">
        <f t="shared" si="86"/>
        <v/>
      </c>
      <c r="Q244" s="182" t="str">
        <f t="shared" si="86"/>
        <v/>
      </c>
      <c r="R244" s="182" t="str">
        <f t="shared" si="86"/>
        <v/>
      </c>
      <c r="S244" s="182" t="str">
        <f t="shared" si="86"/>
        <v/>
      </c>
      <c r="T244" s="182" t="str">
        <f t="shared" si="86"/>
        <v/>
      </c>
      <c r="U244" s="182" t="str">
        <f t="shared" si="86"/>
        <v/>
      </c>
      <c r="V244" s="182" t="str">
        <f t="shared" si="86"/>
        <v/>
      </c>
      <c r="W244" s="182" t="str">
        <f t="shared" si="86"/>
        <v/>
      </c>
      <c r="X244" s="182" t="str">
        <f t="shared" si="86"/>
        <v/>
      </c>
      <c r="Y244" s="182" t="str">
        <f t="shared" si="86"/>
        <v/>
      </c>
      <c r="Z244" s="182" t="str">
        <f t="shared" si="86"/>
        <v/>
      </c>
      <c r="AA244" s="182" t="str">
        <f t="shared" si="86"/>
        <v/>
      </c>
      <c r="AB244" s="182" t="str">
        <f t="shared" si="85"/>
        <v/>
      </c>
      <c r="AC244" s="182" t="str">
        <f t="shared" si="85"/>
        <v/>
      </c>
      <c r="AD244" s="182" t="str">
        <f t="shared" si="85"/>
        <v/>
      </c>
      <c r="AE244" s="182" t="str">
        <f t="shared" si="85"/>
        <v/>
      </c>
      <c r="AF244" s="182" t="str">
        <f t="shared" si="85"/>
        <v/>
      </c>
      <c r="AG244" s="182" t="str">
        <f t="shared" si="85"/>
        <v/>
      </c>
      <c r="AH244" s="182" t="str">
        <f t="shared" si="85"/>
        <v/>
      </c>
      <c r="AI244" s="182" t="str">
        <f t="shared" si="85"/>
        <v/>
      </c>
      <c r="AJ244" s="182" t="str">
        <f t="shared" si="85"/>
        <v/>
      </c>
      <c r="AK244" s="182" t="str">
        <f t="shared" si="85"/>
        <v/>
      </c>
      <c r="AL244" s="182" t="str">
        <f t="shared" si="87"/>
        <v/>
      </c>
      <c r="AM244" s="182" t="str">
        <f t="shared" si="87"/>
        <v/>
      </c>
      <c r="AN244" s="182" t="str">
        <f t="shared" si="87"/>
        <v/>
      </c>
      <c r="AO244" s="182" t="str">
        <f t="shared" si="87"/>
        <v/>
      </c>
      <c r="AP244" s="182" t="str">
        <f t="shared" si="87"/>
        <v/>
      </c>
      <c r="AQ244" s="182" t="str">
        <f t="shared" si="87"/>
        <v/>
      </c>
      <c r="AR244" s="182" t="str">
        <f t="shared" si="87"/>
        <v/>
      </c>
      <c r="AS244" s="182" t="str">
        <f t="shared" si="87"/>
        <v/>
      </c>
      <c r="AT244" s="182" t="str">
        <f t="shared" si="87"/>
        <v/>
      </c>
      <c r="AU244" s="182" t="str">
        <f t="shared" si="87"/>
        <v/>
      </c>
      <c r="AV244" s="182" t="str">
        <f t="shared" si="87"/>
        <v/>
      </c>
      <c r="AW244" s="182" t="str">
        <f t="shared" si="87"/>
        <v/>
      </c>
      <c r="AX244" s="182" t="str">
        <f t="shared" si="87"/>
        <v/>
      </c>
      <c r="AY244" s="182" t="str">
        <f t="shared" si="87"/>
        <v/>
      </c>
      <c r="AZ244" s="182" t="str">
        <f t="shared" si="87"/>
        <v/>
      </c>
      <c r="BA244" s="182" t="str">
        <f t="shared" si="87"/>
        <v/>
      </c>
      <c r="BB244" s="182" t="str">
        <f t="shared" si="87"/>
        <v/>
      </c>
      <c r="BC244" s="182" t="str">
        <f t="shared" si="87"/>
        <v/>
      </c>
      <c r="BD244" s="182" t="str">
        <f t="shared" si="87"/>
        <v/>
      </c>
      <c r="BE244" s="182" t="str">
        <f t="shared" si="87"/>
        <v/>
      </c>
      <c r="BF244" s="182" t="str">
        <f t="shared" si="87"/>
        <v/>
      </c>
      <c r="BG244" s="182" t="str">
        <f t="shared" si="87"/>
        <v/>
      </c>
      <c r="BH244" s="182" t="str">
        <f t="shared" si="87"/>
        <v/>
      </c>
      <c r="BI244" s="182" t="str">
        <f t="shared" si="87"/>
        <v/>
      </c>
      <c r="BJ244" s="182" t="str">
        <f t="shared" si="87"/>
        <v/>
      </c>
      <c r="BK244" s="182" t="str">
        <f t="shared" si="87"/>
        <v/>
      </c>
      <c r="BL244" s="182" t="str">
        <f t="shared" si="87"/>
        <v/>
      </c>
      <c r="BM244" s="182" t="str">
        <f t="shared" si="87"/>
        <v/>
      </c>
      <c r="BN244" s="182" t="str">
        <f t="shared" si="87"/>
        <v/>
      </c>
      <c r="BO244" s="182" t="str">
        <f t="shared" si="87"/>
        <v/>
      </c>
      <c r="BP244" s="182" t="str">
        <f t="shared" si="87"/>
        <v/>
      </c>
      <c r="BQ244" s="182" t="str">
        <f t="shared" si="87"/>
        <v/>
      </c>
      <c r="BR244" s="182" t="str">
        <f t="shared" si="87"/>
        <v/>
      </c>
      <c r="BS244" s="182" t="str">
        <f t="shared" si="87"/>
        <v/>
      </c>
      <c r="BT244" s="182" t="str">
        <f t="shared" si="87"/>
        <v/>
      </c>
      <c r="BU244" s="182" t="str">
        <f t="shared" si="87"/>
        <v/>
      </c>
    </row>
    <row r="245" spans="1:73" x14ac:dyDescent="0.25">
      <c r="A245" s="422">
        <f>IF(ISERROR(FIND(SALES!$XEM$12,J245)),0,1)</f>
        <v>1</v>
      </c>
      <c r="G245" s="623" t="str">
        <f t="shared" si="72"/>
        <v>0</v>
      </c>
      <c r="H245" s="1">
        <f>'F12'!E248</f>
        <v>0</v>
      </c>
      <c r="I245" s="1" t="str">
        <f t="shared" si="73"/>
        <v/>
      </c>
      <c r="J245" s="197">
        <f>VLOOKUP(H245,'F12'!$E$6:$F$356,2,FALSE)</f>
        <v>0</v>
      </c>
      <c r="K245" s="197">
        <f t="shared" si="74"/>
        <v>0.25</v>
      </c>
      <c r="L245" s="190">
        <f t="shared" si="71"/>
        <v>0</v>
      </c>
      <c r="M245" s="182" t="str">
        <f t="shared" si="86"/>
        <v/>
      </c>
      <c r="N245" s="182" t="str">
        <f t="shared" si="86"/>
        <v/>
      </c>
      <c r="O245" s="182" t="str">
        <f t="shared" si="86"/>
        <v/>
      </c>
      <c r="P245" s="182" t="str">
        <f t="shared" si="86"/>
        <v/>
      </c>
      <c r="Q245" s="182" t="str">
        <f t="shared" si="86"/>
        <v/>
      </c>
      <c r="R245" s="182" t="str">
        <f t="shared" si="86"/>
        <v/>
      </c>
      <c r="S245" s="182" t="str">
        <f t="shared" si="86"/>
        <v/>
      </c>
      <c r="T245" s="182" t="str">
        <f t="shared" si="86"/>
        <v/>
      </c>
      <c r="U245" s="182" t="str">
        <f t="shared" si="86"/>
        <v/>
      </c>
      <c r="V245" s="182" t="str">
        <f t="shared" si="86"/>
        <v/>
      </c>
      <c r="W245" s="182" t="str">
        <f t="shared" si="86"/>
        <v/>
      </c>
      <c r="X245" s="182" t="str">
        <f t="shared" si="86"/>
        <v/>
      </c>
      <c r="Y245" s="182" t="str">
        <f t="shared" si="86"/>
        <v/>
      </c>
      <c r="Z245" s="182" t="str">
        <f t="shared" si="86"/>
        <v/>
      </c>
      <c r="AA245" s="182" t="str">
        <f t="shared" si="86"/>
        <v/>
      </c>
      <c r="AB245" s="182" t="str">
        <f t="shared" si="85"/>
        <v/>
      </c>
      <c r="AC245" s="182" t="str">
        <f t="shared" si="85"/>
        <v/>
      </c>
      <c r="AD245" s="182" t="str">
        <f t="shared" si="85"/>
        <v/>
      </c>
      <c r="AE245" s="182" t="str">
        <f t="shared" si="85"/>
        <v/>
      </c>
      <c r="AF245" s="182" t="str">
        <f t="shared" si="85"/>
        <v/>
      </c>
      <c r="AG245" s="182" t="str">
        <f t="shared" si="85"/>
        <v/>
      </c>
      <c r="AH245" s="182" t="str">
        <f t="shared" si="85"/>
        <v/>
      </c>
      <c r="AI245" s="182" t="str">
        <f t="shared" si="85"/>
        <v/>
      </c>
      <c r="AJ245" s="182" t="str">
        <f t="shared" si="85"/>
        <v/>
      </c>
      <c r="AK245" s="182" t="str">
        <f t="shared" si="85"/>
        <v/>
      </c>
      <c r="AL245" s="182" t="str">
        <f t="shared" si="87"/>
        <v/>
      </c>
      <c r="AM245" s="182" t="str">
        <f t="shared" si="87"/>
        <v/>
      </c>
      <c r="AN245" s="182" t="str">
        <f t="shared" si="87"/>
        <v/>
      </c>
      <c r="AO245" s="182" t="str">
        <f t="shared" si="87"/>
        <v/>
      </c>
      <c r="AP245" s="182" t="str">
        <f t="shared" si="87"/>
        <v/>
      </c>
      <c r="AQ245" s="182" t="str">
        <f t="shared" si="87"/>
        <v/>
      </c>
      <c r="AR245" s="182" t="str">
        <f t="shared" si="87"/>
        <v/>
      </c>
      <c r="AS245" s="182" t="str">
        <f t="shared" si="87"/>
        <v/>
      </c>
      <c r="AT245" s="182" t="str">
        <f t="shared" si="87"/>
        <v/>
      </c>
      <c r="AU245" s="182" t="str">
        <f t="shared" si="87"/>
        <v/>
      </c>
      <c r="AV245" s="182" t="str">
        <f t="shared" si="87"/>
        <v/>
      </c>
      <c r="AW245" s="182" t="str">
        <f t="shared" si="87"/>
        <v/>
      </c>
      <c r="AX245" s="182" t="str">
        <f t="shared" si="87"/>
        <v/>
      </c>
      <c r="AY245" s="182" t="str">
        <f t="shared" si="87"/>
        <v/>
      </c>
      <c r="AZ245" s="182" t="str">
        <f t="shared" si="87"/>
        <v/>
      </c>
      <c r="BA245" s="182" t="str">
        <f t="shared" si="87"/>
        <v/>
      </c>
      <c r="BB245" s="182" t="str">
        <f t="shared" si="87"/>
        <v/>
      </c>
      <c r="BC245" s="182" t="str">
        <f t="shared" si="87"/>
        <v/>
      </c>
      <c r="BD245" s="182" t="str">
        <f t="shared" si="87"/>
        <v/>
      </c>
      <c r="BE245" s="182" t="str">
        <f t="shared" si="87"/>
        <v/>
      </c>
      <c r="BF245" s="182" t="str">
        <f t="shared" si="87"/>
        <v/>
      </c>
      <c r="BG245" s="182" t="str">
        <f t="shared" si="87"/>
        <v/>
      </c>
      <c r="BH245" s="182" t="str">
        <f t="shared" si="87"/>
        <v/>
      </c>
      <c r="BI245" s="182" t="str">
        <f t="shared" si="87"/>
        <v/>
      </c>
      <c r="BJ245" s="182" t="str">
        <f t="shared" si="87"/>
        <v/>
      </c>
      <c r="BK245" s="182" t="str">
        <f t="shared" si="87"/>
        <v/>
      </c>
      <c r="BL245" s="182" t="str">
        <f t="shared" si="87"/>
        <v/>
      </c>
      <c r="BM245" s="182" t="str">
        <f t="shared" si="87"/>
        <v/>
      </c>
      <c r="BN245" s="182" t="str">
        <f t="shared" si="87"/>
        <v/>
      </c>
      <c r="BO245" s="182" t="str">
        <f t="shared" si="87"/>
        <v/>
      </c>
      <c r="BP245" s="182" t="str">
        <f t="shared" si="87"/>
        <v/>
      </c>
      <c r="BQ245" s="182" t="str">
        <f t="shared" si="87"/>
        <v/>
      </c>
      <c r="BR245" s="182" t="str">
        <f t="shared" si="87"/>
        <v/>
      </c>
      <c r="BS245" s="182" t="str">
        <f t="shared" si="87"/>
        <v/>
      </c>
      <c r="BT245" s="182" t="str">
        <f t="shared" si="87"/>
        <v/>
      </c>
      <c r="BU245" s="182" t="str">
        <f t="shared" si="87"/>
        <v/>
      </c>
    </row>
    <row r="246" spans="1:73" x14ac:dyDescent="0.25">
      <c r="A246" s="422">
        <f>IF(ISERROR(FIND(SALES!$XEM$12,J246)),0,1)</f>
        <v>1</v>
      </c>
      <c r="G246" s="623" t="str">
        <f t="shared" si="72"/>
        <v>0</v>
      </c>
      <c r="H246" s="1">
        <f>'F12'!E249</f>
        <v>0</v>
      </c>
      <c r="I246" s="1" t="str">
        <f t="shared" si="73"/>
        <v/>
      </c>
      <c r="J246" s="197">
        <f>VLOOKUP(H246,'F12'!$E$6:$F$356,2,FALSE)</f>
        <v>0</v>
      </c>
      <c r="K246" s="197">
        <f t="shared" si="74"/>
        <v>0.25</v>
      </c>
      <c r="L246" s="190">
        <f t="shared" si="71"/>
        <v>0</v>
      </c>
      <c r="M246" s="182" t="str">
        <f t="shared" si="86"/>
        <v/>
      </c>
      <c r="N246" s="182" t="str">
        <f t="shared" si="86"/>
        <v/>
      </c>
      <c r="O246" s="182" t="str">
        <f t="shared" si="86"/>
        <v/>
      </c>
      <c r="P246" s="182" t="str">
        <f t="shared" si="86"/>
        <v/>
      </c>
      <c r="Q246" s="182" t="str">
        <f t="shared" si="86"/>
        <v/>
      </c>
      <c r="R246" s="182" t="str">
        <f t="shared" si="86"/>
        <v/>
      </c>
      <c r="S246" s="182" t="str">
        <f t="shared" si="86"/>
        <v/>
      </c>
      <c r="T246" s="182" t="str">
        <f t="shared" si="86"/>
        <v/>
      </c>
      <c r="U246" s="182" t="str">
        <f t="shared" si="86"/>
        <v/>
      </c>
      <c r="V246" s="182" t="str">
        <f t="shared" si="86"/>
        <v/>
      </c>
      <c r="W246" s="182" t="str">
        <f t="shared" si="86"/>
        <v/>
      </c>
      <c r="X246" s="182" t="str">
        <f t="shared" si="86"/>
        <v/>
      </c>
      <c r="Y246" s="182" t="str">
        <f t="shared" si="86"/>
        <v/>
      </c>
      <c r="Z246" s="182" t="str">
        <f t="shared" si="86"/>
        <v/>
      </c>
      <c r="AA246" s="182" t="str">
        <f t="shared" si="86"/>
        <v/>
      </c>
      <c r="AB246" s="182" t="str">
        <f t="shared" si="85"/>
        <v/>
      </c>
      <c r="AC246" s="182" t="str">
        <f t="shared" si="85"/>
        <v/>
      </c>
      <c r="AD246" s="182" t="str">
        <f t="shared" si="85"/>
        <v/>
      </c>
      <c r="AE246" s="182" t="str">
        <f t="shared" si="85"/>
        <v/>
      </c>
      <c r="AF246" s="182" t="str">
        <f t="shared" si="85"/>
        <v/>
      </c>
      <c r="AG246" s="182" t="str">
        <f t="shared" si="85"/>
        <v/>
      </c>
      <c r="AH246" s="182" t="str">
        <f t="shared" si="85"/>
        <v/>
      </c>
      <c r="AI246" s="182" t="str">
        <f t="shared" si="85"/>
        <v/>
      </c>
      <c r="AJ246" s="182" t="str">
        <f t="shared" si="85"/>
        <v/>
      </c>
      <c r="AK246" s="182" t="str">
        <f t="shared" si="85"/>
        <v/>
      </c>
      <c r="AL246" s="182" t="str">
        <f t="shared" si="87"/>
        <v/>
      </c>
      <c r="AM246" s="182" t="str">
        <f t="shared" si="87"/>
        <v/>
      </c>
      <c r="AN246" s="182" t="str">
        <f t="shared" si="87"/>
        <v/>
      </c>
      <c r="AO246" s="182" t="str">
        <f t="shared" si="87"/>
        <v/>
      </c>
      <c r="AP246" s="182" t="str">
        <f t="shared" si="87"/>
        <v/>
      </c>
      <c r="AQ246" s="182" t="str">
        <f t="shared" si="87"/>
        <v/>
      </c>
      <c r="AR246" s="182" t="str">
        <f t="shared" si="87"/>
        <v/>
      </c>
      <c r="AS246" s="182" t="str">
        <f t="shared" si="87"/>
        <v/>
      </c>
      <c r="AT246" s="182" t="str">
        <f t="shared" si="87"/>
        <v/>
      </c>
      <c r="AU246" s="182" t="str">
        <f t="shared" si="87"/>
        <v/>
      </c>
      <c r="AV246" s="182" t="str">
        <f t="shared" si="87"/>
        <v/>
      </c>
      <c r="AW246" s="182" t="str">
        <f t="shared" si="87"/>
        <v/>
      </c>
      <c r="AX246" s="182" t="str">
        <f t="shared" si="87"/>
        <v/>
      </c>
      <c r="AY246" s="182" t="str">
        <f t="shared" si="87"/>
        <v/>
      </c>
      <c r="AZ246" s="182" t="str">
        <f t="shared" si="87"/>
        <v/>
      </c>
      <c r="BA246" s="182" t="str">
        <f t="shared" si="87"/>
        <v/>
      </c>
      <c r="BB246" s="182" t="str">
        <f t="shared" si="87"/>
        <v/>
      </c>
      <c r="BC246" s="182" t="str">
        <f t="shared" si="87"/>
        <v/>
      </c>
      <c r="BD246" s="182" t="str">
        <f t="shared" si="87"/>
        <v/>
      </c>
      <c r="BE246" s="182" t="str">
        <f t="shared" si="87"/>
        <v/>
      </c>
      <c r="BF246" s="182" t="str">
        <f t="shared" si="87"/>
        <v/>
      </c>
      <c r="BG246" s="182" t="str">
        <f t="shared" si="87"/>
        <v/>
      </c>
      <c r="BH246" s="182" t="str">
        <f t="shared" si="87"/>
        <v/>
      </c>
      <c r="BI246" s="182" t="str">
        <f t="shared" si="87"/>
        <v/>
      </c>
      <c r="BJ246" s="182" t="str">
        <f t="shared" si="87"/>
        <v/>
      </c>
      <c r="BK246" s="182" t="str">
        <f t="shared" si="87"/>
        <v/>
      </c>
      <c r="BL246" s="182" t="str">
        <f t="shared" si="87"/>
        <v/>
      </c>
      <c r="BM246" s="182" t="str">
        <f t="shared" si="87"/>
        <v/>
      </c>
      <c r="BN246" s="182" t="str">
        <f t="shared" si="87"/>
        <v/>
      </c>
      <c r="BO246" s="182" t="str">
        <f t="shared" si="87"/>
        <v/>
      </c>
      <c r="BP246" s="182" t="str">
        <f t="shared" si="87"/>
        <v/>
      </c>
      <c r="BQ246" s="182" t="str">
        <f t="shared" si="87"/>
        <v/>
      </c>
      <c r="BR246" s="182" t="str">
        <f t="shared" si="87"/>
        <v/>
      </c>
      <c r="BS246" s="182" t="str">
        <f t="shared" si="87"/>
        <v/>
      </c>
      <c r="BT246" s="182" t="str">
        <f t="shared" si="87"/>
        <v/>
      </c>
      <c r="BU246" s="182" t="str">
        <f t="shared" si="87"/>
        <v/>
      </c>
    </row>
    <row r="247" spans="1:73" x14ac:dyDescent="0.25">
      <c r="A247" s="422">
        <f>IF(ISERROR(FIND(SALES!$XEM$12,J247)),0,1)</f>
        <v>1</v>
      </c>
      <c r="G247" s="623" t="str">
        <f t="shared" si="72"/>
        <v>0</v>
      </c>
      <c r="H247" s="1">
        <f>'F12'!E250</f>
        <v>0</v>
      </c>
      <c r="I247" s="1" t="str">
        <f t="shared" si="73"/>
        <v/>
      </c>
      <c r="J247" s="197">
        <f>VLOOKUP(H247,'F12'!$E$6:$F$356,2,FALSE)</f>
        <v>0</v>
      </c>
      <c r="K247" s="197">
        <f t="shared" si="74"/>
        <v>0.25</v>
      </c>
      <c r="L247" s="190">
        <f t="shared" si="71"/>
        <v>0</v>
      </c>
      <c r="M247" s="182" t="str">
        <f t="shared" si="86"/>
        <v/>
      </c>
      <c r="N247" s="182" t="str">
        <f t="shared" si="86"/>
        <v/>
      </c>
      <c r="O247" s="182" t="str">
        <f t="shared" si="86"/>
        <v/>
      </c>
      <c r="P247" s="182" t="str">
        <f t="shared" si="86"/>
        <v/>
      </c>
      <c r="Q247" s="182" t="str">
        <f t="shared" si="86"/>
        <v/>
      </c>
      <c r="R247" s="182" t="str">
        <f t="shared" si="86"/>
        <v/>
      </c>
      <c r="S247" s="182" t="str">
        <f t="shared" si="86"/>
        <v/>
      </c>
      <c r="T247" s="182" t="str">
        <f t="shared" si="86"/>
        <v/>
      </c>
      <c r="U247" s="182" t="str">
        <f t="shared" si="86"/>
        <v/>
      </c>
      <c r="V247" s="182" t="str">
        <f t="shared" si="86"/>
        <v/>
      </c>
      <c r="W247" s="182" t="str">
        <f t="shared" si="86"/>
        <v/>
      </c>
      <c r="X247" s="182" t="str">
        <f t="shared" si="86"/>
        <v/>
      </c>
      <c r="Y247" s="182" t="str">
        <f t="shared" si="86"/>
        <v/>
      </c>
      <c r="Z247" s="182" t="str">
        <f t="shared" si="86"/>
        <v/>
      </c>
      <c r="AA247" s="182" t="str">
        <f t="shared" si="86"/>
        <v/>
      </c>
      <c r="AB247" s="182" t="str">
        <f t="shared" si="85"/>
        <v/>
      </c>
      <c r="AC247" s="182" t="str">
        <f t="shared" si="85"/>
        <v/>
      </c>
      <c r="AD247" s="182" t="str">
        <f t="shared" si="85"/>
        <v/>
      </c>
      <c r="AE247" s="182" t="str">
        <f t="shared" si="85"/>
        <v/>
      </c>
      <c r="AF247" s="182" t="str">
        <f t="shared" si="85"/>
        <v/>
      </c>
      <c r="AG247" s="182" t="str">
        <f t="shared" si="85"/>
        <v/>
      </c>
      <c r="AH247" s="182" t="str">
        <f t="shared" si="85"/>
        <v/>
      </c>
      <c r="AI247" s="182" t="str">
        <f t="shared" si="85"/>
        <v/>
      </c>
      <c r="AJ247" s="182" t="str">
        <f t="shared" si="85"/>
        <v/>
      </c>
      <c r="AK247" s="182" t="str">
        <f t="shared" si="85"/>
        <v/>
      </c>
      <c r="AL247" s="182" t="str">
        <f t="shared" si="87"/>
        <v/>
      </c>
      <c r="AM247" s="182" t="str">
        <f t="shared" si="87"/>
        <v/>
      </c>
      <c r="AN247" s="182" t="str">
        <f t="shared" si="87"/>
        <v/>
      </c>
      <c r="AO247" s="182" t="str">
        <f t="shared" si="87"/>
        <v/>
      </c>
      <c r="AP247" s="182" t="str">
        <f t="shared" si="87"/>
        <v/>
      </c>
      <c r="AQ247" s="182" t="str">
        <f t="shared" si="87"/>
        <v/>
      </c>
      <c r="AR247" s="182" t="str">
        <f t="shared" si="87"/>
        <v/>
      </c>
      <c r="AS247" s="182" t="str">
        <f t="shared" si="87"/>
        <v/>
      </c>
      <c r="AT247" s="182" t="str">
        <f t="shared" si="87"/>
        <v/>
      </c>
      <c r="AU247" s="182" t="str">
        <f t="shared" si="87"/>
        <v/>
      </c>
      <c r="AV247" s="182" t="str">
        <f t="shared" si="87"/>
        <v/>
      </c>
      <c r="AW247" s="182" t="str">
        <f t="shared" si="87"/>
        <v/>
      </c>
      <c r="AX247" s="182" t="str">
        <f t="shared" si="87"/>
        <v/>
      </c>
      <c r="AY247" s="182" t="str">
        <f t="shared" si="87"/>
        <v/>
      </c>
      <c r="AZ247" s="182" t="str">
        <f t="shared" si="87"/>
        <v/>
      </c>
      <c r="BA247" s="182" t="str">
        <f t="shared" si="87"/>
        <v/>
      </c>
      <c r="BB247" s="182" t="str">
        <f t="shared" si="87"/>
        <v/>
      </c>
      <c r="BC247" s="182" t="str">
        <f t="shared" si="87"/>
        <v/>
      </c>
      <c r="BD247" s="182" t="str">
        <f t="shared" si="87"/>
        <v/>
      </c>
      <c r="BE247" s="182" t="str">
        <f t="shared" si="87"/>
        <v/>
      </c>
      <c r="BF247" s="182" t="str">
        <f t="shared" si="87"/>
        <v/>
      </c>
      <c r="BG247" s="182" t="str">
        <f t="shared" si="87"/>
        <v/>
      </c>
      <c r="BH247" s="182" t="str">
        <f t="shared" si="87"/>
        <v/>
      </c>
      <c r="BI247" s="182" t="str">
        <f t="shared" si="87"/>
        <v/>
      </c>
      <c r="BJ247" s="182" t="str">
        <f t="shared" si="87"/>
        <v/>
      </c>
      <c r="BK247" s="182" t="str">
        <f t="shared" si="87"/>
        <v/>
      </c>
      <c r="BL247" s="182" t="str">
        <f t="shared" si="87"/>
        <v/>
      </c>
      <c r="BM247" s="182" t="str">
        <f t="shared" si="87"/>
        <v/>
      </c>
      <c r="BN247" s="182" t="str">
        <f t="shared" si="87"/>
        <v/>
      </c>
      <c r="BO247" s="182" t="str">
        <f t="shared" si="87"/>
        <v/>
      </c>
      <c r="BP247" s="182" t="str">
        <f t="shared" si="87"/>
        <v/>
      </c>
      <c r="BQ247" s="182" t="str">
        <f t="shared" si="87"/>
        <v/>
      </c>
      <c r="BR247" s="182" t="str">
        <f t="shared" si="87"/>
        <v/>
      </c>
      <c r="BS247" s="182" t="str">
        <f t="shared" si="87"/>
        <v/>
      </c>
      <c r="BT247" s="182" t="str">
        <f t="shared" si="87"/>
        <v/>
      </c>
      <c r="BU247" s="182" t="str">
        <f t="shared" si="87"/>
        <v/>
      </c>
    </row>
    <row r="248" spans="1:73" x14ac:dyDescent="0.25">
      <c r="A248" s="422">
        <f>IF(ISERROR(FIND(SALES!$XEM$12,J248)),0,1)</f>
        <v>1</v>
      </c>
      <c r="G248" s="623" t="str">
        <f t="shared" si="72"/>
        <v>0</v>
      </c>
      <c r="H248" s="1">
        <f>'F12'!E251</f>
        <v>0</v>
      </c>
      <c r="I248" s="1" t="str">
        <f t="shared" si="73"/>
        <v/>
      </c>
      <c r="J248" s="197">
        <f>VLOOKUP(H248,'F12'!$E$6:$F$356,2,FALSE)</f>
        <v>0</v>
      </c>
      <c r="K248" s="197">
        <f t="shared" si="74"/>
        <v>0.25</v>
      </c>
      <c r="L248" s="190">
        <f t="shared" si="71"/>
        <v>0</v>
      </c>
      <c r="M248" s="182" t="str">
        <f t="shared" si="86"/>
        <v/>
      </c>
      <c r="N248" s="182" t="str">
        <f t="shared" si="86"/>
        <v/>
      </c>
      <c r="O248" s="182" t="str">
        <f t="shared" si="86"/>
        <v/>
      </c>
      <c r="P248" s="182" t="str">
        <f t="shared" si="86"/>
        <v/>
      </c>
      <c r="Q248" s="182" t="str">
        <f t="shared" si="86"/>
        <v/>
      </c>
      <c r="R248" s="182" t="str">
        <f t="shared" si="86"/>
        <v/>
      </c>
      <c r="S248" s="182" t="str">
        <f t="shared" si="86"/>
        <v/>
      </c>
      <c r="T248" s="182" t="str">
        <f t="shared" si="86"/>
        <v/>
      </c>
      <c r="U248" s="182" t="str">
        <f t="shared" si="86"/>
        <v/>
      </c>
      <c r="V248" s="182" t="str">
        <f t="shared" si="86"/>
        <v/>
      </c>
      <c r="W248" s="182" t="str">
        <f t="shared" si="86"/>
        <v/>
      </c>
      <c r="X248" s="182" t="str">
        <f t="shared" si="86"/>
        <v/>
      </c>
      <c r="Y248" s="182" t="str">
        <f t="shared" si="86"/>
        <v/>
      </c>
      <c r="Z248" s="182" t="str">
        <f t="shared" si="86"/>
        <v/>
      </c>
      <c r="AA248" s="182" t="str">
        <f t="shared" si="86"/>
        <v/>
      </c>
      <c r="AB248" s="182" t="str">
        <f t="shared" si="85"/>
        <v/>
      </c>
      <c r="AC248" s="182" t="str">
        <f t="shared" si="85"/>
        <v/>
      </c>
      <c r="AD248" s="182" t="str">
        <f t="shared" si="85"/>
        <v/>
      </c>
      <c r="AE248" s="182" t="str">
        <f t="shared" si="85"/>
        <v/>
      </c>
      <c r="AF248" s="182" t="str">
        <f t="shared" si="85"/>
        <v/>
      </c>
      <c r="AG248" s="182" t="str">
        <f t="shared" si="85"/>
        <v/>
      </c>
      <c r="AH248" s="182" t="str">
        <f t="shared" si="85"/>
        <v/>
      </c>
      <c r="AI248" s="182" t="str">
        <f t="shared" si="85"/>
        <v/>
      </c>
      <c r="AJ248" s="182" t="str">
        <f t="shared" si="85"/>
        <v/>
      </c>
      <c r="AK248" s="182" t="str">
        <f t="shared" si="85"/>
        <v/>
      </c>
      <c r="AL248" s="182" t="str">
        <f t="shared" si="87"/>
        <v/>
      </c>
      <c r="AM248" s="182" t="str">
        <f t="shared" si="87"/>
        <v/>
      </c>
      <c r="AN248" s="182" t="str">
        <f t="shared" si="87"/>
        <v/>
      </c>
      <c r="AO248" s="182" t="str">
        <f t="shared" si="87"/>
        <v/>
      </c>
      <c r="AP248" s="182" t="str">
        <f t="shared" si="87"/>
        <v/>
      </c>
      <c r="AQ248" s="182" t="str">
        <f t="shared" si="87"/>
        <v/>
      </c>
      <c r="AR248" s="182" t="str">
        <f t="shared" si="87"/>
        <v/>
      </c>
      <c r="AS248" s="182" t="str">
        <f t="shared" si="87"/>
        <v/>
      </c>
      <c r="AT248" s="182" t="str">
        <f t="shared" si="87"/>
        <v/>
      </c>
      <c r="AU248" s="182" t="str">
        <f t="shared" si="87"/>
        <v/>
      </c>
      <c r="AV248" s="182" t="str">
        <f t="shared" si="87"/>
        <v/>
      </c>
      <c r="AW248" s="182" t="str">
        <f t="shared" si="87"/>
        <v/>
      </c>
      <c r="AX248" s="182" t="str">
        <f t="shared" si="87"/>
        <v/>
      </c>
      <c r="AY248" s="182" t="str">
        <f t="shared" si="87"/>
        <v/>
      </c>
      <c r="AZ248" s="182" t="str">
        <f t="shared" si="87"/>
        <v/>
      </c>
      <c r="BA248" s="182" t="str">
        <f t="shared" si="87"/>
        <v/>
      </c>
      <c r="BB248" s="182" t="str">
        <f t="shared" si="87"/>
        <v/>
      </c>
      <c r="BC248" s="182" t="str">
        <f t="shared" si="87"/>
        <v/>
      </c>
      <c r="BD248" s="182" t="str">
        <f t="shared" si="87"/>
        <v/>
      </c>
      <c r="BE248" s="182" t="str">
        <f t="shared" ref="AL248:BU255" si="88">IF(BE$2&gt;LEN($J248),"",RIGHT(LEFT($J248,BE$2),3))</f>
        <v/>
      </c>
      <c r="BF248" s="182" t="str">
        <f t="shared" si="88"/>
        <v/>
      </c>
      <c r="BG248" s="182" t="str">
        <f t="shared" si="88"/>
        <v/>
      </c>
      <c r="BH248" s="182" t="str">
        <f t="shared" si="88"/>
        <v/>
      </c>
      <c r="BI248" s="182" t="str">
        <f t="shared" si="88"/>
        <v/>
      </c>
      <c r="BJ248" s="182" t="str">
        <f t="shared" si="88"/>
        <v/>
      </c>
      <c r="BK248" s="182" t="str">
        <f t="shared" si="88"/>
        <v/>
      </c>
      <c r="BL248" s="182" t="str">
        <f t="shared" si="88"/>
        <v/>
      </c>
      <c r="BM248" s="182" t="str">
        <f t="shared" si="88"/>
        <v/>
      </c>
      <c r="BN248" s="182" t="str">
        <f t="shared" si="88"/>
        <v/>
      </c>
      <c r="BO248" s="182" t="str">
        <f t="shared" si="88"/>
        <v/>
      </c>
      <c r="BP248" s="182" t="str">
        <f t="shared" si="88"/>
        <v/>
      </c>
      <c r="BQ248" s="182" t="str">
        <f t="shared" si="88"/>
        <v/>
      </c>
      <c r="BR248" s="182" t="str">
        <f t="shared" si="88"/>
        <v/>
      </c>
      <c r="BS248" s="182" t="str">
        <f t="shared" si="88"/>
        <v/>
      </c>
      <c r="BT248" s="182" t="str">
        <f t="shared" si="88"/>
        <v/>
      </c>
      <c r="BU248" s="182" t="str">
        <f t="shared" si="88"/>
        <v/>
      </c>
    </row>
    <row r="249" spans="1:73" x14ac:dyDescent="0.25">
      <c r="A249" s="422">
        <f>IF(ISERROR(FIND(SALES!$XEM$12,J249)),0,1)</f>
        <v>1</v>
      </c>
      <c r="G249" s="623" t="str">
        <f t="shared" si="72"/>
        <v>0</v>
      </c>
      <c r="H249" s="1">
        <f>'F12'!E252</f>
        <v>0</v>
      </c>
      <c r="I249" s="1" t="str">
        <f t="shared" si="73"/>
        <v/>
      </c>
      <c r="J249" s="197">
        <f>VLOOKUP(H249,'F12'!$E$6:$F$356,2,FALSE)</f>
        <v>0</v>
      </c>
      <c r="K249" s="197">
        <f t="shared" si="74"/>
        <v>0.25</v>
      </c>
      <c r="L249" s="190">
        <f>IF(L$2&gt;LEN($J249),IF(LEN($J249)=2,"0"&amp;$J249,$J249),RIGHT(LEFT($J249,L$2),3))</f>
        <v>0</v>
      </c>
      <c r="M249" s="182" t="str">
        <f t="shared" si="86"/>
        <v/>
      </c>
      <c r="N249" s="182" t="str">
        <f t="shared" si="86"/>
        <v/>
      </c>
      <c r="O249" s="182" t="str">
        <f t="shared" si="86"/>
        <v/>
      </c>
      <c r="P249" s="182" t="str">
        <f t="shared" si="86"/>
        <v/>
      </c>
      <c r="Q249" s="182" t="str">
        <f t="shared" si="86"/>
        <v/>
      </c>
      <c r="R249" s="182" t="str">
        <f t="shared" si="86"/>
        <v/>
      </c>
      <c r="S249" s="182" t="str">
        <f t="shared" si="86"/>
        <v/>
      </c>
      <c r="T249" s="182" t="str">
        <f t="shared" si="86"/>
        <v/>
      </c>
      <c r="U249" s="182" t="str">
        <f t="shared" si="86"/>
        <v/>
      </c>
      <c r="V249" s="182" t="str">
        <f t="shared" si="86"/>
        <v/>
      </c>
      <c r="W249" s="182" t="str">
        <f t="shared" si="86"/>
        <v/>
      </c>
      <c r="X249" s="182" t="str">
        <f t="shared" si="86"/>
        <v/>
      </c>
      <c r="Y249" s="182" t="str">
        <f t="shared" si="86"/>
        <v/>
      </c>
      <c r="Z249" s="182" t="str">
        <f t="shared" si="86"/>
        <v/>
      </c>
      <c r="AA249" s="182" t="str">
        <f t="shared" si="86"/>
        <v/>
      </c>
      <c r="AB249" s="182" t="str">
        <f t="shared" si="85"/>
        <v/>
      </c>
      <c r="AC249" s="182" t="str">
        <f t="shared" si="85"/>
        <v/>
      </c>
      <c r="AD249" s="182" t="str">
        <f t="shared" si="85"/>
        <v/>
      </c>
      <c r="AE249" s="182" t="str">
        <f t="shared" si="85"/>
        <v/>
      </c>
      <c r="AF249" s="182" t="str">
        <f t="shared" si="85"/>
        <v/>
      </c>
      <c r="AG249" s="182" t="str">
        <f t="shared" si="85"/>
        <v/>
      </c>
      <c r="AH249" s="182" t="str">
        <f t="shared" si="85"/>
        <v/>
      </c>
      <c r="AI249" s="182" t="str">
        <f t="shared" si="85"/>
        <v/>
      </c>
      <c r="AJ249" s="182" t="str">
        <f t="shared" si="85"/>
        <v/>
      </c>
      <c r="AK249" s="182" t="str">
        <f t="shared" si="85"/>
        <v/>
      </c>
      <c r="AL249" s="182" t="str">
        <f t="shared" si="88"/>
        <v/>
      </c>
      <c r="AM249" s="182" t="str">
        <f t="shared" si="88"/>
        <v/>
      </c>
      <c r="AN249" s="182" t="str">
        <f t="shared" si="88"/>
        <v/>
      </c>
      <c r="AO249" s="182" t="str">
        <f t="shared" si="88"/>
        <v/>
      </c>
      <c r="AP249" s="182" t="str">
        <f t="shared" si="88"/>
        <v/>
      </c>
      <c r="AQ249" s="182" t="str">
        <f t="shared" si="88"/>
        <v/>
      </c>
      <c r="AR249" s="182" t="str">
        <f t="shared" si="88"/>
        <v/>
      </c>
      <c r="AS249" s="182" t="str">
        <f t="shared" si="88"/>
        <v/>
      </c>
      <c r="AT249" s="182" t="str">
        <f t="shared" si="88"/>
        <v/>
      </c>
      <c r="AU249" s="182" t="str">
        <f t="shared" si="88"/>
        <v/>
      </c>
      <c r="AV249" s="182" t="str">
        <f t="shared" si="88"/>
        <v/>
      </c>
      <c r="AW249" s="182" t="str">
        <f t="shared" si="88"/>
        <v/>
      </c>
      <c r="AX249" s="182" t="str">
        <f t="shared" si="88"/>
        <v/>
      </c>
      <c r="AY249" s="182" t="str">
        <f t="shared" si="88"/>
        <v/>
      </c>
      <c r="AZ249" s="182" t="str">
        <f t="shared" si="88"/>
        <v/>
      </c>
      <c r="BA249" s="182" t="str">
        <f t="shared" si="88"/>
        <v/>
      </c>
      <c r="BB249" s="182" t="str">
        <f t="shared" si="88"/>
        <v/>
      </c>
      <c r="BC249" s="182" t="str">
        <f t="shared" si="88"/>
        <v/>
      </c>
      <c r="BD249" s="182" t="str">
        <f t="shared" si="88"/>
        <v/>
      </c>
      <c r="BE249" s="182" t="str">
        <f t="shared" si="88"/>
        <v/>
      </c>
      <c r="BF249" s="182" t="str">
        <f t="shared" si="88"/>
        <v/>
      </c>
      <c r="BG249" s="182" t="str">
        <f t="shared" si="88"/>
        <v/>
      </c>
      <c r="BH249" s="182" t="str">
        <f t="shared" si="88"/>
        <v/>
      </c>
      <c r="BI249" s="182" t="str">
        <f t="shared" si="88"/>
        <v/>
      </c>
      <c r="BJ249" s="182" t="str">
        <f t="shared" si="88"/>
        <v/>
      </c>
      <c r="BK249" s="182" t="str">
        <f t="shared" si="88"/>
        <v/>
      </c>
      <c r="BL249" s="182" t="str">
        <f t="shared" si="88"/>
        <v/>
      </c>
      <c r="BM249" s="182" t="str">
        <f t="shared" si="88"/>
        <v/>
      </c>
      <c r="BN249" s="182" t="str">
        <f t="shared" si="88"/>
        <v/>
      </c>
      <c r="BO249" s="182" t="str">
        <f t="shared" si="88"/>
        <v/>
      </c>
      <c r="BP249" s="182" t="str">
        <f t="shared" si="88"/>
        <v/>
      </c>
      <c r="BQ249" s="182" t="str">
        <f t="shared" si="88"/>
        <v/>
      </c>
      <c r="BR249" s="182" t="str">
        <f t="shared" si="88"/>
        <v/>
      </c>
      <c r="BS249" s="182" t="str">
        <f t="shared" si="88"/>
        <v/>
      </c>
      <c r="BT249" s="182" t="str">
        <f t="shared" si="88"/>
        <v/>
      </c>
      <c r="BU249" s="182" t="str">
        <f t="shared" si="88"/>
        <v/>
      </c>
    </row>
    <row r="250" spans="1:73" x14ac:dyDescent="0.25">
      <c r="A250" s="422">
        <f>IF(ISERROR(FIND(SALES!$XEM$12,J250)),0,1)</f>
        <v>1</v>
      </c>
      <c r="G250" s="623" t="str">
        <f t="shared" si="72"/>
        <v>0</v>
      </c>
      <c r="H250" s="1">
        <f>'F12'!E253</f>
        <v>0</v>
      </c>
      <c r="I250" s="1" t="str">
        <f t="shared" si="73"/>
        <v/>
      </c>
      <c r="J250" s="197">
        <f>VLOOKUP(H250,'F12'!$E$6:$F$356,2,FALSE)</f>
        <v>0</v>
      </c>
      <c r="K250" s="197">
        <f t="shared" si="74"/>
        <v>0.25</v>
      </c>
      <c r="L250" s="190">
        <f t="shared" ref="L250:L313" si="89">IF(L$2&gt;LEN($J250),IF(LEN($J250)=2,"0"&amp;$J250,$J250),RIGHT(LEFT($J250,L$2),3))</f>
        <v>0</v>
      </c>
      <c r="M250" s="182" t="str">
        <f t="shared" si="86"/>
        <v/>
      </c>
      <c r="N250" s="182" t="str">
        <f t="shared" si="86"/>
        <v/>
      </c>
      <c r="O250" s="182" t="str">
        <f t="shared" si="86"/>
        <v/>
      </c>
      <c r="P250" s="182" t="str">
        <f t="shared" si="86"/>
        <v/>
      </c>
      <c r="Q250" s="182" t="str">
        <f t="shared" si="86"/>
        <v/>
      </c>
      <c r="R250" s="182" t="str">
        <f t="shared" si="86"/>
        <v/>
      </c>
      <c r="S250" s="182" t="str">
        <f t="shared" si="86"/>
        <v/>
      </c>
      <c r="T250" s="182" t="str">
        <f t="shared" si="86"/>
        <v/>
      </c>
      <c r="U250" s="182" t="str">
        <f t="shared" si="86"/>
        <v/>
      </c>
      <c r="V250" s="182" t="str">
        <f t="shared" si="86"/>
        <v/>
      </c>
      <c r="W250" s="182" t="str">
        <f t="shared" si="86"/>
        <v/>
      </c>
      <c r="X250" s="182" t="str">
        <f t="shared" si="86"/>
        <v/>
      </c>
      <c r="Y250" s="182" t="str">
        <f t="shared" si="86"/>
        <v/>
      </c>
      <c r="Z250" s="182" t="str">
        <f t="shared" si="86"/>
        <v/>
      </c>
      <c r="AA250" s="182" t="str">
        <f t="shared" si="86"/>
        <v/>
      </c>
      <c r="AB250" s="182" t="str">
        <f t="shared" si="85"/>
        <v/>
      </c>
      <c r="AC250" s="182" t="str">
        <f t="shared" si="85"/>
        <v/>
      </c>
      <c r="AD250" s="182" t="str">
        <f t="shared" si="85"/>
        <v/>
      </c>
      <c r="AE250" s="182" t="str">
        <f t="shared" si="85"/>
        <v/>
      </c>
      <c r="AF250" s="182" t="str">
        <f t="shared" si="85"/>
        <v/>
      </c>
      <c r="AG250" s="182" t="str">
        <f t="shared" si="85"/>
        <v/>
      </c>
      <c r="AH250" s="182" t="str">
        <f t="shared" si="85"/>
        <v/>
      </c>
      <c r="AI250" s="182" t="str">
        <f t="shared" si="85"/>
        <v/>
      </c>
      <c r="AJ250" s="182" t="str">
        <f t="shared" si="85"/>
        <v/>
      </c>
      <c r="AK250" s="182" t="str">
        <f t="shared" si="85"/>
        <v/>
      </c>
      <c r="AL250" s="182" t="str">
        <f t="shared" si="88"/>
        <v/>
      </c>
      <c r="AM250" s="182" t="str">
        <f t="shared" si="88"/>
        <v/>
      </c>
      <c r="AN250" s="182" t="str">
        <f t="shared" si="88"/>
        <v/>
      </c>
      <c r="AO250" s="182" t="str">
        <f t="shared" si="88"/>
        <v/>
      </c>
      <c r="AP250" s="182" t="str">
        <f t="shared" si="88"/>
        <v/>
      </c>
      <c r="AQ250" s="182" t="str">
        <f t="shared" si="88"/>
        <v/>
      </c>
      <c r="AR250" s="182" t="str">
        <f t="shared" si="88"/>
        <v/>
      </c>
      <c r="AS250" s="182" t="str">
        <f t="shared" si="88"/>
        <v/>
      </c>
      <c r="AT250" s="182" t="str">
        <f t="shared" si="88"/>
        <v/>
      </c>
      <c r="AU250" s="182" t="str">
        <f t="shared" si="88"/>
        <v/>
      </c>
      <c r="AV250" s="182" t="str">
        <f t="shared" si="88"/>
        <v/>
      </c>
      <c r="AW250" s="182" t="str">
        <f t="shared" si="88"/>
        <v/>
      </c>
      <c r="AX250" s="182" t="str">
        <f t="shared" si="88"/>
        <v/>
      </c>
      <c r="AY250" s="182" t="str">
        <f t="shared" si="88"/>
        <v/>
      </c>
      <c r="AZ250" s="182" t="str">
        <f t="shared" si="88"/>
        <v/>
      </c>
      <c r="BA250" s="182" t="str">
        <f t="shared" si="88"/>
        <v/>
      </c>
      <c r="BB250" s="182" t="str">
        <f t="shared" si="88"/>
        <v/>
      </c>
      <c r="BC250" s="182" t="str">
        <f t="shared" si="88"/>
        <v/>
      </c>
      <c r="BD250" s="182" t="str">
        <f t="shared" si="88"/>
        <v/>
      </c>
      <c r="BE250" s="182" t="str">
        <f t="shared" si="88"/>
        <v/>
      </c>
      <c r="BF250" s="182" t="str">
        <f t="shared" si="88"/>
        <v/>
      </c>
      <c r="BG250" s="182" t="str">
        <f t="shared" si="88"/>
        <v/>
      </c>
      <c r="BH250" s="182" t="str">
        <f t="shared" si="88"/>
        <v/>
      </c>
      <c r="BI250" s="182" t="str">
        <f t="shared" si="88"/>
        <v/>
      </c>
      <c r="BJ250" s="182" t="str">
        <f t="shared" si="88"/>
        <v/>
      </c>
      <c r="BK250" s="182" t="str">
        <f t="shared" si="88"/>
        <v/>
      </c>
      <c r="BL250" s="182" t="str">
        <f t="shared" si="88"/>
        <v/>
      </c>
      <c r="BM250" s="182" t="str">
        <f t="shared" si="88"/>
        <v/>
      </c>
      <c r="BN250" s="182" t="str">
        <f t="shared" si="88"/>
        <v/>
      </c>
      <c r="BO250" s="182" t="str">
        <f t="shared" si="88"/>
        <v/>
      </c>
      <c r="BP250" s="182" t="str">
        <f t="shared" si="88"/>
        <v/>
      </c>
      <c r="BQ250" s="182" t="str">
        <f t="shared" si="88"/>
        <v/>
      </c>
      <c r="BR250" s="182" t="str">
        <f t="shared" si="88"/>
        <v/>
      </c>
      <c r="BS250" s="182" t="str">
        <f t="shared" si="88"/>
        <v/>
      </c>
      <c r="BT250" s="182" t="str">
        <f t="shared" si="88"/>
        <v/>
      </c>
      <c r="BU250" s="182" t="str">
        <f t="shared" si="88"/>
        <v/>
      </c>
    </row>
    <row r="251" spans="1:73" x14ac:dyDescent="0.25">
      <c r="A251" s="422">
        <f>IF(ISERROR(FIND(SALES!$XEM$12,J251)),0,1)</f>
        <v>1</v>
      </c>
      <c r="G251" s="623" t="str">
        <f t="shared" si="72"/>
        <v>0</v>
      </c>
      <c r="H251" s="1">
        <f>'F12'!E254</f>
        <v>0</v>
      </c>
      <c r="I251" s="1" t="str">
        <f t="shared" si="73"/>
        <v/>
      </c>
      <c r="J251" s="197">
        <f>VLOOKUP(H251,'F12'!$E$6:$F$356,2,FALSE)</f>
        <v>0</v>
      </c>
      <c r="K251" s="197">
        <f t="shared" si="74"/>
        <v>0.25</v>
      </c>
      <c r="L251" s="190">
        <f t="shared" si="89"/>
        <v>0</v>
      </c>
      <c r="M251" s="182" t="str">
        <f t="shared" si="86"/>
        <v/>
      </c>
      <c r="N251" s="182" t="str">
        <f t="shared" si="86"/>
        <v/>
      </c>
      <c r="O251" s="182" t="str">
        <f t="shared" si="86"/>
        <v/>
      </c>
      <c r="P251" s="182" t="str">
        <f t="shared" si="86"/>
        <v/>
      </c>
      <c r="Q251" s="182" t="str">
        <f t="shared" si="86"/>
        <v/>
      </c>
      <c r="R251" s="182" t="str">
        <f t="shared" si="86"/>
        <v/>
      </c>
      <c r="S251" s="182" t="str">
        <f t="shared" si="86"/>
        <v/>
      </c>
      <c r="T251" s="182" t="str">
        <f t="shared" si="86"/>
        <v/>
      </c>
      <c r="U251" s="182" t="str">
        <f t="shared" si="86"/>
        <v/>
      </c>
      <c r="V251" s="182" t="str">
        <f t="shared" si="86"/>
        <v/>
      </c>
      <c r="W251" s="182" t="str">
        <f t="shared" si="86"/>
        <v/>
      </c>
      <c r="X251" s="182" t="str">
        <f t="shared" si="86"/>
        <v/>
      </c>
      <c r="Y251" s="182" t="str">
        <f t="shared" si="86"/>
        <v/>
      </c>
      <c r="Z251" s="182" t="str">
        <f t="shared" si="86"/>
        <v/>
      </c>
      <c r="AA251" s="182" t="str">
        <f t="shared" si="86"/>
        <v/>
      </c>
      <c r="AB251" s="182" t="str">
        <f t="shared" si="85"/>
        <v/>
      </c>
      <c r="AC251" s="182" t="str">
        <f t="shared" si="85"/>
        <v/>
      </c>
      <c r="AD251" s="182" t="str">
        <f t="shared" si="85"/>
        <v/>
      </c>
      <c r="AE251" s="182" t="str">
        <f t="shared" si="85"/>
        <v/>
      </c>
      <c r="AF251" s="182" t="str">
        <f t="shared" si="85"/>
        <v/>
      </c>
      <c r="AG251" s="182" t="str">
        <f t="shared" si="85"/>
        <v/>
      </c>
      <c r="AH251" s="182" t="str">
        <f t="shared" si="85"/>
        <v/>
      </c>
      <c r="AI251" s="182" t="str">
        <f t="shared" si="85"/>
        <v/>
      </c>
      <c r="AJ251" s="182" t="str">
        <f t="shared" si="85"/>
        <v/>
      </c>
      <c r="AK251" s="182" t="str">
        <f t="shared" si="85"/>
        <v/>
      </c>
      <c r="AL251" s="182" t="str">
        <f t="shared" si="88"/>
        <v/>
      </c>
      <c r="AM251" s="182" t="str">
        <f t="shared" si="88"/>
        <v/>
      </c>
      <c r="AN251" s="182" t="str">
        <f t="shared" si="88"/>
        <v/>
      </c>
      <c r="AO251" s="182" t="str">
        <f t="shared" si="88"/>
        <v/>
      </c>
      <c r="AP251" s="182" t="str">
        <f t="shared" si="88"/>
        <v/>
      </c>
      <c r="AQ251" s="182" t="str">
        <f t="shared" si="88"/>
        <v/>
      </c>
      <c r="AR251" s="182" t="str">
        <f t="shared" si="88"/>
        <v/>
      </c>
      <c r="AS251" s="182" t="str">
        <f t="shared" si="88"/>
        <v/>
      </c>
      <c r="AT251" s="182" t="str">
        <f t="shared" si="88"/>
        <v/>
      </c>
      <c r="AU251" s="182" t="str">
        <f t="shared" si="88"/>
        <v/>
      </c>
      <c r="AV251" s="182" t="str">
        <f t="shared" si="88"/>
        <v/>
      </c>
      <c r="AW251" s="182" t="str">
        <f t="shared" si="88"/>
        <v/>
      </c>
      <c r="AX251" s="182" t="str">
        <f t="shared" si="88"/>
        <v/>
      </c>
      <c r="AY251" s="182" t="str">
        <f t="shared" si="88"/>
        <v/>
      </c>
      <c r="AZ251" s="182" t="str">
        <f t="shared" si="88"/>
        <v/>
      </c>
      <c r="BA251" s="182" t="str">
        <f t="shared" si="88"/>
        <v/>
      </c>
      <c r="BB251" s="182" t="str">
        <f t="shared" si="88"/>
        <v/>
      </c>
      <c r="BC251" s="182" t="str">
        <f t="shared" si="88"/>
        <v/>
      </c>
      <c r="BD251" s="182" t="str">
        <f t="shared" si="88"/>
        <v/>
      </c>
      <c r="BE251" s="182" t="str">
        <f t="shared" si="88"/>
        <v/>
      </c>
      <c r="BF251" s="182" t="str">
        <f t="shared" si="88"/>
        <v/>
      </c>
      <c r="BG251" s="182" t="str">
        <f t="shared" si="88"/>
        <v/>
      </c>
      <c r="BH251" s="182" t="str">
        <f t="shared" si="88"/>
        <v/>
      </c>
      <c r="BI251" s="182" t="str">
        <f t="shared" si="88"/>
        <v/>
      </c>
      <c r="BJ251" s="182" t="str">
        <f t="shared" si="88"/>
        <v/>
      </c>
      <c r="BK251" s="182" t="str">
        <f t="shared" si="88"/>
        <v/>
      </c>
      <c r="BL251" s="182" t="str">
        <f t="shared" si="88"/>
        <v/>
      </c>
      <c r="BM251" s="182" t="str">
        <f t="shared" si="88"/>
        <v/>
      </c>
      <c r="BN251" s="182" t="str">
        <f t="shared" si="88"/>
        <v/>
      </c>
      <c r="BO251" s="182" t="str">
        <f t="shared" si="88"/>
        <v/>
      </c>
      <c r="BP251" s="182" t="str">
        <f t="shared" si="88"/>
        <v/>
      </c>
      <c r="BQ251" s="182" t="str">
        <f t="shared" si="88"/>
        <v/>
      </c>
      <c r="BR251" s="182" t="str">
        <f t="shared" si="88"/>
        <v/>
      </c>
      <c r="BS251" s="182" t="str">
        <f t="shared" si="88"/>
        <v/>
      </c>
      <c r="BT251" s="182" t="str">
        <f t="shared" si="88"/>
        <v/>
      </c>
      <c r="BU251" s="182" t="str">
        <f t="shared" si="88"/>
        <v/>
      </c>
    </row>
    <row r="252" spans="1:73" x14ac:dyDescent="0.25">
      <c r="A252" s="422">
        <f>IF(ISERROR(FIND(SALES!$XEM$12,J252)),0,1)</f>
        <v>1</v>
      </c>
      <c r="G252" s="623" t="str">
        <f t="shared" si="72"/>
        <v>0</v>
      </c>
      <c r="H252" s="1">
        <f>'F12'!E255</f>
        <v>0</v>
      </c>
      <c r="I252" s="1" t="str">
        <f t="shared" si="73"/>
        <v/>
      </c>
      <c r="J252" s="197">
        <f>VLOOKUP(H252,'F12'!$E$6:$F$356,2,FALSE)</f>
        <v>0</v>
      </c>
      <c r="K252" s="197">
        <f t="shared" si="74"/>
        <v>0.25</v>
      </c>
      <c r="L252" s="190">
        <f t="shared" si="89"/>
        <v>0</v>
      </c>
      <c r="M252" s="182" t="str">
        <f t="shared" si="86"/>
        <v/>
      </c>
      <c r="N252" s="182" t="str">
        <f t="shared" si="86"/>
        <v/>
      </c>
      <c r="O252" s="182" t="str">
        <f t="shared" si="86"/>
        <v/>
      </c>
      <c r="P252" s="182" t="str">
        <f t="shared" si="86"/>
        <v/>
      </c>
      <c r="Q252" s="182" t="str">
        <f t="shared" si="86"/>
        <v/>
      </c>
      <c r="R252" s="182" t="str">
        <f t="shared" si="86"/>
        <v/>
      </c>
      <c r="S252" s="182" t="str">
        <f t="shared" si="86"/>
        <v/>
      </c>
      <c r="T252" s="182" t="str">
        <f t="shared" si="86"/>
        <v/>
      </c>
      <c r="U252" s="182" t="str">
        <f t="shared" si="86"/>
        <v/>
      </c>
      <c r="V252" s="182" t="str">
        <f t="shared" si="86"/>
        <v/>
      </c>
      <c r="W252" s="182" t="str">
        <f t="shared" si="86"/>
        <v/>
      </c>
      <c r="X252" s="182" t="str">
        <f t="shared" si="86"/>
        <v/>
      </c>
      <c r="Y252" s="182" t="str">
        <f t="shared" si="86"/>
        <v/>
      </c>
      <c r="Z252" s="182" t="str">
        <f t="shared" si="86"/>
        <v/>
      </c>
      <c r="AA252" s="182" t="str">
        <f t="shared" si="86"/>
        <v/>
      </c>
      <c r="AB252" s="182" t="str">
        <f t="shared" si="85"/>
        <v/>
      </c>
      <c r="AC252" s="182" t="str">
        <f t="shared" si="85"/>
        <v/>
      </c>
      <c r="AD252" s="182" t="str">
        <f t="shared" si="85"/>
        <v/>
      </c>
      <c r="AE252" s="182" t="str">
        <f t="shared" si="85"/>
        <v/>
      </c>
      <c r="AF252" s="182" t="str">
        <f t="shared" si="85"/>
        <v/>
      </c>
      <c r="AG252" s="182" t="str">
        <f t="shared" si="85"/>
        <v/>
      </c>
      <c r="AH252" s="182" t="str">
        <f t="shared" si="85"/>
        <v/>
      </c>
      <c r="AI252" s="182" t="str">
        <f t="shared" si="85"/>
        <v/>
      </c>
      <c r="AJ252" s="182" t="str">
        <f t="shared" si="85"/>
        <v/>
      </c>
      <c r="AK252" s="182" t="str">
        <f t="shared" si="85"/>
        <v/>
      </c>
      <c r="AL252" s="182" t="str">
        <f t="shared" si="88"/>
        <v/>
      </c>
      <c r="AM252" s="182" t="str">
        <f t="shared" si="88"/>
        <v/>
      </c>
      <c r="AN252" s="182" t="str">
        <f t="shared" si="88"/>
        <v/>
      </c>
      <c r="AO252" s="182" t="str">
        <f t="shared" si="88"/>
        <v/>
      </c>
      <c r="AP252" s="182" t="str">
        <f t="shared" si="88"/>
        <v/>
      </c>
      <c r="AQ252" s="182" t="str">
        <f t="shared" si="88"/>
        <v/>
      </c>
      <c r="AR252" s="182" t="str">
        <f t="shared" si="88"/>
        <v/>
      </c>
      <c r="AS252" s="182" t="str">
        <f t="shared" si="88"/>
        <v/>
      </c>
      <c r="AT252" s="182" t="str">
        <f t="shared" si="88"/>
        <v/>
      </c>
      <c r="AU252" s="182" t="str">
        <f t="shared" si="88"/>
        <v/>
      </c>
      <c r="AV252" s="182" t="str">
        <f t="shared" si="88"/>
        <v/>
      </c>
      <c r="AW252" s="182" t="str">
        <f t="shared" si="88"/>
        <v/>
      </c>
      <c r="AX252" s="182" t="str">
        <f t="shared" si="88"/>
        <v/>
      </c>
      <c r="AY252" s="182" t="str">
        <f t="shared" si="88"/>
        <v/>
      </c>
      <c r="AZ252" s="182" t="str">
        <f t="shared" si="88"/>
        <v/>
      </c>
      <c r="BA252" s="182" t="str">
        <f t="shared" si="88"/>
        <v/>
      </c>
      <c r="BB252" s="182" t="str">
        <f t="shared" si="88"/>
        <v/>
      </c>
      <c r="BC252" s="182" t="str">
        <f t="shared" si="88"/>
        <v/>
      </c>
      <c r="BD252" s="182" t="str">
        <f t="shared" si="88"/>
        <v/>
      </c>
      <c r="BE252" s="182" t="str">
        <f t="shared" si="88"/>
        <v/>
      </c>
      <c r="BF252" s="182" t="str">
        <f t="shared" si="88"/>
        <v/>
      </c>
      <c r="BG252" s="182" t="str">
        <f t="shared" si="88"/>
        <v/>
      </c>
      <c r="BH252" s="182" t="str">
        <f t="shared" si="88"/>
        <v/>
      </c>
      <c r="BI252" s="182" t="str">
        <f t="shared" si="88"/>
        <v/>
      </c>
      <c r="BJ252" s="182" t="str">
        <f t="shared" si="88"/>
        <v/>
      </c>
      <c r="BK252" s="182" t="str">
        <f t="shared" si="88"/>
        <v/>
      </c>
      <c r="BL252" s="182" t="str">
        <f t="shared" si="88"/>
        <v/>
      </c>
      <c r="BM252" s="182" t="str">
        <f t="shared" si="88"/>
        <v/>
      </c>
      <c r="BN252" s="182" t="str">
        <f t="shared" si="88"/>
        <v/>
      </c>
      <c r="BO252" s="182" t="str">
        <f t="shared" si="88"/>
        <v/>
      </c>
      <c r="BP252" s="182" t="str">
        <f t="shared" si="88"/>
        <v/>
      </c>
      <c r="BQ252" s="182" t="str">
        <f t="shared" si="88"/>
        <v/>
      </c>
      <c r="BR252" s="182" t="str">
        <f t="shared" si="88"/>
        <v/>
      </c>
      <c r="BS252" s="182" t="str">
        <f t="shared" si="88"/>
        <v/>
      </c>
      <c r="BT252" s="182" t="str">
        <f t="shared" si="88"/>
        <v/>
      </c>
      <c r="BU252" s="182" t="str">
        <f t="shared" si="88"/>
        <v/>
      </c>
    </row>
    <row r="253" spans="1:73" x14ac:dyDescent="0.25">
      <c r="A253" s="422">
        <f>IF(ISERROR(FIND(SALES!$XEM$12,J253)),0,1)</f>
        <v>1</v>
      </c>
      <c r="G253" s="623" t="str">
        <f t="shared" si="72"/>
        <v>0</v>
      </c>
      <c r="H253" s="1">
        <f>'F12'!E256</f>
        <v>0</v>
      </c>
      <c r="I253" s="1" t="str">
        <f t="shared" si="73"/>
        <v/>
      </c>
      <c r="J253" s="197">
        <f>VLOOKUP(H253,'F12'!$E$6:$F$356,2,FALSE)</f>
        <v>0</v>
      </c>
      <c r="K253" s="197">
        <f t="shared" si="74"/>
        <v>0.25</v>
      </c>
      <c r="L253" s="190">
        <f t="shared" si="89"/>
        <v>0</v>
      </c>
      <c r="M253" s="182" t="str">
        <f t="shared" si="86"/>
        <v/>
      </c>
      <c r="N253" s="182" t="str">
        <f t="shared" si="86"/>
        <v/>
      </c>
      <c r="O253" s="182" t="str">
        <f t="shared" si="86"/>
        <v/>
      </c>
      <c r="P253" s="182" t="str">
        <f t="shared" si="86"/>
        <v/>
      </c>
      <c r="Q253" s="182" t="str">
        <f t="shared" si="86"/>
        <v/>
      </c>
      <c r="R253" s="182" t="str">
        <f t="shared" si="86"/>
        <v/>
      </c>
      <c r="S253" s="182" t="str">
        <f t="shared" si="86"/>
        <v/>
      </c>
      <c r="T253" s="182" t="str">
        <f t="shared" si="86"/>
        <v/>
      </c>
      <c r="U253" s="182" t="str">
        <f t="shared" si="86"/>
        <v/>
      </c>
      <c r="V253" s="182" t="str">
        <f t="shared" si="86"/>
        <v/>
      </c>
      <c r="W253" s="182" t="str">
        <f t="shared" si="86"/>
        <v/>
      </c>
      <c r="X253" s="182" t="str">
        <f t="shared" si="86"/>
        <v/>
      </c>
      <c r="Y253" s="182" t="str">
        <f t="shared" si="86"/>
        <v/>
      </c>
      <c r="Z253" s="182" t="str">
        <f t="shared" si="86"/>
        <v/>
      </c>
      <c r="AA253" s="182" t="str">
        <f t="shared" ref="AA253:AP268" si="90">IF(AA$2&gt;LEN($J253),"",RIGHT(LEFT($J253,AA$2),3))</f>
        <v/>
      </c>
      <c r="AB253" s="182" t="str">
        <f t="shared" si="90"/>
        <v/>
      </c>
      <c r="AC253" s="182" t="str">
        <f t="shared" si="90"/>
        <v/>
      </c>
      <c r="AD253" s="182" t="str">
        <f t="shared" si="90"/>
        <v/>
      </c>
      <c r="AE253" s="182" t="str">
        <f t="shared" si="90"/>
        <v/>
      </c>
      <c r="AF253" s="182" t="str">
        <f t="shared" si="90"/>
        <v/>
      </c>
      <c r="AG253" s="182" t="str">
        <f t="shared" si="90"/>
        <v/>
      </c>
      <c r="AH253" s="182" t="str">
        <f t="shared" si="90"/>
        <v/>
      </c>
      <c r="AI253" s="182" t="str">
        <f t="shared" si="90"/>
        <v/>
      </c>
      <c r="AJ253" s="182" t="str">
        <f t="shared" si="90"/>
        <v/>
      </c>
      <c r="AK253" s="182" t="str">
        <f t="shared" si="90"/>
        <v/>
      </c>
      <c r="AL253" s="182" t="str">
        <f t="shared" si="90"/>
        <v/>
      </c>
      <c r="AM253" s="182" t="str">
        <f t="shared" si="90"/>
        <v/>
      </c>
      <c r="AN253" s="182" t="str">
        <f t="shared" si="90"/>
        <v/>
      </c>
      <c r="AO253" s="182" t="str">
        <f t="shared" si="90"/>
        <v/>
      </c>
      <c r="AP253" s="182" t="str">
        <f t="shared" si="90"/>
        <v/>
      </c>
      <c r="AQ253" s="182" t="str">
        <f t="shared" si="88"/>
        <v/>
      </c>
      <c r="AR253" s="182" t="str">
        <f t="shared" si="88"/>
        <v/>
      </c>
      <c r="AS253" s="182" t="str">
        <f t="shared" si="88"/>
        <v/>
      </c>
      <c r="AT253" s="182" t="str">
        <f t="shared" si="88"/>
        <v/>
      </c>
      <c r="AU253" s="182" t="str">
        <f t="shared" si="88"/>
        <v/>
      </c>
      <c r="AV253" s="182" t="str">
        <f t="shared" si="88"/>
        <v/>
      </c>
      <c r="AW253" s="182" t="str">
        <f t="shared" si="88"/>
        <v/>
      </c>
      <c r="AX253" s="182" t="str">
        <f t="shared" si="88"/>
        <v/>
      </c>
      <c r="AY253" s="182" t="str">
        <f t="shared" si="88"/>
        <v/>
      </c>
      <c r="AZ253" s="182" t="str">
        <f t="shared" si="88"/>
        <v/>
      </c>
      <c r="BA253" s="182" t="str">
        <f t="shared" si="88"/>
        <v/>
      </c>
      <c r="BB253" s="182" t="str">
        <f t="shared" si="88"/>
        <v/>
      </c>
      <c r="BC253" s="182" t="str">
        <f t="shared" si="88"/>
        <v/>
      </c>
      <c r="BD253" s="182" t="str">
        <f t="shared" si="88"/>
        <v/>
      </c>
      <c r="BE253" s="182" t="str">
        <f t="shared" si="88"/>
        <v/>
      </c>
      <c r="BF253" s="182" t="str">
        <f t="shared" si="88"/>
        <v/>
      </c>
      <c r="BG253" s="182" t="str">
        <f t="shared" si="88"/>
        <v/>
      </c>
      <c r="BH253" s="182" t="str">
        <f t="shared" si="88"/>
        <v/>
      </c>
      <c r="BI253" s="182" t="str">
        <f t="shared" si="88"/>
        <v/>
      </c>
      <c r="BJ253" s="182" t="str">
        <f t="shared" si="88"/>
        <v/>
      </c>
      <c r="BK253" s="182" t="str">
        <f t="shared" si="88"/>
        <v/>
      </c>
      <c r="BL253" s="182" t="str">
        <f t="shared" si="88"/>
        <v/>
      </c>
      <c r="BM253" s="182" t="str">
        <f t="shared" si="88"/>
        <v/>
      </c>
      <c r="BN253" s="182" t="str">
        <f t="shared" si="88"/>
        <v/>
      </c>
      <c r="BO253" s="182" t="str">
        <f t="shared" si="88"/>
        <v/>
      </c>
      <c r="BP253" s="182" t="str">
        <f t="shared" si="88"/>
        <v/>
      </c>
      <c r="BQ253" s="182" t="str">
        <f t="shared" si="88"/>
        <v/>
      </c>
      <c r="BR253" s="182" t="str">
        <f t="shared" si="88"/>
        <v/>
      </c>
      <c r="BS253" s="182" t="str">
        <f t="shared" si="88"/>
        <v/>
      </c>
      <c r="BT253" s="182" t="str">
        <f t="shared" si="88"/>
        <v/>
      </c>
      <c r="BU253" s="182" t="str">
        <f t="shared" si="88"/>
        <v/>
      </c>
    </row>
    <row r="254" spans="1:73" x14ac:dyDescent="0.25">
      <c r="A254" s="422">
        <f>IF(ISERROR(FIND(SALES!$XEM$12,J254)),0,1)</f>
        <v>1</v>
      </c>
      <c r="G254" s="623" t="str">
        <f t="shared" si="72"/>
        <v>0</v>
      </c>
      <c r="H254" s="1">
        <f>'F12'!E257</f>
        <v>0</v>
      </c>
      <c r="I254" s="1" t="str">
        <f t="shared" si="73"/>
        <v/>
      </c>
      <c r="J254" s="197">
        <f>VLOOKUP(H254,'F12'!$E$6:$F$356,2,FALSE)</f>
        <v>0</v>
      </c>
      <c r="K254" s="197">
        <f t="shared" si="74"/>
        <v>0.25</v>
      </c>
      <c r="L254" s="190">
        <f t="shared" si="89"/>
        <v>0</v>
      </c>
      <c r="M254" s="182" t="str">
        <f t="shared" ref="M254:AA269" si="91">IF(M$2&gt;LEN($J254),"",RIGHT(LEFT($J254,M$2),3))</f>
        <v/>
      </c>
      <c r="N254" s="182" t="str">
        <f t="shared" si="91"/>
        <v/>
      </c>
      <c r="O254" s="182" t="str">
        <f t="shared" si="91"/>
        <v/>
      </c>
      <c r="P254" s="182" t="str">
        <f t="shared" si="91"/>
        <v/>
      </c>
      <c r="Q254" s="182" t="str">
        <f t="shared" si="91"/>
        <v/>
      </c>
      <c r="R254" s="182" t="str">
        <f t="shared" si="91"/>
        <v/>
      </c>
      <c r="S254" s="182" t="str">
        <f t="shared" si="91"/>
        <v/>
      </c>
      <c r="T254" s="182" t="str">
        <f t="shared" si="91"/>
        <v/>
      </c>
      <c r="U254" s="182" t="str">
        <f t="shared" si="91"/>
        <v/>
      </c>
      <c r="V254" s="182" t="str">
        <f t="shared" si="91"/>
        <v/>
      </c>
      <c r="W254" s="182" t="str">
        <f t="shared" si="91"/>
        <v/>
      </c>
      <c r="X254" s="182" t="str">
        <f t="shared" si="91"/>
        <v/>
      </c>
      <c r="Y254" s="182" t="str">
        <f t="shared" si="91"/>
        <v/>
      </c>
      <c r="Z254" s="182" t="str">
        <f t="shared" si="91"/>
        <v/>
      </c>
      <c r="AA254" s="182" t="str">
        <f t="shared" si="91"/>
        <v/>
      </c>
      <c r="AB254" s="182" t="str">
        <f t="shared" si="90"/>
        <v/>
      </c>
      <c r="AC254" s="182" t="str">
        <f t="shared" si="90"/>
        <v/>
      </c>
      <c r="AD254" s="182" t="str">
        <f t="shared" si="90"/>
        <v/>
      </c>
      <c r="AE254" s="182" t="str">
        <f t="shared" si="90"/>
        <v/>
      </c>
      <c r="AF254" s="182" t="str">
        <f t="shared" si="90"/>
        <v/>
      </c>
      <c r="AG254" s="182" t="str">
        <f t="shared" si="90"/>
        <v/>
      </c>
      <c r="AH254" s="182" t="str">
        <f t="shared" si="90"/>
        <v/>
      </c>
      <c r="AI254" s="182" t="str">
        <f t="shared" si="90"/>
        <v/>
      </c>
      <c r="AJ254" s="182" t="str">
        <f t="shared" si="90"/>
        <v/>
      </c>
      <c r="AK254" s="182" t="str">
        <f t="shared" si="90"/>
        <v/>
      </c>
      <c r="AL254" s="182" t="str">
        <f t="shared" si="88"/>
        <v/>
      </c>
      <c r="AM254" s="182" t="str">
        <f t="shared" si="88"/>
        <v/>
      </c>
      <c r="AN254" s="182" t="str">
        <f t="shared" si="88"/>
        <v/>
      </c>
      <c r="AO254" s="182" t="str">
        <f t="shared" si="88"/>
        <v/>
      </c>
      <c r="AP254" s="182" t="str">
        <f t="shared" si="88"/>
        <v/>
      </c>
      <c r="AQ254" s="182" t="str">
        <f t="shared" si="88"/>
        <v/>
      </c>
      <c r="AR254" s="182" t="str">
        <f t="shared" si="88"/>
        <v/>
      </c>
      <c r="AS254" s="182" t="str">
        <f t="shared" si="88"/>
        <v/>
      </c>
      <c r="AT254" s="182" t="str">
        <f t="shared" si="88"/>
        <v/>
      </c>
      <c r="AU254" s="182" t="str">
        <f t="shared" si="88"/>
        <v/>
      </c>
      <c r="AV254" s="182" t="str">
        <f t="shared" si="88"/>
        <v/>
      </c>
      <c r="AW254" s="182" t="str">
        <f t="shared" si="88"/>
        <v/>
      </c>
      <c r="AX254" s="182" t="str">
        <f t="shared" si="88"/>
        <v/>
      </c>
      <c r="AY254" s="182" t="str">
        <f t="shared" si="88"/>
        <v/>
      </c>
      <c r="AZ254" s="182" t="str">
        <f t="shared" si="88"/>
        <v/>
      </c>
      <c r="BA254" s="182" t="str">
        <f t="shared" si="88"/>
        <v/>
      </c>
      <c r="BB254" s="182" t="str">
        <f t="shared" si="88"/>
        <v/>
      </c>
      <c r="BC254" s="182" t="str">
        <f t="shared" si="88"/>
        <v/>
      </c>
      <c r="BD254" s="182" t="str">
        <f t="shared" si="88"/>
        <v/>
      </c>
      <c r="BE254" s="182" t="str">
        <f t="shared" si="88"/>
        <v/>
      </c>
      <c r="BF254" s="182" t="str">
        <f t="shared" si="88"/>
        <v/>
      </c>
      <c r="BG254" s="182" t="str">
        <f t="shared" si="88"/>
        <v/>
      </c>
      <c r="BH254" s="182" t="str">
        <f t="shared" si="88"/>
        <v/>
      </c>
      <c r="BI254" s="182" t="str">
        <f t="shared" si="88"/>
        <v/>
      </c>
      <c r="BJ254" s="182" t="str">
        <f t="shared" si="88"/>
        <v/>
      </c>
      <c r="BK254" s="182" t="str">
        <f t="shared" si="88"/>
        <v/>
      </c>
      <c r="BL254" s="182" t="str">
        <f t="shared" si="88"/>
        <v/>
      </c>
      <c r="BM254" s="182" t="str">
        <f t="shared" si="88"/>
        <v/>
      </c>
      <c r="BN254" s="182" t="str">
        <f t="shared" si="88"/>
        <v/>
      </c>
      <c r="BO254" s="182" t="str">
        <f t="shared" si="88"/>
        <v/>
      </c>
      <c r="BP254" s="182" t="str">
        <f t="shared" si="88"/>
        <v/>
      </c>
      <c r="BQ254" s="182" t="str">
        <f t="shared" si="88"/>
        <v/>
      </c>
      <c r="BR254" s="182" t="str">
        <f t="shared" si="88"/>
        <v/>
      </c>
      <c r="BS254" s="182" t="str">
        <f t="shared" si="88"/>
        <v/>
      </c>
      <c r="BT254" s="182" t="str">
        <f t="shared" si="88"/>
        <v/>
      </c>
      <c r="BU254" s="182" t="str">
        <f t="shared" si="88"/>
        <v/>
      </c>
    </row>
    <row r="255" spans="1:73" x14ac:dyDescent="0.25">
      <c r="A255" s="422">
        <f>IF(ISERROR(FIND(SALES!$XEM$12,J255)),0,1)</f>
        <v>1</v>
      </c>
      <c r="G255" s="623" t="str">
        <f t="shared" si="72"/>
        <v>0</v>
      </c>
      <c r="H255" s="1">
        <f>'F12'!E258</f>
        <v>0</v>
      </c>
      <c r="I255" s="1" t="str">
        <f t="shared" si="73"/>
        <v/>
      </c>
      <c r="J255" s="197">
        <f>VLOOKUP(H255,'F12'!$E$6:$F$356,2,FALSE)</f>
        <v>0</v>
      </c>
      <c r="K255" s="197">
        <f t="shared" si="74"/>
        <v>0.25</v>
      </c>
      <c r="L255" s="190">
        <f t="shared" si="89"/>
        <v>0</v>
      </c>
      <c r="M255" s="182" t="str">
        <f t="shared" si="91"/>
        <v/>
      </c>
      <c r="N255" s="182" t="str">
        <f t="shared" si="91"/>
        <v/>
      </c>
      <c r="O255" s="182" t="str">
        <f t="shared" si="91"/>
        <v/>
      </c>
      <c r="P255" s="182" t="str">
        <f t="shared" si="91"/>
        <v/>
      </c>
      <c r="Q255" s="182" t="str">
        <f t="shared" si="91"/>
        <v/>
      </c>
      <c r="R255" s="182" t="str">
        <f t="shared" si="91"/>
        <v/>
      </c>
      <c r="S255" s="182" t="str">
        <f t="shared" si="91"/>
        <v/>
      </c>
      <c r="T255" s="182" t="str">
        <f t="shared" si="91"/>
        <v/>
      </c>
      <c r="U255" s="182" t="str">
        <f t="shared" si="91"/>
        <v/>
      </c>
      <c r="V255" s="182" t="str">
        <f t="shared" si="91"/>
        <v/>
      </c>
      <c r="W255" s="182" t="str">
        <f t="shared" si="91"/>
        <v/>
      </c>
      <c r="X255" s="182" t="str">
        <f t="shared" si="91"/>
        <v/>
      </c>
      <c r="Y255" s="182" t="str">
        <f t="shared" si="91"/>
        <v/>
      </c>
      <c r="Z255" s="182" t="str">
        <f t="shared" si="91"/>
        <v/>
      </c>
      <c r="AA255" s="182" t="str">
        <f t="shared" si="91"/>
        <v/>
      </c>
      <c r="AB255" s="182" t="str">
        <f t="shared" si="90"/>
        <v/>
      </c>
      <c r="AC255" s="182" t="str">
        <f t="shared" si="90"/>
        <v/>
      </c>
      <c r="AD255" s="182" t="str">
        <f t="shared" si="90"/>
        <v/>
      </c>
      <c r="AE255" s="182" t="str">
        <f t="shared" si="90"/>
        <v/>
      </c>
      <c r="AF255" s="182" t="str">
        <f t="shared" si="90"/>
        <v/>
      </c>
      <c r="AG255" s="182" t="str">
        <f t="shared" si="90"/>
        <v/>
      </c>
      <c r="AH255" s="182" t="str">
        <f t="shared" si="90"/>
        <v/>
      </c>
      <c r="AI255" s="182" t="str">
        <f t="shared" si="90"/>
        <v/>
      </c>
      <c r="AJ255" s="182" t="str">
        <f t="shared" si="90"/>
        <v/>
      </c>
      <c r="AK255" s="182" t="str">
        <f t="shared" si="90"/>
        <v/>
      </c>
      <c r="AL255" s="182" t="str">
        <f t="shared" si="88"/>
        <v/>
      </c>
      <c r="AM255" s="182" t="str">
        <f t="shared" si="88"/>
        <v/>
      </c>
      <c r="AN255" s="182" t="str">
        <f t="shared" si="88"/>
        <v/>
      </c>
      <c r="AO255" s="182" t="str">
        <f t="shared" si="88"/>
        <v/>
      </c>
      <c r="AP255" s="182" t="str">
        <f t="shared" si="88"/>
        <v/>
      </c>
      <c r="AQ255" s="182" t="str">
        <f t="shared" si="88"/>
        <v/>
      </c>
      <c r="AR255" s="182" t="str">
        <f t="shared" si="88"/>
        <v/>
      </c>
      <c r="AS255" s="182" t="str">
        <f t="shared" si="88"/>
        <v/>
      </c>
      <c r="AT255" s="182" t="str">
        <f t="shared" si="88"/>
        <v/>
      </c>
      <c r="AU255" s="182" t="str">
        <f t="shared" si="88"/>
        <v/>
      </c>
      <c r="AV255" s="182" t="str">
        <f t="shared" si="88"/>
        <v/>
      </c>
      <c r="AW255" s="182" t="str">
        <f t="shared" si="88"/>
        <v/>
      </c>
      <c r="AX255" s="182" t="str">
        <f t="shared" si="88"/>
        <v/>
      </c>
      <c r="AY255" s="182" t="str">
        <f t="shared" si="88"/>
        <v/>
      </c>
      <c r="AZ255" s="182" t="str">
        <f t="shared" si="88"/>
        <v/>
      </c>
      <c r="BA255" s="182" t="str">
        <f t="shared" si="88"/>
        <v/>
      </c>
      <c r="BB255" s="182" t="str">
        <f t="shared" si="88"/>
        <v/>
      </c>
      <c r="BC255" s="182" t="str">
        <f t="shared" si="88"/>
        <v/>
      </c>
      <c r="BD255" s="182" t="str">
        <f t="shared" si="88"/>
        <v/>
      </c>
      <c r="BE255" s="182" t="str">
        <f t="shared" si="88"/>
        <v/>
      </c>
      <c r="BF255" s="182" t="str">
        <f t="shared" si="88"/>
        <v/>
      </c>
      <c r="BG255" s="182" t="str">
        <f t="shared" si="88"/>
        <v/>
      </c>
      <c r="BH255" s="182" t="str">
        <f t="shared" si="88"/>
        <v/>
      </c>
      <c r="BI255" s="182" t="str">
        <f t="shared" si="88"/>
        <v/>
      </c>
      <c r="BJ255" s="182" t="str">
        <f t="shared" si="88"/>
        <v/>
      </c>
      <c r="BK255" s="182" t="str">
        <f t="shared" si="88"/>
        <v/>
      </c>
      <c r="BL255" s="182" t="str">
        <f t="shared" si="88"/>
        <v/>
      </c>
      <c r="BM255" s="182" t="str">
        <f t="shared" ref="AL255:BU262" si="92">IF(BM$2&gt;LEN($J255),"",RIGHT(LEFT($J255,BM$2),3))</f>
        <v/>
      </c>
      <c r="BN255" s="182" t="str">
        <f t="shared" si="92"/>
        <v/>
      </c>
      <c r="BO255" s="182" t="str">
        <f t="shared" si="92"/>
        <v/>
      </c>
      <c r="BP255" s="182" t="str">
        <f t="shared" si="92"/>
        <v/>
      </c>
      <c r="BQ255" s="182" t="str">
        <f t="shared" si="92"/>
        <v/>
      </c>
      <c r="BR255" s="182" t="str">
        <f t="shared" si="92"/>
        <v/>
      </c>
      <c r="BS255" s="182" t="str">
        <f t="shared" si="92"/>
        <v/>
      </c>
      <c r="BT255" s="182" t="str">
        <f t="shared" si="92"/>
        <v/>
      </c>
      <c r="BU255" s="182" t="str">
        <f t="shared" si="92"/>
        <v/>
      </c>
    </row>
    <row r="256" spans="1:73" x14ac:dyDescent="0.25">
      <c r="A256" s="422">
        <f>IF(ISERROR(FIND(SALES!$XEM$12,J256)),0,1)</f>
        <v>1</v>
      </c>
      <c r="G256" s="623" t="str">
        <f t="shared" si="72"/>
        <v>0</v>
      </c>
      <c r="H256" s="1">
        <f>'F12'!E259</f>
        <v>0</v>
      </c>
      <c r="I256" s="1" t="str">
        <f t="shared" si="73"/>
        <v/>
      </c>
      <c r="J256" s="197">
        <f>VLOOKUP(H256,'F12'!$E$6:$F$356,2,FALSE)</f>
        <v>0</v>
      </c>
      <c r="K256" s="197">
        <f t="shared" si="74"/>
        <v>0.25</v>
      </c>
      <c r="L256" s="190">
        <f t="shared" si="89"/>
        <v>0</v>
      </c>
      <c r="M256" s="182" t="str">
        <f t="shared" si="91"/>
        <v/>
      </c>
      <c r="N256" s="182" t="str">
        <f t="shared" si="91"/>
        <v/>
      </c>
      <c r="O256" s="182" t="str">
        <f t="shared" si="91"/>
        <v/>
      </c>
      <c r="P256" s="182" t="str">
        <f t="shared" si="91"/>
        <v/>
      </c>
      <c r="Q256" s="182" t="str">
        <f t="shared" si="91"/>
        <v/>
      </c>
      <c r="R256" s="182" t="str">
        <f t="shared" si="91"/>
        <v/>
      </c>
      <c r="S256" s="182" t="str">
        <f t="shared" si="91"/>
        <v/>
      </c>
      <c r="T256" s="182" t="str">
        <f t="shared" si="91"/>
        <v/>
      </c>
      <c r="U256" s="182" t="str">
        <f t="shared" si="91"/>
        <v/>
      </c>
      <c r="V256" s="182" t="str">
        <f t="shared" si="91"/>
        <v/>
      </c>
      <c r="W256" s="182" t="str">
        <f t="shared" si="91"/>
        <v/>
      </c>
      <c r="X256" s="182" t="str">
        <f t="shared" si="91"/>
        <v/>
      </c>
      <c r="Y256" s="182" t="str">
        <f t="shared" si="91"/>
        <v/>
      </c>
      <c r="Z256" s="182" t="str">
        <f t="shared" si="91"/>
        <v/>
      </c>
      <c r="AA256" s="182" t="str">
        <f t="shared" si="91"/>
        <v/>
      </c>
      <c r="AB256" s="182" t="str">
        <f t="shared" si="90"/>
        <v/>
      </c>
      <c r="AC256" s="182" t="str">
        <f t="shared" si="90"/>
        <v/>
      </c>
      <c r="AD256" s="182" t="str">
        <f t="shared" si="90"/>
        <v/>
      </c>
      <c r="AE256" s="182" t="str">
        <f t="shared" si="90"/>
        <v/>
      </c>
      <c r="AF256" s="182" t="str">
        <f t="shared" si="90"/>
        <v/>
      </c>
      <c r="AG256" s="182" t="str">
        <f t="shared" si="90"/>
        <v/>
      </c>
      <c r="AH256" s="182" t="str">
        <f t="shared" si="90"/>
        <v/>
      </c>
      <c r="AI256" s="182" t="str">
        <f t="shared" si="90"/>
        <v/>
      </c>
      <c r="AJ256" s="182" t="str">
        <f t="shared" si="90"/>
        <v/>
      </c>
      <c r="AK256" s="182" t="str">
        <f t="shared" si="90"/>
        <v/>
      </c>
      <c r="AL256" s="182" t="str">
        <f t="shared" si="92"/>
        <v/>
      </c>
      <c r="AM256" s="182" t="str">
        <f t="shared" si="92"/>
        <v/>
      </c>
      <c r="AN256" s="182" t="str">
        <f t="shared" si="92"/>
        <v/>
      </c>
      <c r="AO256" s="182" t="str">
        <f t="shared" si="92"/>
        <v/>
      </c>
      <c r="AP256" s="182" t="str">
        <f t="shared" si="92"/>
        <v/>
      </c>
      <c r="AQ256" s="182" t="str">
        <f t="shared" si="92"/>
        <v/>
      </c>
      <c r="AR256" s="182" t="str">
        <f t="shared" si="92"/>
        <v/>
      </c>
      <c r="AS256" s="182" t="str">
        <f t="shared" si="92"/>
        <v/>
      </c>
      <c r="AT256" s="182" t="str">
        <f t="shared" si="92"/>
        <v/>
      </c>
      <c r="AU256" s="182" t="str">
        <f t="shared" si="92"/>
        <v/>
      </c>
      <c r="AV256" s="182" t="str">
        <f t="shared" si="92"/>
        <v/>
      </c>
      <c r="AW256" s="182" t="str">
        <f t="shared" si="92"/>
        <v/>
      </c>
      <c r="AX256" s="182" t="str">
        <f t="shared" si="92"/>
        <v/>
      </c>
      <c r="AY256" s="182" t="str">
        <f t="shared" si="92"/>
        <v/>
      </c>
      <c r="AZ256" s="182" t="str">
        <f t="shared" si="92"/>
        <v/>
      </c>
      <c r="BA256" s="182" t="str">
        <f t="shared" si="92"/>
        <v/>
      </c>
      <c r="BB256" s="182" t="str">
        <f t="shared" si="92"/>
        <v/>
      </c>
      <c r="BC256" s="182" t="str">
        <f t="shared" si="92"/>
        <v/>
      </c>
      <c r="BD256" s="182" t="str">
        <f t="shared" si="92"/>
        <v/>
      </c>
      <c r="BE256" s="182" t="str">
        <f t="shared" si="92"/>
        <v/>
      </c>
      <c r="BF256" s="182" t="str">
        <f t="shared" si="92"/>
        <v/>
      </c>
      <c r="BG256" s="182" t="str">
        <f t="shared" si="92"/>
        <v/>
      </c>
      <c r="BH256" s="182" t="str">
        <f t="shared" si="92"/>
        <v/>
      </c>
      <c r="BI256" s="182" t="str">
        <f t="shared" si="92"/>
        <v/>
      </c>
      <c r="BJ256" s="182" t="str">
        <f t="shared" si="92"/>
        <v/>
      </c>
      <c r="BK256" s="182" t="str">
        <f t="shared" si="92"/>
        <v/>
      </c>
      <c r="BL256" s="182" t="str">
        <f t="shared" si="92"/>
        <v/>
      </c>
      <c r="BM256" s="182" t="str">
        <f t="shared" si="92"/>
        <v/>
      </c>
      <c r="BN256" s="182" t="str">
        <f t="shared" si="92"/>
        <v/>
      </c>
      <c r="BO256" s="182" t="str">
        <f t="shared" si="92"/>
        <v/>
      </c>
      <c r="BP256" s="182" t="str">
        <f t="shared" si="92"/>
        <v/>
      </c>
      <c r="BQ256" s="182" t="str">
        <f t="shared" si="92"/>
        <v/>
      </c>
      <c r="BR256" s="182" t="str">
        <f t="shared" si="92"/>
        <v/>
      </c>
      <c r="BS256" s="182" t="str">
        <f t="shared" si="92"/>
        <v/>
      </c>
      <c r="BT256" s="182" t="str">
        <f t="shared" si="92"/>
        <v/>
      </c>
      <c r="BU256" s="182" t="str">
        <f t="shared" si="92"/>
        <v/>
      </c>
    </row>
    <row r="257" spans="1:73" x14ac:dyDescent="0.25">
      <c r="A257" s="422">
        <f>IF(ISERROR(FIND(SALES!$XEM$12,J257)),0,1)</f>
        <v>1</v>
      </c>
      <c r="G257" s="623" t="str">
        <f t="shared" si="72"/>
        <v>0</v>
      </c>
      <c r="H257" s="1">
        <f>'F12'!E260</f>
        <v>0</v>
      </c>
      <c r="I257" s="1" t="str">
        <f t="shared" si="73"/>
        <v/>
      </c>
      <c r="J257" s="197">
        <f>VLOOKUP(H257,'F12'!$E$6:$F$356,2,FALSE)</f>
        <v>0</v>
      </c>
      <c r="K257" s="197">
        <f t="shared" si="74"/>
        <v>0.25</v>
      </c>
      <c r="L257" s="190">
        <f t="shared" si="89"/>
        <v>0</v>
      </c>
      <c r="M257" s="182" t="str">
        <f t="shared" si="91"/>
        <v/>
      </c>
      <c r="N257" s="182" t="str">
        <f t="shared" si="91"/>
        <v/>
      </c>
      <c r="O257" s="182" t="str">
        <f t="shared" si="91"/>
        <v/>
      </c>
      <c r="P257" s="182" t="str">
        <f t="shared" si="91"/>
        <v/>
      </c>
      <c r="Q257" s="182" t="str">
        <f t="shared" si="91"/>
        <v/>
      </c>
      <c r="R257" s="182" t="str">
        <f t="shared" si="91"/>
        <v/>
      </c>
      <c r="S257" s="182" t="str">
        <f t="shared" si="91"/>
        <v/>
      </c>
      <c r="T257" s="182" t="str">
        <f t="shared" si="91"/>
        <v/>
      </c>
      <c r="U257" s="182" t="str">
        <f t="shared" si="91"/>
        <v/>
      </c>
      <c r="V257" s="182" t="str">
        <f t="shared" si="91"/>
        <v/>
      </c>
      <c r="W257" s="182" t="str">
        <f t="shared" si="91"/>
        <v/>
      </c>
      <c r="X257" s="182" t="str">
        <f t="shared" si="91"/>
        <v/>
      </c>
      <c r="Y257" s="182" t="str">
        <f t="shared" si="91"/>
        <v/>
      </c>
      <c r="Z257" s="182" t="str">
        <f t="shared" si="91"/>
        <v/>
      </c>
      <c r="AA257" s="182" t="str">
        <f t="shared" si="91"/>
        <v/>
      </c>
      <c r="AB257" s="182" t="str">
        <f t="shared" si="90"/>
        <v/>
      </c>
      <c r="AC257" s="182" t="str">
        <f t="shared" si="90"/>
        <v/>
      </c>
      <c r="AD257" s="182" t="str">
        <f t="shared" si="90"/>
        <v/>
      </c>
      <c r="AE257" s="182" t="str">
        <f t="shared" si="90"/>
        <v/>
      </c>
      <c r="AF257" s="182" t="str">
        <f t="shared" si="90"/>
        <v/>
      </c>
      <c r="AG257" s="182" t="str">
        <f t="shared" si="90"/>
        <v/>
      </c>
      <c r="AH257" s="182" t="str">
        <f t="shared" si="90"/>
        <v/>
      </c>
      <c r="AI257" s="182" t="str">
        <f t="shared" si="90"/>
        <v/>
      </c>
      <c r="AJ257" s="182" t="str">
        <f t="shared" si="90"/>
        <v/>
      </c>
      <c r="AK257" s="182" t="str">
        <f t="shared" si="90"/>
        <v/>
      </c>
      <c r="AL257" s="182" t="str">
        <f t="shared" si="92"/>
        <v/>
      </c>
      <c r="AM257" s="182" t="str">
        <f t="shared" si="92"/>
        <v/>
      </c>
      <c r="AN257" s="182" t="str">
        <f t="shared" si="92"/>
        <v/>
      </c>
      <c r="AO257" s="182" t="str">
        <f t="shared" si="92"/>
        <v/>
      </c>
      <c r="AP257" s="182" t="str">
        <f t="shared" si="92"/>
        <v/>
      </c>
      <c r="AQ257" s="182" t="str">
        <f t="shared" si="92"/>
        <v/>
      </c>
      <c r="AR257" s="182" t="str">
        <f t="shared" si="92"/>
        <v/>
      </c>
      <c r="AS257" s="182" t="str">
        <f t="shared" si="92"/>
        <v/>
      </c>
      <c r="AT257" s="182" t="str">
        <f t="shared" si="92"/>
        <v/>
      </c>
      <c r="AU257" s="182" t="str">
        <f t="shared" si="92"/>
        <v/>
      </c>
      <c r="AV257" s="182" t="str">
        <f t="shared" si="92"/>
        <v/>
      </c>
      <c r="AW257" s="182" t="str">
        <f t="shared" si="92"/>
        <v/>
      </c>
      <c r="AX257" s="182" t="str">
        <f t="shared" si="92"/>
        <v/>
      </c>
      <c r="AY257" s="182" t="str">
        <f t="shared" si="92"/>
        <v/>
      </c>
      <c r="AZ257" s="182" t="str">
        <f t="shared" si="92"/>
        <v/>
      </c>
      <c r="BA257" s="182" t="str">
        <f t="shared" si="92"/>
        <v/>
      </c>
      <c r="BB257" s="182" t="str">
        <f t="shared" si="92"/>
        <v/>
      </c>
      <c r="BC257" s="182" t="str">
        <f t="shared" si="92"/>
        <v/>
      </c>
      <c r="BD257" s="182" t="str">
        <f t="shared" si="92"/>
        <v/>
      </c>
      <c r="BE257" s="182" t="str">
        <f t="shared" si="92"/>
        <v/>
      </c>
      <c r="BF257" s="182" t="str">
        <f t="shared" si="92"/>
        <v/>
      </c>
      <c r="BG257" s="182" t="str">
        <f t="shared" si="92"/>
        <v/>
      </c>
      <c r="BH257" s="182" t="str">
        <f t="shared" si="92"/>
        <v/>
      </c>
      <c r="BI257" s="182" t="str">
        <f t="shared" si="92"/>
        <v/>
      </c>
      <c r="BJ257" s="182" t="str">
        <f t="shared" si="92"/>
        <v/>
      </c>
      <c r="BK257" s="182" t="str">
        <f t="shared" si="92"/>
        <v/>
      </c>
      <c r="BL257" s="182" t="str">
        <f t="shared" si="92"/>
        <v/>
      </c>
      <c r="BM257" s="182" t="str">
        <f t="shared" si="92"/>
        <v/>
      </c>
      <c r="BN257" s="182" t="str">
        <f t="shared" si="92"/>
        <v/>
      </c>
      <c r="BO257" s="182" t="str">
        <f t="shared" si="92"/>
        <v/>
      </c>
      <c r="BP257" s="182" t="str">
        <f t="shared" si="92"/>
        <v/>
      </c>
      <c r="BQ257" s="182" t="str">
        <f t="shared" si="92"/>
        <v/>
      </c>
      <c r="BR257" s="182" t="str">
        <f t="shared" si="92"/>
        <v/>
      </c>
      <c r="BS257" s="182" t="str">
        <f t="shared" si="92"/>
        <v/>
      </c>
      <c r="BT257" s="182" t="str">
        <f t="shared" si="92"/>
        <v/>
      </c>
      <c r="BU257" s="182" t="str">
        <f t="shared" si="92"/>
        <v/>
      </c>
    </row>
    <row r="258" spans="1:73" x14ac:dyDescent="0.25">
      <c r="A258" s="422">
        <f>IF(ISERROR(FIND(SALES!$XEM$12,J258)),0,1)</f>
        <v>1</v>
      </c>
      <c r="G258" s="623" t="str">
        <f t="shared" si="72"/>
        <v>0</v>
      </c>
      <c r="H258" s="1">
        <f>'F12'!E261</f>
        <v>0</v>
      </c>
      <c r="I258" s="1" t="str">
        <f t="shared" si="73"/>
        <v/>
      </c>
      <c r="J258" s="197">
        <f>VLOOKUP(H258,'F12'!$E$6:$F$356,2,FALSE)</f>
        <v>0</v>
      </c>
      <c r="K258" s="197">
        <f t="shared" si="74"/>
        <v>0.25</v>
      </c>
      <c r="L258" s="190">
        <f t="shared" si="89"/>
        <v>0</v>
      </c>
      <c r="M258" s="182" t="str">
        <f t="shared" si="91"/>
        <v/>
      </c>
      <c r="N258" s="182" t="str">
        <f t="shared" si="91"/>
        <v/>
      </c>
      <c r="O258" s="182" t="str">
        <f t="shared" si="91"/>
        <v/>
      </c>
      <c r="P258" s="182" t="str">
        <f t="shared" si="91"/>
        <v/>
      </c>
      <c r="Q258" s="182" t="str">
        <f t="shared" si="91"/>
        <v/>
      </c>
      <c r="R258" s="182" t="str">
        <f t="shared" si="91"/>
        <v/>
      </c>
      <c r="S258" s="182" t="str">
        <f t="shared" si="91"/>
        <v/>
      </c>
      <c r="T258" s="182" t="str">
        <f t="shared" si="91"/>
        <v/>
      </c>
      <c r="U258" s="182" t="str">
        <f t="shared" si="91"/>
        <v/>
      </c>
      <c r="V258" s="182" t="str">
        <f t="shared" si="91"/>
        <v/>
      </c>
      <c r="W258" s="182" t="str">
        <f t="shared" si="91"/>
        <v/>
      </c>
      <c r="X258" s="182" t="str">
        <f t="shared" si="91"/>
        <v/>
      </c>
      <c r="Y258" s="182" t="str">
        <f t="shared" si="91"/>
        <v/>
      </c>
      <c r="Z258" s="182" t="str">
        <f t="shared" si="91"/>
        <v/>
      </c>
      <c r="AA258" s="182" t="str">
        <f t="shared" si="91"/>
        <v/>
      </c>
      <c r="AB258" s="182" t="str">
        <f t="shared" si="90"/>
        <v/>
      </c>
      <c r="AC258" s="182" t="str">
        <f t="shared" si="90"/>
        <v/>
      </c>
      <c r="AD258" s="182" t="str">
        <f t="shared" si="90"/>
        <v/>
      </c>
      <c r="AE258" s="182" t="str">
        <f t="shared" si="90"/>
        <v/>
      </c>
      <c r="AF258" s="182" t="str">
        <f t="shared" si="90"/>
        <v/>
      </c>
      <c r="AG258" s="182" t="str">
        <f t="shared" si="90"/>
        <v/>
      </c>
      <c r="AH258" s="182" t="str">
        <f t="shared" si="90"/>
        <v/>
      </c>
      <c r="AI258" s="182" t="str">
        <f t="shared" si="90"/>
        <v/>
      </c>
      <c r="AJ258" s="182" t="str">
        <f t="shared" si="90"/>
        <v/>
      </c>
      <c r="AK258" s="182" t="str">
        <f t="shared" si="90"/>
        <v/>
      </c>
      <c r="AL258" s="182" t="str">
        <f t="shared" si="92"/>
        <v/>
      </c>
      <c r="AM258" s="182" t="str">
        <f t="shared" si="92"/>
        <v/>
      </c>
      <c r="AN258" s="182" t="str">
        <f t="shared" si="92"/>
        <v/>
      </c>
      <c r="AO258" s="182" t="str">
        <f t="shared" si="92"/>
        <v/>
      </c>
      <c r="AP258" s="182" t="str">
        <f t="shared" si="92"/>
        <v/>
      </c>
      <c r="AQ258" s="182" t="str">
        <f t="shared" si="92"/>
        <v/>
      </c>
      <c r="AR258" s="182" t="str">
        <f t="shared" si="92"/>
        <v/>
      </c>
      <c r="AS258" s="182" t="str">
        <f t="shared" si="92"/>
        <v/>
      </c>
      <c r="AT258" s="182" t="str">
        <f t="shared" si="92"/>
        <v/>
      </c>
      <c r="AU258" s="182" t="str">
        <f t="shared" si="92"/>
        <v/>
      </c>
      <c r="AV258" s="182" t="str">
        <f t="shared" si="92"/>
        <v/>
      </c>
      <c r="AW258" s="182" t="str">
        <f t="shared" si="92"/>
        <v/>
      </c>
      <c r="AX258" s="182" t="str">
        <f t="shared" si="92"/>
        <v/>
      </c>
      <c r="AY258" s="182" t="str">
        <f t="shared" si="92"/>
        <v/>
      </c>
      <c r="AZ258" s="182" t="str">
        <f t="shared" si="92"/>
        <v/>
      </c>
      <c r="BA258" s="182" t="str">
        <f t="shared" si="92"/>
        <v/>
      </c>
      <c r="BB258" s="182" t="str">
        <f t="shared" si="92"/>
        <v/>
      </c>
      <c r="BC258" s="182" t="str">
        <f t="shared" si="92"/>
        <v/>
      </c>
      <c r="BD258" s="182" t="str">
        <f t="shared" si="92"/>
        <v/>
      </c>
      <c r="BE258" s="182" t="str">
        <f t="shared" si="92"/>
        <v/>
      </c>
      <c r="BF258" s="182" t="str">
        <f t="shared" si="92"/>
        <v/>
      </c>
      <c r="BG258" s="182" t="str">
        <f t="shared" si="92"/>
        <v/>
      </c>
      <c r="BH258" s="182" t="str">
        <f t="shared" si="92"/>
        <v/>
      </c>
      <c r="BI258" s="182" t="str">
        <f t="shared" si="92"/>
        <v/>
      </c>
      <c r="BJ258" s="182" t="str">
        <f t="shared" si="92"/>
        <v/>
      </c>
      <c r="BK258" s="182" t="str">
        <f t="shared" si="92"/>
        <v/>
      </c>
      <c r="BL258" s="182" t="str">
        <f t="shared" si="92"/>
        <v/>
      </c>
      <c r="BM258" s="182" t="str">
        <f t="shared" si="92"/>
        <v/>
      </c>
      <c r="BN258" s="182" t="str">
        <f t="shared" si="92"/>
        <v/>
      </c>
      <c r="BO258" s="182" t="str">
        <f t="shared" si="92"/>
        <v/>
      </c>
      <c r="BP258" s="182" t="str">
        <f t="shared" si="92"/>
        <v/>
      </c>
      <c r="BQ258" s="182" t="str">
        <f t="shared" si="92"/>
        <v/>
      </c>
      <c r="BR258" s="182" t="str">
        <f t="shared" si="92"/>
        <v/>
      </c>
      <c r="BS258" s="182" t="str">
        <f t="shared" si="92"/>
        <v/>
      </c>
      <c r="BT258" s="182" t="str">
        <f t="shared" si="92"/>
        <v/>
      </c>
      <c r="BU258" s="182" t="str">
        <f t="shared" si="92"/>
        <v/>
      </c>
    </row>
    <row r="259" spans="1:73" x14ac:dyDescent="0.25">
      <c r="A259" s="422">
        <f>IF(ISERROR(FIND(SALES!$XEM$12,J259)),0,1)</f>
        <v>1</v>
      </c>
      <c r="G259" s="623" t="str">
        <f t="shared" si="72"/>
        <v>0</v>
      </c>
      <c r="H259" s="1">
        <f>'F12'!E262</f>
        <v>0</v>
      </c>
      <c r="I259" s="1" t="str">
        <f t="shared" si="73"/>
        <v/>
      </c>
      <c r="J259" s="197">
        <f>VLOOKUP(H259,'F12'!$E$6:$F$356,2,FALSE)</f>
        <v>0</v>
      </c>
      <c r="K259" s="197">
        <f t="shared" si="74"/>
        <v>0.25</v>
      </c>
      <c r="L259" s="190">
        <f t="shared" si="89"/>
        <v>0</v>
      </c>
      <c r="M259" s="182" t="str">
        <f t="shared" si="91"/>
        <v/>
      </c>
      <c r="N259" s="182" t="str">
        <f t="shared" si="91"/>
        <v/>
      </c>
      <c r="O259" s="182" t="str">
        <f t="shared" si="91"/>
        <v/>
      </c>
      <c r="P259" s="182" t="str">
        <f t="shared" si="91"/>
        <v/>
      </c>
      <c r="Q259" s="182" t="str">
        <f t="shared" si="91"/>
        <v/>
      </c>
      <c r="R259" s="182" t="str">
        <f t="shared" si="91"/>
        <v/>
      </c>
      <c r="S259" s="182" t="str">
        <f t="shared" si="91"/>
        <v/>
      </c>
      <c r="T259" s="182" t="str">
        <f t="shared" si="91"/>
        <v/>
      </c>
      <c r="U259" s="182" t="str">
        <f t="shared" si="91"/>
        <v/>
      </c>
      <c r="V259" s="182" t="str">
        <f t="shared" si="91"/>
        <v/>
      </c>
      <c r="W259" s="182" t="str">
        <f t="shared" si="91"/>
        <v/>
      </c>
      <c r="X259" s="182" t="str">
        <f t="shared" si="91"/>
        <v/>
      </c>
      <c r="Y259" s="182" t="str">
        <f t="shared" si="91"/>
        <v/>
      </c>
      <c r="Z259" s="182" t="str">
        <f t="shared" si="91"/>
        <v/>
      </c>
      <c r="AA259" s="182" t="str">
        <f t="shared" si="91"/>
        <v/>
      </c>
      <c r="AB259" s="182" t="str">
        <f t="shared" si="90"/>
        <v/>
      </c>
      <c r="AC259" s="182" t="str">
        <f t="shared" si="90"/>
        <v/>
      </c>
      <c r="AD259" s="182" t="str">
        <f t="shared" si="90"/>
        <v/>
      </c>
      <c r="AE259" s="182" t="str">
        <f t="shared" si="90"/>
        <v/>
      </c>
      <c r="AF259" s="182" t="str">
        <f t="shared" si="90"/>
        <v/>
      </c>
      <c r="AG259" s="182" t="str">
        <f t="shared" si="90"/>
        <v/>
      </c>
      <c r="AH259" s="182" t="str">
        <f t="shared" si="90"/>
        <v/>
      </c>
      <c r="AI259" s="182" t="str">
        <f t="shared" si="90"/>
        <v/>
      </c>
      <c r="AJ259" s="182" t="str">
        <f t="shared" si="90"/>
        <v/>
      </c>
      <c r="AK259" s="182" t="str">
        <f t="shared" si="90"/>
        <v/>
      </c>
      <c r="AL259" s="182" t="str">
        <f t="shared" si="92"/>
        <v/>
      </c>
      <c r="AM259" s="182" t="str">
        <f t="shared" si="92"/>
        <v/>
      </c>
      <c r="AN259" s="182" t="str">
        <f t="shared" si="92"/>
        <v/>
      </c>
      <c r="AO259" s="182" t="str">
        <f t="shared" si="92"/>
        <v/>
      </c>
      <c r="AP259" s="182" t="str">
        <f t="shared" si="92"/>
        <v/>
      </c>
      <c r="AQ259" s="182" t="str">
        <f t="shared" si="92"/>
        <v/>
      </c>
      <c r="AR259" s="182" t="str">
        <f t="shared" si="92"/>
        <v/>
      </c>
      <c r="AS259" s="182" t="str">
        <f t="shared" si="92"/>
        <v/>
      </c>
      <c r="AT259" s="182" t="str">
        <f t="shared" si="92"/>
        <v/>
      </c>
      <c r="AU259" s="182" t="str">
        <f t="shared" si="92"/>
        <v/>
      </c>
      <c r="AV259" s="182" t="str">
        <f t="shared" si="92"/>
        <v/>
      </c>
      <c r="AW259" s="182" t="str">
        <f t="shared" si="92"/>
        <v/>
      </c>
      <c r="AX259" s="182" t="str">
        <f t="shared" si="92"/>
        <v/>
      </c>
      <c r="AY259" s="182" t="str">
        <f t="shared" si="92"/>
        <v/>
      </c>
      <c r="AZ259" s="182" t="str">
        <f t="shared" si="92"/>
        <v/>
      </c>
      <c r="BA259" s="182" t="str">
        <f t="shared" si="92"/>
        <v/>
      </c>
      <c r="BB259" s="182" t="str">
        <f t="shared" si="92"/>
        <v/>
      </c>
      <c r="BC259" s="182" t="str">
        <f t="shared" si="92"/>
        <v/>
      </c>
      <c r="BD259" s="182" t="str">
        <f t="shared" si="92"/>
        <v/>
      </c>
      <c r="BE259" s="182" t="str">
        <f t="shared" si="92"/>
        <v/>
      </c>
      <c r="BF259" s="182" t="str">
        <f t="shared" si="92"/>
        <v/>
      </c>
      <c r="BG259" s="182" t="str">
        <f t="shared" si="92"/>
        <v/>
      </c>
      <c r="BH259" s="182" t="str">
        <f t="shared" si="92"/>
        <v/>
      </c>
      <c r="BI259" s="182" t="str">
        <f t="shared" si="92"/>
        <v/>
      </c>
      <c r="BJ259" s="182" t="str">
        <f t="shared" si="92"/>
        <v/>
      </c>
      <c r="BK259" s="182" t="str">
        <f t="shared" si="92"/>
        <v/>
      </c>
      <c r="BL259" s="182" t="str">
        <f t="shared" si="92"/>
        <v/>
      </c>
      <c r="BM259" s="182" t="str">
        <f t="shared" si="92"/>
        <v/>
      </c>
      <c r="BN259" s="182" t="str">
        <f t="shared" si="92"/>
        <v/>
      </c>
      <c r="BO259" s="182" t="str">
        <f t="shared" si="92"/>
        <v/>
      </c>
      <c r="BP259" s="182" t="str">
        <f t="shared" si="92"/>
        <v/>
      </c>
      <c r="BQ259" s="182" t="str">
        <f t="shared" si="92"/>
        <v/>
      </c>
      <c r="BR259" s="182" t="str">
        <f t="shared" si="92"/>
        <v/>
      </c>
      <c r="BS259" s="182" t="str">
        <f t="shared" si="92"/>
        <v/>
      </c>
      <c r="BT259" s="182" t="str">
        <f t="shared" si="92"/>
        <v/>
      </c>
      <c r="BU259" s="182" t="str">
        <f t="shared" si="92"/>
        <v/>
      </c>
    </row>
    <row r="260" spans="1:73" x14ac:dyDescent="0.25">
      <c r="A260" s="422">
        <f>IF(ISERROR(FIND(SALES!$XEM$12,J260)),0,1)</f>
        <v>1</v>
      </c>
      <c r="G260" s="623" t="str">
        <f t="shared" ref="G260:G323" si="93">LEFT(H260,10)</f>
        <v>0</v>
      </c>
      <c r="H260" s="1">
        <f>'F12'!E263</f>
        <v>0</v>
      </c>
      <c r="I260" s="1" t="str">
        <f t="shared" ref="I260:I323" si="94">RIGHT(H260,LEN(H260)-LEN(G260))</f>
        <v/>
      </c>
      <c r="J260" s="197">
        <f>VLOOKUP(H260,'F12'!$E$6:$F$356,2,FALSE)</f>
        <v>0</v>
      </c>
      <c r="K260" s="197">
        <f t="shared" ref="K260:K323" si="95">LEN(J260)/4</f>
        <v>0.25</v>
      </c>
      <c r="L260" s="190">
        <f t="shared" si="89"/>
        <v>0</v>
      </c>
      <c r="M260" s="182" t="str">
        <f t="shared" si="91"/>
        <v/>
      </c>
      <c r="N260" s="182" t="str">
        <f t="shared" si="91"/>
        <v/>
      </c>
      <c r="O260" s="182" t="str">
        <f t="shared" si="91"/>
        <v/>
      </c>
      <c r="P260" s="182" t="str">
        <f t="shared" si="91"/>
        <v/>
      </c>
      <c r="Q260" s="182" t="str">
        <f t="shared" si="91"/>
        <v/>
      </c>
      <c r="R260" s="182" t="str">
        <f t="shared" si="91"/>
        <v/>
      </c>
      <c r="S260" s="182" t="str">
        <f t="shared" si="91"/>
        <v/>
      </c>
      <c r="T260" s="182" t="str">
        <f t="shared" si="91"/>
        <v/>
      </c>
      <c r="U260" s="182" t="str">
        <f t="shared" si="91"/>
        <v/>
      </c>
      <c r="V260" s="182" t="str">
        <f t="shared" si="91"/>
        <v/>
      </c>
      <c r="W260" s="182" t="str">
        <f t="shared" si="91"/>
        <v/>
      </c>
      <c r="X260" s="182" t="str">
        <f t="shared" si="91"/>
        <v/>
      </c>
      <c r="Y260" s="182" t="str">
        <f t="shared" si="91"/>
        <v/>
      </c>
      <c r="Z260" s="182" t="str">
        <f t="shared" si="91"/>
        <v/>
      </c>
      <c r="AA260" s="182" t="str">
        <f t="shared" si="91"/>
        <v/>
      </c>
      <c r="AB260" s="182" t="str">
        <f t="shared" si="90"/>
        <v/>
      </c>
      <c r="AC260" s="182" t="str">
        <f t="shared" si="90"/>
        <v/>
      </c>
      <c r="AD260" s="182" t="str">
        <f t="shared" si="90"/>
        <v/>
      </c>
      <c r="AE260" s="182" t="str">
        <f t="shared" si="90"/>
        <v/>
      </c>
      <c r="AF260" s="182" t="str">
        <f t="shared" si="90"/>
        <v/>
      </c>
      <c r="AG260" s="182" t="str">
        <f t="shared" si="90"/>
        <v/>
      </c>
      <c r="AH260" s="182" t="str">
        <f t="shared" si="90"/>
        <v/>
      </c>
      <c r="AI260" s="182" t="str">
        <f t="shared" si="90"/>
        <v/>
      </c>
      <c r="AJ260" s="182" t="str">
        <f t="shared" si="90"/>
        <v/>
      </c>
      <c r="AK260" s="182" t="str">
        <f t="shared" si="90"/>
        <v/>
      </c>
      <c r="AL260" s="182" t="str">
        <f t="shared" si="92"/>
        <v/>
      </c>
      <c r="AM260" s="182" t="str">
        <f t="shared" si="92"/>
        <v/>
      </c>
      <c r="AN260" s="182" t="str">
        <f t="shared" si="92"/>
        <v/>
      </c>
      <c r="AO260" s="182" t="str">
        <f t="shared" si="92"/>
        <v/>
      </c>
      <c r="AP260" s="182" t="str">
        <f t="shared" si="92"/>
        <v/>
      </c>
      <c r="AQ260" s="182" t="str">
        <f t="shared" si="92"/>
        <v/>
      </c>
      <c r="AR260" s="182" t="str">
        <f t="shared" si="92"/>
        <v/>
      </c>
      <c r="AS260" s="182" t="str">
        <f t="shared" si="92"/>
        <v/>
      </c>
      <c r="AT260" s="182" t="str">
        <f t="shared" si="92"/>
        <v/>
      </c>
      <c r="AU260" s="182" t="str">
        <f t="shared" si="92"/>
        <v/>
      </c>
      <c r="AV260" s="182" t="str">
        <f t="shared" si="92"/>
        <v/>
      </c>
      <c r="AW260" s="182" t="str">
        <f t="shared" si="92"/>
        <v/>
      </c>
      <c r="AX260" s="182" t="str">
        <f t="shared" si="92"/>
        <v/>
      </c>
      <c r="AY260" s="182" t="str">
        <f t="shared" si="92"/>
        <v/>
      </c>
      <c r="AZ260" s="182" t="str">
        <f t="shared" si="92"/>
        <v/>
      </c>
      <c r="BA260" s="182" t="str">
        <f t="shared" si="92"/>
        <v/>
      </c>
      <c r="BB260" s="182" t="str">
        <f t="shared" si="92"/>
        <v/>
      </c>
      <c r="BC260" s="182" t="str">
        <f t="shared" si="92"/>
        <v/>
      </c>
      <c r="BD260" s="182" t="str">
        <f t="shared" si="92"/>
        <v/>
      </c>
      <c r="BE260" s="182" t="str">
        <f t="shared" si="92"/>
        <v/>
      </c>
      <c r="BF260" s="182" t="str">
        <f t="shared" si="92"/>
        <v/>
      </c>
      <c r="BG260" s="182" t="str">
        <f t="shared" si="92"/>
        <v/>
      </c>
      <c r="BH260" s="182" t="str">
        <f t="shared" si="92"/>
        <v/>
      </c>
      <c r="BI260" s="182" t="str">
        <f t="shared" si="92"/>
        <v/>
      </c>
      <c r="BJ260" s="182" t="str">
        <f t="shared" si="92"/>
        <v/>
      </c>
      <c r="BK260" s="182" t="str">
        <f t="shared" si="92"/>
        <v/>
      </c>
      <c r="BL260" s="182" t="str">
        <f t="shared" si="92"/>
        <v/>
      </c>
      <c r="BM260" s="182" t="str">
        <f t="shared" si="92"/>
        <v/>
      </c>
      <c r="BN260" s="182" t="str">
        <f t="shared" si="92"/>
        <v/>
      </c>
      <c r="BO260" s="182" t="str">
        <f t="shared" si="92"/>
        <v/>
      </c>
      <c r="BP260" s="182" t="str">
        <f t="shared" si="92"/>
        <v/>
      </c>
      <c r="BQ260" s="182" t="str">
        <f t="shared" si="92"/>
        <v/>
      </c>
      <c r="BR260" s="182" t="str">
        <f t="shared" si="92"/>
        <v/>
      </c>
      <c r="BS260" s="182" t="str">
        <f t="shared" si="92"/>
        <v/>
      </c>
      <c r="BT260" s="182" t="str">
        <f t="shared" si="92"/>
        <v/>
      </c>
      <c r="BU260" s="182" t="str">
        <f t="shared" si="92"/>
        <v/>
      </c>
    </row>
    <row r="261" spans="1:73" x14ac:dyDescent="0.25">
      <c r="A261" s="422">
        <f>IF(ISERROR(FIND(SALES!$XEM$12,J261)),0,1)</f>
        <v>1</v>
      </c>
      <c r="G261" s="623" t="str">
        <f t="shared" si="93"/>
        <v>0</v>
      </c>
      <c r="H261" s="1">
        <f>'F12'!E264</f>
        <v>0</v>
      </c>
      <c r="I261" s="1" t="str">
        <f t="shared" si="94"/>
        <v/>
      </c>
      <c r="J261" s="197">
        <f>VLOOKUP(H261,'F12'!$E$6:$F$356,2,FALSE)</f>
        <v>0</v>
      </c>
      <c r="K261" s="197">
        <f t="shared" si="95"/>
        <v>0.25</v>
      </c>
      <c r="L261" s="190">
        <f t="shared" si="89"/>
        <v>0</v>
      </c>
      <c r="M261" s="182" t="str">
        <f t="shared" si="91"/>
        <v/>
      </c>
      <c r="N261" s="182" t="str">
        <f t="shared" si="91"/>
        <v/>
      </c>
      <c r="O261" s="182" t="str">
        <f t="shared" si="91"/>
        <v/>
      </c>
      <c r="P261" s="182" t="str">
        <f t="shared" si="91"/>
        <v/>
      </c>
      <c r="Q261" s="182" t="str">
        <f t="shared" si="91"/>
        <v/>
      </c>
      <c r="R261" s="182" t="str">
        <f t="shared" si="91"/>
        <v/>
      </c>
      <c r="S261" s="182" t="str">
        <f t="shared" si="91"/>
        <v/>
      </c>
      <c r="T261" s="182" t="str">
        <f t="shared" si="91"/>
        <v/>
      </c>
      <c r="U261" s="182" t="str">
        <f t="shared" si="91"/>
        <v/>
      </c>
      <c r="V261" s="182" t="str">
        <f t="shared" si="91"/>
        <v/>
      </c>
      <c r="W261" s="182" t="str">
        <f t="shared" si="91"/>
        <v/>
      </c>
      <c r="X261" s="182" t="str">
        <f t="shared" si="91"/>
        <v/>
      </c>
      <c r="Y261" s="182" t="str">
        <f t="shared" si="91"/>
        <v/>
      </c>
      <c r="Z261" s="182" t="str">
        <f t="shared" si="91"/>
        <v/>
      </c>
      <c r="AA261" s="182" t="str">
        <f t="shared" si="91"/>
        <v/>
      </c>
      <c r="AB261" s="182" t="str">
        <f t="shared" si="90"/>
        <v/>
      </c>
      <c r="AC261" s="182" t="str">
        <f t="shared" si="90"/>
        <v/>
      </c>
      <c r="AD261" s="182" t="str">
        <f t="shared" si="90"/>
        <v/>
      </c>
      <c r="AE261" s="182" t="str">
        <f t="shared" si="90"/>
        <v/>
      </c>
      <c r="AF261" s="182" t="str">
        <f t="shared" si="90"/>
        <v/>
      </c>
      <c r="AG261" s="182" t="str">
        <f t="shared" si="90"/>
        <v/>
      </c>
      <c r="AH261" s="182" t="str">
        <f t="shared" si="90"/>
        <v/>
      </c>
      <c r="AI261" s="182" t="str">
        <f t="shared" si="90"/>
        <v/>
      </c>
      <c r="AJ261" s="182" t="str">
        <f t="shared" si="90"/>
        <v/>
      </c>
      <c r="AK261" s="182" t="str">
        <f t="shared" si="90"/>
        <v/>
      </c>
      <c r="AL261" s="182" t="str">
        <f t="shared" si="92"/>
        <v/>
      </c>
      <c r="AM261" s="182" t="str">
        <f t="shared" si="92"/>
        <v/>
      </c>
      <c r="AN261" s="182" t="str">
        <f t="shared" si="92"/>
        <v/>
      </c>
      <c r="AO261" s="182" t="str">
        <f t="shared" si="92"/>
        <v/>
      </c>
      <c r="AP261" s="182" t="str">
        <f t="shared" si="92"/>
        <v/>
      </c>
      <c r="AQ261" s="182" t="str">
        <f t="shared" si="92"/>
        <v/>
      </c>
      <c r="AR261" s="182" t="str">
        <f t="shared" si="92"/>
        <v/>
      </c>
      <c r="AS261" s="182" t="str">
        <f t="shared" si="92"/>
        <v/>
      </c>
      <c r="AT261" s="182" t="str">
        <f t="shared" si="92"/>
        <v/>
      </c>
      <c r="AU261" s="182" t="str">
        <f t="shared" si="92"/>
        <v/>
      </c>
      <c r="AV261" s="182" t="str">
        <f t="shared" si="92"/>
        <v/>
      </c>
      <c r="AW261" s="182" t="str">
        <f t="shared" si="92"/>
        <v/>
      </c>
      <c r="AX261" s="182" t="str">
        <f t="shared" si="92"/>
        <v/>
      </c>
      <c r="AY261" s="182" t="str">
        <f t="shared" si="92"/>
        <v/>
      </c>
      <c r="AZ261" s="182" t="str">
        <f t="shared" si="92"/>
        <v/>
      </c>
      <c r="BA261" s="182" t="str">
        <f t="shared" si="92"/>
        <v/>
      </c>
      <c r="BB261" s="182" t="str">
        <f t="shared" si="92"/>
        <v/>
      </c>
      <c r="BC261" s="182" t="str">
        <f t="shared" si="92"/>
        <v/>
      </c>
      <c r="BD261" s="182" t="str">
        <f t="shared" si="92"/>
        <v/>
      </c>
      <c r="BE261" s="182" t="str">
        <f t="shared" si="92"/>
        <v/>
      </c>
      <c r="BF261" s="182" t="str">
        <f t="shared" si="92"/>
        <v/>
      </c>
      <c r="BG261" s="182" t="str">
        <f t="shared" si="92"/>
        <v/>
      </c>
      <c r="BH261" s="182" t="str">
        <f t="shared" si="92"/>
        <v/>
      </c>
      <c r="BI261" s="182" t="str">
        <f t="shared" si="92"/>
        <v/>
      </c>
      <c r="BJ261" s="182" t="str">
        <f t="shared" si="92"/>
        <v/>
      </c>
      <c r="BK261" s="182" t="str">
        <f t="shared" si="92"/>
        <v/>
      </c>
      <c r="BL261" s="182" t="str">
        <f t="shared" si="92"/>
        <v/>
      </c>
      <c r="BM261" s="182" t="str">
        <f t="shared" si="92"/>
        <v/>
      </c>
      <c r="BN261" s="182" t="str">
        <f t="shared" si="92"/>
        <v/>
      </c>
      <c r="BO261" s="182" t="str">
        <f t="shared" si="92"/>
        <v/>
      </c>
      <c r="BP261" s="182" t="str">
        <f t="shared" si="92"/>
        <v/>
      </c>
      <c r="BQ261" s="182" t="str">
        <f t="shared" si="92"/>
        <v/>
      </c>
      <c r="BR261" s="182" t="str">
        <f t="shared" si="92"/>
        <v/>
      </c>
      <c r="BS261" s="182" t="str">
        <f t="shared" si="92"/>
        <v/>
      </c>
      <c r="BT261" s="182" t="str">
        <f t="shared" si="92"/>
        <v/>
      </c>
      <c r="BU261" s="182" t="str">
        <f t="shared" si="92"/>
        <v/>
      </c>
    </row>
    <row r="262" spans="1:73" x14ac:dyDescent="0.25">
      <c r="A262" s="422">
        <f>IF(ISERROR(FIND(SALES!$XEM$12,J262)),0,1)</f>
        <v>1</v>
      </c>
      <c r="G262" s="623" t="str">
        <f t="shared" si="93"/>
        <v>0</v>
      </c>
      <c r="H262" s="1">
        <f>'F12'!E265</f>
        <v>0</v>
      </c>
      <c r="I262" s="1" t="str">
        <f t="shared" si="94"/>
        <v/>
      </c>
      <c r="J262" s="197">
        <f>VLOOKUP(H262,'F12'!$E$6:$F$356,2,FALSE)</f>
        <v>0</v>
      </c>
      <c r="K262" s="197">
        <f t="shared" si="95"/>
        <v>0.25</v>
      </c>
      <c r="L262" s="190">
        <f t="shared" si="89"/>
        <v>0</v>
      </c>
      <c r="M262" s="182" t="str">
        <f t="shared" si="91"/>
        <v/>
      </c>
      <c r="N262" s="182" t="str">
        <f t="shared" si="91"/>
        <v/>
      </c>
      <c r="O262" s="182" t="str">
        <f t="shared" si="91"/>
        <v/>
      </c>
      <c r="P262" s="182" t="str">
        <f t="shared" si="91"/>
        <v/>
      </c>
      <c r="Q262" s="182" t="str">
        <f t="shared" si="91"/>
        <v/>
      </c>
      <c r="R262" s="182" t="str">
        <f t="shared" si="91"/>
        <v/>
      </c>
      <c r="S262" s="182" t="str">
        <f t="shared" si="91"/>
        <v/>
      </c>
      <c r="T262" s="182" t="str">
        <f t="shared" si="91"/>
        <v/>
      </c>
      <c r="U262" s="182" t="str">
        <f t="shared" si="91"/>
        <v/>
      </c>
      <c r="V262" s="182" t="str">
        <f t="shared" si="91"/>
        <v/>
      </c>
      <c r="W262" s="182" t="str">
        <f t="shared" si="91"/>
        <v/>
      </c>
      <c r="X262" s="182" t="str">
        <f t="shared" si="91"/>
        <v/>
      </c>
      <c r="Y262" s="182" t="str">
        <f t="shared" si="91"/>
        <v/>
      </c>
      <c r="Z262" s="182" t="str">
        <f t="shared" si="91"/>
        <v/>
      </c>
      <c r="AA262" s="182" t="str">
        <f t="shared" si="91"/>
        <v/>
      </c>
      <c r="AB262" s="182" t="str">
        <f t="shared" si="90"/>
        <v/>
      </c>
      <c r="AC262" s="182" t="str">
        <f t="shared" si="90"/>
        <v/>
      </c>
      <c r="AD262" s="182" t="str">
        <f t="shared" si="90"/>
        <v/>
      </c>
      <c r="AE262" s="182" t="str">
        <f t="shared" si="90"/>
        <v/>
      </c>
      <c r="AF262" s="182" t="str">
        <f t="shared" si="90"/>
        <v/>
      </c>
      <c r="AG262" s="182" t="str">
        <f t="shared" si="90"/>
        <v/>
      </c>
      <c r="AH262" s="182" t="str">
        <f t="shared" si="90"/>
        <v/>
      </c>
      <c r="AI262" s="182" t="str">
        <f t="shared" si="90"/>
        <v/>
      </c>
      <c r="AJ262" s="182" t="str">
        <f t="shared" si="90"/>
        <v/>
      </c>
      <c r="AK262" s="182" t="str">
        <f t="shared" si="90"/>
        <v/>
      </c>
      <c r="AL262" s="182" t="str">
        <f t="shared" si="92"/>
        <v/>
      </c>
      <c r="AM262" s="182" t="str">
        <f t="shared" si="92"/>
        <v/>
      </c>
      <c r="AN262" s="182" t="str">
        <f t="shared" si="92"/>
        <v/>
      </c>
      <c r="AO262" s="182" t="str">
        <f t="shared" si="92"/>
        <v/>
      </c>
      <c r="AP262" s="182" t="str">
        <f t="shared" si="92"/>
        <v/>
      </c>
      <c r="AQ262" s="182" t="str">
        <f t="shared" si="92"/>
        <v/>
      </c>
      <c r="AR262" s="182" t="str">
        <f t="shared" si="92"/>
        <v/>
      </c>
      <c r="AS262" s="182" t="str">
        <f t="shared" si="92"/>
        <v/>
      </c>
      <c r="AT262" s="182" t="str">
        <f t="shared" si="92"/>
        <v/>
      </c>
      <c r="AU262" s="182" t="str">
        <f t="shared" si="92"/>
        <v/>
      </c>
      <c r="AV262" s="182" t="str">
        <f t="shared" si="92"/>
        <v/>
      </c>
      <c r="AW262" s="182" t="str">
        <f t="shared" si="92"/>
        <v/>
      </c>
      <c r="AX262" s="182" t="str">
        <f t="shared" si="92"/>
        <v/>
      </c>
      <c r="AY262" s="182" t="str">
        <f t="shared" si="92"/>
        <v/>
      </c>
      <c r="AZ262" s="182" t="str">
        <f t="shared" si="92"/>
        <v/>
      </c>
      <c r="BA262" s="182" t="str">
        <f t="shared" si="92"/>
        <v/>
      </c>
      <c r="BB262" s="182" t="str">
        <f t="shared" si="92"/>
        <v/>
      </c>
      <c r="BC262" s="182" t="str">
        <f t="shared" si="92"/>
        <v/>
      </c>
      <c r="BD262" s="182" t="str">
        <f t="shared" si="92"/>
        <v/>
      </c>
      <c r="BE262" s="182" t="str">
        <f t="shared" si="92"/>
        <v/>
      </c>
      <c r="BF262" s="182" t="str">
        <f t="shared" si="92"/>
        <v/>
      </c>
      <c r="BG262" s="182" t="str">
        <f t="shared" si="92"/>
        <v/>
      </c>
      <c r="BH262" s="182" t="str">
        <f t="shared" si="92"/>
        <v/>
      </c>
      <c r="BI262" s="182" t="str">
        <f t="shared" si="92"/>
        <v/>
      </c>
      <c r="BJ262" s="182" t="str">
        <f t="shared" si="92"/>
        <v/>
      </c>
      <c r="BK262" s="182" t="str">
        <f t="shared" si="92"/>
        <v/>
      </c>
      <c r="BL262" s="182" t="str">
        <f t="shared" si="92"/>
        <v/>
      </c>
      <c r="BM262" s="182" t="str">
        <f t="shared" si="92"/>
        <v/>
      </c>
      <c r="BN262" s="182" t="str">
        <f t="shared" si="92"/>
        <v/>
      </c>
      <c r="BO262" s="182" t="str">
        <f t="shared" si="92"/>
        <v/>
      </c>
      <c r="BP262" s="182" t="str">
        <f t="shared" ref="AL262:BU270" si="96">IF(BP$2&gt;LEN($J262),"",RIGHT(LEFT($J262,BP$2),3))</f>
        <v/>
      </c>
      <c r="BQ262" s="182" t="str">
        <f t="shared" si="96"/>
        <v/>
      </c>
      <c r="BR262" s="182" t="str">
        <f t="shared" si="96"/>
        <v/>
      </c>
      <c r="BS262" s="182" t="str">
        <f t="shared" si="96"/>
        <v/>
      </c>
      <c r="BT262" s="182" t="str">
        <f t="shared" si="96"/>
        <v/>
      </c>
      <c r="BU262" s="182" t="str">
        <f t="shared" si="96"/>
        <v/>
      </c>
    </row>
    <row r="263" spans="1:73" x14ac:dyDescent="0.25">
      <c r="A263" s="422">
        <f>IF(ISERROR(FIND(SALES!$XEM$12,J263)),0,1)</f>
        <v>1</v>
      </c>
      <c r="G263" s="623" t="str">
        <f t="shared" si="93"/>
        <v>0</v>
      </c>
      <c r="H263" s="1">
        <f>'F12'!E266</f>
        <v>0</v>
      </c>
      <c r="I263" s="1" t="str">
        <f t="shared" si="94"/>
        <v/>
      </c>
      <c r="J263" s="197">
        <f>VLOOKUP(H263,'F12'!$E$6:$F$356,2,FALSE)</f>
        <v>0</v>
      </c>
      <c r="K263" s="197">
        <f t="shared" si="95"/>
        <v>0.25</v>
      </c>
      <c r="L263" s="190">
        <f t="shared" si="89"/>
        <v>0</v>
      </c>
      <c r="M263" s="182" t="str">
        <f t="shared" si="91"/>
        <v/>
      </c>
      <c r="N263" s="182" t="str">
        <f t="shared" si="91"/>
        <v/>
      </c>
      <c r="O263" s="182" t="str">
        <f t="shared" si="91"/>
        <v/>
      </c>
      <c r="P263" s="182" t="str">
        <f t="shared" si="91"/>
        <v/>
      </c>
      <c r="Q263" s="182" t="str">
        <f t="shared" si="91"/>
        <v/>
      </c>
      <c r="R263" s="182" t="str">
        <f t="shared" si="91"/>
        <v/>
      </c>
      <c r="S263" s="182" t="str">
        <f t="shared" si="91"/>
        <v/>
      </c>
      <c r="T263" s="182" t="str">
        <f t="shared" si="91"/>
        <v/>
      </c>
      <c r="U263" s="182" t="str">
        <f t="shared" si="91"/>
        <v/>
      </c>
      <c r="V263" s="182" t="str">
        <f t="shared" si="91"/>
        <v/>
      </c>
      <c r="W263" s="182" t="str">
        <f t="shared" si="91"/>
        <v/>
      </c>
      <c r="X263" s="182" t="str">
        <f t="shared" si="91"/>
        <v/>
      </c>
      <c r="Y263" s="182" t="str">
        <f t="shared" si="91"/>
        <v/>
      </c>
      <c r="Z263" s="182" t="str">
        <f t="shared" si="91"/>
        <v/>
      </c>
      <c r="AA263" s="182" t="str">
        <f t="shared" si="91"/>
        <v/>
      </c>
      <c r="AB263" s="182" t="str">
        <f t="shared" si="90"/>
        <v/>
      </c>
      <c r="AC263" s="182" t="str">
        <f t="shared" si="90"/>
        <v/>
      </c>
      <c r="AD263" s="182" t="str">
        <f t="shared" si="90"/>
        <v/>
      </c>
      <c r="AE263" s="182" t="str">
        <f t="shared" si="90"/>
        <v/>
      </c>
      <c r="AF263" s="182" t="str">
        <f t="shared" si="90"/>
        <v/>
      </c>
      <c r="AG263" s="182" t="str">
        <f t="shared" si="90"/>
        <v/>
      </c>
      <c r="AH263" s="182" t="str">
        <f t="shared" si="90"/>
        <v/>
      </c>
      <c r="AI263" s="182" t="str">
        <f t="shared" si="90"/>
        <v/>
      </c>
      <c r="AJ263" s="182" t="str">
        <f t="shared" si="90"/>
        <v/>
      </c>
      <c r="AK263" s="182" t="str">
        <f t="shared" si="90"/>
        <v/>
      </c>
      <c r="AL263" s="182" t="str">
        <f t="shared" si="96"/>
        <v/>
      </c>
      <c r="AM263" s="182" t="str">
        <f t="shared" si="96"/>
        <v/>
      </c>
      <c r="AN263" s="182" t="str">
        <f t="shared" si="96"/>
        <v/>
      </c>
      <c r="AO263" s="182" t="str">
        <f t="shared" si="96"/>
        <v/>
      </c>
      <c r="AP263" s="182" t="str">
        <f t="shared" si="96"/>
        <v/>
      </c>
      <c r="AQ263" s="182" t="str">
        <f t="shared" si="96"/>
        <v/>
      </c>
      <c r="AR263" s="182" t="str">
        <f t="shared" si="96"/>
        <v/>
      </c>
      <c r="AS263" s="182" t="str">
        <f t="shared" si="96"/>
        <v/>
      </c>
      <c r="AT263" s="182" t="str">
        <f t="shared" si="96"/>
        <v/>
      </c>
      <c r="AU263" s="182" t="str">
        <f t="shared" si="96"/>
        <v/>
      </c>
      <c r="AV263" s="182" t="str">
        <f t="shared" si="96"/>
        <v/>
      </c>
      <c r="AW263" s="182" t="str">
        <f t="shared" si="96"/>
        <v/>
      </c>
      <c r="AX263" s="182" t="str">
        <f t="shared" si="96"/>
        <v/>
      </c>
      <c r="AY263" s="182" t="str">
        <f t="shared" si="96"/>
        <v/>
      </c>
      <c r="AZ263" s="182" t="str">
        <f t="shared" si="96"/>
        <v/>
      </c>
      <c r="BA263" s="182" t="str">
        <f t="shared" si="96"/>
        <v/>
      </c>
      <c r="BB263" s="182" t="str">
        <f t="shared" si="96"/>
        <v/>
      </c>
      <c r="BC263" s="182" t="str">
        <f t="shared" si="96"/>
        <v/>
      </c>
      <c r="BD263" s="182" t="str">
        <f t="shared" si="96"/>
        <v/>
      </c>
      <c r="BE263" s="182" t="str">
        <f t="shared" si="96"/>
        <v/>
      </c>
      <c r="BF263" s="182" t="str">
        <f t="shared" si="96"/>
        <v/>
      </c>
      <c r="BG263" s="182" t="str">
        <f t="shared" si="96"/>
        <v/>
      </c>
      <c r="BH263" s="182" t="str">
        <f t="shared" si="96"/>
        <v/>
      </c>
      <c r="BI263" s="182" t="str">
        <f t="shared" si="96"/>
        <v/>
      </c>
      <c r="BJ263" s="182" t="str">
        <f t="shared" si="96"/>
        <v/>
      </c>
      <c r="BK263" s="182" t="str">
        <f t="shared" si="96"/>
        <v/>
      </c>
      <c r="BL263" s="182" t="str">
        <f t="shared" si="96"/>
        <v/>
      </c>
      <c r="BM263" s="182" t="str">
        <f t="shared" si="96"/>
        <v/>
      </c>
      <c r="BN263" s="182" t="str">
        <f t="shared" si="96"/>
        <v/>
      </c>
      <c r="BO263" s="182" t="str">
        <f t="shared" si="96"/>
        <v/>
      </c>
      <c r="BP263" s="182" t="str">
        <f t="shared" si="96"/>
        <v/>
      </c>
      <c r="BQ263" s="182" t="str">
        <f t="shared" si="96"/>
        <v/>
      </c>
      <c r="BR263" s="182" t="str">
        <f t="shared" si="96"/>
        <v/>
      </c>
      <c r="BS263" s="182" t="str">
        <f t="shared" si="96"/>
        <v/>
      </c>
      <c r="BT263" s="182" t="str">
        <f t="shared" si="96"/>
        <v/>
      </c>
      <c r="BU263" s="182" t="str">
        <f t="shared" si="96"/>
        <v/>
      </c>
    </row>
    <row r="264" spans="1:73" x14ac:dyDescent="0.25">
      <c r="A264" s="422">
        <f>IF(ISERROR(FIND(SALES!$XEM$12,J264)),0,1)</f>
        <v>1</v>
      </c>
      <c r="G264" s="623" t="str">
        <f t="shared" si="93"/>
        <v>0</v>
      </c>
      <c r="H264" s="1">
        <f>'F12'!E267</f>
        <v>0</v>
      </c>
      <c r="I264" s="1" t="str">
        <f t="shared" si="94"/>
        <v/>
      </c>
      <c r="J264" s="197">
        <f>VLOOKUP(H264,'F12'!$E$6:$F$356,2,FALSE)</f>
        <v>0</v>
      </c>
      <c r="K264" s="197">
        <f t="shared" si="95"/>
        <v>0.25</v>
      </c>
      <c r="L264" s="190">
        <f t="shared" si="89"/>
        <v>0</v>
      </c>
      <c r="M264" s="182" t="str">
        <f t="shared" si="91"/>
        <v/>
      </c>
      <c r="N264" s="182" t="str">
        <f t="shared" si="91"/>
        <v/>
      </c>
      <c r="O264" s="182" t="str">
        <f t="shared" si="91"/>
        <v/>
      </c>
      <c r="P264" s="182" t="str">
        <f t="shared" si="91"/>
        <v/>
      </c>
      <c r="Q264" s="182" t="str">
        <f t="shared" si="91"/>
        <v/>
      </c>
      <c r="R264" s="182" t="str">
        <f t="shared" si="91"/>
        <v/>
      </c>
      <c r="S264" s="182" t="str">
        <f t="shared" si="91"/>
        <v/>
      </c>
      <c r="T264" s="182" t="str">
        <f t="shared" si="91"/>
        <v/>
      </c>
      <c r="U264" s="182" t="str">
        <f t="shared" si="91"/>
        <v/>
      </c>
      <c r="V264" s="182" t="str">
        <f t="shared" si="91"/>
        <v/>
      </c>
      <c r="W264" s="182" t="str">
        <f t="shared" si="91"/>
        <v/>
      </c>
      <c r="X264" s="182" t="str">
        <f t="shared" si="91"/>
        <v/>
      </c>
      <c r="Y264" s="182" t="str">
        <f t="shared" si="91"/>
        <v/>
      </c>
      <c r="Z264" s="182" t="str">
        <f t="shared" si="91"/>
        <v/>
      </c>
      <c r="AA264" s="182" t="str">
        <f t="shared" si="91"/>
        <v/>
      </c>
      <c r="AB264" s="182" t="str">
        <f t="shared" si="90"/>
        <v/>
      </c>
      <c r="AC264" s="182" t="str">
        <f t="shared" si="90"/>
        <v/>
      </c>
      <c r="AD264" s="182" t="str">
        <f t="shared" si="90"/>
        <v/>
      </c>
      <c r="AE264" s="182" t="str">
        <f t="shared" si="90"/>
        <v/>
      </c>
      <c r="AF264" s="182" t="str">
        <f t="shared" si="90"/>
        <v/>
      </c>
      <c r="AG264" s="182" t="str">
        <f t="shared" si="90"/>
        <v/>
      </c>
      <c r="AH264" s="182" t="str">
        <f t="shared" si="90"/>
        <v/>
      </c>
      <c r="AI264" s="182" t="str">
        <f t="shared" si="90"/>
        <v/>
      </c>
      <c r="AJ264" s="182" t="str">
        <f t="shared" si="90"/>
        <v/>
      </c>
      <c r="AK264" s="182" t="str">
        <f t="shared" si="90"/>
        <v/>
      </c>
      <c r="AL264" s="182" t="str">
        <f t="shared" si="96"/>
        <v/>
      </c>
      <c r="AM264" s="182" t="str">
        <f t="shared" si="96"/>
        <v/>
      </c>
      <c r="AN264" s="182" t="str">
        <f t="shared" si="96"/>
        <v/>
      </c>
      <c r="AO264" s="182" t="str">
        <f t="shared" si="96"/>
        <v/>
      </c>
      <c r="AP264" s="182" t="str">
        <f t="shared" si="96"/>
        <v/>
      </c>
      <c r="AQ264" s="182" t="str">
        <f t="shared" si="96"/>
        <v/>
      </c>
      <c r="AR264" s="182" t="str">
        <f t="shared" si="96"/>
        <v/>
      </c>
      <c r="AS264" s="182" t="str">
        <f t="shared" si="96"/>
        <v/>
      </c>
      <c r="AT264" s="182" t="str">
        <f t="shared" si="96"/>
        <v/>
      </c>
      <c r="AU264" s="182" t="str">
        <f t="shared" si="96"/>
        <v/>
      </c>
      <c r="AV264" s="182" t="str">
        <f t="shared" si="96"/>
        <v/>
      </c>
      <c r="AW264" s="182" t="str">
        <f t="shared" si="96"/>
        <v/>
      </c>
      <c r="AX264" s="182" t="str">
        <f t="shared" si="96"/>
        <v/>
      </c>
      <c r="AY264" s="182" t="str">
        <f t="shared" si="96"/>
        <v/>
      </c>
      <c r="AZ264" s="182" t="str">
        <f t="shared" si="96"/>
        <v/>
      </c>
      <c r="BA264" s="182" t="str">
        <f t="shared" si="96"/>
        <v/>
      </c>
      <c r="BB264" s="182" t="str">
        <f t="shared" si="96"/>
        <v/>
      </c>
      <c r="BC264" s="182" t="str">
        <f t="shared" si="96"/>
        <v/>
      </c>
      <c r="BD264" s="182" t="str">
        <f t="shared" si="96"/>
        <v/>
      </c>
      <c r="BE264" s="182" t="str">
        <f t="shared" si="96"/>
        <v/>
      </c>
      <c r="BF264" s="182" t="str">
        <f t="shared" si="96"/>
        <v/>
      </c>
      <c r="BG264" s="182" t="str">
        <f t="shared" si="96"/>
        <v/>
      </c>
      <c r="BH264" s="182" t="str">
        <f t="shared" si="96"/>
        <v/>
      </c>
      <c r="BI264" s="182" t="str">
        <f t="shared" si="96"/>
        <v/>
      </c>
      <c r="BJ264" s="182" t="str">
        <f t="shared" si="96"/>
        <v/>
      </c>
      <c r="BK264" s="182" t="str">
        <f t="shared" si="96"/>
        <v/>
      </c>
      <c r="BL264" s="182" t="str">
        <f t="shared" si="96"/>
        <v/>
      </c>
      <c r="BM264" s="182" t="str">
        <f t="shared" si="96"/>
        <v/>
      </c>
      <c r="BN264" s="182" t="str">
        <f t="shared" si="96"/>
        <v/>
      </c>
      <c r="BO264" s="182" t="str">
        <f t="shared" si="96"/>
        <v/>
      </c>
      <c r="BP264" s="182" t="str">
        <f t="shared" si="96"/>
        <v/>
      </c>
      <c r="BQ264" s="182" t="str">
        <f t="shared" si="96"/>
        <v/>
      </c>
      <c r="BR264" s="182" t="str">
        <f t="shared" si="96"/>
        <v/>
      </c>
      <c r="BS264" s="182" t="str">
        <f t="shared" si="96"/>
        <v/>
      </c>
      <c r="BT264" s="182" t="str">
        <f t="shared" si="96"/>
        <v/>
      </c>
      <c r="BU264" s="182" t="str">
        <f t="shared" si="96"/>
        <v/>
      </c>
    </row>
    <row r="265" spans="1:73" x14ac:dyDescent="0.25">
      <c r="A265" s="422">
        <f>IF(ISERROR(FIND(SALES!$XEM$12,J265)),0,1)</f>
        <v>1</v>
      </c>
      <c r="G265" s="623" t="str">
        <f t="shared" si="93"/>
        <v>0</v>
      </c>
      <c r="H265" s="1">
        <f>'F12'!E268</f>
        <v>0</v>
      </c>
      <c r="I265" s="1" t="str">
        <f t="shared" si="94"/>
        <v/>
      </c>
      <c r="J265" s="197">
        <f>VLOOKUP(H265,'F12'!$E$6:$F$356,2,FALSE)</f>
        <v>0</v>
      </c>
      <c r="K265" s="197">
        <f t="shared" si="95"/>
        <v>0.25</v>
      </c>
      <c r="L265" s="190">
        <f t="shared" si="89"/>
        <v>0</v>
      </c>
      <c r="M265" s="182" t="str">
        <f t="shared" si="91"/>
        <v/>
      </c>
      <c r="N265" s="182" t="str">
        <f t="shared" si="91"/>
        <v/>
      </c>
      <c r="O265" s="182" t="str">
        <f t="shared" si="91"/>
        <v/>
      </c>
      <c r="P265" s="182" t="str">
        <f t="shared" si="91"/>
        <v/>
      </c>
      <c r="Q265" s="182" t="str">
        <f t="shared" si="91"/>
        <v/>
      </c>
      <c r="R265" s="182" t="str">
        <f t="shared" si="91"/>
        <v/>
      </c>
      <c r="S265" s="182" t="str">
        <f t="shared" si="91"/>
        <v/>
      </c>
      <c r="T265" s="182" t="str">
        <f t="shared" si="91"/>
        <v/>
      </c>
      <c r="U265" s="182" t="str">
        <f t="shared" si="91"/>
        <v/>
      </c>
      <c r="V265" s="182" t="str">
        <f t="shared" si="91"/>
        <v/>
      </c>
      <c r="W265" s="182" t="str">
        <f t="shared" si="91"/>
        <v/>
      </c>
      <c r="X265" s="182" t="str">
        <f t="shared" si="91"/>
        <v/>
      </c>
      <c r="Y265" s="182" t="str">
        <f t="shared" si="91"/>
        <v/>
      </c>
      <c r="Z265" s="182" t="str">
        <f t="shared" si="91"/>
        <v/>
      </c>
      <c r="AA265" s="182" t="str">
        <f t="shared" si="91"/>
        <v/>
      </c>
      <c r="AB265" s="182" t="str">
        <f t="shared" si="90"/>
        <v/>
      </c>
      <c r="AC265" s="182" t="str">
        <f t="shared" si="90"/>
        <v/>
      </c>
      <c r="AD265" s="182" t="str">
        <f t="shared" si="90"/>
        <v/>
      </c>
      <c r="AE265" s="182" t="str">
        <f t="shared" si="90"/>
        <v/>
      </c>
      <c r="AF265" s="182" t="str">
        <f t="shared" si="90"/>
        <v/>
      </c>
      <c r="AG265" s="182" t="str">
        <f t="shared" si="90"/>
        <v/>
      </c>
      <c r="AH265" s="182" t="str">
        <f t="shared" si="90"/>
        <v/>
      </c>
      <c r="AI265" s="182" t="str">
        <f t="shared" si="90"/>
        <v/>
      </c>
      <c r="AJ265" s="182" t="str">
        <f t="shared" si="90"/>
        <v/>
      </c>
      <c r="AK265" s="182" t="str">
        <f t="shared" si="90"/>
        <v/>
      </c>
      <c r="AL265" s="182" t="str">
        <f t="shared" si="96"/>
        <v/>
      </c>
      <c r="AM265" s="182" t="str">
        <f t="shared" si="96"/>
        <v/>
      </c>
      <c r="AN265" s="182" t="str">
        <f t="shared" si="96"/>
        <v/>
      </c>
      <c r="AO265" s="182" t="str">
        <f t="shared" si="96"/>
        <v/>
      </c>
      <c r="AP265" s="182" t="str">
        <f t="shared" si="96"/>
        <v/>
      </c>
      <c r="AQ265" s="182" t="str">
        <f t="shared" si="96"/>
        <v/>
      </c>
      <c r="AR265" s="182" t="str">
        <f t="shared" si="96"/>
        <v/>
      </c>
      <c r="AS265" s="182" t="str">
        <f t="shared" si="96"/>
        <v/>
      </c>
      <c r="AT265" s="182" t="str">
        <f t="shared" si="96"/>
        <v/>
      </c>
      <c r="AU265" s="182" t="str">
        <f t="shared" si="96"/>
        <v/>
      </c>
      <c r="AV265" s="182" t="str">
        <f t="shared" si="96"/>
        <v/>
      </c>
      <c r="AW265" s="182" t="str">
        <f t="shared" si="96"/>
        <v/>
      </c>
      <c r="AX265" s="182" t="str">
        <f t="shared" si="96"/>
        <v/>
      </c>
      <c r="AY265" s="182" t="str">
        <f t="shared" si="96"/>
        <v/>
      </c>
      <c r="AZ265" s="182" t="str">
        <f t="shared" si="96"/>
        <v/>
      </c>
      <c r="BA265" s="182" t="str">
        <f t="shared" si="96"/>
        <v/>
      </c>
      <c r="BB265" s="182" t="str">
        <f t="shared" si="96"/>
        <v/>
      </c>
      <c r="BC265" s="182" t="str">
        <f t="shared" si="96"/>
        <v/>
      </c>
      <c r="BD265" s="182" t="str">
        <f t="shared" si="96"/>
        <v/>
      </c>
      <c r="BE265" s="182" t="str">
        <f t="shared" si="96"/>
        <v/>
      </c>
      <c r="BF265" s="182" t="str">
        <f t="shared" si="96"/>
        <v/>
      </c>
      <c r="BG265" s="182" t="str">
        <f t="shared" si="96"/>
        <v/>
      </c>
      <c r="BH265" s="182" t="str">
        <f t="shared" si="96"/>
        <v/>
      </c>
      <c r="BI265" s="182" t="str">
        <f t="shared" si="96"/>
        <v/>
      </c>
      <c r="BJ265" s="182" t="str">
        <f t="shared" si="96"/>
        <v/>
      </c>
      <c r="BK265" s="182" t="str">
        <f t="shared" si="96"/>
        <v/>
      </c>
      <c r="BL265" s="182" t="str">
        <f t="shared" si="96"/>
        <v/>
      </c>
      <c r="BM265" s="182" t="str">
        <f t="shared" si="96"/>
        <v/>
      </c>
      <c r="BN265" s="182" t="str">
        <f t="shared" si="96"/>
        <v/>
      </c>
      <c r="BO265" s="182" t="str">
        <f t="shared" si="96"/>
        <v/>
      </c>
      <c r="BP265" s="182" t="str">
        <f t="shared" si="96"/>
        <v/>
      </c>
      <c r="BQ265" s="182" t="str">
        <f t="shared" si="96"/>
        <v/>
      </c>
      <c r="BR265" s="182" t="str">
        <f t="shared" si="96"/>
        <v/>
      </c>
      <c r="BS265" s="182" t="str">
        <f t="shared" si="96"/>
        <v/>
      </c>
      <c r="BT265" s="182" t="str">
        <f t="shared" si="96"/>
        <v/>
      </c>
      <c r="BU265" s="182" t="str">
        <f t="shared" si="96"/>
        <v/>
      </c>
    </row>
    <row r="266" spans="1:73" x14ac:dyDescent="0.25">
      <c r="A266" s="422">
        <f>IF(ISERROR(FIND(SALES!$XEM$12,J266)),0,1)</f>
        <v>1</v>
      </c>
      <c r="G266" s="623" t="str">
        <f t="shared" si="93"/>
        <v>0</v>
      </c>
      <c r="H266" s="1">
        <f>'F12'!E269</f>
        <v>0</v>
      </c>
      <c r="I266" s="1" t="str">
        <f t="shared" si="94"/>
        <v/>
      </c>
      <c r="J266" s="197">
        <f>VLOOKUP(H266,'F12'!$E$6:$F$356,2,FALSE)</f>
        <v>0</v>
      </c>
      <c r="K266" s="197">
        <f t="shared" si="95"/>
        <v>0.25</v>
      </c>
      <c r="L266" s="190">
        <f t="shared" si="89"/>
        <v>0</v>
      </c>
      <c r="M266" s="182" t="str">
        <f t="shared" si="91"/>
        <v/>
      </c>
      <c r="N266" s="182" t="str">
        <f t="shared" si="91"/>
        <v/>
      </c>
      <c r="O266" s="182" t="str">
        <f t="shared" si="91"/>
        <v/>
      </c>
      <c r="P266" s="182" t="str">
        <f t="shared" si="91"/>
        <v/>
      </c>
      <c r="Q266" s="182" t="str">
        <f t="shared" si="91"/>
        <v/>
      </c>
      <c r="R266" s="182" t="str">
        <f t="shared" si="91"/>
        <v/>
      </c>
      <c r="S266" s="182" t="str">
        <f t="shared" si="91"/>
        <v/>
      </c>
      <c r="T266" s="182" t="str">
        <f t="shared" si="91"/>
        <v/>
      </c>
      <c r="U266" s="182" t="str">
        <f t="shared" si="91"/>
        <v/>
      </c>
      <c r="V266" s="182" t="str">
        <f t="shared" si="91"/>
        <v/>
      </c>
      <c r="W266" s="182" t="str">
        <f t="shared" si="91"/>
        <v/>
      </c>
      <c r="X266" s="182" t="str">
        <f t="shared" si="91"/>
        <v/>
      </c>
      <c r="Y266" s="182" t="str">
        <f t="shared" si="91"/>
        <v/>
      </c>
      <c r="Z266" s="182" t="str">
        <f t="shared" si="91"/>
        <v/>
      </c>
      <c r="AA266" s="182" t="str">
        <f t="shared" si="91"/>
        <v/>
      </c>
      <c r="AB266" s="182" t="str">
        <f t="shared" si="90"/>
        <v/>
      </c>
      <c r="AC266" s="182" t="str">
        <f t="shared" si="90"/>
        <v/>
      </c>
      <c r="AD266" s="182" t="str">
        <f t="shared" si="90"/>
        <v/>
      </c>
      <c r="AE266" s="182" t="str">
        <f t="shared" si="90"/>
        <v/>
      </c>
      <c r="AF266" s="182" t="str">
        <f t="shared" si="90"/>
        <v/>
      </c>
      <c r="AG266" s="182" t="str">
        <f t="shared" si="90"/>
        <v/>
      </c>
      <c r="AH266" s="182" t="str">
        <f t="shared" si="90"/>
        <v/>
      </c>
      <c r="AI266" s="182" t="str">
        <f t="shared" si="90"/>
        <v/>
      </c>
      <c r="AJ266" s="182" t="str">
        <f t="shared" si="90"/>
        <v/>
      </c>
      <c r="AK266" s="182" t="str">
        <f t="shared" si="90"/>
        <v/>
      </c>
      <c r="AL266" s="182" t="str">
        <f t="shared" si="96"/>
        <v/>
      </c>
      <c r="AM266" s="182" t="str">
        <f t="shared" si="96"/>
        <v/>
      </c>
      <c r="AN266" s="182" t="str">
        <f t="shared" si="96"/>
        <v/>
      </c>
      <c r="AO266" s="182" t="str">
        <f t="shared" si="96"/>
        <v/>
      </c>
      <c r="AP266" s="182" t="str">
        <f t="shared" si="96"/>
        <v/>
      </c>
      <c r="AQ266" s="182" t="str">
        <f t="shared" si="96"/>
        <v/>
      </c>
      <c r="AR266" s="182" t="str">
        <f t="shared" si="96"/>
        <v/>
      </c>
      <c r="AS266" s="182" t="str">
        <f t="shared" si="96"/>
        <v/>
      </c>
      <c r="AT266" s="182" t="str">
        <f t="shared" si="96"/>
        <v/>
      </c>
      <c r="AU266" s="182" t="str">
        <f t="shared" si="96"/>
        <v/>
      </c>
      <c r="AV266" s="182" t="str">
        <f t="shared" si="96"/>
        <v/>
      </c>
      <c r="AW266" s="182" t="str">
        <f t="shared" si="96"/>
        <v/>
      </c>
      <c r="AX266" s="182" t="str">
        <f t="shared" si="96"/>
        <v/>
      </c>
      <c r="AY266" s="182" t="str">
        <f t="shared" si="96"/>
        <v/>
      </c>
      <c r="AZ266" s="182" t="str">
        <f t="shared" si="96"/>
        <v/>
      </c>
      <c r="BA266" s="182" t="str">
        <f t="shared" si="96"/>
        <v/>
      </c>
      <c r="BB266" s="182" t="str">
        <f t="shared" si="96"/>
        <v/>
      </c>
      <c r="BC266" s="182" t="str">
        <f t="shared" si="96"/>
        <v/>
      </c>
      <c r="BD266" s="182" t="str">
        <f t="shared" si="96"/>
        <v/>
      </c>
      <c r="BE266" s="182" t="str">
        <f t="shared" si="96"/>
        <v/>
      </c>
      <c r="BF266" s="182" t="str">
        <f t="shared" si="96"/>
        <v/>
      </c>
      <c r="BG266" s="182" t="str">
        <f t="shared" si="96"/>
        <v/>
      </c>
      <c r="BH266" s="182" t="str">
        <f t="shared" si="96"/>
        <v/>
      </c>
      <c r="BI266" s="182" t="str">
        <f t="shared" si="96"/>
        <v/>
      </c>
      <c r="BJ266" s="182" t="str">
        <f t="shared" si="96"/>
        <v/>
      </c>
      <c r="BK266" s="182" t="str">
        <f t="shared" si="96"/>
        <v/>
      </c>
      <c r="BL266" s="182" t="str">
        <f t="shared" si="96"/>
        <v/>
      </c>
      <c r="BM266" s="182" t="str">
        <f t="shared" si="96"/>
        <v/>
      </c>
      <c r="BN266" s="182" t="str">
        <f t="shared" si="96"/>
        <v/>
      </c>
      <c r="BO266" s="182" t="str">
        <f t="shared" si="96"/>
        <v/>
      </c>
      <c r="BP266" s="182" t="str">
        <f t="shared" si="96"/>
        <v/>
      </c>
      <c r="BQ266" s="182" t="str">
        <f t="shared" si="96"/>
        <v/>
      </c>
      <c r="BR266" s="182" t="str">
        <f t="shared" si="96"/>
        <v/>
      </c>
      <c r="BS266" s="182" t="str">
        <f t="shared" si="96"/>
        <v/>
      </c>
      <c r="BT266" s="182" t="str">
        <f t="shared" si="96"/>
        <v/>
      </c>
      <c r="BU266" s="182" t="str">
        <f t="shared" si="96"/>
        <v/>
      </c>
    </row>
    <row r="267" spans="1:73" x14ac:dyDescent="0.25">
      <c r="A267" s="422">
        <f>IF(ISERROR(FIND(SALES!$XEM$12,J267)),0,1)</f>
        <v>1</v>
      </c>
      <c r="G267" s="623" t="str">
        <f t="shared" si="93"/>
        <v>0</v>
      </c>
      <c r="H267" s="1">
        <f>'F12'!E270</f>
        <v>0</v>
      </c>
      <c r="I267" s="1" t="str">
        <f t="shared" si="94"/>
        <v/>
      </c>
      <c r="J267" s="197">
        <f>VLOOKUP(H267,'F12'!$E$6:$F$356,2,FALSE)</f>
        <v>0</v>
      </c>
      <c r="K267" s="197">
        <f t="shared" si="95"/>
        <v>0.25</v>
      </c>
      <c r="L267" s="190">
        <f t="shared" si="89"/>
        <v>0</v>
      </c>
      <c r="M267" s="182" t="str">
        <f t="shared" si="91"/>
        <v/>
      </c>
      <c r="N267" s="182" t="str">
        <f t="shared" si="91"/>
        <v/>
      </c>
      <c r="O267" s="182" t="str">
        <f t="shared" si="91"/>
        <v/>
      </c>
      <c r="P267" s="182" t="str">
        <f t="shared" si="91"/>
        <v/>
      </c>
      <c r="Q267" s="182" t="str">
        <f t="shared" si="91"/>
        <v/>
      </c>
      <c r="R267" s="182" t="str">
        <f t="shared" si="91"/>
        <v/>
      </c>
      <c r="S267" s="182" t="str">
        <f t="shared" si="91"/>
        <v/>
      </c>
      <c r="T267" s="182" t="str">
        <f t="shared" si="91"/>
        <v/>
      </c>
      <c r="U267" s="182" t="str">
        <f t="shared" si="91"/>
        <v/>
      </c>
      <c r="V267" s="182" t="str">
        <f t="shared" si="91"/>
        <v/>
      </c>
      <c r="W267" s="182" t="str">
        <f t="shared" si="91"/>
        <v/>
      </c>
      <c r="X267" s="182" t="str">
        <f t="shared" si="91"/>
        <v/>
      </c>
      <c r="Y267" s="182" t="str">
        <f t="shared" si="91"/>
        <v/>
      </c>
      <c r="Z267" s="182" t="str">
        <f t="shared" si="91"/>
        <v/>
      </c>
      <c r="AA267" s="182" t="str">
        <f t="shared" si="91"/>
        <v/>
      </c>
      <c r="AB267" s="182" t="str">
        <f t="shared" si="90"/>
        <v/>
      </c>
      <c r="AC267" s="182" t="str">
        <f t="shared" si="90"/>
        <v/>
      </c>
      <c r="AD267" s="182" t="str">
        <f t="shared" si="90"/>
        <v/>
      </c>
      <c r="AE267" s="182" t="str">
        <f t="shared" si="90"/>
        <v/>
      </c>
      <c r="AF267" s="182" t="str">
        <f t="shared" si="90"/>
        <v/>
      </c>
      <c r="AG267" s="182" t="str">
        <f t="shared" si="90"/>
        <v/>
      </c>
      <c r="AH267" s="182" t="str">
        <f t="shared" si="90"/>
        <v/>
      </c>
      <c r="AI267" s="182" t="str">
        <f t="shared" si="90"/>
        <v/>
      </c>
      <c r="AJ267" s="182" t="str">
        <f t="shared" si="90"/>
        <v/>
      </c>
      <c r="AK267" s="182" t="str">
        <f t="shared" si="90"/>
        <v/>
      </c>
      <c r="AL267" s="182" t="str">
        <f t="shared" si="96"/>
        <v/>
      </c>
      <c r="AM267" s="182" t="str">
        <f t="shared" si="96"/>
        <v/>
      </c>
      <c r="AN267" s="182" t="str">
        <f t="shared" si="96"/>
        <v/>
      </c>
      <c r="AO267" s="182" t="str">
        <f t="shared" si="96"/>
        <v/>
      </c>
      <c r="AP267" s="182" t="str">
        <f t="shared" si="96"/>
        <v/>
      </c>
      <c r="AQ267" s="182" t="str">
        <f t="shared" si="96"/>
        <v/>
      </c>
      <c r="AR267" s="182" t="str">
        <f t="shared" si="96"/>
        <v/>
      </c>
      <c r="AS267" s="182" t="str">
        <f t="shared" si="96"/>
        <v/>
      </c>
      <c r="AT267" s="182" t="str">
        <f t="shared" si="96"/>
        <v/>
      </c>
      <c r="AU267" s="182" t="str">
        <f t="shared" si="96"/>
        <v/>
      </c>
      <c r="AV267" s="182" t="str">
        <f t="shared" si="96"/>
        <v/>
      </c>
      <c r="AW267" s="182" t="str">
        <f t="shared" si="96"/>
        <v/>
      </c>
      <c r="AX267" s="182" t="str">
        <f t="shared" si="96"/>
        <v/>
      </c>
      <c r="AY267" s="182" t="str">
        <f t="shared" si="96"/>
        <v/>
      </c>
      <c r="AZ267" s="182" t="str">
        <f t="shared" si="96"/>
        <v/>
      </c>
      <c r="BA267" s="182" t="str">
        <f t="shared" si="96"/>
        <v/>
      </c>
      <c r="BB267" s="182" t="str">
        <f t="shared" si="96"/>
        <v/>
      </c>
      <c r="BC267" s="182" t="str">
        <f t="shared" si="96"/>
        <v/>
      </c>
      <c r="BD267" s="182" t="str">
        <f t="shared" si="96"/>
        <v/>
      </c>
      <c r="BE267" s="182" t="str">
        <f t="shared" si="96"/>
        <v/>
      </c>
      <c r="BF267" s="182" t="str">
        <f t="shared" si="96"/>
        <v/>
      </c>
      <c r="BG267" s="182" t="str">
        <f t="shared" si="96"/>
        <v/>
      </c>
      <c r="BH267" s="182" t="str">
        <f t="shared" si="96"/>
        <v/>
      </c>
      <c r="BI267" s="182" t="str">
        <f t="shared" si="96"/>
        <v/>
      </c>
      <c r="BJ267" s="182" t="str">
        <f t="shared" si="96"/>
        <v/>
      </c>
      <c r="BK267" s="182" t="str">
        <f t="shared" si="96"/>
        <v/>
      </c>
      <c r="BL267" s="182" t="str">
        <f t="shared" si="96"/>
        <v/>
      </c>
      <c r="BM267" s="182" t="str">
        <f t="shared" si="96"/>
        <v/>
      </c>
      <c r="BN267" s="182" t="str">
        <f t="shared" si="96"/>
        <v/>
      </c>
      <c r="BO267" s="182" t="str">
        <f t="shared" si="96"/>
        <v/>
      </c>
      <c r="BP267" s="182" t="str">
        <f t="shared" si="96"/>
        <v/>
      </c>
      <c r="BQ267" s="182" t="str">
        <f t="shared" si="96"/>
        <v/>
      </c>
      <c r="BR267" s="182" t="str">
        <f t="shared" si="96"/>
        <v/>
      </c>
      <c r="BS267" s="182" t="str">
        <f t="shared" si="96"/>
        <v/>
      </c>
      <c r="BT267" s="182" t="str">
        <f t="shared" si="96"/>
        <v/>
      </c>
      <c r="BU267" s="182" t="str">
        <f t="shared" si="96"/>
        <v/>
      </c>
    </row>
    <row r="268" spans="1:73" x14ac:dyDescent="0.25">
      <c r="A268" s="422">
        <f>IF(ISERROR(FIND(SALES!$XEM$12,J268)),0,1)</f>
        <v>1</v>
      </c>
      <c r="G268" s="623" t="str">
        <f t="shared" si="93"/>
        <v>0</v>
      </c>
      <c r="H268" s="1">
        <f>'F12'!E271</f>
        <v>0</v>
      </c>
      <c r="I268" s="1" t="str">
        <f t="shared" si="94"/>
        <v/>
      </c>
      <c r="J268" s="197">
        <f>VLOOKUP(H268,'F12'!$E$6:$F$356,2,FALSE)</f>
        <v>0</v>
      </c>
      <c r="K268" s="197">
        <f t="shared" si="95"/>
        <v>0.25</v>
      </c>
      <c r="L268" s="190">
        <f t="shared" si="89"/>
        <v>0</v>
      </c>
      <c r="M268" s="182" t="str">
        <f t="shared" si="91"/>
        <v/>
      </c>
      <c r="N268" s="182" t="str">
        <f t="shared" si="91"/>
        <v/>
      </c>
      <c r="O268" s="182" t="str">
        <f t="shared" si="91"/>
        <v/>
      </c>
      <c r="P268" s="182" t="str">
        <f t="shared" si="91"/>
        <v/>
      </c>
      <c r="Q268" s="182" t="str">
        <f t="shared" si="91"/>
        <v/>
      </c>
      <c r="R268" s="182" t="str">
        <f t="shared" si="91"/>
        <v/>
      </c>
      <c r="S268" s="182" t="str">
        <f t="shared" si="91"/>
        <v/>
      </c>
      <c r="T268" s="182" t="str">
        <f t="shared" si="91"/>
        <v/>
      </c>
      <c r="U268" s="182" t="str">
        <f t="shared" si="91"/>
        <v/>
      </c>
      <c r="V268" s="182" t="str">
        <f t="shared" si="91"/>
        <v/>
      </c>
      <c r="W268" s="182" t="str">
        <f t="shared" si="91"/>
        <v/>
      </c>
      <c r="X268" s="182" t="str">
        <f t="shared" si="91"/>
        <v/>
      </c>
      <c r="Y268" s="182" t="str">
        <f t="shared" si="91"/>
        <v/>
      </c>
      <c r="Z268" s="182" t="str">
        <f t="shared" si="91"/>
        <v/>
      </c>
      <c r="AA268" s="182" t="str">
        <f t="shared" si="91"/>
        <v/>
      </c>
      <c r="AB268" s="182" t="str">
        <f t="shared" si="90"/>
        <v/>
      </c>
      <c r="AC268" s="182" t="str">
        <f t="shared" si="90"/>
        <v/>
      </c>
      <c r="AD268" s="182" t="str">
        <f t="shared" si="90"/>
        <v/>
      </c>
      <c r="AE268" s="182" t="str">
        <f t="shared" si="90"/>
        <v/>
      </c>
      <c r="AF268" s="182" t="str">
        <f t="shared" si="90"/>
        <v/>
      </c>
      <c r="AG268" s="182" t="str">
        <f t="shared" si="90"/>
        <v/>
      </c>
      <c r="AH268" s="182" t="str">
        <f t="shared" si="90"/>
        <v/>
      </c>
      <c r="AI268" s="182" t="str">
        <f t="shared" si="90"/>
        <v/>
      </c>
      <c r="AJ268" s="182" t="str">
        <f t="shared" si="90"/>
        <v/>
      </c>
      <c r="AK268" s="182" t="str">
        <f t="shared" si="90"/>
        <v/>
      </c>
      <c r="AL268" s="182" t="str">
        <f t="shared" si="96"/>
        <v/>
      </c>
      <c r="AM268" s="182" t="str">
        <f t="shared" si="96"/>
        <v/>
      </c>
      <c r="AN268" s="182" t="str">
        <f t="shared" si="96"/>
        <v/>
      </c>
      <c r="AO268" s="182" t="str">
        <f t="shared" si="96"/>
        <v/>
      </c>
      <c r="AP268" s="182" t="str">
        <f t="shared" si="96"/>
        <v/>
      </c>
      <c r="AQ268" s="182" t="str">
        <f t="shared" si="96"/>
        <v/>
      </c>
      <c r="AR268" s="182" t="str">
        <f t="shared" si="96"/>
        <v/>
      </c>
      <c r="AS268" s="182" t="str">
        <f t="shared" si="96"/>
        <v/>
      </c>
      <c r="AT268" s="182" t="str">
        <f t="shared" si="96"/>
        <v/>
      </c>
      <c r="AU268" s="182" t="str">
        <f t="shared" si="96"/>
        <v/>
      </c>
      <c r="AV268" s="182" t="str">
        <f t="shared" si="96"/>
        <v/>
      </c>
      <c r="AW268" s="182" t="str">
        <f t="shared" si="96"/>
        <v/>
      </c>
      <c r="AX268" s="182" t="str">
        <f t="shared" si="96"/>
        <v/>
      </c>
      <c r="AY268" s="182" t="str">
        <f t="shared" si="96"/>
        <v/>
      </c>
      <c r="AZ268" s="182" t="str">
        <f t="shared" si="96"/>
        <v/>
      </c>
      <c r="BA268" s="182" t="str">
        <f t="shared" si="96"/>
        <v/>
      </c>
      <c r="BB268" s="182" t="str">
        <f t="shared" si="96"/>
        <v/>
      </c>
      <c r="BC268" s="182" t="str">
        <f t="shared" si="96"/>
        <v/>
      </c>
      <c r="BD268" s="182" t="str">
        <f t="shared" si="96"/>
        <v/>
      </c>
      <c r="BE268" s="182" t="str">
        <f t="shared" si="96"/>
        <v/>
      </c>
      <c r="BF268" s="182" t="str">
        <f t="shared" si="96"/>
        <v/>
      </c>
      <c r="BG268" s="182" t="str">
        <f t="shared" si="96"/>
        <v/>
      </c>
      <c r="BH268" s="182" t="str">
        <f t="shared" si="96"/>
        <v/>
      </c>
      <c r="BI268" s="182" t="str">
        <f t="shared" si="96"/>
        <v/>
      </c>
      <c r="BJ268" s="182" t="str">
        <f t="shared" si="96"/>
        <v/>
      </c>
      <c r="BK268" s="182" t="str">
        <f t="shared" si="96"/>
        <v/>
      </c>
      <c r="BL268" s="182" t="str">
        <f t="shared" si="96"/>
        <v/>
      </c>
      <c r="BM268" s="182" t="str">
        <f t="shared" si="96"/>
        <v/>
      </c>
      <c r="BN268" s="182" t="str">
        <f t="shared" si="96"/>
        <v/>
      </c>
      <c r="BO268" s="182" t="str">
        <f t="shared" si="96"/>
        <v/>
      </c>
      <c r="BP268" s="182" t="str">
        <f t="shared" si="96"/>
        <v/>
      </c>
      <c r="BQ268" s="182" t="str">
        <f t="shared" si="96"/>
        <v/>
      </c>
      <c r="BR268" s="182" t="str">
        <f t="shared" si="96"/>
        <v/>
      </c>
      <c r="BS268" s="182" t="str">
        <f t="shared" si="96"/>
        <v/>
      </c>
      <c r="BT268" s="182" t="str">
        <f t="shared" si="96"/>
        <v/>
      </c>
      <c r="BU268" s="182" t="str">
        <f t="shared" si="96"/>
        <v/>
      </c>
    </row>
    <row r="269" spans="1:73" x14ac:dyDescent="0.25">
      <c r="A269" s="422">
        <f>IF(ISERROR(FIND(SALES!$XEM$12,J269)),0,1)</f>
        <v>1</v>
      </c>
      <c r="G269" s="623" t="str">
        <f t="shared" si="93"/>
        <v>0</v>
      </c>
      <c r="H269" s="1">
        <f>'F12'!E272</f>
        <v>0</v>
      </c>
      <c r="I269" s="1" t="str">
        <f t="shared" si="94"/>
        <v/>
      </c>
      <c r="J269" s="197">
        <f>VLOOKUP(H269,'F12'!$E$6:$F$356,2,FALSE)</f>
        <v>0</v>
      </c>
      <c r="K269" s="197">
        <f t="shared" si="95"/>
        <v>0.25</v>
      </c>
      <c r="L269" s="190">
        <f t="shared" si="89"/>
        <v>0</v>
      </c>
      <c r="M269" s="182" t="str">
        <f t="shared" si="91"/>
        <v/>
      </c>
      <c r="N269" s="182" t="str">
        <f t="shared" si="91"/>
        <v/>
      </c>
      <c r="O269" s="182" t="str">
        <f t="shared" si="91"/>
        <v/>
      </c>
      <c r="P269" s="182" t="str">
        <f t="shared" si="91"/>
        <v/>
      </c>
      <c r="Q269" s="182" t="str">
        <f t="shared" si="91"/>
        <v/>
      </c>
      <c r="R269" s="182" t="str">
        <f t="shared" si="91"/>
        <v/>
      </c>
      <c r="S269" s="182" t="str">
        <f t="shared" si="91"/>
        <v/>
      </c>
      <c r="T269" s="182" t="str">
        <f t="shared" si="91"/>
        <v/>
      </c>
      <c r="U269" s="182" t="str">
        <f t="shared" si="91"/>
        <v/>
      </c>
      <c r="V269" s="182" t="str">
        <f t="shared" si="91"/>
        <v/>
      </c>
      <c r="W269" s="182" t="str">
        <f t="shared" si="91"/>
        <v/>
      </c>
      <c r="X269" s="182" t="str">
        <f t="shared" si="91"/>
        <v/>
      </c>
      <c r="Y269" s="182" t="str">
        <f t="shared" si="91"/>
        <v/>
      </c>
      <c r="Z269" s="182" t="str">
        <f t="shared" si="91"/>
        <v/>
      </c>
      <c r="AA269" s="182" t="str">
        <f t="shared" ref="AA269:AP284" si="97">IF(AA$2&gt;LEN($J269),"",RIGHT(LEFT($J269,AA$2),3))</f>
        <v/>
      </c>
      <c r="AB269" s="182" t="str">
        <f t="shared" si="97"/>
        <v/>
      </c>
      <c r="AC269" s="182" t="str">
        <f t="shared" si="97"/>
        <v/>
      </c>
      <c r="AD269" s="182" t="str">
        <f t="shared" si="97"/>
        <v/>
      </c>
      <c r="AE269" s="182" t="str">
        <f t="shared" si="97"/>
        <v/>
      </c>
      <c r="AF269" s="182" t="str">
        <f t="shared" si="97"/>
        <v/>
      </c>
      <c r="AG269" s="182" t="str">
        <f t="shared" si="97"/>
        <v/>
      </c>
      <c r="AH269" s="182" t="str">
        <f t="shared" si="97"/>
        <v/>
      </c>
      <c r="AI269" s="182" t="str">
        <f t="shared" si="97"/>
        <v/>
      </c>
      <c r="AJ269" s="182" t="str">
        <f t="shared" si="97"/>
        <v/>
      </c>
      <c r="AK269" s="182" t="str">
        <f t="shared" si="97"/>
        <v/>
      </c>
      <c r="AL269" s="182" t="str">
        <f t="shared" si="97"/>
        <v/>
      </c>
      <c r="AM269" s="182" t="str">
        <f t="shared" si="97"/>
        <v/>
      </c>
      <c r="AN269" s="182" t="str">
        <f t="shared" si="97"/>
        <v/>
      </c>
      <c r="AO269" s="182" t="str">
        <f t="shared" si="97"/>
        <v/>
      </c>
      <c r="AP269" s="182" t="str">
        <f t="shared" si="97"/>
        <v/>
      </c>
      <c r="AQ269" s="182" t="str">
        <f t="shared" si="96"/>
        <v/>
      </c>
      <c r="AR269" s="182" t="str">
        <f t="shared" si="96"/>
        <v/>
      </c>
      <c r="AS269" s="182" t="str">
        <f t="shared" si="96"/>
        <v/>
      </c>
      <c r="AT269" s="182" t="str">
        <f t="shared" si="96"/>
        <v/>
      </c>
      <c r="AU269" s="182" t="str">
        <f t="shared" si="96"/>
        <v/>
      </c>
      <c r="AV269" s="182" t="str">
        <f t="shared" si="96"/>
        <v/>
      </c>
      <c r="AW269" s="182" t="str">
        <f t="shared" si="96"/>
        <v/>
      </c>
      <c r="AX269" s="182" t="str">
        <f t="shared" si="96"/>
        <v/>
      </c>
      <c r="AY269" s="182" t="str">
        <f t="shared" si="96"/>
        <v/>
      </c>
      <c r="AZ269" s="182" t="str">
        <f t="shared" si="96"/>
        <v/>
      </c>
      <c r="BA269" s="182" t="str">
        <f t="shared" si="96"/>
        <v/>
      </c>
      <c r="BB269" s="182" t="str">
        <f t="shared" si="96"/>
        <v/>
      </c>
      <c r="BC269" s="182" t="str">
        <f t="shared" si="96"/>
        <v/>
      </c>
      <c r="BD269" s="182" t="str">
        <f t="shared" si="96"/>
        <v/>
      </c>
      <c r="BE269" s="182" t="str">
        <f t="shared" si="96"/>
        <v/>
      </c>
      <c r="BF269" s="182" t="str">
        <f t="shared" si="96"/>
        <v/>
      </c>
      <c r="BG269" s="182" t="str">
        <f t="shared" si="96"/>
        <v/>
      </c>
      <c r="BH269" s="182" t="str">
        <f t="shared" si="96"/>
        <v/>
      </c>
      <c r="BI269" s="182" t="str">
        <f t="shared" si="96"/>
        <v/>
      </c>
      <c r="BJ269" s="182" t="str">
        <f t="shared" si="96"/>
        <v/>
      </c>
      <c r="BK269" s="182" t="str">
        <f t="shared" si="96"/>
        <v/>
      </c>
      <c r="BL269" s="182" t="str">
        <f t="shared" si="96"/>
        <v/>
      </c>
      <c r="BM269" s="182" t="str">
        <f t="shared" si="96"/>
        <v/>
      </c>
      <c r="BN269" s="182" t="str">
        <f t="shared" si="96"/>
        <v/>
      </c>
      <c r="BO269" s="182" t="str">
        <f t="shared" si="96"/>
        <v/>
      </c>
      <c r="BP269" s="182" t="str">
        <f t="shared" si="96"/>
        <v/>
      </c>
      <c r="BQ269" s="182" t="str">
        <f t="shared" si="96"/>
        <v/>
      </c>
      <c r="BR269" s="182" t="str">
        <f t="shared" si="96"/>
        <v/>
      </c>
      <c r="BS269" s="182" t="str">
        <f t="shared" si="96"/>
        <v/>
      </c>
      <c r="BT269" s="182" t="str">
        <f t="shared" si="96"/>
        <v/>
      </c>
      <c r="BU269" s="182" t="str">
        <f t="shared" si="96"/>
        <v/>
      </c>
    </row>
    <row r="270" spans="1:73" x14ac:dyDescent="0.25">
      <c r="A270" s="422">
        <f>IF(ISERROR(FIND(SALES!$XEM$12,J270)),0,1)</f>
        <v>1</v>
      </c>
      <c r="G270" s="623" t="str">
        <f t="shared" si="93"/>
        <v>0</v>
      </c>
      <c r="H270" s="1">
        <f>'F12'!E273</f>
        <v>0</v>
      </c>
      <c r="I270" s="1" t="str">
        <f t="shared" si="94"/>
        <v/>
      </c>
      <c r="J270" s="197">
        <f>VLOOKUP(H270,'F12'!$E$6:$F$356,2,FALSE)</f>
        <v>0</v>
      </c>
      <c r="K270" s="197">
        <f t="shared" si="95"/>
        <v>0.25</v>
      </c>
      <c r="L270" s="190">
        <f t="shared" si="89"/>
        <v>0</v>
      </c>
      <c r="M270" s="182" t="str">
        <f t="shared" ref="M270:AA285" si="98">IF(M$2&gt;LEN($J270),"",RIGHT(LEFT($J270,M$2),3))</f>
        <v/>
      </c>
      <c r="N270" s="182" t="str">
        <f t="shared" si="98"/>
        <v/>
      </c>
      <c r="O270" s="182" t="str">
        <f t="shared" si="98"/>
        <v/>
      </c>
      <c r="P270" s="182" t="str">
        <f t="shared" si="98"/>
        <v/>
      </c>
      <c r="Q270" s="182" t="str">
        <f t="shared" si="98"/>
        <v/>
      </c>
      <c r="R270" s="182" t="str">
        <f t="shared" si="98"/>
        <v/>
      </c>
      <c r="S270" s="182" t="str">
        <f t="shared" si="98"/>
        <v/>
      </c>
      <c r="T270" s="182" t="str">
        <f t="shared" si="98"/>
        <v/>
      </c>
      <c r="U270" s="182" t="str">
        <f t="shared" si="98"/>
        <v/>
      </c>
      <c r="V270" s="182" t="str">
        <f t="shared" si="98"/>
        <v/>
      </c>
      <c r="W270" s="182" t="str">
        <f t="shared" si="98"/>
        <v/>
      </c>
      <c r="X270" s="182" t="str">
        <f t="shared" si="98"/>
        <v/>
      </c>
      <c r="Y270" s="182" t="str">
        <f t="shared" si="98"/>
        <v/>
      </c>
      <c r="Z270" s="182" t="str">
        <f t="shared" si="98"/>
        <v/>
      </c>
      <c r="AA270" s="182" t="str">
        <f t="shared" si="98"/>
        <v/>
      </c>
      <c r="AB270" s="182" t="str">
        <f t="shared" si="97"/>
        <v/>
      </c>
      <c r="AC270" s="182" t="str">
        <f t="shared" si="97"/>
        <v/>
      </c>
      <c r="AD270" s="182" t="str">
        <f t="shared" si="97"/>
        <v/>
      </c>
      <c r="AE270" s="182" t="str">
        <f t="shared" si="97"/>
        <v/>
      </c>
      <c r="AF270" s="182" t="str">
        <f t="shared" si="97"/>
        <v/>
      </c>
      <c r="AG270" s="182" t="str">
        <f t="shared" si="97"/>
        <v/>
      </c>
      <c r="AH270" s="182" t="str">
        <f t="shared" si="97"/>
        <v/>
      </c>
      <c r="AI270" s="182" t="str">
        <f t="shared" si="97"/>
        <v/>
      </c>
      <c r="AJ270" s="182" t="str">
        <f t="shared" si="97"/>
        <v/>
      </c>
      <c r="AK270" s="182" t="str">
        <f t="shared" si="97"/>
        <v/>
      </c>
      <c r="AL270" s="182" t="str">
        <f t="shared" si="96"/>
        <v/>
      </c>
      <c r="AM270" s="182" t="str">
        <f t="shared" si="96"/>
        <v/>
      </c>
      <c r="AN270" s="182" t="str">
        <f t="shared" ref="AL270:BU277" si="99">IF(AN$2&gt;LEN($J270),"",RIGHT(LEFT($J270,AN$2),3))</f>
        <v/>
      </c>
      <c r="AO270" s="182" t="str">
        <f t="shared" si="99"/>
        <v/>
      </c>
      <c r="AP270" s="182" t="str">
        <f t="shared" si="99"/>
        <v/>
      </c>
      <c r="AQ270" s="182" t="str">
        <f t="shared" si="99"/>
        <v/>
      </c>
      <c r="AR270" s="182" t="str">
        <f t="shared" si="99"/>
        <v/>
      </c>
      <c r="AS270" s="182" t="str">
        <f t="shared" si="99"/>
        <v/>
      </c>
      <c r="AT270" s="182" t="str">
        <f t="shared" si="99"/>
        <v/>
      </c>
      <c r="AU270" s="182" t="str">
        <f t="shared" si="99"/>
        <v/>
      </c>
      <c r="AV270" s="182" t="str">
        <f t="shared" si="99"/>
        <v/>
      </c>
      <c r="AW270" s="182" t="str">
        <f t="shared" si="99"/>
        <v/>
      </c>
      <c r="AX270" s="182" t="str">
        <f t="shared" si="99"/>
        <v/>
      </c>
      <c r="AY270" s="182" t="str">
        <f t="shared" si="99"/>
        <v/>
      </c>
      <c r="AZ270" s="182" t="str">
        <f t="shared" si="99"/>
        <v/>
      </c>
      <c r="BA270" s="182" t="str">
        <f t="shared" si="99"/>
        <v/>
      </c>
      <c r="BB270" s="182" t="str">
        <f t="shared" si="99"/>
        <v/>
      </c>
      <c r="BC270" s="182" t="str">
        <f t="shared" si="99"/>
        <v/>
      </c>
      <c r="BD270" s="182" t="str">
        <f t="shared" si="99"/>
        <v/>
      </c>
      <c r="BE270" s="182" t="str">
        <f t="shared" si="99"/>
        <v/>
      </c>
      <c r="BF270" s="182" t="str">
        <f t="shared" si="99"/>
        <v/>
      </c>
      <c r="BG270" s="182" t="str">
        <f t="shared" si="99"/>
        <v/>
      </c>
      <c r="BH270" s="182" t="str">
        <f t="shared" si="99"/>
        <v/>
      </c>
      <c r="BI270" s="182" t="str">
        <f t="shared" si="99"/>
        <v/>
      </c>
      <c r="BJ270" s="182" t="str">
        <f t="shared" si="99"/>
        <v/>
      </c>
      <c r="BK270" s="182" t="str">
        <f t="shared" si="99"/>
        <v/>
      </c>
      <c r="BL270" s="182" t="str">
        <f t="shared" si="99"/>
        <v/>
      </c>
      <c r="BM270" s="182" t="str">
        <f t="shared" si="99"/>
        <v/>
      </c>
      <c r="BN270" s="182" t="str">
        <f t="shared" si="99"/>
        <v/>
      </c>
      <c r="BO270" s="182" t="str">
        <f t="shared" si="99"/>
        <v/>
      </c>
      <c r="BP270" s="182" t="str">
        <f t="shared" si="99"/>
        <v/>
      </c>
      <c r="BQ270" s="182" t="str">
        <f t="shared" si="99"/>
        <v/>
      </c>
      <c r="BR270" s="182" t="str">
        <f t="shared" si="99"/>
        <v/>
      </c>
      <c r="BS270" s="182" t="str">
        <f t="shared" si="99"/>
        <v/>
      </c>
      <c r="BT270" s="182" t="str">
        <f t="shared" si="99"/>
        <v/>
      </c>
      <c r="BU270" s="182" t="str">
        <f t="shared" si="99"/>
        <v/>
      </c>
    </row>
    <row r="271" spans="1:73" x14ac:dyDescent="0.25">
      <c r="A271" s="422">
        <f>IF(ISERROR(FIND(SALES!$XEM$12,J271)),0,1)</f>
        <v>1</v>
      </c>
      <c r="G271" s="623" t="str">
        <f t="shared" si="93"/>
        <v>0</v>
      </c>
      <c r="H271" s="1">
        <f>'F12'!E274</f>
        <v>0</v>
      </c>
      <c r="I271" s="1" t="str">
        <f t="shared" si="94"/>
        <v/>
      </c>
      <c r="J271" s="197">
        <f>VLOOKUP(H271,'F12'!$E$6:$F$356,2,FALSE)</f>
        <v>0</v>
      </c>
      <c r="K271" s="197">
        <f t="shared" si="95"/>
        <v>0.25</v>
      </c>
      <c r="L271" s="190">
        <f t="shared" si="89"/>
        <v>0</v>
      </c>
      <c r="M271" s="182" t="str">
        <f t="shared" si="98"/>
        <v/>
      </c>
      <c r="N271" s="182" t="str">
        <f t="shared" si="98"/>
        <v/>
      </c>
      <c r="O271" s="182" t="str">
        <f t="shared" si="98"/>
        <v/>
      </c>
      <c r="P271" s="182" t="str">
        <f t="shared" si="98"/>
        <v/>
      </c>
      <c r="Q271" s="182" t="str">
        <f t="shared" si="98"/>
        <v/>
      </c>
      <c r="R271" s="182" t="str">
        <f t="shared" si="98"/>
        <v/>
      </c>
      <c r="S271" s="182" t="str">
        <f t="shared" si="98"/>
        <v/>
      </c>
      <c r="T271" s="182" t="str">
        <f t="shared" si="98"/>
        <v/>
      </c>
      <c r="U271" s="182" t="str">
        <f t="shared" si="98"/>
        <v/>
      </c>
      <c r="V271" s="182" t="str">
        <f t="shared" si="98"/>
        <v/>
      </c>
      <c r="W271" s="182" t="str">
        <f t="shared" si="98"/>
        <v/>
      </c>
      <c r="X271" s="182" t="str">
        <f t="shared" si="98"/>
        <v/>
      </c>
      <c r="Y271" s="182" t="str">
        <f t="shared" si="98"/>
        <v/>
      </c>
      <c r="Z271" s="182" t="str">
        <f t="shared" si="98"/>
        <v/>
      </c>
      <c r="AA271" s="182" t="str">
        <f t="shared" si="98"/>
        <v/>
      </c>
      <c r="AB271" s="182" t="str">
        <f t="shared" si="97"/>
        <v/>
      </c>
      <c r="AC271" s="182" t="str">
        <f t="shared" si="97"/>
        <v/>
      </c>
      <c r="AD271" s="182" t="str">
        <f t="shared" si="97"/>
        <v/>
      </c>
      <c r="AE271" s="182" t="str">
        <f t="shared" si="97"/>
        <v/>
      </c>
      <c r="AF271" s="182" t="str">
        <f t="shared" si="97"/>
        <v/>
      </c>
      <c r="AG271" s="182" t="str">
        <f t="shared" si="97"/>
        <v/>
      </c>
      <c r="AH271" s="182" t="str">
        <f t="shared" si="97"/>
        <v/>
      </c>
      <c r="AI271" s="182" t="str">
        <f t="shared" si="97"/>
        <v/>
      </c>
      <c r="AJ271" s="182" t="str">
        <f t="shared" si="97"/>
        <v/>
      </c>
      <c r="AK271" s="182" t="str">
        <f t="shared" si="97"/>
        <v/>
      </c>
      <c r="AL271" s="182" t="str">
        <f t="shared" si="99"/>
        <v/>
      </c>
      <c r="AM271" s="182" t="str">
        <f t="shared" si="99"/>
        <v/>
      </c>
      <c r="AN271" s="182" t="str">
        <f t="shared" si="99"/>
        <v/>
      </c>
      <c r="AO271" s="182" t="str">
        <f t="shared" si="99"/>
        <v/>
      </c>
      <c r="AP271" s="182" t="str">
        <f t="shared" si="99"/>
        <v/>
      </c>
      <c r="AQ271" s="182" t="str">
        <f t="shared" si="99"/>
        <v/>
      </c>
      <c r="AR271" s="182" t="str">
        <f t="shared" si="99"/>
        <v/>
      </c>
      <c r="AS271" s="182" t="str">
        <f t="shared" si="99"/>
        <v/>
      </c>
      <c r="AT271" s="182" t="str">
        <f t="shared" si="99"/>
        <v/>
      </c>
      <c r="AU271" s="182" t="str">
        <f t="shared" si="99"/>
        <v/>
      </c>
      <c r="AV271" s="182" t="str">
        <f t="shared" si="99"/>
        <v/>
      </c>
      <c r="AW271" s="182" t="str">
        <f t="shared" si="99"/>
        <v/>
      </c>
      <c r="AX271" s="182" t="str">
        <f t="shared" si="99"/>
        <v/>
      </c>
      <c r="AY271" s="182" t="str">
        <f t="shared" si="99"/>
        <v/>
      </c>
      <c r="AZ271" s="182" t="str">
        <f t="shared" si="99"/>
        <v/>
      </c>
      <c r="BA271" s="182" t="str">
        <f t="shared" si="99"/>
        <v/>
      </c>
      <c r="BB271" s="182" t="str">
        <f t="shared" si="99"/>
        <v/>
      </c>
      <c r="BC271" s="182" t="str">
        <f t="shared" si="99"/>
        <v/>
      </c>
      <c r="BD271" s="182" t="str">
        <f t="shared" si="99"/>
        <v/>
      </c>
      <c r="BE271" s="182" t="str">
        <f t="shared" si="99"/>
        <v/>
      </c>
      <c r="BF271" s="182" t="str">
        <f t="shared" si="99"/>
        <v/>
      </c>
      <c r="BG271" s="182" t="str">
        <f t="shared" si="99"/>
        <v/>
      </c>
      <c r="BH271" s="182" t="str">
        <f t="shared" si="99"/>
        <v/>
      </c>
      <c r="BI271" s="182" t="str">
        <f t="shared" si="99"/>
        <v/>
      </c>
      <c r="BJ271" s="182" t="str">
        <f t="shared" si="99"/>
        <v/>
      </c>
      <c r="BK271" s="182" t="str">
        <f t="shared" si="99"/>
        <v/>
      </c>
      <c r="BL271" s="182" t="str">
        <f t="shared" si="99"/>
        <v/>
      </c>
      <c r="BM271" s="182" t="str">
        <f t="shared" si="99"/>
        <v/>
      </c>
      <c r="BN271" s="182" t="str">
        <f t="shared" si="99"/>
        <v/>
      </c>
      <c r="BO271" s="182" t="str">
        <f t="shared" si="99"/>
        <v/>
      </c>
      <c r="BP271" s="182" t="str">
        <f t="shared" si="99"/>
        <v/>
      </c>
      <c r="BQ271" s="182" t="str">
        <f t="shared" si="99"/>
        <v/>
      </c>
      <c r="BR271" s="182" t="str">
        <f t="shared" si="99"/>
        <v/>
      </c>
      <c r="BS271" s="182" t="str">
        <f t="shared" si="99"/>
        <v/>
      </c>
      <c r="BT271" s="182" t="str">
        <f t="shared" si="99"/>
        <v/>
      </c>
      <c r="BU271" s="182" t="str">
        <f t="shared" si="99"/>
        <v/>
      </c>
    </row>
    <row r="272" spans="1:73" x14ac:dyDescent="0.25">
      <c r="A272" s="422">
        <f>IF(ISERROR(FIND(SALES!$XEM$12,J272)),0,1)</f>
        <v>1</v>
      </c>
      <c r="G272" s="623" t="str">
        <f t="shared" si="93"/>
        <v>0</v>
      </c>
      <c r="H272" s="1">
        <f>'F12'!E275</f>
        <v>0</v>
      </c>
      <c r="I272" s="1" t="str">
        <f t="shared" si="94"/>
        <v/>
      </c>
      <c r="J272" s="197">
        <f>VLOOKUP(H272,'F12'!$E$6:$F$356,2,FALSE)</f>
        <v>0</v>
      </c>
      <c r="K272" s="197">
        <f t="shared" si="95"/>
        <v>0.25</v>
      </c>
      <c r="L272" s="190">
        <f t="shared" si="89"/>
        <v>0</v>
      </c>
      <c r="M272" s="182" t="str">
        <f t="shared" si="98"/>
        <v/>
      </c>
      <c r="N272" s="182" t="str">
        <f t="shared" si="98"/>
        <v/>
      </c>
      <c r="O272" s="182" t="str">
        <f t="shared" si="98"/>
        <v/>
      </c>
      <c r="P272" s="182" t="str">
        <f t="shared" si="98"/>
        <v/>
      </c>
      <c r="Q272" s="182" t="str">
        <f t="shared" si="98"/>
        <v/>
      </c>
      <c r="R272" s="182" t="str">
        <f t="shared" si="98"/>
        <v/>
      </c>
      <c r="S272" s="182" t="str">
        <f t="shared" si="98"/>
        <v/>
      </c>
      <c r="T272" s="182" t="str">
        <f t="shared" si="98"/>
        <v/>
      </c>
      <c r="U272" s="182" t="str">
        <f t="shared" si="98"/>
        <v/>
      </c>
      <c r="V272" s="182" t="str">
        <f t="shared" si="98"/>
        <v/>
      </c>
      <c r="W272" s="182" t="str">
        <f t="shared" si="98"/>
        <v/>
      </c>
      <c r="X272" s="182" t="str">
        <f t="shared" si="98"/>
        <v/>
      </c>
      <c r="Y272" s="182" t="str">
        <f t="shared" si="98"/>
        <v/>
      </c>
      <c r="Z272" s="182" t="str">
        <f t="shared" si="98"/>
        <v/>
      </c>
      <c r="AA272" s="182" t="str">
        <f t="shared" si="98"/>
        <v/>
      </c>
      <c r="AB272" s="182" t="str">
        <f t="shared" si="97"/>
        <v/>
      </c>
      <c r="AC272" s="182" t="str">
        <f t="shared" si="97"/>
        <v/>
      </c>
      <c r="AD272" s="182" t="str">
        <f t="shared" si="97"/>
        <v/>
      </c>
      <c r="AE272" s="182" t="str">
        <f t="shared" si="97"/>
        <v/>
      </c>
      <c r="AF272" s="182" t="str">
        <f t="shared" si="97"/>
        <v/>
      </c>
      <c r="AG272" s="182" t="str">
        <f t="shared" si="97"/>
        <v/>
      </c>
      <c r="AH272" s="182" t="str">
        <f t="shared" si="97"/>
        <v/>
      </c>
      <c r="AI272" s="182" t="str">
        <f t="shared" si="97"/>
        <v/>
      </c>
      <c r="AJ272" s="182" t="str">
        <f t="shared" si="97"/>
        <v/>
      </c>
      <c r="AK272" s="182" t="str">
        <f t="shared" si="97"/>
        <v/>
      </c>
      <c r="AL272" s="182" t="str">
        <f t="shared" si="99"/>
        <v/>
      </c>
      <c r="AM272" s="182" t="str">
        <f t="shared" si="99"/>
        <v/>
      </c>
      <c r="AN272" s="182" t="str">
        <f t="shared" si="99"/>
        <v/>
      </c>
      <c r="AO272" s="182" t="str">
        <f t="shared" si="99"/>
        <v/>
      </c>
      <c r="AP272" s="182" t="str">
        <f t="shared" si="99"/>
        <v/>
      </c>
      <c r="AQ272" s="182" t="str">
        <f t="shared" si="99"/>
        <v/>
      </c>
      <c r="AR272" s="182" t="str">
        <f t="shared" si="99"/>
        <v/>
      </c>
      <c r="AS272" s="182" t="str">
        <f t="shared" si="99"/>
        <v/>
      </c>
      <c r="AT272" s="182" t="str">
        <f t="shared" si="99"/>
        <v/>
      </c>
      <c r="AU272" s="182" t="str">
        <f t="shared" si="99"/>
        <v/>
      </c>
      <c r="AV272" s="182" t="str">
        <f t="shared" si="99"/>
        <v/>
      </c>
      <c r="AW272" s="182" t="str">
        <f t="shared" si="99"/>
        <v/>
      </c>
      <c r="AX272" s="182" t="str">
        <f t="shared" si="99"/>
        <v/>
      </c>
      <c r="AY272" s="182" t="str">
        <f t="shared" si="99"/>
        <v/>
      </c>
      <c r="AZ272" s="182" t="str">
        <f t="shared" si="99"/>
        <v/>
      </c>
      <c r="BA272" s="182" t="str">
        <f t="shared" si="99"/>
        <v/>
      </c>
      <c r="BB272" s="182" t="str">
        <f t="shared" si="99"/>
        <v/>
      </c>
      <c r="BC272" s="182" t="str">
        <f t="shared" si="99"/>
        <v/>
      </c>
      <c r="BD272" s="182" t="str">
        <f t="shared" si="99"/>
        <v/>
      </c>
      <c r="BE272" s="182" t="str">
        <f t="shared" si="99"/>
        <v/>
      </c>
      <c r="BF272" s="182" t="str">
        <f t="shared" si="99"/>
        <v/>
      </c>
      <c r="BG272" s="182" t="str">
        <f t="shared" si="99"/>
        <v/>
      </c>
      <c r="BH272" s="182" t="str">
        <f t="shared" si="99"/>
        <v/>
      </c>
      <c r="BI272" s="182" t="str">
        <f t="shared" si="99"/>
        <v/>
      </c>
      <c r="BJ272" s="182" t="str">
        <f t="shared" si="99"/>
        <v/>
      </c>
      <c r="BK272" s="182" t="str">
        <f t="shared" si="99"/>
        <v/>
      </c>
      <c r="BL272" s="182" t="str">
        <f t="shared" si="99"/>
        <v/>
      </c>
      <c r="BM272" s="182" t="str">
        <f t="shared" si="99"/>
        <v/>
      </c>
      <c r="BN272" s="182" t="str">
        <f t="shared" si="99"/>
        <v/>
      </c>
      <c r="BO272" s="182" t="str">
        <f t="shared" si="99"/>
        <v/>
      </c>
      <c r="BP272" s="182" t="str">
        <f t="shared" si="99"/>
        <v/>
      </c>
      <c r="BQ272" s="182" t="str">
        <f t="shared" si="99"/>
        <v/>
      </c>
      <c r="BR272" s="182" t="str">
        <f t="shared" si="99"/>
        <v/>
      </c>
      <c r="BS272" s="182" t="str">
        <f t="shared" si="99"/>
        <v/>
      </c>
      <c r="BT272" s="182" t="str">
        <f t="shared" si="99"/>
        <v/>
      </c>
      <c r="BU272" s="182" t="str">
        <f t="shared" si="99"/>
        <v/>
      </c>
    </row>
    <row r="273" spans="1:73" x14ac:dyDescent="0.25">
      <c r="A273" s="422">
        <f>IF(ISERROR(FIND(SALES!$XEM$12,J273)),0,1)</f>
        <v>1</v>
      </c>
      <c r="G273" s="623" t="str">
        <f t="shared" si="93"/>
        <v>0</v>
      </c>
      <c r="H273" s="1">
        <f>'F12'!E276</f>
        <v>0</v>
      </c>
      <c r="I273" s="1" t="str">
        <f t="shared" si="94"/>
        <v/>
      </c>
      <c r="J273" s="197">
        <f>VLOOKUP(H273,'F12'!$E$6:$F$356,2,FALSE)</f>
        <v>0</v>
      </c>
      <c r="K273" s="197">
        <f t="shared" si="95"/>
        <v>0.25</v>
      </c>
      <c r="L273" s="190">
        <f t="shared" si="89"/>
        <v>0</v>
      </c>
      <c r="M273" s="182" t="str">
        <f t="shared" si="98"/>
        <v/>
      </c>
      <c r="N273" s="182" t="str">
        <f t="shared" si="98"/>
        <v/>
      </c>
      <c r="O273" s="182" t="str">
        <f t="shared" si="98"/>
        <v/>
      </c>
      <c r="P273" s="182" t="str">
        <f t="shared" si="98"/>
        <v/>
      </c>
      <c r="Q273" s="182" t="str">
        <f t="shared" si="98"/>
        <v/>
      </c>
      <c r="R273" s="182" t="str">
        <f t="shared" si="98"/>
        <v/>
      </c>
      <c r="S273" s="182" t="str">
        <f t="shared" si="98"/>
        <v/>
      </c>
      <c r="T273" s="182" t="str">
        <f t="shared" si="98"/>
        <v/>
      </c>
      <c r="U273" s="182" t="str">
        <f t="shared" si="98"/>
        <v/>
      </c>
      <c r="V273" s="182" t="str">
        <f t="shared" si="98"/>
        <v/>
      </c>
      <c r="W273" s="182" t="str">
        <f t="shared" si="98"/>
        <v/>
      </c>
      <c r="X273" s="182" t="str">
        <f t="shared" si="98"/>
        <v/>
      </c>
      <c r="Y273" s="182" t="str">
        <f t="shared" si="98"/>
        <v/>
      </c>
      <c r="Z273" s="182" t="str">
        <f t="shared" si="98"/>
        <v/>
      </c>
      <c r="AA273" s="182" t="str">
        <f t="shared" si="98"/>
        <v/>
      </c>
      <c r="AB273" s="182" t="str">
        <f t="shared" si="97"/>
        <v/>
      </c>
      <c r="AC273" s="182" t="str">
        <f t="shared" si="97"/>
        <v/>
      </c>
      <c r="AD273" s="182" t="str">
        <f t="shared" si="97"/>
        <v/>
      </c>
      <c r="AE273" s="182" t="str">
        <f t="shared" si="97"/>
        <v/>
      </c>
      <c r="AF273" s="182" t="str">
        <f t="shared" si="97"/>
        <v/>
      </c>
      <c r="AG273" s="182" t="str">
        <f t="shared" si="97"/>
        <v/>
      </c>
      <c r="AH273" s="182" t="str">
        <f t="shared" si="97"/>
        <v/>
      </c>
      <c r="AI273" s="182" t="str">
        <f t="shared" si="97"/>
        <v/>
      </c>
      <c r="AJ273" s="182" t="str">
        <f t="shared" si="97"/>
        <v/>
      </c>
      <c r="AK273" s="182" t="str">
        <f t="shared" si="97"/>
        <v/>
      </c>
      <c r="AL273" s="182" t="str">
        <f t="shared" si="99"/>
        <v/>
      </c>
      <c r="AM273" s="182" t="str">
        <f t="shared" si="99"/>
        <v/>
      </c>
      <c r="AN273" s="182" t="str">
        <f t="shared" si="99"/>
        <v/>
      </c>
      <c r="AO273" s="182" t="str">
        <f t="shared" si="99"/>
        <v/>
      </c>
      <c r="AP273" s="182" t="str">
        <f t="shared" si="99"/>
        <v/>
      </c>
      <c r="AQ273" s="182" t="str">
        <f t="shared" si="99"/>
        <v/>
      </c>
      <c r="AR273" s="182" t="str">
        <f t="shared" si="99"/>
        <v/>
      </c>
      <c r="AS273" s="182" t="str">
        <f t="shared" si="99"/>
        <v/>
      </c>
      <c r="AT273" s="182" t="str">
        <f t="shared" si="99"/>
        <v/>
      </c>
      <c r="AU273" s="182" t="str">
        <f t="shared" si="99"/>
        <v/>
      </c>
      <c r="AV273" s="182" t="str">
        <f t="shared" si="99"/>
        <v/>
      </c>
      <c r="AW273" s="182" t="str">
        <f t="shared" si="99"/>
        <v/>
      </c>
      <c r="AX273" s="182" t="str">
        <f t="shared" si="99"/>
        <v/>
      </c>
      <c r="AY273" s="182" t="str">
        <f t="shared" si="99"/>
        <v/>
      </c>
      <c r="AZ273" s="182" t="str">
        <f t="shared" si="99"/>
        <v/>
      </c>
      <c r="BA273" s="182" t="str">
        <f t="shared" si="99"/>
        <v/>
      </c>
      <c r="BB273" s="182" t="str">
        <f t="shared" si="99"/>
        <v/>
      </c>
      <c r="BC273" s="182" t="str">
        <f t="shared" si="99"/>
        <v/>
      </c>
      <c r="BD273" s="182" t="str">
        <f t="shared" si="99"/>
        <v/>
      </c>
      <c r="BE273" s="182" t="str">
        <f t="shared" si="99"/>
        <v/>
      </c>
      <c r="BF273" s="182" t="str">
        <f t="shared" si="99"/>
        <v/>
      </c>
      <c r="BG273" s="182" t="str">
        <f t="shared" si="99"/>
        <v/>
      </c>
      <c r="BH273" s="182" t="str">
        <f t="shared" si="99"/>
        <v/>
      </c>
      <c r="BI273" s="182" t="str">
        <f t="shared" si="99"/>
        <v/>
      </c>
      <c r="BJ273" s="182" t="str">
        <f t="shared" si="99"/>
        <v/>
      </c>
      <c r="BK273" s="182" t="str">
        <f t="shared" si="99"/>
        <v/>
      </c>
      <c r="BL273" s="182" t="str">
        <f t="shared" si="99"/>
        <v/>
      </c>
      <c r="BM273" s="182" t="str">
        <f t="shared" si="99"/>
        <v/>
      </c>
      <c r="BN273" s="182" t="str">
        <f t="shared" si="99"/>
        <v/>
      </c>
      <c r="BO273" s="182" t="str">
        <f t="shared" si="99"/>
        <v/>
      </c>
      <c r="BP273" s="182" t="str">
        <f t="shared" si="99"/>
        <v/>
      </c>
      <c r="BQ273" s="182" t="str">
        <f t="shared" si="99"/>
        <v/>
      </c>
      <c r="BR273" s="182" t="str">
        <f t="shared" si="99"/>
        <v/>
      </c>
      <c r="BS273" s="182" t="str">
        <f t="shared" si="99"/>
        <v/>
      </c>
      <c r="BT273" s="182" t="str">
        <f t="shared" si="99"/>
        <v/>
      </c>
      <c r="BU273" s="182" t="str">
        <f t="shared" si="99"/>
        <v/>
      </c>
    </row>
    <row r="274" spans="1:73" x14ac:dyDescent="0.25">
      <c r="A274" s="422">
        <f>IF(ISERROR(FIND(SALES!$XEM$12,J274)),0,1)</f>
        <v>1</v>
      </c>
      <c r="G274" s="623" t="str">
        <f t="shared" si="93"/>
        <v>0</v>
      </c>
      <c r="H274" s="1">
        <f>'F12'!E277</f>
        <v>0</v>
      </c>
      <c r="I274" s="1" t="str">
        <f t="shared" si="94"/>
        <v/>
      </c>
      <c r="J274" s="197">
        <f>VLOOKUP(H274,'F12'!$E$6:$F$356,2,FALSE)</f>
        <v>0</v>
      </c>
      <c r="K274" s="197">
        <f t="shared" si="95"/>
        <v>0.25</v>
      </c>
      <c r="L274" s="190">
        <f t="shared" si="89"/>
        <v>0</v>
      </c>
      <c r="M274" s="182" t="str">
        <f t="shared" si="98"/>
        <v/>
      </c>
      <c r="N274" s="182" t="str">
        <f t="shared" si="98"/>
        <v/>
      </c>
      <c r="O274" s="182" t="str">
        <f t="shared" si="98"/>
        <v/>
      </c>
      <c r="P274" s="182" t="str">
        <f t="shared" si="98"/>
        <v/>
      </c>
      <c r="Q274" s="182" t="str">
        <f t="shared" si="98"/>
        <v/>
      </c>
      <c r="R274" s="182" t="str">
        <f t="shared" si="98"/>
        <v/>
      </c>
      <c r="S274" s="182" t="str">
        <f t="shared" si="98"/>
        <v/>
      </c>
      <c r="T274" s="182" t="str">
        <f t="shared" si="98"/>
        <v/>
      </c>
      <c r="U274" s="182" t="str">
        <f t="shared" si="98"/>
        <v/>
      </c>
      <c r="V274" s="182" t="str">
        <f t="shared" si="98"/>
        <v/>
      </c>
      <c r="W274" s="182" t="str">
        <f t="shared" si="98"/>
        <v/>
      </c>
      <c r="X274" s="182" t="str">
        <f t="shared" si="98"/>
        <v/>
      </c>
      <c r="Y274" s="182" t="str">
        <f t="shared" si="98"/>
        <v/>
      </c>
      <c r="Z274" s="182" t="str">
        <f t="shared" si="98"/>
        <v/>
      </c>
      <c r="AA274" s="182" t="str">
        <f t="shared" si="98"/>
        <v/>
      </c>
      <c r="AB274" s="182" t="str">
        <f t="shared" si="97"/>
        <v/>
      </c>
      <c r="AC274" s="182" t="str">
        <f t="shared" si="97"/>
        <v/>
      </c>
      <c r="AD274" s="182" t="str">
        <f t="shared" si="97"/>
        <v/>
      </c>
      <c r="AE274" s="182" t="str">
        <f t="shared" si="97"/>
        <v/>
      </c>
      <c r="AF274" s="182" t="str">
        <f t="shared" si="97"/>
        <v/>
      </c>
      <c r="AG274" s="182" t="str">
        <f t="shared" si="97"/>
        <v/>
      </c>
      <c r="AH274" s="182" t="str">
        <f t="shared" si="97"/>
        <v/>
      </c>
      <c r="AI274" s="182" t="str">
        <f t="shared" si="97"/>
        <v/>
      </c>
      <c r="AJ274" s="182" t="str">
        <f t="shared" si="97"/>
        <v/>
      </c>
      <c r="AK274" s="182" t="str">
        <f t="shared" si="97"/>
        <v/>
      </c>
      <c r="AL274" s="182" t="str">
        <f t="shared" si="99"/>
        <v/>
      </c>
      <c r="AM274" s="182" t="str">
        <f t="shared" si="99"/>
        <v/>
      </c>
      <c r="AN274" s="182" t="str">
        <f t="shared" si="99"/>
        <v/>
      </c>
      <c r="AO274" s="182" t="str">
        <f t="shared" si="99"/>
        <v/>
      </c>
      <c r="AP274" s="182" t="str">
        <f t="shared" si="99"/>
        <v/>
      </c>
      <c r="AQ274" s="182" t="str">
        <f t="shared" si="99"/>
        <v/>
      </c>
      <c r="AR274" s="182" t="str">
        <f t="shared" si="99"/>
        <v/>
      </c>
      <c r="AS274" s="182" t="str">
        <f t="shared" si="99"/>
        <v/>
      </c>
      <c r="AT274" s="182" t="str">
        <f t="shared" si="99"/>
        <v/>
      </c>
      <c r="AU274" s="182" t="str">
        <f t="shared" si="99"/>
        <v/>
      </c>
      <c r="AV274" s="182" t="str">
        <f t="shared" si="99"/>
        <v/>
      </c>
      <c r="AW274" s="182" t="str">
        <f t="shared" si="99"/>
        <v/>
      </c>
      <c r="AX274" s="182" t="str">
        <f t="shared" si="99"/>
        <v/>
      </c>
      <c r="AY274" s="182" t="str">
        <f t="shared" si="99"/>
        <v/>
      </c>
      <c r="AZ274" s="182" t="str">
        <f t="shared" si="99"/>
        <v/>
      </c>
      <c r="BA274" s="182" t="str">
        <f t="shared" si="99"/>
        <v/>
      </c>
      <c r="BB274" s="182" t="str">
        <f t="shared" si="99"/>
        <v/>
      </c>
      <c r="BC274" s="182" t="str">
        <f t="shared" si="99"/>
        <v/>
      </c>
      <c r="BD274" s="182" t="str">
        <f t="shared" si="99"/>
        <v/>
      </c>
      <c r="BE274" s="182" t="str">
        <f t="shared" si="99"/>
        <v/>
      </c>
      <c r="BF274" s="182" t="str">
        <f t="shared" si="99"/>
        <v/>
      </c>
      <c r="BG274" s="182" t="str">
        <f t="shared" si="99"/>
        <v/>
      </c>
      <c r="BH274" s="182" t="str">
        <f t="shared" si="99"/>
        <v/>
      </c>
      <c r="BI274" s="182" t="str">
        <f t="shared" si="99"/>
        <v/>
      </c>
      <c r="BJ274" s="182" t="str">
        <f t="shared" si="99"/>
        <v/>
      </c>
      <c r="BK274" s="182" t="str">
        <f t="shared" si="99"/>
        <v/>
      </c>
      <c r="BL274" s="182" t="str">
        <f t="shared" si="99"/>
        <v/>
      </c>
      <c r="BM274" s="182" t="str">
        <f t="shared" si="99"/>
        <v/>
      </c>
      <c r="BN274" s="182" t="str">
        <f t="shared" si="99"/>
        <v/>
      </c>
      <c r="BO274" s="182" t="str">
        <f t="shared" si="99"/>
        <v/>
      </c>
      <c r="BP274" s="182" t="str">
        <f t="shared" si="99"/>
        <v/>
      </c>
      <c r="BQ274" s="182" t="str">
        <f t="shared" si="99"/>
        <v/>
      </c>
      <c r="BR274" s="182" t="str">
        <f t="shared" si="99"/>
        <v/>
      </c>
      <c r="BS274" s="182" t="str">
        <f t="shared" si="99"/>
        <v/>
      </c>
      <c r="BT274" s="182" t="str">
        <f t="shared" si="99"/>
        <v/>
      </c>
      <c r="BU274" s="182" t="str">
        <f t="shared" si="99"/>
        <v/>
      </c>
    </row>
    <row r="275" spans="1:73" x14ac:dyDescent="0.25">
      <c r="A275" s="422">
        <f>IF(ISERROR(FIND(SALES!$XEM$12,J275)),0,1)</f>
        <v>1</v>
      </c>
      <c r="G275" s="623" t="str">
        <f t="shared" si="93"/>
        <v>0</v>
      </c>
      <c r="H275" s="1">
        <f>'F12'!E278</f>
        <v>0</v>
      </c>
      <c r="I275" s="1" t="str">
        <f t="shared" si="94"/>
        <v/>
      </c>
      <c r="J275" s="197">
        <f>VLOOKUP(H275,'F12'!$E$6:$F$356,2,FALSE)</f>
        <v>0</v>
      </c>
      <c r="K275" s="197">
        <f t="shared" si="95"/>
        <v>0.25</v>
      </c>
      <c r="L275" s="190">
        <f t="shared" si="89"/>
        <v>0</v>
      </c>
      <c r="M275" s="182" t="str">
        <f t="shared" si="98"/>
        <v/>
      </c>
      <c r="N275" s="182" t="str">
        <f t="shared" si="98"/>
        <v/>
      </c>
      <c r="O275" s="182" t="str">
        <f t="shared" si="98"/>
        <v/>
      </c>
      <c r="P275" s="182" t="str">
        <f t="shared" si="98"/>
        <v/>
      </c>
      <c r="Q275" s="182" t="str">
        <f t="shared" si="98"/>
        <v/>
      </c>
      <c r="R275" s="182" t="str">
        <f t="shared" si="98"/>
        <v/>
      </c>
      <c r="S275" s="182" t="str">
        <f t="shared" si="98"/>
        <v/>
      </c>
      <c r="T275" s="182" t="str">
        <f t="shared" si="98"/>
        <v/>
      </c>
      <c r="U275" s="182" t="str">
        <f t="shared" si="98"/>
        <v/>
      </c>
      <c r="V275" s="182" t="str">
        <f t="shared" si="98"/>
        <v/>
      </c>
      <c r="W275" s="182" t="str">
        <f t="shared" si="98"/>
        <v/>
      </c>
      <c r="X275" s="182" t="str">
        <f t="shared" si="98"/>
        <v/>
      </c>
      <c r="Y275" s="182" t="str">
        <f t="shared" si="98"/>
        <v/>
      </c>
      <c r="Z275" s="182" t="str">
        <f t="shared" si="98"/>
        <v/>
      </c>
      <c r="AA275" s="182" t="str">
        <f t="shared" si="98"/>
        <v/>
      </c>
      <c r="AB275" s="182" t="str">
        <f t="shared" si="97"/>
        <v/>
      </c>
      <c r="AC275" s="182" t="str">
        <f t="shared" si="97"/>
        <v/>
      </c>
      <c r="AD275" s="182" t="str">
        <f t="shared" si="97"/>
        <v/>
      </c>
      <c r="AE275" s="182" t="str">
        <f t="shared" si="97"/>
        <v/>
      </c>
      <c r="AF275" s="182" t="str">
        <f t="shared" si="97"/>
        <v/>
      </c>
      <c r="AG275" s="182" t="str">
        <f t="shared" si="97"/>
        <v/>
      </c>
      <c r="AH275" s="182" t="str">
        <f t="shared" si="97"/>
        <v/>
      </c>
      <c r="AI275" s="182" t="str">
        <f t="shared" si="97"/>
        <v/>
      </c>
      <c r="AJ275" s="182" t="str">
        <f t="shared" si="97"/>
        <v/>
      </c>
      <c r="AK275" s="182" t="str">
        <f t="shared" si="97"/>
        <v/>
      </c>
      <c r="AL275" s="182" t="str">
        <f t="shared" si="99"/>
        <v/>
      </c>
      <c r="AM275" s="182" t="str">
        <f t="shared" si="99"/>
        <v/>
      </c>
      <c r="AN275" s="182" t="str">
        <f t="shared" si="99"/>
        <v/>
      </c>
      <c r="AO275" s="182" t="str">
        <f t="shared" si="99"/>
        <v/>
      </c>
      <c r="AP275" s="182" t="str">
        <f t="shared" si="99"/>
        <v/>
      </c>
      <c r="AQ275" s="182" t="str">
        <f t="shared" si="99"/>
        <v/>
      </c>
      <c r="AR275" s="182" t="str">
        <f t="shared" si="99"/>
        <v/>
      </c>
      <c r="AS275" s="182" t="str">
        <f t="shared" si="99"/>
        <v/>
      </c>
      <c r="AT275" s="182" t="str">
        <f t="shared" si="99"/>
        <v/>
      </c>
      <c r="AU275" s="182" t="str">
        <f t="shared" si="99"/>
        <v/>
      </c>
      <c r="AV275" s="182" t="str">
        <f t="shared" si="99"/>
        <v/>
      </c>
      <c r="AW275" s="182" t="str">
        <f t="shared" si="99"/>
        <v/>
      </c>
      <c r="AX275" s="182" t="str">
        <f t="shared" si="99"/>
        <v/>
      </c>
      <c r="AY275" s="182" t="str">
        <f t="shared" si="99"/>
        <v/>
      </c>
      <c r="AZ275" s="182" t="str">
        <f t="shared" si="99"/>
        <v/>
      </c>
      <c r="BA275" s="182" t="str">
        <f t="shared" si="99"/>
        <v/>
      </c>
      <c r="BB275" s="182" t="str">
        <f t="shared" si="99"/>
        <v/>
      </c>
      <c r="BC275" s="182" t="str">
        <f t="shared" si="99"/>
        <v/>
      </c>
      <c r="BD275" s="182" t="str">
        <f t="shared" si="99"/>
        <v/>
      </c>
      <c r="BE275" s="182" t="str">
        <f t="shared" si="99"/>
        <v/>
      </c>
      <c r="BF275" s="182" t="str">
        <f t="shared" si="99"/>
        <v/>
      </c>
      <c r="BG275" s="182" t="str">
        <f t="shared" si="99"/>
        <v/>
      </c>
      <c r="BH275" s="182" t="str">
        <f t="shared" si="99"/>
        <v/>
      </c>
      <c r="BI275" s="182" t="str">
        <f t="shared" si="99"/>
        <v/>
      </c>
      <c r="BJ275" s="182" t="str">
        <f t="shared" si="99"/>
        <v/>
      </c>
      <c r="BK275" s="182" t="str">
        <f t="shared" si="99"/>
        <v/>
      </c>
      <c r="BL275" s="182" t="str">
        <f t="shared" si="99"/>
        <v/>
      </c>
      <c r="BM275" s="182" t="str">
        <f t="shared" si="99"/>
        <v/>
      </c>
      <c r="BN275" s="182" t="str">
        <f t="shared" si="99"/>
        <v/>
      </c>
      <c r="BO275" s="182" t="str">
        <f t="shared" si="99"/>
        <v/>
      </c>
      <c r="BP275" s="182" t="str">
        <f t="shared" si="99"/>
        <v/>
      </c>
      <c r="BQ275" s="182" t="str">
        <f t="shared" si="99"/>
        <v/>
      </c>
      <c r="BR275" s="182" t="str">
        <f t="shared" si="99"/>
        <v/>
      </c>
      <c r="BS275" s="182" t="str">
        <f t="shared" si="99"/>
        <v/>
      </c>
      <c r="BT275" s="182" t="str">
        <f t="shared" si="99"/>
        <v/>
      </c>
      <c r="BU275" s="182" t="str">
        <f t="shared" si="99"/>
        <v/>
      </c>
    </row>
    <row r="276" spans="1:73" x14ac:dyDescent="0.25">
      <c r="A276" s="422">
        <f>IF(ISERROR(FIND(SALES!$XEM$12,J276)),0,1)</f>
        <v>1</v>
      </c>
      <c r="G276" s="623" t="str">
        <f t="shared" si="93"/>
        <v>0</v>
      </c>
      <c r="H276" s="1">
        <f>'F12'!E279</f>
        <v>0</v>
      </c>
      <c r="I276" s="1" t="str">
        <f t="shared" si="94"/>
        <v/>
      </c>
      <c r="J276" s="197">
        <f>VLOOKUP(H276,'F12'!$E$6:$F$356,2,FALSE)</f>
        <v>0</v>
      </c>
      <c r="K276" s="197">
        <f t="shared" si="95"/>
        <v>0.25</v>
      </c>
      <c r="L276" s="190">
        <f t="shared" si="89"/>
        <v>0</v>
      </c>
      <c r="M276" s="182" t="str">
        <f t="shared" si="98"/>
        <v/>
      </c>
      <c r="N276" s="182" t="str">
        <f t="shared" si="98"/>
        <v/>
      </c>
      <c r="O276" s="182" t="str">
        <f t="shared" si="98"/>
        <v/>
      </c>
      <c r="P276" s="182" t="str">
        <f t="shared" si="98"/>
        <v/>
      </c>
      <c r="Q276" s="182" t="str">
        <f t="shared" si="98"/>
        <v/>
      </c>
      <c r="R276" s="182" t="str">
        <f t="shared" si="98"/>
        <v/>
      </c>
      <c r="S276" s="182" t="str">
        <f t="shared" si="98"/>
        <v/>
      </c>
      <c r="T276" s="182" t="str">
        <f t="shared" si="98"/>
        <v/>
      </c>
      <c r="U276" s="182" t="str">
        <f t="shared" si="98"/>
        <v/>
      </c>
      <c r="V276" s="182" t="str">
        <f t="shared" si="98"/>
        <v/>
      </c>
      <c r="W276" s="182" t="str">
        <f t="shared" si="98"/>
        <v/>
      </c>
      <c r="X276" s="182" t="str">
        <f t="shared" si="98"/>
        <v/>
      </c>
      <c r="Y276" s="182" t="str">
        <f t="shared" si="98"/>
        <v/>
      </c>
      <c r="Z276" s="182" t="str">
        <f t="shared" si="98"/>
        <v/>
      </c>
      <c r="AA276" s="182" t="str">
        <f t="shared" si="98"/>
        <v/>
      </c>
      <c r="AB276" s="182" t="str">
        <f t="shared" si="97"/>
        <v/>
      </c>
      <c r="AC276" s="182" t="str">
        <f t="shared" si="97"/>
        <v/>
      </c>
      <c r="AD276" s="182" t="str">
        <f t="shared" si="97"/>
        <v/>
      </c>
      <c r="AE276" s="182" t="str">
        <f t="shared" si="97"/>
        <v/>
      </c>
      <c r="AF276" s="182" t="str">
        <f t="shared" si="97"/>
        <v/>
      </c>
      <c r="AG276" s="182" t="str">
        <f t="shared" si="97"/>
        <v/>
      </c>
      <c r="AH276" s="182" t="str">
        <f t="shared" si="97"/>
        <v/>
      </c>
      <c r="AI276" s="182" t="str">
        <f t="shared" si="97"/>
        <v/>
      </c>
      <c r="AJ276" s="182" t="str">
        <f t="shared" si="97"/>
        <v/>
      </c>
      <c r="AK276" s="182" t="str">
        <f t="shared" si="97"/>
        <v/>
      </c>
      <c r="AL276" s="182" t="str">
        <f t="shared" si="99"/>
        <v/>
      </c>
      <c r="AM276" s="182" t="str">
        <f t="shared" si="99"/>
        <v/>
      </c>
      <c r="AN276" s="182" t="str">
        <f t="shared" si="99"/>
        <v/>
      </c>
      <c r="AO276" s="182" t="str">
        <f t="shared" si="99"/>
        <v/>
      </c>
      <c r="AP276" s="182" t="str">
        <f t="shared" si="99"/>
        <v/>
      </c>
      <c r="AQ276" s="182" t="str">
        <f t="shared" si="99"/>
        <v/>
      </c>
      <c r="AR276" s="182" t="str">
        <f t="shared" si="99"/>
        <v/>
      </c>
      <c r="AS276" s="182" t="str">
        <f t="shared" si="99"/>
        <v/>
      </c>
      <c r="AT276" s="182" t="str">
        <f t="shared" si="99"/>
        <v/>
      </c>
      <c r="AU276" s="182" t="str">
        <f t="shared" si="99"/>
        <v/>
      </c>
      <c r="AV276" s="182" t="str">
        <f t="shared" si="99"/>
        <v/>
      </c>
      <c r="AW276" s="182" t="str">
        <f t="shared" si="99"/>
        <v/>
      </c>
      <c r="AX276" s="182" t="str">
        <f t="shared" si="99"/>
        <v/>
      </c>
      <c r="AY276" s="182" t="str">
        <f t="shared" si="99"/>
        <v/>
      </c>
      <c r="AZ276" s="182" t="str">
        <f t="shared" si="99"/>
        <v/>
      </c>
      <c r="BA276" s="182" t="str">
        <f t="shared" si="99"/>
        <v/>
      </c>
      <c r="BB276" s="182" t="str">
        <f t="shared" si="99"/>
        <v/>
      </c>
      <c r="BC276" s="182" t="str">
        <f t="shared" si="99"/>
        <v/>
      </c>
      <c r="BD276" s="182" t="str">
        <f t="shared" si="99"/>
        <v/>
      </c>
      <c r="BE276" s="182" t="str">
        <f t="shared" si="99"/>
        <v/>
      </c>
      <c r="BF276" s="182" t="str">
        <f t="shared" si="99"/>
        <v/>
      </c>
      <c r="BG276" s="182" t="str">
        <f t="shared" si="99"/>
        <v/>
      </c>
      <c r="BH276" s="182" t="str">
        <f t="shared" si="99"/>
        <v/>
      </c>
      <c r="BI276" s="182" t="str">
        <f t="shared" si="99"/>
        <v/>
      </c>
      <c r="BJ276" s="182" t="str">
        <f t="shared" si="99"/>
        <v/>
      </c>
      <c r="BK276" s="182" t="str">
        <f t="shared" si="99"/>
        <v/>
      </c>
      <c r="BL276" s="182" t="str">
        <f t="shared" si="99"/>
        <v/>
      </c>
      <c r="BM276" s="182" t="str">
        <f t="shared" si="99"/>
        <v/>
      </c>
      <c r="BN276" s="182" t="str">
        <f t="shared" si="99"/>
        <v/>
      </c>
      <c r="BO276" s="182" t="str">
        <f t="shared" si="99"/>
        <v/>
      </c>
      <c r="BP276" s="182" t="str">
        <f t="shared" si="99"/>
        <v/>
      </c>
      <c r="BQ276" s="182" t="str">
        <f t="shared" si="99"/>
        <v/>
      </c>
      <c r="BR276" s="182" t="str">
        <f t="shared" si="99"/>
        <v/>
      </c>
      <c r="BS276" s="182" t="str">
        <f t="shared" si="99"/>
        <v/>
      </c>
      <c r="BT276" s="182" t="str">
        <f t="shared" si="99"/>
        <v/>
      </c>
      <c r="BU276" s="182" t="str">
        <f t="shared" si="99"/>
        <v/>
      </c>
    </row>
    <row r="277" spans="1:73" x14ac:dyDescent="0.25">
      <c r="A277" s="422">
        <f>IF(ISERROR(FIND(SALES!$XEM$12,J277)),0,1)</f>
        <v>1</v>
      </c>
      <c r="G277" s="623" t="str">
        <f t="shared" si="93"/>
        <v>0</v>
      </c>
      <c r="H277" s="1">
        <f>'F12'!E280</f>
        <v>0</v>
      </c>
      <c r="I277" s="1" t="str">
        <f t="shared" si="94"/>
        <v/>
      </c>
      <c r="J277" s="197">
        <f>VLOOKUP(H277,'F12'!$E$6:$F$356,2,FALSE)</f>
        <v>0</v>
      </c>
      <c r="K277" s="197">
        <f t="shared" si="95"/>
        <v>0.25</v>
      </c>
      <c r="L277" s="190">
        <f t="shared" si="89"/>
        <v>0</v>
      </c>
      <c r="M277" s="182" t="str">
        <f t="shared" si="98"/>
        <v/>
      </c>
      <c r="N277" s="182" t="str">
        <f t="shared" si="98"/>
        <v/>
      </c>
      <c r="O277" s="182" t="str">
        <f t="shared" si="98"/>
        <v/>
      </c>
      <c r="P277" s="182" t="str">
        <f t="shared" si="98"/>
        <v/>
      </c>
      <c r="Q277" s="182" t="str">
        <f t="shared" si="98"/>
        <v/>
      </c>
      <c r="R277" s="182" t="str">
        <f t="shared" si="98"/>
        <v/>
      </c>
      <c r="S277" s="182" t="str">
        <f t="shared" si="98"/>
        <v/>
      </c>
      <c r="T277" s="182" t="str">
        <f t="shared" si="98"/>
        <v/>
      </c>
      <c r="U277" s="182" t="str">
        <f t="shared" si="98"/>
        <v/>
      </c>
      <c r="V277" s="182" t="str">
        <f t="shared" si="98"/>
        <v/>
      </c>
      <c r="W277" s="182" t="str">
        <f t="shared" si="98"/>
        <v/>
      </c>
      <c r="X277" s="182" t="str">
        <f t="shared" si="98"/>
        <v/>
      </c>
      <c r="Y277" s="182" t="str">
        <f t="shared" si="98"/>
        <v/>
      </c>
      <c r="Z277" s="182" t="str">
        <f t="shared" si="98"/>
        <v/>
      </c>
      <c r="AA277" s="182" t="str">
        <f t="shared" si="98"/>
        <v/>
      </c>
      <c r="AB277" s="182" t="str">
        <f t="shared" si="97"/>
        <v/>
      </c>
      <c r="AC277" s="182" t="str">
        <f t="shared" si="97"/>
        <v/>
      </c>
      <c r="AD277" s="182" t="str">
        <f t="shared" si="97"/>
        <v/>
      </c>
      <c r="AE277" s="182" t="str">
        <f t="shared" si="97"/>
        <v/>
      </c>
      <c r="AF277" s="182" t="str">
        <f t="shared" si="97"/>
        <v/>
      </c>
      <c r="AG277" s="182" t="str">
        <f t="shared" si="97"/>
        <v/>
      </c>
      <c r="AH277" s="182" t="str">
        <f t="shared" si="97"/>
        <v/>
      </c>
      <c r="AI277" s="182" t="str">
        <f t="shared" si="97"/>
        <v/>
      </c>
      <c r="AJ277" s="182" t="str">
        <f t="shared" si="97"/>
        <v/>
      </c>
      <c r="AK277" s="182" t="str">
        <f t="shared" si="97"/>
        <v/>
      </c>
      <c r="AL277" s="182" t="str">
        <f t="shared" si="99"/>
        <v/>
      </c>
      <c r="AM277" s="182" t="str">
        <f t="shared" si="99"/>
        <v/>
      </c>
      <c r="AN277" s="182" t="str">
        <f t="shared" si="99"/>
        <v/>
      </c>
      <c r="AO277" s="182" t="str">
        <f t="shared" si="99"/>
        <v/>
      </c>
      <c r="AP277" s="182" t="str">
        <f t="shared" si="99"/>
        <v/>
      </c>
      <c r="AQ277" s="182" t="str">
        <f t="shared" ref="AL277:BU284" si="100">IF(AQ$2&gt;LEN($J277),"",RIGHT(LEFT($J277,AQ$2),3))</f>
        <v/>
      </c>
      <c r="AR277" s="182" t="str">
        <f t="shared" si="100"/>
        <v/>
      </c>
      <c r="AS277" s="182" t="str">
        <f t="shared" si="100"/>
        <v/>
      </c>
      <c r="AT277" s="182" t="str">
        <f t="shared" si="100"/>
        <v/>
      </c>
      <c r="AU277" s="182" t="str">
        <f t="shared" si="100"/>
        <v/>
      </c>
      <c r="AV277" s="182" t="str">
        <f t="shared" si="100"/>
        <v/>
      </c>
      <c r="AW277" s="182" t="str">
        <f t="shared" si="100"/>
        <v/>
      </c>
      <c r="AX277" s="182" t="str">
        <f t="shared" si="100"/>
        <v/>
      </c>
      <c r="AY277" s="182" t="str">
        <f t="shared" si="100"/>
        <v/>
      </c>
      <c r="AZ277" s="182" t="str">
        <f t="shared" si="100"/>
        <v/>
      </c>
      <c r="BA277" s="182" t="str">
        <f t="shared" si="100"/>
        <v/>
      </c>
      <c r="BB277" s="182" t="str">
        <f t="shared" si="100"/>
        <v/>
      </c>
      <c r="BC277" s="182" t="str">
        <f t="shared" si="100"/>
        <v/>
      </c>
      <c r="BD277" s="182" t="str">
        <f t="shared" si="100"/>
        <v/>
      </c>
      <c r="BE277" s="182" t="str">
        <f t="shared" si="100"/>
        <v/>
      </c>
      <c r="BF277" s="182" t="str">
        <f t="shared" si="100"/>
        <v/>
      </c>
      <c r="BG277" s="182" t="str">
        <f t="shared" si="100"/>
        <v/>
      </c>
      <c r="BH277" s="182" t="str">
        <f t="shared" si="100"/>
        <v/>
      </c>
      <c r="BI277" s="182" t="str">
        <f t="shared" si="100"/>
        <v/>
      </c>
      <c r="BJ277" s="182" t="str">
        <f t="shared" si="100"/>
        <v/>
      </c>
      <c r="BK277" s="182" t="str">
        <f t="shared" si="100"/>
        <v/>
      </c>
      <c r="BL277" s="182" t="str">
        <f t="shared" si="100"/>
        <v/>
      </c>
      <c r="BM277" s="182" t="str">
        <f t="shared" si="100"/>
        <v/>
      </c>
      <c r="BN277" s="182" t="str">
        <f t="shared" si="100"/>
        <v/>
      </c>
      <c r="BO277" s="182" t="str">
        <f t="shared" si="100"/>
        <v/>
      </c>
      <c r="BP277" s="182" t="str">
        <f t="shared" si="100"/>
        <v/>
      </c>
      <c r="BQ277" s="182" t="str">
        <f t="shared" si="100"/>
        <v/>
      </c>
      <c r="BR277" s="182" t="str">
        <f t="shared" si="100"/>
        <v/>
      </c>
      <c r="BS277" s="182" t="str">
        <f t="shared" si="100"/>
        <v/>
      </c>
      <c r="BT277" s="182" t="str">
        <f t="shared" si="100"/>
        <v/>
      </c>
      <c r="BU277" s="182" t="str">
        <f t="shared" si="100"/>
        <v/>
      </c>
    </row>
    <row r="278" spans="1:73" x14ac:dyDescent="0.25">
      <c r="A278" s="422">
        <f>IF(ISERROR(FIND(SALES!$XEM$12,J278)),0,1)</f>
        <v>1</v>
      </c>
      <c r="G278" s="623" t="str">
        <f t="shared" si="93"/>
        <v>0</v>
      </c>
      <c r="H278" s="1">
        <f>'F12'!E281</f>
        <v>0</v>
      </c>
      <c r="I278" s="1" t="str">
        <f t="shared" si="94"/>
        <v/>
      </c>
      <c r="J278" s="197">
        <f>VLOOKUP(H278,'F12'!$E$6:$F$356,2,FALSE)</f>
        <v>0</v>
      </c>
      <c r="K278" s="197">
        <f t="shared" si="95"/>
        <v>0.25</v>
      </c>
      <c r="L278" s="190">
        <f t="shared" si="89"/>
        <v>0</v>
      </c>
      <c r="M278" s="182" t="str">
        <f t="shared" si="98"/>
        <v/>
      </c>
      <c r="N278" s="182" t="str">
        <f t="shared" si="98"/>
        <v/>
      </c>
      <c r="O278" s="182" t="str">
        <f t="shared" si="98"/>
        <v/>
      </c>
      <c r="P278" s="182" t="str">
        <f t="shared" si="98"/>
        <v/>
      </c>
      <c r="Q278" s="182" t="str">
        <f t="shared" si="98"/>
        <v/>
      </c>
      <c r="R278" s="182" t="str">
        <f t="shared" si="98"/>
        <v/>
      </c>
      <c r="S278" s="182" t="str">
        <f t="shared" si="98"/>
        <v/>
      </c>
      <c r="T278" s="182" t="str">
        <f t="shared" si="98"/>
        <v/>
      </c>
      <c r="U278" s="182" t="str">
        <f t="shared" si="98"/>
        <v/>
      </c>
      <c r="V278" s="182" t="str">
        <f t="shared" si="98"/>
        <v/>
      </c>
      <c r="W278" s="182" t="str">
        <f t="shared" si="98"/>
        <v/>
      </c>
      <c r="X278" s="182" t="str">
        <f t="shared" si="98"/>
        <v/>
      </c>
      <c r="Y278" s="182" t="str">
        <f t="shared" si="98"/>
        <v/>
      </c>
      <c r="Z278" s="182" t="str">
        <f t="shared" si="98"/>
        <v/>
      </c>
      <c r="AA278" s="182" t="str">
        <f t="shared" si="98"/>
        <v/>
      </c>
      <c r="AB278" s="182" t="str">
        <f t="shared" si="97"/>
        <v/>
      </c>
      <c r="AC278" s="182" t="str">
        <f t="shared" si="97"/>
        <v/>
      </c>
      <c r="AD278" s="182" t="str">
        <f t="shared" si="97"/>
        <v/>
      </c>
      <c r="AE278" s="182" t="str">
        <f t="shared" si="97"/>
        <v/>
      </c>
      <c r="AF278" s="182" t="str">
        <f t="shared" si="97"/>
        <v/>
      </c>
      <c r="AG278" s="182" t="str">
        <f t="shared" si="97"/>
        <v/>
      </c>
      <c r="AH278" s="182" t="str">
        <f t="shared" si="97"/>
        <v/>
      </c>
      <c r="AI278" s="182" t="str">
        <f t="shared" si="97"/>
        <v/>
      </c>
      <c r="AJ278" s="182" t="str">
        <f t="shared" si="97"/>
        <v/>
      </c>
      <c r="AK278" s="182" t="str">
        <f t="shared" si="97"/>
        <v/>
      </c>
      <c r="AL278" s="182" t="str">
        <f t="shared" si="100"/>
        <v/>
      </c>
      <c r="AM278" s="182" t="str">
        <f t="shared" si="100"/>
        <v/>
      </c>
      <c r="AN278" s="182" t="str">
        <f t="shared" si="100"/>
        <v/>
      </c>
      <c r="AO278" s="182" t="str">
        <f t="shared" si="100"/>
        <v/>
      </c>
      <c r="AP278" s="182" t="str">
        <f t="shared" si="100"/>
        <v/>
      </c>
      <c r="AQ278" s="182" t="str">
        <f t="shared" si="100"/>
        <v/>
      </c>
      <c r="AR278" s="182" t="str">
        <f t="shared" si="100"/>
        <v/>
      </c>
      <c r="AS278" s="182" t="str">
        <f t="shared" si="100"/>
        <v/>
      </c>
      <c r="AT278" s="182" t="str">
        <f t="shared" si="100"/>
        <v/>
      </c>
      <c r="AU278" s="182" t="str">
        <f t="shared" si="100"/>
        <v/>
      </c>
      <c r="AV278" s="182" t="str">
        <f t="shared" si="100"/>
        <v/>
      </c>
      <c r="AW278" s="182" t="str">
        <f t="shared" si="100"/>
        <v/>
      </c>
      <c r="AX278" s="182" t="str">
        <f t="shared" si="100"/>
        <v/>
      </c>
      <c r="AY278" s="182" t="str">
        <f t="shared" si="100"/>
        <v/>
      </c>
      <c r="AZ278" s="182" t="str">
        <f t="shared" si="100"/>
        <v/>
      </c>
      <c r="BA278" s="182" t="str">
        <f t="shared" si="100"/>
        <v/>
      </c>
      <c r="BB278" s="182" t="str">
        <f t="shared" si="100"/>
        <v/>
      </c>
      <c r="BC278" s="182" t="str">
        <f t="shared" si="100"/>
        <v/>
      </c>
      <c r="BD278" s="182" t="str">
        <f t="shared" si="100"/>
        <v/>
      </c>
      <c r="BE278" s="182" t="str">
        <f t="shared" si="100"/>
        <v/>
      </c>
      <c r="BF278" s="182" t="str">
        <f t="shared" si="100"/>
        <v/>
      </c>
      <c r="BG278" s="182" t="str">
        <f t="shared" si="100"/>
        <v/>
      </c>
      <c r="BH278" s="182" t="str">
        <f t="shared" si="100"/>
        <v/>
      </c>
      <c r="BI278" s="182" t="str">
        <f t="shared" si="100"/>
        <v/>
      </c>
      <c r="BJ278" s="182" t="str">
        <f t="shared" si="100"/>
        <v/>
      </c>
      <c r="BK278" s="182" t="str">
        <f t="shared" si="100"/>
        <v/>
      </c>
      <c r="BL278" s="182" t="str">
        <f t="shared" si="100"/>
        <v/>
      </c>
      <c r="BM278" s="182" t="str">
        <f t="shared" si="100"/>
        <v/>
      </c>
      <c r="BN278" s="182" t="str">
        <f t="shared" si="100"/>
        <v/>
      </c>
      <c r="BO278" s="182" t="str">
        <f t="shared" si="100"/>
        <v/>
      </c>
      <c r="BP278" s="182" t="str">
        <f t="shared" si="100"/>
        <v/>
      </c>
      <c r="BQ278" s="182" t="str">
        <f t="shared" si="100"/>
        <v/>
      </c>
      <c r="BR278" s="182" t="str">
        <f t="shared" si="100"/>
        <v/>
      </c>
      <c r="BS278" s="182" t="str">
        <f t="shared" si="100"/>
        <v/>
      </c>
      <c r="BT278" s="182" t="str">
        <f t="shared" si="100"/>
        <v/>
      </c>
      <c r="BU278" s="182" t="str">
        <f t="shared" si="100"/>
        <v/>
      </c>
    </row>
    <row r="279" spans="1:73" x14ac:dyDescent="0.25">
      <c r="A279" s="422">
        <f>IF(ISERROR(FIND(SALES!$XEM$12,J279)),0,1)</f>
        <v>1</v>
      </c>
      <c r="G279" s="623" t="str">
        <f t="shared" si="93"/>
        <v>0</v>
      </c>
      <c r="H279" s="1">
        <f>'F12'!E282</f>
        <v>0</v>
      </c>
      <c r="I279" s="1" t="str">
        <f t="shared" si="94"/>
        <v/>
      </c>
      <c r="J279" s="197">
        <f>VLOOKUP(H279,'F12'!$E$6:$F$356,2,FALSE)</f>
        <v>0</v>
      </c>
      <c r="K279" s="197">
        <f t="shared" si="95"/>
        <v>0.25</v>
      </c>
      <c r="L279" s="190">
        <f t="shared" si="89"/>
        <v>0</v>
      </c>
      <c r="M279" s="182" t="str">
        <f t="shared" si="98"/>
        <v/>
      </c>
      <c r="N279" s="182" t="str">
        <f t="shared" si="98"/>
        <v/>
      </c>
      <c r="O279" s="182" t="str">
        <f t="shared" si="98"/>
        <v/>
      </c>
      <c r="P279" s="182" t="str">
        <f t="shared" si="98"/>
        <v/>
      </c>
      <c r="Q279" s="182" t="str">
        <f t="shared" si="98"/>
        <v/>
      </c>
      <c r="R279" s="182" t="str">
        <f t="shared" si="98"/>
        <v/>
      </c>
      <c r="S279" s="182" t="str">
        <f t="shared" si="98"/>
        <v/>
      </c>
      <c r="T279" s="182" t="str">
        <f t="shared" si="98"/>
        <v/>
      </c>
      <c r="U279" s="182" t="str">
        <f t="shared" si="98"/>
        <v/>
      </c>
      <c r="V279" s="182" t="str">
        <f t="shared" si="98"/>
        <v/>
      </c>
      <c r="W279" s="182" t="str">
        <f t="shared" si="98"/>
        <v/>
      </c>
      <c r="X279" s="182" t="str">
        <f t="shared" si="98"/>
        <v/>
      </c>
      <c r="Y279" s="182" t="str">
        <f t="shared" si="98"/>
        <v/>
      </c>
      <c r="Z279" s="182" t="str">
        <f t="shared" si="98"/>
        <v/>
      </c>
      <c r="AA279" s="182" t="str">
        <f t="shared" si="98"/>
        <v/>
      </c>
      <c r="AB279" s="182" t="str">
        <f t="shared" si="97"/>
        <v/>
      </c>
      <c r="AC279" s="182" t="str">
        <f t="shared" si="97"/>
        <v/>
      </c>
      <c r="AD279" s="182" t="str">
        <f t="shared" si="97"/>
        <v/>
      </c>
      <c r="AE279" s="182" t="str">
        <f t="shared" si="97"/>
        <v/>
      </c>
      <c r="AF279" s="182" t="str">
        <f t="shared" si="97"/>
        <v/>
      </c>
      <c r="AG279" s="182" t="str">
        <f t="shared" si="97"/>
        <v/>
      </c>
      <c r="AH279" s="182" t="str">
        <f t="shared" si="97"/>
        <v/>
      </c>
      <c r="AI279" s="182" t="str">
        <f t="shared" si="97"/>
        <v/>
      </c>
      <c r="AJ279" s="182" t="str">
        <f t="shared" si="97"/>
        <v/>
      </c>
      <c r="AK279" s="182" t="str">
        <f t="shared" si="97"/>
        <v/>
      </c>
      <c r="AL279" s="182" t="str">
        <f t="shared" si="100"/>
        <v/>
      </c>
      <c r="AM279" s="182" t="str">
        <f t="shared" si="100"/>
        <v/>
      </c>
      <c r="AN279" s="182" t="str">
        <f t="shared" si="100"/>
        <v/>
      </c>
      <c r="AO279" s="182" t="str">
        <f t="shared" si="100"/>
        <v/>
      </c>
      <c r="AP279" s="182" t="str">
        <f t="shared" si="100"/>
        <v/>
      </c>
      <c r="AQ279" s="182" t="str">
        <f t="shared" si="100"/>
        <v/>
      </c>
      <c r="AR279" s="182" t="str">
        <f t="shared" si="100"/>
        <v/>
      </c>
      <c r="AS279" s="182" t="str">
        <f t="shared" si="100"/>
        <v/>
      </c>
      <c r="AT279" s="182" t="str">
        <f t="shared" si="100"/>
        <v/>
      </c>
      <c r="AU279" s="182" t="str">
        <f t="shared" si="100"/>
        <v/>
      </c>
      <c r="AV279" s="182" t="str">
        <f t="shared" si="100"/>
        <v/>
      </c>
      <c r="AW279" s="182" t="str">
        <f t="shared" si="100"/>
        <v/>
      </c>
      <c r="AX279" s="182" t="str">
        <f t="shared" si="100"/>
        <v/>
      </c>
      <c r="AY279" s="182" t="str">
        <f t="shared" si="100"/>
        <v/>
      </c>
      <c r="AZ279" s="182" t="str">
        <f t="shared" si="100"/>
        <v/>
      </c>
      <c r="BA279" s="182" t="str">
        <f t="shared" si="100"/>
        <v/>
      </c>
      <c r="BB279" s="182" t="str">
        <f t="shared" si="100"/>
        <v/>
      </c>
      <c r="BC279" s="182" t="str">
        <f t="shared" si="100"/>
        <v/>
      </c>
      <c r="BD279" s="182" t="str">
        <f t="shared" si="100"/>
        <v/>
      </c>
      <c r="BE279" s="182" t="str">
        <f t="shared" si="100"/>
        <v/>
      </c>
      <c r="BF279" s="182" t="str">
        <f t="shared" si="100"/>
        <v/>
      </c>
      <c r="BG279" s="182" t="str">
        <f t="shared" si="100"/>
        <v/>
      </c>
      <c r="BH279" s="182" t="str">
        <f t="shared" si="100"/>
        <v/>
      </c>
      <c r="BI279" s="182" t="str">
        <f t="shared" si="100"/>
        <v/>
      </c>
      <c r="BJ279" s="182" t="str">
        <f t="shared" si="100"/>
        <v/>
      </c>
      <c r="BK279" s="182" t="str">
        <f t="shared" si="100"/>
        <v/>
      </c>
      <c r="BL279" s="182" t="str">
        <f t="shared" si="100"/>
        <v/>
      </c>
      <c r="BM279" s="182" t="str">
        <f t="shared" si="100"/>
        <v/>
      </c>
      <c r="BN279" s="182" t="str">
        <f t="shared" si="100"/>
        <v/>
      </c>
      <c r="BO279" s="182" t="str">
        <f t="shared" si="100"/>
        <v/>
      </c>
      <c r="BP279" s="182" t="str">
        <f t="shared" si="100"/>
        <v/>
      </c>
      <c r="BQ279" s="182" t="str">
        <f t="shared" si="100"/>
        <v/>
      </c>
      <c r="BR279" s="182" t="str">
        <f t="shared" si="100"/>
        <v/>
      </c>
      <c r="BS279" s="182" t="str">
        <f t="shared" si="100"/>
        <v/>
      </c>
      <c r="BT279" s="182" t="str">
        <f t="shared" si="100"/>
        <v/>
      </c>
      <c r="BU279" s="182" t="str">
        <f t="shared" si="100"/>
        <v/>
      </c>
    </row>
    <row r="280" spans="1:73" x14ac:dyDescent="0.25">
      <c r="A280" s="422">
        <f>IF(ISERROR(FIND(SALES!$XEM$12,J280)),0,1)</f>
        <v>1</v>
      </c>
      <c r="G280" s="623" t="str">
        <f t="shared" si="93"/>
        <v>0</v>
      </c>
      <c r="H280" s="1">
        <f>'F12'!E283</f>
        <v>0</v>
      </c>
      <c r="I280" s="1" t="str">
        <f t="shared" si="94"/>
        <v/>
      </c>
      <c r="J280" s="197">
        <f>VLOOKUP(H280,'F12'!$E$6:$F$356,2,FALSE)</f>
        <v>0</v>
      </c>
      <c r="K280" s="197">
        <f t="shared" si="95"/>
        <v>0.25</v>
      </c>
      <c r="L280" s="190">
        <f t="shared" si="89"/>
        <v>0</v>
      </c>
      <c r="M280" s="182" t="str">
        <f t="shared" si="98"/>
        <v/>
      </c>
      <c r="N280" s="182" t="str">
        <f t="shared" si="98"/>
        <v/>
      </c>
      <c r="O280" s="182" t="str">
        <f t="shared" si="98"/>
        <v/>
      </c>
      <c r="P280" s="182" t="str">
        <f t="shared" si="98"/>
        <v/>
      </c>
      <c r="Q280" s="182" t="str">
        <f t="shared" si="98"/>
        <v/>
      </c>
      <c r="R280" s="182" t="str">
        <f t="shared" si="98"/>
        <v/>
      </c>
      <c r="S280" s="182" t="str">
        <f t="shared" si="98"/>
        <v/>
      </c>
      <c r="T280" s="182" t="str">
        <f t="shared" si="98"/>
        <v/>
      </c>
      <c r="U280" s="182" t="str">
        <f t="shared" si="98"/>
        <v/>
      </c>
      <c r="V280" s="182" t="str">
        <f t="shared" si="98"/>
        <v/>
      </c>
      <c r="W280" s="182" t="str">
        <f t="shared" si="98"/>
        <v/>
      </c>
      <c r="X280" s="182" t="str">
        <f t="shared" si="98"/>
        <v/>
      </c>
      <c r="Y280" s="182" t="str">
        <f t="shared" si="98"/>
        <v/>
      </c>
      <c r="Z280" s="182" t="str">
        <f t="shared" si="98"/>
        <v/>
      </c>
      <c r="AA280" s="182" t="str">
        <f t="shared" si="98"/>
        <v/>
      </c>
      <c r="AB280" s="182" t="str">
        <f t="shared" si="97"/>
        <v/>
      </c>
      <c r="AC280" s="182" t="str">
        <f t="shared" si="97"/>
        <v/>
      </c>
      <c r="AD280" s="182" t="str">
        <f t="shared" si="97"/>
        <v/>
      </c>
      <c r="AE280" s="182" t="str">
        <f t="shared" si="97"/>
        <v/>
      </c>
      <c r="AF280" s="182" t="str">
        <f t="shared" si="97"/>
        <v/>
      </c>
      <c r="AG280" s="182" t="str">
        <f t="shared" si="97"/>
        <v/>
      </c>
      <c r="AH280" s="182" t="str">
        <f t="shared" si="97"/>
        <v/>
      </c>
      <c r="AI280" s="182" t="str">
        <f t="shared" si="97"/>
        <v/>
      </c>
      <c r="AJ280" s="182" t="str">
        <f t="shared" si="97"/>
        <v/>
      </c>
      <c r="AK280" s="182" t="str">
        <f t="shared" si="97"/>
        <v/>
      </c>
      <c r="AL280" s="182" t="str">
        <f t="shared" si="100"/>
        <v/>
      </c>
      <c r="AM280" s="182" t="str">
        <f t="shared" si="100"/>
        <v/>
      </c>
      <c r="AN280" s="182" t="str">
        <f t="shared" si="100"/>
        <v/>
      </c>
      <c r="AO280" s="182" t="str">
        <f t="shared" si="100"/>
        <v/>
      </c>
      <c r="AP280" s="182" t="str">
        <f t="shared" si="100"/>
        <v/>
      </c>
      <c r="AQ280" s="182" t="str">
        <f t="shared" si="100"/>
        <v/>
      </c>
      <c r="AR280" s="182" t="str">
        <f t="shared" si="100"/>
        <v/>
      </c>
      <c r="AS280" s="182" t="str">
        <f t="shared" si="100"/>
        <v/>
      </c>
      <c r="AT280" s="182" t="str">
        <f t="shared" si="100"/>
        <v/>
      </c>
      <c r="AU280" s="182" t="str">
        <f t="shared" si="100"/>
        <v/>
      </c>
      <c r="AV280" s="182" t="str">
        <f t="shared" si="100"/>
        <v/>
      </c>
      <c r="AW280" s="182" t="str">
        <f t="shared" si="100"/>
        <v/>
      </c>
      <c r="AX280" s="182" t="str">
        <f t="shared" si="100"/>
        <v/>
      </c>
      <c r="AY280" s="182" t="str">
        <f t="shared" si="100"/>
        <v/>
      </c>
      <c r="AZ280" s="182" t="str">
        <f t="shared" si="100"/>
        <v/>
      </c>
      <c r="BA280" s="182" t="str">
        <f t="shared" si="100"/>
        <v/>
      </c>
      <c r="BB280" s="182" t="str">
        <f t="shared" si="100"/>
        <v/>
      </c>
      <c r="BC280" s="182" t="str">
        <f t="shared" si="100"/>
        <v/>
      </c>
      <c r="BD280" s="182" t="str">
        <f t="shared" si="100"/>
        <v/>
      </c>
      <c r="BE280" s="182" t="str">
        <f t="shared" si="100"/>
        <v/>
      </c>
      <c r="BF280" s="182" t="str">
        <f t="shared" si="100"/>
        <v/>
      </c>
      <c r="BG280" s="182" t="str">
        <f t="shared" si="100"/>
        <v/>
      </c>
      <c r="BH280" s="182" t="str">
        <f t="shared" si="100"/>
        <v/>
      </c>
      <c r="BI280" s="182" t="str">
        <f t="shared" si="100"/>
        <v/>
      </c>
      <c r="BJ280" s="182" t="str">
        <f t="shared" si="100"/>
        <v/>
      </c>
      <c r="BK280" s="182" t="str">
        <f t="shared" si="100"/>
        <v/>
      </c>
      <c r="BL280" s="182" t="str">
        <f t="shared" si="100"/>
        <v/>
      </c>
      <c r="BM280" s="182" t="str">
        <f t="shared" si="100"/>
        <v/>
      </c>
      <c r="BN280" s="182" t="str">
        <f t="shared" si="100"/>
        <v/>
      </c>
      <c r="BO280" s="182" t="str">
        <f t="shared" si="100"/>
        <v/>
      </c>
      <c r="BP280" s="182" t="str">
        <f t="shared" si="100"/>
        <v/>
      </c>
      <c r="BQ280" s="182" t="str">
        <f t="shared" si="100"/>
        <v/>
      </c>
      <c r="BR280" s="182" t="str">
        <f t="shared" si="100"/>
        <v/>
      </c>
      <c r="BS280" s="182" t="str">
        <f t="shared" si="100"/>
        <v/>
      </c>
      <c r="BT280" s="182" t="str">
        <f t="shared" si="100"/>
        <v/>
      </c>
      <c r="BU280" s="182" t="str">
        <f t="shared" si="100"/>
        <v/>
      </c>
    </row>
    <row r="281" spans="1:73" x14ac:dyDescent="0.25">
      <c r="A281" s="422">
        <f>IF(ISERROR(FIND(SALES!$XEM$12,J281)),0,1)</f>
        <v>1</v>
      </c>
      <c r="G281" s="623" t="str">
        <f t="shared" si="93"/>
        <v>0</v>
      </c>
      <c r="H281" s="1">
        <f>'F12'!E284</f>
        <v>0</v>
      </c>
      <c r="I281" s="1" t="str">
        <f t="shared" si="94"/>
        <v/>
      </c>
      <c r="J281" s="197">
        <f>VLOOKUP(H281,'F12'!$E$6:$F$356,2,FALSE)</f>
        <v>0</v>
      </c>
      <c r="K281" s="197">
        <f t="shared" si="95"/>
        <v>0.25</v>
      </c>
      <c r="L281" s="190">
        <f t="shared" si="89"/>
        <v>0</v>
      </c>
      <c r="M281" s="182" t="str">
        <f t="shared" si="98"/>
        <v/>
      </c>
      <c r="N281" s="182" t="str">
        <f t="shared" si="98"/>
        <v/>
      </c>
      <c r="O281" s="182" t="str">
        <f t="shared" si="98"/>
        <v/>
      </c>
      <c r="P281" s="182" t="str">
        <f t="shared" si="98"/>
        <v/>
      </c>
      <c r="Q281" s="182" t="str">
        <f t="shared" si="98"/>
        <v/>
      </c>
      <c r="R281" s="182" t="str">
        <f t="shared" si="98"/>
        <v/>
      </c>
      <c r="S281" s="182" t="str">
        <f t="shared" si="98"/>
        <v/>
      </c>
      <c r="T281" s="182" t="str">
        <f t="shared" si="98"/>
        <v/>
      </c>
      <c r="U281" s="182" t="str">
        <f t="shared" si="98"/>
        <v/>
      </c>
      <c r="V281" s="182" t="str">
        <f t="shared" si="98"/>
        <v/>
      </c>
      <c r="W281" s="182" t="str">
        <f t="shared" si="98"/>
        <v/>
      </c>
      <c r="X281" s="182" t="str">
        <f t="shared" si="98"/>
        <v/>
      </c>
      <c r="Y281" s="182" t="str">
        <f t="shared" si="98"/>
        <v/>
      </c>
      <c r="Z281" s="182" t="str">
        <f t="shared" si="98"/>
        <v/>
      </c>
      <c r="AA281" s="182" t="str">
        <f t="shared" si="98"/>
        <v/>
      </c>
      <c r="AB281" s="182" t="str">
        <f t="shared" si="97"/>
        <v/>
      </c>
      <c r="AC281" s="182" t="str">
        <f t="shared" si="97"/>
        <v/>
      </c>
      <c r="AD281" s="182" t="str">
        <f t="shared" si="97"/>
        <v/>
      </c>
      <c r="AE281" s="182" t="str">
        <f t="shared" si="97"/>
        <v/>
      </c>
      <c r="AF281" s="182" t="str">
        <f t="shared" si="97"/>
        <v/>
      </c>
      <c r="AG281" s="182" t="str">
        <f t="shared" si="97"/>
        <v/>
      </c>
      <c r="AH281" s="182" t="str">
        <f t="shared" si="97"/>
        <v/>
      </c>
      <c r="AI281" s="182" t="str">
        <f t="shared" si="97"/>
        <v/>
      </c>
      <c r="AJ281" s="182" t="str">
        <f t="shared" si="97"/>
        <v/>
      </c>
      <c r="AK281" s="182" t="str">
        <f t="shared" si="97"/>
        <v/>
      </c>
      <c r="AL281" s="182" t="str">
        <f t="shared" si="100"/>
        <v/>
      </c>
      <c r="AM281" s="182" t="str">
        <f t="shared" si="100"/>
        <v/>
      </c>
      <c r="AN281" s="182" t="str">
        <f t="shared" si="100"/>
        <v/>
      </c>
      <c r="AO281" s="182" t="str">
        <f t="shared" si="100"/>
        <v/>
      </c>
      <c r="AP281" s="182" t="str">
        <f t="shared" si="100"/>
        <v/>
      </c>
      <c r="AQ281" s="182" t="str">
        <f t="shared" si="100"/>
        <v/>
      </c>
      <c r="AR281" s="182" t="str">
        <f t="shared" si="100"/>
        <v/>
      </c>
      <c r="AS281" s="182" t="str">
        <f t="shared" si="100"/>
        <v/>
      </c>
      <c r="AT281" s="182" t="str">
        <f t="shared" si="100"/>
        <v/>
      </c>
      <c r="AU281" s="182" t="str">
        <f t="shared" si="100"/>
        <v/>
      </c>
      <c r="AV281" s="182" t="str">
        <f t="shared" si="100"/>
        <v/>
      </c>
      <c r="AW281" s="182" t="str">
        <f t="shared" si="100"/>
        <v/>
      </c>
      <c r="AX281" s="182" t="str">
        <f t="shared" si="100"/>
        <v/>
      </c>
      <c r="AY281" s="182" t="str">
        <f t="shared" si="100"/>
        <v/>
      </c>
      <c r="AZ281" s="182" t="str">
        <f t="shared" si="100"/>
        <v/>
      </c>
      <c r="BA281" s="182" t="str">
        <f t="shared" si="100"/>
        <v/>
      </c>
      <c r="BB281" s="182" t="str">
        <f t="shared" si="100"/>
        <v/>
      </c>
      <c r="BC281" s="182" t="str">
        <f t="shared" si="100"/>
        <v/>
      </c>
      <c r="BD281" s="182" t="str">
        <f t="shared" si="100"/>
        <v/>
      </c>
      <c r="BE281" s="182" t="str">
        <f t="shared" si="100"/>
        <v/>
      </c>
      <c r="BF281" s="182" t="str">
        <f t="shared" si="100"/>
        <v/>
      </c>
      <c r="BG281" s="182" t="str">
        <f t="shared" si="100"/>
        <v/>
      </c>
      <c r="BH281" s="182" t="str">
        <f t="shared" si="100"/>
        <v/>
      </c>
      <c r="BI281" s="182" t="str">
        <f t="shared" si="100"/>
        <v/>
      </c>
      <c r="BJ281" s="182" t="str">
        <f t="shared" si="100"/>
        <v/>
      </c>
      <c r="BK281" s="182" t="str">
        <f t="shared" si="100"/>
        <v/>
      </c>
      <c r="BL281" s="182" t="str">
        <f t="shared" si="100"/>
        <v/>
      </c>
      <c r="BM281" s="182" t="str">
        <f t="shared" si="100"/>
        <v/>
      </c>
      <c r="BN281" s="182" t="str">
        <f t="shared" si="100"/>
        <v/>
      </c>
      <c r="BO281" s="182" t="str">
        <f t="shared" si="100"/>
        <v/>
      </c>
      <c r="BP281" s="182" t="str">
        <f t="shared" si="100"/>
        <v/>
      </c>
      <c r="BQ281" s="182" t="str">
        <f t="shared" si="100"/>
        <v/>
      </c>
      <c r="BR281" s="182" t="str">
        <f t="shared" si="100"/>
        <v/>
      </c>
      <c r="BS281" s="182" t="str">
        <f t="shared" si="100"/>
        <v/>
      </c>
      <c r="BT281" s="182" t="str">
        <f t="shared" si="100"/>
        <v/>
      </c>
      <c r="BU281" s="182" t="str">
        <f t="shared" si="100"/>
        <v/>
      </c>
    </row>
    <row r="282" spans="1:73" x14ac:dyDescent="0.25">
      <c r="A282" s="422">
        <f>IF(ISERROR(FIND(SALES!$XEM$12,J282)),0,1)</f>
        <v>1</v>
      </c>
      <c r="G282" s="623" t="str">
        <f t="shared" si="93"/>
        <v>0</v>
      </c>
      <c r="H282" s="1">
        <f>'F12'!E285</f>
        <v>0</v>
      </c>
      <c r="I282" s="1" t="str">
        <f t="shared" si="94"/>
        <v/>
      </c>
      <c r="J282" s="197">
        <f>VLOOKUP(H282,'F12'!$E$6:$F$356,2,FALSE)</f>
        <v>0</v>
      </c>
      <c r="K282" s="197">
        <f t="shared" si="95"/>
        <v>0.25</v>
      </c>
      <c r="L282" s="190">
        <f t="shared" si="89"/>
        <v>0</v>
      </c>
      <c r="M282" s="182" t="str">
        <f t="shared" si="98"/>
        <v/>
      </c>
      <c r="N282" s="182" t="str">
        <f t="shared" si="98"/>
        <v/>
      </c>
      <c r="O282" s="182" t="str">
        <f t="shared" si="98"/>
        <v/>
      </c>
      <c r="P282" s="182" t="str">
        <f t="shared" si="98"/>
        <v/>
      </c>
      <c r="Q282" s="182" t="str">
        <f t="shared" si="98"/>
        <v/>
      </c>
      <c r="R282" s="182" t="str">
        <f t="shared" si="98"/>
        <v/>
      </c>
      <c r="S282" s="182" t="str">
        <f t="shared" si="98"/>
        <v/>
      </c>
      <c r="T282" s="182" t="str">
        <f t="shared" si="98"/>
        <v/>
      </c>
      <c r="U282" s="182" t="str">
        <f t="shared" si="98"/>
        <v/>
      </c>
      <c r="V282" s="182" t="str">
        <f t="shared" si="98"/>
        <v/>
      </c>
      <c r="W282" s="182" t="str">
        <f t="shared" si="98"/>
        <v/>
      </c>
      <c r="X282" s="182" t="str">
        <f t="shared" si="98"/>
        <v/>
      </c>
      <c r="Y282" s="182" t="str">
        <f t="shared" si="98"/>
        <v/>
      </c>
      <c r="Z282" s="182" t="str">
        <f t="shared" si="98"/>
        <v/>
      </c>
      <c r="AA282" s="182" t="str">
        <f t="shared" si="98"/>
        <v/>
      </c>
      <c r="AB282" s="182" t="str">
        <f t="shared" si="97"/>
        <v/>
      </c>
      <c r="AC282" s="182" t="str">
        <f t="shared" si="97"/>
        <v/>
      </c>
      <c r="AD282" s="182" t="str">
        <f t="shared" si="97"/>
        <v/>
      </c>
      <c r="AE282" s="182" t="str">
        <f t="shared" si="97"/>
        <v/>
      </c>
      <c r="AF282" s="182" t="str">
        <f t="shared" si="97"/>
        <v/>
      </c>
      <c r="AG282" s="182" t="str">
        <f t="shared" si="97"/>
        <v/>
      </c>
      <c r="AH282" s="182" t="str">
        <f t="shared" si="97"/>
        <v/>
      </c>
      <c r="AI282" s="182" t="str">
        <f t="shared" si="97"/>
        <v/>
      </c>
      <c r="AJ282" s="182" t="str">
        <f t="shared" si="97"/>
        <v/>
      </c>
      <c r="AK282" s="182" t="str">
        <f t="shared" si="97"/>
        <v/>
      </c>
      <c r="AL282" s="182" t="str">
        <f t="shared" si="100"/>
        <v/>
      </c>
      <c r="AM282" s="182" t="str">
        <f t="shared" si="100"/>
        <v/>
      </c>
      <c r="AN282" s="182" t="str">
        <f t="shared" si="100"/>
        <v/>
      </c>
      <c r="AO282" s="182" t="str">
        <f t="shared" si="100"/>
        <v/>
      </c>
      <c r="AP282" s="182" t="str">
        <f t="shared" si="100"/>
        <v/>
      </c>
      <c r="AQ282" s="182" t="str">
        <f t="shared" si="100"/>
        <v/>
      </c>
      <c r="AR282" s="182" t="str">
        <f t="shared" si="100"/>
        <v/>
      </c>
      <c r="AS282" s="182" t="str">
        <f t="shared" si="100"/>
        <v/>
      </c>
      <c r="AT282" s="182" t="str">
        <f t="shared" si="100"/>
        <v/>
      </c>
      <c r="AU282" s="182" t="str">
        <f t="shared" si="100"/>
        <v/>
      </c>
      <c r="AV282" s="182" t="str">
        <f t="shared" si="100"/>
        <v/>
      </c>
      <c r="AW282" s="182" t="str">
        <f t="shared" si="100"/>
        <v/>
      </c>
      <c r="AX282" s="182" t="str">
        <f t="shared" si="100"/>
        <v/>
      </c>
      <c r="AY282" s="182" t="str">
        <f t="shared" si="100"/>
        <v/>
      </c>
      <c r="AZ282" s="182" t="str">
        <f t="shared" si="100"/>
        <v/>
      </c>
      <c r="BA282" s="182" t="str">
        <f t="shared" si="100"/>
        <v/>
      </c>
      <c r="BB282" s="182" t="str">
        <f t="shared" si="100"/>
        <v/>
      </c>
      <c r="BC282" s="182" t="str">
        <f t="shared" si="100"/>
        <v/>
      </c>
      <c r="BD282" s="182" t="str">
        <f t="shared" si="100"/>
        <v/>
      </c>
      <c r="BE282" s="182" t="str">
        <f t="shared" si="100"/>
        <v/>
      </c>
      <c r="BF282" s="182" t="str">
        <f t="shared" si="100"/>
        <v/>
      </c>
      <c r="BG282" s="182" t="str">
        <f t="shared" si="100"/>
        <v/>
      </c>
      <c r="BH282" s="182" t="str">
        <f t="shared" si="100"/>
        <v/>
      </c>
      <c r="BI282" s="182" t="str">
        <f t="shared" si="100"/>
        <v/>
      </c>
      <c r="BJ282" s="182" t="str">
        <f t="shared" si="100"/>
        <v/>
      </c>
      <c r="BK282" s="182" t="str">
        <f t="shared" si="100"/>
        <v/>
      </c>
      <c r="BL282" s="182" t="str">
        <f t="shared" si="100"/>
        <v/>
      </c>
      <c r="BM282" s="182" t="str">
        <f t="shared" si="100"/>
        <v/>
      </c>
      <c r="BN282" s="182" t="str">
        <f t="shared" si="100"/>
        <v/>
      </c>
      <c r="BO282" s="182" t="str">
        <f t="shared" si="100"/>
        <v/>
      </c>
      <c r="BP282" s="182" t="str">
        <f t="shared" si="100"/>
        <v/>
      </c>
      <c r="BQ282" s="182" t="str">
        <f t="shared" si="100"/>
        <v/>
      </c>
      <c r="BR282" s="182" t="str">
        <f t="shared" si="100"/>
        <v/>
      </c>
      <c r="BS282" s="182" t="str">
        <f t="shared" si="100"/>
        <v/>
      </c>
      <c r="BT282" s="182" t="str">
        <f t="shared" si="100"/>
        <v/>
      </c>
      <c r="BU282" s="182" t="str">
        <f t="shared" si="100"/>
        <v/>
      </c>
    </row>
    <row r="283" spans="1:73" x14ac:dyDescent="0.25">
      <c r="A283" s="422">
        <f>IF(ISERROR(FIND(SALES!$XEM$12,J283)),0,1)</f>
        <v>1</v>
      </c>
      <c r="G283" s="623" t="str">
        <f t="shared" si="93"/>
        <v>0</v>
      </c>
      <c r="H283" s="1">
        <f>'F12'!E286</f>
        <v>0</v>
      </c>
      <c r="I283" s="1" t="str">
        <f t="shared" si="94"/>
        <v/>
      </c>
      <c r="J283" s="197">
        <f>VLOOKUP(H283,'F12'!$E$6:$F$356,2,FALSE)</f>
        <v>0</v>
      </c>
      <c r="K283" s="197">
        <f t="shared" si="95"/>
        <v>0.25</v>
      </c>
      <c r="L283" s="190">
        <f t="shared" si="89"/>
        <v>0</v>
      </c>
      <c r="M283" s="182" t="str">
        <f t="shared" si="98"/>
        <v/>
      </c>
      <c r="N283" s="182" t="str">
        <f t="shared" si="98"/>
        <v/>
      </c>
      <c r="O283" s="182" t="str">
        <f t="shared" si="98"/>
        <v/>
      </c>
      <c r="P283" s="182" t="str">
        <f t="shared" si="98"/>
        <v/>
      </c>
      <c r="Q283" s="182" t="str">
        <f t="shared" si="98"/>
        <v/>
      </c>
      <c r="R283" s="182" t="str">
        <f t="shared" si="98"/>
        <v/>
      </c>
      <c r="S283" s="182" t="str">
        <f t="shared" si="98"/>
        <v/>
      </c>
      <c r="T283" s="182" t="str">
        <f t="shared" si="98"/>
        <v/>
      </c>
      <c r="U283" s="182" t="str">
        <f t="shared" si="98"/>
        <v/>
      </c>
      <c r="V283" s="182" t="str">
        <f t="shared" si="98"/>
        <v/>
      </c>
      <c r="W283" s="182" t="str">
        <f t="shared" si="98"/>
        <v/>
      </c>
      <c r="X283" s="182" t="str">
        <f t="shared" si="98"/>
        <v/>
      </c>
      <c r="Y283" s="182" t="str">
        <f t="shared" si="98"/>
        <v/>
      </c>
      <c r="Z283" s="182" t="str">
        <f t="shared" si="98"/>
        <v/>
      </c>
      <c r="AA283" s="182" t="str">
        <f t="shared" si="98"/>
        <v/>
      </c>
      <c r="AB283" s="182" t="str">
        <f t="shared" si="97"/>
        <v/>
      </c>
      <c r="AC283" s="182" t="str">
        <f t="shared" si="97"/>
        <v/>
      </c>
      <c r="AD283" s="182" t="str">
        <f t="shared" si="97"/>
        <v/>
      </c>
      <c r="AE283" s="182" t="str">
        <f t="shared" si="97"/>
        <v/>
      </c>
      <c r="AF283" s="182" t="str">
        <f t="shared" si="97"/>
        <v/>
      </c>
      <c r="AG283" s="182" t="str">
        <f t="shared" si="97"/>
        <v/>
      </c>
      <c r="AH283" s="182" t="str">
        <f t="shared" si="97"/>
        <v/>
      </c>
      <c r="AI283" s="182" t="str">
        <f t="shared" si="97"/>
        <v/>
      </c>
      <c r="AJ283" s="182" t="str">
        <f t="shared" si="97"/>
        <v/>
      </c>
      <c r="AK283" s="182" t="str">
        <f t="shared" si="97"/>
        <v/>
      </c>
      <c r="AL283" s="182" t="str">
        <f t="shared" si="100"/>
        <v/>
      </c>
      <c r="AM283" s="182" t="str">
        <f t="shared" si="100"/>
        <v/>
      </c>
      <c r="AN283" s="182" t="str">
        <f t="shared" si="100"/>
        <v/>
      </c>
      <c r="AO283" s="182" t="str">
        <f t="shared" si="100"/>
        <v/>
      </c>
      <c r="AP283" s="182" t="str">
        <f t="shared" si="100"/>
        <v/>
      </c>
      <c r="AQ283" s="182" t="str">
        <f t="shared" si="100"/>
        <v/>
      </c>
      <c r="AR283" s="182" t="str">
        <f t="shared" si="100"/>
        <v/>
      </c>
      <c r="AS283" s="182" t="str">
        <f t="shared" si="100"/>
        <v/>
      </c>
      <c r="AT283" s="182" t="str">
        <f t="shared" si="100"/>
        <v/>
      </c>
      <c r="AU283" s="182" t="str">
        <f t="shared" si="100"/>
        <v/>
      </c>
      <c r="AV283" s="182" t="str">
        <f t="shared" si="100"/>
        <v/>
      </c>
      <c r="AW283" s="182" t="str">
        <f t="shared" si="100"/>
        <v/>
      </c>
      <c r="AX283" s="182" t="str">
        <f t="shared" si="100"/>
        <v/>
      </c>
      <c r="AY283" s="182" t="str">
        <f t="shared" si="100"/>
        <v/>
      </c>
      <c r="AZ283" s="182" t="str">
        <f t="shared" si="100"/>
        <v/>
      </c>
      <c r="BA283" s="182" t="str">
        <f t="shared" si="100"/>
        <v/>
      </c>
      <c r="BB283" s="182" t="str">
        <f t="shared" si="100"/>
        <v/>
      </c>
      <c r="BC283" s="182" t="str">
        <f t="shared" si="100"/>
        <v/>
      </c>
      <c r="BD283" s="182" t="str">
        <f t="shared" si="100"/>
        <v/>
      </c>
      <c r="BE283" s="182" t="str">
        <f t="shared" si="100"/>
        <v/>
      </c>
      <c r="BF283" s="182" t="str">
        <f t="shared" si="100"/>
        <v/>
      </c>
      <c r="BG283" s="182" t="str">
        <f t="shared" si="100"/>
        <v/>
      </c>
      <c r="BH283" s="182" t="str">
        <f t="shared" si="100"/>
        <v/>
      </c>
      <c r="BI283" s="182" t="str">
        <f t="shared" si="100"/>
        <v/>
      </c>
      <c r="BJ283" s="182" t="str">
        <f t="shared" si="100"/>
        <v/>
      </c>
      <c r="BK283" s="182" t="str">
        <f t="shared" si="100"/>
        <v/>
      </c>
      <c r="BL283" s="182" t="str">
        <f t="shared" si="100"/>
        <v/>
      </c>
      <c r="BM283" s="182" t="str">
        <f t="shared" si="100"/>
        <v/>
      </c>
      <c r="BN283" s="182" t="str">
        <f t="shared" si="100"/>
        <v/>
      </c>
      <c r="BO283" s="182" t="str">
        <f t="shared" si="100"/>
        <v/>
      </c>
      <c r="BP283" s="182" t="str">
        <f t="shared" si="100"/>
        <v/>
      </c>
      <c r="BQ283" s="182" t="str">
        <f t="shared" si="100"/>
        <v/>
      </c>
      <c r="BR283" s="182" t="str">
        <f t="shared" si="100"/>
        <v/>
      </c>
      <c r="BS283" s="182" t="str">
        <f t="shared" si="100"/>
        <v/>
      </c>
      <c r="BT283" s="182" t="str">
        <f t="shared" si="100"/>
        <v/>
      </c>
      <c r="BU283" s="182" t="str">
        <f t="shared" si="100"/>
        <v/>
      </c>
    </row>
    <row r="284" spans="1:73" x14ac:dyDescent="0.25">
      <c r="A284" s="422">
        <f>IF(ISERROR(FIND(SALES!$XEM$12,J284)),0,1)</f>
        <v>1</v>
      </c>
      <c r="G284" s="623" t="str">
        <f t="shared" si="93"/>
        <v>0</v>
      </c>
      <c r="H284" s="1">
        <f>'F12'!E287</f>
        <v>0</v>
      </c>
      <c r="I284" s="1" t="str">
        <f t="shared" si="94"/>
        <v/>
      </c>
      <c r="J284" s="197">
        <f>VLOOKUP(H284,'F12'!$E$6:$F$356,2,FALSE)</f>
        <v>0</v>
      </c>
      <c r="K284" s="197">
        <f t="shared" si="95"/>
        <v>0.25</v>
      </c>
      <c r="L284" s="190">
        <f t="shared" si="89"/>
        <v>0</v>
      </c>
      <c r="M284" s="182" t="str">
        <f t="shared" si="98"/>
        <v/>
      </c>
      <c r="N284" s="182" t="str">
        <f t="shared" si="98"/>
        <v/>
      </c>
      <c r="O284" s="182" t="str">
        <f t="shared" si="98"/>
        <v/>
      </c>
      <c r="P284" s="182" t="str">
        <f t="shared" si="98"/>
        <v/>
      </c>
      <c r="Q284" s="182" t="str">
        <f t="shared" si="98"/>
        <v/>
      </c>
      <c r="R284" s="182" t="str">
        <f t="shared" si="98"/>
        <v/>
      </c>
      <c r="S284" s="182" t="str">
        <f t="shared" si="98"/>
        <v/>
      </c>
      <c r="T284" s="182" t="str">
        <f t="shared" si="98"/>
        <v/>
      </c>
      <c r="U284" s="182" t="str">
        <f t="shared" si="98"/>
        <v/>
      </c>
      <c r="V284" s="182" t="str">
        <f t="shared" si="98"/>
        <v/>
      </c>
      <c r="W284" s="182" t="str">
        <f t="shared" si="98"/>
        <v/>
      </c>
      <c r="X284" s="182" t="str">
        <f t="shared" si="98"/>
        <v/>
      </c>
      <c r="Y284" s="182" t="str">
        <f t="shared" si="98"/>
        <v/>
      </c>
      <c r="Z284" s="182" t="str">
        <f t="shared" si="98"/>
        <v/>
      </c>
      <c r="AA284" s="182" t="str">
        <f t="shared" si="98"/>
        <v/>
      </c>
      <c r="AB284" s="182" t="str">
        <f t="shared" si="97"/>
        <v/>
      </c>
      <c r="AC284" s="182" t="str">
        <f t="shared" si="97"/>
        <v/>
      </c>
      <c r="AD284" s="182" t="str">
        <f t="shared" si="97"/>
        <v/>
      </c>
      <c r="AE284" s="182" t="str">
        <f t="shared" si="97"/>
        <v/>
      </c>
      <c r="AF284" s="182" t="str">
        <f t="shared" si="97"/>
        <v/>
      </c>
      <c r="AG284" s="182" t="str">
        <f t="shared" si="97"/>
        <v/>
      </c>
      <c r="AH284" s="182" t="str">
        <f t="shared" si="97"/>
        <v/>
      </c>
      <c r="AI284" s="182" t="str">
        <f t="shared" si="97"/>
        <v/>
      </c>
      <c r="AJ284" s="182" t="str">
        <f t="shared" si="97"/>
        <v/>
      </c>
      <c r="AK284" s="182" t="str">
        <f t="shared" si="97"/>
        <v/>
      </c>
      <c r="AL284" s="182" t="str">
        <f t="shared" si="100"/>
        <v/>
      </c>
      <c r="AM284" s="182" t="str">
        <f t="shared" si="100"/>
        <v/>
      </c>
      <c r="AN284" s="182" t="str">
        <f t="shared" si="100"/>
        <v/>
      </c>
      <c r="AO284" s="182" t="str">
        <f t="shared" si="100"/>
        <v/>
      </c>
      <c r="AP284" s="182" t="str">
        <f t="shared" si="100"/>
        <v/>
      </c>
      <c r="AQ284" s="182" t="str">
        <f t="shared" si="100"/>
        <v/>
      </c>
      <c r="AR284" s="182" t="str">
        <f t="shared" si="100"/>
        <v/>
      </c>
      <c r="AS284" s="182" t="str">
        <f t="shared" si="100"/>
        <v/>
      </c>
      <c r="AT284" s="182" t="str">
        <f t="shared" ref="AT284:BU284" si="101">IF(AT$2&gt;LEN($J284),"",RIGHT(LEFT($J284,AT$2),3))</f>
        <v/>
      </c>
      <c r="AU284" s="182" t="str">
        <f t="shared" si="101"/>
        <v/>
      </c>
      <c r="AV284" s="182" t="str">
        <f t="shared" si="101"/>
        <v/>
      </c>
      <c r="AW284" s="182" t="str">
        <f t="shared" si="101"/>
        <v/>
      </c>
      <c r="AX284" s="182" t="str">
        <f t="shared" si="101"/>
        <v/>
      </c>
      <c r="AY284" s="182" t="str">
        <f t="shared" si="101"/>
        <v/>
      </c>
      <c r="AZ284" s="182" t="str">
        <f t="shared" si="101"/>
        <v/>
      </c>
      <c r="BA284" s="182" t="str">
        <f t="shared" si="101"/>
        <v/>
      </c>
      <c r="BB284" s="182" t="str">
        <f t="shared" si="101"/>
        <v/>
      </c>
      <c r="BC284" s="182" t="str">
        <f t="shared" si="101"/>
        <v/>
      </c>
      <c r="BD284" s="182" t="str">
        <f t="shared" si="101"/>
        <v/>
      </c>
      <c r="BE284" s="182" t="str">
        <f t="shared" si="101"/>
        <v/>
      </c>
      <c r="BF284" s="182" t="str">
        <f t="shared" si="101"/>
        <v/>
      </c>
      <c r="BG284" s="182" t="str">
        <f t="shared" si="101"/>
        <v/>
      </c>
      <c r="BH284" s="182" t="str">
        <f t="shared" si="101"/>
        <v/>
      </c>
      <c r="BI284" s="182" t="str">
        <f t="shared" si="101"/>
        <v/>
      </c>
      <c r="BJ284" s="182" t="str">
        <f t="shared" si="101"/>
        <v/>
      </c>
      <c r="BK284" s="182" t="str">
        <f t="shared" si="101"/>
        <v/>
      </c>
      <c r="BL284" s="182" t="str">
        <f t="shared" si="101"/>
        <v/>
      </c>
      <c r="BM284" s="182" t="str">
        <f t="shared" si="101"/>
        <v/>
      </c>
      <c r="BN284" s="182" t="str">
        <f t="shared" si="101"/>
        <v/>
      </c>
      <c r="BO284" s="182" t="str">
        <f t="shared" si="101"/>
        <v/>
      </c>
      <c r="BP284" s="182" t="str">
        <f t="shared" si="101"/>
        <v/>
      </c>
      <c r="BQ284" s="182" t="str">
        <f t="shared" si="101"/>
        <v/>
      </c>
      <c r="BR284" s="182" t="str">
        <f t="shared" si="101"/>
        <v/>
      </c>
      <c r="BS284" s="182" t="str">
        <f t="shared" si="101"/>
        <v/>
      </c>
      <c r="BT284" s="182" t="str">
        <f t="shared" si="101"/>
        <v/>
      </c>
      <c r="BU284" s="182" t="str">
        <f t="shared" si="101"/>
        <v/>
      </c>
    </row>
    <row r="285" spans="1:73" x14ac:dyDescent="0.25">
      <c r="A285" s="422">
        <f>IF(ISERROR(FIND(SALES!$XEM$12,J285)),0,1)</f>
        <v>1</v>
      </c>
      <c r="G285" s="623" t="str">
        <f t="shared" si="93"/>
        <v>0</v>
      </c>
      <c r="H285" s="1">
        <f>'F12'!E288</f>
        <v>0</v>
      </c>
      <c r="I285" s="1" t="str">
        <f t="shared" si="94"/>
        <v/>
      </c>
      <c r="J285" s="197">
        <f>VLOOKUP(H285,'F12'!$E$6:$F$356,2,FALSE)</f>
        <v>0</v>
      </c>
      <c r="K285" s="197">
        <f t="shared" si="95"/>
        <v>0.25</v>
      </c>
      <c r="L285" s="190">
        <f t="shared" si="89"/>
        <v>0</v>
      </c>
      <c r="M285" s="182" t="str">
        <f t="shared" si="98"/>
        <v/>
      </c>
      <c r="N285" s="182" t="str">
        <f t="shared" si="98"/>
        <v/>
      </c>
      <c r="O285" s="182" t="str">
        <f t="shared" si="98"/>
        <v/>
      </c>
      <c r="P285" s="182" t="str">
        <f t="shared" si="98"/>
        <v/>
      </c>
      <c r="Q285" s="182" t="str">
        <f t="shared" si="98"/>
        <v/>
      </c>
      <c r="R285" s="182" t="str">
        <f t="shared" si="98"/>
        <v/>
      </c>
      <c r="S285" s="182" t="str">
        <f t="shared" si="98"/>
        <v/>
      </c>
      <c r="T285" s="182" t="str">
        <f t="shared" si="98"/>
        <v/>
      </c>
      <c r="U285" s="182" t="str">
        <f t="shared" si="98"/>
        <v/>
      </c>
      <c r="V285" s="182" t="str">
        <f t="shared" si="98"/>
        <v/>
      </c>
      <c r="W285" s="182" t="str">
        <f t="shared" si="98"/>
        <v/>
      </c>
      <c r="X285" s="182" t="str">
        <f t="shared" si="98"/>
        <v/>
      </c>
      <c r="Y285" s="182" t="str">
        <f t="shared" si="98"/>
        <v/>
      </c>
      <c r="Z285" s="182" t="str">
        <f t="shared" si="98"/>
        <v/>
      </c>
      <c r="AA285" s="182" t="str">
        <f t="shared" ref="AA285:AP300" si="102">IF(AA$2&gt;LEN($J285),"",RIGHT(LEFT($J285,AA$2),3))</f>
        <v/>
      </c>
      <c r="AB285" s="182" t="str">
        <f t="shared" si="102"/>
        <v/>
      </c>
      <c r="AC285" s="182" t="str">
        <f t="shared" si="102"/>
        <v/>
      </c>
      <c r="AD285" s="182" t="str">
        <f t="shared" si="102"/>
        <v/>
      </c>
      <c r="AE285" s="182" t="str">
        <f t="shared" si="102"/>
        <v/>
      </c>
      <c r="AF285" s="182" t="str">
        <f t="shared" si="102"/>
        <v/>
      </c>
      <c r="AG285" s="182" t="str">
        <f t="shared" si="102"/>
        <v/>
      </c>
      <c r="AH285" s="182" t="str">
        <f t="shared" si="102"/>
        <v/>
      </c>
      <c r="AI285" s="182" t="str">
        <f t="shared" si="102"/>
        <v/>
      </c>
      <c r="AJ285" s="182" t="str">
        <f t="shared" si="102"/>
        <v/>
      </c>
      <c r="AK285" s="182" t="str">
        <f t="shared" si="102"/>
        <v/>
      </c>
      <c r="AL285" s="182" t="str">
        <f t="shared" si="102"/>
        <v/>
      </c>
      <c r="AM285" s="182" t="str">
        <f t="shared" si="102"/>
        <v/>
      </c>
      <c r="AN285" s="182" t="str">
        <f t="shared" si="102"/>
        <v/>
      </c>
      <c r="AO285" s="182" t="str">
        <f t="shared" si="102"/>
        <v/>
      </c>
      <c r="AP285" s="182" t="str">
        <f t="shared" si="102"/>
        <v/>
      </c>
      <c r="AQ285" s="182" t="str">
        <f t="shared" ref="AL285:BU292" si="103">IF(AQ$2&gt;LEN($J285),"",RIGHT(LEFT($J285,AQ$2),3))</f>
        <v/>
      </c>
      <c r="AR285" s="182" t="str">
        <f t="shared" si="103"/>
        <v/>
      </c>
      <c r="AS285" s="182" t="str">
        <f t="shared" si="103"/>
        <v/>
      </c>
      <c r="AT285" s="182" t="str">
        <f t="shared" si="103"/>
        <v/>
      </c>
      <c r="AU285" s="182" t="str">
        <f t="shared" si="103"/>
        <v/>
      </c>
      <c r="AV285" s="182" t="str">
        <f t="shared" si="103"/>
        <v/>
      </c>
      <c r="AW285" s="182" t="str">
        <f t="shared" si="103"/>
        <v/>
      </c>
      <c r="AX285" s="182" t="str">
        <f t="shared" si="103"/>
        <v/>
      </c>
      <c r="AY285" s="182" t="str">
        <f t="shared" si="103"/>
        <v/>
      </c>
      <c r="AZ285" s="182" t="str">
        <f t="shared" si="103"/>
        <v/>
      </c>
      <c r="BA285" s="182" t="str">
        <f t="shared" si="103"/>
        <v/>
      </c>
      <c r="BB285" s="182" t="str">
        <f t="shared" si="103"/>
        <v/>
      </c>
      <c r="BC285" s="182" t="str">
        <f t="shared" si="103"/>
        <v/>
      </c>
      <c r="BD285" s="182" t="str">
        <f t="shared" si="103"/>
        <v/>
      </c>
      <c r="BE285" s="182" t="str">
        <f t="shared" si="103"/>
        <v/>
      </c>
      <c r="BF285" s="182" t="str">
        <f t="shared" si="103"/>
        <v/>
      </c>
      <c r="BG285" s="182" t="str">
        <f t="shared" si="103"/>
        <v/>
      </c>
      <c r="BH285" s="182" t="str">
        <f t="shared" si="103"/>
        <v/>
      </c>
      <c r="BI285" s="182" t="str">
        <f t="shared" si="103"/>
        <v/>
      </c>
      <c r="BJ285" s="182" t="str">
        <f t="shared" si="103"/>
        <v/>
      </c>
      <c r="BK285" s="182" t="str">
        <f t="shared" si="103"/>
        <v/>
      </c>
      <c r="BL285" s="182" t="str">
        <f t="shared" si="103"/>
        <v/>
      </c>
      <c r="BM285" s="182" t="str">
        <f t="shared" si="103"/>
        <v/>
      </c>
      <c r="BN285" s="182" t="str">
        <f t="shared" si="103"/>
        <v/>
      </c>
      <c r="BO285" s="182" t="str">
        <f t="shared" si="103"/>
        <v/>
      </c>
      <c r="BP285" s="182" t="str">
        <f t="shared" si="103"/>
        <v/>
      </c>
      <c r="BQ285" s="182" t="str">
        <f t="shared" si="103"/>
        <v/>
      </c>
      <c r="BR285" s="182" t="str">
        <f t="shared" si="103"/>
        <v/>
      </c>
      <c r="BS285" s="182" t="str">
        <f t="shared" si="103"/>
        <v/>
      </c>
      <c r="BT285" s="182" t="str">
        <f t="shared" si="103"/>
        <v/>
      </c>
      <c r="BU285" s="182" t="str">
        <f t="shared" si="103"/>
        <v/>
      </c>
    </row>
    <row r="286" spans="1:73" x14ac:dyDescent="0.25">
      <c r="A286" s="422">
        <f>IF(ISERROR(FIND(SALES!$XEM$12,J286)),0,1)</f>
        <v>1</v>
      </c>
      <c r="G286" s="623" t="str">
        <f t="shared" si="93"/>
        <v>0</v>
      </c>
      <c r="H286" s="1">
        <f>'F12'!E289</f>
        <v>0</v>
      </c>
      <c r="I286" s="1" t="str">
        <f t="shared" si="94"/>
        <v/>
      </c>
      <c r="J286" s="197">
        <f>VLOOKUP(H286,'F12'!$E$6:$F$356,2,FALSE)</f>
        <v>0</v>
      </c>
      <c r="K286" s="197">
        <f t="shared" si="95"/>
        <v>0.25</v>
      </c>
      <c r="L286" s="190">
        <f t="shared" si="89"/>
        <v>0</v>
      </c>
      <c r="M286" s="182" t="str">
        <f t="shared" ref="M286:AA301" si="104">IF(M$2&gt;LEN($J286),"",RIGHT(LEFT($J286,M$2),3))</f>
        <v/>
      </c>
      <c r="N286" s="182" t="str">
        <f t="shared" si="104"/>
        <v/>
      </c>
      <c r="O286" s="182" t="str">
        <f t="shared" si="104"/>
        <v/>
      </c>
      <c r="P286" s="182" t="str">
        <f t="shared" si="104"/>
        <v/>
      </c>
      <c r="Q286" s="182" t="str">
        <f t="shared" si="104"/>
        <v/>
      </c>
      <c r="R286" s="182" t="str">
        <f t="shared" si="104"/>
        <v/>
      </c>
      <c r="S286" s="182" t="str">
        <f t="shared" si="104"/>
        <v/>
      </c>
      <c r="T286" s="182" t="str">
        <f t="shared" si="104"/>
        <v/>
      </c>
      <c r="U286" s="182" t="str">
        <f t="shared" si="104"/>
        <v/>
      </c>
      <c r="V286" s="182" t="str">
        <f t="shared" si="104"/>
        <v/>
      </c>
      <c r="W286" s="182" t="str">
        <f t="shared" si="104"/>
        <v/>
      </c>
      <c r="X286" s="182" t="str">
        <f t="shared" si="104"/>
        <v/>
      </c>
      <c r="Y286" s="182" t="str">
        <f t="shared" si="104"/>
        <v/>
      </c>
      <c r="Z286" s="182" t="str">
        <f t="shared" si="104"/>
        <v/>
      </c>
      <c r="AA286" s="182" t="str">
        <f t="shared" si="104"/>
        <v/>
      </c>
      <c r="AB286" s="182" t="str">
        <f t="shared" si="102"/>
        <v/>
      </c>
      <c r="AC286" s="182" t="str">
        <f t="shared" si="102"/>
        <v/>
      </c>
      <c r="AD286" s="182" t="str">
        <f t="shared" si="102"/>
        <v/>
      </c>
      <c r="AE286" s="182" t="str">
        <f t="shared" si="102"/>
        <v/>
      </c>
      <c r="AF286" s="182" t="str">
        <f t="shared" si="102"/>
        <v/>
      </c>
      <c r="AG286" s="182" t="str">
        <f t="shared" si="102"/>
        <v/>
      </c>
      <c r="AH286" s="182" t="str">
        <f t="shared" si="102"/>
        <v/>
      </c>
      <c r="AI286" s="182" t="str">
        <f t="shared" si="102"/>
        <v/>
      </c>
      <c r="AJ286" s="182" t="str">
        <f t="shared" si="102"/>
        <v/>
      </c>
      <c r="AK286" s="182" t="str">
        <f t="shared" si="102"/>
        <v/>
      </c>
      <c r="AL286" s="182" t="str">
        <f t="shared" si="103"/>
        <v/>
      </c>
      <c r="AM286" s="182" t="str">
        <f t="shared" si="103"/>
        <v/>
      </c>
      <c r="AN286" s="182" t="str">
        <f t="shared" si="103"/>
        <v/>
      </c>
      <c r="AO286" s="182" t="str">
        <f t="shared" si="103"/>
        <v/>
      </c>
      <c r="AP286" s="182" t="str">
        <f t="shared" si="103"/>
        <v/>
      </c>
      <c r="AQ286" s="182" t="str">
        <f t="shared" si="103"/>
        <v/>
      </c>
      <c r="AR286" s="182" t="str">
        <f t="shared" si="103"/>
        <v/>
      </c>
      <c r="AS286" s="182" t="str">
        <f t="shared" si="103"/>
        <v/>
      </c>
      <c r="AT286" s="182" t="str">
        <f t="shared" si="103"/>
        <v/>
      </c>
      <c r="AU286" s="182" t="str">
        <f t="shared" si="103"/>
        <v/>
      </c>
      <c r="AV286" s="182" t="str">
        <f t="shared" si="103"/>
        <v/>
      </c>
      <c r="AW286" s="182" t="str">
        <f t="shared" si="103"/>
        <v/>
      </c>
      <c r="AX286" s="182" t="str">
        <f t="shared" si="103"/>
        <v/>
      </c>
      <c r="AY286" s="182" t="str">
        <f t="shared" si="103"/>
        <v/>
      </c>
      <c r="AZ286" s="182" t="str">
        <f t="shared" si="103"/>
        <v/>
      </c>
      <c r="BA286" s="182" t="str">
        <f t="shared" si="103"/>
        <v/>
      </c>
      <c r="BB286" s="182" t="str">
        <f t="shared" si="103"/>
        <v/>
      </c>
      <c r="BC286" s="182" t="str">
        <f t="shared" si="103"/>
        <v/>
      </c>
      <c r="BD286" s="182" t="str">
        <f t="shared" si="103"/>
        <v/>
      </c>
      <c r="BE286" s="182" t="str">
        <f t="shared" si="103"/>
        <v/>
      </c>
      <c r="BF286" s="182" t="str">
        <f t="shared" si="103"/>
        <v/>
      </c>
      <c r="BG286" s="182" t="str">
        <f t="shared" si="103"/>
        <v/>
      </c>
      <c r="BH286" s="182" t="str">
        <f t="shared" si="103"/>
        <v/>
      </c>
      <c r="BI286" s="182" t="str">
        <f t="shared" si="103"/>
        <v/>
      </c>
      <c r="BJ286" s="182" t="str">
        <f t="shared" si="103"/>
        <v/>
      </c>
      <c r="BK286" s="182" t="str">
        <f t="shared" si="103"/>
        <v/>
      </c>
      <c r="BL286" s="182" t="str">
        <f t="shared" si="103"/>
        <v/>
      </c>
      <c r="BM286" s="182" t="str">
        <f t="shared" si="103"/>
        <v/>
      </c>
      <c r="BN286" s="182" t="str">
        <f t="shared" si="103"/>
        <v/>
      </c>
      <c r="BO286" s="182" t="str">
        <f t="shared" si="103"/>
        <v/>
      </c>
      <c r="BP286" s="182" t="str">
        <f t="shared" si="103"/>
        <v/>
      </c>
      <c r="BQ286" s="182" t="str">
        <f t="shared" si="103"/>
        <v/>
      </c>
      <c r="BR286" s="182" t="str">
        <f t="shared" si="103"/>
        <v/>
      </c>
      <c r="BS286" s="182" t="str">
        <f t="shared" si="103"/>
        <v/>
      </c>
      <c r="BT286" s="182" t="str">
        <f t="shared" si="103"/>
        <v/>
      </c>
      <c r="BU286" s="182" t="str">
        <f t="shared" si="103"/>
        <v/>
      </c>
    </row>
    <row r="287" spans="1:73" x14ac:dyDescent="0.25">
      <c r="A287" s="422">
        <f>IF(ISERROR(FIND(SALES!$XEM$12,J287)),0,1)</f>
        <v>1</v>
      </c>
      <c r="G287" s="623" t="str">
        <f t="shared" si="93"/>
        <v>0</v>
      </c>
      <c r="H287" s="1">
        <f>'F12'!E290</f>
        <v>0</v>
      </c>
      <c r="I287" s="1" t="str">
        <f t="shared" si="94"/>
        <v/>
      </c>
      <c r="J287" s="197">
        <f>VLOOKUP(H287,'F12'!$E$6:$F$356,2,FALSE)</f>
        <v>0</v>
      </c>
      <c r="K287" s="197">
        <f t="shared" si="95"/>
        <v>0.25</v>
      </c>
      <c r="L287" s="190">
        <f t="shared" si="89"/>
        <v>0</v>
      </c>
      <c r="M287" s="182" t="str">
        <f t="shared" si="104"/>
        <v/>
      </c>
      <c r="N287" s="182" t="str">
        <f t="shared" si="104"/>
        <v/>
      </c>
      <c r="O287" s="182" t="str">
        <f t="shared" si="104"/>
        <v/>
      </c>
      <c r="P287" s="182" t="str">
        <f t="shared" si="104"/>
        <v/>
      </c>
      <c r="Q287" s="182" t="str">
        <f t="shared" si="104"/>
        <v/>
      </c>
      <c r="R287" s="182" t="str">
        <f t="shared" si="104"/>
        <v/>
      </c>
      <c r="S287" s="182" t="str">
        <f t="shared" si="104"/>
        <v/>
      </c>
      <c r="T287" s="182" t="str">
        <f t="shared" si="104"/>
        <v/>
      </c>
      <c r="U287" s="182" t="str">
        <f t="shared" si="104"/>
        <v/>
      </c>
      <c r="V287" s="182" t="str">
        <f t="shared" si="104"/>
        <v/>
      </c>
      <c r="W287" s="182" t="str">
        <f t="shared" si="104"/>
        <v/>
      </c>
      <c r="X287" s="182" t="str">
        <f t="shared" si="104"/>
        <v/>
      </c>
      <c r="Y287" s="182" t="str">
        <f t="shared" si="104"/>
        <v/>
      </c>
      <c r="Z287" s="182" t="str">
        <f t="shared" si="104"/>
        <v/>
      </c>
      <c r="AA287" s="182" t="str">
        <f t="shared" si="104"/>
        <v/>
      </c>
      <c r="AB287" s="182" t="str">
        <f t="shared" si="102"/>
        <v/>
      </c>
      <c r="AC287" s="182" t="str">
        <f t="shared" si="102"/>
        <v/>
      </c>
      <c r="AD287" s="182" t="str">
        <f t="shared" si="102"/>
        <v/>
      </c>
      <c r="AE287" s="182" t="str">
        <f t="shared" si="102"/>
        <v/>
      </c>
      <c r="AF287" s="182" t="str">
        <f t="shared" si="102"/>
        <v/>
      </c>
      <c r="AG287" s="182" t="str">
        <f t="shared" si="102"/>
        <v/>
      </c>
      <c r="AH287" s="182" t="str">
        <f t="shared" si="102"/>
        <v/>
      </c>
      <c r="AI287" s="182" t="str">
        <f t="shared" si="102"/>
        <v/>
      </c>
      <c r="AJ287" s="182" t="str">
        <f t="shared" si="102"/>
        <v/>
      </c>
      <c r="AK287" s="182" t="str">
        <f t="shared" si="102"/>
        <v/>
      </c>
      <c r="AL287" s="182" t="str">
        <f t="shared" si="103"/>
        <v/>
      </c>
      <c r="AM287" s="182" t="str">
        <f t="shared" si="103"/>
        <v/>
      </c>
      <c r="AN287" s="182" t="str">
        <f t="shared" si="103"/>
        <v/>
      </c>
      <c r="AO287" s="182" t="str">
        <f t="shared" si="103"/>
        <v/>
      </c>
      <c r="AP287" s="182" t="str">
        <f t="shared" si="103"/>
        <v/>
      </c>
      <c r="AQ287" s="182" t="str">
        <f t="shared" si="103"/>
        <v/>
      </c>
      <c r="AR287" s="182" t="str">
        <f t="shared" si="103"/>
        <v/>
      </c>
      <c r="AS287" s="182" t="str">
        <f t="shared" si="103"/>
        <v/>
      </c>
      <c r="AT287" s="182" t="str">
        <f t="shared" si="103"/>
        <v/>
      </c>
      <c r="AU287" s="182" t="str">
        <f t="shared" si="103"/>
        <v/>
      </c>
      <c r="AV287" s="182" t="str">
        <f t="shared" si="103"/>
        <v/>
      </c>
      <c r="AW287" s="182" t="str">
        <f t="shared" si="103"/>
        <v/>
      </c>
      <c r="AX287" s="182" t="str">
        <f t="shared" si="103"/>
        <v/>
      </c>
      <c r="AY287" s="182" t="str">
        <f t="shared" si="103"/>
        <v/>
      </c>
      <c r="AZ287" s="182" t="str">
        <f t="shared" si="103"/>
        <v/>
      </c>
      <c r="BA287" s="182" t="str">
        <f t="shared" si="103"/>
        <v/>
      </c>
      <c r="BB287" s="182" t="str">
        <f t="shared" si="103"/>
        <v/>
      </c>
      <c r="BC287" s="182" t="str">
        <f t="shared" si="103"/>
        <v/>
      </c>
      <c r="BD287" s="182" t="str">
        <f t="shared" si="103"/>
        <v/>
      </c>
      <c r="BE287" s="182" t="str">
        <f t="shared" si="103"/>
        <v/>
      </c>
      <c r="BF287" s="182" t="str">
        <f t="shared" si="103"/>
        <v/>
      </c>
      <c r="BG287" s="182" t="str">
        <f t="shared" si="103"/>
        <v/>
      </c>
      <c r="BH287" s="182" t="str">
        <f t="shared" si="103"/>
        <v/>
      </c>
      <c r="BI287" s="182" t="str">
        <f t="shared" si="103"/>
        <v/>
      </c>
      <c r="BJ287" s="182" t="str">
        <f t="shared" si="103"/>
        <v/>
      </c>
      <c r="BK287" s="182" t="str">
        <f t="shared" si="103"/>
        <v/>
      </c>
      <c r="BL287" s="182" t="str">
        <f t="shared" si="103"/>
        <v/>
      </c>
      <c r="BM287" s="182" t="str">
        <f t="shared" si="103"/>
        <v/>
      </c>
      <c r="BN287" s="182" t="str">
        <f t="shared" si="103"/>
        <v/>
      </c>
      <c r="BO287" s="182" t="str">
        <f t="shared" si="103"/>
        <v/>
      </c>
      <c r="BP287" s="182" t="str">
        <f t="shared" si="103"/>
        <v/>
      </c>
      <c r="BQ287" s="182" t="str">
        <f t="shared" si="103"/>
        <v/>
      </c>
      <c r="BR287" s="182" t="str">
        <f t="shared" si="103"/>
        <v/>
      </c>
      <c r="BS287" s="182" t="str">
        <f t="shared" si="103"/>
        <v/>
      </c>
      <c r="BT287" s="182" t="str">
        <f t="shared" si="103"/>
        <v/>
      </c>
      <c r="BU287" s="182" t="str">
        <f t="shared" si="103"/>
        <v/>
      </c>
    </row>
    <row r="288" spans="1:73" x14ac:dyDescent="0.25">
      <c r="A288" s="422">
        <f>IF(ISERROR(FIND(SALES!$XEM$12,J288)),0,1)</f>
        <v>1</v>
      </c>
      <c r="G288" s="623" t="str">
        <f t="shared" si="93"/>
        <v>0</v>
      </c>
      <c r="H288" s="1">
        <f>'F12'!E291</f>
        <v>0</v>
      </c>
      <c r="I288" s="1" t="str">
        <f t="shared" si="94"/>
        <v/>
      </c>
      <c r="J288" s="197">
        <f>VLOOKUP(H288,'F12'!$E$6:$F$356,2,FALSE)</f>
        <v>0</v>
      </c>
      <c r="K288" s="197">
        <f t="shared" si="95"/>
        <v>0.25</v>
      </c>
      <c r="L288" s="190">
        <f t="shared" si="89"/>
        <v>0</v>
      </c>
      <c r="M288" s="182" t="str">
        <f t="shared" si="104"/>
        <v/>
      </c>
      <c r="N288" s="182" t="str">
        <f t="shared" si="104"/>
        <v/>
      </c>
      <c r="O288" s="182" t="str">
        <f t="shared" si="104"/>
        <v/>
      </c>
      <c r="P288" s="182" t="str">
        <f t="shared" si="104"/>
        <v/>
      </c>
      <c r="Q288" s="182" t="str">
        <f t="shared" si="104"/>
        <v/>
      </c>
      <c r="R288" s="182" t="str">
        <f t="shared" si="104"/>
        <v/>
      </c>
      <c r="S288" s="182" t="str">
        <f t="shared" si="104"/>
        <v/>
      </c>
      <c r="T288" s="182" t="str">
        <f t="shared" si="104"/>
        <v/>
      </c>
      <c r="U288" s="182" t="str">
        <f t="shared" si="104"/>
        <v/>
      </c>
      <c r="V288" s="182" t="str">
        <f t="shared" si="104"/>
        <v/>
      </c>
      <c r="W288" s="182" t="str">
        <f t="shared" si="104"/>
        <v/>
      </c>
      <c r="X288" s="182" t="str">
        <f t="shared" si="104"/>
        <v/>
      </c>
      <c r="Y288" s="182" t="str">
        <f t="shared" si="104"/>
        <v/>
      </c>
      <c r="Z288" s="182" t="str">
        <f t="shared" si="104"/>
        <v/>
      </c>
      <c r="AA288" s="182" t="str">
        <f t="shared" si="104"/>
        <v/>
      </c>
      <c r="AB288" s="182" t="str">
        <f t="shared" si="102"/>
        <v/>
      </c>
      <c r="AC288" s="182" t="str">
        <f t="shared" si="102"/>
        <v/>
      </c>
      <c r="AD288" s="182" t="str">
        <f t="shared" si="102"/>
        <v/>
      </c>
      <c r="AE288" s="182" t="str">
        <f t="shared" si="102"/>
        <v/>
      </c>
      <c r="AF288" s="182" t="str">
        <f t="shared" si="102"/>
        <v/>
      </c>
      <c r="AG288" s="182" t="str">
        <f t="shared" si="102"/>
        <v/>
      </c>
      <c r="AH288" s="182" t="str">
        <f t="shared" si="102"/>
        <v/>
      </c>
      <c r="AI288" s="182" t="str">
        <f t="shared" si="102"/>
        <v/>
      </c>
      <c r="AJ288" s="182" t="str">
        <f t="shared" si="102"/>
        <v/>
      </c>
      <c r="AK288" s="182" t="str">
        <f t="shared" si="102"/>
        <v/>
      </c>
      <c r="AL288" s="182" t="str">
        <f t="shared" si="103"/>
        <v/>
      </c>
      <c r="AM288" s="182" t="str">
        <f t="shared" si="103"/>
        <v/>
      </c>
      <c r="AN288" s="182" t="str">
        <f t="shared" si="103"/>
        <v/>
      </c>
      <c r="AO288" s="182" t="str">
        <f t="shared" si="103"/>
        <v/>
      </c>
      <c r="AP288" s="182" t="str">
        <f t="shared" si="103"/>
        <v/>
      </c>
      <c r="AQ288" s="182" t="str">
        <f t="shared" si="103"/>
        <v/>
      </c>
      <c r="AR288" s="182" t="str">
        <f t="shared" si="103"/>
        <v/>
      </c>
      <c r="AS288" s="182" t="str">
        <f t="shared" si="103"/>
        <v/>
      </c>
      <c r="AT288" s="182" t="str">
        <f t="shared" si="103"/>
        <v/>
      </c>
      <c r="AU288" s="182" t="str">
        <f t="shared" si="103"/>
        <v/>
      </c>
      <c r="AV288" s="182" t="str">
        <f t="shared" si="103"/>
        <v/>
      </c>
      <c r="AW288" s="182" t="str">
        <f t="shared" si="103"/>
        <v/>
      </c>
      <c r="AX288" s="182" t="str">
        <f t="shared" si="103"/>
        <v/>
      </c>
      <c r="AY288" s="182" t="str">
        <f t="shared" si="103"/>
        <v/>
      </c>
      <c r="AZ288" s="182" t="str">
        <f t="shared" si="103"/>
        <v/>
      </c>
      <c r="BA288" s="182" t="str">
        <f t="shared" si="103"/>
        <v/>
      </c>
      <c r="BB288" s="182" t="str">
        <f t="shared" si="103"/>
        <v/>
      </c>
      <c r="BC288" s="182" t="str">
        <f t="shared" si="103"/>
        <v/>
      </c>
      <c r="BD288" s="182" t="str">
        <f t="shared" si="103"/>
        <v/>
      </c>
      <c r="BE288" s="182" t="str">
        <f t="shared" si="103"/>
        <v/>
      </c>
      <c r="BF288" s="182" t="str">
        <f t="shared" si="103"/>
        <v/>
      </c>
      <c r="BG288" s="182" t="str">
        <f t="shared" si="103"/>
        <v/>
      </c>
      <c r="BH288" s="182" t="str">
        <f t="shared" si="103"/>
        <v/>
      </c>
      <c r="BI288" s="182" t="str">
        <f t="shared" si="103"/>
        <v/>
      </c>
      <c r="BJ288" s="182" t="str">
        <f t="shared" si="103"/>
        <v/>
      </c>
      <c r="BK288" s="182" t="str">
        <f t="shared" si="103"/>
        <v/>
      </c>
      <c r="BL288" s="182" t="str">
        <f t="shared" si="103"/>
        <v/>
      </c>
      <c r="BM288" s="182" t="str">
        <f t="shared" si="103"/>
        <v/>
      </c>
      <c r="BN288" s="182" t="str">
        <f t="shared" si="103"/>
        <v/>
      </c>
      <c r="BO288" s="182" t="str">
        <f t="shared" si="103"/>
        <v/>
      </c>
      <c r="BP288" s="182" t="str">
        <f t="shared" si="103"/>
        <v/>
      </c>
      <c r="BQ288" s="182" t="str">
        <f t="shared" si="103"/>
        <v/>
      </c>
      <c r="BR288" s="182" t="str">
        <f t="shared" si="103"/>
        <v/>
      </c>
      <c r="BS288" s="182" t="str">
        <f t="shared" si="103"/>
        <v/>
      </c>
      <c r="BT288" s="182" t="str">
        <f t="shared" si="103"/>
        <v/>
      </c>
      <c r="BU288" s="182" t="str">
        <f t="shared" si="103"/>
        <v/>
      </c>
    </row>
    <row r="289" spans="1:73" x14ac:dyDescent="0.25">
      <c r="A289" s="422">
        <f>IF(ISERROR(FIND(SALES!$XEM$12,J289)),0,1)</f>
        <v>1</v>
      </c>
      <c r="G289" s="623" t="str">
        <f t="shared" si="93"/>
        <v>0</v>
      </c>
      <c r="H289" s="1">
        <f>'F12'!E292</f>
        <v>0</v>
      </c>
      <c r="I289" s="1" t="str">
        <f t="shared" si="94"/>
        <v/>
      </c>
      <c r="J289" s="197">
        <f>VLOOKUP(H289,'F12'!$E$6:$F$356,2,FALSE)</f>
        <v>0</v>
      </c>
      <c r="K289" s="197">
        <f t="shared" si="95"/>
        <v>0.25</v>
      </c>
      <c r="L289" s="190">
        <f t="shared" si="89"/>
        <v>0</v>
      </c>
      <c r="M289" s="182" t="str">
        <f t="shared" si="104"/>
        <v/>
      </c>
      <c r="N289" s="182" t="str">
        <f t="shared" si="104"/>
        <v/>
      </c>
      <c r="O289" s="182" t="str">
        <f t="shared" si="104"/>
        <v/>
      </c>
      <c r="P289" s="182" t="str">
        <f t="shared" si="104"/>
        <v/>
      </c>
      <c r="Q289" s="182" t="str">
        <f t="shared" si="104"/>
        <v/>
      </c>
      <c r="R289" s="182" t="str">
        <f t="shared" si="104"/>
        <v/>
      </c>
      <c r="S289" s="182" t="str">
        <f t="shared" si="104"/>
        <v/>
      </c>
      <c r="T289" s="182" t="str">
        <f t="shared" si="104"/>
        <v/>
      </c>
      <c r="U289" s="182" t="str">
        <f t="shared" si="104"/>
        <v/>
      </c>
      <c r="V289" s="182" t="str">
        <f t="shared" si="104"/>
        <v/>
      </c>
      <c r="W289" s="182" t="str">
        <f t="shared" si="104"/>
        <v/>
      </c>
      <c r="X289" s="182" t="str">
        <f t="shared" si="104"/>
        <v/>
      </c>
      <c r="Y289" s="182" t="str">
        <f t="shared" si="104"/>
        <v/>
      </c>
      <c r="Z289" s="182" t="str">
        <f t="shared" si="104"/>
        <v/>
      </c>
      <c r="AA289" s="182" t="str">
        <f t="shared" si="104"/>
        <v/>
      </c>
      <c r="AB289" s="182" t="str">
        <f t="shared" si="102"/>
        <v/>
      </c>
      <c r="AC289" s="182" t="str">
        <f t="shared" si="102"/>
        <v/>
      </c>
      <c r="AD289" s="182" t="str">
        <f t="shared" si="102"/>
        <v/>
      </c>
      <c r="AE289" s="182" t="str">
        <f t="shared" si="102"/>
        <v/>
      </c>
      <c r="AF289" s="182" t="str">
        <f t="shared" si="102"/>
        <v/>
      </c>
      <c r="AG289" s="182" t="str">
        <f t="shared" si="102"/>
        <v/>
      </c>
      <c r="AH289" s="182" t="str">
        <f t="shared" si="102"/>
        <v/>
      </c>
      <c r="AI289" s="182" t="str">
        <f t="shared" si="102"/>
        <v/>
      </c>
      <c r="AJ289" s="182" t="str">
        <f t="shared" si="102"/>
        <v/>
      </c>
      <c r="AK289" s="182" t="str">
        <f t="shared" si="102"/>
        <v/>
      </c>
      <c r="AL289" s="182" t="str">
        <f t="shared" si="103"/>
        <v/>
      </c>
      <c r="AM289" s="182" t="str">
        <f t="shared" si="103"/>
        <v/>
      </c>
      <c r="AN289" s="182" t="str">
        <f t="shared" si="103"/>
        <v/>
      </c>
      <c r="AO289" s="182" t="str">
        <f t="shared" si="103"/>
        <v/>
      </c>
      <c r="AP289" s="182" t="str">
        <f t="shared" si="103"/>
        <v/>
      </c>
      <c r="AQ289" s="182" t="str">
        <f t="shared" si="103"/>
        <v/>
      </c>
      <c r="AR289" s="182" t="str">
        <f t="shared" si="103"/>
        <v/>
      </c>
      <c r="AS289" s="182" t="str">
        <f t="shared" si="103"/>
        <v/>
      </c>
      <c r="AT289" s="182" t="str">
        <f t="shared" si="103"/>
        <v/>
      </c>
      <c r="AU289" s="182" t="str">
        <f t="shared" si="103"/>
        <v/>
      </c>
      <c r="AV289" s="182" t="str">
        <f t="shared" si="103"/>
        <v/>
      </c>
      <c r="AW289" s="182" t="str">
        <f t="shared" si="103"/>
        <v/>
      </c>
      <c r="AX289" s="182" t="str">
        <f t="shared" si="103"/>
        <v/>
      </c>
      <c r="AY289" s="182" t="str">
        <f t="shared" si="103"/>
        <v/>
      </c>
      <c r="AZ289" s="182" t="str">
        <f t="shared" si="103"/>
        <v/>
      </c>
      <c r="BA289" s="182" t="str">
        <f t="shared" si="103"/>
        <v/>
      </c>
      <c r="BB289" s="182" t="str">
        <f t="shared" si="103"/>
        <v/>
      </c>
      <c r="BC289" s="182" t="str">
        <f t="shared" si="103"/>
        <v/>
      </c>
      <c r="BD289" s="182" t="str">
        <f t="shared" si="103"/>
        <v/>
      </c>
      <c r="BE289" s="182" t="str">
        <f t="shared" si="103"/>
        <v/>
      </c>
      <c r="BF289" s="182" t="str">
        <f t="shared" si="103"/>
        <v/>
      </c>
      <c r="BG289" s="182" t="str">
        <f t="shared" si="103"/>
        <v/>
      </c>
      <c r="BH289" s="182" t="str">
        <f t="shared" si="103"/>
        <v/>
      </c>
      <c r="BI289" s="182" t="str">
        <f t="shared" si="103"/>
        <v/>
      </c>
      <c r="BJ289" s="182" t="str">
        <f t="shared" si="103"/>
        <v/>
      </c>
      <c r="BK289" s="182" t="str">
        <f t="shared" si="103"/>
        <v/>
      </c>
      <c r="BL289" s="182" t="str">
        <f t="shared" si="103"/>
        <v/>
      </c>
      <c r="BM289" s="182" t="str">
        <f t="shared" si="103"/>
        <v/>
      </c>
      <c r="BN289" s="182" t="str">
        <f t="shared" si="103"/>
        <v/>
      </c>
      <c r="BO289" s="182" t="str">
        <f t="shared" si="103"/>
        <v/>
      </c>
      <c r="BP289" s="182" t="str">
        <f t="shared" si="103"/>
        <v/>
      </c>
      <c r="BQ289" s="182" t="str">
        <f t="shared" si="103"/>
        <v/>
      </c>
      <c r="BR289" s="182" t="str">
        <f t="shared" si="103"/>
        <v/>
      </c>
      <c r="BS289" s="182" t="str">
        <f t="shared" si="103"/>
        <v/>
      </c>
      <c r="BT289" s="182" t="str">
        <f t="shared" si="103"/>
        <v/>
      </c>
      <c r="BU289" s="182" t="str">
        <f t="shared" si="103"/>
        <v/>
      </c>
    </row>
    <row r="290" spans="1:73" x14ac:dyDescent="0.25">
      <c r="A290" s="422">
        <f>IF(ISERROR(FIND(SALES!$XEM$12,J290)),0,1)</f>
        <v>1</v>
      </c>
      <c r="G290" s="623" t="str">
        <f t="shared" si="93"/>
        <v>0</v>
      </c>
      <c r="H290" s="1">
        <f>'F12'!E293</f>
        <v>0</v>
      </c>
      <c r="I290" s="1" t="str">
        <f t="shared" si="94"/>
        <v/>
      </c>
      <c r="J290" s="197">
        <f>VLOOKUP(H290,'F12'!$E$6:$F$356,2,FALSE)</f>
        <v>0</v>
      </c>
      <c r="K290" s="197">
        <f t="shared" si="95"/>
        <v>0.25</v>
      </c>
      <c r="L290" s="190">
        <f t="shared" si="89"/>
        <v>0</v>
      </c>
      <c r="M290" s="182" t="str">
        <f t="shared" si="104"/>
        <v/>
      </c>
      <c r="N290" s="182" t="str">
        <f t="shared" si="104"/>
        <v/>
      </c>
      <c r="O290" s="182" t="str">
        <f t="shared" si="104"/>
        <v/>
      </c>
      <c r="P290" s="182" t="str">
        <f t="shared" si="104"/>
        <v/>
      </c>
      <c r="Q290" s="182" t="str">
        <f t="shared" si="104"/>
        <v/>
      </c>
      <c r="R290" s="182" t="str">
        <f t="shared" si="104"/>
        <v/>
      </c>
      <c r="S290" s="182" t="str">
        <f t="shared" si="104"/>
        <v/>
      </c>
      <c r="T290" s="182" t="str">
        <f t="shared" si="104"/>
        <v/>
      </c>
      <c r="U290" s="182" t="str">
        <f t="shared" si="104"/>
        <v/>
      </c>
      <c r="V290" s="182" t="str">
        <f t="shared" si="104"/>
        <v/>
      </c>
      <c r="W290" s="182" t="str">
        <f t="shared" si="104"/>
        <v/>
      </c>
      <c r="X290" s="182" t="str">
        <f t="shared" si="104"/>
        <v/>
      </c>
      <c r="Y290" s="182" t="str">
        <f t="shared" si="104"/>
        <v/>
      </c>
      <c r="Z290" s="182" t="str">
        <f t="shared" si="104"/>
        <v/>
      </c>
      <c r="AA290" s="182" t="str">
        <f t="shared" si="104"/>
        <v/>
      </c>
      <c r="AB290" s="182" t="str">
        <f t="shared" si="102"/>
        <v/>
      </c>
      <c r="AC290" s="182" t="str">
        <f t="shared" si="102"/>
        <v/>
      </c>
      <c r="AD290" s="182" t="str">
        <f t="shared" si="102"/>
        <v/>
      </c>
      <c r="AE290" s="182" t="str">
        <f t="shared" si="102"/>
        <v/>
      </c>
      <c r="AF290" s="182" t="str">
        <f t="shared" si="102"/>
        <v/>
      </c>
      <c r="AG290" s="182" t="str">
        <f t="shared" si="102"/>
        <v/>
      </c>
      <c r="AH290" s="182" t="str">
        <f t="shared" si="102"/>
        <v/>
      </c>
      <c r="AI290" s="182" t="str">
        <f t="shared" si="102"/>
        <v/>
      </c>
      <c r="AJ290" s="182" t="str">
        <f t="shared" si="102"/>
        <v/>
      </c>
      <c r="AK290" s="182" t="str">
        <f t="shared" si="102"/>
        <v/>
      </c>
      <c r="AL290" s="182" t="str">
        <f t="shared" si="103"/>
        <v/>
      </c>
      <c r="AM290" s="182" t="str">
        <f t="shared" si="103"/>
        <v/>
      </c>
      <c r="AN290" s="182" t="str">
        <f t="shared" si="103"/>
        <v/>
      </c>
      <c r="AO290" s="182" t="str">
        <f t="shared" si="103"/>
        <v/>
      </c>
      <c r="AP290" s="182" t="str">
        <f t="shared" si="103"/>
        <v/>
      </c>
      <c r="AQ290" s="182" t="str">
        <f t="shared" si="103"/>
        <v/>
      </c>
      <c r="AR290" s="182" t="str">
        <f t="shared" si="103"/>
        <v/>
      </c>
      <c r="AS290" s="182" t="str">
        <f t="shared" si="103"/>
        <v/>
      </c>
      <c r="AT290" s="182" t="str">
        <f t="shared" si="103"/>
        <v/>
      </c>
      <c r="AU290" s="182" t="str">
        <f t="shared" si="103"/>
        <v/>
      </c>
      <c r="AV290" s="182" t="str">
        <f t="shared" si="103"/>
        <v/>
      </c>
      <c r="AW290" s="182" t="str">
        <f t="shared" si="103"/>
        <v/>
      </c>
      <c r="AX290" s="182" t="str">
        <f t="shared" si="103"/>
        <v/>
      </c>
      <c r="AY290" s="182" t="str">
        <f t="shared" si="103"/>
        <v/>
      </c>
      <c r="AZ290" s="182" t="str">
        <f t="shared" si="103"/>
        <v/>
      </c>
      <c r="BA290" s="182" t="str">
        <f t="shared" si="103"/>
        <v/>
      </c>
      <c r="BB290" s="182" t="str">
        <f t="shared" si="103"/>
        <v/>
      </c>
      <c r="BC290" s="182" t="str">
        <f t="shared" si="103"/>
        <v/>
      </c>
      <c r="BD290" s="182" t="str">
        <f t="shared" si="103"/>
        <v/>
      </c>
      <c r="BE290" s="182" t="str">
        <f t="shared" si="103"/>
        <v/>
      </c>
      <c r="BF290" s="182" t="str">
        <f t="shared" si="103"/>
        <v/>
      </c>
      <c r="BG290" s="182" t="str">
        <f t="shared" si="103"/>
        <v/>
      </c>
      <c r="BH290" s="182" t="str">
        <f t="shared" si="103"/>
        <v/>
      </c>
      <c r="BI290" s="182" t="str">
        <f t="shared" si="103"/>
        <v/>
      </c>
      <c r="BJ290" s="182" t="str">
        <f t="shared" si="103"/>
        <v/>
      </c>
      <c r="BK290" s="182" t="str">
        <f t="shared" si="103"/>
        <v/>
      </c>
      <c r="BL290" s="182" t="str">
        <f t="shared" si="103"/>
        <v/>
      </c>
      <c r="BM290" s="182" t="str">
        <f t="shared" si="103"/>
        <v/>
      </c>
      <c r="BN290" s="182" t="str">
        <f t="shared" si="103"/>
        <v/>
      </c>
      <c r="BO290" s="182" t="str">
        <f t="shared" si="103"/>
        <v/>
      </c>
      <c r="BP290" s="182" t="str">
        <f t="shared" si="103"/>
        <v/>
      </c>
      <c r="BQ290" s="182" t="str">
        <f t="shared" si="103"/>
        <v/>
      </c>
      <c r="BR290" s="182" t="str">
        <f t="shared" si="103"/>
        <v/>
      </c>
      <c r="BS290" s="182" t="str">
        <f t="shared" si="103"/>
        <v/>
      </c>
      <c r="BT290" s="182" t="str">
        <f t="shared" si="103"/>
        <v/>
      </c>
      <c r="BU290" s="182" t="str">
        <f t="shared" si="103"/>
        <v/>
      </c>
    </row>
    <row r="291" spans="1:73" x14ac:dyDescent="0.25">
      <c r="A291" s="422">
        <f>IF(ISERROR(FIND(SALES!$XEM$12,J291)),0,1)</f>
        <v>1</v>
      </c>
      <c r="G291" s="623" t="str">
        <f t="shared" si="93"/>
        <v>0</v>
      </c>
      <c r="H291" s="1">
        <f>'F12'!E294</f>
        <v>0</v>
      </c>
      <c r="I291" s="1" t="str">
        <f t="shared" si="94"/>
        <v/>
      </c>
      <c r="J291" s="197">
        <f>VLOOKUP(H291,'F12'!$E$6:$F$356,2,FALSE)</f>
        <v>0</v>
      </c>
      <c r="K291" s="197">
        <f t="shared" si="95"/>
        <v>0.25</v>
      </c>
      <c r="L291" s="190">
        <f t="shared" si="89"/>
        <v>0</v>
      </c>
      <c r="M291" s="182" t="str">
        <f t="shared" si="104"/>
        <v/>
      </c>
      <c r="N291" s="182" t="str">
        <f t="shared" si="104"/>
        <v/>
      </c>
      <c r="O291" s="182" t="str">
        <f t="shared" si="104"/>
        <v/>
      </c>
      <c r="P291" s="182" t="str">
        <f t="shared" si="104"/>
        <v/>
      </c>
      <c r="Q291" s="182" t="str">
        <f t="shared" si="104"/>
        <v/>
      </c>
      <c r="R291" s="182" t="str">
        <f t="shared" si="104"/>
        <v/>
      </c>
      <c r="S291" s="182" t="str">
        <f t="shared" si="104"/>
        <v/>
      </c>
      <c r="T291" s="182" t="str">
        <f t="shared" si="104"/>
        <v/>
      </c>
      <c r="U291" s="182" t="str">
        <f t="shared" si="104"/>
        <v/>
      </c>
      <c r="V291" s="182" t="str">
        <f t="shared" si="104"/>
        <v/>
      </c>
      <c r="W291" s="182" t="str">
        <f t="shared" si="104"/>
        <v/>
      </c>
      <c r="X291" s="182" t="str">
        <f t="shared" si="104"/>
        <v/>
      </c>
      <c r="Y291" s="182" t="str">
        <f t="shared" si="104"/>
        <v/>
      </c>
      <c r="Z291" s="182" t="str">
        <f t="shared" si="104"/>
        <v/>
      </c>
      <c r="AA291" s="182" t="str">
        <f t="shared" si="104"/>
        <v/>
      </c>
      <c r="AB291" s="182" t="str">
        <f t="shared" si="102"/>
        <v/>
      </c>
      <c r="AC291" s="182" t="str">
        <f t="shared" si="102"/>
        <v/>
      </c>
      <c r="AD291" s="182" t="str">
        <f t="shared" si="102"/>
        <v/>
      </c>
      <c r="AE291" s="182" t="str">
        <f t="shared" si="102"/>
        <v/>
      </c>
      <c r="AF291" s="182" t="str">
        <f t="shared" si="102"/>
        <v/>
      </c>
      <c r="AG291" s="182" t="str">
        <f t="shared" si="102"/>
        <v/>
      </c>
      <c r="AH291" s="182" t="str">
        <f t="shared" si="102"/>
        <v/>
      </c>
      <c r="AI291" s="182" t="str">
        <f t="shared" si="102"/>
        <v/>
      </c>
      <c r="AJ291" s="182" t="str">
        <f t="shared" si="102"/>
        <v/>
      </c>
      <c r="AK291" s="182" t="str">
        <f t="shared" si="102"/>
        <v/>
      </c>
      <c r="AL291" s="182" t="str">
        <f t="shared" si="103"/>
        <v/>
      </c>
      <c r="AM291" s="182" t="str">
        <f t="shared" si="103"/>
        <v/>
      </c>
      <c r="AN291" s="182" t="str">
        <f t="shared" si="103"/>
        <v/>
      </c>
      <c r="AO291" s="182" t="str">
        <f t="shared" si="103"/>
        <v/>
      </c>
      <c r="AP291" s="182" t="str">
        <f t="shared" si="103"/>
        <v/>
      </c>
      <c r="AQ291" s="182" t="str">
        <f t="shared" si="103"/>
        <v/>
      </c>
      <c r="AR291" s="182" t="str">
        <f t="shared" si="103"/>
        <v/>
      </c>
      <c r="AS291" s="182" t="str">
        <f t="shared" si="103"/>
        <v/>
      </c>
      <c r="AT291" s="182" t="str">
        <f t="shared" si="103"/>
        <v/>
      </c>
      <c r="AU291" s="182" t="str">
        <f t="shared" si="103"/>
        <v/>
      </c>
      <c r="AV291" s="182" t="str">
        <f t="shared" si="103"/>
        <v/>
      </c>
      <c r="AW291" s="182" t="str">
        <f t="shared" si="103"/>
        <v/>
      </c>
      <c r="AX291" s="182" t="str">
        <f t="shared" si="103"/>
        <v/>
      </c>
      <c r="AY291" s="182" t="str">
        <f t="shared" si="103"/>
        <v/>
      </c>
      <c r="AZ291" s="182" t="str">
        <f t="shared" si="103"/>
        <v/>
      </c>
      <c r="BA291" s="182" t="str">
        <f t="shared" si="103"/>
        <v/>
      </c>
      <c r="BB291" s="182" t="str">
        <f t="shared" si="103"/>
        <v/>
      </c>
      <c r="BC291" s="182" t="str">
        <f t="shared" si="103"/>
        <v/>
      </c>
      <c r="BD291" s="182" t="str">
        <f t="shared" si="103"/>
        <v/>
      </c>
      <c r="BE291" s="182" t="str">
        <f t="shared" si="103"/>
        <v/>
      </c>
      <c r="BF291" s="182" t="str">
        <f t="shared" si="103"/>
        <v/>
      </c>
      <c r="BG291" s="182" t="str">
        <f t="shared" si="103"/>
        <v/>
      </c>
      <c r="BH291" s="182" t="str">
        <f t="shared" si="103"/>
        <v/>
      </c>
      <c r="BI291" s="182" t="str">
        <f t="shared" si="103"/>
        <v/>
      </c>
      <c r="BJ291" s="182" t="str">
        <f t="shared" si="103"/>
        <v/>
      </c>
      <c r="BK291" s="182" t="str">
        <f t="shared" si="103"/>
        <v/>
      </c>
      <c r="BL291" s="182" t="str">
        <f t="shared" si="103"/>
        <v/>
      </c>
      <c r="BM291" s="182" t="str">
        <f t="shared" si="103"/>
        <v/>
      </c>
      <c r="BN291" s="182" t="str">
        <f t="shared" si="103"/>
        <v/>
      </c>
      <c r="BO291" s="182" t="str">
        <f t="shared" si="103"/>
        <v/>
      </c>
      <c r="BP291" s="182" t="str">
        <f t="shared" si="103"/>
        <v/>
      </c>
      <c r="BQ291" s="182" t="str">
        <f t="shared" si="103"/>
        <v/>
      </c>
      <c r="BR291" s="182" t="str">
        <f t="shared" si="103"/>
        <v/>
      </c>
      <c r="BS291" s="182" t="str">
        <f t="shared" si="103"/>
        <v/>
      </c>
      <c r="BT291" s="182" t="str">
        <f t="shared" si="103"/>
        <v/>
      </c>
      <c r="BU291" s="182" t="str">
        <f t="shared" si="103"/>
        <v/>
      </c>
    </row>
    <row r="292" spans="1:73" x14ac:dyDescent="0.25">
      <c r="A292" s="422">
        <f>IF(ISERROR(FIND(SALES!$XEM$12,J292)),0,1)</f>
        <v>1</v>
      </c>
      <c r="G292" s="623" t="str">
        <f t="shared" si="93"/>
        <v>0</v>
      </c>
      <c r="H292" s="1">
        <f>'F12'!E295</f>
        <v>0</v>
      </c>
      <c r="I292" s="1" t="str">
        <f t="shared" si="94"/>
        <v/>
      </c>
      <c r="J292" s="197">
        <f>VLOOKUP(H292,'F12'!$E$6:$F$356,2,FALSE)</f>
        <v>0</v>
      </c>
      <c r="K292" s="197">
        <f t="shared" si="95"/>
        <v>0.25</v>
      </c>
      <c r="L292" s="190">
        <f t="shared" si="89"/>
        <v>0</v>
      </c>
      <c r="M292" s="182" t="str">
        <f t="shared" si="104"/>
        <v/>
      </c>
      <c r="N292" s="182" t="str">
        <f t="shared" si="104"/>
        <v/>
      </c>
      <c r="O292" s="182" t="str">
        <f t="shared" si="104"/>
        <v/>
      </c>
      <c r="P292" s="182" t="str">
        <f t="shared" si="104"/>
        <v/>
      </c>
      <c r="Q292" s="182" t="str">
        <f t="shared" si="104"/>
        <v/>
      </c>
      <c r="R292" s="182" t="str">
        <f t="shared" si="104"/>
        <v/>
      </c>
      <c r="S292" s="182" t="str">
        <f t="shared" si="104"/>
        <v/>
      </c>
      <c r="T292" s="182" t="str">
        <f t="shared" si="104"/>
        <v/>
      </c>
      <c r="U292" s="182" t="str">
        <f t="shared" si="104"/>
        <v/>
      </c>
      <c r="V292" s="182" t="str">
        <f t="shared" si="104"/>
        <v/>
      </c>
      <c r="W292" s="182" t="str">
        <f t="shared" si="104"/>
        <v/>
      </c>
      <c r="X292" s="182" t="str">
        <f t="shared" si="104"/>
        <v/>
      </c>
      <c r="Y292" s="182" t="str">
        <f t="shared" si="104"/>
        <v/>
      </c>
      <c r="Z292" s="182" t="str">
        <f t="shared" si="104"/>
        <v/>
      </c>
      <c r="AA292" s="182" t="str">
        <f t="shared" si="104"/>
        <v/>
      </c>
      <c r="AB292" s="182" t="str">
        <f t="shared" si="102"/>
        <v/>
      </c>
      <c r="AC292" s="182" t="str">
        <f t="shared" si="102"/>
        <v/>
      </c>
      <c r="AD292" s="182" t="str">
        <f t="shared" si="102"/>
        <v/>
      </c>
      <c r="AE292" s="182" t="str">
        <f t="shared" si="102"/>
        <v/>
      </c>
      <c r="AF292" s="182" t="str">
        <f t="shared" si="102"/>
        <v/>
      </c>
      <c r="AG292" s="182" t="str">
        <f t="shared" si="102"/>
        <v/>
      </c>
      <c r="AH292" s="182" t="str">
        <f t="shared" si="102"/>
        <v/>
      </c>
      <c r="AI292" s="182" t="str">
        <f t="shared" si="102"/>
        <v/>
      </c>
      <c r="AJ292" s="182" t="str">
        <f t="shared" si="102"/>
        <v/>
      </c>
      <c r="AK292" s="182" t="str">
        <f t="shared" si="102"/>
        <v/>
      </c>
      <c r="AL292" s="182" t="str">
        <f t="shared" si="103"/>
        <v/>
      </c>
      <c r="AM292" s="182" t="str">
        <f t="shared" si="103"/>
        <v/>
      </c>
      <c r="AN292" s="182" t="str">
        <f t="shared" si="103"/>
        <v/>
      </c>
      <c r="AO292" s="182" t="str">
        <f t="shared" si="103"/>
        <v/>
      </c>
      <c r="AP292" s="182" t="str">
        <f t="shared" si="103"/>
        <v/>
      </c>
      <c r="AQ292" s="182" t="str">
        <f t="shared" si="103"/>
        <v/>
      </c>
      <c r="AR292" s="182" t="str">
        <f t="shared" si="103"/>
        <v/>
      </c>
      <c r="AS292" s="182" t="str">
        <f t="shared" si="103"/>
        <v/>
      </c>
      <c r="AT292" s="182" t="str">
        <f t="shared" ref="AL292:BU299" si="105">IF(AT$2&gt;LEN($J292),"",RIGHT(LEFT($J292,AT$2),3))</f>
        <v/>
      </c>
      <c r="AU292" s="182" t="str">
        <f t="shared" si="105"/>
        <v/>
      </c>
      <c r="AV292" s="182" t="str">
        <f t="shared" si="105"/>
        <v/>
      </c>
      <c r="AW292" s="182" t="str">
        <f t="shared" si="105"/>
        <v/>
      </c>
      <c r="AX292" s="182" t="str">
        <f t="shared" si="105"/>
        <v/>
      </c>
      <c r="AY292" s="182" t="str">
        <f t="shared" si="105"/>
        <v/>
      </c>
      <c r="AZ292" s="182" t="str">
        <f t="shared" si="105"/>
        <v/>
      </c>
      <c r="BA292" s="182" t="str">
        <f t="shared" si="105"/>
        <v/>
      </c>
      <c r="BB292" s="182" t="str">
        <f t="shared" si="105"/>
        <v/>
      </c>
      <c r="BC292" s="182" t="str">
        <f t="shared" si="105"/>
        <v/>
      </c>
      <c r="BD292" s="182" t="str">
        <f t="shared" si="105"/>
        <v/>
      </c>
      <c r="BE292" s="182" t="str">
        <f t="shared" si="105"/>
        <v/>
      </c>
      <c r="BF292" s="182" t="str">
        <f t="shared" si="105"/>
        <v/>
      </c>
      <c r="BG292" s="182" t="str">
        <f t="shared" si="105"/>
        <v/>
      </c>
      <c r="BH292" s="182" t="str">
        <f t="shared" si="105"/>
        <v/>
      </c>
      <c r="BI292" s="182" t="str">
        <f t="shared" si="105"/>
        <v/>
      </c>
      <c r="BJ292" s="182" t="str">
        <f t="shared" si="105"/>
        <v/>
      </c>
      <c r="BK292" s="182" t="str">
        <f t="shared" si="105"/>
        <v/>
      </c>
      <c r="BL292" s="182" t="str">
        <f t="shared" si="105"/>
        <v/>
      </c>
      <c r="BM292" s="182" t="str">
        <f t="shared" si="105"/>
        <v/>
      </c>
      <c r="BN292" s="182" t="str">
        <f t="shared" si="105"/>
        <v/>
      </c>
      <c r="BO292" s="182" t="str">
        <f t="shared" si="105"/>
        <v/>
      </c>
      <c r="BP292" s="182" t="str">
        <f t="shared" si="105"/>
        <v/>
      </c>
      <c r="BQ292" s="182" t="str">
        <f t="shared" si="105"/>
        <v/>
      </c>
      <c r="BR292" s="182" t="str">
        <f t="shared" si="105"/>
        <v/>
      </c>
      <c r="BS292" s="182" t="str">
        <f t="shared" si="105"/>
        <v/>
      </c>
      <c r="BT292" s="182" t="str">
        <f t="shared" si="105"/>
        <v/>
      </c>
      <c r="BU292" s="182" t="str">
        <f t="shared" si="105"/>
        <v/>
      </c>
    </row>
    <row r="293" spans="1:73" x14ac:dyDescent="0.25">
      <c r="A293" s="422">
        <f>IF(ISERROR(FIND(SALES!$XEM$12,J293)),0,1)</f>
        <v>1</v>
      </c>
      <c r="G293" s="623" t="str">
        <f t="shared" si="93"/>
        <v>0</v>
      </c>
      <c r="H293" s="1">
        <f>'F12'!E296</f>
        <v>0</v>
      </c>
      <c r="I293" s="1" t="str">
        <f t="shared" si="94"/>
        <v/>
      </c>
      <c r="J293" s="197">
        <f>VLOOKUP(H293,'F12'!$E$6:$F$356,2,FALSE)</f>
        <v>0</v>
      </c>
      <c r="K293" s="197">
        <f t="shared" si="95"/>
        <v>0.25</v>
      </c>
      <c r="L293" s="190">
        <f t="shared" si="89"/>
        <v>0</v>
      </c>
      <c r="M293" s="182" t="str">
        <f t="shared" si="104"/>
        <v/>
      </c>
      <c r="N293" s="182" t="str">
        <f t="shared" si="104"/>
        <v/>
      </c>
      <c r="O293" s="182" t="str">
        <f t="shared" si="104"/>
        <v/>
      </c>
      <c r="P293" s="182" t="str">
        <f t="shared" si="104"/>
        <v/>
      </c>
      <c r="Q293" s="182" t="str">
        <f t="shared" si="104"/>
        <v/>
      </c>
      <c r="R293" s="182" t="str">
        <f t="shared" si="104"/>
        <v/>
      </c>
      <c r="S293" s="182" t="str">
        <f t="shared" si="104"/>
        <v/>
      </c>
      <c r="T293" s="182" t="str">
        <f t="shared" si="104"/>
        <v/>
      </c>
      <c r="U293" s="182" t="str">
        <f t="shared" si="104"/>
        <v/>
      </c>
      <c r="V293" s="182" t="str">
        <f t="shared" si="104"/>
        <v/>
      </c>
      <c r="W293" s="182" t="str">
        <f t="shared" si="104"/>
        <v/>
      </c>
      <c r="X293" s="182" t="str">
        <f t="shared" si="104"/>
        <v/>
      </c>
      <c r="Y293" s="182" t="str">
        <f t="shared" si="104"/>
        <v/>
      </c>
      <c r="Z293" s="182" t="str">
        <f t="shared" si="104"/>
        <v/>
      </c>
      <c r="AA293" s="182" t="str">
        <f t="shared" si="104"/>
        <v/>
      </c>
      <c r="AB293" s="182" t="str">
        <f t="shared" si="102"/>
        <v/>
      </c>
      <c r="AC293" s="182" t="str">
        <f t="shared" si="102"/>
        <v/>
      </c>
      <c r="AD293" s="182" t="str">
        <f t="shared" si="102"/>
        <v/>
      </c>
      <c r="AE293" s="182" t="str">
        <f t="shared" si="102"/>
        <v/>
      </c>
      <c r="AF293" s="182" t="str">
        <f t="shared" si="102"/>
        <v/>
      </c>
      <c r="AG293" s="182" t="str">
        <f t="shared" si="102"/>
        <v/>
      </c>
      <c r="AH293" s="182" t="str">
        <f t="shared" si="102"/>
        <v/>
      </c>
      <c r="AI293" s="182" t="str">
        <f t="shared" si="102"/>
        <v/>
      </c>
      <c r="AJ293" s="182" t="str">
        <f t="shared" si="102"/>
        <v/>
      </c>
      <c r="AK293" s="182" t="str">
        <f t="shared" si="102"/>
        <v/>
      </c>
      <c r="AL293" s="182" t="str">
        <f t="shared" si="105"/>
        <v/>
      </c>
      <c r="AM293" s="182" t="str">
        <f t="shared" si="105"/>
        <v/>
      </c>
      <c r="AN293" s="182" t="str">
        <f t="shared" si="105"/>
        <v/>
      </c>
      <c r="AO293" s="182" t="str">
        <f t="shared" si="105"/>
        <v/>
      </c>
      <c r="AP293" s="182" t="str">
        <f t="shared" si="105"/>
        <v/>
      </c>
      <c r="AQ293" s="182" t="str">
        <f t="shared" si="105"/>
        <v/>
      </c>
      <c r="AR293" s="182" t="str">
        <f t="shared" si="105"/>
        <v/>
      </c>
      <c r="AS293" s="182" t="str">
        <f t="shared" si="105"/>
        <v/>
      </c>
      <c r="AT293" s="182" t="str">
        <f t="shared" si="105"/>
        <v/>
      </c>
      <c r="AU293" s="182" t="str">
        <f t="shared" si="105"/>
        <v/>
      </c>
      <c r="AV293" s="182" t="str">
        <f t="shared" si="105"/>
        <v/>
      </c>
      <c r="AW293" s="182" t="str">
        <f t="shared" si="105"/>
        <v/>
      </c>
      <c r="AX293" s="182" t="str">
        <f t="shared" si="105"/>
        <v/>
      </c>
      <c r="AY293" s="182" t="str">
        <f t="shared" si="105"/>
        <v/>
      </c>
      <c r="AZ293" s="182" t="str">
        <f t="shared" si="105"/>
        <v/>
      </c>
      <c r="BA293" s="182" t="str">
        <f t="shared" si="105"/>
        <v/>
      </c>
      <c r="BB293" s="182" t="str">
        <f t="shared" si="105"/>
        <v/>
      </c>
      <c r="BC293" s="182" t="str">
        <f t="shared" si="105"/>
        <v/>
      </c>
      <c r="BD293" s="182" t="str">
        <f t="shared" si="105"/>
        <v/>
      </c>
      <c r="BE293" s="182" t="str">
        <f t="shared" si="105"/>
        <v/>
      </c>
      <c r="BF293" s="182" t="str">
        <f t="shared" si="105"/>
        <v/>
      </c>
      <c r="BG293" s="182" t="str">
        <f t="shared" si="105"/>
        <v/>
      </c>
      <c r="BH293" s="182" t="str">
        <f t="shared" si="105"/>
        <v/>
      </c>
      <c r="BI293" s="182" t="str">
        <f t="shared" si="105"/>
        <v/>
      </c>
      <c r="BJ293" s="182" t="str">
        <f t="shared" si="105"/>
        <v/>
      </c>
      <c r="BK293" s="182" t="str">
        <f t="shared" si="105"/>
        <v/>
      </c>
      <c r="BL293" s="182" t="str">
        <f t="shared" si="105"/>
        <v/>
      </c>
      <c r="BM293" s="182" t="str">
        <f t="shared" si="105"/>
        <v/>
      </c>
      <c r="BN293" s="182" t="str">
        <f t="shared" si="105"/>
        <v/>
      </c>
      <c r="BO293" s="182" t="str">
        <f t="shared" si="105"/>
        <v/>
      </c>
      <c r="BP293" s="182" t="str">
        <f t="shared" si="105"/>
        <v/>
      </c>
      <c r="BQ293" s="182" t="str">
        <f t="shared" si="105"/>
        <v/>
      </c>
      <c r="BR293" s="182" t="str">
        <f t="shared" si="105"/>
        <v/>
      </c>
      <c r="BS293" s="182" t="str">
        <f t="shared" si="105"/>
        <v/>
      </c>
      <c r="BT293" s="182" t="str">
        <f t="shared" si="105"/>
        <v/>
      </c>
      <c r="BU293" s="182" t="str">
        <f t="shared" si="105"/>
        <v/>
      </c>
    </row>
    <row r="294" spans="1:73" x14ac:dyDescent="0.25">
      <c r="A294" s="422">
        <f>IF(ISERROR(FIND(SALES!$XEM$12,J294)),0,1)</f>
        <v>1</v>
      </c>
      <c r="G294" s="623" t="str">
        <f t="shared" si="93"/>
        <v>0</v>
      </c>
      <c r="H294" s="1">
        <f>'F12'!E297</f>
        <v>0</v>
      </c>
      <c r="I294" s="1" t="str">
        <f t="shared" si="94"/>
        <v/>
      </c>
      <c r="J294" s="197">
        <f>VLOOKUP(H294,'F12'!$E$6:$F$356,2,FALSE)</f>
        <v>0</v>
      </c>
      <c r="K294" s="197">
        <f t="shared" si="95"/>
        <v>0.25</v>
      </c>
      <c r="L294" s="190">
        <f t="shared" si="89"/>
        <v>0</v>
      </c>
      <c r="M294" s="182" t="str">
        <f t="shared" si="104"/>
        <v/>
      </c>
      <c r="N294" s="182" t="str">
        <f t="shared" si="104"/>
        <v/>
      </c>
      <c r="O294" s="182" t="str">
        <f t="shared" si="104"/>
        <v/>
      </c>
      <c r="P294" s="182" t="str">
        <f t="shared" si="104"/>
        <v/>
      </c>
      <c r="Q294" s="182" t="str">
        <f t="shared" si="104"/>
        <v/>
      </c>
      <c r="R294" s="182" t="str">
        <f t="shared" si="104"/>
        <v/>
      </c>
      <c r="S294" s="182" t="str">
        <f t="shared" si="104"/>
        <v/>
      </c>
      <c r="T294" s="182" t="str">
        <f t="shared" si="104"/>
        <v/>
      </c>
      <c r="U294" s="182" t="str">
        <f t="shared" si="104"/>
        <v/>
      </c>
      <c r="V294" s="182" t="str">
        <f t="shared" si="104"/>
        <v/>
      </c>
      <c r="W294" s="182" t="str">
        <f t="shared" si="104"/>
        <v/>
      </c>
      <c r="X294" s="182" t="str">
        <f t="shared" si="104"/>
        <v/>
      </c>
      <c r="Y294" s="182" t="str">
        <f t="shared" si="104"/>
        <v/>
      </c>
      <c r="Z294" s="182" t="str">
        <f t="shared" si="104"/>
        <v/>
      </c>
      <c r="AA294" s="182" t="str">
        <f t="shared" si="104"/>
        <v/>
      </c>
      <c r="AB294" s="182" t="str">
        <f t="shared" si="102"/>
        <v/>
      </c>
      <c r="AC294" s="182" t="str">
        <f t="shared" si="102"/>
        <v/>
      </c>
      <c r="AD294" s="182" t="str">
        <f t="shared" si="102"/>
        <v/>
      </c>
      <c r="AE294" s="182" t="str">
        <f t="shared" si="102"/>
        <v/>
      </c>
      <c r="AF294" s="182" t="str">
        <f t="shared" si="102"/>
        <v/>
      </c>
      <c r="AG294" s="182" t="str">
        <f t="shared" si="102"/>
        <v/>
      </c>
      <c r="AH294" s="182" t="str">
        <f t="shared" si="102"/>
        <v/>
      </c>
      <c r="AI294" s="182" t="str">
        <f t="shared" si="102"/>
        <v/>
      </c>
      <c r="AJ294" s="182" t="str">
        <f t="shared" si="102"/>
        <v/>
      </c>
      <c r="AK294" s="182" t="str">
        <f t="shared" si="102"/>
        <v/>
      </c>
      <c r="AL294" s="182" t="str">
        <f t="shared" si="105"/>
        <v/>
      </c>
      <c r="AM294" s="182" t="str">
        <f t="shared" si="105"/>
        <v/>
      </c>
      <c r="AN294" s="182" t="str">
        <f t="shared" si="105"/>
        <v/>
      </c>
      <c r="AO294" s="182" t="str">
        <f t="shared" si="105"/>
        <v/>
      </c>
      <c r="AP294" s="182" t="str">
        <f t="shared" si="105"/>
        <v/>
      </c>
      <c r="AQ294" s="182" t="str">
        <f t="shared" si="105"/>
        <v/>
      </c>
      <c r="AR294" s="182" t="str">
        <f t="shared" si="105"/>
        <v/>
      </c>
      <c r="AS294" s="182" t="str">
        <f t="shared" si="105"/>
        <v/>
      </c>
      <c r="AT294" s="182" t="str">
        <f t="shared" si="105"/>
        <v/>
      </c>
      <c r="AU294" s="182" t="str">
        <f t="shared" si="105"/>
        <v/>
      </c>
      <c r="AV294" s="182" t="str">
        <f t="shared" si="105"/>
        <v/>
      </c>
      <c r="AW294" s="182" t="str">
        <f t="shared" si="105"/>
        <v/>
      </c>
      <c r="AX294" s="182" t="str">
        <f t="shared" si="105"/>
        <v/>
      </c>
      <c r="AY294" s="182" t="str">
        <f t="shared" si="105"/>
        <v/>
      </c>
      <c r="AZ294" s="182" t="str">
        <f t="shared" si="105"/>
        <v/>
      </c>
      <c r="BA294" s="182" t="str">
        <f t="shared" si="105"/>
        <v/>
      </c>
      <c r="BB294" s="182" t="str">
        <f t="shared" si="105"/>
        <v/>
      </c>
      <c r="BC294" s="182" t="str">
        <f t="shared" si="105"/>
        <v/>
      </c>
      <c r="BD294" s="182" t="str">
        <f t="shared" si="105"/>
        <v/>
      </c>
      <c r="BE294" s="182" t="str">
        <f t="shared" si="105"/>
        <v/>
      </c>
      <c r="BF294" s="182" t="str">
        <f t="shared" si="105"/>
        <v/>
      </c>
      <c r="BG294" s="182" t="str">
        <f t="shared" si="105"/>
        <v/>
      </c>
      <c r="BH294" s="182" t="str">
        <f t="shared" si="105"/>
        <v/>
      </c>
      <c r="BI294" s="182" t="str">
        <f t="shared" si="105"/>
        <v/>
      </c>
      <c r="BJ294" s="182" t="str">
        <f t="shared" si="105"/>
        <v/>
      </c>
      <c r="BK294" s="182" t="str">
        <f t="shared" si="105"/>
        <v/>
      </c>
      <c r="BL294" s="182" t="str">
        <f t="shared" si="105"/>
        <v/>
      </c>
      <c r="BM294" s="182" t="str">
        <f t="shared" si="105"/>
        <v/>
      </c>
      <c r="BN294" s="182" t="str">
        <f t="shared" si="105"/>
        <v/>
      </c>
      <c r="BO294" s="182" t="str">
        <f t="shared" si="105"/>
        <v/>
      </c>
      <c r="BP294" s="182" t="str">
        <f t="shared" si="105"/>
        <v/>
      </c>
      <c r="BQ294" s="182" t="str">
        <f t="shared" si="105"/>
        <v/>
      </c>
      <c r="BR294" s="182" t="str">
        <f t="shared" si="105"/>
        <v/>
      </c>
      <c r="BS294" s="182" t="str">
        <f t="shared" si="105"/>
        <v/>
      </c>
      <c r="BT294" s="182" t="str">
        <f t="shared" si="105"/>
        <v/>
      </c>
      <c r="BU294" s="182" t="str">
        <f t="shared" si="105"/>
        <v/>
      </c>
    </row>
    <row r="295" spans="1:73" x14ac:dyDescent="0.25">
      <c r="A295" s="422">
        <f>IF(ISERROR(FIND(SALES!$XEM$12,J295)),0,1)</f>
        <v>1</v>
      </c>
      <c r="G295" s="623" t="str">
        <f t="shared" si="93"/>
        <v>0</v>
      </c>
      <c r="H295" s="1">
        <f>'F12'!E298</f>
        <v>0</v>
      </c>
      <c r="I295" s="1" t="str">
        <f t="shared" si="94"/>
        <v/>
      </c>
      <c r="J295" s="197">
        <f>VLOOKUP(H295,'F12'!$E$6:$F$356,2,FALSE)</f>
        <v>0</v>
      </c>
      <c r="K295" s="197">
        <f t="shared" si="95"/>
        <v>0.25</v>
      </c>
      <c r="L295" s="190">
        <f t="shared" si="89"/>
        <v>0</v>
      </c>
      <c r="M295" s="182" t="str">
        <f t="shared" si="104"/>
        <v/>
      </c>
      <c r="N295" s="182" t="str">
        <f t="shared" si="104"/>
        <v/>
      </c>
      <c r="O295" s="182" t="str">
        <f t="shared" si="104"/>
        <v/>
      </c>
      <c r="P295" s="182" t="str">
        <f t="shared" si="104"/>
        <v/>
      </c>
      <c r="Q295" s="182" t="str">
        <f t="shared" si="104"/>
        <v/>
      </c>
      <c r="R295" s="182" t="str">
        <f t="shared" si="104"/>
        <v/>
      </c>
      <c r="S295" s="182" t="str">
        <f t="shared" si="104"/>
        <v/>
      </c>
      <c r="T295" s="182" t="str">
        <f t="shared" si="104"/>
        <v/>
      </c>
      <c r="U295" s="182" t="str">
        <f t="shared" si="104"/>
        <v/>
      </c>
      <c r="V295" s="182" t="str">
        <f t="shared" si="104"/>
        <v/>
      </c>
      <c r="W295" s="182" t="str">
        <f t="shared" si="104"/>
        <v/>
      </c>
      <c r="X295" s="182" t="str">
        <f t="shared" si="104"/>
        <v/>
      </c>
      <c r="Y295" s="182" t="str">
        <f t="shared" si="104"/>
        <v/>
      </c>
      <c r="Z295" s="182" t="str">
        <f t="shared" si="104"/>
        <v/>
      </c>
      <c r="AA295" s="182" t="str">
        <f t="shared" si="104"/>
        <v/>
      </c>
      <c r="AB295" s="182" t="str">
        <f t="shared" si="102"/>
        <v/>
      </c>
      <c r="AC295" s="182" t="str">
        <f t="shared" si="102"/>
        <v/>
      </c>
      <c r="AD295" s="182" t="str">
        <f t="shared" si="102"/>
        <v/>
      </c>
      <c r="AE295" s="182" t="str">
        <f t="shared" si="102"/>
        <v/>
      </c>
      <c r="AF295" s="182" t="str">
        <f t="shared" si="102"/>
        <v/>
      </c>
      <c r="AG295" s="182" t="str">
        <f t="shared" si="102"/>
        <v/>
      </c>
      <c r="AH295" s="182" t="str">
        <f t="shared" si="102"/>
        <v/>
      </c>
      <c r="AI295" s="182" t="str">
        <f t="shared" si="102"/>
        <v/>
      </c>
      <c r="AJ295" s="182" t="str">
        <f t="shared" si="102"/>
        <v/>
      </c>
      <c r="AK295" s="182" t="str">
        <f t="shared" si="102"/>
        <v/>
      </c>
      <c r="AL295" s="182" t="str">
        <f t="shared" si="105"/>
        <v/>
      </c>
      <c r="AM295" s="182" t="str">
        <f t="shared" si="105"/>
        <v/>
      </c>
      <c r="AN295" s="182" t="str">
        <f t="shared" si="105"/>
        <v/>
      </c>
      <c r="AO295" s="182" t="str">
        <f t="shared" si="105"/>
        <v/>
      </c>
      <c r="AP295" s="182" t="str">
        <f t="shared" si="105"/>
        <v/>
      </c>
      <c r="AQ295" s="182" t="str">
        <f t="shared" si="105"/>
        <v/>
      </c>
      <c r="AR295" s="182" t="str">
        <f t="shared" si="105"/>
        <v/>
      </c>
      <c r="AS295" s="182" t="str">
        <f t="shared" si="105"/>
        <v/>
      </c>
      <c r="AT295" s="182" t="str">
        <f t="shared" si="105"/>
        <v/>
      </c>
      <c r="AU295" s="182" t="str">
        <f t="shared" si="105"/>
        <v/>
      </c>
      <c r="AV295" s="182" t="str">
        <f t="shared" si="105"/>
        <v/>
      </c>
      <c r="AW295" s="182" t="str">
        <f t="shared" si="105"/>
        <v/>
      </c>
      <c r="AX295" s="182" t="str">
        <f t="shared" si="105"/>
        <v/>
      </c>
      <c r="AY295" s="182" t="str">
        <f t="shared" si="105"/>
        <v/>
      </c>
      <c r="AZ295" s="182" t="str">
        <f t="shared" si="105"/>
        <v/>
      </c>
      <c r="BA295" s="182" t="str">
        <f t="shared" si="105"/>
        <v/>
      </c>
      <c r="BB295" s="182" t="str">
        <f t="shared" si="105"/>
        <v/>
      </c>
      <c r="BC295" s="182" t="str">
        <f t="shared" si="105"/>
        <v/>
      </c>
      <c r="BD295" s="182" t="str">
        <f t="shared" si="105"/>
        <v/>
      </c>
      <c r="BE295" s="182" t="str">
        <f t="shared" si="105"/>
        <v/>
      </c>
      <c r="BF295" s="182" t="str">
        <f t="shared" si="105"/>
        <v/>
      </c>
      <c r="BG295" s="182" t="str">
        <f t="shared" si="105"/>
        <v/>
      </c>
      <c r="BH295" s="182" t="str">
        <f t="shared" si="105"/>
        <v/>
      </c>
      <c r="BI295" s="182" t="str">
        <f t="shared" si="105"/>
        <v/>
      </c>
      <c r="BJ295" s="182" t="str">
        <f t="shared" si="105"/>
        <v/>
      </c>
      <c r="BK295" s="182" t="str">
        <f t="shared" si="105"/>
        <v/>
      </c>
      <c r="BL295" s="182" t="str">
        <f t="shared" si="105"/>
        <v/>
      </c>
      <c r="BM295" s="182" t="str">
        <f t="shared" si="105"/>
        <v/>
      </c>
      <c r="BN295" s="182" t="str">
        <f t="shared" si="105"/>
        <v/>
      </c>
      <c r="BO295" s="182" t="str">
        <f t="shared" si="105"/>
        <v/>
      </c>
      <c r="BP295" s="182" t="str">
        <f t="shared" si="105"/>
        <v/>
      </c>
      <c r="BQ295" s="182" t="str">
        <f t="shared" si="105"/>
        <v/>
      </c>
      <c r="BR295" s="182" t="str">
        <f t="shared" si="105"/>
        <v/>
      </c>
      <c r="BS295" s="182" t="str">
        <f t="shared" si="105"/>
        <v/>
      </c>
      <c r="BT295" s="182" t="str">
        <f t="shared" si="105"/>
        <v/>
      </c>
      <c r="BU295" s="182" t="str">
        <f t="shared" si="105"/>
        <v/>
      </c>
    </row>
    <row r="296" spans="1:73" x14ac:dyDescent="0.25">
      <c r="A296" s="422">
        <f>IF(ISERROR(FIND(SALES!$XEM$12,J296)),0,1)</f>
        <v>1</v>
      </c>
      <c r="G296" s="623" t="str">
        <f t="shared" si="93"/>
        <v>0</v>
      </c>
      <c r="H296" s="1">
        <f>'F12'!E299</f>
        <v>0</v>
      </c>
      <c r="I296" s="1" t="str">
        <f t="shared" si="94"/>
        <v/>
      </c>
      <c r="J296" s="197">
        <f>VLOOKUP(H296,'F12'!$E$6:$F$356,2,FALSE)</f>
        <v>0</v>
      </c>
      <c r="K296" s="197">
        <f t="shared" si="95"/>
        <v>0.25</v>
      </c>
      <c r="L296" s="190">
        <f t="shared" si="89"/>
        <v>0</v>
      </c>
      <c r="M296" s="182" t="str">
        <f t="shared" si="104"/>
        <v/>
      </c>
      <c r="N296" s="182" t="str">
        <f t="shared" si="104"/>
        <v/>
      </c>
      <c r="O296" s="182" t="str">
        <f t="shared" si="104"/>
        <v/>
      </c>
      <c r="P296" s="182" t="str">
        <f t="shared" si="104"/>
        <v/>
      </c>
      <c r="Q296" s="182" t="str">
        <f t="shared" si="104"/>
        <v/>
      </c>
      <c r="R296" s="182" t="str">
        <f t="shared" si="104"/>
        <v/>
      </c>
      <c r="S296" s="182" t="str">
        <f t="shared" si="104"/>
        <v/>
      </c>
      <c r="T296" s="182" t="str">
        <f t="shared" si="104"/>
        <v/>
      </c>
      <c r="U296" s="182" t="str">
        <f t="shared" si="104"/>
        <v/>
      </c>
      <c r="V296" s="182" t="str">
        <f t="shared" si="104"/>
        <v/>
      </c>
      <c r="W296" s="182" t="str">
        <f t="shared" si="104"/>
        <v/>
      </c>
      <c r="X296" s="182" t="str">
        <f t="shared" si="104"/>
        <v/>
      </c>
      <c r="Y296" s="182" t="str">
        <f t="shared" si="104"/>
        <v/>
      </c>
      <c r="Z296" s="182" t="str">
        <f t="shared" si="104"/>
        <v/>
      </c>
      <c r="AA296" s="182" t="str">
        <f t="shared" si="104"/>
        <v/>
      </c>
      <c r="AB296" s="182" t="str">
        <f t="shared" si="102"/>
        <v/>
      </c>
      <c r="AC296" s="182" t="str">
        <f t="shared" si="102"/>
        <v/>
      </c>
      <c r="AD296" s="182" t="str">
        <f t="shared" si="102"/>
        <v/>
      </c>
      <c r="AE296" s="182" t="str">
        <f t="shared" si="102"/>
        <v/>
      </c>
      <c r="AF296" s="182" t="str">
        <f t="shared" si="102"/>
        <v/>
      </c>
      <c r="AG296" s="182" t="str">
        <f t="shared" si="102"/>
        <v/>
      </c>
      <c r="AH296" s="182" t="str">
        <f t="shared" si="102"/>
        <v/>
      </c>
      <c r="AI296" s="182" t="str">
        <f t="shared" si="102"/>
        <v/>
      </c>
      <c r="AJ296" s="182" t="str">
        <f t="shared" si="102"/>
        <v/>
      </c>
      <c r="AK296" s="182" t="str">
        <f t="shared" si="102"/>
        <v/>
      </c>
      <c r="AL296" s="182" t="str">
        <f t="shared" si="105"/>
        <v/>
      </c>
      <c r="AM296" s="182" t="str">
        <f t="shared" si="105"/>
        <v/>
      </c>
      <c r="AN296" s="182" t="str">
        <f t="shared" si="105"/>
        <v/>
      </c>
      <c r="AO296" s="182" t="str">
        <f t="shared" si="105"/>
        <v/>
      </c>
      <c r="AP296" s="182" t="str">
        <f t="shared" si="105"/>
        <v/>
      </c>
      <c r="AQ296" s="182" t="str">
        <f t="shared" si="105"/>
        <v/>
      </c>
      <c r="AR296" s="182" t="str">
        <f t="shared" si="105"/>
        <v/>
      </c>
      <c r="AS296" s="182" t="str">
        <f t="shared" si="105"/>
        <v/>
      </c>
      <c r="AT296" s="182" t="str">
        <f t="shared" si="105"/>
        <v/>
      </c>
      <c r="AU296" s="182" t="str">
        <f t="shared" si="105"/>
        <v/>
      </c>
      <c r="AV296" s="182" t="str">
        <f t="shared" si="105"/>
        <v/>
      </c>
      <c r="AW296" s="182" t="str">
        <f t="shared" si="105"/>
        <v/>
      </c>
      <c r="AX296" s="182" t="str">
        <f t="shared" si="105"/>
        <v/>
      </c>
      <c r="AY296" s="182" t="str">
        <f t="shared" si="105"/>
        <v/>
      </c>
      <c r="AZ296" s="182" t="str">
        <f t="shared" si="105"/>
        <v/>
      </c>
      <c r="BA296" s="182" t="str">
        <f t="shared" si="105"/>
        <v/>
      </c>
      <c r="BB296" s="182" t="str">
        <f t="shared" si="105"/>
        <v/>
      </c>
      <c r="BC296" s="182" t="str">
        <f t="shared" si="105"/>
        <v/>
      </c>
      <c r="BD296" s="182" t="str">
        <f t="shared" si="105"/>
        <v/>
      </c>
      <c r="BE296" s="182" t="str">
        <f t="shared" si="105"/>
        <v/>
      </c>
      <c r="BF296" s="182" t="str">
        <f t="shared" si="105"/>
        <v/>
      </c>
      <c r="BG296" s="182" t="str">
        <f t="shared" si="105"/>
        <v/>
      </c>
      <c r="BH296" s="182" t="str">
        <f t="shared" si="105"/>
        <v/>
      </c>
      <c r="BI296" s="182" t="str">
        <f t="shared" si="105"/>
        <v/>
      </c>
      <c r="BJ296" s="182" t="str">
        <f t="shared" si="105"/>
        <v/>
      </c>
      <c r="BK296" s="182" t="str">
        <f t="shared" si="105"/>
        <v/>
      </c>
      <c r="BL296" s="182" t="str">
        <f t="shared" si="105"/>
        <v/>
      </c>
      <c r="BM296" s="182" t="str">
        <f t="shared" si="105"/>
        <v/>
      </c>
      <c r="BN296" s="182" t="str">
        <f t="shared" si="105"/>
        <v/>
      </c>
      <c r="BO296" s="182" t="str">
        <f t="shared" si="105"/>
        <v/>
      </c>
      <c r="BP296" s="182" t="str">
        <f t="shared" si="105"/>
        <v/>
      </c>
      <c r="BQ296" s="182" t="str">
        <f t="shared" si="105"/>
        <v/>
      </c>
      <c r="BR296" s="182" t="str">
        <f t="shared" si="105"/>
        <v/>
      </c>
      <c r="BS296" s="182" t="str">
        <f t="shared" si="105"/>
        <v/>
      </c>
      <c r="BT296" s="182" t="str">
        <f t="shared" si="105"/>
        <v/>
      </c>
      <c r="BU296" s="182" t="str">
        <f t="shared" si="105"/>
        <v/>
      </c>
    </row>
    <row r="297" spans="1:73" x14ac:dyDescent="0.25">
      <c r="A297" s="422">
        <f>IF(ISERROR(FIND(SALES!$XEM$12,J297)),0,1)</f>
        <v>1</v>
      </c>
      <c r="G297" s="623" t="str">
        <f t="shared" si="93"/>
        <v>0</v>
      </c>
      <c r="H297" s="1">
        <f>'F12'!E300</f>
        <v>0</v>
      </c>
      <c r="I297" s="1" t="str">
        <f t="shared" si="94"/>
        <v/>
      </c>
      <c r="J297" s="197">
        <f>VLOOKUP(H297,'F12'!$E$6:$F$356,2,FALSE)</f>
        <v>0</v>
      </c>
      <c r="K297" s="197">
        <f t="shared" si="95"/>
        <v>0.25</v>
      </c>
      <c r="L297" s="190">
        <f t="shared" si="89"/>
        <v>0</v>
      </c>
      <c r="M297" s="182" t="str">
        <f t="shared" si="104"/>
        <v/>
      </c>
      <c r="N297" s="182" t="str">
        <f t="shared" si="104"/>
        <v/>
      </c>
      <c r="O297" s="182" t="str">
        <f t="shared" si="104"/>
        <v/>
      </c>
      <c r="P297" s="182" t="str">
        <f t="shared" si="104"/>
        <v/>
      </c>
      <c r="Q297" s="182" t="str">
        <f t="shared" si="104"/>
        <v/>
      </c>
      <c r="R297" s="182" t="str">
        <f t="shared" si="104"/>
        <v/>
      </c>
      <c r="S297" s="182" t="str">
        <f t="shared" si="104"/>
        <v/>
      </c>
      <c r="T297" s="182" t="str">
        <f t="shared" si="104"/>
        <v/>
      </c>
      <c r="U297" s="182" t="str">
        <f t="shared" si="104"/>
        <v/>
      </c>
      <c r="V297" s="182" t="str">
        <f t="shared" si="104"/>
        <v/>
      </c>
      <c r="W297" s="182" t="str">
        <f t="shared" si="104"/>
        <v/>
      </c>
      <c r="X297" s="182" t="str">
        <f t="shared" si="104"/>
        <v/>
      </c>
      <c r="Y297" s="182" t="str">
        <f t="shared" si="104"/>
        <v/>
      </c>
      <c r="Z297" s="182" t="str">
        <f t="shared" si="104"/>
        <v/>
      </c>
      <c r="AA297" s="182" t="str">
        <f t="shared" si="104"/>
        <v/>
      </c>
      <c r="AB297" s="182" t="str">
        <f t="shared" si="102"/>
        <v/>
      </c>
      <c r="AC297" s="182" t="str">
        <f t="shared" si="102"/>
        <v/>
      </c>
      <c r="AD297" s="182" t="str">
        <f t="shared" si="102"/>
        <v/>
      </c>
      <c r="AE297" s="182" t="str">
        <f t="shared" si="102"/>
        <v/>
      </c>
      <c r="AF297" s="182" t="str">
        <f t="shared" si="102"/>
        <v/>
      </c>
      <c r="AG297" s="182" t="str">
        <f t="shared" si="102"/>
        <v/>
      </c>
      <c r="AH297" s="182" t="str">
        <f t="shared" si="102"/>
        <v/>
      </c>
      <c r="AI297" s="182" t="str">
        <f t="shared" si="102"/>
        <v/>
      </c>
      <c r="AJ297" s="182" t="str">
        <f t="shared" si="102"/>
        <v/>
      </c>
      <c r="AK297" s="182" t="str">
        <f t="shared" si="102"/>
        <v/>
      </c>
      <c r="AL297" s="182" t="str">
        <f t="shared" si="105"/>
        <v/>
      </c>
      <c r="AM297" s="182" t="str">
        <f t="shared" si="105"/>
        <v/>
      </c>
      <c r="AN297" s="182" t="str">
        <f t="shared" si="105"/>
        <v/>
      </c>
      <c r="AO297" s="182" t="str">
        <f t="shared" si="105"/>
        <v/>
      </c>
      <c r="AP297" s="182" t="str">
        <f t="shared" si="105"/>
        <v/>
      </c>
      <c r="AQ297" s="182" t="str">
        <f t="shared" si="105"/>
        <v/>
      </c>
      <c r="AR297" s="182" t="str">
        <f t="shared" si="105"/>
        <v/>
      </c>
      <c r="AS297" s="182" t="str">
        <f t="shared" si="105"/>
        <v/>
      </c>
      <c r="AT297" s="182" t="str">
        <f t="shared" si="105"/>
        <v/>
      </c>
      <c r="AU297" s="182" t="str">
        <f t="shared" si="105"/>
        <v/>
      </c>
      <c r="AV297" s="182" t="str">
        <f t="shared" si="105"/>
        <v/>
      </c>
      <c r="AW297" s="182" t="str">
        <f t="shared" si="105"/>
        <v/>
      </c>
      <c r="AX297" s="182" t="str">
        <f t="shared" si="105"/>
        <v/>
      </c>
      <c r="AY297" s="182" t="str">
        <f t="shared" si="105"/>
        <v/>
      </c>
      <c r="AZ297" s="182" t="str">
        <f t="shared" si="105"/>
        <v/>
      </c>
      <c r="BA297" s="182" t="str">
        <f t="shared" si="105"/>
        <v/>
      </c>
      <c r="BB297" s="182" t="str">
        <f t="shared" si="105"/>
        <v/>
      </c>
      <c r="BC297" s="182" t="str">
        <f t="shared" si="105"/>
        <v/>
      </c>
      <c r="BD297" s="182" t="str">
        <f t="shared" si="105"/>
        <v/>
      </c>
      <c r="BE297" s="182" t="str">
        <f t="shared" si="105"/>
        <v/>
      </c>
      <c r="BF297" s="182" t="str">
        <f t="shared" si="105"/>
        <v/>
      </c>
      <c r="BG297" s="182" t="str">
        <f t="shared" si="105"/>
        <v/>
      </c>
      <c r="BH297" s="182" t="str">
        <f t="shared" si="105"/>
        <v/>
      </c>
      <c r="BI297" s="182" t="str">
        <f t="shared" si="105"/>
        <v/>
      </c>
      <c r="BJ297" s="182" t="str">
        <f t="shared" si="105"/>
        <v/>
      </c>
      <c r="BK297" s="182" t="str">
        <f t="shared" si="105"/>
        <v/>
      </c>
      <c r="BL297" s="182" t="str">
        <f t="shared" si="105"/>
        <v/>
      </c>
      <c r="BM297" s="182" t="str">
        <f t="shared" si="105"/>
        <v/>
      </c>
      <c r="BN297" s="182" t="str">
        <f t="shared" si="105"/>
        <v/>
      </c>
      <c r="BO297" s="182" t="str">
        <f t="shared" si="105"/>
        <v/>
      </c>
      <c r="BP297" s="182" t="str">
        <f t="shared" si="105"/>
        <v/>
      </c>
      <c r="BQ297" s="182" t="str">
        <f t="shared" si="105"/>
        <v/>
      </c>
      <c r="BR297" s="182" t="str">
        <f t="shared" si="105"/>
        <v/>
      </c>
      <c r="BS297" s="182" t="str">
        <f t="shared" si="105"/>
        <v/>
      </c>
      <c r="BT297" s="182" t="str">
        <f t="shared" si="105"/>
        <v/>
      </c>
      <c r="BU297" s="182" t="str">
        <f t="shared" si="105"/>
        <v/>
      </c>
    </row>
    <row r="298" spans="1:73" x14ac:dyDescent="0.25">
      <c r="A298" s="422">
        <f>IF(ISERROR(FIND(SALES!$XEM$12,J298)),0,1)</f>
        <v>1</v>
      </c>
      <c r="G298" s="623" t="str">
        <f t="shared" si="93"/>
        <v>0</v>
      </c>
      <c r="H298" s="1">
        <f>'F12'!E301</f>
        <v>0</v>
      </c>
      <c r="I298" s="1" t="str">
        <f t="shared" si="94"/>
        <v/>
      </c>
      <c r="J298" s="197">
        <f>VLOOKUP(H298,'F12'!$E$6:$F$356,2,FALSE)</f>
        <v>0</v>
      </c>
      <c r="K298" s="197">
        <f t="shared" si="95"/>
        <v>0.25</v>
      </c>
      <c r="L298" s="190">
        <f t="shared" si="89"/>
        <v>0</v>
      </c>
      <c r="M298" s="182" t="str">
        <f t="shared" si="104"/>
        <v/>
      </c>
      <c r="N298" s="182" t="str">
        <f t="shared" si="104"/>
        <v/>
      </c>
      <c r="O298" s="182" t="str">
        <f t="shared" si="104"/>
        <v/>
      </c>
      <c r="P298" s="182" t="str">
        <f t="shared" si="104"/>
        <v/>
      </c>
      <c r="Q298" s="182" t="str">
        <f t="shared" si="104"/>
        <v/>
      </c>
      <c r="R298" s="182" t="str">
        <f t="shared" si="104"/>
        <v/>
      </c>
      <c r="S298" s="182" t="str">
        <f t="shared" si="104"/>
        <v/>
      </c>
      <c r="T298" s="182" t="str">
        <f t="shared" si="104"/>
        <v/>
      </c>
      <c r="U298" s="182" t="str">
        <f t="shared" si="104"/>
        <v/>
      </c>
      <c r="V298" s="182" t="str">
        <f t="shared" si="104"/>
        <v/>
      </c>
      <c r="W298" s="182" t="str">
        <f t="shared" si="104"/>
        <v/>
      </c>
      <c r="X298" s="182" t="str">
        <f t="shared" si="104"/>
        <v/>
      </c>
      <c r="Y298" s="182" t="str">
        <f t="shared" si="104"/>
        <v/>
      </c>
      <c r="Z298" s="182" t="str">
        <f t="shared" si="104"/>
        <v/>
      </c>
      <c r="AA298" s="182" t="str">
        <f t="shared" si="104"/>
        <v/>
      </c>
      <c r="AB298" s="182" t="str">
        <f t="shared" si="102"/>
        <v/>
      </c>
      <c r="AC298" s="182" t="str">
        <f t="shared" si="102"/>
        <v/>
      </c>
      <c r="AD298" s="182" t="str">
        <f t="shared" si="102"/>
        <v/>
      </c>
      <c r="AE298" s="182" t="str">
        <f t="shared" si="102"/>
        <v/>
      </c>
      <c r="AF298" s="182" t="str">
        <f t="shared" si="102"/>
        <v/>
      </c>
      <c r="AG298" s="182" t="str">
        <f t="shared" si="102"/>
        <v/>
      </c>
      <c r="AH298" s="182" t="str">
        <f t="shared" si="102"/>
        <v/>
      </c>
      <c r="AI298" s="182" t="str">
        <f t="shared" si="102"/>
        <v/>
      </c>
      <c r="AJ298" s="182" t="str">
        <f t="shared" si="102"/>
        <v/>
      </c>
      <c r="AK298" s="182" t="str">
        <f t="shared" si="102"/>
        <v/>
      </c>
      <c r="AL298" s="182" t="str">
        <f t="shared" si="105"/>
        <v/>
      </c>
      <c r="AM298" s="182" t="str">
        <f t="shared" si="105"/>
        <v/>
      </c>
      <c r="AN298" s="182" t="str">
        <f t="shared" si="105"/>
        <v/>
      </c>
      <c r="AO298" s="182" t="str">
        <f t="shared" si="105"/>
        <v/>
      </c>
      <c r="AP298" s="182" t="str">
        <f t="shared" si="105"/>
        <v/>
      </c>
      <c r="AQ298" s="182" t="str">
        <f t="shared" si="105"/>
        <v/>
      </c>
      <c r="AR298" s="182" t="str">
        <f t="shared" si="105"/>
        <v/>
      </c>
      <c r="AS298" s="182" t="str">
        <f t="shared" si="105"/>
        <v/>
      </c>
      <c r="AT298" s="182" t="str">
        <f t="shared" si="105"/>
        <v/>
      </c>
      <c r="AU298" s="182" t="str">
        <f t="shared" si="105"/>
        <v/>
      </c>
      <c r="AV298" s="182" t="str">
        <f t="shared" si="105"/>
        <v/>
      </c>
      <c r="AW298" s="182" t="str">
        <f t="shared" si="105"/>
        <v/>
      </c>
      <c r="AX298" s="182" t="str">
        <f t="shared" si="105"/>
        <v/>
      </c>
      <c r="AY298" s="182" t="str">
        <f t="shared" si="105"/>
        <v/>
      </c>
      <c r="AZ298" s="182" t="str">
        <f t="shared" si="105"/>
        <v/>
      </c>
      <c r="BA298" s="182" t="str">
        <f t="shared" si="105"/>
        <v/>
      </c>
      <c r="BB298" s="182" t="str">
        <f t="shared" si="105"/>
        <v/>
      </c>
      <c r="BC298" s="182" t="str">
        <f t="shared" si="105"/>
        <v/>
      </c>
      <c r="BD298" s="182" t="str">
        <f t="shared" si="105"/>
        <v/>
      </c>
      <c r="BE298" s="182" t="str">
        <f t="shared" si="105"/>
        <v/>
      </c>
      <c r="BF298" s="182" t="str">
        <f t="shared" si="105"/>
        <v/>
      </c>
      <c r="BG298" s="182" t="str">
        <f t="shared" si="105"/>
        <v/>
      </c>
      <c r="BH298" s="182" t="str">
        <f t="shared" si="105"/>
        <v/>
      </c>
      <c r="BI298" s="182" t="str">
        <f t="shared" si="105"/>
        <v/>
      </c>
      <c r="BJ298" s="182" t="str">
        <f t="shared" si="105"/>
        <v/>
      </c>
      <c r="BK298" s="182" t="str">
        <f t="shared" si="105"/>
        <v/>
      </c>
      <c r="BL298" s="182" t="str">
        <f t="shared" si="105"/>
        <v/>
      </c>
      <c r="BM298" s="182" t="str">
        <f t="shared" si="105"/>
        <v/>
      </c>
      <c r="BN298" s="182" t="str">
        <f t="shared" si="105"/>
        <v/>
      </c>
      <c r="BO298" s="182" t="str">
        <f t="shared" si="105"/>
        <v/>
      </c>
      <c r="BP298" s="182" t="str">
        <f t="shared" si="105"/>
        <v/>
      </c>
      <c r="BQ298" s="182" t="str">
        <f t="shared" si="105"/>
        <v/>
      </c>
      <c r="BR298" s="182" t="str">
        <f t="shared" si="105"/>
        <v/>
      </c>
      <c r="BS298" s="182" t="str">
        <f t="shared" si="105"/>
        <v/>
      </c>
      <c r="BT298" s="182" t="str">
        <f t="shared" si="105"/>
        <v/>
      </c>
      <c r="BU298" s="182" t="str">
        <f t="shared" si="105"/>
        <v/>
      </c>
    </row>
    <row r="299" spans="1:73" x14ac:dyDescent="0.25">
      <c r="A299" s="422">
        <f>IF(ISERROR(FIND(SALES!$XEM$12,J299)),0,1)</f>
        <v>1</v>
      </c>
      <c r="G299" s="623" t="str">
        <f t="shared" si="93"/>
        <v>0</v>
      </c>
      <c r="H299" s="1">
        <f>'F12'!E302</f>
        <v>0</v>
      </c>
      <c r="I299" s="1" t="str">
        <f t="shared" si="94"/>
        <v/>
      </c>
      <c r="J299" s="197">
        <f>VLOOKUP(H299,'F12'!$E$6:$F$356,2,FALSE)</f>
        <v>0</v>
      </c>
      <c r="K299" s="197">
        <f t="shared" si="95"/>
        <v>0.25</v>
      </c>
      <c r="L299" s="190">
        <f t="shared" si="89"/>
        <v>0</v>
      </c>
      <c r="M299" s="182" t="str">
        <f t="shared" si="104"/>
        <v/>
      </c>
      <c r="N299" s="182" t="str">
        <f t="shared" si="104"/>
        <v/>
      </c>
      <c r="O299" s="182" t="str">
        <f t="shared" si="104"/>
        <v/>
      </c>
      <c r="P299" s="182" t="str">
        <f t="shared" si="104"/>
        <v/>
      </c>
      <c r="Q299" s="182" t="str">
        <f t="shared" si="104"/>
        <v/>
      </c>
      <c r="R299" s="182" t="str">
        <f t="shared" si="104"/>
        <v/>
      </c>
      <c r="S299" s="182" t="str">
        <f t="shared" si="104"/>
        <v/>
      </c>
      <c r="T299" s="182" t="str">
        <f t="shared" si="104"/>
        <v/>
      </c>
      <c r="U299" s="182" t="str">
        <f t="shared" si="104"/>
        <v/>
      </c>
      <c r="V299" s="182" t="str">
        <f t="shared" si="104"/>
        <v/>
      </c>
      <c r="W299" s="182" t="str">
        <f t="shared" si="104"/>
        <v/>
      </c>
      <c r="X299" s="182" t="str">
        <f t="shared" si="104"/>
        <v/>
      </c>
      <c r="Y299" s="182" t="str">
        <f t="shared" si="104"/>
        <v/>
      </c>
      <c r="Z299" s="182" t="str">
        <f t="shared" si="104"/>
        <v/>
      </c>
      <c r="AA299" s="182" t="str">
        <f t="shared" si="104"/>
        <v/>
      </c>
      <c r="AB299" s="182" t="str">
        <f t="shared" si="102"/>
        <v/>
      </c>
      <c r="AC299" s="182" t="str">
        <f t="shared" si="102"/>
        <v/>
      </c>
      <c r="AD299" s="182" t="str">
        <f t="shared" si="102"/>
        <v/>
      </c>
      <c r="AE299" s="182" t="str">
        <f t="shared" si="102"/>
        <v/>
      </c>
      <c r="AF299" s="182" t="str">
        <f t="shared" si="102"/>
        <v/>
      </c>
      <c r="AG299" s="182" t="str">
        <f t="shared" si="102"/>
        <v/>
      </c>
      <c r="AH299" s="182" t="str">
        <f t="shared" si="102"/>
        <v/>
      </c>
      <c r="AI299" s="182" t="str">
        <f t="shared" si="102"/>
        <v/>
      </c>
      <c r="AJ299" s="182" t="str">
        <f t="shared" si="102"/>
        <v/>
      </c>
      <c r="AK299" s="182" t="str">
        <f t="shared" si="102"/>
        <v/>
      </c>
      <c r="AL299" s="182" t="str">
        <f t="shared" si="105"/>
        <v/>
      </c>
      <c r="AM299" s="182" t="str">
        <f t="shared" si="105"/>
        <v/>
      </c>
      <c r="AN299" s="182" t="str">
        <f t="shared" si="105"/>
        <v/>
      </c>
      <c r="AO299" s="182" t="str">
        <f t="shared" si="105"/>
        <v/>
      </c>
      <c r="AP299" s="182" t="str">
        <f t="shared" si="105"/>
        <v/>
      </c>
      <c r="AQ299" s="182" t="str">
        <f t="shared" si="105"/>
        <v/>
      </c>
      <c r="AR299" s="182" t="str">
        <f t="shared" si="105"/>
        <v/>
      </c>
      <c r="AS299" s="182" t="str">
        <f t="shared" si="105"/>
        <v/>
      </c>
      <c r="AT299" s="182" t="str">
        <f t="shared" si="105"/>
        <v/>
      </c>
      <c r="AU299" s="182" t="str">
        <f t="shared" si="105"/>
        <v/>
      </c>
      <c r="AV299" s="182" t="str">
        <f t="shared" si="105"/>
        <v/>
      </c>
      <c r="AW299" s="182" t="str">
        <f t="shared" ref="AL299:BU306" si="106">IF(AW$2&gt;LEN($J299),"",RIGHT(LEFT($J299,AW$2),3))</f>
        <v/>
      </c>
      <c r="AX299" s="182" t="str">
        <f t="shared" si="106"/>
        <v/>
      </c>
      <c r="AY299" s="182" t="str">
        <f t="shared" si="106"/>
        <v/>
      </c>
      <c r="AZ299" s="182" t="str">
        <f t="shared" si="106"/>
        <v/>
      </c>
      <c r="BA299" s="182" t="str">
        <f t="shared" si="106"/>
        <v/>
      </c>
      <c r="BB299" s="182" t="str">
        <f t="shared" si="106"/>
        <v/>
      </c>
      <c r="BC299" s="182" t="str">
        <f t="shared" si="106"/>
        <v/>
      </c>
      <c r="BD299" s="182" t="str">
        <f t="shared" si="106"/>
        <v/>
      </c>
      <c r="BE299" s="182" t="str">
        <f t="shared" si="106"/>
        <v/>
      </c>
      <c r="BF299" s="182" t="str">
        <f t="shared" si="106"/>
        <v/>
      </c>
      <c r="BG299" s="182" t="str">
        <f t="shared" si="106"/>
        <v/>
      </c>
      <c r="BH299" s="182" t="str">
        <f t="shared" si="106"/>
        <v/>
      </c>
      <c r="BI299" s="182" t="str">
        <f t="shared" si="106"/>
        <v/>
      </c>
      <c r="BJ299" s="182" t="str">
        <f t="shared" si="106"/>
        <v/>
      </c>
      <c r="BK299" s="182" t="str">
        <f t="shared" si="106"/>
        <v/>
      </c>
      <c r="BL299" s="182" t="str">
        <f t="shared" si="106"/>
        <v/>
      </c>
      <c r="BM299" s="182" t="str">
        <f t="shared" si="106"/>
        <v/>
      </c>
      <c r="BN299" s="182" t="str">
        <f t="shared" si="106"/>
        <v/>
      </c>
      <c r="BO299" s="182" t="str">
        <f t="shared" si="106"/>
        <v/>
      </c>
      <c r="BP299" s="182" t="str">
        <f t="shared" si="106"/>
        <v/>
      </c>
      <c r="BQ299" s="182" t="str">
        <f t="shared" si="106"/>
        <v/>
      </c>
      <c r="BR299" s="182" t="str">
        <f t="shared" si="106"/>
        <v/>
      </c>
      <c r="BS299" s="182" t="str">
        <f t="shared" si="106"/>
        <v/>
      </c>
      <c r="BT299" s="182" t="str">
        <f t="shared" si="106"/>
        <v/>
      </c>
      <c r="BU299" s="182" t="str">
        <f t="shared" si="106"/>
        <v/>
      </c>
    </row>
    <row r="300" spans="1:73" x14ac:dyDescent="0.25">
      <c r="A300" s="422">
        <f>IF(ISERROR(FIND(SALES!$XEM$12,J300)),0,1)</f>
        <v>1</v>
      </c>
      <c r="G300" s="623" t="str">
        <f t="shared" si="93"/>
        <v>0</v>
      </c>
      <c r="H300" s="1">
        <f>'F12'!E303</f>
        <v>0</v>
      </c>
      <c r="I300" s="1" t="str">
        <f t="shared" si="94"/>
        <v/>
      </c>
      <c r="J300" s="197">
        <f>VLOOKUP(H300,'F12'!$E$6:$F$356,2,FALSE)</f>
        <v>0</v>
      </c>
      <c r="K300" s="197">
        <f t="shared" si="95"/>
        <v>0.25</v>
      </c>
      <c r="L300" s="190">
        <f t="shared" si="89"/>
        <v>0</v>
      </c>
      <c r="M300" s="182" t="str">
        <f t="shared" si="104"/>
        <v/>
      </c>
      <c r="N300" s="182" t="str">
        <f t="shared" si="104"/>
        <v/>
      </c>
      <c r="O300" s="182" t="str">
        <f t="shared" si="104"/>
        <v/>
      </c>
      <c r="P300" s="182" t="str">
        <f t="shared" si="104"/>
        <v/>
      </c>
      <c r="Q300" s="182" t="str">
        <f t="shared" si="104"/>
        <v/>
      </c>
      <c r="R300" s="182" t="str">
        <f t="shared" si="104"/>
        <v/>
      </c>
      <c r="S300" s="182" t="str">
        <f t="shared" si="104"/>
        <v/>
      </c>
      <c r="T300" s="182" t="str">
        <f t="shared" si="104"/>
        <v/>
      </c>
      <c r="U300" s="182" t="str">
        <f t="shared" si="104"/>
        <v/>
      </c>
      <c r="V300" s="182" t="str">
        <f t="shared" si="104"/>
        <v/>
      </c>
      <c r="W300" s="182" t="str">
        <f t="shared" si="104"/>
        <v/>
      </c>
      <c r="X300" s="182" t="str">
        <f t="shared" si="104"/>
        <v/>
      </c>
      <c r="Y300" s="182" t="str">
        <f t="shared" si="104"/>
        <v/>
      </c>
      <c r="Z300" s="182" t="str">
        <f t="shared" si="104"/>
        <v/>
      </c>
      <c r="AA300" s="182" t="str">
        <f t="shared" si="104"/>
        <v/>
      </c>
      <c r="AB300" s="182" t="str">
        <f t="shared" si="102"/>
        <v/>
      </c>
      <c r="AC300" s="182" t="str">
        <f t="shared" si="102"/>
        <v/>
      </c>
      <c r="AD300" s="182" t="str">
        <f t="shared" si="102"/>
        <v/>
      </c>
      <c r="AE300" s="182" t="str">
        <f t="shared" si="102"/>
        <v/>
      </c>
      <c r="AF300" s="182" t="str">
        <f t="shared" si="102"/>
        <v/>
      </c>
      <c r="AG300" s="182" t="str">
        <f t="shared" si="102"/>
        <v/>
      </c>
      <c r="AH300" s="182" t="str">
        <f t="shared" si="102"/>
        <v/>
      </c>
      <c r="AI300" s="182" t="str">
        <f t="shared" si="102"/>
        <v/>
      </c>
      <c r="AJ300" s="182" t="str">
        <f t="shared" si="102"/>
        <v/>
      </c>
      <c r="AK300" s="182" t="str">
        <f t="shared" si="102"/>
        <v/>
      </c>
      <c r="AL300" s="182" t="str">
        <f t="shared" si="106"/>
        <v/>
      </c>
      <c r="AM300" s="182" t="str">
        <f t="shared" si="106"/>
        <v/>
      </c>
      <c r="AN300" s="182" t="str">
        <f t="shared" si="106"/>
        <v/>
      </c>
      <c r="AO300" s="182" t="str">
        <f t="shared" si="106"/>
        <v/>
      </c>
      <c r="AP300" s="182" t="str">
        <f t="shared" si="106"/>
        <v/>
      </c>
      <c r="AQ300" s="182" t="str">
        <f t="shared" si="106"/>
        <v/>
      </c>
      <c r="AR300" s="182" t="str">
        <f t="shared" si="106"/>
        <v/>
      </c>
      <c r="AS300" s="182" t="str">
        <f t="shared" si="106"/>
        <v/>
      </c>
      <c r="AT300" s="182" t="str">
        <f t="shared" si="106"/>
        <v/>
      </c>
      <c r="AU300" s="182" t="str">
        <f t="shared" si="106"/>
        <v/>
      </c>
      <c r="AV300" s="182" t="str">
        <f t="shared" si="106"/>
        <v/>
      </c>
      <c r="AW300" s="182" t="str">
        <f t="shared" si="106"/>
        <v/>
      </c>
      <c r="AX300" s="182" t="str">
        <f t="shared" si="106"/>
        <v/>
      </c>
      <c r="AY300" s="182" t="str">
        <f t="shared" si="106"/>
        <v/>
      </c>
      <c r="AZ300" s="182" t="str">
        <f t="shared" si="106"/>
        <v/>
      </c>
      <c r="BA300" s="182" t="str">
        <f t="shared" si="106"/>
        <v/>
      </c>
      <c r="BB300" s="182" t="str">
        <f t="shared" si="106"/>
        <v/>
      </c>
      <c r="BC300" s="182" t="str">
        <f t="shared" si="106"/>
        <v/>
      </c>
      <c r="BD300" s="182" t="str">
        <f t="shared" si="106"/>
        <v/>
      </c>
      <c r="BE300" s="182" t="str">
        <f t="shared" si="106"/>
        <v/>
      </c>
      <c r="BF300" s="182" t="str">
        <f t="shared" si="106"/>
        <v/>
      </c>
      <c r="BG300" s="182" t="str">
        <f t="shared" si="106"/>
        <v/>
      </c>
      <c r="BH300" s="182" t="str">
        <f t="shared" si="106"/>
        <v/>
      </c>
      <c r="BI300" s="182" t="str">
        <f t="shared" si="106"/>
        <v/>
      </c>
      <c r="BJ300" s="182" t="str">
        <f t="shared" si="106"/>
        <v/>
      </c>
      <c r="BK300" s="182" t="str">
        <f t="shared" si="106"/>
        <v/>
      </c>
      <c r="BL300" s="182" t="str">
        <f t="shared" si="106"/>
        <v/>
      </c>
      <c r="BM300" s="182" t="str">
        <f t="shared" si="106"/>
        <v/>
      </c>
      <c r="BN300" s="182" t="str">
        <f t="shared" si="106"/>
        <v/>
      </c>
      <c r="BO300" s="182" t="str">
        <f t="shared" si="106"/>
        <v/>
      </c>
      <c r="BP300" s="182" t="str">
        <f t="shared" si="106"/>
        <v/>
      </c>
      <c r="BQ300" s="182" t="str">
        <f t="shared" si="106"/>
        <v/>
      </c>
      <c r="BR300" s="182" t="str">
        <f t="shared" si="106"/>
        <v/>
      </c>
      <c r="BS300" s="182" t="str">
        <f t="shared" si="106"/>
        <v/>
      </c>
      <c r="BT300" s="182" t="str">
        <f t="shared" si="106"/>
        <v/>
      </c>
      <c r="BU300" s="182" t="str">
        <f t="shared" si="106"/>
        <v/>
      </c>
    </row>
    <row r="301" spans="1:73" x14ac:dyDescent="0.25">
      <c r="A301" s="422">
        <f>IF(ISERROR(FIND(SALES!$XEM$12,J301)),0,1)</f>
        <v>1</v>
      </c>
      <c r="G301" s="623" t="str">
        <f t="shared" si="93"/>
        <v>0</v>
      </c>
      <c r="H301" s="1">
        <f>'F12'!E304</f>
        <v>0</v>
      </c>
      <c r="I301" s="1" t="str">
        <f t="shared" si="94"/>
        <v/>
      </c>
      <c r="J301" s="197">
        <f>VLOOKUP(H301,'F12'!$E$6:$F$356,2,FALSE)</f>
        <v>0</v>
      </c>
      <c r="K301" s="197">
        <f t="shared" si="95"/>
        <v>0.25</v>
      </c>
      <c r="L301" s="190">
        <f t="shared" si="89"/>
        <v>0</v>
      </c>
      <c r="M301" s="182" t="str">
        <f t="shared" si="104"/>
        <v/>
      </c>
      <c r="N301" s="182" t="str">
        <f t="shared" si="104"/>
        <v/>
      </c>
      <c r="O301" s="182" t="str">
        <f t="shared" si="104"/>
        <v/>
      </c>
      <c r="P301" s="182" t="str">
        <f t="shared" si="104"/>
        <v/>
      </c>
      <c r="Q301" s="182" t="str">
        <f t="shared" si="104"/>
        <v/>
      </c>
      <c r="R301" s="182" t="str">
        <f t="shared" si="104"/>
        <v/>
      </c>
      <c r="S301" s="182" t="str">
        <f t="shared" si="104"/>
        <v/>
      </c>
      <c r="T301" s="182" t="str">
        <f t="shared" si="104"/>
        <v/>
      </c>
      <c r="U301" s="182" t="str">
        <f t="shared" si="104"/>
        <v/>
      </c>
      <c r="V301" s="182" t="str">
        <f t="shared" si="104"/>
        <v/>
      </c>
      <c r="W301" s="182" t="str">
        <f t="shared" si="104"/>
        <v/>
      </c>
      <c r="X301" s="182" t="str">
        <f t="shared" si="104"/>
        <v/>
      </c>
      <c r="Y301" s="182" t="str">
        <f t="shared" si="104"/>
        <v/>
      </c>
      <c r="Z301" s="182" t="str">
        <f t="shared" si="104"/>
        <v/>
      </c>
      <c r="AA301" s="182" t="str">
        <f t="shared" ref="AA301:AP316" si="107">IF(AA$2&gt;LEN($J301),"",RIGHT(LEFT($J301,AA$2),3))</f>
        <v/>
      </c>
      <c r="AB301" s="182" t="str">
        <f t="shared" si="107"/>
        <v/>
      </c>
      <c r="AC301" s="182" t="str">
        <f t="shared" si="107"/>
        <v/>
      </c>
      <c r="AD301" s="182" t="str">
        <f t="shared" si="107"/>
        <v/>
      </c>
      <c r="AE301" s="182" t="str">
        <f t="shared" si="107"/>
        <v/>
      </c>
      <c r="AF301" s="182" t="str">
        <f t="shared" si="107"/>
        <v/>
      </c>
      <c r="AG301" s="182" t="str">
        <f t="shared" si="107"/>
        <v/>
      </c>
      <c r="AH301" s="182" t="str">
        <f t="shared" si="107"/>
        <v/>
      </c>
      <c r="AI301" s="182" t="str">
        <f t="shared" si="107"/>
        <v/>
      </c>
      <c r="AJ301" s="182" t="str">
        <f t="shared" si="107"/>
        <v/>
      </c>
      <c r="AK301" s="182" t="str">
        <f t="shared" si="107"/>
        <v/>
      </c>
      <c r="AL301" s="182" t="str">
        <f t="shared" si="107"/>
        <v/>
      </c>
      <c r="AM301" s="182" t="str">
        <f t="shared" si="107"/>
        <v/>
      </c>
      <c r="AN301" s="182" t="str">
        <f t="shared" si="107"/>
        <v/>
      </c>
      <c r="AO301" s="182" t="str">
        <f t="shared" si="107"/>
        <v/>
      </c>
      <c r="AP301" s="182" t="str">
        <f t="shared" si="107"/>
        <v/>
      </c>
      <c r="AQ301" s="182" t="str">
        <f t="shared" si="106"/>
        <v/>
      </c>
      <c r="AR301" s="182" t="str">
        <f t="shared" si="106"/>
        <v/>
      </c>
      <c r="AS301" s="182" t="str">
        <f t="shared" si="106"/>
        <v/>
      </c>
      <c r="AT301" s="182" t="str">
        <f t="shared" si="106"/>
        <v/>
      </c>
      <c r="AU301" s="182" t="str">
        <f t="shared" si="106"/>
        <v/>
      </c>
      <c r="AV301" s="182" t="str">
        <f t="shared" si="106"/>
        <v/>
      </c>
      <c r="AW301" s="182" t="str">
        <f t="shared" si="106"/>
        <v/>
      </c>
      <c r="AX301" s="182" t="str">
        <f t="shared" si="106"/>
        <v/>
      </c>
      <c r="AY301" s="182" t="str">
        <f t="shared" si="106"/>
        <v/>
      </c>
      <c r="AZ301" s="182" t="str">
        <f t="shared" si="106"/>
        <v/>
      </c>
      <c r="BA301" s="182" t="str">
        <f t="shared" si="106"/>
        <v/>
      </c>
      <c r="BB301" s="182" t="str">
        <f t="shared" si="106"/>
        <v/>
      </c>
      <c r="BC301" s="182" t="str">
        <f t="shared" si="106"/>
        <v/>
      </c>
      <c r="BD301" s="182" t="str">
        <f t="shared" si="106"/>
        <v/>
      </c>
      <c r="BE301" s="182" t="str">
        <f t="shared" si="106"/>
        <v/>
      </c>
      <c r="BF301" s="182" t="str">
        <f t="shared" si="106"/>
        <v/>
      </c>
      <c r="BG301" s="182" t="str">
        <f t="shared" si="106"/>
        <v/>
      </c>
      <c r="BH301" s="182" t="str">
        <f t="shared" si="106"/>
        <v/>
      </c>
      <c r="BI301" s="182" t="str">
        <f t="shared" si="106"/>
        <v/>
      </c>
      <c r="BJ301" s="182" t="str">
        <f t="shared" si="106"/>
        <v/>
      </c>
      <c r="BK301" s="182" t="str">
        <f t="shared" si="106"/>
        <v/>
      </c>
      <c r="BL301" s="182" t="str">
        <f t="shared" si="106"/>
        <v/>
      </c>
      <c r="BM301" s="182" t="str">
        <f t="shared" si="106"/>
        <v/>
      </c>
      <c r="BN301" s="182" t="str">
        <f t="shared" si="106"/>
        <v/>
      </c>
      <c r="BO301" s="182" t="str">
        <f t="shared" si="106"/>
        <v/>
      </c>
      <c r="BP301" s="182" t="str">
        <f t="shared" si="106"/>
        <v/>
      </c>
      <c r="BQ301" s="182" t="str">
        <f t="shared" si="106"/>
        <v/>
      </c>
      <c r="BR301" s="182" t="str">
        <f t="shared" si="106"/>
        <v/>
      </c>
      <c r="BS301" s="182" t="str">
        <f t="shared" si="106"/>
        <v/>
      </c>
      <c r="BT301" s="182" t="str">
        <f t="shared" si="106"/>
        <v/>
      </c>
      <c r="BU301" s="182" t="str">
        <f t="shared" si="106"/>
        <v/>
      </c>
    </row>
    <row r="302" spans="1:73" x14ac:dyDescent="0.25">
      <c r="A302" s="422">
        <f>IF(ISERROR(FIND(SALES!$XEM$12,J302)),0,1)</f>
        <v>1</v>
      </c>
      <c r="G302" s="623" t="str">
        <f t="shared" si="93"/>
        <v>0</v>
      </c>
      <c r="H302" s="1">
        <f>'F12'!E305</f>
        <v>0</v>
      </c>
      <c r="I302" s="1" t="str">
        <f t="shared" si="94"/>
        <v/>
      </c>
      <c r="J302" s="197">
        <f>VLOOKUP(H302,'F12'!$E$6:$F$356,2,FALSE)</f>
        <v>0</v>
      </c>
      <c r="K302" s="197">
        <f t="shared" si="95"/>
        <v>0.25</v>
      </c>
      <c r="L302" s="190">
        <f t="shared" si="89"/>
        <v>0</v>
      </c>
      <c r="M302" s="182" t="str">
        <f t="shared" ref="M302:AA317" si="108">IF(M$2&gt;LEN($J302),"",RIGHT(LEFT($J302,M$2),3))</f>
        <v/>
      </c>
      <c r="N302" s="182" t="str">
        <f t="shared" si="108"/>
        <v/>
      </c>
      <c r="O302" s="182" t="str">
        <f t="shared" si="108"/>
        <v/>
      </c>
      <c r="P302" s="182" t="str">
        <f t="shared" si="108"/>
        <v/>
      </c>
      <c r="Q302" s="182" t="str">
        <f t="shared" si="108"/>
        <v/>
      </c>
      <c r="R302" s="182" t="str">
        <f t="shared" si="108"/>
        <v/>
      </c>
      <c r="S302" s="182" t="str">
        <f t="shared" si="108"/>
        <v/>
      </c>
      <c r="T302" s="182" t="str">
        <f t="shared" si="108"/>
        <v/>
      </c>
      <c r="U302" s="182" t="str">
        <f t="shared" si="108"/>
        <v/>
      </c>
      <c r="V302" s="182" t="str">
        <f t="shared" si="108"/>
        <v/>
      </c>
      <c r="W302" s="182" t="str">
        <f t="shared" si="108"/>
        <v/>
      </c>
      <c r="X302" s="182" t="str">
        <f t="shared" si="108"/>
        <v/>
      </c>
      <c r="Y302" s="182" t="str">
        <f t="shared" si="108"/>
        <v/>
      </c>
      <c r="Z302" s="182" t="str">
        <f t="shared" si="108"/>
        <v/>
      </c>
      <c r="AA302" s="182" t="str">
        <f t="shared" si="108"/>
        <v/>
      </c>
      <c r="AB302" s="182" t="str">
        <f t="shared" si="107"/>
        <v/>
      </c>
      <c r="AC302" s="182" t="str">
        <f t="shared" si="107"/>
        <v/>
      </c>
      <c r="AD302" s="182" t="str">
        <f t="shared" si="107"/>
        <v/>
      </c>
      <c r="AE302" s="182" t="str">
        <f t="shared" si="107"/>
        <v/>
      </c>
      <c r="AF302" s="182" t="str">
        <f t="shared" si="107"/>
        <v/>
      </c>
      <c r="AG302" s="182" t="str">
        <f t="shared" si="107"/>
        <v/>
      </c>
      <c r="AH302" s="182" t="str">
        <f t="shared" si="107"/>
        <v/>
      </c>
      <c r="AI302" s="182" t="str">
        <f t="shared" si="107"/>
        <v/>
      </c>
      <c r="AJ302" s="182" t="str">
        <f t="shared" si="107"/>
        <v/>
      </c>
      <c r="AK302" s="182" t="str">
        <f t="shared" si="107"/>
        <v/>
      </c>
      <c r="AL302" s="182" t="str">
        <f t="shared" si="106"/>
        <v/>
      </c>
      <c r="AM302" s="182" t="str">
        <f t="shared" si="106"/>
        <v/>
      </c>
      <c r="AN302" s="182" t="str">
        <f t="shared" si="106"/>
        <v/>
      </c>
      <c r="AO302" s="182" t="str">
        <f t="shared" si="106"/>
        <v/>
      </c>
      <c r="AP302" s="182" t="str">
        <f t="shared" si="106"/>
        <v/>
      </c>
      <c r="AQ302" s="182" t="str">
        <f t="shared" si="106"/>
        <v/>
      </c>
      <c r="AR302" s="182" t="str">
        <f t="shared" si="106"/>
        <v/>
      </c>
      <c r="AS302" s="182" t="str">
        <f t="shared" si="106"/>
        <v/>
      </c>
      <c r="AT302" s="182" t="str">
        <f t="shared" si="106"/>
        <v/>
      </c>
      <c r="AU302" s="182" t="str">
        <f t="shared" si="106"/>
        <v/>
      </c>
      <c r="AV302" s="182" t="str">
        <f t="shared" si="106"/>
        <v/>
      </c>
      <c r="AW302" s="182" t="str">
        <f t="shared" si="106"/>
        <v/>
      </c>
      <c r="AX302" s="182" t="str">
        <f t="shared" si="106"/>
        <v/>
      </c>
      <c r="AY302" s="182" t="str">
        <f t="shared" si="106"/>
        <v/>
      </c>
      <c r="AZ302" s="182" t="str">
        <f t="shared" si="106"/>
        <v/>
      </c>
      <c r="BA302" s="182" t="str">
        <f t="shared" si="106"/>
        <v/>
      </c>
      <c r="BB302" s="182" t="str">
        <f t="shared" si="106"/>
        <v/>
      </c>
      <c r="BC302" s="182" t="str">
        <f t="shared" si="106"/>
        <v/>
      </c>
      <c r="BD302" s="182" t="str">
        <f t="shared" si="106"/>
        <v/>
      </c>
      <c r="BE302" s="182" t="str">
        <f t="shared" si="106"/>
        <v/>
      </c>
      <c r="BF302" s="182" t="str">
        <f t="shared" si="106"/>
        <v/>
      </c>
      <c r="BG302" s="182" t="str">
        <f t="shared" si="106"/>
        <v/>
      </c>
      <c r="BH302" s="182" t="str">
        <f t="shared" si="106"/>
        <v/>
      </c>
      <c r="BI302" s="182" t="str">
        <f t="shared" si="106"/>
        <v/>
      </c>
      <c r="BJ302" s="182" t="str">
        <f t="shared" si="106"/>
        <v/>
      </c>
      <c r="BK302" s="182" t="str">
        <f t="shared" si="106"/>
        <v/>
      </c>
      <c r="BL302" s="182" t="str">
        <f t="shared" si="106"/>
        <v/>
      </c>
      <c r="BM302" s="182" t="str">
        <f t="shared" si="106"/>
        <v/>
      </c>
      <c r="BN302" s="182" t="str">
        <f t="shared" si="106"/>
        <v/>
      </c>
      <c r="BO302" s="182" t="str">
        <f t="shared" si="106"/>
        <v/>
      </c>
      <c r="BP302" s="182" t="str">
        <f t="shared" si="106"/>
        <v/>
      </c>
      <c r="BQ302" s="182" t="str">
        <f t="shared" si="106"/>
        <v/>
      </c>
      <c r="BR302" s="182" t="str">
        <f t="shared" si="106"/>
        <v/>
      </c>
      <c r="BS302" s="182" t="str">
        <f t="shared" si="106"/>
        <v/>
      </c>
      <c r="BT302" s="182" t="str">
        <f t="shared" si="106"/>
        <v/>
      </c>
      <c r="BU302" s="182" t="str">
        <f t="shared" si="106"/>
        <v/>
      </c>
    </row>
    <row r="303" spans="1:73" x14ac:dyDescent="0.25">
      <c r="A303" s="422">
        <f>IF(ISERROR(FIND(SALES!$XEM$12,J303)),0,1)</f>
        <v>1</v>
      </c>
      <c r="G303" s="623" t="str">
        <f t="shared" si="93"/>
        <v>0</v>
      </c>
      <c r="H303" s="1">
        <f>'F12'!E306</f>
        <v>0</v>
      </c>
      <c r="I303" s="1" t="str">
        <f t="shared" si="94"/>
        <v/>
      </c>
      <c r="J303" s="197">
        <f>VLOOKUP(H303,'F12'!$E$6:$F$356,2,FALSE)</f>
        <v>0</v>
      </c>
      <c r="K303" s="197">
        <f t="shared" si="95"/>
        <v>0.25</v>
      </c>
      <c r="L303" s="190">
        <f t="shared" si="89"/>
        <v>0</v>
      </c>
      <c r="M303" s="182" t="str">
        <f t="shared" si="108"/>
        <v/>
      </c>
      <c r="N303" s="182" t="str">
        <f t="shared" si="108"/>
        <v/>
      </c>
      <c r="O303" s="182" t="str">
        <f t="shared" si="108"/>
        <v/>
      </c>
      <c r="P303" s="182" t="str">
        <f t="shared" si="108"/>
        <v/>
      </c>
      <c r="Q303" s="182" t="str">
        <f t="shared" si="108"/>
        <v/>
      </c>
      <c r="R303" s="182" t="str">
        <f t="shared" si="108"/>
        <v/>
      </c>
      <c r="S303" s="182" t="str">
        <f t="shared" si="108"/>
        <v/>
      </c>
      <c r="T303" s="182" t="str">
        <f t="shared" si="108"/>
        <v/>
      </c>
      <c r="U303" s="182" t="str">
        <f t="shared" si="108"/>
        <v/>
      </c>
      <c r="V303" s="182" t="str">
        <f t="shared" si="108"/>
        <v/>
      </c>
      <c r="W303" s="182" t="str">
        <f t="shared" si="108"/>
        <v/>
      </c>
      <c r="X303" s="182" t="str">
        <f t="shared" si="108"/>
        <v/>
      </c>
      <c r="Y303" s="182" t="str">
        <f t="shared" si="108"/>
        <v/>
      </c>
      <c r="Z303" s="182" t="str">
        <f t="shared" si="108"/>
        <v/>
      </c>
      <c r="AA303" s="182" t="str">
        <f t="shared" si="108"/>
        <v/>
      </c>
      <c r="AB303" s="182" t="str">
        <f t="shared" si="107"/>
        <v/>
      </c>
      <c r="AC303" s="182" t="str">
        <f t="shared" si="107"/>
        <v/>
      </c>
      <c r="AD303" s="182" t="str">
        <f t="shared" si="107"/>
        <v/>
      </c>
      <c r="AE303" s="182" t="str">
        <f t="shared" si="107"/>
        <v/>
      </c>
      <c r="AF303" s="182" t="str">
        <f t="shared" si="107"/>
        <v/>
      </c>
      <c r="AG303" s="182" t="str">
        <f t="shared" si="107"/>
        <v/>
      </c>
      <c r="AH303" s="182" t="str">
        <f t="shared" si="107"/>
        <v/>
      </c>
      <c r="AI303" s="182" t="str">
        <f t="shared" si="107"/>
        <v/>
      </c>
      <c r="AJ303" s="182" t="str">
        <f t="shared" si="107"/>
        <v/>
      </c>
      <c r="AK303" s="182" t="str">
        <f t="shared" si="107"/>
        <v/>
      </c>
      <c r="AL303" s="182" t="str">
        <f t="shared" si="106"/>
        <v/>
      </c>
      <c r="AM303" s="182" t="str">
        <f t="shared" si="106"/>
        <v/>
      </c>
      <c r="AN303" s="182" t="str">
        <f t="shared" si="106"/>
        <v/>
      </c>
      <c r="AO303" s="182" t="str">
        <f t="shared" si="106"/>
        <v/>
      </c>
      <c r="AP303" s="182" t="str">
        <f t="shared" si="106"/>
        <v/>
      </c>
      <c r="AQ303" s="182" t="str">
        <f t="shared" si="106"/>
        <v/>
      </c>
      <c r="AR303" s="182" t="str">
        <f t="shared" si="106"/>
        <v/>
      </c>
      <c r="AS303" s="182" t="str">
        <f t="shared" si="106"/>
        <v/>
      </c>
      <c r="AT303" s="182" t="str">
        <f t="shared" si="106"/>
        <v/>
      </c>
      <c r="AU303" s="182" t="str">
        <f t="shared" si="106"/>
        <v/>
      </c>
      <c r="AV303" s="182" t="str">
        <f t="shared" si="106"/>
        <v/>
      </c>
      <c r="AW303" s="182" t="str">
        <f t="shared" si="106"/>
        <v/>
      </c>
      <c r="AX303" s="182" t="str">
        <f t="shared" si="106"/>
        <v/>
      </c>
      <c r="AY303" s="182" t="str">
        <f t="shared" si="106"/>
        <v/>
      </c>
      <c r="AZ303" s="182" t="str">
        <f t="shared" si="106"/>
        <v/>
      </c>
      <c r="BA303" s="182" t="str">
        <f t="shared" si="106"/>
        <v/>
      </c>
      <c r="BB303" s="182" t="str">
        <f t="shared" si="106"/>
        <v/>
      </c>
      <c r="BC303" s="182" t="str">
        <f t="shared" si="106"/>
        <v/>
      </c>
      <c r="BD303" s="182" t="str">
        <f t="shared" si="106"/>
        <v/>
      </c>
      <c r="BE303" s="182" t="str">
        <f t="shared" si="106"/>
        <v/>
      </c>
      <c r="BF303" s="182" t="str">
        <f t="shared" si="106"/>
        <v/>
      </c>
      <c r="BG303" s="182" t="str">
        <f t="shared" si="106"/>
        <v/>
      </c>
      <c r="BH303" s="182" t="str">
        <f t="shared" si="106"/>
        <v/>
      </c>
      <c r="BI303" s="182" t="str">
        <f t="shared" si="106"/>
        <v/>
      </c>
      <c r="BJ303" s="182" t="str">
        <f t="shared" si="106"/>
        <v/>
      </c>
      <c r="BK303" s="182" t="str">
        <f t="shared" si="106"/>
        <v/>
      </c>
      <c r="BL303" s="182" t="str">
        <f t="shared" si="106"/>
        <v/>
      </c>
      <c r="BM303" s="182" t="str">
        <f t="shared" si="106"/>
        <v/>
      </c>
      <c r="BN303" s="182" t="str">
        <f t="shared" si="106"/>
        <v/>
      </c>
      <c r="BO303" s="182" t="str">
        <f t="shared" si="106"/>
        <v/>
      </c>
      <c r="BP303" s="182" t="str">
        <f t="shared" si="106"/>
        <v/>
      </c>
      <c r="BQ303" s="182" t="str">
        <f t="shared" si="106"/>
        <v/>
      </c>
      <c r="BR303" s="182" t="str">
        <f t="shared" si="106"/>
        <v/>
      </c>
      <c r="BS303" s="182" t="str">
        <f t="shared" si="106"/>
        <v/>
      </c>
      <c r="BT303" s="182" t="str">
        <f t="shared" si="106"/>
        <v/>
      </c>
      <c r="BU303" s="182" t="str">
        <f t="shared" si="106"/>
        <v/>
      </c>
    </row>
    <row r="304" spans="1:73" x14ac:dyDescent="0.25">
      <c r="A304" s="422">
        <f>IF(ISERROR(FIND(SALES!$XEM$12,J304)),0,1)</f>
        <v>1</v>
      </c>
      <c r="G304" s="623" t="str">
        <f t="shared" si="93"/>
        <v>0</v>
      </c>
      <c r="H304" s="1">
        <f>'F12'!E307</f>
        <v>0</v>
      </c>
      <c r="I304" s="1" t="str">
        <f t="shared" si="94"/>
        <v/>
      </c>
      <c r="J304" s="197">
        <f>VLOOKUP(H304,'F12'!$E$6:$F$356,2,FALSE)</f>
        <v>0</v>
      </c>
      <c r="K304" s="197">
        <f t="shared" si="95"/>
        <v>0.25</v>
      </c>
      <c r="L304" s="190">
        <f t="shared" si="89"/>
        <v>0</v>
      </c>
      <c r="M304" s="182" t="str">
        <f t="shared" si="108"/>
        <v/>
      </c>
      <c r="N304" s="182" t="str">
        <f t="shared" si="108"/>
        <v/>
      </c>
      <c r="O304" s="182" t="str">
        <f t="shared" si="108"/>
        <v/>
      </c>
      <c r="P304" s="182" t="str">
        <f t="shared" si="108"/>
        <v/>
      </c>
      <c r="Q304" s="182" t="str">
        <f t="shared" si="108"/>
        <v/>
      </c>
      <c r="R304" s="182" t="str">
        <f t="shared" si="108"/>
        <v/>
      </c>
      <c r="S304" s="182" t="str">
        <f t="shared" si="108"/>
        <v/>
      </c>
      <c r="T304" s="182" t="str">
        <f t="shared" si="108"/>
        <v/>
      </c>
      <c r="U304" s="182" t="str">
        <f t="shared" si="108"/>
        <v/>
      </c>
      <c r="V304" s="182" t="str">
        <f t="shared" si="108"/>
        <v/>
      </c>
      <c r="W304" s="182" t="str">
        <f t="shared" si="108"/>
        <v/>
      </c>
      <c r="X304" s="182" t="str">
        <f t="shared" si="108"/>
        <v/>
      </c>
      <c r="Y304" s="182" t="str">
        <f t="shared" si="108"/>
        <v/>
      </c>
      <c r="Z304" s="182" t="str">
        <f t="shared" si="108"/>
        <v/>
      </c>
      <c r="AA304" s="182" t="str">
        <f t="shared" si="108"/>
        <v/>
      </c>
      <c r="AB304" s="182" t="str">
        <f t="shared" si="107"/>
        <v/>
      </c>
      <c r="AC304" s="182" t="str">
        <f t="shared" si="107"/>
        <v/>
      </c>
      <c r="AD304" s="182" t="str">
        <f t="shared" si="107"/>
        <v/>
      </c>
      <c r="AE304" s="182" t="str">
        <f t="shared" si="107"/>
        <v/>
      </c>
      <c r="AF304" s="182" t="str">
        <f t="shared" si="107"/>
        <v/>
      </c>
      <c r="AG304" s="182" t="str">
        <f t="shared" si="107"/>
        <v/>
      </c>
      <c r="AH304" s="182" t="str">
        <f t="shared" si="107"/>
        <v/>
      </c>
      <c r="AI304" s="182" t="str">
        <f t="shared" si="107"/>
        <v/>
      </c>
      <c r="AJ304" s="182" t="str">
        <f t="shared" si="107"/>
        <v/>
      </c>
      <c r="AK304" s="182" t="str">
        <f t="shared" si="107"/>
        <v/>
      </c>
      <c r="AL304" s="182" t="str">
        <f t="shared" si="106"/>
        <v/>
      </c>
      <c r="AM304" s="182" t="str">
        <f t="shared" si="106"/>
        <v/>
      </c>
      <c r="AN304" s="182" t="str">
        <f t="shared" si="106"/>
        <v/>
      </c>
      <c r="AO304" s="182" t="str">
        <f t="shared" si="106"/>
        <v/>
      </c>
      <c r="AP304" s="182" t="str">
        <f t="shared" si="106"/>
        <v/>
      </c>
      <c r="AQ304" s="182" t="str">
        <f t="shared" si="106"/>
        <v/>
      </c>
      <c r="AR304" s="182" t="str">
        <f t="shared" si="106"/>
        <v/>
      </c>
      <c r="AS304" s="182" t="str">
        <f t="shared" si="106"/>
        <v/>
      </c>
      <c r="AT304" s="182" t="str">
        <f t="shared" si="106"/>
        <v/>
      </c>
      <c r="AU304" s="182" t="str">
        <f t="shared" si="106"/>
        <v/>
      </c>
      <c r="AV304" s="182" t="str">
        <f t="shared" si="106"/>
        <v/>
      </c>
      <c r="AW304" s="182" t="str">
        <f t="shared" si="106"/>
        <v/>
      </c>
      <c r="AX304" s="182" t="str">
        <f t="shared" si="106"/>
        <v/>
      </c>
      <c r="AY304" s="182" t="str">
        <f t="shared" si="106"/>
        <v/>
      </c>
      <c r="AZ304" s="182" t="str">
        <f t="shared" si="106"/>
        <v/>
      </c>
      <c r="BA304" s="182" t="str">
        <f t="shared" si="106"/>
        <v/>
      </c>
      <c r="BB304" s="182" t="str">
        <f t="shared" si="106"/>
        <v/>
      </c>
      <c r="BC304" s="182" t="str">
        <f t="shared" si="106"/>
        <v/>
      </c>
      <c r="BD304" s="182" t="str">
        <f t="shared" si="106"/>
        <v/>
      </c>
      <c r="BE304" s="182" t="str">
        <f t="shared" si="106"/>
        <v/>
      </c>
      <c r="BF304" s="182" t="str">
        <f t="shared" si="106"/>
        <v/>
      </c>
      <c r="BG304" s="182" t="str">
        <f t="shared" si="106"/>
        <v/>
      </c>
      <c r="BH304" s="182" t="str">
        <f t="shared" si="106"/>
        <v/>
      </c>
      <c r="BI304" s="182" t="str">
        <f t="shared" si="106"/>
        <v/>
      </c>
      <c r="BJ304" s="182" t="str">
        <f t="shared" si="106"/>
        <v/>
      </c>
      <c r="BK304" s="182" t="str">
        <f t="shared" si="106"/>
        <v/>
      </c>
      <c r="BL304" s="182" t="str">
        <f t="shared" si="106"/>
        <v/>
      </c>
      <c r="BM304" s="182" t="str">
        <f t="shared" si="106"/>
        <v/>
      </c>
      <c r="BN304" s="182" t="str">
        <f t="shared" si="106"/>
        <v/>
      </c>
      <c r="BO304" s="182" t="str">
        <f t="shared" si="106"/>
        <v/>
      </c>
      <c r="BP304" s="182" t="str">
        <f t="shared" si="106"/>
        <v/>
      </c>
      <c r="BQ304" s="182" t="str">
        <f t="shared" si="106"/>
        <v/>
      </c>
      <c r="BR304" s="182" t="str">
        <f t="shared" si="106"/>
        <v/>
      </c>
      <c r="BS304" s="182" t="str">
        <f t="shared" si="106"/>
        <v/>
      </c>
      <c r="BT304" s="182" t="str">
        <f t="shared" si="106"/>
        <v/>
      </c>
      <c r="BU304" s="182" t="str">
        <f t="shared" si="106"/>
        <v/>
      </c>
    </row>
    <row r="305" spans="1:73" x14ac:dyDescent="0.25">
      <c r="A305" s="422">
        <f>IF(ISERROR(FIND(SALES!$XEM$12,J305)),0,1)</f>
        <v>1</v>
      </c>
      <c r="G305" s="623" t="str">
        <f t="shared" si="93"/>
        <v>0</v>
      </c>
      <c r="H305" s="1">
        <f>'F12'!E308</f>
        <v>0</v>
      </c>
      <c r="I305" s="1" t="str">
        <f t="shared" si="94"/>
        <v/>
      </c>
      <c r="J305" s="197">
        <f>VLOOKUP(H305,'F12'!$E$6:$F$356,2,FALSE)</f>
        <v>0</v>
      </c>
      <c r="K305" s="197">
        <f t="shared" si="95"/>
        <v>0.25</v>
      </c>
      <c r="L305" s="190">
        <f t="shared" si="89"/>
        <v>0</v>
      </c>
      <c r="M305" s="182" t="str">
        <f t="shared" si="108"/>
        <v/>
      </c>
      <c r="N305" s="182" t="str">
        <f t="shared" si="108"/>
        <v/>
      </c>
      <c r="O305" s="182" t="str">
        <f t="shared" si="108"/>
        <v/>
      </c>
      <c r="P305" s="182" t="str">
        <f t="shared" si="108"/>
        <v/>
      </c>
      <c r="Q305" s="182" t="str">
        <f t="shared" si="108"/>
        <v/>
      </c>
      <c r="R305" s="182" t="str">
        <f t="shared" si="108"/>
        <v/>
      </c>
      <c r="S305" s="182" t="str">
        <f t="shared" si="108"/>
        <v/>
      </c>
      <c r="T305" s="182" t="str">
        <f t="shared" si="108"/>
        <v/>
      </c>
      <c r="U305" s="182" t="str">
        <f t="shared" si="108"/>
        <v/>
      </c>
      <c r="V305" s="182" t="str">
        <f t="shared" si="108"/>
        <v/>
      </c>
      <c r="W305" s="182" t="str">
        <f t="shared" si="108"/>
        <v/>
      </c>
      <c r="X305" s="182" t="str">
        <f t="shared" si="108"/>
        <v/>
      </c>
      <c r="Y305" s="182" t="str">
        <f t="shared" si="108"/>
        <v/>
      </c>
      <c r="Z305" s="182" t="str">
        <f t="shared" si="108"/>
        <v/>
      </c>
      <c r="AA305" s="182" t="str">
        <f t="shared" si="108"/>
        <v/>
      </c>
      <c r="AB305" s="182" t="str">
        <f t="shared" si="107"/>
        <v/>
      </c>
      <c r="AC305" s="182" t="str">
        <f t="shared" si="107"/>
        <v/>
      </c>
      <c r="AD305" s="182" t="str">
        <f t="shared" si="107"/>
        <v/>
      </c>
      <c r="AE305" s="182" t="str">
        <f t="shared" si="107"/>
        <v/>
      </c>
      <c r="AF305" s="182" t="str">
        <f t="shared" si="107"/>
        <v/>
      </c>
      <c r="AG305" s="182" t="str">
        <f t="shared" si="107"/>
        <v/>
      </c>
      <c r="AH305" s="182" t="str">
        <f t="shared" si="107"/>
        <v/>
      </c>
      <c r="AI305" s="182" t="str">
        <f t="shared" si="107"/>
        <v/>
      </c>
      <c r="AJ305" s="182" t="str">
        <f t="shared" si="107"/>
        <v/>
      </c>
      <c r="AK305" s="182" t="str">
        <f t="shared" si="107"/>
        <v/>
      </c>
      <c r="AL305" s="182" t="str">
        <f t="shared" si="106"/>
        <v/>
      </c>
      <c r="AM305" s="182" t="str">
        <f t="shared" si="106"/>
        <v/>
      </c>
      <c r="AN305" s="182" t="str">
        <f t="shared" si="106"/>
        <v/>
      </c>
      <c r="AO305" s="182" t="str">
        <f t="shared" si="106"/>
        <v/>
      </c>
      <c r="AP305" s="182" t="str">
        <f t="shared" si="106"/>
        <v/>
      </c>
      <c r="AQ305" s="182" t="str">
        <f t="shared" si="106"/>
        <v/>
      </c>
      <c r="AR305" s="182" t="str">
        <f t="shared" si="106"/>
        <v/>
      </c>
      <c r="AS305" s="182" t="str">
        <f t="shared" si="106"/>
        <v/>
      </c>
      <c r="AT305" s="182" t="str">
        <f t="shared" si="106"/>
        <v/>
      </c>
      <c r="AU305" s="182" t="str">
        <f t="shared" si="106"/>
        <v/>
      </c>
      <c r="AV305" s="182" t="str">
        <f t="shared" si="106"/>
        <v/>
      </c>
      <c r="AW305" s="182" t="str">
        <f t="shared" si="106"/>
        <v/>
      </c>
      <c r="AX305" s="182" t="str">
        <f t="shared" si="106"/>
        <v/>
      </c>
      <c r="AY305" s="182" t="str">
        <f t="shared" si="106"/>
        <v/>
      </c>
      <c r="AZ305" s="182" t="str">
        <f t="shared" si="106"/>
        <v/>
      </c>
      <c r="BA305" s="182" t="str">
        <f t="shared" si="106"/>
        <v/>
      </c>
      <c r="BB305" s="182" t="str">
        <f t="shared" si="106"/>
        <v/>
      </c>
      <c r="BC305" s="182" t="str">
        <f t="shared" si="106"/>
        <v/>
      </c>
      <c r="BD305" s="182" t="str">
        <f t="shared" si="106"/>
        <v/>
      </c>
      <c r="BE305" s="182" t="str">
        <f t="shared" si="106"/>
        <v/>
      </c>
      <c r="BF305" s="182" t="str">
        <f t="shared" si="106"/>
        <v/>
      </c>
      <c r="BG305" s="182" t="str">
        <f t="shared" si="106"/>
        <v/>
      </c>
      <c r="BH305" s="182" t="str">
        <f t="shared" si="106"/>
        <v/>
      </c>
      <c r="BI305" s="182" t="str">
        <f t="shared" si="106"/>
        <v/>
      </c>
      <c r="BJ305" s="182" t="str">
        <f t="shared" si="106"/>
        <v/>
      </c>
      <c r="BK305" s="182" t="str">
        <f t="shared" si="106"/>
        <v/>
      </c>
      <c r="BL305" s="182" t="str">
        <f t="shared" si="106"/>
        <v/>
      </c>
      <c r="BM305" s="182" t="str">
        <f t="shared" si="106"/>
        <v/>
      </c>
      <c r="BN305" s="182" t="str">
        <f t="shared" si="106"/>
        <v/>
      </c>
      <c r="BO305" s="182" t="str">
        <f t="shared" si="106"/>
        <v/>
      </c>
      <c r="BP305" s="182" t="str">
        <f t="shared" si="106"/>
        <v/>
      </c>
      <c r="BQ305" s="182" t="str">
        <f t="shared" si="106"/>
        <v/>
      </c>
      <c r="BR305" s="182" t="str">
        <f t="shared" si="106"/>
        <v/>
      </c>
      <c r="BS305" s="182" t="str">
        <f t="shared" si="106"/>
        <v/>
      </c>
      <c r="BT305" s="182" t="str">
        <f t="shared" si="106"/>
        <v/>
      </c>
      <c r="BU305" s="182" t="str">
        <f t="shared" si="106"/>
        <v/>
      </c>
    </row>
    <row r="306" spans="1:73" x14ac:dyDescent="0.25">
      <c r="A306" s="422">
        <f>IF(ISERROR(FIND(SALES!$XEM$12,J306)),0,1)</f>
        <v>1</v>
      </c>
      <c r="G306" s="623" t="str">
        <f t="shared" si="93"/>
        <v>0</v>
      </c>
      <c r="H306" s="1">
        <f>'F12'!E309</f>
        <v>0</v>
      </c>
      <c r="I306" s="1" t="str">
        <f t="shared" si="94"/>
        <v/>
      </c>
      <c r="J306" s="197">
        <f>VLOOKUP(H306,'F12'!$E$6:$F$356,2,FALSE)</f>
        <v>0</v>
      </c>
      <c r="K306" s="197">
        <f t="shared" si="95"/>
        <v>0.25</v>
      </c>
      <c r="L306" s="190">
        <f t="shared" si="89"/>
        <v>0</v>
      </c>
      <c r="M306" s="182" t="str">
        <f t="shared" si="108"/>
        <v/>
      </c>
      <c r="N306" s="182" t="str">
        <f t="shared" si="108"/>
        <v/>
      </c>
      <c r="O306" s="182" t="str">
        <f t="shared" si="108"/>
        <v/>
      </c>
      <c r="P306" s="182" t="str">
        <f t="shared" si="108"/>
        <v/>
      </c>
      <c r="Q306" s="182" t="str">
        <f t="shared" si="108"/>
        <v/>
      </c>
      <c r="R306" s="182" t="str">
        <f t="shared" si="108"/>
        <v/>
      </c>
      <c r="S306" s="182" t="str">
        <f t="shared" si="108"/>
        <v/>
      </c>
      <c r="T306" s="182" t="str">
        <f t="shared" si="108"/>
        <v/>
      </c>
      <c r="U306" s="182" t="str">
        <f t="shared" si="108"/>
        <v/>
      </c>
      <c r="V306" s="182" t="str">
        <f t="shared" si="108"/>
        <v/>
      </c>
      <c r="W306" s="182" t="str">
        <f t="shared" si="108"/>
        <v/>
      </c>
      <c r="X306" s="182" t="str">
        <f t="shared" si="108"/>
        <v/>
      </c>
      <c r="Y306" s="182" t="str">
        <f t="shared" si="108"/>
        <v/>
      </c>
      <c r="Z306" s="182" t="str">
        <f t="shared" si="108"/>
        <v/>
      </c>
      <c r="AA306" s="182" t="str">
        <f t="shared" si="108"/>
        <v/>
      </c>
      <c r="AB306" s="182" t="str">
        <f t="shared" si="107"/>
        <v/>
      </c>
      <c r="AC306" s="182" t="str">
        <f t="shared" si="107"/>
        <v/>
      </c>
      <c r="AD306" s="182" t="str">
        <f t="shared" si="107"/>
        <v/>
      </c>
      <c r="AE306" s="182" t="str">
        <f t="shared" si="107"/>
        <v/>
      </c>
      <c r="AF306" s="182" t="str">
        <f t="shared" si="107"/>
        <v/>
      </c>
      <c r="AG306" s="182" t="str">
        <f t="shared" si="107"/>
        <v/>
      </c>
      <c r="AH306" s="182" t="str">
        <f t="shared" si="107"/>
        <v/>
      </c>
      <c r="AI306" s="182" t="str">
        <f t="shared" si="107"/>
        <v/>
      </c>
      <c r="AJ306" s="182" t="str">
        <f t="shared" si="107"/>
        <v/>
      </c>
      <c r="AK306" s="182" t="str">
        <f t="shared" si="107"/>
        <v/>
      </c>
      <c r="AL306" s="182" t="str">
        <f t="shared" si="106"/>
        <v/>
      </c>
      <c r="AM306" s="182" t="str">
        <f t="shared" si="106"/>
        <v/>
      </c>
      <c r="AN306" s="182" t="str">
        <f t="shared" si="106"/>
        <v/>
      </c>
      <c r="AO306" s="182" t="str">
        <f t="shared" si="106"/>
        <v/>
      </c>
      <c r="AP306" s="182" t="str">
        <f t="shared" si="106"/>
        <v/>
      </c>
      <c r="AQ306" s="182" t="str">
        <f t="shared" si="106"/>
        <v/>
      </c>
      <c r="AR306" s="182" t="str">
        <f t="shared" si="106"/>
        <v/>
      </c>
      <c r="AS306" s="182" t="str">
        <f t="shared" si="106"/>
        <v/>
      </c>
      <c r="AT306" s="182" t="str">
        <f t="shared" si="106"/>
        <v/>
      </c>
      <c r="AU306" s="182" t="str">
        <f t="shared" si="106"/>
        <v/>
      </c>
      <c r="AV306" s="182" t="str">
        <f t="shared" si="106"/>
        <v/>
      </c>
      <c r="AW306" s="182" t="str">
        <f t="shared" si="106"/>
        <v/>
      </c>
      <c r="AX306" s="182" t="str">
        <f t="shared" si="106"/>
        <v/>
      </c>
      <c r="AY306" s="182" t="str">
        <f t="shared" si="106"/>
        <v/>
      </c>
      <c r="AZ306" s="182" t="str">
        <f t="shared" si="106"/>
        <v/>
      </c>
      <c r="BA306" s="182" t="str">
        <f t="shared" si="106"/>
        <v/>
      </c>
      <c r="BB306" s="182" t="str">
        <f t="shared" si="106"/>
        <v/>
      </c>
      <c r="BC306" s="182" t="str">
        <f t="shared" si="106"/>
        <v/>
      </c>
      <c r="BD306" s="182" t="str">
        <f t="shared" si="106"/>
        <v/>
      </c>
      <c r="BE306" s="182" t="str">
        <f t="shared" ref="AL306:BU313" si="109">IF(BE$2&gt;LEN($J306),"",RIGHT(LEFT($J306,BE$2),3))</f>
        <v/>
      </c>
      <c r="BF306" s="182" t="str">
        <f t="shared" si="109"/>
        <v/>
      </c>
      <c r="BG306" s="182" t="str">
        <f t="shared" si="109"/>
        <v/>
      </c>
      <c r="BH306" s="182" t="str">
        <f t="shared" si="109"/>
        <v/>
      </c>
      <c r="BI306" s="182" t="str">
        <f t="shared" si="109"/>
        <v/>
      </c>
      <c r="BJ306" s="182" t="str">
        <f t="shared" si="109"/>
        <v/>
      </c>
      <c r="BK306" s="182" t="str">
        <f t="shared" si="109"/>
        <v/>
      </c>
      <c r="BL306" s="182" t="str">
        <f t="shared" si="109"/>
        <v/>
      </c>
      <c r="BM306" s="182" t="str">
        <f t="shared" si="109"/>
        <v/>
      </c>
      <c r="BN306" s="182" t="str">
        <f t="shared" si="109"/>
        <v/>
      </c>
      <c r="BO306" s="182" t="str">
        <f t="shared" si="109"/>
        <v/>
      </c>
      <c r="BP306" s="182" t="str">
        <f t="shared" si="109"/>
        <v/>
      </c>
      <c r="BQ306" s="182" t="str">
        <f t="shared" si="109"/>
        <v/>
      </c>
      <c r="BR306" s="182" t="str">
        <f t="shared" si="109"/>
        <v/>
      </c>
      <c r="BS306" s="182" t="str">
        <f t="shared" si="109"/>
        <v/>
      </c>
      <c r="BT306" s="182" t="str">
        <f t="shared" si="109"/>
        <v/>
      </c>
      <c r="BU306" s="182" t="str">
        <f t="shared" si="109"/>
        <v/>
      </c>
    </row>
    <row r="307" spans="1:73" x14ac:dyDescent="0.25">
      <c r="A307" s="422">
        <f>IF(ISERROR(FIND(SALES!$XEM$12,J307)),0,1)</f>
        <v>1</v>
      </c>
      <c r="G307" s="623" t="str">
        <f t="shared" si="93"/>
        <v>0</v>
      </c>
      <c r="H307" s="1">
        <f>'F12'!E310</f>
        <v>0</v>
      </c>
      <c r="I307" s="1" t="str">
        <f t="shared" si="94"/>
        <v/>
      </c>
      <c r="J307" s="197">
        <f>VLOOKUP(H307,'F12'!$E$6:$F$356,2,FALSE)</f>
        <v>0</v>
      </c>
      <c r="K307" s="197">
        <f t="shared" si="95"/>
        <v>0.25</v>
      </c>
      <c r="L307" s="190">
        <f t="shared" si="89"/>
        <v>0</v>
      </c>
      <c r="M307" s="182" t="str">
        <f t="shared" si="108"/>
        <v/>
      </c>
      <c r="N307" s="182" t="str">
        <f t="shared" si="108"/>
        <v/>
      </c>
      <c r="O307" s="182" t="str">
        <f t="shared" si="108"/>
        <v/>
      </c>
      <c r="P307" s="182" t="str">
        <f t="shared" si="108"/>
        <v/>
      </c>
      <c r="Q307" s="182" t="str">
        <f t="shared" si="108"/>
        <v/>
      </c>
      <c r="R307" s="182" t="str">
        <f t="shared" si="108"/>
        <v/>
      </c>
      <c r="S307" s="182" t="str">
        <f t="shared" si="108"/>
        <v/>
      </c>
      <c r="T307" s="182" t="str">
        <f t="shared" si="108"/>
        <v/>
      </c>
      <c r="U307" s="182" t="str">
        <f t="shared" si="108"/>
        <v/>
      </c>
      <c r="V307" s="182" t="str">
        <f t="shared" si="108"/>
        <v/>
      </c>
      <c r="W307" s="182" t="str">
        <f t="shared" si="108"/>
        <v/>
      </c>
      <c r="X307" s="182" t="str">
        <f t="shared" si="108"/>
        <v/>
      </c>
      <c r="Y307" s="182" t="str">
        <f t="shared" si="108"/>
        <v/>
      </c>
      <c r="Z307" s="182" t="str">
        <f t="shared" si="108"/>
        <v/>
      </c>
      <c r="AA307" s="182" t="str">
        <f t="shared" si="108"/>
        <v/>
      </c>
      <c r="AB307" s="182" t="str">
        <f t="shared" si="107"/>
        <v/>
      </c>
      <c r="AC307" s="182" t="str">
        <f t="shared" si="107"/>
        <v/>
      </c>
      <c r="AD307" s="182" t="str">
        <f t="shared" si="107"/>
        <v/>
      </c>
      <c r="AE307" s="182" t="str">
        <f t="shared" si="107"/>
        <v/>
      </c>
      <c r="AF307" s="182" t="str">
        <f t="shared" si="107"/>
        <v/>
      </c>
      <c r="AG307" s="182" t="str">
        <f t="shared" si="107"/>
        <v/>
      </c>
      <c r="AH307" s="182" t="str">
        <f t="shared" si="107"/>
        <v/>
      </c>
      <c r="AI307" s="182" t="str">
        <f t="shared" si="107"/>
        <v/>
      </c>
      <c r="AJ307" s="182" t="str">
        <f t="shared" si="107"/>
        <v/>
      </c>
      <c r="AK307" s="182" t="str">
        <f t="shared" si="107"/>
        <v/>
      </c>
      <c r="AL307" s="182" t="str">
        <f t="shared" si="109"/>
        <v/>
      </c>
      <c r="AM307" s="182" t="str">
        <f t="shared" si="109"/>
        <v/>
      </c>
      <c r="AN307" s="182" t="str">
        <f t="shared" si="109"/>
        <v/>
      </c>
      <c r="AO307" s="182" t="str">
        <f t="shared" si="109"/>
        <v/>
      </c>
      <c r="AP307" s="182" t="str">
        <f t="shared" si="109"/>
        <v/>
      </c>
      <c r="AQ307" s="182" t="str">
        <f t="shared" si="109"/>
        <v/>
      </c>
      <c r="AR307" s="182" t="str">
        <f t="shared" si="109"/>
        <v/>
      </c>
      <c r="AS307" s="182" t="str">
        <f t="shared" si="109"/>
        <v/>
      </c>
      <c r="AT307" s="182" t="str">
        <f t="shared" si="109"/>
        <v/>
      </c>
      <c r="AU307" s="182" t="str">
        <f t="shared" si="109"/>
        <v/>
      </c>
      <c r="AV307" s="182" t="str">
        <f t="shared" si="109"/>
        <v/>
      </c>
      <c r="AW307" s="182" t="str">
        <f t="shared" si="109"/>
        <v/>
      </c>
      <c r="AX307" s="182" t="str">
        <f t="shared" si="109"/>
        <v/>
      </c>
      <c r="AY307" s="182" t="str">
        <f t="shared" si="109"/>
        <v/>
      </c>
      <c r="AZ307" s="182" t="str">
        <f t="shared" si="109"/>
        <v/>
      </c>
      <c r="BA307" s="182" t="str">
        <f t="shared" si="109"/>
        <v/>
      </c>
      <c r="BB307" s="182" t="str">
        <f t="shared" si="109"/>
        <v/>
      </c>
      <c r="BC307" s="182" t="str">
        <f t="shared" si="109"/>
        <v/>
      </c>
      <c r="BD307" s="182" t="str">
        <f t="shared" si="109"/>
        <v/>
      </c>
      <c r="BE307" s="182" t="str">
        <f t="shared" si="109"/>
        <v/>
      </c>
      <c r="BF307" s="182" t="str">
        <f t="shared" si="109"/>
        <v/>
      </c>
      <c r="BG307" s="182" t="str">
        <f t="shared" si="109"/>
        <v/>
      </c>
      <c r="BH307" s="182" t="str">
        <f t="shared" si="109"/>
        <v/>
      </c>
      <c r="BI307" s="182" t="str">
        <f t="shared" si="109"/>
        <v/>
      </c>
      <c r="BJ307" s="182" t="str">
        <f t="shared" si="109"/>
        <v/>
      </c>
      <c r="BK307" s="182" t="str">
        <f t="shared" si="109"/>
        <v/>
      </c>
      <c r="BL307" s="182" t="str">
        <f t="shared" si="109"/>
        <v/>
      </c>
      <c r="BM307" s="182" t="str">
        <f t="shared" si="109"/>
        <v/>
      </c>
      <c r="BN307" s="182" t="str">
        <f t="shared" si="109"/>
        <v/>
      </c>
      <c r="BO307" s="182" t="str">
        <f t="shared" si="109"/>
        <v/>
      </c>
      <c r="BP307" s="182" t="str">
        <f t="shared" si="109"/>
        <v/>
      </c>
      <c r="BQ307" s="182" t="str">
        <f t="shared" si="109"/>
        <v/>
      </c>
      <c r="BR307" s="182" t="str">
        <f t="shared" si="109"/>
        <v/>
      </c>
      <c r="BS307" s="182" t="str">
        <f t="shared" si="109"/>
        <v/>
      </c>
      <c r="BT307" s="182" t="str">
        <f t="shared" si="109"/>
        <v/>
      </c>
      <c r="BU307" s="182" t="str">
        <f t="shared" si="109"/>
        <v/>
      </c>
    </row>
    <row r="308" spans="1:73" x14ac:dyDescent="0.25">
      <c r="A308" s="422">
        <f>IF(ISERROR(FIND(SALES!$XEM$12,J308)),0,1)</f>
        <v>1</v>
      </c>
      <c r="G308" s="623" t="str">
        <f t="shared" si="93"/>
        <v>0</v>
      </c>
      <c r="H308" s="1">
        <f>'F12'!E311</f>
        <v>0</v>
      </c>
      <c r="I308" s="1" t="str">
        <f t="shared" si="94"/>
        <v/>
      </c>
      <c r="J308" s="197">
        <f>VLOOKUP(H308,'F12'!$E$6:$F$356,2,FALSE)</f>
        <v>0</v>
      </c>
      <c r="K308" s="197">
        <f t="shared" si="95"/>
        <v>0.25</v>
      </c>
      <c r="L308" s="190">
        <f t="shared" si="89"/>
        <v>0</v>
      </c>
      <c r="M308" s="182" t="str">
        <f t="shared" si="108"/>
        <v/>
      </c>
      <c r="N308" s="182" t="str">
        <f t="shared" si="108"/>
        <v/>
      </c>
      <c r="O308" s="182" t="str">
        <f t="shared" si="108"/>
        <v/>
      </c>
      <c r="P308" s="182" t="str">
        <f t="shared" si="108"/>
        <v/>
      </c>
      <c r="Q308" s="182" t="str">
        <f t="shared" si="108"/>
        <v/>
      </c>
      <c r="R308" s="182" t="str">
        <f t="shared" si="108"/>
        <v/>
      </c>
      <c r="S308" s="182" t="str">
        <f t="shared" si="108"/>
        <v/>
      </c>
      <c r="T308" s="182" t="str">
        <f t="shared" si="108"/>
        <v/>
      </c>
      <c r="U308" s="182" t="str">
        <f t="shared" si="108"/>
        <v/>
      </c>
      <c r="V308" s="182" t="str">
        <f t="shared" si="108"/>
        <v/>
      </c>
      <c r="W308" s="182" t="str">
        <f t="shared" si="108"/>
        <v/>
      </c>
      <c r="X308" s="182" t="str">
        <f t="shared" si="108"/>
        <v/>
      </c>
      <c r="Y308" s="182" t="str">
        <f t="shared" si="108"/>
        <v/>
      </c>
      <c r="Z308" s="182" t="str">
        <f t="shared" si="108"/>
        <v/>
      </c>
      <c r="AA308" s="182" t="str">
        <f t="shared" si="108"/>
        <v/>
      </c>
      <c r="AB308" s="182" t="str">
        <f t="shared" si="107"/>
        <v/>
      </c>
      <c r="AC308" s="182" t="str">
        <f t="shared" si="107"/>
        <v/>
      </c>
      <c r="AD308" s="182" t="str">
        <f t="shared" si="107"/>
        <v/>
      </c>
      <c r="AE308" s="182" t="str">
        <f t="shared" si="107"/>
        <v/>
      </c>
      <c r="AF308" s="182" t="str">
        <f t="shared" si="107"/>
        <v/>
      </c>
      <c r="AG308" s="182" t="str">
        <f t="shared" si="107"/>
        <v/>
      </c>
      <c r="AH308" s="182" t="str">
        <f t="shared" si="107"/>
        <v/>
      </c>
      <c r="AI308" s="182" t="str">
        <f t="shared" si="107"/>
        <v/>
      </c>
      <c r="AJ308" s="182" t="str">
        <f t="shared" si="107"/>
        <v/>
      </c>
      <c r="AK308" s="182" t="str">
        <f t="shared" si="107"/>
        <v/>
      </c>
      <c r="AL308" s="182" t="str">
        <f t="shared" si="109"/>
        <v/>
      </c>
      <c r="AM308" s="182" t="str">
        <f t="shared" si="109"/>
        <v/>
      </c>
      <c r="AN308" s="182" t="str">
        <f t="shared" si="109"/>
        <v/>
      </c>
      <c r="AO308" s="182" t="str">
        <f t="shared" si="109"/>
        <v/>
      </c>
      <c r="AP308" s="182" t="str">
        <f t="shared" si="109"/>
        <v/>
      </c>
      <c r="AQ308" s="182" t="str">
        <f t="shared" si="109"/>
        <v/>
      </c>
      <c r="AR308" s="182" t="str">
        <f t="shared" si="109"/>
        <v/>
      </c>
      <c r="AS308" s="182" t="str">
        <f t="shared" si="109"/>
        <v/>
      </c>
      <c r="AT308" s="182" t="str">
        <f t="shared" si="109"/>
        <v/>
      </c>
      <c r="AU308" s="182" t="str">
        <f t="shared" si="109"/>
        <v/>
      </c>
      <c r="AV308" s="182" t="str">
        <f t="shared" si="109"/>
        <v/>
      </c>
      <c r="AW308" s="182" t="str">
        <f t="shared" si="109"/>
        <v/>
      </c>
      <c r="AX308" s="182" t="str">
        <f t="shared" si="109"/>
        <v/>
      </c>
      <c r="AY308" s="182" t="str">
        <f t="shared" si="109"/>
        <v/>
      </c>
      <c r="AZ308" s="182" t="str">
        <f t="shared" si="109"/>
        <v/>
      </c>
      <c r="BA308" s="182" t="str">
        <f t="shared" si="109"/>
        <v/>
      </c>
      <c r="BB308" s="182" t="str">
        <f t="shared" si="109"/>
        <v/>
      </c>
      <c r="BC308" s="182" t="str">
        <f t="shared" si="109"/>
        <v/>
      </c>
      <c r="BD308" s="182" t="str">
        <f t="shared" si="109"/>
        <v/>
      </c>
      <c r="BE308" s="182" t="str">
        <f t="shared" si="109"/>
        <v/>
      </c>
      <c r="BF308" s="182" t="str">
        <f t="shared" si="109"/>
        <v/>
      </c>
      <c r="BG308" s="182" t="str">
        <f t="shared" si="109"/>
        <v/>
      </c>
      <c r="BH308" s="182" t="str">
        <f t="shared" si="109"/>
        <v/>
      </c>
      <c r="BI308" s="182" t="str">
        <f t="shared" si="109"/>
        <v/>
      </c>
      <c r="BJ308" s="182" t="str">
        <f t="shared" si="109"/>
        <v/>
      </c>
      <c r="BK308" s="182" t="str">
        <f t="shared" si="109"/>
        <v/>
      </c>
      <c r="BL308" s="182" t="str">
        <f t="shared" si="109"/>
        <v/>
      </c>
      <c r="BM308" s="182" t="str">
        <f t="shared" si="109"/>
        <v/>
      </c>
      <c r="BN308" s="182" t="str">
        <f t="shared" si="109"/>
        <v/>
      </c>
      <c r="BO308" s="182" t="str">
        <f t="shared" si="109"/>
        <v/>
      </c>
      <c r="BP308" s="182" t="str">
        <f t="shared" si="109"/>
        <v/>
      </c>
      <c r="BQ308" s="182" t="str">
        <f t="shared" si="109"/>
        <v/>
      </c>
      <c r="BR308" s="182" t="str">
        <f t="shared" si="109"/>
        <v/>
      </c>
      <c r="BS308" s="182" t="str">
        <f t="shared" si="109"/>
        <v/>
      </c>
      <c r="BT308" s="182" t="str">
        <f t="shared" si="109"/>
        <v/>
      </c>
      <c r="BU308" s="182" t="str">
        <f t="shared" si="109"/>
        <v/>
      </c>
    </row>
    <row r="309" spans="1:73" x14ac:dyDescent="0.25">
      <c r="A309" s="422">
        <f>IF(ISERROR(FIND(SALES!$XEM$12,J309)),0,1)</f>
        <v>1</v>
      </c>
      <c r="G309" s="623" t="str">
        <f t="shared" si="93"/>
        <v>0</v>
      </c>
      <c r="H309" s="1">
        <f>'F12'!E312</f>
        <v>0</v>
      </c>
      <c r="I309" s="1" t="str">
        <f t="shared" si="94"/>
        <v/>
      </c>
      <c r="J309" s="197">
        <f>VLOOKUP(H309,'F12'!$E$6:$F$356,2,FALSE)</f>
        <v>0</v>
      </c>
      <c r="K309" s="197">
        <f t="shared" si="95"/>
        <v>0.25</v>
      </c>
      <c r="L309" s="190">
        <f t="shared" si="89"/>
        <v>0</v>
      </c>
      <c r="M309" s="182" t="str">
        <f t="shared" si="108"/>
        <v/>
      </c>
      <c r="N309" s="182" t="str">
        <f t="shared" si="108"/>
        <v/>
      </c>
      <c r="O309" s="182" t="str">
        <f t="shared" si="108"/>
        <v/>
      </c>
      <c r="P309" s="182" t="str">
        <f t="shared" si="108"/>
        <v/>
      </c>
      <c r="Q309" s="182" t="str">
        <f t="shared" si="108"/>
        <v/>
      </c>
      <c r="R309" s="182" t="str">
        <f t="shared" si="108"/>
        <v/>
      </c>
      <c r="S309" s="182" t="str">
        <f t="shared" si="108"/>
        <v/>
      </c>
      <c r="T309" s="182" t="str">
        <f t="shared" si="108"/>
        <v/>
      </c>
      <c r="U309" s="182" t="str">
        <f t="shared" si="108"/>
        <v/>
      </c>
      <c r="V309" s="182" t="str">
        <f t="shared" si="108"/>
        <v/>
      </c>
      <c r="W309" s="182" t="str">
        <f t="shared" si="108"/>
        <v/>
      </c>
      <c r="X309" s="182" t="str">
        <f t="shared" si="108"/>
        <v/>
      </c>
      <c r="Y309" s="182" t="str">
        <f t="shared" si="108"/>
        <v/>
      </c>
      <c r="Z309" s="182" t="str">
        <f t="shared" si="108"/>
        <v/>
      </c>
      <c r="AA309" s="182" t="str">
        <f t="shared" si="108"/>
        <v/>
      </c>
      <c r="AB309" s="182" t="str">
        <f t="shared" si="107"/>
        <v/>
      </c>
      <c r="AC309" s="182" t="str">
        <f t="shared" si="107"/>
        <v/>
      </c>
      <c r="AD309" s="182" t="str">
        <f t="shared" si="107"/>
        <v/>
      </c>
      <c r="AE309" s="182" t="str">
        <f t="shared" si="107"/>
        <v/>
      </c>
      <c r="AF309" s="182" t="str">
        <f t="shared" si="107"/>
        <v/>
      </c>
      <c r="AG309" s="182" t="str">
        <f t="shared" si="107"/>
        <v/>
      </c>
      <c r="AH309" s="182" t="str">
        <f t="shared" si="107"/>
        <v/>
      </c>
      <c r="AI309" s="182" t="str">
        <f t="shared" si="107"/>
        <v/>
      </c>
      <c r="AJ309" s="182" t="str">
        <f t="shared" si="107"/>
        <v/>
      </c>
      <c r="AK309" s="182" t="str">
        <f t="shared" si="107"/>
        <v/>
      </c>
      <c r="AL309" s="182" t="str">
        <f t="shared" si="109"/>
        <v/>
      </c>
      <c r="AM309" s="182" t="str">
        <f t="shared" si="109"/>
        <v/>
      </c>
      <c r="AN309" s="182" t="str">
        <f t="shared" si="109"/>
        <v/>
      </c>
      <c r="AO309" s="182" t="str">
        <f t="shared" si="109"/>
        <v/>
      </c>
      <c r="AP309" s="182" t="str">
        <f t="shared" si="109"/>
        <v/>
      </c>
      <c r="AQ309" s="182" t="str">
        <f t="shared" si="109"/>
        <v/>
      </c>
      <c r="AR309" s="182" t="str">
        <f t="shared" si="109"/>
        <v/>
      </c>
      <c r="AS309" s="182" t="str">
        <f t="shared" si="109"/>
        <v/>
      </c>
      <c r="AT309" s="182" t="str">
        <f t="shared" si="109"/>
        <v/>
      </c>
      <c r="AU309" s="182" t="str">
        <f t="shared" si="109"/>
        <v/>
      </c>
      <c r="AV309" s="182" t="str">
        <f t="shared" si="109"/>
        <v/>
      </c>
      <c r="AW309" s="182" t="str">
        <f t="shared" si="109"/>
        <v/>
      </c>
      <c r="AX309" s="182" t="str">
        <f t="shared" si="109"/>
        <v/>
      </c>
      <c r="AY309" s="182" t="str">
        <f t="shared" si="109"/>
        <v/>
      </c>
      <c r="AZ309" s="182" t="str">
        <f t="shared" si="109"/>
        <v/>
      </c>
      <c r="BA309" s="182" t="str">
        <f t="shared" si="109"/>
        <v/>
      </c>
      <c r="BB309" s="182" t="str">
        <f t="shared" si="109"/>
        <v/>
      </c>
      <c r="BC309" s="182" t="str">
        <f t="shared" si="109"/>
        <v/>
      </c>
      <c r="BD309" s="182" t="str">
        <f t="shared" si="109"/>
        <v/>
      </c>
      <c r="BE309" s="182" t="str">
        <f t="shared" si="109"/>
        <v/>
      </c>
      <c r="BF309" s="182" t="str">
        <f t="shared" si="109"/>
        <v/>
      </c>
      <c r="BG309" s="182" t="str">
        <f t="shared" si="109"/>
        <v/>
      </c>
      <c r="BH309" s="182" t="str">
        <f t="shared" si="109"/>
        <v/>
      </c>
      <c r="BI309" s="182" t="str">
        <f t="shared" si="109"/>
        <v/>
      </c>
      <c r="BJ309" s="182" t="str">
        <f t="shared" si="109"/>
        <v/>
      </c>
      <c r="BK309" s="182" t="str">
        <f t="shared" si="109"/>
        <v/>
      </c>
      <c r="BL309" s="182" t="str">
        <f t="shared" si="109"/>
        <v/>
      </c>
      <c r="BM309" s="182" t="str">
        <f t="shared" si="109"/>
        <v/>
      </c>
      <c r="BN309" s="182" t="str">
        <f t="shared" si="109"/>
        <v/>
      </c>
      <c r="BO309" s="182" t="str">
        <f t="shared" si="109"/>
        <v/>
      </c>
      <c r="BP309" s="182" t="str">
        <f t="shared" si="109"/>
        <v/>
      </c>
      <c r="BQ309" s="182" t="str">
        <f t="shared" si="109"/>
        <v/>
      </c>
      <c r="BR309" s="182" t="str">
        <f t="shared" si="109"/>
        <v/>
      </c>
      <c r="BS309" s="182" t="str">
        <f t="shared" si="109"/>
        <v/>
      </c>
      <c r="BT309" s="182" t="str">
        <f t="shared" si="109"/>
        <v/>
      </c>
      <c r="BU309" s="182" t="str">
        <f t="shared" si="109"/>
        <v/>
      </c>
    </row>
    <row r="310" spans="1:73" x14ac:dyDescent="0.25">
      <c r="A310" s="422">
        <f>IF(ISERROR(FIND(SALES!$XEM$12,J310)),0,1)</f>
        <v>1</v>
      </c>
      <c r="G310" s="623" t="str">
        <f t="shared" si="93"/>
        <v>0</v>
      </c>
      <c r="H310" s="1">
        <f>'F12'!E313</f>
        <v>0</v>
      </c>
      <c r="I310" s="1" t="str">
        <f t="shared" si="94"/>
        <v/>
      </c>
      <c r="J310" s="197">
        <f>VLOOKUP(H310,'F12'!$E$6:$F$356,2,FALSE)</f>
        <v>0</v>
      </c>
      <c r="K310" s="197">
        <f t="shared" si="95"/>
        <v>0.25</v>
      </c>
      <c r="L310" s="190">
        <f t="shared" si="89"/>
        <v>0</v>
      </c>
      <c r="M310" s="182" t="str">
        <f t="shared" si="108"/>
        <v/>
      </c>
      <c r="N310" s="182" t="str">
        <f t="shared" si="108"/>
        <v/>
      </c>
      <c r="O310" s="182" t="str">
        <f t="shared" si="108"/>
        <v/>
      </c>
      <c r="P310" s="182" t="str">
        <f t="shared" si="108"/>
        <v/>
      </c>
      <c r="Q310" s="182" t="str">
        <f t="shared" si="108"/>
        <v/>
      </c>
      <c r="R310" s="182" t="str">
        <f t="shared" si="108"/>
        <v/>
      </c>
      <c r="S310" s="182" t="str">
        <f t="shared" si="108"/>
        <v/>
      </c>
      <c r="T310" s="182" t="str">
        <f t="shared" si="108"/>
        <v/>
      </c>
      <c r="U310" s="182" t="str">
        <f t="shared" si="108"/>
        <v/>
      </c>
      <c r="V310" s="182" t="str">
        <f t="shared" si="108"/>
        <v/>
      </c>
      <c r="W310" s="182" t="str">
        <f t="shared" si="108"/>
        <v/>
      </c>
      <c r="X310" s="182" t="str">
        <f t="shared" si="108"/>
        <v/>
      </c>
      <c r="Y310" s="182" t="str">
        <f t="shared" si="108"/>
        <v/>
      </c>
      <c r="Z310" s="182" t="str">
        <f t="shared" si="108"/>
        <v/>
      </c>
      <c r="AA310" s="182" t="str">
        <f t="shared" si="108"/>
        <v/>
      </c>
      <c r="AB310" s="182" t="str">
        <f t="shared" si="107"/>
        <v/>
      </c>
      <c r="AC310" s="182" t="str">
        <f t="shared" si="107"/>
        <v/>
      </c>
      <c r="AD310" s="182" t="str">
        <f t="shared" si="107"/>
        <v/>
      </c>
      <c r="AE310" s="182" t="str">
        <f t="shared" si="107"/>
        <v/>
      </c>
      <c r="AF310" s="182" t="str">
        <f t="shared" si="107"/>
        <v/>
      </c>
      <c r="AG310" s="182" t="str">
        <f t="shared" si="107"/>
        <v/>
      </c>
      <c r="AH310" s="182" t="str">
        <f t="shared" si="107"/>
        <v/>
      </c>
      <c r="AI310" s="182" t="str">
        <f t="shared" si="107"/>
        <v/>
      </c>
      <c r="AJ310" s="182" t="str">
        <f t="shared" si="107"/>
        <v/>
      </c>
      <c r="AK310" s="182" t="str">
        <f t="shared" si="107"/>
        <v/>
      </c>
      <c r="AL310" s="182" t="str">
        <f t="shared" si="109"/>
        <v/>
      </c>
      <c r="AM310" s="182" t="str">
        <f t="shared" si="109"/>
        <v/>
      </c>
      <c r="AN310" s="182" t="str">
        <f t="shared" si="109"/>
        <v/>
      </c>
      <c r="AO310" s="182" t="str">
        <f t="shared" si="109"/>
        <v/>
      </c>
      <c r="AP310" s="182" t="str">
        <f t="shared" si="109"/>
        <v/>
      </c>
      <c r="AQ310" s="182" t="str">
        <f t="shared" si="109"/>
        <v/>
      </c>
      <c r="AR310" s="182" t="str">
        <f t="shared" si="109"/>
        <v/>
      </c>
      <c r="AS310" s="182" t="str">
        <f t="shared" si="109"/>
        <v/>
      </c>
      <c r="AT310" s="182" t="str">
        <f t="shared" si="109"/>
        <v/>
      </c>
      <c r="AU310" s="182" t="str">
        <f t="shared" si="109"/>
        <v/>
      </c>
      <c r="AV310" s="182" t="str">
        <f t="shared" si="109"/>
        <v/>
      </c>
      <c r="AW310" s="182" t="str">
        <f t="shared" si="109"/>
        <v/>
      </c>
      <c r="AX310" s="182" t="str">
        <f t="shared" si="109"/>
        <v/>
      </c>
      <c r="AY310" s="182" t="str">
        <f t="shared" si="109"/>
        <v/>
      </c>
      <c r="AZ310" s="182" t="str">
        <f t="shared" si="109"/>
        <v/>
      </c>
      <c r="BA310" s="182" t="str">
        <f t="shared" si="109"/>
        <v/>
      </c>
      <c r="BB310" s="182" t="str">
        <f t="shared" si="109"/>
        <v/>
      </c>
      <c r="BC310" s="182" t="str">
        <f t="shared" si="109"/>
        <v/>
      </c>
      <c r="BD310" s="182" t="str">
        <f t="shared" si="109"/>
        <v/>
      </c>
      <c r="BE310" s="182" t="str">
        <f t="shared" si="109"/>
        <v/>
      </c>
      <c r="BF310" s="182" t="str">
        <f t="shared" si="109"/>
        <v/>
      </c>
      <c r="BG310" s="182" t="str">
        <f t="shared" si="109"/>
        <v/>
      </c>
      <c r="BH310" s="182" t="str">
        <f t="shared" si="109"/>
        <v/>
      </c>
      <c r="BI310" s="182" t="str">
        <f t="shared" si="109"/>
        <v/>
      </c>
      <c r="BJ310" s="182" t="str">
        <f t="shared" si="109"/>
        <v/>
      </c>
      <c r="BK310" s="182" t="str">
        <f t="shared" si="109"/>
        <v/>
      </c>
      <c r="BL310" s="182" t="str">
        <f t="shared" si="109"/>
        <v/>
      </c>
      <c r="BM310" s="182" t="str">
        <f t="shared" si="109"/>
        <v/>
      </c>
      <c r="BN310" s="182" t="str">
        <f t="shared" si="109"/>
        <v/>
      </c>
      <c r="BO310" s="182" t="str">
        <f t="shared" si="109"/>
        <v/>
      </c>
      <c r="BP310" s="182" t="str">
        <f t="shared" si="109"/>
        <v/>
      </c>
      <c r="BQ310" s="182" t="str">
        <f t="shared" si="109"/>
        <v/>
      </c>
      <c r="BR310" s="182" t="str">
        <f t="shared" si="109"/>
        <v/>
      </c>
      <c r="BS310" s="182" t="str">
        <f t="shared" si="109"/>
        <v/>
      </c>
      <c r="BT310" s="182" t="str">
        <f t="shared" si="109"/>
        <v/>
      </c>
      <c r="BU310" s="182" t="str">
        <f t="shared" si="109"/>
        <v/>
      </c>
    </row>
    <row r="311" spans="1:73" x14ac:dyDescent="0.25">
      <c r="A311" s="422">
        <f>IF(ISERROR(FIND(SALES!$XEM$12,J311)),0,1)</f>
        <v>1</v>
      </c>
      <c r="G311" s="623" t="str">
        <f t="shared" si="93"/>
        <v>0</v>
      </c>
      <c r="H311" s="1">
        <f>'F12'!E314</f>
        <v>0</v>
      </c>
      <c r="I311" s="1" t="str">
        <f t="shared" si="94"/>
        <v/>
      </c>
      <c r="J311" s="197">
        <f>VLOOKUP(H311,'F12'!$E$6:$F$356,2,FALSE)</f>
        <v>0</v>
      </c>
      <c r="K311" s="197">
        <f t="shared" si="95"/>
        <v>0.25</v>
      </c>
      <c r="L311" s="190">
        <f t="shared" si="89"/>
        <v>0</v>
      </c>
      <c r="M311" s="182" t="str">
        <f t="shared" si="108"/>
        <v/>
      </c>
      <c r="N311" s="182" t="str">
        <f t="shared" si="108"/>
        <v/>
      </c>
      <c r="O311" s="182" t="str">
        <f t="shared" si="108"/>
        <v/>
      </c>
      <c r="P311" s="182" t="str">
        <f t="shared" si="108"/>
        <v/>
      </c>
      <c r="Q311" s="182" t="str">
        <f t="shared" si="108"/>
        <v/>
      </c>
      <c r="R311" s="182" t="str">
        <f t="shared" si="108"/>
        <v/>
      </c>
      <c r="S311" s="182" t="str">
        <f t="shared" si="108"/>
        <v/>
      </c>
      <c r="T311" s="182" t="str">
        <f t="shared" si="108"/>
        <v/>
      </c>
      <c r="U311" s="182" t="str">
        <f t="shared" si="108"/>
        <v/>
      </c>
      <c r="V311" s="182" t="str">
        <f t="shared" si="108"/>
        <v/>
      </c>
      <c r="W311" s="182" t="str">
        <f t="shared" si="108"/>
        <v/>
      </c>
      <c r="X311" s="182" t="str">
        <f t="shared" si="108"/>
        <v/>
      </c>
      <c r="Y311" s="182" t="str">
        <f t="shared" si="108"/>
        <v/>
      </c>
      <c r="Z311" s="182" t="str">
        <f t="shared" si="108"/>
        <v/>
      </c>
      <c r="AA311" s="182" t="str">
        <f t="shared" si="108"/>
        <v/>
      </c>
      <c r="AB311" s="182" t="str">
        <f t="shared" si="107"/>
        <v/>
      </c>
      <c r="AC311" s="182" t="str">
        <f t="shared" si="107"/>
        <v/>
      </c>
      <c r="AD311" s="182" t="str">
        <f t="shared" si="107"/>
        <v/>
      </c>
      <c r="AE311" s="182" t="str">
        <f t="shared" si="107"/>
        <v/>
      </c>
      <c r="AF311" s="182" t="str">
        <f t="shared" si="107"/>
        <v/>
      </c>
      <c r="AG311" s="182" t="str">
        <f t="shared" si="107"/>
        <v/>
      </c>
      <c r="AH311" s="182" t="str">
        <f t="shared" si="107"/>
        <v/>
      </c>
      <c r="AI311" s="182" t="str">
        <f t="shared" si="107"/>
        <v/>
      </c>
      <c r="AJ311" s="182" t="str">
        <f t="shared" si="107"/>
        <v/>
      </c>
      <c r="AK311" s="182" t="str">
        <f t="shared" si="107"/>
        <v/>
      </c>
      <c r="AL311" s="182" t="str">
        <f t="shared" si="109"/>
        <v/>
      </c>
      <c r="AM311" s="182" t="str">
        <f t="shared" si="109"/>
        <v/>
      </c>
      <c r="AN311" s="182" t="str">
        <f t="shared" si="109"/>
        <v/>
      </c>
      <c r="AO311" s="182" t="str">
        <f t="shared" si="109"/>
        <v/>
      </c>
      <c r="AP311" s="182" t="str">
        <f t="shared" si="109"/>
        <v/>
      </c>
      <c r="AQ311" s="182" t="str">
        <f t="shared" si="109"/>
        <v/>
      </c>
      <c r="AR311" s="182" t="str">
        <f t="shared" si="109"/>
        <v/>
      </c>
      <c r="AS311" s="182" t="str">
        <f t="shared" si="109"/>
        <v/>
      </c>
      <c r="AT311" s="182" t="str">
        <f t="shared" si="109"/>
        <v/>
      </c>
      <c r="AU311" s="182" t="str">
        <f t="shared" si="109"/>
        <v/>
      </c>
      <c r="AV311" s="182" t="str">
        <f t="shared" si="109"/>
        <v/>
      </c>
      <c r="AW311" s="182" t="str">
        <f t="shared" si="109"/>
        <v/>
      </c>
      <c r="AX311" s="182" t="str">
        <f t="shared" si="109"/>
        <v/>
      </c>
      <c r="AY311" s="182" t="str">
        <f t="shared" si="109"/>
        <v/>
      </c>
      <c r="AZ311" s="182" t="str">
        <f t="shared" si="109"/>
        <v/>
      </c>
      <c r="BA311" s="182" t="str">
        <f t="shared" si="109"/>
        <v/>
      </c>
      <c r="BB311" s="182" t="str">
        <f t="shared" si="109"/>
        <v/>
      </c>
      <c r="BC311" s="182" t="str">
        <f t="shared" si="109"/>
        <v/>
      </c>
      <c r="BD311" s="182" t="str">
        <f t="shared" si="109"/>
        <v/>
      </c>
      <c r="BE311" s="182" t="str">
        <f t="shared" si="109"/>
        <v/>
      </c>
      <c r="BF311" s="182" t="str">
        <f t="shared" si="109"/>
        <v/>
      </c>
      <c r="BG311" s="182" t="str">
        <f t="shared" si="109"/>
        <v/>
      </c>
      <c r="BH311" s="182" t="str">
        <f t="shared" si="109"/>
        <v/>
      </c>
      <c r="BI311" s="182" t="str">
        <f t="shared" si="109"/>
        <v/>
      </c>
      <c r="BJ311" s="182" t="str">
        <f t="shared" si="109"/>
        <v/>
      </c>
      <c r="BK311" s="182" t="str">
        <f t="shared" si="109"/>
        <v/>
      </c>
      <c r="BL311" s="182" t="str">
        <f t="shared" si="109"/>
        <v/>
      </c>
      <c r="BM311" s="182" t="str">
        <f t="shared" si="109"/>
        <v/>
      </c>
      <c r="BN311" s="182" t="str">
        <f t="shared" si="109"/>
        <v/>
      </c>
      <c r="BO311" s="182" t="str">
        <f t="shared" si="109"/>
        <v/>
      </c>
      <c r="BP311" s="182" t="str">
        <f t="shared" si="109"/>
        <v/>
      </c>
      <c r="BQ311" s="182" t="str">
        <f t="shared" si="109"/>
        <v/>
      </c>
      <c r="BR311" s="182" t="str">
        <f t="shared" si="109"/>
        <v/>
      </c>
      <c r="BS311" s="182" t="str">
        <f t="shared" si="109"/>
        <v/>
      </c>
      <c r="BT311" s="182" t="str">
        <f t="shared" si="109"/>
        <v/>
      </c>
      <c r="BU311" s="182" t="str">
        <f t="shared" si="109"/>
        <v/>
      </c>
    </row>
    <row r="312" spans="1:73" x14ac:dyDescent="0.25">
      <c r="A312" s="422">
        <f>IF(ISERROR(FIND(SALES!$XEM$12,J312)),0,1)</f>
        <v>1</v>
      </c>
      <c r="G312" s="623" t="str">
        <f t="shared" si="93"/>
        <v>0</v>
      </c>
      <c r="H312" s="1">
        <f>'F12'!E315</f>
        <v>0</v>
      </c>
      <c r="I312" s="1" t="str">
        <f t="shared" si="94"/>
        <v/>
      </c>
      <c r="J312" s="197">
        <f>VLOOKUP(H312,'F12'!$E$6:$F$356,2,FALSE)</f>
        <v>0</v>
      </c>
      <c r="K312" s="197">
        <f t="shared" si="95"/>
        <v>0.25</v>
      </c>
      <c r="L312" s="190">
        <f t="shared" si="89"/>
        <v>0</v>
      </c>
      <c r="M312" s="182" t="str">
        <f t="shared" si="108"/>
        <v/>
      </c>
      <c r="N312" s="182" t="str">
        <f t="shared" si="108"/>
        <v/>
      </c>
      <c r="O312" s="182" t="str">
        <f t="shared" si="108"/>
        <v/>
      </c>
      <c r="P312" s="182" t="str">
        <f t="shared" si="108"/>
        <v/>
      </c>
      <c r="Q312" s="182" t="str">
        <f t="shared" si="108"/>
        <v/>
      </c>
      <c r="R312" s="182" t="str">
        <f t="shared" si="108"/>
        <v/>
      </c>
      <c r="S312" s="182" t="str">
        <f t="shared" si="108"/>
        <v/>
      </c>
      <c r="T312" s="182" t="str">
        <f t="shared" si="108"/>
        <v/>
      </c>
      <c r="U312" s="182" t="str">
        <f t="shared" si="108"/>
        <v/>
      </c>
      <c r="V312" s="182" t="str">
        <f t="shared" si="108"/>
        <v/>
      </c>
      <c r="W312" s="182" t="str">
        <f t="shared" si="108"/>
        <v/>
      </c>
      <c r="X312" s="182" t="str">
        <f t="shared" si="108"/>
        <v/>
      </c>
      <c r="Y312" s="182" t="str">
        <f t="shared" si="108"/>
        <v/>
      </c>
      <c r="Z312" s="182" t="str">
        <f t="shared" si="108"/>
        <v/>
      </c>
      <c r="AA312" s="182" t="str">
        <f t="shared" si="108"/>
        <v/>
      </c>
      <c r="AB312" s="182" t="str">
        <f t="shared" si="107"/>
        <v/>
      </c>
      <c r="AC312" s="182" t="str">
        <f t="shared" si="107"/>
        <v/>
      </c>
      <c r="AD312" s="182" t="str">
        <f t="shared" si="107"/>
        <v/>
      </c>
      <c r="AE312" s="182" t="str">
        <f t="shared" si="107"/>
        <v/>
      </c>
      <c r="AF312" s="182" t="str">
        <f t="shared" si="107"/>
        <v/>
      </c>
      <c r="AG312" s="182" t="str">
        <f t="shared" si="107"/>
        <v/>
      </c>
      <c r="AH312" s="182" t="str">
        <f t="shared" si="107"/>
        <v/>
      </c>
      <c r="AI312" s="182" t="str">
        <f t="shared" si="107"/>
        <v/>
      </c>
      <c r="AJ312" s="182" t="str">
        <f t="shared" si="107"/>
        <v/>
      </c>
      <c r="AK312" s="182" t="str">
        <f t="shared" si="107"/>
        <v/>
      </c>
      <c r="AL312" s="182" t="str">
        <f t="shared" si="109"/>
        <v/>
      </c>
      <c r="AM312" s="182" t="str">
        <f t="shared" si="109"/>
        <v/>
      </c>
      <c r="AN312" s="182" t="str">
        <f t="shared" si="109"/>
        <v/>
      </c>
      <c r="AO312" s="182" t="str">
        <f t="shared" si="109"/>
        <v/>
      </c>
      <c r="AP312" s="182" t="str">
        <f t="shared" si="109"/>
        <v/>
      </c>
      <c r="AQ312" s="182" t="str">
        <f t="shared" si="109"/>
        <v/>
      </c>
      <c r="AR312" s="182" t="str">
        <f t="shared" si="109"/>
        <v/>
      </c>
      <c r="AS312" s="182" t="str">
        <f t="shared" si="109"/>
        <v/>
      </c>
      <c r="AT312" s="182" t="str">
        <f t="shared" si="109"/>
        <v/>
      </c>
      <c r="AU312" s="182" t="str">
        <f t="shared" si="109"/>
        <v/>
      </c>
      <c r="AV312" s="182" t="str">
        <f t="shared" si="109"/>
        <v/>
      </c>
      <c r="AW312" s="182" t="str">
        <f t="shared" si="109"/>
        <v/>
      </c>
      <c r="AX312" s="182" t="str">
        <f t="shared" si="109"/>
        <v/>
      </c>
      <c r="AY312" s="182" t="str">
        <f t="shared" si="109"/>
        <v/>
      </c>
      <c r="AZ312" s="182" t="str">
        <f t="shared" si="109"/>
        <v/>
      </c>
      <c r="BA312" s="182" t="str">
        <f t="shared" si="109"/>
        <v/>
      </c>
      <c r="BB312" s="182" t="str">
        <f t="shared" si="109"/>
        <v/>
      </c>
      <c r="BC312" s="182" t="str">
        <f t="shared" si="109"/>
        <v/>
      </c>
      <c r="BD312" s="182" t="str">
        <f t="shared" si="109"/>
        <v/>
      </c>
      <c r="BE312" s="182" t="str">
        <f t="shared" si="109"/>
        <v/>
      </c>
      <c r="BF312" s="182" t="str">
        <f t="shared" si="109"/>
        <v/>
      </c>
      <c r="BG312" s="182" t="str">
        <f t="shared" si="109"/>
        <v/>
      </c>
      <c r="BH312" s="182" t="str">
        <f t="shared" si="109"/>
        <v/>
      </c>
      <c r="BI312" s="182" t="str">
        <f t="shared" si="109"/>
        <v/>
      </c>
      <c r="BJ312" s="182" t="str">
        <f t="shared" si="109"/>
        <v/>
      </c>
      <c r="BK312" s="182" t="str">
        <f t="shared" si="109"/>
        <v/>
      </c>
      <c r="BL312" s="182" t="str">
        <f t="shared" si="109"/>
        <v/>
      </c>
      <c r="BM312" s="182" t="str">
        <f t="shared" si="109"/>
        <v/>
      </c>
      <c r="BN312" s="182" t="str">
        <f t="shared" si="109"/>
        <v/>
      </c>
      <c r="BO312" s="182" t="str">
        <f t="shared" si="109"/>
        <v/>
      </c>
      <c r="BP312" s="182" t="str">
        <f t="shared" si="109"/>
        <v/>
      </c>
      <c r="BQ312" s="182" t="str">
        <f t="shared" si="109"/>
        <v/>
      </c>
      <c r="BR312" s="182" t="str">
        <f t="shared" si="109"/>
        <v/>
      </c>
      <c r="BS312" s="182" t="str">
        <f t="shared" si="109"/>
        <v/>
      </c>
      <c r="BT312" s="182" t="str">
        <f t="shared" si="109"/>
        <v/>
      </c>
      <c r="BU312" s="182" t="str">
        <f t="shared" si="109"/>
        <v/>
      </c>
    </row>
    <row r="313" spans="1:73" x14ac:dyDescent="0.25">
      <c r="A313" s="422">
        <f>IF(ISERROR(FIND(SALES!$XEM$12,J313)),0,1)</f>
        <v>1</v>
      </c>
      <c r="G313" s="623" t="str">
        <f t="shared" si="93"/>
        <v>0</v>
      </c>
      <c r="H313" s="1">
        <f>'F12'!E316</f>
        <v>0</v>
      </c>
      <c r="I313" s="1" t="str">
        <f t="shared" si="94"/>
        <v/>
      </c>
      <c r="J313" s="197">
        <f>VLOOKUP(H313,'F12'!$E$6:$F$356,2,FALSE)</f>
        <v>0</v>
      </c>
      <c r="K313" s="197">
        <f t="shared" si="95"/>
        <v>0.25</v>
      </c>
      <c r="L313" s="190">
        <f t="shared" si="89"/>
        <v>0</v>
      </c>
      <c r="M313" s="182" t="str">
        <f t="shared" si="108"/>
        <v/>
      </c>
      <c r="N313" s="182" t="str">
        <f t="shared" si="108"/>
        <v/>
      </c>
      <c r="O313" s="182" t="str">
        <f t="shared" si="108"/>
        <v/>
      </c>
      <c r="P313" s="182" t="str">
        <f t="shared" si="108"/>
        <v/>
      </c>
      <c r="Q313" s="182" t="str">
        <f t="shared" si="108"/>
        <v/>
      </c>
      <c r="R313" s="182" t="str">
        <f t="shared" si="108"/>
        <v/>
      </c>
      <c r="S313" s="182" t="str">
        <f t="shared" si="108"/>
        <v/>
      </c>
      <c r="T313" s="182" t="str">
        <f t="shared" si="108"/>
        <v/>
      </c>
      <c r="U313" s="182" t="str">
        <f t="shared" si="108"/>
        <v/>
      </c>
      <c r="V313" s="182" t="str">
        <f t="shared" si="108"/>
        <v/>
      </c>
      <c r="W313" s="182" t="str">
        <f t="shared" si="108"/>
        <v/>
      </c>
      <c r="X313" s="182" t="str">
        <f t="shared" si="108"/>
        <v/>
      </c>
      <c r="Y313" s="182" t="str">
        <f t="shared" si="108"/>
        <v/>
      </c>
      <c r="Z313" s="182" t="str">
        <f t="shared" si="108"/>
        <v/>
      </c>
      <c r="AA313" s="182" t="str">
        <f t="shared" si="108"/>
        <v/>
      </c>
      <c r="AB313" s="182" t="str">
        <f t="shared" si="107"/>
        <v/>
      </c>
      <c r="AC313" s="182" t="str">
        <f t="shared" si="107"/>
        <v/>
      </c>
      <c r="AD313" s="182" t="str">
        <f t="shared" si="107"/>
        <v/>
      </c>
      <c r="AE313" s="182" t="str">
        <f t="shared" si="107"/>
        <v/>
      </c>
      <c r="AF313" s="182" t="str">
        <f t="shared" si="107"/>
        <v/>
      </c>
      <c r="AG313" s="182" t="str">
        <f t="shared" si="107"/>
        <v/>
      </c>
      <c r="AH313" s="182" t="str">
        <f t="shared" si="107"/>
        <v/>
      </c>
      <c r="AI313" s="182" t="str">
        <f t="shared" si="107"/>
        <v/>
      </c>
      <c r="AJ313" s="182" t="str">
        <f t="shared" si="107"/>
        <v/>
      </c>
      <c r="AK313" s="182" t="str">
        <f t="shared" si="107"/>
        <v/>
      </c>
      <c r="AL313" s="182" t="str">
        <f t="shared" si="109"/>
        <v/>
      </c>
      <c r="AM313" s="182" t="str">
        <f t="shared" si="109"/>
        <v/>
      </c>
      <c r="AN313" s="182" t="str">
        <f t="shared" si="109"/>
        <v/>
      </c>
      <c r="AO313" s="182" t="str">
        <f t="shared" si="109"/>
        <v/>
      </c>
      <c r="AP313" s="182" t="str">
        <f t="shared" si="109"/>
        <v/>
      </c>
      <c r="AQ313" s="182" t="str">
        <f t="shared" si="109"/>
        <v/>
      </c>
      <c r="AR313" s="182" t="str">
        <f t="shared" si="109"/>
        <v/>
      </c>
      <c r="AS313" s="182" t="str">
        <f t="shared" si="109"/>
        <v/>
      </c>
      <c r="AT313" s="182" t="str">
        <f t="shared" si="109"/>
        <v/>
      </c>
      <c r="AU313" s="182" t="str">
        <f t="shared" si="109"/>
        <v/>
      </c>
      <c r="AV313" s="182" t="str">
        <f t="shared" si="109"/>
        <v/>
      </c>
      <c r="AW313" s="182" t="str">
        <f t="shared" si="109"/>
        <v/>
      </c>
      <c r="AX313" s="182" t="str">
        <f t="shared" si="109"/>
        <v/>
      </c>
      <c r="AY313" s="182" t="str">
        <f t="shared" si="109"/>
        <v/>
      </c>
      <c r="AZ313" s="182" t="str">
        <f t="shared" si="109"/>
        <v/>
      </c>
      <c r="BA313" s="182" t="str">
        <f t="shared" si="109"/>
        <v/>
      </c>
      <c r="BB313" s="182" t="str">
        <f t="shared" si="109"/>
        <v/>
      </c>
      <c r="BC313" s="182" t="str">
        <f t="shared" si="109"/>
        <v/>
      </c>
      <c r="BD313" s="182" t="str">
        <f t="shared" si="109"/>
        <v/>
      </c>
      <c r="BE313" s="182" t="str">
        <f t="shared" si="109"/>
        <v/>
      </c>
      <c r="BF313" s="182" t="str">
        <f t="shared" si="109"/>
        <v/>
      </c>
      <c r="BG313" s="182" t="str">
        <f t="shared" si="109"/>
        <v/>
      </c>
      <c r="BH313" s="182" t="str">
        <f t="shared" ref="AL313:BU320" si="110">IF(BH$2&gt;LEN($J313),"",RIGHT(LEFT($J313,BH$2),3))</f>
        <v/>
      </c>
      <c r="BI313" s="182" t="str">
        <f t="shared" si="110"/>
        <v/>
      </c>
      <c r="BJ313" s="182" t="str">
        <f t="shared" si="110"/>
        <v/>
      </c>
      <c r="BK313" s="182" t="str">
        <f t="shared" si="110"/>
        <v/>
      </c>
      <c r="BL313" s="182" t="str">
        <f t="shared" si="110"/>
        <v/>
      </c>
      <c r="BM313" s="182" t="str">
        <f t="shared" si="110"/>
        <v/>
      </c>
      <c r="BN313" s="182" t="str">
        <f t="shared" si="110"/>
        <v/>
      </c>
      <c r="BO313" s="182" t="str">
        <f t="shared" si="110"/>
        <v/>
      </c>
      <c r="BP313" s="182" t="str">
        <f t="shared" si="110"/>
        <v/>
      </c>
      <c r="BQ313" s="182" t="str">
        <f t="shared" si="110"/>
        <v/>
      </c>
      <c r="BR313" s="182" t="str">
        <f t="shared" si="110"/>
        <v/>
      </c>
      <c r="BS313" s="182" t="str">
        <f t="shared" si="110"/>
        <v/>
      </c>
      <c r="BT313" s="182" t="str">
        <f t="shared" si="110"/>
        <v/>
      </c>
      <c r="BU313" s="182" t="str">
        <f t="shared" si="110"/>
        <v/>
      </c>
    </row>
    <row r="314" spans="1:73" x14ac:dyDescent="0.25">
      <c r="A314" s="422">
        <f>IF(ISERROR(FIND(SALES!$XEM$12,J314)),0,1)</f>
        <v>1</v>
      </c>
      <c r="G314" s="623" t="str">
        <f t="shared" si="93"/>
        <v>0</v>
      </c>
      <c r="H314" s="1">
        <f>'F12'!E317</f>
        <v>0</v>
      </c>
      <c r="I314" s="1" t="str">
        <f t="shared" si="94"/>
        <v/>
      </c>
      <c r="J314" s="197">
        <f>VLOOKUP(H314,'F12'!$E$6:$F$356,2,FALSE)</f>
        <v>0</v>
      </c>
      <c r="K314" s="197">
        <f t="shared" si="95"/>
        <v>0.25</v>
      </c>
      <c r="L314" s="190">
        <f t="shared" ref="L314:L377" si="111">IF(L$2&gt;LEN($J314),IF(LEN($J314)=2,"0"&amp;$J314,$J314),RIGHT(LEFT($J314,L$2),3))</f>
        <v>0</v>
      </c>
      <c r="M314" s="182" t="str">
        <f t="shared" si="108"/>
        <v/>
      </c>
      <c r="N314" s="182" t="str">
        <f t="shared" si="108"/>
        <v/>
      </c>
      <c r="O314" s="182" t="str">
        <f t="shared" si="108"/>
        <v/>
      </c>
      <c r="P314" s="182" t="str">
        <f t="shared" si="108"/>
        <v/>
      </c>
      <c r="Q314" s="182" t="str">
        <f t="shared" si="108"/>
        <v/>
      </c>
      <c r="R314" s="182" t="str">
        <f t="shared" si="108"/>
        <v/>
      </c>
      <c r="S314" s="182" t="str">
        <f t="shared" si="108"/>
        <v/>
      </c>
      <c r="T314" s="182" t="str">
        <f t="shared" si="108"/>
        <v/>
      </c>
      <c r="U314" s="182" t="str">
        <f t="shared" si="108"/>
        <v/>
      </c>
      <c r="V314" s="182" t="str">
        <f t="shared" si="108"/>
        <v/>
      </c>
      <c r="W314" s="182" t="str">
        <f t="shared" si="108"/>
        <v/>
      </c>
      <c r="X314" s="182" t="str">
        <f t="shared" si="108"/>
        <v/>
      </c>
      <c r="Y314" s="182" t="str">
        <f t="shared" si="108"/>
        <v/>
      </c>
      <c r="Z314" s="182" t="str">
        <f t="shared" si="108"/>
        <v/>
      </c>
      <c r="AA314" s="182" t="str">
        <f t="shared" si="108"/>
        <v/>
      </c>
      <c r="AB314" s="182" t="str">
        <f t="shared" si="107"/>
        <v/>
      </c>
      <c r="AC314" s="182" t="str">
        <f t="shared" si="107"/>
        <v/>
      </c>
      <c r="AD314" s="182" t="str">
        <f t="shared" si="107"/>
        <v/>
      </c>
      <c r="AE314" s="182" t="str">
        <f t="shared" si="107"/>
        <v/>
      </c>
      <c r="AF314" s="182" t="str">
        <f t="shared" si="107"/>
        <v/>
      </c>
      <c r="AG314" s="182" t="str">
        <f t="shared" si="107"/>
        <v/>
      </c>
      <c r="AH314" s="182" t="str">
        <f t="shared" si="107"/>
        <v/>
      </c>
      <c r="AI314" s="182" t="str">
        <f t="shared" si="107"/>
        <v/>
      </c>
      <c r="AJ314" s="182" t="str">
        <f t="shared" si="107"/>
        <v/>
      </c>
      <c r="AK314" s="182" t="str">
        <f t="shared" si="107"/>
        <v/>
      </c>
      <c r="AL314" s="182" t="str">
        <f t="shared" si="110"/>
        <v/>
      </c>
      <c r="AM314" s="182" t="str">
        <f t="shared" si="110"/>
        <v/>
      </c>
      <c r="AN314" s="182" t="str">
        <f t="shared" si="110"/>
        <v/>
      </c>
      <c r="AO314" s="182" t="str">
        <f t="shared" si="110"/>
        <v/>
      </c>
      <c r="AP314" s="182" t="str">
        <f t="shared" si="110"/>
        <v/>
      </c>
      <c r="AQ314" s="182" t="str">
        <f t="shared" si="110"/>
        <v/>
      </c>
      <c r="AR314" s="182" t="str">
        <f t="shared" si="110"/>
        <v/>
      </c>
      <c r="AS314" s="182" t="str">
        <f t="shared" si="110"/>
        <v/>
      </c>
      <c r="AT314" s="182" t="str">
        <f t="shared" si="110"/>
        <v/>
      </c>
      <c r="AU314" s="182" t="str">
        <f t="shared" si="110"/>
        <v/>
      </c>
      <c r="AV314" s="182" t="str">
        <f t="shared" si="110"/>
        <v/>
      </c>
      <c r="AW314" s="182" t="str">
        <f t="shared" si="110"/>
        <v/>
      </c>
      <c r="AX314" s="182" t="str">
        <f t="shared" si="110"/>
        <v/>
      </c>
      <c r="AY314" s="182" t="str">
        <f t="shared" si="110"/>
        <v/>
      </c>
      <c r="AZ314" s="182" t="str">
        <f t="shared" si="110"/>
        <v/>
      </c>
      <c r="BA314" s="182" t="str">
        <f t="shared" si="110"/>
        <v/>
      </c>
      <c r="BB314" s="182" t="str">
        <f t="shared" si="110"/>
        <v/>
      </c>
      <c r="BC314" s="182" t="str">
        <f t="shared" si="110"/>
        <v/>
      </c>
      <c r="BD314" s="182" t="str">
        <f t="shared" si="110"/>
        <v/>
      </c>
      <c r="BE314" s="182" t="str">
        <f t="shared" si="110"/>
        <v/>
      </c>
      <c r="BF314" s="182" t="str">
        <f t="shared" si="110"/>
        <v/>
      </c>
      <c r="BG314" s="182" t="str">
        <f t="shared" si="110"/>
        <v/>
      </c>
      <c r="BH314" s="182" t="str">
        <f t="shared" si="110"/>
        <v/>
      </c>
      <c r="BI314" s="182" t="str">
        <f t="shared" si="110"/>
        <v/>
      </c>
      <c r="BJ314" s="182" t="str">
        <f t="shared" si="110"/>
        <v/>
      </c>
      <c r="BK314" s="182" t="str">
        <f t="shared" si="110"/>
        <v/>
      </c>
      <c r="BL314" s="182" t="str">
        <f t="shared" si="110"/>
        <v/>
      </c>
      <c r="BM314" s="182" t="str">
        <f t="shared" si="110"/>
        <v/>
      </c>
      <c r="BN314" s="182" t="str">
        <f t="shared" si="110"/>
        <v/>
      </c>
      <c r="BO314" s="182" t="str">
        <f t="shared" si="110"/>
        <v/>
      </c>
      <c r="BP314" s="182" t="str">
        <f t="shared" si="110"/>
        <v/>
      </c>
      <c r="BQ314" s="182" t="str">
        <f t="shared" si="110"/>
        <v/>
      </c>
      <c r="BR314" s="182" t="str">
        <f t="shared" si="110"/>
        <v/>
      </c>
      <c r="BS314" s="182" t="str">
        <f t="shared" si="110"/>
        <v/>
      </c>
      <c r="BT314" s="182" t="str">
        <f t="shared" si="110"/>
        <v/>
      </c>
      <c r="BU314" s="182" t="str">
        <f t="shared" si="110"/>
        <v/>
      </c>
    </row>
    <row r="315" spans="1:73" x14ac:dyDescent="0.25">
      <c r="A315" s="422">
        <f>IF(ISERROR(FIND(SALES!$XEM$12,J315)),0,1)</f>
        <v>1</v>
      </c>
      <c r="G315" s="623" t="str">
        <f t="shared" si="93"/>
        <v>0</v>
      </c>
      <c r="H315" s="1">
        <f>'F12'!E318</f>
        <v>0</v>
      </c>
      <c r="I315" s="1" t="str">
        <f t="shared" si="94"/>
        <v/>
      </c>
      <c r="J315" s="197">
        <f>VLOOKUP(H315,'F12'!$E$6:$F$356,2,FALSE)</f>
        <v>0</v>
      </c>
      <c r="K315" s="197">
        <f t="shared" si="95"/>
        <v>0.25</v>
      </c>
      <c r="L315" s="190">
        <f t="shared" si="111"/>
        <v>0</v>
      </c>
      <c r="M315" s="182" t="str">
        <f t="shared" si="108"/>
        <v/>
      </c>
      <c r="N315" s="182" t="str">
        <f t="shared" si="108"/>
        <v/>
      </c>
      <c r="O315" s="182" t="str">
        <f t="shared" si="108"/>
        <v/>
      </c>
      <c r="P315" s="182" t="str">
        <f t="shared" si="108"/>
        <v/>
      </c>
      <c r="Q315" s="182" t="str">
        <f t="shared" si="108"/>
        <v/>
      </c>
      <c r="R315" s="182" t="str">
        <f t="shared" si="108"/>
        <v/>
      </c>
      <c r="S315" s="182" t="str">
        <f t="shared" si="108"/>
        <v/>
      </c>
      <c r="T315" s="182" t="str">
        <f t="shared" si="108"/>
        <v/>
      </c>
      <c r="U315" s="182" t="str">
        <f t="shared" si="108"/>
        <v/>
      </c>
      <c r="V315" s="182" t="str">
        <f t="shared" si="108"/>
        <v/>
      </c>
      <c r="W315" s="182" t="str">
        <f t="shared" si="108"/>
        <v/>
      </c>
      <c r="X315" s="182" t="str">
        <f t="shared" si="108"/>
        <v/>
      </c>
      <c r="Y315" s="182" t="str">
        <f t="shared" si="108"/>
        <v/>
      </c>
      <c r="Z315" s="182" t="str">
        <f t="shared" si="108"/>
        <v/>
      </c>
      <c r="AA315" s="182" t="str">
        <f t="shared" si="108"/>
        <v/>
      </c>
      <c r="AB315" s="182" t="str">
        <f t="shared" si="107"/>
        <v/>
      </c>
      <c r="AC315" s="182" t="str">
        <f t="shared" si="107"/>
        <v/>
      </c>
      <c r="AD315" s="182" t="str">
        <f t="shared" si="107"/>
        <v/>
      </c>
      <c r="AE315" s="182" t="str">
        <f t="shared" si="107"/>
        <v/>
      </c>
      <c r="AF315" s="182" t="str">
        <f t="shared" si="107"/>
        <v/>
      </c>
      <c r="AG315" s="182" t="str">
        <f t="shared" si="107"/>
        <v/>
      </c>
      <c r="AH315" s="182" t="str">
        <f t="shared" si="107"/>
        <v/>
      </c>
      <c r="AI315" s="182" t="str">
        <f t="shared" si="107"/>
        <v/>
      </c>
      <c r="AJ315" s="182" t="str">
        <f t="shared" si="107"/>
        <v/>
      </c>
      <c r="AK315" s="182" t="str">
        <f t="shared" si="107"/>
        <v/>
      </c>
      <c r="AL315" s="182" t="str">
        <f t="shared" si="110"/>
        <v/>
      </c>
      <c r="AM315" s="182" t="str">
        <f t="shared" si="110"/>
        <v/>
      </c>
      <c r="AN315" s="182" t="str">
        <f t="shared" si="110"/>
        <v/>
      </c>
      <c r="AO315" s="182" t="str">
        <f t="shared" si="110"/>
        <v/>
      </c>
      <c r="AP315" s="182" t="str">
        <f t="shared" si="110"/>
        <v/>
      </c>
      <c r="AQ315" s="182" t="str">
        <f t="shared" si="110"/>
        <v/>
      </c>
      <c r="AR315" s="182" t="str">
        <f t="shared" si="110"/>
        <v/>
      </c>
      <c r="AS315" s="182" t="str">
        <f t="shared" si="110"/>
        <v/>
      </c>
      <c r="AT315" s="182" t="str">
        <f t="shared" si="110"/>
        <v/>
      </c>
      <c r="AU315" s="182" t="str">
        <f t="shared" si="110"/>
        <v/>
      </c>
      <c r="AV315" s="182" t="str">
        <f t="shared" si="110"/>
        <v/>
      </c>
      <c r="AW315" s="182" t="str">
        <f t="shared" si="110"/>
        <v/>
      </c>
      <c r="AX315" s="182" t="str">
        <f t="shared" si="110"/>
        <v/>
      </c>
      <c r="AY315" s="182" t="str">
        <f t="shared" si="110"/>
        <v/>
      </c>
      <c r="AZ315" s="182" t="str">
        <f t="shared" si="110"/>
        <v/>
      </c>
      <c r="BA315" s="182" t="str">
        <f t="shared" si="110"/>
        <v/>
      </c>
      <c r="BB315" s="182" t="str">
        <f t="shared" si="110"/>
        <v/>
      </c>
      <c r="BC315" s="182" t="str">
        <f t="shared" si="110"/>
        <v/>
      </c>
      <c r="BD315" s="182" t="str">
        <f t="shared" si="110"/>
        <v/>
      </c>
      <c r="BE315" s="182" t="str">
        <f t="shared" si="110"/>
        <v/>
      </c>
      <c r="BF315" s="182" t="str">
        <f t="shared" si="110"/>
        <v/>
      </c>
      <c r="BG315" s="182" t="str">
        <f t="shared" si="110"/>
        <v/>
      </c>
      <c r="BH315" s="182" t="str">
        <f t="shared" si="110"/>
        <v/>
      </c>
      <c r="BI315" s="182" t="str">
        <f t="shared" si="110"/>
        <v/>
      </c>
      <c r="BJ315" s="182" t="str">
        <f t="shared" si="110"/>
        <v/>
      </c>
      <c r="BK315" s="182" t="str">
        <f t="shared" si="110"/>
        <v/>
      </c>
      <c r="BL315" s="182" t="str">
        <f t="shared" si="110"/>
        <v/>
      </c>
      <c r="BM315" s="182" t="str">
        <f t="shared" si="110"/>
        <v/>
      </c>
      <c r="BN315" s="182" t="str">
        <f t="shared" si="110"/>
        <v/>
      </c>
      <c r="BO315" s="182" t="str">
        <f t="shared" si="110"/>
        <v/>
      </c>
      <c r="BP315" s="182" t="str">
        <f t="shared" si="110"/>
        <v/>
      </c>
      <c r="BQ315" s="182" t="str">
        <f t="shared" si="110"/>
        <v/>
      </c>
      <c r="BR315" s="182" t="str">
        <f t="shared" si="110"/>
        <v/>
      </c>
      <c r="BS315" s="182" t="str">
        <f t="shared" si="110"/>
        <v/>
      </c>
      <c r="BT315" s="182" t="str">
        <f t="shared" si="110"/>
        <v/>
      </c>
      <c r="BU315" s="182" t="str">
        <f t="shared" si="110"/>
        <v/>
      </c>
    </row>
    <row r="316" spans="1:73" x14ac:dyDescent="0.25">
      <c r="A316" s="422">
        <f>IF(ISERROR(FIND(SALES!$XEM$12,J316)),0,1)</f>
        <v>1</v>
      </c>
      <c r="G316" s="623" t="str">
        <f t="shared" si="93"/>
        <v>0</v>
      </c>
      <c r="H316" s="1">
        <f>'F12'!E319</f>
        <v>0</v>
      </c>
      <c r="I316" s="1" t="str">
        <f t="shared" si="94"/>
        <v/>
      </c>
      <c r="J316" s="197">
        <f>VLOOKUP(H316,'F12'!$E$6:$F$356,2,FALSE)</f>
        <v>0</v>
      </c>
      <c r="K316" s="197">
        <f t="shared" si="95"/>
        <v>0.25</v>
      </c>
      <c r="L316" s="190">
        <f t="shared" si="111"/>
        <v>0</v>
      </c>
      <c r="M316" s="182" t="str">
        <f t="shared" si="108"/>
        <v/>
      </c>
      <c r="N316" s="182" t="str">
        <f t="shared" si="108"/>
        <v/>
      </c>
      <c r="O316" s="182" t="str">
        <f t="shared" si="108"/>
        <v/>
      </c>
      <c r="P316" s="182" t="str">
        <f t="shared" si="108"/>
        <v/>
      </c>
      <c r="Q316" s="182" t="str">
        <f t="shared" si="108"/>
        <v/>
      </c>
      <c r="R316" s="182" t="str">
        <f t="shared" si="108"/>
        <v/>
      </c>
      <c r="S316" s="182" t="str">
        <f t="shared" si="108"/>
        <v/>
      </c>
      <c r="T316" s="182" t="str">
        <f t="shared" si="108"/>
        <v/>
      </c>
      <c r="U316" s="182" t="str">
        <f t="shared" si="108"/>
        <v/>
      </c>
      <c r="V316" s="182" t="str">
        <f t="shared" si="108"/>
        <v/>
      </c>
      <c r="W316" s="182" t="str">
        <f t="shared" si="108"/>
        <v/>
      </c>
      <c r="X316" s="182" t="str">
        <f t="shared" si="108"/>
        <v/>
      </c>
      <c r="Y316" s="182" t="str">
        <f t="shared" si="108"/>
        <v/>
      </c>
      <c r="Z316" s="182" t="str">
        <f t="shared" si="108"/>
        <v/>
      </c>
      <c r="AA316" s="182" t="str">
        <f t="shared" si="108"/>
        <v/>
      </c>
      <c r="AB316" s="182" t="str">
        <f t="shared" si="107"/>
        <v/>
      </c>
      <c r="AC316" s="182" t="str">
        <f t="shared" si="107"/>
        <v/>
      </c>
      <c r="AD316" s="182" t="str">
        <f t="shared" si="107"/>
        <v/>
      </c>
      <c r="AE316" s="182" t="str">
        <f t="shared" si="107"/>
        <v/>
      </c>
      <c r="AF316" s="182" t="str">
        <f t="shared" si="107"/>
        <v/>
      </c>
      <c r="AG316" s="182" t="str">
        <f t="shared" si="107"/>
        <v/>
      </c>
      <c r="AH316" s="182" t="str">
        <f t="shared" si="107"/>
        <v/>
      </c>
      <c r="AI316" s="182" t="str">
        <f t="shared" si="107"/>
        <v/>
      </c>
      <c r="AJ316" s="182" t="str">
        <f t="shared" si="107"/>
        <v/>
      </c>
      <c r="AK316" s="182" t="str">
        <f t="shared" si="107"/>
        <v/>
      </c>
      <c r="AL316" s="182" t="str">
        <f t="shared" si="110"/>
        <v/>
      </c>
      <c r="AM316" s="182" t="str">
        <f t="shared" si="110"/>
        <v/>
      </c>
      <c r="AN316" s="182" t="str">
        <f t="shared" si="110"/>
        <v/>
      </c>
      <c r="AO316" s="182" t="str">
        <f t="shared" si="110"/>
        <v/>
      </c>
      <c r="AP316" s="182" t="str">
        <f t="shared" si="110"/>
        <v/>
      </c>
      <c r="AQ316" s="182" t="str">
        <f t="shared" si="110"/>
        <v/>
      </c>
      <c r="AR316" s="182" t="str">
        <f t="shared" si="110"/>
        <v/>
      </c>
      <c r="AS316" s="182" t="str">
        <f t="shared" si="110"/>
        <v/>
      </c>
      <c r="AT316" s="182" t="str">
        <f t="shared" si="110"/>
        <v/>
      </c>
      <c r="AU316" s="182" t="str">
        <f t="shared" si="110"/>
        <v/>
      </c>
      <c r="AV316" s="182" t="str">
        <f t="shared" si="110"/>
        <v/>
      </c>
      <c r="AW316" s="182" t="str">
        <f t="shared" si="110"/>
        <v/>
      </c>
      <c r="AX316" s="182" t="str">
        <f t="shared" si="110"/>
        <v/>
      </c>
      <c r="AY316" s="182" t="str">
        <f t="shared" si="110"/>
        <v/>
      </c>
      <c r="AZ316" s="182" t="str">
        <f t="shared" si="110"/>
        <v/>
      </c>
      <c r="BA316" s="182" t="str">
        <f t="shared" si="110"/>
        <v/>
      </c>
      <c r="BB316" s="182" t="str">
        <f t="shared" si="110"/>
        <v/>
      </c>
      <c r="BC316" s="182" t="str">
        <f t="shared" si="110"/>
        <v/>
      </c>
      <c r="BD316" s="182" t="str">
        <f t="shared" si="110"/>
        <v/>
      </c>
      <c r="BE316" s="182" t="str">
        <f t="shared" si="110"/>
        <v/>
      </c>
      <c r="BF316" s="182" t="str">
        <f t="shared" si="110"/>
        <v/>
      </c>
      <c r="BG316" s="182" t="str">
        <f t="shared" si="110"/>
        <v/>
      </c>
      <c r="BH316" s="182" t="str">
        <f t="shared" si="110"/>
        <v/>
      </c>
      <c r="BI316" s="182" t="str">
        <f t="shared" si="110"/>
        <v/>
      </c>
      <c r="BJ316" s="182" t="str">
        <f t="shared" si="110"/>
        <v/>
      </c>
      <c r="BK316" s="182" t="str">
        <f t="shared" si="110"/>
        <v/>
      </c>
      <c r="BL316" s="182" t="str">
        <f t="shared" si="110"/>
        <v/>
      </c>
      <c r="BM316" s="182" t="str">
        <f t="shared" si="110"/>
        <v/>
      </c>
      <c r="BN316" s="182" t="str">
        <f t="shared" si="110"/>
        <v/>
      </c>
      <c r="BO316" s="182" t="str">
        <f t="shared" si="110"/>
        <v/>
      </c>
      <c r="BP316" s="182" t="str">
        <f t="shared" si="110"/>
        <v/>
      </c>
      <c r="BQ316" s="182" t="str">
        <f t="shared" si="110"/>
        <v/>
      </c>
      <c r="BR316" s="182" t="str">
        <f t="shared" si="110"/>
        <v/>
      </c>
      <c r="BS316" s="182" t="str">
        <f t="shared" si="110"/>
        <v/>
      </c>
      <c r="BT316" s="182" t="str">
        <f t="shared" si="110"/>
        <v/>
      </c>
      <c r="BU316" s="182" t="str">
        <f t="shared" si="110"/>
        <v/>
      </c>
    </row>
    <row r="317" spans="1:73" x14ac:dyDescent="0.25">
      <c r="A317" s="422">
        <f>IF(ISERROR(FIND(SALES!$XEM$12,J317)),0,1)</f>
        <v>1</v>
      </c>
      <c r="G317" s="623" t="str">
        <f t="shared" si="93"/>
        <v>0</v>
      </c>
      <c r="H317" s="1">
        <f>'F12'!E320</f>
        <v>0</v>
      </c>
      <c r="I317" s="1" t="str">
        <f t="shared" si="94"/>
        <v/>
      </c>
      <c r="J317" s="197">
        <f>VLOOKUP(H317,'F12'!$E$6:$F$356,2,FALSE)</f>
        <v>0</v>
      </c>
      <c r="K317" s="197">
        <f t="shared" si="95"/>
        <v>0.25</v>
      </c>
      <c r="L317" s="190">
        <f t="shared" si="111"/>
        <v>0</v>
      </c>
      <c r="M317" s="182" t="str">
        <f t="shared" si="108"/>
        <v/>
      </c>
      <c r="N317" s="182" t="str">
        <f t="shared" si="108"/>
        <v/>
      </c>
      <c r="O317" s="182" t="str">
        <f t="shared" si="108"/>
        <v/>
      </c>
      <c r="P317" s="182" t="str">
        <f t="shared" si="108"/>
        <v/>
      </c>
      <c r="Q317" s="182" t="str">
        <f t="shared" si="108"/>
        <v/>
      </c>
      <c r="R317" s="182" t="str">
        <f t="shared" si="108"/>
        <v/>
      </c>
      <c r="S317" s="182" t="str">
        <f t="shared" si="108"/>
        <v/>
      </c>
      <c r="T317" s="182" t="str">
        <f t="shared" si="108"/>
        <v/>
      </c>
      <c r="U317" s="182" t="str">
        <f t="shared" si="108"/>
        <v/>
      </c>
      <c r="V317" s="182" t="str">
        <f t="shared" si="108"/>
        <v/>
      </c>
      <c r="W317" s="182" t="str">
        <f t="shared" si="108"/>
        <v/>
      </c>
      <c r="X317" s="182" t="str">
        <f t="shared" si="108"/>
        <v/>
      </c>
      <c r="Y317" s="182" t="str">
        <f t="shared" si="108"/>
        <v/>
      </c>
      <c r="Z317" s="182" t="str">
        <f t="shared" si="108"/>
        <v/>
      </c>
      <c r="AA317" s="182" t="str">
        <f t="shared" ref="AA317:AP332" si="112">IF(AA$2&gt;LEN($J317),"",RIGHT(LEFT($J317,AA$2),3))</f>
        <v/>
      </c>
      <c r="AB317" s="182" t="str">
        <f t="shared" si="112"/>
        <v/>
      </c>
      <c r="AC317" s="182" t="str">
        <f t="shared" si="112"/>
        <v/>
      </c>
      <c r="AD317" s="182" t="str">
        <f t="shared" si="112"/>
        <v/>
      </c>
      <c r="AE317" s="182" t="str">
        <f t="shared" si="112"/>
        <v/>
      </c>
      <c r="AF317" s="182" t="str">
        <f t="shared" si="112"/>
        <v/>
      </c>
      <c r="AG317" s="182" t="str">
        <f t="shared" si="112"/>
        <v/>
      </c>
      <c r="AH317" s="182" t="str">
        <f t="shared" si="112"/>
        <v/>
      </c>
      <c r="AI317" s="182" t="str">
        <f t="shared" si="112"/>
        <v/>
      </c>
      <c r="AJ317" s="182" t="str">
        <f t="shared" si="112"/>
        <v/>
      </c>
      <c r="AK317" s="182" t="str">
        <f t="shared" si="112"/>
        <v/>
      </c>
      <c r="AL317" s="182" t="str">
        <f t="shared" si="112"/>
        <v/>
      </c>
      <c r="AM317" s="182" t="str">
        <f t="shared" si="112"/>
        <v/>
      </c>
      <c r="AN317" s="182" t="str">
        <f t="shared" si="112"/>
        <v/>
      </c>
      <c r="AO317" s="182" t="str">
        <f t="shared" si="112"/>
        <v/>
      </c>
      <c r="AP317" s="182" t="str">
        <f t="shared" si="112"/>
        <v/>
      </c>
      <c r="AQ317" s="182" t="str">
        <f t="shared" si="110"/>
        <v/>
      </c>
      <c r="AR317" s="182" t="str">
        <f t="shared" si="110"/>
        <v/>
      </c>
      <c r="AS317" s="182" t="str">
        <f t="shared" si="110"/>
        <v/>
      </c>
      <c r="AT317" s="182" t="str">
        <f t="shared" si="110"/>
        <v/>
      </c>
      <c r="AU317" s="182" t="str">
        <f t="shared" si="110"/>
        <v/>
      </c>
      <c r="AV317" s="182" t="str">
        <f t="shared" si="110"/>
        <v/>
      </c>
      <c r="AW317" s="182" t="str">
        <f t="shared" si="110"/>
        <v/>
      </c>
      <c r="AX317" s="182" t="str">
        <f t="shared" si="110"/>
        <v/>
      </c>
      <c r="AY317" s="182" t="str">
        <f t="shared" si="110"/>
        <v/>
      </c>
      <c r="AZ317" s="182" t="str">
        <f t="shared" si="110"/>
        <v/>
      </c>
      <c r="BA317" s="182" t="str">
        <f t="shared" si="110"/>
        <v/>
      </c>
      <c r="BB317" s="182" t="str">
        <f t="shared" si="110"/>
        <v/>
      </c>
      <c r="BC317" s="182" t="str">
        <f t="shared" si="110"/>
        <v/>
      </c>
      <c r="BD317" s="182" t="str">
        <f t="shared" si="110"/>
        <v/>
      </c>
      <c r="BE317" s="182" t="str">
        <f t="shared" si="110"/>
        <v/>
      </c>
      <c r="BF317" s="182" t="str">
        <f t="shared" si="110"/>
        <v/>
      </c>
      <c r="BG317" s="182" t="str">
        <f t="shared" si="110"/>
        <v/>
      </c>
      <c r="BH317" s="182" t="str">
        <f t="shared" si="110"/>
        <v/>
      </c>
      <c r="BI317" s="182" t="str">
        <f t="shared" si="110"/>
        <v/>
      </c>
      <c r="BJ317" s="182" t="str">
        <f t="shared" si="110"/>
        <v/>
      </c>
      <c r="BK317" s="182" t="str">
        <f t="shared" si="110"/>
        <v/>
      </c>
      <c r="BL317" s="182" t="str">
        <f t="shared" si="110"/>
        <v/>
      </c>
      <c r="BM317" s="182" t="str">
        <f t="shared" si="110"/>
        <v/>
      </c>
      <c r="BN317" s="182" t="str">
        <f t="shared" si="110"/>
        <v/>
      </c>
      <c r="BO317" s="182" t="str">
        <f t="shared" si="110"/>
        <v/>
      </c>
      <c r="BP317" s="182" t="str">
        <f t="shared" si="110"/>
        <v/>
      </c>
      <c r="BQ317" s="182" t="str">
        <f t="shared" si="110"/>
        <v/>
      </c>
      <c r="BR317" s="182" t="str">
        <f t="shared" si="110"/>
        <v/>
      </c>
      <c r="BS317" s="182" t="str">
        <f t="shared" si="110"/>
        <v/>
      </c>
      <c r="BT317" s="182" t="str">
        <f t="shared" si="110"/>
        <v/>
      </c>
      <c r="BU317" s="182" t="str">
        <f t="shared" si="110"/>
        <v/>
      </c>
    </row>
    <row r="318" spans="1:73" x14ac:dyDescent="0.25">
      <c r="A318" s="422">
        <f>IF(ISERROR(FIND(SALES!$XEM$12,J318)),0,1)</f>
        <v>1</v>
      </c>
      <c r="G318" s="623" t="str">
        <f t="shared" si="93"/>
        <v>0</v>
      </c>
      <c r="H318" s="1">
        <f>'F12'!E321</f>
        <v>0</v>
      </c>
      <c r="I318" s="1" t="str">
        <f t="shared" si="94"/>
        <v/>
      </c>
      <c r="J318" s="197">
        <f>VLOOKUP(H318,'F12'!$E$6:$F$356,2,FALSE)</f>
        <v>0</v>
      </c>
      <c r="K318" s="197">
        <f t="shared" si="95"/>
        <v>0.25</v>
      </c>
      <c r="L318" s="190">
        <f t="shared" si="111"/>
        <v>0</v>
      </c>
      <c r="M318" s="182" t="str">
        <f t="shared" ref="M318:AA333" si="113">IF(M$2&gt;LEN($J318),"",RIGHT(LEFT($J318,M$2),3))</f>
        <v/>
      </c>
      <c r="N318" s="182" t="str">
        <f t="shared" si="113"/>
        <v/>
      </c>
      <c r="O318" s="182" t="str">
        <f t="shared" si="113"/>
        <v/>
      </c>
      <c r="P318" s="182" t="str">
        <f t="shared" si="113"/>
        <v/>
      </c>
      <c r="Q318" s="182" t="str">
        <f t="shared" si="113"/>
        <v/>
      </c>
      <c r="R318" s="182" t="str">
        <f t="shared" si="113"/>
        <v/>
      </c>
      <c r="S318" s="182" t="str">
        <f t="shared" si="113"/>
        <v/>
      </c>
      <c r="T318" s="182" t="str">
        <f t="shared" si="113"/>
        <v/>
      </c>
      <c r="U318" s="182" t="str">
        <f t="shared" si="113"/>
        <v/>
      </c>
      <c r="V318" s="182" t="str">
        <f t="shared" si="113"/>
        <v/>
      </c>
      <c r="W318" s="182" t="str">
        <f t="shared" si="113"/>
        <v/>
      </c>
      <c r="X318" s="182" t="str">
        <f t="shared" si="113"/>
        <v/>
      </c>
      <c r="Y318" s="182" t="str">
        <f t="shared" si="113"/>
        <v/>
      </c>
      <c r="Z318" s="182" t="str">
        <f t="shared" si="113"/>
        <v/>
      </c>
      <c r="AA318" s="182" t="str">
        <f t="shared" si="113"/>
        <v/>
      </c>
      <c r="AB318" s="182" t="str">
        <f t="shared" si="112"/>
        <v/>
      </c>
      <c r="AC318" s="182" t="str">
        <f t="shared" si="112"/>
        <v/>
      </c>
      <c r="AD318" s="182" t="str">
        <f t="shared" si="112"/>
        <v/>
      </c>
      <c r="AE318" s="182" t="str">
        <f t="shared" si="112"/>
        <v/>
      </c>
      <c r="AF318" s="182" t="str">
        <f t="shared" si="112"/>
        <v/>
      </c>
      <c r="AG318" s="182" t="str">
        <f t="shared" si="112"/>
        <v/>
      </c>
      <c r="AH318" s="182" t="str">
        <f t="shared" si="112"/>
        <v/>
      </c>
      <c r="AI318" s="182" t="str">
        <f t="shared" si="112"/>
        <v/>
      </c>
      <c r="AJ318" s="182" t="str">
        <f t="shared" si="112"/>
        <v/>
      </c>
      <c r="AK318" s="182" t="str">
        <f t="shared" si="112"/>
        <v/>
      </c>
      <c r="AL318" s="182" t="str">
        <f t="shared" si="110"/>
        <v/>
      </c>
      <c r="AM318" s="182" t="str">
        <f t="shared" si="110"/>
        <v/>
      </c>
      <c r="AN318" s="182" t="str">
        <f t="shared" si="110"/>
        <v/>
      </c>
      <c r="AO318" s="182" t="str">
        <f t="shared" si="110"/>
        <v/>
      </c>
      <c r="AP318" s="182" t="str">
        <f t="shared" si="110"/>
        <v/>
      </c>
      <c r="AQ318" s="182" t="str">
        <f t="shared" si="110"/>
        <v/>
      </c>
      <c r="AR318" s="182" t="str">
        <f t="shared" si="110"/>
        <v/>
      </c>
      <c r="AS318" s="182" t="str">
        <f t="shared" si="110"/>
        <v/>
      </c>
      <c r="AT318" s="182" t="str">
        <f t="shared" si="110"/>
        <v/>
      </c>
      <c r="AU318" s="182" t="str">
        <f t="shared" si="110"/>
        <v/>
      </c>
      <c r="AV318" s="182" t="str">
        <f t="shared" si="110"/>
        <v/>
      </c>
      <c r="AW318" s="182" t="str">
        <f t="shared" si="110"/>
        <v/>
      </c>
      <c r="AX318" s="182" t="str">
        <f t="shared" si="110"/>
        <v/>
      </c>
      <c r="AY318" s="182" t="str">
        <f t="shared" si="110"/>
        <v/>
      </c>
      <c r="AZ318" s="182" t="str">
        <f t="shared" si="110"/>
        <v/>
      </c>
      <c r="BA318" s="182" t="str">
        <f t="shared" si="110"/>
        <v/>
      </c>
      <c r="BB318" s="182" t="str">
        <f t="shared" si="110"/>
        <v/>
      </c>
      <c r="BC318" s="182" t="str">
        <f t="shared" si="110"/>
        <v/>
      </c>
      <c r="BD318" s="182" t="str">
        <f t="shared" si="110"/>
        <v/>
      </c>
      <c r="BE318" s="182" t="str">
        <f t="shared" si="110"/>
        <v/>
      </c>
      <c r="BF318" s="182" t="str">
        <f t="shared" si="110"/>
        <v/>
      </c>
      <c r="BG318" s="182" t="str">
        <f t="shared" si="110"/>
        <v/>
      </c>
      <c r="BH318" s="182" t="str">
        <f t="shared" si="110"/>
        <v/>
      </c>
      <c r="BI318" s="182" t="str">
        <f t="shared" si="110"/>
        <v/>
      </c>
      <c r="BJ318" s="182" t="str">
        <f t="shared" si="110"/>
        <v/>
      </c>
      <c r="BK318" s="182" t="str">
        <f t="shared" si="110"/>
        <v/>
      </c>
      <c r="BL318" s="182" t="str">
        <f t="shared" si="110"/>
        <v/>
      </c>
      <c r="BM318" s="182" t="str">
        <f t="shared" si="110"/>
        <v/>
      </c>
      <c r="BN318" s="182" t="str">
        <f t="shared" si="110"/>
        <v/>
      </c>
      <c r="BO318" s="182" t="str">
        <f t="shared" si="110"/>
        <v/>
      </c>
      <c r="BP318" s="182" t="str">
        <f t="shared" si="110"/>
        <v/>
      </c>
      <c r="BQ318" s="182" t="str">
        <f t="shared" si="110"/>
        <v/>
      </c>
      <c r="BR318" s="182" t="str">
        <f t="shared" si="110"/>
        <v/>
      </c>
      <c r="BS318" s="182" t="str">
        <f t="shared" si="110"/>
        <v/>
      </c>
      <c r="BT318" s="182" t="str">
        <f t="shared" si="110"/>
        <v/>
      </c>
      <c r="BU318" s="182" t="str">
        <f t="shared" si="110"/>
        <v/>
      </c>
    </row>
    <row r="319" spans="1:73" x14ac:dyDescent="0.25">
      <c r="A319" s="422">
        <f>IF(ISERROR(FIND(SALES!$XEM$12,J319)),0,1)</f>
        <v>1</v>
      </c>
      <c r="G319" s="623" t="str">
        <f t="shared" si="93"/>
        <v>0</v>
      </c>
      <c r="H319" s="1">
        <f>'F12'!E322</f>
        <v>0</v>
      </c>
      <c r="I319" s="1" t="str">
        <f t="shared" si="94"/>
        <v/>
      </c>
      <c r="J319" s="197">
        <f>VLOOKUP(H319,'F12'!$E$6:$F$356,2,FALSE)</f>
        <v>0</v>
      </c>
      <c r="K319" s="197">
        <f t="shared" si="95"/>
        <v>0.25</v>
      </c>
      <c r="L319" s="190">
        <f t="shared" si="111"/>
        <v>0</v>
      </c>
      <c r="M319" s="182" t="str">
        <f t="shared" si="113"/>
        <v/>
      </c>
      <c r="N319" s="182" t="str">
        <f t="shared" si="113"/>
        <v/>
      </c>
      <c r="O319" s="182" t="str">
        <f t="shared" si="113"/>
        <v/>
      </c>
      <c r="P319" s="182" t="str">
        <f t="shared" si="113"/>
        <v/>
      </c>
      <c r="Q319" s="182" t="str">
        <f t="shared" si="113"/>
        <v/>
      </c>
      <c r="R319" s="182" t="str">
        <f t="shared" si="113"/>
        <v/>
      </c>
      <c r="S319" s="182" t="str">
        <f t="shared" si="113"/>
        <v/>
      </c>
      <c r="T319" s="182" t="str">
        <f t="shared" si="113"/>
        <v/>
      </c>
      <c r="U319" s="182" t="str">
        <f t="shared" si="113"/>
        <v/>
      </c>
      <c r="V319" s="182" t="str">
        <f t="shared" si="113"/>
        <v/>
      </c>
      <c r="W319" s="182" t="str">
        <f t="shared" si="113"/>
        <v/>
      </c>
      <c r="X319" s="182" t="str">
        <f t="shared" si="113"/>
        <v/>
      </c>
      <c r="Y319" s="182" t="str">
        <f t="shared" si="113"/>
        <v/>
      </c>
      <c r="Z319" s="182" t="str">
        <f t="shared" si="113"/>
        <v/>
      </c>
      <c r="AA319" s="182" t="str">
        <f t="shared" si="113"/>
        <v/>
      </c>
      <c r="AB319" s="182" t="str">
        <f t="shared" si="112"/>
        <v/>
      </c>
      <c r="AC319" s="182" t="str">
        <f t="shared" si="112"/>
        <v/>
      </c>
      <c r="AD319" s="182" t="str">
        <f t="shared" si="112"/>
        <v/>
      </c>
      <c r="AE319" s="182" t="str">
        <f t="shared" si="112"/>
        <v/>
      </c>
      <c r="AF319" s="182" t="str">
        <f t="shared" si="112"/>
        <v/>
      </c>
      <c r="AG319" s="182" t="str">
        <f t="shared" si="112"/>
        <v/>
      </c>
      <c r="AH319" s="182" t="str">
        <f t="shared" si="112"/>
        <v/>
      </c>
      <c r="AI319" s="182" t="str">
        <f t="shared" si="112"/>
        <v/>
      </c>
      <c r="AJ319" s="182" t="str">
        <f t="shared" si="112"/>
        <v/>
      </c>
      <c r="AK319" s="182" t="str">
        <f t="shared" si="112"/>
        <v/>
      </c>
      <c r="AL319" s="182" t="str">
        <f t="shared" si="110"/>
        <v/>
      </c>
      <c r="AM319" s="182" t="str">
        <f t="shared" si="110"/>
        <v/>
      </c>
      <c r="AN319" s="182" t="str">
        <f t="shared" si="110"/>
        <v/>
      </c>
      <c r="AO319" s="182" t="str">
        <f t="shared" si="110"/>
        <v/>
      </c>
      <c r="AP319" s="182" t="str">
        <f t="shared" si="110"/>
        <v/>
      </c>
      <c r="AQ319" s="182" t="str">
        <f t="shared" si="110"/>
        <v/>
      </c>
      <c r="AR319" s="182" t="str">
        <f t="shared" si="110"/>
        <v/>
      </c>
      <c r="AS319" s="182" t="str">
        <f t="shared" si="110"/>
        <v/>
      </c>
      <c r="AT319" s="182" t="str">
        <f t="shared" si="110"/>
        <v/>
      </c>
      <c r="AU319" s="182" t="str">
        <f t="shared" si="110"/>
        <v/>
      </c>
      <c r="AV319" s="182" t="str">
        <f t="shared" si="110"/>
        <v/>
      </c>
      <c r="AW319" s="182" t="str">
        <f t="shared" si="110"/>
        <v/>
      </c>
      <c r="AX319" s="182" t="str">
        <f t="shared" si="110"/>
        <v/>
      </c>
      <c r="AY319" s="182" t="str">
        <f t="shared" si="110"/>
        <v/>
      </c>
      <c r="AZ319" s="182" t="str">
        <f t="shared" si="110"/>
        <v/>
      </c>
      <c r="BA319" s="182" t="str">
        <f t="shared" si="110"/>
        <v/>
      </c>
      <c r="BB319" s="182" t="str">
        <f t="shared" si="110"/>
        <v/>
      </c>
      <c r="BC319" s="182" t="str">
        <f t="shared" si="110"/>
        <v/>
      </c>
      <c r="BD319" s="182" t="str">
        <f t="shared" si="110"/>
        <v/>
      </c>
      <c r="BE319" s="182" t="str">
        <f t="shared" si="110"/>
        <v/>
      </c>
      <c r="BF319" s="182" t="str">
        <f t="shared" si="110"/>
        <v/>
      </c>
      <c r="BG319" s="182" t="str">
        <f t="shared" si="110"/>
        <v/>
      </c>
      <c r="BH319" s="182" t="str">
        <f t="shared" si="110"/>
        <v/>
      </c>
      <c r="BI319" s="182" t="str">
        <f t="shared" si="110"/>
        <v/>
      </c>
      <c r="BJ319" s="182" t="str">
        <f t="shared" si="110"/>
        <v/>
      </c>
      <c r="BK319" s="182" t="str">
        <f t="shared" si="110"/>
        <v/>
      </c>
      <c r="BL319" s="182" t="str">
        <f t="shared" si="110"/>
        <v/>
      </c>
      <c r="BM319" s="182" t="str">
        <f t="shared" si="110"/>
        <v/>
      </c>
      <c r="BN319" s="182" t="str">
        <f t="shared" si="110"/>
        <v/>
      </c>
      <c r="BO319" s="182" t="str">
        <f t="shared" si="110"/>
        <v/>
      </c>
      <c r="BP319" s="182" t="str">
        <f t="shared" si="110"/>
        <v/>
      </c>
      <c r="BQ319" s="182" t="str">
        <f t="shared" si="110"/>
        <v/>
      </c>
      <c r="BR319" s="182" t="str">
        <f t="shared" si="110"/>
        <v/>
      </c>
      <c r="BS319" s="182" t="str">
        <f t="shared" si="110"/>
        <v/>
      </c>
      <c r="BT319" s="182" t="str">
        <f t="shared" si="110"/>
        <v/>
      </c>
      <c r="BU319" s="182" t="str">
        <f t="shared" si="110"/>
        <v/>
      </c>
    </row>
    <row r="320" spans="1:73" x14ac:dyDescent="0.25">
      <c r="A320" s="422">
        <f>IF(ISERROR(FIND(SALES!$XEM$12,J320)),0,1)</f>
        <v>1</v>
      </c>
      <c r="G320" s="623" t="str">
        <f t="shared" si="93"/>
        <v>0</v>
      </c>
      <c r="H320" s="1">
        <f>'F12'!E323</f>
        <v>0</v>
      </c>
      <c r="I320" s="1" t="str">
        <f t="shared" si="94"/>
        <v/>
      </c>
      <c r="J320" s="197">
        <f>VLOOKUP(H320,'F12'!$E$6:$F$356,2,FALSE)</f>
        <v>0</v>
      </c>
      <c r="K320" s="197">
        <f t="shared" si="95"/>
        <v>0.25</v>
      </c>
      <c r="L320" s="190">
        <f t="shared" si="111"/>
        <v>0</v>
      </c>
      <c r="M320" s="182" t="str">
        <f t="shared" si="113"/>
        <v/>
      </c>
      <c r="N320" s="182" t="str">
        <f t="shared" si="113"/>
        <v/>
      </c>
      <c r="O320" s="182" t="str">
        <f t="shared" si="113"/>
        <v/>
      </c>
      <c r="P320" s="182" t="str">
        <f t="shared" si="113"/>
        <v/>
      </c>
      <c r="Q320" s="182" t="str">
        <f t="shared" si="113"/>
        <v/>
      </c>
      <c r="R320" s="182" t="str">
        <f t="shared" si="113"/>
        <v/>
      </c>
      <c r="S320" s="182" t="str">
        <f t="shared" si="113"/>
        <v/>
      </c>
      <c r="T320" s="182" t="str">
        <f t="shared" si="113"/>
        <v/>
      </c>
      <c r="U320" s="182" t="str">
        <f t="shared" si="113"/>
        <v/>
      </c>
      <c r="V320" s="182" t="str">
        <f t="shared" si="113"/>
        <v/>
      </c>
      <c r="W320" s="182" t="str">
        <f t="shared" si="113"/>
        <v/>
      </c>
      <c r="X320" s="182" t="str">
        <f t="shared" si="113"/>
        <v/>
      </c>
      <c r="Y320" s="182" t="str">
        <f t="shared" si="113"/>
        <v/>
      </c>
      <c r="Z320" s="182" t="str">
        <f t="shared" si="113"/>
        <v/>
      </c>
      <c r="AA320" s="182" t="str">
        <f t="shared" si="113"/>
        <v/>
      </c>
      <c r="AB320" s="182" t="str">
        <f t="shared" si="112"/>
        <v/>
      </c>
      <c r="AC320" s="182" t="str">
        <f t="shared" si="112"/>
        <v/>
      </c>
      <c r="AD320" s="182" t="str">
        <f t="shared" si="112"/>
        <v/>
      </c>
      <c r="AE320" s="182" t="str">
        <f t="shared" si="112"/>
        <v/>
      </c>
      <c r="AF320" s="182" t="str">
        <f t="shared" si="112"/>
        <v/>
      </c>
      <c r="AG320" s="182" t="str">
        <f t="shared" si="112"/>
        <v/>
      </c>
      <c r="AH320" s="182" t="str">
        <f t="shared" si="112"/>
        <v/>
      </c>
      <c r="AI320" s="182" t="str">
        <f t="shared" si="112"/>
        <v/>
      </c>
      <c r="AJ320" s="182" t="str">
        <f t="shared" si="112"/>
        <v/>
      </c>
      <c r="AK320" s="182" t="str">
        <f t="shared" si="112"/>
        <v/>
      </c>
      <c r="AL320" s="182" t="str">
        <f t="shared" si="110"/>
        <v/>
      </c>
      <c r="AM320" s="182" t="str">
        <f t="shared" si="110"/>
        <v/>
      </c>
      <c r="AN320" s="182" t="str">
        <f t="shared" si="110"/>
        <v/>
      </c>
      <c r="AO320" s="182" t="str">
        <f t="shared" si="110"/>
        <v/>
      </c>
      <c r="AP320" s="182" t="str">
        <f t="shared" si="110"/>
        <v/>
      </c>
      <c r="AQ320" s="182" t="str">
        <f t="shared" si="110"/>
        <v/>
      </c>
      <c r="AR320" s="182" t="str">
        <f t="shared" si="110"/>
        <v/>
      </c>
      <c r="AS320" s="182" t="str">
        <f t="shared" si="110"/>
        <v/>
      </c>
      <c r="AT320" s="182" t="str">
        <f t="shared" si="110"/>
        <v/>
      </c>
      <c r="AU320" s="182" t="str">
        <f t="shared" si="110"/>
        <v/>
      </c>
      <c r="AV320" s="182" t="str">
        <f t="shared" si="110"/>
        <v/>
      </c>
      <c r="AW320" s="182" t="str">
        <f t="shared" si="110"/>
        <v/>
      </c>
      <c r="AX320" s="182" t="str">
        <f t="shared" si="110"/>
        <v/>
      </c>
      <c r="AY320" s="182" t="str">
        <f t="shared" si="110"/>
        <v/>
      </c>
      <c r="AZ320" s="182" t="str">
        <f t="shared" si="110"/>
        <v/>
      </c>
      <c r="BA320" s="182" t="str">
        <f t="shared" si="110"/>
        <v/>
      </c>
      <c r="BB320" s="182" t="str">
        <f t="shared" si="110"/>
        <v/>
      </c>
      <c r="BC320" s="182" t="str">
        <f t="shared" si="110"/>
        <v/>
      </c>
      <c r="BD320" s="182" t="str">
        <f t="shared" si="110"/>
        <v/>
      </c>
      <c r="BE320" s="182" t="str">
        <f t="shared" si="110"/>
        <v/>
      </c>
      <c r="BF320" s="182" t="str">
        <f t="shared" si="110"/>
        <v/>
      </c>
      <c r="BG320" s="182" t="str">
        <f t="shared" si="110"/>
        <v/>
      </c>
      <c r="BH320" s="182" t="str">
        <f t="shared" si="110"/>
        <v/>
      </c>
      <c r="BI320" s="182" t="str">
        <f t="shared" si="110"/>
        <v/>
      </c>
      <c r="BJ320" s="182" t="str">
        <f t="shared" si="110"/>
        <v/>
      </c>
      <c r="BK320" s="182" t="str">
        <f t="shared" si="110"/>
        <v/>
      </c>
      <c r="BL320" s="182" t="str">
        <f t="shared" si="110"/>
        <v/>
      </c>
      <c r="BM320" s="182" t="str">
        <f t="shared" si="110"/>
        <v/>
      </c>
      <c r="BN320" s="182" t="str">
        <f t="shared" si="110"/>
        <v/>
      </c>
      <c r="BO320" s="182" t="str">
        <f t="shared" si="110"/>
        <v/>
      </c>
      <c r="BP320" s="182" t="str">
        <f t="shared" ref="AL320:BU327" si="114">IF(BP$2&gt;LEN($J320),"",RIGHT(LEFT($J320,BP$2),3))</f>
        <v/>
      </c>
      <c r="BQ320" s="182" t="str">
        <f t="shared" si="114"/>
        <v/>
      </c>
      <c r="BR320" s="182" t="str">
        <f t="shared" si="114"/>
        <v/>
      </c>
      <c r="BS320" s="182" t="str">
        <f t="shared" si="114"/>
        <v/>
      </c>
      <c r="BT320" s="182" t="str">
        <f t="shared" si="114"/>
        <v/>
      </c>
      <c r="BU320" s="182" t="str">
        <f t="shared" si="114"/>
        <v/>
      </c>
    </row>
    <row r="321" spans="1:73" x14ac:dyDescent="0.25">
      <c r="A321" s="422">
        <f>IF(ISERROR(FIND(SALES!$XEM$12,J321)),0,1)</f>
        <v>1</v>
      </c>
      <c r="G321" s="623" t="str">
        <f t="shared" si="93"/>
        <v>0</v>
      </c>
      <c r="H321" s="1">
        <f>'F12'!E324</f>
        <v>0</v>
      </c>
      <c r="I321" s="1" t="str">
        <f t="shared" si="94"/>
        <v/>
      </c>
      <c r="J321" s="197">
        <f>VLOOKUP(H321,'F12'!$E$6:$F$356,2,FALSE)</f>
        <v>0</v>
      </c>
      <c r="K321" s="197">
        <f t="shared" si="95"/>
        <v>0.25</v>
      </c>
      <c r="L321" s="190">
        <f t="shared" si="111"/>
        <v>0</v>
      </c>
      <c r="M321" s="182" t="str">
        <f t="shared" si="113"/>
        <v/>
      </c>
      <c r="N321" s="182" t="str">
        <f t="shared" si="113"/>
        <v/>
      </c>
      <c r="O321" s="182" t="str">
        <f t="shared" si="113"/>
        <v/>
      </c>
      <c r="P321" s="182" t="str">
        <f t="shared" si="113"/>
        <v/>
      </c>
      <c r="Q321" s="182" t="str">
        <f t="shared" si="113"/>
        <v/>
      </c>
      <c r="R321" s="182" t="str">
        <f t="shared" si="113"/>
        <v/>
      </c>
      <c r="S321" s="182" t="str">
        <f t="shared" si="113"/>
        <v/>
      </c>
      <c r="T321" s="182" t="str">
        <f t="shared" si="113"/>
        <v/>
      </c>
      <c r="U321" s="182" t="str">
        <f t="shared" si="113"/>
        <v/>
      </c>
      <c r="V321" s="182" t="str">
        <f t="shared" si="113"/>
        <v/>
      </c>
      <c r="W321" s="182" t="str">
        <f t="shared" si="113"/>
        <v/>
      </c>
      <c r="X321" s="182" t="str">
        <f t="shared" si="113"/>
        <v/>
      </c>
      <c r="Y321" s="182" t="str">
        <f t="shared" si="113"/>
        <v/>
      </c>
      <c r="Z321" s="182" t="str">
        <f t="shared" si="113"/>
        <v/>
      </c>
      <c r="AA321" s="182" t="str">
        <f t="shared" si="113"/>
        <v/>
      </c>
      <c r="AB321" s="182" t="str">
        <f t="shared" si="112"/>
        <v/>
      </c>
      <c r="AC321" s="182" t="str">
        <f t="shared" si="112"/>
        <v/>
      </c>
      <c r="AD321" s="182" t="str">
        <f t="shared" si="112"/>
        <v/>
      </c>
      <c r="AE321" s="182" t="str">
        <f t="shared" si="112"/>
        <v/>
      </c>
      <c r="AF321" s="182" t="str">
        <f t="shared" si="112"/>
        <v/>
      </c>
      <c r="AG321" s="182" t="str">
        <f t="shared" si="112"/>
        <v/>
      </c>
      <c r="AH321" s="182" t="str">
        <f t="shared" si="112"/>
        <v/>
      </c>
      <c r="AI321" s="182" t="str">
        <f t="shared" si="112"/>
        <v/>
      </c>
      <c r="AJ321" s="182" t="str">
        <f t="shared" si="112"/>
        <v/>
      </c>
      <c r="AK321" s="182" t="str">
        <f t="shared" si="112"/>
        <v/>
      </c>
      <c r="AL321" s="182" t="str">
        <f t="shared" si="114"/>
        <v/>
      </c>
      <c r="AM321" s="182" t="str">
        <f t="shared" si="114"/>
        <v/>
      </c>
      <c r="AN321" s="182" t="str">
        <f t="shared" si="114"/>
        <v/>
      </c>
      <c r="AO321" s="182" t="str">
        <f t="shared" si="114"/>
        <v/>
      </c>
      <c r="AP321" s="182" t="str">
        <f t="shared" si="114"/>
        <v/>
      </c>
      <c r="AQ321" s="182" t="str">
        <f t="shared" si="114"/>
        <v/>
      </c>
      <c r="AR321" s="182" t="str">
        <f t="shared" si="114"/>
        <v/>
      </c>
      <c r="AS321" s="182" t="str">
        <f t="shared" si="114"/>
        <v/>
      </c>
      <c r="AT321" s="182" t="str">
        <f t="shared" si="114"/>
        <v/>
      </c>
      <c r="AU321" s="182" t="str">
        <f t="shared" si="114"/>
        <v/>
      </c>
      <c r="AV321" s="182" t="str">
        <f t="shared" si="114"/>
        <v/>
      </c>
      <c r="AW321" s="182" t="str">
        <f t="shared" si="114"/>
        <v/>
      </c>
      <c r="AX321" s="182" t="str">
        <f t="shared" si="114"/>
        <v/>
      </c>
      <c r="AY321" s="182" t="str">
        <f t="shared" si="114"/>
        <v/>
      </c>
      <c r="AZ321" s="182" t="str">
        <f t="shared" si="114"/>
        <v/>
      </c>
      <c r="BA321" s="182" t="str">
        <f t="shared" si="114"/>
        <v/>
      </c>
      <c r="BB321" s="182" t="str">
        <f t="shared" si="114"/>
        <v/>
      </c>
      <c r="BC321" s="182" t="str">
        <f t="shared" si="114"/>
        <v/>
      </c>
      <c r="BD321" s="182" t="str">
        <f t="shared" si="114"/>
        <v/>
      </c>
      <c r="BE321" s="182" t="str">
        <f t="shared" si="114"/>
        <v/>
      </c>
      <c r="BF321" s="182" t="str">
        <f t="shared" si="114"/>
        <v/>
      </c>
      <c r="BG321" s="182" t="str">
        <f t="shared" si="114"/>
        <v/>
      </c>
      <c r="BH321" s="182" t="str">
        <f t="shared" si="114"/>
        <v/>
      </c>
      <c r="BI321" s="182" t="str">
        <f t="shared" si="114"/>
        <v/>
      </c>
      <c r="BJ321" s="182" t="str">
        <f t="shared" si="114"/>
        <v/>
      </c>
      <c r="BK321" s="182" t="str">
        <f t="shared" si="114"/>
        <v/>
      </c>
      <c r="BL321" s="182" t="str">
        <f t="shared" si="114"/>
        <v/>
      </c>
      <c r="BM321" s="182" t="str">
        <f t="shared" si="114"/>
        <v/>
      </c>
      <c r="BN321" s="182" t="str">
        <f t="shared" si="114"/>
        <v/>
      </c>
      <c r="BO321" s="182" t="str">
        <f t="shared" si="114"/>
        <v/>
      </c>
      <c r="BP321" s="182" t="str">
        <f t="shared" si="114"/>
        <v/>
      </c>
      <c r="BQ321" s="182" t="str">
        <f t="shared" si="114"/>
        <v/>
      </c>
      <c r="BR321" s="182" t="str">
        <f t="shared" si="114"/>
        <v/>
      </c>
      <c r="BS321" s="182" t="str">
        <f t="shared" si="114"/>
        <v/>
      </c>
      <c r="BT321" s="182" t="str">
        <f t="shared" si="114"/>
        <v/>
      </c>
      <c r="BU321" s="182" t="str">
        <f t="shared" si="114"/>
        <v/>
      </c>
    </row>
    <row r="322" spans="1:73" x14ac:dyDescent="0.25">
      <c r="A322" s="422">
        <f>IF(ISERROR(FIND(SALES!$XEM$12,J322)),0,1)</f>
        <v>1</v>
      </c>
      <c r="G322" s="623" t="str">
        <f t="shared" si="93"/>
        <v>0</v>
      </c>
      <c r="H322" s="1">
        <f>'F12'!E325</f>
        <v>0</v>
      </c>
      <c r="I322" s="1" t="str">
        <f t="shared" si="94"/>
        <v/>
      </c>
      <c r="J322" s="197">
        <f>VLOOKUP(H322,'F12'!$E$6:$F$356,2,FALSE)</f>
        <v>0</v>
      </c>
      <c r="K322" s="197">
        <f t="shared" si="95"/>
        <v>0.25</v>
      </c>
      <c r="L322" s="190">
        <f t="shared" si="111"/>
        <v>0</v>
      </c>
      <c r="M322" s="182" t="str">
        <f t="shared" si="113"/>
        <v/>
      </c>
      <c r="N322" s="182" t="str">
        <f t="shared" si="113"/>
        <v/>
      </c>
      <c r="O322" s="182" t="str">
        <f t="shared" si="113"/>
        <v/>
      </c>
      <c r="P322" s="182" t="str">
        <f t="shared" si="113"/>
        <v/>
      </c>
      <c r="Q322" s="182" t="str">
        <f t="shared" si="113"/>
        <v/>
      </c>
      <c r="R322" s="182" t="str">
        <f t="shared" si="113"/>
        <v/>
      </c>
      <c r="S322" s="182" t="str">
        <f t="shared" si="113"/>
        <v/>
      </c>
      <c r="T322" s="182" t="str">
        <f t="shared" si="113"/>
        <v/>
      </c>
      <c r="U322" s="182" t="str">
        <f t="shared" si="113"/>
        <v/>
      </c>
      <c r="V322" s="182" t="str">
        <f t="shared" si="113"/>
        <v/>
      </c>
      <c r="W322" s="182" t="str">
        <f t="shared" si="113"/>
        <v/>
      </c>
      <c r="X322" s="182" t="str">
        <f t="shared" si="113"/>
        <v/>
      </c>
      <c r="Y322" s="182" t="str">
        <f t="shared" si="113"/>
        <v/>
      </c>
      <c r="Z322" s="182" t="str">
        <f t="shared" si="113"/>
        <v/>
      </c>
      <c r="AA322" s="182" t="str">
        <f t="shared" si="113"/>
        <v/>
      </c>
      <c r="AB322" s="182" t="str">
        <f t="shared" si="112"/>
        <v/>
      </c>
      <c r="AC322" s="182" t="str">
        <f t="shared" si="112"/>
        <v/>
      </c>
      <c r="AD322" s="182" t="str">
        <f t="shared" si="112"/>
        <v/>
      </c>
      <c r="AE322" s="182" t="str">
        <f t="shared" si="112"/>
        <v/>
      </c>
      <c r="AF322" s="182" t="str">
        <f t="shared" si="112"/>
        <v/>
      </c>
      <c r="AG322" s="182" t="str">
        <f t="shared" si="112"/>
        <v/>
      </c>
      <c r="AH322" s="182" t="str">
        <f t="shared" si="112"/>
        <v/>
      </c>
      <c r="AI322" s="182" t="str">
        <f t="shared" si="112"/>
        <v/>
      </c>
      <c r="AJ322" s="182" t="str">
        <f t="shared" si="112"/>
        <v/>
      </c>
      <c r="AK322" s="182" t="str">
        <f t="shared" si="112"/>
        <v/>
      </c>
      <c r="AL322" s="182" t="str">
        <f t="shared" si="114"/>
        <v/>
      </c>
      <c r="AM322" s="182" t="str">
        <f t="shared" si="114"/>
        <v/>
      </c>
      <c r="AN322" s="182" t="str">
        <f t="shared" si="114"/>
        <v/>
      </c>
      <c r="AO322" s="182" t="str">
        <f t="shared" si="114"/>
        <v/>
      </c>
      <c r="AP322" s="182" t="str">
        <f t="shared" si="114"/>
        <v/>
      </c>
      <c r="AQ322" s="182" t="str">
        <f t="shared" si="114"/>
        <v/>
      </c>
      <c r="AR322" s="182" t="str">
        <f t="shared" si="114"/>
        <v/>
      </c>
      <c r="AS322" s="182" t="str">
        <f t="shared" si="114"/>
        <v/>
      </c>
      <c r="AT322" s="182" t="str">
        <f t="shared" si="114"/>
        <v/>
      </c>
      <c r="AU322" s="182" t="str">
        <f t="shared" si="114"/>
        <v/>
      </c>
      <c r="AV322" s="182" t="str">
        <f t="shared" si="114"/>
        <v/>
      </c>
      <c r="AW322" s="182" t="str">
        <f t="shared" si="114"/>
        <v/>
      </c>
      <c r="AX322" s="182" t="str">
        <f t="shared" si="114"/>
        <v/>
      </c>
      <c r="AY322" s="182" t="str">
        <f t="shared" si="114"/>
        <v/>
      </c>
      <c r="AZ322" s="182" t="str">
        <f t="shared" si="114"/>
        <v/>
      </c>
      <c r="BA322" s="182" t="str">
        <f t="shared" si="114"/>
        <v/>
      </c>
      <c r="BB322" s="182" t="str">
        <f t="shared" si="114"/>
        <v/>
      </c>
      <c r="BC322" s="182" t="str">
        <f t="shared" si="114"/>
        <v/>
      </c>
      <c r="BD322" s="182" t="str">
        <f t="shared" si="114"/>
        <v/>
      </c>
      <c r="BE322" s="182" t="str">
        <f t="shared" si="114"/>
        <v/>
      </c>
      <c r="BF322" s="182" t="str">
        <f t="shared" si="114"/>
        <v/>
      </c>
      <c r="BG322" s="182" t="str">
        <f t="shared" si="114"/>
        <v/>
      </c>
      <c r="BH322" s="182" t="str">
        <f t="shared" si="114"/>
        <v/>
      </c>
      <c r="BI322" s="182" t="str">
        <f t="shared" si="114"/>
        <v/>
      </c>
      <c r="BJ322" s="182" t="str">
        <f t="shared" si="114"/>
        <v/>
      </c>
      <c r="BK322" s="182" t="str">
        <f t="shared" si="114"/>
        <v/>
      </c>
      <c r="BL322" s="182" t="str">
        <f t="shared" si="114"/>
        <v/>
      </c>
      <c r="BM322" s="182" t="str">
        <f t="shared" si="114"/>
        <v/>
      </c>
      <c r="BN322" s="182" t="str">
        <f t="shared" si="114"/>
        <v/>
      </c>
      <c r="BO322" s="182" t="str">
        <f t="shared" si="114"/>
        <v/>
      </c>
      <c r="BP322" s="182" t="str">
        <f t="shared" si="114"/>
        <v/>
      </c>
      <c r="BQ322" s="182" t="str">
        <f t="shared" si="114"/>
        <v/>
      </c>
      <c r="BR322" s="182" t="str">
        <f t="shared" si="114"/>
        <v/>
      </c>
      <c r="BS322" s="182" t="str">
        <f t="shared" si="114"/>
        <v/>
      </c>
      <c r="BT322" s="182" t="str">
        <f t="shared" si="114"/>
        <v/>
      </c>
      <c r="BU322" s="182" t="str">
        <f t="shared" si="114"/>
        <v/>
      </c>
    </row>
    <row r="323" spans="1:73" x14ac:dyDescent="0.25">
      <c r="A323" s="422">
        <f>IF(ISERROR(FIND(SALES!$XEM$12,J323)),0,1)</f>
        <v>1</v>
      </c>
      <c r="G323" s="623" t="str">
        <f t="shared" si="93"/>
        <v>0</v>
      </c>
      <c r="H323" s="1">
        <f>'F12'!E326</f>
        <v>0</v>
      </c>
      <c r="I323" s="1" t="str">
        <f t="shared" si="94"/>
        <v/>
      </c>
      <c r="J323" s="197">
        <f>VLOOKUP(H323,'F12'!$E$6:$F$356,2,FALSE)</f>
        <v>0</v>
      </c>
      <c r="K323" s="197">
        <f t="shared" si="95"/>
        <v>0.25</v>
      </c>
      <c r="L323" s="190">
        <f t="shared" si="111"/>
        <v>0</v>
      </c>
      <c r="M323" s="182" t="str">
        <f t="shared" si="113"/>
        <v/>
      </c>
      <c r="N323" s="182" t="str">
        <f t="shared" si="113"/>
        <v/>
      </c>
      <c r="O323" s="182" t="str">
        <f t="shared" si="113"/>
        <v/>
      </c>
      <c r="P323" s="182" t="str">
        <f t="shared" si="113"/>
        <v/>
      </c>
      <c r="Q323" s="182" t="str">
        <f t="shared" si="113"/>
        <v/>
      </c>
      <c r="R323" s="182" t="str">
        <f t="shared" si="113"/>
        <v/>
      </c>
      <c r="S323" s="182" t="str">
        <f t="shared" si="113"/>
        <v/>
      </c>
      <c r="T323" s="182" t="str">
        <f t="shared" si="113"/>
        <v/>
      </c>
      <c r="U323" s="182" t="str">
        <f t="shared" si="113"/>
        <v/>
      </c>
      <c r="V323" s="182" t="str">
        <f t="shared" si="113"/>
        <v/>
      </c>
      <c r="W323" s="182" t="str">
        <f t="shared" si="113"/>
        <v/>
      </c>
      <c r="X323" s="182" t="str">
        <f t="shared" si="113"/>
        <v/>
      </c>
      <c r="Y323" s="182" t="str">
        <f t="shared" si="113"/>
        <v/>
      </c>
      <c r="Z323" s="182" t="str">
        <f t="shared" si="113"/>
        <v/>
      </c>
      <c r="AA323" s="182" t="str">
        <f t="shared" si="113"/>
        <v/>
      </c>
      <c r="AB323" s="182" t="str">
        <f t="shared" si="112"/>
        <v/>
      </c>
      <c r="AC323" s="182" t="str">
        <f t="shared" si="112"/>
        <v/>
      </c>
      <c r="AD323" s="182" t="str">
        <f t="shared" si="112"/>
        <v/>
      </c>
      <c r="AE323" s="182" t="str">
        <f t="shared" si="112"/>
        <v/>
      </c>
      <c r="AF323" s="182" t="str">
        <f t="shared" si="112"/>
        <v/>
      </c>
      <c r="AG323" s="182" t="str">
        <f t="shared" si="112"/>
        <v/>
      </c>
      <c r="AH323" s="182" t="str">
        <f t="shared" si="112"/>
        <v/>
      </c>
      <c r="AI323" s="182" t="str">
        <f t="shared" si="112"/>
        <v/>
      </c>
      <c r="AJ323" s="182" t="str">
        <f t="shared" si="112"/>
        <v/>
      </c>
      <c r="AK323" s="182" t="str">
        <f t="shared" si="112"/>
        <v/>
      </c>
      <c r="AL323" s="182" t="str">
        <f t="shared" si="114"/>
        <v/>
      </c>
      <c r="AM323" s="182" t="str">
        <f t="shared" si="114"/>
        <v/>
      </c>
      <c r="AN323" s="182" t="str">
        <f t="shared" si="114"/>
        <v/>
      </c>
      <c r="AO323" s="182" t="str">
        <f t="shared" si="114"/>
        <v/>
      </c>
      <c r="AP323" s="182" t="str">
        <f t="shared" si="114"/>
        <v/>
      </c>
      <c r="AQ323" s="182" t="str">
        <f t="shared" si="114"/>
        <v/>
      </c>
      <c r="AR323" s="182" t="str">
        <f t="shared" si="114"/>
        <v/>
      </c>
      <c r="AS323" s="182" t="str">
        <f t="shared" si="114"/>
        <v/>
      </c>
      <c r="AT323" s="182" t="str">
        <f t="shared" si="114"/>
        <v/>
      </c>
      <c r="AU323" s="182" t="str">
        <f t="shared" si="114"/>
        <v/>
      </c>
      <c r="AV323" s="182" t="str">
        <f t="shared" si="114"/>
        <v/>
      </c>
      <c r="AW323" s="182" t="str">
        <f t="shared" si="114"/>
        <v/>
      </c>
      <c r="AX323" s="182" t="str">
        <f t="shared" si="114"/>
        <v/>
      </c>
      <c r="AY323" s="182" t="str">
        <f t="shared" si="114"/>
        <v/>
      </c>
      <c r="AZ323" s="182" t="str">
        <f t="shared" si="114"/>
        <v/>
      </c>
      <c r="BA323" s="182" t="str">
        <f t="shared" si="114"/>
        <v/>
      </c>
      <c r="BB323" s="182" t="str">
        <f t="shared" si="114"/>
        <v/>
      </c>
      <c r="BC323" s="182" t="str">
        <f t="shared" si="114"/>
        <v/>
      </c>
      <c r="BD323" s="182" t="str">
        <f t="shared" si="114"/>
        <v/>
      </c>
      <c r="BE323" s="182" t="str">
        <f t="shared" si="114"/>
        <v/>
      </c>
      <c r="BF323" s="182" t="str">
        <f t="shared" si="114"/>
        <v/>
      </c>
      <c r="BG323" s="182" t="str">
        <f t="shared" si="114"/>
        <v/>
      </c>
      <c r="BH323" s="182" t="str">
        <f t="shared" si="114"/>
        <v/>
      </c>
      <c r="BI323" s="182" t="str">
        <f t="shared" si="114"/>
        <v/>
      </c>
      <c r="BJ323" s="182" t="str">
        <f t="shared" si="114"/>
        <v/>
      </c>
      <c r="BK323" s="182" t="str">
        <f t="shared" si="114"/>
        <v/>
      </c>
      <c r="BL323" s="182" t="str">
        <f t="shared" si="114"/>
        <v/>
      </c>
      <c r="BM323" s="182" t="str">
        <f t="shared" si="114"/>
        <v/>
      </c>
      <c r="BN323" s="182" t="str">
        <f t="shared" si="114"/>
        <v/>
      </c>
      <c r="BO323" s="182" t="str">
        <f t="shared" si="114"/>
        <v/>
      </c>
      <c r="BP323" s="182" t="str">
        <f t="shared" si="114"/>
        <v/>
      </c>
      <c r="BQ323" s="182" t="str">
        <f t="shared" si="114"/>
        <v/>
      </c>
      <c r="BR323" s="182" t="str">
        <f t="shared" si="114"/>
        <v/>
      </c>
      <c r="BS323" s="182" t="str">
        <f t="shared" si="114"/>
        <v/>
      </c>
      <c r="BT323" s="182" t="str">
        <f t="shared" si="114"/>
        <v/>
      </c>
      <c r="BU323" s="182" t="str">
        <f t="shared" si="114"/>
        <v/>
      </c>
    </row>
    <row r="324" spans="1:73" x14ac:dyDescent="0.25">
      <c r="A324" s="422">
        <f>IF(ISERROR(FIND(SALES!$XEM$12,J324)),0,1)</f>
        <v>1</v>
      </c>
      <c r="G324" s="623" t="str">
        <f t="shared" ref="G324:G353" si="115">LEFT(H324,10)</f>
        <v>0</v>
      </c>
      <c r="H324" s="1">
        <f>'F12'!E327</f>
        <v>0</v>
      </c>
      <c r="I324" s="1" t="str">
        <f t="shared" ref="I324:I353" si="116">RIGHT(H324,LEN(H324)-LEN(G324))</f>
        <v/>
      </c>
      <c r="J324" s="197">
        <f>VLOOKUP(H324,'F12'!$E$6:$F$356,2,FALSE)</f>
        <v>0</v>
      </c>
      <c r="K324" s="197">
        <f t="shared" ref="K324:K353" si="117">LEN(J324)/4</f>
        <v>0.25</v>
      </c>
      <c r="L324" s="190">
        <f t="shared" si="111"/>
        <v>0</v>
      </c>
      <c r="M324" s="182" t="str">
        <f t="shared" si="113"/>
        <v/>
      </c>
      <c r="N324" s="182" t="str">
        <f t="shared" si="113"/>
        <v/>
      </c>
      <c r="O324" s="182" t="str">
        <f t="shared" si="113"/>
        <v/>
      </c>
      <c r="P324" s="182" t="str">
        <f t="shared" si="113"/>
        <v/>
      </c>
      <c r="Q324" s="182" t="str">
        <f t="shared" si="113"/>
        <v/>
      </c>
      <c r="R324" s="182" t="str">
        <f t="shared" si="113"/>
        <v/>
      </c>
      <c r="S324" s="182" t="str">
        <f t="shared" si="113"/>
        <v/>
      </c>
      <c r="T324" s="182" t="str">
        <f t="shared" si="113"/>
        <v/>
      </c>
      <c r="U324" s="182" t="str">
        <f t="shared" si="113"/>
        <v/>
      </c>
      <c r="V324" s="182" t="str">
        <f t="shared" si="113"/>
        <v/>
      </c>
      <c r="W324" s="182" t="str">
        <f t="shared" si="113"/>
        <v/>
      </c>
      <c r="X324" s="182" t="str">
        <f t="shared" si="113"/>
        <v/>
      </c>
      <c r="Y324" s="182" t="str">
        <f t="shared" si="113"/>
        <v/>
      </c>
      <c r="Z324" s="182" t="str">
        <f t="shared" si="113"/>
        <v/>
      </c>
      <c r="AA324" s="182" t="str">
        <f t="shared" si="113"/>
        <v/>
      </c>
      <c r="AB324" s="182" t="str">
        <f t="shared" si="112"/>
        <v/>
      </c>
      <c r="AC324" s="182" t="str">
        <f t="shared" si="112"/>
        <v/>
      </c>
      <c r="AD324" s="182" t="str">
        <f t="shared" si="112"/>
        <v/>
      </c>
      <c r="AE324" s="182" t="str">
        <f t="shared" si="112"/>
        <v/>
      </c>
      <c r="AF324" s="182" t="str">
        <f t="shared" si="112"/>
        <v/>
      </c>
      <c r="AG324" s="182" t="str">
        <f t="shared" si="112"/>
        <v/>
      </c>
      <c r="AH324" s="182" t="str">
        <f t="shared" si="112"/>
        <v/>
      </c>
      <c r="AI324" s="182" t="str">
        <f t="shared" si="112"/>
        <v/>
      </c>
      <c r="AJ324" s="182" t="str">
        <f t="shared" si="112"/>
        <v/>
      </c>
      <c r="AK324" s="182" t="str">
        <f t="shared" si="112"/>
        <v/>
      </c>
      <c r="AL324" s="182" t="str">
        <f t="shared" si="114"/>
        <v/>
      </c>
      <c r="AM324" s="182" t="str">
        <f t="shared" si="114"/>
        <v/>
      </c>
      <c r="AN324" s="182" t="str">
        <f t="shared" si="114"/>
        <v/>
      </c>
      <c r="AO324" s="182" t="str">
        <f t="shared" si="114"/>
        <v/>
      </c>
      <c r="AP324" s="182" t="str">
        <f t="shared" si="114"/>
        <v/>
      </c>
      <c r="AQ324" s="182" t="str">
        <f t="shared" si="114"/>
        <v/>
      </c>
      <c r="AR324" s="182" t="str">
        <f t="shared" si="114"/>
        <v/>
      </c>
      <c r="AS324" s="182" t="str">
        <f t="shared" si="114"/>
        <v/>
      </c>
      <c r="AT324" s="182" t="str">
        <f t="shared" si="114"/>
        <v/>
      </c>
      <c r="AU324" s="182" t="str">
        <f t="shared" si="114"/>
        <v/>
      </c>
      <c r="AV324" s="182" t="str">
        <f t="shared" si="114"/>
        <v/>
      </c>
      <c r="AW324" s="182" t="str">
        <f t="shared" si="114"/>
        <v/>
      </c>
      <c r="AX324" s="182" t="str">
        <f t="shared" si="114"/>
        <v/>
      </c>
      <c r="AY324" s="182" t="str">
        <f t="shared" si="114"/>
        <v/>
      </c>
      <c r="AZ324" s="182" t="str">
        <f t="shared" si="114"/>
        <v/>
      </c>
      <c r="BA324" s="182" t="str">
        <f t="shared" si="114"/>
        <v/>
      </c>
      <c r="BB324" s="182" t="str">
        <f t="shared" si="114"/>
        <v/>
      </c>
      <c r="BC324" s="182" t="str">
        <f t="shared" si="114"/>
        <v/>
      </c>
      <c r="BD324" s="182" t="str">
        <f t="shared" si="114"/>
        <v/>
      </c>
      <c r="BE324" s="182" t="str">
        <f t="shared" si="114"/>
        <v/>
      </c>
      <c r="BF324" s="182" t="str">
        <f t="shared" si="114"/>
        <v/>
      </c>
      <c r="BG324" s="182" t="str">
        <f t="shared" si="114"/>
        <v/>
      </c>
      <c r="BH324" s="182" t="str">
        <f t="shared" si="114"/>
        <v/>
      </c>
      <c r="BI324" s="182" t="str">
        <f t="shared" si="114"/>
        <v/>
      </c>
      <c r="BJ324" s="182" t="str">
        <f t="shared" si="114"/>
        <v/>
      </c>
      <c r="BK324" s="182" t="str">
        <f t="shared" si="114"/>
        <v/>
      </c>
      <c r="BL324" s="182" t="str">
        <f t="shared" si="114"/>
        <v/>
      </c>
      <c r="BM324" s="182" t="str">
        <f t="shared" si="114"/>
        <v/>
      </c>
      <c r="BN324" s="182" t="str">
        <f t="shared" si="114"/>
        <v/>
      </c>
      <c r="BO324" s="182" t="str">
        <f t="shared" si="114"/>
        <v/>
      </c>
      <c r="BP324" s="182" t="str">
        <f t="shared" si="114"/>
        <v/>
      </c>
      <c r="BQ324" s="182" t="str">
        <f t="shared" si="114"/>
        <v/>
      </c>
      <c r="BR324" s="182" t="str">
        <f t="shared" si="114"/>
        <v/>
      </c>
      <c r="BS324" s="182" t="str">
        <f t="shared" si="114"/>
        <v/>
      </c>
      <c r="BT324" s="182" t="str">
        <f t="shared" si="114"/>
        <v/>
      </c>
      <c r="BU324" s="182" t="str">
        <f t="shared" si="114"/>
        <v/>
      </c>
    </row>
    <row r="325" spans="1:73" x14ac:dyDescent="0.25">
      <c r="A325" s="422">
        <f>IF(ISERROR(FIND(SALES!$XEM$12,J325)),0,1)</f>
        <v>1</v>
      </c>
      <c r="G325" s="623" t="str">
        <f t="shared" si="115"/>
        <v>0</v>
      </c>
      <c r="H325" s="1">
        <f>'F12'!E328</f>
        <v>0</v>
      </c>
      <c r="I325" s="1" t="str">
        <f t="shared" si="116"/>
        <v/>
      </c>
      <c r="J325" s="197">
        <f>VLOOKUP(H325,'F12'!$E$6:$F$356,2,FALSE)</f>
        <v>0</v>
      </c>
      <c r="K325" s="197">
        <f t="shared" si="117"/>
        <v>0.25</v>
      </c>
      <c r="L325" s="190">
        <f t="shared" si="111"/>
        <v>0</v>
      </c>
      <c r="M325" s="182" t="str">
        <f t="shared" si="113"/>
        <v/>
      </c>
      <c r="N325" s="182" t="str">
        <f t="shared" si="113"/>
        <v/>
      </c>
      <c r="O325" s="182" t="str">
        <f t="shared" si="113"/>
        <v/>
      </c>
      <c r="P325" s="182" t="str">
        <f t="shared" si="113"/>
        <v/>
      </c>
      <c r="Q325" s="182" t="str">
        <f t="shared" si="113"/>
        <v/>
      </c>
      <c r="R325" s="182" t="str">
        <f t="shared" si="113"/>
        <v/>
      </c>
      <c r="S325" s="182" t="str">
        <f t="shared" si="113"/>
        <v/>
      </c>
      <c r="T325" s="182" t="str">
        <f t="shared" si="113"/>
        <v/>
      </c>
      <c r="U325" s="182" t="str">
        <f t="shared" si="113"/>
        <v/>
      </c>
      <c r="V325" s="182" t="str">
        <f t="shared" si="113"/>
        <v/>
      </c>
      <c r="W325" s="182" t="str">
        <f t="shared" si="113"/>
        <v/>
      </c>
      <c r="X325" s="182" t="str">
        <f t="shared" si="113"/>
        <v/>
      </c>
      <c r="Y325" s="182" t="str">
        <f t="shared" si="113"/>
        <v/>
      </c>
      <c r="Z325" s="182" t="str">
        <f t="shared" si="113"/>
        <v/>
      </c>
      <c r="AA325" s="182" t="str">
        <f t="shared" si="113"/>
        <v/>
      </c>
      <c r="AB325" s="182" t="str">
        <f t="shared" si="112"/>
        <v/>
      </c>
      <c r="AC325" s="182" t="str">
        <f t="shared" si="112"/>
        <v/>
      </c>
      <c r="AD325" s="182" t="str">
        <f t="shared" si="112"/>
        <v/>
      </c>
      <c r="AE325" s="182" t="str">
        <f t="shared" si="112"/>
        <v/>
      </c>
      <c r="AF325" s="182" t="str">
        <f t="shared" si="112"/>
        <v/>
      </c>
      <c r="AG325" s="182" t="str">
        <f t="shared" si="112"/>
        <v/>
      </c>
      <c r="AH325" s="182" t="str">
        <f t="shared" si="112"/>
        <v/>
      </c>
      <c r="AI325" s="182" t="str">
        <f t="shared" si="112"/>
        <v/>
      </c>
      <c r="AJ325" s="182" t="str">
        <f t="shared" si="112"/>
        <v/>
      </c>
      <c r="AK325" s="182" t="str">
        <f t="shared" si="112"/>
        <v/>
      </c>
      <c r="AL325" s="182" t="str">
        <f t="shared" si="114"/>
        <v/>
      </c>
      <c r="AM325" s="182" t="str">
        <f t="shared" si="114"/>
        <v/>
      </c>
      <c r="AN325" s="182" t="str">
        <f t="shared" si="114"/>
        <v/>
      </c>
      <c r="AO325" s="182" t="str">
        <f t="shared" si="114"/>
        <v/>
      </c>
      <c r="AP325" s="182" t="str">
        <f t="shared" si="114"/>
        <v/>
      </c>
      <c r="AQ325" s="182" t="str">
        <f t="shared" si="114"/>
        <v/>
      </c>
      <c r="AR325" s="182" t="str">
        <f t="shared" si="114"/>
        <v/>
      </c>
      <c r="AS325" s="182" t="str">
        <f t="shared" si="114"/>
        <v/>
      </c>
      <c r="AT325" s="182" t="str">
        <f t="shared" si="114"/>
        <v/>
      </c>
      <c r="AU325" s="182" t="str">
        <f t="shared" si="114"/>
        <v/>
      </c>
      <c r="AV325" s="182" t="str">
        <f t="shared" si="114"/>
        <v/>
      </c>
      <c r="AW325" s="182" t="str">
        <f t="shared" si="114"/>
        <v/>
      </c>
      <c r="AX325" s="182" t="str">
        <f t="shared" si="114"/>
        <v/>
      </c>
      <c r="AY325" s="182" t="str">
        <f t="shared" si="114"/>
        <v/>
      </c>
      <c r="AZ325" s="182" t="str">
        <f t="shared" si="114"/>
        <v/>
      </c>
      <c r="BA325" s="182" t="str">
        <f t="shared" si="114"/>
        <v/>
      </c>
      <c r="BB325" s="182" t="str">
        <f t="shared" si="114"/>
        <v/>
      </c>
      <c r="BC325" s="182" t="str">
        <f t="shared" si="114"/>
        <v/>
      </c>
      <c r="BD325" s="182" t="str">
        <f t="shared" si="114"/>
        <v/>
      </c>
      <c r="BE325" s="182" t="str">
        <f t="shared" si="114"/>
        <v/>
      </c>
      <c r="BF325" s="182" t="str">
        <f t="shared" si="114"/>
        <v/>
      </c>
      <c r="BG325" s="182" t="str">
        <f t="shared" si="114"/>
        <v/>
      </c>
      <c r="BH325" s="182" t="str">
        <f t="shared" si="114"/>
        <v/>
      </c>
      <c r="BI325" s="182" t="str">
        <f t="shared" si="114"/>
        <v/>
      </c>
      <c r="BJ325" s="182" t="str">
        <f t="shared" si="114"/>
        <v/>
      </c>
      <c r="BK325" s="182" t="str">
        <f t="shared" si="114"/>
        <v/>
      </c>
      <c r="BL325" s="182" t="str">
        <f t="shared" si="114"/>
        <v/>
      </c>
      <c r="BM325" s="182" t="str">
        <f t="shared" si="114"/>
        <v/>
      </c>
      <c r="BN325" s="182" t="str">
        <f t="shared" si="114"/>
        <v/>
      </c>
      <c r="BO325" s="182" t="str">
        <f t="shared" si="114"/>
        <v/>
      </c>
      <c r="BP325" s="182" t="str">
        <f t="shared" si="114"/>
        <v/>
      </c>
      <c r="BQ325" s="182" t="str">
        <f t="shared" si="114"/>
        <v/>
      </c>
      <c r="BR325" s="182" t="str">
        <f t="shared" si="114"/>
        <v/>
      </c>
      <c r="BS325" s="182" t="str">
        <f t="shared" si="114"/>
        <v/>
      </c>
      <c r="BT325" s="182" t="str">
        <f t="shared" si="114"/>
        <v/>
      </c>
      <c r="BU325" s="182" t="str">
        <f t="shared" si="114"/>
        <v/>
      </c>
    </row>
    <row r="326" spans="1:73" x14ac:dyDescent="0.25">
      <c r="A326" s="422">
        <f>IF(ISERROR(FIND(SALES!$XEM$12,J326)),0,1)</f>
        <v>1</v>
      </c>
      <c r="G326" s="623" t="str">
        <f t="shared" si="115"/>
        <v>0</v>
      </c>
      <c r="H326" s="1">
        <f>'F12'!E329</f>
        <v>0</v>
      </c>
      <c r="I326" s="1" t="str">
        <f t="shared" si="116"/>
        <v/>
      </c>
      <c r="J326" s="197">
        <f>VLOOKUP(H326,'F12'!$E$6:$F$356,2,FALSE)</f>
        <v>0</v>
      </c>
      <c r="K326" s="197">
        <f t="shared" si="117"/>
        <v>0.25</v>
      </c>
      <c r="L326" s="190">
        <f t="shared" si="111"/>
        <v>0</v>
      </c>
      <c r="M326" s="182" t="str">
        <f t="shared" si="113"/>
        <v/>
      </c>
      <c r="N326" s="182" t="str">
        <f t="shared" si="113"/>
        <v/>
      </c>
      <c r="O326" s="182" t="str">
        <f t="shared" si="113"/>
        <v/>
      </c>
      <c r="P326" s="182" t="str">
        <f t="shared" si="113"/>
        <v/>
      </c>
      <c r="Q326" s="182" t="str">
        <f t="shared" si="113"/>
        <v/>
      </c>
      <c r="R326" s="182" t="str">
        <f t="shared" si="113"/>
        <v/>
      </c>
      <c r="S326" s="182" t="str">
        <f t="shared" si="113"/>
        <v/>
      </c>
      <c r="T326" s="182" t="str">
        <f t="shared" si="113"/>
        <v/>
      </c>
      <c r="U326" s="182" t="str">
        <f t="shared" si="113"/>
        <v/>
      </c>
      <c r="V326" s="182" t="str">
        <f t="shared" si="113"/>
        <v/>
      </c>
      <c r="W326" s="182" t="str">
        <f t="shared" si="113"/>
        <v/>
      </c>
      <c r="X326" s="182" t="str">
        <f t="shared" si="113"/>
        <v/>
      </c>
      <c r="Y326" s="182" t="str">
        <f t="shared" si="113"/>
        <v/>
      </c>
      <c r="Z326" s="182" t="str">
        <f t="shared" si="113"/>
        <v/>
      </c>
      <c r="AA326" s="182" t="str">
        <f t="shared" si="113"/>
        <v/>
      </c>
      <c r="AB326" s="182" t="str">
        <f t="shared" si="112"/>
        <v/>
      </c>
      <c r="AC326" s="182" t="str">
        <f t="shared" si="112"/>
        <v/>
      </c>
      <c r="AD326" s="182" t="str">
        <f t="shared" si="112"/>
        <v/>
      </c>
      <c r="AE326" s="182" t="str">
        <f t="shared" si="112"/>
        <v/>
      </c>
      <c r="AF326" s="182" t="str">
        <f t="shared" si="112"/>
        <v/>
      </c>
      <c r="AG326" s="182" t="str">
        <f t="shared" si="112"/>
        <v/>
      </c>
      <c r="AH326" s="182" t="str">
        <f t="shared" si="112"/>
        <v/>
      </c>
      <c r="AI326" s="182" t="str">
        <f t="shared" si="112"/>
        <v/>
      </c>
      <c r="AJ326" s="182" t="str">
        <f t="shared" si="112"/>
        <v/>
      </c>
      <c r="AK326" s="182" t="str">
        <f t="shared" si="112"/>
        <v/>
      </c>
      <c r="AL326" s="182" t="str">
        <f t="shared" si="114"/>
        <v/>
      </c>
      <c r="AM326" s="182" t="str">
        <f t="shared" si="114"/>
        <v/>
      </c>
      <c r="AN326" s="182" t="str">
        <f t="shared" si="114"/>
        <v/>
      </c>
      <c r="AO326" s="182" t="str">
        <f t="shared" si="114"/>
        <v/>
      </c>
      <c r="AP326" s="182" t="str">
        <f t="shared" si="114"/>
        <v/>
      </c>
      <c r="AQ326" s="182" t="str">
        <f t="shared" si="114"/>
        <v/>
      </c>
      <c r="AR326" s="182" t="str">
        <f t="shared" si="114"/>
        <v/>
      </c>
      <c r="AS326" s="182" t="str">
        <f t="shared" si="114"/>
        <v/>
      </c>
      <c r="AT326" s="182" t="str">
        <f t="shared" si="114"/>
        <v/>
      </c>
      <c r="AU326" s="182" t="str">
        <f t="shared" si="114"/>
        <v/>
      </c>
      <c r="AV326" s="182" t="str">
        <f t="shared" si="114"/>
        <v/>
      </c>
      <c r="AW326" s="182" t="str">
        <f t="shared" si="114"/>
        <v/>
      </c>
      <c r="AX326" s="182" t="str">
        <f t="shared" si="114"/>
        <v/>
      </c>
      <c r="AY326" s="182" t="str">
        <f t="shared" si="114"/>
        <v/>
      </c>
      <c r="AZ326" s="182" t="str">
        <f t="shared" si="114"/>
        <v/>
      </c>
      <c r="BA326" s="182" t="str">
        <f t="shared" si="114"/>
        <v/>
      </c>
      <c r="BB326" s="182" t="str">
        <f t="shared" si="114"/>
        <v/>
      </c>
      <c r="BC326" s="182" t="str">
        <f t="shared" si="114"/>
        <v/>
      </c>
      <c r="BD326" s="182" t="str">
        <f t="shared" si="114"/>
        <v/>
      </c>
      <c r="BE326" s="182" t="str">
        <f t="shared" si="114"/>
        <v/>
      </c>
      <c r="BF326" s="182" t="str">
        <f t="shared" si="114"/>
        <v/>
      </c>
      <c r="BG326" s="182" t="str">
        <f t="shared" si="114"/>
        <v/>
      </c>
      <c r="BH326" s="182" t="str">
        <f t="shared" si="114"/>
        <v/>
      </c>
      <c r="BI326" s="182" t="str">
        <f t="shared" si="114"/>
        <v/>
      </c>
      <c r="BJ326" s="182" t="str">
        <f t="shared" si="114"/>
        <v/>
      </c>
      <c r="BK326" s="182" t="str">
        <f t="shared" si="114"/>
        <v/>
      </c>
      <c r="BL326" s="182" t="str">
        <f t="shared" si="114"/>
        <v/>
      </c>
      <c r="BM326" s="182" t="str">
        <f t="shared" si="114"/>
        <v/>
      </c>
      <c r="BN326" s="182" t="str">
        <f t="shared" si="114"/>
        <v/>
      </c>
      <c r="BO326" s="182" t="str">
        <f t="shared" si="114"/>
        <v/>
      </c>
      <c r="BP326" s="182" t="str">
        <f t="shared" si="114"/>
        <v/>
      </c>
      <c r="BQ326" s="182" t="str">
        <f t="shared" si="114"/>
        <v/>
      </c>
      <c r="BR326" s="182" t="str">
        <f t="shared" si="114"/>
        <v/>
      </c>
      <c r="BS326" s="182" t="str">
        <f t="shared" si="114"/>
        <v/>
      </c>
      <c r="BT326" s="182" t="str">
        <f t="shared" si="114"/>
        <v/>
      </c>
      <c r="BU326" s="182" t="str">
        <f t="shared" si="114"/>
        <v/>
      </c>
    </row>
    <row r="327" spans="1:73" x14ac:dyDescent="0.25">
      <c r="A327" s="422">
        <f>IF(ISERROR(FIND(SALES!$XEM$12,J327)),0,1)</f>
        <v>1</v>
      </c>
      <c r="G327" s="623" t="str">
        <f t="shared" si="115"/>
        <v>0</v>
      </c>
      <c r="H327" s="1">
        <f>'F12'!E330</f>
        <v>0</v>
      </c>
      <c r="I327" s="1" t="str">
        <f t="shared" si="116"/>
        <v/>
      </c>
      <c r="J327" s="197">
        <f>VLOOKUP(H327,'F12'!$E$6:$F$356,2,FALSE)</f>
        <v>0</v>
      </c>
      <c r="K327" s="197">
        <f t="shared" si="117"/>
        <v>0.25</v>
      </c>
      <c r="L327" s="190">
        <f t="shared" si="111"/>
        <v>0</v>
      </c>
      <c r="M327" s="182" t="str">
        <f t="shared" si="113"/>
        <v/>
      </c>
      <c r="N327" s="182" t="str">
        <f t="shared" si="113"/>
        <v/>
      </c>
      <c r="O327" s="182" t="str">
        <f t="shared" si="113"/>
        <v/>
      </c>
      <c r="P327" s="182" t="str">
        <f t="shared" si="113"/>
        <v/>
      </c>
      <c r="Q327" s="182" t="str">
        <f t="shared" si="113"/>
        <v/>
      </c>
      <c r="R327" s="182" t="str">
        <f t="shared" si="113"/>
        <v/>
      </c>
      <c r="S327" s="182" t="str">
        <f t="shared" si="113"/>
        <v/>
      </c>
      <c r="T327" s="182" t="str">
        <f t="shared" si="113"/>
        <v/>
      </c>
      <c r="U327" s="182" t="str">
        <f t="shared" si="113"/>
        <v/>
      </c>
      <c r="V327" s="182" t="str">
        <f t="shared" si="113"/>
        <v/>
      </c>
      <c r="W327" s="182" t="str">
        <f t="shared" si="113"/>
        <v/>
      </c>
      <c r="X327" s="182" t="str">
        <f t="shared" si="113"/>
        <v/>
      </c>
      <c r="Y327" s="182" t="str">
        <f t="shared" si="113"/>
        <v/>
      </c>
      <c r="Z327" s="182" t="str">
        <f t="shared" si="113"/>
        <v/>
      </c>
      <c r="AA327" s="182" t="str">
        <f t="shared" si="113"/>
        <v/>
      </c>
      <c r="AB327" s="182" t="str">
        <f t="shared" si="112"/>
        <v/>
      </c>
      <c r="AC327" s="182" t="str">
        <f t="shared" si="112"/>
        <v/>
      </c>
      <c r="AD327" s="182" t="str">
        <f t="shared" si="112"/>
        <v/>
      </c>
      <c r="AE327" s="182" t="str">
        <f t="shared" si="112"/>
        <v/>
      </c>
      <c r="AF327" s="182" t="str">
        <f t="shared" si="112"/>
        <v/>
      </c>
      <c r="AG327" s="182" t="str">
        <f t="shared" si="112"/>
        <v/>
      </c>
      <c r="AH327" s="182" t="str">
        <f t="shared" si="112"/>
        <v/>
      </c>
      <c r="AI327" s="182" t="str">
        <f t="shared" si="112"/>
        <v/>
      </c>
      <c r="AJ327" s="182" t="str">
        <f t="shared" si="112"/>
        <v/>
      </c>
      <c r="AK327" s="182" t="str">
        <f t="shared" si="112"/>
        <v/>
      </c>
      <c r="AL327" s="182" t="str">
        <f t="shared" si="114"/>
        <v/>
      </c>
      <c r="AM327" s="182" t="str">
        <f t="shared" si="114"/>
        <v/>
      </c>
      <c r="AN327" s="182" t="str">
        <f t="shared" si="114"/>
        <v/>
      </c>
      <c r="AO327" s="182" t="str">
        <f t="shared" si="114"/>
        <v/>
      </c>
      <c r="AP327" s="182" t="str">
        <f t="shared" si="114"/>
        <v/>
      </c>
      <c r="AQ327" s="182" t="str">
        <f t="shared" si="114"/>
        <v/>
      </c>
      <c r="AR327" s="182" t="str">
        <f t="shared" si="114"/>
        <v/>
      </c>
      <c r="AS327" s="182" t="str">
        <f t="shared" si="114"/>
        <v/>
      </c>
      <c r="AT327" s="182" t="str">
        <f t="shared" si="114"/>
        <v/>
      </c>
      <c r="AU327" s="182" t="str">
        <f t="shared" si="114"/>
        <v/>
      </c>
      <c r="AV327" s="182" t="str">
        <f t="shared" si="114"/>
        <v/>
      </c>
      <c r="AW327" s="182" t="str">
        <f t="shared" si="114"/>
        <v/>
      </c>
      <c r="AX327" s="182" t="str">
        <f t="shared" si="114"/>
        <v/>
      </c>
      <c r="AY327" s="182" t="str">
        <f t="shared" si="114"/>
        <v/>
      </c>
      <c r="AZ327" s="182" t="str">
        <f t="shared" si="114"/>
        <v/>
      </c>
      <c r="BA327" s="182" t="str">
        <f t="shared" si="114"/>
        <v/>
      </c>
      <c r="BB327" s="182" t="str">
        <f t="shared" si="114"/>
        <v/>
      </c>
      <c r="BC327" s="182" t="str">
        <f t="shared" si="114"/>
        <v/>
      </c>
      <c r="BD327" s="182" t="str">
        <f t="shared" si="114"/>
        <v/>
      </c>
      <c r="BE327" s="182" t="str">
        <f t="shared" si="114"/>
        <v/>
      </c>
      <c r="BF327" s="182" t="str">
        <f t="shared" si="114"/>
        <v/>
      </c>
      <c r="BG327" s="182" t="str">
        <f t="shared" si="114"/>
        <v/>
      </c>
      <c r="BH327" s="182" t="str">
        <f t="shared" si="114"/>
        <v/>
      </c>
      <c r="BI327" s="182" t="str">
        <f t="shared" si="114"/>
        <v/>
      </c>
      <c r="BJ327" s="182" t="str">
        <f t="shared" si="114"/>
        <v/>
      </c>
      <c r="BK327" s="182" t="str">
        <f t="shared" si="114"/>
        <v/>
      </c>
      <c r="BL327" s="182" t="str">
        <f t="shared" si="114"/>
        <v/>
      </c>
      <c r="BM327" s="182" t="str">
        <f t="shared" si="114"/>
        <v/>
      </c>
      <c r="BN327" s="182" t="str">
        <f t="shared" si="114"/>
        <v/>
      </c>
      <c r="BO327" s="182" t="str">
        <f t="shared" si="114"/>
        <v/>
      </c>
      <c r="BP327" s="182" t="str">
        <f t="shared" si="114"/>
        <v/>
      </c>
      <c r="BQ327" s="182" t="str">
        <f t="shared" si="114"/>
        <v/>
      </c>
      <c r="BR327" s="182" t="str">
        <f t="shared" si="114"/>
        <v/>
      </c>
      <c r="BS327" s="182" t="str">
        <f t="shared" ref="AL327:BU335" si="118">IF(BS$2&gt;LEN($J327),"",RIGHT(LEFT($J327,BS$2),3))</f>
        <v/>
      </c>
      <c r="BT327" s="182" t="str">
        <f t="shared" si="118"/>
        <v/>
      </c>
      <c r="BU327" s="182" t="str">
        <f t="shared" si="118"/>
        <v/>
      </c>
    </row>
    <row r="328" spans="1:73" x14ac:dyDescent="0.25">
      <c r="A328" s="422">
        <f>IF(ISERROR(FIND(SALES!$XEM$12,J328)),0,1)</f>
        <v>1</v>
      </c>
      <c r="G328" s="623" t="str">
        <f t="shared" si="115"/>
        <v>0</v>
      </c>
      <c r="H328" s="1">
        <f>'F12'!E331</f>
        <v>0</v>
      </c>
      <c r="I328" s="1" t="str">
        <f t="shared" si="116"/>
        <v/>
      </c>
      <c r="J328" s="197">
        <f>VLOOKUP(H328,'F12'!$E$6:$F$356,2,FALSE)</f>
        <v>0</v>
      </c>
      <c r="K328" s="197">
        <f t="shared" si="117"/>
        <v>0.25</v>
      </c>
      <c r="L328" s="190">
        <f t="shared" si="111"/>
        <v>0</v>
      </c>
      <c r="M328" s="182" t="str">
        <f t="shared" si="113"/>
        <v/>
      </c>
      <c r="N328" s="182" t="str">
        <f t="shared" si="113"/>
        <v/>
      </c>
      <c r="O328" s="182" t="str">
        <f t="shared" si="113"/>
        <v/>
      </c>
      <c r="P328" s="182" t="str">
        <f t="shared" si="113"/>
        <v/>
      </c>
      <c r="Q328" s="182" t="str">
        <f t="shared" si="113"/>
        <v/>
      </c>
      <c r="R328" s="182" t="str">
        <f t="shared" si="113"/>
        <v/>
      </c>
      <c r="S328" s="182" t="str">
        <f t="shared" si="113"/>
        <v/>
      </c>
      <c r="T328" s="182" t="str">
        <f t="shared" si="113"/>
        <v/>
      </c>
      <c r="U328" s="182" t="str">
        <f t="shared" si="113"/>
        <v/>
      </c>
      <c r="V328" s="182" t="str">
        <f t="shared" si="113"/>
        <v/>
      </c>
      <c r="W328" s="182" t="str">
        <f t="shared" si="113"/>
        <v/>
      </c>
      <c r="X328" s="182" t="str">
        <f t="shared" si="113"/>
        <v/>
      </c>
      <c r="Y328" s="182" t="str">
        <f t="shared" si="113"/>
        <v/>
      </c>
      <c r="Z328" s="182" t="str">
        <f t="shared" si="113"/>
        <v/>
      </c>
      <c r="AA328" s="182" t="str">
        <f t="shared" si="113"/>
        <v/>
      </c>
      <c r="AB328" s="182" t="str">
        <f t="shared" si="112"/>
        <v/>
      </c>
      <c r="AC328" s="182" t="str">
        <f t="shared" si="112"/>
        <v/>
      </c>
      <c r="AD328" s="182" t="str">
        <f t="shared" si="112"/>
        <v/>
      </c>
      <c r="AE328" s="182" t="str">
        <f t="shared" si="112"/>
        <v/>
      </c>
      <c r="AF328" s="182" t="str">
        <f t="shared" si="112"/>
        <v/>
      </c>
      <c r="AG328" s="182" t="str">
        <f t="shared" si="112"/>
        <v/>
      </c>
      <c r="AH328" s="182" t="str">
        <f t="shared" si="112"/>
        <v/>
      </c>
      <c r="AI328" s="182" t="str">
        <f t="shared" si="112"/>
        <v/>
      </c>
      <c r="AJ328" s="182" t="str">
        <f t="shared" si="112"/>
        <v/>
      </c>
      <c r="AK328" s="182" t="str">
        <f t="shared" si="112"/>
        <v/>
      </c>
      <c r="AL328" s="182" t="str">
        <f t="shared" si="118"/>
        <v/>
      </c>
      <c r="AM328" s="182" t="str">
        <f t="shared" si="118"/>
        <v/>
      </c>
      <c r="AN328" s="182" t="str">
        <f t="shared" si="118"/>
        <v/>
      </c>
      <c r="AO328" s="182" t="str">
        <f t="shared" si="118"/>
        <v/>
      </c>
      <c r="AP328" s="182" t="str">
        <f t="shared" si="118"/>
        <v/>
      </c>
      <c r="AQ328" s="182" t="str">
        <f t="shared" si="118"/>
        <v/>
      </c>
      <c r="AR328" s="182" t="str">
        <f t="shared" si="118"/>
        <v/>
      </c>
      <c r="AS328" s="182" t="str">
        <f t="shared" si="118"/>
        <v/>
      </c>
      <c r="AT328" s="182" t="str">
        <f t="shared" si="118"/>
        <v/>
      </c>
      <c r="AU328" s="182" t="str">
        <f t="shared" si="118"/>
        <v/>
      </c>
      <c r="AV328" s="182" t="str">
        <f t="shared" si="118"/>
        <v/>
      </c>
      <c r="AW328" s="182" t="str">
        <f t="shared" si="118"/>
        <v/>
      </c>
      <c r="AX328" s="182" t="str">
        <f t="shared" si="118"/>
        <v/>
      </c>
      <c r="AY328" s="182" t="str">
        <f t="shared" si="118"/>
        <v/>
      </c>
      <c r="AZ328" s="182" t="str">
        <f t="shared" si="118"/>
        <v/>
      </c>
      <c r="BA328" s="182" t="str">
        <f t="shared" si="118"/>
        <v/>
      </c>
      <c r="BB328" s="182" t="str">
        <f t="shared" si="118"/>
        <v/>
      </c>
      <c r="BC328" s="182" t="str">
        <f t="shared" si="118"/>
        <v/>
      </c>
      <c r="BD328" s="182" t="str">
        <f t="shared" si="118"/>
        <v/>
      </c>
      <c r="BE328" s="182" t="str">
        <f t="shared" si="118"/>
        <v/>
      </c>
      <c r="BF328" s="182" t="str">
        <f t="shared" si="118"/>
        <v/>
      </c>
      <c r="BG328" s="182" t="str">
        <f t="shared" si="118"/>
        <v/>
      </c>
      <c r="BH328" s="182" t="str">
        <f t="shared" si="118"/>
        <v/>
      </c>
      <c r="BI328" s="182" t="str">
        <f t="shared" si="118"/>
        <v/>
      </c>
      <c r="BJ328" s="182" t="str">
        <f t="shared" si="118"/>
        <v/>
      </c>
      <c r="BK328" s="182" t="str">
        <f t="shared" si="118"/>
        <v/>
      </c>
      <c r="BL328" s="182" t="str">
        <f t="shared" si="118"/>
        <v/>
      </c>
      <c r="BM328" s="182" t="str">
        <f t="shared" si="118"/>
        <v/>
      </c>
      <c r="BN328" s="182" t="str">
        <f t="shared" si="118"/>
        <v/>
      </c>
      <c r="BO328" s="182" t="str">
        <f t="shared" si="118"/>
        <v/>
      </c>
      <c r="BP328" s="182" t="str">
        <f t="shared" si="118"/>
        <v/>
      </c>
      <c r="BQ328" s="182" t="str">
        <f t="shared" si="118"/>
        <v/>
      </c>
      <c r="BR328" s="182" t="str">
        <f t="shared" si="118"/>
        <v/>
      </c>
      <c r="BS328" s="182" t="str">
        <f t="shared" si="118"/>
        <v/>
      </c>
      <c r="BT328" s="182" t="str">
        <f t="shared" si="118"/>
        <v/>
      </c>
      <c r="BU328" s="182" t="str">
        <f t="shared" si="118"/>
        <v/>
      </c>
    </row>
    <row r="329" spans="1:73" x14ac:dyDescent="0.25">
      <c r="A329" s="422">
        <f>IF(ISERROR(FIND(SALES!$XEM$12,J329)),0,1)</f>
        <v>1</v>
      </c>
      <c r="G329" s="623" t="str">
        <f t="shared" si="115"/>
        <v>0</v>
      </c>
      <c r="H329" s="1">
        <f>'F12'!E332</f>
        <v>0</v>
      </c>
      <c r="I329" s="1" t="str">
        <f t="shared" si="116"/>
        <v/>
      </c>
      <c r="J329" s="197">
        <f>VLOOKUP(H329,'F12'!$E$6:$F$356,2,FALSE)</f>
        <v>0</v>
      </c>
      <c r="K329" s="197">
        <f t="shared" si="117"/>
        <v>0.25</v>
      </c>
      <c r="L329" s="190">
        <f t="shared" si="111"/>
        <v>0</v>
      </c>
      <c r="M329" s="182" t="str">
        <f t="shared" si="113"/>
        <v/>
      </c>
      <c r="N329" s="182" t="str">
        <f t="shared" si="113"/>
        <v/>
      </c>
      <c r="O329" s="182" t="str">
        <f t="shared" si="113"/>
        <v/>
      </c>
      <c r="P329" s="182" t="str">
        <f t="shared" si="113"/>
        <v/>
      </c>
      <c r="Q329" s="182" t="str">
        <f t="shared" si="113"/>
        <v/>
      </c>
      <c r="R329" s="182" t="str">
        <f t="shared" si="113"/>
        <v/>
      </c>
      <c r="S329" s="182" t="str">
        <f t="shared" si="113"/>
        <v/>
      </c>
      <c r="T329" s="182" t="str">
        <f t="shared" si="113"/>
        <v/>
      </c>
      <c r="U329" s="182" t="str">
        <f t="shared" si="113"/>
        <v/>
      </c>
      <c r="V329" s="182" t="str">
        <f t="shared" si="113"/>
        <v/>
      </c>
      <c r="W329" s="182" t="str">
        <f t="shared" si="113"/>
        <v/>
      </c>
      <c r="X329" s="182" t="str">
        <f t="shared" si="113"/>
        <v/>
      </c>
      <c r="Y329" s="182" t="str">
        <f t="shared" si="113"/>
        <v/>
      </c>
      <c r="Z329" s="182" t="str">
        <f t="shared" si="113"/>
        <v/>
      </c>
      <c r="AA329" s="182" t="str">
        <f t="shared" si="113"/>
        <v/>
      </c>
      <c r="AB329" s="182" t="str">
        <f t="shared" si="112"/>
        <v/>
      </c>
      <c r="AC329" s="182" t="str">
        <f t="shared" si="112"/>
        <v/>
      </c>
      <c r="AD329" s="182" t="str">
        <f t="shared" si="112"/>
        <v/>
      </c>
      <c r="AE329" s="182" t="str">
        <f t="shared" si="112"/>
        <v/>
      </c>
      <c r="AF329" s="182" t="str">
        <f t="shared" si="112"/>
        <v/>
      </c>
      <c r="AG329" s="182" t="str">
        <f t="shared" si="112"/>
        <v/>
      </c>
      <c r="AH329" s="182" t="str">
        <f t="shared" si="112"/>
        <v/>
      </c>
      <c r="AI329" s="182" t="str">
        <f t="shared" si="112"/>
        <v/>
      </c>
      <c r="AJ329" s="182" t="str">
        <f t="shared" si="112"/>
        <v/>
      </c>
      <c r="AK329" s="182" t="str">
        <f t="shared" si="112"/>
        <v/>
      </c>
      <c r="AL329" s="182" t="str">
        <f t="shared" si="118"/>
        <v/>
      </c>
      <c r="AM329" s="182" t="str">
        <f t="shared" si="118"/>
        <v/>
      </c>
      <c r="AN329" s="182" t="str">
        <f t="shared" si="118"/>
        <v/>
      </c>
      <c r="AO329" s="182" t="str">
        <f t="shared" si="118"/>
        <v/>
      </c>
      <c r="AP329" s="182" t="str">
        <f t="shared" si="118"/>
        <v/>
      </c>
      <c r="AQ329" s="182" t="str">
        <f t="shared" si="118"/>
        <v/>
      </c>
      <c r="AR329" s="182" t="str">
        <f t="shared" si="118"/>
        <v/>
      </c>
      <c r="AS329" s="182" t="str">
        <f t="shared" si="118"/>
        <v/>
      </c>
      <c r="AT329" s="182" t="str">
        <f t="shared" si="118"/>
        <v/>
      </c>
      <c r="AU329" s="182" t="str">
        <f t="shared" si="118"/>
        <v/>
      </c>
      <c r="AV329" s="182" t="str">
        <f t="shared" si="118"/>
        <v/>
      </c>
      <c r="AW329" s="182" t="str">
        <f t="shared" si="118"/>
        <v/>
      </c>
      <c r="AX329" s="182" t="str">
        <f t="shared" si="118"/>
        <v/>
      </c>
      <c r="AY329" s="182" t="str">
        <f t="shared" si="118"/>
        <v/>
      </c>
      <c r="AZ329" s="182" t="str">
        <f t="shared" si="118"/>
        <v/>
      </c>
      <c r="BA329" s="182" t="str">
        <f t="shared" si="118"/>
        <v/>
      </c>
      <c r="BB329" s="182" t="str">
        <f t="shared" si="118"/>
        <v/>
      </c>
      <c r="BC329" s="182" t="str">
        <f t="shared" si="118"/>
        <v/>
      </c>
      <c r="BD329" s="182" t="str">
        <f t="shared" si="118"/>
        <v/>
      </c>
      <c r="BE329" s="182" t="str">
        <f t="shared" si="118"/>
        <v/>
      </c>
      <c r="BF329" s="182" t="str">
        <f t="shared" si="118"/>
        <v/>
      </c>
      <c r="BG329" s="182" t="str">
        <f t="shared" si="118"/>
        <v/>
      </c>
      <c r="BH329" s="182" t="str">
        <f t="shared" si="118"/>
        <v/>
      </c>
      <c r="BI329" s="182" t="str">
        <f t="shared" si="118"/>
        <v/>
      </c>
      <c r="BJ329" s="182" t="str">
        <f t="shared" si="118"/>
        <v/>
      </c>
      <c r="BK329" s="182" t="str">
        <f t="shared" si="118"/>
        <v/>
      </c>
      <c r="BL329" s="182" t="str">
        <f t="shared" si="118"/>
        <v/>
      </c>
      <c r="BM329" s="182" t="str">
        <f t="shared" si="118"/>
        <v/>
      </c>
      <c r="BN329" s="182" t="str">
        <f t="shared" si="118"/>
        <v/>
      </c>
      <c r="BO329" s="182" t="str">
        <f t="shared" si="118"/>
        <v/>
      </c>
      <c r="BP329" s="182" t="str">
        <f t="shared" si="118"/>
        <v/>
      </c>
      <c r="BQ329" s="182" t="str">
        <f t="shared" si="118"/>
        <v/>
      </c>
      <c r="BR329" s="182" t="str">
        <f t="shared" si="118"/>
        <v/>
      </c>
      <c r="BS329" s="182" t="str">
        <f t="shared" si="118"/>
        <v/>
      </c>
      <c r="BT329" s="182" t="str">
        <f t="shared" si="118"/>
        <v/>
      </c>
      <c r="BU329" s="182" t="str">
        <f t="shared" si="118"/>
        <v/>
      </c>
    </row>
    <row r="330" spans="1:73" x14ac:dyDescent="0.25">
      <c r="A330" s="422">
        <f>IF(ISERROR(FIND(SALES!$XEM$12,J330)),0,1)</f>
        <v>1</v>
      </c>
      <c r="G330" s="623" t="str">
        <f t="shared" si="115"/>
        <v>0</v>
      </c>
      <c r="H330" s="1">
        <f>'F12'!E333</f>
        <v>0</v>
      </c>
      <c r="I330" s="1" t="str">
        <f t="shared" si="116"/>
        <v/>
      </c>
      <c r="J330" s="197">
        <f>VLOOKUP(H330,'F12'!$E$6:$F$356,2,FALSE)</f>
        <v>0</v>
      </c>
      <c r="K330" s="197">
        <f t="shared" si="117"/>
        <v>0.25</v>
      </c>
      <c r="L330" s="190">
        <f t="shared" si="111"/>
        <v>0</v>
      </c>
      <c r="M330" s="182" t="str">
        <f t="shared" si="113"/>
        <v/>
      </c>
      <c r="N330" s="182" t="str">
        <f t="shared" si="113"/>
        <v/>
      </c>
      <c r="O330" s="182" t="str">
        <f t="shared" si="113"/>
        <v/>
      </c>
      <c r="P330" s="182" t="str">
        <f t="shared" si="113"/>
        <v/>
      </c>
      <c r="Q330" s="182" t="str">
        <f t="shared" si="113"/>
        <v/>
      </c>
      <c r="R330" s="182" t="str">
        <f t="shared" si="113"/>
        <v/>
      </c>
      <c r="S330" s="182" t="str">
        <f t="shared" si="113"/>
        <v/>
      </c>
      <c r="T330" s="182" t="str">
        <f t="shared" si="113"/>
        <v/>
      </c>
      <c r="U330" s="182" t="str">
        <f t="shared" si="113"/>
        <v/>
      </c>
      <c r="V330" s="182" t="str">
        <f t="shared" si="113"/>
        <v/>
      </c>
      <c r="W330" s="182" t="str">
        <f t="shared" si="113"/>
        <v/>
      </c>
      <c r="X330" s="182" t="str">
        <f t="shared" si="113"/>
        <v/>
      </c>
      <c r="Y330" s="182" t="str">
        <f t="shared" si="113"/>
        <v/>
      </c>
      <c r="Z330" s="182" t="str">
        <f t="shared" si="113"/>
        <v/>
      </c>
      <c r="AA330" s="182" t="str">
        <f t="shared" si="113"/>
        <v/>
      </c>
      <c r="AB330" s="182" t="str">
        <f t="shared" si="112"/>
        <v/>
      </c>
      <c r="AC330" s="182" t="str">
        <f t="shared" si="112"/>
        <v/>
      </c>
      <c r="AD330" s="182" t="str">
        <f t="shared" si="112"/>
        <v/>
      </c>
      <c r="AE330" s="182" t="str">
        <f t="shared" si="112"/>
        <v/>
      </c>
      <c r="AF330" s="182" t="str">
        <f t="shared" si="112"/>
        <v/>
      </c>
      <c r="AG330" s="182" t="str">
        <f t="shared" si="112"/>
        <v/>
      </c>
      <c r="AH330" s="182" t="str">
        <f t="shared" si="112"/>
        <v/>
      </c>
      <c r="AI330" s="182" t="str">
        <f t="shared" si="112"/>
        <v/>
      </c>
      <c r="AJ330" s="182" t="str">
        <f t="shared" si="112"/>
        <v/>
      </c>
      <c r="AK330" s="182" t="str">
        <f t="shared" si="112"/>
        <v/>
      </c>
      <c r="AL330" s="182" t="str">
        <f t="shared" si="118"/>
        <v/>
      </c>
      <c r="AM330" s="182" t="str">
        <f t="shared" si="118"/>
        <v/>
      </c>
      <c r="AN330" s="182" t="str">
        <f t="shared" si="118"/>
        <v/>
      </c>
      <c r="AO330" s="182" t="str">
        <f t="shared" si="118"/>
        <v/>
      </c>
      <c r="AP330" s="182" t="str">
        <f t="shared" si="118"/>
        <v/>
      </c>
      <c r="AQ330" s="182" t="str">
        <f t="shared" si="118"/>
        <v/>
      </c>
      <c r="AR330" s="182" t="str">
        <f t="shared" si="118"/>
        <v/>
      </c>
      <c r="AS330" s="182" t="str">
        <f t="shared" si="118"/>
        <v/>
      </c>
      <c r="AT330" s="182" t="str">
        <f t="shared" si="118"/>
        <v/>
      </c>
      <c r="AU330" s="182" t="str">
        <f t="shared" si="118"/>
        <v/>
      </c>
      <c r="AV330" s="182" t="str">
        <f t="shared" si="118"/>
        <v/>
      </c>
      <c r="AW330" s="182" t="str">
        <f t="shared" si="118"/>
        <v/>
      </c>
      <c r="AX330" s="182" t="str">
        <f t="shared" si="118"/>
        <v/>
      </c>
      <c r="AY330" s="182" t="str">
        <f t="shared" si="118"/>
        <v/>
      </c>
      <c r="AZ330" s="182" t="str">
        <f t="shared" si="118"/>
        <v/>
      </c>
      <c r="BA330" s="182" t="str">
        <f t="shared" si="118"/>
        <v/>
      </c>
      <c r="BB330" s="182" t="str">
        <f t="shared" si="118"/>
        <v/>
      </c>
      <c r="BC330" s="182" t="str">
        <f t="shared" si="118"/>
        <v/>
      </c>
      <c r="BD330" s="182" t="str">
        <f t="shared" si="118"/>
        <v/>
      </c>
      <c r="BE330" s="182" t="str">
        <f t="shared" si="118"/>
        <v/>
      </c>
      <c r="BF330" s="182" t="str">
        <f t="shared" si="118"/>
        <v/>
      </c>
      <c r="BG330" s="182" t="str">
        <f t="shared" si="118"/>
        <v/>
      </c>
      <c r="BH330" s="182" t="str">
        <f t="shared" si="118"/>
        <v/>
      </c>
      <c r="BI330" s="182" t="str">
        <f t="shared" si="118"/>
        <v/>
      </c>
      <c r="BJ330" s="182" t="str">
        <f t="shared" si="118"/>
        <v/>
      </c>
      <c r="BK330" s="182" t="str">
        <f t="shared" si="118"/>
        <v/>
      </c>
      <c r="BL330" s="182" t="str">
        <f t="shared" si="118"/>
        <v/>
      </c>
      <c r="BM330" s="182" t="str">
        <f t="shared" si="118"/>
        <v/>
      </c>
      <c r="BN330" s="182" t="str">
        <f t="shared" si="118"/>
        <v/>
      </c>
      <c r="BO330" s="182" t="str">
        <f t="shared" si="118"/>
        <v/>
      </c>
      <c r="BP330" s="182" t="str">
        <f t="shared" si="118"/>
        <v/>
      </c>
      <c r="BQ330" s="182" t="str">
        <f t="shared" si="118"/>
        <v/>
      </c>
      <c r="BR330" s="182" t="str">
        <f t="shared" si="118"/>
        <v/>
      </c>
      <c r="BS330" s="182" t="str">
        <f t="shared" si="118"/>
        <v/>
      </c>
      <c r="BT330" s="182" t="str">
        <f t="shared" si="118"/>
        <v/>
      </c>
      <c r="BU330" s="182" t="str">
        <f t="shared" si="118"/>
        <v/>
      </c>
    </row>
    <row r="331" spans="1:73" x14ac:dyDescent="0.25">
      <c r="A331" s="422">
        <f>IF(ISERROR(FIND(SALES!$XEM$12,J331)),0,1)</f>
        <v>1</v>
      </c>
      <c r="G331" s="623" t="str">
        <f t="shared" si="115"/>
        <v>0</v>
      </c>
      <c r="H331" s="1">
        <f>'F12'!E334</f>
        <v>0</v>
      </c>
      <c r="I331" s="1" t="str">
        <f t="shared" si="116"/>
        <v/>
      </c>
      <c r="J331" s="197">
        <f>VLOOKUP(H331,'F12'!$E$6:$F$356,2,FALSE)</f>
        <v>0</v>
      </c>
      <c r="K331" s="197">
        <f t="shared" si="117"/>
        <v>0.25</v>
      </c>
      <c r="L331" s="190">
        <f t="shared" si="111"/>
        <v>0</v>
      </c>
      <c r="M331" s="182" t="str">
        <f t="shared" si="113"/>
        <v/>
      </c>
      <c r="N331" s="182" t="str">
        <f t="shared" si="113"/>
        <v/>
      </c>
      <c r="O331" s="182" t="str">
        <f t="shared" si="113"/>
        <v/>
      </c>
      <c r="P331" s="182" t="str">
        <f t="shared" si="113"/>
        <v/>
      </c>
      <c r="Q331" s="182" t="str">
        <f t="shared" si="113"/>
        <v/>
      </c>
      <c r="R331" s="182" t="str">
        <f t="shared" si="113"/>
        <v/>
      </c>
      <c r="S331" s="182" t="str">
        <f t="shared" si="113"/>
        <v/>
      </c>
      <c r="T331" s="182" t="str">
        <f t="shared" si="113"/>
        <v/>
      </c>
      <c r="U331" s="182" t="str">
        <f t="shared" si="113"/>
        <v/>
      </c>
      <c r="V331" s="182" t="str">
        <f t="shared" si="113"/>
        <v/>
      </c>
      <c r="W331" s="182" t="str">
        <f t="shared" si="113"/>
        <v/>
      </c>
      <c r="X331" s="182" t="str">
        <f t="shared" si="113"/>
        <v/>
      </c>
      <c r="Y331" s="182" t="str">
        <f t="shared" si="113"/>
        <v/>
      </c>
      <c r="Z331" s="182" t="str">
        <f t="shared" si="113"/>
        <v/>
      </c>
      <c r="AA331" s="182" t="str">
        <f t="shared" si="113"/>
        <v/>
      </c>
      <c r="AB331" s="182" t="str">
        <f t="shared" si="112"/>
        <v/>
      </c>
      <c r="AC331" s="182" t="str">
        <f t="shared" si="112"/>
        <v/>
      </c>
      <c r="AD331" s="182" t="str">
        <f t="shared" si="112"/>
        <v/>
      </c>
      <c r="AE331" s="182" t="str">
        <f t="shared" si="112"/>
        <v/>
      </c>
      <c r="AF331" s="182" t="str">
        <f t="shared" si="112"/>
        <v/>
      </c>
      <c r="AG331" s="182" t="str">
        <f t="shared" si="112"/>
        <v/>
      </c>
      <c r="AH331" s="182" t="str">
        <f t="shared" si="112"/>
        <v/>
      </c>
      <c r="AI331" s="182" t="str">
        <f t="shared" si="112"/>
        <v/>
      </c>
      <c r="AJ331" s="182" t="str">
        <f t="shared" si="112"/>
        <v/>
      </c>
      <c r="AK331" s="182" t="str">
        <f t="shared" si="112"/>
        <v/>
      </c>
      <c r="AL331" s="182" t="str">
        <f t="shared" si="118"/>
        <v/>
      </c>
      <c r="AM331" s="182" t="str">
        <f t="shared" si="118"/>
        <v/>
      </c>
      <c r="AN331" s="182" t="str">
        <f t="shared" si="118"/>
        <v/>
      </c>
      <c r="AO331" s="182" t="str">
        <f t="shared" si="118"/>
        <v/>
      </c>
      <c r="AP331" s="182" t="str">
        <f t="shared" si="118"/>
        <v/>
      </c>
      <c r="AQ331" s="182" t="str">
        <f t="shared" si="118"/>
        <v/>
      </c>
      <c r="AR331" s="182" t="str">
        <f t="shared" si="118"/>
        <v/>
      </c>
      <c r="AS331" s="182" t="str">
        <f t="shared" si="118"/>
        <v/>
      </c>
      <c r="AT331" s="182" t="str">
        <f t="shared" si="118"/>
        <v/>
      </c>
      <c r="AU331" s="182" t="str">
        <f t="shared" si="118"/>
        <v/>
      </c>
      <c r="AV331" s="182" t="str">
        <f t="shared" si="118"/>
        <v/>
      </c>
      <c r="AW331" s="182" t="str">
        <f t="shared" si="118"/>
        <v/>
      </c>
      <c r="AX331" s="182" t="str">
        <f t="shared" si="118"/>
        <v/>
      </c>
      <c r="AY331" s="182" t="str">
        <f t="shared" si="118"/>
        <v/>
      </c>
      <c r="AZ331" s="182" t="str">
        <f t="shared" si="118"/>
        <v/>
      </c>
      <c r="BA331" s="182" t="str">
        <f t="shared" si="118"/>
        <v/>
      </c>
      <c r="BB331" s="182" t="str">
        <f t="shared" si="118"/>
        <v/>
      </c>
      <c r="BC331" s="182" t="str">
        <f t="shared" si="118"/>
        <v/>
      </c>
      <c r="BD331" s="182" t="str">
        <f t="shared" si="118"/>
        <v/>
      </c>
      <c r="BE331" s="182" t="str">
        <f t="shared" si="118"/>
        <v/>
      </c>
      <c r="BF331" s="182" t="str">
        <f t="shared" si="118"/>
        <v/>
      </c>
      <c r="BG331" s="182" t="str">
        <f t="shared" si="118"/>
        <v/>
      </c>
      <c r="BH331" s="182" t="str">
        <f t="shared" si="118"/>
        <v/>
      </c>
      <c r="BI331" s="182" t="str">
        <f t="shared" si="118"/>
        <v/>
      </c>
      <c r="BJ331" s="182" t="str">
        <f t="shared" si="118"/>
        <v/>
      </c>
      <c r="BK331" s="182" t="str">
        <f t="shared" si="118"/>
        <v/>
      </c>
      <c r="BL331" s="182" t="str">
        <f t="shared" si="118"/>
        <v/>
      </c>
      <c r="BM331" s="182" t="str">
        <f t="shared" si="118"/>
        <v/>
      </c>
      <c r="BN331" s="182" t="str">
        <f t="shared" si="118"/>
        <v/>
      </c>
      <c r="BO331" s="182" t="str">
        <f t="shared" si="118"/>
        <v/>
      </c>
      <c r="BP331" s="182" t="str">
        <f t="shared" si="118"/>
        <v/>
      </c>
      <c r="BQ331" s="182" t="str">
        <f t="shared" si="118"/>
        <v/>
      </c>
      <c r="BR331" s="182" t="str">
        <f t="shared" si="118"/>
        <v/>
      </c>
      <c r="BS331" s="182" t="str">
        <f t="shared" si="118"/>
        <v/>
      </c>
      <c r="BT331" s="182" t="str">
        <f t="shared" si="118"/>
        <v/>
      </c>
      <c r="BU331" s="182" t="str">
        <f t="shared" si="118"/>
        <v/>
      </c>
    </row>
    <row r="332" spans="1:73" x14ac:dyDescent="0.25">
      <c r="A332" s="422">
        <f>IF(ISERROR(FIND(SALES!$XEM$12,J332)),0,1)</f>
        <v>1</v>
      </c>
      <c r="G332" s="623" t="str">
        <f t="shared" si="115"/>
        <v>0</v>
      </c>
      <c r="H332" s="1">
        <f>'F12'!E335</f>
        <v>0</v>
      </c>
      <c r="I332" s="1" t="str">
        <f t="shared" si="116"/>
        <v/>
      </c>
      <c r="J332" s="197">
        <f>VLOOKUP(H332,'F12'!$E$6:$F$356,2,FALSE)</f>
        <v>0</v>
      </c>
      <c r="K332" s="197">
        <f t="shared" si="117"/>
        <v>0.25</v>
      </c>
      <c r="L332" s="190">
        <f t="shared" si="111"/>
        <v>0</v>
      </c>
      <c r="M332" s="182" t="str">
        <f t="shared" si="113"/>
        <v/>
      </c>
      <c r="N332" s="182" t="str">
        <f t="shared" si="113"/>
        <v/>
      </c>
      <c r="O332" s="182" t="str">
        <f t="shared" si="113"/>
        <v/>
      </c>
      <c r="P332" s="182" t="str">
        <f t="shared" si="113"/>
        <v/>
      </c>
      <c r="Q332" s="182" t="str">
        <f t="shared" si="113"/>
        <v/>
      </c>
      <c r="R332" s="182" t="str">
        <f t="shared" si="113"/>
        <v/>
      </c>
      <c r="S332" s="182" t="str">
        <f t="shared" si="113"/>
        <v/>
      </c>
      <c r="T332" s="182" t="str">
        <f t="shared" si="113"/>
        <v/>
      </c>
      <c r="U332" s="182" t="str">
        <f t="shared" si="113"/>
        <v/>
      </c>
      <c r="V332" s="182" t="str">
        <f t="shared" si="113"/>
        <v/>
      </c>
      <c r="W332" s="182" t="str">
        <f t="shared" si="113"/>
        <v/>
      </c>
      <c r="X332" s="182" t="str">
        <f t="shared" si="113"/>
        <v/>
      </c>
      <c r="Y332" s="182" t="str">
        <f t="shared" si="113"/>
        <v/>
      </c>
      <c r="Z332" s="182" t="str">
        <f t="shared" si="113"/>
        <v/>
      </c>
      <c r="AA332" s="182" t="str">
        <f t="shared" si="113"/>
        <v/>
      </c>
      <c r="AB332" s="182" t="str">
        <f t="shared" si="112"/>
        <v/>
      </c>
      <c r="AC332" s="182" t="str">
        <f t="shared" si="112"/>
        <v/>
      </c>
      <c r="AD332" s="182" t="str">
        <f t="shared" si="112"/>
        <v/>
      </c>
      <c r="AE332" s="182" t="str">
        <f t="shared" si="112"/>
        <v/>
      </c>
      <c r="AF332" s="182" t="str">
        <f t="shared" si="112"/>
        <v/>
      </c>
      <c r="AG332" s="182" t="str">
        <f t="shared" si="112"/>
        <v/>
      </c>
      <c r="AH332" s="182" t="str">
        <f t="shared" si="112"/>
        <v/>
      </c>
      <c r="AI332" s="182" t="str">
        <f t="shared" si="112"/>
        <v/>
      </c>
      <c r="AJ332" s="182" t="str">
        <f t="shared" si="112"/>
        <v/>
      </c>
      <c r="AK332" s="182" t="str">
        <f t="shared" si="112"/>
        <v/>
      </c>
      <c r="AL332" s="182" t="str">
        <f t="shared" si="118"/>
        <v/>
      </c>
      <c r="AM332" s="182" t="str">
        <f t="shared" si="118"/>
        <v/>
      </c>
      <c r="AN332" s="182" t="str">
        <f t="shared" si="118"/>
        <v/>
      </c>
      <c r="AO332" s="182" t="str">
        <f t="shared" si="118"/>
        <v/>
      </c>
      <c r="AP332" s="182" t="str">
        <f t="shared" si="118"/>
        <v/>
      </c>
      <c r="AQ332" s="182" t="str">
        <f t="shared" si="118"/>
        <v/>
      </c>
      <c r="AR332" s="182" t="str">
        <f t="shared" si="118"/>
        <v/>
      </c>
      <c r="AS332" s="182" t="str">
        <f t="shared" si="118"/>
        <v/>
      </c>
      <c r="AT332" s="182" t="str">
        <f t="shared" si="118"/>
        <v/>
      </c>
      <c r="AU332" s="182" t="str">
        <f t="shared" si="118"/>
        <v/>
      </c>
      <c r="AV332" s="182" t="str">
        <f t="shared" si="118"/>
        <v/>
      </c>
      <c r="AW332" s="182" t="str">
        <f t="shared" si="118"/>
        <v/>
      </c>
      <c r="AX332" s="182" t="str">
        <f t="shared" si="118"/>
        <v/>
      </c>
      <c r="AY332" s="182" t="str">
        <f t="shared" si="118"/>
        <v/>
      </c>
      <c r="AZ332" s="182" t="str">
        <f t="shared" si="118"/>
        <v/>
      </c>
      <c r="BA332" s="182" t="str">
        <f t="shared" si="118"/>
        <v/>
      </c>
      <c r="BB332" s="182" t="str">
        <f t="shared" si="118"/>
        <v/>
      </c>
      <c r="BC332" s="182" t="str">
        <f t="shared" si="118"/>
        <v/>
      </c>
      <c r="BD332" s="182" t="str">
        <f t="shared" si="118"/>
        <v/>
      </c>
      <c r="BE332" s="182" t="str">
        <f t="shared" si="118"/>
        <v/>
      </c>
      <c r="BF332" s="182" t="str">
        <f t="shared" si="118"/>
        <v/>
      </c>
      <c r="BG332" s="182" t="str">
        <f t="shared" si="118"/>
        <v/>
      </c>
      <c r="BH332" s="182" t="str">
        <f t="shared" si="118"/>
        <v/>
      </c>
      <c r="BI332" s="182" t="str">
        <f t="shared" si="118"/>
        <v/>
      </c>
      <c r="BJ332" s="182" t="str">
        <f t="shared" si="118"/>
        <v/>
      </c>
      <c r="BK332" s="182" t="str">
        <f t="shared" si="118"/>
        <v/>
      </c>
      <c r="BL332" s="182" t="str">
        <f t="shared" si="118"/>
        <v/>
      </c>
      <c r="BM332" s="182" t="str">
        <f t="shared" si="118"/>
        <v/>
      </c>
      <c r="BN332" s="182" t="str">
        <f t="shared" si="118"/>
        <v/>
      </c>
      <c r="BO332" s="182" t="str">
        <f t="shared" si="118"/>
        <v/>
      </c>
      <c r="BP332" s="182" t="str">
        <f t="shared" si="118"/>
        <v/>
      </c>
      <c r="BQ332" s="182" t="str">
        <f t="shared" si="118"/>
        <v/>
      </c>
      <c r="BR332" s="182" t="str">
        <f t="shared" si="118"/>
        <v/>
      </c>
      <c r="BS332" s="182" t="str">
        <f t="shared" si="118"/>
        <v/>
      </c>
      <c r="BT332" s="182" t="str">
        <f t="shared" si="118"/>
        <v/>
      </c>
      <c r="BU332" s="182" t="str">
        <f t="shared" si="118"/>
        <v/>
      </c>
    </row>
    <row r="333" spans="1:73" x14ac:dyDescent="0.25">
      <c r="A333" s="422">
        <f>IF(ISERROR(FIND(SALES!$XEM$12,J333)),0,1)</f>
        <v>1</v>
      </c>
      <c r="G333" s="623" t="str">
        <f t="shared" si="115"/>
        <v>0</v>
      </c>
      <c r="H333" s="1">
        <f>'F12'!E336</f>
        <v>0</v>
      </c>
      <c r="I333" s="1" t="str">
        <f t="shared" si="116"/>
        <v/>
      </c>
      <c r="J333" s="197">
        <f>VLOOKUP(H333,'F12'!$E$6:$F$356,2,FALSE)</f>
        <v>0</v>
      </c>
      <c r="K333" s="197">
        <f t="shared" si="117"/>
        <v>0.25</v>
      </c>
      <c r="L333" s="190">
        <f t="shared" si="111"/>
        <v>0</v>
      </c>
      <c r="M333" s="182" t="str">
        <f t="shared" si="113"/>
        <v/>
      </c>
      <c r="N333" s="182" t="str">
        <f t="shared" si="113"/>
        <v/>
      </c>
      <c r="O333" s="182" t="str">
        <f t="shared" si="113"/>
        <v/>
      </c>
      <c r="P333" s="182" t="str">
        <f t="shared" si="113"/>
        <v/>
      </c>
      <c r="Q333" s="182" t="str">
        <f t="shared" si="113"/>
        <v/>
      </c>
      <c r="R333" s="182" t="str">
        <f t="shared" si="113"/>
        <v/>
      </c>
      <c r="S333" s="182" t="str">
        <f t="shared" si="113"/>
        <v/>
      </c>
      <c r="T333" s="182" t="str">
        <f t="shared" si="113"/>
        <v/>
      </c>
      <c r="U333" s="182" t="str">
        <f t="shared" si="113"/>
        <v/>
      </c>
      <c r="V333" s="182" t="str">
        <f t="shared" si="113"/>
        <v/>
      </c>
      <c r="W333" s="182" t="str">
        <f t="shared" si="113"/>
        <v/>
      </c>
      <c r="X333" s="182" t="str">
        <f t="shared" si="113"/>
        <v/>
      </c>
      <c r="Y333" s="182" t="str">
        <f t="shared" si="113"/>
        <v/>
      </c>
      <c r="Z333" s="182" t="str">
        <f t="shared" si="113"/>
        <v/>
      </c>
      <c r="AA333" s="182" t="str">
        <f t="shared" ref="AA333:AP348" si="119">IF(AA$2&gt;LEN($J333),"",RIGHT(LEFT($J333,AA$2),3))</f>
        <v/>
      </c>
      <c r="AB333" s="182" t="str">
        <f t="shared" si="119"/>
        <v/>
      </c>
      <c r="AC333" s="182" t="str">
        <f t="shared" si="119"/>
        <v/>
      </c>
      <c r="AD333" s="182" t="str">
        <f t="shared" si="119"/>
        <v/>
      </c>
      <c r="AE333" s="182" t="str">
        <f t="shared" si="119"/>
        <v/>
      </c>
      <c r="AF333" s="182" t="str">
        <f t="shared" si="119"/>
        <v/>
      </c>
      <c r="AG333" s="182" t="str">
        <f t="shared" si="119"/>
        <v/>
      </c>
      <c r="AH333" s="182" t="str">
        <f t="shared" si="119"/>
        <v/>
      </c>
      <c r="AI333" s="182" t="str">
        <f t="shared" si="119"/>
        <v/>
      </c>
      <c r="AJ333" s="182" t="str">
        <f t="shared" si="119"/>
        <v/>
      </c>
      <c r="AK333" s="182" t="str">
        <f t="shared" si="119"/>
        <v/>
      </c>
      <c r="AL333" s="182" t="str">
        <f t="shared" si="119"/>
        <v/>
      </c>
      <c r="AM333" s="182" t="str">
        <f t="shared" si="119"/>
        <v/>
      </c>
      <c r="AN333" s="182" t="str">
        <f t="shared" si="119"/>
        <v/>
      </c>
      <c r="AO333" s="182" t="str">
        <f t="shared" si="119"/>
        <v/>
      </c>
      <c r="AP333" s="182" t="str">
        <f t="shared" si="119"/>
        <v/>
      </c>
      <c r="AQ333" s="182" t="str">
        <f t="shared" si="118"/>
        <v/>
      </c>
      <c r="AR333" s="182" t="str">
        <f t="shared" si="118"/>
        <v/>
      </c>
      <c r="AS333" s="182" t="str">
        <f t="shared" si="118"/>
        <v/>
      </c>
      <c r="AT333" s="182" t="str">
        <f t="shared" si="118"/>
        <v/>
      </c>
      <c r="AU333" s="182" t="str">
        <f t="shared" si="118"/>
        <v/>
      </c>
      <c r="AV333" s="182" t="str">
        <f t="shared" si="118"/>
        <v/>
      </c>
      <c r="AW333" s="182" t="str">
        <f t="shared" si="118"/>
        <v/>
      </c>
      <c r="AX333" s="182" t="str">
        <f t="shared" si="118"/>
        <v/>
      </c>
      <c r="AY333" s="182" t="str">
        <f t="shared" si="118"/>
        <v/>
      </c>
      <c r="AZ333" s="182" t="str">
        <f t="shared" si="118"/>
        <v/>
      </c>
      <c r="BA333" s="182" t="str">
        <f t="shared" si="118"/>
        <v/>
      </c>
      <c r="BB333" s="182" t="str">
        <f t="shared" si="118"/>
        <v/>
      </c>
      <c r="BC333" s="182" t="str">
        <f t="shared" si="118"/>
        <v/>
      </c>
      <c r="BD333" s="182" t="str">
        <f t="shared" si="118"/>
        <v/>
      </c>
      <c r="BE333" s="182" t="str">
        <f t="shared" si="118"/>
        <v/>
      </c>
      <c r="BF333" s="182" t="str">
        <f t="shared" si="118"/>
        <v/>
      </c>
      <c r="BG333" s="182" t="str">
        <f t="shared" si="118"/>
        <v/>
      </c>
      <c r="BH333" s="182" t="str">
        <f t="shared" si="118"/>
        <v/>
      </c>
      <c r="BI333" s="182" t="str">
        <f t="shared" si="118"/>
        <v/>
      </c>
      <c r="BJ333" s="182" t="str">
        <f t="shared" si="118"/>
        <v/>
      </c>
      <c r="BK333" s="182" t="str">
        <f t="shared" si="118"/>
        <v/>
      </c>
      <c r="BL333" s="182" t="str">
        <f t="shared" si="118"/>
        <v/>
      </c>
      <c r="BM333" s="182" t="str">
        <f t="shared" si="118"/>
        <v/>
      </c>
      <c r="BN333" s="182" t="str">
        <f t="shared" si="118"/>
        <v/>
      </c>
      <c r="BO333" s="182" t="str">
        <f t="shared" si="118"/>
        <v/>
      </c>
      <c r="BP333" s="182" t="str">
        <f t="shared" si="118"/>
        <v/>
      </c>
      <c r="BQ333" s="182" t="str">
        <f t="shared" si="118"/>
        <v/>
      </c>
      <c r="BR333" s="182" t="str">
        <f t="shared" si="118"/>
        <v/>
      </c>
      <c r="BS333" s="182" t="str">
        <f t="shared" si="118"/>
        <v/>
      </c>
      <c r="BT333" s="182" t="str">
        <f t="shared" si="118"/>
        <v/>
      </c>
      <c r="BU333" s="182" t="str">
        <f t="shared" si="118"/>
        <v/>
      </c>
    </row>
    <row r="334" spans="1:73" x14ac:dyDescent="0.25">
      <c r="A334" s="422">
        <f>IF(ISERROR(FIND(SALES!$XEM$12,J334)),0,1)</f>
        <v>1</v>
      </c>
      <c r="G334" s="623" t="str">
        <f t="shared" si="115"/>
        <v>0</v>
      </c>
      <c r="H334" s="1">
        <f>'F12'!E337</f>
        <v>0</v>
      </c>
      <c r="I334" s="1" t="str">
        <f t="shared" si="116"/>
        <v/>
      </c>
      <c r="J334" s="197">
        <f>VLOOKUP(H334,'F12'!$E$6:$F$356,2,FALSE)</f>
        <v>0</v>
      </c>
      <c r="K334" s="197">
        <f t="shared" si="117"/>
        <v>0.25</v>
      </c>
      <c r="L334" s="190">
        <f t="shared" si="111"/>
        <v>0</v>
      </c>
      <c r="M334" s="182" t="str">
        <f t="shared" ref="M334:AA349" si="120">IF(M$2&gt;LEN($J334),"",RIGHT(LEFT($J334,M$2),3))</f>
        <v/>
      </c>
      <c r="N334" s="182" t="str">
        <f t="shared" si="120"/>
        <v/>
      </c>
      <c r="O334" s="182" t="str">
        <f t="shared" si="120"/>
        <v/>
      </c>
      <c r="P334" s="182" t="str">
        <f t="shared" si="120"/>
        <v/>
      </c>
      <c r="Q334" s="182" t="str">
        <f t="shared" si="120"/>
        <v/>
      </c>
      <c r="R334" s="182" t="str">
        <f t="shared" si="120"/>
        <v/>
      </c>
      <c r="S334" s="182" t="str">
        <f t="shared" si="120"/>
        <v/>
      </c>
      <c r="T334" s="182" t="str">
        <f t="shared" si="120"/>
        <v/>
      </c>
      <c r="U334" s="182" t="str">
        <f t="shared" si="120"/>
        <v/>
      </c>
      <c r="V334" s="182" t="str">
        <f t="shared" si="120"/>
        <v/>
      </c>
      <c r="W334" s="182" t="str">
        <f t="shared" si="120"/>
        <v/>
      </c>
      <c r="X334" s="182" t="str">
        <f t="shared" si="120"/>
        <v/>
      </c>
      <c r="Y334" s="182" t="str">
        <f t="shared" si="120"/>
        <v/>
      </c>
      <c r="Z334" s="182" t="str">
        <f t="shared" si="120"/>
        <v/>
      </c>
      <c r="AA334" s="182" t="str">
        <f t="shared" si="120"/>
        <v/>
      </c>
      <c r="AB334" s="182" t="str">
        <f t="shared" si="119"/>
        <v/>
      </c>
      <c r="AC334" s="182" t="str">
        <f t="shared" si="119"/>
        <v/>
      </c>
      <c r="AD334" s="182" t="str">
        <f t="shared" si="119"/>
        <v/>
      </c>
      <c r="AE334" s="182" t="str">
        <f t="shared" si="119"/>
        <v/>
      </c>
      <c r="AF334" s="182" t="str">
        <f t="shared" si="119"/>
        <v/>
      </c>
      <c r="AG334" s="182" t="str">
        <f t="shared" si="119"/>
        <v/>
      </c>
      <c r="AH334" s="182" t="str">
        <f t="shared" si="119"/>
        <v/>
      </c>
      <c r="AI334" s="182" t="str">
        <f t="shared" si="119"/>
        <v/>
      </c>
      <c r="AJ334" s="182" t="str">
        <f t="shared" si="119"/>
        <v/>
      </c>
      <c r="AK334" s="182" t="str">
        <f t="shared" si="119"/>
        <v/>
      </c>
      <c r="AL334" s="182" t="str">
        <f t="shared" si="118"/>
        <v/>
      </c>
      <c r="AM334" s="182" t="str">
        <f t="shared" si="118"/>
        <v/>
      </c>
      <c r="AN334" s="182" t="str">
        <f t="shared" si="118"/>
        <v/>
      </c>
      <c r="AO334" s="182" t="str">
        <f t="shared" si="118"/>
        <v/>
      </c>
      <c r="AP334" s="182" t="str">
        <f t="shared" si="118"/>
        <v/>
      </c>
      <c r="AQ334" s="182" t="str">
        <f t="shared" si="118"/>
        <v/>
      </c>
      <c r="AR334" s="182" t="str">
        <f t="shared" si="118"/>
        <v/>
      </c>
      <c r="AS334" s="182" t="str">
        <f t="shared" si="118"/>
        <v/>
      </c>
      <c r="AT334" s="182" t="str">
        <f t="shared" si="118"/>
        <v/>
      </c>
      <c r="AU334" s="182" t="str">
        <f t="shared" si="118"/>
        <v/>
      </c>
      <c r="AV334" s="182" t="str">
        <f t="shared" si="118"/>
        <v/>
      </c>
      <c r="AW334" s="182" t="str">
        <f t="shared" si="118"/>
        <v/>
      </c>
      <c r="AX334" s="182" t="str">
        <f t="shared" si="118"/>
        <v/>
      </c>
      <c r="AY334" s="182" t="str">
        <f t="shared" si="118"/>
        <v/>
      </c>
      <c r="AZ334" s="182" t="str">
        <f t="shared" si="118"/>
        <v/>
      </c>
      <c r="BA334" s="182" t="str">
        <f t="shared" si="118"/>
        <v/>
      </c>
      <c r="BB334" s="182" t="str">
        <f t="shared" si="118"/>
        <v/>
      </c>
      <c r="BC334" s="182" t="str">
        <f t="shared" si="118"/>
        <v/>
      </c>
      <c r="BD334" s="182" t="str">
        <f t="shared" si="118"/>
        <v/>
      </c>
      <c r="BE334" s="182" t="str">
        <f t="shared" si="118"/>
        <v/>
      </c>
      <c r="BF334" s="182" t="str">
        <f t="shared" si="118"/>
        <v/>
      </c>
      <c r="BG334" s="182" t="str">
        <f t="shared" si="118"/>
        <v/>
      </c>
      <c r="BH334" s="182" t="str">
        <f t="shared" si="118"/>
        <v/>
      </c>
      <c r="BI334" s="182" t="str">
        <f t="shared" si="118"/>
        <v/>
      </c>
      <c r="BJ334" s="182" t="str">
        <f t="shared" si="118"/>
        <v/>
      </c>
      <c r="BK334" s="182" t="str">
        <f t="shared" si="118"/>
        <v/>
      </c>
      <c r="BL334" s="182" t="str">
        <f t="shared" si="118"/>
        <v/>
      </c>
      <c r="BM334" s="182" t="str">
        <f t="shared" si="118"/>
        <v/>
      </c>
      <c r="BN334" s="182" t="str">
        <f t="shared" si="118"/>
        <v/>
      </c>
      <c r="BO334" s="182" t="str">
        <f t="shared" si="118"/>
        <v/>
      </c>
      <c r="BP334" s="182" t="str">
        <f t="shared" si="118"/>
        <v/>
      </c>
      <c r="BQ334" s="182" t="str">
        <f t="shared" si="118"/>
        <v/>
      </c>
      <c r="BR334" s="182" t="str">
        <f t="shared" si="118"/>
        <v/>
      </c>
      <c r="BS334" s="182" t="str">
        <f t="shared" si="118"/>
        <v/>
      </c>
      <c r="BT334" s="182" t="str">
        <f t="shared" si="118"/>
        <v/>
      </c>
      <c r="BU334" s="182" t="str">
        <f t="shared" si="118"/>
        <v/>
      </c>
    </row>
    <row r="335" spans="1:73" x14ac:dyDescent="0.25">
      <c r="A335" s="422">
        <f>IF(ISERROR(FIND(SALES!$XEM$12,J335)),0,1)</f>
        <v>1</v>
      </c>
      <c r="G335" s="623" t="str">
        <f t="shared" si="115"/>
        <v>0</v>
      </c>
      <c r="H335" s="1">
        <f>'F12'!E338</f>
        <v>0</v>
      </c>
      <c r="I335" s="1" t="str">
        <f t="shared" si="116"/>
        <v/>
      </c>
      <c r="J335" s="197">
        <f>VLOOKUP(H335,'F12'!$E$6:$F$356,2,FALSE)</f>
        <v>0</v>
      </c>
      <c r="K335" s="197">
        <f t="shared" si="117"/>
        <v>0.25</v>
      </c>
      <c r="L335" s="190">
        <f t="shared" si="111"/>
        <v>0</v>
      </c>
      <c r="M335" s="182" t="str">
        <f t="shared" si="120"/>
        <v/>
      </c>
      <c r="N335" s="182" t="str">
        <f t="shared" si="120"/>
        <v/>
      </c>
      <c r="O335" s="182" t="str">
        <f t="shared" si="120"/>
        <v/>
      </c>
      <c r="P335" s="182" t="str">
        <f t="shared" si="120"/>
        <v/>
      </c>
      <c r="Q335" s="182" t="str">
        <f t="shared" si="120"/>
        <v/>
      </c>
      <c r="R335" s="182" t="str">
        <f t="shared" si="120"/>
        <v/>
      </c>
      <c r="S335" s="182" t="str">
        <f t="shared" si="120"/>
        <v/>
      </c>
      <c r="T335" s="182" t="str">
        <f t="shared" si="120"/>
        <v/>
      </c>
      <c r="U335" s="182" t="str">
        <f t="shared" si="120"/>
        <v/>
      </c>
      <c r="V335" s="182" t="str">
        <f t="shared" si="120"/>
        <v/>
      </c>
      <c r="W335" s="182" t="str">
        <f t="shared" si="120"/>
        <v/>
      </c>
      <c r="X335" s="182" t="str">
        <f t="shared" si="120"/>
        <v/>
      </c>
      <c r="Y335" s="182" t="str">
        <f t="shared" si="120"/>
        <v/>
      </c>
      <c r="Z335" s="182" t="str">
        <f t="shared" si="120"/>
        <v/>
      </c>
      <c r="AA335" s="182" t="str">
        <f t="shared" si="120"/>
        <v/>
      </c>
      <c r="AB335" s="182" t="str">
        <f t="shared" si="119"/>
        <v/>
      </c>
      <c r="AC335" s="182" t="str">
        <f t="shared" si="119"/>
        <v/>
      </c>
      <c r="AD335" s="182" t="str">
        <f t="shared" si="119"/>
        <v/>
      </c>
      <c r="AE335" s="182" t="str">
        <f t="shared" si="119"/>
        <v/>
      </c>
      <c r="AF335" s="182" t="str">
        <f t="shared" si="119"/>
        <v/>
      </c>
      <c r="AG335" s="182" t="str">
        <f t="shared" si="119"/>
        <v/>
      </c>
      <c r="AH335" s="182" t="str">
        <f t="shared" si="119"/>
        <v/>
      </c>
      <c r="AI335" s="182" t="str">
        <f t="shared" si="119"/>
        <v/>
      </c>
      <c r="AJ335" s="182" t="str">
        <f t="shared" si="119"/>
        <v/>
      </c>
      <c r="AK335" s="182" t="str">
        <f t="shared" si="119"/>
        <v/>
      </c>
      <c r="AL335" s="182" t="str">
        <f t="shared" si="118"/>
        <v/>
      </c>
      <c r="AM335" s="182" t="str">
        <f t="shared" si="118"/>
        <v/>
      </c>
      <c r="AN335" s="182" t="str">
        <f t="shared" si="118"/>
        <v/>
      </c>
      <c r="AO335" s="182" t="str">
        <f t="shared" si="118"/>
        <v/>
      </c>
      <c r="AP335" s="182" t="str">
        <f t="shared" si="118"/>
        <v/>
      </c>
      <c r="AQ335" s="182" t="str">
        <f t="shared" ref="AL335:BU342" si="121">IF(AQ$2&gt;LEN($J335),"",RIGHT(LEFT($J335,AQ$2),3))</f>
        <v/>
      </c>
      <c r="AR335" s="182" t="str">
        <f t="shared" si="121"/>
        <v/>
      </c>
      <c r="AS335" s="182" t="str">
        <f t="shared" si="121"/>
        <v/>
      </c>
      <c r="AT335" s="182" t="str">
        <f t="shared" si="121"/>
        <v/>
      </c>
      <c r="AU335" s="182" t="str">
        <f t="shared" si="121"/>
        <v/>
      </c>
      <c r="AV335" s="182" t="str">
        <f t="shared" si="121"/>
        <v/>
      </c>
      <c r="AW335" s="182" t="str">
        <f t="shared" si="121"/>
        <v/>
      </c>
      <c r="AX335" s="182" t="str">
        <f t="shared" si="121"/>
        <v/>
      </c>
      <c r="AY335" s="182" t="str">
        <f t="shared" si="121"/>
        <v/>
      </c>
      <c r="AZ335" s="182" t="str">
        <f t="shared" si="121"/>
        <v/>
      </c>
      <c r="BA335" s="182" t="str">
        <f t="shared" si="121"/>
        <v/>
      </c>
      <c r="BB335" s="182" t="str">
        <f t="shared" si="121"/>
        <v/>
      </c>
      <c r="BC335" s="182" t="str">
        <f t="shared" si="121"/>
        <v/>
      </c>
      <c r="BD335" s="182" t="str">
        <f t="shared" si="121"/>
        <v/>
      </c>
      <c r="BE335" s="182" t="str">
        <f t="shared" si="121"/>
        <v/>
      </c>
      <c r="BF335" s="182" t="str">
        <f t="shared" si="121"/>
        <v/>
      </c>
      <c r="BG335" s="182" t="str">
        <f t="shared" si="121"/>
        <v/>
      </c>
      <c r="BH335" s="182" t="str">
        <f t="shared" si="121"/>
        <v/>
      </c>
      <c r="BI335" s="182" t="str">
        <f t="shared" si="121"/>
        <v/>
      </c>
      <c r="BJ335" s="182" t="str">
        <f t="shared" si="121"/>
        <v/>
      </c>
      <c r="BK335" s="182" t="str">
        <f t="shared" si="121"/>
        <v/>
      </c>
      <c r="BL335" s="182" t="str">
        <f t="shared" si="121"/>
        <v/>
      </c>
      <c r="BM335" s="182" t="str">
        <f t="shared" si="121"/>
        <v/>
      </c>
      <c r="BN335" s="182" t="str">
        <f t="shared" si="121"/>
        <v/>
      </c>
      <c r="BO335" s="182" t="str">
        <f t="shared" si="121"/>
        <v/>
      </c>
      <c r="BP335" s="182" t="str">
        <f t="shared" si="121"/>
        <v/>
      </c>
      <c r="BQ335" s="182" t="str">
        <f t="shared" si="121"/>
        <v/>
      </c>
      <c r="BR335" s="182" t="str">
        <f t="shared" si="121"/>
        <v/>
      </c>
      <c r="BS335" s="182" t="str">
        <f t="shared" si="121"/>
        <v/>
      </c>
      <c r="BT335" s="182" t="str">
        <f t="shared" si="121"/>
        <v/>
      </c>
      <c r="BU335" s="182" t="str">
        <f t="shared" si="121"/>
        <v/>
      </c>
    </row>
    <row r="336" spans="1:73" x14ac:dyDescent="0.25">
      <c r="A336" s="422">
        <f>IF(ISERROR(FIND(SALES!$XEM$12,J336)),0,1)</f>
        <v>1</v>
      </c>
      <c r="G336" s="623" t="str">
        <f t="shared" si="115"/>
        <v>0</v>
      </c>
      <c r="H336" s="1">
        <f>'F12'!E339</f>
        <v>0</v>
      </c>
      <c r="I336" s="1" t="str">
        <f t="shared" si="116"/>
        <v/>
      </c>
      <c r="J336" s="197">
        <f>VLOOKUP(H336,'F12'!$E$6:$F$356,2,FALSE)</f>
        <v>0</v>
      </c>
      <c r="K336" s="197">
        <f t="shared" si="117"/>
        <v>0.25</v>
      </c>
      <c r="L336" s="190">
        <f t="shared" si="111"/>
        <v>0</v>
      </c>
      <c r="M336" s="182" t="str">
        <f t="shared" si="120"/>
        <v/>
      </c>
      <c r="N336" s="182" t="str">
        <f t="shared" si="120"/>
        <v/>
      </c>
      <c r="O336" s="182" t="str">
        <f t="shared" si="120"/>
        <v/>
      </c>
      <c r="P336" s="182" t="str">
        <f t="shared" si="120"/>
        <v/>
      </c>
      <c r="Q336" s="182" t="str">
        <f t="shared" si="120"/>
        <v/>
      </c>
      <c r="R336" s="182" t="str">
        <f t="shared" si="120"/>
        <v/>
      </c>
      <c r="S336" s="182" t="str">
        <f t="shared" si="120"/>
        <v/>
      </c>
      <c r="T336" s="182" t="str">
        <f t="shared" si="120"/>
        <v/>
      </c>
      <c r="U336" s="182" t="str">
        <f t="shared" si="120"/>
        <v/>
      </c>
      <c r="V336" s="182" t="str">
        <f t="shared" si="120"/>
        <v/>
      </c>
      <c r="W336" s="182" t="str">
        <f t="shared" si="120"/>
        <v/>
      </c>
      <c r="X336" s="182" t="str">
        <f t="shared" si="120"/>
        <v/>
      </c>
      <c r="Y336" s="182" t="str">
        <f t="shared" si="120"/>
        <v/>
      </c>
      <c r="Z336" s="182" t="str">
        <f t="shared" si="120"/>
        <v/>
      </c>
      <c r="AA336" s="182" t="str">
        <f t="shared" si="120"/>
        <v/>
      </c>
      <c r="AB336" s="182" t="str">
        <f t="shared" si="119"/>
        <v/>
      </c>
      <c r="AC336" s="182" t="str">
        <f t="shared" si="119"/>
        <v/>
      </c>
      <c r="AD336" s="182" t="str">
        <f t="shared" si="119"/>
        <v/>
      </c>
      <c r="AE336" s="182" t="str">
        <f t="shared" si="119"/>
        <v/>
      </c>
      <c r="AF336" s="182" t="str">
        <f t="shared" si="119"/>
        <v/>
      </c>
      <c r="AG336" s="182" t="str">
        <f t="shared" si="119"/>
        <v/>
      </c>
      <c r="AH336" s="182" t="str">
        <f t="shared" si="119"/>
        <v/>
      </c>
      <c r="AI336" s="182" t="str">
        <f t="shared" si="119"/>
        <v/>
      </c>
      <c r="AJ336" s="182" t="str">
        <f t="shared" si="119"/>
        <v/>
      </c>
      <c r="AK336" s="182" t="str">
        <f t="shared" si="119"/>
        <v/>
      </c>
      <c r="AL336" s="182" t="str">
        <f t="shared" si="121"/>
        <v/>
      </c>
      <c r="AM336" s="182" t="str">
        <f t="shared" si="121"/>
        <v/>
      </c>
      <c r="AN336" s="182" t="str">
        <f t="shared" si="121"/>
        <v/>
      </c>
      <c r="AO336" s="182" t="str">
        <f t="shared" si="121"/>
        <v/>
      </c>
      <c r="AP336" s="182" t="str">
        <f t="shared" si="121"/>
        <v/>
      </c>
      <c r="AQ336" s="182" t="str">
        <f t="shared" si="121"/>
        <v/>
      </c>
      <c r="AR336" s="182" t="str">
        <f t="shared" si="121"/>
        <v/>
      </c>
      <c r="AS336" s="182" t="str">
        <f t="shared" si="121"/>
        <v/>
      </c>
      <c r="AT336" s="182" t="str">
        <f t="shared" si="121"/>
        <v/>
      </c>
      <c r="AU336" s="182" t="str">
        <f t="shared" si="121"/>
        <v/>
      </c>
      <c r="AV336" s="182" t="str">
        <f t="shared" si="121"/>
        <v/>
      </c>
      <c r="AW336" s="182" t="str">
        <f t="shared" si="121"/>
        <v/>
      </c>
      <c r="AX336" s="182" t="str">
        <f t="shared" si="121"/>
        <v/>
      </c>
      <c r="AY336" s="182" t="str">
        <f t="shared" si="121"/>
        <v/>
      </c>
      <c r="AZ336" s="182" t="str">
        <f t="shared" si="121"/>
        <v/>
      </c>
      <c r="BA336" s="182" t="str">
        <f t="shared" si="121"/>
        <v/>
      </c>
      <c r="BB336" s="182" t="str">
        <f t="shared" si="121"/>
        <v/>
      </c>
      <c r="BC336" s="182" t="str">
        <f t="shared" si="121"/>
        <v/>
      </c>
      <c r="BD336" s="182" t="str">
        <f t="shared" si="121"/>
        <v/>
      </c>
      <c r="BE336" s="182" t="str">
        <f t="shared" si="121"/>
        <v/>
      </c>
      <c r="BF336" s="182" t="str">
        <f t="shared" si="121"/>
        <v/>
      </c>
      <c r="BG336" s="182" t="str">
        <f t="shared" si="121"/>
        <v/>
      </c>
      <c r="BH336" s="182" t="str">
        <f t="shared" si="121"/>
        <v/>
      </c>
      <c r="BI336" s="182" t="str">
        <f t="shared" si="121"/>
        <v/>
      </c>
      <c r="BJ336" s="182" t="str">
        <f t="shared" si="121"/>
        <v/>
      </c>
      <c r="BK336" s="182" t="str">
        <f t="shared" si="121"/>
        <v/>
      </c>
      <c r="BL336" s="182" t="str">
        <f t="shared" si="121"/>
        <v/>
      </c>
      <c r="BM336" s="182" t="str">
        <f t="shared" si="121"/>
        <v/>
      </c>
      <c r="BN336" s="182" t="str">
        <f t="shared" si="121"/>
        <v/>
      </c>
      <c r="BO336" s="182" t="str">
        <f t="shared" si="121"/>
        <v/>
      </c>
      <c r="BP336" s="182" t="str">
        <f t="shared" si="121"/>
        <v/>
      </c>
      <c r="BQ336" s="182" t="str">
        <f t="shared" si="121"/>
        <v/>
      </c>
      <c r="BR336" s="182" t="str">
        <f t="shared" si="121"/>
        <v/>
      </c>
      <c r="BS336" s="182" t="str">
        <f t="shared" si="121"/>
        <v/>
      </c>
      <c r="BT336" s="182" t="str">
        <f t="shared" si="121"/>
        <v/>
      </c>
      <c r="BU336" s="182" t="str">
        <f t="shared" si="121"/>
        <v/>
      </c>
    </row>
    <row r="337" spans="1:73" x14ac:dyDescent="0.25">
      <c r="A337" s="422">
        <f>IF(ISERROR(FIND(SALES!$XEM$12,J337)),0,1)</f>
        <v>1</v>
      </c>
      <c r="G337" s="623" t="str">
        <f t="shared" si="115"/>
        <v>0</v>
      </c>
      <c r="H337" s="1">
        <f>'F12'!E340</f>
        <v>0</v>
      </c>
      <c r="I337" s="1" t="str">
        <f t="shared" si="116"/>
        <v/>
      </c>
      <c r="J337" s="197">
        <f>VLOOKUP(H337,'F12'!$E$6:$F$356,2,FALSE)</f>
        <v>0</v>
      </c>
      <c r="K337" s="197">
        <f t="shared" si="117"/>
        <v>0.25</v>
      </c>
      <c r="L337" s="190">
        <f t="shared" si="111"/>
        <v>0</v>
      </c>
      <c r="M337" s="182" t="str">
        <f t="shared" si="120"/>
        <v/>
      </c>
      <c r="N337" s="182" t="str">
        <f t="shared" si="120"/>
        <v/>
      </c>
      <c r="O337" s="182" t="str">
        <f t="shared" si="120"/>
        <v/>
      </c>
      <c r="P337" s="182" t="str">
        <f t="shared" si="120"/>
        <v/>
      </c>
      <c r="Q337" s="182" t="str">
        <f t="shared" si="120"/>
        <v/>
      </c>
      <c r="R337" s="182" t="str">
        <f t="shared" si="120"/>
        <v/>
      </c>
      <c r="S337" s="182" t="str">
        <f t="shared" si="120"/>
        <v/>
      </c>
      <c r="T337" s="182" t="str">
        <f t="shared" si="120"/>
        <v/>
      </c>
      <c r="U337" s="182" t="str">
        <f t="shared" si="120"/>
        <v/>
      </c>
      <c r="V337" s="182" t="str">
        <f t="shared" si="120"/>
        <v/>
      </c>
      <c r="W337" s="182" t="str">
        <f t="shared" si="120"/>
        <v/>
      </c>
      <c r="X337" s="182" t="str">
        <f t="shared" si="120"/>
        <v/>
      </c>
      <c r="Y337" s="182" t="str">
        <f t="shared" si="120"/>
        <v/>
      </c>
      <c r="Z337" s="182" t="str">
        <f t="shared" si="120"/>
        <v/>
      </c>
      <c r="AA337" s="182" t="str">
        <f t="shared" si="120"/>
        <v/>
      </c>
      <c r="AB337" s="182" t="str">
        <f t="shared" si="119"/>
        <v/>
      </c>
      <c r="AC337" s="182" t="str">
        <f t="shared" si="119"/>
        <v/>
      </c>
      <c r="AD337" s="182" t="str">
        <f t="shared" si="119"/>
        <v/>
      </c>
      <c r="AE337" s="182" t="str">
        <f t="shared" si="119"/>
        <v/>
      </c>
      <c r="AF337" s="182" t="str">
        <f t="shared" si="119"/>
        <v/>
      </c>
      <c r="AG337" s="182" t="str">
        <f t="shared" si="119"/>
        <v/>
      </c>
      <c r="AH337" s="182" t="str">
        <f t="shared" si="119"/>
        <v/>
      </c>
      <c r="AI337" s="182" t="str">
        <f t="shared" si="119"/>
        <v/>
      </c>
      <c r="AJ337" s="182" t="str">
        <f t="shared" si="119"/>
        <v/>
      </c>
      <c r="AK337" s="182" t="str">
        <f t="shared" si="119"/>
        <v/>
      </c>
      <c r="AL337" s="182" t="str">
        <f t="shared" si="121"/>
        <v/>
      </c>
      <c r="AM337" s="182" t="str">
        <f t="shared" si="121"/>
        <v/>
      </c>
      <c r="AN337" s="182" t="str">
        <f t="shared" si="121"/>
        <v/>
      </c>
      <c r="AO337" s="182" t="str">
        <f t="shared" si="121"/>
        <v/>
      </c>
      <c r="AP337" s="182" t="str">
        <f t="shared" si="121"/>
        <v/>
      </c>
      <c r="AQ337" s="182" t="str">
        <f t="shared" si="121"/>
        <v/>
      </c>
      <c r="AR337" s="182" t="str">
        <f t="shared" si="121"/>
        <v/>
      </c>
      <c r="AS337" s="182" t="str">
        <f t="shared" si="121"/>
        <v/>
      </c>
      <c r="AT337" s="182" t="str">
        <f t="shared" si="121"/>
        <v/>
      </c>
      <c r="AU337" s="182" t="str">
        <f t="shared" si="121"/>
        <v/>
      </c>
      <c r="AV337" s="182" t="str">
        <f t="shared" si="121"/>
        <v/>
      </c>
      <c r="AW337" s="182" t="str">
        <f t="shared" si="121"/>
        <v/>
      </c>
      <c r="AX337" s="182" t="str">
        <f t="shared" si="121"/>
        <v/>
      </c>
      <c r="AY337" s="182" t="str">
        <f t="shared" si="121"/>
        <v/>
      </c>
      <c r="AZ337" s="182" t="str">
        <f t="shared" si="121"/>
        <v/>
      </c>
      <c r="BA337" s="182" t="str">
        <f t="shared" si="121"/>
        <v/>
      </c>
      <c r="BB337" s="182" t="str">
        <f t="shared" si="121"/>
        <v/>
      </c>
      <c r="BC337" s="182" t="str">
        <f t="shared" si="121"/>
        <v/>
      </c>
      <c r="BD337" s="182" t="str">
        <f t="shared" si="121"/>
        <v/>
      </c>
      <c r="BE337" s="182" t="str">
        <f t="shared" si="121"/>
        <v/>
      </c>
      <c r="BF337" s="182" t="str">
        <f t="shared" si="121"/>
        <v/>
      </c>
      <c r="BG337" s="182" t="str">
        <f t="shared" si="121"/>
        <v/>
      </c>
      <c r="BH337" s="182" t="str">
        <f t="shared" si="121"/>
        <v/>
      </c>
      <c r="BI337" s="182" t="str">
        <f t="shared" si="121"/>
        <v/>
      </c>
      <c r="BJ337" s="182" t="str">
        <f t="shared" si="121"/>
        <v/>
      </c>
      <c r="BK337" s="182" t="str">
        <f t="shared" si="121"/>
        <v/>
      </c>
      <c r="BL337" s="182" t="str">
        <f t="shared" si="121"/>
        <v/>
      </c>
      <c r="BM337" s="182" t="str">
        <f t="shared" si="121"/>
        <v/>
      </c>
      <c r="BN337" s="182" t="str">
        <f t="shared" si="121"/>
        <v/>
      </c>
      <c r="BO337" s="182" t="str">
        <f t="shared" si="121"/>
        <v/>
      </c>
      <c r="BP337" s="182" t="str">
        <f t="shared" si="121"/>
        <v/>
      </c>
      <c r="BQ337" s="182" t="str">
        <f t="shared" si="121"/>
        <v/>
      </c>
      <c r="BR337" s="182" t="str">
        <f t="shared" si="121"/>
        <v/>
      </c>
      <c r="BS337" s="182" t="str">
        <f t="shared" si="121"/>
        <v/>
      </c>
      <c r="BT337" s="182" t="str">
        <f t="shared" si="121"/>
        <v/>
      </c>
      <c r="BU337" s="182" t="str">
        <f t="shared" si="121"/>
        <v/>
      </c>
    </row>
    <row r="338" spans="1:73" x14ac:dyDescent="0.25">
      <c r="A338" s="422">
        <f>IF(ISERROR(FIND(SALES!$XEM$12,J338)),0,1)</f>
        <v>1</v>
      </c>
      <c r="G338" s="623" t="str">
        <f t="shared" si="115"/>
        <v>0</v>
      </c>
      <c r="H338" s="1">
        <f>'F12'!E341</f>
        <v>0</v>
      </c>
      <c r="I338" s="1" t="str">
        <f t="shared" si="116"/>
        <v/>
      </c>
      <c r="J338" s="197">
        <f>VLOOKUP(H338,'F12'!$E$6:$F$356,2,FALSE)</f>
        <v>0</v>
      </c>
      <c r="K338" s="197">
        <f t="shared" si="117"/>
        <v>0.25</v>
      </c>
      <c r="L338" s="190">
        <f t="shared" si="111"/>
        <v>0</v>
      </c>
      <c r="M338" s="182" t="str">
        <f t="shared" si="120"/>
        <v/>
      </c>
      <c r="N338" s="182" t="str">
        <f t="shared" si="120"/>
        <v/>
      </c>
      <c r="O338" s="182" t="str">
        <f t="shared" si="120"/>
        <v/>
      </c>
      <c r="P338" s="182" t="str">
        <f t="shared" si="120"/>
        <v/>
      </c>
      <c r="Q338" s="182" t="str">
        <f t="shared" si="120"/>
        <v/>
      </c>
      <c r="R338" s="182" t="str">
        <f t="shared" si="120"/>
        <v/>
      </c>
      <c r="S338" s="182" t="str">
        <f t="shared" si="120"/>
        <v/>
      </c>
      <c r="T338" s="182" t="str">
        <f t="shared" si="120"/>
        <v/>
      </c>
      <c r="U338" s="182" t="str">
        <f t="shared" si="120"/>
        <v/>
      </c>
      <c r="V338" s="182" t="str">
        <f t="shared" si="120"/>
        <v/>
      </c>
      <c r="W338" s="182" t="str">
        <f t="shared" si="120"/>
        <v/>
      </c>
      <c r="X338" s="182" t="str">
        <f t="shared" si="120"/>
        <v/>
      </c>
      <c r="Y338" s="182" t="str">
        <f t="shared" si="120"/>
        <v/>
      </c>
      <c r="Z338" s="182" t="str">
        <f t="shared" si="120"/>
        <v/>
      </c>
      <c r="AA338" s="182" t="str">
        <f t="shared" si="120"/>
        <v/>
      </c>
      <c r="AB338" s="182" t="str">
        <f t="shared" si="119"/>
        <v/>
      </c>
      <c r="AC338" s="182" t="str">
        <f t="shared" si="119"/>
        <v/>
      </c>
      <c r="AD338" s="182" t="str">
        <f t="shared" si="119"/>
        <v/>
      </c>
      <c r="AE338" s="182" t="str">
        <f t="shared" si="119"/>
        <v/>
      </c>
      <c r="AF338" s="182" t="str">
        <f t="shared" si="119"/>
        <v/>
      </c>
      <c r="AG338" s="182" t="str">
        <f t="shared" si="119"/>
        <v/>
      </c>
      <c r="AH338" s="182" t="str">
        <f t="shared" si="119"/>
        <v/>
      </c>
      <c r="AI338" s="182" t="str">
        <f t="shared" si="119"/>
        <v/>
      </c>
      <c r="AJ338" s="182" t="str">
        <f t="shared" si="119"/>
        <v/>
      </c>
      <c r="AK338" s="182" t="str">
        <f t="shared" si="119"/>
        <v/>
      </c>
      <c r="AL338" s="182" t="str">
        <f t="shared" si="121"/>
        <v/>
      </c>
      <c r="AM338" s="182" t="str">
        <f t="shared" si="121"/>
        <v/>
      </c>
      <c r="AN338" s="182" t="str">
        <f t="shared" si="121"/>
        <v/>
      </c>
      <c r="AO338" s="182" t="str">
        <f t="shared" si="121"/>
        <v/>
      </c>
      <c r="AP338" s="182" t="str">
        <f t="shared" si="121"/>
        <v/>
      </c>
      <c r="AQ338" s="182" t="str">
        <f t="shared" si="121"/>
        <v/>
      </c>
      <c r="AR338" s="182" t="str">
        <f t="shared" si="121"/>
        <v/>
      </c>
      <c r="AS338" s="182" t="str">
        <f t="shared" si="121"/>
        <v/>
      </c>
      <c r="AT338" s="182" t="str">
        <f t="shared" si="121"/>
        <v/>
      </c>
      <c r="AU338" s="182" t="str">
        <f t="shared" si="121"/>
        <v/>
      </c>
      <c r="AV338" s="182" t="str">
        <f t="shared" si="121"/>
        <v/>
      </c>
      <c r="AW338" s="182" t="str">
        <f t="shared" si="121"/>
        <v/>
      </c>
      <c r="AX338" s="182" t="str">
        <f t="shared" si="121"/>
        <v/>
      </c>
      <c r="AY338" s="182" t="str">
        <f t="shared" si="121"/>
        <v/>
      </c>
      <c r="AZ338" s="182" t="str">
        <f t="shared" si="121"/>
        <v/>
      </c>
      <c r="BA338" s="182" t="str">
        <f t="shared" si="121"/>
        <v/>
      </c>
      <c r="BB338" s="182" t="str">
        <f t="shared" si="121"/>
        <v/>
      </c>
      <c r="BC338" s="182" t="str">
        <f t="shared" si="121"/>
        <v/>
      </c>
      <c r="BD338" s="182" t="str">
        <f t="shared" si="121"/>
        <v/>
      </c>
      <c r="BE338" s="182" t="str">
        <f t="shared" si="121"/>
        <v/>
      </c>
      <c r="BF338" s="182" t="str">
        <f t="shared" si="121"/>
        <v/>
      </c>
      <c r="BG338" s="182" t="str">
        <f t="shared" si="121"/>
        <v/>
      </c>
      <c r="BH338" s="182" t="str">
        <f t="shared" si="121"/>
        <v/>
      </c>
      <c r="BI338" s="182" t="str">
        <f t="shared" si="121"/>
        <v/>
      </c>
      <c r="BJ338" s="182" t="str">
        <f t="shared" si="121"/>
        <v/>
      </c>
      <c r="BK338" s="182" t="str">
        <f t="shared" si="121"/>
        <v/>
      </c>
      <c r="BL338" s="182" t="str">
        <f t="shared" si="121"/>
        <v/>
      </c>
      <c r="BM338" s="182" t="str">
        <f t="shared" si="121"/>
        <v/>
      </c>
      <c r="BN338" s="182" t="str">
        <f t="shared" si="121"/>
        <v/>
      </c>
      <c r="BO338" s="182" t="str">
        <f t="shared" si="121"/>
        <v/>
      </c>
      <c r="BP338" s="182" t="str">
        <f t="shared" si="121"/>
        <v/>
      </c>
      <c r="BQ338" s="182" t="str">
        <f t="shared" si="121"/>
        <v/>
      </c>
      <c r="BR338" s="182" t="str">
        <f t="shared" si="121"/>
        <v/>
      </c>
      <c r="BS338" s="182" t="str">
        <f t="shared" si="121"/>
        <v/>
      </c>
      <c r="BT338" s="182" t="str">
        <f t="shared" si="121"/>
        <v/>
      </c>
      <c r="BU338" s="182" t="str">
        <f t="shared" si="121"/>
        <v/>
      </c>
    </row>
    <row r="339" spans="1:73" x14ac:dyDescent="0.25">
      <c r="A339" s="422">
        <f>IF(ISERROR(FIND(SALES!$XEM$12,J339)),0,1)</f>
        <v>1</v>
      </c>
      <c r="G339" s="623" t="str">
        <f t="shared" si="115"/>
        <v>0</v>
      </c>
      <c r="H339" s="1">
        <f>'F12'!E342</f>
        <v>0</v>
      </c>
      <c r="I339" s="1" t="str">
        <f t="shared" si="116"/>
        <v/>
      </c>
      <c r="J339" s="197">
        <f>VLOOKUP(H339,'F12'!$E$6:$F$356,2,FALSE)</f>
        <v>0</v>
      </c>
      <c r="K339" s="197">
        <f t="shared" si="117"/>
        <v>0.25</v>
      </c>
      <c r="L339" s="190">
        <f t="shared" si="111"/>
        <v>0</v>
      </c>
      <c r="M339" s="182" t="str">
        <f t="shared" si="120"/>
        <v/>
      </c>
      <c r="N339" s="182" t="str">
        <f t="shared" si="120"/>
        <v/>
      </c>
      <c r="O339" s="182" t="str">
        <f t="shared" si="120"/>
        <v/>
      </c>
      <c r="P339" s="182" t="str">
        <f t="shared" si="120"/>
        <v/>
      </c>
      <c r="Q339" s="182" t="str">
        <f t="shared" si="120"/>
        <v/>
      </c>
      <c r="R339" s="182" t="str">
        <f t="shared" si="120"/>
        <v/>
      </c>
      <c r="S339" s="182" t="str">
        <f t="shared" si="120"/>
        <v/>
      </c>
      <c r="T339" s="182" t="str">
        <f t="shared" si="120"/>
        <v/>
      </c>
      <c r="U339" s="182" t="str">
        <f t="shared" si="120"/>
        <v/>
      </c>
      <c r="V339" s="182" t="str">
        <f t="shared" si="120"/>
        <v/>
      </c>
      <c r="W339" s="182" t="str">
        <f t="shared" si="120"/>
        <v/>
      </c>
      <c r="X339" s="182" t="str">
        <f t="shared" si="120"/>
        <v/>
      </c>
      <c r="Y339" s="182" t="str">
        <f t="shared" si="120"/>
        <v/>
      </c>
      <c r="Z339" s="182" t="str">
        <f t="shared" si="120"/>
        <v/>
      </c>
      <c r="AA339" s="182" t="str">
        <f t="shared" si="120"/>
        <v/>
      </c>
      <c r="AB339" s="182" t="str">
        <f t="shared" si="119"/>
        <v/>
      </c>
      <c r="AC339" s="182" t="str">
        <f t="shared" si="119"/>
        <v/>
      </c>
      <c r="AD339" s="182" t="str">
        <f t="shared" si="119"/>
        <v/>
      </c>
      <c r="AE339" s="182" t="str">
        <f t="shared" si="119"/>
        <v/>
      </c>
      <c r="AF339" s="182" t="str">
        <f t="shared" si="119"/>
        <v/>
      </c>
      <c r="AG339" s="182" t="str">
        <f t="shared" si="119"/>
        <v/>
      </c>
      <c r="AH339" s="182" t="str">
        <f t="shared" si="119"/>
        <v/>
      </c>
      <c r="AI339" s="182" t="str">
        <f t="shared" si="119"/>
        <v/>
      </c>
      <c r="AJ339" s="182" t="str">
        <f t="shared" si="119"/>
        <v/>
      </c>
      <c r="AK339" s="182" t="str">
        <f t="shared" si="119"/>
        <v/>
      </c>
      <c r="AL339" s="182" t="str">
        <f t="shared" si="121"/>
        <v/>
      </c>
      <c r="AM339" s="182" t="str">
        <f t="shared" si="121"/>
        <v/>
      </c>
      <c r="AN339" s="182" t="str">
        <f t="shared" si="121"/>
        <v/>
      </c>
      <c r="AO339" s="182" t="str">
        <f t="shared" si="121"/>
        <v/>
      </c>
      <c r="AP339" s="182" t="str">
        <f t="shared" si="121"/>
        <v/>
      </c>
      <c r="AQ339" s="182" t="str">
        <f t="shared" si="121"/>
        <v/>
      </c>
      <c r="AR339" s="182" t="str">
        <f t="shared" si="121"/>
        <v/>
      </c>
      <c r="AS339" s="182" t="str">
        <f t="shared" si="121"/>
        <v/>
      </c>
      <c r="AT339" s="182" t="str">
        <f t="shared" si="121"/>
        <v/>
      </c>
      <c r="AU339" s="182" t="str">
        <f t="shared" si="121"/>
        <v/>
      </c>
      <c r="AV339" s="182" t="str">
        <f t="shared" si="121"/>
        <v/>
      </c>
      <c r="AW339" s="182" t="str">
        <f t="shared" si="121"/>
        <v/>
      </c>
      <c r="AX339" s="182" t="str">
        <f t="shared" si="121"/>
        <v/>
      </c>
      <c r="AY339" s="182" t="str">
        <f t="shared" si="121"/>
        <v/>
      </c>
      <c r="AZ339" s="182" t="str">
        <f t="shared" si="121"/>
        <v/>
      </c>
      <c r="BA339" s="182" t="str">
        <f t="shared" si="121"/>
        <v/>
      </c>
      <c r="BB339" s="182" t="str">
        <f t="shared" si="121"/>
        <v/>
      </c>
      <c r="BC339" s="182" t="str">
        <f t="shared" si="121"/>
        <v/>
      </c>
      <c r="BD339" s="182" t="str">
        <f t="shared" si="121"/>
        <v/>
      </c>
      <c r="BE339" s="182" t="str">
        <f t="shared" si="121"/>
        <v/>
      </c>
      <c r="BF339" s="182" t="str">
        <f t="shared" si="121"/>
        <v/>
      </c>
      <c r="BG339" s="182" t="str">
        <f t="shared" si="121"/>
        <v/>
      </c>
      <c r="BH339" s="182" t="str">
        <f t="shared" si="121"/>
        <v/>
      </c>
      <c r="BI339" s="182" t="str">
        <f t="shared" si="121"/>
        <v/>
      </c>
      <c r="BJ339" s="182" t="str">
        <f t="shared" si="121"/>
        <v/>
      </c>
      <c r="BK339" s="182" t="str">
        <f t="shared" si="121"/>
        <v/>
      </c>
      <c r="BL339" s="182" t="str">
        <f t="shared" si="121"/>
        <v/>
      </c>
      <c r="BM339" s="182" t="str">
        <f t="shared" si="121"/>
        <v/>
      </c>
      <c r="BN339" s="182" t="str">
        <f t="shared" si="121"/>
        <v/>
      </c>
      <c r="BO339" s="182" t="str">
        <f t="shared" si="121"/>
        <v/>
      </c>
      <c r="BP339" s="182" t="str">
        <f t="shared" si="121"/>
        <v/>
      </c>
      <c r="BQ339" s="182" t="str">
        <f t="shared" si="121"/>
        <v/>
      </c>
      <c r="BR339" s="182" t="str">
        <f t="shared" si="121"/>
        <v/>
      </c>
      <c r="BS339" s="182" t="str">
        <f t="shared" si="121"/>
        <v/>
      </c>
      <c r="BT339" s="182" t="str">
        <f t="shared" si="121"/>
        <v/>
      </c>
      <c r="BU339" s="182" t="str">
        <f t="shared" si="121"/>
        <v/>
      </c>
    </row>
    <row r="340" spans="1:73" x14ac:dyDescent="0.25">
      <c r="A340" s="422">
        <f>IF(ISERROR(FIND(SALES!$XEM$12,J340)),0,1)</f>
        <v>1</v>
      </c>
      <c r="G340" s="623" t="str">
        <f t="shared" si="115"/>
        <v>0</v>
      </c>
      <c r="H340" s="1">
        <f>'F12'!E343</f>
        <v>0</v>
      </c>
      <c r="I340" s="1" t="str">
        <f t="shared" si="116"/>
        <v/>
      </c>
      <c r="J340" s="197">
        <f>VLOOKUP(H340,'F12'!$E$6:$F$356,2,FALSE)</f>
        <v>0</v>
      </c>
      <c r="K340" s="197">
        <f t="shared" si="117"/>
        <v>0.25</v>
      </c>
      <c r="L340" s="190">
        <f t="shared" si="111"/>
        <v>0</v>
      </c>
      <c r="M340" s="182" t="str">
        <f t="shared" si="120"/>
        <v/>
      </c>
      <c r="N340" s="182" t="str">
        <f t="shared" si="120"/>
        <v/>
      </c>
      <c r="O340" s="182" t="str">
        <f t="shared" si="120"/>
        <v/>
      </c>
      <c r="P340" s="182" t="str">
        <f t="shared" si="120"/>
        <v/>
      </c>
      <c r="Q340" s="182" t="str">
        <f t="shared" si="120"/>
        <v/>
      </c>
      <c r="R340" s="182" t="str">
        <f t="shared" si="120"/>
        <v/>
      </c>
      <c r="S340" s="182" t="str">
        <f t="shared" si="120"/>
        <v/>
      </c>
      <c r="T340" s="182" t="str">
        <f t="shared" si="120"/>
        <v/>
      </c>
      <c r="U340" s="182" t="str">
        <f t="shared" si="120"/>
        <v/>
      </c>
      <c r="V340" s="182" t="str">
        <f t="shared" si="120"/>
        <v/>
      </c>
      <c r="W340" s="182" t="str">
        <f t="shared" si="120"/>
        <v/>
      </c>
      <c r="X340" s="182" t="str">
        <f t="shared" si="120"/>
        <v/>
      </c>
      <c r="Y340" s="182" t="str">
        <f t="shared" si="120"/>
        <v/>
      </c>
      <c r="Z340" s="182" t="str">
        <f t="shared" si="120"/>
        <v/>
      </c>
      <c r="AA340" s="182" t="str">
        <f t="shared" si="120"/>
        <v/>
      </c>
      <c r="AB340" s="182" t="str">
        <f t="shared" si="119"/>
        <v/>
      </c>
      <c r="AC340" s="182" t="str">
        <f t="shared" si="119"/>
        <v/>
      </c>
      <c r="AD340" s="182" t="str">
        <f t="shared" si="119"/>
        <v/>
      </c>
      <c r="AE340" s="182" t="str">
        <f t="shared" si="119"/>
        <v/>
      </c>
      <c r="AF340" s="182" t="str">
        <f t="shared" si="119"/>
        <v/>
      </c>
      <c r="AG340" s="182" t="str">
        <f t="shared" si="119"/>
        <v/>
      </c>
      <c r="AH340" s="182" t="str">
        <f t="shared" si="119"/>
        <v/>
      </c>
      <c r="AI340" s="182" t="str">
        <f t="shared" si="119"/>
        <v/>
      </c>
      <c r="AJ340" s="182" t="str">
        <f t="shared" si="119"/>
        <v/>
      </c>
      <c r="AK340" s="182" t="str">
        <f t="shared" si="119"/>
        <v/>
      </c>
      <c r="AL340" s="182" t="str">
        <f t="shared" si="121"/>
        <v/>
      </c>
      <c r="AM340" s="182" t="str">
        <f t="shared" si="121"/>
        <v/>
      </c>
      <c r="AN340" s="182" t="str">
        <f t="shared" si="121"/>
        <v/>
      </c>
      <c r="AO340" s="182" t="str">
        <f t="shared" si="121"/>
        <v/>
      </c>
      <c r="AP340" s="182" t="str">
        <f t="shared" si="121"/>
        <v/>
      </c>
      <c r="AQ340" s="182" t="str">
        <f t="shared" si="121"/>
        <v/>
      </c>
      <c r="AR340" s="182" t="str">
        <f t="shared" si="121"/>
        <v/>
      </c>
      <c r="AS340" s="182" t="str">
        <f t="shared" si="121"/>
        <v/>
      </c>
      <c r="AT340" s="182" t="str">
        <f t="shared" si="121"/>
        <v/>
      </c>
      <c r="AU340" s="182" t="str">
        <f t="shared" si="121"/>
        <v/>
      </c>
      <c r="AV340" s="182" t="str">
        <f t="shared" si="121"/>
        <v/>
      </c>
      <c r="AW340" s="182" t="str">
        <f t="shared" si="121"/>
        <v/>
      </c>
      <c r="AX340" s="182" t="str">
        <f t="shared" si="121"/>
        <v/>
      </c>
      <c r="AY340" s="182" t="str">
        <f t="shared" si="121"/>
        <v/>
      </c>
      <c r="AZ340" s="182" t="str">
        <f t="shared" si="121"/>
        <v/>
      </c>
      <c r="BA340" s="182" t="str">
        <f t="shared" si="121"/>
        <v/>
      </c>
      <c r="BB340" s="182" t="str">
        <f t="shared" si="121"/>
        <v/>
      </c>
      <c r="BC340" s="182" t="str">
        <f t="shared" si="121"/>
        <v/>
      </c>
      <c r="BD340" s="182" t="str">
        <f t="shared" si="121"/>
        <v/>
      </c>
      <c r="BE340" s="182" t="str">
        <f t="shared" si="121"/>
        <v/>
      </c>
      <c r="BF340" s="182" t="str">
        <f t="shared" si="121"/>
        <v/>
      </c>
      <c r="BG340" s="182" t="str">
        <f t="shared" si="121"/>
        <v/>
      </c>
      <c r="BH340" s="182" t="str">
        <f t="shared" si="121"/>
        <v/>
      </c>
      <c r="BI340" s="182" t="str">
        <f t="shared" si="121"/>
        <v/>
      </c>
      <c r="BJ340" s="182" t="str">
        <f t="shared" si="121"/>
        <v/>
      </c>
      <c r="BK340" s="182" t="str">
        <f t="shared" si="121"/>
        <v/>
      </c>
      <c r="BL340" s="182" t="str">
        <f t="shared" si="121"/>
        <v/>
      </c>
      <c r="BM340" s="182" t="str">
        <f t="shared" si="121"/>
        <v/>
      </c>
      <c r="BN340" s="182" t="str">
        <f t="shared" si="121"/>
        <v/>
      </c>
      <c r="BO340" s="182" t="str">
        <f t="shared" si="121"/>
        <v/>
      </c>
      <c r="BP340" s="182" t="str">
        <f t="shared" si="121"/>
        <v/>
      </c>
      <c r="BQ340" s="182" t="str">
        <f t="shared" si="121"/>
        <v/>
      </c>
      <c r="BR340" s="182" t="str">
        <f t="shared" si="121"/>
        <v/>
      </c>
      <c r="BS340" s="182" t="str">
        <f t="shared" si="121"/>
        <v/>
      </c>
      <c r="BT340" s="182" t="str">
        <f t="shared" si="121"/>
        <v/>
      </c>
      <c r="BU340" s="182" t="str">
        <f t="shared" si="121"/>
        <v/>
      </c>
    </row>
    <row r="341" spans="1:73" x14ac:dyDescent="0.25">
      <c r="A341" s="422">
        <f>IF(ISERROR(FIND(SALES!$XEM$12,J341)),0,1)</f>
        <v>1</v>
      </c>
      <c r="G341" s="623" t="str">
        <f t="shared" si="115"/>
        <v>0</v>
      </c>
      <c r="H341" s="1">
        <f>'F12'!E344</f>
        <v>0</v>
      </c>
      <c r="I341" s="1" t="str">
        <f t="shared" si="116"/>
        <v/>
      </c>
      <c r="J341" s="197">
        <f>VLOOKUP(H341,'F12'!$E$6:$F$356,2,FALSE)</f>
        <v>0</v>
      </c>
      <c r="K341" s="197">
        <f t="shared" si="117"/>
        <v>0.25</v>
      </c>
      <c r="L341" s="190">
        <f t="shared" si="111"/>
        <v>0</v>
      </c>
      <c r="M341" s="182" t="str">
        <f t="shared" si="120"/>
        <v/>
      </c>
      <c r="N341" s="182" t="str">
        <f t="shared" si="120"/>
        <v/>
      </c>
      <c r="O341" s="182" t="str">
        <f t="shared" si="120"/>
        <v/>
      </c>
      <c r="P341" s="182" t="str">
        <f t="shared" si="120"/>
        <v/>
      </c>
      <c r="Q341" s="182" t="str">
        <f t="shared" si="120"/>
        <v/>
      </c>
      <c r="R341" s="182" t="str">
        <f t="shared" si="120"/>
        <v/>
      </c>
      <c r="S341" s="182" t="str">
        <f t="shared" si="120"/>
        <v/>
      </c>
      <c r="T341" s="182" t="str">
        <f t="shared" si="120"/>
        <v/>
      </c>
      <c r="U341" s="182" t="str">
        <f t="shared" si="120"/>
        <v/>
      </c>
      <c r="V341" s="182" t="str">
        <f t="shared" si="120"/>
        <v/>
      </c>
      <c r="W341" s="182" t="str">
        <f t="shared" si="120"/>
        <v/>
      </c>
      <c r="X341" s="182" t="str">
        <f t="shared" si="120"/>
        <v/>
      </c>
      <c r="Y341" s="182" t="str">
        <f t="shared" si="120"/>
        <v/>
      </c>
      <c r="Z341" s="182" t="str">
        <f t="shared" si="120"/>
        <v/>
      </c>
      <c r="AA341" s="182" t="str">
        <f t="shared" si="120"/>
        <v/>
      </c>
      <c r="AB341" s="182" t="str">
        <f t="shared" si="119"/>
        <v/>
      </c>
      <c r="AC341" s="182" t="str">
        <f t="shared" si="119"/>
        <v/>
      </c>
      <c r="AD341" s="182" t="str">
        <f t="shared" si="119"/>
        <v/>
      </c>
      <c r="AE341" s="182" t="str">
        <f t="shared" si="119"/>
        <v/>
      </c>
      <c r="AF341" s="182" t="str">
        <f t="shared" si="119"/>
        <v/>
      </c>
      <c r="AG341" s="182" t="str">
        <f t="shared" si="119"/>
        <v/>
      </c>
      <c r="AH341" s="182" t="str">
        <f t="shared" si="119"/>
        <v/>
      </c>
      <c r="AI341" s="182" t="str">
        <f t="shared" si="119"/>
        <v/>
      </c>
      <c r="AJ341" s="182" t="str">
        <f t="shared" si="119"/>
        <v/>
      </c>
      <c r="AK341" s="182" t="str">
        <f t="shared" si="119"/>
        <v/>
      </c>
      <c r="AL341" s="182" t="str">
        <f t="shared" si="121"/>
        <v/>
      </c>
      <c r="AM341" s="182" t="str">
        <f t="shared" si="121"/>
        <v/>
      </c>
      <c r="AN341" s="182" t="str">
        <f t="shared" si="121"/>
        <v/>
      </c>
      <c r="AO341" s="182" t="str">
        <f t="shared" si="121"/>
        <v/>
      </c>
      <c r="AP341" s="182" t="str">
        <f t="shared" si="121"/>
        <v/>
      </c>
      <c r="AQ341" s="182" t="str">
        <f t="shared" si="121"/>
        <v/>
      </c>
      <c r="AR341" s="182" t="str">
        <f t="shared" si="121"/>
        <v/>
      </c>
      <c r="AS341" s="182" t="str">
        <f t="shared" si="121"/>
        <v/>
      </c>
      <c r="AT341" s="182" t="str">
        <f t="shared" si="121"/>
        <v/>
      </c>
      <c r="AU341" s="182" t="str">
        <f t="shared" si="121"/>
        <v/>
      </c>
      <c r="AV341" s="182" t="str">
        <f t="shared" si="121"/>
        <v/>
      </c>
      <c r="AW341" s="182" t="str">
        <f t="shared" si="121"/>
        <v/>
      </c>
      <c r="AX341" s="182" t="str">
        <f t="shared" si="121"/>
        <v/>
      </c>
      <c r="AY341" s="182" t="str">
        <f t="shared" si="121"/>
        <v/>
      </c>
      <c r="AZ341" s="182" t="str">
        <f t="shared" si="121"/>
        <v/>
      </c>
      <c r="BA341" s="182" t="str">
        <f t="shared" si="121"/>
        <v/>
      </c>
      <c r="BB341" s="182" t="str">
        <f t="shared" si="121"/>
        <v/>
      </c>
      <c r="BC341" s="182" t="str">
        <f t="shared" si="121"/>
        <v/>
      </c>
      <c r="BD341" s="182" t="str">
        <f t="shared" si="121"/>
        <v/>
      </c>
      <c r="BE341" s="182" t="str">
        <f t="shared" si="121"/>
        <v/>
      </c>
      <c r="BF341" s="182" t="str">
        <f t="shared" si="121"/>
        <v/>
      </c>
      <c r="BG341" s="182" t="str">
        <f t="shared" si="121"/>
        <v/>
      </c>
      <c r="BH341" s="182" t="str">
        <f t="shared" si="121"/>
        <v/>
      </c>
      <c r="BI341" s="182" t="str">
        <f t="shared" si="121"/>
        <v/>
      </c>
      <c r="BJ341" s="182" t="str">
        <f t="shared" si="121"/>
        <v/>
      </c>
      <c r="BK341" s="182" t="str">
        <f t="shared" si="121"/>
        <v/>
      </c>
      <c r="BL341" s="182" t="str">
        <f t="shared" si="121"/>
        <v/>
      </c>
      <c r="BM341" s="182" t="str">
        <f t="shared" si="121"/>
        <v/>
      </c>
      <c r="BN341" s="182" t="str">
        <f t="shared" si="121"/>
        <v/>
      </c>
      <c r="BO341" s="182" t="str">
        <f t="shared" si="121"/>
        <v/>
      </c>
      <c r="BP341" s="182" t="str">
        <f t="shared" si="121"/>
        <v/>
      </c>
      <c r="BQ341" s="182" t="str">
        <f t="shared" si="121"/>
        <v/>
      </c>
      <c r="BR341" s="182" t="str">
        <f t="shared" si="121"/>
        <v/>
      </c>
      <c r="BS341" s="182" t="str">
        <f t="shared" si="121"/>
        <v/>
      </c>
      <c r="BT341" s="182" t="str">
        <f t="shared" si="121"/>
        <v/>
      </c>
      <c r="BU341" s="182" t="str">
        <f t="shared" si="121"/>
        <v/>
      </c>
    </row>
    <row r="342" spans="1:73" x14ac:dyDescent="0.25">
      <c r="A342" s="422">
        <f>IF(ISERROR(FIND(SALES!$XEM$12,J342)),0,1)</f>
        <v>1</v>
      </c>
      <c r="G342" s="623" t="str">
        <f t="shared" si="115"/>
        <v>0</v>
      </c>
      <c r="H342" s="1">
        <f>'F12'!E345</f>
        <v>0</v>
      </c>
      <c r="I342" s="1" t="str">
        <f t="shared" si="116"/>
        <v/>
      </c>
      <c r="J342" s="197">
        <f>VLOOKUP(H342,'F12'!$E$6:$F$356,2,FALSE)</f>
        <v>0</v>
      </c>
      <c r="K342" s="197">
        <f t="shared" si="117"/>
        <v>0.25</v>
      </c>
      <c r="L342" s="190">
        <f t="shared" si="111"/>
        <v>0</v>
      </c>
      <c r="M342" s="182" t="str">
        <f t="shared" si="120"/>
        <v/>
      </c>
      <c r="N342" s="182" t="str">
        <f t="shared" si="120"/>
        <v/>
      </c>
      <c r="O342" s="182" t="str">
        <f t="shared" si="120"/>
        <v/>
      </c>
      <c r="P342" s="182" t="str">
        <f t="shared" si="120"/>
        <v/>
      </c>
      <c r="Q342" s="182" t="str">
        <f t="shared" si="120"/>
        <v/>
      </c>
      <c r="R342" s="182" t="str">
        <f t="shared" si="120"/>
        <v/>
      </c>
      <c r="S342" s="182" t="str">
        <f t="shared" si="120"/>
        <v/>
      </c>
      <c r="T342" s="182" t="str">
        <f t="shared" si="120"/>
        <v/>
      </c>
      <c r="U342" s="182" t="str">
        <f t="shared" si="120"/>
        <v/>
      </c>
      <c r="V342" s="182" t="str">
        <f t="shared" si="120"/>
        <v/>
      </c>
      <c r="W342" s="182" t="str">
        <f t="shared" si="120"/>
        <v/>
      </c>
      <c r="X342" s="182" t="str">
        <f t="shared" si="120"/>
        <v/>
      </c>
      <c r="Y342" s="182" t="str">
        <f t="shared" si="120"/>
        <v/>
      </c>
      <c r="Z342" s="182" t="str">
        <f t="shared" si="120"/>
        <v/>
      </c>
      <c r="AA342" s="182" t="str">
        <f t="shared" si="120"/>
        <v/>
      </c>
      <c r="AB342" s="182" t="str">
        <f t="shared" si="119"/>
        <v/>
      </c>
      <c r="AC342" s="182" t="str">
        <f t="shared" si="119"/>
        <v/>
      </c>
      <c r="AD342" s="182" t="str">
        <f t="shared" si="119"/>
        <v/>
      </c>
      <c r="AE342" s="182" t="str">
        <f t="shared" si="119"/>
        <v/>
      </c>
      <c r="AF342" s="182" t="str">
        <f t="shared" si="119"/>
        <v/>
      </c>
      <c r="AG342" s="182" t="str">
        <f t="shared" si="119"/>
        <v/>
      </c>
      <c r="AH342" s="182" t="str">
        <f t="shared" si="119"/>
        <v/>
      </c>
      <c r="AI342" s="182" t="str">
        <f t="shared" si="119"/>
        <v/>
      </c>
      <c r="AJ342" s="182" t="str">
        <f t="shared" si="119"/>
        <v/>
      </c>
      <c r="AK342" s="182" t="str">
        <f t="shared" si="119"/>
        <v/>
      </c>
      <c r="AL342" s="182" t="str">
        <f t="shared" si="121"/>
        <v/>
      </c>
      <c r="AM342" s="182" t="str">
        <f t="shared" si="121"/>
        <v/>
      </c>
      <c r="AN342" s="182" t="str">
        <f t="shared" si="121"/>
        <v/>
      </c>
      <c r="AO342" s="182" t="str">
        <f t="shared" si="121"/>
        <v/>
      </c>
      <c r="AP342" s="182" t="str">
        <f t="shared" si="121"/>
        <v/>
      </c>
      <c r="AQ342" s="182" t="str">
        <f t="shared" si="121"/>
        <v/>
      </c>
      <c r="AR342" s="182" t="str">
        <f t="shared" si="121"/>
        <v/>
      </c>
      <c r="AS342" s="182" t="str">
        <f t="shared" si="121"/>
        <v/>
      </c>
      <c r="AT342" s="182" t="str">
        <f t="shared" ref="AL342:BU349" si="122">IF(AT$2&gt;LEN($J342),"",RIGHT(LEFT($J342,AT$2),3))</f>
        <v/>
      </c>
      <c r="AU342" s="182" t="str">
        <f t="shared" si="122"/>
        <v/>
      </c>
      <c r="AV342" s="182" t="str">
        <f t="shared" si="122"/>
        <v/>
      </c>
      <c r="AW342" s="182" t="str">
        <f t="shared" si="122"/>
        <v/>
      </c>
      <c r="AX342" s="182" t="str">
        <f t="shared" si="122"/>
        <v/>
      </c>
      <c r="AY342" s="182" t="str">
        <f t="shared" si="122"/>
        <v/>
      </c>
      <c r="AZ342" s="182" t="str">
        <f t="shared" si="122"/>
        <v/>
      </c>
      <c r="BA342" s="182" t="str">
        <f t="shared" si="122"/>
        <v/>
      </c>
      <c r="BB342" s="182" t="str">
        <f t="shared" si="122"/>
        <v/>
      </c>
      <c r="BC342" s="182" t="str">
        <f t="shared" si="122"/>
        <v/>
      </c>
      <c r="BD342" s="182" t="str">
        <f t="shared" si="122"/>
        <v/>
      </c>
      <c r="BE342" s="182" t="str">
        <f t="shared" si="122"/>
        <v/>
      </c>
      <c r="BF342" s="182" t="str">
        <f t="shared" si="122"/>
        <v/>
      </c>
      <c r="BG342" s="182" t="str">
        <f t="shared" si="122"/>
        <v/>
      </c>
      <c r="BH342" s="182" t="str">
        <f t="shared" si="122"/>
        <v/>
      </c>
      <c r="BI342" s="182" t="str">
        <f t="shared" si="122"/>
        <v/>
      </c>
      <c r="BJ342" s="182" t="str">
        <f t="shared" si="122"/>
        <v/>
      </c>
      <c r="BK342" s="182" t="str">
        <f t="shared" si="122"/>
        <v/>
      </c>
      <c r="BL342" s="182" t="str">
        <f t="shared" si="122"/>
        <v/>
      </c>
      <c r="BM342" s="182" t="str">
        <f t="shared" si="122"/>
        <v/>
      </c>
      <c r="BN342" s="182" t="str">
        <f t="shared" si="122"/>
        <v/>
      </c>
      <c r="BO342" s="182" t="str">
        <f t="shared" si="122"/>
        <v/>
      </c>
      <c r="BP342" s="182" t="str">
        <f t="shared" si="122"/>
        <v/>
      </c>
      <c r="BQ342" s="182" t="str">
        <f t="shared" si="122"/>
        <v/>
      </c>
      <c r="BR342" s="182" t="str">
        <f t="shared" si="122"/>
        <v/>
      </c>
      <c r="BS342" s="182" t="str">
        <f t="shared" si="122"/>
        <v/>
      </c>
      <c r="BT342" s="182" t="str">
        <f t="shared" si="122"/>
        <v/>
      </c>
      <c r="BU342" s="182" t="str">
        <f t="shared" si="122"/>
        <v/>
      </c>
    </row>
    <row r="343" spans="1:73" x14ac:dyDescent="0.25">
      <c r="A343" s="422">
        <f>IF(ISERROR(FIND(SALES!$XEM$12,J343)),0,1)</f>
        <v>1</v>
      </c>
      <c r="G343" s="623" t="str">
        <f t="shared" si="115"/>
        <v>0</v>
      </c>
      <c r="H343" s="1">
        <f>'F12'!E346</f>
        <v>0</v>
      </c>
      <c r="I343" s="1" t="str">
        <f t="shared" si="116"/>
        <v/>
      </c>
      <c r="J343" s="197">
        <f>VLOOKUP(H343,'F12'!$E$6:$F$356,2,FALSE)</f>
        <v>0</v>
      </c>
      <c r="K343" s="197">
        <f t="shared" si="117"/>
        <v>0.25</v>
      </c>
      <c r="L343" s="190">
        <f t="shared" si="111"/>
        <v>0</v>
      </c>
      <c r="M343" s="182" t="str">
        <f t="shared" si="120"/>
        <v/>
      </c>
      <c r="N343" s="182" t="str">
        <f t="shared" si="120"/>
        <v/>
      </c>
      <c r="O343" s="182" t="str">
        <f t="shared" si="120"/>
        <v/>
      </c>
      <c r="P343" s="182" t="str">
        <f t="shared" si="120"/>
        <v/>
      </c>
      <c r="Q343" s="182" t="str">
        <f t="shared" si="120"/>
        <v/>
      </c>
      <c r="R343" s="182" t="str">
        <f t="shared" si="120"/>
        <v/>
      </c>
      <c r="S343" s="182" t="str">
        <f t="shared" si="120"/>
        <v/>
      </c>
      <c r="T343" s="182" t="str">
        <f t="shared" si="120"/>
        <v/>
      </c>
      <c r="U343" s="182" t="str">
        <f t="shared" si="120"/>
        <v/>
      </c>
      <c r="V343" s="182" t="str">
        <f t="shared" si="120"/>
        <v/>
      </c>
      <c r="W343" s="182" t="str">
        <f t="shared" si="120"/>
        <v/>
      </c>
      <c r="X343" s="182" t="str">
        <f t="shared" si="120"/>
        <v/>
      </c>
      <c r="Y343" s="182" t="str">
        <f t="shared" si="120"/>
        <v/>
      </c>
      <c r="Z343" s="182" t="str">
        <f t="shared" si="120"/>
        <v/>
      </c>
      <c r="AA343" s="182" t="str">
        <f t="shared" si="120"/>
        <v/>
      </c>
      <c r="AB343" s="182" t="str">
        <f t="shared" si="119"/>
        <v/>
      </c>
      <c r="AC343" s="182" t="str">
        <f t="shared" si="119"/>
        <v/>
      </c>
      <c r="AD343" s="182" t="str">
        <f t="shared" si="119"/>
        <v/>
      </c>
      <c r="AE343" s="182" t="str">
        <f t="shared" si="119"/>
        <v/>
      </c>
      <c r="AF343" s="182" t="str">
        <f t="shared" si="119"/>
        <v/>
      </c>
      <c r="AG343" s="182" t="str">
        <f t="shared" si="119"/>
        <v/>
      </c>
      <c r="AH343" s="182" t="str">
        <f t="shared" si="119"/>
        <v/>
      </c>
      <c r="AI343" s="182" t="str">
        <f t="shared" si="119"/>
        <v/>
      </c>
      <c r="AJ343" s="182" t="str">
        <f t="shared" si="119"/>
        <v/>
      </c>
      <c r="AK343" s="182" t="str">
        <f t="shared" si="119"/>
        <v/>
      </c>
      <c r="AL343" s="182" t="str">
        <f t="shared" si="122"/>
        <v/>
      </c>
      <c r="AM343" s="182" t="str">
        <f t="shared" si="122"/>
        <v/>
      </c>
      <c r="AN343" s="182" t="str">
        <f t="shared" si="122"/>
        <v/>
      </c>
      <c r="AO343" s="182" t="str">
        <f t="shared" si="122"/>
        <v/>
      </c>
      <c r="AP343" s="182" t="str">
        <f t="shared" si="122"/>
        <v/>
      </c>
      <c r="AQ343" s="182" t="str">
        <f t="shared" si="122"/>
        <v/>
      </c>
      <c r="AR343" s="182" t="str">
        <f t="shared" si="122"/>
        <v/>
      </c>
      <c r="AS343" s="182" t="str">
        <f t="shared" si="122"/>
        <v/>
      </c>
      <c r="AT343" s="182" t="str">
        <f t="shared" si="122"/>
        <v/>
      </c>
      <c r="AU343" s="182" t="str">
        <f t="shared" si="122"/>
        <v/>
      </c>
      <c r="AV343" s="182" t="str">
        <f t="shared" si="122"/>
        <v/>
      </c>
      <c r="AW343" s="182" t="str">
        <f t="shared" si="122"/>
        <v/>
      </c>
      <c r="AX343" s="182" t="str">
        <f t="shared" si="122"/>
        <v/>
      </c>
      <c r="AY343" s="182" t="str">
        <f t="shared" si="122"/>
        <v/>
      </c>
      <c r="AZ343" s="182" t="str">
        <f t="shared" si="122"/>
        <v/>
      </c>
      <c r="BA343" s="182" t="str">
        <f t="shared" si="122"/>
        <v/>
      </c>
      <c r="BB343" s="182" t="str">
        <f t="shared" si="122"/>
        <v/>
      </c>
      <c r="BC343" s="182" t="str">
        <f t="shared" si="122"/>
        <v/>
      </c>
      <c r="BD343" s="182" t="str">
        <f t="shared" si="122"/>
        <v/>
      </c>
      <c r="BE343" s="182" t="str">
        <f t="shared" si="122"/>
        <v/>
      </c>
      <c r="BF343" s="182" t="str">
        <f t="shared" si="122"/>
        <v/>
      </c>
      <c r="BG343" s="182" t="str">
        <f t="shared" si="122"/>
        <v/>
      </c>
      <c r="BH343" s="182" t="str">
        <f t="shared" si="122"/>
        <v/>
      </c>
      <c r="BI343" s="182" t="str">
        <f t="shared" si="122"/>
        <v/>
      </c>
      <c r="BJ343" s="182" t="str">
        <f t="shared" si="122"/>
        <v/>
      </c>
      <c r="BK343" s="182" t="str">
        <f t="shared" si="122"/>
        <v/>
      </c>
      <c r="BL343" s="182" t="str">
        <f t="shared" si="122"/>
        <v/>
      </c>
      <c r="BM343" s="182" t="str">
        <f t="shared" si="122"/>
        <v/>
      </c>
      <c r="BN343" s="182" t="str">
        <f t="shared" si="122"/>
        <v/>
      </c>
      <c r="BO343" s="182" t="str">
        <f t="shared" si="122"/>
        <v/>
      </c>
      <c r="BP343" s="182" t="str">
        <f t="shared" si="122"/>
        <v/>
      </c>
      <c r="BQ343" s="182" t="str">
        <f t="shared" si="122"/>
        <v/>
      </c>
      <c r="BR343" s="182" t="str">
        <f t="shared" si="122"/>
        <v/>
      </c>
      <c r="BS343" s="182" t="str">
        <f t="shared" si="122"/>
        <v/>
      </c>
      <c r="BT343" s="182" t="str">
        <f t="shared" si="122"/>
        <v/>
      </c>
      <c r="BU343" s="182" t="str">
        <f t="shared" si="122"/>
        <v/>
      </c>
    </row>
    <row r="344" spans="1:73" x14ac:dyDescent="0.25">
      <c r="A344" s="422">
        <f>IF(ISERROR(FIND(SALES!$XEM$12,J344)),0,1)</f>
        <v>1</v>
      </c>
      <c r="G344" s="623" t="str">
        <f t="shared" si="115"/>
        <v>0</v>
      </c>
      <c r="H344" s="1">
        <f>'F12'!E347</f>
        <v>0</v>
      </c>
      <c r="I344" s="1" t="str">
        <f t="shared" si="116"/>
        <v/>
      </c>
      <c r="J344" s="197">
        <f>VLOOKUP(H344,'F12'!$E$6:$F$356,2,FALSE)</f>
        <v>0</v>
      </c>
      <c r="K344" s="197">
        <f t="shared" si="117"/>
        <v>0.25</v>
      </c>
      <c r="L344" s="190">
        <f t="shared" si="111"/>
        <v>0</v>
      </c>
      <c r="M344" s="182" t="str">
        <f t="shared" si="120"/>
        <v/>
      </c>
      <c r="N344" s="182" t="str">
        <f t="shared" si="120"/>
        <v/>
      </c>
      <c r="O344" s="182" t="str">
        <f t="shared" si="120"/>
        <v/>
      </c>
      <c r="P344" s="182" t="str">
        <f t="shared" si="120"/>
        <v/>
      </c>
      <c r="Q344" s="182" t="str">
        <f t="shared" si="120"/>
        <v/>
      </c>
      <c r="R344" s="182" t="str">
        <f t="shared" si="120"/>
        <v/>
      </c>
      <c r="S344" s="182" t="str">
        <f t="shared" si="120"/>
        <v/>
      </c>
      <c r="T344" s="182" t="str">
        <f t="shared" si="120"/>
        <v/>
      </c>
      <c r="U344" s="182" t="str">
        <f t="shared" si="120"/>
        <v/>
      </c>
      <c r="V344" s="182" t="str">
        <f t="shared" si="120"/>
        <v/>
      </c>
      <c r="W344" s="182" t="str">
        <f t="shared" si="120"/>
        <v/>
      </c>
      <c r="X344" s="182" t="str">
        <f t="shared" si="120"/>
        <v/>
      </c>
      <c r="Y344" s="182" t="str">
        <f t="shared" si="120"/>
        <v/>
      </c>
      <c r="Z344" s="182" t="str">
        <f t="shared" si="120"/>
        <v/>
      </c>
      <c r="AA344" s="182" t="str">
        <f t="shared" si="120"/>
        <v/>
      </c>
      <c r="AB344" s="182" t="str">
        <f t="shared" si="119"/>
        <v/>
      </c>
      <c r="AC344" s="182" t="str">
        <f t="shared" si="119"/>
        <v/>
      </c>
      <c r="AD344" s="182" t="str">
        <f t="shared" si="119"/>
        <v/>
      </c>
      <c r="AE344" s="182" t="str">
        <f t="shared" si="119"/>
        <v/>
      </c>
      <c r="AF344" s="182" t="str">
        <f t="shared" si="119"/>
        <v/>
      </c>
      <c r="AG344" s="182" t="str">
        <f t="shared" si="119"/>
        <v/>
      </c>
      <c r="AH344" s="182" t="str">
        <f t="shared" si="119"/>
        <v/>
      </c>
      <c r="AI344" s="182" t="str">
        <f t="shared" si="119"/>
        <v/>
      </c>
      <c r="AJ344" s="182" t="str">
        <f t="shared" si="119"/>
        <v/>
      </c>
      <c r="AK344" s="182" t="str">
        <f t="shared" si="119"/>
        <v/>
      </c>
      <c r="AL344" s="182" t="str">
        <f t="shared" si="122"/>
        <v/>
      </c>
      <c r="AM344" s="182" t="str">
        <f t="shared" si="122"/>
        <v/>
      </c>
      <c r="AN344" s="182" t="str">
        <f t="shared" si="122"/>
        <v/>
      </c>
      <c r="AO344" s="182" t="str">
        <f t="shared" si="122"/>
        <v/>
      </c>
      <c r="AP344" s="182" t="str">
        <f t="shared" si="122"/>
        <v/>
      </c>
      <c r="AQ344" s="182" t="str">
        <f t="shared" si="122"/>
        <v/>
      </c>
      <c r="AR344" s="182" t="str">
        <f t="shared" si="122"/>
        <v/>
      </c>
      <c r="AS344" s="182" t="str">
        <f t="shared" si="122"/>
        <v/>
      </c>
      <c r="AT344" s="182" t="str">
        <f t="shared" si="122"/>
        <v/>
      </c>
      <c r="AU344" s="182" t="str">
        <f t="shared" si="122"/>
        <v/>
      </c>
      <c r="AV344" s="182" t="str">
        <f t="shared" si="122"/>
        <v/>
      </c>
      <c r="AW344" s="182" t="str">
        <f t="shared" si="122"/>
        <v/>
      </c>
      <c r="AX344" s="182" t="str">
        <f t="shared" si="122"/>
        <v/>
      </c>
      <c r="AY344" s="182" t="str">
        <f t="shared" si="122"/>
        <v/>
      </c>
      <c r="AZ344" s="182" t="str">
        <f t="shared" si="122"/>
        <v/>
      </c>
      <c r="BA344" s="182" t="str">
        <f t="shared" si="122"/>
        <v/>
      </c>
      <c r="BB344" s="182" t="str">
        <f t="shared" si="122"/>
        <v/>
      </c>
      <c r="BC344" s="182" t="str">
        <f t="shared" si="122"/>
        <v/>
      </c>
      <c r="BD344" s="182" t="str">
        <f t="shared" si="122"/>
        <v/>
      </c>
      <c r="BE344" s="182" t="str">
        <f t="shared" si="122"/>
        <v/>
      </c>
      <c r="BF344" s="182" t="str">
        <f t="shared" si="122"/>
        <v/>
      </c>
      <c r="BG344" s="182" t="str">
        <f t="shared" si="122"/>
        <v/>
      </c>
      <c r="BH344" s="182" t="str">
        <f t="shared" si="122"/>
        <v/>
      </c>
      <c r="BI344" s="182" t="str">
        <f t="shared" si="122"/>
        <v/>
      </c>
      <c r="BJ344" s="182" t="str">
        <f t="shared" si="122"/>
        <v/>
      </c>
      <c r="BK344" s="182" t="str">
        <f t="shared" si="122"/>
        <v/>
      </c>
      <c r="BL344" s="182" t="str">
        <f t="shared" si="122"/>
        <v/>
      </c>
      <c r="BM344" s="182" t="str">
        <f t="shared" si="122"/>
        <v/>
      </c>
      <c r="BN344" s="182" t="str">
        <f t="shared" si="122"/>
        <v/>
      </c>
      <c r="BO344" s="182" t="str">
        <f t="shared" si="122"/>
        <v/>
      </c>
      <c r="BP344" s="182" t="str">
        <f t="shared" si="122"/>
        <v/>
      </c>
      <c r="BQ344" s="182" t="str">
        <f t="shared" si="122"/>
        <v/>
      </c>
      <c r="BR344" s="182" t="str">
        <f t="shared" si="122"/>
        <v/>
      </c>
      <c r="BS344" s="182" t="str">
        <f t="shared" si="122"/>
        <v/>
      </c>
      <c r="BT344" s="182" t="str">
        <f t="shared" si="122"/>
        <v/>
      </c>
      <c r="BU344" s="182" t="str">
        <f t="shared" si="122"/>
        <v/>
      </c>
    </row>
    <row r="345" spans="1:73" x14ac:dyDescent="0.25">
      <c r="A345" s="422">
        <f>IF(ISERROR(FIND(SALES!$XEM$12,J345)),0,1)</f>
        <v>1</v>
      </c>
      <c r="G345" s="623" t="str">
        <f t="shared" si="115"/>
        <v>0</v>
      </c>
      <c r="H345" s="1">
        <f>'F12'!E348</f>
        <v>0</v>
      </c>
      <c r="I345" s="1" t="str">
        <f t="shared" si="116"/>
        <v/>
      </c>
      <c r="J345" s="197">
        <f>VLOOKUP(H345,'F12'!$E$6:$F$356,2,FALSE)</f>
        <v>0</v>
      </c>
      <c r="K345" s="197">
        <f t="shared" si="117"/>
        <v>0.25</v>
      </c>
      <c r="L345" s="190">
        <f t="shared" si="111"/>
        <v>0</v>
      </c>
      <c r="M345" s="182" t="str">
        <f t="shared" si="120"/>
        <v/>
      </c>
      <c r="N345" s="182" t="str">
        <f t="shared" si="120"/>
        <v/>
      </c>
      <c r="O345" s="182" t="str">
        <f t="shared" si="120"/>
        <v/>
      </c>
      <c r="P345" s="182" t="str">
        <f t="shared" si="120"/>
        <v/>
      </c>
      <c r="Q345" s="182" t="str">
        <f t="shared" si="120"/>
        <v/>
      </c>
      <c r="R345" s="182" t="str">
        <f t="shared" si="120"/>
        <v/>
      </c>
      <c r="S345" s="182" t="str">
        <f t="shared" si="120"/>
        <v/>
      </c>
      <c r="T345" s="182" t="str">
        <f t="shared" si="120"/>
        <v/>
      </c>
      <c r="U345" s="182" t="str">
        <f t="shared" si="120"/>
        <v/>
      </c>
      <c r="V345" s="182" t="str">
        <f t="shared" si="120"/>
        <v/>
      </c>
      <c r="W345" s="182" t="str">
        <f t="shared" si="120"/>
        <v/>
      </c>
      <c r="X345" s="182" t="str">
        <f t="shared" si="120"/>
        <v/>
      </c>
      <c r="Y345" s="182" t="str">
        <f t="shared" si="120"/>
        <v/>
      </c>
      <c r="Z345" s="182" t="str">
        <f t="shared" si="120"/>
        <v/>
      </c>
      <c r="AA345" s="182" t="str">
        <f t="shared" si="120"/>
        <v/>
      </c>
      <c r="AB345" s="182" t="str">
        <f t="shared" si="119"/>
        <v/>
      </c>
      <c r="AC345" s="182" t="str">
        <f t="shared" si="119"/>
        <v/>
      </c>
      <c r="AD345" s="182" t="str">
        <f t="shared" si="119"/>
        <v/>
      </c>
      <c r="AE345" s="182" t="str">
        <f t="shared" si="119"/>
        <v/>
      </c>
      <c r="AF345" s="182" t="str">
        <f t="shared" si="119"/>
        <v/>
      </c>
      <c r="AG345" s="182" t="str">
        <f t="shared" si="119"/>
        <v/>
      </c>
      <c r="AH345" s="182" t="str">
        <f t="shared" si="119"/>
        <v/>
      </c>
      <c r="AI345" s="182" t="str">
        <f t="shared" si="119"/>
        <v/>
      </c>
      <c r="AJ345" s="182" t="str">
        <f t="shared" si="119"/>
        <v/>
      </c>
      <c r="AK345" s="182" t="str">
        <f t="shared" si="119"/>
        <v/>
      </c>
      <c r="AL345" s="182" t="str">
        <f t="shared" si="122"/>
        <v/>
      </c>
      <c r="AM345" s="182" t="str">
        <f t="shared" si="122"/>
        <v/>
      </c>
      <c r="AN345" s="182" t="str">
        <f t="shared" si="122"/>
        <v/>
      </c>
      <c r="AO345" s="182" t="str">
        <f t="shared" si="122"/>
        <v/>
      </c>
      <c r="AP345" s="182" t="str">
        <f t="shared" si="122"/>
        <v/>
      </c>
      <c r="AQ345" s="182" t="str">
        <f t="shared" si="122"/>
        <v/>
      </c>
      <c r="AR345" s="182" t="str">
        <f t="shared" si="122"/>
        <v/>
      </c>
      <c r="AS345" s="182" t="str">
        <f t="shared" si="122"/>
        <v/>
      </c>
      <c r="AT345" s="182" t="str">
        <f t="shared" si="122"/>
        <v/>
      </c>
      <c r="AU345" s="182" t="str">
        <f t="shared" si="122"/>
        <v/>
      </c>
      <c r="AV345" s="182" t="str">
        <f t="shared" si="122"/>
        <v/>
      </c>
      <c r="AW345" s="182" t="str">
        <f t="shared" si="122"/>
        <v/>
      </c>
      <c r="AX345" s="182" t="str">
        <f t="shared" si="122"/>
        <v/>
      </c>
      <c r="AY345" s="182" t="str">
        <f t="shared" si="122"/>
        <v/>
      </c>
      <c r="AZ345" s="182" t="str">
        <f t="shared" si="122"/>
        <v/>
      </c>
      <c r="BA345" s="182" t="str">
        <f t="shared" si="122"/>
        <v/>
      </c>
      <c r="BB345" s="182" t="str">
        <f t="shared" si="122"/>
        <v/>
      </c>
      <c r="BC345" s="182" t="str">
        <f t="shared" si="122"/>
        <v/>
      </c>
      <c r="BD345" s="182" t="str">
        <f t="shared" si="122"/>
        <v/>
      </c>
      <c r="BE345" s="182" t="str">
        <f t="shared" si="122"/>
        <v/>
      </c>
      <c r="BF345" s="182" t="str">
        <f t="shared" si="122"/>
        <v/>
      </c>
      <c r="BG345" s="182" t="str">
        <f t="shared" si="122"/>
        <v/>
      </c>
      <c r="BH345" s="182" t="str">
        <f t="shared" si="122"/>
        <v/>
      </c>
      <c r="BI345" s="182" t="str">
        <f t="shared" si="122"/>
        <v/>
      </c>
      <c r="BJ345" s="182" t="str">
        <f t="shared" si="122"/>
        <v/>
      </c>
      <c r="BK345" s="182" t="str">
        <f t="shared" si="122"/>
        <v/>
      </c>
      <c r="BL345" s="182" t="str">
        <f t="shared" si="122"/>
        <v/>
      </c>
      <c r="BM345" s="182" t="str">
        <f t="shared" si="122"/>
        <v/>
      </c>
      <c r="BN345" s="182" t="str">
        <f t="shared" si="122"/>
        <v/>
      </c>
      <c r="BO345" s="182" t="str">
        <f t="shared" si="122"/>
        <v/>
      </c>
      <c r="BP345" s="182" t="str">
        <f t="shared" si="122"/>
        <v/>
      </c>
      <c r="BQ345" s="182" t="str">
        <f t="shared" si="122"/>
        <v/>
      </c>
      <c r="BR345" s="182" t="str">
        <f t="shared" si="122"/>
        <v/>
      </c>
      <c r="BS345" s="182" t="str">
        <f t="shared" si="122"/>
        <v/>
      </c>
      <c r="BT345" s="182" t="str">
        <f t="shared" si="122"/>
        <v/>
      </c>
      <c r="BU345" s="182" t="str">
        <f t="shared" si="122"/>
        <v/>
      </c>
    </row>
    <row r="346" spans="1:73" x14ac:dyDescent="0.25">
      <c r="A346" s="422">
        <f>IF(ISERROR(FIND(SALES!$XEM$12,J346)),0,1)</f>
        <v>1</v>
      </c>
      <c r="G346" s="623" t="str">
        <f t="shared" si="115"/>
        <v>0</v>
      </c>
      <c r="H346" s="1">
        <f>'F12'!E349</f>
        <v>0</v>
      </c>
      <c r="I346" s="1" t="str">
        <f t="shared" si="116"/>
        <v/>
      </c>
      <c r="J346" s="197">
        <f>VLOOKUP(H346,'F12'!$E$6:$F$356,2,FALSE)</f>
        <v>0</v>
      </c>
      <c r="K346" s="197">
        <f t="shared" si="117"/>
        <v>0.25</v>
      </c>
      <c r="L346" s="190">
        <f t="shared" si="111"/>
        <v>0</v>
      </c>
      <c r="M346" s="182" t="str">
        <f t="shared" si="120"/>
        <v/>
      </c>
      <c r="N346" s="182" t="str">
        <f t="shared" si="120"/>
        <v/>
      </c>
      <c r="O346" s="182" t="str">
        <f t="shared" si="120"/>
        <v/>
      </c>
      <c r="P346" s="182" t="str">
        <f t="shared" si="120"/>
        <v/>
      </c>
      <c r="Q346" s="182" t="str">
        <f t="shared" si="120"/>
        <v/>
      </c>
      <c r="R346" s="182" t="str">
        <f t="shared" si="120"/>
        <v/>
      </c>
      <c r="S346" s="182" t="str">
        <f t="shared" si="120"/>
        <v/>
      </c>
      <c r="T346" s="182" t="str">
        <f t="shared" si="120"/>
        <v/>
      </c>
      <c r="U346" s="182" t="str">
        <f t="shared" si="120"/>
        <v/>
      </c>
      <c r="V346" s="182" t="str">
        <f t="shared" si="120"/>
        <v/>
      </c>
      <c r="W346" s="182" t="str">
        <f t="shared" si="120"/>
        <v/>
      </c>
      <c r="X346" s="182" t="str">
        <f t="shared" si="120"/>
        <v/>
      </c>
      <c r="Y346" s="182" t="str">
        <f t="shared" si="120"/>
        <v/>
      </c>
      <c r="Z346" s="182" t="str">
        <f t="shared" si="120"/>
        <v/>
      </c>
      <c r="AA346" s="182" t="str">
        <f t="shared" si="120"/>
        <v/>
      </c>
      <c r="AB346" s="182" t="str">
        <f t="shared" si="119"/>
        <v/>
      </c>
      <c r="AC346" s="182" t="str">
        <f t="shared" si="119"/>
        <v/>
      </c>
      <c r="AD346" s="182" t="str">
        <f t="shared" si="119"/>
        <v/>
      </c>
      <c r="AE346" s="182" t="str">
        <f t="shared" si="119"/>
        <v/>
      </c>
      <c r="AF346" s="182" t="str">
        <f t="shared" si="119"/>
        <v/>
      </c>
      <c r="AG346" s="182" t="str">
        <f t="shared" si="119"/>
        <v/>
      </c>
      <c r="AH346" s="182" t="str">
        <f t="shared" si="119"/>
        <v/>
      </c>
      <c r="AI346" s="182" t="str">
        <f t="shared" si="119"/>
        <v/>
      </c>
      <c r="AJ346" s="182" t="str">
        <f t="shared" si="119"/>
        <v/>
      </c>
      <c r="AK346" s="182" t="str">
        <f t="shared" si="119"/>
        <v/>
      </c>
      <c r="AL346" s="182" t="str">
        <f t="shared" si="122"/>
        <v/>
      </c>
      <c r="AM346" s="182" t="str">
        <f t="shared" si="122"/>
        <v/>
      </c>
      <c r="AN346" s="182" t="str">
        <f t="shared" si="122"/>
        <v/>
      </c>
      <c r="AO346" s="182" t="str">
        <f t="shared" si="122"/>
        <v/>
      </c>
      <c r="AP346" s="182" t="str">
        <f t="shared" si="122"/>
        <v/>
      </c>
      <c r="AQ346" s="182" t="str">
        <f t="shared" si="122"/>
        <v/>
      </c>
      <c r="AR346" s="182" t="str">
        <f t="shared" si="122"/>
        <v/>
      </c>
      <c r="AS346" s="182" t="str">
        <f t="shared" si="122"/>
        <v/>
      </c>
      <c r="AT346" s="182" t="str">
        <f t="shared" si="122"/>
        <v/>
      </c>
      <c r="AU346" s="182" t="str">
        <f t="shared" si="122"/>
        <v/>
      </c>
      <c r="AV346" s="182" t="str">
        <f t="shared" si="122"/>
        <v/>
      </c>
      <c r="AW346" s="182" t="str">
        <f t="shared" si="122"/>
        <v/>
      </c>
      <c r="AX346" s="182" t="str">
        <f t="shared" si="122"/>
        <v/>
      </c>
      <c r="AY346" s="182" t="str">
        <f t="shared" si="122"/>
        <v/>
      </c>
      <c r="AZ346" s="182" t="str">
        <f t="shared" si="122"/>
        <v/>
      </c>
      <c r="BA346" s="182" t="str">
        <f t="shared" si="122"/>
        <v/>
      </c>
      <c r="BB346" s="182" t="str">
        <f t="shared" si="122"/>
        <v/>
      </c>
      <c r="BC346" s="182" t="str">
        <f t="shared" si="122"/>
        <v/>
      </c>
      <c r="BD346" s="182" t="str">
        <f t="shared" si="122"/>
        <v/>
      </c>
      <c r="BE346" s="182" t="str">
        <f t="shared" si="122"/>
        <v/>
      </c>
      <c r="BF346" s="182" t="str">
        <f t="shared" si="122"/>
        <v/>
      </c>
      <c r="BG346" s="182" t="str">
        <f t="shared" si="122"/>
        <v/>
      </c>
      <c r="BH346" s="182" t="str">
        <f t="shared" si="122"/>
        <v/>
      </c>
      <c r="BI346" s="182" t="str">
        <f t="shared" si="122"/>
        <v/>
      </c>
      <c r="BJ346" s="182" t="str">
        <f t="shared" si="122"/>
        <v/>
      </c>
      <c r="BK346" s="182" t="str">
        <f t="shared" si="122"/>
        <v/>
      </c>
      <c r="BL346" s="182" t="str">
        <f t="shared" si="122"/>
        <v/>
      </c>
      <c r="BM346" s="182" t="str">
        <f t="shared" si="122"/>
        <v/>
      </c>
      <c r="BN346" s="182" t="str">
        <f t="shared" si="122"/>
        <v/>
      </c>
      <c r="BO346" s="182" t="str">
        <f t="shared" si="122"/>
        <v/>
      </c>
      <c r="BP346" s="182" t="str">
        <f t="shared" si="122"/>
        <v/>
      </c>
      <c r="BQ346" s="182" t="str">
        <f t="shared" si="122"/>
        <v/>
      </c>
      <c r="BR346" s="182" t="str">
        <f t="shared" si="122"/>
        <v/>
      </c>
      <c r="BS346" s="182" t="str">
        <f t="shared" si="122"/>
        <v/>
      </c>
      <c r="BT346" s="182" t="str">
        <f t="shared" si="122"/>
        <v/>
      </c>
      <c r="BU346" s="182" t="str">
        <f t="shared" si="122"/>
        <v/>
      </c>
    </row>
    <row r="347" spans="1:73" x14ac:dyDescent="0.25">
      <c r="A347" s="422">
        <f>IF(ISERROR(FIND(SALES!$XEM$12,J347)),0,1)</f>
        <v>1</v>
      </c>
      <c r="G347" s="623" t="str">
        <f t="shared" si="115"/>
        <v>0</v>
      </c>
      <c r="H347" s="1">
        <f>'F12'!E350</f>
        <v>0</v>
      </c>
      <c r="I347" s="1" t="str">
        <f t="shared" si="116"/>
        <v/>
      </c>
      <c r="J347" s="197">
        <f>VLOOKUP(H347,'F12'!$E$6:$F$356,2,FALSE)</f>
        <v>0</v>
      </c>
      <c r="K347" s="197">
        <f t="shared" si="117"/>
        <v>0.25</v>
      </c>
      <c r="L347" s="190">
        <f t="shared" si="111"/>
        <v>0</v>
      </c>
      <c r="M347" s="182" t="str">
        <f t="shared" si="120"/>
        <v/>
      </c>
      <c r="N347" s="182" t="str">
        <f t="shared" si="120"/>
        <v/>
      </c>
      <c r="O347" s="182" t="str">
        <f t="shared" si="120"/>
        <v/>
      </c>
      <c r="P347" s="182" t="str">
        <f t="shared" si="120"/>
        <v/>
      </c>
      <c r="Q347" s="182" t="str">
        <f t="shared" si="120"/>
        <v/>
      </c>
      <c r="R347" s="182" t="str">
        <f t="shared" si="120"/>
        <v/>
      </c>
      <c r="S347" s="182" t="str">
        <f t="shared" si="120"/>
        <v/>
      </c>
      <c r="T347" s="182" t="str">
        <f t="shared" si="120"/>
        <v/>
      </c>
      <c r="U347" s="182" t="str">
        <f t="shared" si="120"/>
        <v/>
      </c>
      <c r="V347" s="182" t="str">
        <f t="shared" si="120"/>
        <v/>
      </c>
      <c r="W347" s="182" t="str">
        <f t="shared" si="120"/>
        <v/>
      </c>
      <c r="X347" s="182" t="str">
        <f t="shared" si="120"/>
        <v/>
      </c>
      <c r="Y347" s="182" t="str">
        <f t="shared" si="120"/>
        <v/>
      </c>
      <c r="Z347" s="182" t="str">
        <f t="shared" si="120"/>
        <v/>
      </c>
      <c r="AA347" s="182" t="str">
        <f t="shared" si="120"/>
        <v/>
      </c>
      <c r="AB347" s="182" t="str">
        <f t="shared" si="119"/>
        <v/>
      </c>
      <c r="AC347" s="182" t="str">
        <f t="shared" si="119"/>
        <v/>
      </c>
      <c r="AD347" s="182" t="str">
        <f t="shared" si="119"/>
        <v/>
      </c>
      <c r="AE347" s="182" t="str">
        <f t="shared" si="119"/>
        <v/>
      </c>
      <c r="AF347" s="182" t="str">
        <f t="shared" si="119"/>
        <v/>
      </c>
      <c r="AG347" s="182" t="str">
        <f t="shared" si="119"/>
        <v/>
      </c>
      <c r="AH347" s="182" t="str">
        <f t="shared" si="119"/>
        <v/>
      </c>
      <c r="AI347" s="182" t="str">
        <f t="shared" si="119"/>
        <v/>
      </c>
      <c r="AJ347" s="182" t="str">
        <f t="shared" si="119"/>
        <v/>
      </c>
      <c r="AK347" s="182" t="str">
        <f t="shared" si="119"/>
        <v/>
      </c>
      <c r="AL347" s="182" t="str">
        <f t="shared" si="122"/>
        <v/>
      </c>
      <c r="AM347" s="182" t="str">
        <f t="shared" si="122"/>
        <v/>
      </c>
      <c r="AN347" s="182" t="str">
        <f t="shared" si="122"/>
        <v/>
      </c>
      <c r="AO347" s="182" t="str">
        <f t="shared" si="122"/>
        <v/>
      </c>
      <c r="AP347" s="182" t="str">
        <f t="shared" si="122"/>
        <v/>
      </c>
      <c r="AQ347" s="182" t="str">
        <f t="shared" si="122"/>
        <v/>
      </c>
      <c r="AR347" s="182" t="str">
        <f t="shared" si="122"/>
        <v/>
      </c>
      <c r="AS347" s="182" t="str">
        <f t="shared" si="122"/>
        <v/>
      </c>
      <c r="AT347" s="182" t="str">
        <f t="shared" si="122"/>
        <v/>
      </c>
      <c r="AU347" s="182" t="str">
        <f t="shared" si="122"/>
        <v/>
      </c>
      <c r="AV347" s="182" t="str">
        <f t="shared" si="122"/>
        <v/>
      </c>
      <c r="AW347" s="182" t="str">
        <f t="shared" si="122"/>
        <v/>
      </c>
      <c r="AX347" s="182" t="str">
        <f t="shared" si="122"/>
        <v/>
      </c>
      <c r="AY347" s="182" t="str">
        <f t="shared" si="122"/>
        <v/>
      </c>
      <c r="AZ347" s="182" t="str">
        <f t="shared" si="122"/>
        <v/>
      </c>
      <c r="BA347" s="182" t="str">
        <f t="shared" si="122"/>
        <v/>
      </c>
      <c r="BB347" s="182" t="str">
        <f t="shared" si="122"/>
        <v/>
      </c>
      <c r="BC347" s="182" t="str">
        <f t="shared" si="122"/>
        <v/>
      </c>
      <c r="BD347" s="182" t="str">
        <f t="shared" si="122"/>
        <v/>
      </c>
      <c r="BE347" s="182" t="str">
        <f t="shared" si="122"/>
        <v/>
      </c>
      <c r="BF347" s="182" t="str">
        <f t="shared" si="122"/>
        <v/>
      </c>
      <c r="BG347" s="182" t="str">
        <f t="shared" si="122"/>
        <v/>
      </c>
      <c r="BH347" s="182" t="str">
        <f t="shared" si="122"/>
        <v/>
      </c>
      <c r="BI347" s="182" t="str">
        <f t="shared" si="122"/>
        <v/>
      </c>
      <c r="BJ347" s="182" t="str">
        <f t="shared" si="122"/>
        <v/>
      </c>
      <c r="BK347" s="182" t="str">
        <f t="shared" si="122"/>
        <v/>
      </c>
      <c r="BL347" s="182" t="str">
        <f t="shared" si="122"/>
        <v/>
      </c>
      <c r="BM347" s="182" t="str">
        <f t="shared" si="122"/>
        <v/>
      </c>
      <c r="BN347" s="182" t="str">
        <f t="shared" si="122"/>
        <v/>
      </c>
      <c r="BO347" s="182" t="str">
        <f t="shared" si="122"/>
        <v/>
      </c>
      <c r="BP347" s="182" t="str">
        <f t="shared" si="122"/>
        <v/>
      </c>
      <c r="BQ347" s="182" t="str">
        <f t="shared" si="122"/>
        <v/>
      </c>
      <c r="BR347" s="182" t="str">
        <f t="shared" si="122"/>
        <v/>
      </c>
      <c r="BS347" s="182" t="str">
        <f t="shared" si="122"/>
        <v/>
      </c>
      <c r="BT347" s="182" t="str">
        <f t="shared" si="122"/>
        <v/>
      </c>
      <c r="BU347" s="182" t="str">
        <f t="shared" si="122"/>
        <v/>
      </c>
    </row>
    <row r="348" spans="1:73" x14ac:dyDescent="0.25">
      <c r="A348" s="422">
        <f>IF(ISERROR(FIND(SALES!$XEM$12,J348)),0,1)</f>
        <v>1</v>
      </c>
      <c r="G348" s="623" t="str">
        <f t="shared" si="115"/>
        <v>0</v>
      </c>
      <c r="H348" s="1">
        <f>'F12'!E351</f>
        <v>0</v>
      </c>
      <c r="I348" s="1" t="str">
        <f t="shared" si="116"/>
        <v/>
      </c>
      <c r="J348" s="197">
        <f>VLOOKUP(H348,'F12'!$E$6:$F$356,2,FALSE)</f>
        <v>0</v>
      </c>
      <c r="K348" s="197">
        <f t="shared" si="117"/>
        <v>0.25</v>
      </c>
      <c r="L348" s="190">
        <f t="shared" si="111"/>
        <v>0</v>
      </c>
      <c r="M348" s="182" t="str">
        <f t="shared" si="120"/>
        <v/>
      </c>
      <c r="N348" s="182" t="str">
        <f t="shared" si="120"/>
        <v/>
      </c>
      <c r="O348" s="182" t="str">
        <f t="shared" si="120"/>
        <v/>
      </c>
      <c r="P348" s="182" t="str">
        <f t="shared" si="120"/>
        <v/>
      </c>
      <c r="Q348" s="182" t="str">
        <f t="shared" si="120"/>
        <v/>
      </c>
      <c r="R348" s="182" t="str">
        <f t="shared" si="120"/>
        <v/>
      </c>
      <c r="S348" s="182" t="str">
        <f t="shared" si="120"/>
        <v/>
      </c>
      <c r="T348" s="182" t="str">
        <f t="shared" si="120"/>
        <v/>
      </c>
      <c r="U348" s="182" t="str">
        <f t="shared" si="120"/>
        <v/>
      </c>
      <c r="V348" s="182" t="str">
        <f t="shared" si="120"/>
        <v/>
      </c>
      <c r="W348" s="182" t="str">
        <f t="shared" si="120"/>
        <v/>
      </c>
      <c r="X348" s="182" t="str">
        <f t="shared" si="120"/>
        <v/>
      </c>
      <c r="Y348" s="182" t="str">
        <f t="shared" si="120"/>
        <v/>
      </c>
      <c r="Z348" s="182" t="str">
        <f t="shared" si="120"/>
        <v/>
      </c>
      <c r="AA348" s="182" t="str">
        <f t="shared" si="120"/>
        <v/>
      </c>
      <c r="AB348" s="182" t="str">
        <f t="shared" si="119"/>
        <v/>
      </c>
      <c r="AC348" s="182" t="str">
        <f t="shared" si="119"/>
        <v/>
      </c>
      <c r="AD348" s="182" t="str">
        <f t="shared" si="119"/>
        <v/>
      </c>
      <c r="AE348" s="182" t="str">
        <f t="shared" si="119"/>
        <v/>
      </c>
      <c r="AF348" s="182" t="str">
        <f t="shared" si="119"/>
        <v/>
      </c>
      <c r="AG348" s="182" t="str">
        <f t="shared" si="119"/>
        <v/>
      </c>
      <c r="AH348" s="182" t="str">
        <f t="shared" si="119"/>
        <v/>
      </c>
      <c r="AI348" s="182" t="str">
        <f t="shared" si="119"/>
        <v/>
      </c>
      <c r="AJ348" s="182" t="str">
        <f t="shared" si="119"/>
        <v/>
      </c>
      <c r="AK348" s="182" t="str">
        <f t="shared" si="119"/>
        <v/>
      </c>
      <c r="AL348" s="182" t="str">
        <f t="shared" si="122"/>
        <v/>
      </c>
      <c r="AM348" s="182" t="str">
        <f t="shared" si="122"/>
        <v/>
      </c>
      <c r="AN348" s="182" t="str">
        <f t="shared" si="122"/>
        <v/>
      </c>
      <c r="AO348" s="182" t="str">
        <f t="shared" si="122"/>
        <v/>
      </c>
      <c r="AP348" s="182" t="str">
        <f t="shared" si="122"/>
        <v/>
      </c>
      <c r="AQ348" s="182" t="str">
        <f t="shared" si="122"/>
        <v/>
      </c>
      <c r="AR348" s="182" t="str">
        <f t="shared" si="122"/>
        <v/>
      </c>
      <c r="AS348" s="182" t="str">
        <f t="shared" si="122"/>
        <v/>
      </c>
      <c r="AT348" s="182" t="str">
        <f t="shared" si="122"/>
        <v/>
      </c>
      <c r="AU348" s="182" t="str">
        <f t="shared" si="122"/>
        <v/>
      </c>
      <c r="AV348" s="182" t="str">
        <f t="shared" si="122"/>
        <v/>
      </c>
      <c r="AW348" s="182" t="str">
        <f t="shared" si="122"/>
        <v/>
      </c>
      <c r="AX348" s="182" t="str">
        <f t="shared" si="122"/>
        <v/>
      </c>
      <c r="AY348" s="182" t="str">
        <f t="shared" si="122"/>
        <v/>
      </c>
      <c r="AZ348" s="182" t="str">
        <f t="shared" si="122"/>
        <v/>
      </c>
      <c r="BA348" s="182" t="str">
        <f t="shared" si="122"/>
        <v/>
      </c>
      <c r="BB348" s="182" t="str">
        <f t="shared" si="122"/>
        <v/>
      </c>
      <c r="BC348" s="182" t="str">
        <f t="shared" si="122"/>
        <v/>
      </c>
      <c r="BD348" s="182" t="str">
        <f t="shared" si="122"/>
        <v/>
      </c>
      <c r="BE348" s="182" t="str">
        <f t="shared" si="122"/>
        <v/>
      </c>
      <c r="BF348" s="182" t="str">
        <f t="shared" si="122"/>
        <v/>
      </c>
      <c r="BG348" s="182" t="str">
        <f t="shared" si="122"/>
        <v/>
      </c>
      <c r="BH348" s="182" t="str">
        <f t="shared" si="122"/>
        <v/>
      </c>
      <c r="BI348" s="182" t="str">
        <f t="shared" si="122"/>
        <v/>
      </c>
      <c r="BJ348" s="182" t="str">
        <f t="shared" si="122"/>
        <v/>
      </c>
      <c r="BK348" s="182" t="str">
        <f t="shared" si="122"/>
        <v/>
      </c>
      <c r="BL348" s="182" t="str">
        <f t="shared" si="122"/>
        <v/>
      </c>
      <c r="BM348" s="182" t="str">
        <f t="shared" si="122"/>
        <v/>
      </c>
      <c r="BN348" s="182" t="str">
        <f t="shared" si="122"/>
        <v/>
      </c>
      <c r="BO348" s="182" t="str">
        <f t="shared" si="122"/>
        <v/>
      </c>
      <c r="BP348" s="182" t="str">
        <f t="shared" si="122"/>
        <v/>
      </c>
      <c r="BQ348" s="182" t="str">
        <f t="shared" si="122"/>
        <v/>
      </c>
      <c r="BR348" s="182" t="str">
        <f t="shared" si="122"/>
        <v/>
      </c>
      <c r="BS348" s="182" t="str">
        <f t="shared" si="122"/>
        <v/>
      </c>
      <c r="BT348" s="182" t="str">
        <f t="shared" si="122"/>
        <v/>
      </c>
      <c r="BU348" s="182" t="str">
        <f t="shared" si="122"/>
        <v/>
      </c>
    </row>
    <row r="349" spans="1:73" x14ac:dyDescent="0.25">
      <c r="A349" s="422">
        <f>IF(ISERROR(FIND(SALES!$XEM$12,J349)),0,1)</f>
        <v>1</v>
      </c>
      <c r="G349" s="623" t="str">
        <f t="shared" si="115"/>
        <v>0</v>
      </c>
      <c r="H349" s="1">
        <f>'F12'!E352</f>
        <v>0</v>
      </c>
      <c r="I349" s="1" t="str">
        <f t="shared" si="116"/>
        <v/>
      </c>
      <c r="J349" s="197">
        <f>VLOOKUP(H349,'F12'!$E$6:$F$356,2,FALSE)</f>
        <v>0</v>
      </c>
      <c r="K349" s="197">
        <f t="shared" si="117"/>
        <v>0.25</v>
      </c>
      <c r="L349" s="190">
        <f t="shared" si="111"/>
        <v>0</v>
      </c>
      <c r="M349" s="182" t="str">
        <f t="shared" si="120"/>
        <v/>
      </c>
      <c r="N349" s="182" t="str">
        <f t="shared" si="120"/>
        <v/>
      </c>
      <c r="O349" s="182" t="str">
        <f t="shared" si="120"/>
        <v/>
      </c>
      <c r="P349" s="182" t="str">
        <f t="shared" si="120"/>
        <v/>
      </c>
      <c r="Q349" s="182" t="str">
        <f t="shared" si="120"/>
        <v/>
      </c>
      <c r="R349" s="182" t="str">
        <f t="shared" si="120"/>
        <v/>
      </c>
      <c r="S349" s="182" t="str">
        <f t="shared" si="120"/>
        <v/>
      </c>
      <c r="T349" s="182" t="str">
        <f t="shared" si="120"/>
        <v/>
      </c>
      <c r="U349" s="182" t="str">
        <f t="shared" si="120"/>
        <v/>
      </c>
      <c r="V349" s="182" t="str">
        <f t="shared" si="120"/>
        <v/>
      </c>
      <c r="W349" s="182" t="str">
        <f t="shared" si="120"/>
        <v/>
      </c>
      <c r="X349" s="182" t="str">
        <f t="shared" si="120"/>
        <v/>
      </c>
      <c r="Y349" s="182" t="str">
        <f t="shared" si="120"/>
        <v/>
      </c>
      <c r="Z349" s="182" t="str">
        <f t="shared" si="120"/>
        <v/>
      </c>
      <c r="AA349" s="182" t="str">
        <f t="shared" ref="AA349:AP364" si="123">IF(AA$2&gt;LEN($J349),"",RIGHT(LEFT($J349,AA$2),3))</f>
        <v/>
      </c>
      <c r="AB349" s="182" t="str">
        <f t="shared" si="123"/>
        <v/>
      </c>
      <c r="AC349" s="182" t="str">
        <f t="shared" si="123"/>
        <v/>
      </c>
      <c r="AD349" s="182" t="str">
        <f t="shared" si="123"/>
        <v/>
      </c>
      <c r="AE349" s="182" t="str">
        <f t="shared" si="123"/>
        <v/>
      </c>
      <c r="AF349" s="182" t="str">
        <f t="shared" si="123"/>
        <v/>
      </c>
      <c r="AG349" s="182" t="str">
        <f t="shared" si="123"/>
        <v/>
      </c>
      <c r="AH349" s="182" t="str">
        <f t="shared" si="123"/>
        <v/>
      </c>
      <c r="AI349" s="182" t="str">
        <f t="shared" si="123"/>
        <v/>
      </c>
      <c r="AJ349" s="182" t="str">
        <f t="shared" si="123"/>
        <v/>
      </c>
      <c r="AK349" s="182" t="str">
        <f t="shared" si="123"/>
        <v/>
      </c>
      <c r="AL349" s="182" t="str">
        <f t="shared" si="123"/>
        <v/>
      </c>
      <c r="AM349" s="182" t="str">
        <f t="shared" si="123"/>
        <v/>
      </c>
      <c r="AN349" s="182" t="str">
        <f t="shared" si="123"/>
        <v/>
      </c>
      <c r="AO349" s="182" t="str">
        <f t="shared" si="123"/>
        <v/>
      </c>
      <c r="AP349" s="182" t="str">
        <f t="shared" si="123"/>
        <v/>
      </c>
      <c r="AQ349" s="182" t="str">
        <f t="shared" si="122"/>
        <v/>
      </c>
      <c r="AR349" s="182" t="str">
        <f t="shared" si="122"/>
        <v/>
      </c>
      <c r="AS349" s="182" t="str">
        <f t="shared" si="122"/>
        <v/>
      </c>
      <c r="AT349" s="182" t="str">
        <f t="shared" si="122"/>
        <v/>
      </c>
      <c r="AU349" s="182" t="str">
        <f t="shared" si="122"/>
        <v/>
      </c>
      <c r="AV349" s="182" t="str">
        <f t="shared" si="122"/>
        <v/>
      </c>
      <c r="AW349" s="182" t="str">
        <f t="shared" si="122"/>
        <v/>
      </c>
      <c r="AX349" s="182" t="str">
        <f t="shared" si="122"/>
        <v/>
      </c>
      <c r="AY349" s="182" t="str">
        <f t="shared" si="122"/>
        <v/>
      </c>
      <c r="AZ349" s="182" t="str">
        <f t="shared" si="122"/>
        <v/>
      </c>
      <c r="BA349" s="182" t="str">
        <f t="shared" si="122"/>
        <v/>
      </c>
      <c r="BB349" s="182" t="str">
        <f t="shared" ref="AL349:BU356" si="124">IF(BB$2&gt;LEN($J349),"",RIGHT(LEFT($J349,BB$2),3))</f>
        <v/>
      </c>
      <c r="BC349" s="182" t="str">
        <f t="shared" si="124"/>
        <v/>
      </c>
      <c r="BD349" s="182" t="str">
        <f t="shared" si="124"/>
        <v/>
      </c>
      <c r="BE349" s="182" t="str">
        <f t="shared" si="124"/>
        <v/>
      </c>
      <c r="BF349" s="182" t="str">
        <f t="shared" si="124"/>
        <v/>
      </c>
      <c r="BG349" s="182" t="str">
        <f t="shared" si="124"/>
        <v/>
      </c>
      <c r="BH349" s="182" t="str">
        <f t="shared" si="124"/>
        <v/>
      </c>
      <c r="BI349" s="182" t="str">
        <f t="shared" si="124"/>
        <v/>
      </c>
      <c r="BJ349" s="182" t="str">
        <f t="shared" si="124"/>
        <v/>
      </c>
      <c r="BK349" s="182" t="str">
        <f t="shared" si="124"/>
        <v/>
      </c>
      <c r="BL349" s="182" t="str">
        <f t="shared" si="124"/>
        <v/>
      </c>
      <c r="BM349" s="182" t="str">
        <f t="shared" si="124"/>
        <v/>
      </c>
      <c r="BN349" s="182" t="str">
        <f t="shared" si="124"/>
        <v/>
      </c>
      <c r="BO349" s="182" t="str">
        <f t="shared" si="124"/>
        <v/>
      </c>
      <c r="BP349" s="182" t="str">
        <f t="shared" si="124"/>
        <v/>
      </c>
      <c r="BQ349" s="182" t="str">
        <f t="shared" si="124"/>
        <v/>
      </c>
      <c r="BR349" s="182" t="str">
        <f t="shared" si="124"/>
        <v/>
      </c>
      <c r="BS349" s="182" t="str">
        <f t="shared" si="124"/>
        <v/>
      </c>
      <c r="BT349" s="182" t="str">
        <f t="shared" si="124"/>
        <v/>
      </c>
      <c r="BU349" s="182" t="str">
        <f t="shared" si="124"/>
        <v/>
      </c>
    </row>
    <row r="350" spans="1:73" x14ac:dyDescent="0.25">
      <c r="A350" s="422">
        <f>IF(ISERROR(FIND(SALES!$XEM$12,J350)),0,1)</f>
        <v>1</v>
      </c>
      <c r="G350" s="623" t="str">
        <f t="shared" si="115"/>
        <v>0</v>
      </c>
      <c r="H350" s="1">
        <f>'F12'!E353</f>
        <v>0</v>
      </c>
      <c r="I350" s="1" t="str">
        <f t="shared" si="116"/>
        <v/>
      </c>
      <c r="J350" s="197">
        <f>VLOOKUP(H350,'F12'!$E$6:$F$356,2,FALSE)</f>
        <v>0</v>
      </c>
      <c r="K350" s="197">
        <f t="shared" si="117"/>
        <v>0.25</v>
      </c>
      <c r="L350" s="190">
        <f t="shared" si="111"/>
        <v>0</v>
      </c>
      <c r="M350" s="182" t="str">
        <f t="shared" ref="M350:AB365" si="125">IF(M$2&gt;LEN($J350),"",RIGHT(LEFT($J350,M$2),3))</f>
        <v/>
      </c>
      <c r="N350" s="182" t="str">
        <f t="shared" si="125"/>
        <v/>
      </c>
      <c r="O350" s="182" t="str">
        <f t="shared" si="125"/>
        <v/>
      </c>
      <c r="P350" s="182" t="str">
        <f t="shared" si="125"/>
        <v/>
      </c>
      <c r="Q350" s="182" t="str">
        <f t="shared" si="125"/>
        <v/>
      </c>
      <c r="R350" s="182" t="str">
        <f t="shared" si="125"/>
        <v/>
      </c>
      <c r="S350" s="182" t="str">
        <f t="shared" si="125"/>
        <v/>
      </c>
      <c r="T350" s="182" t="str">
        <f t="shared" si="125"/>
        <v/>
      </c>
      <c r="U350" s="182" t="str">
        <f t="shared" si="125"/>
        <v/>
      </c>
      <c r="V350" s="182" t="str">
        <f t="shared" si="125"/>
        <v/>
      </c>
      <c r="W350" s="182" t="str">
        <f t="shared" si="125"/>
        <v/>
      </c>
      <c r="X350" s="182" t="str">
        <f t="shared" si="125"/>
        <v/>
      </c>
      <c r="Y350" s="182" t="str">
        <f t="shared" si="125"/>
        <v/>
      </c>
      <c r="Z350" s="182" t="str">
        <f t="shared" si="125"/>
        <v/>
      </c>
      <c r="AA350" s="182" t="str">
        <f t="shared" si="125"/>
        <v/>
      </c>
      <c r="AB350" s="182" t="str">
        <f t="shared" si="123"/>
        <v/>
      </c>
      <c r="AC350" s="182" t="str">
        <f t="shared" si="123"/>
        <v/>
      </c>
      <c r="AD350" s="182" t="str">
        <f t="shared" si="123"/>
        <v/>
      </c>
      <c r="AE350" s="182" t="str">
        <f t="shared" si="123"/>
        <v/>
      </c>
      <c r="AF350" s="182" t="str">
        <f t="shared" si="123"/>
        <v/>
      </c>
      <c r="AG350" s="182" t="str">
        <f t="shared" si="123"/>
        <v/>
      </c>
      <c r="AH350" s="182" t="str">
        <f t="shared" si="123"/>
        <v/>
      </c>
      <c r="AI350" s="182" t="str">
        <f t="shared" si="123"/>
        <v/>
      </c>
      <c r="AJ350" s="182" t="str">
        <f t="shared" si="123"/>
        <v/>
      </c>
      <c r="AK350" s="182" t="str">
        <f t="shared" si="123"/>
        <v/>
      </c>
      <c r="AL350" s="182" t="str">
        <f t="shared" si="124"/>
        <v/>
      </c>
      <c r="AM350" s="182" t="str">
        <f t="shared" si="124"/>
        <v/>
      </c>
      <c r="AN350" s="182" t="str">
        <f t="shared" si="124"/>
        <v/>
      </c>
      <c r="AO350" s="182" t="str">
        <f t="shared" si="124"/>
        <v/>
      </c>
      <c r="AP350" s="182" t="str">
        <f t="shared" si="124"/>
        <v/>
      </c>
      <c r="AQ350" s="182" t="str">
        <f t="shared" si="124"/>
        <v/>
      </c>
      <c r="AR350" s="182" t="str">
        <f t="shared" si="124"/>
        <v/>
      </c>
      <c r="AS350" s="182" t="str">
        <f t="shared" si="124"/>
        <v/>
      </c>
      <c r="AT350" s="182" t="str">
        <f t="shared" si="124"/>
        <v/>
      </c>
      <c r="AU350" s="182" t="str">
        <f t="shared" si="124"/>
        <v/>
      </c>
      <c r="AV350" s="182" t="str">
        <f t="shared" si="124"/>
        <v/>
      </c>
      <c r="AW350" s="182" t="str">
        <f t="shared" si="124"/>
        <v/>
      </c>
      <c r="AX350" s="182" t="str">
        <f t="shared" si="124"/>
        <v/>
      </c>
      <c r="AY350" s="182" t="str">
        <f t="shared" si="124"/>
        <v/>
      </c>
      <c r="AZ350" s="182" t="str">
        <f t="shared" si="124"/>
        <v/>
      </c>
      <c r="BA350" s="182" t="str">
        <f t="shared" si="124"/>
        <v/>
      </c>
      <c r="BB350" s="182" t="str">
        <f t="shared" si="124"/>
        <v/>
      </c>
      <c r="BC350" s="182" t="str">
        <f t="shared" si="124"/>
        <v/>
      </c>
      <c r="BD350" s="182" t="str">
        <f t="shared" si="124"/>
        <v/>
      </c>
      <c r="BE350" s="182" t="str">
        <f t="shared" si="124"/>
        <v/>
      </c>
      <c r="BF350" s="182" t="str">
        <f t="shared" si="124"/>
        <v/>
      </c>
      <c r="BG350" s="182" t="str">
        <f t="shared" si="124"/>
        <v/>
      </c>
      <c r="BH350" s="182" t="str">
        <f t="shared" si="124"/>
        <v/>
      </c>
      <c r="BI350" s="182" t="str">
        <f t="shared" si="124"/>
        <v/>
      </c>
      <c r="BJ350" s="182" t="str">
        <f t="shared" si="124"/>
        <v/>
      </c>
      <c r="BK350" s="182" t="str">
        <f t="shared" si="124"/>
        <v/>
      </c>
      <c r="BL350" s="182" t="str">
        <f t="shared" si="124"/>
        <v/>
      </c>
      <c r="BM350" s="182" t="str">
        <f t="shared" si="124"/>
        <v/>
      </c>
      <c r="BN350" s="182" t="str">
        <f t="shared" si="124"/>
        <v/>
      </c>
      <c r="BO350" s="182" t="str">
        <f t="shared" si="124"/>
        <v/>
      </c>
      <c r="BP350" s="182" t="str">
        <f t="shared" si="124"/>
        <v/>
      </c>
      <c r="BQ350" s="182" t="str">
        <f t="shared" si="124"/>
        <v/>
      </c>
      <c r="BR350" s="182" t="str">
        <f t="shared" si="124"/>
        <v/>
      </c>
      <c r="BS350" s="182" t="str">
        <f t="shared" si="124"/>
        <v/>
      </c>
      <c r="BT350" s="182" t="str">
        <f t="shared" si="124"/>
        <v/>
      </c>
      <c r="BU350" s="182" t="str">
        <f t="shared" si="124"/>
        <v/>
      </c>
    </row>
    <row r="351" spans="1:73" x14ac:dyDescent="0.25">
      <c r="A351" s="422">
        <f>IF(ISERROR(FIND(SALES!$XEM$12,J351)),0,1)</f>
        <v>1</v>
      </c>
      <c r="G351" s="623" t="str">
        <f t="shared" si="115"/>
        <v>0</v>
      </c>
      <c r="H351" s="1">
        <f>'F12'!E354</f>
        <v>0</v>
      </c>
      <c r="I351" s="1" t="str">
        <f t="shared" si="116"/>
        <v/>
      </c>
      <c r="J351" s="197">
        <f>VLOOKUP(H351,'F12'!$E$6:$F$356,2,FALSE)</f>
        <v>0</v>
      </c>
      <c r="K351" s="197">
        <f t="shared" si="117"/>
        <v>0.25</v>
      </c>
      <c r="L351" s="190">
        <f t="shared" si="111"/>
        <v>0</v>
      </c>
      <c r="M351" s="182" t="str">
        <f t="shared" si="125"/>
        <v/>
      </c>
      <c r="N351" s="182" t="str">
        <f t="shared" si="125"/>
        <v/>
      </c>
      <c r="O351" s="182" t="str">
        <f t="shared" si="125"/>
        <v/>
      </c>
      <c r="P351" s="182" t="str">
        <f t="shared" si="125"/>
        <v/>
      </c>
      <c r="Q351" s="182" t="str">
        <f t="shared" si="125"/>
        <v/>
      </c>
      <c r="R351" s="182" t="str">
        <f t="shared" si="125"/>
        <v/>
      </c>
      <c r="S351" s="182" t="str">
        <f t="shared" si="125"/>
        <v/>
      </c>
      <c r="T351" s="182" t="str">
        <f t="shared" si="125"/>
        <v/>
      </c>
      <c r="U351" s="182" t="str">
        <f t="shared" si="125"/>
        <v/>
      </c>
      <c r="V351" s="182" t="str">
        <f t="shared" si="125"/>
        <v/>
      </c>
      <c r="W351" s="182" t="str">
        <f t="shared" si="125"/>
        <v/>
      </c>
      <c r="X351" s="182" t="str">
        <f t="shared" si="125"/>
        <v/>
      </c>
      <c r="Y351" s="182" t="str">
        <f t="shared" si="125"/>
        <v/>
      </c>
      <c r="Z351" s="182" t="str">
        <f t="shared" si="125"/>
        <v/>
      </c>
      <c r="AA351" s="182" t="str">
        <f t="shared" si="125"/>
        <v/>
      </c>
      <c r="AB351" s="182" t="str">
        <f t="shared" si="123"/>
        <v/>
      </c>
      <c r="AC351" s="182" t="str">
        <f t="shared" si="123"/>
        <v/>
      </c>
      <c r="AD351" s="182" t="str">
        <f t="shared" si="123"/>
        <v/>
      </c>
      <c r="AE351" s="182" t="str">
        <f t="shared" si="123"/>
        <v/>
      </c>
      <c r="AF351" s="182" t="str">
        <f t="shared" si="123"/>
        <v/>
      </c>
      <c r="AG351" s="182" t="str">
        <f t="shared" si="123"/>
        <v/>
      </c>
      <c r="AH351" s="182" t="str">
        <f t="shared" si="123"/>
        <v/>
      </c>
      <c r="AI351" s="182" t="str">
        <f t="shared" si="123"/>
        <v/>
      </c>
      <c r="AJ351" s="182" t="str">
        <f t="shared" si="123"/>
        <v/>
      </c>
      <c r="AK351" s="182" t="str">
        <f t="shared" si="123"/>
        <v/>
      </c>
      <c r="AL351" s="182" t="str">
        <f t="shared" si="124"/>
        <v/>
      </c>
      <c r="AM351" s="182" t="str">
        <f t="shared" si="124"/>
        <v/>
      </c>
      <c r="AN351" s="182" t="str">
        <f t="shared" si="124"/>
        <v/>
      </c>
      <c r="AO351" s="182" t="str">
        <f t="shared" si="124"/>
        <v/>
      </c>
      <c r="AP351" s="182" t="str">
        <f t="shared" si="124"/>
        <v/>
      </c>
      <c r="AQ351" s="182" t="str">
        <f t="shared" si="124"/>
        <v/>
      </c>
      <c r="AR351" s="182" t="str">
        <f t="shared" si="124"/>
        <v/>
      </c>
      <c r="AS351" s="182" t="str">
        <f t="shared" si="124"/>
        <v/>
      </c>
      <c r="AT351" s="182" t="str">
        <f t="shared" si="124"/>
        <v/>
      </c>
      <c r="AU351" s="182" t="str">
        <f t="shared" si="124"/>
        <v/>
      </c>
      <c r="AV351" s="182" t="str">
        <f t="shared" si="124"/>
        <v/>
      </c>
      <c r="AW351" s="182" t="str">
        <f t="shared" si="124"/>
        <v/>
      </c>
      <c r="AX351" s="182" t="str">
        <f t="shared" si="124"/>
        <v/>
      </c>
      <c r="AY351" s="182" t="str">
        <f t="shared" si="124"/>
        <v/>
      </c>
      <c r="AZ351" s="182" t="str">
        <f t="shared" si="124"/>
        <v/>
      </c>
      <c r="BA351" s="182" t="str">
        <f t="shared" si="124"/>
        <v/>
      </c>
      <c r="BB351" s="182" t="str">
        <f t="shared" si="124"/>
        <v/>
      </c>
      <c r="BC351" s="182" t="str">
        <f t="shared" si="124"/>
        <v/>
      </c>
      <c r="BD351" s="182" t="str">
        <f t="shared" si="124"/>
        <v/>
      </c>
      <c r="BE351" s="182" t="str">
        <f t="shared" si="124"/>
        <v/>
      </c>
      <c r="BF351" s="182" t="str">
        <f t="shared" si="124"/>
        <v/>
      </c>
      <c r="BG351" s="182" t="str">
        <f t="shared" si="124"/>
        <v/>
      </c>
      <c r="BH351" s="182" t="str">
        <f t="shared" si="124"/>
        <v/>
      </c>
      <c r="BI351" s="182" t="str">
        <f t="shared" si="124"/>
        <v/>
      </c>
      <c r="BJ351" s="182" t="str">
        <f t="shared" si="124"/>
        <v/>
      </c>
      <c r="BK351" s="182" t="str">
        <f t="shared" si="124"/>
        <v/>
      </c>
      <c r="BL351" s="182" t="str">
        <f t="shared" si="124"/>
        <v/>
      </c>
      <c r="BM351" s="182" t="str">
        <f t="shared" si="124"/>
        <v/>
      </c>
      <c r="BN351" s="182" t="str">
        <f t="shared" si="124"/>
        <v/>
      </c>
      <c r="BO351" s="182" t="str">
        <f t="shared" si="124"/>
        <v/>
      </c>
      <c r="BP351" s="182" t="str">
        <f t="shared" si="124"/>
        <v/>
      </c>
      <c r="BQ351" s="182" t="str">
        <f t="shared" si="124"/>
        <v/>
      </c>
      <c r="BR351" s="182" t="str">
        <f t="shared" si="124"/>
        <v/>
      </c>
      <c r="BS351" s="182" t="str">
        <f t="shared" si="124"/>
        <v/>
      </c>
      <c r="BT351" s="182" t="str">
        <f t="shared" si="124"/>
        <v/>
      </c>
      <c r="BU351" s="182" t="str">
        <f t="shared" si="124"/>
        <v/>
      </c>
    </row>
    <row r="352" spans="1:73" x14ac:dyDescent="0.25">
      <c r="A352" s="422">
        <f>IF(ISERROR(FIND(SALES!$XEM$12,J352)),0,1)</f>
        <v>1</v>
      </c>
      <c r="G352" s="623" t="str">
        <f t="shared" si="115"/>
        <v>0</v>
      </c>
      <c r="H352" s="1">
        <f>'F12'!E355</f>
        <v>0</v>
      </c>
      <c r="I352" s="1" t="str">
        <f t="shared" si="116"/>
        <v/>
      </c>
      <c r="J352" s="197">
        <f>VLOOKUP(H352,'F12'!$E$6:$F$356,2,FALSE)</f>
        <v>0</v>
      </c>
      <c r="K352" s="197">
        <f t="shared" si="117"/>
        <v>0.25</v>
      </c>
      <c r="L352" s="190">
        <f t="shared" si="111"/>
        <v>0</v>
      </c>
      <c r="M352" s="182" t="str">
        <f t="shared" si="125"/>
        <v/>
      </c>
      <c r="N352" s="182" t="str">
        <f t="shared" si="125"/>
        <v/>
      </c>
      <c r="O352" s="182" t="str">
        <f t="shared" si="125"/>
        <v/>
      </c>
      <c r="P352" s="182" t="str">
        <f t="shared" si="125"/>
        <v/>
      </c>
      <c r="Q352" s="182" t="str">
        <f t="shared" si="125"/>
        <v/>
      </c>
      <c r="R352" s="182" t="str">
        <f t="shared" si="125"/>
        <v/>
      </c>
      <c r="S352" s="182" t="str">
        <f t="shared" si="125"/>
        <v/>
      </c>
      <c r="T352" s="182" t="str">
        <f t="shared" si="125"/>
        <v/>
      </c>
      <c r="U352" s="182" t="str">
        <f t="shared" si="125"/>
        <v/>
      </c>
      <c r="V352" s="182" t="str">
        <f t="shared" si="125"/>
        <v/>
      </c>
      <c r="W352" s="182" t="str">
        <f t="shared" si="125"/>
        <v/>
      </c>
      <c r="X352" s="182" t="str">
        <f t="shared" si="125"/>
        <v/>
      </c>
      <c r="Y352" s="182" t="str">
        <f t="shared" si="125"/>
        <v/>
      </c>
      <c r="Z352" s="182" t="str">
        <f t="shared" si="125"/>
        <v/>
      </c>
      <c r="AA352" s="182" t="str">
        <f t="shared" si="125"/>
        <v/>
      </c>
      <c r="AB352" s="182" t="str">
        <f t="shared" si="123"/>
        <v/>
      </c>
      <c r="AC352" s="182" t="str">
        <f t="shared" si="123"/>
        <v/>
      </c>
      <c r="AD352" s="182" t="str">
        <f t="shared" si="123"/>
        <v/>
      </c>
      <c r="AE352" s="182" t="str">
        <f t="shared" si="123"/>
        <v/>
      </c>
      <c r="AF352" s="182" t="str">
        <f t="shared" si="123"/>
        <v/>
      </c>
      <c r="AG352" s="182" t="str">
        <f t="shared" si="123"/>
        <v/>
      </c>
      <c r="AH352" s="182" t="str">
        <f t="shared" si="123"/>
        <v/>
      </c>
      <c r="AI352" s="182" t="str">
        <f t="shared" si="123"/>
        <v/>
      </c>
      <c r="AJ352" s="182" t="str">
        <f t="shared" si="123"/>
        <v/>
      </c>
      <c r="AK352" s="182" t="str">
        <f t="shared" si="123"/>
        <v/>
      </c>
      <c r="AL352" s="182" t="str">
        <f t="shared" si="124"/>
        <v/>
      </c>
      <c r="AM352" s="182" t="str">
        <f t="shared" si="124"/>
        <v/>
      </c>
      <c r="AN352" s="182" t="str">
        <f t="shared" si="124"/>
        <v/>
      </c>
      <c r="AO352" s="182" t="str">
        <f t="shared" si="124"/>
        <v/>
      </c>
      <c r="AP352" s="182" t="str">
        <f t="shared" si="124"/>
        <v/>
      </c>
      <c r="AQ352" s="182" t="str">
        <f t="shared" si="124"/>
        <v/>
      </c>
      <c r="AR352" s="182" t="str">
        <f t="shared" si="124"/>
        <v/>
      </c>
      <c r="AS352" s="182" t="str">
        <f t="shared" si="124"/>
        <v/>
      </c>
      <c r="AT352" s="182" t="str">
        <f t="shared" si="124"/>
        <v/>
      </c>
      <c r="AU352" s="182" t="str">
        <f t="shared" si="124"/>
        <v/>
      </c>
      <c r="AV352" s="182" t="str">
        <f t="shared" si="124"/>
        <v/>
      </c>
      <c r="AW352" s="182" t="str">
        <f t="shared" si="124"/>
        <v/>
      </c>
      <c r="AX352" s="182" t="str">
        <f t="shared" si="124"/>
        <v/>
      </c>
      <c r="AY352" s="182" t="str">
        <f t="shared" si="124"/>
        <v/>
      </c>
      <c r="AZ352" s="182" t="str">
        <f t="shared" si="124"/>
        <v/>
      </c>
      <c r="BA352" s="182" t="str">
        <f t="shared" si="124"/>
        <v/>
      </c>
      <c r="BB352" s="182" t="str">
        <f t="shared" si="124"/>
        <v/>
      </c>
      <c r="BC352" s="182" t="str">
        <f t="shared" si="124"/>
        <v/>
      </c>
      <c r="BD352" s="182" t="str">
        <f t="shared" si="124"/>
        <v/>
      </c>
      <c r="BE352" s="182" t="str">
        <f t="shared" si="124"/>
        <v/>
      </c>
      <c r="BF352" s="182" t="str">
        <f t="shared" si="124"/>
        <v/>
      </c>
      <c r="BG352" s="182" t="str">
        <f t="shared" si="124"/>
        <v/>
      </c>
      <c r="BH352" s="182" t="str">
        <f t="shared" si="124"/>
        <v/>
      </c>
      <c r="BI352" s="182" t="str">
        <f t="shared" si="124"/>
        <v/>
      </c>
      <c r="BJ352" s="182" t="str">
        <f t="shared" si="124"/>
        <v/>
      </c>
      <c r="BK352" s="182" t="str">
        <f t="shared" si="124"/>
        <v/>
      </c>
      <c r="BL352" s="182" t="str">
        <f t="shared" si="124"/>
        <v/>
      </c>
      <c r="BM352" s="182" t="str">
        <f t="shared" si="124"/>
        <v/>
      </c>
      <c r="BN352" s="182" t="str">
        <f t="shared" si="124"/>
        <v/>
      </c>
      <c r="BO352" s="182" t="str">
        <f t="shared" si="124"/>
        <v/>
      </c>
      <c r="BP352" s="182" t="str">
        <f t="shared" si="124"/>
        <v/>
      </c>
      <c r="BQ352" s="182" t="str">
        <f t="shared" si="124"/>
        <v/>
      </c>
      <c r="BR352" s="182" t="str">
        <f t="shared" si="124"/>
        <v/>
      </c>
      <c r="BS352" s="182" t="str">
        <f t="shared" si="124"/>
        <v/>
      </c>
      <c r="BT352" s="182" t="str">
        <f t="shared" si="124"/>
        <v/>
      </c>
      <c r="BU352" s="182" t="str">
        <f t="shared" si="124"/>
        <v/>
      </c>
    </row>
    <row r="353" spans="1:73" x14ac:dyDescent="0.25">
      <c r="A353" s="422">
        <f>IF(ISERROR(FIND(SALES!$XEM$12,J353)),0,1)</f>
        <v>1</v>
      </c>
      <c r="G353" s="623" t="str">
        <f t="shared" si="115"/>
        <v>0</v>
      </c>
      <c r="H353" s="1">
        <f>'F12'!E356</f>
        <v>0</v>
      </c>
      <c r="I353" s="1" t="str">
        <f t="shared" si="116"/>
        <v/>
      </c>
      <c r="J353" s="197">
        <f>VLOOKUP(H353,'F12'!$E$6:$F$1000,2,FALSE)</f>
        <v>0</v>
      </c>
      <c r="K353" s="197">
        <f t="shared" si="117"/>
        <v>0.25</v>
      </c>
      <c r="L353" s="190">
        <f t="shared" si="111"/>
        <v>0</v>
      </c>
      <c r="M353" s="182" t="str">
        <f t="shared" si="125"/>
        <v/>
      </c>
      <c r="N353" s="182" t="str">
        <f t="shared" si="125"/>
        <v/>
      </c>
      <c r="O353" s="182" t="str">
        <f t="shared" si="125"/>
        <v/>
      </c>
      <c r="P353" s="182" t="str">
        <f t="shared" si="125"/>
        <v/>
      </c>
      <c r="Q353" s="182" t="str">
        <f t="shared" si="125"/>
        <v/>
      </c>
      <c r="R353" s="182" t="str">
        <f t="shared" si="125"/>
        <v/>
      </c>
      <c r="S353" s="182" t="str">
        <f t="shared" si="125"/>
        <v/>
      </c>
      <c r="T353" s="182" t="str">
        <f t="shared" si="125"/>
        <v/>
      </c>
      <c r="U353" s="182" t="str">
        <f t="shared" si="125"/>
        <v/>
      </c>
      <c r="V353" s="182" t="str">
        <f t="shared" si="125"/>
        <v/>
      </c>
      <c r="W353" s="182" t="str">
        <f t="shared" si="125"/>
        <v/>
      </c>
      <c r="X353" s="182" t="str">
        <f t="shared" si="125"/>
        <v/>
      </c>
      <c r="Y353" s="182" t="str">
        <f t="shared" si="125"/>
        <v/>
      </c>
      <c r="Z353" s="182" t="str">
        <f t="shared" si="125"/>
        <v/>
      </c>
      <c r="AA353" s="182" t="str">
        <f t="shared" si="125"/>
        <v/>
      </c>
      <c r="AB353" s="182" t="str">
        <f t="shared" si="123"/>
        <v/>
      </c>
      <c r="AC353" s="182" t="str">
        <f t="shared" si="123"/>
        <v/>
      </c>
      <c r="AD353" s="182" t="str">
        <f t="shared" si="123"/>
        <v/>
      </c>
      <c r="AE353" s="182" t="str">
        <f t="shared" si="123"/>
        <v/>
      </c>
      <c r="AF353" s="182" t="str">
        <f t="shared" si="123"/>
        <v/>
      </c>
      <c r="AG353" s="182" t="str">
        <f t="shared" si="123"/>
        <v/>
      </c>
      <c r="AH353" s="182" t="str">
        <f t="shared" si="123"/>
        <v/>
      </c>
      <c r="AI353" s="182" t="str">
        <f t="shared" si="123"/>
        <v/>
      </c>
      <c r="AJ353" s="182" t="str">
        <f t="shared" si="123"/>
        <v/>
      </c>
      <c r="AK353" s="182" t="str">
        <f t="shared" si="123"/>
        <v/>
      </c>
      <c r="AL353" s="182" t="str">
        <f t="shared" si="124"/>
        <v/>
      </c>
      <c r="AM353" s="182" t="str">
        <f t="shared" si="124"/>
        <v/>
      </c>
      <c r="AN353" s="182" t="str">
        <f t="shared" si="124"/>
        <v/>
      </c>
      <c r="AO353" s="182" t="str">
        <f t="shared" si="124"/>
        <v/>
      </c>
      <c r="AP353" s="182" t="str">
        <f t="shared" si="124"/>
        <v/>
      </c>
      <c r="AQ353" s="182" t="str">
        <f t="shared" si="124"/>
        <v/>
      </c>
      <c r="AR353" s="182" t="str">
        <f t="shared" si="124"/>
        <v/>
      </c>
      <c r="AS353" s="182" t="str">
        <f t="shared" si="124"/>
        <v/>
      </c>
      <c r="AT353" s="182" t="str">
        <f t="shared" si="124"/>
        <v/>
      </c>
      <c r="AU353" s="182" t="str">
        <f t="shared" si="124"/>
        <v/>
      </c>
      <c r="AV353" s="182" t="str">
        <f t="shared" si="124"/>
        <v/>
      </c>
      <c r="AW353" s="182" t="str">
        <f t="shared" si="124"/>
        <v/>
      </c>
      <c r="AX353" s="182" t="str">
        <f t="shared" si="124"/>
        <v/>
      </c>
      <c r="AY353" s="182" t="str">
        <f t="shared" si="124"/>
        <v/>
      </c>
      <c r="AZ353" s="182" t="str">
        <f t="shared" si="124"/>
        <v/>
      </c>
      <c r="BA353" s="182" t="str">
        <f t="shared" si="124"/>
        <v/>
      </c>
      <c r="BB353" s="182" t="str">
        <f t="shared" si="124"/>
        <v/>
      </c>
      <c r="BC353" s="182" t="str">
        <f t="shared" si="124"/>
        <v/>
      </c>
      <c r="BD353" s="182" t="str">
        <f t="shared" si="124"/>
        <v/>
      </c>
      <c r="BE353" s="182" t="str">
        <f t="shared" si="124"/>
        <v/>
      </c>
      <c r="BF353" s="182" t="str">
        <f t="shared" si="124"/>
        <v/>
      </c>
      <c r="BG353" s="182" t="str">
        <f t="shared" si="124"/>
        <v/>
      </c>
      <c r="BH353" s="182" t="str">
        <f t="shared" si="124"/>
        <v/>
      </c>
      <c r="BI353" s="182" t="str">
        <f t="shared" si="124"/>
        <v/>
      </c>
      <c r="BJ353" s="182" t="str">
        <f t="shared" si="124"/>
        <v/>
      </c>
      <c r="BK353" s="182" t="str">
        <f t="shared" si="124"/>
        <v/>
      </c>
      <c r="BL353" s="182" t="str">
        <f t="shared" si="124"/>
        <v/>
      </c>
      <c r="BM353" s="182" t="str">
        <f t="shared" si="124"/>
        <v/>
      </c>
      <c r="BN353" s="182" t="str">
        <f t="shared" si="124"/>
        <v/>
      </c>
      <c r="BO353" s="182" t="str">
        <f t="shared" si="124"/>
        <v/>
      </c>
      <c r="BP353" s="182" t="str">
        <f t="shared" si="124"/>
        <v/>
      </c>
      <c r="BQ353" s="182" t="str">
        <f t="shared" si="124"/>
        <v/>
      </c>
      <c r="BR353" s="182" t="str">
        <f t="shared" si="124"/>
        <v/>
      </c>
      <c r="BS353" s="182" t="str">
        <f t="shared" si="124"/>
        <v/>
      </c>
      <c r="BT353" s="182" t="str">
        <f t="shared" si="124"/>
        <v/>
      </c>
      <c r="BU353" s="182" t="str">
        <f t="shared" si="124"/>
        <v/>
      </c>
    </row>
    <row r="354" spans="1:73" x14ac:dyDescent="0.25">
      <c r="A354" s="422">
        <f>IF(ISERROR(FIND(SALES!$XEM$12,J354)),0,1)</f>
        <v>1</v>
      </c>
      <c r="G354" s="623" t="str">
        <f t="shared" ref="G354:G400" si="126">LEFT(H354,10)</f>
        <v>0</v>
      </c>
      <c r="H354" s="1">
        <f>'F12'!E357</f>
        <v>0</v>
      </c>
      <c r="I354" s="1" t="str">
        <f t="shared" ref="I354:I400" si="127">RIGHT(H354,LEN(H354)-LEN(G354))</f>
        <v/>
      </c>
      <c r="J354" s="197">
        <f>VLOOKUP(H354,'F12'!$E$6:$F$1000,2,FALSE)</f>
        <v>0</v>
      </c>
      <c r="K354" s="197">
        <f t="shared" ref="K354:K400" si="128">LEN(J354)/4</f>
        <v>0.25</v>
      </c>
      <c r="L354" s="190">
        <f t="shared" si="111"/>
        <v>0</v>
      </c>
      <c r="M354" s="182" t="str">
        <f t="shared" si="125"/>
        <v/>
      </c>
      <c r="N354" s="182" t="str">
        <f t="shared" si="125"/>
        <v/>
      </c>
      <c r="O354" s="182" t="str">
        <f t="shared" si="125"/>
        <v/>
      </c>
      <c r="P354" s="182" t="str">
        <f t="shared" si="125"/>
        <v/>
      </c>
      <c r="Q354" s="182" t="str">
        <f t="shared" si="125"/>
        <v/>
      </c>
      <c r="R354" s="182" t="str">
        <f t="shared" si="125"/>
        <v/>
      </c>
      <c r="S354" s="182" t="str">
        <f t="shared" si="125"/>
        <v/>
      </c>
      <c r="T354" s="182" t="str">
        <f t="shared" si="125"/>
        <v/>
      </c>
      <c r="U354" s="182" t="str">
        <f t="shared" si="125"/>
        <v/>
      </c>
      <c r="V354" s="182" t="str">
        <f t="shared" si="125"/>
        <v/>
      </c>
      <c r="W354" s="182" t="str">
        <f t="shared" si="125"/>
        <v/>
      </c>
      <c r="X354" s="182" t="str">
        <f t="shared" si="125"/>
        <v/>
      </c>
      <c r="Y354" s="182" t="str">
        <f t="shared" si="125"/>
        <v/>
      </c>
      <c r="Z354" s="182" t="str">
        <f t="shared" si="125"/>
        <v/>
      </c>
      <c r="AA354" s="182" t="str">
        <f t="shared" si="125"/>
        <v/>
      </c>
      <c r="AB354" s="182" t="str">
        <f t="shared" si="123"/>
        <v/>
      </c>
      <c r="AC354" s="182" t="str">
        <f t="shared" si="123"/>
        <v/>
      </c>
      <c r="AD354" s="182" t="str">
        <f t="shared" si="123"/>
        <v/>
      </c>
      <c r="AE354" s="182" t="str">
        <f t="shared" si="123"/>
        <v/>
      </c>
      <c r="AF354" s="182" t="str">
        <f t="shared" si="123"/>
        <v/>
      </c>
      <c r="AG354" s="182" t="str">
        <f t="shared" si="123"/>
        <v/>
      </c>
      <c r="AH354" s="182" t="str">
        <f t="shared" si="123"/>
        <v/>
      </c>
      <c r="AI354" s="182" t="str">
        <f t="shared" si="123"/>
        <v/>
      </c>
      <c r="AJ354" s="182" t="str">
        <f t="shared" si="123"/>
        <v/>
      </c>
      <c r="AK354" s="182" t="str">
        <f t="shared" si="123"/>
        <v/>
      </c>
      <c r="AL354" s="182" t="str">
        <f t="shared" si="124"/>
        <v/>
      </c>
      <c r="AM354" s="182" t="str">
        <f t="shared" si="124"/>
        <v/>
      </c>
      <c r="AN354" s="182" t="str">
        <f t="shared" si="124"/>
        <v/>
      </c>
      <c r="AO354" s="182" t="str">
        <f t="shared" si="124"/>
        <v/>
      </c>
      <c r="AP354" s="182" t="str">
        <f t="shared" si="124"/>
        <v/>
      </c>
      <c r="AQ354" s="182" t="str">
        <f t="shared" si="124"/>
        <v/>
      </c>
      <c r="AR354" s="182" t="str">
        <f t="shared" si="124"/>
        <v/>
      </c>
      <c r="AS354" s="182" t="str">
        <f t="shared" si="124"/>
        <v/>
      </c>
      <c r="AT354" s="182" t="str">
        <f t="shared" si="124"/>
        <v/>
      </c>
      <c r="AU354" s="182" t="str">
        <f t="shared" si="124"/>
        <v/>
      </c>
      <c r="AV354" s="182" t="str">
        <f t="shared" si="124"/>
        <v/>
      </c>
      <c r="AW354" s="182" t="str">
        <f t="shared" si="124"/>
        <v/>
      </c>
      <c r="AX354" s="182" t="str">
        <f t="shared" si="124"/>
        <v/>
      </c>
      <c r="AY354" s="182" t="str">
        <f t="shared" si="124"/>
        <v/>
      </c>
      <c r="AZ354" s="182" t="str">
        <f t="shared" si="124"/>
        <v/>
      </c>
      <c r="BA354" s="182" t="str">
        <f t="shared" si="124"/>
        <v/>
      </c>
      <c r="BB354" s="182" t="str">
        <f t="shared" si="124"/>
        <v/>
      </c>
      <c r="BC354" s="182" t="str">
        <f t="shared" si="124"/>
        <v/>
      </c>
      <c r="BD354" s="182" t="str">
        <f t="shared" si="124"/>
        <v/>
      </c>
      <c r="BE354" s="182" t="str">
        <f t="shared" si="124"/>
        <v/>
      </c>
      <c r="BF354" s="182" t="str">
        <f t="shared" si="124"/>
        <v/>
      </c>
      <c r="BG354" s="182" t="str">
        <f t="shared" si="124"/>
        <v/>
      </c>
      <c r="BH354" s="182" t="str">
        <f t="shared" si="124"/>
        <v/>
      </c>
      <c r="BI354" s="182" t="str">
        <f t="shared" si="124"/>
        <v/>
      </c>
      <c r="BJ354" s="182" t="str">
        <f t="shared" si="124"/>
        <v/>
      </c>
      <c r="BK354" s="182" t="str">
        <f t="shared" si="124"/>
        <v/>
      </c>
      <c r="BL354" s="182" t="str">
        <f t="shared" si="124"/>
        <v/>
      </c>
      <c r="BM354" s="182" t="str">
        <f t="shared" si="124"/>
        <v/>
      </c>
      <c r="BN354" s="182" t="str">
        <f t="shared" si="124"/>
        <v/>
      </c>
      <c r="BO354" s="182" t="str">
        <f t="shared" si="124"/>
        <v/>
      </c>
      <c r="BP354" s="182" t="str">
        <f t="shared" si="124"/>
        <v/>
      </c>
      <c r="BQ354" s="182" t="str">
        <f t="shared" si="124"/>
        <v/>
      </c>
      <c r="BR354" s="182" t="str">
        <f t="shared" si="124"/>
        <v/>
      </c>
      <c r="BS354" s="182" t="str">
        <f t="shared" si="124"/>
        <v/>
      </c>
      <c r="BT354" s="182" t="str">
        <f t="shared" si="124"/>
        <v/>
      </c>
      <c r="BU354" s="182" t="str">
        <f t="shared" si="124"/>
        <v/>
      </c>
    </row>
    <row r="355" spans="1:73" x14ac:dyDescent="0.25">
      <c r="A355" s="422">
        <f>IF(ISERROR(FIND(SALES!$XEM$12,J355)),0,1)</f>
        <v>1</v>
      </c>
      <c r="G355" s="623" t="str">
        <f t="shared" si="126"/>
        <v>0</v>
      </c>
      <c r="H355" s="1">
        <f>'F12'!E358</f>
        <v>0</v>
      </c>
      <c r="I355" s="1" t="str">
        <f t="shared" si="127"/>
        <v/>
      </c>
      <c r="J355" s="197">
        <f>VLOOKUP(H355,'F12'!$E$6:$F$1000,2,FALSE)</f>
        <v>0</v>
      </c>
      <c r="K355" s="197">
        <f t="shared" si="128"/>
        <v>0.25</v>
      </c>
      <c r="L355" s="190">
        <f t="shared" si="111"/>
        <v>0</v>
      </c>
      <c r="M355" s="182" t="str">
        <f t="shared" si="125"/>
        <v/>
      </c>
      <c r="N355" s="182" t="str">
        <f t="shared" si="125"/>
        <v/>
      </c>
      <c r="O355" s="182" t="str">
        <f t="shared" si="125"/>
        <v/>
      </c>
      <c r="P355" s="182" t="str">
        <f t="shared" si="125"/>
        <v/>
      </c>
      <c r="Q355" s="182" t="str">
        <f t="shared" si="125"/>
        <v/>
      </c>
      <c r="R355" s="182" t="str">
        <f t="shared" si="125"/>
        <v/>
      </c>
      <c r="S355" s="182" t="str">
        <f t="shared" si="125"/>
        <v/>
      </c>
      <c r="T355" s="182" t="str">
        <f t="shared" si="125"/>
        <v/>
      </c>
      <c r="U355" s="182" t="str">
        <f t="shared" si="125"/>
        <v/>
      </c>
      <c r="V355" s="182" t="str">
        <f t="shared" si="125"/>
        <v/>
      </c>
      <c r="W355" s="182" t="str">
        <f t="shared" si="125"/>
        <v/>
      </c>
      <c r="X355" s="182" t="str">
        <f t="shared" si="125"/>
        <v/>
      </c>
      <c r="Y355" s="182" t="str">
        <f t="shared" si="125"/>
        <v/>
      </c>
      <c r="Z355" s="182" t="str">
        <f t="shared" si="125"/>
        <v/>
      </c>
      <c r="AA355" s="182" t="str">
        <f t="shared" si="125"/>
        <v/>
      </c>
      <c r="AB355" s="182" t="str">
        <f t="shared" si="123"/>
        <v/>
      </c>
      <c r="AC355" s="182" t="str">
        <f t="shared" si="123"/>
        <v/>
      </c>
      <c r="AD355" s="182" t="str">
        <f t="shared" si="123"/>
        <v/>
      </c>
      <c r="AE355" s="182" t="str">
        <f t="shared" si="123"/>
        <v/>
      </c>
      <c r="AF355" s="182" t="str">
        <f t="shared" si="123"/>
        <v/>
      </c>
      <c r="AG355" s="182" t="str">
        <f t="shared" si="123"/>
        <v/>
      </c>
      <c r="AH355" s="182" t="str">
        <f t="shared" si="123"/>
        <v/>
      </c>
      <c r="AI355" s="182" t="str">
        <f t="shared" si="123"/>
        <v/>
      </c>
      <c r="AJ355" s="182" t="str">
        <f t="shared" si="123"/>
        <v/>
      </c>
      <c r="AK355" s="182" t="str">
        <f t="shared" si="123"/>
        <v/>
      </c>
      <c r="AL355" s="182" t="str">
        <f t="shared" si="124"/>
        <v/>
      </c>
      <c r="AM355" s="182" t="str">
        <f t="shared" si="124"/>
        <v/>
      </c>
      <c r="AN355" s="182" t="str">
        <f t="shared" si="124"/>
        <v/>
      </c>
      <c r="AO355" s="182" t="str">
        <f t="shared" si="124"/>
        <v/>
      </c>
      <c r="AP355" s="182" t="str">
        <f t="shared" si="124"/>
        <v/>
      </c>
      <c r="AQ355" s="182" t="str">
        <f t="shared" si="124"/>
        <v/>
      </c>
      <c r="AR355" s="182" t="str">
        <f t="shared" si="124"/>
        <v/>
      </c>
      <c r="AS355" s="182" t="str">
        <f t="shared" si="124"/>
        <v/>
      </c>
      <c r="AT355" s="182" t="str">
        <f t="shared" si="124"/>
        <v/>
      </c>
      <c r="AU355" s="182" t="str">
        <f t="shared" si="124"/>
        <v/>
      </c>
      <c r="AV355" s="182" t="str">
        <f t="shared" si="124"/>
        <v/>
      </c>
      <c r="AW355" s="182" t="str">
        <f t="shared" si="124"/>
        <v/>
      </c>
      <c r="AX355" s="182" t="str">
        <f t="shared" si="124"/>
        <v/>
      </c>
      <c r="AY355" s="182" t="str">
        <f t="shared" si="124"/>
        <v/>
      </c>
      <c r="AZ355" s="182" t="str">
        <f t="shared" si="124"/>
        <v/>
      </c>
      <c r="BA355" s="182" t="str">
        <f t="shared" si="124"/>
        <v/>
      </c>
      <c r="BB355" s="182" t="str">
        <f t="shared" si="124"/>
        <v/>
      </c>
      <c r="BC355" s="182" t="str">
        <f t="shared" si="124"/>
        <v/>
      </c>
      <c r="BD355" s="182" t="str">
        <f t="shared" si="124"/>
        <v/>
      </c>
      <c r="BE355" s="182" t="str">
        <f t="shared" si="124"/>
        <v/>
      </c>
      <c r="BF355" s="182" t="str">
        <f t="shared" si="124"/>
        <v/>
      </c>
      <c r="BG355" s="182" t="str">
        <f t="shared" si="124"/>
        <v/>
      </c>
      <c r="BH355" s="182" t="str">
        <f t="shared" si="124"/>
        <v/>
      </c>
      <c r="BI355" s="182" t="str">
        <f t="shared" si="124"/>
        <v/>
      </c>
      <c r="BJ355" s="182" t="str">
        <f t="shared" si="124"/>
        <v/>
      </c>
      <c r="BK355" s="182" t="str">
        <f t="shared" si="124"/>
        <v/>
      </c>
      <c r="BL355" s="182" t="str">
        <f t="shared" si="124"/>
        <v/>
      </c>
      <c r="BM355" s="182" t="str">
        <f t="shared" si="124"/>
        <v/>
      </c>
      <c r="BN355" s="182" t="str">
        <f t="shared" si="124"/>
        <v/>
      </c>
      <c r="BO355" s="182" t="str">
        <f t="shared" si="124"/>
        <v/>
      </c>
      <c r="BP355" s="182" t="str">
        <f t="shared" si="124"/>
        <v/>
      </c>
      <c r="BQ355" s="182" t="str">
        <f t="shared" si="124"/>
        <v/>
      </c>
      <c r="BR355" s="182" t="str">
        <f t="shared" si="124"/>
        <v/>
      </c>
      <c r="BS355" s="182" t="str">
        <f t="shared" si="124"/>
        <v/>
      </c>
      <c r="BT355" s="182" t="str">
        <f t="shared" si="124"/>
        <v/>
      </c>
      <c r="BU355" s="182" t="str">
        <f t="shared" si="124"/>
        <v/>
      </c>
    </row>
    <row r="356" spans="1:73" x14ac:dyDescent="0.25">
      <c r="A356" s="422">
        <f>IF(ISERROR(FIND(SALES!$XEM$12,J356)),0,1)</f>
        <v>1</v>
      </c>
      <c r="G356" s="623" t="str">
        <f t="shared" si="126"/>
        <v>0</v>
      </c>
      <c r="H356" s="1">
        <f>'F12'!E359</f>
        <v>0</v>
      </c>
      <c r="I356" s="1" t="str">
        <f t="shared" si="127"/>
        <v/>
      </c>
      <c r="J356" s="197">
        <f>VLOOKUP(H356,'F12'!$E$6:$F$1000,2,FALSE)</f>
        <v>0</v>
      </c>
      <c r="K356" s="197">
        <f t="shared" si="128"/>
        <v>0.25</v>
      </c>
      <c r="L356" s="190">
        <f t="shared" si="111"/>
        <v>0</v>
      </c>
      <c r="M356" s="182" t="str">
        <f t="shared" si="125"/>
        <v/>
      </c>
      <c r="N356" s="182" t="str">
        <f t="shared" si="125"/>
        <v/>
      </c>
      <c r="O356" s="182" t="str">
        <f t="shared" si="125"/>
        <v/>
      </c>
      <c r="P356" s="182" t="str">
        <f t="shared" si="125"/>
        <v/>
      </c>
      <c r="Q356" s="182" t="str">
        <f t="shared" si="125"/>
        <v/>
      </c>
      <c r="R356" s="182" t="str">
        <f t="shared" si="125"/>
        <v/>
      </c>
      <c r="S356" s="182" t="str">
        <f t="shared" si="125"/>
        <v/>
      </c>
      <c r="T356" s="182" t="str">
        <f t="shared" si="125"/>
        <v/>
      </c>
      <c r="U356" s="182" t="str">
        <f t="shared" si="125"/>
        <v/>
      </c>
      <c r="V356" s="182" t="str">
        <f t="shared" si="125"/>
        <v/>
      </c>
      <c r="W356" s="182" t="str">
        <f t="shared" si="125"/>
        <v/>
      </c>
      <c r="X356" s="182" t="str">
        <f t="shared" si="125"/>
        <v/>
      </c>
      <c r="Y356" s="182" t="str">
        <f t="shared" si="125"/>
        <v/>
      </c>
      <c r="Z356" s="182" t="str">
        <f t="shared" si="125"/>
        <v/>
      </c>
      <c r="AA356" s="182" t="str">
        <f t="shared" si="125"/>
        <v/>
      </c>
      <c r="AB356" s="182" t="str">
        <f t="shared" si="123"/>
        <v/>
      </c>
      <c r="AC356" s="182" t="str">
        <f t="shared" si="123"/>
        <v/>
      </c>
      <c r="AD356" s="182" t="str">
        <f t="shared" si="123"/>
        <v/>
      </c>
      <c r="AE356" s="182" t="str">
        <f t="shared" si="123"/>
        <v/>
      </c>
      <c r="AF356" s="182" t="str">
        <f t="shared" si="123"/>
        <v/>
      </c>
      <c r="AG356" s="182" t="str">
        <f t="shared" si="123"/>
        <v/>
      </c>
      <c r="AH356" s="182" t="str">
        <f t="shared" si="123"/>
        <v/>
      </c>
      <c r="AI356" s="182" t="str">
        <f t="shared" si="123"/>
        <v/>
      </c>
      <c r="AJ356" s="182" t="str">
        <f t="shared" si="123"/>
        <v/>
      </c>
      <c r="AK356" s="182" t="str">
        <f t="shared" si="123"/>
        <v/>
      </c>
      <c r="AL356" s="182" t="str">
        <f t="shared" si="124"/>
        <v/>
      </c>
      <c r="AM356" s="182" t="str">
        <f t="shared" si="124"/>
        <v/>
      </c>
      <c r="AN356" s="182" t="str">
        <f t="shared" si="124"/>
        <v/>
      </c>
      <c r="AO356" s="182" t="str">
        <f t="shared" si="124"/>
        <v/>
      </c>
      <c r="AP356" s="182" t="str">
        <f t="shared" si="124"/>
        <v/>
      </c>
      <c r="AQ356" s="182" t="str">
        <f t="shared" si="124"/>
        <v/>
      </c>
      <c r="AR356" s="182" t="str">
        <f t="shared" si="124"/>
        <v/>
      </c>
      <c r="AS356" s="182" t="str">
        <f t="shared" si="124"/>
        <v/>
      </c>
      <c r="AT356" s="182" t="str">
        <f t="shared" si="124"/>
        <v/>
      </c>
      <c r="AU356" s="182" t="str">
        <f t="shared" si="124"/>
        <v/>
      </c>
      <c r="AV356" s="182" t="str">
        <f t="shared" si="124"/>
        <v/>
      </c>
      <c r="AW356" s="182" t="str">
        <f t="shared" si="124"/>
        <v/>
      </c>
      <c r="AX356" s="182" t="str">
        <f t="shared" si="124"/>
        <v/>
      </c>
      <c r="AY356" s="182" t="str">
        <f t="shared" si="124"/>
        <v/>
      </c>
      <c r="AZ356" s="182" t="str">
        <f t="shared" si="124"/>
        <v/>
      </c>
      <c r="BA356" s="182" t="str">
        <f t="shared" si="124"/>
        <v/>
      </c>
      <c r="BB356" s="182" t="str">
        <f t="shared" si="124"/>
        <v/>
      </c>
      <c r="BC356" s="182" t="str">
        <f t="shared" si="124"/>
        <v/>
      </c>
      <c r="BD356" s="182" t="str">
        <f t="shared" si="124"/>
        <v/>
      </c>
      <c r="BE356" s="182" t="str">
        <f t="shared" ref="BE356:BT356" si="129">IF(BE$2&gt;LEN($J356),"",RIGHT(LEFT($J356,BE$2),3))</f>
        <v/>
      </c>
      <c r="BF356" s="182" t="str">
        <f t="shared" si="129"/>
        <v/>
      </c>
      <c r="BG356" s="182" t="str">
        <f t="shared" si="129"/>
        <v/>
      </c>
      <c r="BH356" s="182" t="str">
        <f t="shared" si="129"/>
        <v/>
      </c>
      <c r="BI356" s="182" t="str">
        <f t="shared" si="129"/>
        <v/>
      </c>
      <c r="BJ356" s="182" t="str">
        <f t="shared" si="129"/>
        <v/>
      </c>
      <c r="BK356" s="182" t="str">
        <f t="shared" si="129"/>
        <v/>
      </c>
      <c r="BL356" s="182" t="str">
        <f t="shared" si="129"/>
        <v/>
      </c>
      <c r="BM356" s="182" t="str">
        <f t="shared" si="129"/>
        <v/>
      </c>
      <c r="BN356" s="182" t="str">
        <f t="shared" si="129"/>
        <v/>
      </c>
      <c r="BO356" s="182" t="str">
        <f t="shared" si="129"/>
        <v/>
      </c>
      <c r="BP356" s="182" t="str">
        <f t="shared" si="129"/>
        <v/>
      </c>
      <c r="BQ356" s="182" t="str">
        <f t="shared" si="129"/>
        <v/>
      </c>
      <c r="BR356" s="182" t="str">
        <f t="shared" si="129"/>
        <v/>
      </c>
      <c r="BS356" s="182" t="str">
        <f t="shared" si="129"/>
        <v/>
      </c>
      <c r="BT356" s="182" t="str">
        <f t="shared" si="129"/>
        <v/>
      </c>
      <c r="BU356" s="182" t="str">
        <f t="shared" ref="AL356:BU364" si="130">IF(BU$2&gt;LEN($J356),"",RIGHT(LEFT($J356,BU$2),3))</f>
        <v/>
      </c>
    </row>
    <row r="357" spans="1:73" x14ac:dyDescent="0.25">
      <c r="A357" s="422">
        <f>IF(ISERROR(FIND(SALES!$XEM$12,J357)),0,1)</f>
        <v>1</v>
      </c>
      <c r="G357" s="623" t="str">
        <f t="shared" si="126"/>
        <v>0</v>
      </c>
      <c r="H357" s="1">
        <f>'F12'!E360</f>
        <v>0</v>
      </c>
      <c r="I357" s="1" t="str">
        <f t="shared" si="127"/>
        <v/>
      </c>
      <c r="J357" s="197">
        <f>VLOOKUP(H357,'F12'!$E$6:$F$1000,2,FALSE)</f>
        <v>0</v>
      </c>
      <c r="K357" s="197">
        <f t="shared" si="128"/>
        <v>0.25</v>
      </c>
      <c r="L357" s="190">
        <f t="shared" si="111"/>
        <v>0</v>
      </c>
      <c r="M357" s="182" t="str">
        <f t="shared" si="125"/>
        <v/>
      </c>
      <c r="N357" s="182" t="str">
        <f t="shared" si="125"/>
        <v/>
      </c>
      <c r="O357" s="182" t="str">
        <f t="shared" si="125"/>
        <v/>
      </c>
      <c r="P357" s="182" t="str">
        <f t="shared" si="125"/>
        <v/>
      </c>
      <c r="Q357" s="182" t="str">
        <f t="shared" si="125"/>
        <v/>
      </c>
      <c r="R357" s="182" t="str">
        <f t="shared" si="125"/>
        <v/>
      </c>
      <c r="S357" s="182" t="str">
        <f t="shared" si="125"/>
        <v/>
      </c>
      <c r="T357" s="182" t="str">
        <f t="shared" si="125"/>
        <v/>
      </c>
      <c r="U357" s="182" t="str">
        <f t="shared" si="125"/>
        <v/>
      </c>
      <c r="V357" s="182" t="str">
        <f t="shared" si="125"/>
        <v/>
      </c>
      <c r="W357" s="182" t="str">
        <f t="shared" si="125"/>
        <v/>
      </c>
      <c r="X357" s="182" t="str">
        <f t="shared" si="125"/>
        <v/>
      </c>
      <c r="Y357" s="182" t="str">
        <f t="shared" si="125"/>
        <v/>
      </c>
      <c r="Z357" s="182" t="str">
        <f t="shared" si="125"/>
        <v/>
      </c>
      <c r="AA357" s="182" t="str">
        <f t="shared" si="125"/>
        <v/>
      </c>
      <c r="AB357" s="182" t="str">
        <f t="shared" si="123"/>
        <v/>
      </c>
      <c r="AC357" s="182" t="str">
        <f t="shared" si="123"/>
        <v/>
      </c>
      <c r="AD357" s="182" t="str">
        <f t="shared" si="123"/>
        <v/>
      </c>
      <c r="AE357" s="182" t="str">
        <f t="shared" si="123"/>
        <v/>
      </c>
      <c r="AF357" s="182" t="str">
        <f t="shared" si="123"/>
        <v/>
      </c>
      <c r="AG357" s="182" t="str">
        <f t="shared" si="123"/>
        <v/>
      </c>
      <c r="AH357" s="182" t="str">
        <f t="shared" si="123"/>
        <v/>
      </c>
      <c r="AI357" s="182" t="str">
        <f t="shared" si="123"/>
        <v/>
      </c>
      <c r="AJ357" s="182" t="str">
        <f t="shared" si="123"/>
        <v/>
      </c>
      <c r="AK357" s="182" t="str">
        <f t="shared" si="123"/>
        <v/>
      </c>
      <c r="AL357" s="182" t="str">
        <f t="shared" si="130"/>
        <v/>
      </c>
      <c r="AM357" s="182" t="str">
        <f t="shared" si="130"/>
        <v/>
      </c>
      <c r="AN357" s="182" t="str">
        <f t="shared" si="130"/>
        <v/>
      </c>
      <c r="AO357" s="182" t="str">
        <f t="shared" si="130"/>
        <v/>
      </c>
      <c r="AP357" s="182" t="str">
        <f t="shared" si="130"/>
        <v/>
      </c>
      <c r="AQ357" s="182" t="str">
        <f t="shared" si="130"/>
        <v/>
      </c>
      <c r="AR357" s="182" t="str">
        <f t="shared" si="130"/>
        <v/>
      </c>
      <c r="AS357" s="182" t="str">
        <f t="shared" si="130"/>
        <v/>
      </c>
      <c r="AT357" s="182" t="str">
        <f t="shared" si="130"/>
        <v/>
      </c>
      <c r="AU357" s="182" t="str">
        <f t="shared" si="130"/>
        <v/>
      </c>
      <c r="AV357" s="182" t="str">
        <f t="shared" si="130"/>
        <v/>
      </c>
      <c r="AW357" s="182" t="str">
        <f t="shared" si="130"/>
        <v/>
      </c>
      <c r="AX357" s="182" t="str">
        <f t="shared" si="130"/>
        <v/>
      </c>
      <c r="AY357" s="182" t="str">
        <f t="shared" si="130"/>
        <v/>
      </c>
      <c r="AZ357" s="182" t="str">
        <f t="shared" si="130"/>
        <v/>
      </c>
      <c r="BA357" s="182" t="str">
        <f t="shared" si="130"/>
        <v/>
      </c>
      <c r="BB357" s="182" t="str">
        <f t="shared" si="130"/>
        <v/>
      </c>
      <c r="BC357" s="182" t="str">
        <f t="shared" si="130"/>
        <v/>
      </c>
      <c r="BD357" s="182" t="str">
        <f t="shared" si="130"/>
        <v/>
      </c>
      <c r="BE357" s="182" t="str">
        <f t="shared" si="130"/>
        <v/>
      </c>
      <c r="BF357" s="182" t="str">
        <f t="shared" si="130"/>
        <v/>
      </c>
      <c r="BG357" s="182" t="str">
        <f t="shared" si="130"/>
        <v/>
      </c>
      <c r="BH357" s="182" t="str">
        <f t="shared" si="130"/>
        <v/>
      </c>
      <c r="BI357" s="182" t="str">
        <f t="shared" si="130"/>
        <v/>
      </c>
      <c r="BJ357" s="182" t="str">
        <f t="shared" si="130"/>
        <v/>
      </c>
      <c r="BK357" s="182" t="str">
        <f t="shared" si="130"/>
        <v/>
      </c>
      <c r="BL357" s="182" t="str">
        <f t="shared" si="130"/>
        <v/>
      </c>
      <c r="BM357" s="182" t="str">
        <f t="shared" si="130"/>
        <v/>
      </c>
      <c r="BN357" s="182" t="str">
        <f t="shared" si="130"/>
        <v/>
      </c>
      <c r="BO357" s="182" t="str">
        <f t="shared" si="130"/>
        <v/>
      </c>
      <c r="BP357" s="182" t="str">
        <f t="shared" si="130"/>
        <v/>
      </c>
      <c r="BQ357" s="182" t="str">
        <f t="shared" si="130"/>
        <v/>
      </c>
      <c r="BR357" s="182" t="str">
        <f t="shared" si="130"/>
        <v/>
      </c>
      <c r="BS357" s="182" t="str">
        <f t="shared" si="130"/>
        <v/>
      </c>
      <c r="BT357" s="182" t="str">
        <f t="shared" si="130"/>
        <v/>
      </c>
      <c r="BU357" s="182" t="str">
        <f t="shared" si="130"/>
        <v/>
      </c>
    </row>
    <row r="358" spans="1:73" x14ac:dyDescent="0.25">
      <c r="A358" s="422">
        <f>IF(ISERROR(FIND(SALES!$XEM$12,J358)),0,1)</f>
        <v>1</v>
      </c>
      <c r="G358" s="623" t="str">
        <f t="shared" si="126"/>
        <v>0</v>
      </c>
      <c r="H358" s="1">
        <f>'F12'!E361</f>
        <v>0</v>
      </c>
      <c r="I358" s="1" t="str">
        <f t="shared" si="127"/>
        <v/>
      </c>
      <c r="J358" s="197">
        <f>VLOOKUP(H358,'F12'!$E$6:$F$1000,2,FALSE)</f>
        <v>0</v>
      </c>
      <c r="K358" s="197">
        <f t="shared" si="128"/>
        <v>0.25</v>
      </c>
      <c r="L358" s="190">
        <f t="shared" si="111"/>
        <v>0</v>
      </c>
      <c r="M358" s="182" t="str">
        <f t="shared" si="125"/>
        <v/>
      </c>
      <c r="N358" s="182" t="str">
        <f t="shared" si="125"/>
        <v/>
      </c>
      <c r="O358" s="182" t="str">
        <f t="shared" si="125"/>
        <v/>
      </c>
      <c r="P358" s="182" t="str">
        <f t="shared" si="125"/>
        <v/>
      </c>
      <c r="Q358" s="182" t="str">
        <f t="shared" si="125"/>
        <v/>
      </c>
      <c r="R358" s="182" t="str">
        <f t="shared" si="125"/>
        <v/>
      </c>
      <c r="S358" s="182" t="str">
        <f t="shared" si="125"/>
        <v/>
      </c>
      <c r="T358" s="182" t="str">
        <f t="shared" si="125"/>
        <v/>
      </c>
      <c r="U358" s="182" t="str">
        <f t="shared" si="125"/>
        <v/>
      </c>
      <c r="V358" s="182" t="str">
        <f t="shared" si="125"/>
        <v/>
      </c>
      <c r="W358" s="182" t="str">
        <f t="shared" si="125"/>
        <v/>
      </c>
      <c r="X358" s="182" t="str">
        <f t="shared" si="125"/>
        <v/>
      </c>
      <c r="Y358" s="182" t="str">
        <f t="shared" si="125"/>
        <v/>
      </c>
      <c r="Z358" s="182" t="str">
        <f t="shared" si="125"/>
        <v/>
      </c>
      <c r="AA358" s="182" t="str">
        <f t="shared" si="125"/>
        <v/>
      </c>
      <c r="AB358" s="182" t="str">
        <f t="shared" si="123"/>
        <v/>
      </c>
      <c r="AC358" s="182" t="str">
        <f t="shared" si="123"/>
        <v/>
      </c>
      <c r="AD358" s="182" t="str">
        <f t="shared" si="123"/>
        <v/>
      </c>
      <c r="AE358" s="182" t="str">
        <f t="shared" si="123"/>
        <v/>
      </c>
      <c r="AF358" s="182" t="str">
        <f t="shared" si="123"/>
        <v/>
      </c>
      <c r="AG358" s="182" t="str">
        <f t="shared" si="123"/>
        <v/>
      </c>
      <c r="AH358" s="182" t="str">
        <f t="shared" si="123"/>
        <v/>
      </c>
      <c r="AI358" s="182" t="str">
        <f t="shared" si="123"/>
        <v/>
      </c>
      <c r="AJ358" s="182" t="str">
        <f t="shared" si="123"/>
        <v/>
      </c>
      <c r="AK358" s="182" t="str">
        <f t="shared" si="123"/>
        <v/>
      </c>
      <c r="AL358" s="182" t="str">
        <f t="shared" si="130"/>
        <v/>
      </c>
      <c r="AM358" s="182" t="str">
        <f t="shared" si="130"/>
        <v/>
      </c>
      <c r="AN358" s="182" t="str">
        <f t="shared" si="130"/>
        <v/>
      </c>
      <c r="AO358" s="182" t="str">
        <f t="shared" si="130"/>
        <v/>
      </c>
      <c r="AP358" s="182" t="str">
        <f t="shared" si="130"/>
        <v/>
      </c>
      <c r="AQ358" s="182" t="str">
        <f t="shared" si="130"/>
        <v/>
      </c>
      <c r="AR358" s="182" t="str">
        <f t="shared" si="130"/>
        <v/>
      </c>
      <c r="AS358" s="182" t="str">
        <f t="shared" si="130"/>
        <v/>
      </c>
      <c r="AT358" s="182" t="str">
        <f t="shared" si="130"/>
        <v/>
      </c>
      <c r="AU358" s="182" t="str">
        <f t="shared" si="130"/>
        <v/>
      </c>
      <c r="AV358" s="182" t="str">
        <f t="shared" si="130"/>
        <v/>
      </c>
      <c r="AW358" s="182" t="str">
        <f t="shared" si="130"/>
        <v/>
      </c>
      <c r="AX358" s="182" t="str">
        <f t="shared" si="130"/>
        <v/>
      </c>
      <c r="AY358" s="182" t="str">
        <f t="shared" si="130"/>
        <v/>
      </c>
      <c r="AZ358" s="182" t="str">
        <f t="shared" si="130"/>
        <v/>
      </c>
      <c r="BA358" s="182" t="str">
        <f t="shared" si="130"/>
        <v/>
      </c>
      <c r="BB358" s="182" t="str">
        <f t="shared" si="130"/>
        <v/>
      </c>
      <c r="BC358" s="182" t="str">
        <f t="shared" si="130"/>
        <v/>
      </c>
      <c r="BD358" s="182" t="str">
        <f t="shared" si="130"/>
        <v/>
      </c>
      <c r="BE358" s="182" t="str">
        <f t="shared" si="130"/>
        <v/>
      </c>
      <c r="BF358" s="182" t="str">
        <f t="shared" si="130"/>
        <v/>
      </c>
      <c r="BG358" s="182" t="str">
        <f t="shared" si="130"/>
        <v/>
      </c>
      <c r="BH358" s="182" t="str">
        <f t="shared" si="130"/>
        <v/>
      </c>
      <c r="BI358" s="182" t="str">
        <f t="shared" si="130"/>
        <v/>
      </c>
      <c r="BJ358" s="182" t="str">
        <f t="shared" si="130"/>
        <v/>
      </c>
      <c r="BK358" s="182" t="str">
        <f t="shared" si="130"/>
        <v/>
      </c>
      <c r="BL358" s="182" t="str">
        <f t="shared" si="130"/>
        <v/>
      </c>
      <c r="BM358" s="182" t="str">
        <f t="shared" si="130"/>
        <v/>
      </c>
      <c r="BN358" s="182" t="str">
        <f t="shared" si="130"/>
        <v/>
      </c>
      <c r="BO358" s="182" t="str">
        <f t="shared" si="130"/>
        <v/>
      </c>
      <c r="BP358" s="182" t="str">
        <f t="shared" si="130"/>
        <v/>
      </c>
      <c r="BQ358" s="182" t="str">
        <f t="shared" si="130"/>
        <v/>
      </c>
      <c r="BR358" s="182" t="str">
        <f t="shared" si="130"/>
        <v/>
      </c>
      <c r="BS358" s="182" t="str">
        <f t="shared" si="130"/>
        <v/>
      </c>
      <c r="BT358" s="182" t="str">
        <f t="shared" si="130"/>
        <v/>
      </c>
      <c r="BU358" s="182" t="str">
        <f t="shared" si="130"/>
        <v/>
      </c>
    </row>
    <row r="359" spans="1:73" x14ac:dyDescent="0.25">
      <c r="A359" s="422">
        <f>IF(ISERROR(FIND(SALES!$XEM$12,J359)),0,1)</f>
        <v>1</v>
      </c>
      <c r="G359" s="623" t="str">
        <f t="shared" si="126"/>
        <v>0</v>
      </c>
      <c r="H359" s="1">
        <f>'F12'!E362</f>
        <v>0</v>
      </c>
      <c r="I359" s="1" t="str">
        <f t="shared" si="127"/>
        <v/>
      </c>
      <c r="J359" s="197">
        <f>VLOOKUP(H359,'F12'!$E$6:$F$1000,2,FALSE)</f>
        <v>0</v>
      </c>
      <c r="K359" s="197">
        <f t="shared" si="128"/>
        <v>0.25</v>
      </c>
      <c r="L359" s="190">
        <f t="shared" si="111"/>
        <v>0</v>
      </c>
      <c r="M359" s="182" t="str">
        <f t="shared" si="125"/>
        <v/>
      </c>
      <c r="N359" s="182" t="str">
        <f t="shared" si="125"/>
        <v/>
      </c>
      <c r="O359" s="182" t="str">
        <f t="shared" si="125"/>
        <v/>
      </c>
      <c r="P359" s="182" t="str">
        <f t="shared" si="125"/>
        <v/>
      </c>
      <c r="Q359" s="182" t="str">
        <f t="shared" si="125"/>
        <v/>
      </c>
      <c r="R359" s="182" t="str">
        <f t="shared" si="125"/>
        <v/>
      </c>
      <c r="S359" s="182" t="str">
        <f t="shared" si="125"/>
        <v/>
      </c>
      <c r="T359" s="182" t="str">
        <f t="shared" si="125"/>
        <v/>
      </c>
      <c r="U359" s="182" t="str">
        <f t="shared" si="125"/>
        <v/>
      </c>
      <c r="V359" s="182" t="str">
        <f t="shared" si="125"/>
        <v/>
      </c>
      <c r="W359" s="182" t="str">
        <f t="shared" si="125"/>
        <v/>
      </c>
      <c r="X359" s="182" t="str">
        <f t="shared" si="125"/>
        <v/>
      </c>
      <c r="Y359" s="182" t="str">
        <f t="shared" si="125"/>
        <v/>
      </c>
      <c r="Z359" s="182" t="str">
        <f t="shared" si="125"/>
        <v/>
      </c>
      <c r="AA359" s="182" t="str">
        <f t="shared" si="125"/>
        <v/>
      </c>
      <c r="AB359" s="182" t="str">
        <f t="shared" si="123"/>
        <v/>
      </c>
      <c r="AC359" s="182" t="str">
        <f t="shared" si="123"/>
        <v/>
      </c>
      <c r="AD359" s="182" t="str">
        <f t="shared" si="123"/>
        <v/>
      </c>
      <c r="AE359" s="182" t="str">
        <f t="shared" si="123"/>
        <v/>
      </c>
      <c r="AF359" s="182" t="str">
        <f t="shared" si="123"/>
        <v/>
      </c>
      <c r="AG359" s="182" t="str">
        <f t="shared" si="123"/>
        <v/>
      </c>
      <c r="AH359" s="182" t="str">
        <f t="shared" si="123"/>
        <v/>
      </c>
      <c r="AI359" s="182" t="str">
        <f t="shared" si="123"/>
        <v/>
      </c>
      <c r="AJ359" s="182" t="str">
        <f t="shared" si="123"/>
        <v/>
      </c>
      <c r="AK359" s="182" t="str">
        <f t="shared" si="123"/>
        <v/>
      </c>
      <c r="AL359" s="182" t="str">
        <f t="shared" si="130"/>
        <v/>
      </c>
      <c r="AM359" s="182" t="str">
        <f t="shared" si="130"/>
        <v/>
      </c>
      <c r="AN359" s="182" t="str">
        <f t="shared" si="130"/>
        <v/>
      </c>
      <c r="AO359" s="182" t="str">
        <f t="shared" si="130"/>
        <v/>
      </c>
      <c r="AP359" s="182" t="str">
        <f t="shared" si="130"/>
        <v/>
      </c>
      <c r="AQ359" s="182" t="str">
        <f t="shared" si="130"/>
        <v/>
      </c>
      <c r="AR359" s="182" t="str">
        <f t="shared" si="130"/>
        <v/>
      </c>
      <c r="AS359" s="182" t="str">
        <f t="shared" si="130"/>
        <v/>
      </c>
      <c r="AT359" s="182" t="str">
        <f t="shared" si="130"/>
        <v/>
      </c>
      <c r="AU359" s="182" t="str">
        <f t="shared" si="130"/>
        <v/>
      </c>
      <c r="AV359" s="182" t="str">
        <f t="shared" si="130"/>
        <v/>
      </c>
      <c r="AW359" s="182" t="str">
        <f t="shared" si="130"/>
        <v/>
      </c>
      <c r="AX359" s="182" t="str">
        <f t="shared" si="130"/>
        <v/>
      </c>
      <c r="AY359" s="182" t="str">
        <f t="shared" si="130"/>
        <v/>
      </c>
      <c r="AZ359" s="182" t="str">
        <f t="shared" si="130"/>
        <v/>
      </c>
      <c r="BA359" s="182" t="str">
        <f t="shared" si="130"/>
        <v/>
      </c>
      <c r="BB359" s="182" t="str">
        <f t="shared" si="130"/>
        <v/>
      </c>
      <c r="BC359" s="182" t="str">
        <f t="shared" si="130"/>
        <v/>
      </c>
      <c r="BD359" s="182" t="str">
        <f t="shared" si="130"/>
        <v/>
      </c>
      <c r="BE359" s="182" t="str">
        <f t="shared" si="130"/>
        <v/>
      </c>
      <c r="BF359" s="182" t="str">
        <f t="shared" si="130"/>
        <v/>
      </c>
      <c r="BG359" s="182" t="str">
        <f t="shared" si="130"/>
        <v/>
      </c>
      <c r="BH359" s="182" t="str">
        <f t="shared" si="130"/>
        <v/>
      </c>
      <c r="BI359" s="182" t="str">
        <f t="shared" si="130"/>
        <v/>
      </c>
      <c r="BJ359" s="182" t="str">
        <f t="shared" si="130"/>
        <v/>
      </c>
      <c r="BK359" s="182" t="str">
        <f t="shared" si="130"/>
        <v/>
      </c>
      <c r="BL359" s="182" t="str">
        <f t="shared" si="130"/>
        <v/>
      </c>
      <c r="BM359" s="182" t="str">
        <f t="shared" si="130"/>
        <v/>
      </c>
      <c r="BN359" s="182" t="str">
        <f t="shared" si="130"/>
        <v/>
      </c>
      <c r="BO359" s="182" t="str">
        <f t="shared" si="130"/>
        <v/>
      </c>
      <c r="BP359" s="182" t="str">
        <f t="shared" si="130"/>
        <v/>
      </c>
      <c r="BQ359" s="182" t="str">
        <f t="shared" si="130"/>
        <v/>
      </c>
      <c r="BR359" s="182" t="str">
        <f t="shared" si="130"/>
        <v/>
      </c>
      <c r="BS359" s="182" t="str">
        <f t="shared" si="130"/>
        <v/>
      </c>
      <c r="BT359" s="182" t="str">
        <f t="shared" si="130"/>
        <v/>
      </c>
      <c r="BU359" s="182" t="str">
        <f t="shared" si="130"/>
        <v/>
      </c>
    </row>
    <row r="360" spans="1:73" x14ac:dyDescent="0.25">
      <c r="A360" s="422">
        <f>IF(ISERROR(FIND(SALES!$XEM$12,J360)),0,1)</f>
        <v>1</v>
      </c>
      <c r="G360" s="623" t="str">
        <f t="shared" si="126"/>
        <v>0</v>
      </c>
      <c r="H360" s="1">
        <f>'F12'!E363</f>
        <v>0</v>
      </c>
      <c r="I360" s="1" t="str">
        <f t="shared" si="127"/>
        <v/>
      </c>
      <c r="J360" s="197">
        <f>VLOOKUP(H360,'F12'!$E$6:$F$1000,2,FALSE)</f>
        <v>0</v>
      </c>
      <c r="K360" s="197">
        <f t="shared" si="128"/>
        <v>0.25</v>
      </c>
      <c r="L360" s="190">
        <f t="shared" si="111"/>
        <v>0</v>
      </c>
      <c r="M360" s="182" t="str">
        <f t="shared" si="125"/>
        <v/>
      </c>
      <c r="N360" s="182" t="str">
        <f t="shared" si="125"/>
        <v/>
      </c>
      <c r="O360" s="182" t="str">
        <f t="shared" si="125"/>
        <v/>
      </c>
      <c r="P360" s="182" t="str">
        <f t="shared" si="125"/>
        <v/>
      </c>
      <c r="Q360" s="182" t="str">
        <f t="shared" si="125"/>
        <v/>
      </c>
      <c r="R360" s="182" t="str">
        <f t="shared" si="125"/>
        <v/>
      </c>
      <c r="S360" s="182" t="str">
        <f t="shared" si="125"/>
        <v/>
      </c>
      <c r="T360" s="182" t="str">
        <f t="shared" si="125"/>
        <v/>
      </c>
      <c r="U360" s="182" t="str">
        <f t="shared" si="125"/>
        <v/>
      </c>
      <c r="V360" s="182" t="str">
        <f t="shared" si="125"/>
        <v/>
      </c>
      <c r="W360" s="182" t="str">
        <f t="shared" si="125"/>
        <v/>
      </c>
      <c r="X360" s="182" t="str">
        <f t="shared" si="125"/>
        <v/>
      </c>
      <c r="Y360" s="182" t="str">
        <f t="shared" si="125"/>
        <v/>
      </c>
      <c r="Z360" s="182" t="str">
        <f t="shared" si="125"/>
        <v/>
      </c>
      <c r="AA360" s="182" t="str">
        <f t="shared" si="125"/>
        <v/>
      </c>
      <c r="AB360" s="182" t="str">
        <f t="shared" si="123"/>
        <v/>
      </c>
      <c r="AC360" s="182" t="str">
        <f t="shared" si="123"/>
        <v/>
      </c>
      <c r="AD360" s="182" t="str">
        <f t="shared" si="123"/>
        <v/>
      </c>
      <c r="AE360" s="182" t="str">
        <f t="shared" si="123"/>
        <v/>
      </c>
      <c r="AF360" s="182" t="str">
        <f t="shared" si="123"/>
        <v/>
      </c>
      <c r="AG360" s="182" t="str">
        <f t="shared" si="123"/>
        <v/>
      </c>
      <c r="AH360" s="182" t="str">
        <f t="shared" si="123"/>
        <v/>
      </c>
      <c r="AI360" s="182" t="str">
        <f t="shared" si="123"/>
        <v/>
      </c>
      <c r="AJ360" s="182" t="str">
        <f t="shared" si="123"/>
        <v/>
      </c>
      <c r="AK360" s="182" t="str">
        <f t="shared" si="123"/>
        <v/>
      </c>
      <c r="AL360" s="182" t="str">
        <f t="shared" si="130"/>
        <v/>
      </c>
      <c r="AM360" s="182" t="str">
        <f t="shared" si="130"/>
        <v/>
      </c>
      <c r="AN360" s="182" t="str">
        <f t="shared" si="130"/>
        <v/>
      </c>
      <c r="AO360" s="182" t="str">
        <f t="shared" si="130"/>
        <v/>
      </c>
      <c r="AP360" s="182" t="str">
        <f t="shared" si="130"/>
        <v/>
      </c>
      <c r="AQ360" s="182" t="str">
        <f t="shared" si="130"/>
        <v/>
      </c>
      <c r="AR360" s="182" t="str">
        <f t="shared" si="130"/>
        <v/>
      </c>
      <c r="AS360" s="182" t="str">
        <f t="shared" si="130"/>
        <v/>
      </c>
      <c r="AT360" s="182" t="str">
        <f t="shared" si="130"/>
        <v/>
      </c>
      <c r="AU360" s="182" t="str">
        <f t="shared" si="130"/>
        <v/>
      </c>
      <c r="AV360" s="182" t="str">
        <f t="shared" si="130"/>
        <v/>
      </c>
      <c r="AW360" s="182" t="str">
        <f t="shared" si="130"/>
        <v/>
      </c>
      <c r="AX360" s="182" t="str">
        <f t="shared" si="130"/>
        <v/>
      </c>
      <c r="AY360" s="182" t="str">
        <f t="shared" si="130"/>
        <v/>
      </c>
      <c r="AZ360" s="182" t="str">
        <f t="shared" si="130"/>
        <v/>
      </c>
      <c r="BA360" s="182" t="str">
        <f t="shared" si="130"/>
        <v/>
      </c>
      <c r="BB360" s="182" t="str">
        <f t="shared" si="130"/>
        <v/>
      </c>
      <c r="BC360" s="182" t="str">
        <f t="shared" si="130"/>
        <v/>
      </c>
      <c r="BD360" s="182" t="str">
        <f t="shared" si="130"/>
        <v/>
      </c>
      <c r="BE360" s="182" t="str">
        <f t="shared" si="130"/>
        <v/>
      </c>
      <c r="BF360" s="182" t="str">
        <f t="shared" si="130"/>
        <v/>
      </c>
      <c r="BG360" s="182" t="str">
        <f t="shared" si="130"/>
        <v/>
      </c>
      <c r="BH360" s="182" t="str">
        <f t="shared" si="130"/>
        <v/>
      </c>
      <c r="BI360" s="182" t="str">
        <f t="shared" si="130"/>
        <v/>
      </c>
      <c r="BJ360" s="182" t="str">
        <f t="shared" si="130"/>
        <v/>
      </c>
      <c r="BK360" s="182" t="str">
        <f t="shared" si="130"/>
        <v/>
      </c>
      <c r="BL360" s="182" t="str">
        <f t="shared" si="130"/>
        <v/>
      </c>
      <c r="BM360" s="182" t="str">
        <f t="shared" si="130"/>
        <v/>
      </c>
      <c r="BN360" s="182" t="str">
        <f t="shared" si="130"/>
        <v/>
      </c>
      <c r="BO360" s="182" t="str">
        <f t="shared" si="130"/>
        <v/>
      </c>
      <c r="BP360" s="182" t="str">
        <f t="shared" si="130"/>
        <v/>
      </c>
      <c r="BQ360" s="182" t="str">
        <f t="shared" si="130"/>
        <v/>
      </c>
      <c r="BR360" s="182" t="str">
        <f t="shared" si="130"/>
        <v/>
      </c>
      <c r="BS360" s="182" t="str">
        <f t="shared" si="130"/>
        <v/>
      </c>
      <c r="BT360" s="182" t="str">
        <f t="shared" si="130"/>
        <v/>
      </c>
      <c r="BU360" s="182" t="str">
        <f t="shared" si="130"/>
        <v/>
      </c>
    </row>
    <row r="361" spans="1:73" x14ac:dyDescent="0.25">
      <c r="A361" s="422">
        <f>IF(ISERROR(FIND(SALES!$XEM$12,J361)),0,1)</f>
        <v>1</v>
      </c>
      <c r="G361" s="623" t="str">
        <f t="shared" si="126"/>
        <v>0</v>
      </c>
      <c r="H361" s="1">
        <f>'F12'!E364</f>
        <v>0</v>
      </c>
      <c r="I361" s="1" t="str">
        <f t="shared" si="127"/>
        <v/>
      </c>
      <c r="J361" s="197">
        <f>VLOOKUP(H361,'F12'!$E$6:$F$1000,2,FALSE)</f>
        <v>0</v>
      </c>
      <c r="K361" s="197">
        <f t="shared" si="128"/>
        <v>0.25</v>
      </c>
      <c r="L361" s="190">
        <f t="shared" si="111"/>
        <v>0</v>
      </c>
      <c r="M361" s="182" t="str">
        <f t="shared" si="125"/>
        <v/>
      </c>
      <c r="N361" s="182" t="str">
        <f t="shared" si="125"/>
        <v/>
      </c>
      <c r="O361" s="182" t="str">
        <f t="shared" si="125"/>
        <v/>
      </c>
      <c r="P361" s="182" t="str">
        <f t="shared" si="125"/>
        <v/>
      </c>
      <c r="Q361" s="182" t="str">
        <f t="shared" si="125"/>
        <v/>
      </c>
      <c r="R361" s="182" t="str">
        <f t="shared" si="125"/>
        <v/>
      </c>
      <c r="S361" s="182" t="str">
        <f t="shared" si="125"/>
        <v/>
      </c>
      <c r="T361" s="182" t="str">
        <f t="shared" si="125"/>
        <v/>
      </c>
      <c r="U361" s="182" t="str">
        <f t="shared" si="125"/>
        <v/>
      </c>
      <c r="V361" s="182" t="str">
        <f t="shared" si="125"/>
        <v/>
      </c>
      <c r="W361" s="182" t="str">
        <f t="shared" si="125"/>
        <v/>
      </c>
      <c r="X361" s="182" t="str">
        <f t="shared" si="125"/>
        <v/>
      </c>
      <c r="Y361" s="182" t="str">
        <f t="shared" si="125"/>
        <v/>
      </c>
      <c r="Z361" s="182" t="str">
        <f t="shared" si="125"/>
        <v/>
      </c>
      <c r="AA361" s="182" t="str">
        <f t="shared" si="125"/>
        <v/>
      </c>
      <c r="AB361" s="182" t="str">
        <f t="shared" si="123"/>
        <v/>
      </c>
      <c r="AC361" s="182" t="str">
        <f t="shared" si="123"/>
        <v/>
      </c>
      <c r="AD361" s="182" t="str">
        <f t="shared" si="123"/>
        <v/>
      </c>
      <c r="AE361" s="182" t="str">
        <f t="shared" si="123"/>
        <v/>
      </c>
      <c r="AF361" s="182" t="str">
        <f t="shared" si="123"/>
        <v/>
      </c>
      <c r="AG361" s="182" t="str">
        <f t="shared" si="123"/>
        <v/>
      </c>
      <c r="AH361" s="182" t="str">
        <f t="shared" si="123"/>
        <v/>
      </c>
      <c r="AI361" s="182" t="str">
        <f t="shared" si="123"/>
        <v/>
      </c>
      <c r="AJ361" s="182" t="str">
        <f t="shared" si="123"/>
        <v/>
      </c>
      <c r="AK361" s="182" t="str">
        <f t="shared" si="123"/>
        <v/>
      </c>
      <c r="AL361" s="182" t="str">
        <f t="shared" si="130"/>
        <v/>
      </c>
      <c r="AM361" s="182" t="str">
        <f t="shared" si="130"/>
        <v/>
      </c>
      <c r="AN361" s="182" t="str">
        <f t="shared" si="130"/>
        <v/>
      </c>
      <c r="AO361" s="182" t="str">
        <f t="shared" si="130"/>
        <v/>
      </c>
      <c r="AP361" s="182" t="str">
        <f t="shared" si="130"/>
        <v/>
      </c>
      <c r="AQ361" s="182" t="str">
        <f t="shared" si="130"/>
        <v/>
      </c>
      <c r="AR361" s="182" t="str">
        <f t="shared" si="130"/>
        <v/>
      </c>
      <c r="AS361" s="182" t="str">
        <f t="shared" si="130"/>
        <v/>
      </c>
      <c r="AT361" s="182" t="str">
        <f t="shared" si="130"/>
        <v/>
      </c>
      <c r="AU361" s="182" t="str">
        <f t="shared" si="130"/>
        <v/>
      </c>
      <c r="AV361" s="182" t="str">
        <f t="shared" si="130"/>
        <v/>
      </c>
      <c r="AW361" s="182" t="str">
        <f t="shared" si="130"/>
        <v/>
      </c>
      <c r="AX361" s="182" t="str">
        <f t="shared" si="130"/>
        <v/>
      </c>
      <c r="AY361" s="182" t="str">
        <f t="shared" si="130"/>
        <v/>
      </c>
      <c r="AZ361" s="182" t="str">
        <f t="shared" si="130"/>
        <v/>
      </c>
      <c r="BA361" s="182" t="str">
        <f t="shared" si="130"/>
        <v/>
      </c>
      <c r="BB361" s="182" t="str">
        <f t="shared" si="130"/>
        <v/>
      </c>
      <c r="BC361" s="182" t="str">
        <f t="shared" si="130"/>
        <v/>
      </c>
      <c r="BD361" s="182" t="str">
        <f t="shared" si="130"/>
        <v/>
      </c>
      <c r="BE361" s="182" t="str">
        <f t="shared" si="130"/>
        <v/>
      </c>
      <c r="BF361" s="182" t="str">
        <f t="shared" si="130"/>
        <v/>
      </c>
      <c r="BG361" s="182" t="str">
        <f t="shared" si="130"/>
        <v/>
      </c>
      <c r="BH361" s="182" t="str">
        <f t="shared" si="130"/>
        <v/>
      </c>
      <c r="BI361" s="182" t="str">
        <f t="shared" si="130"/>
        <v/>
      </c>
      <c r="BJ361" s="182" t="str">
        <f t="shared" si="130"/>
        <v/>
      </c>
      <c r="BK361" s="182" t="str">
        <f t="shared" si="130"/>
        <v/>
      </c>
      <c r="BL361" s="182" t="str">
        <f t="shared" si="130"/>
        <v/>
      </c>
      <c r="BM361" s="182" t="str">
        <f t="shared" si="130"/>
        <v/>
      </c>
      <c r="BN361" s="182" t="str">
        <f t="shared" si="130"/>
        <v/>
      </c>
      <c r="BO361" s="182" t="str">
        <f t="shared" si="130"/>
        <v/>
      </c>
      <c r="BP361" s="182" t="str">
        <f t="shared" si="130"/>
        <v/>
      </c>
      <c r="BQ361" s="182" t="str">
        <f t="shared" si="130"/>
        <v/>
      </c>
      <c r="BR361" s="182" t="str">
        <f t="shared" si="130"/>
        <v/>
      </c>
      <c r="BS361" s="182" t="str">
        <f t="shared" si="130"/>
        <v/>
      </c>
      <c r="BT361" s="182" t="str">
        <f t="shared" si="130"/>
        <v/>
      </c>
      <c r="BU361" s="182" t="str">
        <f t="shared" si="130"/>
        <v/>
      </c>
    </row>
    <row r="362" spans="1:73" x14ac:dyDescent="0.25">
      <c r="A362" s="422">
        <f>IF(ISERROR(FIND(SALES!$XEM$12,J362)),0,1)</f>
        <v>1</v>
      </c>
      <c r="G362" s="623" t="str">
        <f t="shared" si="126"/>
        <v>0</v>
      </c>
      <c r="H362" s="1">
        <f>'F12'!E365</f>
        <v>0</v>
      </c>
      <c r="I362" s="1" t="str">
        <f t="shared" si="127"/>
        <v/>
      </c>
      <c r="J362" s="197">
        <f>VLOOKUP(H362,'F12'!$E$6:$F$1000,2,FALSE)</f>
        <v>0</v>
      </c>
      <c r="K362" s="197">
        <f t="shared" si="128"/>
        <v>0.25</v>
      </c>
      <c r="L362" s="190">
        <f t="shared" si="111"/>
        <v>0</v>
      </c>
      <c r="M362" s="182" t="str">
        <f t="shared" si="125"/>
        <v/>
      </c>
      <c r="N362" s="182" t="str">
        <f t="shared" si="125"/>
        <v/>
      </c>
      <c r="O362" s="182" t="str">
        <f t="shared" si="125"/>
        <v/>
      </c>
      <c r="P362" s="182" t="str">
        <f t="shared" si="125"/>
        <v/>
      </c>
      <c r="Q362" s="182" t="str">
        <f t="shared" si="125"/>
        <v/>
      </c>
      <c r="R362" s="182" t="str">
        <f t="shared" si="125"/>
        <v/>
      </c>
      <c r="S362" s="182" t="str">
        <f t="shared" si="125"/>
        <v/>
      </c>
      <c r="T362" s="182" t="str">
        <f t="shared" si="125"/>
        <v/>
      </c>
      <c r="U362" s="182" t="str">
        <f t="shared" si="125"/>
        <v/>
      </c>
      <c r="V362" s="182" t="str">
        <f t="shared" si="125"/>
        <v/>
      </c>
      <c r="W362" s="182" t="str">
        <f t="shared" si="125"/>
        <v/>
      </c>
      <c r="X362" s="182" t="str">
        <f t="shared" si="125"/>
        <v/>
      </c>
      <c r="Y362" s="182" t="str">
        <f t="shared" si="125"/>
        <v/>
      </c>
      <c r="Z362" s="182" t="str">
        <f t="shared" si="125"/>
        <v/>
      </c>
      <c r="AA362" s="182" t="str">
        <f t="shared" si="125"/>
        <v/>
      </c>
      <c r="AB362" s="182" t="str">
        <f t="shared" si="123"/>
        <v/>
      </c>
      <c r="AC362" s="182" t="str">
        <f t="shared" si="123"/>
        <v/>
      </c>
      <c r="AD362" s="182" t="str">
        <f t="shared" si="123"/>
        <v/>
      </c>
      <c r="AE362" s="182" t="str">
        <f t="shared" si="123"/>
        <v/>
      </c>
      <c r="AF362" s="182" t="str">
        <f t="shared" si="123"/>
        <v/>
      </c>
      <c r="AG362" s="182" t="str">
        <f t="shared" si="123"/>
        <v/>
      </c>
      <c r="AH362" s="182" t="str">
        <f t="shared" si="123"/>
        <v/>
      </c>
      <c r="AI362" s="182" t="str">
        <f t="shared" si="123"/>
        <v/>
      </c>
      <c r="AJ362" s="182" t="str">
        <f t="shared" si="123"/>
        <v/>
      </c>
      <c r="AK362" s="182" t="str">
        <f t="shared" si="123"/>
        <v/>
      </c>
      <c r="AL362" s="182" t="str">
        <f t="shared" si="130"/>
        <v/>
      </c>
      <c r="AM362" s="182" t="str">
        <f t="shared" si="130"/>
        <v/>
      </c>
      <c r="AN362" s="182" t="str">
        <f t="shared" si="130"/>
        <v/>
      </c>
      <c r="AO362" s="182" t="str">
        <f t="shared" si="130"/>
        <v/>
      </c>
      <c r="AP362" s="182" t="str">
        <f t="shared" si="130"/>
        <v/>
      </c>
      <c r="AQ362" s="182" t="str">
        <f t="shared" si="130"/>
        <v/>
      </c>
      <c r="AR362" s="182" t="str">
        <f t="shared" si="130"/>
        <v/>
      </c>
      <c r="AS362" s="182" t="str">
        <f t="shared" si="130"/>
        <v/>
      </c>
      <c r="AT362" s="182" t="str">
        <f t="shared" si="130"/>
        <v/>
      </c>
      <c r="AU362" s="182" t="str">
        <f t="shared" si="130"/>
        <v/>
      </c>
      <c r="AV362" s="182" t="str">
        <f t="shared" si="130"/>
        <v/>
      </c>
      <c r="AW362" s="182" t="str">
        <f t="shared" si="130"/>
        <v/>
      </c>
      <c r="AX362" s="182" t="str">
        <f t="shared" si="130"/>
        <v/>
      </c>
      <c r="AY362" s="182" t="str">
        <f t="shared" si="130"/>
        <v/>
      </c>
      <c r="AZ362" s="182" t="str">
        <f t="shared" si="130"/>
        <v/>
      </c>
      <c r="BA362" s="182" t="str">
        <f t="shared" si="130"/>
        <v/>
      </c>
      <c r="BB362" s="182" t="str">
        <f t="shared" si="130"/>
        <v/>
      </c>
      <c r="BC362" s="182" t="str">
        <f t="shared" si="130"/>
        <v/>
      </c>
      <c r="BD362" s="182" t="str">
        <f t="shared" si="130"/>
        <v/>
      </c>
      <c r="BE362" s="182" t="str">
        <f t="shared" si="130"/>
        <v/>
      </c>
      <c r="BF362" s="182" t="str">
        <f t="shared" si="130"/>
        <v/>
      </c>
      <c r="BG362" s="182" t="str">
        <f t="shared" si="130"/>
        <v/>
      </c>
      <c r="BH362" s="182" t="str">
        <f t="shared" si="130"/>
        <v/>
      </c>
      <c r="BI362" s="182" t="str">
        <f t="shared" si="130"/>
        <v/>
      </c>
      <c r="BJ362" s="182" t="str">
        <f t="shared" si="130"/>
        <v/>
      </c>
      <c r="BK362" s="182" t="str">
        <f t="shared" si="130"/>
        <v/>
      </c>
      <c r="BL362" s="182" t="str">
        <f t="shared" si="130"/>
        <v/>
      </c>
      <c r="BM362" s="182" t="str">
        <f t="shared" si="130"/>
        <v/>
      </c>
      <c r="BN362" s="182" t="str">
        <f t="shared" si="130"/>
        <v/>
      </c>
      <c r="BO362" s="182" t="str">
        <f t="shared" si="130"/>
        <v/>
      </c>
      <c r="BP362" s="182" t="str">
        <f t="shared" si="130"/>
        <v/>
      </c>
      <c r="BQ362" s="182" t="str">
        <f t="shared" si="130"/>
        <v/>
      </c>
      <c r="BR362" s="182" t="str">
        <f t="shared" si="130"/>
        <v/>
      </c>
      <c r="BS362" s="182" t="str">
        <f t="shared" si="130"/>
        <v/>
      </c>
      <c r="BT362" s="182" t="str">
        <f t="shared" si="130"/>
        <v/>
      </c>
      <c r="BU362" s="182" t="str">
        <f t="shared" si="130"/>
        <v/>
      </c>
    </row>
    <row r="363" spans="1:73" x14ac:dyDescent="0.25">
      <c r="A363" s="422">
        <f>IF(ISERROR(FIND(SALES!$XEM$12,J363)),0,1)</f>
        <v>1</v>
      </c>
      <c r="G363" s="623" t="str">
        <f t="shared" si="126"/>
        <v>0</v>
      </c>
      <c r="H363" s="1">
        <f>'F12'!E366</f>
        <v>0</v>
      </c>
      <c r="I363" s="1" t="str">
        <f t="shared" si="127"/>
        <v/>
      </c>
      <c r="J363" s="197">
        <f>VLOOKUP(H363,'F12'!$E$6:$F$1000,2,FALSE)</f>
        <v>0</v>
      </c>
      <c r="K363" s="197">
        <f t="shared" si="128"/>
        <v>0.25</v>
      </c>
      <c r="L363" s="190">
        <f t="shared" si="111"/>
        <v>0</v>
      </c>
      <c r="M363" s="182" t="str">
        <f t="shared" si="125"/>
        <v/>
      </c>
      <c r="N363" s="182" t="str">
        <f t="shared" si="125"/>
        <v/>
      </c>
      <c r="O363" s="182" t="str">
        <f t="shared" si="125"/>
        <v/>
      </c>
      <c r="P363" s="182" t="str">
        <f t="shared" si="125"/>
        <v/>
      </c>
      <c r="Q363" s="182" t="str">
        <f t="shared" si="125"/>
        <v/>
      </c>
      <c r="R363" s="182" t="str">
        <f t="shared" si="125"/>
        <v/>
      </c>
      <c r="S363" s="182" t="str">
        <f t="shared" si="125"/>
        <v/>
      </c>
      <c r="T363" s="182" t="str">
        <f t="shared" si="125"/>
        <v/>
      </c>
      <c r="U363" s="182" t="str">
        <f t="shared" si="125"/>
        <v/>
      </c>
      <c r="V363" s="182" t="str">
        <f t="shared" si="125"/>
        <v/>
      </c>
      <c r="W363" s="182" t="str">
        <f t="shared" si="125"/>
        <v/>
      </c>
      <c r="X363" s="182" t="str">
        <f t="shared" si="125"/>
        <v/>
      </c>
      <c r="Y363" s="182" t="str">
        <f t="shared" si="125"/>
        <v/>
      </c>
      <c r="Z363" s="182" t="str">
        <f t="shared" si="125"/>
        <v/>
      </c>
      <c r="AA363" s="182" t="str">
        <f t="shared" si="125"/>
        <v/>
      </c>
      <c r="AB363" s="182" t="str">
        <f t="shared" si="123"/>
        <v/>
      </c>
      <c r="AC363" s="182" t="str">
        <f t="shared" si="123"/>
        <v/>
      </c>
      <c r="AD363" s="182" t="str">
        <f t="shared" si="123"/>
        <v/>
      </c>
      <c r="AE363" s="182" t="str">
        <f t="shared" si="123"/>
        <v/>
      </c>
      <c r="AF363" s="182" t="str">
        <f t="shared" si="123"/>
        <v/>
      </c>
      <c r="AG363" s="182" t="str">
        <f t="shared" si="123"/>
        <v/>
      </c>
      <c r="AH363" s="182" t="str">
        <f t="shared" si="123"/>
        <v/>
      </c>
      <c r="AI363" s="182" t="str">
        <f t="shared" si="123"/>
        <v/>
      </c>
      <c r="AJ363" s="182" t="str">
        <f t="shared" si="123"/>
        <v/>
      </c>
      <c r="AK363" s="182" t="str">
        <f t="shared" si="123"/>
        <v/>
      </c>
      <c r="AL363" s="182" t="str">
        <f t="shared" si="130"/>
        <v/>
      </c>
      <c r="AM363" s="182" t="str">
        <f t="shared" si="130"/>
        <v/>
      </c>
      <c r="AN363" s="182" t="str">
        <f t="shared" si="130"/>
        <v/>
      </c>
      <c r="AO363" s="182" t="str">
        <f t="shared" si="130"/>
        <v/>
      </c>
      <c r="AP363" s="182" t="str">
        <f t="shared" si="130"/>
        <v/>
      </c>
      <c r="AQ363" s="182" t="str">
        <f t="shared" si="130"/>
        <v/>
      </c>
      <c r="AR363" s="182" t="str">
        <f t="shared" si="130"/>
        <v/>
      </c>
      <c r="AS363" s="182" t="str">
        <f t="shared" si="130"/>
        <v/>
      </c>
      <c r="AT363" s="182" t="str">
        <f t="shared" si="130"/>
        <v/>
      </c>
      <c r="AU363" s="182" t="str">
        <f t="shared" si="130"/>
        <v/>
      </c>
      <c r="AV363" s="182" t="str">
        <f t="shared" si="130"/>
        <v/>
      </c>
      <c r="AW363" s="182" t="str">
        <f t="shared" si="130"/>
        <v/>
      </c>
      <c r="AX363" s="182" t="str">
        <f t="shared" si="130"/>
        <v/>
      </c>
      <c r="AY363" s="182" t="str">
        <f t="shared" si="130"/>
        <v/>
      </c>
      <c r="AZ363" s="182" t="str">
        <f t="shared" si="130"/>
        <v/>
      </c>
      <c r="BA363" s="182" t="str">
        <f t="shared" si="130"/>
        <v/>
      </c>
      <c r="BB363" s="182" t="str">
        <f t="shared" si="130"/>
        <v/>
      </c>
      <c r="BC363" s="182" t="str">
        <f t="shared" si="130"/>
        <v/>
      </c>
      <c r="BD363" s="182" t="str">
        <f t="shared" si="130"/>
        <v/>
      </c>
      <c r="BE363" s="182" t="str">
        <f t="shared" si="130"/>
        <v/>
      </c>
      <c r="BF363" s="182" t="str">
        <f t="shared" si="130"/>
        <v/>
      </c>
      <c r="BG363" s="182" t="str">
        <f t="shared" si="130"/>
        <v/>
      </c>
      <c r="BH363" s="182" t="str">
        <f t="shared" si="130"/>
        <v/>
      </c>
      <c r="BI363" s="182" t="str">
        <f t="shared" si="130"/>
        <v/>
      </c>
      <c r="BJ363" s="182" t="str">
        <f t="shared" si="130"/>
        <v/>
      </c>
      <c r="BK363" s="182" t="str">
        <f t="shared" si="130"/>
        <v/>
      </c>
      <c r="BL363" s="182" t="str">
        <f t="shared" si="130"/>
        <v/>
      </c>
      <c r="BM363" s="182" t="str">
        <f t="shared" si="130"/>
        <v/>
      </c>
      <c r="BN363" s="182" t="str">
        <f t="shared" si="130"/>
        <v/>
      </c>
      <c r="BO363" s="182" t="str">
        <f t="shared" si="130"/>
        <v/>
      </c>
      <c r="BP363" s="182" t="str">
        <f t="shared" si="130"/>
        <v/>
      </c>
      <c r="BQ363" s="182" t="str">
        <f t="shared" si="130"/>
        <v/>
      </c>
      <c r="BR363" s="182" t="str">
        <f t="shared" si="130"/>
        <v/>
      </c>
      <c r="BS363" s="182" t="str">
        <f t="shared" si="130"/>
        <v/>
      </c>
      <c r="BT363" s="182" t="str">
        <f t="shared" si="130"/>
        <v/>
      </c>
      <c r="BU363" s="182" t="str">
        <f t="shared" si="130"/>
        <v/>
      </c>
    </row>
    <row r="364" spans="1:73" x14ac:dyDescent="0.25">
      <c r="A364" s="422">
        <f>IF(ISERROR(FIND(SALES!$XEM$12,J364)),0,1)</f>
        <v>1</v>
      </c>
      <c r="G364" s="623" t="str">
        <f t="shared" si="126"/>
        <v>0</v>
      </c>
      <c r="H364" s="1">
        <f>'F12'!E367</f>
        <v>0</v>
      </c>
      <c r="I364" s="1" t="str">
        <f t="shared" si="127"/>
        <v/>
      </c>
      <c r="J364" s="197">
        <f>VLOOKUP(H364,'F12'!$E$6:$F$1000,2,FALSE)</f>
        <v>0</v>
      </c>
      <c r="K364" s="197">
        <f t="shared" si="128"/>
        <v>0.25</v>
      </c>
      <c r="L364" s="190">
        <f t="shared" si="111"/>
        <v>0</v>
      </c>
      <c r="M364" s="182" t="str">
        <f t="shared" si="125"/>
        <v/>
      </c>
      <c r="N364" s="182" t="str">
        <f t="shared" si="125"/>
        <v/>
      </c>
      <c r="O364" s="182" t="str">
        <f t="shared" si="125"/>
        <v/>
      </c>
      <c r="P364" s="182" t="str">
        <f t="shared" si="125"/>
        <v/>
      </c>
      <c r="Q364" s="182" t="str">
        <f t="shared" si="125"/>
        <v/>
      </c>
      <c r="R364" s="182" t="str">
        <f t="shared" si="125"/>
        <v/>
      </c>
      <c r="S364" s="182" t="str">
        <f t="shared" si="125"/>
        <v/>
      </c>
      <c r="T364" s="182" t="str">
        <f t="shared" si="125"/>
        <v/>
      </c>
      <c r="U364" s="182" t="str">
        <f t="shared" si="125"/>
        <v/>
      </c>
      <c r="V364" s="182" t="str">
        <f t="shared" si="125"/>
        <v/>
      </c>
      <c r="W364" s="182" t="str">
        <f t="shared" si="125"/>
        <v/>
      </c>
      <c r="X364" s="182" t="str">
        <f t="shared" si="125"/>
        <v/>
      </c>
      <c r="Y364" s="182" t="str">
        <f t="shared" si="125"/>
        <v/>
      </c>
      <c r="Z364" s="182" t="str">
        <f t="shared" si="125"/>
        <v/>
      </c>
      <c r="AA364" s="182" t="str">
        <f t="shared" si="125"/>
        <v/>
      </c>
      <c r="AB364" s="182" t="str">
        <f t="shared" si="123"/>
        <v/>
      </c>
      <c r="AC364" s="182" t="str">
        <f t="shared" si="123"/>
        <v/>
      </c>
      <c r="AD364" s="182" t="str">
        <f t="shared" si="123"/>
        <v/>
      </c>
      <c r="AE364" s="182" t="str">
        <f t="shared" si="123"/>
        <v/>
      </c>
      <c r="AF364" s="182" t="str">
        <f t="shared" si="123"/>
        <v/>
      </c>
      <c r="AG364" s="182" t="str">
        <f t="shared" si="123"/>
        <v/>
      </c>
      <c r="AH364" s="182" t="str">
        <f t="shared" si="123"/>
        <v/>
      </c>
      <c r="AI364" s="182" t="str">
        <f t="shared" si="123"/>
        <v/>
      </c>
      <c r="AJ364" s="182" t="str">
        <f t="shared" si="123"/>
        <v/>
      </c>
      <c r="AK364" s="182" t="str">
        <f t="shared" si="123"/>
        <v/>
      </c>
      <c r="AL364" s="182" t="str">
        <f t="shared" si="130"/>
        <v/>
      </c>
      <c r="AM364" s="182" t="str">
        <f t="shared" si="130"/>
        <v/>
      </c>
      <c r="AN364" s="182" t="str">
        <f t="shared" ref="AN364:BC379" si="131">IF(AN$2&gt;LEN($J364),"",RIGHT(LEFT($J364,AN$2),3))</f>
        <v/>
      </c>
      <c r="AO364" s="182" t="str">
        <f t="shared" si="131"/>
        <v/>
      </c>
      <c r="AP364" s="182" t="str">
        <f t="shared" si="131"/>
        <v/>
      </c>
      <c r="AQ364" s="182" t="str">
        <f t="shared" si="131"/>
        <v/>
      </c>
      <c r="AR364" s="182" t="str">
        <f t="shared" si="131"/>
        <v/>
      </c>
      <c r="AS364" s="182" t="str">
        <f t="shared" si="131"/>
        <v/>
      </c>
      <c r="AT364" s="182" t="str">
        <f t="shared" si="131"/>
        <v/>
      </c>
      <c r="AU364" s="182" t="str">
        <f t="shared" si="131"/>
        <v/>
      </c>
      <c r="AV364" s="182" t="str">
        <f t="shared" si="131"/>
        <v/>
      </c>
      <c r="AW364" s="182" t="str">
        <f t="shared" si="131"/>
        <v/>
      </c>
      <c r="AX364" s="182" t="str">
        <f t="shared" si="131"/>
        <v/>
      </c>
      <c r="AY364" s="182" t="str">
        <f t="shared" si="131"/>
        <v/>
      </c>
      <c r="AZ364" s="182" t="str">
        <f t="shared" si="131"/>
        <v/>
      </c>
      <c r="BA364" s="182" t="str">
        <f t="shared" si="131"/>
        <v/>
      </c>
      <c r="BB364" s="182" t="str">
        <f t="shared" si="131"/>
        <v/>
      </c>
      <c r="BC364" s="182" t="str">
        <f t="shared" si="131"/>
        <v/>
      </c>
      <c r="BD364" s="182" t="str">
        <f t="shared" ref="BD364:BS379" si="132">IF(BD$2&gt;LEN($J364),"",RIGHT(LEFT($J364,BD$2),3))</f>
        <v/>
      </c>
      <c r="BE364" s="182" t="str">
        <f t="shared" si="132"/>
        <v/>
      </c>
      <c r="BF364" s="182" t="str">
        <f t="shared" si="132"/>
        <v/>
      </c>
      <c r="BG364" s="182" t="str">
        <f t="shared" si="132"/>
        <v/>
      </c>
      <c r="BH364" s="182" t="str">
        <f t="shared" si="132"/>
        <v/>
      </c>
      <c r="BI364" s="182" t="str">
        <f t="shared" si="132"/>
        <v/>
      </c>
      <c r="BJ364" s="182" t="str">
        <f t="shared" si="132"/>
        <v/>
      </c>
      <c r="BK364" s="182" t="str">
        <f t="shared" si="132"/>
        <v/>
      </c>
      <c r="BL364" s="182" t="str">
        <f t="shared" si="132"/>
        <v/>
      </c>
      <c r="BM364" s="182" t="str">
        <f t="shared" si="132"/>
        <v/>
      </c>
      <c r="BN364" s="182" t="str">
        <f t="shared" si="132"/>
        <v/>
      </c>
      <c r="BO364" s="182" t="str">
        <f t="shared" si="132"/>
        <v/>
      </c>
      <c r="BP364" s="182" t="str">
        <f t="shared" si="132"/>
        <v/>
      </c>
      <c r="BQ364" s="182" t="str">
        <f t="shared" si="132"/>
        <v/>
      </c>
      <c r="BR364" s="182" t="str">
        <f t="shared" si="132"/>
        <v/>
      </c>
      <c r="BS364" s="182" t="str">
        <f t="shared" si="132"/>
        <v/>
      </c>
      <c r="BT364" s="182" t="str">
        <f t="shared" ref="BT364:BU378" si="133">IF(BT$2&gt;LEN($J364),"",RIGHT(LEFT($J364,BT$2),3))</f>
        <v/>
      </c>
      <c r="BU364" s="182" t="str">
        <f t="shared" si="133"/>
        <v/>
      </c>
    </row>
    <row r="365" spans="1:73" x14ac:dyDescent="0.25">
      <c r="A365" s="422">
        <f>IF(ISERROR(FIND(SALES!$XEM$12,J365)),0,1)</f>
        <v>1</v>
      </c>
      <c r="G365" s="623" t="str">
        <f t="shared" si="126"/>
        <v>0</v>
      </c>
      <c r="H365" s="1">
        <f>'F12'!E368</f>
        <v>0</v>
      </c>
      <c r="I365" s="1" t="str">
        <f t="shared" si="127"/>
        <v/>
      </c>
      <c r="J365" s="197">
        <f>VLOOKUP(H365,'F12'!$E$6:$F$1000,2,FALSE)</f>
        <v>0</v>
      </c>
      <c r="K365" s="197">
        <f t="shared" si="128"/>
        <v>0.25</v>
      </c>
      <c r="L365" s="190">
        <f t="shared" si="111"/>
        <v>0</v>
      </c>
      <c r="M365" s="182" t="str">
        <f t="shared" si="125"/>
        <v/>
      </c>
      <c r="N365" s="182" t="str">
        <f t="shared" si="125"/>
        <v/>
      </c>
      <c r="O365" s="182" t="str">
        <f t="shared" si="125"/>
        <v/>
      </c>
      <c r="P365" s="182" t="str">
        <f t="shared" si="125"/>
        <v/>
      </c>
      <c r="Q365" s="182" t="str">
        <f t="shared" si="125"/>
        <v/>
      </c>
      <c r="R365" s="182" t="str">
        <f t="shared" si="125"/>
        <v/>
      </c>
      <c r="S365" s="182" t="str">
        <f t="shared" si="125"/>
        <v/>
      </c>
      <c r="T365" s="182" t="str">
        <f t="shared" si="125"/>
        <v/>
      </c>
      <c r="U365" s="182" t="str">
        <f t="shared" si="125"/>
        <v/>
      </c>
      <c r="V365" s="182" t="str">
        <f t="shared" si="125"/>
        <v/>
      </c>
      <c r="W365" s="182" t="str">
        <f t="shared" si="125"/>
        <v/>
      </c>
      <c r="X365" s="182" t="str">
        <f t="shared" si="125"/>
        <v/>
      </c>
      <c r="Y365" s="182" t="str">
        <f t="shared" si="125"/>
        <v/>
      </c>
      <c r="Z365" s="182" t="str">
        <f t="shared" si="125"/>
        <v/>
      </c>
      <c r="AA365" s="182" t="str">
        <f t="shared" si="125"/>
        <v/>
      </c>
      <c r="AB365" s="182" t="str">
        <f t="shared" si="125"/>
        <v/>
      </c>
      <c r="AC365" s="182" t="str">
        <f t="shared" ref="AC365:AR380" si="134">IF(AC$2&gt;LEN($J365),"",RIGHT(LEFT($J365,AC$2),3))</f>
        <v/>
      </c>
      <c r="AD365" s="182" t="str">
        <f t="shared" si="134"/>
        <v/>
      </c>
      <c r="AE365" s="182" t="str">
        <f t="shared" si="134"/>
        <v/>
      </c>
      <c r="AF365" s="182" t="str">
        <f t="shared" si="134"/>
        <v/>
      </c>
      <c r="AG365" s="182" t="str">
        <f t="shared" si="134"/>
        <v/>
      </c>
      <c r="AH365" s="182" t="str">
        <f t="shared" si="134"/>
        <v/>
      </c>
      <c r="AI365" s="182" t="str">
        <f t="shared" si="134"/>
        <v/>
      </c>
      <c r="AJ365" s="182" t="str">
        <f t="shared" si="134"/>
        <v/>
      </c>
      <c r="AK365" s="182" t="str">
        <f t="shared" si="134"/>
        <v/>
      </c>
      <c r="AL365" s="182" t="str">
        <f t="shared" si="134"/>
        <v/>
      </c>
      <c r="AM365" s="182" t="str">
        <f t="shared" si="134"/>
        <v/>
      </c>
      <c r="AN365" s="182" t="str">
        <f t="shared" si="134"/>
        <v/>
      </c>
      <c r="AO365" s="182" t="str">
        <f t="shared" si="134"/>
        <v/>
      </c>
      <c r="AP365" s="182" t="str">
        <f t="shared" si="134"/>
        <v/>
      </c>
      <c r="AQ365" s="182" t="str">
        <f t="shared" si="134"/>
        <v/>
      </c>
      <c r="AR365" s="182" t="str">
        <f t="shared" si="134"/>
        <v/>
      </c>
      <c r="AS365" s="182" t="str">
        <f t="shared" si="131"/>
        <v/>
      </c>
      <c r="AT365" s="182" t="str">
        <f t="shared" si="131"/>
        <v/>
      </c>
      <c r="AU365" s="182" t="str">
        <f t="shared" si="131"/>
        <v/>
      </c>
      <c r="AV365" s="182" t="str">
        <f t="shared" si="131"/>
        <v/>
      </c>
      <c r="AW365" s="182" t="str">
        <f t="shared" si="131"/>
        <v/>
      </c>
      <c r="AX365" s="182" t="str">
        <f t="shared" si="131"/>
        <v/>
      </c>
      <c r="AY365" s="182" t="str">
        <f t="shared" si="131"/>
        <v/>
      </c>
      <c r="AZ365" s="182" t="str">
        <f t="shared" si="131"/>
        <v/>
      </c>
      <c r="BA365" s="182" t="str">
        <f t="shared" si="131"/>
        <v/>
      </c>
      <c r="BB365" s="182" t="str">
        <f t="shared" si="131"/>
        <v/>
      </c>
      <c r="BC365" s="182" t="str">
        <f t="shared" si="131"/>
        <v/>
      </c>
      <c r="BD365" s="182" t="str">
        <f t="shared" si="132"/>
        <v/>
      </c>
      <c r="BE365" s="182" t="str">
        <f t="shared" si="132"/>
        <v/>
      </c>
      <c r="BF365" s="182" t="str">
        <f t="shared" si="132"/>
        <v/>
      </c>
      <c r="BG365" s="182" t="str">
        <f t="shared" si="132"/>
        <v/>
      </c>
      <c r="BH365" s="182" t="str">
        <f t="shared" si="132"/>
        <v/>
      </c>
      <c r="BI365" s="182" t="str">
        <f t="shared" si="132"/>
        <v/>
      </c>
      <c r="BJ365" s="182" t="str">
        <f t="shared" si="132"/>
        <v/>
      </c>
      <c r="BK365" s="182" t="str">
        <f t="shared" si="132"/>
        <v/>
      </c>
      <c r="BL365" s="182" t="str">
        <f t="shared" si="132"/>
        <v/>
      </c>
      <c r="BM365" s="182" t="str">
        <f t="shared" si="132"/>
        <v/>
      </c>
      <c r="BN365" s="182" t="str">
        <f t="shared" si="132"/>
        <v/>
      </c>
      <c r="BO365" s="182" t="str">
        <f t="shared" si="132"/>
        <v/>
      </c>
      <c r="BP365" s="182" t="str">
        <f t="shared" si="132"/>
        <v/>
      </c>
      <c r="BQ365" s="182" t="str">
        <f t="shared" si="132"/>
        <v/>
      </c>
      <c r="BR365" s="182" t="str">
        <f t="shared" si="132"/>
        <v/>
      </c>
      <c r="BS365" s="182" t="str">
        <f t="shared" si="132"/>
        <v/>
      </c>
      <c r="BT365" s="182" t="str">
        <f t="shared" si="133"/>
        <v/>
      </c>
      <c r="BU365" s="182" t="str">
        <f t="shared" si="133"/>
        <v/>
      </c>
    </row>
    <row r="366" spans="1:73" x14ac:dyDescent="0.25">
      <c r="A366" s="422">
        <f>IF(ISERROR(FIND(SALES!$XEM$12,J366)),0,1)</f>
        <v>1</v>
      </c>
      <c r="G366" s="623" t="str">
        <f t="shared" si="126"/>
        <v>0</v>
      </c>
      <c r="H366" s="1">
        <f>'F12'!E369</f>
        <v>0</v>
      </c>
      <c r="I366" s="1" t="str">
        <f t="shared" si="127"/>
        <v/>
      </c>
      <c r="J366" s="197">
        <f>VLOOKUP(H366,'F12'!$E$6:$F$1000,2,FALSE)</f>
        <v>0</v>
      </c>
      <c r="K366" s="197">
        <f t="shared" si="128"/>
        <v>0.25</v>
      </c>
      <c r="L366" s="190">
        <f t="shared" si="111"/>
        <v>0</v>
      </c>
      <c r="M366" s="182" t="str">
        <f t="shared" ref="M366:AB381" si="135">IF(M$2&gt;LEN($J366),"",RIGHT(LEFT($J366,M$2),3))</f>
        <v/>
      </c>
      <c r="N366" s="182" t="str">
        <f t="shared" si="135"/>
        <v/>
      </c>
      <c r="O366" s="182" t="str">
        <f t="shared" si="135"/>
        <v/>
      </c>
      <c r="P366" s="182" t="str">
        <f t="shared" si="135"/>
        <v/>
      </c>
      <c r="Q366" s="182" t="str">
        <f t="shared" si="135"/>
        <v/>
      </c>
      <c r="R366" s="182" t="str">
        <f t="shared" si="135"/>
        <v/>
      </c>
      <c r="S366" s="182" t="str">
        <f t="shared" si="135"/>
        <v/>
      </c>
      <c r="T366" s="182" t="str">
        <f t="shared" si="135"/>
        <v/>
      </c>
      <c r="U366" s="182" t="str">
        <f t="shared" si="135"/>
        <v/>
      </c>
      <c r="V366" s="182" t="str">
        <f t="shared" si="135"/>
        <v/>
      </c>
      <c r="W366" s="182" t="str">
        <f t="shared" si="135"/>
        <v/>
      </c>
      <c r="X366" s="182" t="str">
        <f t="shared" si="135"/>
        <v/>
      </c>
      <c r="Y366" s="182" t="str">
        <f t="shared" si="135"/>
        <v/>
      </c>
      <c r="Z366" s="182" t="str">
        <f t="shared" si="135"/>
        <v/>
      </c>
      <c r="AA366" s="182" t="str">
        <f t="shared" si="135"/>
        <v/>
      </c>
      <c r="AB366" s="182" t="str">
        <f t="shared" si="135"/>
        <v/>
      </c>
      <c r="AC366" s="182" t="str">
        <f t="shared" si="134"/>
        <v/>
      </c>
      <c r="AD366" s="182" t="str">
        <f t="shared" si="134"/>
        <v/>
      </c>
      <c r="AE366" s="182" t="str">
        <f t="shared" si="134"/>
        <v/>
      </c>
      <c r="AF366" s="182" t="str">
        <f t="shared" si="134"/>
        <v/>
      </c>
      <c r="AG366" s="182" t="str">
        <f t="shared" si="134"/>
        <v/>
      </c>
      <c r="AH366" s="182" t="str">
        <f t="shared" si="134"/>
        <v/>
      </c>
      <c r="AI366" s="182" t="str">
        <f t="shared" si="134"/>
        <v/>
      </c>
      <c r="AJ366" s="182" t="str">
        <f t="shared" si="134"/>
        <v/>
      </c>
      <c r="AK366" s="182" t="str">
        <f t="shared" si="134"/>
        <v/>
      </c>
      <c r="AL366" s="182" t="str">
        <f t="shared" si="134"/>
        <v/>
      </c>
      <c r="AM366" s="182" t="str">
        <f t="shared" si="134"/>
        <v/>
      </c>
      <c r="AN366" s="182" t="str">
        <f t="shared" si="134"/>
        <v/>
      </c>
      <c r="AO366" s="182" t="str">
        <f t="shared" si="134"/>
        <v/>
      </c>
      <c r="AP366" s="182" t="str">
        <f t="shared" si="134"/>
        <v/>
      </c>
      <c r="AQ366" s="182" t="str">
        <f t="shared" si="134"/>
        <v/>
      </c>
      <c r="AR366" s="182" t="str">
        <f t="shared" si="134"/>
        <v/>
      </c>
      <c r="AS366" s="182" t="str">
        <f t="shared" si="131"/>
        <v/>
      </c>
      <c r="AT366" s="182" t="str">
        <f t="shared" si="131"/>
        <v/>
      </c>
      <c r="AU366" s="182" t="str">
        <f t="shared" si="131"/>
        <v/>
      </c>
      <c r="AV366" s="182" t="str">
        <f t="shared" si="131"/>
        <v/>
      </c>
      <c r="AW366" s="182" t="str">
        <f t="shared" si="131"/>
        <v/>
      </c>
      <c r="AX366" s="182" t="str">
        <f t="shared" si="131"/>
        <v/>
      </c>
      <c r="AY366" s="182" t="str">
        <f t="shared" si="131"/>
        <v/>
      </c>
      <c r="AZ366" s="182" t="str">
        <f t="shared" si="131"/>
        <v/>
      </c>
      <c r="BA366" s="182" t="str">
        <f t="shared" si="131"/>
        <v/>
      </c>
      <c r="BB366" s="182" t="str">
        <f t="shared" si="131"/>
        <v/>
      </c>
      <c r="BC366" s="182" t="str">
        <f t="shared" si="131"/>
        <v/>
      </c>
      <c r="BD366" s="182" t="str">
        <f t="shared" si="132"/>
        <v/>
      </c>
      <c r="BE366" s="182" t="str">
        <f t="shared" si="132"/>
        <v/>
      </c>
      <c r="BF366" s="182" t="str">
        <f t="shared" si="132"/>
        <v/>
      </c>
      <c r="BG366" s="182" t="str">
        <f t="shared" si="132"/>
        <v/>
      </c>
      <c r="BH366" s="182" t="str">
        <f t="shared" si="132"/>
        <v/>
      </c>
      <c r="BI366" s="182" t="str">
        <f t="shared" si="132"/>
        <v/>
      </c>
      <c r="BJ366" s="182" t="str">
        <f t="shared" si="132"/>
        <v/>
      </c>
      <c r="BK366" s="182" t="str">
        <f t="shared" si="132"/>
        <v/>
      </c>
      <c r="BL366" s="182" t="str">
        <f t="shared" si="132"/>
        <v/>
      </c>
      <c r="BM366" s="182" t="str">
        <f t="shared" si="132"/>
        <v/>
      </c>
      <c r="BN366" s="182" t="str">
        <f t="shared" si="132"/>
        <v/>
      </c>
      <c r="BO366" s="182" t="str">
        <f t="shared" si="132"/>
        <v/>
      </c>
      <c r="BP366" s="182" t="str">
        <f t="shared" si="132"/>
        <v/>
      </c>
      <c r="BQ366" s="182" t="str">
        <f t="shared" si="132"/>
        <v/>
      </c>
      <c r="BR366" s="182" t="str">
        <f t="shared" si="132"/>
        <v/>
      </c>
      <c r="BS366" s="182" t="str">
        <f t="shared" si="132"/>
        <v/>
      </c>
      <c r="BT366" s="182" t="str">
        <f t="shared" si="133"/>
        <v/>
      </c>
      <c r="BU366" s="182" t="str">
        <f t="shared" si="133"/>
        <v/>
      </c>
    </row>
    <row r="367" spans="1:73" x14ac:dyDescent="0.25">
      <c r="A367" s="422">
        <f>IF(ISERROR(FIND(SALES!$XEM$12,J367)),0,1)</f>
        <v>1</v>
      </c>
      <c r="G367" s="623" t="str">
        <f t="shared" si="126"/>
        <v>0</v>
      </c>
      <c r="H367" s="1">
        <f>'F12'!E370</f>
        <v>0</v>
      </c>
      <c r="I367" s="1" t="str">
        <f t="shared" si="127"/>
        <v/>
      </c>
      <c r="J367" s="197">
        <f>VLOOKUP(H367,'F12'!$E$6:$F$1000,2,FALSE)</f>
        <v>0</v>
      </c>
      <c r="K367" s="197">
        <f t="shared" si="128"/>
        <v>0.25</v>
      </c>
      <c r="L367" s="190">
        <f t="shared" si="111"/>
        <v>0</v>
      </c>
      <c r="M367" s="182" t="str">
        <f t="shared" si="135"/>
        <v/>
      </c>
      <c r="N367" s="182" t="str">
        <f t="shared" si="135"/>
        <v/>
      </c>
      <c r="O367" s="182" t="str">
        <f t="shared" si="135"/>
        <v/>
      </c>
      <c r="P367" s="182" t="str">
        <f t="shared" si="135"/>
        <v/>
      </c>
      <c r="Q367" s="182" t="str">
        <f t="shared" si="135"/>
        <v/>
      </c>
      <c r="R367" s="182" t="str">
        <f t="shared" si="135"/>
        <v/>
      </c>
      <c r="S367" s="182" t="str">
        <f t="shared" si="135"/>
        <v/>
      </c>
      <c r="T367" s="182" t="str">
        <f t="shared" si="135"/>
        <v/>
      </c>
      <c r="U367" s="182" t="str">
        <f t="shared" si="135"/>
        <v/>
      </c>
      <c r="V367" s="182" t="str">
        <f t="shared" si="135"/>
        <v/>
      </c>
      <c r="W367" s="182" t="str">
        <f t="shared" si="135"/>
        <v/>
      </c>
      <c r="X367" s="182" t="str">
        <f t="shared" si="135"/>
        <v/>
      </c>
      <c r="Y367" s="182" t="str">
        <f t="shared" si="135"/>
        <v/>
      </c>
      <c r="Z367" s="182" t="str">
        <f t="shared" si="135"/>
        <v/>
      </c>
      <c r="AA367" s="182" t="str">
        <f t="shared" si="135"/>
        <v/>
      </c>
      <c r="AB367" s="182" t="str">
        <f t="shared" si="135"/>
        <v/>
      </c>
      <c r="AC367" s="182" t="str">
        <f t="shared" si="134"/>
        <v/>
      </c>
      <c r="AD367" s="182" t="str">
        <f t="shared" si="134"/>
        <v/>
      </c>
      <c r="AE367" s="182" t="str">
        <f t="shared" si="134"/>
        <v/>
      </c>
      <c r="AF367" s="182" t="str">
        <f t="shared" si="134"/>
        <v/>
      </c>
      <c r="AG367" s="182" t="str">
        <f t="shared" si="134"/>
        <v/>
      </c>
      <c r="AH367" s="182" t="str">
        <f t="shared" si="134"/>
        <v/>
      </c>
      <c r="AI367" s="182" t="str">
        <f t="shared" si="134"/>
        <v/>
      </c>
      <c r="AJ367" s="182" t="str">
        <f t="shared" si="134"/>
        <v/>
      </c>
      <c r="AK367" s="182" t="str">
        <f t="shared" si="134"/>
        <v/>
      </c>
      <c r="AL367" s="182" t="str">
        <f t="shared" si="134"/>
        <v/>
      </c>
      <c r="AM367" s="182" t="str">
        <f t="shared" si="134"/>
        <v/>
      </c>
      <c r="AN367" s="182" t="str">
        <f t="shared" si="134"/>
        <v/>
      </c>
      <c r="AO367" s="182" t="str">
        <f t="shared" si="134"/>
        <v/>
      </c>
      <c r="AP367" s="182" t="str">
        <f t="shared" si="134"/>
        <v/>
      </c>
      <c r="AQ367" s="182" t="str">
        <f t="shared" si="134"/>
        <v/>
      </c>
      <c r="AR367" s="182" t="str">
        <f t="shared" si="134"/>
        <v/>
      </c>
      <c r="AS367" s="182" t="str">
        <f t="shared" si="131"/>
        <v/>
      </c>
      <c r="AT367" s="182" t="str">
        <f t="shared" si="131"/>
        <v/>
      </c>
      <c r="AU367" s="182" t="str">
        <f t="shared" si="131"/>
        <v/>
      </c>
      <c r="AV367" s="182" t="str">
        <f t="shared" si="131"/>
        <v/>
      </c>
      <c r="AW367" s="182" t="str">
        <f t="shared" si="131"/>
        <v/>
      </c>
      <c r="AX367" s="182" t="str">
        <f t="shared" si="131"/>
        <v/>
      </c>
      <c r="AY367" s="182" t="str">
        <f t="shared" si="131"/>
        <v/>
      </c>
      <c r="AZ367" s="182" t="str">
        <f t="shared" si="131"/>
        <v/>
      </c>
      <c r="BA367" s="182" t="str">
        <f t="shared" si="131"/>
        <v/>
      </c>
      <c r="BB367" s="182" t="str">
        <f t="shared" si="131"/>
        <v/>
      </c>
      <c r="BC367" s="182" t="str">
        <f t="shared" si="131"/>
        <v/>
      </c>
      <c r="BD367" s="182" t="str">
        <f t="shared" si="132"/>
        <v/>
      </c>
      <c r="BE367" s="182" t="str">
        <f t="shared" si="132"/>
        <v/>
      </c>
      <c r="BF367" s="182" t="str">
        <f t="shared" si="132"/>
        <v/>
      </c>
      <c r="BG367" s="182" t="str">
        <f t="shared" si="132"/>
        <v/>
      </c>
      <c r="BH367" s="182" t="str">
        <f t="shared" si="132"/>
        <v/>
      </c>
      <c r="BI367" s="182" t="str">
        <f t="shared" si="132"/>
        <v/>
      </c>
      <c r="BJ367" s="182" t="str">
        <f t="shared" si="132"/>
        <v/>
      </c>
      <c r="BK367" s="182" t="str">
        <f t="shared" si="132"/>
        <v/>
      </c>
      <c r="BL367" s="182" t="str">
        <f t="shared" si="132"/>
        <v/>
      </c>
      <c r="BM367" s="182" t="str">
        <f t="shared" si="132"/>
        <v/>
      </c>
      <c r="BN367" s="182" t="str">
        <f t="shared" si="132"/>
        <v/>
      </c>
      <c r="BO367" s="182" t="str">
        <f t="shared" si="132"/>
        <v/>
      </c>
      <c r="BP367" s="182" t="str">
        <f t="shared" si="132"/>
        <v/>
      </c>
      <c r="BQ367" s="182" t="str">
        <f t="shared" si="132"/>
        <v/>
      </c>
      <c r="BR367" s="182" t="str">
        <f t="shared" si="132"/>
        <v/>
      </c>
      <c r="BS367" s="182" t="str">
        <f t="shared" si="132"/>
        <v/>
      </c>
      <c r="BT367" s="182" t="str">
        <f t="shared" si="133"/>
        <v/>
      </c>
      <c r="BU367" s="182" t="str">
        <f t="shared" si="133"/>
        <v/>
      </c>
    </row>
    <row r="368" spans="1:73" x14ac:dyDescent="0.25">
      <c r="A368" s="422">
        <f>IF(ISERROR(FIND(SALES!$XEM$12,J368)),0,1)</f>
        <v>1</v>
      </c>
      <c r="G368" s="623" t="str">
        <f t="shared" si="126"/>
        <v>0</v>
      </c>
      <c r="H368" s="1">
        <f>'F12'!E371</f>
        <v>0</v>
      </c>
      <c r="I368" s="1" t="str">
        <f t="shared" si="127"/>
        <v/>
      </c>
      <c r="J368" s="197">
        <f>VLOOKUP(H368,'F12'!$E$6:$F$1000,2,FALSE)</f>
        <v>0</v>
      </c>
      <c r="K368" s="197">
        <f t="shared" si="128"/>
        <v>0.25</v>
      </c>
      <c r="L368" s="190">
        <f t="shared" si="111"/>
        <v>0</v>
      </c>
      <c r="M368" s="182" t="str">
        <f t="shared" si="135"/>
        <v/>
      </c>
      <c r="N368" s="182" t="str">
        <f t="shared" si="135"/>
        <v/>
      </c>
      <c r="O368" s="182" t="str">
        <f t="shared" si="135"/>
        <v/>
      </c>
      <c r="P368" s="182" t="str">
        <f t="shared" si="135"/>
        <v/>
      </c>
      <c r="Q368" s="182" t="str">
        <f t="shared" si="135"/>
        <v/>
      </c>
      <c r="R368" s="182" t="str">
        <f t="shared" si="135"/>
        <v/>
      </c>
      <c r="S368" s="182" t="str">
        <f t="shared" si="135"/>
        <v/>
      </c>
      <c r="T368" s="182" t="str">
        <f t="shared" si="135"/>
        <v/>
      </c>
      <c r="U368" s="182" t="str">
        <f t="shared" si="135"/>
        <v/>
      </c>
      <c r="V368" s="182" t="str">
        <f t="shared" si="135"/>
        <v/>
      </c>
      <c r="W368" s="182" t="str">
        <f t="shared" si="135"/>
        <v/>
      </c>
      <c r="X368" s="182" t="str">
        <f t="shared" si="135"/>
        <v/>
      </c>
      <c r="Y368" s="182" t="str">
        <f t="shared" si="135"/>
        <v/>
      </c>
      <c r="Z368" s="182" t="str">
        <f t="shared" si="135"/>
        <v/>
      </c>
      <c r="AA368" s="182" t="str">
        <f t="shared" si="135"/>
        <v/>
      </c>
      <c r="AB368" s="182" t="str">
        <f t="shared" si="135"/>
        <v/>
      </c>
      <c r="AC368" s="182" t="str">
        <f t="shared" si="134"/>
        <v/>
      </c>
      <c r="AD368" s="182" t="str">
        <f t="shared" si="134"/>
        <v/>
      </c>
      <c r="AE368" s="182" t="str">
        <f t="shared" si="134"/>
        <v/>
      </c>
      <c r="AF368" s="182" t="str">
        <f t="shared" si="134"/>
        <v/>
      </c>
      <c r="AG368" s="182" t="str">
        <f t="shared" si="134"/>
        <v/>
      </c>
      <c r="AH368" s="182" t="str">
        <f t="shared" si="134"/>
        <v/>
      </c>
      <c r="AI368" s="182" t="str">
        <f t="shared" si="134"/>
        <v/>
      </c>
      <c r="AJ368" s="182" t="str">
        <f t="shared" si="134"/>
        <v/>
      </c>
      <c r="AK368" s="182" t="str">
        <f t="shared" si="134"/>
        <v/>
      </c>
      <c r="AL368" s="182" t="str">
        <f t="shared" si="134"/>
        <v/>
      </c>
      <c r="AM368" s="182" t="str">
        <f t="shared" si="134"/>
        <v/>
      </c>
      <c r="AN368" s="182" t="str">
        <f t="shared" si="134"/>
        <v/>
      </c>
      <c r="AO368" s="182" t="str">
        <f t="shared" si="134"/>
        <v/>
      </c>
      <c r="AP368" s="182" t="str">
        <f t="shared" si="134"/>
        <v/>
      </c>
      <c r="AQ368" s="182" t="str">
        <f t="shared" si="134"/>
        <v/>
      </c>
      <c r="AR368" s="182" t="str">
        <f t="shared" si="134"/>
        <v/>
      </c>
      <c r="AS368" s="182" t="str">
        <f t="shared" si="131"/>
        <v/>
      </c>
      <c r="AT368" s="182" t="str">
        <f t="shared" si="131"/>
        <v/>
      </c>
      <c r="AU368" s="182" t="str">
        <f t="shared" si="131"/>
        <v/>
      </c>
      <c r="AV368" s="182" t="str">
        <f t="shared" si="131"/>
        <v/>
      </c>
      <c r="AW368" s="182" t="str">
        <f t="shared" si="131"/>
        <v/>
      </c>
      <c r="AX368" s="182" t="str">
        <f t="shared" si="131"/>
        <v/>
      </c>
      <c r="AY368" s="182" t="str">
        <f t="shared" si="131"/>
        <v/>
      </c>
      <c r="AZ368" s="182" t="str">
        <f t="shared" si="131"/>
        <v/>
      </c>
      <c r="BA368" s="182" t="str">
        <f t="shared" si="131"/>
        <v/>
      </c>
      <c r="BB368" s="182" t="str">
        <f t="shared" si="131"/>
        <v/>
      </c>
      <c r="BC368" s="182" t="str">
        <f t="shared" si="131"/>
        <v/>
      </c>
      <c r="BD368" s="182" t="str">
        <f t="shared" si="132"/>
        <v/>
      </c>
      <c r="BE368" s="182" t="str">
        <f t="shared" si="132"/>
        <v/>
      </c>
      <c r="BF368" s="182" t="str">
        <f t="shared" si="132"/>
        <v/>
      </c>
      <c r="BG368" s="182" t="str">
        <f t="shared" si="132"/>
        <v/>
      </c>
      <c r="BH368" s="182" t="str">
        <f t="shared" si="132"/>
        <v/>
      </c>
      <c r="BI368" s="182" t="str">
        <f t="shared" si="132"/>
        <v/>
      </c>
      <c r="BJ368" s="182" t="str">
        <f t="shared" si="132"/>
        <v/>
      </c>
      <c r="BK368" s="182" t="str">
        <f t="shared" si="132"/>
        <v/>
      </c>
      <c r="BL368" s="182" t="str">
        <f t="shared" si="132"/>
        <v/>
      </c>
      <c r="BM368" s="182" t="str">
        <f t="shared" si="132"/>
        <v/>
      </c>
      <c r="BN368" s="182" t="str">
        <f t="shared" si="132"/>
        <v/>
      </c>
      <c r="BO368" s="182" t="str">
        <f t="shared" si="132"/>
        <v/>
      </c>
      <c r="BP368" s="182" t="str">
        <f t="shared" si="132"/>
        <v/>
      </c>
      <c r="BQ368" s="182" t="str">
        <f t="shared" si="132"/>
        <v/>
      </c>
      <c r="BR368" s="182" t="str">
        <f t="shared" si="132"/>
        <v/>
      </c>
      <c r="BS368" s="182" t="str">
        <f t="shared" si="132"/>
        <v/>
      </c>
      <c r="BT368" s="182" t="str">
        <f t="shared" si="133"/>
        <v/>
      </c>
      <c r="BU368" s="182" t="str">
        <f t="shared" si="133"/>
        <v/>
      </c>
    </row>
    <row r="369" spans="1:73" x14ac:dyDescent="0.25">
      <c r="A369" s="422">
        <f>IF(ISERROR(FIND(SALES!$XEM$12,J369)),0,1)</f>
        <v>1</v>
      </c>
      <c r="G369" s="623" t="str">
        <f t="shared" si="126"/>
        <v>0</v>
      </c>
      <c r="H369" s="1">
        <f>'F12'!E372</f>
        <v>0</v>
      </c>
      <c r="I369" s="1" t="str">
        <f t="shared" si="127"/>
        <v/>
      </c>
      <c r="J369" s="197">
        <f>VLOOKUP(H369,'F12'!$E$6:$F$1000,2,FALSE)</f>
        <v>0</v>
      </c>
      <c r="K369" s="197">
        <f t="shared" si="128"/>
        <v>0.25</v>
      </c>
      <c r="L369" s="190">
        <f t="shared" si="111"/>
        <v>0</v>
      </c>
      <c r="M369" s="182" t="str">
        <f t="shared" si="135"/>
        <v/>
      </c>
      <c r="N369" s="182" t="str">
        <f t="shared" si="135"/>
        <v/>
      </c>
      <c r="O369" s="182" t="str">
        <f t="shared" si="135"/>
        <v/>
      </c>
      <c r="P369" s="182" t="str">
        <f t="shared" si="135"/>
        <v/>
      </c>
      <c r="Q369" s="182" t="str">
        <f t="shared" si="135"/>
        <v/>
      </c>
      <c r="R369" s="182" t="str">
        <f t="shared" si="135"/>
        <v/>
      </c>
      <c r="S369" s="182" t="str">
        <f t="shared" si="135"/>
        <v/>
      </c>
      <c r="T369" s="182" t="str">
        <f t="shared" si="135"/>
        <v/>
      </c>
      <c r="U369" s="182" t="str">
        <f t="shared" si="135"/>
        <v/>
      </c>
      <c r="V369" s="182" t="str">
        <f t="shared" si="135"/>
        <v/>
      </c>
      <c r="W369" s="182" t="str">
        <f t="shared" si="135"/>
        <v/>
      </c>
      <c r="X369" s="182" t="str">
        <f t="shared" si="135"/>
        <v/>
      </c>
      <c r="Y369" s="182" t="str">
        <f t="shared" si="135"/>
        <v/>
      </c>
      <c r="Z369" s="182" t="str">
        <f t="shared" si="135"/>
        <v/>
      </c>
      <c r="AA369" s="182" t="str">
        <f t="shared" si="135"/>
        <v/>
      </c>
      <c r="AB369" s="182" t="str">
        <f t="shared" si="135"/>
        <v/>
      </c>
      <c r="AC369" s="182" t="str">
        <f t="shared" si="134"/>
        <v/>
      </c>
      <c r="AD369" s="182" t="str">
        <f t="shared" si="134"/>
        <v/>
      </c>
      <c r="AE369" s="182" t="str">
        <f t="shared" si="134"/>
        <v/>
      </c>
      <c r="AF369" s="182" t="str">
        <f t="shared" si="134"/>
        <v/>
      </c>
      <c r="AG369" s="182" t="str">
        <f t="shared" si="134"/>
        <v/>
      </c>
      <c r="AH369" s="182" t="str">
        <f t="shared" si="134"/>
        <v/>
      </c>
      <c r="AI369" s="182" t="str">
        <f t="shared" si="134"/>
        <v/>
      </c>
      <c r="AJ369" s="182" t="str">
        <f t="shared" si="134"/>
        <v/>
      </c>
      <c r="AK369" s="182" t="str">
        <f t="shared" si="134"/>
        <v/>
      </c>
      <c r="AL369" s="182" t="str">
        <f t="shared" si="134"/>
        <v/>
      </c>
      <c r="AM369" s="182" t="str">
        <f t="shared" si="134"/>
        <v/>
      </c>
      <c r="AN369" s="182" t="str">
        <f t="shared" si="134"/>
        <v/>
      </c>
      <c r="AO369" s="182" t="str">
        <f t="shared" si="134"/>
        <v/>
      </c>
      <c r="AP369" s="182" t="str">
        <f t="shared" si="134"/>
        <v/>
      </c>
      <c r="AQ369" s="182" t="str">
        <f t="shared" si="134"/>
        <v/>
      </c>
      <c r="AR369" s="182" t="str">
        <f t="shared" si="134"/>
        <v/>
      </c>
      <c r="AS369" s="182" t="str">
        <f t="shared" si="131"/>
        <v/>
      </c>
      <c r="AT369" s="182" t="str">
        <f t="shared" si="131"/>
        <v/>
      </c>
      <c r="AU369" s="182" t="str">
        <f t="shared" si="131"/>
        <v/>
      </c>
      <c r="AV369" s="182" t="str">
        <f t="shared" si="131"/>
        <v/>
      </c>
      <c r="AW369" s="182" t="str">
        <f t="shared" si="131"/>
        <v/>
      </c>
      <c r="AX369" s="182" t="str">
        <f t="shared" si="131"/>
        <v/>
      </c>
      <c r="AY369" s="182" t="str">
        <f t="shared" si="131"/>
        <v/>
      </c>
      <c r="AZ369" s="182" t="str">
        <f t="shared" si="131"/>
        <v/>
      </c>
      <c r="BA369" s="182" t="str">
        <f t="shared" si="131"/>
        <v/>
      </c>
      <c r="BB369" s="182" t="str">
        <f t="shared" si="131"/>
        <v/>
      </c>
      <c r="BC369" s="182" t="str">
        <f t="shared" si="131"/>
        <v/>
      </c>
      <c r="BD369" s="182" t="str">
        <f t="shared" si="132"/>
        <v/>
      </c>
      <c r="BE369" s="182" t="str">
        <f t="shared" si="132"/>
        <v/>
      </c>
      <c r="BF369" s="182" t="str">
        <f t="shared" si="132"/>
        <v/>
      </c>
      <c r="BG369" s="182" t="str">
        <f t="shared" si="132"/>
        <v/>
      </c>
      <c r="BH369" s="182" t="str">
        <f t="shared" si="132"/>
        <v/>
      </c>
      <c r="BI369" s="182" t="str">
        <f t="shared" si="132"/>
        <v/>
      </c>
      <c r="BJ369" s="182" t="str">
        <f t="shared" si="132"/>
        <v/>
      </c>
      <c r="BK369" s="182" t="str">
        <f t="shared" si="132"/>
        <v/>
      </c>
      <c r="BL369" s="182" t="str">
        <f t="shared" si="132"/>
        <v/>
      </c>
      <c r="BM369" s="182" t="str">
        <f t="shared" si="132"/>
        <v/>
      </c>
      <c r="BN369" s="182" t="str">
        <f t="shared" si="132"/>
        <v/>
      </c>
      <c r="BO369" s="182" t="str">
        <f t="shared" si="132"/>
        <v/>
      </c>
      <c r="BP369" s="182" t="str">
        <f t="shared" si="132"/>
        <v/>
      </c>
      <c r="BQ369" s="182" t="str">
        <f t="shared" si="132"/>
        <v/>
      </c>
      <c r="BR369" s="182" t="str">
        <f t="shared" si="132"/>
        <v/>
      </c>
      <c r="BS369" s="182" t="str">
        <f t="shared" si="132"/>
        <v/>
      </c>
      <c r="BT369" s="182" t="str">
        <f t="shared" si="133"/>
        <v/>
      </c>
      <c r="BU369" s="182" t="str">
        <f t="shared" si="133"/>
        <v/>
      </c>
    </row>
    <row r="370" spans="1:73" x14ac:dyDescent="0.25">
      <c r="A370" s="422">
        <f>IF(ISERROR(FIND(SALES!$XEM$12,J370)),0,1)</f>
        <v>1</v>
      </c>
      <c r="G370" s="623" t="str">
        <f t="shared" si="126"/>
        <v>0</v>
      </c>
      <c r="H370" s="1">
        <f>'F12'!E373</f>
        <v>0</v>
      </c>
      <c r="I370" s="1" t="str">
        <f t="shared" si="127"/>
        <v/>
      </c>
      <c r="J370" s="197">
        <f>VLOOKUP(H370,'F12'!$E$6:$F$1000,2,FALSE)</f>
        <v>0</v>
      </c>
      <c r="K370" s="197">
        <f t="shared" si="128"/>
        <v>0.25</v>
      </c>
      <c r="L370" s="190">
        <f t="shared" si="111"/>
        <v>0</v>
      </c>
      <c r="M370" s="182" t="str">
        <f t="shared" si="135"/>
        <v/>
      </c>
      <c r="N370" s="182" t="str">
        <f t="shared" si="135"/>
        <v/>
      </c>
      <c r="O370" s="182" t="str">
        <f t="shared" si="135"/>
        <v/>
      </c>
      <c r="P370" s="182" t="str">
        <f t="shared" si="135"/>
        <v/>
      </c>
      <c r="Q370" s="182" t="str">
        <f t="shared" si="135"/>
        <v/>
      </c>
      <c r="R370" s="182" t="str">
        <f t="shared" si="135"/>
        <v/>
      </c>
      <c r="S370" s="182" t="str">
        <f t="shared" si="135"/>
        <v/>
      </c>
      <c r="T370" s="182" t="str">
        <f t="shared" si="135"/>
        <v/>
      </c>
      <c r="U370" s="182" t="str">
        <f t="shared" si="135"/>
        <v/>
      </c>
      <c r="V370" s="182" t="str">
        <f t="shared" si="135"/>
        <v/>
      </c>
      <c r="W370" s="182" t="str">
        <f t="shared" si="135"/>
        <v/>
      </c>
      <c r="X370" s="182" t="str">
        <f t="shared" si="135"/>
        <v/>
      </c>
      <c r="Y370" s="182" t="str">
        <f t="shared" si="135"/>
        <v/>
      </c>
      <c r="Z370" s="182" t="str">
        <f t="shared" si="135"/>
        <v/>
      </c>
      <c r="AA370" s="182" t="str">
        <f t="shared" si="135"/>
        <v/>
      </c>
      <c r="AB370" s="182" t="str">
        <f t="shared" si="135"/>
        <v/>
      </c>
      <c r="AC370" s="182" t="str">
        <f t="shared" si="134"/>
        <v/>
      </c>
      <c r="AD370" s="182" t="str">
        <f t="shared" si="134"/>
        <v/>
      </c>
      <c r="AE370" s="182" t="str">
        <f t="shared" si="134"/>
        <v/>
      </c>
      <c r="AF370" s="182" t="str">
        <f t="shared" si="134"/>
        <v/>
      </c>
      <c r="AG370" s="182" t="str">
        <f t="shared" si="134"/>
        <v/>
      </c>
      <c r="AH370" s="182" t="str">
        <f t="shared" si="134"/>
        <v/>
      </c>
      <c r="AI370" s="182" t="str">
        <f t="shared" si="134"/>
        <v/>
      </c>
      <c r="AJ370" s="182" t="str">
        <f t="shared" si="134"/>
        <v/>
      </c>
      <c r="AK370" s="182" t="str">
        <f t="shared" si="134"/>
        <v/>
      </c>
      <c r="AL370" s="182" t="str">
        <f t="shared" si="134"/>
        <v/>
      </c>
      <c r="AM370" s="182" t="str">
        <f t="shared" si="134"/>
        <v/>
      </c>
      <c r="AN370" s="182" t="str">
        <f t="shared" si="134"/>
        <v/>
      </c>
      <c r="AO370" s="182" t="str">
        <f t="shared" si="134"/>
        <v/>
      </c>
      <c r="AP370" s="182" t="str">
        <f t="shared" si="134"/>
        <v/>
      </c>
      <c r="AQ370" s="182" t="str">
        <f t="shared" si="134"/>
        <v/>
      </c>
      <c r="AR370" s="182" t="str">
        <f t="shared" si="134"/>
        <v/>
      </c>
      <c r="AS370" s="182" t="str">
        <f t="shared" si="131"/>
        <v/>
      </c>
      <c r="AT370" s="182" t="str">
        <f t="shared" si="131"/>
        <v/>
      </c>
      <c r="AU370" s="182" t="str">
        <f t="shared" si="131"/>
        <v/>
      </c>
      <c r="AV370" s="182" t="str">
        <f t="shared" si="131"/>
        <v/>
      </c>
      <c r="AW370" s="182" t="str">
        <f t="shared" si="131"/>
        <v/>
      </c>
      <c r="AX370" s="182" t="str">
        <f t="shared" si="131"/>
        <v/>
      </c>
      <c r="AY370" s="182" t="str">
        <f t="shared" si="131"/>
        <v/>
      </c>
      <c r="AZ370" s="182" t="str">
        <f t="shared" si="131"/>
        <v/>
      </c>
      <c r="BA370" s="182" t="str">
        <f t="shared" si="131"/>
        <v/>
      </c>
      <c r="BB370" s="182" t="str">
        <f t="shared" si="131"/>
        <v/>
      </c>
      <c r="BC370" s="182" t="str">
        <f t="shared" si="131"/>
        <v/>
      </c>
      <c r="BD370" s="182" t="str">
        <f t="shared" si="132"/>
        <v/>
      </c>
      <c r="BE370" s="182" t="str">
        <f t="shared" si="132"/>
        <v/>
      </c>
      <c r="BF370" s="182" t="str">
        <f t="shared" si="132"/>
        <v/>
      </c>
      <c r="BG370" s="182" t="str">
        <f t="shared" si="132"/>
        <v/>
      </c>
      <c r="BH370" s="182" t="str">
        <f t="shared" si="132"/>
        <v/>
      </c>
      <c r="BI370" s="182" t="str">
        <f t="shared" si="132"/>
        <v/>
      </c>
      <c r="BJ370" s="182" t="str">
        <f t="shared" si="132"/>
        <v/>
      </c>
      <c r="BK370" s="182" t="str">
        <f t="shared" si="132"/>
        <v/>
      </c>
      <c r="BL370" s="182" t="str">
        <f t="shared" si="132"/>
        <v/>
      </c>
      <c r="BM370" s="182" t="str">
        <f t="shared" si="132"/>
        <v/>
      </c>
      <c r="BN370" s="182" t="str">
        <f t="shared" si="132"/>
        <v/>
      </c>
      <c r="BO370" s="182" t="str">
        <f t="shared" si="132"/>
        <v/>
      </c>
      <c r="BP370" s="182" t="str">
        <f t="shared" si="132"/>
        <v/>
      </c>
      <c r="BQ370" s="182" t="str">
        <f t="shared" si="132"/>
        <v/>
      </c>
      <c r="BR370" s="182" t="str">
        <f t="shared" si="132"/>
        <v/>
      </c>
      <c r="BS370" s="182" t="str">
        <f t="shared" si="132"/>
        <v/>
      </c>
      <c r="BT370" s="182" t="str">
        <f t="shared" si="133"/>
        <v/>
      </c>
      <c r="BU370" s="182" t="str">
        <f t="shared" si="133"/>
        <v/>
      </c>
    </row>
    <row r="371" spans="1:73" x14ac:dyDescent="0.25">
      <c r="A371" s="422">
        <f>IF(ISERROR(FIND(SALES!$XEM$12,J371)),0,1)</f>
        <v>1</v>
      </c>
      <c r="G371" s="623" t="str">
        <f t="shared" si="126"/>
        <v>0</v>
      </c>
      <c r="H371" s="1">
        <f>'F12'!E374</f>
        <v>0</v>
      </c>
      <c r="I371" s="1" t="str">
        <f t="shared" si="127"/>
        <v/>
      </c>
      <c r="J371" s="197">
        <f>VLOOKUP(H371,'F12'!$E$6:$F$1000,2,FALSE)</f>
        <v>0</v>
      </c>
      <c r="K371" s="197">
        <f t="shared" si="128"/>
        <v>0.25</v>
      </c>
      <c r="L371" s="190">
        <f t="shared" si="111"/>
        <v>0</v>
      </c>
      <c r="M371" s="182" t="str">
        <f t="shared" si="135"/>
        <v/>
      </c>
      <c r="N371" s="182" t="str">
        <f t="shared" si="135"/>
        <v/>
      </c>
      <c r="O371" s="182" t="str">
        <f t="shared" si="135"/>
        <v/>
      </c>
      <c r="P371" s="182" t="str">
        <f t="shared" si="135"/>
        <v/>
      </c>
      <c r="Q371" s="182" t="str">
        <f t="shared" si="135"/>
        <v/>
      </c>
      <c r="R371" s="182" t="str">
        <f t="shared" si="135"/>
        <v/>
      </c>
      <c r="S371" s="182" t="str">
        <f t="shared" si="135"/>
        <v/>
      </c>
      <c r="T371" s="182" t="str">
        <f t="shared" si="135"/>
        <v/>
      </c>
      <c r="U371" s="182" t="str">
        <f t="shared" si="135"/>
        <v/>
      </c>
      <c r="V371" s="182" t="str">
        <f t="shared" si="135"/>
        <v/>
      </c>
      <c r="W371" s="182" t="str">
        <f t="shared" si="135"/>
        <v/>
      </c>
      <c r="X371" s="182" t="str">
        <f t="shared" si="135"/>
        <v/>
      </c>
      <c r="Y371" s="182" t="str">
        <f t="shared" si="135"/>
        <v/>
      </c>
      <c r="Z371" s="182" t="str">
        <f t="shared" si="135"/>
        <v/>
      </c>
      <c r="AA371" s="182" t="str">
        <f t="shared" si="135"/>
        <v/>
      </c>
      <c r="AB371" s="182" t="str">
        <f t="shared" si="135"/>
        <v/>
      </c>
      <c r="AC371" s="182" t="str">
        <f t="shared" si="134"/>
        <v/>
      </c>
      <c r="AD371" s="182" t="str">
        <f t="shared" si="134"/>
        <v/>
      </c>
      <c r="AE371" s="182" t="str">
        <f t="shared" si="134"/>
        <v/>
      </c>
      <c r="AF371" s="182" t="str">
        <f t="shared" si="134"/>
        <v/>
      </c>
      <c r="AG371" s="182" t="str">
        <f t="shared" si="134"/>
        <v/>
      </c>
      <c r="AH371" s="182" t="str">
        <f t="shared" si="134"/>
        <v/>
      </c>
      <c r="AI371" s="182" t="str">
        <f t="shared" si="134"/>
        <v/>
      </c>
      <c r="AJ371" s="182" t="str">
        <f t="shared" si="134"/>
        <v/>
      </c>
      <c r="AK371" s="182" t="str">
        <f t="shared" si="134"/>
        <v/>
      </c>
      <c r="AL371" s="182" t="str">
        <f t="shared" si="134"/>
        <v/>
      </c>
      <c r="AM371" s="182" t="str">
        <f t="shared" si="134"/>
        <v/>
      </c>
      <c r="AN371" s="182" t="str">
        <f t="shared" si="134"/>
        <v/>
      </c>
      <c r="AO371" s="182" t="str">
        <f t="shared" si="134"/>
        <v/>
      </c>
      <c r="AP371" s="182" t="str">
        <f t="shared" si="134"/>
        <v/>
      </c>
      <c r="AQ371" s="182" t="str">
        <f t="shared" si="134"/>
        <v/>
      </c>
      <c r="AR371" s="182" t="str">
        <f t="shared" si="134"/>
        <v/>
      </c>
      <c r="AS371" s="182" t="str">
        <f t="shared" si="131"/>
        <v/>
      </c>
      <c r="AT371" s="182" t="str">
        <f t="shared" si="131"/>
        <v/>
      </c>
      <c r="AU371" s="182" t="str">
        <f t="shared" si="131"/>
        <v/>
      </c>
      <c r="AV371" s="182" t="str">
        <f t="shared" si="131"/>
        <v/>
      </c>
      <c r="AW371" s="182" t="str">
        <f t="shared" si="131"/>
        <v/>
      </c>
      <c r="AX371" s="182" t="str">
        <f t="shared" si="131"/>
        <v/>
      </c>
      <c r="AY371" s="182" t="str">
        <f t="shared" si="131"/>
        <v/>
      </c>
      <c r="AZ371" s="182" t="str">
        <f t="shared" si="131"/>
        <v/>
      </c>
      <c r="BA371" s="182" t="str">
        <f t="shared" si="131"/>
        <v/>
      </c>
      <c r="BB371" s="182" t="str">
        <f t="shared" si="131"/>
        <v/>
      </c>
      <c r="BC371" s="182" t="str">
        <f t="shared" si="131"/>
        <v/>
      </c>
      <c r="BD371" s="182" t="str">
        <f t="shared" si="132"/>
        <v/>
      </c>
      <c r="BE371" s="182" t="str">
        <f t="shared" si="132"/>
        <v/>
      </c>
      <c r="BF371" s="182" t="str">
        <f t="shared" si="132"/>
        <v/>
      </c>
      <c r="BG371" s="182" t="str">
        <f t="shared" si="132"/>
        <v/>
      </c>
      <c r="BH371" s="182" t="str">
        <f t="shared" si="132"/>
        <v/>
      </c>
      <c r="BI371" s="182" t="str">
        <f t="shared" si="132"/>
        <v/>
      </c>
      <c r="BJ371" s="182" t="str">
        <f t="shared" si="132"/>
        <v/>
      </c>
      <c r="BK371" s="182" t="str">
        <f t="shared" si="132"/>
        <v/>
      </c>
      <c r="BL371" s="182" t="str">
        <f t="shared" si="132"/>
        <v/>
      </c>
      <c r="BM371" s="182" t="str">
        <f t="shared" si="132"/>
        <v/>
      </c>
      <c r="BN371" s="182" t="str">
        <f t="shared" si="132"/>
        <v/>
      </c>
      <c r="BO371" s="182" t="str">
        <f t="shared" si="132"/>
        <v/>
      </c>
      <c r="BP371" s="182" t="str">
        <f t="shared" si="132"/>
        <v/>
      </c>
      <c r="BQ371" s="182" t="str">
        <f t="shared" si="132"/>
        <v/>
      </c>
      <c r="BR371" s="182" t="str">
        <f t="shared" si="132"/>
        <v/>
      </c>
      <c r="BS371" s="182" t="str">
        <f t="shared" si="132"/>
        <v/>
      </c>
      <c r="BT371" s="182" t="str">
        <f t="shared" si="133"/>
        <v/>
      </c>
      <c r="BU371" s="182" t="str">
        <f t="shared" si="133"/>
        <v/>
      </c>
    </row>
    <row r="372" spans="1:73" x14ac:dyDescent="0.25">
      <c r="A372" s="422">
        <f>IF(ISERROR(FIND(SALES!$XEM$12,J372)),0,1)</f>
        <v>1</v>
      </c>
      <c r="G372" s="623" t="str">
        <f t="shared" si="126"/>
        <v>0</v>
      </c>
      <c r="H372" s="1">
        <f>'F12'!E375</f>
        <v>0</v>
      </c>
      <c r="I372" s="1" t="str">
        <f t="shared" si="127"/>
        <v/>
      </c>
      <c r="J372" s="197">
        <f>VLOOKUP(H372,'F12'!$E$6:$F$1000,2,FALSE)</f>
        <v>0</v>
      </c>
      <c r="K372" s="197">
        <f t="shared" si="128"/>
        <v>0.25</v>
      </c>
      <c r="L372" s="190">
        <f t="shared" si="111"/>
        <v>0</v>
      </c>
      <c r="M372" s="182" t="str">
        <f t="shared" si="135"/>
        <v/>
      </c>
      <c r="N372" s="182" t="str">
        <f t="shared" si="135"/>
        <v/>
      </c>
      <c r="O372" s="182" t="str">
        <f t="shared" si="135"/>
        <v/>
      </c>
      <c r="P372" s="182" t="str">
        <f t="shared" si="135"/>
        <v/>
      </c>
      <c r="Q372" s="182" t="str">
        <f t="shared" si="135"/>
        <v/>
      </c>
      <c r="R372" s="182" t="str">
        <f t="shared" si="135"/>
        <v/>
      </c>
      <c r="S372" s="182" t="str">
        <f t="shared" si="135"/>
        <v/>
      </c>
      <c r="T372" s="182" t="str">
        <f t="shared" si="135"/>
        <v/>
      </c>
      <c r="U372" s="182" t="str">
        <f t="shared" si="135"/>
        <v/>
      </c>
      <c r="V372" s="182" t="str">
        <f t="shared" si="135"/>
        <v/>
      </c>
      <c r="W372" s="182" t="str">
        <f t="shared" si="135"/>
        <v/>
      </c>
      <c r="X372" s="182" t="str">
        <f t="shared" si="135"/>
        <v/>
      </c>
      <c r="Y372" s="182" t="str">
        <f t="shared" si="135"/>
        <v/>
      </c>
      <c r="Z372" s="182" t="str">
        <f t="shared" si="135"/>
        <v/>
      </c>
      <c r="AA372" s="182" t="str">
        <f t="shared" si="135"/>
        <v/>
      </c>
      <c r="AB372" s="182" t="str">
        <f t="shared" si="135"/>
        <v/>
      </c>
      <c r="AC372" s="182" t="str">
        <f t="shared" si="134"/>
        <v/>
      </c>
      <c r="AD372" s="182" t="str">
        <f t="shared" si="134"/>
        <v/>
      </c>
      <c r="AE372" s="182" t="str">
        <f t="shared" si="134"/>
        <v/>
      </c>
      <c r="AF372" s="182" t="str">
        <f t="shared" si="134"/>
        <v/>
      </c>
      <c r="AG372" s="182" t="str">
        <f t="shared" si="134"/>
        <v/>
      </c>
      <c r="AH372" s="182" t="str">
        <f t="shared" si="134"/>
        <v/>
      </c>
      <c r="AI372" s="182" t="str">
        <f t="shared" si="134"/>
        <v/>
      </c>
      <c r="AJ372" s="182" t="str">
        <f t="shared" si="134"/>
        <v/>
      </c>
      <c r="AK372" s="182" t="str">
        <f t="shared" si="134"/>
        <v/>
      </c>
      <c r="AL372" s="182" t="str">
        <f t="shared" si="134"/>
        <v/>
      </c>
      <c r="AM372" s="182" t="str">
        <f t="shared" si="134"/>
        <v/>
      </c>
      <c r="AN372" s="182" t="str">
        <f t="shared" si="134"/>
        <v/>
      </c>
      <c r="AO372" s="182" t="str">
        <f t="shared" si="134"/>
        <v/>
      </c>
      <c r="AP372" s="182" t="str">
        <f t="shared" si="134"/>
        <v/>
      </c>
      <c r="AQ372" s="182" t="str">
        <f t="shared" si="134"/>
        <v/>
      </c>
      <c r="AR372" s="182" t="str">
        <f t="shared" si="134"/>
        <v/>
      </c>
      <c r="AS372" s="182" t="str">
        <f t="shared" si="131"/>
        <v/>
      </c>
      <c r="AT372" s="182" t="str">
        <f t="shared" si="131"/>
        <v/>
      </c>
      <c r="AU372" s="182" t="str">
        <f t="shared" si="131"/>
        <v/>
      </c>
      <c r="AV372" s="182" t="str">
        <f t="shared" si="131"/>
        <v/>
      </c>
      <c r="AW372" s="182" t="str">
        <f t="shared" si="131"/>
        <v/>
      </c>
      <c r="AX372" s="182" t="str">
        <f t="shared" si="131"/>
        <v/>
      </c>
      <c r="AY372" s="182" t="str">
        <f t="shared" si="131"/>
        <v/>
      </c>
      <c r="AZ372" s="182" t="str">
        <f t="shared" si="131"/>
        <v/>
      </c>
      <c r="BA372" s="182" t="str">
        <f t="shared" si="131"/>
        <v/>
      </c>
      <c r="BB372" s="182" t="str">
        <f t="shared" si="131"/>
        <v/>
      </c>
      <c r="BC372" s="182" t="str">
        <f t="shared" si="131"/>
        <v/>
      </c>
      <c r="BD372" s="182" t="str">
        <f t="shared" si="132"/>
        <v/>
      </c>
      <c r="BE372" s="182" t="str">
        <f t="shared" si="132"/>
        <v/>
      </c>
      <c r="BF372" s="182" t="str">
        <f t="shared" si="132"/>
        <v/>
      </c>
      <c r="BG372" s="182" t="str">
        <f t="shared" si="132"/>
        <v/>
      </c>
      <c r="BH372" s="182" t="str">
        <f t="shared" si="132"/>
        <v/>
      </c>
      <c r="BI372" s="182" t="str">
        <f t="shared" si="132"/>
        <v/>
      </c>
      <c r="BJ372" s="182" t="str">
        <f t="shared" si="132"/>
        <v/>
      </c>
      <c r="BK372" s="182" t="str">
        <f t="shared" si="132"/>
        <v/>
      </c>
      <c r="BL372" s="182" t="str">
        <f t="shared" si="132"/>
        <v/>
      </c>
      <c r="BM372" s="182" t="str">
        <f t="shared" si="132"/>
        <v/>
      </c>
      <c r="BN372" s="182" t="str">
        <f t="shared" si="132"/>
        <v/>
      </c>
      <c r="BO372" s="182" t="str">
        <f t="shared" si="132"/>
        <v/>
      </c>
      <c r="BP372" s="182" t="str">
        <f t="shared" si="132"/>
        <v/>
      </c>
      <c r="BQ372" s="182" t="str">
        <f t="shared" si="132"/>
        <v/>
      </c>
      <c r="BR372" s="182" t="str">
        <f t="shared" si="132"/>
        <v/>
      </c>
      <c r="BS372" s="182" t="str">
        <f t="shared" si="132"/>
        <v/>
      </c>
      <c r="BT372" s="182" t="str">
        <f t="shared" si="133"/>
        <v/>
      </c>
      <c r="BU372" s="182" t="str">
        <f t="shared" si="133"/>
        <v/>
      </c>
    </row>
    <row r="373" spans="1:73" x14ac:dyDescent="0.25">
      <c r="A373" s="422">
        <f>IF(ISERROR(FIND(SALES!$XEM$12,J373)),0,1)</f>
        <v>1</v>
      </c>
      <c r="G373" s="623" t="str">
        <f t="shared" si="126"/>
        <v>0</v>
      </c>
      <c r="H373" s="1">
        <f>'F12'!E376</f>
        <v>0</v>
      </c>
      <c r="I373" s="1" t="str">
        <f t="shared" si="127"/>
        <v/>
      </c>
      <c r="J373" s="197">
        <f>VLOOKUP(H373,'F12'!$E$6:$F$1000,2,FALSE)</f>
        <v>0</v>
      </c>
      <c r="K373" s="197">
        <f t="shared" si="128"/>
        <v>0.25</v>
      </c>
      <c r="L373" s="190">
        <f t="shared" si="111"/>
        <v>0</v>
      </c>
      <c r="M373" s="182" t="str">
        <f t="shared" si="135"/>
        <v/>
      </c>
      <c r="N373" s="182" t="str">
        <f t="shared" si="135"/>
        <v/>
      </c>
      <c r="O373" s="182" t="str">
        <f t="shared" si="135"/>
        <v/>
      </c>
      <c r="P373" s="182" t="str">
        <f t="shared" si="135"/>
        <v/>
      </c>
      <c r="Q373" s="182" t="str">
        <f t="shared" si="135"/>
        <v/>
      </c>
      <c r="R373" s="182" t="str">
        <f t="shared" si="135"/>
        <v/>
      </c>
      <c r="S373" s="182" t="str">
        <f t="shared" si="135"/>
        <v/>
      </c>
      <c r="T373" s="182" t="str">
        <f t="shared" si="135"/>
        <v/>
      </c>
      <c r="U373" s="182" t="str">
        <f t="shared" si="135"/>
        <v/>
      </c>
      <c r="V373" s="182" t="str">
        <f t="shared" si="135"/>
        <v/>
      </c>
      <c r="W373" s="182" t="str">
        <f t="shared" si="135"/>
        <v/>
      </c>
      <c r="X373" s="182" t="str">
        <f t="shared" si="135"/>
        <v/>
      </c>
      <c r="Y373" s="182" t="str">
        <f t="shared" si="135"/>
        <v/>
      </c>
      <c r="Z373" s="182" t="str">
        <f t="shared" si="135"/>
        <v/>
      </c>
      <c r="AA373" s="182" t="str">
        <f t="shared" si="135"/>
        <v/>
      </c>
      <c r="AB373" s="182" t="str">
        <f t="shared" si="135"/>
        <v/>
      </c>
      <c r="AC373" s="182" t="str">
        <f t="shared" si="134"/>
        <v/>
      </c>
      <c r="AD373" s="182" t="str">
        <f t="shared" si="134"/>
        <v/>
      </c>
      <c r="AE373" s="182" t="str">
        <f t="shared" si="134"/>
        <v/>
      </c>
      <c r="AF373" s="182" t="str">
        <f t="shared" si="134"/>
        <v/>
      </c>
      <c r="AG373" s="182" t="str">
        <f t="shared" si="134"/>
        <v/>
      </c>
      <c r="AH373" s="182" t="str">
        <f t="shared" si="134"/>
        <v/>
      </c>
      <c r="AI373" s="182" t="str">
        <f t="shared" si="134"/>
        <v/>
      </c>
      <c r="AJ373" s="182" t="str">
        <f t="shared" si="134"/>
        <v/>
      </c>
      <c r="AK373" s="182" t="str">
        <f t="shared" si="134"/>
        <v/>
      </c>
      <c r="AL373" s="182" t="str">
        <f t="shared" si="134"/>
        <v/>
      </c>
      <c r="AM373" s="182" t="str">
        <f t="shared" si="134"/>
        <v/>
      </c>
      <c r="AN373" s="182" t="str">
        <f t="shared" si="134"/>
        <v/>
      </c>
      <c r="AO373" s="182" t="str">
        <f t="shared" si="134"/>
        <v/>
      </c>
      <c r="AP373" s="182" t="str">
        <f t="shared" si="134"/>
        <v/>
      </c>
      <c r="AQ373" s="182" t="str">
        <f t="shared" si="134"/>
        <v/>
      </c>
      <c r="AR373" s="182" t="str">
        <f t="shared" si="134"/>
        <v/>
      </c>
      <c r="AS373" s="182" t="str">
        <f t="shared" si="131"/>
        <v/>
      </c>
      <c r="AT373" s="182" t="str">
        <f t="shared" si="131"/>
        <v/>
      </c>
      <c r="AU373" s="182" t="str">
        <f t="shared" si="131"/>
        <v/>
      </c>
      <c r="AV373" s="182" t="str">
        <f t="shared" si="131"/>
        <v/>
      </c>
      <c r="AW373" s="182" t="str">
        <f t="shared" si="131"/>
        <v/>
      </c>
      <c r="AX373" s="182" t="str">
        <f t="shared" si="131"/>
        <v/>
      </c>
      <c r="AY373" s="182" t="str">
        <f t="shared" si="131"/>
        <v/>
      </c>
      <c r="AZ373" s="182" t="str">
        <f t="shared" si="131"/>
        <v/>
      </c>
      <c r="BA373" s="182" t="str">
        <f t="shared" si="131"/>
        <v/>
      </c>
      <c r="BB373" s="182" t="str">
        <f t="shared" si="131"/>
        <v/>
      </c>
      <c r="BC373" s="182" t="str">
        <f t="shared" si="131"/>
        <v/>
      </c>
      <c r="BD373" s="182" t="str">
        <f t="shared" si="132"/>
        <v/>
      </c>
      <c r="BE373" s="182" t="str">
        <f t="shared" si="132"/>
        <v/>
      </c>
      <c r="BF373" s="182" t="str">
        <f t="shared" si="132"/>
        <v/>
      </c>
      <c r="BG373" s="182" t="str">
        <f t="shared" si="132"/>
        <v/>
      </c>
      <c r="BH373" s="182" t="str">
        <f t="shared" si="132"/>
        <v/>
      </c>
      <c r="BI373" s="182" t="str">
        <f t="shared" si="132"/>
        <v/>
      </c>
      <c r="BJ373" s="182" t="str">
        <f t="shared" si="132"/>
        <v/>
      </c>
      <c r="BK373" s="182" t="str">
        <f t="shared" si="132"/>
        <v/>
      </c>
      <c r="BL373" s="182" t="str">
        <f t="shared" si="132"/>
        <v/>
      </c>
      <c r="BM373" s="182" t="str">
        <f t="shared" si="132"/>
        <v/>
      </c>
      <c r="BN373" s="182" t="str">
        <f t="shared" si="132"/>
        <v/>
      </c>
      <c r="BO373" s="182" t="str">
        <f t="shared" si="132"/>
        <v/>
      </c>
      <c r="BP373" s="182" t="str">
        <f t="shared" si="132"/>
        <v/>
      </c>
      <c r="BQ373" s="182" t="str">
        <f t="shared" si="132"/>
        <v/>
      </c>
      <c r="BR373" s="182" t="str">
        <f t="shared" si="132"/>
        <v/>
      </c>
      <c r="BS373" s="182" t="str">
        <f t="shared" si="132"/>
        <v/>
      </c>
      <c r="BT373" s="182" t="str">
        <f t="shared" si="133"/>
        <v/>
      </c>
      <c r="BU373" s="182" t="str">
        <f t="shared" si="133"/>
        <v/>
      </c>
    </row>
    <row r="374" spans="1:73" x14ac:dyDescent="0.25">
      <c r="A374" s="422">
        <f>IF(ISERROR(FIND(SALES!$XEM$12,J374)),0,1)</f>
        <v>1</v>
      </c>
      <c r="G374" s="623" t="str">
        <f t="shared" si="126"/>
        <v>0</v>
      </c>
      <c r="H374" s="1">
        <f>'F12'!E377</f>
        <v>0</v>
      </c>
      <c r="I374" s="1" t="str">
        <f t="shared" si="127"/>
        <v/>
      </c>
      <c r="J374" s="197">
        <f>VLOOKUP(H374,'F12'!$E$6:$F$1000,2,FALSE)</f>
        <v>0</v>
      </c>
      <c r="K374" s="197">
        <f t="shared" si="128"/>
        <v>0.25</v>
      </c>
      <c r="L374" s="190">
        <f t="shared" si="111"/>
        <v>0</v>
      </c>
      <c r="M374" s="182" t="str">
        <f t="shared" si="135"/>
        <v/>
      </c>
      <c r="N374" s="182" t="str">
        <f t="shared" si="135"/>
        <v/>
      </c>
      <c r="O374" s="182" t="str">
        <f t="shared" si="135"/>
        <v/>
      </c>
      <c r="P374" s="182" t="str">
        <f t="shared" si="135"/>
        <v/>
      </c>
      <c r="Q374" s="182" t="str">
        <f t="shared" si="135"/>
        <v/>
      </c>
      <c r="R374" s="182" t="str">
        <f t="shared" si="135"/>
        <v/>
      </c>
      <c r="S374" s="182" t="str">
        <f t="shared" si="135"/>
        <v/>
      </c>
      <c r="T374" s="182" t="str">
        <f t="shared" si="135"/>
        <v/>
      </c>
      <c r="U374" s="182" t="str">
        <f t="shared" si="135"/>
        <v/>
      </c>
      <c r="V374" s="182" t="str">
        <f t="shared" si="135"/>
        <v/>
      </c>
      <c r="W374" s="182" t="str">
        <f t="shared" si="135"/>
        <v/>
      </c>
      <c r="X374" s="182" t="str">
        <f t="shared" si="135"/>
        <v/>
      </c>
      <c r="Y374" s="182" t="str">
        <f t="shared" si="135"/>
        <v/>
      </c>
      <c r="Z374" s="182" t="str">
        <f t="shared" si="135"/>
        <v/>
      </c>
      <c r="AA374" s="182" t="str">
        <f t="shared" si="135"/>
        <v/>
      </c>
      <c r="AB374" s="182" t="str">
        <f t="shared" si="135"/>
        <v/>
      </c>
      <c r="AC374" s="182" t="str">
        <f t="shared" si="134"/>
        <v/>
      </c>
      <c r="AD374" s="182" t="str">
        <f t="shared" si="134"/>
        <v/>
      </c>
      <c r="AE374" s="182" t="str">
        <f t="shared" si="134"/>
        <v/>
      </c>
      <c r="AF374" s="182" t="str">
        <f t="shared" si="134"/>
        <v/>
      </c>
      <c r="AG374" s="182" t="str">
        <f t="shared" si="134"/>
        <v/>
      </c>
      <c r="AH374" s="182" t="str">
        <f t="shared" si="134"/>
        <v/>
      </c>
      <c r="AI374" s="182" t="str">
        <f t="shared" si="134"/>
        <v/>
      </c>
      <c r="AJ374" s="182" t="str">
        <f t="shared" si="134"/>
        <v/>
      </c>
      <c r="AK374" s="182" t="str">
        <f t="shared" si="134"/>
        <v/>
      </c>
      <c r="AL374" s="182" t="str">
        <f t="shared" si="134"/>
        <v/>
      </c>
      <c r="AM374" s="182" t="str">
        <f t="shared" si="134"/>
        <v/>
      </c>
      <c r="AN374" s="182" t="str">
        <f t="shared" si="134"/>
        <v/>
      </c>
      <c r="AO374" s="182" t="str">
        <f t="shared" si="134"/>
        <v/>
      </c>
      <c r="AP374" s="182" t="str">
        <f t="shared" si="134"/>
        <v/>
      </c>
      <c r="AQ374" s="182" t="str">
        <f t="shared" si="134"/>
        <v/>
      </c>
      <c r="AR374" s="182" t="str">
        <f t="shared" si="134"/>
        <v/>
      </c>
      <c r="AS374" s="182" t="str">
        <f t="shared" si="131"/>
        <v/>
      </c>
      <c r="AT374" s="182" t="str">
        <f t="shared" si="131"/>
        <v/>
      </c>
      <c r="AU374" s="182" t="str">
        <f t="shared" si="131"/>
        <v/>
      </c>
      <c r="AV374" s="182" t="str">
        <f t="shared" si="131"/>
        <v/>
      </c>
      <c r="AW374" s="182" t="str">
        <f t="shared" si="131"/>
        <v/>
      </c>
      <c r="AX374" s="182" t="str">
        <f t="shared" si="131"/>
        <v/>
      </c>
      <c r="AY374" s="182" t="str">
        <f t="shared" si="131"/>
        <v/>
      </c>
      <c r="AZ374" s="182" t="str">
        <f t="shared" si="131"/>
        <v/>
      </c>
      <c r="BA374" s="182" t="str">
        <f t="shared" si="131"/>
        <v/>
      </c>
      <c r="BB374" s="182" t="str">
        <f t="shared" si="131"/>
        <v/>
      </c>
      <c r="BC374" s="182" t="str">
        <f t="shared" si="131"/>
        <v/>
      </c>
      <c r="BD374" s="182" t="str">
        <f t="shared" si="132"/>
        <v/>
      </c>
      <c r="BE374" s="182" t="str">
        <f t="shared" si="132"/>
        <v/>
      </c>
      <c r="BF374" s="182" t="str">
        <f t="shared" si="132"/>
        <v/>
      </c>
      <c r="BG374" s="182" t="str">
        <f t="shared" si="132"/>
        <v/>
      </c>
      <c r="BH374" s="182" t="str">
        <f t="shared" si="132"/>
        <v/>
      </c>
      <c r="BI374" s="182" t="str">
        <f t="shared" si="132"/>
        <v/>
      </c>
      <c r="BJ374" s="182" t="str">
        <f t="shared" si="132"/>
        <v/>
      </c>
      <c r="BK374" s="182" t="str">
        <f t="shared" si="132"/>
        <v/>
      </c>
      <c r="BL374" s="182" t="str">
        <f t="shared" si="132"/>
        <v/>
      </c>
      <c r="BM374" s="182" t="str">
        <f t="shared" si="132"/>
        <v/>
      </c>
      <c r="BN374" s="182" t="str">
        <f t="shared" si="132"/>
        <v/>
      </c>
      <c r="BO374" s="182" t="str">
        <f t="shared" si="132"/>
        <v/>
      </c>
      <c r="BP374" s="182" t="str">
        <f t="shared" si="132"/>
        <v/>
      </c>
      <c r="BQ374" s="182" t="str">
        <f t="shared" si="132"/>
        <v/>
      </c>
      <c r="BR374" s="182" t="str">
        <f t="shared" si="132"/>
        <v/>
      </c>
      <c r="BS374" s="182" t="str">
        <f t="shared" si="132"/>
        <v/>
      </c>
      <c r="BT374" s="182" t="str">
        <f t="shared" si="133"/>
        <v/>
      </c>
      <c r="BU374" s="182" t="str">
        <f t="shared" si="133"/>
        <v/>
      </c>
    </row>
    <row r="375" spans="1:73" x14ac:dyDescent="0.25">
      <c r="A375" s="422">
        <f>IF(ISERROR(FIND(SALES!$XEM$12,J375)),0,1)</f>
        <v>1</v>
      </c>
      <c r="G375" s="623" t="str">
        <f t="shared" si="126"/>
        <v>0</v>
      </c>
      <c r="H375" s="1">
        <f>'F12'!E378</f>
        <v>0</v>
      </c>
      <c r="I375" s="1" t="str">
        <f t="shared" si="127"/>
        <v/>
      </c>
      <c r="J375" s="197">
        <f>VLOOKUP(H375,'F12'!$E$6:$F$1000,2,FALSE)</f>
        <v>0</v>
      </c>
      <c r="K375" s="197">
        <f t="shared" si="128"/>
        <v>0.25</v>
      </c>
      <c r="L375" s="190">
        <f t="shared" si="111"/>
        <v>0</v>
      </c>
      <c r="M375" s="182" t="str">
        <f t="shared" si="135"/>
        <v/>
      </c>
      <c r="N375" s="182" t="str">
        <f t="shared" si="135"/>
        <v/>
      </c>
      <c r="O375" s="182" t="str">
        <f t="shared" si="135"/>
        <v/>
      </c>
      <c r="P375" s="182" t="str">
        <f t="shared" si="135"/>
        <v/>
      </c>
      <c r="Q375" s="182" t="str">
        <f t="shared" si="135"/>
        <v/>
      </c>
      <c r="R375" s="182" t="str">
        <f t="shared" si="135"/>
        <v/>
      </c>
      <c r="S375" s="182" t="str">
        <f t="shared" si="135"/>
        <v/>
      </c>
      <c r="T375" s="182" t="str">
        <f t="shared" si="135"/>
        <v/>
      </c>
      <c r="U375" s="182" t="str">
        <f t="shared" si="135"/>
        <v/>
      </c>
      <c r="V375" s="182" t="str">
        <f t="shared" si="135"/>
        <v/>
      </c>
      <c r="W375" s="182" t="str">
        <f t="shared" si="135"/>
        <v/>
      </c>
      <c r="X375" s="182" t="str">
        <f t="shared" si="135"/>
        <v/>
      </c>
      <c r="Y375" s="182" t="str">
        <f t="shared" si="135"/>
        <v/>
      </c>
      <c r="Z375" s="182" t="str">
        <f t="shared" si="135"/>
        <v/>
      </c>
      <c r="AA375" s="182" t="str">
        <f t="shared" si="135"/>
        <v/>
      </c>
      <c r="AB375" s="182" t="str">
        <f t="shared" si="135"/>
        <v/>
      </c>
      <c r="AC375" s="182" t="str">
        <f t="shared" si="134"/>
        <v/>
      </c>
      <c r="AD375" s="182" t="str">
        <f t="shared" si="134"/>
        <v/>
      </c>
      <c r="AE375" s="182" t="str">
        <f t="shared" si="134"/>
        <v/>
      </c>
      <c r="AF375" s="182" t="str">
        <f t="shared" si="134"/>
        <v/>
      </c>
      <c r="AG375" s="182" t="str">
        <f t="shared" si="134"/>
        <v/>
      </c>
      <c r="AH375" s="182" t="str">
        <f t="shared" si="134"/>
        <v/>
      </c>
      <c r="AI375" s="182" t="str">
        <f t="shared" si="134"/>
        <v/>
      </c>
      <c r="AJ375" s="182" t="str">
        <f t="shared" si="134"/>
        <v/>
      </c>
      <c r="AK375" s="182" t="str">
        <f t="shared" si="134"/>
        <v/>
      </c>
      <c r="AL375" s="182" t="str">
        <f t="shared" si="134"/>
        <v/>
      </c>
      <c r="AM375" s="182" t="str">
        <f t="shared" si="134"/>
        <v/>
      </c>
      <c r="AN375" s="182" t="str">
        <f t="shared" si="134"/>
        <v/>
      </c>
      <c r="AO375" s="182" t="str">
        <f t="shared" si="134"/>
        <v/>
      </c>
      <c r="AP375" s="182" t="str">
        <f t="shared" si="134"/>
        <v/>
      </c>
      <c r="AQ375" s="182" t="str">
        <f t="shared" si="134"/>
        <v/>
      </c>
      <c r="AR375" s="182" t="str">
        <f t="shared" si="134"/>
        <v/>
      </c>
      <c r="AS375" s="182" t="str">
        <f t="shared" si="131"/>
        <v/>
      </c>
      <c r="AT375" s="182" t="str">
        <f t="shared" si="131"/>
        <v/>
      </c>
      <c r="AU375" s="182" t="str">
        <f t="shared" si="131"/>
        <v/>
      </c>
      <c r="AV375" s="182" t="str">
        <f t="shared" si="131"/>
        <v/>
      </c>
      <c r="AW375" s="182" t="str">
        <f t="shared" si="131"/>
        <v/>
      </c>
      <c r="AX375" s="182" t="str">
        <f t="shared" si="131"/>
        <v/>
      </c>
      <c r="AY375" s="182" t="str">
        <f t="shared" si="131"/>
        <v/>
      </c>
      <c r="AZ375" s="182" t="str">
        <f t="shared" si="131"/>
        <v/>
      </c>
      <c r="BA375" s="182" t="str">
        <f t="shared" si="131"/>
        <v/>
      </c>
      <c r="BB375" s="182" t="str">
        <f t="shared" si="131"/>
        <v/>
      </c>
      <c r="BC375" s="182" t="str">
        <f t="shared" si="131"/>
        <v/>
      </c>
      <c r="BD375" s="182" t="str">
        <f t="shared" si="132"/>
        <v/>
      </c>
      <c r="BE375" s="182" t="str">
        <f t="shared" si="132"/>
        <v/>
      </c>
      <c r="BF375" s="182" t="str">
        <f t="shared" si="132"/>
        <v/>
      </c>
      <c r="BG375" s="182" t="str">
        <f t="shared" si="132"/>
        <v/>
      </c>
      <c r="BH375" s="182" t="str">
        <f t="shared" si="132"/>
        <v/>
      </c>
      <c r="BI375" s="182" t="str">
        <f t="shared" si="132"/>
        <v/>
      </c>
      <c r="BJ375" s="182" t="str">
        <f t="shared" si="132"/>
        <v/>
      </c>
      <c r="BK375" s="182" t="str">
        <f t="shared" si="132"/>
        <v/>
      </c>
      <c r="BL375" s="182" t="str">
        <f t="shared" si="132"/>
        <v/>
      </c>
      <c r="BM375" s="182" t="str">
        <f t="shared" si="132"/>
        <v/>
      </c>
      <c r="BN375" s="182" t="str">
        <f t="shared" si="132"/>
        <v/>
      </c>
      <c r="BO375" s="182" t="str">
        <f t="shared" si="132"/>
        <v/>
      </c>
      <c r="BP375" s="182" t="str">
        <f t="shared" si="132"/>
        <v/>
      </c>
      <c r="BQ375" s="182" t="str">
        <f t="shared" si="132"/>
        <v/>
      </c>
      <c r="BR375" s="182" t="str">
        <f t="shared" si="132"/>
        <v/>
      </c>
      <c r="BS375" s="182" t="str">
        <f t="shared" si="132"/>
        <v/>
      </c>
      <c r="BT375" s="182" t="str">
        <f t="shared" si="133"/>
        <v/>
      </c>
      <c r="BU375" s="182" t="str">
        <f t="shared" si="133"/>
        <v/>
      </c>
    </row>
    <row r="376" spans="1:73" x14ac:dyDescent="0.25">
      <c r="A376" s="422">
        <f>IF(ISERROR(FIND(SALES!$XEM$12,J376)),0,1)</f>
        <v>1</v>
      </c>
      <c r="G376" s="623" t="str">
        <f t="shared" si="126"/>
        <v>0</v>
      </c>
      <c r="H376" s="1">
        <f>'F12'!E379</f>
        <v>0</v>
      </c>
      <c r="I376" s="1" t="str">
        <f t="shared" si="127"/>
        <v/>
      </c>
      <c r="J376" s="197">
        <f>VLOOKUP(H376,'F12'!$E$6:$F$1000,2,FALSE)</f>
        <v>0</v>
      </c>
      <c r="K376" s="197">
        <f t="shared" si="128"/>
        <v>0.25</v>
      </c>
      <c r="L376" s="190">
        <f t="shared" si="111"/>
        <v>0</v>
      </c>
      <c r="M376" s="182" t="str">
        <f t="shared" si="135"/>
        <v/>
      </c>
      <c r="N376" s="182" t="str">
        <f t="shared" si="135"/>
        <v/>
      </c>
      <c r="O376" s="182" t="str">
        <f t="shared" si="135"/>
        <v/>
      </c>
      <c r="P376" s="182" t="str">
        <f t="shared" si="135"/>
        <v/>
      </c>
      <c r="Q376" s="182" t="str">
        <f t="shared" si="135"/>
        <v/>
      </c>
      <c r="R376" s="182" t="str">
        <f t="shared" si="135"/>
        <v/>
      </c>
      <c r="S376" s="182" t="str">
        <f t="shared" si="135"/>
        <v/>
      </c>
      <c r="T376" s="182" t="str">
        <f t="shared" si="135"/>
        <v/>
      </c>
      <c r="U376" s="182" t="str">
        <f t="shared" si="135"/>
        <v/>
      </c>
      <c r="V376" s="182" t="str">
        <f t="shared" si="135"/>
        <v/>
      </c>
      <c r="W376" s="182" t="str">
        <f t="shared" si="135"/>
        <v/>
      </c>
      <c r="X376" s="182" t="str">
        <f t="shared" si="135"/>
        <v/>
      </c>
      <c r="Y376" s="182" t="str">
        <f t="shared" si="135"/>
        <v/>
      </c>
      <c r="Z376" s="182" t="str">
        <f t="shared" si="135"/>
        <v/>
      </c>
      <c r="AA376" s="182" t="str">
        <f t="shared" si="135"/>
        <v/>
      </c>
      <c r="AB376" s="182" t="str">
        <f t="shared" si="135"/>
        <v/>
      </c>
      <c r="AC376" s="182" t="str">
        <f t="shared" si="134"/>
        <v/>
      </c>
      <c r="AD376" s="182" t="str">
        <f t="shared" si="134"/>
        <v/>
      </c>
      <c r="AE376" s="182" t="str">
        <f t="shared" si="134"/>
        <v/>
      </c>
      <c r="AF376" s="182" t="str">
        <f t="shared" si="134"/>
        <v/>
      </c>
      <c r="AG376" s="182" t="str">
        <f t="shared" si="134"/>
        <v/>
      </c>
      <c r="AH376" s="182" t="str">
        <f t="shared" si="134"/>
        <v/>
      </c>
      <c r="AI376" s="182" t="str">
        <f t="shared" si="134"/>
        <v/>
      </c>
      <c r="AJ376" s="182" t="str">
        <f t="shared" si="134"/>
        <v/>
      </c>
      <c r="AK376" s="182" t="str">
        <f t="shared" si="134"/>
        <v/>
      </c>
      <c r="AL376" s="182" t="str">
        <f t="shared" si="134"/>
        <v/>
      </c>
      <c r="AM376" s="182" t="str">
        <f t="shared" si="134"/>
        <v/>
      </c>
      <c r="AN376" s="182" t="str">
        <f t="shared" si="134"/>
        <v/>
      </c>
      <c r="AO376" s="182" t="str">
        <f t="shared" si="134"/>
        <v/>
      </c>
      <c r="AP376" s="182" t="str">
        <f t="shared" si="134"/>
        <v/>
      </c>
      <c r="AQ376" s="182" t="str">
        <f t="shared" si="134"/>
        <v/>
      </c>
      <c r="AR376" s="182" t="str">
        <f t="shared" si="134"/>
        <v/>
      </c>
      <c r="AS376" s="182" t="str">
        <f t="shared" si="131"/>
        <v/>
      </c>
      <c r="AT376" s="182" t="str">
        <f t="shared" si="131"/>
        <v/>
      </c>
      <c r="AU376" s="182" t="str">
        <f t="shared" si="131"/>
        <v/>
      </c>
      <c r="AV376" s="182" t="str">
        <f t="shared" si="131"/>
        <v/>
      </c>
      <c r="AW376" s="182" t="str">
        <f t="shared" si="131"/>
        <v/>
      </c>
      <c r="AX376" s="182" t="str">
        <f t="shared" si="131"/>
        <v/>
      </c>
      <c r="AY376" s="182" t="str">
        <f t="shared" si="131"/>
        <v/>
      </c>
      <c r="AZ376" s="182" t="str">
        <f t="shared" si="131"/>
        <v/>
      </c>
      <c r="BA376" s="182" t="str">
        <f t="shared" si="131"/>
        <v/>
      </c>
      <c r="BB376" s="182" t="str">
        <f t="shared" si="131"/>
        <v/>
      </c>
      <c r="BC376" s="182" t="str">
        <f t="shared" si="131"/>
        <v/>
      </c>
      <c r="BD376" s="182" t="str">
        <f t="shared" si="132"/>
        <v/>
      </c>
      <c r="BE376" s="182" t="str">
        <f t="shared" si="132"/>
        <v/>
      </c>
      <c r="BF376" s="182" t="str">
        <f t="shared" si="132"/>
        <v/>
      </c>
      <c r="BG376" s="182" t="str">
        <f t="shared" si="132"/>
        <v/>
      </c>
      <c r="BH376" s="182" t="str">
        <f t="shared" si="132"/>
        <v/>
      </c>
      <c r="BI376" s="182" t="str">
        <f t="shared" si="132"/>
        <v/>
      </c>
      <c r="BJ376" s="182" t="str">
        <f t="shared" si="132"/>
        <v/>
      </c>
      <c r="BK376" s="182" t="str">
        <f t="shared" si="132"/>
        <v/>
      </c>
      <c r="BL376" s="182" t="str">
        <f t="shared" si="132"/>
        <v/>
      </c>
      <c r="BM376" s="182" t="str">
        <f t="shared" si="132"/>
        <v/>
      </c>
      <c r="BN376" s="182" t="str">
        <f t="shared" si="132"/>
        <v/>
      </c>
      <c r="BO376" s="182" t="str">
        <f t="shared" si="132"/>
        <v/>
      </c>
      <c r="BP376" s="182" t="str">
        <f t="shared" si="132"/>
        <v/>
      </c>
      <c r="BQ376" s="182" t="str">
        <f t="shared" si="132"/>
        <v/>
      </c>
      <c r="BR376" s="182" t="str">
        <f t="shared" si="132"/>
        <v/>
      </c>
      <c r="BS376" s="182" t="str">
        <f t="shared" si="132"/>
        <v/>
      </c>
      <c r="BT376" s="182" t="str">
        <f t="shared" si="133"/>
        <v/>
      </c>
      <c r="BU376" s="182" t="str">
        <f t="shared" si="133"/>
        <v/>
      </c>
    </row>
    <row r="377" spans="1:73" x14ac:dyDescent="0.25">
      <c r="A377" s="422">
        <f>IF(ISERROR(FIND(SALES!$XEM$12,J377)),0,1)</f>
        <v>1</v>
      </c>
      <c r="G377" s="623" t="str">
        <f t="shared" si="126"/>
        <v>0</v>
      </c>
      <c r="H377" s="1">
        <f>'F12'!E380</f>
        <v>0</v>
      </c>
      <c r="I377" s="1" t="str">
        <f t="shared" si="127"/>
        <v/>
      </c>
      <c r="J377" s="197">
        <f>VLOOKUP(H377,'F12'!$E$6:$F$1000,2,FALSE)</f>
        <v>0</v>
      </c>
      <c r="K377" s="197">
        <f t="shared" si="128"/>
        <v>0.25</v>
      </c>
      <c r="L377" s="190">
        <f t="shared" si="111"/>
        <v>0</v>
      </c>
      <c r="M377" s="182" t="str">
        <f t="shared" si="135"/>
        <v/>
      </c>
      <c r="N377" s="182" t="str">
        <f t="shared" si="135"/>
        <v/>
      </c>
      <c r="O377" s="182" t="str">
        <f t="shared" si="135"/>
        <v/>
      </c>
      <c r="P377" s="182" t="str">
        <f t="shared" si="135"/>
        <v/>
      </c>
      <c r="Q377" s="182" t="str">
        <f t="shared" si="135"/>
        <v/>
      </c>
      <c r="R377" s="182" t="str">
        <f t="shared" si="135"/>
        <v/>
      </c>
      <c r="S377" s="182" t="str">
        <f t="shared" si="135"/>
        <v/>
      </c>
      <c r="T377" s="182" t="str">
        <f t="shared" si="135"/>
        <v/>
      </c>
      <c r="U377" s="182" t="str">
        <f t="shared" si="135"/>
        <v/>
      </c>
      <c r="V377" s="182" t="str">
        <f t="shared" si="135"/>
        <v/>
      </c>
      <c r="W377" s="182" t="str">
        <f t="shared" si="135"/>
        <v/>
      </c>
      <c r="X377" s="182" t="str">
        <f t="shared" si="135"/>
        <v/>
      </c>
      <c r="Y377" s="182" t="str">
        <f t="shared" si="135"/>
        <v/>
      </c>
      <c r="Z377" s="182" t="str">
        <f t="shared" si="135"/>
        <v/>
      </c>
      <c r="AA377" s="182" t="str">
        <f t="shared" si="135"/>
        <v/>
      </c>
      <c r="AB377" s="182" t="str">
        <f t="shared" si="135"/>
        <v/>
      </c>
      <c r="AC377" s="182" t="str">
        <f t="shared" si="134"/>
        <v/>
      </c>
      <c r="AD377" s="182" t="str">
        <f t="shared" si="134"/>
        <v/>
      </c>
      <c r="AE377" s="182" t="str">
        <f t="shared" si="134"/>
        <v/>
      </c>
      <c r="AF377" s="182" t="str">
        <f t="shared" si="134"/>
        <v/>
      </c>
      <c r="AG377" s="182" t="str">
        <f t="shared" si="134"/>
        <v/>
      </c>
      <c r="AH377" s="182" t="str">
        <f t="shared" si="134"/>
        <v/>
      </c>
      <c r="AI377" s="182" t="str">
        <f t="shared" si="134"/>
        <v/>
      </c>
      <c r="AJ377" s="182" t="str">
        <f t="shared" si="134"/>
        <v/>
      </c>
      <c r="AK377" s="182" t="str">
        <f t="shared" si="134"/>
        <v/>
      </c>
      <c r="AL377" s="182" t="str">
        <f t="shared" si="134"/>
        <v/>
      </c>
      <c r="AM377" s="182" t="str">
        <f t="shared" si="134"/>
        <v/>
      </c>
      <c r="AN377" s="182" t="str">
        <f t="shared" si="134"/>
        <v/>
      </c>
      <c r="AO377" s="182" t="str">
        <f t="shared" si="134"/>
        <v/>
      </c>
      <c r="AP377" s="182" t="str">
        <f t="shared" si="134"/>
        <v/>
      </c>
      <c r="AQ377" s="182" t="str">
        <f t="shared" si="134"/>
        <v/>
      </c>
      <c r="AR377" s="182" t="str">
        <f t="shared" si="134"/>
        <v/>
      </c>
      <c r="AS377" s="182" t="str">
        <f t="shared" si="131"/>
        <v/>
      </c>
      <c r="AT377" s="182" t="str">
        <f t="shared" si="131"/>
        <v/>
      </c>
      <c r="AU377" s="182" t="str">
        <f t="shared" si="131"/>
        <v/>
      </c>
      <c r="AV377" s="182" t="str">
        <f t="shared" si="131"/>
        <v/>
      </c>
      <c r="AW377" s="182" t="str">
        <f t="shared" si="131"/>
        <v/>
      </c>
      <c r="AX377" s="182" t="str">
        <f t="shared" si="131"/>
        <v/>
      </c>
      <c r="AY377" s="182" t="str">
        <f t="shared" si="131"/>
        <v/>
      </c>
      <c r="AZ377" s="182" t="str">
        <f t="shared" si="131"/>
        <v/>
      </c>
      <c r="BA377" s="182" t="str">
        <f t="shared" si="131"/>
        <v/>
      </c>
      <c r="BB377" s="182" t="str">
        <f t="shared" si="131"/>
        <v/>
      </c>
      <c r="BC377" s="182" t="str">
        <f t="shared" si="131"/>
        <v/>
      </c>
      <c r="BD377" s="182" t="str">
        <f t="shared" si="132"/>
        <v/>
      </c>
      <c r="BE377" s="182" t="str">
        <f t="shared" si="132"/>
        <v/>
      </c>
      <c r="BF377" s="182" t="str">
        <f t="shared" si="132"/>
        <v/>
      </c>
      <c r="BG377" s="182" t="str">
        <f t="shared" si="132"/>
        <v/>
      </c>
      <c r="BH377" s="182" t="str">
        <f t="shared" si="132"/>
        <v/>
      </c>
      <c r="BI377" s="182" t="str">
        <f t="shared" si="132"/>
        <v/>
      </c>
      <c r="BJ377" s="182" t="str">
        <f t="shared" si="132"/>
        <v/>
      </c>
      <c r="BK377" s="182" t="str">
        <f t="shared" si="132"/>
        <v/>
      </c>
      <c r="BL377" s="182" t="str">
        <f t="shared" si="132"/>
        <v/>
      </c>
      <c r="BM377" s="182" t="str">
        <f t="shared" si="132"/>
        <v/>
      </c>
      <c r="BN377" s="182" t="str">
        <f t="shared" si="132"/>
        <v/>
      </c>
      <c r="BO377" s="182" t="str">
        <f t="shared" si="132"/>
        <v/>
      </c>
      <c r="BP377" s="182" t="str">
        <f t="shared" si="132"/>
        <v/>
      </c>
      <c r="BQ377" s="182" t="str">
        <f t="shared" si="132"/>
        <v/>
      </c>
      <c r="BR377" s="182" t="str">
        <f t="shared" si="132"/>
        <v/>
      </c>
      <c r="BS377" s="182" t="str">
        <f t="shared" si="132"/>
        <v/>
      </c>
      <c r="BT377" s="182" t="str">
        <f t="shared" si="133"/>
        <v/>
      </c>
      <c r="BU377" s="182" t="str">
        <f t="shared" si="133"/>
        <v/>
      </c>
    </row>
    <row r="378" spans="1:73" x14ac:dyDescent="0.25">
      <c r="A378" s="422">
        <f>IF(ISERROR(FIND(SALES!$XEM$12,J378)),0,1)</f>
        <v>1</v>
      </c>
      <c r="G378" s="623" t="str">
        <f t="shared" si="126"/>
        <v>0</v>
      </c>
      <c r="H378" s="1">
        <f>'F12'!E381</f>
        <v>0</v>
      </c>
      <c r="I378" s="1" t="str">
        <f t="shared" si="127"/>
        <v/>
      </c>
      <c r="J378" s="197">
        <f>VLOOKUP(H378,'F12'!$E$6:$F$1000,2,FALSE)</f>
        <v>0</v>
      </c>
      <c r="K378" s="197">
        <f t="shared" si="128"/>
        <v>0.25</v>
      </c>
      <c r="L378" s="190">
        <f t="shared" ref="L378:L400" si="136">IF(L$2&gt;LEN($J378),IF(LEN($J378)=2,"0"&amp;$J378,$J378),RIGHT(LEFT($J378,L$2),3))</f>
        <v>0</v>
      </c>
      <c r="M378" s="182" t="str">
        <f t="shared" si="135"/>
        <v/>
      </c>
      <c r="N378" s="182" t="str">
        <f t="shared" si="135"/>
        <v/>
      </c>
      <c r="O378" s="182" t="str">
        <f t="shared" si="135"/>
        <v/>
      </c>
      <c r="P378" s="182" t="str">
        <f t="shared" si="135"/>
        <v/>
      </c>
      <c r="Q378" s="182" t="str">
        <f t="shared" si="135"/>
        <v/>
      </c>
      <c r="R378" s="182" t="str">
        <f t="shared" si="135"/>
        <v/>
      </c>
      <c r="S378" s="182" t="str">
        <f t="shared" si="135"/>
        <v/>
      </c>
      <c r="T378" s="182" t="str">
        <f t="shared" si="135"/>
        <v/>
      </c>
      <c r="U378" s="182" t="str">
        <f t="shared" si="135"/>
        <v/>
      </c>
      <c r="V378" s="182" t="str">
        <f t="shared" si="135"/>
        <v/>
      </c>
      <c r="W378" s="182" t="str">
        <f t="shared" si="135"/>
        <v/>
      </c>
      <c r="X378" s="182" t="str">
        <f t="shared" si="135"/>
        <v/>
      </c>
      <c r="Y378" s="182" t="str">
        <f t="shared" si="135"/>
        <v/>
      </c>
      <c r="Z378" s="182" t="str">
        <f t="shared" si="135"/>
        <v/>
      </c>
      <c r="AA378" s="182" t="str">
        <f t="shared" si="135"/>
        <v/>
      </c>
      <c r="AB378" s="182" t="str">
        <f t="shared" si="135"/>
        <v/>
      </c>
      <c r="AC378" s="182" t="str">
        <f t="shared" si="134"/>
        <v/>
      </c>
      <c r="AD378" s="182" t="str">
        <f t="shared" si="134"/>
        <v/>
      </c>
      <c r="AE378" s="182" t="str">
        <f t="shared" si="134"/>
        <v/>
      </c>
      <c r="AF378" s="182" t="str">
        <f t="shared" si="134"/>
        <v/>
      </c>
      <c r="AG378" s="182" t="str">
        <f t="shared" si="134"/>
        <v/>
      </c>
      <c r="AH378" s="182" t="str">
        <f t="shared" si="134"/>
        <v/>
      </c>
      <c r="AI378" s="182" t="str">
        <f t="shared" si="134"/>
        <v/>
      </c>
      <c r="AJ378" s="182" t="str">
        <f t="shared" si="134"/>
        <v/>
      </c>
      <c r="AK378" s="182" t="str">
        <f t="shared" si="134"/>
        <v/>
      </c>
      <c r="AL378" s="182" t="str">
        <f t="shared" si="134"/>
        <v/>
      </c>
      <c r="AM378" s="182" t="str">
        <f t="shared" si="134"/>
        <v/>
      </c>
      <c r="AN378" s="182" t="str">
        <f t="shared" si="134"/>
        <v/>
      </c>
      <c r="AO378" s="182" t="str">
        <f t="shared" si="134"/>
        <v/>
      </c>
      <c r="AP378" s="182" t="str">
        <f t="shared" si="134"/>
        <v/>
      </c>
      <c r="AQ378" s="182" t="str">
        <f t="shared" si="134"/>
        <v/>
      </c>
      <c r="AR378" s="182" t="str">
        <f t="shared" si="134"/>
        <v/>
      </c>
      <c r="AS378" s="182" t="str">
        <f t="shared" si="131"/>
        <v/>
      </c>
      <c r="AT378" s="182" t="str">
        <f t="shared" si="131"/>
        <v/>
      </c>
      <c r="AU378" s="182" t="str">
        <f t="shared" si="131"/>
        <v/>
      </c>
      <c r="AV378" s="182" t="str">
        <f t="shared" si="131"/>
        <v/>
      </c>
      <c r="AW378" s="182" t="str">
        <f t="shared" si="131"/>
        <v/>
      </c>
      <c r="AX378" s="182" t="str">
        <f t="shared" si="131"/>
        <v/>
      </c>
      <c r="AY378" s="182" t="str">
        <f t="shared" si="131"/>
        <v/>
      </c>
      <c r="AZ378" s="182" t="str">
        <f t="shared" si="131"/>
        <v/>
      </c>
      <c r="BA378" s="182" t="str">
        <f t="shared" si="131"/>
        <v/>
      </c>
      <c r="BB378" s="182" t="str">
        <f t="shared" si="131"/>
        <v/>
      </c>
      <c r="BC378" s="182" t="str">
        <f t="shared" si="131"/>
        <v/>
      </c>
      <c r="BD378" s="182" t="str">
        <f t="shared" si="132"/>
        <v/>
      </c>
      <c r="BE378" s="182" t="str">
        <f t="shared" si="132"/>
        <v/>
      </c>
      <c r="BF378" s="182" t="str">
        <f t="shared" si="132"/>
        <v/>
      </c>
      <c r="BG378" s="182" t="str">
        <f t="shared" si="132"/>
        <v/>
      </c>
      <c r="BH378" s="182" t="str">
        <f t="shared" si="132"/>
        <v/>
      </c>
      <c r="BI378" s="182" t="str">
        <f t="shared" si="132"/>
        <v/>
      </c>
      <c r="BJ378" s="182" t="str">
        <f t="shared" si="132"/>
        <v/>
      </c>
      <c r="BK378" s="182" t="str">
        <f t="shared" si="132"/>
        <v/>
      </c>
      <c r="BL378" s="182" t="str">
        <f t="shared" si="132"/>
        <v/>
      </c>
      <c r="BM378" s="182" t="str">
        <f t="shared" si="132"/>
        <v/>
      </c>
      <c r="BN378" s="182" t="str">
        <f t="shared" si="132"/>
        <v/>
      </c>
      <c r="BO378" s="182" t="str">
        <f t="shared" si="132"/>
        <v/>
      </c>
      <c r="BP378" s="182" t="str">
        <f t="shared" si="132"/>
        <v/>
      </c>
      <c r="BQ378" s="182" t="str">
        <f t="shared" si="132"/>
        <v/>
      </c>
      <c r="BR378" s="182" t="str">
        <f t="shared" si="132"/>
        <v/>
      </c>
      <c r="BS378" s="182" t="str">
        <f t="shared" si="132"/>
        <v/>
      </c>
      <c r="BT378" s="182" t="str">
        <f t="shared" si="133"/>
        <v/>
      </c>
      <c r="BU378" s="182" t="str">
        <f t="shared" si="133"/>
        <v/>
      </c>
    </row>
    <row r="379" spans="1:73" x14ac:dyDescent="0.25">
      <c r="A379" s="422">
        <f>IF(ISERROR(FIND(SALES!$XEM$12,J379)),0,1)</f>
        <v>1</v>
      </c>
      <c r="G379" s="623" t="str">
        <f t="shared" si="126"/>
        <v>0</v>
      </c>
      <c r="H379" s="1">
        <f>'F12'!E382</f>
        <v>0</v>
      </c>
      <c r="I379" s="1" t="str">
        <f t="shared" si="127"/>
        <v/>
      </c>
      <c r="J379" s="197">
        <f>VLOOKUP(H379,'F12'!$E$6:$F$1000,2,FALSE)</f>
        <v>0</v>
      </c>
      <c r="K379" s="197">
        <f t="shared" si="128"/>
        <v>0.25</v>
      </c>
      <c r="L379" s="190">
        <f t="shared" si="136"/>
        <v>0</v>
      </c>
      <c r="M379" s="182" t="str">
        <f t="shared" si="135"/>
        <v/>
      </c>
      <c r="N379" s="182" t="str">
        <f t="shared" si="135"/>
        <v/>
      </c>
      <c r="O379" s="182" t="str">
        <f t="shared" si="135"/>
        <v/>
      </c>
      <c r="P379" s="182" t="str">
        <f t="shared" si="135"/>
        <v/>
      </c>
      <c r="Q379" s="182" t="str">
        <f t="shared" si="135"/>
        <v/>
      </c>
      <c r="R379" s="182" t="str">
        <f t="shared" si="135"/>
        <v/>
      </c>
      <c r="S379" s="182" t="str">
        <f t="shared" si="135"/>
        <v/>
      </c>
      <c r="T379" s="182" t="str">
        <f t="shared" si="135"/>
        <v/>
      </c>
      <c r="U379" s="182" t="str">
        <f t="shared" si="135"/>
        <v/>
      </c>
      <c r="V379" s="182" t="str">
        <f t="shared" si="135"/>
        <v/>
      </c>
      <c r="W379" s="182" t="str">
        <f t="shared" si="135"/>
        <v/>
      </c>
      <c r="X379" s="182" t="str">
        <f t="shared" si="135"/>
        <v/>
      </c>
      <c r="Y379" s="182" t="str">
        <f t="shared" si="135"/>
        <v/>
      </c>
      <c r="Z379" s="182" t="str">
        <f t="shared" si="135"/>
        <v/>
      </c>
      <c r="AA379" s="182" t="str">
        <f t="shared" si="135"/>
        <v/>
      </c>
      <c r="AB379" s="182" t="str">
        <f t="shared" si="135"/>
        <v/>
      </c>
      <c r="AC379" s="182" t="str">
        <f t="shared" si="134"/>
        <v/>
      </c>
      <c r="AD379" s="182" t="str">
        <f t="shared" si="134"/>
        <v/>
      </c>
      <c r="AE379" s="182" t="str">
        <f t="shared" si="134"/>
        <v/>
      </c>
      <c r="AF379" s="182" t="str">
        <f t="shared" si="134"/>
        <v/>
      </c>
      <c r="AG379" s="182" t="str">
        <f t="shared" si="134"/>
        <v/>
      </c>
      <c r="AH379" s="182" t="str">
        <f t="shared" si="134"/>
        <v/>
      </c>
      <c r="AI379" s="182" t="str">
        <f t="shared" si="134"/>
        <v/>
      </c>
      <c r="AJ379" s="182" t="str">
        <f t="shared" si="134"/>
        <v/>
      </c>
      <c r="AK379" s="182" t="str">
        <f t="shared" si="134"/>
        <v/>
      </c>
      <c r="AL379" s="182" t="str">
        <f t="shared" si="134"/>
        <v/>
      </c>
      <c r="AM379" s="182" t="str">
        <f t="shared" si="134"/>
        <v/>
      </c>
      <c r="AN379" s="182" t="str">
        <f t="shared" si="134"/>
        <v/>
      </c>
      <c r="AO379" s="182" t="str">
        <f t="shared" si="134"/>
        <v/>
      </c>
      <c r="AP379" s="182" t="str">
        <f t="shared" si="134"/>
        <v/>
      </c>
      <c r="AQ379" s="182" t="str">
        <f t="shared" si="134"/>
        <v/>
      </c>
      <c r="AR379" s="182" t="str">
        <f t="shared" si="134"/>
        <v/>
      </c>
      <c r="AS379" s="182" t="str">
        <f t="shared" si="131"/>
        <v/>
      </c>
      <c r="AT379" s="182" t="str">
        <f t="shared" si="131"/>
        <v/>
      </c>
      <c r="AU379" s="182" t="str">
        <f t="shared" si="131"/>
        <v/>
      </c>
      <c r="AV379" s="182" t="str">
        <f t="shared" si="131"/>
        <v/>
      </c>
      <c r="AW379" s="182" t="str">
        <f t="shared" si="131"/>
        <v/>
      </c>
      <c r="AX379" s="182" t="str">
        <f t="shared" si="131"/>
        <v/>
      </c>
      <c r="AY379" s="182" t="str">
        <f t="shared" si="131"/>
        <v/>
      </c>
      <c r="AZ379" s="182" t="str">
        <f t="shared" si="131"/>
        <v/>
      </c>
      <c r="BA379" s="182" t="str">
        <f t="shared" si="131"/>
        <v/>
      </c>
      <c r="BB379" s="182" t="str">
        <f t="shared" si="131"/>
        <v/>
      </c>
      <c r="BC379" s="182" t="str">
        <f t="shared" si="131"/>
        <v/>
      </c>
      <c r="BD379" s="182" t="str">
        <f t="shared" si="132"/>
        <v/>
      </c>
      <c r="BE379" s="182" t="str">
        <f t="shared" si="132"/>
        <v/>
      </c>
      <c r="BF379" s="182" t="str">
        <f t="shared" si="132"/>
        <v/>
      </c>
      <c r="BG379" s="182" t="str">
        <f t="shared" si="132"/>
        <v/>
      </c>
      <c r="BH379" s="182" t="str">
        <f t="shared" si="132"/>
        <v/>
      </c>
      <c r="BI379" s="182" t="str">
        <f t="shared" si="132"/>
        <v/>
      </c>
      <c r="BJ379" s="182" t="str">
        <f t="shared" si="132"/>
        <v/>
      </c>
      <c r="BK379" s="182" t="str">
        <f t="shared" si="132"/>
        <v/>
      </c>
      <c r="BL379" s="182" t="str">
        <f t="shared" si="132"/>
        <v/>
      </c>
      <c r="BM379" s="182" t="str">
        <f t="shared" si="132"/>
        <v/>
      </c>
      <c r="BN379" s="182" t="str">
        <f t="shared" si="132"/>
        <v/>
      </c>
      <c r="BO379" s="182" t="str">
        <f t="shared" si="132"/>
        <v/>
      </c>
      <c r="BP379" s="182" t="str">
        <f t="shared" si="132"/>
        <v/>
      </c>
      <c r="BQ379" s="182" t="str">
        <f t="shared" si="132"/>
        <v/>
      </c>
      <c r="BR379" s="182" t="str">
        <f t="shared" si="132"/>
        <v/>
      </c>
      <c r="BS379" s="182" t="str">
        <f>IF(BS$2&gt;LEN($J379),"",RIGHT(LEFT($J379,BS$2),3))</f>
        <v/>
      </c>
      <c r="BT379" s="182" t="str">
        <f>IF(BT$2&gt;LEN($J379),"",RIGHT(LEFT($J379,BT$2),3))</f>
        <v/>
      </c>
      <c r="BU379" s="182" t="str">
        <f>IF(BU$2&gt;LEN($J379),"",RIGHT(LEFT($J379,BU$2),3))</f>
        <v/>
      </c>
    </row>
    <row r="380" spans="1:73" x14ac:dyDescent="0.25">
      <c r="A380" s="422">
        <f>IF(ISERROR(FIND(SALES!$XEM$12,J380)),0,1)</f>
        <v>1</v>
      </c>
      <c r="G380" s="623" t="str">
        <f t="shared" si="126"/>
        <v>0</v>
      </c>
      <c r="H380" s="1">
        <f>'F12'!E383</f>
        <v>0</v>
      </c>
      <c r="I380" s="1" t="str">
        <f t="shared" si="127"/>
        <v/>
      </c>
      <c r="J380" s="197">
        <f>VLOOKUP(H380,'F12'!$E$6:$F$1000,2,FALSE)</f>
        <v>0</v>
      </c>
      <c r="K380" s="197">
        <f t="shared" si="128"/>
        <v>0.25</v>
      </c>
      <c r="L380" s="190">
        <f t="shared" si="136"/>
        <v>0</v>
      </c>
      <c r="M380" s="182" t="str">
        <f t="shared" si="135"/>
        <v/>
      </c>
      <c r="N380" s="182" t="str">
        <f t="shared" si="135"/>
        <v/>
      </c>
      <c r="O380" s="182" t="str">
        <f t="shared" si="135"/>
        <v/>
      </c>
      <c r="P380" s="182" t="str">
        <f t="shared" si="135"/>
        <v/>
      </c>
      <c r="Q380" s="182" t="str">
        <f t="shared" si="135"/>
        <v/>
      </c>
      <c r="R380" s="182" t="str">
        <f t="shared" si="135"/>
        <v/>
      </c>
      <c r="S380" s="182" t="str">
        <f t="shared" si="135"/>
        <v/>
      </c>
      <c r="T380" s="182" t="str">
        <f t="shared" si="135"/>
        <v/>
      </c>
      <c r="U380" s="182" t="str">
        <f t="shared" si="135"/>
        <v/>
      </c>
      <c r="V380" s="182" t="str">
        <f t="shared" si="135"/>
        <v/>
      </c>
      <c r="W380" s="182" t="str">
        <f t="shared" si="135"/>
        <v/>
      </c>
      <c r="X380" s="182" t="str">
        <f t="shared" si="135"/>
        <v/>
      </c>
      <c r="Y380" s="182" t="str">
        <f t="shared" si="135"/>
        <v/>
      </c>
      <c r="Z380" s="182" t="str">
        <f t="shared" si="135"/>
        <v/>
      </c>
      <c r="AA380" s="182" t="str">
        <f t="shared" si="135"/>
        <v/>
      </c>
      <c r="AB380" s="182" t="str">
        <f t="shared" si="135"/>
        <v/>
      </c>
      <c r="AC380" s="182" t="str">
        <f t="shared" si="134"/>
        <v/>
      </c>
      <c r="AD380" s="182" t="str">
        <f t="shared" si="134"/>
        <v/>
      </c>
      <c r="AE380" s="182" t="str">
        <f t="shared" si="134"/>
        <v/>
      </c>
      <c r="AF380" s="182" t="str">
        <f t="shared" si="134"/>
        <v/>
      </c>
      <c r="AG380" s="182" t="str">
        <f t="shared" si="134"/>
        <v/>
      </c>
      <c r="AH380" s="182" t="str">
        <f t="shared" si="134"/>
        <v/>
      </c>
      <c r="AI380" s="182" t="str">
        <f t="shared" si="134"/>
        <v/>
      </c>
      <c r="AJ380" s="182" t="str">
        <f t="shared" si="134"/>
        <v/>
      </c>
      <c r="AK380" s="182" t="str">
        <f t="shared" si="134"/>
        <v/>
      </c>
      <c r="AL380" s="182" t="str">
        <f t="shared" si="134"/>
        <v/>
      </c>
      <c r="AM380" s="182" t="str">
        <f t="shared" si="134"/>
        <v/>
      </c>
      <c r="AN380" s="182" t="str">
        <f t="shared" si="134"/>
        <v/>
      </c>
      <c r="AO380" s="182" t="str">
        <f t="shared" si="134"/>
        <v/>
      </c>
      <c r="AP380" s="182" t="str">
        <f t="shared" si="134"/>
        <v/>
      </c>
      <c r="AQ380" s="182" t="str">
        <f t="shared" si="134"/>
        <v/>
      </c>
      <c r="AR380" s="182" t="str">
        <f t="shared" ref="AR380:BG395" si="137">IF(AR$2&gt;LEN($J380),"",RIGHT(LEFT($J380,AR$2),3))</f>
        <v/>
      </c>
      <c r="AS380" s="182" t="str">
        <f t="shared" si="137"/>
        <v/>
      </c>
      <c r="AT380" s="182" t="str">
        <f t="shared" si="137"/>
        <v/>
      </c>
      <c r="AU380" s="182" t="str">
        <f t="shared" si="137"/>
        <v/>
      </c>
      <c r="AV380" s="182" t="str">
        <f t="shared" si="137"/>
        <v/>
      </c>
      <c r="AW380" s="182" t="str">
        <f t="shared" si="137"/>
        <v/>
      </c>
      <c r="AX380" s="182" t="str">
        <f t="shared" si="137"/>
        <v/>
      </c>
      <c r="AY380" s="182" t="str">
        <f t="shared" si="137"/>
        <v/>
      </c>
      <c r="AZ380" s="182" t="str">
        <f t="shared" si="137"/>
        <v/>
      </c>
      <c r="BA380" s="182" t="str">
        <f t="shared" si="137"/>
        <v/>
      </c>
      <c r="BB380" s="182" t="str">
        <f t="shared" si="137"/>
        <v/>
      </c>
      <c r="BC380" s="182" t="str">
        <f t="shared" si="137"/>
        <v/>
      </c>
      <c r="BD380" s="182" t="str">
        <f t="shared" si="137"/>
        <v/>
      </c>
      <c r="BE380" s="182" t="str">
        <f t="shared" si="137"/>
        <v/>
      </c>
      <c r="BF380" s="182" t="str">
        <f t="shared" si="137"/>
        <v/>
      </c>
      <c r="BG380" s="182" t="str">
        <f t="shared" si="137"/>
        <v/>
      </c>
      <c r="BH380" s="182" t="str">
        <f t="shared" ref="BH380:BU394" si="138">IF(BH$2&gt;LEN($J380),"",RIGHT(LEFT($J380,BH$2),3))</f>
        <v/>
      </c>
      <c r="BI380" s="182" t="str">
        <f t="shared" si="138"/>
        <v/>
      </c>
      <c r="BJ380" s="182" t="str">
        <f t="shared" si="138"/>
        <v/>
      </c>
      <c r="BK380" s="182" t="str">
        <f t="shared" si="138"/>
        <v/>
      </c>
      <c r="BL380" s="182" t="str">
        <f t="shared" si="138"/>
        <v/>
      </c>
      <c r="BM380" s="182" t="str">
        <f t="shared" si="138"/>
        <v/>
      </c>
      <c r="BN380" s="182" t="str">
        <f t="shared" si="138"/>
        <v/>
      </c>
      <c r="BO380" s="182" t="str">
        <f t="shared" si="138"/>
        <v/>
      </c>
      <c r="BP380" s="182" t="str">
        <f t="shared" si="138"/>
        <v/>
      </c>
      <c r="BQ380" s="182" t="str">
        <f t="shared" si="138"/>
        <v/>
      </c>
      <c r="BR380" s="182" t="str">
        <f t="shared" si="138"/>
        <v/>
      </c>
      <c r="BS380" s="182" t="str">
        <f t="shared" si="138"/>
        <v/>
      </c>
      <c r="BT380" s="182" t="str">
        <f t="shared" si="138"/>
        <v/>
      </c>
      <c r="BU380" s="182" t="str">
        <f t="shared" si="138"/>
        <v/>
      </c>
    </row>
    <row r="381" spans="1:73" x14ac:dyDescent="0.25">
      <c r="A381" s="422">
        <f>IF(ISERROR(FIND(SALES!$XEM$12,J381)),0,1)</f>
        <v>1</v>
      </c>
      <c r="G381" s="623" t="str">
        <f t="shared" si="126"/>
        <v>0</v>
      </c>
      <c r="H381" s="1">
        <f>'F12'!E384</f>
        <v>0</v>
      </c>
      <c r="I381" s="1" t="str">
        <f t="shared" si="127"/>
        <v/>
      </c>
      <c r="J381" s="197">
        <f>VLOOKUP(H381,'F12'!$E$6:$F$1000,2,FALSE)</f>
        <v>0</v>
      </c>
      <c r="K381" s="197">
        <f t="shared" si="128"/>
        <v>0.25</v>
      </c>
      <c r="L381" s="190">
        <f t="shared" si="136"/>
        <v>0</v>
      </c>
      <c r="M381" s="182" t="str">
        <f t="shared" si="135"/>
        <v/>
      </c>
      <c r="N381" s="182" t="str">
        <f t="shared" si="135"/>
        <v/>
      </c>
      <c r="O381" s="182" t="str">
        <f t="shared" si="135"/>
        <v/>
      </c>
      <c r="P381" s="182" t="str">
        <f t="shared" si="135"/>
        <v/>
      </c>
      <c r="Q381" s="182" t="str">
        <f t="shared" si="135"/>
        <v/>
      </c>
      <c r="R381" s="182" t="str">
        <f t="shared" si="135"/>
        <v/>
      </c>
      <c r="S381" s="182" t="str">
        <f t="shared" si="135"/>
        <v/>
      </c>
      <c r="T381" s="182" t="str">
        <f t="shared" si="135"/>
        <v/>
      </c>
      <c r="U381" s="182" t="str">
        <f t="shared" si="135"/>
        <v/>
      </c>
      <c r="V381" s="182" t="str">
        <f t="shared" si="135"/>
        <v/>
      </c>
      <c r="W381" s="182" t="str">
        <f t="shared" si="135"/>
        <v/>
      </c>
      <c r="X381" s="182" t="str">
        <f t="shared" si="135"/>
        <v/>
      </c>
      <c r="Y381" s="182" t="str">
        <f t="shared" si="135"/>
        <v/>
      </c>
      <c r="Z381" s="182" t="str">
        <f t="shared" si="135"/>
        <v/>
      </c>
      <c r="AA381" s="182" t="str">
        <f t="shared" si="135"/>
        <v/>
      </c>
      <c r="AB381" s="182" t="str">
        <f t="shared" ref="AB381:AQ396" si="139">IF(AB$2&gt;LEN($J381),"",RIGHT(LEFT($J381,AB$2),3))</f>
        <v/>
      </c>
      <c r="AC381" s="182" t="str">
        <f t="shared" si="139"/>
        <v/>
      </c>
      <c r="AD381" s="182" t="str">
        <f t="shared" si="139"/>
        <v/>
      </c>
      <c r="AE381" s="182" t="str">
        <f t="shared" si="139"/>
        <v/>
      </c>
      <c r="AF381" s="182" t="str">
        <f t="shared" si="139"/>
        <v/>
      </c>
      <c r="AG381" s="182" t="str">
        <f t="shared" si="139"/>
        <v/>
      </c>
      <c r="AH381" s="182" t="str">
        <f t="shared" si="139"/>
        <v/>
      </c>
      <c r="AI381" s="182" t="str">
        <f t="shared" si="139"/>
        <v/>
      </c>
      <c r="AJ381" s="182" t="str">
        <f t="shared" si="139"/>
        <v/>
      </c>
      <c r="AK381" s="182" t="str">
        <f t="shared" si="139"/>
        <v/>
      </c>
      <c r="AL381" s="182" t="str">
        <f t="shared" si="139"/>
        <v/>
      </c>
      <c r="AM381" s="182" t="str">
        <f t="shared" si="139"/>
        <v/>
      </c>
      <c r="AN381" s="182" t="str">
        <f t="shared" si="139"/>
        <v/>
      </c>
      <c r="AO381" s="182" t="str">
        <f t="shared" si="139"/>
        <v/>
      </c>
      <c r="AP381" s="182" t="str">
        <f t="shared" si="139"/>
        <v/>
      </c>
      <c r="AQ381" s="182" t="str">
        <f t="shared" si="139"/>
        <v/>
      </c>
      <c r="AR381" s="182" t="str">
        <f t="shared" si="137"/>
        <v/>
      </c>
      <c r="AS381" s="182" t="str">
        <f t="shared" si="137"/>
        <v/>
      </c>
      <c r="AT381" s="182" t="str">
        <f t="shared" si="137"/>
        <v/>
      </c>
      <c r="AU381" s="182" t="str">
        <f t="shared" si="137"/>
        <v/>
      </c>
      <c r="AV381" s="182" t="str">
        <f t="shared" si="137"/>
        <v/>
      </c>
      <c r="AW381" s="182" t="str">
        <f t="shared" si="137"/>
        <v/>
      </c>
      <c r="AX381" s="182" t="str">
        <f t="shared" si="137"/>
        <v/>
      </c>
      <c r="AY381" s="182" t="str">
        <f t="shared" si="137"/>
        <v/>
      </c>
      <c r="AZ381" s="182" t="str">
        <f t="shared" si="137"/>
        <v/>
      </c>
      <c r="BA381" s="182" t="str">
        <f t="shared" si="137"/>
        <v/>
      </c>
      <c r="BB381" s="182" t="str">
        <f t="shared" si="137"/>
        <v/>
      </c>
      <c r="BC381" s="182" t="str">
        <f t="shared" si="137"/>
        <v/>
      </c>
      <c r="BD381" s="182" t="str">
        <f t="shared" si="137"/>
        <v/>
      </c>
      <c r="BE381" s="182" t="str">
        <f t="shared" si="137"/>
        <v/>
      </c>
      <c r="BF381" s="182" t="str">
        <f t="shared" si="137"/>
        <v/>
      </c>
      <c r="BG381" s="182" t="str">
        <f t="shared" si="137"/>
        <v/>
      </c>
      <c r="BH381" s="182" t="str">
        <f t="shared" si="138"/>
        <v/>
      </c>
      <c r="BI381" s="182" t="str">
        <f t="shared" si="138"/>
        <v/>
      </c>
      <c r="BJ381" s="182" t="str">
        <f t="shared" si="138"/>
        <v/>
      </c>
      <c r="BK381" s="182" t="str">
        <f t="shared" si="138"/>
        <v/>
      </c>
      <c r="BL381" s="182" t="str">
        <f t="shared" si="138"/>
        <v/>
      </c>
      <c r="BM381" s="182" t="str">
        <f t="shared" si="138"/>
        <v/>
      </c>
      <c r="BN381" s="182" t="str">
        <f t="shared" si="138"/>
        <v/>
      </c>
      <c r="BO381" s="182" t="str">
        <f t="shared" si="138"/>
        <v/>
      </c>
      <c r="BP381" s="182" t="str">
        <f t="shared" si="138"/>
        <v/>
      </c>
      <c r="BQ381" s="182" t="str">
        <f t="shared" si="138"/>
        <v/>
      </c>
      <c r="BR381" s="182" t="str">
        <f t="shared" si="138"/>
        <v/>
      </c>
      <c r="BS381" s="182" t="str">
        <f t="shared" si="138"/>
        <v/>
      </c>
      <c r="BT381" s="182" t="str">
        <f t="shared" si="138"/>
        <v/>
      </c>
      <c r="BU381" s="182" t="str">
        <f t="shared" si="138"/>
        <v/>
      </c>
    </row>
    <row r="382" spans="1:73" x14ac:dyDescent="0.25">
      <c r="A382" s="422">
        <f>IF(ISERROR(FIND(SALES!$XEM$12,J382)),0,1)</f>
        <v>1</v>
      </c>
      <c r="G382" s="623" t="str">
        <f t="shared" si="126"/>
        <v>0</v>
      </c>
      <c r="H382" s="1">
        <f>'F12'!E385</f>
        <v>0</v>
      </c>
      <c r="I382" s="1" t="str">
        <f t="shared" si="127"/>
        <v/>
      </c>
      <c r="J382" s="197">
        <f>VLOOKUP(H382,'F12'!$E$6:$F$1000,2,FALSE)</f>
        <v>0</v>
      </c>
      <c r="K382" s="197">
        <f t="shared" si="128"/>
        <v>0.25</v>
      </c>
      <c r="L382" s="190">
        <f t="shared" si="136"/>
        <v>0</v>
      </c>
      <c r="M382" s="182" t="str">
        <f t="shared" ref="M382:AB398" si="140">IF(M$2&gt;LEN($J382),"",RIGHT(LEFT($J382,M$2),3))</f>
        <v/>
      </c>
      <c r="N382" s="182" t="str">
        <f t="shared" si="140"/>
        <v/>
      </c>
      <c r="O382" s="182" t="str">
        <f t="shared" si="140"/>
        <v/>
      </c>
      <c r="P382" s="182" t="str">
        <f t="shared" si="140"/>
        <v/>
      </c>
      <c r="Q382" s="182" t="str">
        <f t="shared" si="140"/>
        <v/>
      </c>
      <c r="R382" s="182" t="str">
        <f t="shared" si="140"/>
        <v/>
      </c>
      <c r="S382" s="182" t="str">
        <f t="shared" si="140"/>
        <v/>
      </c>
      <c r="T382" s="182" t="str">
        <f t="shared" si="140"/>
        <v/>
      </c>
      <c r="U382" s="182" t="str">
        <f t="shared" si="140"/>
        <v/>
      </c>
      <c r="V382" s="182" t="str">
        <f t="shared" si="140"/>
        <v/>
      </c>
      <c r="W382" s="182" t="str">
        <f t="shared" si="140"/>
        <v/>
      </c>
      <c r="X382" s="182" t="str">
        <f t="shared" si="140"/>
        <v/>
      </c>
      <c r="Y382" s="182" t="str">
        <f t="shared" si="140"/>
        <v/>
      </c>
      <c r="Z382" s="182" t="str">
        <f t="shared" si="140"/>
        <v/>
      </c>
      <c r="AA382" s="182" t="str">
        <f t="shared" si="140"/>
        <v/>
      </c>
      <c r="AB382" s="182" t="str">
        <f t="shared" si="139"/>
        <v/>
      </c>
      <c r="AC382" s="182" t="str">
        <f t="shared" si="139"/>
        <v/>
      </c>
      <c r="AD382" s="182" t="str">
        <f t="shared" si="139"/>
        <v/>
      </c>
      <c r="AE382" s="182" t="str">
        <f t="shared" si="139"/>
        <v/>
      </c>
      <c r="AF382" s="182" t="str">
        <f t="shared" si="139"/>
        <v/>
      </c>
      <c r="AG382" s="182" t="str">
        <f t="shared" si="139"/>
        <v/>
      </c>
      <c r="AH382" s="182" t="str">
        <f t="shared" si="139"/>
        <v/>
      </c>
      <c r="AI382" s="182" t="str">
        <f t="shared" si="139"/>
        <v/>
      </c>
      <c r="AJ382" s="182" t="str">
        <f t="shared" si="139"/>
        <v/>
      </c>
      <c r="AK382" s="182" t="str">
        <f t="shared" si="139"/>
        <v/>
      </c>
      <c r="AL382" s="182" t="str">
        <f t="shared" si="139"/>
        <v/>
      </c>
      <c r="AM382" s="182" t="str">
        <f t="shared" si="139"/>
        <v/>
      </c>
      <c r="AN382" s="182" t="str">
        <f t="shared" si="139"/>
        <v/>
      </c>
      <c r="AO382" s="182" t="str">
        <f t="shared" si="139"/>
        <v/>
      </c>
      <c r="AP382" s="182" t="str">
        <f t="shared" si="139"/>
        <v/>
      </c>
      <c r="AQ382" s="182" t="str">
        <f t="shared" si="139"/>
        <v/>
      </c>
      <c r="AR382" s="182" t="str">
        <f t="shared" si="137"/>
        <v/>
      </c>
      <c r="AS382" s="182" t="str">
        <f t="shared" si="137"/>
        <v/>
      </c>
      <c r="AT382" s="182" t="str">
        <f t="shared" si="137"/>
        <v/>
      </c>
      <c r="AU382" s="182" t="str">
        <f t="shared" si="137"/>
        <v/>
      </c>
      <c r="AV382" s="182" t="str">
        <f t="shared" si="137"/>
        <v/>
      </c>
      <c r="AW382" s="182" t="str">
        <f t="shared" si="137"/>
        <v/>
      </c>
      <c r="AX382" s="182" t="str">
        <f t="shared" si="137"/>
        <v/>
      </c>
      <c r="AY382" s="182" t="str">
        <f t="shared" si="137"/>
        <v/>
      </c>
      <c r="AZ382" s="182" t="str">
        <f t="shared" si="137"/>
        <v/>
      </c>
      <c r="BA382" s="182" t="str">
        <f t="shared" si="137"/>
        <v/>
      </c>
      <c r="BB382" s="182" t="str">
        <f t="shared" si="137"/>
        <v/>
      </c>
      <c r="BC382" s="182" t="str">
        <f t="shared" si="137"/>
        <v/>
      </c>
      <c r="BD382" s="182" t="str">
        <f t="shared" si="137"/>
        <v/>
      </c>
      <c r="BE382" s="182" t="str">
        <f t="shared" si="137"/>
        <v/>
      </c>
      <c r="BF382" s="182" t="str">
        <f t="shared" si="137"/>
        <v/>
      </c>
      <c r="BG382" s="182" t="str">
        <f t="shared" si="137"/>
        <v/>
      </c>
      <c r="BH382" s="182" t="str">
        <f t="shared" si="138"/>
        <v/>
      </c>
      <c r="BI382" s="182" t="str">
        <f t="shared" si="138"/>
        <v/>
      </c>
      <c r="BJ382" s="182" t="str">
        <f t="shared" si="138"/>
        <v/>
      </c>
      <c r="BK382" s="182" t="str">
        <f t="shared" si="138"/>
        <v/>
      </c>
      <c r="BL382" s="182" t="str">
        <f t="shared" si="138"/>
        <v/>
      </c>
      <c r="BM382" s="182" t="str">
        <f t="shared" si="138"/>
        <v/>
      </c>
      <c r="BN382" s="182" t="str">
        <f t="shared" si="138"/>
        <v/>
      </c>
      <c r="BO382" s="182" t="str">
        <f t="shared" si="138"/>
        <v/>
      </c>
      <c r="BP382" s="182" t="str">
        <f t="shared" si="138"/>
        <v/>
      </c>
      <c r="BQ382" s="182" t="str">
        <f t="shared" si="138"/>
        <v/>
      </c>
      <c r="BR382" s="182" t="str">
        <f t="shared" si="138"/>
        <v/>
      </c>
      <c r="BS382" s="182" t="str">
        <f t="shared" si="138"/>
        <v/>
      </c>
      <c r="BT382" s="182" t="str">
        <f t="shared" si="138"/>
        <v/>
      </c>
      <c r="BU382" s="182" t="str">
        <f t="shared" si="138"/>
        <v/>
      </c>
    </row>
    <row r="383" spans="1:73" x14ac:dyDescent="0.25">
      <c r="A383" s="422">
        <f>IF(ISERROR(FIND(SALES!$XEM$12,J383)),0,1)</f>
        <v>1</v>
      </c>
      <c r="G383" s="623" t="str">
        <f t="shared" si="126"/>
        <v>0</v>
      </c>
      <c r="H383" s="1">
        <f>'F12'!E386</f>
        <v>0</v>
      </c>
      <c r="I383" s="1" t="str">
        <f t="shared" si="127"/>
        <v/>
      </c>
      <c r="J383" s="197">
        <f>VLOOKUP(H383,'F12'!$E$6:$F$1000,2,FALSE)</f>
        <v>0</v>
      </c>
      <c r="K383" s="197">
        <f t="shared" si="128"/>
        <v>0.25</v>
      </c>
      <c r="L383" s="190">
        <f t="shared" si="136"/>
        <v>0</v>
      </c>
      <c r="M383" s="182" t="str">
        <f t="shared" si="140"/>
        <v/>
      </c>
      <c r="N383" s="182" t="str">
        <f t="shared" si="140"/>
        <v/>
      </c>
      <c r="O383" s="182" t="str">
        <f t="shared" si="140"/>
        <v/>
      </c>
      <c r="P383" s="182" t="str">
        <f t="shared" si="140"/>
        <v/>
      </c>
      <c r="Q383" s="182" t="str">
        <f t="shared" si="140"/>
        <v/>
      </c>
      <c r="R383" s="182" t="str">
        <f t="shared" si="140"/>
        <v/>
      </c>
      <c r="S383" s="182" t="str">
        <f t="shared" si="140"/>
        <v/>
      </c>
      <c r="T383" s="182" t="str">
        <f t="shared" si="140"/>
        <v/>
      </c>
      <c r="U383" s="182" t="str">
        <f t="shared" si="140"/>
        <v/>
      </c>
      <c r="V383" s="182" t="str">
        <f t="shared" si="140"/>
        <v/>
      </c>
      <c r="W383" s="182" t="str">
        <f t="shared" si="140"/>
        <v/>
      </c>
      <c r="X383" s="182" t="str">
        <f t="shared" si="140"/>
        <v/>
      </c>
      <c r="Y383" s="182" t="str">
        <f t="shared" si="140"/>
        <v/>
      </c>
      <c r="Z383" s="182" t="str">
        <f t="shared" si="140"/>
        <v/>
      </c>
      <c r="AA383" s="182" t="str">
        <f t="shared" si="140"/>
        <v/>
      </c>
      <c r="AB383" s="182" t="str">
        <f t="shared" si="139"/>
        <v/>
      </c>
      <c r="AC383" s="182" t="str">
        <f t="shared" si="139"/>
        <v/>
      </c>
      <c r="AD383" s="182" t="str">
        <f t="shared" si="139"/>
        <v/>
      </c>
      <c r="AE383" s="182" t="str">
        <f t="shared" si="139"/>
        <v/>
      </c>
      <c r="AF383" s="182" t="str">
        <f t="shared" si="139"/>
        <v/>
      </c>
      <c r="AG383" s="182" t="str">
        <f t="shared" si="139"/>
        <v/>
      </c>
      <c r="AH383" s="182" t="str">
        <f t="shared" si="139"/>
        <v/>
      </c>
      <c r="AI383" s="182" t="str">
        <f t="shared" si="139"/>
        <v/>
      </c>
      <c r="AJ383" s="182" t="str">
        <f t="shared" si="139"/>
        <v/>
      </c>
      <c r="AK383" s="182" t="str">
        <f t="shared" si="139"/>
        <v/>
      </c>
      <c r="AL383" s="182" t="str">
        <f t="shared" si="139"/>
        <v/>
      </c>
      <c r="AM383" s="182" t="str">
        <f t="shared" si="139"/>
        <v/>
      </c>
      <c r="AN383" s="182" t="str">
        <f t="shared" si="139"/>
        <v/>
      </c>
      <c r="AO383" s="182" t="str">
        <f t="shared" si="139"/>
        <v/>
      </c>
      <c r="AP383" s="182" t="str">
        <f t="shared" si="139"/>
        <v/>
      </c>
      <c r="AQ383" s="182" t="str">
        <f t="shared" si="139"/>
        <v/>
      </c>
      <c r="AR383" s="182" t="str">
        <f t="shared" si="137"/>
        <v/>
      </c>
      <c r="AS383" s="182" t="str">
        <f t="shared" si="137"/>
        <v/>
      </c>
      <c r="AT383" s="182" t="str">
        <f t="shared" si="137"/>
        <v/>
      </c>
      <c r="AU383" s="182" t="str">
        <f t="shared" si="137"/>
        <v/>
      </c>
      <c r="AV383" s="182" t="str">
        <f t="shared" si="137"/>
        <v/>
      </c>
      <c r="AW383" s="182" t="str">
        <f t="shared" si="137"/>
        <v/>
      </c>
      <c r="AX383" s="182" t="str">
        <f t="shared" si="137"/>
        <v/>
      </c>
      <c r="AY383" s="182" t="str">
        <f t="shared" si="137"/>
        <v/>
      </c>
      <c r="AZ383" s="182" t="str">
        <f t="shared" si="137"/>
        <v/>
      </c>
      <c r="BA383" s="182" t="str">
        <f t="shared" si="137"/>
        <v/>
      </c>
      <c r="BB383" s="182" t="str">
        <f t="shared" si="137"/>
        <v/>
      </c>
      <c r="BC383" s="182" t="str">
        <f t="shared" si="137"/>
        <v/>
      </c>
      <c r="BD383" s="182" t="str">
        <f t="shared" si="137"/>
        <v/>
      </c>
      <c r="BE383" s="182" t="str">
        <f t="shared" si="137"/>
        <v/>
      </c>
      <c r="BF383" s="182" t="str">
        <f t="shared" si="137"/>
        <v/>
      </c>
      <c r="BG383" s="182" t="str">
        <f t="shared" si="137"/>
        <v/>
      </c>
      <c r="BH383" s="182" t="str">
        <f t="shared" si="138"/>
        <v/>
      </c>
      <c r="BI383" s="182" t="str">
        <f t="shared" si="138"/>
        <v/>
      </c>
      <c r="BJ383" s="182" t="str">
        <f t="shared" si="138"/>
        <v/>
      </c>
      <c r="BK383" s="182" t="str">
        <f t="shared" si="138"/>
        <v/>
      </c>
      <c r="BL383" s="182" t="str">
        <f t="shared" si="138"/>
        <v/>
      </c>
      <c r="BM383" s="182" t="str">
        <f t="shared" si="138"/>
        <v/>
      </c>
      <c r="BN383" s="182" t="str">
        <f t="shared" si="138"/>
        <v/>
      </c>
      <c r="BO383" s="182" t="str">
        <f t="shared" si="138"/>
        <v/>
      </c>
      <c r="BP383" s="182" t="str">
        <f t="shared" si="138"/>
        <v/>
      </c>
      <c r="BQ383" s="182" t="str">
        <f t="shared" si="138"/>
        <v/>
      </c>
      <c r="BR383" s="182" t="str">
        <f t="shared" si="138"/>
        <v/>
      </c>
      <c r="BS383" s="182" t="str">
        <f t="shared" si="138"/>
        <v/>
      </c>
      <c r="BT383" s="182" t="str">
        <f t="shared" si="138"/>
        <v/>
      </c>
      <c r="BU383" s="182" t="str">
        <f t="shared" si="138"/>
        <v/>
      </c>
    </row>
    <row r="384" spans="1:73" x14ac:dyDescent="0.25">
      <c r="A384" s="422">
        <f>IF(ISERROR(FIND(SALES!$XEM$12,J384)),0,1)</f>
        <v>1</v>
      </c>
      <c r="G384" s="623" t="str">
        <f t="shared" si="126"/>
        <v>0</v>
      </c>
      <c r="H384" s="1">
        <f>'F12'!E387</f>
        <v>0</v>
      </c>
      <c r="I384" s="1" t="str">
        <f t="shared" si="127"/>
        <v/>
      </c>
      <c r="J384" s="197">
        <f>VLOOKUP(H384,'F12'!$E$6:$F$1000,2,FALSE)</f>
        <v>0</v>
      </c>
      <c r="K384" s="197">
        <f t="shared" si="128"/>
        <v>0.25</v>
      </c>
      <c r="L384" s="190">
        <f t="shared" si="136"/>
        <v>0</v>
      </c>
      <c r="M384" s="182" t="str">
        <f t="shared" si="140"/>
        <v/>
      </c>
      <c r="N384" s="182" t="str">
        <f t="shared" si="140"/>
        <v/>
      </c>
      <c r="O384" s="182" t="str">
        <f t="shared" si="140"/>
        <v/>
      </c>
      <c r="P384" s="182" t="str">
        <f t="shared" si="140"/>
        <v/>
      </c>
      <c r="Q384" s="182" t="str">
        <f t="shared" si="140"/>
        <v/>
      </c>
      <c r="R384" s="182" t="str">
        <f t="shared" si="140"/>
        <v/>
      </c>
      <c r="S384" s="182" t="str">
        <f t="shared" si="140"/>
        <v/>
      </c>
      <c r="T384" s="182" t="str">
        <f t="shared" si="140"/>
        <v/>
      </c>
      <c r="U384" s="182" t="str">
        <f t="shared" si="140"/>
        <v/>
      </c>
      <c r="V384" s="182" t="str">
        <f t="shared" si="140"/>
        <v/>
      </c>
      <c r="W384" s="182" t="str">
        <f t="shared" si="140"/>
        <v/>
      </c>
      <c r="X384" s="182" t="str">
        <f t="shared" si="140"/>
        <v/>
      </c>
      <c r="Y384" s="182" t="str">
        <f t="shared" si="140"/>
        <v/>
      </c>
      <c r="Z384" s="182" t="str">
        <f t="shared" si="140"/>
        <v/>
      </c>
      <c r="AA384" s="182" t="str">
        <f t="shared" si="140"/>
        <v/>
      </c>
      <c r="AB384" s="182" t="str">
        <f t="shared" si="139"/>
        <v/>
      </c>
      <c r="AC384" s="182" t="str">
        <f t="shared" si="139"/>
        <v/>
      </c>
      <c r="AD384" s="182" t="str">
        <f t="shared" si="139"/>
        <v/>
      </c>
      <c r="AE384" s="182" t="str">
        <f t="shared" si="139"/>
        <v/>
      </c>
      <c r="AF384" s="182" t="str">
        <f t="shared" si="139"/>
        <v/>
      </c>
      <c r="AG384" s="182" t="str">
        <f t="shared" si="139"/>
        <v/>
      </c>
      <c r="AH384" s="182" t="str">
        <f t="shared" si="139"/>
        <v/>
      </c>
      <c r="AI384" s="182" t="str">
        <f t="shared" si="139"/>
        <v/>
      </c>
      <c r="AJ384" s="182" t="str">
        <f t="shared" si="139"/>
        <v/>
      </c>
      <c r="AK384" s="182" t="str">
        <f t="shared" si="139"/>
        <v/>
      </c>
      <c r="AL384" s="182" t="str">
        <f t="shared" si="139"/>
        <v/>
      </c>
      <c r="AM384" s="182" t="str">
        <f t="shared" si="139"/>
        <v/>
      </c>
      <c r="AN384" s="182" t="str">
        <f t="shared" si="139"/>
        <v/>
      </c>
      <c r="AO384" s="182" t="str">
        <f t="shared" si="139"/>
        <v/>
      </c>
      <c r="AP384" s="182" t="str">
        <f t="shared" si="139"/>
        <v/>
      </c>
      <c r="AQ384" s="182" t="str">
        <f t="shared" si="139"/>
        <v/>
      </c>
      <c r="AR384" s="182" t="str">
        <f t="shared" si="137"/>
        <v/>
      </c>
      <c r="AS384" s="182" t="str">
        <f t="shared" si="137"/>
        <v/>
      </c>
      <c r="AT384" s="182" t="str">
        <f t="shared" si="137"/>
        <v/>
      </c>
      <c r="AU384" s="182" t="str">
        <f t="shared" si="137"/>
        <v/>
      </c>
      <c r="AV384" s="182" t="str">
        <f t="shared" si="137"/>
        <v/>
      </c>
      <c r="AW384" s="182" t="str">
        <f t="shared" si="137"/>
        <v/>
      </c>
      <c r="AX384" s="182" t="str">
        <f t="shared" si="137"/>
        <v/>
      </c>
      <c r="AY384" s="182" t="str">
        <f t="shared" si="137"/>
        <v/>
      </c>
      <c r="AZ384" s="182" t="str">
        <f t="shared" si="137"/>
        <v/>
      </c>
      <c r="BA384" s="182" t="str">
        <f t="shared" si="137"/>
        <v/>
      </c>
      <c r="BB384" s="182" t="str">
        <f t="shared" si="137"/>
        <v/>
      </c>
      <c r="BC384" s="182" t="str">
        <f t="shared" si="137"/>
        <v/>
      </c>
      <c r="BD384" s="182" t="str">
        <f t="shared" si="137"/>
        <v/>
      </c>
      <c r="BE384" s="182" t="str">
        <f t="shared" si="137"/>
        <v/>
      </c>
      <c r="BF384" s="182" t="str">
        <f t="shared" si="137"/>
        <v/>
      </c>
      <c r="BG384" s="182" t="str">
        <f t="shared" si="137"/>
        <v/>
      </c>
      <c r="BH384" s="182" t="str">
        <f t="shared" si="138"/>
        <v/>
      </c>
      <c r="BI384" s="182" t="str">
        <f t="shared" si="138"/>
        <v/>
      </c>
      <c r="BJ384" s="182" t="str">
        <f t="shared" si="138"/>
        <v/>
      </c>
      <c r="BK384" s="182" t="str">
        <f t="shared" si="138"/>
        <v/>
      </c>
      <c r="BL384" s="182" t="str">
        <f t="shared" si="138"/>
        <v/>
      </c>
      <c r="BM384" s="182" t="str">
        <f t="shared" si="138"/>
        <v/>
      </c>
      <c r="BN384" s="182" t="str">
        <f t="shared" si="138"/>
        <v/>
      </c>
      <c r="BO384" s="182" t="str">
        <f t="shared" si="138"/>
        <v/>
      </c>
      <c r="BP384" s="182" t="str">
        <f t="shared" si="138"/>
        <v/>
      </c>
      <c r="BQ384" s="182" t="str">
        <f t="shared" si="138"/>
        <v/>
      </c>
      <c r="BR384" s="182" t="str">
        <f t="shared" si="138"/>
        <v/>
      </c>
      <c r="BS384" s="182" t="str">
        <f t="shared" si="138"/>
        <v/>
      </c>
      <c r="BT384" s="182" t="str">
        <f t="shared" si="138"/>
        <v/>
      </c>
      <c r="BU384" s="182" t="str">
        <f t="shared" si="138"/>
        <v/>
      </c>
    </row>
    <row r="385" spans="1:73" x14ac:dyDescent="0.25">
      <c r="A385" s="422">
        <f>IF(ISERROR(FIND(SALES!$XEM$12,J385)),0,1)</f>
        <v>1</v>
      </c>
      <c r="G385" s="623" t="str">
        <f t="shared" si="126"/>
        <v>0</v>
      </c>
      <c r="H385" s="1">
        <f>'F12'!E388</f>
        <v>0</v>
      </c>
      <c r="I385" s="1" t="str">
        <f t="shared" si="127"/>
        <v/>
      </c>
      <c r="J385" s="197">
        <f>VLOOKUP(H385,'F12'!$E$6:$F$1000,2,FALSE)</f>
        <v>0</v>
      </c>
      <c r="K385" s="197">
        <f t="shared" si="128"/>
        <v>0.25</v>
      </c>
      <c r="L385" s="190">
        <f t="shared" si="136"/>
        <v>0</v>
      </c>
      <c r="M385" s="182" t="str">
        <f t="shared" si="140"/>
        <v/>
      </c>
      <c r="N385" s="182" t="str">
        <f t="shared" si="140"/>
        <v/>
      </c>
      <c r="O385" s="182" t="str">
        <f t="shared" si="140"/>
        <v/>
      </c>
      <c r="P385" s="182" t="str">
        <f t="shared" si="140"/>
        <v/>
      </c>
      <c r="Q385" s="182" t="str">
        <f t="shared" si="140"/>
        <v/>
      </c>
      <c r="R385" s="182" t="str">
        <f t="shared" si="140"/>
        <v/>
      </c>
      <c r="S385" s="182" t="str">
        <f t="shared" si="140"/>
        <v/>
      </c>
      <c r="T385" s="182" t="str">
        <f t="shared" si="140"/>
        <v/>
      </c>
      <c r="U385" s="182" t="str">
        <f t="shared" si="140"/>
        <v/>
      </c>
      <c r="V385" s="182" t="str">
        <f t="shared" si="140"/>
        <v/>
      </c>
      <c r="W385" s="182" t="str">
        <f t="shared" si="140"/>
        <v/>
      </c>
      <c r="X385" s="182" t="str">
        <f t="shared" si="140"/>
        <v/>
      </c>
      <c r="Y385" s="182" t="str">
        <f t="shared" si="140"/>
        <v/>
      </c>
      <c r="Z385" s="182" t="str">
        <f t="shared" si="140"/>
        <v/>
      </c>
      <c r="AA385" s="182" t="str">
        <f t="shared" si="140"/>
        <v/>
      </c>
      <c r="AB385" s="182" t="str">
        <f t="shared" si="139"/>
        <v/>
      </c>
      <c r="AC385" s="182" t="str">
        <f t="shared" si="139"/>
        <v/>
      </c>
      <c r="AD385" s="182" t="str">
        <f t="shared" si="139"/>
        <v/>
      </c>
      <c r="AE385" s="182" t="str">
        <f t="shared" si="139"/>
        <v/>
      </c>
      <c r="AF385" s="182" t="str">
        <f t="shared" si="139"/>
        <v/>
      </c>
      <c r="AG385" s="182" t="str">
        <f t="shared" si="139"/>
        <v/>
      </c>
      <c r="AH385" s="182" t="str">
        <f t="shared" si="139"/>
        <v/>
      </c>
      <c r="AI385" s="182" t="str">
        <f t="shared" si="139"/>
        <v/>
      </c>
      <c r="AJ385" s="182" t="str">
        <f t="shared" si="139"/>
        <v/>
      </c>
      <c r="AK385" s="182" t="str">
        <f t="shared" si="139"/>
        <v/>
      </c>
      <c r="AL385" s="182" t="str">
        <f t="shared" si="139"/>
        <v/>
      </c>
      <c r="AM385" s="182" t="str">
        <f t="shared" si="139"/>
        <v/>
      </c>
      <c r="AN385" s="182" t="str">
        <f t="shared" si="139"/>
        <v/>
      </c>
      <c r="AO385" s="182" t="str">
        <f t="shared" si="139"/>
        <v/>
      </c>
      <c r="AP385" s="182" t="str">
        <f t="shared" si="139"/>
        <v/>
      </c>
      <c r="AQ385" s="182" t="str">
        <f t="shared" si="139"/>
        <v/>
      </c>
      <c r="AR385" s="182" t="str">
        <f t="shared" si="137"/>
        <v/>
      </c>
      <c r="AS385" s="182" t="str">
        <f t="shared" si="137"/>
        <v/>
      </c>
      <c r="AT385" s="182" t="str">
        <f t="shared" si="137"/>
        <v/>
      </c>
      <c r="AU385" s="182" t="str">
        <f t="shared" si="137"/>
        <v/>
      </c>
      <c r="AV385" s="182" t="str">
        <f t="shared" si="137"/>
        <v/>
      </c>
      <c r="AW385" s="182" t="str">
        <f t="shared" si="137"/>
        <v/>
      </c>
      <c r="AX385" s="182" t="str">
        <f t="shared" si="137"/>
        <v/>
      </c>
      <c r="AY385" s="182" t="str">
        <f t="shared" si="137"/>
        <v/>
      </c>
      <c r="AZ385" s="182" t="str">
        <f t="shared" si="137"/>
        <v/>
      </c>
      <c r="BA385" s="182" t="str">
        <f t="shared" si="137"/>
        <v/>
      </c>
      <c r="BB385" s="182" t="str">
        <f t="shared" si="137"/>
        <v/>
      </c>
      <c r="BC385" s="182" t="str">
        <f t="shared" si="137"/>
        <v/>
      </c>
      <c r="BD385" s="182" t="str">
        <f t="shared" si="137"/>
        <v/>
      </c>
      <c r="BE385" s="182" t="str">
        <f t="shared" si="137"/>
        <v/>
      </c>
      <c r="BF385" s="182" t="str">
        <f t="shared" si="137"/>
        <v/>
      </c>
      <c r="BG385" s="182" t="str">
        <f t="shared" si="137"/>
        <v/>
      </c>
      <c r="BH385" s="182" t="str">
        <f t="shared" si="138"/>
        <v/>
      </c>
      <c r="BI385" s="182" t="str">
        <f t="shared" si="138"/>
        <v/>
      </c>
      <c r="BJ385" s="182" t="str">
        <f t="shared" si="138"/>
        <v/>
      </c>
      <c r="BK385" s="182" t="str">
        <f t="shared" si="138"/>
        <v/>
      </c>
      <c r="BL385" s="182" t="str">
        <f t="shared" si="138"/>
        <v/>
      </c>
      <c r="BM385" s="182" t="str">
        <f t="shared" si="138"/>
        <v/>
      </c>
      <c r="BN385" s="182" t="str">
        <f t="shared" si="138"/>
        <v/>
      </c>
      <c r="BO385" s="182" t="str">
        <f t="shared" si="138"/>
        <v/>
      </c>
      <c r="BP385" s="182" t="str">
        <f t="shared" si="138"/>
        <v/>
      </c>
      <c r="BQ385" s="182" t="str">
        <f t="shared" si="138"/>
        <v/>
      </c>
      <c r="BR385" s="182" t="str">
        <f t="shared" si="138"/>
        <v/>
      </c>
      <c r="BS385" s="182" t="str">
        <f t="shared" si="138"/>
        <v/>
      </c>
      <c r="BT385" s="182" t="str">
        <f t="shared" si="138"/>
        <v/>
      </c>
      <c r="BU385" s="182" t="str">
        <f t="shared" si="138"/>
        <v/>
      </c>
    </row>
    <row r="386" spans="1:73" x14ac:dyDescent="0.25">
      <c r="A386" s="422">
        <f>IF(ISERROR(FIND(SALES!$XEM$12,J386)),0,1)</f>
        <v>1</v>
      </c>
      <c r="G386" s="623" t="str">
        <f t="shared" si="126"/>
        <v>0</v>
      </c>
      <c r="H386" s="1">
        <f>'F12'!E389</f>
        <v>0</v>
      </c>
      <c r="I386" s="1" t="str">
        <f t="shared" si="127"/>
        <v/>
      </c>
      <c r="J386" s="197">
        <f>VLOOKUP(H386,'F12'!$E$6:$F$1000,2,FALSE)</f>
        <v>0</v>
      </c>
      <c r="K386" s="197">
        <f t="shared" si="128"/>
        <v>0.25</v>
      </c>
      <c r="L386" s="190">
        <f t="shared" si="136"/>
        <v>0</v>
      </c>
      <c r="M386" s="182" t="str">
        <f t="shared" si="140"/>
        <v/>
      </c>
      <c r="N386" s="182" t="str">
        <f t="shared" si="140"/>
        <v/>
      </c>
      <c r="O386" s="182" t="str">
        <f t="shared" si="140"/>
        <v/>
      </c>
      <c r="P386" s="182" t="str">
        <f t="shared" si="140"/>
        <v/>
      </c>
      <c r="Q386" s="182" t="str">
        <f t="shared" si="140"/>
        <v/>
      </c>
      <c r="R386" s="182" t="str">
        <f t="shared" si="140"/>
        <v/>
      </c>
      <c r="S386" s="182" t="str">
        <f t="shared" si="140"/>
        <v/>
      </c>
      <c r="T386" s="182" t="str">
        <f t="shared" si="140"/>
        <v/>
      </c>
      <c r="U386" s="182" t="str">
        <f t="shared" si="140"/>
        <v/>
      </c>
      <c r="V386" s="182" t="str">
        <f t="shared" si="140"/>
        <v/>
      </c>
      <c r="W386" s="182" t="str">
        <f t="shared" si="140"/>
        <v/>
      </c>
      <c r="X386" s="182" t="str">
        <f t="shared" si="140"/>
        <v/>
      </c>
      <c r="Y386" s="182" t="str">
        <f t="shared" si="140"/>
        <v/>
      </c>
      <c r="Z386" s="182" t="str">
        <f t="shared" si="140"/>
        <v/>
      </c>
      <c r="AA386" s="182" t="str">
        <f t="shared" si="140"/>
        <v/>
      </c>
      <c r="AB386" s="182" t="str">
        <f t="shared" si="139"/>
        <v/>
      </c>
      <c r="AC386" s="182" t="str">
        <f t="shared" si="139"/>
        <v/>
      </c>
      <c r="AD386" s="182" t="str">
        <f t="shared" si="139"/>
        <v/>
      </c>
      <c r="AE386" s="182" t="str">
        <f t="shared" si="139"/>
        <v/>
      </c>
      <c r="AF386" s="182" t="str">
        <f t="shared" si="139"/>
        <v/>
      </c>
      <c r="AG386" s="182" t="str">
        <f t="shared" si="139"/>
        <v/>
      </c>
      <c r="AH386" s="182" t="str">
        <f t="shared" si="139"/>
        <v/>
      </c>
      <c r="AI386" s="182" t="str">
        <f t="shared" si="139"/>
        <v/>
      </c>
      <c r="AJ386" s="182" t="str">
        <f t="shared" si="139"/>
        <v/>
      </c>
      <c r="AK386" s="182" t="str">
        <f t="shared" si="139"/>
        <v/>
      </c>
      <c r="AL386" s="182" t="str">
        <f t="shared" si="139"/>
        <v/>
      </c>
      <c r="AM386" s="182" t="str">
        <f t="shared" si="139"/>
        <v/>
      </c>
      <c r="AN386" s="182" t="str">
        <f t="shared" si="139"/>
        <v/>
      </c>
      <c r="AO386" s="182" t="str">
        <f t="shared" si="139"/>
        <v/>
      </c>
      <c r="AP386" s="182" t="str">
        <f t="shared" si="139"/>
        <v/>
      </c>
      <c r="AQ386" s="182" t="str">
        <f t="shared" si="139"/>
        <v/>
      </c>
      <c r="AR386" s="182" t="str">
        <f t="shared" si="137"/>
        <v/>
      </c>
      <c r="AS386" s="182" t="str">
        <f t="shared" si="137"/>
        <v/>
      </c>
      <c r="AT386" s="182" t="str">
        <f t="shared" si="137"/>
        <v/>
      </c>
      <c r="AU386" s="182" t="str">
        <f t="shared" si="137"/>
        <v/>
      </c>
      <c r="AV386" s="182" t="str">
        <f t="shared" si="137"/>
        <v/>
      </c>
      <c r="AW386" s="182" t="str">
        <f t="shared" si="137"/>
        <v/>
      </c>
      <c r="AX386" s="182" t="str">
        <f t="shared" si="137"/>
        <v/>
      </c>
      <c r="AY386" s="182" t="str">
        <f t="shared" si="137"/>
        <v/>
      </c>
      <c r="AZ386" s="182" t="str">
        <f t="shared" si="137"/>
        <v/>
      </c>
      <c r="BA386" s="182" t="str">
        <f t="shared" si="137"/>
        <v/>
      </c>
      <c r="BB386" s="182" t="str">
        <f t="shared" si="137"/>
        <v/>
      </c>
      <c r="BC386" s="182" t="str">
        <f t="shared" si="137"/>
        <v/>
      </c>
      <c r="BD386" s="182" t="str">
        <f t="shared" si="137"/>
        <v/>
      </c>
      <c r="BE386" s="182" t="str">
        <f t="shared" si="137"/>
        <v/>
      </c>
      <c r="BF386" s="182" t="str">
        <f t="shared" si="137"/>
        <v/>
      </c>
      <c r="BG386" s="182" t="str">
        <f t="shared" si="137"/>
        <v/>
      </c>
      <c r="BH386" s="182" t="str">
        <f t="shared" si="138"/>
        <v/>
      </c>
      <c r="BI386" s="182" t="str">
        <f t="shared" si="138"/>
        <v/>
      </c>
      <c r="BJ386" s="182" t="str">
        <f t="shared" si="138"/>
        <v/>
      </c>
      <c r="BK386" s="182" t="str">
        <f t="shared" si="138"/>
        <v/>
      </c>
      <c r="BL386" s="182" t="str">
        <f t="shared" si="138"/>
        <v/>
      </c>
      <c r="BM386" s="182" t="str">
        <f t="shared" si="138"/>
        <v/>
      </c>
      <c r="BN386" s="182" t="str">
        <f t="shared" si="138"/>
        <v/>
      </c>
      <c r="BO386" s="182" t="str">
        <f t="shared" si="138"/>
        <v/>
      </c>
      <c r="BP386" s="182" t="str">
        <f t="shared" si="138"/>
        <v/>
      </c>
      <c r="BQ386" s="182" t="str">
        <f t="shared" si="138"/>
        <v/>
      </c>
      <c r="BR386" s="182" t="str">
        <f t="shared" si="138"/>
        <v/>
      </c>
      <c r="BS386" s="182" t="str">
        <f t="shared" si="138"/>
        <v/>
      </c>
      <c r="BT386" s="182" t="str">
        <f t="shared" si="138"/>
        <v/>
      </c>
      <c r="BU386" s="182" t="str">
        <f t="shared" si="138"/>
        <v/>
      </c>
    </row>
    <row r="387" spans="1:73" x14ac:dyDescent="0.25">
      <c r="A387" s="422">
        <f>IF(ISERROR(FIND(SALES!$XEM$12,J387)),0,1)</f>
        <v>1</v>
      </c>
      <c r="G387" s="623" t="str">
        <f t="shared" si="126"/>
        <v>0</v>
      </c>
      <c r="H387" s="1">
        <f>'F12'!E390</f>
        <v>0</v>
      </c>
      <c r="I387" s="1" t="str">
        <f t="shared" si="127"/>
        <v/>
      </c>
      <c r="J387" s="197">
        <f>VLOOKUP(H387,'F12'!$E$6:$F$1000,2,FALSE)</f>
        <v>0</v>
      </c>
      <c r="K387" s="197">
        <f t="shared" si="128"/>
        <v>0.25</v>
      </c>
      <c r="L387" s="190">
        <f t="shared" si="136"/>
        <v>0</v>
      </c>
      <c r="M387" s="182" t="str">
        <f t="shared" si="140"/>
        <v/>
      </c>
      <c r="N387" s="182" t="str">
        <f t="shared" si="140"/>
        <v/>
      </c>
      <c r="O387" s="182" t="str">
        <f t="shared" si="140"/>
        <v/>
      </c>
      <c r="P387" s="182" t="str">
        <f t="shared" si="140"/>
        <v/>
      </c>
      <c r="Q387" s="182" t="str">
        <f t="shared" si="140"/>
        <v/>
      </c>
      <c r="R387" s="182" t="str">
        <f t="shared" si="140"/>
        <v/>
      </c>
      <c r="S387" s="182" t="str">
        <f t="shared" si="140"/>
        <v/>
      </c>
      <c r="T387" s="182" t="str">
        <f t="shared" si="140"/>
        <v/>
      </c>
      <c r="U387" s="182" t="str">
        <f t="shared" si="140"/>
        <v/>
      </c>
      <c r="V387" s="182" t="str">
        <f t="shared" si="140"/>
        <v/>
      </c>
      <c r="W387" s="182" t="str">
        <f t="shared" si="140"/>
        <v/>
      </c>
      <c r="X387" s="182" t="str">
        <f t="shared" si="140"/>
        <v/>
      </c>
      <c r="Y387" s="182" t="str">
        <f t="shared" si="140"/>
        <v/>
      </c>
      <c r="Z387" s="182" t="str">
        <f t="shared" si="140"/>
        <v/>
      </c>
      <c r="AA387" s="182" t="str">
        <f t="shared" si="140"/>
        <v/>
      </c>
      <c r="AB387" s="182" t="str">
        <f t="shared" si="139"/>
        <v/>
      </c>
      <c r="AC387" s="182" t="str">
        <f t="shared" si="139"/>
        <v/>
      </c>
      <c r="AD387" s="182" t="str">
        <f t="shared" si="139"/>
        <v/>
      </c>
      <c r="AE387" s="182" t="str">
        <f t="shared" si="139"/>
        <v/>
      </c>
      <c r="AF387" s="182" t="str">
        <f t="shared" si="139"/>
        <v/>
      </c>
      <c r="AG387" s="182" t="str">
        <f t="shared" si="139"/>
        <v/>
      </c>
      <c r="AH387" s="182" t="str">
        <f t="shared" si="139"/>
        <v/>
      </c>
      <c r="AI387" s="182" t="str">
        <f t="shared" si="139"/>
        <v/>
      </c>
      <c r="AJ387" s="182" t="str">
        <f t="shared" si="139"/>
        <v/>
      </c>
      <c r="AK387" s="182" t="str">
        <f t="shared" si="139"/>
        <v/>
      </c>
      <c r="AL387" s="182" t="str">
        <f t="shared" si="139"/>
        <v/>
      </c>
      <c r="AM387" s="182" t="str">
        <f t="shared" si="139"/>
        <v/>
      </c>
      <c r="AN387" s="182" t="str">
        <f t="shared" si="139"/>
        <v/>
      </c>
      <c r="AO387" s="182" t="str">
        <f t="shared" si="139"/>
        <v/>
      </c>
      <c r="AP387" s="182" t="str">
        <f t="shared" si="139"/>
        <v/>
      </c>
      <c r="AQ387" s="182" t="str">
        <f t="shared" si="139"/>
        <v/>
      </c>
      <c r="AR387" s="182" t="str">
        <f t="shared" si="137"/>
        <v/>
      </c>
      <c r="AS387" s="182" t="str">
        <f t="shared" si="137"/>
        <v/>
      </c>
      <c r="AT387" s="182" t="str">
        <f t="shared" si="137"/>
        <v/>
      </c>
      <c r="AU387" s="182" t="str">
        <f t="shared" si="137"/>
        <v/>
      </c>
      <c r="AV387" s="182" t="str">
        <f t="shared" si="137"/>
        <v/>
      </c>
      <c r="AW387" s="182" t="str">
        <f t="shared" si="137"/>
        <v/>
      </c>
      <c r="AX387" s="182" t="str">
        <f t="shared" si="137"/>
        <v/>
      </c>
      <c r="AY387" s="182" t="str">
        <f t="shared" si="137"/>
        <v/>
      </c>
      <c r="AZ387" s="182" t="str">
        <f t="shared" si="137"/>
        <v/>
      </c>
      <c r="BA387" s="182" t="str">
        <f t="shared" si="137"/>
        <v/>
      </c>
      <c r="BB387" s="182" t="str">
        <f t="shared" si="137"/>
        <v/>
      </c>
      <c r="BC387" s="182" t="str">
        <f t="shared" si="137"/>
        <v/>
      </c>
      <c r="BD387" s="182" t="str">
        <f t="shared" si="137"/>
        <v/>
      </c>
      <c r="BE387" s="182" t="str">
        <f t="shared" si="137"/>
        <v/>
      </c>
      <c r="BF387" s="182" t="str">
        <f t="shared" si="137"/>
        <v/>
      </c>
      <c r="BG387" s="182" t="str">
        <f t="shared" si="137"/>
        <v/>
      </c>
      <c r="BH387" s="182" t="str">
        <f t="shared" si="138"/>
        <v/>
      </c>
      <c r="BI387" s="182" t="str">
        <f t="shared" si="138"/>
        <v/>
      </c>
      <c r="BJ387" s="182" t="str">
        <f t="shared" si="138"/>
        <v/>
      </c>
      <c r="BK387" s="182" t="str">
        <f t="shared" si="138"/>
        <v/>
      </c>
      <c r="BL387" s="182" t="str">
        <f t="shared" si="138"/>
        <v/>
      </c>
      <c r="BM387" s="182" t="str">
        <f t="shared" si="138"/>
        <v/>
      </c>
      <c r="BN387" s="182" t="str">
        <f t="shared" si="138"/>
        <v/>
      </c>
      <c r="BO387" s="182" t="str">
        <f t="shared" si="138"/>
        <v/>
      </c>
      <c r="BP387" s="182" t="str">
        <f t="shared" si="138"/>
        <v/>
      </c>
      <c r="BQ387" s="182" t="str">
        <f t="shared" si="138"/>
        <v/>
      </c>
      <c r="BR387" s="182" t="str">
        <f t="shared" si="138"/>
        <v/>
      </c>
      <c r="BS387" s="182" t="str">
        <f t="shared" si="138"/>
        <v/>
      </c>
      <c r="BT387" s="182" t="str">
        <f t="shared" si="138"/>
        <v/>
      </c>
      <c r="BU387" s="182" t="str">
        <f t="shared" si="138"/>
        <v/>
      </c>
    </row>
    <row r="388" spans="1:73" x14ac:dyDescent="0.25">
      <c r="A388" s="422">
        <f>IF(ISERROR(FIND(SALES!$XEM$12,J388)),0,1)</f>
        <v>1</v>
      </c>
      <c r="G388" s="623" t="str">
        <f t="shared" si="126"/>
        <v>0</v>
      </c>
      <c r="H388" s="1">
        <f>'F12'!E391</f>
        <v>0</v>
      </c>
      <c r="I388" s="1" t="str">
        <f t="shared" si="127"/>
        <v/>
      </c>
      <c r="J388" s="197">
        <f>VLOOKUP(H388,'F12'!$E$6:$F$1000,2,FALSE)</f>
        <v>0</v>
      </c>
      <c r="K388" s="197">
        <f t="shared" si="128"/>
        <v>0.25</v>
      </c>
      <c r="L388" s="190">
        <f t="shared" si="136"/>
        <v>0</v>
      </c>
      <c r="M388" s="182" t="str">
        <f t="shared" si="140"/>
        <v/>
      </c>
      <c r="N388" s="182" t="str">
        <f t="shared" si="140"/>
        <v/>
      </c>
      <c r="O388" s="182" t="str">
        <f t="shared" si="140"/>
        <v/>
      </c>
      <c r="P388" s="182" t="str">
        <f t="shared" si="140"/>
        <v/>
      </c>
      <c r="Q388" s="182" t="str">
        <f t="shared" si="140"/>
        <v/>
      </c>
      <c r="R388" s="182" t="str">
        <f t="shared" si="140"/>
        <v/>
      </c>
      <c r="S388" s="182" t="str">
        <f t="shared" si="140"/>
        <v/>
      </c>
      <c r="T388" s="182" t="str">
        <f t="shared" si="140"/>
        <v/>
      </c>
      <c r="U388" s="182" t="str">
        <f t="shared" si="140"/>
        <v/>
      </c>
      <c r="V388" s="182" t="str">
        <f t="shared" si="140"/>
        <v/>
      </c>
      <c r="W388" s="182" t="str">
        <f t="shared" si="140"/>
        <v/>
      </c>
      <c r="X388" s="182" t="str">
        <f t="shared" si="140"/>
        <v/>
      </c>
      <c r="Y388" s="182" t="str">
        <f t="shared" si="140"/>
        <v/>
      </c>
      <c r="Z388" s="182" t="str">
        <f t="shared" si="140"/>
        <v/>
      </c>
      <c r="AA388" s="182" t="str">
        <f t="shared" si="140"/>
        <v/>
      </c>
      <c r="AB388" s="182" t="str">
        <f t="shared" si="139"/>
        <v/>
      </c>
      <c r="AC388" s="182" t="str">
        <f t="shared" si="139"/>
        <v/>
      </c>
      <c r="AD388" s="182" t="str">
        <f t="shared" si="139"/>
        <v/>
      </c>
      <c r="AE388" s="182" t="str">
        <f t="shared" si="139"/>
        <v/>
      </c>
      <c r="AF388" s="182" t="str">
        <f t="shared" si="139"/>
        <v/>
      </c>
      <c r="AG388" s="182" t="str">
        <f t="shared" si="139"/>
        <v/>
      </c>
      <c r="AH388" s="182" t="str">
        <f t="shared" si="139"/>
        <v/>
      </c>
      <c r="AI388" s="182" t="str">
        <f t="shared" si="139"/>
        <v/>
      </c>
      <c r="AJ388" s="182" t="str">
        <f t="shared" si="139"/>
        <v/>
      </c>
      <c r="AK388" s="182" t="str">
        <f t="shared" si="139"/>
        <v/>
      </c>
      <c r="AL388" s="182" t="str">
        <f t="shared" si="139"/>
        <v/>
      </c>
      <c r="AM388" s="182" t="str">
        <f t="shared" si="139"/>
        <v/>
      </c>
      <c r="AN388" s="182" t="str">
        <f t="shared" si="139"/>
        <v/>
      </c>
      <c r="AO388" s="182" t="str">
        <f t="shared" si="139"/>
        <v/>
      </c>
      <c r="AP388" s="182" t="str">
        <f t="shared" si="139"/>
        <v/>
      </c>
      <c r="AQ388" s="182" t="str">
        <f t="shared" si="139"/>
        <v/>
      </c>
      <c r="AR388" s="182" t="str">
        <f t="shared" si="137"/>
        <v/>
      </c>
      <c r="AS388" s="182" t="str">
        <f t="shared" si="137"/>
        <v/>
      </c>
      <c r="AT388" s="182" t="str">
        <f t="shared" si="137"/>
        <v/>
      </c>
      <c r="AU388" s="182" t="str">
        <f t="shared" si="137"/>
        <v/>
      </c>
      <c r="AV388" s="182" t="str">
        <f t="shared" si="137"/>
        <v/>
      </c>
      <c r="AW388" s="182" t="str">
        <f t="shared" si="137"/>
        <v/>
      </c>
      <c r="AX388" s="182" t="str">
        <f t="shared" si="137"/>
        <v/>
      </c>
      <c r="AY388" s="182" t="str">
        <f t="shared" si="137"/>
        <v/>
      </c>
      <c r="AZ388" s="182" t="str">
        <f t="shared" si="137"/>
        <v/>
      </c>
      <c r="BA388" s="182" t="str">
        <f t="shared" si="137"/>
        <v/>
      </c>
      <c r="BB388" s="182" t="str">
        <f t="shared" si="137"/>
        <v/>
      </c>
      <c r="BC388" s="182" t="str">
        <f t="shared" si="137"/>
        <v/>
      </c>
      <c r="BD388" s="182" t="str">
        <f t="shared" si="137"/>
        <v/>
      </c>
      <c r="BE388" s="182" t="str">
        <f t="shared" si="137"/>
        <v/>
      </c>
      <c r="BF388" s="182" t="str">
        <f t="shared" si="137"/>
        <v/>
      </c>
      <c r="BG388" s="182" t="str">
        <f t="shared" si="137"/>
        <v/>
      </c>
      <c r="BH388" s="182" t="str">
        <f t="shared" si="138"/>
        <v/>
      </c>
      <c r="BI388" s="182" t="str">
        <f t="shared" si="138"/>
        <v/>
      </c>
      <c r="BJ388" s="182" t="str">
        <f t="shared" si="138"/>
        <v/>
      </c>
      <c r="BK388" s="182" t="str">
        <f t="shared" si="138"/>
        <v/>
      </c>
      <c r="BL388" s="182" t="str">
        <f t="shared" si="138"/>
        <v/>
      </c>
      <c r="BM388" s="182" t="str">
        <f t="shared" si="138"/>
        <v/>
      </c>
      <c r="BN388" s="182" t="str">
        <f t="shared" si="138"/>
        <v/>
      </c>
      <c r="BO388" s="182" t="str">
        <f t="shared" si="138"/>
        <v/>
      </c>
      <c r="BP388" s="182" t="str">
        <f t="shared" si="138"/>
        <v/>
      </c>
      <c r="BQ388" s="182" t="str">
        <f t="shared" si="138"/>
        <v/>
      </c>
      <c r="BR388" s="182" t="str">
        <f t="shared" si="138"/>
        <v/>
      </c>
      <c r="BS388" s="182" t="str">
        <f t="shared" si="138"/>
        <v/>
      </c>
      <c r="BT388" s="182" t="str">
        <f t="shared" si="138"/>
        <v/>
      </c>
      <c r="BU388" s="182" t="str">
        <f t="shared" si="138"/>
        <v/>
      </c>
    </row>
    <row r="389" spans="1:73" x14ac:dyDescent="0.25">
      <c r="A389" s="422">
        <f>IF(ISERROR(FIND(SALES!$XEM$12,J389)),0,1)</f>
        <v>1</v>
      </c>
      <c r="G389" s="623" t="str">
        <f t="shared" si="126"/>
        <v>0</v>
      </c>
      <c r="H389" s="1">
        <f>'F12'!E392</f>
        <v>0</v>
      </c>
      <c r="I389" s="1" t="str">
        <f t="shared" si="127"/>
        <v/>
      </c>
      <c r="J389" s="197">
        <f>VLOOKUP(H389,'F12'!$E$6:$F$1000,2,FALSE)</f>
        <v>0</v>
      </c>
      <c r="K389" s="197">
        <f t="shared" si="128"/>
        <v>0.25</v>
      </c>
      <c r="L389" s="190">
        <f t="shared" si="136"/>
        <v>0</v>
      </c>
      <c r="M389" s="182" t="str">
        <f t="shared" si="140"/>
        <v/>
      </c>
      <c r="N389" s="182" t="str">
        <f t="shared" si="140"/>
        <v/>
      </c>
      <c r="O389" s="182" t="str">
        <f t="shared" si="140"/>
        <v/>
      </c>
      <c r="P389" s="182" t="str">
        <f t="shared" si="140"/>
        <v/>
      </c>
      <c r="Q389" s="182" t="str">
        <f t="shared" si="140"/>
        <v/>
      </c>
      <c r="R389" s="182" t="str">
        <f t="shared" si="140"/>
        <v/>
      </c>
      <c r="S389" s="182" t="str">
        <f t="shared" si="140"/>
        <v/>
      </c>
      <c r="T389" s="182" t="str">
        <f t="shared" si="140"/>
        <v/>
      </c>
      <c r="U389" s="182" t="str">
        <f t="shared" si="140"/>
        <v/>
      </c>
      <c r="V389" s="182" t="str">
        <f t="shared" si="140"/>
        <v/>
      </c>
      <c r="W389" s="182" t="str">
        <f t="shared" si="140"/>
        <v/>
      </c>
      <c r="X389" s="182" t="str">
        <f t="shared" si="140"/>
        <v/>
      </c>
      <c r="Y389" s="182" t="str">
        <f t="shared" si="140"/>
        <v/>
      </c>
      <c r="Z389" s="182" t="str">
        <f t="shared" si="140"/>
        <v/>
      </c>
      <c r="AA389" s="182" t="str">
        <f t="shared" si="140"/>
        <v/>
      </c>
      <c r="AB389" s="182" t="str">
        <f t="shared" si="139"/>
        <v/>
      </c>
      <c r="AC389" s="182" t="str">
        <f t="shared" si="139"/>
        <v/>
      </c>
      <c r="AD389" s="182" t="str">
        <f t="shared" si="139"/>
        <v/>
      </c>
      <c r="AE389" s="182" t="str">
        <f t="shared" si="139"/>
        <v/>
      </c>
      <c r="AF389" s="182" t="str">
        <f t="shared" si="139"/>
        <v/>
      </c>
      <c r="AG389" s="182" t="str">
        <f t="shared" si="139"/>
        <v/>
      </c>
      <c r="AH389" s="182" t="str">
        <f t="shared" si="139"/>
        <v/>
      </c>
      <c r="AI389" s="182" t="str">
        <f t="shared" si="139"/>
        <v/>
      </c>
      <c r="AJ389" s="182" t="str">
        <f t="shared" si="139"/>
        <v/>
      </c>
      <c r="AK389" s="182" t="str">
        <f t="shared" si="139"/>
        <v/>
      </c>
      <c r="AL389" s="182" t="str">
        <f t="shared" si="139"/>
        <v/>
      </c>
      <c r="AM389" s="182" t="str">
        <f t="shared" si="139"/>
        <v/>
      </c>
      <c r="AN389" s="182" t="str">
        <f t="shared" si="139"/>
        <v/>
      </c>
      <c r="AO389" s="182" t="str">
        <f t="shared" si="139"/>
        <v/>
      </c>
      <c r="AP389" s="182" t="str">
        <f t="shared" si="139"/>
        <v/>
      </c>
      <c r="AQ389" s="182" t="str">
        <f t="shared" si="139"/>
        <v/>
      </c>
      <c r="AR389" s="182" t="str">
        <f t="shared" si="137"/>
        <v/>
      </c>
      <c r="AS389" s="182" t="str">
        <f t="shared" si="137"/>
        <v/>
      </c>
      <c r="AT389" s="182" t="str">
        <f t="shared" si="137"/>
        <v/>
      </c>
      <c r="AU389" s="182" t="str">
        <f t="shared" si="137"/>
        <v/>
      </c>
      <c r="AV389" s="182" t="str">
        <f t="shared" si="137"/>
        <v/>
      </c>
      <c r="AW389" s="182" t="str">
        <f t="shared" si="137"/>
        <v/>
      </c>
      <c r="AX389" s="182" t="str">
        <f t="shared" si="137"/>
        <v/>
      </c>
      <c r="AY389" s="182" t="str">
        <f t="shared" si="137"/>
        <v/>
      </c>
      <c r="AZ389" s="182" t="str">
        <f t="shared" si="137"/>
        <v/>
      </c>
      <c r="BA389" s="182" t="str">
        <f t="shared" si="137"/>
        <v/>
      </c>
      <c r="BB389" s="182" t="str">
        <f t="shared" si="137"/>
        <v/>
      </c>
      <c r="BC389" s="182" t="str">
        <f t="shared" si="137"/>
        <v/>
      </c>
      <c r="BD389" s="182" t="str">
        <f t="shared" si="137"/>
        <v/>
      </c>
      <c r="BE389" s="182" t="str">
        <f t="shared" si="137"/>
        <v/>
      </c>
      <c r="BF389" s="182" t="str">
        <f t="shared" si="137"/>
        <v/>
      </c>
      <c r="BG389" s="182" t="str">
        <f t="shared" si="137"/>
        <v/>
      </c>
      <c r="BH389" s="182" t="str">
        <f t="shared" si="138"/>
        <v/>
      </c>
      <c r="BI389" s="182" t="str">
        <f t="shared" si="138"/>
        <v/>
      </c>
      <c r="BJ389" s="182" t="str">
        <f t="shared" si="138"/>
        <v/>
      </c>
      <c r="BK389" s="182" t="str">
        <f t="shared" si="138"/>
        <v/>
      </c>
      <c r="BL389" s="182" t="str">
        <f t="shared" si="138"/>
        <v/>
      </c>
      <c r="BM389" s="182" t="str">
        <f t="shared" si="138"/>
        <v/>
      </c>
      <c r="BN389" s="182" t="str">
        <f t="shared" si="138"/>
        <v/>
      </c>
      <c r="BO389" s="182" t="str">
        <f t="shared" si="138"/>
        <v/>
      </c>
      <c r="BP389" s="182" t="str">
        <f t="shared" si="138"/>
        <v/>
      </c>
      <c r="BQ389" s="182" t="str">
        <f t="shared" si="138"/>
        <v/>
      </c>
      <c r="BR389" s="182" t="str">
        <f t="shared" si="138"/>
        <v/>
      </c>
      <c r="BS389" s="182" t="str">
        <f t="shared" si="138"/>
        <v/>
      </c>
      <c r="BT389" s="182" t="str">
        <f t="shared" si="138"/>
        <v/>
      </c>
      <c r="BU389" s="182" t="str">
        <f t="shared" si="138"/>
        <v/>
      </c>
    </row>
    <row r="390" spans="1:73" x14ac:dyDescent="0.25">
      <c r="A390" s="422">
        <f>IF(ISERROR(FIND(SALES!$XEM$12,J390)),0,1)</f>
        <v>1</v>
      </c>
      <c r="G390" s="623" t="str">
        <f t="shared" si="126"/>
        <v>0</v>
      </c>
      <c r="H390" s="1">
        <f>'F12'!E393</f>
        <v>0</v>
      </c>
      <c r="I390" s="1" t="str">
        <f t="shared" si="127"/>
        <v/>
      </c>
      <c r="J390" s="197">
        <f>VLOOKUP(H390,'F12'!$E$6:$F$1000,2,FALSE)</f>
        <v>0</v>
      </c>
      <c r="K390" s="197">
        <f t="shared" si="128"/>
        <v>0.25</v>
      </c>
      <c r="L390" s="190">
        <f t="shared" si="136"/>
        <v>0</v>
      </c>
      <c r="M390" s="182" t="str">
        <f t="shared" si="140"/>
        <v/>
      </c>
      <c r="N390" s="182" t="str">
        <f t="shared" si="140"/>
        <v/>
      </c>
      <c r="O390" s="182" t="str">
        <f t="shared" si="140"/>
        <v/>
      </c>
      <c r="P390" s="182" t="str">
        <f t="shared" si="140"/>
        <v/>
      </c>
      <c r="Q390" s="182" t="str">
        <f t="shared" si="140"/>
        <v/>
      </c>
      <c r="R390" s="182" t="str">
        <f t="shared" si="140"/>
        <v/>
      </c>
      <c r="S390" s="182" t="str">
        <f t="shared" si="140"/>
        <v/>
      </c>
      <c r="T390" s="182" t="str">
        <f t="shared" si="140"/>
        <v/>
      </c>
      <c r="U390" s="182" t="str">
        <f t="shared" si="140"/>
        <v/>
      </c>
      <c r="V390" s="182" t="str">
        <f t="shared" si="140"/>
        <v/>
      </c>
      <c r="W390" s="182" t="str">
        <f t="shared" si="140"/>
        <v/>
      </c>
      <c r="X390" s="182" t="str">
        <f t="shared" si="140"/>
        <v/>
      </c>
      <c r="Y390" s="182" t="str">
        <f t="shared" si="140"/>
        <v/>
      </c>
      <c r="Z390" s="182" t="str">
        <f t="shared" si="140"/>
        <v/>
      </c>
      <c r="AA390" s="182" t="str">
        <f t="shared" si="140"/>
        <v/>
      </c>
      <c r="AB390" s="182" t="str">
        <f t="shared" si="139"/>
        <v/>
      </c>
      <c r="AC390" s="182" t="str">
        <f t="shared" si="139"/>
        <v/>
      </c>
      <c r="AD390" s="182" t="str">
        <f t="shared" si="139"/>
        <v/>
      </c>
      <c r="AE390" s="182" t="str">
        <f t="shared" si="139"/>
        <v/>
      </c>
      <c r="AF390" s="182" t="str">
        <f t="shared" si="139"/>
        <v/>
      </c>
      <c r="AG390" s="182" t="str">
        <f t="shared" si="139"/>
        <v/>
      </c>
      <c r="AH390" s="182" t="str">
        <f t="shared" si="139"/>
        <v/>
      </c>
      <c r="AI390" s="182" t="str">
        <f t="shared" si="139"/>
        <v/>
      </c>
      <c r="AJ390" s="182" t="str">
        <f t="shared" si="139"/>
        <v/>
      </c>
      <c r="AK390" s="182" t="str">
        <f t="shared" si="139"/>
        <v/>
      </c>
      <c r="AL390" s="182" t="str">
        <f t="shared" si="139"/>
        <v/>
      </c>
      <c r="AM390" s="182" t="str">
        <f t="shared" si="139"/>
        <v/>
      </c>
      <c r="AN390" s="182" t="str">
        <f t="shared" si="139"/>
        <v/>
      </c>
      <c r="AO390" s="182" t="str">
        <f t="shared" si="139"/>
        <v/>
      </c>
      <c r="AP390" s="182" t="str">
        <f t="shared" si="139"/>
        <v/>
      </c>
      <c r="AQ390" s="182" t="str">
        <f t="shared" si="139"/>
        <v/>
      </c>
      <c r="AR390" s="182" t="str">
        <f t="shared" si="137"/>
        <v/>
      </c>
      <c r="AS390" s="182" t="str">
        <f t="shared" si="137"/>
        <v/>
      </c>
      <c r="AT390" s="182" t="str">
        <f t="shared" si="137"/>
        <v/>
      </c>
      <c r="AU390" s="182" t="str">
        <f t="shared" si="137"/>
        <v/>
      </c>
      <c r="AV390" s="182" t="str">
        <f t="shared" si="137"/>
        <v/>
      </c>
      <c r="AW390" s="182" t="str">
        <f t="shared" si="137"/>
        <v/>
      </c>
      <c r="AX390" s="182" t="str">
        <f t="shared" si="137"/>
        <v/>
      </c>
      <c r="AY390" s="182" t="str">
        <f t="shared" si="137"/>
        <v/>
      </c>
      <c r="AZ390" s="182" t="str">
        <f t="shared" si="137"/>
        <v/>
      </c>
      <c r="BA390" s="182" t="str">
        <f t="shared" si="137"/>
        <v/>
      </c>
      <c r="BB390" s="182" t="str">
        <f t="shared" si="137"/>
        <v/>
      </c>
      <c r="BC390" s="182" t="str">
        <f t="shared" si="137"/>
        <v/>
      </c>
      <c r="BD390" s="182" t="str">
        <f t="shared" si="137"/>
        <v/>
      </c>
      <c r="BE390" s="182" t="str">
        <f t="shared" si="137"/>
        <v/>
      </c>
      <c r="BF390" s="182" t="str">
        <f t="shared" si="137"/>
        <v/>
      </c>
      <c r="BG390" s="182" t="str">
        <f t="shared" si="137"/>
        <v/>
      </c>
      <c r="BH390" s="182" t="str">
        <f t="shared" si="138"/>
        <v/>
      </c>
      <c r="BI390" s="182" t="str">
        <f t="shared" si="138"/>
        <v/>
      </c>
      <c r="BJ390" s="182" t="str">
        <f t="shared" si="138"/>
        <v/>
      </c>
      <c r="BK390" s="182" t="str">
        <f t="shared" si="138"/>
        <v/>
      </c>
      <c r="BL390" s="182" t="str">
        <f t="shared" si="138"/>
        <v/>
      </c>
      <c r="BM390" s="182" t="str">
        <f t="shared" si="138"/>
        <v/>
      </c>
      <c r="BN390" s="182" t="str">
        <f t="shared" si="138"/>
        <v/>
      </c>
      <c r="BO390" s="182" t="str">
        <f t="shared" si="138"/>
        <v/>
      </c>
      <c r="BP390" s="182" t="str">
        <f t="shared" si="138"/>
        <v/>
      </c>
      <c r="BQ390" s="182" t="str">
        <f t="shared" si="138"/>
        <v/>
      </c>
      <c r="BR390" s="182" t="str">
        <f t="shared" si="138"/>
        <v/>
      </c>
      <c r="BS390" s="182" t="str">
        <f t="shared" si="138"/>
        <v/>
      </c>
      <c r="BT390" s="182" t="str">
        <f t="shared" si="138"/>
        <v/>
      </c>
      <c r="BU390" s="182" t="str">
        <f t="shared" si="138"/>
        <v/>
      </c>
    </row>
    <row r="391" spans="1:73" x14ac:dyDescent="0.25">
      <c r="A391" s="422">
        <f>IF(ISERROR(FIND(SALES!$XEM$12,J391)),0,1)</f>
        <v>1</v>
      </c>
      <c r="G391" s="623" t="str">
        <f t="shared" si="126"/>
        <v>0</v>
      </c>
      <c r="H391" s="1">
        <f>'F12'!E394</f>
        <v>0</v>
      </c>
      <c r="I391" s="1" t="str">
        <f t="shared" si="127"/>
        <v/>
      </c>
      <c r="J391" s="197">
        <f>VLOOKUP(H391,'F12'!$E$6:$F$1000,2,FALSE)</f>
        <v>0</v>
      </c>
      <c r="K391" s="197">
        <f t="shared" si="128"/>
        <v>0.25</v>
      </c>
      <c r="L391" s="190">
        <f t="shared" si="136"/>
        <v>0</v>
      </c>
      <c r="M391" s="182" t="str">
        <f t="shared" si="140"/>
        <v/>
      </c>
      <c r="N391" s="182" t="str">
        <f t="shared" si="140"/>
        <v/>
      </c>
      <c r="O391" s="182" t="str">
        <f t="shared" si="140"/>
        <v/>
      </c>
      <c r="P391" s="182" t="str">
        <f t="shared" si="140"/>
        <v/>
      </c>
      <c r="Q391" s="182" t="str">
        <f t="shared" si="140"/>
        <v/>
      </c>
      <c r="R391" s="182" t="str">
        <f t="shared" si="140"/>
        <v/>
      </c>
      <c r="S391" s="182" t="str">
        <f t="shared" si="140"/>
        <v/>
      </c>
      <c r="T391" s="182" t="str">
        <f t="shared" si="140"/>
        <v/>
      </c>
      <c r="U391" s="182" t="str">
        <f t="shared" si="140"/>
        <v/>
      </c>
      <c r="V391" s="182" t="str">
        <f t="shared" si="140"/>
        <v/>
      </c>
      <c r="W391" s="182" t="str">
        <f t="shared" si="140"/>
        <v/>
      </c>
      <c r="X391" s="182" t="str">
        <f t="shared" si="140"/>
        <v/>
      </c>
      <c r="Y391" s="182" t="str">
        <f t="shared" si="140"/>
        <v/>
      </c>
      <c r="Z391" s="182" t="str">
        <f t="shared" si="140"/>
        <v/>
      </c>
      <c r="AA391" s="182" t="str">
        <f t="shared" si="140"/>
        <v/>
      </c>
      <c r="AB391" s="182" t="str">
        <f t="shared" si="139"/>
        <v/>
      </c>
      <c r="AC391" s="182" t="str">
        <f t="shared" si="139"/>
        <v/>
      </c>
      <c r="AD391" s="182" t="str">
        <f t="shared" si="139"/>
        <v/>
      </c>
      <c r="AE391" s="182" t="str">
        <f t="shared" si="139"/>
        <v/>
      </c>
      <c r="AF391" s="182" t="str">
        <f t="shared" si="139"/>
        <v/>
      </c>
      <c r="AG391" s="182" t="str">
        <f t="shared" si="139"/>
        <v/>
      </c>
      <c r="AH391" s="182" t="str">
        <f t="shared" si="139"/>
        <v/>
      </c>
      <c r="AI391" s="182" t="str">
        <f t="shared" si="139"/>
        <v/>
      </c>
      <c r="AJ391" s="182" t="str">
        <f t="shared" si="139"/>
        <v/>
      </c>
      <c r="AK391" s="182" t="str">
        <f t="shared" si="139"/>
        <v/>
      </c>
      <c r="AL391" s="182" t="str">
        <f t="shared" si="139"/>
        <v/>
      </c>
      <c r="AM391" s="182" t="str">
        <f t="shared" si="139"/>
        <v/>
      </c>
      <c r="AN391" s="182" t="str">
        <f t="shared" si="139"/>
        <v/>
      </c>
      <c r="AO391" s="182" t="str">
        <f t="shared" si="139"/>
        <v/>
      </c>
      <c r="AP391" s="182" t="str">
        <f t="shared" si="139"/>
        <v/>
      </c>
      <c r="AQ391" s="182" t="str">
        <f t="shared" si="139"/>
        <v/>
      </c>
      <c r="AR391" s="182" t="str">
        <f t="shared" si="137"/>
        <v/>
      </c>
      <c r="AS391" s="182" t="str">
        <f t="shared" si="137"/>
        <v/>
      </c>
      <c r="AT391" s="182" t="str">
        <f t="shared" si="137"/>
        <v/>
      </c>
      <c r="AU391" s="182" t="str">
        <f t="shared" si="137"/>
        <v/>
      </c>
      <c r="AV391" s="182" t="str">
        <f t="shared" si="137"/>
        <v/>
      </c>
      <c r="AW391" s="182" t="str">
        <f t="shared" si="137"/>
        <v/>
      </c>
      <c r="AX391" s="182" t="str">
        <f t="shared" si="137"/>
        <v/>
      </c>
      <c r="AY391" s="182" t="str">
        <f t="shared" si="137"/>
        <v/>
      </c>
      <c r="AZ391" s="182" t="str">
        <f t="shared" si="137"/>
        <v/>
      </c>
      <c r="BA391" s="182" t="str">
        <f t="shared" si="137"/>
        <v/>
      </c>
      <c r="BB391" s="182" t="str">
        <f t="shared" si="137"/>
        <v/>
      </c>
      <c r="BC391" s="182" t="str">
        <f t="shared" si="137"/>
        <v/>
      </c>
      <c r="BD391" s="182" t="str">
        <f t="shared" si="137"/>
        <v/>
      </c>
      <c r="BE391" s="182" t="str">
        <f t="shared" si="137"/>
        <v/>
      </c>
      <c r="BF391" s="182" t="str">
        <f t="shared" si="137"/>
        <v/>
      </c>
      <c r="BG391" s="182" t="str">
        <f t="shared" si="137"/>
        <v/>
      </c>
      <c r="BH391" s="182" t="str">
        <f t="shared" si="138"/>
        <v/>
      </c>
      <c r="BI391" s="182" t="str">
        <f t="shared" si="138"/>
        <v/>
      </c>
      <c r="BJ391" s="182" t="str">
        <f t="shared" si="138"/>
        <v/>
      </c>
      <c r="BK391" s="182" t="str">
        <f t="shared" si="138"/>
        <v/>
      </c>
      <c r="BL391" s="182" t="str">
        <f t="shared" si="138"/>
        <v/>
      </c>
      <c r="BM391" s="182" t="str">
        <f t="shared" si="138"/>
        <v/>
      </c>
      <c r="BN391" s="182" t="str">
        <f t="shared" si="138"/>
        <v/>
      </c>
      <c r="BO391" s="182" t="str">
        <f t="shared" si="138"/>
        <v/>
      </c>
      <c r="BP391" s="182" t="str">
        <f t="shared" si="138"/>
        <v/>
      </c>
      <c r="BQ391" s="182" t="str">
        <f t="shared" si="138"/>
        <v/>
      </c>
      <c r="BR391" s="182" t="str">
        <f t="shared" si="138"/>
        <v/>
      </c>
      <c r="BS391" s="182" t="str">
        <f t="shared" si="138"/>
        <v/>
      </c>
      <c r="BT391" s="182" t="str">
        <f t="shared" si="138"/>
        <v/>
      </c>
      <c r="BU391" s="182" t="str">
        <f t="shared" si="138"/>
        <v/>
      </c>
    </row>
    <row r="392" spans="1:73" x14ac:dyDescent="0.25">
      <c r="A392" s="422">
        <f>IF(ISERROR(FIND(SALES!$XEM$12,J392)),0,1)</f>
        <v>1</v>
      </c>
      <c r="G392" s="623" t="str">
        <f t="shared" si="126"/>
        <v>0</v>
      </c>
      <c r="H392" s="1">
        <f>'F12'!E395</f>
        <v>0</v>
      </c>
      <c r="I392" s="1" t="str">
        <f t="shared" si="127"/>
        <v/>
      </c>
      <c r="J392" s="197">
        <f>VLOOKUP(H392,'F12'!$E$6:$F$1000,2,FALSE)</f>
        <v>0</v>
      </c>
      <c r="K392" s="197">
        <f t="shared" si="128"/>
        <v>0.25</v>
      </c>
      <c r="L392" s="190">
        <f t="shared" si="136"/>
        <v>0</v>
      </c>
      <c r="M392" s="182" t="str">
        <f t="shared" si="140"/>
        <v/>
      </c>
      <c r="N392" s="182" t="str">
        <f t="shared" si="140"/>
        <v/>
      </c>
      <c r="O392" s="182" t="str">
        <f t="shared" si="140"/>
        <v/>
      </c>
      <c r="P392" s="182" t="str">
        <f t="shared" si="140"/>
        <v/>
      </c>
      <c r="Q392" s="182" t="str">
        <f t="shared" si="140"/>
        <v/>
      </c>
      <c r="R392" s="182" t="str">
        <f t="shared" si="140"/>
        <v/>
      </c>
      <c r="S392" s="182" t="str">
        <f t="shared" si="140"/>
        <v/>
      </c>
      <c r="T392" s="182" t="str">
        <f t="shared" si="140"/>
        <v/>
      </c>
      <c r="U392" s="182" t="str">
        <f t="shared" si="140"/>
        <v/>
      </c>
      <c r="V392" s="182" t="str">
        <f t="shared" si="140"/>
        <v/>
      </c>
      <c r="W392" s="182" t="str">
        <f t="shared" si="140"/>
        <v/>
      </c>
      <c r="X392" s="182" t="str">
        <f t="shared" si="140"/>
        <v/>
      </c>
      <c r="Y392" s="182" t="str">
        <f t="shared" si="140"/>
        <v/>
      </c>
      <c r="Z392" s="182" t="str">
        <f t="shared" si="140"/>
        <v/>
      </c>
      <c r="AA392" s="182" t="str">
        <f t="shared" si="140"/>
        <v/>
      </c>
      <c r="AB392" s="182" t="str">
        <f t="shared" si="139"/>
        <v/>
      </c>
      <c r="AC392" s="182" t="str">
        <f t="shared" si="139"/>
        <v/>
      </c>
      <c r="AD392" s="182" t="str">
        <f t="shared" si="139"/>
        <v/>
      </c>
      <c r="AE392" s="182" t="str">
        <f t="shared" si="139"/>
        <v/>
      </c>
      <c r="AF392" s="182" t="str">
        <f t="shared" si="139"/>
        <v/>
      </c>
      <c r="AG392" s="182" t="str">
        <f t="shared" si="139"/>
        <v/>
      </c>
      <c r="AH392" s="182" t="str">
        <f t="shared" si="139"/>
        <v/>
      </c>
      <c r="AI392" s="182" t="str">
        <f t="shared" si="139"/>
        <v/>
      </c>
      <c r="AJ392" s="182" t="str">
        <f t="shared" si="139"/>
        <v/>
      </c>
      <c r="AK392" s="182" t="str">
        <f t="shared" si="139"/>
        <v/>
      </c>
      <c r="AL392" s="182" t="str">
        <f t="shared" si="139"/>
        <v/>
      </c>
      <c r="AM392" s="182" t="str">
        <f t="shared" si="139"/>
        <v/>
      </c>
      <c r="AN392" s="182" t="str">
        <f t="shared" si="139"/>
        <v/>
      </c>
      <c r="AO392" s="182" t="str">
        <f t="shared" si="139"/>
        <v/>
      </c>
      <c r="AP392" s="182" t="str">
        <f t="shared" si="139"/>
        <v/>
      </c>
      <c r="AQ392" s="182" t="str">
        <f t="shared" si="139"/>
        <v/>
      </c>
      <c r="AR392" s="182" t="str">
        <f t="shared" si="137"/>
        <v/>
      </c>
      <c r="AS392" s="182" t="str">
        <f t="shared" si="137"/>
        <v/>
      </c>
      <c r="AT392" s="182" t="str">
        <f t="shared" si="137"/>
        <v/>
      </c>
      <c r="AU392" s="182" t="str">
        <f t="shared" si="137"/>
        <v/>
      </c>
      <c r="AV392" s="182" t="str">
        <f t="shared" si="137"/>
        <v/>
      </c>
      <c r="AW392" s="182" t="str">
        <f t="shared" si="137"/>
        <v/>
      </c>
      <c r="AX392" s="182" t="str">
        <f t="shared" si="137"/>
        <v/>
      </c>
      <c r="AY392" s="182" t="str">
        <f t="shared" si="137"/>
        <v/>
      </c>
      <c r="AZ392" s="182" t="str">
        <f t="shared" si="137"/>
        <v/>
      </c>
      <c r="BA392" s="182" t="str">
        <f t="shared" si="137"/>
        <v/>
      </c>
      <c r="BB392" s="182" t="str">
        <f t="shared" si="137"/>
        <v/>
      </c>
      <c r="BC392" s="182" t="str">
        <f t="shared" si="137"/>
        <v/>
      </c>
      <c r="BD392" s="182" t="str">
        <f t="shared" si="137"/>
        <v/>
      </c>
      <c r="BE392" s="182" t="str">
        <f t="shared" si="137"/>
        <v/>
      </c>
      <c r="BF392" s="182" t="str">
        <f t="shared" si="137"/>
        <v/>
      </c>
      <c r="BG392" s="182" t="str">
        <f t="shared" si="137"/>
        <v/>
      </c>
      <c r="BH392" s="182" t="str">
        <f t="shared" si="138"/>
        <v/>
      </c>
      <c r="BI392" s="182" t="str">
        <f t="shared" si="138"/>
        <v/>
      </c>
      <c r="BJ392" s="182" t="str">
        <f t="shared" si="138"/>
        <v/>
      </c>
      <c r="BK392" s="182" t="str">
        <f t="shared" si="138"/>
        <v/>
      </c>
      <c r="BL392" s="182" t="str">
        <f t="shared" si="138"/>
        <v/>
      </c>
      <c r="BM392" s="182" t="str">
        <f t="shared" si="138"/>
        <v/>
      </c>
      <c r="BN392" s="182" t="str">
        <f t="shared" si="138"/>
        <v/>
      </c>
      <c r="BO392" s="182" t="str">
        <f t="shared" si="138"/>
        <v/>
      </c>
      <c r="BP392" s="182" t="str">
        <f t="shared" si="138"/>
        <v/>
      </c>
      <c r="BQ392" s="182" t="str">
        <f t="shared" si="138"/>
        <v/>
      </c>
      <c r="BR392" s="182" t="str">
        <f t="shared" si="138"/>
        <v/>
      </c>
      <c r="BS392" s="182" t="str">
        <f t="shared" si="138"/>
        <v/>
      </c>
      <c r="BT392" s="182" t="str">
        <f t="shared" si="138"/>
        <v/>
      </c>
      <c r="BU392" s="182" t="str">
        <f t="shared" si="138"/>
        <v/>
      </c>
    </row>
    <row r="393" spans="1:73" x14ac:dyDescent="0.25">
      <c r="A393" s="422">
        <f>IF(ISERROR(FIND(SALES!$XEM$12,J393)),0,1)</f>
        <v>1</v>
      </c>
      <c r="G393" s="623" t="str">
        <f t="shared" si="126"/>
        <v>0</v>
      </c>
      <c r="H393" s="1">
        <f>'F12'!E396</f>
        <v>0</v>
      </c>
      <c r="I393" s="1" t="str">
        <f t="shared" si="127"/>
        <v/>
      </c>
      <c r="J393" s="197">
        <f>VLOOKUP(H393,'F12'!$E$6:$F$1000,2,FALSE)</f>
        <v>0</v>
      </c>
      <c r="K393" s="197">
        <f t="shared" si="128"/>
        <v>0.25</v>
      </c>
      <c r="L393" s="190">
        <f t="shared" si="136"/>
        <v>0</v>
      </c>
      <c r="M393" s="182" t="str">
        <f t="shared" si="140"/>
        <v/>
      </c>
      <c r="N393" s="182" t="str">
        <f t="shared" si="140"/>
        <v/>
      </c>
      <c r="O393" s="182" t="str">
        <f t="shared" si="140"/>
        <v/>
      </c>
      <c r="P393" s="182" t="str">
        <f t="shared" si="140"/>
        <v/>
      </c>
      <c r="Q393" s="182" t="str">
        <f t="shared" si="140"/>
        <v/>
      </c>
      <c r="R393" s="182" t="str">
        <f t="shared" si="140"/>
        <v/>
      </c>
      <c r="S393" s="182" t="str">
        <f t="shared" si="140"/>
        <v/>
      </c>
      <c r="T393" s="182" t="str">
        <f t="shared" si="140"/>
        <v/>
      </c>
      <c r="U393" s="182" t="str">
        <f t="shared" si="140"/>
        <v/>
      </c>
      <c r="V393" s="182" t="str">
        <f t="shared" si="140"/>
        <v/>
      </c>
      <c r="W393" s="182" t="str">
        <f t="shared" si="140"/>
        <v/>
      </c>
      <c r="X393" s="182" t="str">
        <f t="shared" si="140"/>
        <v/>
      </c>
      <c r="Y393" s="182" t="str">
        <f t="shared" si="140"/>
        <v/>
      </c>
      <c r="Z393" s="182" t="str">
        <f t="shared" si="140"/>
        <v/>
      </c>
      <c r="AA393" s="182" t="str">
        <f t="shared" si="140"/>
        <v/>
      </c>
      <c r="AB393" s="182" t="str">
        <f t="shared" si="139"/>
        <v/>
      </c>
      <c r="AC393" s="182" t="str">
        <f t="shared" si="139"/>
        <v/>
      </c>
      <c r="AD393" s="182" t="str">
        <f t="shared" si="139"/>
        <v/>
      </c>
      <c r="AE393" s="182" t="str">
        <f t="shared" si="139"/>
        <v/>
      </c>
      <c r="AF393" s="182" t="str">
        <f t="shared" si="139"/>
        <v/>
      </c>
      <c r="AG393" s="182" t="str">
        <f t="shared" si="139"/>
        <v/>
      </c>
      <c r="AH393" s="182" t="str">
        <f t="shared" si="139"/>
        <v/>
      </c>
      <c r="AI393" s="182" t="str">
        <f t="shared" si="139"/>
        <v/>
      </c>
      <c r="AJ393" s="182" t="str">
        <f t="shared" si="139"/>
        <v/>
      </c>
      <c r="AK393" s="182" t="str">
        <f t="shared" si="139"/>
        <v/>
      </c>
      <c r="AL393" s="182" t="str">
        <f t="shared" si="139"/>
        <v/>
      </c>
      <c r="AM393" s="182" t="str">
        <f t="shared" si="139"/>
        <v/>
      </c>
      <c r="AN393" s="182" t="str">
        <f t="shared" si="139"/>
        <v/>
      </c>
      <c r="AO393" s="182" t="str">
        <f t="shared" si="139"/>
        <v/>
      </c>
      <c r="AP393" s="182" t="str">
        <f t="shared" si="139"/>
        <v/>
      </c>
      <c r="AQ393" s="182" t="str">
        <f t="shared" si="139"/>
        <v/>
      </c>
      <c r="AR393" s="182" t="str">
        <f t="shared" si="137"/>
        <v/>
      </c>
      <c r="AS393" s="182" t="str">
        <f t="shared" si="137"/>
        <v/>
      </c>
      <c r="AT393" s="182" t="str">
        <f t="shared" si="137"/>
        <v/>
      </c>
      <c r="AU393" s="182" t="str">
        <f t="shared" si="137"/>
        <v/>
      </c>
      <c r="AV393" s="182" t="str">
        <f t="shared" si="137"/>
        <v/>
      </c>
      <c r="AW393" s="182" t="str">
        <f t="shared" si="137"/>
        <v/>
      </c>
      <c r="AX393" s="182" t="str">
        <f t="shared" si="137"/>
        <v/>
      </c>
      <c r="AY393" s="182" t="str">
        <f t="shared" si="137"/>
        <v/>
      </c>
      <c r="AZ393" s="182" t="str">
        <f t="shared" si="137"/>
        <v/>
      </c>
      <c r="BA393" s="182" t="str">
        <f t="shared" si="137"/>
        <v/>
      </c>
      <c r="BB393" s="182" t="str">
        <f t="shared" si="137"/>
        <v/>
      </c>
      <c r="BC393" s="182" t="str">
        <f t="shared" si="137"/>
        <v/>
      </c>
      <c r="BD393" s="182" t="str">
        <f t="shared" si="137"/>
        <v/>
      </c>
      <c r="BE393" s="182" t="str">
        <f t="shared" si="137"/>
        <v/>
      </c>
      <c r="BF393" s="182" t="str">
        <f t="shared" si="137"/>
        <v/>
      </c>
      <c r="BG393" s="182" t="str">
        <f t="shared" si="137"/>
        <v/>
      </c>
      <c r="BH393" s="182" t="str">
        <f t="shared" si="138"/>
        <v/>
      </c>
      <c r="BI393" s="182" t="str">
        <f t="shared" si="138"/>
        <v/>
      </c>
      <c r="BJ393" s="182" t="str">
        <f t="shared" si="138"/>
        <v/>
      </c>
      <c r="BK393" s="182" t="str">
        <f t="shared" si="138"/>
        <v/>
      </c>
      <c r="BL393" s="182" t="str">
        <f t="shared" si="138"/>
        <v/>
      </c>
      <c r="BM393" s="182" t="str">
        <f t="shared" si="138"/>
        <v/>
      </c>
      <c r="BN393" s="182" t="str">
        <f t="shared" si="138"/>
        <v/>
      </c>
      <c r="BO393" s="182" t="str">
        <f t="shared" si="138"/>
        <v/>
      </c>
      <c r="BP393" s="182" t="str">
        <f t="shared" si="138"/>
        <v/>
      </c>
      <c r="BQ393" s="182" t="str">
        <f t="shared" si="138"/>
        <v/>
      </c>
      <c r="BR393" s="182" t="str">
        <f t="shared" si="138"/>
        <v/>
      </c>
      <c r="BS393" s="182" t="str">
        <f t="shared" si="138"/>
        <v/>
      </c>
      <c r="BT393" s="182" t="str">
        <f t="shared" si="138"/>
        <v/>
      </c>
      <c r="BU393" s="182" t="str">
        <f t="shared" si="138"/>
        <v/>
      </c>
    </row>
    <row r="394" spans="1:73" x14ac:dyDescent="0.25">
      <c r="A394" s="422">
        <f>IF(ISERROR(FIND(SALES!$XEM$12,J394)),0,1)</f>
        <v>1</v>
      </c>
      <c r="G394" s="623" t="str">
        <f t="shared" si="126"/>
        <v>0</v>
      </c>
      <c r="H394" s="1">
        <f>'F12'!E397</f>
        <v>0</v>
      </c>
      <c r="I394" s="1" t="str">
        <f t="shared" si="127"/>
        <v/>
      </c>
      <c r="J394" s="197">
        <f>VLOOKUP(H394,'F12'!$E$6:$F$1000,2,FALSE)</f>
        <v>0</v>
      </c>
      <c r="K394" s="197">
        <f t="shared" si="128"/>
        <v>0.25</v>
      </c>
      <c r="L394" s="190">
        <f t="shared" si="136"/>
        <v>0</v>
      </c>
      <c r="M394" s="182" t="str">
        <f t="shared" si="140"/>
        <v/>
      </c>
      <c r="N394" s="182" t="str">
        <f t="shared" si="140"/>
        <v/>
      </c>
      <c r="O394" s="182" t="str">
        <f t="shared" si="140"/>
        <v/>
      </c>
      <c r="P394" s="182" t="str">
        <f t="shared" si="140"/>
        <v/>
      </c>
      <c r="Q394" s="182" t="str">
        <f t="shared" si="140"/>
        <v/>
      </c>
      <c r="R394" s="182" t="str">
        <f t="shared" si="140"/>
        <v/>
      </c>
      <c r="S394" s="182" t="str">
        <f t="shared" si="140"/>
        <v/>
      </c>
      <c r="T394" s="182" t="str">
        <f t="shared" si="140"/>
        <v/>
      </c>
      <c r="U394" s="182" t="str">
        <f t="shared" si="140"/>
        <v/>
      </c>
      <c r="V394" s="182" t="str">
        <f t="shared" si="140"/>
        <v/>
      </c>
      <c r="W394" s="182" t="str">
        <f t="shared" si="140"/>
        <v/>
      </c>
      <c r="X394" s="182" t="str">
        <f t="shared" si="140"/>
        <v/>
      </c>
      <c r="Y394" s="182" t="str">
        <f t="shared" si="140"/>
        <v/>
      </c>
      <c r="Z394" s="182" t="str">
        <f t="shared" si="140"/>
        <v/>
      </c>
      <c r="AA394" s="182" t="str">
        <f t="shared" si="140"/>
        <v/>
      </c>
      <c r="AB394" s="182" t="str">
        <f t="shared" si="139"/>
        <v/>
      </c>
      <c r="AC394" s="182" t="str">
        <f t="shared" si="139"/>
        <v/>
      </c>
      <c r="AD394" s="182" t="str">
        <f t="shared" si="139"/>
        <v/>
      </c>
      <c r="AE394" s="182" t="str">
        <f t="shared" si="139"/>
        <v/>
      </c>
      <c r="AF394" s="182" t="str">
        <f t="shared" si="139"/>
        <v/>
      </c>
      <c r="AG394" s="182" t="str">
        <f t="shared" si="139"/>
        <v/>
      </c>
      <c r="AH394" s="182" t="str">
        <f t="shared" si="139"/>
        <v/>
      </c>
      <c r="AI394" s="182" t="str">
        <f t="shared" si="139"/>
        <v/>
      </c>
      <c r="AJ394" s="182" t="str">
        <f t="shared" si="139"/>
        <v/>
      </c>
      <c r="AK394" s="182" t="str">
        <f t="shared" si="139"/>
        <v/>
      </c>
      <c r="AL394" s="182" t="str">
        <f t="shared" si="139"/>
        <v/>
      </c>
      <c r="AM394" s="182" t="str">
        <f t="shared" si="139"/>
        <v/>
      </c>
      <c r="AN394" s="182" t="str">
        <f t="shared" si="139"/>
        <v/>
      </c>
      <c r="AO394" s="182" t="str">
        <f t="shared" si="139"/>
        <v/>
      </c>
      <c r="AP394" s="182" t="str">
        <f t="shared" si="139"/>
        <v/>
      </c>
      <c r="AQ394" s="182" t="str">
        <f t="shared" si="139"/>
        <v/>
      </c>
      <c r="AR394" s="182" t="str">
        <f t="shared" si="137"/>
        <v/>
      </c>
      <c r="AS394" s="182" t="str">
        <f t="shared" si="137"/>
        <v/>
      </c>
      <c r="AT394" s="182" t="str">
        <f t="shared" si="137"/>
        <v/>
      </c>
      <c r="AU394" s="182" t="str">
        <f t="shared" si="137"/>
        <v/>
      </c>
      <c r="AV394" s="182" t="str">
        <f t="shared" si="137"/>
        <v/>
      </c>
      <c r="AW394" s="182" t="str">
        <f t="shared" si="137"/>
        <v/>
      </c>
      <c r="AX394" s="182" t="str">
        <f t="shared" si="137"/>
        <v/>
      </c>
      <c r="AY394" s="182" t="str">
        <f t="shared" si="137"/>
        <v/>
      </c>
      <c r="AZ394" s="182" t="str">
        <f t="shared" si="137"/>
        <v/>
      </c>
      <c r="BA394" s="182" t="str">
        <f t="shared" si="137"/>
        <v/>
      </c>
      <c r="BB394" s="182" t="str">
        <f t="shared" si="137"/>
        <v/>
      </c>
      <c r="BC394" s="182" t="str">
        <f t="shared" si="137"/>
        <v/>
      </c>
      <c r="BD394" s="182" t="str">
        <f t="shared" si="137"/>
        <v/>
      </c>
      <c r="BE394" s="182" t="str">
        <f t="shared" si="137"/>
        <v/>
      </c>
      <c r="BF394" s="182" t="str">
        <f t="shared" si="137"/>
        <v/>
      </c>
      <c r="BG394" s="182" t="str">
        <f t="shared" si="137"/>
        <v/>
      </c>
      <c r="BH394" s="182" t="str">
        <f t="shared" si="138"/>
        <v/>
      </c>
      <c r="BI394" s="182" t="str">
        <f t="shared" si="138"/>
        <v/>
      </c>
      <c r="BJ394" s="182" t="str">
        <f t="shared" si="138"/>
        <v/>
      </c>
      <c r="BK394" s="182" t="str">
        <f t="shared" si="138"/>
        <v/>
      </c>
      <c r="BL394" s="182" t="str">
        <f t="shared" si="138"/>
        <v/>
      </c>
      <c r="BM394" s="182" t="str">
        <f t="shared" si="138"/>
        <v/>
      </c>
      <c r="BN394" s="182" t="str">
        <f t="shared" si="138"/>
        <v/>
      </c>
      <c r="BO394" s="182" t="str">
        <f t="shared" si="138"/>
        <v/>
      </c>
      <c r="BP394" s="182" t="str">
        <f t="shared" si="138"/>
        <v/>
      </c>
      <c r="BQ394" s="182" t="str">
        <f t="shared" si="138"/>
        <v/>
      </c>
      <c r="BR394" s="182" t="str">
        <f t="shared" si="138"/>
        <v/>
      </c>
      <c r="BS394" s="182" t="str">
        <f t="shared" si="138"/>
        <v/>
      </c>
      <c r="BT394" s="182" t="str">
        <f t="shared" si="138"/>
        <v/>
      </c>
      <c r="BU394" s="182" t="str">
        <f t="shared" si="138"/>
        <v/>
      </c>
    </row>
    <row r="395" spans="1:73" x14ac:dyDescent="0.25">
      <c r="A395" s="422">
        <f>IF(ISERROR(FIND(SALES!$XEM$12,J395)),0,1)</f>
        <v>1</v>
      </c>
      <c r="G395" s="623" t="str">
        <f t="shared" si="126"/>
        <v>0</v>
      </c>
      <c r="H395" s="1">
        <f>'F12'!E398</f>
        <v>0</v>
      </c>
      <c r="I395" s="1" t="str">
        <f t="shared" si="127"/>
        <v/>
      </c>
      <c r="J395" s="197">
        <f>VLOOKUP(H395,'F12'!$E$6:$F$1000,2,FALSE)</f>
        <v>0</v>
      </c>
      <c r="K395" s="197">
        <f t="shared" si="128"/>
        <v>0.25</v>
      </c>
      <c r="L395" s="190">
        <f t="shared" si="136"/>
        <v>0</v>
      </c>
      <c r="M395" s="182" t="str">
        <f t="shared" si="140"/>
        <v/>
      </c>
      <c r="N395" s="182" t="str">
        <f t="shared" si="140"/>
        <v/>
      </c>
      <c r="O395" s="182" t="str">
        <f t="shared" si="140"/>
        <v/>
      </c>
      <c r="P395" s="182" t="str">
        <f t="shared" si="140"/>
        <v/>
      </c>
      <c r="Q395" s="182" t="str">
        <f t="shared" si="140"/>
        <v/>
      </c>
      <c r="R395" s="182" t="str">
        <f t="shared" si="140"/>
        <v/>
      </c>
      <c r="S395" s="182" t="str">
        <f t="shared" si="140"/>
        <v/>
      </c>
      <c r="T395" s="182" t="str">
        <f t="shared" si="140"/>
        <v/>
      </c>
      <c r="U395" s="182" t="str">
        <f t="shared" si="140"/>
        <v/>
      </c>
      <c r="V395" s="182" t="str">
        <f t="shared" si="140"/>
        <v/>
      </c>
      <c r="W395" s="182" t="str">
        <f t="shared" si="140"/>
        <v/>
      </c>
      <c r="X395" s="182" t="str">
        <f t="shared" si="140"/>
        <v/>
      </c>
      <c r="Y395" s="182" t="str">
        <f t="shared" si="140"/>
        <v/>
      </c>
      <c r="Z395" s="182" t="str">
        <f t="shared" si="140"/>
        <v/>
      </c>
      <c r="AA395" s="182" t="str">
        <f t="shared" si="140"/>
        <v/>
      </c>
      <c r="AB395" s="182" t="str">
        <f t="shared" si="139"/>
        <v/>
      </c>
      <c r="AC395" s="182" t="str">
        <f t="shared" si="139"/>
        <v/>
      </c>
      <c r="AD395" s="182" t="str">
        <f t="shared" si="139"/>
        <v/>
      </c>
      <c r="AE395" s="182" t="str">
        <f t="shared" si="139"/>
        <v/>
      </c>
      <c r="AF395" s="182" t="str">
        <f t="shared" si="139"/>
        <v/>
      </c>
      <c r="AG395" s="182" t="str">
        <f t="shared" si="139"/>
        <v/>
      </c>
      <c r="AH395" s="182" t="str">
        <f t="shared" si="139"/>
        <v/>
      </c>
      <c r="AI395" s="182" t="str">
        <f t="shared" si="139"/>
        <v/>
      </c>
      <c r="AJ395" s="182" t="str">
        <f t="shared" si="139"/>
        <v/>
      </c>
      <c r="AK395" s="182" t="str">
        <f t="shared" si="139"/>
        <v/>
      </c>
      <c r="AL395" s="182" t="str">
        <f t="shared" si="139"/>
        <v/>
      </c>
      <c r="AM395" s="182" t="str">
        <f t="shared" si="139"/>
        <v/>
      </c>
      <c r="AN395" s="182" t="str">
        <f t="shared" si="139"/>
        <v/>
      </c>
      <c r="AO395" s="182" t="str">
        <f t="shared" si="139"/>
        <v/>
      </c>
      <c r="AP395" s="182" t="str">
        <f t="shared" si="139"/>
        <v/>
      </c>
      <c r="AQ395" s="182" t="str">
        <f t="shared" si="139"/>
        <v/>
      </c>
      <c r="AR395" s="182" t="str">
        <f t="shared" si="137"/>
        <v/>
      </c>
      <c r="AS395" s="182" t="str">
        <f t="shared" si="137"/>
        <v/>
      </c>
      <c r="AT395" s="182" t="str">
        <f t="shared" si="137"/>
        <v/>
      </c>
      <c r="AU395" s="182" t="str">
        <f t="shared" si="137"/>
        <v/>
      </c>
      <c r="AV395" s="182" t="str">
        <f t="shared" si="137"/>
        <v/>
      </c>
      <c r="AW395" s="182" t="str">
        <f t="shared" si="137"/>
        <v/>
      </c>
      <c r="AX395" s="182" t="str">
        <f t="shared" si="137"/>
        <v/>
      </c>
      <c r="AY395" s="182" t="str">
        <f t="shared" si="137"/>
        <v/>
      </c>
      <c r="AZ395" s="182" t="str">
        <f t="shared" si="137"/>
        <v/>
      </c>
      <c r="BA395" s="182" t="str">
        <f t="shared" si="137"/>
        <v/>
      </c>
      <c r="BB395" s="182" t="str">
        <f t="shared" si="137"/>
        <v/>
      </c>
      <c r="BC395" s="182" t="str">
        <f t="shared" si="137"/>
        <v/>
      </c>
      <c r="BD395" s="182" t="str">
        <f t="shared" si="137"/>
        <v/>
      </c>
      <c r="BE395" s="182" t="str">
        <f t="shared" si="137"/>
        <v/>
      </c>
      <c r="BF395" s="182" t="str">
        <f t="shared" si="137"/>
        <v/>
      </c>
      <c r="BG395" s="182" t="str">
        <f t="shared" ref="BG395:BU400" si="141">IF(BG$2&gt;LEN($J395),"",RIGHT(LEFT($J395,BG$2),3))</f>
        <v/>
      </c>
      <c r="BH395" s="182" t="str">
        <f t="shared" si="141"/>
        <v/>
      </c>
      <c r="BI395" s="182" t="str">
        <f t="shared" si="141"/>
        <v/>
      </c>
      <c r="BJ395" s="182" t="str">
        <f t="shared" si="141"/>
        <v/>
      </c>
      <c r="BK395" s="182" t="str">
        <f t="shared" si="141"/>
        <v/>
      </c>
      <c r="BL395" s="182" t="str">
        <f t="shared" si="141"/>
        <v/>
      </c>
      <c r="BM395" s="182" t="str">
        <f t="shared" si="141"/>
        <v/>
      </c>
      <c r="BN395" s="182" t="str">
        <f t="shared" si="141"/>
        <v/>
      </c>
      <c r="BO395" s="182" t="str">
        <f t="shared" si="141"/>
        <v/>
      </c>
      <c r="BP395" s="182" t="str">
        <f t="shared" si="141"/>
        <v/>
      </c>
      <c r="BQ395" s="182" t="str">
        <f t="shared" si="141"/>
        <v/>
      </c>
      <c r="BR395" s="182" t="str">
        <f t="shared" si="141"/>
        <v/>
      </c>
      <c r="BS395" s="182" t="str">
        <f t="shared" si="141"/>
        <v/>
      </c>
      <c r="BT395" s="182" t="str">
        <f t="shared" si="141"/>
        <v/>
      </c>
      <c r="BU395" s="182" t="str">
        <f t="shared" si="141"/>
        <v/>
      </c>
    </row>
    <row r="396" spans="1:73" x14ac:dyDescent="0.25">
      <c r="A396" s="422">
        <f>IF(ISERROR(FIND(SALES!$XEM$12,J396)),0,1)</f>
        <v>1</v>
      </c>
      <c r="G396" s="623" t="str">
        <f t="shared" si="126"/>
        <v>0</v>
      </c>
      <c r="H396" s="1">
        <f>'F12'!E399</f>
        <v>0</v>
      </c>
      <c r="I396" s="1" t="str">
        <f t="shared" si="127"/>
        <v/>
      </c>
      <c r="J396" s="197">
        <f>VLOOKUP(H396,'F12'!$E$6:$F$1000,2,FALSE)</f>
        <v>0</v>
      </c>
      <c r="K396" s="197">
        <f t="shared" si="128"/>
        <v>0.25</v>
      </c>
      <c r="L396" s="190">
        <f t="shared" si="136"/>
        <v>0</v>
      </c>
      <c r="M396" s="182" t="str">
        <f t="shared" si="140"/>
        <v/>
      </c>
      <c r="N396" s="182" t="str">
        <f t="shared" si="140"/>
        <v/>
      </c>
      <c r="O396" s="182" t="str">
        <f t="shared" si="140"/>
        <v/>
      </c>
      <c r="P396" s="182" t="str">
        <f t="shared" si="140"/>
        <v/>
      </c>
      <c r="Q396" s="182" t="str">
        <f t="shared" si="140"/>
        <v/>
      </c>
      <c r="R396" s="182" t="str">
        <f t="shared" si="140"/>
        <v/>
      </c>
      <c r="S396" s="182" t="str">
        <f t="shared" si="140"/>
        <v/>
      </c>
      <c r="T396" s="182" t="str">
        <f t="shared" si="140"/>
        <v/>
      </c>
      <c r="U396" s="182" t="str">
        <f t="shared" si="140"/>
        <v/>
      </c>
      <c r="V396" s="182" t="str">
        <f t="shared" si="140"/>
        <v/>
      </c>
      <c r="W396" s="182" t="str">
        <f t="shared" si="140"/>
        <v/>
      </c>
      <c r="X396" s="182" t="str">
        <f t="shared" si="140"/>
        <v/>
      </c>
      <c r="Y396" s="182" t="str">
        <f t="shared" si="140"/>
        <v/>
      </c>
      <c r="Z396" s="182" t="str">
        <f t="shared" si="140"/>
        <v/>
      </c>
      <c r="AA396" s="182" t="str">
        <f t="shared" si="140"/>
        <v/>
      </c>
      <c r="AB396" s="182" t="str">
        <f t="shared" si="139"/>
        <v/>
      </c>
      <c r="AC396" s="182" t="str">
        <f t="shared" si="139"/>
        <v/>
      </c>
      <c r="AD396" s="182" t="str">
        <f t="shared" si="139"/>
        <v/>
      </c>
      <c r="AE396" s="182" t="str">
        <f t="shared" si="139"/>
        <v/>
      </c>
      <c r="AF396" s="182" t="str">
        <f t="shared" si="139"/>
        <v/>
      </c>
      <c r="AG396" s="182" t="str">
        <f t="shared" si="139"/>
        <v/>
      </c>
      <c r="AH396" s="182" t="str">
        <f t="shared" si="139"/>
        <v/>
      </c>
      <c r="AI396" s="182" t="str">
        <f t="shared" si="139"/>
        <v/>
      </c>
      <c r="AJ396" s="182" t="str">
        <f t="shared" si="139"/>
        <v/>
      </c>
      <c r="AK396" s="182" t="str">
        <f t="shared" si="139"/>
        <v/>
      </c>
      <c r="AL396" s="182" t="str">
        <f t="shared" si="139"/>
        <v/>
      </c>
      <c r="AM396" s="182" t="str">
        <f t="shared" si="139"/>
        <v/>
      </c>
      <c r="AN396" s="182" t="str">
        <f t="shared" si="139"/>
        <v/>
      </c>
      <c r="AO396" s="182" t="str">
        <f t="shared" si="139"/>
        <v/>
      </c>
      <c r="AP396" s="182" t="str">
        <f t="shared" si="139"/>
        <v/>
      </c>
      <c r="AQ396" s="182" t="str">
        <f t="shared" ref="AQ396:BF400" si="142">IF(AQ$2&gt;LEN($J396),"",RIGHT(LEFT($J396,AQ$2),3))</f>
        <v/>
      </c>
      <c r="AR396" s="182" t="str">
        <f t="shared" si="142"/>
        <v/>
      </c>
      <c r="AS396" s="182" t="str">
        <f t="shared" si="142"/>
        <v/>
      </c>
      <c r="AT396" s="182" t="str">
        <f t="shared" si="142"/>
        <v/>
      </c>
      <c r="AU396" s="182" t="str">
        <f t="shared" si="142"/>
        <v/>
      </c>
      <c r="AV396" s="182" t="str">
        <f t="shared" si="142"/>
        <v/>
      </c>
      <c r="AW396" s="182" t="str">
        <f t="shared" si="142"/>
        <v/>
      </c>
      <c r="AX396" s="182" t="str">
        <f t="shared" si="142"/>
        <v/>
      </c>
      <c r="AY396" s="182" t="str">
        <f t="shared" si="142"/>
        <v/>
      </c>
      <c r="AZ396" s="182" t="str">
        <f t="shared" si="142"/>
        <v/>
      </c>
      <c r="BA396" s="182" t="str">
        <f t="shared" si="142"/>
        <v/>
      </c>
      <c r="BB396" s="182" t="str">
        <f t="shared" si="142"/>
        <v/>
      </c>
      <c r="BC396" s="182" t="str">
        <f t="shared" si="142"/>
        <v/>
      </c>
      <c r="BD396" s="182" t="str">
        <f t="shared" si="142"/>
        <v/>
      </c>
      <c r="BE396" s="182" t="str">
        <f t="shared" si="142"/>
        <v/>
      </c>
      <c r="BF396" s="182" t="str">
        <f t="shared" si="142"/>
        <v/>
      </c>
      <c r="BG396" s="182" t="str">
        <f t="shared" si="141"/>
        <v/>
      </c>
      <c r="BH396" s="182" t="str">
        <f t="shared" si="141"/>
        <v/>
      </c>
      <c r="BI396" s="182" t="str">
        <f t="shared" si="141"/>
        <v/>
      </c>
      <c r="BJ396" s="182" t="str">
        <f t="shared" si="141"/>
        <v/>
      </c>
      <c r="BK396" s="182" t="str">
        <f t="shared" si="141"/>
        <v/>
      </c>
      <c r="BL396" s="182" t="str">
        <f t="shared" si="141"/>
        <v/>
      </c>
      <c r="BM396" s="182" t="str">
        <f t="shared" si="141"/>
        <v/>
      </c>
      <c r="BN396" s="182" t="str">
        <f t="shared" si="141"/>
        <v/>
      </c>
      <c r="BO396" s="182" t="str">
        <f t="shared" si="141"/>
        <v/>
      </c>
      <c r="BP396" s="182" t="str">
        <f t="shared" si="141"/>
        <v/>
      </c>
      <c r="BQ396" s="182" t="str">
        <f t="shared" si="141"/>
        <v/>
      </c>
      <c r="BR396" s="182" t="str">
        <f t="shared" si="141"/>
        <v/>
      </c>
      <c r="BS396" s="182" t="str">
        <f t="shared" si="141"/>
        <v/>
      </c>
      <c r="BT396" s="182" t="str">
        <f t="shared" si="141"/>
        <v/>
      </c>
      <c r="BU396" s="182" t="str">
        <f t="shared" si="141"/>
        <v/>
      </c>
    </row>
    <row r="397" spans="1:73" x14ac:dyDescent="0.25">
      <c r="A397" s="422">
        <f>IF(ISERROR(FIND(SALES!$XEM$12,J397)),0,1)</f>
        <v>1</v>
      </c>
      <c r="G397" s="623" t="str">
        <f t="shared" si="126"/>
        <v>0</v>
      </c>
      <c r="H397" s="1">
        <f>'F12'!E400</f>
        <v>0</v>
      </c>
      <c r="I397" s="1" t="str">
        <f t="shared" si="127"/>
        <v/>
      </c>
      <c r="J397" s="197">
        <f>VLOOKUP(H397,'F12'!$E$6:$F$1000,2,FALSE)</f>
        <v>0</v>
      </c>
      <c r="K397" s="197">
        <f t="shared" si="128"/>
        <v>0.25</v>
      </c>
      <c r="L397" s="190">
        <f t="shared" si="136"/>
        <v>0</v>
      </c>
      <c r="M397" s="182" t="str">
        <f t="shared" si="140"/>
        <v/>
      </c>
      <c r="N397" s="182" t="str">
        <f t="shared" si="140"/>
        <v/>
      </c>
      <c r="O397" s="182" t="str">
        <f t="shared" si="140"/>
        <v/>
      </c>
      <c r="P397" s="182" t="str">
        <f t="shared" si="140"/>
        <v/>
      </c>
      <c r="Q397" s="182" t="str">
        <f t="shared" si="140"/>
        <v/>
      </c>
      <c r="R397" s="182" t="str">
        <f t="shared" si="140"/>
        <v/>
      </c>
      <c r="S397" s="182" t="str">
        <f t="shared" si="140"/>
        <v/>
      </c>
      <c r="T397" s="182" t="str">
        <f t="shared" si="140"/>
        <v/>
      </c>
      <c r="U397" s="182" t="str">
        <f t="shared" si="140"/>
        <v/>
      </c>
      <c r="V397" s="182" t="str">
        <f t="shared" si="140"/>
        <v/>
      </c>
      <c r="W397" s="182" t="str">
        <f t="shared" si="140"/>
        <v/>
      </c>
      <c r="X397" s="182" t="str">
        <f t="shared" si="140"/>
        <v/>
      </c>
      <c r="Y397" s="182" t="str">
        <f t="shared" si="140"/>
        <v/>
      </c>
      <c r="Z397" s="182" t="str">
        <f t="shared" si="140"/>
        <v/>
      </c>
      <c r="AA397" s="182" t="str">
        <f t="shared" si="140"/>
        <v/>
      </c>
      <c r="AB397" s="182" t="str">
        <f t="shared" si="140"/>
        <v/>
      </c>
      <c r="AC397" s="182" t="str">
        <f t="shared" ref="AC397:AR400" si="143">IF(AC$2&gt;LEN($J397),"",RIGHT(LEFT($J397,AC$2),3))</f>
        <v/>
      </c>
      <c r="AD397" s="182" t="str">
        <f t="shared" si="143"/>
        <v/>
      </c>
      <c r="AE397" s="182" t="str">
        <f t="shared" si="143"/>
        <v/>
      </c>
      <c r="AF397" s="182" t="str">
        <f t="shared" si="143"/>
        <v/>
      </c>
      <c r="AG397" s="182" t="str">
        <f t="shared" si="143"/>
        <v/>
      </c>
      <c r="AH397" s="182" t="str">
        <f t="shared" si="143"/>
        <v/>
      </c>
      <c r="AI397" s="182" t="str">
        <f t="shared" si="143"/>
        <v/>
      </c>
      <c r="AJ397" s="182" t="str">
        <f t="shared" si="143"/>
        <v/>
      </c>
      <c r="AK397" s="182" t="str">
        <f t="shared" si="143"/>
        <v/>
      </c>
      <c r="AL397" s="182" t="str">
        <f t="shared" si="143"/>
        <v/>
      </c>
      <c r="AM397" s="182" t="str">
        <f t="shared" si="143"/>
        <v/>
      </c>
      <c r="AN397" s="182" t="str">
        <f t="shared" si="143"/>
        <v/>
      </c>
      <c r="AO397" s="182" t="str">
        <f t="shared" si="143"/>
        <v/>
      </c>
      <c r="AP397" s="182" t="str">
        <f t="shared" si="143"/>
        <v/>
      </c>
      <c r="AQ397" s="182" t="str">
        <f t="shared" si="143"/>
        <v/>
      </c>
      <c r="AR397" s="182" t="str">
        <f t="shared" si="143"/>
        <v/>
      </c>
      <c r="AS397" s="182" t="str">
        <f t="shared" si="142"/>
        <v/>
      </c>
      <c r="AT397" s="182" t="str">
        <f t="shared" si="142"/>
        <v/>
      </c>
      <c r="AU397" s="182" t="str">
        <f t="shared" si="142"/>
        <v/>
      </c>
      <c r="AV397" s="182" t="str">
        <f t="shared" si="142"/>
        <v/>
      </c>
      <c r="AW397" s="182" t="str">
        <f t="shared" si="142"/>
        <v/>
      </c>
      <c r="AX397" s="182" t="str">
        <f t="shared" si="142"/>
        <v/>
      </c>
      <c r="AY397" s="182" t="str">
        <f t="shared" si="142"/>
        <v/>
      </c>
      <c r="AZ397" s="182" t="str">
        <f t="shared" si="142"/>
        <v/>
      </c>
      <c r="BA397" s="182" t="str">
        <f t="shared" si="142"/>
        <v/>
      </c>
      <c r="BB397" s="182" t="str">
        <f t="shared" si="142"/>
        <v/>
      </c>
      <c r="BC397" s="182" t="str">
        <f t="shared" si="142"/>
        <v/>
      </c>
      <c r="BD397" s="182" t="str">
        <f t="shared" si="142"/>
        <v/>
      </c>
      <c r="BE397" s="182" t="str">
        <f t="shared" si="142"/>
        <v/>
      </c>
      <c r="BF397" s="182" t="str">
        <f t="shared" si="142"/>
        <v/>
      </c>
      <c r="BG397" s="182" t="str">
        <f t="shared" si="141"/>
        <v/>
      </c>
      <c r="BH397" s="182" t="str">
        <f t="shared" si="141"/>
        <v/>
      </c>
      <c r="BI397" s="182" t="str">
        <f t="shared" si="141"/>
        <v/>
      </c>
      <c r="BJ397" s="182" t="str">
        <f t="shared" si="141"/>
        <v/>
      </c>
      <c r="BK397" s="182" t="str">
        <f t="shared" si="141"/>
        <v/>
      </c>
      <c r="BL397" s="182" t="str">
        <f t="shared" si="141"/>
        <v/>
      </c>
      <c r="BM397" s="182" t="str">
        <f t="shared" si="141"/>
        <v/>
      </c>
      <c r="BN397" s="182" t="str">
        <f t="shared" si="141"/>
        <v/>
      </c>
      <c r="BO397" s="182" t="str">
        <f t="shared" si="141"/>
        <v/>
      </c>
      <c r="BP397" s="182" t="str">
        <f t="shared" si="141"/>
        <v/>
      </c>
      <c r="BQ397" s="182" t="str">
        <f t="shared" si="141"/>
        <v/>
      </c>
      <c r="BR397" s="182" t="str">
        <f t="shared" si="141"/>
        <v/>
      </c>
      <c r="BS397" s="182" t="str">
        <f t="shared" si="141"/>
        <v/>
      </c>
      <c r="BT397" s="182" t="str">
        <f t="shared" si="141"/>
        <v/>
      </c>
      <c r="BU397" s="182" t="str">
        <f t="shared" si="141"/>
        <v/>
      </c>
    </row>
    <row r="398" spans="1:73" x14ac:dyDescent="0.25">
      <c r="A398" s="422">
        <f>IF(ISERROR(FIND(SALES!$XEM$12,J398)),0,1)</f>
        <v>1</v>
      </c>
      <c r="G398" s="623" t="str">
        <f t="shared" si="126"/>
        <v>0</v>
      </c>
      <c r="H398" s="1">
        <f>'F12'!E401</f>
        <v>0</v>
      </c>
      <c r="I398" s="1" t="str">
        <f t="shared" si="127"/>
        <v/>
      </c>
      <c r="J398" s="197">
        <f>VLOOKUP(H398,'F12'!$E$6:$F$1000,2,FALSE)</f>
        <v>0</v>
      </c>
      <c r="K398" s="197">
        <f t="shared" si="128"/>
        <v>0.25</v>
      </c>
      <c r="L398" s="190">
        <f t="shared" si="136"/>
        <v>0</v>
      </c>
      <c r="M398" s="182" t="str">
        <f t="shared" si="140"/>
        <v/>
      </c>
      <c r="N398" s="182" t="str">
        <f t="shared" si="140"/>
        <v/>
      </c>
      <c r="O398" s="182" t="str">
        <f t="shared" si="140"/>
        <v/>
      </c>
      <c r="P398" s="182" t="str">
        <f t="shared" si="140"/>
        <v/>
      </c>
      <c r="Q398" s="182" t="str">
        <f t="shared" si="140"/>
        <v/>
      </c>
      <c r="R398" s="182" t="str">
        <f t="shared" si="140"/>
        <v/>
      </c>
      <c r="S398" s="182" t="str">
        <f t="shared" si="140"/>
        <v/>
      </c>
      <c r="T398" s="182" t="str">
        <f t="shared" si="140"/>
        <v/>
      </c>
      <c r="U398" s="182" t="str">
        <f t="shared" si="140"/>
        <v/>
      </c>
      <c r="V398" s="182" t="str">
        <f t="shared" si="140"/>
        <v/>
      </c>
      <c r="W398" s="182" t="str">
        <f t="shared" si="140"/>
        <v/>
      </c>
      <c r="X398" s="182" t="str">
        <f t="shared" si="140"/>
        <v/>
      </c>
      <c r="Y398" s="182" t="str">
        <f t="shared" si="140"/>
        <v/>
      </c>
      <c r="Z398" s="182" t="str">
        <f t="shared" si="140"/>
        <v/>
      </c>
      <c r="AA398" s="182" t="str">
        <f t="shared" ref="AA398:AK400" si="144">IF(AA$2&gt;LEN($J398),"",RIGHT(LEFT($J398,AA$2),3))</f>
        <v/>
      </c>
      <c r="AB398" s="182" t="str">
        <f t="shared" si="144"/>
        <v/>
      </c>
      <c r="AC398" s="182" t="str">
        <f t="shared" si="144"/>
        <v/>
      </c>
      <c r="AD398" s="182" t="str">
        <f t="shared" si="144"/>
        <v/>
      </c>
      <c r="AE398" s="182" t="str">
        <f t="shared" si="144"/>
        <v/>
      </c>
      <c r="AF398" s="182" t="str">
        <f t="shared" si="144"/>
        <v/>
      </c>
      <c r="AG398" s="182" t="str">
        <f t="shared" si="144"/>
        <v/>
      </c>
      <c r="AH398" s="182" t="str">
        <f t="shared" si="144"/>
        <v/>
      </c>
      <c r="AI398" s="182" t="str">
        <f t="shared" si="144"/>
        <v/>
      </c>
      <c r="AJ398" s="182" t="str">
        <f t="shared" si="144"/>
        <v/>
      </c>
      <c r="AK398" s="182" t="str">
        <f t="shared" si="144"/>
        <v/>
      </c>
      <c r="AL398" s="182" t="str">
        <f t="shared" si="143"/>
        <v/>
      </c>
      <c r="AM398" s="182" t="str">
        <f t="shared" si="143"/>
        <v/>
      </c>
      <c r="AN398" s="182" t="str">
        <f t="shared" si="143"/>
        <v/>
      </c>
      <c r="AO398" s="182" t="str">
        <f t="shared" si="143"/>
        <v/>
      </c>
      <c r="AP398" s="182" t="str">
        <f t="shared" si="143"/>
        <v/>
      </c>
      <c r="AQ398" s="182" t="str">
        <f t="shared" si="143"/>
        <v/>
      </c>
      <c r="AR398" s="182" t="str">
        <f t="shared" si="143"/>
        <v/>
      </c>
      <c r="AS398" s="182" t="str">
        <f t="shared" si="142"/>
        <v/>
      </c>
      <c r="AT398" s="182" t="str">
        <f t="shared" si="142"/>
        <v/>
      </c>
      <c r="AU398" s="182" t="str">
        <f t="shared" si="142"/>
        <v/>
      </c>
      <c r="AV398" s="182" t="str">
        <f t="shared" si="142"/>
        <v/>
      </c>
      <c r="AW398" s="182" t="str">
        <f t="shared" si="142"/>
        <v/>
      </c>
      <c r="AX398" s="182" t="str">
        <f t="shared" si="142"/>
        <v/>
      </c>
      <c r="AY398" s="182" t="str">
        <f t="shared" si="142"/>
        <v/>
      </c>
      <c r="AZ398" s="182" t="str">
        <f t="shared" si="142"/>
        <v/>
      </c>
      <c r="BA398" s="182" t="str">
        <f t="shared" si="142"/>
        <v/>
      </c>
      <c r="BB398" s="182" t="str">
        <f t="shared" si="142"/>
        <v/>
      </c>
      <c r="BC398" s="182" t="str">
        <f t="shared" si="142"/>
        <v/>
      </c>
      <c r="BD398" s="182" t="str">
        <f t="shared" si="142"/>
        <v/>
      </c>
      <c r="BE398" s="182" t="str">
        <f t="shared" si="142"/>
        <v/>
      </c>
      <c r="BF398" s="182" t="str">
        <f t="shared" si="142"/>
        <v/>
      </c>
      <c r="BG398" s="182" t="str">
        <f t="shared" si="141"/>
        <v/>
      </c>
      <c r="BH398" s="182" t="str">
        <f t="shared" si="141"/>
        <v/>
      </c>
      <c r="BI398" s="182" t="str">
        <f t="shared" si="141"/>
        <v/>
      </c>
      <c r="BJ398" s="182" t="str">
        <f t="shared" si="141"/>
        <v/>
      </c>
      <c r="BK398" s="182" t="str">
        <f t="shared" si="141"/>
        <v/>
      </c>
      <c r="BL398" s="182" t="str">
        <f t="shared" si="141"/>
        <v/>
      </c>
      <c r="BM398" s="182" t="str">
        <f t="shared" si="141"/>
        <v/>
      </c>
      <c r="BN398" s="182" t="str">
        <f t="shared" si="141"/>
        <v/>
      </c>
      <c r="BO398" s="182" t="str">
        <f t="shared" si="141"/>
        <v/>
      </c>
      <c r="BP398" s="182" t="str">
        <f t="shared" si="141"/>
        <v/>
      </c>
      <c r="BQ398" s="182" t="str">
        <f t="shared" si="141"/>
        <v/>
      </c>
      <c r="BR398" s="182" t="str">
        <f t="shared" si="141"/>
        <v/>
      </c>
      <c r="BS398" s="182" t="str">
        <f t="shared" si="141"/>
        <v/>
      </c>
      <c r="BT398" s="182" t="str">
        <f t="shared" si="141"/>
        <v/>
      </c>
      <c r="BU398" s="182" t="str">
        <f t="shared" si="141"/>
        <v/>
      </c>
    </row>
    <row r="399" spans="1:73" x14ac:dyDescent="0.25">
      <c r="A399" s="422">
        <f>IF(ISERROR(FIND(SALES!$XEM$12,J399)),0,1)</f>
        <v>1</v>
      </c>
      <c r="G399" s="623" t="str">
        <f t="shared" si="126"/>
        <v>0</v>
      </c>
      <c r="H399" s="1">
        <f>'F12'!E402</f>
        <v>0</v>
      </c>
      <c r="I399" s="1" t="str">
        <f t="shared" si="127"/>
        <v/>
      </c>
      <c r="J399" s="197">
        <f>VLOOKUP(H399,'F12'!$E$6:$F$1000,2,FALSE)</f>
        <v>0</v>
      </c>
      <c r="K399" s="197">
        <f t="shared" si="128"/>
        <v>0.25</v>
      </c>
      <c r="L399" s="190">
        <f t="shared" si="136"/>
        <v>0</v>
      </c>
      <c r="M399" s="182" t="str">
        <f t="shared" ref="M399:AA400" si="145">IF(M$2&gt;LEN($J399),"",RIGHT(LEFT($J399,M$2),3))</f>
        <v/>
      </c>
      <c r="N399" s="182" t="str">
        <f t="shared" si="145"/>
        <v/>
      </c>
      <c r="O399" s="182" t="str">
        <f t="shared" si="145"/>
        <v/>
      </c>
      <c r="P399" s="182" t="str">
        <f t="shared" si="145"/>
        <v/>
      </c>
      <c r="Q399" s="182" t="str">
        <f t="shared" si="145"/>
        <v/>
      </c>
      <c r="R399" s="182" t="str">
        <f t="shared" si="145"/>
        <v/>
      </c>
      <c r="S399" s="182" t="str">
        <f t="shared" si="145"/>
        <v/>
      </c>
      <c r="T399" s="182" t="str">
        <f t="shared" si="145"/>
        <v/>
      </c>
      <c r="U399" s="182" t="str">
        <f t="shared" si="145"/>
        <v/>
      </c>
      <c r="V399" s="182" t="str">
        <f t="shared" si="145"/>
        <v/>
      </c>
      <c r="W399" s="182" t="str">
        <f t="shared" si="145"/>
        <v/>
      </c>
      <c r="X399" s="182" t="str">
        <f t="shared" si="145"/>
        <v/>
      </c>
      <c r="Y399" s="182" t="str">
        <f t="shared" si="145"/>
        <v/>
      </c>
      <c r="Z399" s="182" t="str">
        <f t="shared" si="145"/>
        <v/>
      </c>
      <c r="AA399" s="182" t="str">
        <f t="shared" si="145"/>
        <v/>
      </c>
      <c r="AB399" s="182" t="str">
        <f t="shared" si="144"/>
        <v/>
      </c>
      <c r="AC399" s="182" t="str">
        <f t="shared" si="144"/>
        <v/>
      </c>
      <c r="AD399" s="182" t="str">
        <f t="shared" si="144"/>
        <v/>
      </c>
      <c r="AE399" s="182" t="str">
        <f t="shared" si="144"/>
        <v/>
      </c>
      <c r="AF399" s="182" t="str">
        <f t="shared" si="144"/>
        <v/>
      </c>
      <c r="AG399" s="182" t="str">
        <f t="shared" si="144"/>
        <v/>
      </c>
      <c r="AH399" s="182" t="str">
        <f t="shared" si="144"/>
        <v/>
      </c>
      <c r="AI399" s="182" t="str">
        <f t="shared" si="144"/>
        <v/>
      </c>
      <c r="AJ399" s="182" t="str">
        <f t="shared" si="144"/>
        <v/>
      </c>
      <c r="AK399" s="182" t="str">
        <f t="shared" si="144"/>
        <v/>
      </c>
      <c r="AL399" s="182" t="str">
        <f t="shared" si="143"/>
        <v/>
      </c>
      <c r="AM399" s="182" t="str">
        <f t="shared" si="143"/>
        <v/>
      </c>
      <c r="AN399" s="182" t="str">
        <f t="shared" si="143"/>
        <v/>
      </c>
      <c r="AO399" s="182" t="str">
        <f t="shared" si="143"/>
        <v/>
      </c>
      <c r="AP399" s="182" t="str">
        <f t="shared" si="143"/>
        <v/>
      </c>
      <c r="AQ399" s="182" t="str">
        <f t="shared" si="143"/>
        <v/>
      </c>
      <c r="AR399" s="182" t="str">
        <f t="shared" si="143"/>
        <v/>
      </c>
      <c r="AS399" s="182" t="str">
        <f t="shared" si="142"/>
        <v/>
      </c>
      <c r="AT399" s="182" t="str">
        <f t="shared" si="142"/>
        <v/>
      </c>
      <c r="AU399" s="182" t="str">
        <f t="shared" si="142"/>
        <v/>
      </c>
      <c r="AV399" s="182" t="str">
        <f t="shared" si="142"/>
        <v/>
      </c>
      <c r="AW399" s="182" t="str">
        <f t="shared" si="142"/>
        <v/>
      </c>
      <c r="AX399" s="182" t="str">
        <f t="shared" si="142"/>
        <v/>
      </c>
      <c r="AY399" s="182" t="str">
        <f t="shared" si="142"/>
        <v/>
      </c>
      <c r="AZ399" s="182" t="str">
        <f t="shared" si="142"/>
        <v/>
      </c>
      <c r="BA399" s="182" t="str">
        <f t="shared" si="142"/>
        <v/>
      </c>
      <c r="BB399" s="182" t="str">
        <f t="shared" si="142"/>
        <v/>
      </c>
      <c r="BC399" s="182" t="str">
        <f t="shared" si="142"/>
        <v/>
      </c>
      <c r="BD399" s="182" t="str">
        <f t="shared" si="142"/>
        <v/>
      </c>
      <c r="BE399" s="182" t="str">
        <f t="shared" si="142"/>
        <v/>
      </c>
      <c r="BF399" s="182" t="str">
        <f t="shared" si="142"/>
        <v/>
      </c>
      <c r="BG399" s="182" t="str">
        <f t="shared" si="141"/>
        <v/>
      </c>
      <c r="BH399" s="182" t="str">
        <f t="shared" si="141"/>
        <v/>
      </c>
      <c r="BI399" s="182" t="str">
        <f t="shared" si="141"/>
        <v/>
      </c>
      <c r="BJ399" s="182" t="str">
        <f t="shared" si="141"/>
        <v/>
      </c>
      <c r="BK399" s="182" t="str">
        <f t="shared" si="141"/>
        <v/>
      </c>
      <c r="BL399" s="182" t="str">
        <f t="shared" si="141"/>
        <v/>
      </c>
      <c r="BM399" s="182" t="str">
        <f t="shared" si="141"/>
        <v/>
      </c>
      <c r="BN399" s="182" t="str">
        <f t="shared" si="141"/>
        <v/>
      </c>
      <c r="BO399" s="182" t="str">
        <f t="shared" si="141"/>
        <v/>
      </c>
      <c r="BP399" s="182" t="str">
        <f t="shared" si="141"/>
        <v/>
      </c>
      <c r="BQ399" s="182" t="str">
        <f t="shared" si="141"/>
        <v/>
      </c>
      <c r="BR399" s="182" t="str">
        <f t="shared" si="141"/>
        <v/>
      </c>
      <c r="BS399" s="182" t="str">
        <f t="shared" si="141"/>
        <v/>
      </c>
      <c r="BT399" s="182" t="str">
        <f t="shared" si="141"/>
        <v/>
      </c>
      <c r="BU399" s="182" t="str">
        <f t="shared" si="141"/>
        <v/>
      </c>
    </row>
    <row r="400" spans="1:73" x14ac:dyDescent="0.25">
      <c r="A400" s="422">
        <f>IF(ISERROR(FIND(SALES!$XEM$12,J400)),0,1)</f>
        <v>1</v>
      </c>
      <c r="G400" s="623" t="str">
        <f t="shared" si="126"/>
        <v>0</v>
      </c>
      <c r="H400" s="1">
        <f>'F12'!E403</f>
        <v>0</v>
      </c>
      <c r="I400" s="1" t="str">
        <f t="shared" si="127"/>
        <v/>
      </c>
      <c r="J400" s="197">
        <f>VLOOKUP(H400,'F12'!$E$6:$F$1000,2,FALSE)</f>
        <v>0</v>
      </c>
      <c r="K400" s="197">
        <f t="shared" si="128"/>
        <v>0.25</v>
      </c>
      <c r="L400" s="190">
        <f t="shared" si="136"/>
        <v>0</v>
      </c>
      <c r="M400" s="182" t="str">
        <f t="shared" si="145"/>
        <v/>
      </c>
      <c r="N400" s="182" t="str">
        <f t="shared" si="145"/>
        <v/>
      </c>
      <c r="O400" s="182" t="str">
        <f t="shared" si="145"/>
        <v/>
      </c>
      <c r="P400" s="182" t="str">
        <f t="shared" si="145"/>
        <v/>
      </c>
      <c r="Q400" s="182" t="str">
        <f t="shared" si="145"/>
        <v/>
      </c>
      <c r="R400" s="182" t="str">
        <f t="shared" si="145"/>
        <v/>
      </c>
      <c r="S400" s="182" t="str">
        <f t="shared" si="145"/>
        <v/>
      </c>
      <c r="T400" s="182" t="str">
        <f t="shared" si="145"/>
        <v/>
      </c>
      <c r="U400" s="182" t="str">
        <f t="shared" si="145"/>
        <v/>
      </c>
      <c r="V400" s="182" t="str">
        <f t="shared" si="145"/>
        <v/>
      </c>
      <c r="W400" s="182" t="str">
        <f t="shared" si="145"/>
        <v/>
      </c>
      <c r="X400" s="182" t="str">
        <f t="shared" si="145"/>
        <v/>
      </c>
      <c r="Y400" s="182" t="str">
        <f t="shared" si="145"/>
        <v/>
      </c>
      <c r="Z400" s="182" t="str">
        <f t="shared" si="145"/>
        <v/>
      </c>
      <c r="AA400" s="182" t="str">
        <f t="shared" si="145"/>
        <v/>
      </c>
      <c r="AB400" s="182" t="str">
        <f t="shared" si="144"/>
        <v/>
      </c>
      <c r="AC400" s="182" t="str">
        <f t="shared" si="144"/>
        <v/>
      </c>
      <c r="AD400" s="182" t="str">
        <f t="shared" si="144"/>
        <v/>
      </c>
      <c r="AE400" s="182" t="str">
        <f t="shared" si="144"/>
        <v/>
      </c>
      <c r="AF400" s="182" t="str">
        <f t="shared" si="144"/>
        <v/>
      </c>
      <c r="AG400" s="182" t="str">
        <f t="shared" si="144"/>
        <v/>
      </c>
      <c r="AH400" s="182" t="str">
        <f t="shared" si="144"/>
        <v/>
      </c>
      <c r="AI400" s="182" t="str">
        <f t="shared" si="144"/>
        <v/>
      </c>
      <c r="AJ400" s="182" t="str">
        <f t="shared" si="144"/>
        <v/>
      </c>
      <c r="AK400" s="182" t="str">
        <f t="shared" si="144"/>
        <v/>
      </c>
      <c r="AL400" s="182" t="str">
        <f t="shared" si="143"/>
        <v/>
      </c>
      <c r="AM400" s="182" t="str">
        <f t="shared" si="143"/>
        <v/>
      </c>
      <c r="AN400" s="182" t="str">
        <f t="shared" si="143"/>
        <v/>
      </c>
      <c r="AO400" s="182" t="str">
        <f t="shared" si="143"/>
        <v/>
      </c>
      <c r="AP400" s="182" t="str">
        <f t="shared" si="143"/>
        <v/>
      </c>
      <c r="AQ400" s="182" t="str">
        <f t="shared" si="143"/>
        <v/>
      </c>
      <c r="AR400" s="182" t="str">
        <f t="shared" si="143"/>
        <v/>
      </c>
      <c r="AS400" s="182" t="str">
        <f t="shared" si="142"/>
        <v/>
      </c>
      <c r="AT400" s="182" t="str">
        <f t="shared" si="142"/>
        <v/>
      </c>
      <c r="AU400" s="182" t="str">
        <f t="shared" si="142"/>
        <v/>
      </c>
      <c r="AV400" s="182" t="str">
        <f t="shared" si="142"/>
        <v/>
      </c>
      <c r="AW400" s="182" t="str">
        <f t="shared" si="142"/>
        <v/>
      </c>
      <c r="AX400" s="182" t="str">
        <f t="shared" si="142"/>
        <v/>
      </c>
      <c r="AY400" s="182" t="str">
        <f t="shared" si="142"/>
        <v/>
      </c>
      <c r="AZ400" s="182" t="str">
        <f t="shared" si="142"/>
        <v/>
      </c>
      <c r="BA400" s="182" t="str">
        <f t="shared" si="142"/>
        <v/>
      </c>
      <c r="BB400" s="182" t="str">
        <f t="shared" si="142"/>
        <v/>
      </c>
      <c r="BC400" s="182" t="str">
        <f t="shared" si="142"/>
        <v/>
      </c>
      <c r="BD400" s="182" t="str">
        <f t="shared" si="142"/>
        <v/>
      </c>
      <c r="BE400" s="182" t="str">
        <f t="shared" si="142"/>
        <v/>
      </c>
      <c r="BF400" s="182" t="str">
        <f t="shared" si="142"/>
        <v/>
      </c>
      <c r="BG400" s="182" t="str">
        <f t="shared" si="141"/>
        <v/>
      </c>
      <c r="BH400" s="182" t="str">
        <f t="shared" si="141"/>
        <v/>
      </c>
      <c r="BI400" s="182" t="str">
        <f t="shared" si="141"/>
        <v/>
      </c>
      <c r="BJ400" s="182" t="str">
        <f t="shared" si="141"/>
        <v/>
      </c>
      <c r="BK400" s="182" t="str">
        <f t="shared" si="141"/>
        <v/>
      </c>
      <c r="BL400" s="182" t="str">
        <f t="shared" si="141"/>
        <v/>
      </c>
      <c r="BM400" s="182" t="str">
        <f t="shared" si="141"/>
        <v/>
      </c>
      <c r="BN400" s="182" t="str">
        <f t="shared" si="141"/>
        <v/>
      </c>
      <c r="BO400" s="182" t="str">
        <f t="shared" si="141"/>
        <v/>
      </c>
      <c r="BP400" s="182" t="str">
        <f t="shared" si="141"/>
        <v/>
      </c>
      <c r="BQ400" s="182" t="str">
        <f t="shared" si="141"/>
        <v/>
      </c>
      <c r="BR400" s="182" t="str">
        <f t="shared" si="141"/>
        <v/>
      </c>
      <c r="BS400" s="182" t="str">
        <f t="shared" si="141"/>
        <v/>
      </c>
      <c r="BT400" s="182" t="str">
        <f t="shared" si="141"/>
        <v/>
      </c>
      <c r="BU400" s="182" t="str">
        <f t="shared" si="141"/>
        <v/>
      </c>
    </row>
    <row r="401" spans="1:1" x14ac:dyDescent="0.25">
      <c r="A401" s="422">
        <f>IF(ISERROR(FIND(SALES!$XEM$12,J401)),0,1)</f>
        <v>1</v>
      </c>
    </row>
    <row r="402" spans="1:1" x14ac:dyDescent="0.25">
      <c r="A402" s="422">
        <f>IF(ISERROR(FIND(SALES!$XEM$12,J402)),0,1)</f>
        <v>1</v>
      </c>
    </row>
    <row r="403" spans="1:1" x14ac:dyDescent="0.25">
      <c r="A403" s="422">
        <f>IF(ISERROR(FIND(SALES!$XEM$12,J403)),0,1)</f>
        <v>1</v>
      </c>
    </row>
    <row r="404" spans="1:1" x14ac:dyDescent="0.25">
      <c r="A404" s="422">
        <f>IF(ISERROR(FIND(SALES!$XEM$12,J404)),0,1)</f>
        <v>1</v>
      </c>
    </row>
    <row r="405" spans="1:1" x14ac:dyDescent="0.25">
      <c r="A405" s="422">
        <f>IF(ISERROR(FIND(SALES!$XEM$12,J405)),0,1)</f>
        <v>1</v>
      </c>
    </row>
    <row r="406" spans="1:1" x14ac:dyDescent="0.25">
      <c r="A406" s="422">
        <f>IF(ISERROR(FIND(SALES!$XEM$12,J406)),0,1)</f>
        <v>1</v>
      </c>
    </row>
    <row r="407" spans="1:1" x14ac:dyDescent="0.25">
      <c r="A407" s="422">
        <f>IF(ISERROR(FIND(SALES!$XEM$12,J407)),0,1)</f>
        <v>1</v>
      </c>
    </row>
    <row r="408" spans="1:1" x14ac:dyDescent="0.25">
      <c r="A408" s="422">
        <f>IF(ISERROR(FIND(SALES!$XEM$12,J408)),0,1)</f>
        <v>1</v>
      </c>
    </row>
    <row r="409" spans="1:1" x14ac:dyDescent="0.25">
      <c r="A409" s="422">
        <f>IF(ISERROR(FIND(SALES!$XEM$12,J409)),0,1)</f>
        <v>1</v>
      </c>
    </row>
    <row r="410" spans="1:1" x14ac:dyDescent="0.25">
      <c r="A410" s="422">
        <f>IF(ISERROR(FIND(SALES!$XEM$12,J410)),0,1)</f>
        <v>1</v>
      </c>
    </row>
    <row r="411" spans="1:1" x14ac:dyDescent="0.25">
      <c r="A411" s="422">
        <f>IF(ISERROR(FIND(SALES!$XEM$12,J411)),0,1)</f>
        <v>1</v>
      </c>
    </row>
    <row r="412" spans="1:1" x14ac:dyDescent="0.25">
      <c r="A412" s="422">
        <f>IF(ISERROR(FIND(SALES!$XEM$12,J412)),0,1)</f>
        <v>1</v>
      </c>
    </row>
    <row r="413" spans="1:1" x14ac:dyDescent="0.25">
      <c r="A413" s="422">
        <f>IF(ISERROR(FIND(SALES!$XEM$12,J413)),0,1)</f>
        <v>1</v>
      </c>
    </row>
    <row r="414" spans="1:1" x14ac:dyDescent="0.25">
      <c r="A414" s="422">
        <f>IF(ISERROR(FIND(SALES!$XEM$12,J414)),0,1)</f>
        <v>1</v>
      </c>
    </row>
    <row r="415" spans="1:1" x14ac:dyDescent="0.25">
      <c r="A415" s="422">
        <f>IF(ISERROR(FIND(SALES!$XEM$12,J415)),0,1)</f>
        <v>1</v>
      </c>
    </row>
    <row r="416" spans="1:1" x14ac:dyDescent="0.25">
      <c r="A416" s="422">
        <f>IF(ISERROR(FIND(SALES!$XEM$12,J416)),0,1)</f>
        <v>1</v>
      </c>
    </row>
    <row r="417" spans="1:1" x14ac:dyDescent="0.25">
      <c r="A417" s="422">
        <f>IF(ISERROR(FIND(SALES!$XEM$12,J417)),0,1)</f>
        <v>1</v>
      </c>
    </row>
    <row r="418" spans="1:1" x14ac:dyDescent="0.25">
      <c r="A418" s="422">
        <f>IF(ISERROR(FIND(SALES!$XEM$12,J418)),0,1)</f>
        <v>1</v>
      </c>
    </row>
    <row r="419" spans="1:1" x14ac:dyDescent="0.25">
      <c r="A419" s="422">
        <f>IF(ISERROR(FIND(SALES!$XEM$12,J419)),0,1)</f>
        <v>1</v>
      </c>
    </row>
    <row r="420" spans="1:1" x14ac:dyDescent="0.25">
      <c r="A420" s="422">
        <f>IF(ISERROR(FIND(SALES!$XEM$12,J420)),0,1)</f>
        <v>1</v>
      </c>
    </row>
    <row r="421" spans="1:1" x14ac:dyDescent="0.25">
      <c r="A421" s="422">
        <f>IF(ISERROR(FIND(SALES!$XEM$12,J421)),0,1)</f>
        <v>1</v>
      </c>
    </row>
    <row r="422" spans="1:1" x14ac:dyDescent="0.25">
      <c r="A422" s="422">
        <f>IF(ISERROR(FIND(SALES!$XEM$12,J422)),0,1)</f>
        <v>1</v>
      </c>
    </row>
    <row r="423" spans="1:1" x14ac:dyDescent="0.25">
      <c r="A423" s="422">
        <f>IF(ISERROR(FIND(SALES!$XEM$12,J423)),0,1)</f>
        <v>1</v>
      </c>
    </row>
    <row r="424" spans="1:1" x14ac:dyDescent="0.25">
      <c r="A424" s="422">
        <f>IF(ISERROR(FIND(SALES!$XEM$12,J424)),0,1)</f>
        <v>1</v>
      </c>
    </row>
    <row r="425" spans="1:1" x14ac:dyDescent="0.25">
      <c r="A425" s="422">
        <f>IF(ISERROR(FIND(SALES!$XEM$12,J425)),0,1)</f>
        <v>1</v>
      </c>
    </row>
    <row r="426" spans="1:1" x14ac:dyDescent="0.25">
      <c r="A426" s="422">
        <f>IF(ISERROR(FIND(SALES!$XEM$12,J426)),0,1)</f>
        <v>1</v>
      </c>
    </row>
    <row r="427" spans="1:1" x14ac:dyDescent="0.25">
      <c r="A427" s="422">
        <f>IF(ISERROR(FIND(SALES!$XEM$12,J427)),0,1)</f>
        <v>1</v>
      </c>
    </row>
    <row r="428" spans="1:1" x14ac:dyDescent="0.25">
      <c r="A428" s="422">
        <f>IF(ISERROR(FIND(SALES!$XEM$12,J428)),0,1)</f>
        <v>1</v>
      </c>
    </row>
    <row r="429" spans="1:1" x14ac:dyDescent="0.25">
      <c r="A429" s="422">
        <f>IF(ISERROR(FIND(SALES!$XEM$12,J429)),0,1)</f>
        <v>1</v>
      </c>
    </row>
    <row r="430" spans="1:1" x14ac:dyDescent="0.25">
      <c r="A430" s="422">
        <f>IF(ISERROR(FIND(SALES!$XEM$12,J430)),0,1)</f>
        <v>1</v>
      </c>
    </row>
    <row r="431" spans="1:1" x14ac:dyDescent="0.25">
      <c r="A431" s="422">
        <f>IF(ISERROR(FIND(SALES!$XEM$12,J431)),0,1)</f>
        <v>1</v>
      </c>
    </row>
    <row r="432" spans="1:1" x14ac:dyDescent="0.25">
      <c r="A432" s="422">
        <f>IF(ISERROR(FIND(SALES!$XEM$12,J432)),0,1)</f>
        <v>1</v>
      </c>
    </row>
    <row r="433" spans="1:1" x14ac:dyDescent="0.25">
      <c r="A433" s="422">
        <f>IF(ISERROR(FIND(SALES!$XEM$12,J433)),0,1)</f>
        <v>1</v>
      </c>
    </row>
    <row r="434" spans="1:1" x14ac:dyDescent="0.25">
      <c r="A434" s="422">
        <f>IF(ISERROR(FIND(SALES!$XEM$12,J434)),0,1)</f>
        <v>1</v>
      </c>
    </row>
    <row r="435" spans="1:1" x14ac:dyDescent="0.25">
      <c r="A435" s="422">
        <f>IF(ISERROR(FIND(SALES!$XEM$12,J435)),0,1)</f>
        <v>1</v>
      </c>
    </row>
    <row r="436" spans="1:1" x14ac:dyDescent="0.25">
      <c r="A436" s="422">
        <f>IF(ISERROR(FIND(SALES!$XEM$12,J436)),0,1)</f>
        <v>1</v>
      </c>
    </row>
    <row r="437" spans="1:1" x14ac:dyDescent="0.25">
      <c r="A437" s="422">
        <f>IF(ISERROR(FIND(SALES!$XEM$12,J437)),0,1)</f>
        <v>1</v>
      </c>
    </row>
    <row r="438" spans="1:1" x14ac:dyDescent="0.25">
      <c r="A438" s="422">
        <f>IF(ISERROR(FIND(SALES!$XEM$12,J438)),0,1)</f>
        <v>1</v>
      </c>
    </row>
    <row r="439" spans="1:1" x14ac:dyDescent="0.25">
      <c r="A439" s="422">
        <f>IF(ISERROR(FIND(SALES!$XEM$12,J439)),0,1)</f>
        <v>1</v>
      </c>
    </row>
    <row r="440" spans="1:1" x14ac:dyDescent="0.25">
      <c r="A440" s="422">
        <f>IF(ISERROR(FIND(SALES!$XEM$12,J440)),0,1)</f>
        <v>1</v>
      </c>
    </row>
    <row r="441" spans="1:1" x14ac:dyDescent="0.25">
      <c r="A441" s="422">
        <f>IF(ISERROR(FIND(SALES!$XEM$12,J441)),0,1)</f>
        <v>1</v>
      </c>
    </row>
    <row r="442" spans="1:1" x14ac:dyDescent="0.25">
      <c r="A442" s="422">
        <f>IF(ISERROR(FIND(SALES!$XEM$12,J442)),0,1)</f>
        <v>1</v>
      </c>
    </row>
    <row r="443" spans="1:1" x14ac:dyDescent="0.25">
      <c r="A443" s="422">
        <f>IF(ISERROR(FIND(SALES!$XEM$12,J443)),0,1)</f>
        <v>1</v>
      </c>
    </row>
    <row r="444" spans="1:1" x14ac:dyDescent="0.25">
      <c r="A444" s="422">
        <f>IF(ISERROR(FIND(SALES!$XEM$12,J444)),0,1)</f>
        <v>1</v>
      </c>
    </row>
    <row r="445" spans="1:1" x14ac:dyDescent="0.25">
      <c r="A445" s="422">
        <f>IF(ISERROR(FIND(SALES!$XEM$12,J445)),0,1)</f>
        <v>1</v>
      </c>
    </row>
    <row r="446" spans="1:1" x14ac:dyDescent="0.25">
      <c r="A446" s="422">
        <f>IF(ISERROR(FIND(SALES!$XEM$12,J446)),0,1)</f>
        <v>1</v>
      </c>
    </row>
    <row r="447" spans="1:1" x14ac:dyDescent="0.25">
      <c r="A447" s="422">
        <f>IF(ISERROR(FIND(SALES!$XEM$12,J447)),0,1)</f>
        <v>1</v>
      </c>
    </row>
    <row r="448" spans="1:1" x14ac:dyDescent="0.25">
      <c r="A448" s="422">
        <f>IF(ISERROR(FIND(SALES!$XEM$12,J448)),0,1)</f>
        <v>1</v>
      </c>
    </row>
    <row r="449" spans="1:1" x14ac:dyDescent="0.25">
      <c r="A449" s="422">
        <f>IF(ISERROR(FIND(SALES!$XEM$12,J449)),0,1)</f>
        <v>1</v>
      </c>
    </row>
    <row r="450" spans="1:1" x14ac:dyDescent="0.25">
      <c r="A450" s="422">
        <f>IF(ISERROR(FIND(SALES!$XEM$12,J450)),0,1)</f>
        <v>1</v>
      </c>
    </row>
    <row r="451" spans="1:1" x14ac:dyDescent="0.25">
      <c r="A451" s="422">
        <f>IF(ISERROR(FIND(SALES!$XEM$12,J451)),0,1)</f>
        <v>1</v>
      </c>
    </row>
    <row r="452" spans="1:1" x14ac:dyDescent="0.25">
      <c r="A452" s="422">
        <f>IF(ISERROR(FIND(SALES!$XEM$12,J452)),0,1)</f>
        <v>1</v>
      </c>
    </row>
    <row r="453" spans="1:1" x14ac:dyDescent="0.25">
      <c r="A453" s="422">
        <f>IF(ISERROR(FIND(SALES!$XEM$12,J453)),0,1)</f>
        <v>1</v>
      </c>
    </row>
    <row r="454" spans="1:1" x14ac:dyDescent="0.25">
      <c r="A454" s="422">
        <f>IF(ISERROR(FIND(SALES!$XEM$12,J454)),0,1)</f>
        <v>1</v>
      </c>
    </row>
    <row r="455" spans="1:1" x14ac:dyDescent="0.25">
      <c r="A455" s="422">
        <f>IF(ISERROR(FIND(SALES!$XEM$12,J455)),0,1)</f>
        <v>1</v>
      </c>
    </row>
    <row r="456" spans="1:1" x14ac:dyDescent="0.25">
      <c r="A456" s="422">
        <f>IF(ISERROR(FIND(SALES!$XEM$12,J456)),0,1)</f>
        <v>1</v>
      </c>
    </row>
    <row r="457" spans="1:1" x14ac:dyDescent="0.25">
      <c r="A457" s="422">
        <f>IF(ISERROR(FIND(SALES!$XEM$12,J457)),0,1)</f>
        <v>1</v>
      </c>
    </row>
    <row r="458" spans="1:1" x14ac:dyDescent="0.25">
      <c r="A458" s="422">
        <f>IF(ISERROR(FIND(SALES!$XEM$12,J458)),0,1)</f>
        <v>1</v>
      </c>
    </row>
    <row r="459" spans="1:1" x14ac:dyDescent="0.25">
      <c r="A459" s="422">
        <f>IF(ISERROR(FIND(SALES!$XEM$12,J459)),0,1)</f>
        <v>1</v>
      </c>
    </row>
    <row r="460" spans="1:1" x14ac:dyDescent="0.25">
      <c r="A460" s="422">
        <f>IF(ISERROR(FIND(SALES!$XEM$12,J460)),0,1)</f>
        <v>1</v>
      </c>
    </row>
    <row r="461" spans="1:1" x14ac:dyDescent="0.25">
      <c r="A461" s="422">
        <f>IF(ISERROR(FIND(SALES!$XEM$12,J461)),0,1)</f>
        <v>1</v>
      </c>
    </row>
    <row r="462" spans="1:1" x14ac:dyDescent="0.25">
      <c r="A462" s="422">
        <f>IF(ISERROR(FIND(SALES!$XEM$12,J462)),0,1)</f>
        <v>1</v>
      </c>
    </row>
    <row r="463" spans="1:1" x14ac:dyDescent="0.25">
      <c r="A463" s="422">
        <f>IF(ISERROR(FIND(SALES!$XEM$12,J463)),0,1)</f>
        <v>1</v>
      </c>
    </row>
    <row r="464" spans="1:1" x14ac:dyDescent="0.25">
      <c r="A464" s="422">
        <f>IF(ISERROR(FIND(SALES!$XEM$12,J464)),0,1)</f>
        <v>1</v>
      </c>
    </row>
    <row r="465" spans="1:1" x14ac:dyDescent="0.25">
      <c r="A465" s="422">
        <f>IF(ISERROR(FIND(SALES!$XEM$12,J465)),0,1)</f>
        <v>1</v>
      </c>
    </row>
    <row r="466" spans="1:1" x14ac:dyDescent="0.25">
      <c r="A466" s="422">
        <f>IF(ISERROR(FIND(SALES!$XEM$12,J466)),0,1)</f>
        <v>1</v>
      </c>
    </row>
    <row r="467" spans="1:1" x14ac:dyDescent="0.25">
      <c r="A467" s="422">
        <f>IF(ISERROR(FIND(SALES!$XEM$12,J467)),0,1)</f>
        <v>1</v>
      </c>
    </row>
    <row r="468" spans="1:1" x14ac:dyDescent="0.25">
      <c r="A468" s="422">
        <f>IF(ISERROR(FIND(SALES!$XEM$12,J468)),0,1)</f>
        <v>1</v>
      </c>
    </row>
    <row r="469" spans="1:1" x14ac:dyDescent="0.25">
      <c r="A469" s="422">
        <f>IF(ISERROR(FIND(SALES!$XEM$12,J469)),0,1)</f>
        <v>1</v>
      </c>
    </row>
    <row r="470" spans="1:1" x14ac:dyDescent="0.25">
      <c r="A470" s="422">
        <f>IF(ISERROR(FIND(SALES!$XEM$12,J470)),0,1)</f>
        <v>1</v>
      </c>
    </row>
    <row r="471" spans="1:1" x14ac:dyDescent="0.25">
      <c r="A471" s="422">
        <f>IF(ISERROR(FIND(SALES!$XEM$12,J471)),0,1)</f>
        <v>1</v>
      </c>
    </row>
    <row r="472" spans="1:1" x14ac:dyDescent="0.25">
      <c r="A472" s="422">
        <f>IF(ISERROR(FIND(SALES!$XEM$12,J472)),0,1)</f>
        <v>1</v>
      </c>
    </row>
    <row r="473" spans="1:1" x14ac:dyDescent="0.25">
      <c r="A473" s="422">
        <f>IF(ISERROR(FIND(SALES!$XEM$12,J473)),0,1)</f>
        <v>1</v>
      </c>
    </row>
    <row r="474" spans="1:1" x14ac:dyDescent="0.25">
      <c r="A474" s="422">
        <f>IF(ISERROR(FIND(SALES!$XEM$12,J474)),0,1)</f>
        <v>1</v>
      </c>
    </row>
    <row r="475" spans="1:1" x14ac:dyDescent="0.25">
      <c r="A475" s="422">
        <f>IF(ISERROR(FIND(SALES!$XEM$12,J475)),0,1)</f>
        <v>1</v>
      </c>
    </row>
    <row r="476" spans="1:1" x14ac:dyDescent="0.25">
      <c r="A476" s="422">
        <f>IF(ISERROR(FIND(SALES!$XEM$12,J476)),0,1)</f>
        <v>1</v>
      </c>
    </row>
    <row r="477" spans="1:1" x14ac:dyDescent="0.25">
      <c r="A477" s="422">
        <f>IF(ISERROR(FIND(SALES!$XEM$12,J477)),0,1)</f>
        <v>1</v>
      </c>
    </row>
    <row r="478" spans="1:1" x14ac:dyDescent="0.25">
      <c r="A478" s="422">
        <f>IF(ISERROR(FIND(SALES!$XEM$12,J478)),0,1)</f>
        <v>1</v>
      </c>
    </row>
    <row r="479" spans="1:1" x14ac:dyDescent="0.25">
      <c r="A479" s="422">
        <f>IF(ISERROR(FIND(SALES!$XEM$12,J479)),0,1)</f>
        <v>1</v>
      </c>
    </row>
    <row r="480" spans="1:1" x14ac:dyDescent="0.25">
      <c r="A480" s="422">
        <f>IF(ISERROR(FIND(SALES!$XEM$12,J480)),0,1)</f>
        <v>1</v>
      </c>
    </row>
    <row r="481" spans="1:1" x14ac:dyDescent="0.25">
      <c r="A481" s="422">
        <f>IF(ISERROR(FIND(SALES!$XEM$12,J481)),0,1)</f>
        <v>1</v>
      </c>
    </row>
    <row r="482" spans="1:1" x14ac:dyDescent="0.25">
      <c r="A482" s="422">
        <f>IF(ISERROR(FIND(SALES!$XEM$12,J482)),0,1)</f>
        <v>1</v>
      </c>
    </row>
    <row r="483" spans="1:1" x14ac:dyDescent="0.25">
      <c r="A483" s="422">
        <f>IF(ISERROR(FIND(SALES!$XEM$12,J483)),0,1)</f>
        <v>1</v>
      </c>
    </row>
    <row r="484" spans="1:1" x14ac:dyDescent="0.25">
      <c r="A484" s="422">
        <f>IF(ISERROR(FIND(SALES!$XEM$12,J484)),0,1)</f>
        <v>1</v>
      </c>
    </row>
    <row r="485" spans="1:1" x14ac:dyDescent="0.25">
      <c r="A485" s="422">
        <f>IF(ISERROR(FIND(SALES!$XEM$12,J485)),0,1)</f>
        <v>1</v>
      </c>
    </row>
  </sheetData>
  <mergeCells count="1">
    <mergeCell ref="C2:F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BZ400"/>
  <sheetViews>
    <sheetView zoomScale="85" zoomScaleNormal="85" workbookViewId="0">
      <selection activeCell="F17" sqref="F17"/>
    </sheetView>
  </sheetViews>
  <sheetFormatPr defaultRowHeight="15" x14ac:dyDescent="0.25"/>
  <cols>
    <col min="3" max="3" width="33.85546875" bestFit="1" customWidth="1"/>
    <col min="9" max="9" width="11.5703125" bestFit="1" customWidth="1"/>
    <col min="10" max="77" width="4.140625" bestFit="1" customWidth="1"/>
  </cols>
  <sheetData>
    <row r="1" spans="1:78" x14ac:dyDescent="0.25">
      <c r="A1" t="e">
        <f>VLOOKUP(SALES!L9,Ref!$AI$4:$AK$17,3,FALSE)&amp;"P"&amp;RIGHT(SALES!L8,1)</f>
        <v>#N/A</v>
      </c>
      <c r="J1">
        <v>1</v>
      </c>
      <c r="K1">
        <v>2</v>
      </c>
      <c r="L1">
        <v>3</v>
      </c>
      <c r="M1">
        <v>4</v>
      </c>
      <c r="N1">
        <v>5</v>
      </c>
      <c r="O1">
        <v>6</v>
      </c>
      <c r="P1">
        <v>7</v>
      </c>
      <c r="Q1">
        <v>8</v>
      </c>
      <c r="R1">
        <v>9</v>
      </c>
      <c r="S1">
        <v>10</v>
      </c>
      <c r="T1">
        <v>11</v>
      </c>
      <c r="U1">
        <v>12</v>
      </c>
      <c r="V1">
        <v>13</v>
      </c>
      <c r="W1">
        <v>14</v>
      </c>
      <c r="X1">
        <v>15</v>
      </c>
      <c r="Y1">
        <v>16</v>
      </c>
      <c r="Z1">
        <v>17</v>
      </c>
      <c r="AA1">
        <v>18</v>
      </c>
      <c r="AB1">
        <v>19</v>
      </c>
      <c r="AC1">
        <v>20</v>
      </c>
      <c r="AD1">
        <v>21</v>
      </c>
      <c r="AE1">
        <v>22</v>
      </c>
      <c r="AF1">
        <v>23</v>
      </c>
      <c r="AG1">
        <v>24</v>
      </c>
      <c r="AH1">
        <v>25</v>
      </c>
      <c r="AI1">
        <v>26</v>
      </c>
      <c r="AJ1">
        <v>27</v>
      </c>
      <c r="AK1">
        <v>28</v>
      </c>
      <c r="AL1">
        <v>29</v>
      </c>
      <c r="AM1">
        <v>30</v>
      </c>
      <c r="AN1">
        <v>31</v>
      </c>
      <c r="AO1">
        <v>32</v>
      </c>
      <c r="AP1">
        <v>33</v>
      </c>
      <c r="AQ1">
        <v>34</v>
      </c>
      <c r="AR1">
        <v>35</v>
      </c>
      <c r="AS1">
        <v>36</v>
      </c>
      <c r="AT1">
        <v>37</v>
      </c>
      <c r="AU1">
        <v>38</v>
      </c>
      <c r="AV1">
        <v>39</v>
      </c>
      <c r="AW1">
        <v>40</v>
      </c>
      <c r="AX1">
        <v>41</v>
      </c>
      <c r="AY1">
        <v>42</v>
      </c>
      <c r="AZ1">
        <v>43</v>
      </c>
      <c r="BA1">
        <v>44</v>
      </c>
      <c r="BB1">
        <v>45</v>
      </c>
      <c r="BC1">
        <v>46</v>
      </c>
      <c r="BD1">
        <v>47</v>
      </c>
      <c r="BE1">
        <v>48</v>
      </c>
      <c r="BF1">
        <v>49</v>
      </c>
      <c r="BG1">
        <v>50</v>
      </c>
      <c r="BH1">
        <v>51</v>
      </c>
      <c r="BI1">
        <v>52</v>
      </c>
      <c r="BJ1">
        <v>53</v>
      </c>
      <c r="BK1">
        <v>54</v>
      </c>
      <c r="BL1">
        <v>55</v>
      </c>
      <c r="BM1">
        <v>56</v>
      </c>
      <c r="BN1">
        <v>57</v>
      </c>
      <c r="BO1">
        <v>58</v>
      </c>
      <c r="BP1">
        <v>59</v>
      </c>
      <c r="BQ1">
        <v>60</v>
      </c>
      <c r="BR1">
        <v>61</v>
      </c>
      <c r="BS1">
        <v>62</v>
      </c>
      <c r="BT1">
        <v>63</v>
      </c>
      <c r="BU1">
        <v>64</v>
      </c>
      <c r="BV1">
        <v>65</v>
      </c>
      <c r="BW1">
        <v>66</v>
      </c>
      <c r="BX1">
        <v>67</v>
      </c>
      <c r="BY1">
        <v>68</v>
      </c>
    </row>
    <row r="2" spans="1:78" x14ac:dyDescent="0.25">
      <c r="A2" t="s">
        <v>2734</v>
      </c>
      <c r="B2" s="196" t="s">
        <v>2003</v>
      </c>
      <c r="C2" s="1" t="s">
        <v>2753</v>
      </c>
      <c r="D2" s="1" t="s">
        <v>2084</v>
      </c>
      <c r="E2" s="1" t="s">
        <v>2754</v>
      </c>
      <c r="F2" s="1" t="s">
        <v>2429</v>
      </c>
      <c r="G2" s="1" t="s">
        <v>2752</v>
      </c>
      <c r="H2" s="1" t="s">
        <v>2428</v>
      </c>
      <c r="I2" s="197" t="s">
        <v>2474</v>
      </c>
      <c r="J2" s="182">
        <f>IF(LEFT(H3,1)=" ",4,3)</f>
        <v>3</v>
      </c>
      <c r="K2" s="182">
        <f>J2+4</f>
        <v>7</v>
      </c>
      <c r="L2" s="182">
        <f t="shared" ref="L2:BW2" si="0">K2+4</f>
        <v>11</v>
      </c>
      <c r="M2" s="182">
        <f t="shared" si="0"/>
        <v>15</v>
      </c>
      <c r="N2" s="182">
        <f t="shared" si="0"/>
        <v>19</v>
      </c>
      <c r="O2" s="182">
        <f t="shared" si="0"/>
        <v>23</v>
      </c>
      <c r="P2" s="182">
        <f t="shared" si="0"/>
        <v>27</v>
      </c>
      <c r="Q2" s="182">
        <f t="shared" si="0"/>
        <v>31</v>
      </c>
      <c r="R2" s="182">
        <f t="shared" si="0"/>
        <v>35</v>
      </c>
      <c r="S2" s="182">
        <f t="shared" si="0"/>
        <v>39</v>
      </c>
      <c r="T2" s="182">
        <f t="shared" si="0"/>
        <v>43</v>
      </c>
      <c r="U2" s="182">
        <f t="shared" si="0"/>
        <v>47</v>
      </c>
      <c r="V2" s="182">
        <f t="shared" si="0"/>
        <v>51</v>
      </c>
      <c r="W2" s="182">
        <f t="shared" si="0"/>
        <v>55</v>
      </c>
      <c r="X2" s="182">
        <f t="shared" si="0"/>
        <v>59</v>
      </c>
      <c r="Y2" s="182">
        <f t="shared" si="0"/>
        <v>63</v>
      </c>
      <c r="Z2" s="182">
        <f t="shared" si="0"/>
        <v>67</v>
      </c>
      <c r="AA2" s="182">
        <f t="shared" si="0"/>
        <v>71</v>
      </c>
      <c r="AB2" s="182">
        <f t="shared" si="0"/>
        <v>75</v>
      </c>
      <c r="AC2" s="182">
        <f t="shared" si="0"/>
        <v>79</v>
      </c>
      <c r="AD2" s="182">
        <f t="shared" si="0"/>
        <v>83</v>
      </c>
      <c r="AE2" s="182">
        <f t="shared" si="0"/>
        <v>87</v>
      </c>
      <c r="AF2" s="182">
        <f t="shared" si="0"/>
        <v>91</v>
      </c>
      <c r="AG2" s="182">
        <f t="shared" si="0"/>
        <v>95</v>
      </c>
      <c r="AH2" s="182">
        <f t="shared" si="0"/>
        <v>99</v>
      </c>
      <c r="AI2" s="182">
        <f t="shared" si="0"/>
        <v>103</v>
      </c>
      <c r="AJ2" s="182">
        <f t="shared" si="0"/>
        <v>107</v>
      </c>
      <c r="AK2" s="182">
        <f t="shared" si="0"/>
        <v>111</v>
      </c>
      <c r="AL2" s="182">
        <f t="shared" si="0"/>
        <v>115</v>
      </c>
      <c r="AM2" s="182">
        <f t="shared" si="0"/>
        <v>119</v>
      </c>
      <c r="AN2" s="182">
        <f t="shared" si="0"/>
        <v>123</v>
      </c>
      <c r="AO2" s="182">
        <f t="shared" si="0"/>
        <v>127</v>
      </c>
      <c r="AP2" s="182">
        <f t="shared" si="0"/>
        <v>131</v>
      </c>
      <c r="AQ2" s="182">
        <f t="shared" si="0"/>
        <v>135</v>
      </c>
      <c r="AR2" s="182">
        <f t="shared" si="0"/>
        <v>139</v>
      </c>
      <c r="AS2" s="182">
        <f t="shared" si="0"/>
        <v>143</v>
      </c>
      <c r="AT2" s="182">
        <f t="shared" si="0"/>
        <v>147</v>
      </c>
      <c r="AU2" s="182">
        <f t="shared" si="0"/>
        <v>151</v>
      </c>
      <c r="AV2" s="182">
        <f t="shared" si="0"/>
        <v>155</v>
      </c>
      <c r="AW2" s="182">
        <f t="shared" si="0"/>
        <v>159</v>
      </c>
      <c r="AX2" s="182">
        <f t="shared" si="0"/>
        <v>163</v>
      </c>
      <c r="AY2" s="182">
        <f t="shared" si="0"/>
        <v>167</v>
      </c>
      <c r="AZ2" s="182">
        <f t="shared" si="0"/>
        <v>171</v>
      </c>
      <c r="BA2" s="182">
        <f t="shared" si="0"/>
        <v>175</v>
      </c>
      <c r="BB2" s="182">
        <f t="shared" si="0"/>
        <v>179</v>
      </c>
      <c r="BC2" s="182">
        <f t="shared" si="0"/>
        <v>183</v>
      </c>
      <c r="BD2" s="182">
        <f t="shared" si="0"/>
        <v>187</v>
      </c>
      <c r="BE2" s="182">
        <f t="shared" si="0"/>
        <v>191</v>
      </c>
      <c r="BF2" s="182">
        <f t="shared" si="0"/>
        <v>195</v>
      </c>
      <c r="BG2" s="182">
        <f t="shared" si="0"/>
        <v>199</v>
      </c>
      <c r="BH2" s="182">
        <f t="shared" si="0"/>
        <v>203</v>
      </c>
      <c r="BI2" s="182">
        <f t="shared" si="0"/>
        <v>207</v>
      </c>
      <c r="BJ2" s="182">
        <f t="shared" si="0"/>
        <v>211</v>
      </c>
      <c r="BK2" s="182">
        <f t="shared" si="0"/>
        <v>215</v>
      </c>
      <c r="BL2" s="182">
        <f t="shared" si="0"/>
        <v>219</v>
      </c>
      <c r="BM2" s="182">
        <f t="shared" si="0"/>
        <v>223</v>
      </c>
      <c r="BN2" s="182">
        <f t="shared" si="0"/>
        <v>227</v>
      </c>
      <c r="BO2" s="182">
        <f t="shared" si="0"/>
        <v>231</v>
      </c>
      <c r="BP2" s="182">
        <f t="shared" si="0"/>
        <v>235</v>
      </c>
      <c r="BQ2" s="182">
        <f t="shared" si="0"/>
        <v>239</v>
      </c>
      <c r="BR2" s="182">
        <f t="shared" si="0"/>
        <v>243</v>
      </c>
      <c r="BS2" s="182">
        <f t="shared" si="0"/>
        <v>247</v>
      </c>
      <c r="BT2" s="182">
        <f t="shared" si="0"/>
        <v>251</v>
      </c>
      <c r="BU2" s="182">
        <f t="shared" si="0"/>
        <v>255</v>
      </c>
      <c r="BV2" s="182">
        <f t="shared" si="0"/>
        <v>259</v>
      </c>
      <c r="BW2" s="182">
        <f t="shared" si="0"/>
        <v>263</v>
      </c>
      <c r="BX2" s="182">
        <f>BW2+4</f>
        <v>267</v>
      </c>
      <c r="BY2" s="182">
        <f>BX2+4</f>
        <v>271</v>
      </c>
    </row>
    <row r="3" spans="1:78" x14ac:dyDescent="0.25">
      <c r="A3" t="e">
        <f>IF(BZ3=TRUE,BZ3&amp;COUNTIF(BZ3,"TRUE"),"")</f>
        <v>#N/A</v>
      </c>
      <c r="B3" s="625" t="str">
        <f>D3&amp;E3</f>
        <v xml:space="preserve">SOUT1 </v>
      </c>
      <c r="C3" s="626" t="str">
        <f>'F12'!E6</f>
        <v>SOUT P1 1R</v>
      </c>
      <c r="D3" s="1" t="str">
        <f>LEFT(C3,4)</f>
        <v>SOUT</v>
      </c>
      <c r="E3" s="1" t="str">
        <f>RIGHT(LEFT(C3,8),2)</f>
        <v xml:space="preserve">1 </v>
      </c>
      <c r="F3" t="str">
        <f>RIGHT(LEFT(C3,11),2)</f>
        <v>1R</v>
      </c>
      <c r="G3" t="e">
        <f>RIGHT(C3,LEN(C3)-11)</f>
        <v>#VALUE!</v>
      </c>
      <c r="H3" s="1" t="str">
        <f>'F12'!F6</f>
        <v>500 501 601 801 802 873</v>
      </c>
      <c r="I3" s="197">
        <f>LEN(H3)/4</f>
        <v>5.75</v>
      </c>
      <c r="J3" s="190" t="str">
        <f>IF(J$2&gt;LEN($H3),IF(J$1=1,IF(LEN($H3)=2,"0"&amp;$H3,""),""),RIGHT(LEFT($H3,J$2),3))</f>
        <v>500</v>
      </c>
      <c r="K3" s="190" t="str">
        <f t="shared" ref="K3:BV6" si="1">IF(K$2&gt;LEN($H3),IF(K$1=1,IF(LEN($H3)=2,"0"&amp;$H3,""),""),RIGHT(LEFT($H3,K$2),3))</f>
        <v>501</v>
      </c>
      <c r="L3" s="190" t="str">
        <f t="shared" si="1"/>
        <v>601</v>
      </c>
      <c r="M3" s="190" t="str">
        <f t="shared" si="1"/>
        <v>801</v>
      </c>
      <c r="N3" s="190" t="str">
        <f t="shared" si="1"/>
        <v>802</v>
      </c>
      <c r="O3" s="190" t="str">
        <f t="shared" si="1"/>
        <v>873</v>
      </c>
      <c r="P3" s="190" t="str">
        <f t="shared" si="1"/>
        <v/>
      </c>
      <c r="Q3" s="190" t="str">
        <f t="shared" si="1"/>
        <v/>
      </c>
      <c r="R3" s="190" t="str">
        <f t="shared" si="1"/>
        <v/>
      </c>
      <c r="S3" s="190" t="str">
        <f t="shared" si="1"/>
        <v/>
      </c>
      <c r="T3" s="190" t="str">
        <f t="shared" si="1"/>
        <v/>
      </c>
      <c r="U3" s="190" t="str">
        <f t="shared" si="1"/>
        <v/>
      </c>
      <c r="V3" s="190" t="str">
        <f t="shared" si="1"/>
        <v/>
      </c>
      <c r="W3" s="190" t="str">
        <f t="shared" si="1"/>
        <v/>
      </c>
      <c r="X3" s="190" t="str">
        <f t="shared" si="1"/>
        <v/>
      </c>
      <c r="Y3" s="190" t="str">
        <f t="shared" si="1"/>
        <v/>
      </c>
      <c r="Z3" s="190" t="str">
        <f t="shared" si="1"/>
        <v/>
      </c>
      <c r="AA3" s="190" t="str">
        <f t="shared" si="1"/>
        <v/>
      </c>
      <c r="AB3" s="190" t="str">
        <f t="shared" si="1"/>
        <v/>
      </c>
      <c r="AC3" s="190" t="str">
        <f t="shared" si="1"/>
        <v/>
      </c>
      <c r="AD3" s="190" t="str">
        <f t="shared" si="1"/>
        <v/>
      </c>
      <c r="AE3" s="190" t="str">
        <f t="shared" si="1"/>
        <v/>
      </c>
      <c r="AF3" s="190" t="str">
        <f t="shared" si="1"/>
        <v/>
      </c>
      <c r="AG3" s="190" t="str">
        <f t="shared" si="1"/>
        <v/>
      </c>
      <c r="AH3" s="190" t="str">
        <f t="shared" si="1"/>
        <v/>
      </c>
      <c r="AI3" s="190" t="str">
        <f t="shared" si="1"/>
        <v/>
      </c>
      <c r="AJ3" s="190" t="str">
        <f t="shared" si="1"/>
        <v/>
      </c>
      <c r="AK3" s="190" t="str">
        <f t="shared" si="1"/>
        <v/>
      </c>
      <c r="AL3" s="190" t="str">
        <f t="shared" si="1"/>
        <v/>
      </c>
      <c r="AM3" s="190" t="str">
        <f t="shared" si="1"/>
        <v/>
      </c>
      <c r="AN3" s="190" t="str">
        <f t="shared" si="1"/>
        <v/>
      </c>
      <c r="AO3" s="190" t="str">
        <f t="shared" si="1"/>
        <v/>
      </c>
      <c r="AP3" s="190" t="str">
        <f t="shared" si="1"/>
        <v/>
      </c>
      <c r="AQ3" s="190" t="str">
        <f t="shared" si="1"/>
        <v/>
      </c>
      <c r="AR3" s="190" t="str">
        <f t="shared" si="1"/>
        <v/>
      </c>
      <c r="AS3" s="190" t="str">
        <f t="shared" si="1"/>
        <v/>
      </c>
      <c r="AT3" s="190" t="str">
        <f t="shared" si="1"/>
        <v/>
      </c>
      <c r="AU3" s="190" t="str">
        <f t="shared" si="1"/>
        <v/>
      </c>
      <c r="AV3" s="190" t="str">
        <f t="shared" si="1"/>
        <v/>
      </c>
      <c r="AW3" s="190" t="str">
        <f t="shared" si="1"/>
        <v/>
      </c>
      <c r="AX3" s="190" t="str">
        <f t="shared" si="1"/>
        <v/>
      </c>
      <c r="AY3" s="190" t="str">
        <f t="shared" si="1"/>
        <v/>
      </c>
      <c r="AZ3" s="190" t="str">
        <f t="shared" si="1"/>
        <v/>
      </c>
      <c r="BA3" s="190" t="str">
        <f t="shared" si="1"/>
        <v/>
      </c>
      <c r="BB3" s="190" t="str">
        <f t="shared" si="1"/>
        <v/>
      </c>
      <c r="BC3" s="190" t="str">
        <f t="shared" si="1"/>
        <v/>
      </c>
      <c r="BD3" s="190" t="str">
        <f t="shared" si="1"/>
        <v/>
      </c>
      <c r="BE3" s="190" t="str">
        <f t="shared" si="1"/>
        <v/>
      </c>
      <c r="BF3" s="190" t="str">
        <f t="shared" si="1"/>
        <v/>
      </c>
      <c r="BG3" s="190" t="str">
        <f t="shared" si="1"/>
        <v/>
      </c>
      <c r="BH3" s="190" t="str">
        <f t="shared" si="1"/>
        <v/>
      </c>
      <c r="BI3" s="190" t="str">
        <f t="shared" si="1"/>
        <v/>
      </c>
      <c r="BJ3" s="190" t="str">
        <f t="shared" si="1"/>
        <v/>
      </c>
      <c r="BK3" s="190" t="str">
        <f t="shared" si="1"/>
        <v/>
      </c>
      <c r="BL3" s="190" t="str">
        <f t="shared" si="1"/>
        <v/>
      </c>
      <c r="BM3" s="190" t="str">
        <f t="shared" si="1"/>
        <v/>
      </c>
      <c r="BN3" s="190" t="str">
        <f t="shared" si="1"/>
        <v/>
      </c>
      <c r="BO3" s="190" t="str">
        <f t="shared" si="1"/>
        <v/>
      </c>
      <c r="BP3" s="190" t="str">
        <f t="shared" si="1"/>
        <v/>
      </c>
      <c r="BQ3" s="190" t="str">
        <f t="shared" si="1"/>
        <v/>
      </c>
      <c r="BR3" s="190" t="str">
        <f t="shared" si="1"/>
        <v/>
      </c>
      <c r="BS3" s="190" t="str">
        <f t="shared" si="1"/>
        <v/>
      </c>
      <c r="BT3" s="190" t="str">
        <f t="shared" si="1"/>
        <v/>
      </c>
      <c r="BU3" s="190" t="str">
        <f t="shared" si="1"/>
        <v/>
      </c>
      <c r="BV3" s="190" t="str">
        <f t="shared" si="1"/>
        <v/>
      </c>
      <c r="BW3" s="190" t="str">
        <f t="shared" ref="BW3:BY18" si="2">IF(BW$2&gt;LEN($H3),IF(BW$1=1,IF(LEN($H3)=2,"0"&amp;$H3,""),""),RIGHT(LEFT($H3,BW$2),3))</f>
        <v/>
      </c>
      <c r="BX3" s="190" t="str">
        <f t="shared" si="2"/>
        <v/>
      </c>
      <c r="BY3" s="190" t="str">
        <f t="shared" si="2"/>
        <v/>
      </c>
      <c r="BZ3" t="e">
        <f>IF(LEFT(B3,6)=$A$1,IF(ISERROR(FIND(SALES!$M$8,MPAN!H3)),"",TRUE),"")</f>
        <v>#N/A</v>
      </c>
    </row>
    <row r="4" spans="1:78" x14ac:dyDescent="0.25">
      <c r="A4" t="e">
        <f>IF(BZ4=TRUE,BZ4&amp;COUNTIF($BZ$3:BZ4,"TRUE"),"")</f>
        <v>#N/A</v>
      </c>
      <c r="B4" s="625" t="str">
        <f t="shared" ref="B4:B67" si="3">D4&amp;E4</f>
        <v>NORWP2</v>
      </c>
      <c r="C4" s="626" t="str">
        <f>'F12'!E7</f>
        <v>NORW P2 2R</v>
      </c>
      <c r="D4" s="1" t="str">
        <f t="shared" ref="D4:D67" si="4">LEFT(C4,4)</f>
        <v>NORW</v>
      </c>
      <c r="E4" s="1" t="str">
        <f t="shared" ref="E4:E67" si="5">RIGHT(LEFT(C4,7),2)</f>
        <v>P2</v>
      </c>
      <c r="F4" t="str">
        <f>RIGHT(LEFT(C4,10),2)</f>
        <v>2R</v>
      </c>
      <c r="G4" t="str">
        <f>RIGHT(C4,LEN(C4)-10)</f>
        <v/>
      </c>
      <c r="H4" s="1" t="str">
        <f>'F12'!F7</f>
        <v>832 005 006 021 031 522 523 525 811 812 813 874</v>
      </c>
      <c r="I4" s="197">
        <f t="shared" ref="I4:I67" si="6">LEN(H4)/4</f>
        <v>11.75</v>
      </c>
      <c r="J4" s="190" t="str">
        <f t="shared" ref="J4:Y22" si="7">IF(J$2&gt;LEN($H4),IF(J$1=1,IF(LEN($H4)=2,"0"&amp;$H4,""),""),RIGHT(LEFT($H4,J$2),3))</f>
        <v>832</v>
      </c>
      <c r="K4" s="190" t="str">
        <f t="shared" si="1"/>
        <v>005</v>
      </c>
      <c r="L4" s="190" t="str">
        <f t="shared" si="1"/>
        <v>006</v>
      </c>
      <c r="M4" s="190" t="str">
        <f t="shared" si="1"/>
        <v>021</v>
      </c>
      <c r="N4" s="190" t="str">
        <f t="shared" si="1"/>
        <v>031</v>
      </c>
      <c r="O4" s="190" t="str">
        <f t="shared" si="1"/>
        <v>522</v>
      </c>
      <c r="P4" s="190" t="str">
        <f t="shared" si="1"/>
        <v>523</v>
      </c>
      <c r="Q4" s="190" t="str">
        <f t="shared" si="1"/>
        <v>525</v>
      </c>
      <c r="R4" s="190" t="str">
        <f t="shared" si="1"/>
        <v>811</v>
      </c>
      <c r="S4" s="190" t="str">
        <f t="shared" si="1"/>
        <v>812</v>
      </c>
      <c r="T4" s="190" t="str">
        <f t="shared" si="1"/>
        <v>813</v>
      </c>
      <c r="U4" s="190" t="str">
        <f t="shared" si="1"/>
        <v>874</v>
      </c>
      <c r="V4" s="190" t="str">
        <f t="shared" si="1"/>
        <v/>
      </c>
      <c r="W4" s="190" t="str">
        <f t="shared" si="1"/>
        <v/>
      </c>
      <c r="X4" s="190" t="str">
        <f t="shared" si="1"/>
        <v/>
      </c>
      <c r="Y4" s="190" t="str">
        <f t="shared" si="1"/>
        <v/>
      </c>
      <c r="Z4" s="190" t="str">
        <f t="shared" si="1"/>
        <v/>
      </c>
      <c r="AA4" s="190" t="str">
        <f t="shared" si="1"/>
        <v/>
      </c>
      <c r="AB4" s="190" t="str">
        <f t="shared" si="1"/>
        <v/>
      </c>
      <c r="AC4" s="190" t="str">
        <f t="shared" si="1"/>
        <v/>
      </c>
      <c r="AD4" s="190" t="str">
        <f t="shared" si="1"/>
        <v/>
      </c>
      <c r="AE4" s="190" t="str">
        <f t="shared" si="1"/>
        <v/>
      </c>
      <c r="AF4" s="190" t="str">
        <f t="shared" si="1"/>
        <v/>
      </c>
      <c r="AG4" s="190" t="str">
        <f t="shared" si="1"/>
        <v/>
      </c>
      <c r="AH4" s="190" t="str">
        <f t="shared" si="1"/>
        <v/>
      </c>
      <c r="AI4" s="190" t="str">
        <f t="shared" si="1"/>
        <v/>
      </c>
      <c r="AJ4" s="190" t="str">
        <f t="shared" si="1"/>
        <v/>
      </c>
      <c r="AK4" s="190" t="str">
        <f t="shared" si="1"/>
        <v/>
      </c>
      <c r="AL4" s="190" t="str">
        <f t="shared" si="1"/>
        <v/>
      </c>
      <c r="AM4" s="190" t="str">
        <f t="shared" si="1"/>
        <v/>
      </c>
      <c r="AN4" s="190" t="str">
        <f t="shared" si="1"/>
        <v/>
      </c>
      <c r="AO4" s="190" t="str">
        <f t="shared" si="1"/>
        <v/>
      </c>
      <c r="AP4" s="190" t="str">
        <f t="shared" si="1"/>
        <v/>
      </c>
      <c r="AQ4" s="190" t="str">
        <f t="shared" si="1"/>
        <v/>
      </c>
      <c r="AR4" s="190" t="str">
        <f t="shared" si="1"/>
        <v/>
      </c>
      <c r="AS4" s="190" t="str">
        <f t="shared" si="1"/>
        <v/>
      </c>
      <c r="AT4" s="190" t="str">
        <f t="shared" si="1"/>
        <v/>
      </c>
      <c r="AU4" s="190" t="str">
        <f t="shared" si="1"/>
        <v/>
      </c>
      <c r="AV4" s="190" t="str">
        <f t="shared" si="1"/>
        <v/>
      </c>
      <c r="AW4" s="190" t="str">
        <f t="shared" si="1"/>
        <v/>
      </c>
      <c r="AX4" s="190" t="str">
        <f t="shared" si="1"/>
        <v/>
      </c>
      <c r="AY4" s="190" t="str">
        <f t="shared" si="1"/>
        <v/>
      </c>
      <c r="AZ4" s="190" t="str">
        <f t="shared" si="1"/>
        <v/>
      </c>
      <c r="BA4" s="190" t="str">
        <f t="shared" si="1"/>
        <v/>
      </c>
      <c r="BB4" s="190" t="str">
        <f t="shared" si="1"/>
        <v/>
      </c>
      <c r="BC4" s="190" t="str">
        <f t="shared" si="1"/>
        <v/>
      </c>
      <c r="BD4" s="190" t="str">
        <f t="shared" si="1"/>
        <v/>
      </c>
      <c r="BE4" s="190" t="str">
        <f t="shared" si="1"/>
        <v/>
      </c>
      <c r="BF4" s="190" t="str">
        <f t="shared" si="1"/>
        <v/>
      </c>
      <c r="BG4" s="190" t="str">
        <f t="shared" si="1"/>
        <v/>
      </c>
      <c r="BH4" s="190" t="str">
        <f t="shared" si="1"/>
        <v/>
      </c>
      <c r="BI4" s="190" t="str">
        <f t="shared" si="1"/>
        <v/>
      </c>
      <c r="BJ4" s="190" t="str">
        <f t="shared" si="1"/>
        <v/>
      </c>
      <c r="BK4" s="190" t="str">
        <f t="shared" si="1"/>
        <v/>
      </c>
      <c r="BL4" s="190" t="str">
        <f t="shared" si="1"/>
        <v/>
      </c>
      <c r="BM4" s="190" t="str">
        <f t="shared" si="1"/>
        <v/>
      </c>
      <c r="BN4" s="190" t="str">
        <f t="shared" si="1"/>
        <v/>
      </c>
      <c r="BO4" s="190" t="str">
        <f t="shared" si="1"/>
        <v/>
      </c>
      <c r="BP4" s="190" t="str">
        <f t="shared" si="1"/>
        <v/>
      </c>
      <c r="BQ4" s="190" t="str">
        <f t="shared" si="1"/>
        <v/>
      </c>
      <c r="BR4" s="190" t="str">
        <f t="shared" si="1"/>
        <v/>
      </c>
      <c r="BS4" s="190" t="str">
        <f t="shared" si="1"/>
        <v/>
      </c>
      <c r="BT4" s="190" t="str">
        <f t="shared" si="1"/>
        <v/>
      </c>
      <c r="BU4" s="190" t="str">
        <f t="shared" si="1"/>
        <v/>
      </c>
      <c r="BV4" s="190" t="str">
        <f t="shared" si="1"/>
        <v/>
      </c>
      <c r="BW4" s="190" t="str">
        <f t="shared" si="2"/>
        <v/>
      </c>
      <c r="BX4" s="190" t="str">
        <f t="shared" si="2"/>
        <v/>
      </c>
      <c r="BY4" s="190" t="str">
        <f t="shared" si="2"/>
        <v/>
      </c>
      <c r="BZ4" t="e">
        <f>IF(LEFT(B4,6)=$A$1,IF(ISERROR(FIND(SALES!$M$8,MPAN!H4)),"",TRUE),"")</f>
        <v>#N/A</v>
      </c>
    </row>
    <row r="5" spans="1:78" x14ac:dyDescent="0.25">
      <c r="A5" t="e">
        <f>IF(BZ5=TRUE,BZ5&amp;COUNTIF($BZ$3:BZ5,"TRUE"),"")</f>
        <v>#N/A</v>
      </c>
      <c r="B5" s="625" t="str">
        <f t="shared" si="3"/>
        <v>EELCP4</v>
      </c>
      <c r="C5" s="626" t="str">
        <f>'F12'!E8</f>
        <v>EELC P4 2R (12H NIGHT)</v>
      </c>
      <c r="D5" s="1" t="str">
        <f t="shared" si="4"/>
        <v>EELC</v>
      </c>
      <c r="E5" s="1" t="str">
        <f t="shared" si="5"/>
        <v>P4</v>
      </c>
      <c r="F5" t="str">
        <f t="shared" ref="F5:F68" si="8">RIGHT(LEFT(C5,10),2)</f>
        <v>2R</v>
      </c>
      <c r="G5" t="str">
        <f t="shared" ref="G5:G68" si="9">RIGHT(C5,LEN(C5)-10)</f>
        <v xml:space="preserve"> (12H NIGHT)</v>
      </c>
      <c r="H5" s="1" t="str">
        <f>'F12'!F8</f>
        <v>100 101 192 193 600 601 692 693</v>
      </c>
      <c r="I5" s="197">
        <f t="shared" si="6"/>
        <v>7.75</v>
      </c>
      <c r="J5" s="190" t="str">
        <f t="shared" si="7"/>
        <v>100</v>
      </c>
      <c r="K5" s="190" t="str">
        <f t="shared" si="1"/>
        <v>101</v>
      </c>
      <c r="L5" s="190" t="str">
        <f t="shared" si="1"/>
        <v>192</v>
      </c>
      <c r="M5" s="190" t="str">
        <f t="shared" si="1"/>
        <v>193</v>
      </c>
      <c r="N5" s="190" t="str">
        <f t="shared" si="1"/>
        <v>600</v>
      </c>
      <c r="O5" s="190" t="str">
        <f t="shared" si="1"/>
        <v>601</v>
      </c>
      <c r="P5" s="190" t="str">
        <f t="shared" si="1"/>
        <v>692</v>
      </c>
      <c r="Q5" s="190" t="str">
        <f t="shared" si="1"/>
        <v>693</v>
      </c>
      <c r="R5" s="190" t="str">
        <f t="shared" si="1"/>
        <v/>
      </c>
      <c r="S5" s="190" t="str">
        <f t="shared" si="1"/>
        <v/>
      </c>
      <c r="T5" s="190" t="str">
        <f t="shared" si="1"/>
        <v/>
      </c>
      <c r="U5" s="190" t="str">
        <f t="shared" si="1"/>
        <v/>
      </c>
      <c r="V5" s="190" t="str">
        <f t="shared" si="1"/>
        <v/>
      </c>
      <c r="W5" s="190" t="str">
        <f t="shared" si="1"/>
        <v/>
      </c>
      <c r="X5" s="190" t="str">
        <f t="shared" si="1"/>
        <v/>
      </c>
      <c r="Y5" s="190" t="str">
        <f t="shared" si="1"/>
        <v/>
      </c>
      <c r="Z5" s="190" t="str">
        <f t="shared" si="1"/>
        <v/>
      </c>
      <c r="AA5" s="190" t="str">
        <f t="shared" si="1"/>
        <v/>
      </c>
      <c r="AB5" s="190" t="str">
        <f t="shared" si="1"/>
        <v/>
      </c>
      <c r="AC5" s="190" t="str">
        <f t="shared" si="1"/>
        <v/>
      </c>
      <c r="AD5" s="190" t="str">
        <f t="shared" si="1"/>
        <v/>
      </c>
      <c r="AE5" s="190" t="str">
        <f t="shared" si="1"/>
        <v/>
      </c>
      <c r="AF5" s="190" t="str">
        <f t="shared" si="1"/>
        <v/>
      </c>
      <c r="AG5" s="190" t="str">
        <f t="shared" si="1"/>
        <v/>
      </c>
      <c r="AH5" s="190" t="str">
        <f t="shared" si="1"/>
        <v/>
      </c>
      <c r="AI5" s="190" t="str">
        <f t="shared" si="1"/>
        <v/>
      </c>
      <c r="AJ5" s="190" t="str">
        <f t="shared" si="1"/>
        <v/>
      </c>
      <c r="AK5" s="190" t="str">
        <f t="shared" si="1"/>
        <v/>
      </c>
      <c r="AL5" s="190" t="str">
        <f t="shared" si="1"/>
        <v/>
      </c>
      <c r="AM5" s="190" t="str">
        <f t="shared" si="1"/>
        <v/>
      </c>
      <c r="AN5" s="190" t="str">
        <f t="shared" si="1"/>
        <v/>
      </c>
      <c r="AO5" s="190" t="str">
        <f t="shared" si="1"/>
        <v/>
      </c>
      <c r="AP5" s="190" t="str">
        <f t="shared" si="1"/>
        <v/>
      </c>
      <c r="AQ5" s="190" t="str">
        <f t="shared" si="1"/>
        <v/>
      </c>
      <c r="AR5" s="190" t="str">
        <f t="shared" si="1"/>
        <v/>
      </c>
      <c r="AS5" s="190" t="str">
        <f t="shared" si="1"/>
        <v/>
      </c>
      <c r="AT5" s="190" t="str">
        <f t="shared" si="1"/>
        <v/>
      </c>
      <c r="AU5" s="190" t="str">
        <f t="shared" si="1"/>
        <v/>
      </c>
      <c r="AV5" s="190" t="str">
        <f t="shared" si="1"/>
        <v/>
      </c>
      <c r="AW5" s="190" t="str">
        <f t="shared" si="1"/>
        <v/>
      </c>
      <c r="AX5" s="190" t="str">
        <f t="shared" si="1"/>
        <v/>
      </c>
      <c r="AY5" s="190" t="str">
        <f t="shared" si="1"/>
        <v/>
      </c>
      <c r="AZ5" s="190" t="str">
        <f t="shared" si="1"/>
        <v/>
      </c>
      <c r="BA5" s="190" t="str">
        <f t="shared" si="1"/>
        <v/>
      </c>
      <c r="BB5" s="190" t="str">
        <f t="shared" si="1"/>
        <v/>
      </c>
      <c r="BC5" s="190" t="str">
        <f t="shared" si="1"/>
        <v/>
      </c>
      <c r="BD5" s="190" t="str">
        <f t="shared" si="1"/>
        <v/>
      </c>
      <c r="BE5" s="190" t="str">
        <f t="shared" si="1"/>
        <v/>
      </c>
      <c r="BF5" s="190" t="str">
        <f t="shared" si="1"/>
        <v/>
      </c>
      <c r="BG5" s="190" t="str">
        <f t="shared" si="1"/>
        <v/>
      </c>
      <c r="BH5" s="190" t="str">
        <f t="shared" si="1"/>
        <v/>
      </c>
      <c r="BI5" s="190" t="str">
        <f t="shared" si="1"/>
        <v/>
      </c>
      <c r="BJ5" s="190" t="str">
        <f t="shared" si="1"/>
        <v/>
      </c>
      <c r="BK5" s="190" t="str">
        <f t="shared" si="1"/>
        <v/>
      </c>
      <c r="BL5" s="190" t="str">
        <f t="shared" si="1"/>
        <v/>
      </c>
      <c r="BM5" s="190" t="str">
        <f t="shared" si="1"/>
        <v/>
      </c>
      <c r="BN5" s="190" t="str">
        <f t="shared" si="1"/>
        <v/>
      </c>
      <c r="BO5" s="190" t="str">
        <f t="shared" si="1"/>
        <v/>
      </c>
      <c r="BP5" s="190" t="str">
        <f t="shared" si="1"/>
        <v/>
      </c>
      <c r="BQ5" s="190" t="str">
        <f t="shared" si="1"/>
        <v/>
      </c>
      <c r="BR5" s="190" t="str">
        <f t="shared" si="1"/>
        <v/>
      </c>
      <c r="BS5" s="190" t="str">
        <f t="shared" si="1"/>
        <v/>
      </c>
      <c r="BT5" s="190" t="str">
        <f t="shared" si="1"/>
        <v/>
      </c>
      <c r="BU5" s="190" t="str">
        <f t="shared" si="1"/>
        <v/>
      </c>
      <c r="BV5" s="190" t="str">
        <f t="shared" si="1"/>
        <v/>
      </c>
      <c r="BW5" s="190" t="str">
        <f t="shared" si="2"/>
        <v/>
      </c>
      <c r="BX5" s="190" t="str">
        <f t="shared" si="2"/>
        <v/>
      </c>
      <c r="BY5" s="190" t="str">
        <f t="shared" si="2"/>
        <v/>
      </c>
      <c r="BZ5" t="e">
        <f>IF(LEFT(B5,6)=$A$1,IF(ISERROR(FIND(SALES!$M$8,MPAN!H5)),"",TRUE),"")</f>
        <v>#N/A</v>
      </c>
    </row>
    <row r="6" spans="1:78" x14ac:dyDescent="0.25">
      <c r="A6" t="e">
        <f>IF(BZ6=TRUE,BZ6&amp;COUNTIF($BZ$3:BZ6,"TRUE"),"")</f>
        <v>#N/A</v>
      </c>
      <c r="B6" s="625" t="str">
        <f t="shared" si="3"/>
        <v>LONDP4</v>
      </c>
      <c r="C6" s="626" t="str">
        <f>'F12'!E9</f>
        <v>LOND P4 1R (RESTRICTED HOURS)</v>
      </c>
      <c r="D6" s="1" t="str">
        <f t="shared" si="4"/>
        <v>LOND</v>
      </c>
      <c r="E6" s="1" t="str">
        <f t="shared" si="5"/>
        <v>P4</v>
      </c>
      <c r="F6" t="str">
        <f t="shared" si="8"/>
        <v>1R</v>
      </c>
      <c r="G6" t="str">
        <f t="shared" si="9"/>
        <v xml:space="preserve"> (RESTRICTED HOURS)</v>
      </c>
      <c r="H6" s="1" t="str">
        <f>'F12'!F9</f>
        <v>012 013 520 521</v>
      </c>
      <c r="I6" s="197">
        <f t="shared" si="6"/>
        <v>3.75</v>
      </c>
      <c r="J6" s="190" t="str">
        <f t="shared" si="7"/>
        <v>012</v>
      </c>
      <c r="K6" s="190" t="str">
        <f t="shared" si="1"/>
        <v>013</v>
      </c>
      <c r="L6" s="190" t="str">
        <f t="shared" si="1"/>
        <v>520</v>
      </c>
      <c r="M6" s="190" t="str">
        <f t="shared" si="1"/>
        <v>521</v>
      </c>
      <c r="N6" s="190" t="str">
        <f t="shared" si="1"/>
        <v/>
      </c>
      <c r="O6" s="190" t="str">
        <f t="shared" si="1"/>
        <v/>
      </c>
      <c r="P6" s="190" t="str">
        <f t="shared" si="1"/>
        <v/>
      </c>
      <c r="Q6" s="190" t="str">
        <f t="shared" si="1"/>
        <v/>
      </c>
      <c r="R6" s="190" t="str">
        <f t="shared" si="1"/>
        <v/>
      </c>
      <c r="S6" s="190" t="str">
        <f t="shared" si="1"/>
        <v/>
      </c>
      <c r="T6" s="190" t="str">
        <f t="shared" si="1"/>
        <v/>
      </c>
      <c r="U6" s="190" t="str">
        <f t="shared" si="1"/>
        <v/>
      </c>
      <c r="V6" s="190" t="str">
        <f t="shared" si="1"/>
        <v/>
      </c>
      <c r="W6" s="190" t="str">
        <f t="shared" si="1"/>
        <v/>
      </c>
      <c r="X6" s="190" t="str">
        <f t="shared" si="1"/>
        <v/>
      </c>
      <c r="Y6" s="190" t="str">
        <f t="shared" si="1"/>
        <v/>
      </c>
      <c r="Z6" s="190" t="str">
        <f t="shared" si="1"/>
        <v/>
      </c>
      <c r="AA6" s="190" t="str">
        <f t="shared" si="1"/>
        <v/>
      </c>
      <c r="AB6" s="190" t="str">
        <f t="shared" si="1"/>
        <v/>
      </c>
      <c r="AC6" s="190" t="str">
        <f t="shared" si="1"/>
        <v/>
      </c>
      <c r="AD6" s="190" t="str">
        <f t="shared" si="1"/>
        <v/>
      </c>
      <c r="AE6" s="190" t="str">
        <f t="shared" si="1"/>
        <v/>
      </c>
      <c r="AF6" s="190" t="str">
        <f t="shared" si="1"/>
        <v/>
      </c>
      <c r="AG6" s="190" t="str">
        <f t="shared" si="1"/>
        <v/>
      </c>
      <c r="AH6" s="190" t="str">
        <f t="shared" si="1"/>
        <v/>
      </c>
      <c r="AI6" s="190" t="str">
        <f t="shared" si="1"/>
        <v/>
      </c>
      <c r="AJ6" s="190" t="str">
        <f t="shared" si="1"/>
        <v/>
      </c>
      <c r="AK6" s="190" t="str">
        <f t="shared" si="1"/>
        <v/>
      </c>
      <c r="AL6" s="190" t="str">
        <f t="shared" si="1"/>
        <v/>
      </c>
      <c r="AM6" s="190" t="str">
        <f t="shared" si="1"/>
        <v/>
      </c>
      <c r="AN6" s="190" t="str">
        <f t="shared" si="1"/>
        <v/>
      </c>
      <c r="AO6" s="190" t="str">
        <f t="shared" si="1"/>
        <v/>
      </c>
      <c r="AP6" s="190" t="str">
        <f t="shared" si="1"/>
        <v/>
      </c>
      <c r="AQ6" s="190" t="str">
        <f t="shared" si="1"/>
        <v/>
      </c>
      <c r="AR6" s="190" t="str">
        <f t="shared" si="1"/>
        <v/>
      </c>
      <c r="AS6" s="190" t="str">
        <f t="shared" si="1"/>
        <v/>
      </c>
      <c r="AT6" s="190" t="str">
        <f t="shared" si="1"/>
        <v/>
      </c>
      <c r="AU6" s="190" t="str">
        <f t="shared" si="1"/>
        <v/>
      </c>
      <c r="AV6" s="190" t="str">
        <f t="shared" si="1"/>
        <v/>
      </c>
      <c r="AW6" s="190" t="str">
        <f t="shared" si="1"/>
        <v/>
      </c>
      <c r="AX6" s="190" t="str">
        <f t="shared" si="1"/>
        <v/>
      </c>
      <c r="AY6" s="190" t="str">
        <f t="shared" si="1"/>
        <v/>
      </c>
      <c r="AZ6" s="190" t="str">
        <f t="shared" si="1"/>
        <v/>
      </c>
      <c r="BA6" s="190" t="str">
        <f t="shared" si="1"/>
        <v/>
      </c>
      <c r="BB6" s="190" t="str">
        <f t="shared" si="1"/>
        <v/>
      </c>
      <c r="BC6" s="190" t="str">
        <f t="shared" si="1"/>
        <v/>
      </c>
      <c r="BD6" s="190" t="str">
        <f t="shared" si="1"/>
        <v/>
      </c>
      <c r="BE6" s="190" t="str">
        <f t="shared" si="1"/>
        <v/>
      </c>
      <c r="BF6" s="190" t="str">
        <f t="shared" si="1"/>
        <v/>
      </c>
      <c r="BG6" s="190" t="str">
        <f t="shared" si="1"/>
        <v/>
      </c>
      <c r="BH6" s="190" t="str">
        <f t="shared" si="1"/>
        <v/>
      </c>
      <c r="BI6" s="190" t="str">
        <f t="shared" si="1"/>
        <v/>
      </c>
      <c r="BJ6" s="190" t="str">
        <f t="shared" si="1"/>
        <v/>
      </c>
      <c r="BK6" s="190" t="str">
        <f t="shared" si="1"/>
        <v/>
      </c>
      <c r="BL6" s="190" t="str">
        <f t="shared" si="1"/>
        <v/>
      </c>
      <c r="BM6" s="190" t="str">
        <f t="shared" si="1"/>
        <v/>
      </c>
      <c r="BN6" s="190" t="str">
        <f t="shared" si="1"/>
        <v/>
      </c>
      <c r="BO6" s="190" t="str">
        <f t="shared" si="1"/>
        <v/>
      </c>
      <c r="BP6" s="190" t="str">
        <f t="shared" si="1"/>
        <v/>
      </c>
      <c r="BQ6" s="190" t="str">
        <f t="shared" si="1"/>
        <v/>
      </c>
      <c r="BR6" s="190" t="str">
        <f t="shared" si="1"/>
        <v/>
      </c>
      <c r="BS6" s="190" t="str">
        <f t="shared" si="1"/>
        <v/>
      </c>
      <c r="BT6" s="190" t="str">
        <f t="shared" si="1"/>
        <v/>
      </c>
      <c r="BU6" s="190" t="str">
        <f t="shared" si="1"/>
        <v/>
      </c>
      <c r="BV6" s="190" t="str">
        <f>IF(BV$2&gt;LEN($H6),IF(BV$1=1,IF(LEN($H6)=2,"0"&amp;$H6,""),""),RIGHT(LEFT($H6,BV$2),3))</f>
        <v/>
      </c>
      <c r="BW6" s="190" t="str">
        <f t="shared" si="2"/>
        <v/>
      </c>
      <c r="BX6" s="190" t="str">
        <f t="shared" si="2"/>
        <v/>
      </c>
      <c r="BY6" s="190" t="str">
        <f t="shared" si="2"/>
        <v/>
      </c>
      <c r="BZ6" t="e">
        <f>IF(LEFT(B6,6)=$A$1,IF(ISERROR(FIND(SALES!$M$8,MPAN!H6)),"",TRUE),"")</f>
        <v>#N/A</v>
      </c>
    </row>
    <row r="7" spans="1:78" x14ac:dyDescent="0.25">
      <c r="A7" t="e">
        <f>IF(BZ7=TRUE,BZ7&amp;COUNTIF($BZ$3:BZ7,"TRUE"),"")</f>
        <v>#N/A</v>
      </c>
      <c r="B7" s="625" t="str">
        <f t="shared" si="3"/>
        <v>SWEBP1</v>
      </c>
      <c r="C7" s="626" t="str">
        <f>'F12'!E10</f>
        <v>SWEB P1 1R</v>
      </c>
      <c r="D7" s="1" t="str">
        <f t="shared" si="4"/>
        <v>SWEB</v>
      </c>
      <c r="E7" s="1" t="str">
        <f t="shared" si="5"/>
        <v>P1</v>
      </c>
      <c r="F7" t="str">
        <f t="shared" si="8"/>
        <v>1R</v>
      </c>
      <c r="G7" t="str">
        <f t="shared" si="9"/>
        <v/>
      </c>
      <c r="H7" s="1" t="str">
        <f>'F12'!F10</f>
        <v>500 501 801 873 874</v>
      </c>
      <c r="I7" s="197">
        <f t="shared" si="6"/>
        <v>4.75</v>
      </c>
      <c r="J7" s="190" t="str">
        <f t="shared" si="7"/>
        <v>500</v>
      </c>
      <c r="K7" s="190" t="str">
        <f t="shared" si="7"/>
        <v>501</v>
      </c>
      <c r="L7" s="190" t="str">
        <f t="shared" si="7"/>
        <v>801</v>
      </c>
      <c r="M7" s="190" t="str">
        <f t="shared" si="7"/>
        <v>873</v>
      </c>
      <c r="N7" s="190" t="str">
        <f t="shared" si="7"/>
        <v>874</v>
      </c>
      <c r="O7" s="190" t="str">
        <f t="shared" si="7"/>
        <v/>
      </c>
      <c r="P7" s="190" t="str">
        <f t="shared" si="7"/>
        <v/>
      </c>
      <c r="Q7" s="190" t="str">
        <f t="shared" si="7"/>
        <v/>
      </c>
      <c r="R7" s="190" t="str">
        <f t="shared" si="7"/>
        <v/>
      </c>
      <c r="S7" s="190" t="str">
        <f t="shared" si="7"/>
        <v/>
      </c>
      <c r="T7" s="190" t="str">
        <f t="shared" si="7"/>
        <v/>
      </c>
      <c r="U7" s="190" t="str">
        <f t="shared" si="7"/>
        <v/>
      </c>
      <c r="V7" s="190" t="str">
        <f t="shared" si="7"/>
        <v/>
      </c>
      <c r="W7" s="190" t="str">
        <f t="shared" si="7"/>
        <v/>
      </c>
      <c r="X7" s="190" t="str">
        <f t="shared" si="7"/>
        <v/>
      </c>
      <c r="Y7" s="190" t="str">
        <f t="shared" si="7"/>
        <v/>
      </c>
      <c r="Z7" s="190" t="str">
        <f t="shared" ref="Z7:BV12" si="10">IF(Z$2&gt;LEN($H7),IF(Z$1=1,IF(LEN($H7)=2,"0"&amp;$H7,""),""),RIGHT(LEFT($H7,Z$2),3))</f>
        <v/>
      </c>
      <c r="AA7" s="190" t="str">
        <f t="shared" si="10"/>
        <v/>
      </c>
      <c r="AB7" s="190" t="str">
        <f t="shared" si="10"/>
        <v/>
      </c>
      <c r="AC7" s="190" t="str">
        <f t="shared" si="10"/>
        <v/>
      </c>
      <c r="AD7" s="190" t="str">
        <f t="shared" si="10"/>
        <v/>
      </c>
      <c r="AE7" s="190" t="str">
        <f t="shared" si="10"/>
        <v/>
      </c>
      <c r="AF7" s="190" t="str">
        <f t="shared" si="10"/>
        <v/>
      </c>
      <c r="AG7" s="190" t="str">
        <f t="shared" si="10"/>
        <v/>
      </c>
      <c r="AH7" s="190" t="str">
        <f t="shared" si="10"/>
        <v/>
      </c>
      <c r="AI7" s="190" t="str">
        <f t="shared" si="10"/>
        <v/>
      </c>
      <c r="AJ7" s="190" t="str">
        <f t="shared" si="10"/>
        <v/>
      </c>
      <c r="AK7" s="190" t="str">
        <f t="shared" si="10"/>
        <v/>
      </c>
      <c r="AL7" s="190" t="str">
        <f t="shared" si="10"/>
        <v/>
      </c>
      <c r="AM7" s="190" t="str">
        <f t="shared" si="10"/>
        <v/>
      </c>
      <c r="AN7" s="190" t="str">
        <f t="shared" si="10"/>
        <v/>
      </c>
      <c r="AO7" s="190" t="str">
        <f t="shared" si="10"/>
        <v/>
      </c>
      <c r="AP7" s="190" t="str">
        <f t="shared" si="10"/>
        <v/>
      </c>
      <c r="AQ7" s="190" t="str">
        <f t="shared" si="10"/>
        <v/>
      </c>
      <c r="AR7" s="190" t="str">
        <f t="shared" si="10"/>
        <v/>
      </c>
      <c r="AS7" s="190" t="str">
        <f t="shared" si="10"/>
        <v/>
      </c>
      <c r="AT7" s="190" t="str">
        <f t="shared" si="10"/>
        <v/>
      </c>
      <c r="AU7" s="190" t="str">
        <f t="shared" si="10"/>
        <v/>
      </c>
      <c r="AV7" s="190" t="str">
        <f t="shared" si="10"/>
        <v/>
      </c>
      <c r="AW7" s="190" t="str">
        <f t="shared" si="10"/>
        <v/>
      </c>
      <c r="AX7" s="190" t="str">
        <f t="shared" si="10"/>
        <v/>
      </c>
      <c r="AY7" s="190" t="str">
        <f t="shared" si="10"/>
        <v/>
      </c>
      <c r="AZ7" s="190" t="str">
        <f t="shared" si="10"/>
        <v/>
      </c>
      <c r="BA7" s="190" t="str">
        <f t="shared" si="10"/>
        <v/>
      </c>
      <c r="BB7" s="190" t="str">
        <f t="shared" si="10"/>
        <v/>
      </c>
      <c r="BC7" s="190" t="str">
        <f t="shared" si="10"/>
        <v/>
      </c>
      <c r="BD7" s="190" t="str">
        <f t="shared" si="10"/>
        <v/>
      </c>
      <c r="BE7" s="190" t="str">
        <f t="shared" si="10"/>
        <v/>
      </c>
      <c r="BF7" s="190" t="str">
        <f t="shared" si="10"/>
        <v/>
      </c>
      <c r="BG7" s="190" t="str">
        <f t="shared" si="10"/>
        <v/>
      </c>
      <c r="BH7" s="190" t="str">
        <f t="shared" si="10"/>
        <v/>
      </c>
      <c r="BI7" s="190" t="str">
        <f t="shared" si="10"/>
        <v/>
      </c>
      <c r="BJ7" s="190" t="str">
        <f t="shared" si="10"/>
        <v/>
      </c>
      <c r="BK7" s="190" t="str">
        <f t="shared" si="10"/>
        <v/>
      </c>
      <c r="BL7" s="190" t="str">
        <f t="shared" si="10"/>
        <v/>
      </c>
      <c r="BM7" s="190" t="str">
        <f t="shared" si="10"/>
        <v/>
      </c>
      <c r="BN7" s="190" t="str">
        <f t="shared" si="10"/>
        <v/>
      </c>
      <c r="BO7" s="190" t="str">
        <f t="shared" si="10"/>
        <v/>
      </c>
      <c r="BP7" s="190" t="str">
        <f t="shared" si="10"/>
        <v/>
      </c>
      <c r="BQ7" s="190" t="str">
        <f t="shared" si="10"/>
        <v/>
      </c>
      <c r="BR7" s="190" t="str">
        <f t="shared" si="10"/>
        <v/>
      </c>
      <c r="BS7" s="190" t="str">
        <f t="shared" si="10"/>
        <v/>
      </c>
      <c r="BT7" s="190" t="str">
        <f t="shared" si="10"/>
        <v/>
      </c>
      <c r="BU7" s="190" t="str">
        <f t="shared" si="10"/>
        <v/>
      </c>
      <c r="BV7" s="190" t="str">
        <f t="shared" si="10"/>
        <v/>
      </c>
      <c r="BW7" s="190" t="str">
        <f t="shared" si="2"/>
        <v/>
      </c>
      <c r="BX7" s="190" t="str">
        <f t="shared" si="2"/>
        <v/>
      </c>
      <c r="BY7" s="190" t="str">
        <f t="shared" si="2"/>
        <v/>
      </c>
      <c r="BZ7" t="e">
        <f>IF(LEFT(B7,6)=$A$1,IF(ISERROR(FIND(SALES!$M$8,MPAN!H7)),"",TRUE),"")</f>
        <v>#N/A</v>
      </c>
    </row>
    <row r="8" spans="1:78" x14ac:dyDescent="0.25">
      <c r="A8" t="e">
        <f>IF(BZ8=TRUE,BZ8&amp;COUNTIF($BZ$3:BZ8,"TRUE"),"")</f>
        <v>#N/A</v>
      </c>
      <c r="B8" s="625" t="str">
        <f t="shared" si="3"/>
        <v>SOUTP4</v>
      </c>
      <c r="C8" s="626" t="str">
        <f>'F12'!E11</f>
        <v>SOUT P4 2R</v>
      </c>
      <c r="D8" s="1" t="str">
        <f t="shared" si="4"/>
        <v>SOUT</v>
      </c>
      <c r="E8" s="1" t="str">
        <f t="shared" si="5"/>
        <v>P4</v>
      </c>
      <c r="F8" t="str">
        <f t="shared" si="8"/>
        <v>2R</v>
      </c>
      <c r="G8" t="str">
        <f t="shared" si="9"/>
        <v/>
      </c>
      <c r="H8" s="1" t="str">
        <f>'F12'!F11</f>
        <v>811 044 045 544 545 564 568 569 624 805 807 808 809 810 812 874 064 065</v>
      </c>
      <c r="I8" s="197">
        <f t="shared" si="6"/>
        <v>17.75</v>
      </c>
      <c r="J8" s="190" t="str">
        <f t="shared" si="7"/>
        <v>811</v>
      </c>
      <c r="K8" s="190" t="str">
        <f t="shared" si="7"/>
        <v>044</v>
      </c>
      <c r="L8" s="190" t="str">
        <f t="shared" si="7"/>
        <v>045</v>
      </c>
      <c r="M8" s="190" t="str">
        <f t="shared" si="7"/>
        <v>544</v>
      </c>
      <c r="N8" s="190" t="str">
        <f t="shared" si="7"/>
        <v>545</v>
      </c>
      <c r="O8" s="190" t="str">
        <f t="shared" si="7"/>
        <v>564</v>
      </c>
      <c r="P8" s="190" t="str">
        <f t="shared" si="7"/>
        <v>568</v>
      </c>
      <c r="Q8" s="190" t="str">
        <f t="shared" si="7"/>
        <v>569</v>
      </c>
      <c r="R8" s="190" t="str">
        <f t="shared" si="7"/>
        <v>624</v>
      </c>
      <c r="S8" s="190" t="str">
        <f t="shared" si="7"/>
        <v>805</v>
      </c>
      <c r="T8" s="190" t="str">
        <f t="shared" si="7"/>
        <v>807</v>
      </c>
      <c r="U8" s="190" t="str">
        <f t="shared" si="7"/>
        <v>808</v>
      </c>
      <c r="V8" s="190" t="str">
        <f t="shared" si="7"/>
        <v>809</v>
      </c>
      <c r="W8" s="190" t="str">
        <f t="shared" si="7"/>
        <v>810</v>
      </c>
      <c r="X8" s="190" t="str">
        <f t="shared" si="7"/>
        <v>812</v>
      </c>
      <c r="Y8" s="190" t="str">
        <f t="shared" si="7"/>
        <v>874</v>
      </c>
      <c r="Z8" s="190" t="str">
        <f t="shared" si="10"/>
        <v>064</v>
      </c>
      <c r="AA8" s="190" t="str">
        <f t="shared" si="10"/>
        <v>065</v>
      </c>
      <c r="AB8" s="190" t="str">
        <f t="shared" si="10"/>
        <v/>
      </c>
      <c r="AC8" s="190" t="str">
        <f t="shared" si="10"/>
        <v/>
      </c>
      <c r="AD8" s="190" t="str">
        <f t="shared" si="10"/>
        <v/>
      </c>
      <c r="AE8" s="190" t="str">
        <f t="shared" si="10"/>
        <v/>
      </c>
      <c r="AF8" s="190" t="str">
        <f t="shared" si="10"/>
        <v/>
      </c>
      <c r="AG8" s="190" t="str">
        <f t="shared" si="10"/>
        <v/>
      </c>
      <c r="AH8" s="190" t="str">
        <f t="shared" si="10"/>
        <v/>
      </c>
      <c r="AI8" s="190" t="str">
        <f t="shared" si="10"/>
        <v/>
      </c>
      <c r="AJ8" s="190" t="str">
        <f t="shared" si="10"/>
        <v/>
      </c>
      <c r="AK8" s="190" t="str">
        <f t="shared" si="10"/>
        <v/>
      </c>
      <c r="AL8" s="190" t="str">
        <f t="shared" si="10"/>
        <v/>
      </c>
      <c r="AM8" s="190" t="str">
        <f t="shared" si="10"/>
        <v/>
      </c>
      <c r="AN8" s="190" t="str">
        <f t="shared" si="10"/>
        <v/>
      </c>
      <c r="AO8" s="190" t="str">
        <f t="shared" si="10"/>
        <v/>
      </c>
      <c r="AP8" s="190" t="str">
        <f t="shared" si="10"/>
        <v/>
      </c>
      <c r="AQ8" s="190" t="str">
        <f t="shared" si="10"/>
        <v/>
      </c>
      <c r="AR8" s="190" t="str">
        <f t="shared" si="10"/>
        <v/>
      </c>
      <c r="AS8" s="190" t="str">
        <f t="shared" si="10"/>
        <v/>
      </c>
      <c r="AT8" s="190" t="str">
        <f t="shared" si="10"/>
        <v/>
      </c>
      <c r="AU8" s="190" t="str">
        <f t="shared" si="10"/>
        <v/>
      </c>
      <c r="AV8" s="190" t="str">
        <f t="shared" si="10"/>
        <v/>
      </c>
      <c r="AW8" s="190" t="str">
        <f t="shared" si="10"/>
        <v/>
      </c>
      <c r="AX8" s="190" t="str">
        <f t="shared" si="10"/>
        <v/>
      </c>
      <c r="AY8" s="190" t="str">
        <f t="shared" si="10"/>
        <v/>
      </c>
      <c r="AZ8" s="190" t="str">
        <f t="shared" si="10"/>
        <v/>
      </c>
      <c r="BA8" s="190" t="str">
        <f t="shared" si="10"/>
        <v/>
      </c>
      <c r="BB8" s="190" t="str">
        <f t="shared" si="10"/>
        <v/>
      </c>
      <c r="BC8" s="190" t="str">
        <f t="shared" si="10"/>
        <v/>
      </c>
      <c r="BD8" s="190" t="str">
        <f t="shared" si="10"/>
        <v/>
      </c>
      <c r="BE8" s="190" t="str">
        <f t="shared" si="10"/>
        <v/>
      </c>
      <c r="BF8" s="190" t="str">
        <f t="shared" si="10"/>
        <v/>
      </c>
      <c r="BG8" s="190" t="str">
        <f t="shared" si="10"/>
        <v/>
      </c>
      <c r="BH8" s="190" t="str">
        <f t="shared" si="10"/>
        <v/>
      </c>
      <c r="BI8" s="190" t="str">
        <f t="shared" si="10"/>
        <v/>
      </c>
      <c r="BJ8" s="190" t="str">
        <f t="shared" si="10"/>
        <v/>
      </c>
      <c r="BK8" s="190" t="str">
        <f t="shared" si="10"/>
        <v/>
      </c>
      <c r="BL8" s="190" t="str">
        <f t="shared" si="10"/>
        <v/>
      </c>
      <c r="BM8" s="190" t="str">
        <f t="shared" si="10"/>
        <v/>
      </c>
      <c r="BN8" s="190" t="str">
        <f t="shared" si="10"/>
        <v/>
      </c>
      <c r="BO8" s="190" t="str">
        <f t="shared" si="10"/>
        <v/>
      </c>
      <c r="BP8" s="190" t="str">
        <f t="shared" si="10"/>
        <v/>
      </c>
      <c r="BQ8" s="190" t="str">
        <f t="shared" si="10"/>
        <v/>
      </c>
      <c r="BR8" s="190" t="str">
        <f t="shared" si="10"/>
        <v/>
      </c>
      <c r="BS8" s="190" t="str">
        <f t="shared" si="10"/>
        <v/>
      </c>
      <c r="BT8" s="190" t="str">
        <f t="shared" si="10"/>
        <v/>
      </c>
      <c r="BU8" s="190" t="str">
        <f t="shared" si="10"/>
        <v/>
      </c>
      <c r="BV8" s="190" t="str">
        <f t="shared" si="10"/>
        <v/>
      </c>
      <c r="BW8" s="190" t="str">
        <f t="shared" si="2"/>
        <v/>
      </c>
      <c r="BX8" s="190" t="str">
        <f t="shared" si="2"/>
        <v/>
      </c>
      <c r="BY8" s="190" t="str">
        <f t="shared" si="2"/>
        <v/>
      </c>
      <c r="BZ8" t="e">
        <f>IF(LEFT(B8,6)=$A$1,IF(ISERROR(FIND(SALES!$M$8,MPAN!H8)),"",TRUE),"")</f>
        <v>#N/A</v>
      </c>
    </row>
    <row r="9" spans="1:78" x14ac:dyDescent="0.25">
      <c r="A9" t="e">
        <f>IF(BZ9=TRUE,BZ9&amp;COUNTIF($BZ$3:BZ9,"TRUE"),"")</f>
        <v>#N/A</v>
      </c>
      <c r="B9" s="625" t="str">
        <f t="shared" si="3"/>
        <v>SWEBP2</v>
      </c>
      <c r="C9" s="626" t="str">
        <f>'F12'!E12</f>
        <v>SWEB P2 1R (Restricted)</v>
      </c>
      <c r="D9" s="1" t="str">
        <f t="shared" si="4"/>
        <v>SWEB</v>
      </c>
      <c r="E9" s="1" t="str">
        <f t="shared" si="5"/>
        <v>P2</v>
      </c>
      <c r="F9" t="str">
        <f t="shared" si="8"/>
        <v>1R</v>
      </c>
      <c r="G9" t="str">
        <f t="shared" si="9"/>
        <v xml:space="preserve"> (Restricted)</v>
      </c>
      <c r="H9" s="1" t="str">
        <f>'F12'!F12</f>
        <v>599 573 001 002 011 012 514 522 801 802</v>
      </c>
      <c r="I9" s="197">
        <f t="shared" si="6"/>
        <v>9.75</v>
      </c>
      <c r="J9" s="190" t="str">
        <f t="shared" si="7"/>
        <v>599</v>
      </c>
      <c r="K9" s="190" t="str">
        <f t="shared" si="7"/>
        <v>573</v>
      </c>
      <c r="L9" s="190" t="str">
        <f t="shared" si="7"/>
        <v>001</v>
      </c>
      <c r="M9" s="190" t="str">
        <f t="shared" si="7"/>
        <v>002</v>
      </c>
      <c r="N9" s="190" t="str">
        <f t="shared" si="7"/>
        <v>011</v>
      </c>
      <c r="O9" s="190" t="str">
        <f t="shared" si="7"/>
        <v>012</v>
      </c>
      <c r="P9" s="190" t="str">
        <f t="shared" si="7"/>
        <v>514</v>
      </c>
      <c r="Q9" s="190" t="str">
        <f t="shared" si="7"/>
        <v>522</v>
      </c>
      <c r="R9" s="190" t="str">
        <f t="shared" si="7"/>
        <v>801</v>
      </c>
      <c r="S9" s="190" t="str">
        <f t="shared" si="7"/>
        <v>802</v>
      </c>
      <c r="T9" s="190" t="str">
        <f t="shared" si="7"/>
        <v/>
      </c>
      <c r="U9" s="190" t="str">
        <f t="shared" si="7"/>
        <v/>
      </c>
      <c r="V9" s="190" t="str">
        <f t="shared" si="7"/>
        <v/>
      </c>
      <c r="W9" s="190" t="str">
        <f t="shared" si="7"/>
        <v/>
      </c>
      <c r="X9" s="190" t="str">
        <f t="shared" si="7"/>
        <v/>
      </c>
      <c r="Y9" s="190" t="str">
        <f t="shared" si="7"/>
        <v/>
      </c>
      <c r="Z9" s="190" t="str">
        <f t="shared" si="10"/>
        <v/>
      </c>
      <c r="AA9" s="190" t="str">
        <f t="shared" si="10"/>
        <v/>
      </c>
      <c r="AB9" s="190" t="str">
        <f t="shared" si="10"/>
        <v/>
      </c>
      <c r="AC9" s="190" t="str">
        <f t="shared" si="10"/>
        <v/>
      </c>
      <c r="AD9" s="190" t="str">
        <f t="shared" si="10"/>
        <v/>
      </c>
      <c r="AE9" s="190" t="str">
        <f t="shared" si="10"/>
        <v/>
      </c>
      <c r="AF9" s="190" t="str">
        <f t="shared" si="10"/>
        <v/>
      </c>
      <c r="AG9" s="190" t="str">
        <f t="shared" si="10"/>
        <v/>
      </c>
      <c r="AH9" s="190" t="str">
        <f t="shared" si="10"/>
        <v/>
      </c>
      <c r="AI9" s="190" t="str">
        <f t="shared" si="10"/>
        <v/>
      </c>
      <c r="AJ9" s="190" t="str">
        <f t="shared" si="10"/>
        <v/>
      </c>
      <c r="AK9" s="190" t="str">
        <f t="shared" si="10"/>
        <v/>
      </c>
      <c r="AL9" s="190" t="str">
        <f t="shared" si="10"/>
        <v/>
      </c>
      <c r="AM9" s="190" t="str">
        <f t="shared" si="10"/>
        <v/>
      </c>
      <c r="AN9" s="190" t="str">
        <f t="shared" si="10"/>
        <v/>
      </c>
      <c r="AO9" s="190" t="str">
        <f t="shared" si="10"/>
        <v/>
      </c>
      <c r="AP9" s="190" t="str">
        <f t="shared" si="10"/>
        <v/>
      </c>
      <c r="AQ9" s="190" t="str">
        <f t="shared" si="10"/>
        <v/>
      </c>
      <c r="AR9" s="190" t="str">
        <f t="shared" si="10"/>
        <v/>
      </c>
      <c r="AS9" s="190" t="str">
        <f t="shared" si="10"/>
        <v/>
      </c>
      <c r="AT9" s="190" t="str">
        <f t="shared" si="10"/>
        <v/>
      </c>
      <c r="AU9" s="190" t="str">
        <f t="shared" si="10"/>
        <v/>
      </c>
      <c r="AV9" s="190" t="str">
        <f t="shared" si="10"/>
        <v/>
      </c>
      <c r="AW9" s="190" t="str">
        <f t="shared" si="10"/>
        <v/>
      </c>
      <c r="AX9" s="190" t="str">
        <f t="shared" si="10"/>
        <v/>
      </c>
      <c r="AY9" s="190" t="str">
        <f t="shared" si="10"/>
        <v/>
      </c>
      <c r="AZ9" s="190" t="str">
        <f t="shared" si="10"/>
        <v/>
      </c>
      <c r="BA9" s="190" t="str">
        <f t="shared" si="10"/>
        <v/>
      </c>
      <c r="BB9" s="190" t="str">
        <f t="shared" si="10"/>
        <v/>
      </c>
      <c r="BC9" s="190" t="str">
        <f t="shared" si="10"/>
        <v/>
      </c>
      <c r="BD9" s="190" t="str">
        <f t="shared" si="10"/>
        <v/>
      </c>
      <c r="BE9" s="190" t="str">
        <f t="shared" si="10"/>
        <v/>
      </c>
      <c r="BF9" s="190" t="str">
        <f t="shared" si="10"/>
        <v/>
      </c>
      <c r="BG9" s="190" t="str">
        <f t="shared" si="10"/>
        <v/>
      </c>
      <c r="BH9" s="190" t="str">
        <f t="shared" si="10"/>
        <v/>
      </c>
      <c r="BI9" s="190" t="str">
        <f t="shared" si="10"/>
        <v/>
      </c>
      <c r="BJ9" s="190" t="str">
        <f t="shared" si="10"/>
        <v/>
      </c>
      <c r="BK9" s="190" t="str">
        <f t="shared" si="10"/>
        <v/>
      </c>
      <c r="BL9" s="190" t="str">
        <f t="shared" si="10"/>
        <v/>
      </c>
      <c r="BM9" s="190" t="str">
        <f t="shared" si="10"/>
        <v/>
      </c>
      <c r="BN9" s="190" t="str">
        <f t="shared" si="10"/>
        <v/>
      </c>
      <c r="BO9" s="190" t="str">
        <f t="shared" si="10"/>
        <v/>
      </c>
      <c r="BP9" s="190" t="str">
        <f t="shared" si="10"/>
        <v/>
      </c>
      <c r="BQ9" s="190" t="str">
        <f t="shared" si="10"/>
        <v/>
      </c>
      <c r="BR9" s="190" t="str">
        <f t="shared" si="10"/>
        <v/>
      </c>
      <c r="BS9" s="190" t="str">
        <f t="shared" si="10"/>
        <v/>
      </c>
      <c r="BT9" s="190" t="str">
        <f t="shared" si="10"/>
        <v/>
      </c>
      <c r="BU9" s="190" t="str">
        <f t="shared" si="10"/>
        <v/>
      </c>
      <c r="BV9" s="190" t="str">
        <f t="shared" si="10"/>
        <v/>
      </c>
      <c r="BW9" s="190" t="str">
        <f t="shared" si="2"/>
        <v/>
      </c>
      <c r="BX9" s="190" t="str">
        <f t="shared" si="2"/>
        <v/>
      </c>
      <c r="BY9" s="190" t="str">
        <f t="shared" si="2"/>
        <v/>
      </c>
      <c r="BZ9" t="e">
        <f>IF(LEFT(B9,6)=$A$1,IF(ISERROR(FIND(SALES!$M$8,MPAN!H9)),"",TRUE),"")</f>
        <v>#N/A</v>
      </c>
    </row>
    <row r="10" spans="1:78" x14ac:dyDescent="0.25">
      <c r="A10" t="e">
        <f>IF(BZ10=TRUE,BZ10&amp;COUNTIF($BZ$3:BZ10,"TRUE"),"")</f>
        <v>#N/A</v>
      </c>
      <c r="B10" s="625" t="str">
        <f t="shared" si="3"/>
        <v>SWAEP4</v>
      </c>
      <c r="C10" s="626" t="str">
        <f>'F12'!E13</f>
        <v>SWAE P4 2R (8Hr Night)</v>
      </c>
      <c r="D10" s="1" t="str">
        <f t="shared" si="4"/>
        <v>SWAE</v>
      </c>
      <c r="E10" s="1" t="str">
        <f t="shared" si="5"/>
        <v>P4</v>
      </c>
      <c r="F10" t="str">
        <f t="shared" si="8"/>
        <v>2R</v>
      </c>
      <c r="G10" t="str">
        <f t="shared" si="9"/>
        <v xml:space="preserve"> (8Hr Night)</v>
      </c>
      <c r="H10" s="1" t="str">
        <f>'F12'!F13</f>
        <v>190 192</v>
      </c>
      <c r="I10" s="197">
        <f t="shared" si="6"/>
        <v>1.75</v>
      </c>
      <c r="J10" s="190" t="str">
        <f t="shared" si="7"/>
        <v>190</v>
      </c>
      <c r="K10" s="190" t="str">
        <f t="shared" si="7"/>
        <v>192</v>
      </c>
      <c r="L10" s="190" t="str">
        <f t="shared" si="7"/>
        <v/>
      </c>
      <c r="M10" s="190" t="str">
        <f t="shared" si="7"/>
        <v/>
      </c>
      <c r="N10" s="190" t="str">
        <f t="shared" si="7"/>
        <v/>
      </c>
      <c r="O10" s="190" t="str">
        <f t="shared" si="7"/>
        <v/>
      </c>
      <c r="P10" s="190" t="str">
        <f t="shared" si="7"/>
        <v/>
      </c>
      <c r="Q10" s="190" t="str">
        <f t="shared" si="7"/>
        <v/>
      </c>
      <c r="R10" s="190" t="str">
        <f t="shared" si="7"/>
        <v/>
      </c>
      <c r="S10" s="190" t="str">
        <f t="shared" si="7"/>
        <v/>
      </c>
      <c r="T10" s="190" t="str">
        <f t="shared" si="7"/>
        <v/>
      </c>
      <c r="U10" s="190" t="str">
        <f t="shared" si="7"/>
        <v/>
      </c>
      <c r="V10" s="190" t="str">
        <f t="shared" si="7"/>
        <v/>
      </c>
      <c r="W10" s="190" t="str">
        <f t="shared" si="7"/>
        <v/>
      </c>
      <c r="X10" s="190" t="str">
        <f t="shared" si="7"/>
        <v/>
      </c>
      <c r="Y10" s="190" t="str">
        <f t="shared" si="7"/>
        <v/>
      </c>
      <c r="Z10" s="190" t="str">
        <f t="shared" si="10"/>
        <v/>
      </c>
      <c r="AA10" s="190" t="str">
        <f t="shared" si="10"/>
        <v/>
      </c>
      <c r="AB10" s="190" t="str">
        <f t="shared" si="10"/>
        <v/>
      </c>
      <c r="AC10" s="190" t="str">
        <f t="shared" si="10"/>
        <v/>
      </c>
      <c r="AD10" s="190" t="str">
        <f t="shared" si="10"/>
        <v/>
      </c>
      <c r="AE10" s="190" t="str">
        <f t="shared" si="10"/>
        <v/>
      </c>
      <c r="AF10" s="190" t="str">
        <f t="shared" si="10"/>
        <v/>
      </c>
      <c r="AG10" s="190" t="str">
        <f t="shared" si="10"/>
        <v/>
      </c>
      <c r="AH10" s="190" t="str">
        <f t="shared" si="10"/>
        <v/>
      </c>
      <c r="AI10" s="190" t="str">
        <f t="shared" si="10"/>
        <v/>
      </c>
      <c r="AJ10" s="190" t="str">
        <f t="shared" si="10"/>
        <v/>
      </c>
      <c r="AK10" s="190" t="str">
        <f t="shared" si="10"/>
        <v/>
      </c>
      <c r="AL10" s="190" t="str">
        <f t="shared" si="10"/>
        <v/>
      </c>
      <c r="AM10" s="190" t="str">
        <f t="shared" si="10"/>
        <v/>
      </c>
      <c r="AN10" s="190" t="str">
        <f t="shared" si="10"/>
        <v/>
      </c>
      <c r="AO10" s="190" t="str">
        <f t="shared" si="10"/>
        <v/>
      </c>
      <c r="AP10" s="190" t="str">
        <f t="shared" si="10"/>
        <v/>
      </c>
      <c r="AQ10" s="190" t="str">
        <f t="shared" si="10"/>
        <v/>
      </c>
      <c r="AR10" s="190" t="str">
        <f t="shared" si="10"/>
        <v/>
      </c>
      <c r="AS10" s="190" t="str">
        <f t="shared" si="10"/>
        <v/>
      </c>
      <c r="AT10" s="190" t="str">
        <f t="shared" si="10"/>
        <v/>
      </c>
      <c r="AU10" s="190" t="str">
        <f t="shared" si="10"/>
        <v/>
      </c>
      <c r="AV10" s="190" t="str">
        <f t="shared" si="10"/>
        <v/>
      </c>
      <c r="AW10" s="190" t="str">
        <f t="shared" si="10"/>
        <v/>
      </c>
      <c r="AX10" s="190" t="str">
        <f t="shared" si="10"/>
        <v/>
      </c>
      <c r="AY10" s="190" t="str">
        <f t="shared" si="10"/>
        <v/>
      </c>
      <c r="AZ10" s="190" t="str">
        <f t="shared" si="10"/>
        <v/>
      </c>
      <c r="BA10" s="190" t="str">
        <f t="shared" si="10"/>
        <v/>
      </c>
      <c r="BB10" s="190" t="str">
        <f t="shared" si="10"/>
        <v/>
      </c>
      <c r="BC10" s="190" t="str">
        <f t="shared" si="10"/>
        <v/>
      </c>
      <c r="BD10" s="190" t="str">
        <f t="shared" si="10"/>
        <v/>
      </c>
      <c r="BE10" s="190" t="str">
        <f t="shared" si="10"/>
        <v/>
      </c>
      <c r="BF10" s="190" t="str">
        <f t="shared" si="10"/>
        <v/>
      </c>
      <c r="BG10" s="190" t="str">
        <f t="shared" si="10"/>
        <v/>
      </c>
      <c r="BH10" s="190" t="str">
        <f t="shared" si="10"/>
        <v/>
      </c>
      <c r="BI10" s="190" t="str">
        <f t="shared" si="10"/>
        <v/>
      </c>
      <c r="BJ10" s="190" t="str">
        <f t="shared" si="10"/>
        <v/>
      </c>
      <c r="BK10" s="190" t="str">
        <f t="shared" si="10"/>
        <v/>
      </c>
      <c r="BL10" s="190" t="str">
        <f t="shared" si="10"/>
        <v/>
      </c>
      <c r="BM10" s="190" t="str">
        <f t="shared" si="10"/>
        <v/>
      </c>
      <c r="BN10" s="190" t="str">
        <f t="shared" si="10"/>
        <v/>
      </c>
      <c r="BO10" s="190" t="str">
        <f t="shared" si="10"/>
        <v/>
      </c>
      <c r="BP10" s="190" t="str">
        <f t="shared" si="10"/>
        <v/>
      </c>
      <c r="BQ10" s="190" t="str">
        <f t="shared" si="10"/>
        <v/>
      </c>
      <c r="BR10" s="190" t="str">
        <f t="shared" si="10"/>
        <v/>
      </c>
      <c r="BS10" s="190" t="str">
        <f t="shared" si="10"/>
        <v/>
      </c>
      <c r="BT10" s="190" t="str">
        <f t="shared" si="10"/>
        <v/>
      </c>
      <c r="BU10" s="190" t="str">
        <f t="shared" si="10"/>
        <v/>
      </c>
      <c r="BV10" s="190" t="str">
        <f t="shared" si="10"/>
        <v/>
      </c>
      <c r="BW10" s="190" t="str">
        <f t="shared" si="2"/>
        <v/>
      </c>
      <c r="BX10" s="190" t="str">
        <f t="shared" si="2"/>
        <v/>
      </c>
      <c r="BY10" s="190" t="str">
        <f t="shared" si="2"/>
        <v/>
      </c>
      <c r="BZ10" t="e">
        <f>IF(LEFT(B10,6)=$A$1,IF(ISERROR(FIND(SALES!$M$8,MPAN!H10)),"",TRUE),"")</f>
        <v>#N/A</v>
      </c>
    </row>
    <row r="11" spans="1:78" x14ac:dyDescent="0.25">
      <c r="A11" t="e">
        <f>IF(BZ11=TRUE,BZ11&amp;COUNTIF($BZ$3:BZ11,"TRUE"),"")</f>
        <v>#N/A</v>
      </c>
      <c r="B11" s="625" t="str">
        <f t="shared" si="3"/>
        <v>SOUTP3</v>
      </c>
      <c r="C11" s="626" t="str">
        <f>'F12'!E14</f>
        <v>SOUT P3 2R</v>
      </c>
      <c r="D11" s="1" t="str">
        <f t="shared" si="4"/>
        <v>SOUT</v>
      </c>
      <c r="E11" s="1" t="str">
        <f t="shared" si="5"/>
        <v>P3</v>
      </c>
      <c r="F11" t="str">
        <f t="shared" si="8"/>
        <v>2R</v>
      </c>
      <c r="G11" t="str">
        <f t="shared" si="9"/>
        <v/>
      </c>
      <c r="H11" s="1">
        <f>'F12'!F14</f>
        <v>0</v>
      </c>
      <c r="I11" s="197">
        <f t="shared" si="6"/>
        <v>0.25</v>
      </c>
      <c r="J11" s="190" t="str">
        <f t="shared" si="7"/>
        <v/>
      </c>
      <c r="K11" s="190" t="str">
        <f t="shared" si="7"/>
        <v/>
      </c>
      <c r="L11" s="190" t="str">
        <f t="shared" si="7"/>
        <v/>
      </c>
      <c r="M11" s="190" t="str">
        <f t="shared" si="7"/>
        <v/>
      </c>
      <c r="N11" s="190" t="str">
        <f t="shared" si="7"/>
        <v/>
      </c>
      <c r="O11" s="190" t="str">
        <f t="shared" si="7"/>
        <v/>
      </c>
      <c r="P11" s="190" t="str">
        <f t="shared" si="7"/>
        <v/>
      </c>
      <c r="Q11" s="190" t="str">
        <f t="shared" si="7"/>
        <v/>
      </c>
      <c r="R11" s="190" t="str">
        <f t="shared" si="7"/>
        <v/>
      </c>
      <c r="S11" s="190" t="str">
        <f t="shared" si="7"/>
        <v/>
      </c>
      <c r="T11" s="190" t="str">
        <f t="shared" si="7"/>
        <v/>
      </c>
      <c r="U11" s="190" t="str">
        <f t="shared" si="7"/>
        <v/>
      </c>
      <c r="V11" s="190" t="str">
        <f t="shared" si="7"/>
        <v/>
      </c>
      <c r="W11" s="190" t="str">
        <f t="shared" si="7"/>
        <v/>
      </c>
      <c r="X11" s="190" t="str">
        <f t="shared" si="7"/>
        <v/>
      </c>
      <c r="Y11" s="190" t="str">
        <f t="shared" si="7"/>
        <v/>
      </c>
      <c r="Z11" s="190" t="str">
        <f t="shared" si="10"/>
        <v/>
      </c>
      <c r="AA11" s="190" t="str">
        <f t="shared" si="10"/>
        <v/>
      </c>
      <c r="AB11" s="190" t="str">
        <f t="shared" si="10"/>
        <v/>
      </c>
      <c r="AC11" s="190" t="str">
        <f t="shared" si="10"/>
        <v/>
      </c>
      <c r="AD11" s="190" t="str">
        <f t="shared" si="10"/>
        <v/>
      </c>
      <c r="AE11" s="190" t="str">
        <f t="shared" si="10"/>
        <v/>
      </c>
      <c r="AF11" s="190" t="str">
        <f t="shared" si="10"/>
        <v/>
      </c>
      <c r="AG11" s="190" t="str">
        <f t="shared" si="10"/>
        <v/>
      </c>
      <c r="AH11" s="190" t="str">
        <f t="shared" si="10"/>
        <v/>
      </c>
      <c r="AI11" s="190" t="str">
        <f t="shared" si="10"/>
        <v/>
      </c>
      <c r="AJ11" s="190" t="str">
        <f t="shared" si="10"/>
        <v/>
      </c>
      <c r="AK11" s="190" t="str">
        <f t="shared" si="10"/>
        <v/>
      </c>
      <c r="AL11" s="190" t="str">
        <f t="shared" si="10"/>
        <v/>
      </c>
      <c r="AM11" s="190" t="str">
        <f t="shared" si="10"/>
        <v/>
      </c>
      <c r="AN11" s="190" t="str">
        <f t="shared" si="10"/>
        <v/>
      </c>
      <c r="AO11" s="190" t="str">
        <f t="shared" si="10"/>
        <v/>
      </c>
      <c r="AP11" s="190" t="str">
        <f t="shared" si="10"/>
        <v/>
      </c>
      <c r="AQ11" s="190" t="str">
        <f t="shared" si="10"/>
        <v/>
      </c>
      <c r="AR11" s="190" t="str">
        <f t="shared" si="10"/>
        <v/>
      </c>
      <c r="AS11" s="190" t="str">
        <f t="shared" si="10"/>
        <v/>
      </c>
      <c r="AT11" s="190" t="str">
        <f t="shared" si="10"/>
        <v/>
      </c>
      <c r="AU11" s="190" t="str">
        <f t="shared" si="10"/>
        <v/>
      </c>
      <c r="AV11" s="190" t="str">
        <f t="shared" si="10"/>
        <v/>
      </c>
      <c r="AW11" s="190" t="str">
        <f t="shared" si="10"/>
        <v/>
      </c>
      <c r="AX11" s="190" t="str">
        <f t="shared" si="10"/>
        <v/>
      </c>
      <c r="AY11" s="190" t="str">
        <f t="shared" si="10"/>
        <v/>
      </c>
      <c r="AZ11" s="190" t="str">
        <f t="shared" si="10"/>
        <v/>
      </c>
      <c r="BA11" s="190" t="str">
        <f t="shared" si="10"/>
        <v/>
      </c>
      <c r="BB11" s="190" t="str">
        <f t="shared" si="10"/>
        <v/>
      </c>
      <c r="BC11" s="190" t="str">
        <f t="shared" si="10"/>
        <v/>
      </c>
      <c r="BD11" s="190" t="str">
        <f t="shared" si="10"/>
        <v/>
      </c>
      <c r="BE11" s="190" t="str">
        <f t="shared" si="10"/>
        <v/>
      </c>
      <c r="BF11" s="190" t="str">
        <f t="shared" si="10"/>
        <v/>
      </c>
      <c r="BG11" s="190" t="str">
        <f t="shared" si="10"/>
        <v/>
      </c>
      <c r="BH11" s="190" t="str">
        <f t="shared" si="10"/>
        <v/>
      </c>
      <c r="BI11" s="190" t="str">
        <f t="shared" si="10"/>
        <v/>
      </c>
      <c r="BJ11" s="190" t="str">
        <f t="shared" si="10"/>
        <v/>
      </c>
      <c r="BK11" s="190" t="str">
        <f t="shared" si="10"/>
        <v/>
      </c>
      <c r="BL11" s="190" t="str">
        <f t="shared" si="10"/>
        <v/>
      </c>
      <c r="BM11" s="190" t="str">
        <f t="shared" si="10"/>
        <v/>
      </c>
      <c r="BN11" s="190" t="str">
        <f t="shared" si="10"/>
        <v/>
      </c>
      <c r="BO11" s="190" t="str">
        <f t="shared" si="10"/>
        <v/>
      </c>
      <c r="BP11" s="190" t="str">
        <f t="shared" si="10"/>
        <v/>
      </c>
      <c r="BQ11" s="190" t="str">
        <f t="shared" si="10"/>
        <v/>
      </c>
      <c r="BR11" s="190" t="str">
        <f t="shared" si="10"/>
        <v/>
      </c>
      <c r="BS11" s="190" t="str">
        <f t="shared" si="10"/>
        <v/>
      </c>
      <c r="BT11" s="190" t="str">
        <f t="shared" si="10"/>
        <v/>
      </c>
      <c r="BU11" s="190" t="str">
        <f t="shared" si="10"/>
        <v/>
      </c>
      <c r="BV11" s="190" t="str">
        <f t="shared" si="10"/>
        <v/>
      </c>
      <c r="BW11" s="190" t="str">
        <f t="shared" si="2"/>
        <v/>
      </c>
      <c r="BX11" s="190" t="str">
        <f t="shared" si="2"/>
        <v/>
      </c>
      <c r="BY11" s="190" t="str">
        <f t="shared" si="2"/>
        <v/>
      </c>
      <c r="BZ11" t="e">
        <f>IF(LEFT(B11,6)=$A$1,IF(ISERROR(FIND(SALES!$M$8,MPAN!H11)),"",TRUE),"")</f>
        <v>#N/A</v>
      </c>
    </row>
    <row r="12" spans="1:78" x14ac:dyDescent="0.25">
      <c r="A12" t="e">
        <f>IF(BZ12=TRUE,BZ12&amp;COUNTIF($BZ$3:BZ12,"TRUE"),"")</f>
        <v>#N/A</v>
      </c>
      <c r="B12" s="625" t="str">
        <f t="shared" si="3"/>
        <v>MANWP4</v>
      </c>
      <c r="C12" s="626" t="str">
        <f>'F12'!E15</f>
        <v>MANW P4 1R (RESTD HRS NIGHT)</v>
      </c>
      <c r="D12" s="1" t="str">
        <f t="shared" si="4"/>
        <v>MANW</v>
      </c>
      <c r="E12" s="1" t="str">
        <f t="shared" si="5"/>
        <v>P4</v>
      </c>
      <c r="F12" t="str">
        <f t="shared" si="8"/>
        <v>1R</v>
      </c>
      <c r="G12" t="str">
        <f t="shared" si="9"/>
        <v xml:space="preserve"> (RESTD HRS NIGHT)</v>
      </c>
      <c r="H12" s="1" t="str">
        <f>'F12'!F15</f>
        <v>512 514 516 518</v>
      </c>
      <c r="I12" s="197">
        <f t="shared" si="6"/>
        <v>3.75</v>
      </c>
      <c r="J12" s="190" t="str">
        <f t="shared" si="7"/>
        <v>512</v>
      </c>
      <c r="K12" s="190" t="str">
        <f t="shared" si="7"/>
        <v>514</v>
      </c>
      <c r="L12" s="190" t="str">
        <f t="shared" si="7"/>
        <v>516</v>
      </c>
      <c r="M12" s="190" t="str">
        <f t="shared" si="7"/>
        <v>518</v>
      </c>
      <c r="N12" s="190" t="str">
        <f t="shared" si="7"/>
        <v/>
      </c>
      <c r="O12" s="190" t="str">
        <f t="shared" si="7"/>
        <v/>
      </c>
      <c r="P12" s="190" t="str">
        <f t="shared" si="7"/>
        <v/>
      </c>
      <c r="Q12" s="190" t="str">
        <f t="shared" si="7"/>
        <v/>
      </c>
      <c r="R12" s="190" t="str">
        <f t="shared" si="7"/>
        <v/>
      </c>
      <c r="S12" s="190" t="str">
        <f t="shared" si="7"/>
        <v/>
      </c>
      <c r="T12" s="190" t="str">
        <f t="shared" si="7"/>
        <v/>
      </c>
      <c r="U12" s="190" t="str">
        <f t="shared" si="7"/>
        <v/>
      </c>
      <c r="V12" s="190" t="str">
        <f t="shared" si="7"/>
        <v/>
      </c>
      <c r="W12" s="190" t="str">
        <f t="shared" si="7"/>
        <v/>
      </c>
      <c r="X12" s="190" t="str">
        <f t="shared" si="7"/>
        <v/>
      </c>
      <c r="Y12" s="190" t="str">
        <f t="shared" si="7"/>
        <v/>
      </c>
      <c r="Z12" s="190" t="str">
        <f t="shared" si="10"/>
        <v/>
      </c>
      <c r="AA12" s="190" t="str">
        <f t="shared" si="10"/>
        <v/>
      </c>
      <c r="AB12" s="190" t="str">
        <f t="shared" si="10"/>
        <v/>
      </c>
      <c r="AC12" s="190" t="str">
        <f t="shared" si="10"/>
        <v/>
      </c>
      <c r="AD12" s="190" t="str">
        <f t="shared" si="10"/>
        <v/>
      </c>
      <c r="AE12" s="190" t="str">
        <f t="shared" si="10"/>
        <v/>
      </c>
      <c r="AF12" s="190" t="str">
        <f t="shared" si="10"/>
        <v/>
      </c>
      <c r="AG12" s="190" t="str">
        <f t="shared" si="10"/>
        <v/>
      </c>
      <c r="AH12" s="190" t="str">
        <f t="shared" si="10"/>
        <v/>
      </c>
      <c r="AI12" s="190" t="str">
        <f t="shared" si="10"/>
        <v/>
      </c>
      <c r="AJ12" s="190" t="str">
        <f t="shared" ref="AJ12:AY12" si="11">IF(AJ$2&gt;LEN($H12),IF(AJ$1=1,IF(LEN($H12)=2,"0"&amp;$H12,""),""),RIGHT(LEFT($H12,AJ$2),3))</f>
        <v/>
      </c>
      <c r="AK12" s="190" t="str">
        <f t="shared" si="11"/>
        <v/>
      </c>
      <c r="AL12" s="190" t="str">
        <f t="shared" si="11"/>
        <v/>
      </c>
      <c r="AM12" s="190" t="str">
        <f t="shared" si="11"/>
        <v/>
      </c>
      <c r="AN12" s="190" t="str">
        <f t="shared" si="11"/>
        <v/>
      </c>
      <c r="AO12" s="190" t="str">
        <f t="shared" si="11"/>
        <v/>
      </c>
      <c r="AP12" s="190" t="str">
        <f t="shared" si="11"/>
        <v/>
      </c>
      <c r="AQ12" s="190" t="str">
        <f t="shared" si="11"/>
        <v/>
      </c>
      <c r="AR12" s="190" t="str">
        <f t="shared" si="11"/>
        <v/>
      </c>
      <c r="AS12" s="190" t="str">
        <f t="shared" si="11"/>
        <v/>
      </c>
      <c r="AT12" s="190" t="str">
        <f t="shared" si="11"/>
        <v/>
      </c>
      <c r="AU12" s="190" t="str">
        <f t="shared" si="11"/>
        <v/>
      </c>
      <c r="AV12" s="190" t="str">
        <f t="shared" si="11"/>
        <v/>
      </c>
      <c r="AW12" s="190" t="str">
        <f t="shared" si="11"/>
        <v/>
      </c>
      <c r="AX12" s="190" t="str">
        <f t="shared" si="11"/>
        <v/>
      </c>
      <c r="AY12" s="190" t="str">
        <f t="shared" si="11"/>
        <v/>
      </c>
      <c r="AZ12" s="190" t="str">
        <f t="shared" ref="AZ12:BO27" si="12">IF(AZ$2&gt;LEN($H12),IF(AZ$1=1,IF(LEN($H12)=2,"0"&amp;$H12,""),""),RIGHT(LEFT($H12,AZ$2),3))</f>
        <v/>
      </c>
      <c r="BA12" s="190" t="str">
        <f t="shared" si="12"/>
        <v/>
      </c>
      <c r="BB12" s="190" t="str">
        <f t="shared" si="12"/>
        <v/>
      </c>
      <c r="BC12" s="190" t="str">
        <f t="shared" si="12"/>
        <v/>
      </c>
      <c r="BD12" s="190" t="str">
        <f t="shared" si="12"/>
        <v/>
      </c>
      <c r="BE12" s="190" t="str">
        <f t="shared" si="12"/>
        <v/>
      </c>
      <c r="BF12" s="190" t="str">
        <f t="shared" si="12"/>
        <v/>
      </c>
      <c r="BG12" s="190" t="str">
        <f t="shared" si="12"/>
        <v/>
      </c>
      <c r="BH12" s="190" t="str">
        <f t="shared" si="12"/>
        <v/>
      </c>
      <c r="BI12" s="190" t="str">
        <f t="shared" si="12"/>
        <v/>
      </c>
      <c r="BJ12" s="190" t="str">
        <f t="shared" si="12"/>
        <v/>
      </c>
      <c r="BK12" s="190" t="str">
        <f t="shared" si="12"/>
        <v/>
      </c>
      <c r="BL12" s="190" t="str">
        <f t="shared" si="12"/>
        <v/>
      </c>
      <c r="BM12" s="190" t="str">
        <f t="shared" si="12"/>
        <v/>
      </c>
      <c r="BN12" s="190" t="str">
        <f t="shared" si="12"/>
        <v/>
      </c>
      <c r="BO12" s="190" t="str">
        <f t="shared" si="12"/>
        <v/>
      </c>
      <c r="BP12" s="190" t="str">
        <f t="shared" ref="BP12:BY59" si="13">IF(BP$2&gt;LEN($H12),IF(BP$1=1,IF(LEN($H12)=2,"0"&amp;$H12,""),""),RIGHT(LEFT($H12,BP$2),3))</f>
        <v/>
      </c>
      <c r="BQ12" s="190" t="str">
        <f t="shared" si="13"/>
        <v/>
      </c>
      <c r="BR12" s="190" t="str">
        <f t="shared" si="13"/>
        <v/>
      </c>
      <c r="BS12" s="190" t="str">
        <f t="shared" si="13"/>
        <v/>
      </c>
      <c r="BT12" s="190" t="str">
        <f t="shared" si="13"/>
        <v/>
      </c>
      <c r="BU12" s="190" t="str">
        <f t="shared" si="13"/>
        <v/>
      </c>
      <c r="BV12" s="190" t="str">
        <f t="shared" si="13"/>
        <v/>
      </c>
      <c r="BW12" s="190" t="str">
        <f t="shared" si="2"/>
        <v/>
      </c>
      <c r="BX12" s="190" t="str">
        <f t="shared" si="2"/>
        <v/>
      </c>
      <c r="BY12" s="190" t="str">
        <f t="shared" si="2"/>
        <v/>
      </c>
      <c r="BZ12" t="e">
        <f>IF(LEFT(B12,6)=$A$1,IF(ISERROR(FIND(SALES!$M$8,MPAN!H12)),"",TRUE),"")</f>
        <v>#N/A</v>
      </c>
    </row>
    <row r="13" spans="1:78" x14ac:dyDescent="0.25">
      <c r="A13" t="e">
        <f>IF(BZ13=TRUE,BZ13&amp;COUNTIF($BZ$3:BZ13,"TRUE"),"")</f>
        <v>#N/A</v>
      </c>
      <c r="B13" s="625" t="str">
        <f t="shared" si="3"/>
        <v>YELGP3</v>
      </c>
      <c r="C13" s="626" t="str">
        <f>'F12'!E16</f>
        <v>YELG P3 2R (Eve/We)</v>
      </c>
      <c r="D13" s="1" t="str">
        <f t="shared" si="4"/>
        <v>YELG</v>
      </c>
      <c r="E13" s="1" t="str">
        <f t="shared" si="5"/>
        <v>P3</v>
      </c>
      <c r="F13" t="str">
        <f t="shared" si="8"/>
        <v>2R</v>
      </c>
      <c r="G13" t="str">
        <f t="shared" si="9"/>
        <v xml:space="preserve"> (Eve/We)</v>
      </c>
      <c r="H13" s="1" t="str">
        <f>'F12'!F16</f>
        <v>518 519 826 827</v>
      </c>
      <c r="I13" s="197">
        <f t="shared" si="6"/>
        <v>3.75</v>
      </c>
      <c r="J13" s="190" t="str">
        <f t="shared" si="7"/>
        <v>518</v>
      </c>
      <c r="K13" s="190" t="str">
        <f t="shared" si="7"/>
        <v>519</v>
      </c>
      <c r="L13" s="190" t="str">
        <f t="shared" si="7"/>
        <v>826</v>
      </c>
      <c r="M13" s="190" t="str">
        <f t="shared" si="7"/>
        <v>827</v>
      </c>
      <c r="N13" s="190" t="str">
        <f t="shared" si="7"/>
        <v/>
      </c>
      <c r="O13" s="190" t="str">
        <f t="shared" si="7"/>
        <v/>
      </c>
      <c r="P13" s="190" t="str">
        <f t="shared" si="7"/>
        <v/>
      </c>
      <c r="Q13" s="190" t="str">
        <f t="shared" si="7"/>
        <v/>
      </c>
      <c r="R13" s="190" t="str">
        <f t="shared" si="7"/>
        <v/>
      </c>
      <c r="S13" s="190" t="str">
        <f t="shared" si="7"/>
        <v/>
      </c>
      <c r="T13" s="190" t="str">
        <f t="shared" si="7"/>
        <v/>
      </c>
      <c r="U13" s="190" t="str">
        <f t="shared" si="7"/>
        <v/>
      </c>
      <c r="V13" s="190" t="str">
        <f t="shared" si="7"/>
        <v/>
      </c>
      <c r="W13" s="190" t="str">
        <f t="shared" si="7"/>
        <v/>
      </c>
      <c r="X13" s="190" t="str">
        <f t="shared" si="7"/>
        <v/>
      </c>
      <c r="Y13" s="190" t="str">
        <f t="shared" si="7"/>
        <v/>
      </c>
      <c r="Z13" s="190" t="str">
        <f t="shared" ref="Z13:AO28" si="14">IF(Z$2&gt;LEN($H13),IF(Z$1=1,IF(LEN($H13)=2,"0"&amp;$H13,""),""),RIGHT(LEFT($H13,Z$2),3))</f>
        <v/>
      </c>
      <c r="AA13" s="190" t="str">
        <f t="shared" si="14"/>
        <v/>
      </c>
      <c r="AB13" s="190" t="str">
        <f t="shared" si="14"/>
        <v/>
      </c>
      <c r="AC13" s="190" t="str">
        <f t="shared" si="14"/>
        <v/>
      </c>
      <c r="AD13" s="190" t="str">
        <f t="shared" si="14"/>
        <v/>
      </c>
      <c r="AE13" s="190" t="str">
        <f t="shared" si="14"/>
        <v/>
      </c>
      <c r="AF13" s="190" t="str">
        <f t="shared" si="14"/>
        <v/>
      </c>
      <c r="AG13" s="190" t="str">
        <f t="shared" si="14"/>
        <v/>
      </c>
      <c r="AH13" s="190" t="str">
        <f t="shared" si="14"/>
        <v/>
      </c>
      <c r="AI13" s="190" t="str">
        <f t="shared" si="14"/>
        <v/>
      </c>
      <c r="AJ13" s="190" t="str">
        <f t="shared" si="14"/>
        <v/>
      </c>
      <c r="AK13" s="190" t="str">
        <f t="shared" si="14"/>
        <v/>
      </c>
      <c r="AL13" s="190" t="str">
        <f t="shared" si="14"/>
        <v/>
      </c>
      <c r="AM13" s="190" t="str">
        <f t="shared" si="14"/>
        <v/>
      </c>
      <c r="AN13" s="190" t="str">
        <f t="shared" si="14"/>
        <v/>
      </c>
      <c r="AO13" s="190" t="str">
        <f t="shared" si="14"/>
        <v/>
      </c>
      <c r="AP13" s="190" t="str">
        <f t="shared" ref="AP13:AY27" si="15">IF(AP$2&gt;LEN($H13),IF(AP$1=1,IF(LEN($H13)=2,"0"&amp;$H13,""),""),RIGHT(LEFT($H13,AP$2),3))</f>
        <v/>
      </c>
      <c r="AQ13" s="190" t="str">
        <f t="shared" si="15"/>
        <v/>
      </c>
      <c r="AR13" s="190" t="str">
        <f t="shared" si="15"/>
        <v/>
      </c>
      <c r="AS13" s="190" t="str">
        <f t="shared" si="15"/>
        <v/>
      </c>
      <c r="AT13" s="190" t="str">
        <f t="shared" si="15"/>
        <v/>
      </c>
      <c r="AU13" s="190" t="str">
        <f t="shared" si="15"/>
        <v/>
      </c>
      <c r="AV13" s="190" t="str">
        <f t="shared" si="15"/>
        <v/>
      </c>
      <c r="AW13" s="190" t="str">
        <f t="shared" si="15"/>
        <v/>
      </c>
      <c r="AX13" s="190" t="str">
        <f t="shared" si="15"/>
        <v/>
      </c>
      <c r="AY13" s="190" t="str">
        <f t="shared" si="15"/>
        <v/>
      </c>
      <c r="AZ13" s="190" t="str">
        <f t="shared" si="12"/>
        <v/>
      </c>
      <c r="BA13" s="190" t="str">
        <f t="shared" si="12"/>
        <v/>
      </c>
      <c r="BB13" s="190" t="str">
        <f t="shared" si="12"/>
        <v/>
      </c>
      <c r="BC13" s="190" t="str">
        <f t="shared" si="12"/>
        <v/>
      </c>
      <c r="BD13" s="190" t="str">
        <f t="shared" si="12"/>
        <v/>
      </c>
      <c r="BE13" s="190" t="str">
        <f t="shared" si="12"/>
        <v/>
      </c>
      <c r="BF13" s="190" t="str">
        <f t="shared" si="12"/>
        <v/>
      </c>
      <c r="BG13" s="190" t="str">
        <f t="shared" si="12"/>
        <v/>
      </c>
      <c r="BH13" s="190" t="str">
        <f t="shared" si="12"/>
        <v/>
      </c>
      <c r="BI13" s="190" t="str">
        <f t="shared" si="12"/>
        <v/>
      </c>
      <c r="BJ13" s="190" t="str">
        <f t="shared" si="12"/>
        <v/>
      </c>
      <c r="BK13" s="190" t="str">
        <f t="shared" si="12"/>
        <v/>
      </c>
      <c r="BL13" s="190" t="str">
        <f t="shared" si="12"/>
        <v/>
      </c>
      <c r="BM13" s="190" t="str">
        <f t="shared" si="12"/>
        <v/>
      </c>
      <c r="BN13" s="190" t="str">
        <f t="shared" si="12"/>
        <v/>
      </c>
      <c r="BO13" s="190" t="str">
        <f t="shared" si="12"/>
        <v/>
      </c>
      <c r="BP13" s="190" t="str">
        <f t="shared" si="13"/>
        <v/>
      </c>
      <c r="BQ13" s="190" t="str">
        <f t="shared" si="13"/>
        <v/>
      </c>
      <c r="BR13" s="190" t="str">
        <f t="shared" si="13"/>
        <v/>
      </c>
      <c r="BS13" s="190" t="str">
        <f t="shared" si="13"/>
        <v/>
      </c>
      <c r="BT13" s="190" t="str">
        <f t="shared" si="13"/>
        <v/>
      </c>
      <c r="BU13" s="190" t="str">
        <f t="shared" si="13"/>
        <v/>
      </c>
      <c r="BV13" s="190" t="str">
        <f t="shared" si="13"/>
        <v/>
      </c>
      <c r="BW13" s="190" t="str">
        <f t="shared" si="2"/>
        <v/>
      </c>
      <c r="BX13" s="190" t="str">
        <f t="shared" si="2"/>
        <v/>
      </c>
      <c r="BY13" s="190" t="str">
        <f t="shared" si="2"/>
        <v/>
      </c>
      <c r="BZ13" t="e">
        <f>IF(LEFT(B13,6)=$A$1,IF(ISERROR(FIND(SALES!$M$8,MPAN!H13)),"",TRUE),"")</f>
        <v>#N/A</v>
      </c>
    </row>
    <row r="14" spans="1:78" x14ac:dyDescent="0.25">
      <c r="A14" t="e">
        <f>IF(BZ14=TRUE,BZ14&amp;COUNTIF($BZ$3:BZ14,"TRUE"),"")</f>
        <v>#N/A</v>
      </c>
      <c r="B14" s="625" t="str">
        <f t="shared" si="3"/>
        <v>SEEBP3</v>
      </c>
      <c r="C14" s="626" t="str">
        <f>'F12'!E17</f>
        <v>SEEB P3 1R</v>
      </c>
      <c r="D14" s="1" t="str">
        <f t="shared" si="4"/>
        <v>SEEB</v>
      </c>
      <c r="E14" s="1" t="str">
        <f t="shared" si="5"/>
        <v>P3</v>
      </c>
      <c r="F14" t="str">
        <f t="shared" si="8"/>
        <v>1R</v>
      </c>
      <c r="G14" t="str">
        <f t="shared" si="9"/>
        <v/>
      </c>
      <c r="H14" s="1" t="str">
        <f>'F12'!F17</f>
        <v>002 500 501 873 802 801</v>
      </c>
      <c r="I14" s="197">
        <f t="shared" si="6"/>
        <v>5.75</v>
      </c>
      <c r="J14" s="190" t="str">
        <f t="shared" si="7"/>
        <v>002</v>
      </c>
      <c r="K14" s="190" t="str">
        <f t="shared" si="7"/>
        <v>500</v>
      </c>
      <c r="L14" s="190" t="str">
        <f t="shared" si="7"/>
        <v>501</v>
      </c>
      <c r="M14" s="190" t="str">
        <f t="shared" si="7"/>
        <v>873</v>
      </c>
      <c r="N14" s="190" t="str">
        <f t="shared" si="7"/>
        <v>802</v>
      </c>
      <c r="O14" s="190" t="str">
        <f t="shared" si="7"/>
        <v>801</v>
      </c>
      <c r="P14" s="190" t="str">
        <f t="shared" si="7"/>
        <v/>
      </c>
      <c r="Q14" s="190" t="str">
        <f t="shared" si="7"/>
        <v/>
      </c>
      <c r="R14" s="190" t="str">
        <f t="shared" si="7"/>
        <v/>
      </c>
      <c r="S14" s="190" t="str">
        <f t="shared" si="7"/>
        <v/>
      </c>
      <c r="T14" s="190" t="str">
        <f t="shared" si="7"/>
        <v/>
      </c>
      <c r="U14" s="190" t="str">
        <f t="shared" si="7"/>
        <v/>
      </c>
      <c r="V14" s="190" t="str">
        <f t="shared" si="7"/>
        <v/>
      </c>
      <c r="W14" s="190" t="str">
        <f t="shared" si="7"/>
        <v/>
      </c>
      <c r="X14" s="190" t="str">
        <f t="shared" si="7"/>
        <v/>
      </c>
      <c r="Y14" s="190" t="str">
        <f t="shared" si="7"/>
        <v/>
      </c>
      <c r="Z14" s="190" t="str">
        <f t="shared" si="14"/>
        <v/>
      </c>
      <c r="AA14" s="190" t="str">
        <f t="shared" si="14"/>
        <v/>
      </c>
      <c r="AB14" s="190" t="str">
        <f t="shared" si="14"/>
        <v/>
      </c>
      <c r="AC14" s="190" t="str">
        <f t="shared" si="14"/>
        <v/>
      </c>
      <c r="AD14" s="190" t="str">
        <f t="shared" si="14"/>
        <v/>
      </c>
      <c r="AE14" s="190" t="str">
        <f t="shared" si="14"/>
        <v/>
      </c>
      <c r="AF14" s="190" t="str">
        <f t="shared" si="14"/>
        <v/>
      </c>
      <c r="AG14" s="190" t="str">
        <f t="shared" si="14"/>
        <v/>
      </c>
      <c r="AH14" s="190" t="str">
        <f t="shared" si="14"/>
        <v/>
      </c>
      <c r="AI14" s="190" t="str">
        <f t="shared" si="14"/>
        <v/>
      </c>
      <c r="AJ14" s="190" t="str">
        <f t="shared" si="14"/>
        <v/>
      </c>
      <c r="AK14" s="190" t="str">
        <f t="shared" si="14"/>
        <v/>
      </c>
      <c r="AL14" s="190" t="str">
        <f t="shared" si="14"/>
        <v/>
      </c>
      <c r="AM14" s="190" t="str">
        <f t="shared" si="14"/>
        <v/>
      </c>
      <c r="AN14" s="190" t="str">
        <f t="shared" si="14"/>
        <v/>
      </c>
      <c r="AO14" s="190" t="str">
        <f t="shared" si="14"/>
        <v/>
      </c>
      <c r="AP14" s="190" t="str">
        <f t="shared" si="15"/>
        <v/>
      </c>
      <c r="AQ14" s="190" t="str">
        <f t="shared" si="15"/>
        <v/>
      </c>
      <c r="AR14" s="190" t="str">
        <f t="shared" si="15"/>
        <v/>
      </c>
      <c r="AS14" s="190" t="str">
        <f t="shared" si="15"/>
        <v/>
      </c>
      <c r="AT14" s="190" t="str">
        <f t="shared" si="15"/>
        <v/>
      </c>
      <c r="AU14" s="190" t="str">
        <f t="shared" si="15"/>
        <v/>
      </c>
      <c r="AV14" s="190" t="str">
        <f t="shared" si="15"/>
        <v/>
      </c>
      <c r="AW14" s="190" t="str">
        <f t="shared" si="15"/>
        <v/>
      </c>
      <c r="AX14" s="190" t="str">
        <f t="shared" si="15"/>
        <v/>
      </c>
      <c r="AY14" s="190" t="str">
        <f t="shared" si="15"/>
        <v/>
      </c>
      <c r="AZ14" s="190" t="str">
        <f t="shared" si="12"/>
        <v/>
      </c>
      <c r="BA14" s="190" t="str">
        <f t="shared" si="12"/>
        <v/>
      </c>
      <c r="BB14" s="190" t="str">
        <f t="shared" si="12"/>
        <v/>
      </c>
      <c r="BC14" s="190" t="str">
        <f t="shared" si="12"/>
        <v/>
      </c>
      <c r="BD14" s="190" t="str">
        <f t="shared" si="12"/>
        <v/>
      </c>
      <c r="BE14" s="190" t="str">
        <f t="shared" si="12"/>
        <v/>
      </c>
      <c r="BF14" s="190" t="str">
        <f t="shared" si="12"/>
        <v/>
      </c>
      <c r="BG14" s="190" t="str">
        <f t="shared" si="12"/>
        <v/>
      </c>
      <c r="BH14" s="190" t="str">
        <f t="shared" si="12"/>
        <v/>
      </c>
      <c r="BI14" s="190" t="str">
        <f t="shared" si="12"/>
        <v/>
      </c>
      <c r="BJ14" s="190" t="str">
        <f t="shared" si="12"/>
        <v/>
      </c>
      <c r="BK14" s="190" t="str">
        <f t="shared" si="12"/>
        <v/>
      </c>
      <c r="BL14" s="190" t="str">
        <f t="shared" si="12"/>
        <v/>
      </c>
      <c r="BM14" s="190" t="str">
        <f t="shared" si="12"/>
        <v/>
      </c>
      <c r="BN14" s="190" t="str">
        <f t="shared" si="12"/>
        <v/>
      </c>
      <c r="BO14" s="190" t="str">
        <f t="shared" si="12"/>
        <v/>
      </c>
      <c r="BP14" s="190" t="str">
        <f t="shared" si="13"/>
        <v/>
      </c>
      <c r="BQ14" s="190" t="str">
        <f t="shared" si="13"/>
        <v/>
      </c>
      <c r="BR14" s="190" t="str">
        <f t="shared" si="13"/>
        <v/>
      </c>
      <c r="BS14" s="190" t="str">
        <f t="shared" si="13"/>
        <v/>
      </c>
      <c r="BT14" s="190" t="str">
        <f t="shared" si="13"/>
        <v/>
      </c>
      <c r="BU14" s="190" t="str">
        <f t="shared" si="13"/>
        <v/>
      </c>
      <c r="BV14" s="190" t="str">
        <f t="shared" si="13"/>
        <v/>
      </c>
      <c r="BW14" s="190" t="str">
        <f t="shared" si="2"/>
        <v/>
      </c>
      <c r="BX14" s="190" t="str">
        <f t="shared" si="2"/>
        <v/>
      </c>
      <c r="BY14" s="190" t="str">
        <f t="shared" si="2"/>
        <v/>
      </c>
      <c r="BZ14" t="e">
        <f>IF(LEFT(B14,6)=$A$1,IF(ISERROR(FIND(SALES!$M$8,MPAN!H14)),"",TRUE),"")</f>
        <v>#N/A</v>
      </c>
    </row>
    <row r="15" spans="1:78" x14ac:dyDescent="0.25">
      <c r="A15" t="e">
        <f>IF(BZ15=TRUE,BZ15&amp;COUNTIF($BZ$3:BZ15,"TRUE"),"")</f>
        <v>#N/A</v>
      </c>
      <c r="B15" s="625" t="str">
        <f t="shared" si="3"/>
        <v>HYDEP1</v>
      </c>
      <c r="C15" s="626" t="str">
        <f>'F12'!E18</f>
        <v>HYDE P1 1R</v>
      </c>
      <c r="D15" s="1" t="str">
        <f t="shared" si="4"/>
        <v>HYDE</v>
      </c>
      <c r="E15" s="1" t="str">
        <f t="shared" si="5"/>
        <v>P1</v>
      </c>
      <c r="F15" t="str">
        <f t="shared" si="8"/>
        <v>1R</v>
      </c>
      <c r="G15" t="str">
        <f t="shared" si="9"/>
        <v/>
      </c>
      <c r="H15" s="1" t="str">
        <f>'F12'!F18</f>
        <v>801 001 110 500 873</v>
      </c>
      <c r="I15" s="197">
        <f t="shared" si="6"/>
        <v>4.75</v>
      </c>
      <c r="J15" s="190" t="str">
        <f t="shared" si="7"/>
        <v>801</v>
      </c>
      <c r="K15" s="190" t="str">
        <f t="shared" si="7"/>
        <v>001</v>
      </c>
      <c r="L15" s="190" t="str">
        <f t="shared" si="7"/>
        <v>110</v>
      </c>
      <c r="M15" s="190" t="str">
        <f t="shared" si="7"/>
        <v>500</v>
      </c>
      <c r="N15" s="190" t="str">
        <f t="shared" si="7"/>
        <v>873</v>
      </c>
      <c r="O15" s="190" t="str">
        <f t="shared" si="7"/>
        <v/>
      </c>
      <c r="P15" s="190" t="str">
        <f t="shared" si="7"/>
        <v/>
      </c>
      <c r="Q15" s="190" t="str">
        <f t="shared" si="7"/>
        <v/>
      </c>
      <c r="R15" s="190" t="str">
        <f t="shared" si="7"/>
        <v/>
      </c>
      <c r="S15" s="190" t="str">
        <f t="shared" si="7"/>
        <v/>
      </c>
      <c r="T15" s="190" t="str">
        <f t="shared" si="7"/>
        <v/>
      </c>
      <c r="U15" s="190" t="str">
        <f t="shared" si="7"/>
        <v/>
      </c>
      <c r="V15" s="190" t="str">
        <f t="shared" si="7"/>
        <v/>
      </c>
      <c r="W15" s="190" t="str">
        <f t="shared" si="7"/>
        <v/>
      </c>
      <c r="X15" s="190" t="str">
        <f t="shared" si="7"/>
        <v/>
      </c>
      <c r="Y15" s="190" t="str">
        <f t="shared" si="7"/>
        <v/>
      </c>
      <c r="Z15" s="190" t="str">
        <f t="shared" si="14"/>
        <v/>
      </c>
      <c r="AA15" s="190" t="str">
        <f t="shared" si="14"/>
        <v/>
      </c>
      <c r="AB15" s="190" t="str">
        <f t="shared" si="14"/>
        <v/>
      </c>
      <c r="AC15" s="190" t="str">
        <f t="shared" si="14"/>
        <v/>
      </c>
      <c r="AD15" s="190" t="str">
        <f t="shared" si="14"/>
        <v/>
      </c>
      <c r="AE15" s="190" t="str">
        <f t="shared" si="14"/>
        <v/>
      </c>
      <c r="AF15" s="190" t="str">
        <f t="shared" si="14"/>
        <v/>
      </c>
      <c r="AG15" s="190" t="str">
        <f t="shared" si="14"/>
        <v/>
      </c>
      <c r="AH15" s="190" t="str">
        <f t="shared" si="14"/>
        <v/>
      </c>
      <c r="AI15" s="190" t="str">
        <f t="shared" si="14"/>
        <v/>
      </c>
      <c r="AJ15" s="190" t="str">
        <f t="shared" si="14"/>
        <v/>
      </c>
      <c r="AK15" s="190" t="str">
        <f t="shared" si="14"/>
        <v/>
      </c>
      <c r="AL15" s="190" t="str">
        <f t="shared" si="14"/>
        <v/>
      </c>
      <c r="AM15" s="190" t="str">
        <f t="shared" si="14"/>
        <v/>
      </c>
      <c r="AN15" s="190" t="str">
        <f t="shared" si="14"/>
        <v/>
      </c>
      <c r="AO15" s="190" t="str">
        <f t="shared" si="14"/>
        <v/>
      </c>
      <c r="AP15" s="190" t="str">
        <f t="shared" si="15"/>
        <v/>
      </c>
      <c r="AQ15" s="190" t="str">
        <f t="shared" si="15"/>
        <v/>
      </c>
      <c r="AR15" s="190" t="str">
        <f t="shared" si="15"/>
        <v/>
      </c>
      <c r="AS15" s="190" t="str">
        <f t="shared" si="15"/>
        <v/>
      </c>
      <c r="AT15" s="190" t="str">
        <f t="shared" si="15"/>
        <v/>
      </c>
      <c r="AU15" s="190" t="str">
        <f t="shared" si="15"/>
        <v/>
      </c>
      <c r="AV15" s="190" t="str">
        <f t="shared" si="15"/>
        <v/>
      </c>
      <c r="AW15" s="190" t="str">
        <f t="shared" si="15"/>
        <v/>
      </c>
      <c r="AX15" s="190" t="str">
        <f t="shared" si="15"/>
        <v/>
      </c>
      <c r="AY15" s="190" t="str">
        <f t="shared" si="15"/>
        <v/>
      </c>
      <c r="AZ15" s="190" t="str">
        <f t="shared" si="12"/>
        <v/>
      </c>
      <c r="BA15" s="190" t="str">
        <f t="shared" si="12"/>
        <v/>
      </c>
      <c r="BB15" s="190" t="str">
        <f t="shared" si="12"/>
        <v/>
      </c>
      <c r="BC15" s="190" t="str">
        <f t="shared" si="12"/>
        <v/>
      </c>
      <c r="BD15" s="190" t="str">
        <f t="shared" si="12"/>
        <v/>
      </c>
      <c r="BE15" s="190" t="str">
        <f t="shared" si="12"/>
        <v/>
      </c>
      <c r="BF15" s="190" t="str">
        <f t="shared" si="12"/>
        <v/>
      </c>
      <c r="BG15" s="190" t="str">
        <f t="shared" si="12"/>
        <v/>
      </c>
      <c r="BH15" s="190" t="str">
        <f t="shared" si="12"/>
        <v/>
      </c>
      <c r="BI15" s="190" t="str">
        <f t="shared" si="12"/>
        <v/>
      </c>
      <c r="BJ15" s="190" t="str">
        <f t="shared" si="12"/>
        <v/>
      </c>
      <c r="BK15" s="190" t="str">
        <f t="shared" si="12"/>
        <v/>
      </c>
      <c r="BL15" s="190" t="str">
        <f t="shared" si="12"/>
        <v/>
      </c>
      <c r="BM15" s="190" t="str">
        <f t="shared" si="12"/>
        <v/>
      </c>
      <c r="BN15" s="190" t="str">
        <f t="shared" si="12"/>
        <v/>
      </c>
      <c r="BO15" s="190" t="str">
        <f t="shared" si="12"/>
        <v/>
      </c>
      <c r="BP15" s="190" t="str">
        <f t="shared" si="13"/>
        <v/>
      </c>
      <c r="BQ15" s="190" t="str">
        <f t="shared" si="13"/>
        <v/>
      </c>
      <c r="BR15" s="190" t="str">
        <f t="shared" si="13"/>
        <v/>
      </c>
      <c r="BS15" s="190" t="str">
        <f t="shared" si="13"/>
        <v/>
      </c>
      <c r="BT15" s="190" t="str">
        <f t="shared" si="13"/>
        <v/>
      </c>
      <c r="BU15" s="190" t="str">
        <f t="shared" si="13"/>
        <v/>
      </c>
      <c r="BV15" s="190" t="str">
        <f t="shared" si="13"/>
        <v/>
      </c>
      <c r="BW15" s="190" t="str">
        <f t="shared" si="2"/>
        <v/>
      </c>
      <c r="BX15" s="190" t="str">
        <f t="shared" si="2"/>
        <v/>
      </c>
      <c r="BY15" s="190" t="str">
        <f t="shared" si="2"/>
        <v/>
      </c>
      <c r="BZ15" t="e">
        <f>IF(LEFT(B15,6)=$A$1,IF(ISERROR(FIND(SALES!$M$8,MPAN!H15)),"",TRUE),"")</f>
        <v>#N/A</v>
      </c>
    </row>
    <row r="16" spans="1:78" x14ac:dyDescent="0.25">
      <c r="A16" t="e">
        <f>IF(BZ16=TRUE,BZ16&amp;COUNTIF($BZ$3:BZ16,"TRUE"),"")</f>
        <v>#N/A</v>
      </c>
      <c r="B16" s="625" t="str">
        <f t="shared" si="3"/>
        <v>MIDEP3</v>
      </c>
      <c r="C16" s="626" t="str">
        <f>'F12'!E19</f>
        <v>MIDE P3 2R (Day/Night)</v>
      </c>
      <c r="D16" s="1" t="str">
        <f t="shared" si="4"/>
        <v>MIDE</v>
      </c>
      <c r="E16" s="1" t="str">
        <f t="shared" si="5"/>
        <v>P3</v>
      </c>
      <c r="F16" t="str">
        <f t="shared" si="8"/>
        <v>2R</v>
      </c>
      <c r="G16" t="str">
        <f t="shared" si="9"/>
        <v xml:space="preserve"> (Day/Night)</v>
      </c>
      <c r="H16" s="1" t="str">
        <f>'F12'!F19</f>
        <v>521 522 524 526 809 811 812 814 874</v>
      </c>
      <c r="I16" s="197">
        <f t="shared" si="6"/>
        <v>8.75</v>
      </c>
      <c r="J16" s="190" t="str">
        <f t="shared" si="7"/>
        <v>521</v>
      </c>
      <c r="K16" s="190" t="str">
        <f t="shared" si="7"/>
        <v>522</v>
      </c>
      <c r="L16" s="190" t="str">
        <f t="shared" si="7"/>
        <v>524</v>
      </c>
      <c r="M16" s="190" t="str">
        <f t="shared" si="7"/>
        <v>526</v>
      </c>
      <c r="N16" s="190" t="str">
        <f t="shared" si="7"/>
        <v>809</v>
      </c>
      <c r="O16" s="190" t="str">
        <f t="shared" si="7"/>
        <v>811</v>
      </c>
      <c r="P16" s="190" t="str">
        <f t="shared" si="7"/>
        <v>812</v>
      </c>
      <c r="Q16" s="190" t="str">
        <f t="shared" si="7"/>
        <v>814</v>
      </c>
      <c r="R16" s="190" t="str">
        <f t="shared" si="7"/>
        <v>874</v>
      </c>
      <c r="S16" s="190" t="str">
        <f t="shared" si="7"/>
        <v/>
      </c>
      <c r="T16" s="190" t="str">
        <f t="shared" si="7"/>
        <v/>
      </c>
      <c r="U16" s="190" t="str">
        <f t="shared" si="7"/>
        <v/>
      </c>
      <c r="V16" s="190" t="str">
        <f t="shared" si="7"/>
        <v/>
      </c>
      <c r="W16" s="190" t="str">
        <f t="shared" si="7"/>
        <v/>
      </c>
      <c r="X16" s="190" t="str">
        <f t="shared" si="7"/>
        <v/>
      </c>
      <c r="Y16" s="190" t="str">
        <f t="shared" si="7"/>
        <v/>
      </c>
      <c r="Z16" s="190" t="str">
        <f t="shared" si="14"/>
        <v/>
      </c>
      <c r="AA16" s="190" t="str">
        <f t="shared" si="14"/>
        <v/>
      </c>
      <c r="AB16" s="190" t="str">
        <f t="shared" si="14"/>
        <v/>
      </c>
      <c r="AC16" s="190" t="str">
        <f t="shared" si="14"/>
        <v/>
      </c>
      <c r="AD16" s="190" t="str">
        <f t="shared" si="14"/>
        <v/>
      </c>
      <c r="AE16" s="190" t="str">
        <f t="shared" si="14"/>
        <v/>
      </c>
      <c r="AF16" s="190" t="str">
        <f t="shared" si="14"/>
        <v/>
      </c>
      <c r="AG16" s="190" t="str">
        <f t="shared" si="14"/>
        <v/>
      </c>
      <c r="AH16" s="190" t="str">
        <f t="shared" si="14"/>
        <v/>
      </c>
      <c r="AI16" s="190" t="str">
        <f t="shared" si="14"/>
        <v/>
      </c>
      <c r="AJ16" s="190" t="str">
        <f t="shared" si="14"/>
        <v/>
      </c>
      <c r="AK16" s="190" t="str">
        <f t="shared" si="14"/>
        <v/>
      </c>
      <c r="AL16" s="190" t="str">
        <f t="shared" si="14"/>
        <v/>
      </c>
      <c r="AM16" s="190" t="str">
        <f t="shared" si="14"/>
        <v/>
      </c>
      <c r="AN16" s="190" t="str">
        <f t="shared" si="14"/>
        <v/>
      </c>
      <c r="AO16" s="190" t="str">
        <f t="shared" si="14"/>
        <v/>
      </c>
      <c r="AP16" s="190" t="str">
        <f t="shared" si="15"/>
        <v/>
      </c>
      <c r="AQ16" s="190" t="str">
        <f t="shared" si="15"/>
        <v/>
      </c>
      <c r="AR16" s="190" t="str">
        <f t="shared" si="15"/>
        <v/>
      </c>
      <c r="AS16" s="190" t="str">
        <f t="shared" si="15"/>
        <v/>
      </c>
      <c r="AT16" s="190" t="str">
        <f t="shared" si="15"/>
        <v/>
      </c>
      <c r="AU16" s="190" t="str">
        <f t="shared" si="15"/>
        <v/>
      </c>
      <c r="AV16" s="190" t="str">
        <f t="shared" si="15"/>
        <v/>
      </c>
      <c r="AW16" s="190" t="str">
        <f t="shared" si="15"/>
        <v/>
      </c>
      <c r="AX16" s="190" t="str">
        <f t="shared" si="15"/>
        <v/>
      </c>
      <c r="AY16" s="190" t="str">
        <f t="shared" si="15"/>
        <v/>
      </c>
      <c r="AZ16" s="190" t="str">
        <f t="shared" si="12"/>
        <v/>
      </c>
      <c r="BA16" s="190" t="str">
        <f t="shared" si="12"/>
        <v/>
      </c>
      <c r="BB16" s="190" t="str">
        <f t="shared" si="12"/>
        <v/>
      </c>
      <c r="BC16" s="190" t="str">
        <f t="shared" si="12"/>
        <v/>
      </c>
      <c r="BD16" s="190" t="str">
        <f t="shared" si="12"/>
        <v/>
      </c>
      <c r="BE16" s="190" t="str">
        <f t="shared" si="12"/>
        <v/>
      </c>
      <c r="BF16" s="190" t="str">
        <f t="shared" si="12"/>
        <v/>
      </c>
      <c r="BG16" s="190" t="str">
        <f t="shared" si="12"/>
        <v/>
      </c>
      <c r="BH16" s="190" t="str">
        <f t="shared" si="12"/>
        <v/>
      </c>
      <c r="BI16" s="190" t="str">
        <f t="shared" si="12"/>
        <v/>
      </c>
      <c r="BJ16" s="190" t="str">
        <f t="shared" si="12"/>
        <v/>
      </c>
      <c r="BK16" s="190" t="str">
        <f t="shared" si="12"/>
        <v/>
      </c>
      <c r="BL16" s="190" t="str">
        <f t="shared" si="12"/>
        <v/>
      </c>
      <c r="BM16" s="190" t="str">
        <f t="shared" si="12"/>
        <v/>
      </c>
      <c r="BN16" s="190" t="str">
        <f t="shared" si="12"/>
        <v/>
      </c>
      <c r="BO16" s="190" t="str">
        <f t="shared" si="12"/>
        <v/>
      </c>
      <c r="BP16" s="190" t="str">
        <f t="shared" si="13"/>
        <v/>
      </c>
      <c r="BQ16" s="190" t="str">
        <f t="shared" si="13"/>
        <v/>
      </c>
      <c r="BR16" s="190" t="str">
        <f t="shared" si="13"/>
        <v/>
      </c>
      <c r="BS16" s="190" t="str">
        <f t="shared" si="13"/>
        <v/>
      </c>
      <c r="BT16" s="190" t="str">
        <f t="shared" si="13"/>
        <v/>
      </c>
      <c r="BU16" s="190" t="str">
        <f t="shared" si="13"/>
        <v/>
      </c>
      <c r="BV16" s="190" t="str">
        <f t="shared" si="13"/>
        <v/>
      </c>
      <c r="BW16" s="190" t="str">
        <f t="shared" si="2"/>
        <v/>
      </c>
      <c r="BX16" s="190" t="str">
        <f t="shared" si="2"/>
        <v/>
      </c>
      <c r="BY16" s="190" t="str">
        <f t="shared" si="2"/>
        <v/>
      </c>
      <c r="BZ16" t="e">
        <f>IF(LEFT(B16,6)=$A$1,IF(ISERROR(FIND(SALES!$M$8,MPAN!H16)),"",TRUE),"")</f>
        <v>#N/A</v>
      </c>
    </row>
    <row r="17" spans="1:78" x14ac:dyDescent="0.25">
      <c r="A17" t="e">
        <f>IF(BZ17=TRUE,BZ17&amp;COUNTIF($BZ$3:BZ17,"TRUE"),"")</f>
        <v>#N/A</v>
      </c>
      <c r="B17" s="625" t="str">
        <f t="shared" si="3"/>
        <v>SWAEP1</v>
      </c>
      <c r="C17" s="626" t="str">
        <f>'F12'!E20</f>
        <v>SWAE P1 1R</v>
      </c>
      <c r="D17" s="1" t="str">
        <f t="shared" si="4"/>
        <v>SWAE</v>
      </c>
      <c r="E17" s="1" t="str">
        <f t="shared" si="5"/>
        <v>P1</v>
      </c>
      <c r="F17" t="str">
        <f t="shared" si="8"/>
        <v>1R</v>
      </c>
      <c r="G17" t="str">
        <f t="shared" si="9"/>
        <v/>
      </c>
      <c r="H17" s="1" t="str">
        <f>'F12'!F20</f>
        <v>500 501 801 873</v>
      </c>
      <c r="I17" s="197">
        <f t="shared" si="6"/>
        <v>3.75</v>
      </c>
      <c r="J17" s="190" t="str">
        <f t="shared" si="7"/>
        <v>500</v>
      </c>
      <c r="K17" s="190" t="str">
        <f t="shared" si="7"/>
        <v>501</v>
      </c>
      <c r="L17" s="190" t="str">
        <f t="shared" si="7"/>
        <v>801</v>
      </c>
      <c r="M17" s="190" t="str">
        <f t="shared" si="7"/>
        <v>873</v>
      </c>
      <c r="N17" s="190" t="str">
        <f t="shared" si="7"/>
        <v/>
      </c>
      <c r="O17" s="190" t="str">
        <f t="shared" si="7"/>
        <v/>
      </c>
      <c r="P17" s="190" t="str">
        <f t="shared" si="7"/>
        <v/>
      </c>
      <c r="Q17" s="190" t="str">
        <f t="shared" si="7"/>
        <v/>
      </c>
      <c r="R17" s="190" t="str">
        <f t="shared" si="7"/>
        <v/>
      </c>
      <c r="S17" s="190" t="str">
        <f t="shared" si="7"/>
        <v/>
      </c>
      <c r="T17" s="190" t="str">
        <f t="shared" si="7"/>
        <v/>
      </c>
      <c r="U17" s="190" t="str">
        <f t="shared" si="7"/>
        <v/>
      </c>
      <c r="V17" s="190" t="str">
        <f t="shared" si="7"/>
        <v/>
      </c>
      <c r="W17" s="190" t="str">
        <f t="shared" si="7"/>
        <v/>
      </c>
      <c r="X17" s="190" t="str">
        <f t="shared" si="7"/>
        <v/>
      </c>
      <c r="Y17" s="190" t="str">
        <f t="shared" si="7"/>
        <v/>
      </c>
      <c r="Z17" s="190" t="str">
        <f t="shared" si="14"/>
        <v/>
      </c>
      <c r="AA17" s="190" t="str">
        <f t="shared" si="14"/>
        <v/>
      </c>
      <c r="AB17" s="190" t="str">
        <f t="shared" si="14"/>
        <v/>
      </c>
      <c r="AC17" s="190" t="str">
        <f t="shared" si="14"/>
        <v/>
      </c>
      <c r="AD17" s="190" t="str">
        <f t="shared" si="14"/>
        <v/>
      </c>
      <c r="AE17" s="190" t="str">
        <f t="shared" si="14"/>
        <v/>
      </c>
      <c r="AF17" s="190" t="str">
        <f t="shared" si="14"/>
        <v/>
      </c>
      <c r="AG17" s="190" t="str">
        <f t="shared" si="14"/>
        <v/>
      </c>
      <c r="AH17" s="190" t="str">
        <f t="shared" si="14"/>
        <v/>
      </c>
      <c r="AI17" s="190" t="str">
        <f t="shared" si="14"/>
        <v/>
      </c>
      <c r="AJ17" s="190" t="str">
        <f t="shared" si="14"/>
        <v/>
      </c>
      <c r="AK17" s="190" t="str">
        <f t="shared" si="14"/>
        <v/>
      </c>
      <c r="AL17" s="190" t="str">
        <f t="shared" si="14"/>
        <v/>
      </c>
      <c r="AM17" s="190" t="str">
        <f t="shared" si="14"/>
        <v/>
      </c>
      <c r="AN17" s="190" t="str">
        <f t="shared" si="14"/>
        <v/>
      </c>
      <c r="AO17" s="190" t="str">
        <f t="shared" si="14"/>
        <v/>
      </c>
      <c r="AP17" s="190" t="str">
        <f t="shared" si="15"/>
        <v/>
      </c>
      <c r="AQ17" s="190" t="str">
        <f t="shared" si="15"/>
        <v/>
      </c>
      <c r="AR17" s="190" t="str">
        <f t="shared" si="15"/>
        <v/>
      </c>
      <c r="AS17" s="190" t="str">
        <f t="shared" si="15"/>
        <v/>
      </c>
      <c r="AT17" s="190" t="str">
        <f t="shared" si="15"/>
        <v/>
      </c>
      <c r="AU17" s="190" t="str">
        <f t="shared" si="15"/>
        <v/>
      </c>
      <c r="AV17" s="190" t="str">
        <f t="shared" si="15"/>
        <v/>
      </c>
      <c r="AW17" s="190" t="str">
        <f t="shared" si="15"/>
        <v/>
      </c>
      <c r="AX17" s="190" t="str">
        <f t="shared" si="15"/>
        <v/>
      </c>
      <c r="AY17" s="190" t="str">
        <f t="shared" si="15"/>
        <v/>
      </c>
      <c r="AZ17" s="190" t="str">
        <f t="shared" si="12"/>
        <v/>
      </c>
      <c r="BA17" s="190" t="str">
        <f t="shared" si="12"/>
        <v/>
      </c>
      <c r="BB17" s="190" t="str">
        <f t="shared" si="12"/>
        <v/>
      </c>
      <c r="BC17" s="190" t="str">
        <f t="shared" si="12"/>
        <v/>
      </c>
      <c r="BD17" s="190" t="str">
        <f t="shared" si="12"/>
        <v/>
      </c>
      <c r="BE17" s="190" t="str">
        <f t="shared" si="12"/>
        <v/>
      </c>
      <c r="BF17" s="190" t="str">
        <f t="shared" si="12"/>
        <v/>
      </c>
      <c r="BG17" s="190" t="str">
        <f t="shared" si="12"/>
        <v/>
      </c>
      <c r="BH17" s="190" t="str">
        <f t="shared" si="12"/>
        <v/>
      </c>
      <c r="BI17" s="190" t="str">
        <f t="shared" si="12"/>
        <v/>
      </c>
      <c r="BJ17" s="190" t="str">
        <f t="shared" si="12"/>
        <v/>
      </c>
      <c r="BK17" s="190" t="str">
        <f t="shared" si="12"/>
        <v/>
      </c>
      <c r="BL17" s="190" t="str">
        <f t="shared" si="12"/>
        <v/>
      </c>
      <c r="BM17" s="190" t="str">
        <f t="shared" si="12"/>
        <v/>
      </c>
      <c r="BN17" s="190" t="str">
        <f t="shared" si="12"/>
        <v/>
      </c>
      <c r="BO17" s="190" t="str">
        <f t="shared" si="12"/>
        <v/>
      </c>
      <c r="BP17" s="190" t="str">
        <f t="shared" si="13"/>
        <v/>
      </c>
      <c r="BQ17" s="190" t="str">
        <f t="shared" si="13"/>
        <v/>
      </c>
      <c r="BR17" s="190" t="str">
        <f t="shared" si="13"/>
        <v/>
      </c>
      <c r="BS17" s="190" t="str">
        <f t="shared" si="13"/>
        <v/>
      </c>
      <c r="BT17" s="190" t="str">
        <f t="shared" si="13"/>
        <v/>
      </c>
      <c r="BU17" s="190" t="str">
        <f t="shared" si="13"/>
        <v/>
      </c>
      <c r="BV17" s="190" t="str">
        <f t="shared" si="13"/>
        <v/>
      </c>
      <c r="BW17" s="190" t="str">
        <f t="shared" si="2"/>
        <v/>
      </c>
      <c r="BX17" s="190" t="str">
        <f t="shared" si="2"/>
        <v/>
      </c>
      <c r="BY17" s="190" t="str">
        <f t="shared" si="2"/>
        <v/>
      </c>
      <c r="BZ17" t="e">
        <f>IF(LEFT(B17,6)=$A$1,IF(ISERROR(FIND(SALES!$M$8,MPAN!H17)),"",TRUE),"")</f>
        <v>#N/A</v>
      </c>
    </row>
    <row r="18" spans="1:78" x14ac:dyDescent="0.25">
      <c r="A18" t="e">
        <f>IF(BZ18=TRUE,BZ18&amp;COUNTIF($BZ$3:BZ18,"TRUE"),"")</f>
        <v>#N/A</v>
      </c>
      <c r="B18" s="625" t="str">
        <f t="shared" si="3"/>
        <v>EELCP4</v>
      </c>
      <c r="C18" s="626" t="str">
        <f>'F12'!E21</f>
        <v>EELC P4 1R (RESTRICTED HOURS)</v>
      </c>
      <c r="D18" s="1" t="str">
        <f t="shared" si="4"/>
        <v>EELC</v>
      </c>
      <c r="E18" s="1" t="str">
        <f t="shared" si="5"/>
        <v>P4</v>
      </c>
      <c r="F18" t="str">
        <f t="shared" si="8"/>
        <v>1R</v>
      </c>
      <c r="G18" t="str">
        <f t="shared" si="9"/>
        <v xml:space="preserve"> (RESTRICTED HOURS)</v>
      </c>
      <c r="H18" s="1" t="str">
        <f>'F12'!F21</f>
        <v>108 109 110 111 112 114 115 118 119 186 187 188 189 608 609 610 611 612 613 614 615 618 619 686 687 688 689</v>
      </c>
      <c r="I18" s="197">
        <f t="shared" si="6"/>
        <v>26.75</v>
      </c>
      <c r="J18" s="190" t="str">
        <f t="shared" si="7"/>
        <v>108</v>
      </c>
      <c r="K18" s="190" t="str">
        <f t="shared" si="7"/>
        <v>109</v>
      </c>
      <c r="L18" s="190" t="str">
        <f t="shared" si="7"/>
        <v>110</v>
      </c>
      <c r="M18" s="190" t="str">
        <f t="shared" si="7"/>
        <v>111</v>
      </c>
      <c r="N18" s="190" t="str">
        <f t="shared" si="7"/>
        <v>112</v>
      </c>
      <c r="O18" s="190" t="str">
        <f t="shared" si="7"/>
        <v>114</v>
      </c>
      <c r="P18" s="190" t="str">
        <f t="shared" si="7"/>
        <v>115</v>
      </c>
      <c r="Q18" s="190" t="str">
        <f t="shared" si="7"/>
        <v>118</v>
      </c>
      <c r="R18" s="190" t="str">
        <f t="shared" si="7"/>
        <v>119</v>
      </c>
      <c r="S18" s="190" t="str">
        <f t="shared" si="7"/>
        <v>186</v>
      </c>
      <c r="T18" s="190" t="str">
        <f t="shared" si="7"/>
        <v>187</v>
      </c>
      <c r="U18" s="190" t="str">
        <f t="shared" si="7"/>
        <v>188</v>
      </c>
      <c r="V18" s="190" t="str">
        <f t="shared" si="7"/>
        <v>189</v>
      </c>
      <c r="W18" s="190" t="str">
        <f t="shared" si="7"/>
        <v>608</v>
      </c>
      <c r="X18" s="190" t="str">
        <f t="shared" si="7"/>
        <v>609</v>
      </c>
      <c r="Y18" s="190" t="str">
        <f t="shared" si="7"/>
        <v>610</v>
      </c>
      <c r="Z18" s="190" t="str">
        <f t="shared" si="14"/>
        <v>611</v>
      </c>
      <c r="AA18" s="190" t="str">
        <f t="shared" si="14"/>
        <v>612</v>
      </c>
      <c r="AB18" s="190" t="str">
        <f t="shared" si="14"/>
        <v>613</v>
      </c>
      <c r="AC18" s="190" t="str">
        <f t="shared" si="14"/>
        <v>614</v>
      </c>
      <c r="AD18" s="190" t="str">
        <f t="shared" si="14"/>
        <v>615</v>
      </c>
      <c r="AE18" s="190" t="str">
        <f t="shared" si="14"/>
        <v>618</v>
      </c>
      <c r="AF18" s="190" t="str">
        <f t="shared" si="14"/>
        <v>619</v>
      </c>
      <c r="AG18" s="190" t="str">
        <f t="shared" si="14"/>
        <v>686</v>
      </c>
      <c r="AH18" s="190" t="str">
        <f t="shared" si="14"/>
        <v>687</v>
      </c>
      <c r="AI18" s="190" t="str">
        <f t="shared" si="14"/>
        <v>688</v>
      </c>
      <c r="AJ18" s="190" t="str">
        <f t="shared" si="14"/>
        <v>689</v>
      </c>
      <c r="AK18" s="190" t="str">
        <f t="shared" si="14"/>
        <v/>
      </c>
      <c r="AL18" s="190" t="str">
        <f t="shared" si="14"/>
        <v/>
      </c>
      <c r="AM18" s="190" t="str">
        <f t="shared" si="14"/>
        <v/>
      </c>
      <c r="AN18" s="190" t="str">
        <f t="shared" si="14"/>
        <v/>
      </c>
      <c r="AO18" s="190" t="str">
        <f t="shared" si="14"/>
        <v/>
      </c>
      <c r="AP18" s="190" t="str">
        <f t="shared" si="15"/>
        <v/>
      </c>
      <c r="AQ18" s="190" t="str">
        <f t="shared" si="15"/>
        <v/>
      </c>
      <c r="AR18" s="190" t="str">
        <f t="shared" si="15"/>
        <v/>
      </c>
      <c r="AS18" s="190" t="str">
        <f t="shared" si="15"/>
        <v/>
      </c>
      <c r="AT18" s="190" t="str">
        <f t="shared" si="15"/>
        <v/>
      </c>
      <c r="AU18" s="190" t="str">
        <f t="shared" si="15"/>
        <v/>
      </c>
      <c r="AV18" s="190" t="str">
        <f t="shared" si="15"/>
        <v/>
      </c>
      <c r="AW18" s="190" t="str">
        <f t="shared" si="15"/>
        <v/>
      </c>
      <c r="AX18" s="190" t="str">
        <f t="shared" si="15"/>
        <v/>
      </c>
      <c r="AY18" s="190" t="str">
        <f t="shared" si="15"/>
        <v/>
      </c>
      <c r="AZ18" s="190" t="str">
        <f t="shared" si="12"/>
        <v/>
      </c>
      <c r="BA18" s="190" t="str">
        <f t="shared" si="12"/>
        <v/>
      </c>
      <c r="BB18" s="190" t="str">
        <f t="shared" si="12"/>
        <v/>
      </c>
      <c r="BC18" s="190" t="str">
        <f t="shared" si="12"/>
        <v/>
      </c>
      <c r="BD18" s="190" t="str">
        <f t="shared" si="12"/>
        <v/>
      </c>
      <c r="BE18" s="190" t="str">
        <f t="shared" si="12"/>
        <v/>
      </c>
      <c r="BF18" s="190" t="str">
        <f t="shared" si="12"/>
        <v/>
      </c>
      <c r="BG18" s="190" t="str">
        <f t="shared" si="12"/>
        <v/>
      </c>
      <c r="BH18" s="190" t="str">
        <f t="shared" si="12"/>
        <v/>
      </c>
      <c r="BI18" s="190" t="str">
        <f t="shared" si="12"/>
        <v/>
      </c>
      <c r="BJ18" s="190" t="str">
        <f t="shared" si="12"/>
        <v/>
      </c>
      <c r="BK18" s="190" t="str">
        <f t="shared" si="12"/>
        <v/>
      </c>
      <c r="BL18" s="190" t="str">
        <f t="shared" si="12"/>
        <v/>
      </c>
      <c r="BM18" s="190" t="str">
        <f t="shared" si="12"/>
        <v/>
      </c>
      <c r="BN18" s="190" t="str">
        <f t="shared" si="12"/>
        <v/>
      </c>
      <c r="BO18" s="190" t="str">
        <f t="shared" si="12"/>
        <v/>
      </c>
      <c r="BP18" s="190" t="str">
        <f t="shared" si="13"/>
        <v/>
      </c>
      <c r="BQ18" s="190" t="str">
        <f t="shared" si="13"/>
        <v/>
      </c>
      <c r="BR18" s="190" t="str">
        <f t="shared" si="13"/>
        <v/>
      </c>
      <c r="BS18" s="190" t="str">
        <f t="shared" si="13"/>
        <v/>
      </c>
      <c r="BT18" s="190" t="str">
        <f t="shared" si="13"/>
        <v/>
      </c>
      <c r="BU18" s="190" t="str">
        <f t="shared" si="13"/>
        <v/>
      </c>
      <c r="BV18" s="190" t="str">
        <f t="shared" si="13"/>
        <v/>
      </c>
      <c r="BW18" s="190" t="str">
        <f t="shared" si="2"/>
        <v/>
      </c>
      <c r="BX18" s="190" t="str">
        <f t="shared" si="2"/>
        <v/>
      </c>
      <c r="BY18" s="190" t="str">
        <f t="shared" si="2"/>
        <v/>
      </c>
      <c r="BZ18" t="e">
        <f>IF(LEFT(B18,6)=$A$1,IF(ISERROR(FIND(SALES!$M$8,MPAN!H18)),"",TRUE),"")</f>
        <v>#N/A</v>
      </c>
    </row>
    <row r="19" spans="1:78" x14ac:dyDescent="0.25">
      <c r="A19" t="e">
        <f>IF(BZ19=TRUE,BZ19&amp;COUNTIF($BZ$3:BZ19,"TRUE"),"")</f>
        <v>#N/A</v>
      </c>
      <c r="B19" s="625" t="str">
        <f t="shared" si="3"/>
        <v>SWAEP2</v>
      </c>
      <c r="C19" s="626" t="str">
        <f>'F12'!E22</f>
        <v>SWAE P2 2R</v>
      </c>
      <c r="D19" s="1" t="str">
        <f t="shared" si="4"/>
        <v>SWAE</v>
      </c>
      <c r="E19" s="1" t="str">
        <f t="shared" si="5"/>
        <v>P2</v>
      </c>
      <c r="F19" t="str">
        <f t="shared" si="8"/>
        <v>2R</v>
      </c>
      <c r="G19" t="str">
        <f t="shared" si="9"/>
        <v/>
      </c>
      <c r="H19" s="1" t="str">
        <f>'F12'!F22</f>
        <v>100 101 102 146 805 809 811 812 874 814</v>
      </c>
      <c r="I19" s="197">
        <f t="shared" si="6"/>
        <v>9.75</v>
      </c>
      <c r="J19" s="190" t="str">
        <f t="shared" si="7"/>
        <v>100</v>
      </c>
      <c r="K19" s="190" t="str">
        <f t="shared" si="7"/>
        <v>101</v>
      </c>
      <c r="L19" s="190" t="str">
        <f t="shared" si="7"/>
        <v>102</v>
      </c>
      <c r="M19" s="190" t="str">
        <f t="shared" si="7"/>
        <v>146</v>
      </c>
      <c r="N19" s="190" t="str">
        <f t="shared" si="7"/>
        <v>805</v>
      </c>
      <c r="O19" s="190" t="str">
        <f t="shared" si="7"/>
        <v>809</v>
      </c>
      <c r="P19" s="190" t="str">
        <f t="shared" si="7"/>
        <v>811</v>
      </c>
      <c r="Q19" s="190" t="str">
        <f t="shared" si="7"/>
        <v>812</v>
      </c>
      <c r="R19" s="190" t="str">
        <f t="shared" si="7"/>
        <v>874</v>
      </c>
      <c r="S19" s="190" t="str">
        <f t="shared" si="7"/>
        <v>814</v>
      </c>
      <c r="T19" s="190" t="str">
        <f t="shared" si="7"/>
        <v/>
      </c>
      <c r="U19" s="190" t="str">
        <f t="shared" si="7"/>
        <v/>
      </c>
      <c r="V19" s="190" t="str">
        <f t="shared" si="7"/>
        <v/>
      </c>
      <c r="W19" s="190" t="str">
        <f t="shared" si="7"/>
        <v/>
      </c>
      <c r="X19" s="190" t="str">
        <f t="shared" si="7"/>
        <v/>
      </c>
      <c r="Y19" s="190" t="str">
        <f t="shared" si="7"/>
        <v/>
      </c>
      <c r="Z19" s="190" t="str">
        <f t="shared" si="14"/>
        <v/>
      </c>
      <c r="AA19" s="190" t="str">
        <f t="shared" si="14"/>
        <v/>
      </c>
      <c r="AB19" s="190" t="str">
        <f t="shared" si="14"/>
        <v/>
      </c>
      <c r="AC19" s="190" t="str">
        <f t="shared" si="14"/>
        <v/>
      </c>
      <c r="AD19" s="190" t="str">
        <f t="shared" si="14"/>
        <v/>
      </c>
      <c r="AE19" s="190" t="str">
        <f t="shared" si="14"/>
        <v/>
      </c>
      <c r="AF19" s="190" t="str">
        <f t="shared" si="14"/>
        <v/>
      </c>
      <c r="AG19" s="190" t="str">
        <f t="shared" si="14"/>
        <v/>
      </c>
      <c r="AH19" s="190" t="str">
        <f t="shared" si="14"/>
        <v/>
      </c>
      <c r="AI19" s="190" t="str">
        <f t="shared" si="14"/>
        <v/>
      </c>
      <c r="AJ19" s="190" t="str">
        <f t="shared" si="14"/>
        <v/>
      </c>
      <c r="AK19" s="190" t="str">
        <f t="shared" si="14"/>
        <v/>
      </c>
      <c r="AL19" s="190" t="str">
        <f t="shared" si="14"/>
        <v/>
      </c>
      <c r="AM19" s="190" t="str">
        <f t="shared" si="14"/>
        <v/>
      </c>
      <c r="AN19" s="190" t="str">
        <f t="shared" si="14"/>
        <v/>
      </c>
      <c r="AO19" s="190" t="str">
        <f t="shared" si="14"/>
        <v/>
      </c>
      <c r="AP19" s="190" t="str">
        <f t="shared" si="15"/>
        <v/>
      </c>
      <c r="AQ19" s="190" t="str">
        <f t="shared" si="15"/>
        <v/>
      </c>
      <c r="AR19" s="190" t="str">
        <f t="shared" si="15"/>
        <v/>
      </c>
      <c r="AS19" s="190" t="str">
        <f t="shared" si="15"/>
        <v/>
      </c>
      <c r="AT19" s="190" t="str">
        <f t="shared" si="15"/>
        <v/>
      </c>
      <c r="AU19" s="190" t="str">
        <f t="shared" si="15"/>
        <v/>
      </c>
      <c r="AV19" s="190" t="str">
        <f t="shared" si="15"/>
        <v/>
      </c>
      <c r="AW19" s="190" t="str">
        <f t="shared" si="15"/>
        <v/>
      </c>
      <c r="AX19" s="190" t="str">
        <f t="shared" si="15"/>
        <v/>
      </c>
      <c r="AY19" s="190" t="str">
        <f t="shared" si="15"/>
        <v/>
      </c>
      <c r="AZ19" s="190" t="str">
        <f t="shared" si="12"/>
        <v/>
      </c>
      <c r="BA19" s="190" t="str">
        <f t="shared" si="12"/>
        <v/>
      </c>
      <c r="BB19" s="190" t="str">
        <f t="shared" si="12"/>
        <v/>
      </c>
      <c r="BC19" s="190" t="str">
        <f t="shared" si="12"/>
        <v/>
      </c>
      <c r="BD19" s="190" t="str">
        <f t="shared" si="12"/>
        <v/>
      </c>
      <c r="BE19" s="190" t="str">
        <f t="shared" si="12"/>
        <v/>
      </c>
      <c r="BF19" s="190" t="str">
        <f t="shared" si="12"/>
        <v/>
      </c>
      <c r="BG19" s="190" t="str">
        <f t="shared" si="12"/>
        <v/>
      </c>
      <c r="BH19" s="190" t="str">
        <f t="shared" si="12"/>
        <v/>
      </c>
      <c r="BI19" s="190" t="str">
        <f t="shared" si="12"/>
        <v/>
      </c>
      <c r="BJ19" s="190" t="str">
        <f t="shared" si="12"/>
        <v/>
      </c>
      <c r="BK19" s="190" t="str">
        <f t="shared" si="12"/>
        <v/>
      </c>
      <c r="BL19" s="190" t="str">
        <f t="shared" si="12"/>
        <v/>
      </c>
      <c r="BM19" s="190" t="str">
        <f t="shared" si="12"/>
        <v/>
      </c>
      <c r="BN19" s="190" t="str">
        <f t="shared" si="12"/>
        <v/>
      </c>
      <c r="BO19" s="190" t="str">
        <f t="shared" si="12"/>
        <v/>
      </c>
      <c r="BP19" s="190" t="str">
        <f t="shared" si="13"/>
        <v/>
      </c>
      <c r="BQ19" s="190" t="str">
        <f t="shared" si="13"/>
        <v/>
      </c>
      <c r="BR19" s="190" t="str">
        <f t="shared" si="13"/>
        <v/>
      </c>
      <c r="BS19" s="190" t="str">
        <f t="shared" si="13"/>
        <v/>
      </c>
      <c r="BT19" s="190" t="str">
        <f t="shared" si="13"/>
        <v/>
      </c>
      <c r="BU19" s="190" t="str">
        <f t="shared" si="13"/>
        <v/>
      </c>
      <c r="BV19" s="190" t="str">
        <f t="shared" si="13"/>
        <v/>
      </c>
      <c r="BW19" s="190" t="str">
        <f t="shared" si="13"/>
        <v/>
      </c>
      <c r="BX19" s="190" t="str">
        <f t="shared" si="13"/>
        <v/>
      </c>
      <c r="BY19" s="190" t="str">
        <f t="shared" si="13"/>
        <v/>
      </c>
      <c r="BZ19" t="e">
        <f>IF(LEFT(B19,6)=$A$1,IF(ISERROR(FIND(SALES!$M$8,MPAN!H19)),"",TRUE),"")</f>
        <v>#N/A</v>
      </c>
    </row>
    <row r="20" spans="1:78" x14ac:dyDescent="0.25">
      <c r="A20" t="e">
        <f>IF(BZ20=TRUE,BZ20&amp;COUNTIF($BZ$3:BZ20,"TRUE"),"")</f>
        <v>#N/A</v>
      </c>
      <c r="B20" s="625" t="str">
        <f t="shared" si="3"/>
        <v>MIDEP4</v>
      </c>
      <c r="C20" s="626" t="str">
        <f>'F12'!E23</f>
        <v>MIDE P4 2R</v>
      </c>
      <c r="D20" s="1" t="str">
        <f t="shared" si="4"/>
        <v>MIDE</v>
      </c>
      <c r="E20" s="1" t="str">
        <f t="shared" si="5"/>
        <v>P4</v>
      </c>
      <c r="F20" t="str">
        <f t="shared" si="8"/>
        <v>2R</v>
      </c>
      <c r="G20" t="str">
        <f t="shared" si="9"/>
        <v/>
      </c>
      <c r="H20" s="1" t="str">
        <f>'F12'!F23</f>
        <v>524 526 809 812 814 864 865 874 811</v>
      </c>
      <c r="I20" s="197">
        <f t="shared" si="6"/>
        <v>8.75</v>
      </c>
      <c r="J20" s="190" t="str">
        <f t="shared" si="7"/>
        <v>524</v>
      </c>
      <c r="K20" s="190" t="str">
        <f t="shared" si="7"/>
        <v>526</v>
      </c>
      <c r="L20" s="190" t="str">
        <f t="shared" si="7"/>
        <v>809</v>
      </c>
      <c r="M20" s="190" t="str">
        <f t="shared" si="7"/>
        <v>812</v>
      </c>
      <c r="N20" s="190" t="str">
        <f t="shared" si="7"/>
        <v>814</v>
      </c>
      <c r="O20" s="190" t="str">
        <f t="shared" si="7"/>
        <v>864</v>
      </c>
      <c r="P20" s="190" t="str">
        <f t="shared" si="7"/>
        <v>865</v>
      </c>
      <c r="Q20" s="190" t="str">
        <f t="shared" si="7"/>
        <v>874</v>
      </c>
      <c r="R20" s="190" t="str">
        <f t="shared" si="7"/>
        <v>811</v>
      </c>
      <c r="S20" s="190" t="str">
        <f t="shared" si="7"/>
        <v/>
      </c>
      <c r="T20" s="190" t="str">
        <f t="shared" si="7"/>
        <v/>
      </c>
      <c r="U20" s="190" t="str">
        <f t="shared" si="7"/>
        <v/>
      </c>
      <c r="V20" s="190" t="str">
        <f t="shared" si="7"/>
        <v/>
      </c>
      <c r="W20" s="190" t="str">
        <f t="shared" si="7"/>
        <v/>
      </c>
      <c r="X20" s="190" t="str">
        <f t="shared" si="7"/>
        <v/>
      </c>
      <c r="Y20" s="190" t="str">
        <f t="shared" si="7"/>
        <v/>
      </c>
      <c r="Z20" s="190" t="str">
        <f t="shared" si="14"/>
        <v/>
      </c>
      <c r="AA20" s="190" t="str">
        <f t="shared" si="14"/>
        <v/>
      </c>
      <c r="AB20" s="190" t="str">
        <f t="shared" si="14"/>
        <v/>
      </c>
      <c r="AC20" s="190" t="str">
        <f t="shared" si="14"/>
        <v/>
      </c>
      <c r="AD20" s="190" t="str">
        <f t="shared" si="14"/>
        <v/>
      </c>
      <c r="AE20" s="190" t="str">
        <f t="shared" si="14"/>
        <v/>
      </c>
      <c r="AF20" s="190" t="str">
        <f t="shared" si="14"/>
        <v/>
      </c>
      <c r="AG20" s="190" t="str">
        <f t="shared" si="14"/>
        <v/>
      </c>
      <c r="AH20" s="190" t="str">
        <f t="shared" si="14"/>
        <v/>
      </c>
      <c r="AI20" s="190" t="str">
        <f t="shared" si="14"/>
        <v/>
      </c>
      <c r="AJ20" s="190" t="str">
        <f t="shared" si="14"/>
        <v/>
      </c>
      <c r="AK20" s="190" t="str">
        <f t="shared" si="14"/>
        <v/>
      </c>
      <c r="AL20" s="190" t="str">
        <f t="shared" si="14"/>
        <v/>
      </c>
      <c r="AM20" s="190" t="str">
        <f t="shared" si="14"/>
        <v/>
      </c>
      <c r="AN20" s="190" t="str">
        <f t="shared" si="14"/>
        <v/>
      </c>
      <c r="AO20" s="190" t="str">
        <f t="shared" si="14"/>
        <v/>
      </c>
      <c r="AP20" s="190" t="str">
        <f t="shared" si="15"/>
        <v/>
      </c>
      <c r="AQ20" s="190" t="str">
        <f t="shared" si="15"/>
        <v/>
      </c>
      <c r="AR20" s="190" t="str">
        <f t="shared" si="15"/>
        <v/>
      </c>
      <c r="AS20" s="190" t="str">
        <f t="shared" si="15"/>
        <v/>
      </c>
      <c r="AT20" s="190" t="str">
        <f t="shared" si="15"/>
        <v/>
      </c>
      <c r="AU20" s="190" t="str">
        <f t="shared" si="15"/>
        <v/>
      </c>
      <c r="AV20" s="190" t="str">
        <f t="shared" si="15"/>
        <v/>
      </c>
      <c r="AW20" s="190" t="str">
        <f t="shared" si="15"/>
        <v/>
      </c>
      <c r="AX20" s="190" t="str">
        <f t="shared" si="15"/>
        <v/>
      </c>
      <c r="AY20" s="190" t="str">
        <f t="shared" si="15"/>
        <v/>
      </c>
      <c r="AZ20" s="190" t="str">
        <f t="shared" si="12"/>
        <v/>
      </c>
      <c r="BA20" s="190" t="str">
        <f t="shared" si="12"/>
        <v/>
      </c>
      <c r="BB20" s="190" t="str">
        <f t="shared" si="12"/>
        <v/>
      </c>
      <c r="BC20" s="190" t="str">
        <f t="shared" si="12"/>
        <v/>
      </c>
      <c r="BD20" s="190" t="str">
        <f t="shared" si="12"/>
        <v/>
      </c>
      <c r="BE20" s="190" t="str">
        <f t="shared" si="12"/>
        <v/>
      </c>
      <c r="BF20" s="190" t="str">
        <f t="shared" si="12"/>
        <v/>
      </c>
      <c r="BG20" s="190" t="str">
        <f t="shared" si="12"/>
        <v/>
      </c>
      <c r="BH20" s="190" t="str">
        <f t="shared" si="12"/>
        <v/>
      </c>
      <c r="BI20" s="190" t="str">
        <f t="shared" si="12"/>
        <v/>
      </c>
      <c r="BJ20" s="190" t="str">
        <f t="shared" si="12"/>
        <v/>
      </c>
      <c r="BK20" s="190" t="str">
        <f t="shared" si="12"/>
        <v/>
      </c>
      <c r="BL20" s="190" t="str">
        <f t="shared" si="12"/>
        <v/>
      </c>
      <c r="BM20" s="190" t="str">
        <f t="shared" si="12"/>
        <v/>
      </c>
      <c r="BN20" s="190" t="str">
        <f t="shared" si="12"/>
        <v/>
      </c>
      <c r="BO20" s="190" t="str">
        <f t="shared" si="12"/>
        <v/>
      </c>
      <c r="BP20" s="190" t="str">
        <f t="shared" si="13"/>
        <v/>
      </c>
      <c r="BQ20" s="190" t="str">
        <f t="shared" si="13"/>
        <v/>
      </c>
      <c r="BR20" s="190" t="str">
        <f t="shared" si="13"/>
        <v/>
      </c>
      <c r="BS20" s="190" t="str">
        <f t="shared" si="13"/>
        <v/>
      </c>
      <c r="BT20" s="190" t="str">
        <f t="shared" si="13"/>
        <v/>
      </c>
      <c r="BU20" s="190" t="str">
        <f t="shared" si="13"/>
        <v/>
      </c>
      <c r="BV20" s="190" t="str">
        <f t="shared" si="13"/>
        <v/>
      </c>
      <c r="BW20" s="190" t="str">
        <f t="shared" si="13"/>
        <v/>
      </c>
      <c r="BX20" s="190" t="str">
        <f t="shared" si="13"/>
        <v/>
      </c>
      <c r="BY20" s="190" t="str">
        <f t="shared" si="13"/>
        <v/>
      </c>
      <c r="BZ20" t="e">
        <f>IF(LEFT(B20,6)=$A$1,IF(ISERROR(FIND(SALES!$M$8,MPAN!H20)),"",TRUE),"")</f>
        <v>#N/A</v>
      </c>
    </row>
    <row r="21" spans="1:78" x14ac:dyDescent="0.25">
      <c r="A21" t="e">
        <f>IF(BZ21=TRUE,BZ21&amp;COUNTIF($BZ$3:BZ21,"TRUE"),"")</f>
        <v>#N/A</v>
      </c>
      <c r="B21" s="625" t="str">
        <f t="shared" si="3"/>
        <v>MIDEP1</v>
      </c>
      <c r="C21" s="626" t="str">
        <f>'F12'!E24</f>
        <v>MIDE P1 2R</v>
      </c>
      <c r="D21" s="1" t="str">
        <f t="shared" si="4"/>
        <v>MIDE</v>
      </c>
      <c r="E21" s="1" t="str">
        <f t="shared" si="5"/>
        <v>P1</v>
      </c>
      <c r="F21" t="str">
        <f t="shared" si="8"/>
        <v>2R</v>
      </c>
      <c r="G21" t="str">
        <f t="shared" si="9"/>
        <v/>
      </c>
      <c r="H21" s="1" t="str">
        <f>'F12'!F24</f>
        <v>809 811 874</v>
      </c>
      <c r="I21" s="197">
        <f t="shared" si="6"/>
        <v>2.75</v>
      </c>
      <c r="J21" s="190" t="str">
        <f t="shared" si="7"/>
        <v>809</v>
      </c>
      <c r="K21" s="190" t="str">
        <f t="shared" si="7"/>
        <v>811</v>
      </c>
      <c r="L21" s="190" t="str">
        <f t="shared" si="7"/>
        <v>874</v>
      </c>
      <c r="M21" s="190" t="str">
        <f t="shared" si="7"/>
        <v/>
      </c>
      <c r="N21" s="190" t="str">
        <f t="shared" si="7"/>
        <v/>
      </c>
      <c r="O21" s="190" t="str">
        <f t="shared" si="7"/>
        <v/>
      </c>
      <c r="P21" s="190" t="str">
        <f t="shared" si="7"/>
        <v/>
      </c>
      <c r="Q21" s="190" t="str">
        <f t="shared" si="7"/>
        <v/>
      </c>
      <c r="R21" s="190" t="str">
        <f t="shared" si="7"/>
        <v/>
      </c>
      <c r="S21" s="190" t="str">
        <f t="shared" si="7"/>
        <v/>
      </c>
      <c r="T21" s="190" t="str">
        <f t="shared" si="7"/>
        <v/>
      </c>
      <c r="U21" s="190" t="str">
        <f t="shared" si="7"/>
        <v/>
      </c>
      <c r="V21" s="190" t="str">
        <f t="shared" si="7"/>
        <v/>
      </c>
      <c r="W21" s="190" t="str">
        <f t="shared" si="7"/>
        <v/>
      </c>
      <c r="X21" s="190" t="str">
        <f t="shared" si="7"/>
        <v/>
      </c>
      <c r="Y21" s="190" t="str">
        <f t="shared" si="7"/>
        <v/>
      </c>
      <c r="Z21" s="190" t="str">
        <f t="shared" si="14"/>
        <v/>
      </c>
      <c r="AA21" s="190" t="str">
        <f t="shared" si="14"/>
        <v/>
      </c>
      <c r="AB21" s="190" t="str">
        <f t="shared" si="14"/>
        <v/>
      </c>
      <c r="AC21" s="190" t="str">
        <f t="shared" si="14"/>
        <v/>
      </c>
      <c r="AD21" s="190" t="str">
        <f t="shared" si="14"/>
        <v/>
      </c>
      <c r="AE21" s="190" t="str">
        <f t="shared" si="14"/>
        <v/>
      </c>
      <c r="AF21" s="190" t="str">
        <f t="shared" si="14"/>
        <v/>
      </c>
      <c r="AG21" s="190" t="str">
        <f t="shared" si="14"/>
        <v/>
      </c>
      <c r="AH21" s="190" t="str">
        <f t="shared" si="14"/>
        <v/>
      </c>
      <c r="AI21" s="190" t="str">
        <f t="shared" si="14"/>
        <v/>
      </c>
      <c r="AJ21" s="190" t="str">
        <f t="shared" si="14"/>
        <v/>
      </c>
      <c r="AK21" s="190" t="str">
        <f t="shared" si="14"/>
        <v/>
      </c>
      <c r="AL21" s="190" t="str">
        <f t="shared" si="14"/>
        <v/>
      </c>
      <c r="AM21" s="190" t="str">
        <f t="shared" si="14"/>
        <v/>
      </c>
      <c r="AN21" s="190" t="str">
        <f t="shared" si="14"/>
        <v/>
      </c>
      <c r="AO21" s="190" t="str">
        <f t="shared" si="14"/>
        <v/>
      </c>
      <c r="AP21" s="190" t="str">
        <f t="shared" si="15"/>
        <v/>
      </c>
      <c r="AQ21" s="190" t="str">
        <f t="shared" si="15"/>
        <v/>
      </c>
      <c r="AR21" s="190" t="str">
        <f t="shared" si="15"/>
        <v/>
      </c>
      <c r="AS21" s="190" t="str">
        <f t="shared" si="15"/>
        <v/>
      </c>
      <c r="AT21" s="190" t="str">
        <f t="shared" si="15"/>
        <v/>
      </c>
      <c r="AU21" s="190" t="str">
        <f t="shared" si="15"/>
        <v/>
      </c>
      <c r="AV21" s="190" t="str">
        <f t="shared" si="15"/>
        <v/>
      </c>
      <c r="AW21" s="190" t="str">
        <f t="shared" si="15"/>
        <v/>
      </c>
      <c r="AX21" s="190" t="str">
        <f t="shared" si="15"/>
        <v/>
      </c>
      <c r="AY21" s="190" t="str">
        <f t="shared" si="15"/>
        <v/>
      </c>
      <c r="AZ21" s="190" t="str">
        <f t="shared" si="12"/>
        <v/>
      </c>
      <c r="BA21" s="190" t="str">
        <f t="shared" si="12"/>
        <v/>
      </c>
      <c r="BB21" s="190" t="str">
        <f t="shared" si="12"/>
        <v/>
      </c>
      <c r="BC21" s="190" t="str">
        <f t="shared" si="12"/>
        <v/>
      </c>
      <c r="BD21" s="190" t="str">
        <f t="shared" si="12"/>
        <v/>
      </c>
      <c r="BE21" s="190" t="str">
        <f t="shared" si="12"/>
        <v/>
      </c>
      <c r="BF21" s="190" t="str">
        <f t="shared" si="12"/>
        <v/>
      </c>
      <c r="BG21" s="190" t="str">
        <f t="shared" si="12"/>
        <v/>
      </c>
      <c r="BH21" s="190" t="str">
        <f t="shared" si="12"/>
        <v/>
      </c>
      <c r="BI21" s="190" t="str">
        <f t="shared" si="12"/>
        <v/>
      </c>
      <c r="BJ21" s="190" t="str">
        <f t="shared" si="12"/>
        <v/>
      </c>
      <c r="BK21" s="190" t="str">
        <f t="shared" si="12"/>
        <v/>
      </c>
      <c r="BL21" s="190" t="str">
        <f t="shared" si="12"/>
        <v/>
      </c>
      <c r="BM21" s="190" t="str">
        <f t="shared" si="12"/>
        <v/>
      </c>
      <c r="BN21" s="190" t="str">
        <f t="shared" si="12"/>
        <v/>
      </c>
      <c r="BO21" s="190" t="str">
        <f t="shared" si="12"/>
        <v/>
      </c>
      <c r="BP21" s="190" t="str">
        <f t="shared" si="13"/>
        <v/>
      </c>
      <c r="BQ21" s="190" t="str">
        <f t="shared" si="13"/>
        <v/>
      </c>
      <c r="BR21" s="190" t="str">
        <f t="shared" si="13"/>
        <v/>
      </c>
      <c r="BS21" s="190" t="str">
        <f t="shared" si="13"/>
        <v/>
      </c>
      <c r="BT21" s="190" t="str">
        <f t="shared" si="13"/>
        <v/>
      </c>
      <c r="BU21" s="190" t="str">
        <f t="shared" si="13"/>
        <v/>
      </c>
      <c r="BV21" s="190" t="str">
        <f t="shared" si="13"/>
        <v/>
      </c>
      <c r="BW21" s="190" t="str">
        <f t="shared" si="13"/>
        <v/>
      </c>
      <c r="BX21" s="190" t="str">
        <f t="shared" si="13"/>
        <v/>
      </c>
      <c r="BY21" s="190" t="str">
        <f t="shared" si="13"/>
        <v/>
      </c>
      <c r="BZ21" t="e">
        <f>IF(LEFT(B21,6)=$A$1,IF(ISERROR(FIND(SALES!$M$8,MPAN!H21)),"",TRUE),"")</f>
        <v>#N/A</v>
      </c>
    </row>
    <row r="22" spans="1:78" x14ac:dyDescent="0.25">
      <c r="A22" t="e">
        <f>IF(BZ22=TRUE,BZ22&amp;COUNTIF($BZ$3:BZ22,"TRUE"),"")</f>
        <v>#N/A</v>
      </c>
      <c r="B22" s="625" t="str">
        <f t="shared" si="3"/>
        <v>MIDEP2</v>
      </c>
      <c r="C22" s="626" t="str">
        <f>'F12'!E25</f>
        <v>MIDE P2 2R</v>
      </c>
      <c r="D22" s="1" t="str">
        <f t="shared" si="4"/>
        <v>MIDE</v>
      </c>
      <c r="E22" s="1" t="str">
        <f t="shared" si="5"/>
        <v>P2</v>
      </c>
      <c r="F22" t="str">
        <f t="shared" si="8"/>
        <v>2R</v>
      </c>
      <c r="G22" t="str">
        <f t="shared" si="9"/>
        <v/>
      </c>
      <c r="H22" s="1" t="str">
        <f>'F12'!F25</f>
        <v>001 011 524 526 809 811 812 814 864 874</v>
      </c>
      <c r="I22" s="197">
        <f t="shared" si="6"/>
        <v>9.75</v>
      </c>
      <c r="J22" s="190" t="str">
        <f t="shared" si="7"/>
        <v>001</v>
      </c>
      <c r="K22" s="190" t="str">
        <f t="shared" si="7"/>
        <v>011</v>
      </c>
      <c r="L22" s="190" t="str">
        <f t="shared" si="7"/>
        <v>524</v>
      </c>
      <c r="M22" s="190" t="str">
        <f t="shared" si="7"/>
        <v>526</v>
      </c>
      <c r="N22" s="190" t="str">
        <f t="shared" si="7"/>
        <v>809</v>
      </c>
      <c r="O22" s="190" t="str">
        <f t="shared" si="7"/>
        <v>811</v>
      </c>
      <c r="P22" s="190" t="str">
        <f t="shared" si="7"/>
        <v>812</v>
      </c>
      <c r="Q22" s="190" t="str">
        <f t="shared" si="7"/>
        <v>814</v>
      </c>
      <c r="R22" s="190" t="str">
        <f t="shared" si="7"/>
        <v>864</v>
      </c>
      <c r="S22" s="190" t="str">
        <f t="shared" si="7"/>
        <v>874</v>
      </c>
      <c r="T22" s="190" t="str">
        <f t="shared" si="7"/>
        <v/>
      </c>
      <c r="U22" s="190" t="str">
        <f t="shared" si="7"/>
        <v/>
      </c>
      <c r="V22" s="190" t="str">
        <f>IF(V$2&gt;LEN($H22),IF(V$1=1,IF(LEN($H22)=2,"0"&amp;$H22,""),""),RIGHT(LEFT($H22,V$2),3))</f>
        <v/>
      </c>
      <c r="W22" s="190" t="str">
        <f>IF(W$2&gt;LEN($H22),IF(W$1=1,IF(LEN($H22)=2,"0"&amp;$H22,""),""),RIGHT(LEFT($H22,W$2),3))</f>
        <v/>
      </c>
      <c r="X22" s="190" t="str">
        <f>IF(X$2&gt;LEN($H22),IF(X$1=1,IF(LEN($H22)=2,"0"&amp;$H22,""),""),RIGHT(LEFT($H22,X$2),3))</f>
        <v/>
      </c>
      <c r="Y22" s="190" t="str">
        <f>IF(Y$2&gt;LEN($H22),IF(Y$1=1,IF(LEN($H22)=2,"0"&amp;$H22,""),""),RIGHT(LEFT($H22,Y$2),3))</f>
        <v/>
      </c>
      <c r="Z22" s="190" t="str">
        <f t="shared" si="14"/>
        <v/>
      </c>
      <c r="AA22" s="190" t="str">
        <f t="shared" si="14"/>
        <v/>
      </c>
      <c r="AB22" s="190" t="str">
        <f t="shared" si="14"/>
        <v/>
      </c>
      <c r="AC22" s="190" t="str">
        <f t="shared" si="14"/>
        <v/>
      </c>
      <c r="AD22" s="190" t="str">
        <f t="shared" si="14"/>
        <v/>
      </c>
      <c r="AE22" s="190" t="str">
        <f t="shared" si="14"/>
        <v/>
      </c>
      <c r="AF22" s="190" t="str">
        <f t="shared" si="14"/>
        <v/>
      </c>
      <c r="AG22" s="190" t="str">
        <f t="shared" si="14"/>
        <v/>
      </c>
      <c r="AH22" s="190" t="str">
        <f t="shared" si="14"/>
        <v/>
      </c>
      <c r="AI22" s="190" t="str">
        <f t="shared" si="14"/>
        <v/>
      </c>
      <c r="AJ22" s="190" t="str">
        <f t="shared" si="14"/>
        <v/>
      </c>
      <c r="AK22" s="190" t="str">
        <f t="shared" si="14"/>
        <v/>
      </c>
      <c r="AL22" s="190" t="str">
        <f t="shared" si="14"/>
        <v/>
      </c>
      <c r="AM22" s="190" t="str">
        <f t="shared" si="14"/>
        <v/>
      </c>
      <c r="AN22" s="190" t="str">
        <f t="shared" si="14"/>
        <v/>
      </c>
      <c r="AO22" s="190" t="str">
        <f t="shared" si="14"/>
        <v/>
      </c>
      <c r="AP22" s="190" t="str">
        <f t="shared" si="15"/>
        <v/>
      </c>
      <c r="AQ22" s="190" t="str">
        <f t="shared" si="15"/>
        <v/>
      </c>
      <c r="AR22" s="190" t="str">
        <f t="shared" si="15"/>
        <v/>
      </c>
      <c r="AS22" s="190" t="str">
        <f t="shared" si="15"/>
        <v/>
      </c>
      <c r="AT22" s="190" t="str">
        <f t="shared" si="15"/>
        <v/>
      </c>
      <c r="AU22" s="190" t="str">
        <f t="shared" si="15"/>
        <v/>
      </c>
      <c r="AV22" s="190" t="str">
        <f t="shared" si="15"/>
        <v/>
      </c>
      <c r="AW22" s="190" t="str">
        <f t="shared" si="15"/>
        <v/>
      </c>
      <c r="AX22" s="190" t="str">
        <f t="shared" si="15"/>
        <v/>
      </c>
      <c r="AY22" s="190" t="str">
        <f t="shared" si="15"/>
        <v/>
      </c>
      <c r="AZ22" s="190" t="str">
        <f t="shared" si="12"/>
        <v/>
      </c>
      <c r="BA22" s="190" t="str">
        <f t="shared" si="12"/>
        <v/>
      </c>
      <c r="BB22" s="190" t="str">
        <f t="shared" si="12"/>
        <v/>
      </c>
      <c r="BC22" s="190" t="str">
        <f t="shared" si="12"/>
        <v/>
      </c>
      <c r="BD22" s="190" t="str">
        <f t="shared" si="12"/>
        <v/>
      </c>
      <c r="BE22" s="190" t="str">
        <f t="shared" si="12"/>
        <v/>
      </c>
      <c r="BF22" s="190" t="str">
        <f t="shared" si="12"/>
        <v/>
      </c>
      <c r="BG22" s="190" t="str">
        <f t="shared" si="12"/>
        <v/>
      </c>
      <c r="BH22" s="190" t="str">
        <f t="shared" si="12"/>
        <v/>
      </c>
      <c r="BI22" s="190" t="str">
        <f t="shared" si="12"/>
        <v/>
      </c>
      <c r="BJ22" s="190" t="str">
        <f t="shared" si="12"/>
        <v/>
      </c>
      <c r="BK22" s="190" t="str">
        <f t="shared" si="12"/>
        <v/>
      </c>
      <c r="BL22" s="190" t="str">
        <f t="shared" si="12"/>
        <v/>
      </c>
      <c r="BM22" s="190" t="str">
        <f t="shared" si="12"/>
        <v/>
      </c>
      <c r="BN22" s="190" t="str">
        <f t="shared" si="12"/>
        <v/>
      </c>
      <c r="BO22" s="190" t="str">
        <f t="shared" si="12"/>
        <v/>
      </c>
      <c r="BP22" s="190" t="str">
        <f t="shared" si="13"/>
        <v/>
      </c>
      <c r="BQ22" s="190" t="str">
        <f t="shared" si="13"/>
        <v/>
      </c>
      <c r="BR22" s="190" t="str">
        <f t="shared" si="13"/>
        <v/>
      </c>
      <c r="BS22" s="190" t="str">
        <f t="shared" si="13"/>
        <v/>
      </c>
      <c r="BT22" s="190" t="str">
        <f t="shared" si="13"/>
        <v/>
      </c>
      <c r="BU22" s="190" t="str">
        <f t="shared" si="13"/>
        <v/>
      </c>
      <c r="BV22" s="190" t="str">
        <f t="shared" si="13"/>
        <v/>
      </c>
      <c r="BW22" s="190" t="str">
        <f t="shared" si="13"/>
        <v/>
      </c>
      <c r="BX22" s="190" t="str">
        <f t="shared" si="13"/>
        <v/>
      </c>
      <c r="BY22" s="190" t="str">
        <f t="shared" si="13"/>
        <v/>
      </c>
      <c r="BZ22" t="e">
        <f>IF(LEFT(B22,6)=$A$1,IF(ISERROR(FIND(SALES!$M$8,MPAN!H22)),"",TRUE),"")</f>
        <v>#N/A</v>
      </c>
    </row>
    <row r="23" spans="1:78" x14ac:dyDescent="0.25">
      <c r="A23" t="e">
        <f>IF(BZ23=TRUE,BZ23&amp;COUNTIF($BZ$3:BZ23,"TRUE"),"")</f>
        <v>#N/A</v>
      </c>
      <c r="B23" s="625" t="str">
        <f t="shared" si="3"/>
        <v>HYDEP4</v>
      </c>
      <c r="C23" s="626" t="str">
        <f>'F12'!E26</f>
        <v>HYDE P4 2R</v>
      </c>
      <c r="D23" s="1" t="str">
        <f t="shared" si="4"/>
        <v>HYDE</v>
      </c>
      <c r="E23" s="1" t="str">
        <f t="shared" si="5"/>
        <v>P4</v>
      </c>
      <c r="F23" t="str">
        <f t="shared" si="8"/>
        <v>2R</v>
      </c>
      <c r="G23" t="str">
        <f t="shared" si="9"/>
        <v/>
      </c>
      <c r="H23" s="1" t="str">
        <f>'F12'!F26</f>
        <v>014 015 017 018 020 021 023 024 026 027 035 038 047 050 089 090 091 121 563 564 573 575 576 638 639 874 029</v>
      </c>
      <c r="I23" s="197">
        <f t="shared" si="6"/>
        <v>26.75</v>
      </c>
      <c r="J23" s="190" t="str">
        <f t="shared" ref="J23:Y38" si="16">IF(J$2&gt;LEN($H23),IF(J$1=1,IF(LEN($H23)=2,"0"&amp;$H23,""),""),RIGHT(LEFT($H23,J$2),3))</f>
        <v>014</v>
      </c>
      <c r="K23" s="190" t="str">
        <f t="shared" si="16"/>
        <v>015</v>
      </c>
      <c r="L23" s="190" t="str">
        <f t="shared" si="16"/>
        <v>017</v>
      </c>
      <c r="M23" s="190" t="str">
        <f t="shared" si="16"/>
        <v>018</v>
      </c>
      <c r="N23" s="190" t="str">
        <f t="shared" si="16"/>
        <v>020</v>
      </c>
      <c r="O23" s="190" t="str">
        <f t="shared" si="16"/>
        <v>021</v>
      </c>
      <c r="P23" s="190" t="str">
        <f t="shared" si="16"/>
        <v>023</v>
      </c>
      <c r="Q23" s="190" t="str">
        <f t="shared" si="16"/>
        <v>024</v>
      </c>
      <c r="R23" s="190" t="str">
        <f t="shared" si="16"/>
        <v>026</v>
      </c>
      <c r="S23" s="190" t="str">
        <f t="shared" si="16"/>
        <v>027</v>
      </c>
      <c r="T23" s="190" t="str">
        <f t="shared" si="16"/>
        <v>035</v>
      </c>
      <c r="U23" s="190" t="str">
        <f t="shared" si="16"/>
        <v>038</v>
      </c>
      <c r="V23" s="190" t="str">
        <f t="shared" si="16"/>
        <v>047</v>
      </c>
      <c r="W23" s="190" t="str">
        <f t="shared" si="16"/>
        <v>050</v>
      </c>
      <c r="X23" s="190" t="str">
        <f t="shared" si="16"/>
        <v>089</v>
      </c>
      <c r="Y23" s="190" t="str">
        <f t="shared" si="16"/>
        <v>090</v>
      </c>
      <c r="Z23" s="190" t="str">
        <f t="shared" si="14"/>
        <v>091</v>
      </c>
      <c r="AA23" s="190" t="str">
        <f t="shared" si="14"/>
        <v>121</v>
      </c>
      <c r="AB23" s="190" t="str">
        <f t="shared" si="14"/>
        <v>563</v>
      </c>
      <c r="AC23" s="190" t="str">
        <f t="shared" si="14"/>
        <v>564</v>
      </c>
      <c r="AD23" s="190" t="str">
        <f t="shared" si="14"/>
        <v>573</v>
      </c>
      <c r="AE23" s="190" t="str">
        <f t="shared" si="14"/>
        <v>575</v>
      </c>
      <c r="AF23" s="190" t="str">
        <f t="shared" si="14"/>
        <v>576</v>
      </c>
      <c r="AG23" s="190" t="str">
        <f t="shared" si="14"/>
        <v>638</v>
      </c>
      <c r="AH23" s="190" t="str">
        <f t="shared" si="14"/>
        <v>639</v>
      </c>
      <c r="AI23" s="190" t="str">
        <f t="shared" si="14"/>
        <v>874</v>
      </c>
      <c r="AJ23" s="190" t="str">
        <f t="shared" si="14"/>
        <v>029</v>
      </c>
      <c r="AK23" s="190" t="str">
        <f t="shared" si="14"/>
        <v/>
      </c>
      <c r="AL23" s="190" t="str">
        <f t="shared" si="14"/>
        <v/>
      </c>
      <c r="AM23" s="190" t="str">
        <f t="shared" si="14"/>
        <v/>
      </c>
      <c r="AN23" s="190" t="str">
        <f t="shared" si="14"/>
        <v/>
      </c>
      <c r="AO23" s="190" t="str">
        <f t="shared" si="14"/>
        <v/>
      </c>
      <c r="AP23" s="190" t="str">
        <f t="shared" si="15"/>
        <v/>
      </c>
      <c r="AQ23" s="190" t="str">
        <f t="shared" si="15"/>
        <v/>
      </c>
      <c r="AR23" s="190" t="str">
        <f t="shared" si="15"/>
        <v/>
      </c>
      <c r="AS23" s="190" t="str">
        <f t="shared" si="15"/>
        <v/>
      </c>
      <c r="AT23" s="190" t="str">
        <f t="shared" si="15"/>
        <v/>
      </c>
      <c r="AU23" s="190" t="str">
        <f t="shared" si="15"/>
        <v/>
      </c>
      <c r="AV23" s="190" t="str">
        <f t="shared" si="15"/>
        <v/>
      </c>
      <c r="AW23" s="190" t="str">
        <f t="shared" si="15"/>
        <v/>
      </c>
      <c r="AX23" s="190" t="str">
        <f t="shared" si="15"/>
        <v/>
      </c>
      <c r="AY23" s="190" t="str">
        <f t="shared" si="15"/>
        <v/>
      </c>
      <c r="AZ23" s="190" t="str">
        <f t="shared" si="12"/>
        <v/>
      </c>
      <c r="BA23" s="190" t="str">
        <f t="shared" si="12"/>
        <v/>
      </c>
      <c r="BB23" s="190" t="str">
        <f t="shared" si="12"/>
        <v/>
      </c>
      <c r="BC23" s="190" t="str">
        <f t="shared" si="12"/>
        <v/>
      </c>
      <c r="BD23" s="190" t="str">
        <f t="shared" si="12"/>
        <v/>
      </c>
      <c r="BE23" s="190" t="str">
        <f t="shared" si="12"/>
        <v/>
      </c>
      <c r="BF23" s="190" t="str">
        <f t="shared" si="12"/>
        <v/>
      </c>
      <c r="BG23" s="190" t="str">
        <f t="shared" si="12"/>
        <v/>
      </c>
      <c r="BH23" s="190" t="str">
        <f t="shared" si="12"/>
        <v/>
      </c>
      <c r="BI23" s="190" t="str">
        <f t="shared" si="12"/>
        <v/>
      </c>
      <c r="BJ23" s="190" t="str">
        <f t="shared" si="12"/>
        <v/>
      </c>
      <c r="BK23" s="190" t="str">
        <f t="shared" si="12"/>
        <v/>
      </c>
      <c r="BL23" s="190" t="str">
        <f t="shared" si="12"/>
        <v/>
      </c>
      <c r="BM23" s="190" t="str">
        <f t="shared" si="12"/>
        <v/>
      </c>
      <c r="BN23" s="190" t="str">
        <f t="shared" si="12"/>
        <v/>
      </c>
      <c r="BO23" s="190" t="str">
        <f t="shared" si="12"/>
        <v/>
      </c>
      <c r="BP23" s="190" t="str">
        <f t="shared" si="13"/>
        <v/>
      </c>
      <c r="BQ23" s="190" t="str">
        <f t="shared" si="13"/>
        <v/>
      </c>
      <c r="BR23" s="190" t="str">
        <f t="shared" si="13"/>
        <v/>
      </c>
      <c r="BS23" s="190" t="str">
        <f t="shared" si="13"/>
        <v/>
      </c>
      <c r="BT23" s="190" t="str">
        <f t="shared" si="13"/>
        <v/>
      </c>
      <c r="BU23" s="190" t="str">
        <f t="shared" si="13"/>
        <v/>
      </c>
      <c r="BV23" s="190" t="str">
        <f t="shared" si="13"/>
        <v/>
      </c>
      <c r="BW23" s="190" t="str">
        <f t="shared" si="13"/>
        <v/>
      </c>
      <c r="BX23" s="190" t="str">
        <f t="shared" si="13"/>
        <v/>
      </c>
      <c r="BY23" s="190" t="str">
        <f t="shared" si="13"/>
        <v/>
      </c>
      <c r="BZ23" t="e">
        <f>IF(LEFT(B23,6)=$A$1,IF(ISERROR(FIND(SALES!$M$8,MPAN!H23)),"",TRUE),"")</f>
        <v>#N/A</v>
      </c>
    </row>
    <row r="24" spans="1:78" x14ac:dyDescent="0.25">
      <c r="A24" t="e">
        <f>IF(BZ24=TRUE,BZ24&amp;COUNTIF($BZ$3:BZ24,"TRUE"),"")</f>
        <v>#N/A</v>
      </c>
      <c r="B24" s="625" t="str">
        <f t="shared" si="3"/>
        <v>SOUTP3</v>
      </c>
      <c r="C24" s="626" t="str">
        <f>'F12'!E27</f>
        <v>SOUT P3 2R (Eve/We)</v>
      </c>
      <c r="D24" s="1" t="str">
        <f t="shared" si="4"/>
        <v>SOUT</v>
      </c>
      <c r="E24" s="1" t="str">
        <f t="shared" si="5"/>
        <v>P3</v>
      </c>
      <c r="F24" t="str">
        <f t="shared" si="8"/>
        <v>2R</v>
      </c>
      <c r="G24" t="str">
        <f t="shared" si="9"/>
        <v xml:space="preserve"> (Eve/We)</v>
      </c>
      <c r="H24" s="1" t="str">
        <f>'F12'!F27</f>
        <v>104 106 128 129 130 131 615 616 617 618 105 107</v>
      </c>
      <c r="I24" s="197">
        <f t="shared" si="6"/>
        <v>11.75</v>
      </c>
      <c r="J24" s="190" t="str">
        <f t="shared" si="16"/>
        <v>104</v>
      </c>
      <c r="K24" s="190" t="str">
        <f t="shared" si="16"/>
        <v>106</v>
      </c>
      <c r="L24" s="190" t="str">
        <f t="shared" si="16"/>
        <v>128</v>
      </c>
      <c r="M24" s="190" t="str">
        <f t="shared" si="16"/>
        <v>129</v>
      </c>
      <c r="N24" s="190" t="str">
        <f t="shared" si="16"/>
        <v>130</v>
      </c>
      <c r="O24" s="190" t="str">
        <f t="shared" si="16"/>
        <v>131</v>
      </c>
      <c r="P24" s="190" t="str">
        <f t="shared" si="16"/>
        <v>615</v>
      </c>
      <c r="Q24" s="190" t="str">
        <f t="shared" si="16"/>
        <v>616</v>
      </c>
      <c r="R24" s="190" t="str">
        <f t="shared" si="16"/>
        <v>617</v>
      </c>
      <c r="S24" s="190" t="str">
        <f t="shared" si="16"/>
        <v>618</v>
      </c>
      <c r="T24" s="190" t="str">
        <f t="shared" si="16"/>
        <v>105</v>
      </c>
      <c r="U24" s="190" t="str">
        <f t="shared" si="16"/>
        <v>107</v>
      </c>
      <c r="V24" s="190" t="str">
        <f t="shared" si="16"/>
        <v/>
      </c>
      <c r="W24" s="190" t="str">
        <f t="shared" si="16"/>
        <v/>
      </c>
      <c r="X24" s="190" t="str">
        <f t="shared" si="16"/>
        <v/>
      </c>
      <c r="Y24" s="190" t="str">
        <f t="shared" si="16"/>
        <v/>
      </c>
      <c r="Z24" s="190" t="str">
        <f t="shared" si="14"/>
        <v/>
      </c>
      <c r="AA24" s="190" t="str">
        <f t="shared" si="14"/>
        <v/>
      </c>
      <c r="AB24" s="190" t="str">
        <f t="shared" si="14"/>
        <v/>
      </c>
      <c r="AC24" s="190" t="str">
        <f t="shared" si="14"/>
        <v/>
      </c>
      <c r="AD24" s="190" t="str">
        <f t="shared" si="14"/>
        <v/>
      </c>
      <c r="AE24" s="190" t="str">
        <f t="shared" si="14"/>
        <v/>
      </c>
      <c r="AF24" s="190" t="str">
        <f t="shared" si="14"/>
        <v/>
      </c>
      <c r="AG24" s="190" t="str">
        <f t="shared" si="14"/>
        <v/>
      </c>
      <c r="AH24" s="190" t="str">
        <f t="shared" si="14"/>
        <v/>
      </c>
      <c r="AI24" s="190" t="str">
        <f t="shared" si="14"/>
        <v/>
      </c>
      <c r="AJ24" s="190" t="str">
        <f t="shared" si="14"/>
        <v/>
      </c>
      <c r="AK24" s="190" t="str">
        <f t="shared" si="14"/>
        <v/>
      </c>
      <c r="AL24" s="190" t="str">
        <f t="shared" si="14"/>
        <v/>
      </c>
      <c r="AM24" s="190" t="str">
        <f t="shared" si="14"/>
        <v/>
      </c>
      <c r="AN24" s="190" t="str">
        <f t="shared" si="14"/>
        <v/>
      </c>
      <c r="AO24" s="190" t="str">
        <f t="shared" si="14"/>
        <v/>
      </c>
      <c r="AP24" s="190" t="str">
        <f t="shared" si="15"/>
        <v/>
      </c>
      <c r="AQ24" s="190" t="str">
        <f t="shared" si="15"/>
        <v/>
      </c>
      <c r="AR24" s="190" t="str">
        <f t="shared" si="15"/>
        <v/>
      </c>
      <c r="AS24" s="190" t="str">
        <f t="shared" si="15"/>
        <v/>
      </c>
      <c r="AT24" s="190" t="str">
        <f t="shared" si="15"/>
        <v/>
      </c>
      <c r="AU24" s="190" t="str">
        <f t="shared" si="15"/>
        <v/>
      </c>
      <c r="AV24" s="190" t="str">
        <f t="shared" si="15"/>
        <v/>
      </c>
      <c r="AW24" s="190" t="str">
        <f t="shared" si="15"/>
        <v/>
      </c>
      <c r="AX24" s="190" t="str">
        <f t="shared" si="15"/>
        <v/>
      </c>
      <c r="AY24" s="190" t="str">
        <f t="shared" si="15"/>
        <v/>
      </c>
      <c r="AZ24" s="190" t="str">
        <f t="shared" si="12"/>
        <v/>
      </c>
      <c r="BA24" s="190" t="str">
        <f t="shared" si="12"/>
        <v/>
      </c>
      <c r="BB24" s="190" t="str">
        <f t="shared" si="12"/>
        <v/>
      </c>
      <c r="BC24" s="190" t="str">
        <f t="shared" si="12"/>
        <v/>
      </c>
      <c r="BD24" s="190" t="str">
        <f t="shared" si="12"/>
        <v/>
      </c>
      <c r="BE24" s="190" t="str">
        <f t="shared" si="12"/>
        <v/>
      </c>
      <c r="BF24" s="190" t="str">
        <f t="shared" si="12"/>
        <v/>
      </c>
      <c r="BG24" s="190" t="str">
        <f t="shared" si="12"/>
        <v/>
      </c>
      <c r="BH24" s="190" t="str">
        <f t="shared" si="12"/>
        <v/>
      </c>
      <c r="BI24" s="190" t="str">
        <f t="shared" si="12"/>
        <v/>
      </c>
      <c r="BJ24" s="190" t="str">
        <f t="shared" si="12"/>
        <v/>
      </c>
      <c r="BK24" s="190" t="str">
        <f t="shared" si="12"/>
        <v/>
      </c>
      <c r="BL24" s="190" t="str">
        <f t="shared" si="12"/>
        <v/>
      </c>
      <c r="BM24" s="190" t="str">
        <f t="shared" si="12"/>
        <v/>
      </c>
      <c r="BN24" s="190" t="str">
        <f t="shared" si="12"/>
        <v/>
      </c>
      <c r="BO24" s="190" t="str">
        <f t="shared" si="12"/>
        <v/>
      </c>
      <c r="BP24" s="190" t="str">
        <f t="shared" si="13"/>
        <v/>
      </c>
      <c r="BQ24" s="190" t="str">
        <f t="shared" si="13"/>
        <v/>
      </c>
      <c r="BR24" s="190" t="str">
        <f t="shared" si="13"/>
        <v/>
      </c>
      <c r="BS24" s="190" t="str">
        <f t="shared" si="13"/>
        <v/>
      </c>
      <c r="BT24" s="190" t="str">
        <f t="shared" si="13"/>
        <v/>
      </c>
      <c r="BU24" s="190" t="str">
        <f t="shared" si="13"/>
        <v/>
      </c>
      <c r="BV24" s="190" t="str">
        <f t="shared" si="13"/>
        <v/>
      </c>
      <c r="BW24" s="190" t="str">
        <f t="shared" si="13"/>
        <v/>
      </c>
      <c r="BX24" s="190" t="str">
        <f t="shared" si="13"/>
        <v/>
      </c>
      <c r="BY24" s="190" t="str">
        <f t="shared" si="13"/>
        <v/>
      </c>
      <c r="BZ24" t="e">
        <f>IF(LEFT(B24,6)=$A$1,IF(ISERROR(FIND(SALES!$M$8,MPAN!H24)),"",TRUE),"")</f>
        <v>#N/A</v>
      </c>
    </row>
    <row r="25" spans="1:78" x14ac:dyDescent="0.25">
      <c r="A25" t="e">
        <f>IF(BZ25=TRUE,BZ25&amp;COUNTIF($BZ$3:BZ25,"TRUE"),"")</f>
        <v>#N/A</v>
      </c>
      <c r="B25" s="625" t="str">
        <f t="shared" si="3"/>
        <v>EMIDP1</v>
      </c>
      <c r="C25" s="626" t="str">
        <f>'F12'!E28</f>
        <v>EMID P1 1R</v>
      </c>
      <c r="D25" s="1" t="str">
        <f t="shared" si="4"/>
        <v>EMID</v>
      </c>
      <c r="E25" s="1" t="str">
        <f t="shared" si="5"/>
        <v>P1</v>
      </c>
      <c r="F25" t="str">
        <f t="shared" si="8"/>
        <v>1R</v>
      </c>
      <c r="G25" t="str">
        <f t="shared" si="9"/>
        <v/>
      </c>
      <c r="H25" s="1" t="str">
        <f>'F12'!F28</f>
        <v>015 022 500 501 801 802 873</v>
      </c>
      <c r="I25" s="197">
        <f t="shared" si="6"/>
        <v>6.75</v>
      </c>
      <c r="J25" s="190" t="str">
        <f t="shared" si="16"/>
        <v>015</v>
      </c>
      <c r="K25" s="190" t="str">
        <f t="shared" si="16"/>
        <v>022</v>
      </c>
      <c r="L25" s="190" t="str">
        <f t="shared" si="16"/>
        <v>500</v>
      </c>
      <c r="M25" s="190" t="str">
        <f t="shared" si="16"/>
        <v>501</v>
      </c>
      <c r="N25" s="190" t="str">
        <f t="shared" si="16"/>
        <v>801</v>
      </c>
      <c r="O25" s="190" t="str">
        <f t="shared" si="16"/>
        <v>802</v>
      </c>
      <c r="P25" s="190" t="str">
        <f t="shared" si="16"/>
        <v>873</v>
      </c>
      <c r="Q25" s="190" t="str">
        <f t="shared" si="16"/>
        <v/>
      </c>
      <c r="R25" s="190" t="str">
        <f t="shared" si="16"/>
        <v/>
      </c>
      <c r="S25" s="190" t="str">
        <f t="shared" si="16"/>
        <v/>
      </c>
      <c r="T25" s="190" t="str">
        <f t="shared" si="16"/>
        <v/>
      </c>
      <c r="U25" s="190" t="str">
        <f t="shared" si="16"/>
        <v/>
      </c>
      <c r="V25" s="190" t="str">
        <f t="shared" si="16"/>
        <v/>
      </c>
      <c r="W25" s="190" t="str">
        <f t="shared" si="16"/>
        <v/>
      </c>
      <c r="X25" s="190" t="str">
        <f t="shared" si="16"/>
        <v/>
      </c>
      <c r="Y25" s="190" t="str">
        <f t="shared" si="16"/>
        <v/>
      </c>
      <c r="Z25" s="190" t="str">
        <f t="shared" si="14"/>
        <v/>
      </c>
      <c r="AA25" s="190" t="str">
        <f t="shared" si="14"/>
        <v/>
      </c>
      <c r="AB25" s="190" t="str">
        <f t="shared" si="14"/>
        <v/>
      </c>
      <c r="AC25" s="190" t="str">
        <f t="shared" si="14"/>
        <v/>
      </c>
      <c r="AD25" s="190" t="str">
        <f t="shared" si="14"/>
        <v/>
      </c>
      <c r="AE25" s="190" t="str">
        <f t="shared" si="14"/>
        <v/>
      </c>
      <c r="AF25" s="190" t="str">
        <f t="shared" si="14"/>
        <v/>
      </c>
      <c r="AG25" s="190" t="str">
        <f t="shared" si="14"/>
        <v/>
      </c>
      <c r="AH25" s="190" t="str">
        <f t="shared" si="14"/>
        <v/>
      </c>
      <c r="AI25" s="190" t="str">
        <f t="shared" si="14"/>
        <v/>
      </c>
      <c r="AJ25" s="190" t="str">
        <f t="shared" si="14"/>
        <v/>
      </c>
      <c r="AK25" s="190" t="str">
        <f t="shared" si="14"/>
        <v/>
      </c>
      <c r="AL25" s="190" t="str">
        <f t="shared" si="14"/>
        <v/>
      </c>
      <c r="AM25" s="190" t="str">
        <f t="shared" si="14"/>
        <v/>
      </c>
      <c r="AN25" s="190" t="str">
        <f t="shared" si="14"/>
        <v/>
      </c>
      <c r="AO25" s="190" t="str">
        <f t="shared" si="14"/>
        <v/>
      </c>
      <c r="AP25" s="190" t="str">
        <f t="shared" si="15"/>
        <v/>
      </c>
      <c r="AQ25" s="190" t="str">
        <f t="shared" si="15"/>
        <v/>
      </c>
      <c r="AR25" s="190" t="str">
        <f t="shared" si="15"/>
        <v/>
      </c>
      <c r="AS25" s="190" t="str">
        <f t="shared" si="15"/>
        <v/>
      </c>
      <c r="AT25" s="190" t="str">
        <f t="shared" si="15"/>
        <v/>
      </c>
      <c r="AU25" s="190" t="str">
        <f t="shared" si="15"/>
        <v/>
      </c>
      <c r="AV25" s="190" t="str">
        <f t="shared" si="15"/>
        <v/>
      </c>
      <c r="AW25" s="190" t="str">
        <f t="shared" si="15"/>
        <v/>
      </c>
      <c r="AX25" s="190" t="str">
        <f t="shared" si="15"/>
        <v/>
      </c>
      <c r="AY25" s="190" t="str">
        <f t="shared" si="15"/>
        <v/>
      </c>
      <c r="AZ25" s="190" t="str">
        <f t="shared" si="12"/>
        <v/>
      </c>
      <c r="BA25" s="190" t="str">
        <f t="shared" si="12"/>
        <v/>
      </c>
      <c r="BB25" s="190" t="str">
        <f t="shared" si="12"/>
        <v/>
      </c>
      <c r="BC25" s="190" t="str">
        <f t="shared" si="12"/>
        <v/>
      </c>
      <c r="BD25" s="190" t="str">
        <f t="shared" si="12"/>
        <v/>
      </c>
      <c r="BE25" s="190" t="str">
        <f t="shared" si="12"/>
        <v/>
      </c>
      <c r="BF25" s="190" t="str">
        <f t="shared" si="12"/>
        <v/>
      </c>
      <c r="BG25" s="190" t="str">
        <f t="shared" si="12"/>
        <v/>
      </c>
      <c r="BH25" s="190" t="str">
        <f t="shared" si="12"/>
        <v/>
      </c>
      <c r="BI25" s="190" t="str">
        <f t="shared" si="12"/>
        <v/>
      </c>
      <c r="BJ25" s="190" t="str">
        <f t="shared" si="12"/>
        <v/>
      </c>
      <c r="BK25" s="190" t="str">
        <f t="shared" si="12"/>
        <v/>
      </c>
      <c r="BL25" s="190" t="str">
        <f t="shared" si="12"/>
        <v/>
      </c>
      <c r="BM25" s="190" t="str">
        <f t="shared" si="12"/>
        <v/>
      </c>
      <c r="BN25" s="190" t="str">
        <f t="shared" si="12"/>
        <v/>
      </c>
      <c r="BO25" s="190" t="str">
        <f t="shared" si="12"/>
        <v/>
      </c>
      <c r="BP25" s="190" t="str">
        <f t="shared" si="13"/>
        <v/>
      </c>
      <c r="BQ25" s="190" t="str">
        <f t="shared" si="13"/>
        <v/>
      </c>
      <c r="BR25" s="190" t="str">
        <f t="shared" si="13"/>
        <v/>
      </c>
      <c r="BS25" s="190" t="str">
        <f t="shared" si="13"/>
        <v/>
      </c>
      <c r="BT25" s="190" t="str">
        <f t="shared" si="13"/>
        <v/>
      </c>
      <c r="BU25" s="190" t="str">
        <f t="shared" si="13"/>
        <v/>
      </c>
      <c r="BV25" s="190" t="str">
        <f t="shared" si="13"/>
        <v/>
      </c>
      <c r="BW25" s="190" t="str">
        <f t="shared" si="13"/>
        <v/>
      </c>
      <c r="BX25" s="190" t="str">
        <f t="shared" si="13"/>
        <v/>
      </c>
      <c r="BY25" s="190" t="str">
        <f t="shared" si="13"/>
        <v/>
      </c>
      <c r="BZ25" t="e">
        <f>IF(LEFT(B25,6)=$A$1,IF(ISERROR(FIND(SALES!$M$8,MPAN!H25)),"",TRUE),"")</f>
        <v>#N/A</v>
      </c>
    </row>
    <row r="26" spans="1:78" x14ac:dyDescent="0.25">
      <c r="A26" t="e">
        <f>IF(BZ26=TRUE,BZ26&amp;COUNTIF($BZ$3:BZ26,"TRUE"),"")</f>
        <v>#N/A</v>
      </c>
      <c r="B26" s="625" t="str">
        <f t="shared" si="3"/>
        <v>SOUTP2</v>
      </c>
      <c r="C26" s="626" t="str">
        <f>'F12'!E29</f>
        <v>SOUT P2 2R</v>
      </c>
      <c r="D26" s="1" t="str">
        <f t="shared" si="4"/>
        <v>SOUT</v>
      </c>
      <c r="E26" s="1" t="str">
        <f t="shared" si="5"/>
        <v>P2</v>
      </c>
      <c r="F26" t="str">
        <f t="shared" si="8"/>
        <v>2R</v>
      </c>
      <c r="G26" t="str">
        <f t="shared" si="9"/>
        <v/>
      </c>
      <c r="H26" s="1" t="str">
        <f>'F12'!F29</f>
        <v>044 045 051 071 072 073 074 136 545 555 571 572 573 574 601 803 804 805 806 807 808 809 810 811 812 874</v>
      </c>
      <c r="I26" s="197">
        <f t="shared" si="6"/>
        <v>25.75</v>
      </c>
      <c r="J26" s="190" t="str">
        <f t="shared" si="16"/>
        <v>044</v>
      </c>
      <c r="K26" s="190" t="str">
        <f t="shared" si="16"/>
        <v>045</v>
      </c>
      <c r="L26" s="190" t="str">
        <f t="shared" si="16"/>
        <v>051</v>
      </c>
      <c r="M26" s="190" t="str">
        <f t="shared" si="16"/>
        <v>071</v>
      </c>
      <c r="N26" s="190" t="str">
        <f t="shared" si="16"/>
        <v>072</v>
      </c>
      <c r="O26" s="190" t="str">
        <f t="shared" si="16"/>
        <v>073</v>
      </c>
      <c r="P26" s="190" t="str">
        <f t="shared" si="16"/>
        <v>074</v>
      </c>
      <c r="Q26" s="190" t="str">
        <f t="shared" si="16"/>
        <v>136</v>
      </c>
      <c r="R26" s="190" t="str">
        <f t="shared" si="16"/>
        <v>545</v>
      </c>
      <c r="S26" s="190" t="str">
        <f t="shared" si="16"/>
        <v>555</v>
      </c>
      <c r="T26" s="190" t="str">
        <f t="shared" si="16"/>
        <v>571</v>
      </c>
      <c r="U26" s="190" t="str">
        <f t="shared" si="16"/>
        <v>572</v>
      </c>
      <c r="V26" s="190" t="str">
        <f t="shared" si="16"/>
        <v>573</v>
      </c>
      <c r="W26" s="190" t="str">
        <f t="shared" si="16"/>
        <v>574</v>
      </c>
      <c r="X26" s="190" t="str">
        <f t="shared" si="16"/>
        <v>601</v>
      </c>
      <c r="Y26" s="190" t="str">
        <f t="shared" si="16"/>
        <v>803</v>
      </c>
      <c r="Z26" s="190" t="str">
        <f t="shared" si="14"/>
        <v>804</v>
      </c>
      <c r="AA26" s="190" t="str">
        <f t="shared" si="14"/>
        <v>805</v>
      </c>
      <c r="AB26" s="190" t="str">
        <f t="shared" si="14"/>
        <v>806</v>
      </c>
      <c r="AC26" s="190" t="str">
        <f t="shared" si="14"/>
        <v>807</v>
      </c>
      <c r="AD26" s="190" t="str">
        <f t="shared" si="14"/>
        <v>808</v>
      </c>
      <c r="AE26" s="190" t="str">
        <f t="shared" si="14"/>
        <v>809</v>
      </c>
      <c r="AF26" s="190" t="str">
        <f t="shared" si="14"/>
        <v>810</v>
      </c>
      <c r="AG26" s="190" t="str">
        <f t="shared" si="14"/>
        <v>811</v>
      </c>
      <c r="AH26" s="190" t="str">
        <f t="shared" si="14"/>
        <v>812</v>
      </c>
      <c r="AI26" s="190" t="str">
        <f t="shared" si="14"/>
        <v>874</v>
      </c>
      <c r="AJ26" s="190" t="str">
        <f t="shared" si="14"/>
        <v/>
      </c>
      <c r="AK26" s="190" t="str">
        <f t="shared" si="14"/>
        <v/>
      </c>
      <c r="AL26" s="190" t="str">
        <f t="shared" si="14"/>
        <v/>
      </c>
      <c r="AM26" s="190" t="str">
        <f t="shared" si="14"/>
        <v/>
      </c>
      <c r="AN26" s="190" t="str">
        <f t="shared" si="14"/>
        <v/>
      </c>
      <c r="AO26" s="190" t="str">
        <f t="shared" si="14"/>
        <v/>
      </c>
      <c r="AP26" s="190" t="str">
        <f t="shared" si="15"/>
        <v/>
      </c>
      <c r="AQ26" s="190" t="str">
        <f t="shared" si="15"/>
        <v/>
      </c>
      <c r="AR26" s="190" t="str">
        <f t="shared" si="15"/>
        <v/>
      </c>
      <c r="AS26" s="190" t="str">
        <f t="shared" si="15"/>
        <v/>
      </c>
      <c r="AT26" s="190" t="str">
        <f t="shared" si="15"/>
        <v/>
      </c>
      <c r="AU26" s="190" t="str">
        <f t="shared" si="15"/>
        <v/>
      </c>
      <c r="AV26" s="190" t="str">
        <f t="shared" si="15"/>
        <v/>
      </c>
      <c r="AW26" s="190" t="str">
        <f t="shared" si="15"/>
        <v/>
      </c>
      <c r="AX26" s="190" t="str">
        <f t="shared" si="15"/>
        <v/>
      </c>
      <c r="AY26" s="190" t="str">
        <f t="shared" si="15"/>
        <v/>
      </c>
      <c r="AZ26" s="190" t="str">
        <f t="shared" si="12"/>
        <v/>
      </c>
      <c r="BA26" s="190" t="str">
        <f t="shared" si="12"/>
        <v/>
      </c>
      <c r="BB26" s="190" t="str">
        <f t="shared" si="12"/>
        <v/>
      </c>
      <c r="BC26" s="190" t="str">
        <f t="shared" si="12"/>
        <v/>
      </c>
      <c r="BD26" s="190" t="str">
        <f t="shared" si="12"/>
        <v/>
      </c>
      <c r="BE26" s="190" t="str">
        <f t="shared" si="12"/>
        <v/>
      </c>
      <c r="BF26" s="190" t="str">
        <f t="shared" si="12"/>
        <v/>
      </c>
      <c r="BG26" s="190" t="str">
        <f t="shared" si="12"/>
        <v/>
      </c>
      <c r="BH26" s="190" t="str">
        <f t="shared" si="12"/>
        <v/>
      </c>
      <c r="BI26" s="190" t="str">
        <f t="shared" si="12"/>
        <v/>
      </c>
      <c r="BJ26" s="190" t="str">
        <f t="shared" si="12"/>
        <v/>
      </c>
      <c r="BK26" s="190" t="str">
        <f t="shared" si="12"/>
        <v/>
      </c>
      <c r="BL26" s="190" t="str">
        <f t="shared" si="12"/>
        <v/>
      </c>
      <c r="BM26" s="190" t="str">
        <f t="shared" si="12"/>
        <v/>
      </c>
      <c r="BN26" s="190" t="str">
        <f t="shared" si="12"/>
        <v/>
      </c>
      <c r="BO26" s="190" t="str">
        <f t="shared" si="12"/>
        <v/>
      </c>
      <c r="BP26" s="190" t="str">
        <f t="shared" si="13"/>
        <v/>
      </c>
      <c r="BQ26" s="190" t="str">
        <f t="shared" si="13"/>
        <v/>
      </c>
      <c r="BR26" s="190" t="str">
        <f t="shared" si="13"/>
        <v/>
      </c>
      <c r="BS26" s="190" t="str">
        <f t="shared" si="13"/>
        <v/>
      </c>
      <c r="BT26" s="190" t="str">
        <f t="shared" si="13"/>
        <v/>
      </c>
      <c r="BU26" s="190" t="str">
        <f t="shared" si="13"/>
        <v/>
      </c>
      <c r="BV26" s="190" t="str">
        <f t="shared" si="13"/>
        <v/>
      </c>
      <c r="BW26" s="190" t="str">
        <f t="shared" si="13"/>
        <v/>
      </c>
      <c r="BX26" s="190" t="str">
        <f t="shared" si="13"/>
        <v/>
      </c>
      <c r="BY26" s="190" t="str">
        <f t="shared" si="13"/>
        <v/>
      </c>
      <c r="BZ26" t="e">
        <f>IF(LEFT(B26,6)=$A$1,IF(ISERROR(FIND(SALES!$M$8,MPAN!H26)),"",TRUE),"")</f>
        <v>#N/A</v>
      </c>
    </row>
    <row r="27" spans="1:78" x14ac:dyDescent="0.25">
      <c r="A27" t="e">
        <f>IF(BZ27=TRUE,BZ27&amp;COUNTIF($BZ$3:BZ27,"TRUE"),"")</f>
        <v>#N/A</v>
      </c>
      <c r="B27" s="625" t="str">
        <f t="shared" si="3"/>
        <v>YELGP4</v>
      </c>
      <c r="C27" s="626" t="str">
        <f>'F12'!E30</f>
        <v>YELG P4 1R (RESTRICTED HOURS)</v>
      </c>
      <c r="D27" s="1" t="str">
        <f t="shared" si="4"/>
        <v>YELG</v>
      </c>
      <c r="E27" s="1" t="str">
        <f t="shared" si="5"/>
        <v>P4</v>
      </c>
      <c r="F27" t="str">
        <f t="shared" si="8"/>
        <v>1R</v>
      </c>
      <c r="G27" t="str">
        <f t="shared" si="9"/>
        <v xml:space="preserve"> (RESTRICTED HOURS)</v>
      </c>
      <c r="H27" s="1" t="str">
        <f>'F12'!F30</f>
        <v>001 002 003 004 005 006 007 008 009 010 011 012 018 019 020 021 022 023 024 025 026 027 028 029 035 036 037 039 040 041 522 523 524 525 526 527 528 529 530 531 532 533 538 539 540 541 542 543 544 545 546 547 548 549 550 556 557 558 560 561 562</v>
      </c>
      <c r="I27" s="197">
        <f t="shared" si="6"/>
        <v>60.75</v>
      </c>
      <c r="J27" s="190" t="str">
        <f t="shared" si="16"/>
        <v>001</v>
      </c>
      <c r="K27" s="190" t="str">
        <f t="shared" si="16"/>
        <v>002</v>
      </c>
      <c r="L27" s="190" t="str">
        <f t="shared" si="16"/>
        <v>003</v>
      </c>
      <c r="M27" s="190" t="str">
        <f t="shared" si="16"/>
        <v>004</v>
      </c>
      <c r="N27" s="190" t="str">
        <f t="shared" si="16"/>
        <v>005</v>
      </c>
      <c r="O27" s="190" t="str">
        <f t="shared" si="16"/>
        <v>006</v>
      </c>
      <c r="P27" s="190" t="str">
        <f t="shared" si="16"/>
        <v>007</v>
      </c>
      <c r="Q27" s="190" t="str">
        <f t="shared" si="16"/>
        <v>008</v>
      </c>
      <c r="R27" s="190" t="str">
        <f t="shared" si="16"/>
        <v>009</v>
      </c>
      <c r="S27" s="190" t="str">
        <f t="shared" si="16"/>
        <v>010</v>
      </c>
      <c r="T27" s="190" t="str">
        <f t="shared" si="16"/>
        <v>011</v>
      </c>
      <c r="U27" s="190" t="str">
        <f t="shared" si="16"/>
        <v>012</v>
      </c>
      <c r="V27" s="190" t="str">
        <f t="shared" si="16"/>
        <v>018</v>
      </c>
      <c r="W27" s="190" t="str">
        <f t="shared" si="16"/>
        <v>019</v>
      </c>
      <c r="X27" s="190" t="str">
        <f t="shared" si="16"/>
        <v>020</v>
      </c>
      <c r="Y27" s="190" t="str">
        <f t="shared" si="16"/>
        <v>021</v>
      </c>
      <c r="Z27" s="190" t="str">
        <f t="shared" si="14"/>
        <v>022</v>
      </c>
      <c r="AA27" s="190" t="str">
        <f t="shared" si="14"/>
        <v>023</v>
      </c>
      <c r="AB27" s="190" t="str">
        <f t="shared" si="14"/>
        <v>024</v>
      </c>
      <c r="AC27" s="190" t="str">
        <f t="shared" si="14"/>
        <v>025</v>
      </c>
      <c r="AD27" s="190" t="str">
        <f t="shared" si="14"/>
        <v>026</v>
      </c>
      <c r="AE27" s="190" t="str">
        <f t="shared" si="14"/>
        <v>027</v>
      </c>
      <c r="AF27" s="190" t="str">
        <f t="shared" si="14"/>
        <v>028</v>
      </c>
      <c r="AG27" s="190" t="str">
        <f t="shared" si="14"/>
        <v>029</v>
      </c>
      <c r="AH27" s="190" t="str">
        <f t="shared" si="14"/>
        <v>035</v>
      </c>
      <c r="AI27" s="190" t="str">
        <f t="shared" si="14"/>
        <v>036</v>
      </c>
      <c r="AJ27" s="190" t="str">
        <f t="shared" si="14"/>
        <v>037</v>
      </c>
      <c r="AK27" s="190" t="str">
        <f t="shared" si="14"/>
        <v>039</v>
      </c>
      <c r="AL27" s="190" t="str">
        <f t="shared" si="14"/>
        <v>040</v>
      </c>
      <c r="AM27" s="190" t="str">
        <f t="shared" si="14"/>
        <v>041</v>
      </c>
      <c r="AN27" s="190" t="str">
        <f t="shared" si="14"/>
        <v>522</v>
      </c>
      <c r="AO27" s="190" t="str">
        <f t="shared" si="14"/>
        <v>523</v>
      </c>
      <c r="AP27" s="190" t="str">
        <f t="shared" si="15"/>
        <v>524</v>
      </c>
      <c r="AQ27" s="190" t="str">
        <f t="shared" si="15"/>
        <v>525</v>
      </c>
      <c r="AR27" s="190" t="str">
        <f t="shared" si="15"/>
        <v>526</v>
      </c>
      <c r="AS27" s="190" t="str">
        <f t="shared" si="15"/>
        <v>527</v>
      </c>
      <c r="AT27" s="190" t="str">
        <f t="shared" si="15"/>
        <v>528</v>
      </c>
      <c r="AU27" s="190" t="str">
        <f t="shared" si="15"/>
        <v>529</v>
      </c>
      <c r="AV27" s="190" t="str">
        <f t="shared" si="15"/>
        <v>530</v>
      </c>
      <c r="AW27" s="190" t="str">
        <f t="shared" si="15"/>
        <v>531</v>
      </c>
      <c r="AX27" s="190" t="str">
        <f t="shared" si="15"/>
        <v>532</v>
      </c>
      <c r="AY27" s="190" t="str">
        <f t="shared" si="15"/>
        <v>533</v>
      </c>
      <c r="AZ27" s="190" t="str">
        <f t="shared" si="12"/>
        <v>538</v>
      </c>
      <c r="BA27" s="190" t="str">
        <f t="shared" si="12"/>
        <v>539</v>
      </c>
      <c r="BB27" s="190" t="str">
        <f t="shared" si="12"/>
        <v>540</v>
      </c>
      <c r="BC27" s="190" t="str">
        <f t="shared" si="12"/>
        <v>541</v>
      </c>
      <c r="BD27" s="190" t="str">
        <f t="shared" si="12"/>
        <v>542</v>
      </c>
      <c r="BE27" s="190" t="str">
        <f t="shared" si="12"/>
        <v>543</v>
      </c>
      <c r="BF27" s="190" t="str">
        <f t="shared" si="12"/>
        <v>544</v>
      </c>
      <c r="BG27" s="190" t="str">
        <f t="shared" si="12"/>
        <v>545</v>
      </c>
      <c r="BH27" s="190" t="str">
        <f t="shared" si="12"/>
        <v>546</v>
      </c>
      <c r="BI27" s="190" t="str">
        <f t="shared" si="12"/>
        <v>547</v>
      </c>
      <c r="BJ27" s="190" t="str">
        <f t="shared" si="12"/>
        <v>548</v>
      </c>
      <c r="BK27" s="190" t="str">
        <f t="shared" si="12"/>
        <v>549</v>
      </c>
      <c r="BL27" s="190" t="str">
        <f t="shared" si="12"/>
        <v>550</v>
      </c>
      <c r="BM27" s="190" t="str">
        <f t="shared" si="12"/>
        <v>556</v>
      </c>
      <c r="BN27" s="190" t="str">
        <f t="shared" si="12"/>
        <v>557</v>
      </c>
      <c r="BO27" s="190" t="str">
        <f t="shared" ref="BO27:BT27" si="17">IF(BO$2&gt;LEN($H27),IF(BO$1=1,IF(LEN($H27)=2,"0"&amp;$H27,""),""),RIGHT(LEFT($H27,BO$2),3))</f>
        <v>558</v>
      </c>
      <c r="BP27" s="190" t="str">
        <f t="shared" si="17"/>
        <v>560</v>
      </c>
      <c r="BQ27" s="190" t="str">
        <f t="shared" si="17"/>
        <v>561</v>
      </c>
      <c r="BR27" s="190" t="str">
        <f t="shared" si="17"/>
        <v>562</v>
      </c>
      <c r="BS27" s="190" t="str">
        <f t="shared" si="17"/>
        <v/>
      </c>
      <c r="BT27" s="190" t="str">
        <f t="shared" si="17"/>
        <v/>
      </c>
      <c r="BU27" s="190" t="str">
        <f t="shared" si="13"/>
        <v/>
      </c>
      <c r="BV27" s="190" t="str">
        <f t="shared" si="13"/>
        <v/>
      </c>
      <c r="BW27" s="190" t="str">
        <f t="shared" si="13"/>
        <v/>
      </c>
      <c r="BX27" s="190" t="str">
        <f t="shared" si="13"/>
        <v/>
      </c>
      <c r="BY27" s="190" t="str">
        <f t="shared" si="13"/>
        <v/>
      </c>
      <c r="BZ27" t="e">
        <f>IF(LEFT(B27,6)=$A$1,IF(ISERROR(FIND(SALES!$M$8,MPAN!H27)),"",TRUE),"")</f>
        <v>#N/A</v>
      </c>
    </row>
    <row r="28" spans="1:78" x14ac:dyDescent="0.25">
      <c r="A28" t="e">
        <f>IF(BZ28=TRUE,BZ28&amp;COUNTIF($BZ$3:BZ28,"TRUE"),"")</f>
        <v>#N/A</v>
      </c>
      <c r="B28" s="625" t="str">
        <f t="shared" si="3"/>
        <v>SOUTP2</v>
      </c>
      <c r="C28" s="626" t="str">
        <f>'F12'!E31</f>
        <v>SOUT P2 1R (Restricted)</v>
      </c>
      <c r="D28" s="1" t="str">
        <f t="shared" si="4"/>
        <v>SOUT</v>
      </c>
      <c r="E28" s="1" t="str">
        <f t="shared" si="5"/>
        <v>P2</v>
      </c>
      <c r="F28" t="str">
        <f t="shared" si="8"/>
        <v>1R</v>
      </c>
      <c r="G28" t="str">
        <f t="shared" si="9"/>
        <v xml:space="preserve"> (Restricted)</v>
      </c>
      <c r="H28" s="1" t="str">
        <f>'F12'!F31</f>
        <v>001 002 003 004 005 006 007 008 009 010 011 012 013 014 015 016 017 018 019 020 036 080 082 530 536 578 580 609 633</v>
      </c>
      <c r="I28" s="197">
        <f t="shared" si="6"/>
        <v>28.75</v>
      </c>
      <c r="J28" s="190" t="str">
        <f t="shared" si="16"/>
        <v>001</v>
      </c>
      <c r="K28" s="190" t="str">
        <f t="shared" si="16"/>
        <v>002</v>
      </c>
      <c r="L28" s="190" t="str">
        <f t="shared" si="16"/>
        <v>003</v>
      </c>
      <c r="M28" s="190" t="str">
        <f t="shared" si="16"/>
        <v>004</v>
      </c>
      <c r="N28" s="190" t="str">
        <f t="shared" si="16"/>
        <v>005</v>
      </c>
      <c r="O28" s="190" t="str">
        <f t="shared" si="16"/>
        <v>006</v>
      </c>
      <c r="P28" s="190" t="str">
        <f t="shared" si="16"/>
        <v>007</v>
      </c>
      <c r="Q28" s="190" t="str">
        <f t="shared" si="16"/>
        <v>008</v>
      </c>
      <c r="R28" s="190" t="str">
        <f t="shared" si="16"/>
        <v>009</v>
      </c>
      <c r="S28" s="190" t="str">
        <f t="shared" si="16"/>
        <v>010</v>
      </c>
      <c r="T28" s="190" t="str">
        <f t="shared" si="16"/>
        <v>011</v>
      </c>
      <c r="U28" s="190" t="str">
        <f t="shared" si="16"/>
        <v>012</v>
      </c>
      <c r="V28" s="190" t="str">
        <f t="shared" si="16"/>
        <v>013</v>
      </c>
      <c r="W28" s="190" t="str">
        <f t="shared" si="16"/>
        <v>014</v>
      </c>
      <c r="X28" s="190" t="str">
        <f t="shared" si="16"/>
        <v>015</v>
      </c>
      <c r="Y28" s="190" t="str">
        <f t="shared" si="16"/>
        <v>016</v>
      </c>
      <c r="Z28" s="190" t="str">
        <f t="shared" si="14"/>
        <v>017</v>
      </c>
      <c r="AA28" s="190" t="str">
        <f t="shared" si="14"/>
        <v>018</v>
      </c>
      <c r="AB28" s="190" t="str">
        <f t="shared" si="14"/>
        <v>019</v>
      </c>
      <c r="AC28" s="190" t="str">
        <f t="shared" si="14"/>
        <v>020</v>
      </c>
      <c r="AD28" s="190" t="str">
        <f t="shared" si="14"/>
        <v>036</v>
      </c>
      <c r="AE28" s="190" t="str">
        <f t="shared" si="14"/>
        <v>080</v>
      </c>
      <c r="AF28" s="190" t="str">
        <f t="shared" si="14"/>
        <v>082</v>
      </c>
      <c r="AG28" s="190" t="str">
        <f t="shared" si="14"/>
        <v>530</v>
      </c>
      <c r="AH28" s="190" t="str">
        <f t="shared" si="14"/>
        <v>536</v>
      </c>
      <c r="AI28" s="190" t="str">
        <f t="shared" si="14"/>
        <v>578</v>
      </c>
      <c r="AJ28" s="190" t="str">
        <f t="shared" si="14"/>
        <v>580</v>
      </c>
      <c r="AK28" s="190" t="str">
        <f t="shared" si="14"/>
        <v>609</v>
      </c>
      <c r="AL28" s="190" t="str">
        <f t="shared" si="14"/>
        <v>633</v>
      </c>
      <c r="AM28" s="190" t="str">
        <f t="shared" si="14"/>
        <v/>
      </c>
      <c r="AN28" s="190" t="str">
        <f t="shared" si="14"/>
        <v/>
      </c>
      <c r="AO28" s="190" t="str">
        <f t="shared" ref="AO28:BD52" si="18">IF(AO$2&gt;LEN($H28),IF(AO$1=1,IF(LEN($H28)=2,"0"&amp;$H28,""),""),RIGHT(LEFT($H28,AO$2),3))</f>
        <v/>
      </c>
      <c r="AP28" s="190" t="str">
        <f t="shared" si="18"/>
        <v/>
      </c>
      <c r="AQ28" s="190" t="str">
        <f t="shared" si="18"/>
        <v/>
      </c>
      <c r="AR28" s="190" t="str">
        <f t="shared" si="18"/>
        <v/>
      </c>
      <c r="AS28" s="190" t="str">
        <f t="shared" si="18"/>
        <v/>
      </c>
      <c r="AT28" s="190" t="str">
        <f t="shared" si="18"/>
        <v/>
      </c>
      <c r="AU28" s="190" t="str">
        <f t="shared" si="18"/>
        <v/>
      </c>
      <c r="AV28" s="190" t="str">
        <f t="shared" si="18"/>
        <v/>
      </c>
      <c r="AW28" s="190" t="str">
        <f t="shared" si="18"/>
        <v/>
      </c>
      <c r="AX28" s="190" t="str">
        <f t="shared" ref="AX28:AY44" si="19">IF(AX$2&gt;LEN($H28),IF(AX$1=1,IF(LEN($H28)=2,"0"&amp;$H28,""),""),RIGHT(LEFT($H28,AX$2),3))</f>
        <v/>
      </c>
      <c r="AY28" s="190" t="str">
        <f t="shared" si="19"/>
        <v/>
      </c>
      <c r="AZ28" s="190" t="str">
        <f t="shared" ref="AZ28:BO43" si="20">IF(AZ$2&gt;LEN($H28),IF(AZ$1=1,IF(LEN($H28)=2,"0"&amp;$H28,""),""),RIGHT(LEFT($H28,AZ$2),3))</f>
        <v/>
      </c>
      <c r="BA28" s="190" t="str">
        <f t="shared" si="20"/>
        <v/>
      </c>
      <c r="BB28" s="190" t="str">
        <f t="shared" si="20"/>
        <v/>
      </c>
      <c r="BC28" s="190" t="str">
        <f t="shared" si="20"/>
        <v/>
      </c>
      <c r="BD28" s="190" t="str">
        <f t="shared" si="20"/>
        <v/>
      </c>
      <c r="BE28" s="190" t="str">
        <f t="shared" si="20"/>
        <v/>
      </c>
      <c r="BF28" s="190" t="str">
        <f t="shared" si="20"/>
        <v/>
      </c>
      <c r="BG28" s="190" t="str">
        <f t="shared" si="20"/>
        <v/>
      </c>
      <c r="BH28" s="190" t="str">
        <f t="shared" si="20"/>
        <v/>
      </c>
      <c r="BI28" s="190" t="str">
        <f t="shared" si="20"/>
        <v/>
      </c>
      <c r="BJ28" s="190" t="str">
        <f t="shared" si="20"/>
        <v/>
      </c>
      <c r="BK28" s="190" t="str">
        <f t="shared" si="20"/>
        <v/>
      </c>
      <c r="BL28" s="190" t="str">
        <f t="shared" si="20"/>
        <v/>
      </c>
      <c r="BM28" s="190" t="str">
        <f t="shared" si="20"/>
        <v/>
      </c>
      <c r="BN28" s="190" t="str">
        <f t="shared" si="20"/>
        <v/>
      </c>
      <c r="BO28" s="190" t="str">
        <f t="shared" si="20"/>
        <v/>
      </c>
      <c r="BP28" s="190" t="str">
        <f t="shared" ref="BP28:BT37" si="21">IF(BP$2&gt;LEN($H28),IF(BP$1=1,IF(LEN($H28)=2,"0"&amp;$H28,""),""),RIGHT(LEFT($H28,BP$2),3))</f>
        <v/>
      </c>
      <c r="BQ28" s="190" t="str">
        <f t="shared" si="21"/>
        <v/>
      </c>
      <c r="BR28" s="190" t="str">
        <f t="shared" si="21"/>
        <v/>
      </c>
      <c r="BS28" s="190" t="str">
        <f t="shared" si="21"/>
        <v/>
      </c>
      <c r="BT28" s="190" t="str">
        <f t="shared" si="21"/>
        <v/>
      </c>
      <c r="BU28" s="190" t="str">
        <f t="shared" si="13"/>
        <v/>
      </c>
      <c r="BV28" s="190" t="str">
        <f t="shared" si="13"/>
        <v/>
      </c>
      <c r="BW28" s="190" t="str">
        <f t="shared" si="13"/>
        <v/>
      </c>
      <c r="BX28" s="190" t="str">
        <f t="shared" si="13"/>
        <v/>
      </c>
      <c r="BY28" s="190" t="str">
        <f t="shared" si="13"/>
        <v/>
      </c>
      <c r="BZ28" t="e">
        <f>IF(LEFT(B28,6)=$A$1,IF(ISERROR(FIND(SALES!$M$8,MPAN!H28)),"",TRUE),"")</f>
        <v>#N/A</v>
      </c>
    </row>
    <row r="29" spans="1:78" x14ac:dyDescent="0.25">
      <c r="A29" t="e">
        <f>IF(BZ29=TRUE,BZ29&amp;COUNTIF($BZ$3:BZ29,"TRUE"),"")</f>
        <v>#N/A</v>
      </c>
      <c r="B29" s="625" t="str">
        <f t="shared" si="3"/>
        <v>EELCP2</v>
      </c>
      <c r="C29" s="626" t="str">
        <f>'F12'!E32</f>
        <v>EELC P2 1R (Restricted)</v>
      </c>
      <c r="D29" s="1" t="str">
        <f t="shared" si="4"/>
        <v>EELC</v>
      </c>
      <c r="E29" s="1" t="str">
        <f t="shared" si="5"/>
        <v>P2</v>
      </c>
      <c r="F29" t="str">
        <f t="shared" si="8"/>
        <v>1R</v>
      </c>
      <c r="G29" t="str">
        <f t="shared" si="9"/>
        <v xml:space="preserve"> (Restricted)</v>
      </c>
      <c r="H29" s="1" t="str">
        <f>'F12'!F32</f>
        <v>108 109 608 614 615 668 669</v>
      </c>
      <c r="I29" s="197">
        <f t="shared" si="6"/>
        <v>6.75</v>
      </c>
      <c r="J29" s="190" t="str">
        <f t="shared" si="16"/>
        <v>108</v>
      </c>
      <c r="K29" s="190" t="str">
        <f t="shared" si="16"/>
        <v>109</v>
      </c>
      <c r="L29" s="190" t="str">
        <f t="shared" si="16"/>
        <v>608</v>
      </c>
      <c r="M29" s="190" t="str">
        <f t="shared" si="16"/>
        <v>614</v>
      </c>
      <c r="N29" s="190" t="str">
        <f t="shared" si="16"/>
        <v>615</v>
      </c>
      <c r="O29" s="190" t="str">
        <f t="shared" si="16"/>
        <v>668</v>
      </c>
      <c r="P29" s="190" t="str">
        <f t="shared" si="16"/>
        <v>669</v>
      </c>
      <c r="Q29" s="190" t="str">
        <f t="shared" si="16"/>
        <v/>
      </c>
      <c r="R29" s="190" t="str">
        <f t="shared" si="16"/>
        <v/>
      </c>
      <c r="S29" s="190" t="str">
        <f t="shared" si="16"/>
        <v/>
      </c>
      <c r="T29" s="190" t="str">
        <f t="shared" si="16"/>
        <v/>
      </c>
      <c r="U29" s="190" t="str">
        <f t="shared" si="16"/>
        <v/>
      </c>
      <c r="V29" s="190" t="str">
        <f t="shared" si="16"/>
        <v/>
      </c>
      <c r="W29" s="190" t="str">
        <f t="shared" si="16"/>
        <v/>
      </c>
      <c r="X29" s="190" t="str">
        <f t="shared" si="16"/>
        <v/>
      </c>
      <c r="Y29" s="190" t="str">
        <f t="shared" si="16"/>
        <v/>
      </c>
      <c r="Z29" s="190" t="str">
        <f t="shared" ref="Z29:AO45" si="22">IF(Z$2&gt;LEN($H29),IF(Z$1=1,IF(LEN($H29)=2,"0"&amp;$H29,""),""),RIGHT(LEFT($H29,Z$2),3))</f>
        <v/>
      </c>
      <c r="AA29" s="190" t="str">
        <f t="shared" si="22"/>
        <v/>
      </c>
      <c r="AB29" s="190" t="str">
        <f t="shared" si="22"/>
        <v/>
      </c>
      <c r="AC29" s="190" t="str">
        <f t="shared" si="22"/>
        <v/>
      </c>
      <c r="AD29" s="190" t="str">
        <f t="shared" si="22"/>
        <v/>
      </c>
      <c r="AE29" s="190" t="str">
        <f t="shared" si="22"/>
        <v/>
      </c>
      <c r="AF29" s="190" t="str">
        <f t="shared" si="22"/>
        <v/>
      </c>
      <c r="AG29" s="190" t="str">
        <f t="shared" si="22"/>
        <v/>
      </c>
      <c r="AH29" s="190" t="str">
        <f t="shared" si="22"/>
        <v/>
      </c>
      <c r="AI29" s="190" t="str">
        <f t="shared" si="22"/>
        <v/>
      </c>
      <c r="AJ29" s="190" t="str">
        <f t="shared" si="22"/>
        <v/>
      </c>
      <c r="AK29" s="190" t="str">
        <f t="shared" si="22"/>
        <v/>
      </c>
      <c r="AL29" s="190" t="str">
        <f t="shared" si="22"/>
        <v/>
      </c>
      <c r="AM29" s="190" t="str">
        <f t="shared" si="22"/>
        <v/>
      </c>
      <c r="AN29" s="190" t="str">
        <f t="shared" si="22"/>
        <v/>
      </c>
      <c r="AO29" s="190" t="str">
        <f t="shared" si="22"/>
        <v/>
      </c>
      <c r="AP29" s="190" t="str">
        <f t="shared" si="18"/>
        <v/>
      </c>
      <c r="AQ29" s="190" t="str">
        <f t="shared" si="18"/>
        <v/>
      </c>
      <c r="AR29" s="190" t="str">
        <f t="shared" si="18"/>
        <v/>
      </c>
      <c r="AS29" s="190" t="str">
        <f t="shared" si="18"/>
        <v/>
      </c>
      <c r="AT29" s="190" t="str">
        <f t="shared" si="18"/>
        <v/>
      </c>
      <c r="AU29" s="190" t="str">
        <f t="shared" si="18"/>
        <v/>
      </c>
      <c r="AV29" s="190" t="str">
        <f t="shared" si="18"/>
        <v/>
      </c>
      <c r="AW29" s="190" t="str">
        <f t="shared" si="18"/>
        <v/>
      </c>
      <c r="AX29" s="190" t="str">
        <f t="shared" si="19"/>
        <v/>
      </c>
      <c r="AY29" s="190" t="str">
        <f t="shared" si="19"/>
        <v/>
      </c>
      <c r="AZ29" s="190" t="str">
        <f t="shared" si="20"/>
        <v/>
      </c>
      <c r="BA29" s="190" t="str">
        <f t="shared" si="20"/>
        <v/>
      </c>
      <c r="BB29" s="190" t="str">
        <f t="shared" si="20"/>
        <v/>
      </c>
      <c r="BC29" s="190" t="str">
        <f t="shared" si="20"/>
        <v/>
      </c>
      <c r="BD29" s="190" t="str">
        <f t="shared" si="20"/>
        <v/>
      </c>
      <c r="BE29" s="190" t="str">
        <f t="shared" si="20"/>
        <v/>
      </c>
      <c r="BF29" s="190" t="str">
        <f t="shared" si="20"/>
        <v/>
      </c>
      <c r="BG29" s="190" t="str">
        <f t="shared" si="20"/>
        <v/>
      </c>
      <c r="BH29" s="190" t="str">
        <f t="shared" si="20"/>
        <v/>
      </c>
      <c r="BI29" s="190" t="str">
        <f t="shared" si="20"/>
        <v/>
      </c>
      <c r="BJ29" s="190" t="str">
        <f t="shared" si="20"/>
        <v/>
      </c>
      <c r="BK29" s="190" t="str">
        <f t="shared" si="20"/>
        <v/>
      </c>
      <c r="BL29" s="190" t="str">
        <f t="shared" si="20"/>
        <v/>
      </c>
      <c r="BM29" s="190" t="str">
        <f t="shared" si="20"/>
        <v/>
      </c>
      <c r="BN29" s="190" t="str">
        <f t="shared" si="20"/>
        <v/>
      </c>
      <c r="BO29" s="190" t="str">
        <f t="shared" si="20"/>
        <v/>
      </c>
      <c r="BP29" s="190" t="str">
        <f t="shared" si="21"/>
        <v/>
      </c>
      <c r="BQ29" s="190" t="str">
        <f t="shared" si="21"/>
        <v/>
      </c>
      <c r="BR29" s="190" t="str">
        <f t="shared" si="21"/>
        <v/>
      </c>
      <c r="BS29" s="190" t="str">
        <f t="shared" si="21"/>
        <v/>
      </c>
      <c r="BT29" s="190" t="str">
        <f t="shared" si="21"/>
        <v/>
      </c>
      <c r="BU29" s="190" t="str">
        <f t="shared" si="13"/>
        <v/>
      </c>
      <c r="BV29" s="190" t="str">
        <f t="shared" si="13"/>
        <v/>
      </c>
      <c r="BW29" s="190" t="str">
        <f t="shared" si="13"/>
        <v/>
      </c>
      <c r="BX29" s="190" t="str">
        <f t="shared" si="13"/>
        <v/>
      </c>
      <c r="BY29" s="190" t="str">
        <f t="shared" si="13"/>
        <v/>
      </c>
      <c r="BZ29" t="e">
        <f>IF(LEFT(B29,6)=$A$1,IF(ISERROR(FIND(SALES!$M$8,MPAN!H29)),"",TRUE),"")</f>
        <v>#N/A</v>
      </c>
    </row>
    <row r="30" spans="1:78" x14ac:dyDescent="0.25">
      <c r="A30" t="e">
        <f>IF(BZ30=TRUE,BZ30&amp;COUNTIF($BZ$3:BZ30,"TRUE"),"")</f>
        <v>#N/A</v>
      </c>
      <c r="B30" s="625" t="str">
        <f t="shared" si="3"/>
        <v>SEEBP3</v>
      </c>
      <c r="C30" s="626" t="str">
        <f>'F12'!E33</f>
        <v>SEEB P3 2R (9hr WM)</v>
      </c>
      <c r="D30" s="1" t="str">
        <f t="shared" si="4"/>
        <v>SEEB</v>
      </c>
      <c r="E30" s="1" t="str">
        <f t="shared" si="5"/>
        <v>P3</v>
      </c>
      <c r="F30" t="str">
        <f t="shared" si="8"/>
        <v>2R</v>
      </c>
      <c r="G30" t="str">
        <f t="shared" si="9"/>
        <v xml:space="preserve"> (9hr WM)</v>
      </c>
      <c r="H30" s="1">
        <f>'F12'!F33</f>
        <v>24</v>
      </c>
      <c r="I30" s="197">
        <f t="shared" si="6"/>
        <v>0.5</v>
      </c>
      <c r="J30" s="190" t="str">
        <f t="shared" si="16"/>
        <v>024</v>
      </c>
      <c r="K30" s="190" t="str">
        <f t="shared" si="16"/>
        <v/>
      </c>
      <c r="L30" s="190" t="str">
        <f t="shared" si="16"/>
        <v/>
      </c>
      <c r="M30" s="190" t="str">
        <f t="shared" si="16"/>
        <v/>
      </c>
      <c r="N30" s="190" t="str">
        <f t="shared" si="16"/>
        <v/>
      </c>
      <c r="O30" s="190" t="str">
        <f t="shared" si="16"/>
        <v/>
      </c>
      <c r="P30" s="190" t="str">
        <f t="shared" si="16"/>
        <v/>
      </c>
      <c r="Q30" s="190" t="str">
        <f t="shared" si="16"/>
        <v/>
      </c>
      <c r="R30" s="190" t="str">
        <f t="shared" si="16"/>
        <v/>
      </c>
      <c r="S30" s="190" t="str">
        <f t="shared" si="16"/>
        <v/>
      </c>
      <c r="T30" s="190" t="str">
        <f t="shared" si="16"/>
        <v/>
      </c>
      <c r="U30" s="190" t="str">
        <f t="shared" si="16"/>
        <v/>
      </c>
      <c r="V30" s="190" t="str">
        <f t="shared" si="16"/>
        <v/>
      </c>
      <c r="W30" s="190" t="str">
        <f t="shared" si="16"/>
        <v/>
      </c>
      <c r="X30" s="190" t="str">
        <f t="shared" si="16"/>
        <v/>
      </c>
      <c r="Y30" s="190" t="str">
        <f t="shared" si="16"/>
        <v/>
      </c>
      <c r="Z30" s="190" t="str">
        <f t="shared" si="22"/>
        <v/>
      </c>
      <c r="AA30" s="190" t="str">
        <f t="shared" si="22"/>
        <v/>
      </c>
      <c r="AB30" s="190" t="str">
        <f t="shared" si="22"/>
        <v/>
      </c>
      <c r="AC30" s="190" t="str">
        <f t="shared" si="22"/>
        <v/>
      </c>
      <c r="AD30" s="190" t="str">
        <f t="shared" si="22"/>
        <v/>
      </c>
      <c r="AE30" s="190" t="str">
        <f t="shared" si="22"/>
        <v/>
      </c>
      <c r="AF30" s="190" t="str">
        <f t="shared" si="22"/>
        <v/>
      </c>
      <c r="AG30" s="190" t="str">
        <f t="shared" si="22"/>
        <v/>
      </c>
      <c r="AH30" s="190" t="str">
        <f t="shared" si="22"/>
        <v/>
      </c>
      <c r="AI30" s="190" t="str">
        <f t="shared" si="22"/>
        <v/>
      </c>
      <c r="AJ30" s="190" t="str">
        <f t="shared" si="22"/>
        <v/>
      </c>
      <c r="AK30" s="190" t="str">
        <f t="shared" si="22"/>
        <v/>
      </c>
      <c r="AL30" s="190" t="str">
        <f t="shared" si="22"/>
        <v/>
      </c>
      <c r="AM30" s="190" t="str">
        <f t="shared" si="22"/>
        <v/>
      </c>
      <c r="AN30" s="190" t="str">
        <f t="shared" si="22"/>
        <v/>
      </c>
      <c r="AO30" s="190" t="str">
        <f t="shared" si="22"/>
        <v/>
      </c>
      <c r="AP30" s="190" t="str">
        <f t="shared" si="18"/>
        <v/>
      </c>
      <c r="AQ30" s="190" t="str">
        <f t="shared" si="18"/>
        <v/>
      </c>
      <c r="AR30" s="190" t="str">
        <f t="shared" si="18"/>
        <v/>
      </c>
      <c r="AS30" s="190" t="str">
        <f t="shared" si="18"/>
        <v/>
      </c>
      <c r="AT30" s="190" t="str">
        <f t="shared" si="18"/>
        <v/>
      </c>
      <c r="AU30" s="190" t="str">
        <f t="shared" si="18"/>
        <v/>
      </c>
      <c r="AV30" s="190" t="str">
        <f t="shared" si="18"/>
        <v/>
      </c>
      <c r="AW30" s="190" t="str">
        <f t="shared" si="18"/>
        <v/>
      </c>
      <c r="AX30" s="190" t="str">
        <f t="shared" si="19"/>
        <v/>
      </c>
      <c r="AY30" s="190" t="str">
        <f t="shared" si="19"/>
        <v/>
      </c>
      <c r="AZ30" s="190" t="str">
        <f t="shared" si="20"/>
        <v/>
      </c>
      <c r="BA30" s="190" t="str">
        <f t="shared" si="20"/>
        <v/>
      </c>
      <c r="BB30" s="190" t="str">
        <f t="shared" si="20"/>
        <v/>
      </c>
      <c r="BC30" s="190" t="str">
        <f t="shared" si="20"/>
        <v/>
      </c>
      <c r="BD30" s="190" t="str">
        <f t="shared" si="20"/>
        <v/>
      </c>
      <c r="BE30" s="190" t="str">
        <f t="shared" si="20"/>
        <v/>
      </c>
      <c r="BF30" s="190" t="str">
        <f t="shared" si="20"/>
        <v/>
      </c>
      <c r="BG30" s="190" t="str">
        <f t="shared" si="20"/>
        <v/>
      </c>
      <c r="BH30" s="190" t="str">
        <f t="shared" si="20"/>
        <v/>
      </c>
      <c r="BI30" s="190" t="str">
        <f t="shared" si="20"/>
        <v/>
      </c>
      <c r="BJ30" s="190" t="str">
        <f t="shared" si="20"/>
        <v/>
      </c>
      <c r="BK30" s="190" t="str">
        <f t="shared" si="20"/>
        <v/>
      </c>
      <c r="BL30" s="190" t="str">
        <f t="shared" si="20"/>
        <v/>
      </c>
      <c r="BM30" s="190" t="str">
        <f t="shared" si="20"/>
        <v/>
      </c>
      <c r="BN30" s="190" t="str">
        <f t="shared" si="20"/>
        <v/>
      </c>
      <c r="BO30" s="190" t="str">
        <f t="shared" si="20"/>
        <v/>
      </c>
      <c r="BP30" s="190" t="str">
        <f t="shared" si="21"/>
        <v/>
      </c>
      <c r="BQ30" s="190" t="str">
        <f t="shared" si="21"/>
        <v/>
      </c>
      <c r="BR30" s="190" t="str">
        <f t="shared" si="21"/>
        <v/>
      </c>
      <c r="BS30" s="190" t="str">
        <f t="shared" si="21"/>
        <v/>
      </c>
      <c r="BT30" s="190" t="str">
        <f t="shared" si="21"/>
        <v/>
      </c>
      <c r="BU30" s="190" t="str">
        <f t="shared" si="13"/>
        <v/>
      </c>
      <c r="BV30" s="190" t="str">
        <f t="shared" si="13"/>
        <v/>
      </c>
      <c r="BW30" s="190" t="str">
        <f t="shared" si="13"/>
        <v/>
      </c>
      <c r="BX30" s="190" t="str">
        <f t="shared" si="13"/>
        <v/>
      </c>
      <c r="BY30" s="190" t="str">
        <f t="shared" si="13"/>
        <v/>
      </c>
      <c r="BZ30" t="e">
        <f>IF(LEFT(B30,6)=$A$1,IF(ISERROR(FIND(SALES!$M$8,MPAN!H30)),"",TRUE),"")</f>
        <v>#N/A</v>
      </c>
    </row>
    <row r="31" spans="1:78" x14ac:dyDescent="0.25">
      <c r="A31" t="e">
        <f>IF(BZ31=TRUE,BZ31&amp;COUNTIF($BZ$3:BZ31,"TRUE"),"")</f>
        <v>#N/A</v>
      </c>
      <c r="B31" s="625" t="str">
        <f t="shared" si="3"/>
        <v>EELC P</v>
      </c>
      <c r="C31" s="626" t="str">
        <f>'F12'!E34</f>
        <v>EELC  P4 2R (Split Rate)</v>
      </c>
      <c r="D31" s="1" t="str">
        <f t="shared" si="4"/>
        <v>EELC</v>
      </c>
      <c r="E31" s="1" t="str">
        <f t="shared" si="5"/>
        <v xml:space="preserve"> P</v>
      </c>
      <c r="F31" t="str">
        <f t="shared" si="8"/>
        <v xml:space="preserve"> 2</v>
      </c>
      <c r="G31" t="str">
        <f t="shared" si="9"/>
        <v>R (Split Rate)</v>
      </c>
      <c r="H31" s="1" t="str">
        <f>'F12'!F34</f>
        <v>142 143 146 147 148 149</v>
      </c>
      <c r="I31" s="197">
        <f t="shared" si="6"/>
        <v>5.75</v>
      </c>
      <c r="J31" s="190" t="str">
        <f t="shared" si="16"/>
        <v>142</v>
      </c>
      <c r="K31" s="190" t="str">
        <f t="shared" si="16"/>
        <v>143</v>
      </c>
      <c r="L31" s="190" t="str">
        <f t="shared" si="16"/>
        <v>146</v>
      </c>
      <c r="M31" s="190" t="str">
        <f t="shared" si="16"/>
        <v>147</v>
      </c>
      <c r="N31" s="190" t="str">
        <f t="shared" si="16"/>
        <v>148</v>
      </c>
      <c r="O31" s="190" t="str">
        <f t="shared" si="16"/>
        <v>149</v>
      </c>
      <c r="P31" s="190" t="str">
        <f t="shared" si="16"/>
        <v/>
      </c>
      <c r="Q31" s="190" t="str">
        <f t="shared" si="16"/>
        <v/>
      </c>
      <c r="R31" s="190" t="str">
        <f t="shared" si="16"/>
        <v/>
      </c>
      <c r="S31" s="190" t="str">
        <f t="shared" si="16"/>
        <v/>
      </c>
      <c r="T31" s="190" t="str">
        <f t="shared" si="16"/>
        <v/>
      </c>
      <c r="U31" s="190" t="str">
        <f t="shared" si="16"/>
        <v/>
      </c>
      <c r="V31" s="190" t="str">
        <f t="shared" si="16"/>
        <v/>
      </c>
      <c r="W31" s="190" t="str">
        <f t="shared" si="16"/>
        <v/>
      </c>
      <c r="X31" s="190" t="str">
        <f t="shared" si="16"/>
        <v/>
      </c>
      <c r="Y31" s="190" t="str">
        <f t="shared" si="16"/>
        <v/>
      </c>
      <c r="Z31" s="190" t="str">
        <f t="shared" si="22"/>
        <v/>
      </c>
      <c r="AA31" s="190" t="str">
        <f t="shared" si="22"/>
        <v/>
      </c>
      <c r="AB31" s="190" t="str">
        <f t="shared" si="22"/>
        <v/>
      </c>
      <c r="AC31" s="190" t="str">
        <f t="shared" si="22"/>
        <v/>
      </c>
      <c r="AD31" s="190" t="str">
        <f t="shared" si="22"/>
        <v/>
      </c>
      <c r="AE31" s="190" t="str">
        <f t="shared" si="22"/>
        <v/>
      </c>
      <c r="AF31" s="190" t="str">
        <f t="shared" si="22"/>
        <v/>
      </c>
      <c r="AG31" s="190" t="str">
        <f t="shared" si="22"/>
        <v/>
      </c>
      <c r="AH31" s="190" t="str">
        <f t="shared" si="22"/>
        <v/>
      </c>
      <c r="AI31" s="190" t="str">
        <f t="shared" si="22"/>
        <v/>
      </c>
      <c r="AJ31" s="190" t="str">
        <f t="shared" si="22"/>
        <v/>
      </c>
      <c r="AK31" s="190" t="str">
        <f t="shared" si="22"/>
        <v/>
      </c>
      <c r="AL31" s="190" t="str">
        <f t="shared" si="22"/>
        <v/>
      </c>
      <c r="AM31" s="190" t="str">
        <f t="shared" si="22"/>
        <v/>
      </c>
      <c r="AN31" s="190" t="str">
        <f t="shared" si="22"/>
        <v/>
      </c>
      <c r="AO31" s="190" t="str">
        <f t="shared" si="22"/>
        <v/>
      </c>
      <c r="AP31" s="190" t="str">
        <f t="shared" si="18"/>
        <v/>
      </c>
      <c r="AQ31" s="190" t="str">
        <f t="shared" si="18"/>
        <v/>
      </c>
      <c r="AR31" s="190" t="str">
        <f t="shared" si="18"/>
        <v/>
      </c>
      <c r="AS31" s="190" t="str">
        <f t="shared" si="18"/>
        <v/>
      </c>
      <c r="AT31" s="190" t="str">
        <f t="shared" si="18"/>
        <v/>
      </c>
      <c r="AU31" s="190" t="str">
        <f t="shared" si="18"/>
        <v/>
      </c>
      <c r="AV31" s="190" t="str">
        <f t="shared" si="18"/>
        <v/>
      </c>
      <c r="AW31" s="190" t="str">
        <f t="shared" si="18"/>
        <v/>
      </c>
      <c r="AX31" s="190" t="str">
        <f t="shared" si="19"/>
        <v/>
      </c>
      <c r="AY31" s="190" t="str">
        <f t="shared" si="19"/>
        <v/>
      </c>
      <c r="AZ31" s="190" t="str">
        <f t="shared" si="20"/>
        <v/>
      </c>
      <c r="BA31" s="190" t="str">
        <f t="shared" si="20"/>
        <v/>
      </c>
      <c r="BB31" s="190" t="str">
        <f t="shared" si="20"/>
        <v/>
      </c>
      <c r="BC31" s="190" t="str">
        <f t="shared" si="20"/>
        <v/>
      </c>
      <c r="BD31" s="190" t="str">
        <f t="shared" si="20"/>
        <v/>
      </c>
      <c r="BE31" s="190" t="str">
        <f t="shared" si="20"/>
        <v/>
      </c>
      <c r="BF31" s="190" t="str">
        <f t="shared" si="20"/>
        <v/>
      </c>
      <c r="BG31" s="190" t="str">
        <f t="shared" si="20"/>
        <v/>
      </c>
      <c r="BH31" s="190" t="str">
        <f t="shared" si="20"/>
        <v/>
      </c>
      <c r="BI31" s="190" t="str">
        <f t="shared" si="20"/>
        <v/>
      </c>
      <c r="BJ31" s="190" t="str">
        <f t="shared" si="20"/>
        <v/>
      </c>
      <c r="BK31" s="190" t="str">
        <f t="shared" si="20"/>
        <v/>
      </c>
      <c r="BL31" s="190" t="str">
        <f t="shared" si="20"/>
        <v/>
      </c>
      <c r="BM31" s="190" t="str">
        <f t="shared" si="20"/>
        <v/>
      </c>
      <c r="BN31" s="190" t="str">
        <f t="shared" si="20"/>
        <v/>
      </c>
      <c r="BO31" s="190" t="str">
        <f t="shared" si="20"/>
        <v/>
      </c>
      <c r="BP31" s="190" t="str">
        <f t="shared" si="21"/>
        <v/>
      </c>
      <c r="BQ31" s="190" t="str">
        <f t="shared" si="21"/>
        <v/>
      </c>
      <c r="BR31" s="190" t="str">
        <f t="shared" si="21"/>
        <v/>
      </c>
      <c r="BS31" s="190" t="str">
        <f t="shared" si="21"/>
        <v/>
      </c>
      <c r="BT31" s="190" t="str">
        <f t="shared" si="21"/>
        <v/>
      </c>
      <c r="BU31" s="190" t="str">
        <f t="shared" si="13"/>
        <v/>
      </c>
      <c r="BV31" s="190" t="str">
        <f t="shared" si="13"/>
        <v/>
      </c>
      <c r="BW31" s="190" t="str">
        <f t="shared" si="13"/>
        <v/>
      </c>
      <c r="BX31" s="190" t="str">
        <f t="shared" si="13"/>
        <v/>
      </c>
      <c r="BY31" s="190" t="str">
        <f t="shared" si="13"/>
        <v/>
      </c>
      <c r="BZ31" t="e">
        <f>IF(LEFT(B31,6)=$A$1,IF(ISERROR(FIND(SALES!$M$8,MPAN!H31)),"",TRUE),"")</f>
        <v>#N/A</v>
      </c>
    </row>
    <row r="32" spans="1:78" x14ac:dyDescent="0.25">
      <c r="A32" t="e">
        <f>IF(BZ32=TRUE,BZ32&amp;COUNTIF($BZ$3:BZ32,"TRUE"),"")</f>
        <v>#N/A</v>
      </c>
      <c r="B32" s="625" t="str">
        <f t="shared" si="3"/>
        <v>EMEBP4</v>
      </c>
      <c r="C32" s="626" t="str">
        <f>'F12'!E35</f>
        <v>EMEB P4 1R (RESTRICTED HOURS)</v>
      </c>
      <c r="D32" s="1" t="str">
        <f t="shared" si="4"/>
        <v>EMEB</v>
      </c>
      <c r="E32" s="1" t="str">
        <f t="shared" si="5"/>
        <v>P4</v>
      </c>
      <c r="F32" t="str">
        <f t="shared" si="8"/>
        <v>1R</v>
      </c>
      <c r="G32" t="str">
        <f t="shared" si="9"/>
        <v xml:space="preserve"> (RESTRICTED HOURS)</v>
      </c>
      <c r="H32" s="1" t="str">
        <f>'F12'!F35</f>
        <v>517 521 510 511 513 514 518 519 554</v>
      </c>
      <c r="I32" s="197">
        <f t="shared" si="6"/>
        <v>8.75</v>
      </c>
      <c r="J32" s="190" t="str">
        <f t="shared" si="16"/>
        <v>517</v>
      </c>
      <c r="K32" s="190" t="str">
        <f t="shared" si="16"/>
        <v>521</v>
      </c>
      <c r="L32" s="190" t="str">
        <f t="shared" si="16"/>
        <v>510</v>
      </c>
      <c r="M32" s="190" t="str">
        <f t="shared" si="16"/>
        <v>511</v>
      </c>
      <c r="N32" s="190" t="str">
        <f t="shared" si="16"/>
        <v>513</v>
      </c>
      <c r="O32" s="190" t="str">
        <f t="shared" si="16"/>
        <v>514</v>
      </c>
      <c r="P32" s="190" t="str">
        <f t="shared" si="16"/>
        <v>518</v>
      </c>
      <c r="Q32" s="190" t="str">
        <f t="shared" si="16"/>
        <v>519</v>
      </c>
      <c r="R32" s="190" t="str">
        <f t="shared" si="16"/>
        <v>554</v>
      </c>
      <c r="S32" s="190" t="str">
        <f t="shared" si="16"/>
        <v/>
      </c>
      <c r="T32" s="190" t="str">
        <f t="shared" si="16"/>
        <v/>
      </c>
      <c r="U32" s="190" t="str">
        <f t="shared" si="16"/>
        <v/>
      </c>
      <c r="V32" s="190" t="str">
        <f t="shared" si="16"/>
        <v/>
      </c>
      <c r="W32" s="190" t="str">
        <f t="shared" si="16"/>
        <v/>
      </c>
      <c r="X32" s="190" t="str">
        <f t="shared" si="16"/>
        <v/>
      </c>
      <c r="Y32" s="190" t="str">
        <f t="shared" si="16"/>
        <v/>
      </c>
      <c r="Z32" s="190" t="str">
        <f t="shared" si="22"/>
        <v/>
      </c>
      <c r="AA32" s="190" t="str">
        <f t="shared" si="22"/>
        <v/>
      </c>
      <c r="AB32" s="190" t="str">
        <f t="shared" si="22"/>
        <v/>
      </c>
      <c r="AC32" s="190" t="str">
        <f t="shared" si="22"/>
        <v/>
      </c>
      <c r="AD32" s="190" t="str">
        <f t="shared" si="22"/>
        <v/>
      </c>
      <c r="AE32" s="190" t="str">
        <f t="shared" si="22"/>
        <v/>
      </c>
      <c r="AF32" s="190" t="str">
        <f t="shared" si="22"/>
        <v/>
      </c>
      <c r="AG32" s="190" t="str">
        <f t="shared" si="22"/>
        <v/>
      </c>
      <c r="AH32" s="190" t="str">
        <f t="shared" si="22"/>
        <v/>
      </c>
      <c r="AI32" s="190" t="str">
        <f t="shared" si="22"/>
        <v/>
      </c>
      <c r="AJ32" s="190" t="str">
        <f t="shared" si="22"/>
        <v/>
      </c>
      <c r="AK32" s="190" t="str">
        <f t="shared" si="22"/>
        <v/>
      </c>
      <c r="AL32" s="190" t="str">
        <f t="shared" si="22"/>
        <v/>
      </c>
      <c r="AM32" s="190" t="str">
        <f t="shared" si="22"/>
        <v/>
      </c>
      <c r="AN32" s="190" t="str">
        <f t="shared" si="22"/>
        <v/>
      </c>
      <c r="AO32" s="190" t="str">
        <f t="shared" si="22"/>
        <v/>
      </c>
      <c r="AP32" s="190" t="str">
        <f t="shared" si="18"/>
        <v/>
      </c>
      <c r="AQ32" s="190" t="str">
        <f t="shared" si="18"/>
        <v/>
      </c>
      <c r="AR32" s="190" t="str">
        <f t="shared" si="18"/>
        <v/>
      </c>
      <c r="AS32" s="190" t="str">
        <f t="shared" si="18"/>
        <v/>
      </c>
      <c r="AT32" s="190" t="str">
        <f t="shared" si="18"/>
        <v/>
      </c>
      <c r="AU32" s="190" t="str">
        <f t="shared" si="18"/>
        <v/>
      </c>
      <c r="AV32" s="190" t="str">
        <f t="shared" si="18"/>
        <v/>
      </c>
      <c r="AW32" s="190" t="str">
        <f t="shared" si="18"/>
        <v/>
      </c>
      <c r="AX32" s="190" t="str">
        <f t="shared" si="19"/>
        <v/>
      </c>
      <c r="AY32" s="190" t="str">
        <f t="shared" si="19"/>
        <v/>
      </c>
      <c r="AZ32" s="190" t="str">
        <f t="shared" si="20"/>
        <v/>
      </c>
      <c r="BA32" s="190" t="str">
        <f t="shared" si="20"/>
        <v/>
      </c>
      <c r="BB32" s="190" t="str">
        <f t="shared" si="20"/>
        <v/>
      </c>
      <c r="BC32" s="190" t="str">
        <f t="shared" si="20"/>
        <v/>
      </c>
      <c r="BD32" s="190" t="str">
        <f t="shared" si="20"/>
        <v/>
      </c>
      <c r="BE32" s="190" t="str">
        <f t="shared" si="20"/>
        <v/>
      </c>
      <c r="BF32" s="190" t="str">
        <f t="shared" si="20"/>
        <v/>
      </c>
      <c r="BG32" s="190" t="str">
        <f t="shared" si="20"/>
        <v/>
      </c>
      <c r="BH32" s="190" t="str">
        <f t="shared" si="20"/>
        <v/>
      </c>
      <c r="BI32" s="190" t="str">
        <f t="shared" si="20"/>
        <v/>
      </c>
      <c r="BJ32" s="190" t="str">
        <f t="shared" si="20"/>
        <v/>
      </c>
      <c r="BK32" s="190" t="str">
        <f t="shared" si="20"/>
        <v/>
      </c>
      <c r="BL32" s="190" t="str">
        <f t="shared" si="20"/>
        <v/>
      </c>
      <c r="BM32" s="190" t="str">
        <f t="shared" si="20"/>
        <v/>
      </c>
      <c r="BN32" s="190" t="str">
        <f t="shared" si="20"/>
        <v/>
      </c>
      <c r="BO32" s="190" t="str">
        <f t="shared" si="20"/>
        <v/>
      </c>
      <c r="BP32" s="190" t="str">
        <f t="shared" si="21"/>
        <v/>
      </c>
      <c r="BQ32" s="190" t="str">
        <f t="shared" si="21"/>
        <v/>
      </c>
      <c r="BR32" s="190" t="str">
        <f t="shared" si="21"/>
        <v/>
      </c>
      <c r="BS32" s="190" t="str">
        <f t="shared" si="21"/>
        <v/>
      </c>
      <c r="BT32" s="190" t="str">
        <f t="shared" si="21"/>
        <v/>
      </c>
      <c r="BU32" s="190" t="str">
        <f t="shared" si="13"/>
        <v/>
      </c>
      <c r="BV32" s="190" t="str">
        <f t="shared" si="13"/>
        <v/>
      </c>
      <c r="BW32" s="190" t="str">
        <f t="shared" si="13"/>
        <v/>
      </c>
      <c r="BX32" s="190" t="str">
        <f t="shared" si="13"/>
        <v/>
      </c>
      <c r="BY32" s="190" t="str">
        <f t="shared" si="13"/>
        <v/>
      </c>
      <c r="BZ32" t="e">
        <f>IF(LEFT(B32,6)=$A$1,IF(ISERROR(FIND(SALES!$M$8,MPAN!H32)),"",TRUE),"")</f>
        <v>#N/A</v>
      </c>
    </row>
    <row r="33" spans="1:78" x14ac:dyDescent="0.25">
      <c r="A33" t="e">
        <f>IF(BZ33=TRUE,BZ33&amp;COUNTIF($BZ$3:BZ33,"TRUE"),"")</f>
        <v>#N/A</v>
      </c>
      <c r="B33" s="625" t="str">
        <f t="shared" si="3"/>
        <v>MANWP4</v>
      </c>
      <c r="C33" s="626" t="str">
        <f>'F12'!E36</f>
        <v>MANW P4 2R</v>
      </c>
      <c r="D33" s="1" t="str">
        <f t="shared" si="4"/>
        <v>MANW</v>
      </c>
      <c r="E33" s="1" t="str">
        <f t="shared" si="5"/>
        <v>P4</v>
      </c>
      <c r="F33" t="str">
        <f t="shared" si="8"/>
        <v>2R</v>
      </c>
      <c r="G33" t="str">
        <f t="shared" si="9"/>
        <v/>
      </c>
      <c r="H33" s="1" t="str">
        <f>'F12'!F36</f>
        <v>811 009 010 546 812 874 011</v>
      </c>
      <c r="I33" s="197">
        <f t="shared" si="6"/>
        <v>6.75</v>
      </c>
      <c r="J33" s="190" t="str">
        <f t="shared" si="16"/>
        <v>811</v>
      </c>
      <c r="K33" s="190" t="str">
        <f t="shared" si="16"/>
        <v>009</v>
      </c>
      <c r="L33" s="190" t="str">
        <f t="shared" si="16"/>
        <v>010</v>
      </c>
      <c r="M33" s="190" t="str">
        <f t="shared" si="16"/>
        <v>546</v>
      </c>
      <c r="N33" s="190" t="str">
        <f t="shared" si="16"/>
        <v>812</v>
      </c>
      <c r="O33" s="190" t="str">
        <f t="shared" si="16"/>
        <v>874</v>
      </c>
      <c r="P33" s="190" t="str">
        <f t="shared" si="16"/>
        <v>011</v>
      </c>
      <c r="Q33" s="190" t="str">
        <f t="shared" si="16"/>
        <v/>
      </c>
      <c r="R33" s="190" t="str">
        <f t="shared" si="16"/>
        <v/>
      </c>
      <c r="S33" s="190" t="str">
        <f t="shared" si="16"/>
        <v/>
      </c>
      <c r="T33" s="190" t="str">
        <f t="shared" si="16"/>
        <v/>
      </c>
      <c r="U33" s="190" t="str">
        <f t="shared" si="16"/>
        <v/>
      </c>
      <c r="V33" s="190" t="str">
        <f t="shared" si="16"/>
        <v/>
      </c>
      <c r="W33" s="190" t="str">
        <f t="shared" si="16"/>
        <v/>
      </c>
      <c r="X33" s="190" t="str">
        <f t="shared" si="16"/>
        <v/>
      </c>
      <c r="Y33" s="190" t="str">
        <f t="shared" si="16"/>
        <v/>
      </c>
      <c r="Z33" s="190" t="str">
        <f t="shared" si="22"/>
        <v/>
      </c>
      <c r="AA33" s="190" t="str">
        <f t="shared" si="22"/>
        <v/>
      </c>
      <c r="AB33" s="190" t="str">
        <f t="shared" si="22"/>
        <v/>
      </c>
      <c r="AC33" s="190" t="str">
        <f t="shared" si="22"/>
        <v/>
      </c>
      <c r="AD33" s="190" t="str">
        <f t="shared" si="22"/>
        <v/>
      </c>
      <c r="AE33" s="190" t="str">
        <f t="shared" si="22"/>
        <v/>
      </c>
      <c r="AF33" s="190" t="str">
        <f t="shared" si="22"/>
        <v/>
      </c>
      <c r="AG33" s="190" t="str">
        <f t="shared" si="22"/>
        <v/>
      </c>
      <c r="AH33" s="190" t="str">
        <f t="shared" si="22"/>
        <v/>
      </c>
      <c r="AI33" s="190" t="str">
        <f t="shared" si="22"/>
        <v/>
      </c>
      <c r="AJ33" s="190" t="str">
        <f t="shared" si="22"/>
        <v/>
      </c>
      <c r="AK33" s="190" t="str">
        <f t="shared" si="22"/>
        <v/>
      </c>
      <c r="AL33" s="190" t="str">
        <f t="shared" si="22"/>
        <v/>
      </c>
      <c r="AM33" s="190" t="str">
        <f t="shared" si="22"/>
        <v/>
      </c>
      <c r="AN33" s="190" t="str">
        <f t="shared" si="22"/>
        <v/>
      </c>
      <c r="AO33" s="190" t="str">
        <f t="shared" si="22"/>
        <v/>
      </c>
      <c r="AP33" s="190" t="str">
        <f t="shared" si="18"/>
        <v/>
      </c>
      <c r="AQ33" s="190" t="str">
        <f t="shared" si="18"/>
        <v/>
      </c>
      <c r="AR33" s="190" t="str">
        <f t="shared" si="18"/>
        <v/>
      </c>
      <c r="AS33" s="190" t="str">
        <f t="shared" si="18"/>
        <v/>
      </c>
      <c r="AT33" s="190" t="str">
        <f t="shared" si="18"/>
        <v/>
      </c>
      <c r="AU33" s="190" t="str">
        <f t="shared" si="18"/>
        <v/>
      </c>
      <c r="AV33" s="190" t="str">
        <f t="shared" si="18"/>
        <v/>
      </c>
      <c r="AW33" s="190" t="str">
        <f t="shared" si="18"/>
        <v/>
      </c>
      <c r="AX33" s="190" t="str">
        <f t="shared" si="19"/>
        <v/>
      </c>
      <c r="AY33" s="190" t="str">
        <f t="shared" si="19"/>
        <v/>
      </c>
      <c r="AZ33" s="190" t="str">
        <f t="shared" si="20"/>
        <v/>
      </c>
      <c r="BA33" s="190" t="str">
        <f t="shared" si="20"/>
        <v/>
      </c>
      <c r="BB33" s="190" t="str">
        <f t="shared" si="20"/>
        <v/>
      </c>
      <c r="BC33" s="190" t="str">
        <f t="shared" si="20"/>
        <v/>
      </c>
      <c r="BD33" s="190" t="str">
        <f t="shared" si="20"/>
        <v/>
      </c>
      <c r="BE33" s="190" t="str">
        <f t="shared" si="20"/>
        <v/>
      </c>
      <c r="BF33" s="190" t="str">
        <f t="shared" si="20"/>
        <v/>
      </c>
      <c r="BG33" s="190" t="str">
        <f t="shared" si="20"/>
        <v/>
      </c>
      <c r="BH33" s="190" t="str">
        <f t="shared" si="20"/>
        <v/>
      </c>
      <c r="BI33" s="190" t="str">
        <f t="shared" si="20"/>
        <v/>
      </c>
      <c r="BJ33" s="190" t="str">
        <f t="shared" si="20"/>
        <v/>
      </c>
      <c r="BK33" s="190" t="str">
        <f t="shared" si="20"/>
        <v/>
      </c>
      <c r="BL33" s="190" t="str">
        <f t="shared" si="20"/>
        <v/>
      </c>
      <c r="BM33" s="190" t="str">
        <f t="shared" si="20"/>
        <v/>
      </c>
      <c r="BN33" s="190" t="str">
        <f t="shared" si="20"/>
        <v/>
      </c>
      <c r="BO33" s="190" t="str">
        <f t="shared" si="20"/>
        <v/>
      </c>
      <c r="BP33" s="190" t="str">
        <f t="shared" si="21"/>
        <v/>
      </c>
      <c r="BQ33" s="190" t="str">
        <f t="shared" si="21"/>
        <v/>
      </c>
      <c r="BR33" s="190" t="str">
        <f t="shared" si="21"/>
        <v/>
      </c>
      <c r="BS33" s="190" t="str">
        <f t="shared" si="21"/>
        <v/>
      </c>
      <c r="BT33" s="190" t="str">
        <f t="shared" si="21"/>
        <v/>
      </c>
      <c r="BU33" s="190" t="str">
        <f t="shared" si="13"/>
        <v/>
      </c>
      <c r="BV33" s="190" t="str">
        <f t="shared" si="13"/>
        <v/>
      </c>
      <c r="BW33" s="190" t="str">
        <f t="shared" si="13"/>
        <v/>
      </c>
      <c r="BX33" s="190" t="str">
        <f t="shared" si="13"/>
        <v/>
      </c>
      <c r="BY33" s="190" t="str">
        <f t="shared" si="13"/>
        <v/>
      </c>
      <c r="BZ33" t="e">
        <f>IF(LEFT(B33,6)=$A$1,IF(ISERROR(FIND(SALES!$M$8,MPAN!H33)),"",TRUE),"")</f>
        <v>#N/A</v>
      </c>
    </row>
    <row r="34" spans="1:78" x14ac:dyDescent="0.25">
      <c r="A34" t="e">
        <f>IF(BZ34=TRUE,BZ34&amp;COUNTIF($BZ$3:BZ34,"TRUE"),"")</f>
        <v>#N/A</v>
      </c>
      <c r="B34" s="625" t="str">
        <f t="shared" si="3"/>
        <v>SWAEP4</v>
      </c>
      <c r="C34" s="626" t="str">
        <f>'F12'!E37</f>
        <v>SWAE P4 2R (Split)</v>
      </c>
      <c r="D34" s="1" t="str">
        <f t="shared" si="4"/>
        <v>SWAE</v>
      </c>
      <c r="E34" s="1" t="str">
        <f t="shared" si="5"/>
        <v>P4</v>
      </c>
      <c r="F34" t="str">
        <f t="shared" si="8"/>
        <v>2R</v>
      </c>
      <c r="G34" t="str">
        <f t="shared" si="9"/>
        <v xml:space="preserve"> (Split)</v>
      </c>
      <c r="H34" s="1" t="str">
        <f>'F12'!F37</f>
        <v>141 142 143 144 145 146 208</v>
      </c>
      <c r="I34" s="197">
        <f t="shared" si="6"/>
        <v>6.75</v>
      </c>
      <c r="J34" s="190" t="str">
        <f t="shared" si="16"/>
        <v>141</v>
      </c>
      <c r="K34" s="190" t="str">
        <f t="shared" si="16"/>
        <v>142</v>
      </c>
      <c r="L34" s="190" t="str">
        <f t="shared" si="16"/>
        <v>143</v>
      </c>
      <c r="M34" s="190" t="str">
        <f t="shared" si="16"/>
        <v>144</v>
      </c>
      <c r="N34" s="190" t="str">
        <f t="shared" si="16"/>
        <v>145</v>
      </c>
      <c r="O34" s="190" t="str">
        <f t="shared" si="16"/>
        <v>146</v>
      </c>
      <c r="P34" s="190" t="str">
        <f t="shared" si="16"/>
        <v>208</v>
      </c>
      <c r="Q34" s="190" t="str">
        <f t="shared" si="16"/>
        <v/>
      </c>
      <c r="R34" s="190" t="str">
        <f t="shared" si="16"/>
        <v/>
      </c>
      <c r="S34" s="190" t="str">
        <f t="shared" si="16"/>
        <v/>
      </c>
      <c r="T34" s="190" t="str">
        <f t="shared" si="16"/>
        <v/>
      </c>
      <c r="U34" s="190" t="str">
        <f t="shared" si="16"/>
        <v/>
      </c>
      <c r="V34" s="190" t="str">
        <f t="shared" si="16"/>
        <v/>
      </c>
      <c r="W34" s="190" t="str">
        <f t="shared" si="16"/>
        <v/>
      </c>
      <c r="X34" s="190" t="str">
        <f t="shared" si="16"/>
        <v/>
      </c>
      <c r="Y34" s="190" t="str">
        <f t="shared" si="16"/>
        <v/>
      </c>
      <c r="Z34" s="190" t="str">
        <f t="shared" si="22"/>
        <v/>
      </c>
      <c r="AA34" s="190" t="str">
        <f t="shared" si="22"/>
        <v/>
      </c>
      <c r="AB34" s="190" t="str">
        <f t="shared" si="22"/>
        <v/>
      </c>
      <c r="AC34" s="190" t="str">
        <f t="shared" si="22"/>
        <v/>
      </c>
      <c r="AD34" s="190" t="str">
        <f t="shared" si="22"/>
        <v/>
      </c>
      <c r="AE34" s="190" t="str">
        <f t="shared" si="22"/>
        <v/>
      </c>
      <c r="AF34" s="190" t="str">
        <f t="shared" si="22"/>
        <v/>
      </c>
      <c r="AG34" s="190" t="str">
        <f t="shared" si="22"/>
        <v/>
      </c>
      <c r="AH34" s="190" t="str">
        <f t="shared" si="22"/>
        <v/>
      </c>
      <c r="AI34" s="190" t="str">
        <f t="shared" si="22"/>
        <v/>
      </c>
      <c r="AJ34" s="190" t="str">
        <f t="shared" si="22"/>
        <v/>
      </c>
      <c r="AK34" s="190" t="str">
        <f t="shared" si="22"/>
        <v/>
      </c>
      <c r="AL34" s="190" t="str">
        <f t="shared" si="22"/>
        <v/>
      </c>
      <c r="AM34" s="190" t="str">
        <f t="shared" si="22"/>
        <v/>
      </c>
      <c r="AN34" s="190" t="str">
        <f t="shared" si="22"/>
        <v/>
      </c>
      <c r="AO34" s="190" t="str">
        <f t="shared" si="22"/>
        <v/>
      </c>
      <c r="AP34" s="190" t="str">
        <f t="shared" si="18"/>
        <v/>
      </c>
      <c r="AQ34" s="190" t="str">
        <f t="shared" si="18"/>
        <v/>
      </c>
      <c r="AR34" s="190" t="str">
        <f t="shared" si="18"/>
        <v/>
      </c>
      <c r="AS34" s="190" t="str">
        <f t="shared" si="18"/>
        <v/>
      </c>
      <c r="AT34" s="190" t="str">
        <f t="shared" si="18"/>
        <v/>
      </c>
      <c r="AU34" s="190" t="str">
        <f t="shared" si="18"/>
        <v/>
      </c>
      <c r="AV34" s="190" t="str">
        <f t="shared" si="18"/>
        <v/>
      </c>
      <c r="AW34" s="190" t="str">
        <f t="shared" si="18"/>
        <v/>
      </c>
      <c r="AX34" s="190" t="str">
        <f t="shared" si="19"/>
        <v/>
      </c>
      <c r="AY34" s="190" t="str">
        <f t="shared" si="19"/>
        <v/>
      </c>
      <c r="AZ34" s="190" t="str">
        <f t="shared" si="20"/>
        <v/>
      </c>
      <c r="BA34" s="190" t="str">
        <f t="shared" si="20"/>
        <v/>
      </c>
      <c r="BB34" s="190" t="str">
        <f t="shared" si="20"/>
        <v/>
      </c>
      <c r="BC34" s="190" t="str">
        <f t="shared" si="20"/>
        <v/>
      </c>
      <c r="BD34" s="190" t="str">
        <f t="shared" si="20"/>
        <v/>
      </c>
      <c r="BE34" s="190" t="str">
        <f t="shared" si="20"/>
        <v/>
      </c>
      <c r="BF34" s="190" t="str">
        <f t="shared" si="20"/>
        <v/>
      </c>
      <c r="BG34" s="190" t="str">
        <f t="shared" si="20"/>
        <v/>
      </c>
      <c r="BH34" s="190" t="str">
        <f t="shared" si="20"/>
        <v/>
      </c>
      <c r="BI34" s="190" t="str">
        <f t="shared" si="20"/>
        <v/>
      </c>
      <c r="BJ34" s="190" t="str">
        <f t="shared" si="20"/>
        <v/>
      </c>
      <c r="BK34" s="190" t="str">
        <f t="shared" si="20"/>
        <v/>
      </c>
      <c r="BL34" s="190" t="str">
        <f t="shared" si="20"/>
        <v/>
      </c>
      <c r="BM34" s="190" t="str">
        <f t="shared" si="20"/>
        <v/>
      </c>
      <c r="BN34" s="190" t="str">
        <f t="shared" si="20"/>
        <v/>
      </c>
      <c r="BO34" s="190" t="str">
        <f t="shared" si="20"/>
        <v/>
      </c>
      <c r="BP34" s="190" t="str">
        <f t="shared" si="21"/>
        <v/>
      </c>
      <c r="BQ34" s="190" t="str">
        <f t="shared" si="21"/>
        <v/>
      </c>
      <c r="BR34" s="190" t="str">
        <f t="shared" si="21"/>
        <v/>
      </c>
      <c r="BS34" s="190" t="str">
        <f t="shared" si="21"/>
        <v/>
      </c>
      <c r="BT34" s="190" t="str">
        <f t="shared" si="21"/>
        <v/>
      </c>
      <c r="BU34" s="190" t="str">
        <f t="shared" si="13"/>
        <v/>
      </c>
      <c r="BV34" s="190" t="str">
        <f t="shared" si="13"/>
        <v/>
      </c>
      <c r="BW34" s="190" t="str">
        <f t="shared" si="13"/>
        <v/>
      </c>
      <c r="BX34" s="190" t="str">
        <f t="shared" si="13"/>
        <v/>
      </c>
      <c r="BY34" s="190" t="str">
        <f t="shared" si="13"/>
        <v/>
      </c>
      <c r="BZ34" t="e">
        <f>IF(LEFT(B34,6)=$A$1,IF(ISERROR(FIND(SALES!$M$8,MPAN!H34)),"",TRUE),"")</f>
        <v>#N/A</v>
      </c>
    </row>
    <row r="35" spans="1:78" x14ac:dyDescent="0.25">
      <c r="A35" t="e">
        <f>IF(BZ35=TRUE,BZ35&amp;COUNTIF($BZ$3:BZ35,"TRUE"),"")</f>
        <v>#N/A</v>
      </c>
      <c r="B35" s="625" t="str">
        <f t="shared" si="3"/>
        <v>NEEBP3</v>
      </c>
      <c r="C35" s="626" t="str">
        <f>'F12'!E38</f>
        <v>NEEB P3 1R</v>
      </c>
      <c r="D35" s="1" t="str">
        <f t="shared" si="4"/>
        <v>NEEB</v>
      </c>
      <c r="E35" s="1" t="str">
        <f t="shared" si="5"/>
        <v>P3</v>
      </c>
      <c r="F35" t="str">
        <f t="shared" si="8"/>
        <v>1R</v>
      </c>
      <c r="G35" t="str">
        <f t="shared" si="9"/>
        <v/>
      </c>
      <c r="H35" s="1" t="str">
        <f>'F12'!F38</f>
        <v>801 500 802 873</v>
      </c>
      <c r="I35" s="197">
        <f t="shared" si="6"/>
        <v>3.75</v>
      </c>
      <c r="J35" s="190" t="str">
        <f t="shared" si="16"/>
        <v>801</v>
      </c>
      <c r="K35" s="190" t="str">
        <f t="shared" si="16"/>
        <v>500</v>
      </c>
      <c r="L35" s="190" t="str">
        <f t="shared" si="16"/>
        <v>802</v>
      </c>
      <c r="M35" s="190" t="str">
        <f t="shared" si="16"/>
        <v>873</v>
      </c>
      <c r="N35" s="190" t="str">
        <f t="shared" si="16"/>
        <v/>
      </c>
      <c r="O35" s="190" t="str">
        <f t="shared" si="16"/>
        <v/>
      </c>
      <c r="P35" s="190" t="str">
        <f t="shared" si="16"/>
        <v/>
      </c>
      <c r="Q35" s="190" t="str">
        <f t="shared" si="16"/>
        <v/>
      </c>
      <c r="R35" s="190" t="str">
        <f t="shared" si="16"/>
        <v/>
      </c>
      <c r="S35" s="190" t="str">
        <f t="shared" si="16"/>
        <v/>
      </c>
      <c r="T35" s="190" t="str">
        <f t="shared" si="16"/>
        <v/>
      </c>
      <c r="U35" s="190" t="str">
        <f t="shared" si="16"/>
        <v/>
      </c>
      <c r="V35" s="190" t="str">
        <f t="shared" si="16"/>
        <v/>
      </c>
      <c r="W35" s="190" t="str">
        <f t="shared" si="16"/>
        <v/>
      </c>
      <c r="X35" s="190" t="str">
        <f t="shared" si="16"/>
        <v/>
      </c>
      <c r="Y35" s="190" t="str">
        <f t="shared" si="16"/>
        <v/>
      </c>
      <c r="Z35" s="190" t="str">
        <f t="shared" si="22"/>
        <v/>
      </c>
      <c r="AA35" s="190" t="str">
        <f t="shared" si="22"/>
        <v/>
      </c>
      <c r="AB35" s="190" t="str">
        <f t="shared" si="22"/>
        <v/>
      </c>
      <c r="AC35" s="190" t="str">
        <f t="shared" si="22"/>
        <v/>
      </c>
      <c r="AD35" s="190" t="str">
        <f t="shared" si="22"/>
        <v/>
      </c>
      <c r="AE35" s="190" t="str">
        <f t="shared" si="22"/>
        <v/>
      </c>
      <c r="AF35" s="190" t="str">
        <f t="shared" si="22"/>
        <v/>
      </c>
      <c r="AG35" s="190" t="str">
        <f t="shared" si="22"/>
        <v/>
      </c>
      <c r="AH35" s="190" t="str">
        <f t="shared" si="22"/>
        <v/>
      </c>
      <c r="AI35" s="190" t="str">
        <f t="shared" si="22"/>
        <v/>
      </c>
      <c r="AJ35" s="190" t="str">
        <f t="shared" si="22"/>
        <v/>
      </c>
      <c r="AK35" s="190" t="str">
        <f t="shared" si="22"/>
        <v/>
      </c>
      <c r="AL35" s="190" t="str">
        <f t="shared" si="22"/>
        <v/>
      </c>
      <c r="AM35" s="190" t="str">
        <f t="shared" si="22"/>
        <v/>
      </c>
      <c r="AN35" s="190" t="str">
        <f t="shared" si="22"/>
        <v/>
      </c>
      <c r="AO35" s="190" t="str">
        <f t="shared" si="22"/>
        <v/>
      </c>
      <c r="AP35" s="190" t="str">
        <f t="shared" si="18"/>
        <v/>
      </c>
      <c r="AQ35" s="190" t="str">
        <f t="shared" si="18"/>
        <v/>
      </c>
      <c r="AR35" s="190" t="str">
        <f t="shared" si="18"/>
        <v/>
      </c>
      <c r="AS35" s="190" t="str">
        <f t="shared" si="18"/>
        <v/>
      </c>
      <c r="AT35" s="190" t="str">
        <f t="shared" si="18"/>
        <v/>
      </c>
      <c r="AU35" s="190" t="str">
        <f t="shared" si="18"/>
        <v/>
      </c>
      <c r="AV35" s="190" t="str">
        <f t="shared" si="18"/>
        <v/>
      </c>
      <c r="AW35" s="190" t="str">
        <f t="shared" si="18"/>
        <v/>
      </c>
      <c r="AX35" s="190" t="str">
        <f t="shared" si="19"/>
        <v/>
      </c>
      <c r="AY35" s="190" t="str">
        <f t="shared" si="19"/>
        <v/>
      </c>
      <c r="AZ35" s="190" t="str">
        <f t="shared" si="20"/>
        <v/>
      </c>
      <c r="BA35" s="190" t="str">
        <f t="shared" si="20"/>
        <v/>
      </c>
      <c r="BB35" s="190" t="str">
        <f t="shared" si="20"/>
        <v/>
      </c>
      <c r="BC35" s="190" t="str">
        <f t="shared" si="20"/>
        <v/>
      </c>
      <c r="BD35" s="190" t="str">
        <f t="shared" si="20"/>
        <v/>
      </c>
      <c r="BE35" s="190" t="str">
        <f t="shared" si="20"/>
        <v/>
      </c>
      <c r="BF35" s="190" t="str">
        <f t="shared" si="20"/>
        <v/>
      </c>
      <c r="BG35" s="190" t="str">
        <f t="shared" si="20"/>
        <v/>
      </c>
      <c r="BH35" s="190" t="str">
        <f t="shared" si="20"/>
        <v/>
      </c>
      <c r="BI35" s="190" t="str">
        <f t="shared" si="20"/>
        <v/>
      </c>
      <c r="BJ35" s="190" t="str">
        <f t="shared" si="20"/>
        <v/>
      </c>
      <c r="BK35" s="190" t="str">
        <f t="shared" si="20"/>
        <v/>
      </c>
      <c r="BL35" s="190" t="str">
        <f t="shared" si="20"/>
        <v/>
      </c>
      <c r="BM35" s="190" t="str">
        <f t="shared" si="20"/>
        <v/>
      </c>
      <c r="BN35" s="190" t="str">
        <f t="shared" si="20"/>
        <v/>
      </c>
      <c r="BO35" s="190" t="str">
        <f t="shared" si="20"/>
        <v/>
      </c>
      <c r="BP35" s="190" t="str">
        <f t="shared" si="21"/>
        <v/>
      </c>
      <c r="BQ35" s="190" t="str">
        <f t="shared" si="21"/>
        <v/>
      </c>
      <c r="BR35" s="190" t="str">
        <f t="shared" si="21"/>
        <v/>
      </c>
      <c r="BS35" s="190" t="str">
        <f t="shared" si="21"/>
        <v/>
      </c>
      <c r="BT35" s="190" t="str">
        <f t="shared" si="21"/>
        <v/>
      </c>
      <c r="BU35" s="190" t="str">
        <f t="shared" si="13"/>
        <v/>
      </c>
      <c r="BV35" s="190" t="str">
        <f t="shared" si="13"/>
        <v/>
      </c>
      <c r="BW35" s="190" t="str">
        <f t="shared" si="13"/>
        <v/>
      </c>
      <c r="BX35" s="190" t="str">
        <f t="shared" si="13"/>
        <v/>
      </c>
      <c r="BY35" s="190" t="str">
        <f t="shared" si="13"/>
        <v/>
      </c>
      <c r="BZ35" t="e">
        <f>IF(LEFT(B35,6)=$A$1,IF(ISERROR(FIND(SALES!$M$8,MPAN!H35)),"",TRUE),"")</f>
        <v>#N/A</v>
      </c>
    </row>
    <row r="36" spans="1:78" x14ac:dyDescent="0.25">
      <c r="A36" t="e">
        <f>IF(BZ36=TRUE,BZ36&amp;COUNTIF($BZ$3:BZ36,"TRUE"),"")</f>
        <v>#N/A</v>
      </c>
      <c r="B36" s="625" t="str">
        <f t="shared" si="3"/>
        <v>LONDP1</v>
      </c>
      <c r="C36" s="626" t="str">
        <f>'F12'!E39</f>
        <v>LOND P1 1R</v>
      </c>
      <c r="D36" s="1" t="str">
        <f t="shared" si="4"/>
        <v>LOND</v>
      </c>
      <c r="E36" s="1" t="str">
        <f t="shared" si="5"/>
        <v>P1</v>
      </c>
      <c r="F36" t="str">
        <f t="shared" si="8"/>
        <v>1R</v>
      </c>
      <c r="G36" t="str">
        <f t="shared" si="9"/>
        <v/>
      </c>
      <c r="H36" s="1" t="str">
        <f>'F12'!F39</f>
        <v>053 500 501 515 516 801 802 873</v>
      </c>
      <c r="I36" s="197">
        <f t="shared" si="6"/>
        <v>7.75</v>
      </c>
      <c r="J36" s="190" t="str">
        <f t="shared" si="16"/>
        <v>053</v>
      </c>
      <c r="K36" s="190" t="str">
        <f t="shared" si="16"/>
        <v>500</v>
      </c>
      <c r="L36" s="190" t="str">
        <f t="shared" si="16"/>
        <v>501</v>
      </c>
      <c r="M36" s="190" t="str">
        <f t="shared" si="16"/>
        <v>515</v>
      </c>
      <c r="N36" s="190" t="str">
        <f t="shared" si="16"/>
        <v>516</v>
      </c>
      <c r="O36" s="190" t="str">
        <f t="shared" si="16"/>
        <v>801</v>
      </c>
      <c r="P36" s="190" t="str">
        <f t="shared" si="16"/>
        <v>802</v>
      </c>
      <c r="Q36" s="190" t="str">
        <f t="shared" si="16"/>
        <v>873</v>
      </c>
      <c r="R36" s="190" t="str">
        <f t="shared" si="16"/>
        <v/>
      </c>
      <c r="S36" s="190" t="str">
        <f t="shared" si="16"/>
        <v/>
      </c>
      <c r="T36" s="190" t="str">
        <f t="shared" si="16"/>
        <v/>
      </c>
      <c r="U36" s="190" t="str">
        <f t="shared" si="16"/>
        <v/>
      </c>
      <c r="V36" s="190" t="str">
        <f t="shared" si="16"/>
        <v/>
      </c>
      <c r="W36" s="190" t="str">
        <f t="shared" si="16"/>
        <v/>
      </c>
      <c r="X36" s="190" t="str">
        <f t="shared" si="16"/>
        <v/>
      </c>
      <c r="Y36" s="190" t="str">
        <f t="shared" si="16"/>
        <v/>
      </c>
      <c r="Z36" s="190" t="str">
        <f t="shared" si="22"/>
        <v/>
      </c>
      <c r="AA36" s="190" t="str">
        <f t="shared" si="22"/>
        <v/>
      </c>
      <c r="AB36" s="190" t="str">
        <f t="shared" si="22"/>
        <v/>
      </c>
      <c r="AC36" s="190" t="str">
        <f t="shared" si="22"/>
        <v/>
      </c>
      <c r="AD36" s="190" t="str">
        <f t="shared" si="22"/>
        <v/>
      </c>
      <c r="AE36" s="190" t="str">
        <f t="shared" si="22"/>
        <v/>
      </c>
      <c r="AF36" s="190" t="str">
        <f t="shared" si="22"/>
        <v/>
      </c>
      <c r="AG36" s="190" t="str">
        <f t="shared" si="22"/>
        <v/>
      </c>
      <c r="AH36" s="190" t="str">
        <f t="shared" si="22"/>
        <v/>
      </c>
      <c r="AI36" s="190" t="str">
        <f t="shared" si="22"/>
        <v/>
      </c>
      <c r="AJ36" s="190" t="str">
        <f t="shared" si="22"/>
        <v/>
      </c>
      <c r="AK36" s="190" t="str">
        <f t="shared" si="22"/>
        <v/>
      </c>
      <c r="AL36" s="190" t="str">
        <f t="shared" si="22"/>
        <v/>
      </c>
      <c r="AM36" s="190" t="str">
        <f t="shared" si="22"/>
        <v/>
      </c>
      <c r="AN36" s="190" t="str">
        <f t="shared" si="22"/>
        <v/>
      </c>
      <c r="AO36" s="190" t="str">
        <f t="shared" si="22"/>
        <v/>
      </c>
      <c r="AP36" s="190" t="str">
        <f t="shared" si="18"/>
        <v/>
      </c>
      <c r="AQ36" s="190" t="str">
        <f t="shared" si="18"/>
        <v/>
      </c>
      <c r="AR36" s="190" t="str">
        <f t="shared" si="18"/>
        <v/>
      </c>
      <c r="AS36" s="190" t="str">
        <f t="shared" si="18"/>
        <v/>
      </c>
      <c r="AT36" s="190" t="str">
        <f t="shared" si="18"/>
        <v/>
      </c>
      <c r="AU36" s="190" t="str">
        <f t="shared" si="18"/>
        <v/>
      </c>
      <c r="AV36" s="190" t="str">
        <f t="shared" si="18"/>
        <v/>
      </c>
      <c r="AW36" s="190" t="str">
        <f t="shared" si="18"/>
        <v/>
      </c>
      <c r="AX36" s="190" t="str">
        <f t="shared" si="19"/>
        <v/>
      </c>
      <c r="AY36" s="190" t="str">
        <f t="shared" si="19"/>
        <v/>
      </c>
      <c r="AZ36" s="190" t="str">
        <f t="shared" si="20"/>
        <v/>
      </c>
      <c r="BA36" s="190" t="str">
        <f t="shared" si="20"/>
        <v/>
      </c>
      <c r="BB36" s="190" t="str">
        <f t="shared" si="20"/>
        <v/>
      </c>
      <c r="BC36" s="190" t="str">
        <f t="shared" si="20"/>
        <v/>
      </c>
      <c r="BD36" s="190" t="str">
        <f t="shared" si="20"/>
        <v/>
      </c>
      <c r="BE36" s="190" t="str">
        <f t="shared" si="20"/>
        <v/>
      </c>
      <c r="BF36" s="190" t="str">
        <f t="shared" si="20"/>
        <v/>
      </c>
      <c r="BG36" s="190" t="str">
        <f t="shared" si="20"/>
        <v/>
      </c>
      <c r="BH36" s="190" t="str">
        <f t="shared" si="20"/>
        <v/>
      </c>
      <c r="BI36" s="190" t="str">
        <f t="shared" si="20"/>
        <v/>
      </c>
      <c r="BJ36" s="190" t="str">
        <f t="shared" si="20"/>
        <v/>
      </c>
      <c r="BK36" s="190" t="str">
        <f t="shared" si="20"/>
        <v/>
      </c>
      <c r="BL36" s="190" t="str">
        <f t="shared" si="20"/>
        <v/>
      </c>
      <c r="BM36" s="190" t="str">
        <f t="shared" si="20"/>
        <v/>
      </c>
      <c r="BN36" s="190" t="str">
        <f t="shared" si="20"/>
        <v/>
      </c>
      <c r="BO36" s="190" t="str">
        <f t="shared" si="20"/>
        <v/>
      </c>
      <c r="BP36" s="190" t="str">
        <f t="shared" si="21"/>
        <v/>
      </c>
      <c r="BQ36" s="190" t="str">
        <f t="shared" si="21"/>
        <v/>
      </c>
      <c r="BR36" s="190" t="str">
        <f t="shared" si="21"/>
        <v/>
      </c>
      <c r="BS36" s="190" t="str">
        <f t="shared" si="21"/>
        <v/>
      </c>
      <c r="BT36" s="190" t="str">
        <f t="shared" si="21"/>
        <v/>
      </c>
      <c r="BU36" s="190" t="str">
        <f t="shared" si="13"/>
        <v/>
      </c>
      <c r="BV36" s="190" t="str">
        <f t="shared" si="13"/>
        <v/>
      </c>
      <c r="BW36" s="190" t="str">
        <f t="shared" si="13"/>
        <v/>
      </c>
      <c r="BX36" s="190" t="str">
        <f t="shared" si="13"/>
        <v/>
      </c>
      <c r="BY36" s="190" t="str">
        <f t="shared" si="13"/>
        <v/>
      </c>
      <c r="BZ36" t="e">
        <f>IF(LEFT(B36,6)=$A$1,IF(ISERROR(FIND(SALES!$M$8,MPAN!H36)),"",TRUE),"")</f>
        <v>#N/A</v>
      </c>
    </row>
    <row r="37" spans="1:78" x14ac:dyDescent="0.25">
      <c r="A37" t="e">
        <f>IF(BZ37=TRUE,BZ37&amp;COUNTIF($BZ$3:BZ37,"TRUE"),"")</f>
        <v>#N/A</v>
      </c>
      <c r="B37" s="625" t="str">
        <f t="shared" si="3"/>
        <v>YELGP1</v>
      </c>
      <c r="C37" s="626" t="str">
        <f>'F12'!E40</f>
        <v>YELG P1 1R</v>
      </c>
      <c r="D37" s="1" t="str">
        <f t="shared" si="4"/>
        <v>YELG</v>
      </c>
      <c r="E37" s="1" t="str">
        <f t="shared" si="5"/>
        <v>P1</v>
      </c>
      <c r="F37" t="str">
        <f t="shared" si="8"/>
        <v>1R</v>
      </c>
      <c r="G37" t="str">
        <f t="shared" si="9"/>
        <v/>
      </c>
      <c r="H37" s="1" t="str">
        <f>'F12'!F40</f>
        <v>500 801 802 873</v>
      </c>
      <c r="I37" s="197">
        <f t="shared" si="6"/>
        <v>3.75</v>
      </c>
      <c r="J37" s="190" t="str">
        <f t="shared" si="16"/>
        <v>500</v>
      </c>
      <c r="K37" s="190" t="str">
        <f t="shared" si="16"/>
        <v>801</v>
      </c>
      <c r="L37" s="190" t="str">
        <f t="shared" si="16"/>
        <v>802</v>
      </c>
      <c r="M37" s="190" t="str">
        <f t="shared" si="16"/>
        <v>873</v>
      </c>
      <c r="N37" s="190" t="str">
        <f t="shared" si="16"/>
        <v/>
      </c>
      <c r="O37" s="190" t="str">
        <f t="shared" si="16"/>
        <v/>
      </c>
      <c r="P37" s="190" t="str">
        <f t="shared" si="16"/>
        <v/>
      </c>
      <c r="Q37" s="190" t="str">
        <f t="shared" si="16"/>
        <v/>
      </c>
      <c r="R37" s="190" t="str">
        <f t="shared" si="16"/>
        <v/>
      </c>
      <c r="S37" s="190" t="str">
        <f t="shared" si="16"/>
        <v/>
      </c>
      <c r="T37" s="190" t="str">
        <f t="shared" si="16"/>
        <v/>
      </c>
      <c r="U37" s="190" t="str">
        <f t="shared" si="16"/>
        <v/>
      </c>
      <c r="V37" s="190" t="str">
        <f t="shared" si="16"/>
        <v/>
      </c>
      <c r="W37" s="190" t="str">
        <f t="shared" si="16"/>
        <v/>
      </c>
      <c r="X37" s="190" t="str">
        <f t="shared" si="16"/>
        <v/>
      </c>
      <c r="Y37" s="190" t="str">
        <f t="shared" si="16"/>
        <v/>
      </c>
      <c r="Z37" s="190" t="str">
        <f t="shared" si="22"/>
        <v/>
      </c>
      <c r="AA37" s="190" t="str">
        <f t="shared" si="22"/>
        <v/>
      </c>
      <c r="AB37" s="190" t="str">
        <f t="shared" si="22"/>
        <v/>
      </c>
      <c r="AC37" s="190" t="str">
        <f t="shared" si="22"/>
        <v/>
      </c>
      <c r="AD37" s="190" t="str">
        <f t="shared" si="22"/>
        <v/>
      </c>
      <c r="AE37" s="190" t="str">
        <f t="shared" si="22"/>
        <v/>
      </c>
      <c r="AF37" s="190" t="str">
        <f t="shared" si="22"/>
        <v/>
      </c>
      <c r="AG37" s="190" t="str">
        <f t="shared" si="22"/>
        <v/>
      </c>
      <c r="AH37" s="190" t="str">
        <f t="shared" si="22"/>
        <v/>
      </c>
      <c r="AI37" s="190" t="str">
        <f t="shared" si="22"/>
        <v/>
      </c>
      <c r="AJ37" s="190" t="str">
        <f t="shared" si="22"/>
        <v/>
      </c>
      <c r="AK37" s="190" t="str">
        <f t="shared" si="22"/>
        <v/>
      </c>
      <c r="AL37" s="190" t="str">
        <f t="shared" si="22"/>
        <v/>
      </c>
      <c r="AM37" s="190" t="str">
        <f t="shared" si="22"/>
        <v/>
      </c>
      <c r="AN37" s="190" t="str">
        <f t="shared" si="22"/>
        <v/>
      </c>
      <c r="AO37" s="190" t="str">
        <f t="shared" si="22"/>
        <v/>
      </c>
      <c r="AP37" s="190" t="str">
        <f t="shared" si="18"/>
        <v/>
      </c>
      <c r="AQ37" s="190" t="str">
        <f t="shared" si="18"/>
        <v/>
      </c>
      <c r="AR37" s="190" t="str">
        <f t="shared" si="18"/>
        <v/>
      </c>
      <c r="AS37" s="190" t="str">
        <f t="shared" si="18"/>
        <v/>
      </c>
      <c r="AT37" s="190" t="str">
        <f t="shared" si="18"/>
        <v/>
      </c>
      <c r="AU37" s="190" t="str">
        <f t="shared" si="18"/>
        <v/>
      </c>
      <c r="AV37" s="190" t="str">
        <f t="shared" si="18"/>
        <v/>
      </c>
      <c r="AW37" s="190" t="str">
        <f t="shared" si="18"/>
        <v/>
      </c>
      <c r="AX37" s="190" t="str">
        <f t="shared" si="19"/>
        <v/>
      </c>
      <c r="AY37" s="190" t="str">
        <f t="shared" si="19"/>
        <v/>
      </c>
      <c r="AZ37" s="190" t="str">
        <f t="shared" si="20"/>
        <v/>
      </c>
      <c r="BA37" s="190" t="str">
        <f t="shared" si="20"/>
        <v/>
      </c>
      <c r="BB37" s="190" t="str">
        <f t="shared" si="20"/>
        <v/>
      </c>
      <c r="BC37" s="190" t="str">
        <f t="shared" si="20"/>
        <v/>
      </c>
      <c r="BD37" s="190" t="str">
        <f t="shared" si="20"/>
        <v/>
      </c>
      <c r="BE37" s="190" t="str">
        <f t="shared" si="20"/>
        <v/>
      </c>
      <c r="BF37" s="190" t="str">
        <f t="shared" si="20"/>
        <v/>
      </c>
      <c r="BG37" s="190" t="str">
        <f t="shared" si="20"/>
        <v/>
      </c>
      <c r="BH37" s="190" t="str">
        <f t="shared" si="20"/>
        <v/>
      </c>
      <c r="BI37" s="190" t="str">
        <f t="shared" si="20"/>
        <v/>
      </c>
      <c r="BJ37" s="190" t="str">
        <f t="shared" si="20"/>
        <v/>
      </c>
      <c r="BK37" s="190" t="str">
        <f t="shared" si="20"/>
        <v/>
      </c>
      <c r="BL37" s="190" t="str">
        <f t="shared" si="20"/>
        <v/>
      </c>
      <c r="BM37" s="190" t="str">
        <f t="shared" si="20"/>
        <v/>
      </c>
      <c r="BN37" s="190" t="str">
        <f t="shared" si="20"/>
        <v/>
      </c>
      <c r="BO37" s="190" t="str">
        <f t="shared" si="20"/>
        <v/>
      </c>
      <c r="BP37" s="190" t="str">
        <f t="shared" si="21"/>
        <v/>
      </c>
      <c r="BQ37" s="190" t="str">
        <f t="shared" si="21"/>
        <v/>
      </c>
      <c r="BR37" s="190" t="str">
        <f t="shared" si="21"/>
        <v/>
      </c>
      <c r="BS37" s="190" t="str">
        <f t="shared" si="21"/>
        <v/>
      </c>
      <c r="BT37" s="190" t="str">
        <f t="shared" si="21"/>
        <v/>
      </c>
      <c r="BU37" s="190" t="str">
        <f t="shared" si="13"/>
        <v/>
      </c>
      <c r="BV37" s="190" t="str">
        <f t="shared" si="13"/>
        <v/>
      </c>
      <c r="BW37" s="190" t="str">
        <f t="shared" si="13"/>
        <v/>
      </c>
      <c r="BX37" s="190" t="str">
        <f t="shared" si="13"/>
        <v/>
      </c>
      <c r="BY37" s="190" t="str">
        <f t="shared" si="13"/>
        <v/>
      </c>
      <c r="BZ37" t="e">
        <f>IF(LEFT(B37,6)=$A$1,IF(ISERROR(FIND(SALES!$M$8,MPAN!H37)),"",TRUE),"")</f>
        <v>#N/A</v>
      </c>
    </row>
    <row r="38" spans="1:78" x14ac:dyDescent="0.25">
      <c r="A38" t="e">
        <f>IF(BZ38=TRUE,BZ38&amp;COUNTIF($BZ$3:BZ38,"TRUE"),"")</f>
        <v>#N/A</v>
      </c>
      <c r="B38" s="625" t="str">
        <f t="shared" si="3"/>
        <v>LONDP2</v>
      </c>
      <c r="C38" s="626" t="str">
        <f>'F12'!E41</f>
        <v>LOND P2 2R</v>
      </c>
      <c r="D38" s="1" t="str">
        <f t="shared" si="4"/>
        <v>LOND</v>
      </c>
      <c r="E38" s="1" t="str">
        <f t="shared" si="5"/>
        <v>P2</v>
      </c>
      <c r="F38" t="str">
        <f t="shared" si="8"/>
        <v>2R</v>
      </c>
      <c r="G38" t="str">
        <f t="shared" si="9"/>
        <v/>
      </c>
      <c r="H38" s="1" t="str">
        <f>'F12'!F41</f>
        <v>001 031 053 059 060 805 806 811 820 874</v>
      </c>
      <c r="I38" s="197">
        <f t="shared" si="6"/>
        <v>9.75</v>
      </c>
      <c r="J38" s="190" t="str">
        <f t="shared" si="16"/>
        <v>001</v>
      </c>
      <c r="K38" s="190" t="str">
        <f t="shared" si="16"/>
        <v>031</v>
      </c>
      <c r="L38" s="190" t="str">
        <f t="shared" si="16"/>
        <v>053</v>
      </c>
      <c r="M38" s="190" t="str">
        <f t="shared" si="16"/>
        <v>059</v>
      </c>
      <c r="N38" s="190" t="str">
        <f t="shared" si="16"/>
        <v>060</v>
      </c>
      <c r="O38" s="190" t="str">
        <f t="shared" si="16"/>
        <v>805</v>
      </c>
      <c r="P38" s="190" t="str">
        <f t="shared" si="16"/>
        <v>806</v>
      </c>
      <c r="Q38" s="190" t="str">
        <f t="shared" si="16"/>
        <v>811</v>
      </c>
      <c r="R38" s="190" t="str">
        <f t="shared" si="16"/>
        <v>820</v>
      </c>
      <c r="S38" s="190" t="str">
        <f t="shared" si="16"/>
        <v>874</v>
      </c>
      <c r="T38" s="190" t="str">
        <f t="shared" si="16"/>
        <v/>
      </c>
      <c r="U38" s="190" t="str">
        <f t="shared" si="16"/>
        <v/>
      </c>
      <c r="V38" s="190" t="str">
        <f t="shared" si="16"/>
        <v/>
      </c>
      <c r="W38" s="190" t="str">
        <f t="shared" si="16"/>
        <v/>
      </c>
      <c r="X38" s="190" t="str">
        <f t="shared" si="16"/>
        <v/>
      </c>
      <c r="Y38" s="190" t="str">
        <f>IF(Y$2&gt;LEN($H38),IF(Y$1=1,IF(LEN($H38)=2,"0"&amp;$H38,""),""),RIGHT(LEFT($H38,Y$2),3))</f>
        <v/>
      </c>
      <c r="Z38" s="190" t="str">
        <f t="shared" si="22"/>
        <v/>
      </c>
      <c r="AA38" s="190" t="str">
        <f t="shared" si="22"/>
        <v/>
      </c>
      <c r="AB38" s="190" t="str">
        <f t="shared" si="22"/>
        <v/>
      </c>
      <c r="AC38" s="190" t="str">
        <f t="shared" si="22"/>
        <v/>
      </c>
      <c r="AD38" s="190" t="str">
        <f t="shared" si="22"/>
        <v/>
      </c>
      <c r="AE38" s="190" t="str">
        <f t="shared" si="22"/>
        <v/>
      </c>
      <c r="AF38" s="190" t="str">
        <f t="shared" si="22"/>
        <v/>
      </c>
      <c r="AG38" s="190" t="str">
        <f t="shared" si="22"/>
        <v/>
      </c>
      <c r="AH38" s="190" t="str">
        <f t="shared" si="22"/>
        <v/>
      </c>
      <c r="AI38" s="190" t="str">
        <f t="shared" si="22"/>
        <v/>
      </c>
      <c r="AJ38" s="190" t="str">
        <f t="shared" si="22"/>
        <v/>
      </c>
      <c r="AK38" s="190" t="str">
        <f t="shared" si="22"/>
        <v/>
      </c>
      <c r="AL38" s="190" t="str">
        <f t="shared" si="22"/>
        <v/>
      </c>
      <c r="AM38" s="190" t="str">
        <f t="shared" si="22"/>
        <v/>
      </c>
      <c r="AN38" s="190" t="str">
        <f t="shared" si="22"/>
        <v/>
      </c>
      <c r="AO38" s="190" t="str">
        <f t="shared" si="22"/>
        <v/>
      </c>
      <c r="AP38" s="190" t="str">
        <f t="shared" si="18"/>
        <v/>
      </c>
      <c r="AQ38" s="190" t="str">
        <f t="shared" si="18"/>
        <v/>
      </c>
      <c r="AR38" s="190" t="str">
        <f t="shared" si="18"/>
        <v/>
      </c>
      <c r="AS38" s="190" t="str">
        <f t="shared" si="18"/>
        <v/>
      </c>
      <c r="AT38" s="190" t="str">
        <f t="shared" si="18"/>
        <v/>
      </c>
      <c r="AU38" s="190" t="str">
        <f t="shared" si="18"/>
        <v/>
      </c>
      <c r="AV38" s="190" t="str">
        <f t="shared" si="18"/>
        <v/>
      </c>
      <c r="AW38" s="190" t="str">
        <f t="shared" si="18"/>
        <v/>
      </c>
      <c r="AX38" s="190" t="str">
        <f t="shared" si="19"/>
        <v/>
      </c>
      <c r="AY38" s="190" t="str">
        <f t="shared" si="19"/>
        <v/>
      </c>
      <c r="AZ38" s="190" t="str">
        <f t="shared" si="20"/>
        <v/>
      </c>
      <c r="BA38" s="190" t="str">
        <f t="shared" si="20"/>
        <v/>
      </c>
      <c r="BB38" s="190" t="str">
        <f t="shared" si="20"/>
        <v/>
      </c>
      <c r="BC38" s="190" t="str">
        <f t="shared" si="20"/>
        <v/>
      </c>
      <c r="BD38" s="190" t="str">
        <f t="shared" si="20"/>
        <v/>
      </c>
      <c r="BE38" s="190" t="str">
        <f t="shared" si="20"/>
        <v/>
      </c>
      <c r="BF38" s="190" t="str">
        <f t="shared" si="20"/>
        <v/>
      </c>
      <c r="BG38" s="190" t="str">
        <f t="shared" si="20"/>
        <v/>
      </c>
      <c r="BH38" s="190" t="str">
        <f t="shared" si="20"/>
        <v/>
      </c>
      <c r="BI38" s="190" t="str">
        <f t="shared" si="20"/>
        <v/>
      </c>
      <c r="BJ38" s="190" t="str">
        <f t="shared" si="20"/>
        <v/>
      </c>
      <c r="BK38" s="190" t="str">
        <f t="shared" si="20"/>
        <v/>
      </c>
      <c r="BL38" s="190" t="str">
        <f t="shared" si="20"/>
        <v/>
      </c>
      <c r="BM38" s="190" t="str">
        <f t="shared" si="20"/>
        <v/>
      </c>
      <c r="BN38" s="190" t="str">
        <f t="shared" si="20"/>
        <v/>
      </c>
      <c r="BO38" s="190" t="str">
        <f t="shared" si="20"/>
        <v/>
      </c>
      <c r="BP38" s="190" t="str">
        <f t="shared" ref="BP38:BT47" si="23">IF(BP$2&gt;LEN($H38),IF(BP$1=1,IF(LEN($H38)=2,"0"&amp;$H38,""),""),RIGHT(LEFT($H38,BP$2),3))</f>
        <v/>
      </c>
      <c r="BQ38" s="190" t="str">
        <f t="shared" si="23"/>
        <v/>
      </c>
      <c r="BR38" s="190" t="str">
        <f t="shared" si="23"/>
        <v/>
      </c>
      <c r="BS38" s="190" t="str">
        <f t="shared" si="23"/>
        <v/>
      </c>
      <c r="BT38" s="190" t="str">
        <f t="shared" si="23"/>
        <v/>
      </c>
      <c r="BU38" s="190" t="str">
        <f t="shared" si="13"/>
        <v/>
      </c>
      <c r="BV38" s="190" t="str">
        <f t="shared" si="13"/>
        <v/>
      </c>
      <c r="BW38" s="190" t="str">
        <f t="shared" si="13"/>
        <v/>
      </c>
      <c r="BX38" s="190" t="str">
        <f t="shared" si="13"/>
        <v/>
      </c>
      <c r="BY38" s="190" t="str">
        <f t="shared" si="13"/>
        <v/>
      </c>
      <c r="BZ38" t="e">
        <f>IF(LEFT(B38,6)=$A$1,IF(ISERROR(FIND(SALES!$M$8,MPAN!H38)),"",TRUE),"")</f>
        <v>#N/A</v>
      </c>
    </row>
    <row r="39" spans="1:78" x14ac:dyDescent="0.25">
      <c r="A39" t="e">
        <f>IF(BZ39=TRUE,BZ39&amp;COUNTIF($BZ$3:BZ39,"TRUE"),"")</f>
        <v>#N/A</v>
      </c>
      <c r="B39" s="625" t="str">
        <f t="shared" si="3"/>
        <v>ETCLP3</v>
      </c>
      <c r="C39" s="626" t="str">
        <f>'F12'!E42</f>
        <v>ETCL P3 1R (Southern)</v>
      </c>
      <c r="D39" s="1" t="str">
        <f t="shared" si="4"/>
        <v>ETCL</v>
      </c>
      <c r="E39" s="1" t="str">
        <f t="shared" si="5"/>
        <v>P3</v>
      </c>
      <c r="F39" t="str">
        <f t="shared" si="8"/>
        <v>1R</v>
      </c>
      <c r="G39" t="str">
        <f t="shared" si="9"/>
        <v xml:space="preserve"> (Southern)</v>
      </c>
      <c r="H39" s="1">
        <f>'F12'!F42</f>
        <v>801</v>
      </c>
      <c r="I39" s="197">
        <f t="shared" si="6"/>
        <v>0.75</v>
      </c>
      <c r="J39" s="190" t="str">
        <f t="shared" ref="J39:Y54" si="24">IF(J$2&gt;LEN($H39),IF(J$1=1,IF(LEN($H39)=2,"0"&amp;$H39,""),""),RIGHT(LEFT($H39,J$2),3))</f>
        <v>801</v>
      </c>
      <c r="K39" s="190" t="str">
        <f t="shared" si="24"/>
        <v/>
      </c>
      <c r="L39" s="190" t="str">
        <f t="shared" si="24"/>
        <v/>
      </c>
      <c r="M39" s="190" t="str">
        <f t="shared" si="24"/>
        <v/>
      </c>
      <c r="N39" s="190" t="str">
        <f t="shared" si="24"/>
        <v/>
      </c>
      <c r="O39" s="190" t="str">
        <f t="shared" si="24"/>
        <v/>
      </c>
      <c r="P39" s="190" t="str">
        <f t="shared" si="24"/>
        <v/>
      </c>
      <c r="Q39" s="190" t="str">
        <f t="shared" si="24"/>
        <v/>
      </c>
      <c r="R39" s="190" t="str">
        <f t="shared" si="24"/>
        <v/>
      </c>
      <c r="S39" s="190" t="str">
        <f t="shared" si="24"/>
        <v/>
      </c>
      <c r="T39" s="190" t="str">
        <f t="shared" si="24"/>
        <v/>
      </c>
      <c r="U39" s="190" t="str">
        <f t="shared" si="24"/>
        <v/>
      </c>
      <c r="V39" s="190" t="str">
        <f t="shared" si="24"/>
        <v/>
      </c>
      <c r="W39" s="190" t="str">
        <f t="shared" si="24"/>
        <v/>
      </c>
      <c r="X39" s="190" t="str">
        <f t="shared" si="24"/>
        <v/>
      </c>
      <c r="Y39" s="190" t="str">
        <f t="shared" si="24"/>
        <v/>
      </c>
      <c r="Z39" s="190" t="str">
        <f t="shared" si="22"/>
        <v/>
      </c>
      <c r="AA39" s="190" t="str">
        <f t="shared" si="22"/>
        <v/>
      </c>
      <c r="AB39" s="190" t="str">
        <f t="shared" si="22"/>
        <v/>
      </c>
      <c r="AC39" s="190" t="str">
        <f t="shared" si="22"/>
        <v/>
      </c>
      <c r="AD39" s="190" t="str">
        <f t="shared" si="22"/>
        <v/>
      </c>
      <c r="AE39" s="190" t="str">
        <f t="shared" si="22"/>
        <v/>
      </c>
      <c r="AF39" s="190" t="str">
        <f t="shared" si="22"/>
        <v/>
      </c>
      <c r="AG39" s="190" t="str">
        <f t="shared" si="22"/>
        <v/>
      </c>
      <c r="AH39" s="190" t="str">
        <f t="shared" si="22"/>
        <v/>
      </c>
      <c r="AI39" s="190" t="str">
        <f t="shared" si="22"/>
        <v/>
      </c>
      <c r="AJ39" s="190" t="str">
        <f t="shared" si="22"/>
        <v/>
      </c>
      <c r="AK39" s="190" t="str">
        <f t="shared" si="22"/>
        <v/>
      </c>
      <c r="AL39" s="190" t="str">
        <f t="shared" si="22"/>
        <v/>
      </c>
      <c r="AM39" s="190" t="str">
        <f t="shared" si="22"/>
        <v/>
      </c>
      <c r="AN39" s="190" t="str">
        <f t="shared" si="22"/>
        <v/>
      </c>
      <c r="AO39" s="190" t="str">
        <f t="shared" si="22"/>
        <v/>
      </c>
      <c r="AP39" s="190" t="str">
        <f t="shared" si="18"/>
        <v/>
      </c>
      <c r="AQ39" s="190" t="str">
        <f t="shared" si="18"/>
        <v/>
      </c>
      <c r="AR39" s="190" t="str">
        <f t="shared" si="18"/>
        <v/>
      </c>
      <c r="AS39" s="190" t="str">
        <f t="shared" si="18"/>
        <v/>
      </c>
      <c r="AT39" s="190" t="str">
        <f t="shared" si="18"/>
        <v/>
      </c>
      <c r="AU39" s="190" t="str">
        <f t="shared" si="18"/>
        <v/>
      </c>
      <c r="AV39" s="190" t="str">
        <f t="shared" si="18"/>
        <v/>
      </c>
      <c r="AW39" s="190" t="str">
        <f t="shared" si="18"/>
        <v/>
      </c>
      <c r="AX39" s="190" t="str">
        <f t="shared" si="19"/>
        <v/>
      </c>
      <c r="AY39" s="190" t="str">
        <f t="shared" si="19"/>
        <v/>
      </c>
      <c r="AZ39" s="190" t="str">
        <f t="shared" si="20"/>
        <v/>
      </c>
      <c r="BA39" s="190" t="str">
        <f t="shared" si="20"/>
        <v/>
      </c>
      <c r="BB39" s="190" t="str">
        <f t="shared" si="20"/>
        <v/>
      </c>
      <c r="BC39" s="190" t="str">
        <f t="shared" si="20"/>
        <v/>
      </c>
      <c r="BD39" s="190" t="str">
        <f t="shared" si="20"/>
        <v/>
      </c>
      <c r="BE39" s="190" t="str">
        <f t="shared" si="20"/>
        <v/>
      </c>
      <c r="BF39" s="190" t="str">
        <f t="shared" si="20"/>
        <v/>
      </c>
      <c r="BG39" s="190" t="str">
        <f t="shared" si="20"/>
        <v/>
      </c>
      <c r="BH39" s="190" t="str">
        <f t="shared" si="20"/>
        <v/>
      </c>
      <c r="BI39" s="190" t="str">
        <f t="shared" si="20"/>
        <v/>
      </c>
      <c r="BJ39" s="190" t="str">
        <f t="shared" si="20"/>
        <v/>
      </c>
      <c r="BK39" s="190" t="str">
        <f t="shared" si="20"/>
        <v/>
      </c>
      <c r="BL39" s="190" t="str">
        <f t="shared" si="20"/>
        <v/>
      </c>
      <c r="BM39" s="190" t="str">
        <f t="shared" si="20"/>
        <v/>
      </c>
      <c r="BN39" s="190" t="str">
        <f t="shared" si="20"/>
        <v/>
      </c>
      <c r="BO39" s="190" t="str">
        <f t="shared" si="20"/>
        <v/>
      </c>
      <c r="BP39" s="190" t="str">
        <f t="shared" si="23"/>
        <v/>
      </c>
      <c r="BQ39" s="190" t="str">
        <f t="shared" si="23"/>
        <v/>
      </c>
      <c r="BR39" s="190" t="str">
        <f t="shared" si="23"/>
        <v/>
      </c>
      <c r="BS39" s="190" t="str">
        <f t="shared" si="23"/>
        <v/>
      </c>
      <c r="BT39" s="190" t="str">
        <f t="shared" si="23"/>
        <v/>
      </c>
      <c r="BU39" s="190" t="str">
        <f t="shared" si="13"/>
        <v/>
      </c>
      <c r="BV39" s="190" t="str">
        <f t="shared" si="13"/>
        <v/>
      </c>
      <c r="BW39" s="190" t="str">
        <f t="shared" si="13"/>
        <v/>
      </c>
      <c r="BX39" s="190" t="str">
        <f t="shared" si="13"/>
        <v/>
      </c>
      <c r="BY39" s="190" t="str">
        <f t="shared" si="13"/>
        <v/>
      </c>
      <c r="BZ39" t="e">
        <f>IF(LEFT(B39,6)=$A$1,IF(ISERROR(FIND(SALES!$M$8,MPAN!H39)),"",TRUE),"")</f>
        <v>#N/A</v>
      </c>
    </row>
    <row r="40" spans="1:78" x14ac:dyDescent="0.25">
      <c r="A40" t="e">
        <f>IF(BZ40=TRUE,BZ40&amp;COUNTIF($BZ$3:BZ40,"TRUE"),"")</f>
        <v>#N/A</v>
      </c>
      <c r="B40" s="625" t="str">
        <f t="shared" si="3"/>
        <v>YELGP2</v>
      </c>
      <c r="C40" s="626" t="str">
        <f>'F12'!E43</f>
        <v>YELG P2 1R (Restricted)</v>
      </c>
      <c r="D40" s="1" t="str">
        <f t="shared" si="4"/>
        <v>YELG</v>
      </c>
      <c r="E40" s="1" t="str">
        <f t="shared" si="5"/>
        <v>P2</v>
      </c>
      <c r="F40" t="str">
        <f t="shared" si="8"/>
        <v>1R</v>
      </c>
      <c r="G40" t="str">
        <f t="shared" si="9"/>
        <v xml:space="preserve"> (Restricted)</v>
      </c>
      <c r="H40" s="1" t="str">
        <f>'F12'!F43</f>
        <v>005 011 514 515 516 529 530 532 533 534</v>
      </c>
      <c r="I40" s="197">
        <f t="shared" si="6"/>
        <v>9.75</v>
      </c>
      <c r="J40" s="190" t="str">
        <f t="shared" si="24"/>
        <v>005</v>
      </c>
      <c r="K40" s="190" t="str">
        <f t="shared" si="24"/>
        <v>011</v>
      </c>
      <c r="L40" s="190" t="str">
        <f t="shared" si="24"/>
        <v>514</v>
      </c>
      <c r="M40" s="190" t="str">
        <f t="shared" si="24"/>
        <v>515</v>
      </c>
      <c r="N40" s="190" t="str">
        <f t="shared" si="24"/>
        <v>516</v>
      </c>
      <c r="O40" s="190" t="str">
        <f t="shared" si="24"/>
        <v>529</v>
      </c>
      <c r="P40" s="190" t="str">
        <f t="shared" si="24"/>
        <v>530</v>
      </c>
      <c r="Q40" s="190" t="str">
        <f t="shared" si="24"/>
        <v>532</v>
      </c>
      <c r="R40" s="190" t="str">
        <f t="shared" si="24"/>
        <v>533</v>
      </c>
      <c r="S40" s="190" t="str">
        <f t="shared" si="24"/>
        <v>534</v>
      </c>
      <c r="T40" s="190" t="str">
        <f t="shared" si="24"/>
        <v/>
      </c>
      <c r="U40" s="190" t="str">
        <f t="shared" si="24"/>
        <v/>
      </c>
      <c r="V40" s="190" t="str">
        <f t="shared" si="24"/>
        <v/>
      </c>
      <c r="W40" s="190" t="str">
        <f t="shared" si="24"/>
        <v/>
      </c>
      <c r="X40" s="190" t="str">
        <f t="shared" si="24"/>
        <v/>
      </c>
      <c r="Y40" s="190" t="str">
        <f t="shared" si="24"/>
        <v/>
      </c>
      <c r="Z40" s="190" t="str">
        <f t="shared" si="22"/>
        <v/>
      </c>
      <c r="AA40" s="190" t="str">
        <f t="shared" si="22"/>
        <v/>
      </c>
      <c r="AB40" s="190" t="str">
        <f t="shared" si="22"/>
        <v/>
      </c>
      <c r="AC40" s="190" t="str">
        <f t="shared" si="22"/>
        <v/>
      </c>
      <c r="AD40" s="190" t="str">
        <f t="shared" si="22"/>
        <v/>
      </c>
      <c r="AE40" s="190" t="str">
        <f t="shared" si="22"/>
        <v/>
      </c>
      <c r="AF40" s="190" t="str">
        <f t="shared" si="22"/>
        <v/>
      </c>
      <c r="AG40" s="190" t="str">
        <f t="shared" si="22"/>
        <v/>
      </c>
      <c r="AH40" s="190" t="str">
        <f t="shared" si="22"/>
        <v/>
      </c>
      <c r="AI40" s="190" t="str">
        <f t="shared" si="22"/>
        <v/>
      </c>
      <c r="AJ40" s="190" t="str">
        <f t="shared" si="22"/>
        <v/>
      </c>
      <c r="AK40" s="190" t="str">
        <f t="shared" si="22"/>
        <v/>
      </c>
      <c r="AL40" s="190" t="str">
        <f t="shared" si="22"/>
        <v/>
      </c>
      <c r="AM40" s="190" t="str">
        <f t="shared" si="22"/>
        <v/>
      </c>
      <c r="AN40" s="190" t="str">
        <f t="shared" si="22"/>
        <v/>
      </c>
      <c r="AO40" s="190" t="str">
        <f t="shared" si="22"/>
        <v/>
      </c>
      <c r="AP40" s="190" t="str">
        <f t="shared" si="18"/>
        <v/>
      </c>
      <c r="AQ40" s="190" t="str">
        <f t="shared" si="18"/>
        <v/>
      </c>
      <c r="AR40" s="190" t="str">
        <f t="shared" si="18"/>
        <v/>
      </c>
      <c r="AS40" s="190" t="str">
        <f t="shared" si="18"/>
        <v/>
      </c>
      <c r="AT40" s="190" t="str">
        <f t="shared" si="18"/>
        <v/>
      </c>
      <c r="AU40" s="190" t="str">
        <f t="shared" si="18"/>
        <v/>
      </c>
      <c r="AV40" s="190" t="str">
        <f t="shared" si="18"/>
        <v/>
      </c>
      <c r="AW40" s="190" t="str">
        <f t="shared" si="18"/>
        <v/>
      </c>
      <c r="AX40" s="190" t="str">
        <f t="shared" si="19"/>
        <v/>
      </c>
      <c r="AY40" s="190" t="str">
        <f t="shared" si="19"/>
        <v/>
      </c>
      <c r="AZ40" s="190" t="str">
        <f t="shared" si="20"/>
        <v/>
      </c>
      <c r="BA40" s="190" t="str">
        <f t="shared" si="20"/>
        <v/>
      </c>
      <c r="BB40" s="190" t="str">
        <f t="shared" si="20"/>
        <v/>
      </c>
      <c r="BC40" s="190" t="str">
        <f t="shared" si="20"/>
        <v/>
      </c>
      <c r="BD40" s="190" t="str">
        <f t="shared" si="20"/>
        <v/>
      </c>
      <c r="BE40" s="190" t="str">
        <f t="shared" si="20"/>
        <v/>
      </c>
      <c r="BF40" s="190" t="str">
        <f t="shared" si="20"/>
        <v/>
      </c>
      <c r="BG40" s="190" t="str">
        <f t="shared" si="20"/>
        <v/>
      </c>
      <c r="BH40" s="190" t="str">
        <f t="shared" si="20"/>
        <v/>
      </c>
      <c r="BI40" s="190" t="str">
        <f t="shared" si="20"/>
        <v/>
      </c>
      <c r="BJ40" s="190" t="str">
        <f t="shared" si="20"/>
        <v/>
      </c>
      <c r="BK40" s="190" t="str">
        <f t="shared" si="20"/>
        <v/>
      </c>
      <c r="BL40" s="190" t="str">
        <f t="shared" si="20"/>
        <v/>
      </c>
      <c r="BM40" s="190" t="str">
        <f t="shared" si="20"/>
        <v/>
      </c>
      <c r="BN40" s="190" t="str">
        <f t="shared" si="20"/>
        <v/>
      </c>
      <c r="BO40" s="190" t="str">
        <f t="shared" si="20"/>
        <v/>
      </c>
      <c r="BP40" s="190" t="str">
        <f t="shared" si="23"/>
        <v/>
      </c>
      <c r="BQ40" s="190" t="str">
        <f t="shared" si="23"/>
        <v/>
      </c>
      <c r="BR40" s="190" t="str">
        <f t="shared" si="23"/>
        <v/>
      </c>
      <c r="BS40" s="190" t="str">
        <f t="shared" si="23"/>
        <v/>
      </c>
      <c r="BT40" s="190" t="str">
        <f t="shared" si="23"/>
        <v/>
      </c>
      <c r="BU40" s="190" t="str">
        <f t="shared" si="13"/>
        <v/>
      </c>
      <c r="BV40" s="190" t="str">
        <f t="shared" si="13"/>
        <v/>
      </c>
      <c r="BW40" s="190" t="str">
        <f t="shared" si="13"/>
        <v/>
      </c>
      <c r="BX40" s="190" t="str">
        <f t="shared" si="13"/>
        <v/>
      </c>
      <c r="BY40" s="190" t="str">
        <f t="shared" si="13"/>
        <v/>
      </c>
      <c r="BZ40" t="e">
        <f>IF(LEFT(B40,6)=$A$1,IF(ISERROR(FIND(SALES!$M$8,MPAN!H40)),"",TRUE),"")</f>
        <v>#N/A</v>
      </c>
    </row>
    <row r="41" spans="1:78" x14ac:dyDescent="0.25">
      <c r="A41" t="e">
        <f>IF(BZ41=TRUE,BZ41&amp;COUNTIF($BZ$3:BZ41,"TRUE"),"")</f>
        <v>#N/A</v>
      </c>
      <c r="B41" s="625" t="str">
        <f t="shared" si="3"/>
        <v>MIDEP1</v>
      </c>
      <c r="C41" s="626" t="str">
        <f>'F12'!E44</f>
        <v>MIDE P1 1R</v>
      </c>
      <c r="D41" s="1" t="str">
        <f t="shared" si="4"/>
        <v>MIDE</v>
      </c>
      <c r="E41" s="1" t="str">
        <f t="shared" si="5"/>
        <v>P1</v>
      </c>
      <c r="F41" t="str">
        <f t="shared" si="8"/>
        <v>1R</v>
      </c>
      <c r="G41" t="str">
        <f t="shared" si="9"/>
        <v/>
      </c>
      <c r="H41" s="1" t="str">
        <f>'F12'!F44</f>
        <v>053 500 565 801 802 873</v>
      </c>
      <c r="I41" s="197">
        <f t="shared" si="6"/>
        <v>5.75</v>
      </c>
      <c r="J41" s="190" t="str">
        <f t="shared" si="24"/>
        <v>053</v>
      </c>
      <c r="K41" s="190" t="str">
        <f t="shared" si="24"/>
        <v>500</v>
      </c>
      <c r="L41" s="190" t="str">
        <f t="shared" si="24"/>
        <v>565</v>
      </c>
      <c r="M41" s="190" t="str">
        <f t="shared" si="24"/>
        <v>801</v>
      </c>
      <c r="N41" s="190" t="str">
        <f t="shared" si="24"/>
        <v>802</v>
      </c>
      <c r="O41" s="190" t="str">
        <f t="shared" si="24"/>
        <v>873</v>
      </c>
      <c r="P41" s="190" t="str">
        <f t="shared" si="24"/>
        <v/>
      </c>
      <c r="Q41" s="190" t="str">
        <f t="shared" si="24"/>
        <v/>
      </c>
      <c r="R41" s="190" t="str">
        <f t="shared" si="24"/>
        <v/>
      </c>
      <c r="S41" s="190" t="str">
        <f t="shared" si="24"/>
        <v/>
      </c>
      <c r="T41" s="190" t="str">
        <f t="shared" si="24"/>
        <v/>
      </c>
      <c r="U41" s="190" t="str">
        <f t="shared" si="24"/>
        <v/>
      </c>
      <c r="V41" s="190" t="str">
        <f t="shared" si="24"/>
        <v/>
      </c>
      <c r="W41" s="190" t="str">
        <f t="shared" si="24"/>
        <v/>
      </c>
      <c r="X41" s="190" t="str">
        <f t="shared" si="24"/>
        <v/>
      </c>
      <c r="Y41" s="190" t="str">
        <f t="shared" si="24"/>
        <v/>
      </c>
      <c r="Z41" s="190" t="str">
        <f t="shared" si="22"/>
        <v/>
      </c>
      <c r="AA41" s="190" t="str">
        <f t="shared" si="22"/>
        <v/>
      </c>
      <c r="AB41" s="190" t="str">
        <f t="shared" si="22"/>
        <v/>
      </c>
      <c r="AC41" s="190" t="str">
        <f t="shared" si="22"/>
        <v/>
      </c>
      <c r="AD41" s="190" t="str">
        <f t="shared" si="22"/>
        <v/>
      </c>
      <c r="AE41" s="190" t="str">
        <f t="shared" si="22"/>
        <v/>
      </c>
      <c r="AF41" s="190" t="str">
        <f t="shared" si="22"/>
        <v/>
      </c>
      <c r="AG41" s="190" t="str">
        <f t="shared" si="22"/>
        <v/>
      </c>
      <c r="AH41" s="190" t="str">
        <f t="shared" si="22"/>
        <v/>
      </c>
      <c r="AI41" s="190" t="str">
        <f t="shared" si="22"/>
        <v/>
      </c>
      <c r="AJ41" s="190" t="str">
        <f t="shared" si="22"/>
        <v/>
      </c>
      <c r="AK41" s="190" t="str">
        <f t="shared" si="22"/>
        <v/>
      </c>
      <c r="AL41" s="190" t="str">
        <f t="shared" si="22"/>
        <v/>
      </c>
      <c r="AM41" s="190" t="str">
        <f t="shared" si="22"/>
        <v/>
      </c>
      <c r="AN41" s="190" t="str">
        <f t="shared" si="22"/>
        <v/>
      </c>
      <c r="AO41" s="190" t="str">
        <f t="shared" si="22"/>
        <v/>
      </c>
      <c r="AP41" s="190" t="str">
        <f t="shared" si="18"/>
        <v/>
      </c>
      <c r="AQ41" s="190" t="str">
        <f t="shared" si="18"/>
        <v/>
      </c>
      <c r="AR41" s="190" t="str">
        <f t="shared" si="18"/>
        <v/>
      </c>
      <c r="AS41" s="190" t="str">
        <f t="shared" si="18"/>
        <v/>
      </c>
      <c r="AT41" s="190" t="str">
        <f t="shared" si="18"/>
        <v/>
      </c>
      <c r="AU41" s="190" t="str">
        <f t="shared" si="18"/>
        <v/>
      </c>
      <c r="AV41" s="190" t="str">
        <f t="shared" si="18"/>
        <v/>
      </c>
      <c r="AW41" s="190" t="str">
        <f t="shared" si="18"/>
        <v/>
      </c>
      <c r="AX41" s="190" t="str">
        <f t="shared" si="19"/>
        <v/>
      </c>
      <c r="AY41" s="190" t="str">
        <f t="shared" si="19"/>
        <v/>
      </c>
      <c r="AZ41" s="190" t="str">
        <f t="shared" si="20"/>
        <v/>
      </c>
      <c r="BA41" s="190" t="str">
        <f t="shared" si="20"/>
        <v/>
      </c>
      <c r="BB41" s="190" t="str">
        <f t="shared" si="20"/>
        <v/>
      </c>
      <c r="BC41" s="190" t="str">
        <f t="shared" si="20"/>
        <v/>
      </c>
      <c r="BD41" s="190" t="str">
        <f t="shared" si="20"/>
        <v/>
      </c>
      <c r="BE41" s="190" t="str">
        <f t="shared" si="20"/>
        <v/>
      </c>
      <c r="BF41" s="190" t="str">
        <f t="shared" si="20"/>
        <v/>
      </c>
      <c r="BG41" s="190" t="str">
        <f t="shared" si="20"/>
        <v/>
      </c>
      <c r="BH41" s="190" t="str">
        <f t="shared" si="20"/>
        <v/>
      </c>
      <c r="BI41" s="190" t="str">
        <f t="shared" si="20"/>
        <v/>
      </c>
      <c r="BJ41" s="190" t="str">
        <f t="shared" si="20"/>
        <v/>
      </c>
      <c r="BK41" s="190" t="str">
        <f t="shared" si="20"/>
        <v/>
      </c>
      <c r="BL41" s="190" t="str">
        <f t="shared" si="20"/>
        <v/>
      </c>
      <c r="BM41" s="190" t="str">
        <f t="shared" si="20"/>
        <v/>
      </c>
      <c r="BN41" s="190" t="str">
        <f t="shared" si="20"/>
        <v/>
      </c>
      <c r="BO41" s="190" t="str">
        <f t="shared" si="20"/>
        <v/>
      </c>
      <c r="BP41" s="190" t="str">
        <f t="shared" si="23"/>
        <v/>
      </c>
      <c r="BQ41" s="190" t="str">
        <f t="shared" si="23"/>
        <v/>
      </c>
      <c r="BR41" s="190" t="str">
        <f t="shared" si="23"/>
        <v/>
      </c>
      <c r="BS41" s="190" t="str">
        <f t="shared" si="23"/>
        <v/>
      </c>
      <c r="BT41" s="190" t="str">
        <f t="shared" si="23"/>
        <v/>
      </c>
      <c r="BU41" s="190" t="str">
        <f t="shared" ref="BU41:BV60" si="25">IF(BU$2&gt;LEN($H41),IF(BU$1=1,IF(LEN($H41)=2,"0"&amp;$H41,""),""),RIGHT(LEFT($H41,BU$2),3))</f>
        <v/>
      </c>
      <c r="BV41" s="190" t="str">
        <f t="shared" si="25"/>
        <v/>
      </c>
      <c r="BW41" s="190" t="str">
        <f t="shared" si="13"/>
        <v/>
      </c>
      <c r="BX41" s="190" t="str">
        <f t="shared" si="13"/>
        <v/>
      </c>
      <c r="BY41" s="190" t="str">
        <f t="shared" si="13"/>
        <v/>
      </c>
      <c r="BZ41" t="e">
        <f>IF(LEFT(B41,6)=$A$1,IF(ISERROR(FIND(SALES!$M$8,MPAN!H41)),"",TRUE),"")</f>
        <v>#N/A</v>
      </c>
    </row>
    <row r="42" spans="1:78" x14ac:dyDescent="0.25">
      <c r="A42" t="e">
        <f>IF(BZ42=TRUE,BZ42&amp;COUNTIF($BZ$3:BZ42,"TRUE"),"")</f>
        <v>#N/A</v>
      </c>
      <c r="B42" s="625" t="str">
        <f t="shared" si="3"/>
        <v>SPOWP2</v>
      </c>
      <c r="C42" s="626" t="str">
        <f>'F12'!E45</f>
        <v>SPOW P2 1R (Restricted)</v>
      </c>
      <c r="D42" s="1" t="str">
        <f t="shared" si="4"/>
        <v>SPOW</v>
      </c>
      <c r="E42" s="1" t="str">
        <f t="shared" si="5"/>
        <v>P2</v>
      </c>
      <c r="F42" t="str">
        <f t="shared" si="8"/>
        <v>1R</v>
      </c>
      <c r="G42" t="str">
        <f t="shared" si="9"/>
        <v xml:space="preserve"> (Restricted)</v>
      </c>
      <c r="H42" s="1" t="str">
        <f>'F12'!F45</f>
        <v>001 002 003 004 005 006 029 030 046 047 048 067 552 553 616 628 660 668</v>
      </c>
      <c r="I42" s="197">
        <f t="shared" si="6"/>
        <v>17.75</v>
      </c>
      <c r="J42" s="190" t="str">
        <f t="shared" si="24"/>
        <v>001</v>
      </c>
      <c r="K42" s="190" t="str">
        <f t="shared" si="24"/>
        <v>002</v>
      </c>
      <c r="L42" s="190" t="str">
        <f t="shared" si="24"/>
        <v>003</v>
      </c>
      <c r="M42" s="190" t="str">
        <f t="shared" si="24"/>
        <v>004</v>
      </c>
      <c r="N42" s="190" t="str">
        <f t="shared" si="24"/>
        <v>005</v>
      </c>
      <c r="O42" s="190" t="str">
        <f t="shared" si="24"/>
        <v>006</v>
      </c>
      <c r="P42" s="190" t="str">
        <f t="shared" si="24"/>
        <v>029</v>
      </c>
      <c r="Q42" s="190" t="str">
        <f t="shared" si="24"/>
        <v>030</v>
      </c>
      <c r="R42" s="190" t="str">
        <f t="shared" si="24"/>
        <v>046</v>
      </c>
      <c r="S42" s="190" t="str">
        <f t="shared" si="24"/>
        <v>047</v>
      </c>
      <c r="T42" s="190" t="str">
        <f t="shared" si="24"/>
        <v>048</v>
      </c>
      <c r="U42" s="190" t="str">
        <f t="shared" si="24"/>
        <v>067</v>
      </c>
      <c r="V42" s="190" t="str">
        <f t="shared" si="24"/>
        <v>552</v>
      </c>
      <c r="W42" s="190" t="str">
        <f t="shared" si="24"/>
        <v>553</v>
      </c>
      <c r="X42" s="190" t="str">
        <f t="shared" si="24"/>
        <v>616</v>
      </c>
      <c r="Y42" s="190" t="str">
        <f t="shared" si="24"/>
        <v>628</v>
      </c>
      <c r="Z42" s="190" t="str">
        <f t="shared" si="22"/>
        <v>660</v>
      </c>
      <c r="AA42" s="190" t="str">
        <f t="shared" si="22"/>
        <v>668</v>
      </c>
      <c r="AB42" s="190" t="str">
        <f t="shared" si="22"/>
        <v/>
      </c>
      <c r="AC42" s="190" t="str">
        <f t="shared" si="22"/>
        <v/>
      </c>
      <c r="AD42" s="190" t="str">
        <f t="shared" si="22"/>
        <v/>
      </c>
      <c r="AE42" s="190" t="str">
        <f t="shared" si="22"/>
        <v/>
      </c>
      <c r="AF42" s="190" t="str">
        <f t="shared" si="22"/>
        <v/>
      </c>
      <c r="AG42" s="190" t="str">
        <f t="shared" si="22"/>
        <v/>
      </c>
      <c r="AH42" s="190" t="str">
        <f t="shared" si="22"/>
        <v/>
      </c>
      <c r="AI42" s="190" t="str">
        <f t="shared" si="22"/>
        <v/>
      </c>
      <c r="AJ42" s="190" t="str">
        <f t="shared" si="22"/>
        <v/>
      </c>
      <c r="AK42" s="190" t="str">
        <f t="shared" si="22"/>
        <v/>
      </c>
      <c r="AL42" s="190" t="str">
        <f t="shared" si="22"/>
        <v/>
      </c>
      <c r="AM42" s="190" t="str">
        <f t="shared" si="22"/>
        <v/>
      </c>
      <c r="AN42" s="190" t="str">
        <f t="shared" si="22"/>
        <v/>
      </c>
      <c r="AO42" s="190" t="str">
        <f t="shared" si="18"/>
        <v/>
      </c>
      <c r="AP42" s="190" t="str">
        <f t="shared" si="18"/>
        <v/>
      </c>
      <c r="AQ42" s="190" t="str">
        <f t="shared" si="18"/>
        <v/>
      </c>
      <c r="AR42" s="190" t="str">
        <f t="shared" si="18"/>
        <v/>
      </c>
      <c r="AS42" s="190" t="str">
        <f t="shared" si="18"/>
        <v/>
      </c>
      <c r="AT42" s="190" t="str">
        <f t="shared" si="18"/>
        <v/>
      </c>
      <c r="AU42" s="190" t="str">
        <f t="shared" si="18"/>
        <v/>
      </c>
      <c r="AV42" s="190" t="str">
        <f t="shared" si="18"/>
        <v/>
      </c>
      <c r="AW42" s="190" t="str">
        <f t="shared" si="18"/>
        <v/>
      </c>
      <c r="AX42" s="190" t="str">
        <f t="shared" si="19"/>
        <v/>
      </c>
      <c r="AY42" s="190" t="str">
        <f t="shared" si="19"/>
        <v/>
      </c>
      <c r="AZ42" s="190" t="str">
        <f t="shared" si="20"/>
        <v/>
      </c>
      <c r="BA42" s="190" t="str">
        <f t="shared" si="20"/>
        <v/>
      </c>
      <c r="BB42" s="190" t="str">
        <f t="shared" si="20"/>
        <v/>
      </c>
      <c r="BC42" s="190" t="str">
        <f t="shared" si="20"/>
        <v/>
      </c>
      <c r="BD42" s="190" t="str">
        <f t="shared" si="20"/>
        <v/>
      </c>
      <c r="BE42" s="190" t="str">
        <f t="shared" si="20"/>
        <v/>
      </c>
      <c r="BF42" s="190" t="str">
        <f t="shared" si="20"/>
        <v/>
      </c>
      <c r="BG42" s="190" t="str">
        <f t="shared" si="20"/>
        <v/>
      </c>
      <c r="BH42" s="190" t="str">
        <f t="shared" si="20"/>
        <v/>
      </c>
      <c r="BI42" s="190" t="str">
        <f t="shared" si="20"/>
        <v/>
      </c>
      <c r="BJ42" s="190" t="str">
        <f t="shared" si="20"/>
        <v/>
      </c>
      <c r="BK42" s="190" t="str">
        <f t="shared" si="20"/>
        <v/>
      </c>
      <c r="BL42" s="190" t="str">
        <f t="shared" si="20"/>
        <v/>
      </c>
      <c r="BM42" s="190" t="str">
        <f t="shared" si="20"/>
        <v/>
      </c>
      <c r="BN42" s="190" t="str">
        <f t="shared" si="20"/>
        <v/>
      </c>
      <c r="BO42" s="190" t="str">
        <f t="shared" si="20"/>
        <v/>
      </c>
      <c r="BP42" s="190" t="str">
        <f t="shared" si="23"/>
        <v/>
      </c>
      <c r="BQ42" s="190" t="str">
        <f t="shared" si="23"/>
        <v/>
      </c>
      <c r="BR42" s="190" t="str">
        <f t="shared" si="23"/>
        <v/>
      </c>
      <c r="BS42" s="190" t="str">
        <f t="shared" si="23"/>
        <v/>
      </c>
      <c r="BT42" s="190" t="str">
        <f t="shared" si="23"/>
        <v/>
      </c>
      <c r="BU42" s="190" t="str">
        <f t="shared" si="25"/>
        <v/>
      </c>
      <c r="BV42" s="190" t="str">
        <f t="shared" si="25"/>
        <v/>
      </c>
      <c r="BW42" s="190" t="str">
        <f t="shared" si="13"/>
        <v/>
      </c>
      <c r="BX42" s="190" t="str">
        <f t="shared" si="13"/>
        <v/>
      </c>
      <c r="BY42" s="190" t="str">
        <f t="shared" si="13"/>
        <v/>
      </c>
      <c r="BZ42" t="e">
        <f>IF(LEFT(B42,6)=$A$1,IF(ISERROR(FIND(SALES!$M$8,MPAN!H42)),"",TRUE),"")</f>
        <v>#N/A</v>
      </c>
    </row>
    <row r="43" spans="1:78" x14ac:dyDescent="0.25">
      <c r="A43" t="e">
        <f>IF(BZ43=TRUE,BZ43&amp;COUNTIF($BZ$3:BZ43,"TRUE"),"")</f>
        <v>#N/A</v>
      </c>
      <c r="B43" s="625" t="str">
        <f t="shared" si="3"/>
        <v>EELCP3</v>
      </c>
      <c r="C43" s="626" t="str">
        <f>'F12'!E46</f>
        <v>EELC P3 2R (Eve/We)</v>
      </c>
      <c r="D43" s="1" t="str">
        <f t="shared" si="4"/>
        <v>EELC</v>
      </c>
      <c r="E43" s="1" t="str">
        <f t="shared" si="5"/>
        <v>P3</v>
      </c>
      <c r="F43" t="str">
        <f t="shared" si="8"/>
        <v>2R</v>
      </c>
      <c r="G43" t="str">
        <f t="shared" si="9"/>
        <v xml:space="preserve"> (Eve/We)</v>
      </c>
      <c r="H43" s="1" t="str">
        <f>'F12'!F46</f>
        <v>136 137 180 181 636 637 680 681</v>
      </c>
      <c r="I43" s="197">
        <f t="shared" si="6"/>
        <v>7.75</v>
      </c>
      <c r="J43" s="190" t="str">
        <f t="shared" si="24"/>
        <v>136</v>
      </c>
      <c r="K43" s="190" t="str">
        <f t="shared" si="24"/>
        <v>137</v>
      </c>
      <c r="L43" s="190" t="str">
        <f t="shared" si="24"/>
        <v>180</v>
      </c>
      <c r="M43" s="190" t="str">
        <f t="shared" si="24"/>
        <v>181</v>
      </c>
      <c r="N43" s="190" t="str">
        <f t="shared" si="24"/>
        <v>636</v>
      </c>
      <c r="O43" s="190" t="str">
        <f t="shared" si="24"/>
        <v>637</v>
      </c>
      <c r="P43" s="190" t="str">
        <f t="shared" si="24"/>
        <v>680</v>
      </c>
      <c r="Q43" s="190" t="str">
        <f t="shared" si="24"/>
        <v>681</v>
      </c>
      <c r="R43" s="190" t="str">
        <f t="shared" si="24"/>
        <v/>
      </c>
      <c r="S43" s="190" t="str">
        <f t="shared" si="24"/>
        <v/>
      </c>
      <c r="T43" s="190" t="str">
        <f t="shared" si="24"/>
        <v/>
      </c>
      <c r="U43" s="190" t="str">
        <f t="shared" si="24"/>
        <v/>
      </c>
      <c r="V43" s="190" t="str">
        <f t="shared" si="24"/>
        <v/>
      </c>
      <c r="W43" s="190" t="str">
        <f t="shared" si="24"/>
        <v/>
      </c>
      <c r="X43" s="190" t="str">
        <f t="shared" si="24"/>
        <v/>
      </c>
      <c r="Y43" s="190" t="str">
        <f t="shared" si="24"/>
        <v/>
      </c>
      <c r="Z43" s="190" t="str">
        <f t="shared" si="22"/>
        <v/>
      </c>
      <c r="AA43" s="190" t="str">
        <f t="shared" si="22"/>
        <v/>
      </c>
      <c r="AB43" s="190" t="str">
        <f t="shared" si="22"/>
        <v/>
      </c>
      <c r="AC43" s="190" t="str">
        <f t="shared" si="22"/>
        <v/>
      </c>
      <c r="AD43" s="190" t="str">
        <f t="shared" si="22"/>
        <v/>
      </c>
      <c r="AE43" s="190" t="str">
        <f t="shared" si="22"/>
        <v/>
      </c>
      <c r="AF43" s="190" t="str">
        <f t="shared" si="22"/>
        <v/>
      </c>
      <c r="AG43" s="190" t="str">
        <f t="shared" si="22"/>
        <v/>
      </c>
      <c r="AH43" s="190" t="str">
        <f t="shared" si="22"/>
        <v/>
      </c>
      <c r="AI43" s="190" t="str">
        <f t="shared" si="22"/>
        <v/>
      </c>
      <c r="AJ43" s="190" t="str">
        <f t="shared" si="22"/>
        <v/>
      </c>
      <c r="AK43" s="190" t="str">
        <f t="shared" si="22"/>
        <v/>
      </c>
      <c r="AL43" s="190" t="str">
        <f t="shared" si="22"/>
        <v/>
      </c>
      <c r="AM43" s="190" t="str">
        <f t="shared" si="22"/>
        <v/>
      </c>
      <c r="AN43" s="190" t="str">
        <f t="shared" si="22"/>
        <v/>
      </c>
      <c r="AO43" s="190" t="str">
        <f t="shared" si="18"/>
        <v/>
      </c>
      <c r="AP43" s="190" t="str">
        <f t="shared" si="18"/>
        <v/>
      </c>
      <c r="AQ43" s="190" t="str">
        <f t="shared" si="18"/>
        <v/>
      </c>
      <c r="AR43" s="190" t="str">
        <f t="shared" si="18"/>
        <v/>
      </c>
      <c r="AS43" s="190" t="str">
        <f t="shared" si="18"/>
        <v/>
      </c>
      <c r="AT43" s="190" t="str">
        <f t="shared" si="18"/>
        <v/>
      </c>
      <c r="AU43" s="190" t="str">
        <f t="shared" si="18"/>
        <v/>
      </c>
      <c r="AV43" s="190" t="str">
        <f t="shared" si="18"/>
        <v/>
      </c>
      <c r="AW43" s="190" t="str">
        <f t="shared" si="18"/>
        <v/>
      </c>
      <c r="AX43" s="190" t="str">
        <f t="shared" si="19"/>
        <v/>
      </c>
      <c r="AY43" s="190" t="str">
        <f t="shared" si="19"/>
        <v/>
      </c>
      <c r="AZ43" s="190" t="str">
        <f t="shared" si="20"/>
        <v/>
      </c>
      <c r="BA43" s="190" t="str">
        <f t="shared" si="20"/>
        <v/>
      </c>
      <c r="BB43" s="190" t="str">
        <f t="shared" si="20"/>
        <v/>
      </c>
      <c r="BC43" s="190" t="str">
        <f t="shared" si="20"/>
        <v/>
      </c>
      <c r="BD43" s="190" t="str">
        <f t="shared" si="20"/>
        <v/>
      </c>
      <c r="BE43" s="190" t="str">
        <f t="shared" si="20"/>
        <v/>
      </c>
      <c r="BF43" s="190" t="str">
        <f t="shared" si="20"/>
        <v/>
      </c>
      <c r="BG43" s="190" t="str">
        <f t="shared" si="20"/>
        <v/>
      </c>
      <c r="BH43" s="190" t="str">
        <f t="shared" si="20"/>
        <v/>
      </c>
      <c r="BI43" s="190" t="str">
        <f t="shared" si="20"/>
        <v/>
      </c>
      <c r="BJ43" s="190" t="str">
        <f t="shared" si="20"/>
        <v/>
      </c>
      <c r="BK43" s="190" t="str">
        <f t="shared" si="20"/>
        <v/>
      </c>
      <c r="BL43" s="190" t="str">
        <f t="shared" si="20"/>
        <v/>
      </c>
      <c r="BM43" s="190" t="str">
        <f t="shared" si="20"/>
        <v/>
      </c>
      <c r="BN43" s="190" t="str">
        <f t="shared" si="20"/>
        <v/>
      </c>
      <c r="BO43" s="190" t="str">
        <f>IF(BO$2&gt;LEN($H43),IF(BO$1=1,IF(LEN($H43)=2,"0"&amp;$H43,""),""),RIGHT(LEFT($H43,BO$2),3))</f>
        <v/>
      </c>
      <c r="BP43" s="190" t="str">
        <f t="shared" si="23"/>
        <v/>
      </c>
      <c r="BQ43" s="190" t="str">
        <f t="shared" si="23"/>
        <v/>
      </c>
      <c r="BR43" s="190" t="str">
        <f t="shared" si="23"/>
        <v/>
      </c>
      <c r="BS43" s="190" t="str">
        <f t="shared" si="23"/>
        <v/>
      </c>
      <c r="BT43" s="190" t="str">
        <f t="shared" si="23"/>
        <v/>
      </c>
      <c r="BU43" s="190" t="str">
        <f t="shared" si="25"/>
        <v/>
      </c>
      <c r="BV43" s="190" t="str">
        <f t="shared" si="25"/>
        <v/>
      </c>
      <c r="BW43" s="190" t="str">
        <f t="shared" si="13"/>
        <v/>
      </c>
      <c r="BX43" s="190" t="str">
        <f t="shared" si="13"/>
        <v/>
      </c>
      <c r="BY43" s="190" t="str">
        <f t="shared" si="13"/>
        <v/>
      </c>
      <c r="BZ43" t="e">
        <f>IF(LEFT(B43,6)=$A$1,IF(ISERROR(FIND(SALES!$M$8,MPAN!H43)),"",TRUE),"")</f>
        <v>#N/A</v>
      </c>
    </row>
    <row r="44" spans="1:78" x14ac:dyDescent="0.25">
      <c r="A44" t="e">
        <f>IF(BZ44=TRUE,BZ44&amp;COUNTIF($BZ$3:BZ44,"TRUE"),"")</f>
        <v>#N/A</v>
      </c>
      <c r="B44" s="625" t="str">
        <f t="shared" si="3"/>
        <v>SWAEP3</v>
      </c>
      <c r="C44" s="626" t="str">
        <f>'F12'!E47</f>
        <v>SWAE P3 2R (Eve/We)</v>
      </c>
      <c r="D44" s="1" t="str">
        <f t="shared" si="4"/>
        <v>SWAE</v>
      </c>
      <c r="E44" s="1" t="str">
        <f t="shared" si="5"/>
        <v>P3</v>
      </c>
      <c r="F44" t="str">
        <f t="shared" si="8"/>
        <v>2R</v>
      </c>
      <c r="G44" t="str">
        <f t="shared" si="9"/>
        <v xml:space="preserve"> (Eve/We)</v>
      </c>
      <c r="H44" s="1" t="str">
        <f>'F12'!F47</f>
        <v>220 740 741 221</v>
      </c>
      <c r="I44" s="197">
        <f t="shared" si="6"/>
        <v>3.75</v>
      </c>
      <c r="J44" s="190" t="str">
        <f t="shared" si="24"/>
        <v>220</v>
      </c>
      <c r="K44" s="190" t="str">
        <f t="shared" si="24"/>
        <v>740</v>
      </c>
      <c r="L44" s="190" t="str">
        <f t="shared" si="24"/>
        <v>741</v>
      </c>
      <c r="M44" s="190" t="str">
        <f t="shared" si="24"/>
        <v>221</v>
      </c>
      <c r="N44" s="190" t="str">
        <f t="shared" si="24"/>
        <v/>
      </c>
      <c r="O44" s="190" t="str">
        <f t="shared" si="24"/>
        <v/>
      </c>
      <c r="P44" s="190" t="str">
        <f t="shared" si="24"/>
        <v/>
      </c>
      <c r="Q44" s="190" t="str">
        <f t="shared" si="24"/>
        <v/>
      </c>
      <c r="R44" s="190" t="str">
        <f t="shared" si="24"/>
        <v/>
      </c>
      <c r="S44" s="190" t="str">
        <f t="shared" si="24"/>
        <v/>
      </c>
      <c r="T44" s="190" t="str">
        <f t="shared" si="24"/>
        <v/>
      </c>
      <c r="U44" s="190" t="str">
        <f t="shared" si="24"/>
        <v/>
      </c>
      <c r="V44" s="190" t="str">
        <f t="shared" si="24"/>
        <v/>
      </c>
      <c r="W44" s="190" t="str">
        <f t="shared" si="24"/>
        <v/>
      </c>
      <c r="X44" s="190" t="str">
        <f t="shared" si="24"/>
        <v/>
      </c>
      <c r="Y44" s="190" t="str">
        <f t="shared" si="24"/>
        <v/>
      </c>
      <c r="Z44" s="190" t="str">
        <f t="shared" si="22"/>
        <v/>
      </c>
      <c r="AA44" s="190" t="str">
        <f t="shared" si="22"/>
        <v/>
      </c>
      <c r="AB44" s="190" t="str">
        <f t="shared" si="22"/>
        <v/>
      </c>
      <c r="AC44" s="190" t="str">
        <f t="shared" si="22"/>
        <v/>
      </c>
      <c r="AD44" s="190" t="str">
        <f t="shared" si="22"/>
        <v/>
      </c>
      <c r="AE44" s="190" t="str">
        <f t="shared" si="22"/>
        <v/>
      </c>
      <c r="AF44" s="190" t="str">
        <f t="shared" si="22"/>
        <v/>
      </c>
      <c r="AG44" s="190" t="str">
        <f t="shared" si="22"/>
        <v/>
      </c>
      <c r="AH44" s="190" t="str">
        <f t="shared" si="22"/>
        <v/>
      </c>
      <c r="AI44" s="190" t="str">
        <f t="shared" si="22"/>
        <v/>
      </c>
      <c r="AJ44" s="190" t="str">
        <f t="shared" si="22"/>
        <v/>
      </c>
      <c r="AK44" s="190" t="str">
        <f t="shared" si="22"/>
        <v/>
      </c>
      <c r="AL44" s="190" t="str">
        <f t="shared" si="22"/>
        <v/>
      </c>
      <c r="AM44" s="190" t="str">
        <f t="shared" si="22"/>
        <v/>
      </c>
      <c r="AN44" s="190" t="str">
        <f t="shared" si="22"/>
        <v/>
      </c>
      <c r="AO44" s="190" t="str">
        <f t="shared" si="18"/>
        <v/>
      </c>
      <c r="AP44" s="190" t="str">
        <f t="shared" si="18"/>
        <v/>
      </c>
      <c r="AQ44" s="190" t="str">
        <f t="shared" si="18"/>
        <v/>
      </c>
      <c r="AR44" s="190" t="str">
        <f t="shared" si="18"/>
        <v/>
      </c>
      <c r="AS44" s="190" t="str">
        <f t="shared" si="18"/>
        <v/>
      </c>
      <c r="AT44" s="190" t="str">
        <f t="shared" si="18"/>
        <v/>
      </c>
      <c r="AU44" s="190" t="str">
        <f t="shared" si="18"/>
        <v/>
      </c>
      <c r="AV44" s="190" t="str">
        <f t="shared" si="18"/>
        <v/>
      </c>
      <c r="AW44" s="190" t="str">
        <f t="shared" si="18"/>
        <v/>
      </c>
      <c r="AX44" s="190" t="str">
        <f t="shared" si="19"/>
        <v/>
      </c>
      <c r="AY44" s="190" t="str">
        <f t="shared" si="19"/>
        <v/>
      </c>
      <c r="AZ44" s="190" t="str">
        <f t="shared" ref="AZ44:BO67" si="26">IF(AZ$2&gt;LEN($H44),IF(AZ$1=1,IF(LEN($H44)=2,"0"&amp;$H44,""),""),RIGHT(LEFT($H44,AZ$2),3))</f>
        <v/>
      </c>
      <c r="BA44" s="190" t="str">
        <f t="shared" si="26"/>
        <v/>
      </c>
      <c r="BB44" s="190" t="str">
        <f t="shared" si="26"/>
        <v/>
      </c>
      <c r="BC44" s="190" t="str">
        <f t="shared" si="26"/>
        <v/>
      </c>
      <c r="BD44" s="190" t="str">
        <f t="shared" si="26"/>
        <v/>
      </c>
      <c r="BE44" s="190" t="str">
        <f t="shared" si="26"/>
        <v/>
      </c>
      <c r="BF44" s="190" t="str">
        <f t="shared" si="26"/>
        <v/>
      </c>
      <c r="BG44" s="190" t="str">
        <f t="shared" si="26"/>
        <v/>
      </c>
      <c r="BH44" s="190" t="str">
        <f t="shared" si="26"/>
        <v/>
      </c>
      <c r="BI44" s="190" t="str">
        <f t="shared" si="26"/>
        <v/>
      </c>
      <c r="BJ44" s="190" t="str">
        <f t="shared" si="26"/>
        <v/>
      </c>
      <c r="BK44" s="190" t="str">
        <f t="shared" si="26"/>
        <v/>
      </c>
      <c r="BL44" s="190" t="str">
        <f t="shared" si="26"/>
        <v/>
      </c>
      <c r="BM44" s="190" t="str">
        <f t="shared" si="26"/>
        <v/>
      </c>
      <c r="BN44" s="190" t="str">
        <f t="shared" si="26"/>
        <v/>
      </c>
      <c r="BO44" s="190" t="str">
        <f t="shared" si="26"/>
        <v/>
      </c>
      <c r="BP44" s="190" t="str">
        <f t="shared" si="23"/>
        <v/>
      </c>
      <c r="BQ44" s="190" t="str">
        <f t="shared" si="23"/>
        <v/>
      </c>
      <c r="BR44" s="190" t="str">
        <f t="shared" si="23"/>
        <v/>
      </c>
      <c r="BS44" s="190" t="str">
        <f t="shared" si="23"/>
        <v/>
      </c>
      <c r="BT44" s="190" t="str">
        <f t="shared" si="23"/>
        <v/>
      </c>
      <c r="BU44" s="190" t="str">
        <f t="shared" si="25"/>
        <v/>
      </c>
      <c r="BV44" s="190" t="str">
        <f t="shared" si="25"/>
        <v/>
      </c>
      <c r="BW44" s="190" t="str">
        <f t="shared" si="13"/>
        <v/>
      </c>
      <c r="BX44" s="190" t="str">
        <f t="shared" si="13"/>
        <v/>
      </c>
      <c r="BY44" s="190" t="str">
        <f t="shared" si="13"/>
        <v/>
      </c>
      <c r="BZ44" t="e">
        <f>IF(LEFT(B44,6)=$A$1,IF(ISERROR(FIND(SALES!$M$8,MPAN!H44)),"",TRUE),"")</f>
        <v>#N/A</v>
      </c>
    </row>
    <row r="45" spans="1:78" x14ac:dyDescent="0.25">
      <c r="A45" t="e">
        <f>IF(BZ45=TRUE,BZ45&amp;COUNTIF($BZ$3:BZ45,"TRUE"),"")</f>
        <v>#N/A</v>
      </c>
      <c r="B45" s="625" t="str">
        <f t="shared" si="3"/>
        <v>LONDP4</v>
      </c>
      <c r="C45" s="626" t="str">
        <f>'F12'!E48</f>
        <v>LOND P4 1R (RESTD HRS NIGHT)</v>
      </c>
      <c r="D45" s="1" t="str">
        <f t="shared" si="4"/>
        <v>LOND</v>
      </c>
      <c r="E45" s="1" t="str">
        <f t="shared" si="5"/>
        <v>P4</v>
      </c>
      <c r="F45" t="str">
        <f t="shared" si="8"/>
        <v>1R</v>
      </c>
      <c r="G45" t="str">
        <f t="shared" si="9"/>
        <v xml:space="preserve"> (RESTD HRS NIGHT)</v>
      </c>
      <c r="H45" s="1" t="str">
        <f>'F12'!F48</f>
        <v>011 014 015 037 061 517</v>
      </c>
      <c r="I45" s="197">
        <f t="shared" si="6"/>
        <v>5.75</v>
      </c>
      <c r="J45" s="190" t="str">
        <f t="shared" si="24"/>
        <v>011</v>
      </c>
      <c r="K45" s="190" t="str">
        <f t="shared" si="24"/>
        <v>014</v>
      </c>
      <c r="L45" s="190" t="str">
        <f t="shared" si="24"/>
        <v>015</v>
      </c>
      <c r="M45" s="190" t="str">
        <f t="shared" si="24"/>
        <v>037</v>
      </c>
      <c r="N45" s="190" t="str">
        <f t="shared" si="24"/>
        <v>061</v>
      </c>
      <c r="O45" s="190" t="str">
        <f t="shared" si="24"/>
        <v>517</v>
      </c>
      <c r="P45" s="190" t="str">
        <f t="shared" si="24"/>
        <v/>
      </c>
      <c r="Q45" s="190" t="str">
        <f t="shared" si="24"/>
        <v/>
      </c>
      <c r="R45" s="190" t="str">
        <f t="shared" si="24"/>
        <v/>
      </c>
      <c r="S45" s="190" t="str">
        <f t="shared" si="24"/>
        <v/>
      </c>
      <c r="T45" s="190" t="str">
        <f t="shared" si="24"/>
        <v/>
      </c>
      <c r="U45" s="190" t="str">
        <f t="shared" si="24"/>
        <v/>
      </c>
      <c r="V45" s="190" t="str">
        <f t="shared" si="24"/>
        <v/>
      </c>
      <c r="W45" s="190" t="str">
        <f t="shared" si="24"/>
        <v/>
      </c>
      <c r="X45" s="190" t="str">
        <f t="shared" si="24"/>
        <v/>
      </c>
      <c r="Y45" s="190" t="str">
        <f t="shared" si="24"/>
        <v/>
      </c>
      <c r="Z45" s="190" t="str">
        <f t="shared" si="22"/>
        <v/>
      </c>
      <c r="AA45" s="190" t="str">
        <f t="shared" si="22"/>
        <v/>
      </c>
      <c r="AB45" s="190" t="str">
        <f t="shared" ref="AB45:AN45" si="27">IF(AB$2&gt;LEN($H45),IF(AB$1=1,IF(LEN($H45)=2,"0"&amp;$H45,""),""),RIGHT(LEFT($H45,AB$2),3))</f>
        <v/>
      </c>
      <c r="AC45" s="190" t="str">
        <f t="shared" si="27"/>
        <v/>
      </c>
      <c r="AD45" s="190" t="str">
        <f t="shared" si="27"/>
        <v/>
      </c>
      <c r="AE45" s="190" t="str">
        <f t="shared" si="27"/>
        <v/>
      </c>
      <c r="AF45" s="190" t="str">
        <f t="shared" si="27"/>
        <v/>
      </c>
      <c r="AG45" s="190" t="str">
        <f t="shared" si="27"/>
        <v/>
      </c>
      <c r="AH45" s="190" t="str">
        <f t="shared" si="27"/>
        <v/>
      </c>
      <c r="AI45" s="190" t="str">
        <f t="shared" si="27"/>
        <v/>
      </c>
      <c r="AJ45" s="190" t="str">
        <f t="shared" si="27"/>
        <v/>
      </c>
      <c r="AK45" s="190" t="str">
        <f t="shared" si="27"/>
        <v/>
      </c>
      <c r="AL45" s="190" t="str">
        <f t="shared" si="27"/>
        <v/>
      </c>
      <c r="AM45" s="190" t="str">
        <f t="shared" si="27"/>
        <v/>
      </c>
      <c r="AN45" s="190" t="str">
        <f t="shared" si="27"/>
        <v/>
      </c>
      <c r="AO45" s="190" t="str">
        <f t="shared" si="18"/>
        <v/>
      </c>
      <c r="AP45" s="190" t="str">
        <f t="shared" si="18"/>
        <v/>
      </c>
      <c r="AQ45" s="190" t="str">
        <f t="shared" si="18"/>
        <v/>
      </c>
      <c r="AR45" s="190" t="str">
        <f t="shared" si="18"/>
        <v/>
      </c>
      <c r="AS45" s="190" t="str">
        <f t="shared" si="18"/>
        <v/>
      </c>
      <c r="AT45" s="190" t="str">
        <f t="shared" si="18"/>
        <v/>
      </c>
      <c r="AU45" s="190" t="str">
        <f t="shared" si="18"/>
        <v/>
      </c>
      <c r="AV45" s="190" t="str">
        <f t="shared" si="18"/>
        <v/>
      </c>
      <c r="AW45" s="190" t="str">
        <f t="shared" si="18"/>
        <v/>
      </c>
      <c r="AX45" s="190" t="str">
        <f t="shared" si="18"/>
        <v/>
      </c>
      <c r="AY45" s="190" t="str">
        <f t="shared" si="18"/>
        <v/>
      </c>
      <c r="AZ45" s="190" t="str">
        <f t="shared" si="18"/>
        <v/>
      </c>
      <c r="BA45" s="190" t="str">
        <f t="shared" si="18"/>
        <v/>
      </c>
      <c r="BB45" s="190" t="str">
        <f t="shared" si="18"/>
        <v/>
      </c>
      <c r="BC45" s="190" t="str">
        <f t="shared" si="18"/>
        <v/>
      </c>
      <c r="BD45" s="190" t="str">
        <f t="shared" si="18"/>
        <v/>
      </c>
      <c r="BE45" s="190" t="str">
        <f t="shared" si="26"/>
        <v/>
      </c>
      <c r="BF45" s="190" t="str">
        <f t="shared" si="26"/>
        <v/>
      </c>
      <c r="BG45" s="190" t="str">
        <f t="shared" si="26"/>
        <v/>
      </c>
      <c r="BH45" s="190" t="str">
        <f t="shared" si="26"/>
        <v/>
      </c>
      <c r="BI45" s="190" t="str">
        <f t="shared" si="26"/>
        <v/>
      </c>
      <c r="BJ45" s="190" t="str">
        <f t="shared" si="26"/>
        <v/>
      </c>
      <c r="BK45" s="190" t="str">
        <f t="shared" si="26"/>
        <v/>
      </c>
      <c r="BL45" s="190" t="str">
        <f t="shared" si="26"/>
        <v/>
      </c>
      <c r="BM45" s="190" t="str">
        <f t="shared" si="26"/>
        <v/>
      </c>
      <c r="BN45" s="190" t="str">
        <f t="shared" si="26"/>
        <v/>
      </c>
      <c r="BO45" s="190" t="str">
        <f t="shared" si="26"/>
        <v/>
      </c>
      <c r="BP45" s="190" t="str">
        <f t="shared" si="23"/>
        <v/>
      </c>
      <c r="BQ45" s="190" t="str">
        <f t="shared" si="23"/>
        <v/>
      </c>
      <c r="BR45" s="190" t="str">
        <f t="shared" si="23"/>
        <v/>
      </c>
      <c r="BS45" s="190" t="str">
        <f t="shared" si="23"/>
        <v/>
      </c>
      <c r="BT45" s="190" t="str">
        <f t="shared" si="23"/>
        <v/>
      </c>
      <c r="BU45" s="190" t="str">
        <f t="shared" si="25"/>
        <v/>
      </c>
      <c r="BV45" s="190" t="str">
        <f t="shared" si="25"/>
        <v/>
      </c>
      <c r="BW45" s="190" t="str">
        <f t="shared" si="13"/>
        <v/>
      </c>
      <c r="BX45" s="190" t="str">
        <f t="shared" si="13"/>
        <v/>
      </c>
      <c r="BY45" s="190" t="str">
        <f t="shared" si="13"/>
        <v/>
      </c>
      <c r="BZ45" t="e">
        <f>IF(LEFT(B45,6)=$A$1,IF(ISERROR(FIND(SALES!$M$8,MPAN!H45)),"",TRUE),"")</f>
        <v>#N/A</v>
      </c>
    </row>
    <row r="46" spans="1:78" x14ac:dyDescent="0.25">
      <c r="A46" t="e">
        <f>IF(BZ46=TRUE,BZ46&amp;COUNTIF($BZ$3:BZ46,"TRUE"),"")</f>
        <v>#N/A</v>
      </c>
      <c r="B46" s="625" t="str">
        <f t="shared" si="3"/>
        <v>SWEBP3</v>
      </c>
      <c r="C46" s="626" t="str">
        <f>'F12'!E49</f>
        <v>SWEB P3 1R</v>
      </c>
      <c r="D46" s="1" t="str">
        <f t="shared" si="4"/>
        <v>SWEB</v>
      </c>
      <c r="E46" s="1" t="str">
        <f t="shared" si="5"/>
        <v>P3</v>
      </c>
      <c r="F46" t="str">
        <f t="shared" si="8"/>
        <v>1R</v>
      </c>
      <c r="G46" t="str">
        <f t="shared" si="9"/>
        <v/>
      </c>
      <c r="H46" s="1" t="str">
        <f>'F12'!F49</f>
        <v>801 500 501 873 802</v>
      </c>
      <c r="I46" s="197">
        <f t="shared" si="6"/>
        <v>4.75</v>
      </c>
      <c r="J46" s="190" t="str">
        <f t="shared" si="24"/>
        <v>801</v>
      </c>
      <c r="K46" s="190" t="str">
        <f t="shared" si="24"/>
        <v>500</v>
      </c>
      <c r="L46" s="190" t="str">
        <f t="shared" si="24"/>
        <v>501</v>
      </c>
      <c r="M46" s="190" t="str">
        <f t="shared" si="24"/>
        <v>873</v>
      </c>
      <c r="N46" s="190" t="str">
        <f t="shared" si="24"/>
        <v>802</v>
      </c>
      <c r="O46" s="190" t="str">
        <f t="shared" si="24"/>
        <v/>
      </c>
      <c r="P46" s="190" t="str">
        <f t="shared" si="24"/>
        <v/>
      </c>
      <c r="Q46" s="190" t="str">
        <f t="shared" si="24"/>
        <v/>
      </c>
      <c r="R46" s="190" t="str">
        <f t="shared" si="24"/>
        <v/>
      </c>
      <c r="S46" s="190" t="str">
        <f t="shared" si="24"/>
        <v/>
      </c>
      <c r="T46" s="190" t="str">
        <f t="shared" si="24"/>
        <v/>
      </c>
      <c r="U46" s="190" t="str">
        <f t="shared" si="24"/>
        <v/>
      </c>
      <c r="V46" s="190" t="str">
        <f t="shared" si="24"/>
        <v/>
      </c>
      <c r="W46" s="190" t="str">
        <f t="shared" si="24"/>
        <v/>
      </c>
      <c r="X46" s="190" t="str">
        <f t="shared" si="24"/>
        <v/>
      </c>
      <c r="Y46" s="190" t="str">
        <f t="shared" si="24"/>
        <v/>
      </c>
      <c r="Z46" s="190" t="str">
        <f t="shared" ref="Z46:AO62" si="28">IF(Z$2&gt;LEN($H46),IF(Z$1=1,IF(LEN($H46)=2,"0"&amp;$H46,""),""),RIGHT(LEFT($H46,Z$2),3))</f>
        <v/>
      </c>
      <c r="AA46" s="190" t="str">
        <f t="shared" si="28"/>
        <v/>
      </c>
      <c r="AB46" s="190" t="str">
        <f t="shared" si="28"/>
        <v/>
      </c>
      <c r="AC46" s="190" t="str">
        <f t="shared" si="28"/>
        <v/>
      </c>
      <c r="AD46" s="190" t="str">
        <f t="shared" si="28"/>
        <v/>
      </c>
      <c r="AE46" s="190" t="str">
        <f t="shared" si="28"/>
        <v/>
      </c>
      <c r="AF46" s="190" t="str">
        <f t="shared" si="28"/>
        <v/>
      </c>
      <c r="AG46" s="190" t="str">
        <f t="shared" si="28"/>
        <v/>
      </c>
      <c r="AH46" s="190" t="str">
        <f t="shared" si="28"/>
        <v/>
      </c>
      <c r="AI46" s="190" t="str">
        <f t="shared" si="28"/>
        <v/>
      </c>
      <c r="AJ46" s="190" t="str">
        <f t="shared" si="28"/>
        <v/>
      </c>
      <c r="AK46" s="190" t="str">
        <f t="shared" si="28"/>
        <v/>
      </c>
      <c r="AL46" s="190" t="str">
        <f t="shared" si="28"/>
        <v/>
      </c>
      <c r="AM46" s="190" t="str">
        <f t="shared" si="28"/>
        <v/>
      </c>
      <c r="AN46" s="190" t="str">
        <f t="shared" si="28"/>
        <v/>
      </c>
      <c r="AO46" s="190" t="str">
        <f t="shared" si="18"/>
        <v/>
      </c>
      <c r="AP46" s="190" t="str">
        <f t="shared" si="18"/>
        <v/>
      </c>
      <c r="AQ46" s="190" t="str">
        <f t="shared" si="18"/>
        <v/>
      </c>
      <c r="AR46" s="190" t="str">
        <f t="shared" si="18"/>
        <v/>
      </c>
      <c r="AS46" s="190" t="str">
        <f t="shared" si="18"/>
        <v/>
      </c>
      <c r="AT46" s="190" t="str">
        <f t="shared" si="18"/>
        <v/>
      </c>
      <c r="AU46" s="190" t="str">
        <f t="shared" si="18"/>
        <v/>
      </c>
      <c r="AV46" s="190" t="str">
        <f t="shared" si="18"/>
        <v/>
      </c>
      <c r="AW46" s="190" t="str">
        <f t="shared" si="18"/>
        <v/>
      </c>
      <c r="AX46" s="190" t="str">
        <f t="shared" si="18"/>
        <v/>
      </c>
      <c r="AY46" s="190" t="str">
        <f t="shared" si="18"/>
        <v/>
      </c>
      <c r="AZ46" s="190" t="str">
        <f t="shared" si="18"/>
        <v/>
      </c>
      <c r="BA46" s="190" t="str">
        <f t="shared" si="18"/>
        <v/>
      </c>
      <c r="BB46" s="190" t="str">
        <f t="shared" si="18"/>
        <v/>
      </c>
      <c r="BC46" s="190" t="str">
        <f t="shared" si="18"/>
        <v/>
      </c>
      <c r="BD46" s="190" t="str">
        <f t="shared" si="18"/>
        <v/>
      </c>
      <c r="BE46" s="190" t="str">
        <f t="shared" si="26"/>
        <v/>
      </c>
      <c r="BF46" s="190" t="str">
        <f t="shared" si="26"/>
        <v/>
      </c>
      <c r="BG46" s="190" t="str">
        <f t="shared" si="26"/>
        <v/>
      </c>
      <c r="BH46" s="190" t="str">
        <f t="shared" si="26"/>
        <v/>
      </c>
      <c r="BI46" s="190" t="str">
        <f t="shared" si="26"/>
        <v/>
      </c>
      <c r="BJ46" s="190" t="str">
        <f t="shared" si="26"/>
        <v/>
      </c>
      <c r="BK46" s="190" t="str">
        <f t="shared" si="26"/>
        <v/>
      </c>
      <c r="BL46" s="190" t="str">
        <f t="shared" si="26"/>
        <v/>
      </c>
      <c r="BM46" s="190" t="str">
        <f t="shared" si="26"/>
        <v/>
      </c>
      <c r="BN46" s="190" t="str">
        <f t="shared" si="26"/>
        <v/>
      </c>
      <c r="BO46" s="190" t="str">
        <f t="shared" si="26"/>
        <v/>
      </c>
      <c r="BP46" s="190" t="str">
        <f t="shared" si="23"/>
        <v/>
      </c>
      <c r="BQ46" s="190" t="str">
        <f t="shared" si="23"/>
        <v/>
      </c>
      <c r="BR46" s="190" t="str">
        <f t="shared" si="23"/>
        <v/>
      </c>
      <c r="BS46" s="190" t="str">
        <f t="shared" si="23"/>
        <v/>
      </c>
      <c r="BT46" s="190" t="str">
        <f t="shared" si="23"/>
        <v/>
      </c>
      <c r="BU46" s="190" t="str">
        <f t="shared" si="25"/>
        <v/>
      </c>
      <c r="BV46" s="190" t="str">
        <f t="shared" si="25"/>
        <v/>
      </c>
      <c r="BW46" s="190" t="str">
        <f t="shared" si="13"/>
        <v/>
      </c>
      <c r="BX46" s="190" t="str">
        <f t="shared" si="13"/>
        <v/>
      </c>
      <c r="BY46" s="190" t="str">
        <f t="shared" si="13"/>
        <v/>
      </c>
      <c r="BZ46" t="e">
        <f>IF(LEFT(B46,6)=$A$1,IF(ISERROR(FIND(SALES!$M$8,MPAN!H46)),"",TRUE),"")</f>
        <v>#N/A</v>
      </c>
    </row>
    <row r="47" spans="1:78" x14ac:dyDescent="0.25">
      <c r="A47" t="e">
        <f>IF(BZ47=TRUE,BZ47&amp;COUNTIF($BZ$3:BZ47,"TRUE"),"")</f>
        <v>#N/A</v>
      </c>
      <c r="B47" s="625" t="str">
        <f t="shared" si="3"/>
        <v>MANWP4</v>
      </c>
      <c r="C47" s="626" t="str">
        <f>'F12'!E50</f>
        <v>MANW P4 1R (RESTRICTED HOURS)</v>
      </c>
      <c r="D47" s="1" t="str">
        <f t="shared" si="4"/>
        <v>MANW</v>
      </c>
      <c r="E47" s="1" t="str">
        <f t="shared" si="5"/>
        <v>P4</v>
      </c>
      <c r="F47" t="str">
        <f t="shared" si="8"/>
        <v>1R</v>
      </c>
      <c r="G47" t="str">
        <f t="shared" si="9"/>
        <v xml:space="preserve"> (RESTRICTED HOURS)</v>
      </c>
      <c r="H47" s="1" t="str">
        <f>'F12'!F50</f>
        <v>520 522 524 526 528 530</v>
      </c>
      <c r="I47" s="197">
        <f t="shared" si="6"/>
        <v>5.75</v>
      </c>
      <c r="J47" s="190" t="str">
        <f t="shared" si="24"/>
        <v>520</v>
      </c>
      <c r="K47" s="190" t="str">
        <f t="shared" si="24"/>
        <v>522</v>
      </c>
      <c r="L47" s="190" t="str">
        <f t="shared" si="24"/>
        <v>524</v>
      </c>
      <c r="M47" s="190" t="str">
        <f t="shared" si="24"/>
        <v>526</v>
      </c>
      <c r="N47" s="190" t="str">
        <f t="shared" si="24"/>
        <v>528</v>
      </c>
      <c r="O47" s="190" t="str">
        <f t="shared" si="24"/>
        <v>530</v>
      </c>
      <c r="P47" s="190" t="str">
        <f t="shared" si="24"/>
        <v/>
      </c>
      <c r="Q47" s="190" t="str">
        <f t="shared" si="24"/>
        <v/>
      </c>
      <c r="R47" s="190" t="str">
        <f t="shared" si="24"/>
        <v/>
      </c>
      <c r="S47" s="190" t="str">
        <f t="shared" si="24"/>
        <v/>
      </c>
      <c r="T47" s="190" t="str">
        <f t="shared" si="24"/>
        <v/>
      </c>
      <c r="U47" s="190" t="str">
        <f t="shared" si="24"/>
        <v/>
      </c>
      <c r="V47" s="190" t="str">
        <f t="shared" si="24"/>
        <v/>
      </c>
      <c r="W47" s="190" t="str">
        <f t="shared" si="24"/>
        <v/>
      </c>
      <c r="X47" s="190" t="str">
        <f t="shared" si="24"/>
        <v/>
      </c>
      <c r="Y47" s="190" t="str">
        <f t="shared" si="24"/>
        <v/>
      </c>
      <c r="Z47" s="190" t="str">
        <f t="shared" si="28"/>
        <v/>
      </c>
      <c r="AA47" s="190" t="str">
        <f t="shared" si="28"/>
        <v/>
      </c>
      <c r="AB47" s="190" t="str">
        <f t="shared" si="28"/>
        <v/>
      </c>
      <c r="AC47" s="190" t="str">
        <f t="shared" si="28"/>
        <v/>
      </c>
      <c r="AD47" s="190" t="str">
        <f t="shared" si="28"/>
        <v/>
      </c>
      <c r="AE47" s="190" t="str">
        <f t="shared" si="28"/>
        <v/>
      </c>
      <c r="AF47" s="190" t="str">
        <f t="shared" si="28"/>
        <v/>
      </c>
      <c r="AG47" s="190" t="str">
        <f t="shared" si="28"/>
        <v/>
      </c>
      <c r="AH47" s="190" t="str">
        <f t="shared" si="28"/>
        <v/>
      </c>
      <c r="AI47" s="190" t="str">
        <f t="shared" si="28"/>
        <v/>
      </c>
      <c r="AJ47" s="190" t="str">
        <f t="shared" si="28"/>
        <v/>
      </c>
      <c r="AK47" s="190" t="str">
        <f t="shared" si="28"/>
        <v/>
      </c>
      <c r="AL47" s="190" t="str">
        <f t="shared" si="28"/>
        <v/>
      </c>
      <c r="AM47" s="190" t="str">
        <f t="shared" si="28"/>
        <v/>
      </c>
      <c r="AN47" s="190" t="str">
        <f t="shared" si="28"/>
        <v/>
      </c>
      <c r="AO47" s="190" t="str">
        <f t="shared" si="18"/>
        <v/>
      </c>
      <c r="AP47" s="190" t="str">
        <f t="shared" si="18"/>
        <v/>
      </c>
      <c r="AQ47" s="190" t="str">
        <f t="shared" si="18"/>
        <v/>
      </c>
      <c r="AR47" s="190" t="str">
        <f t="shared" si="18"/>
        <v/>
      </c>
      <c r="AS47" s="190" t="str">
        <f t="shared" si="18"/>
        <v/>
      </c>
      <c r="AT47" s="190" t="str">
        <f t="shared" si="18"/>
        <v/>
      </c>
      <c r="AU47" s="190" t="str">
        <f t="shared" si="18"/>
        <v/>
      </c>
      <c r="AV47" s="190" t="str">
        <f t="shared" si="18"/>
        <v/>
      </c>
      <c r="AW47" s="190" t="str">
        <f t="shared" si="18"/>
        <v/>
      </c>
      <c r="AX47" s="190" t="str">
        <f t="shared" si="18"/>
        <v/>
      </c>
      <c r="AY47" s="190" t="str">
        <f t="shared" si="18"/>
        <v/>
      </c>
      <c r="AZ47" s="190" t="str">
        <f t="shared" si="18"/>
        <v/>
      </c>
      <c r="BA47" s="190" t="str">
        <f t="shared" si="18"/>
        <v/>
      </c>
      <c r="BB47" s="190" t="str">
        <f t="shared" si="18"/>
        <v/>
      </c>
      <c r="BC47" s="190" t="str">
        <f t="shared" si="18"/>
        <v/>
      </c>
      <c r="BD47" s="190" t="str">
        <f t="shared" si="18"/>
        <v/>
      </c>
      <c r="BE47" s="190" t="str">
        <f t="shared" si="26"/>
        <v/>
      </c>
      <c r="BF47" s="190" t="str">
        <f t="shared" si="26"/>
        <v/>
      </c>
      <c r="BG47" s="190" t="str">
        <f t="shared" si="26"/>
        <v/>
      </c>
      <c r="BH47" s="190" t="str">
        <f t="shared" si="26"/>
        <v/>
      </c>
      <c r="BI47" s="190" t="str">
        <f t="shared" si="26"/>
        <v/>
      </c>
      <c r="BJ47" s="190" t="str">
        <f t="shared" si="26"/>
        <v/>
      </c>
      <c r="BK47" s="190" t="str">
        <f t="shared" si="26"/>
        <v/>
      </c>
      <c r="BL47" s="190" t="str">
        <f t="shared" si="26"/>
        <v/>
      </c>
      <c r="BM47" s="190" t="str">
        <f t="shared" si="26"/>
        <v/>
      </c>
      <c r="BN47" s="190" t="str">
        <f t="shared" si="26"/>
        <v/>
      </c>
      <c r="BO47" s="190" t="str">
        <f t="shared" si="26"/>
        <v/>
      </c>
      <c r="BP47" s="190" t="str">
        <f t="shared" si="23"/>
        <v/>
      </c>
      <c r="BQ47" s="190" t="str">
        <f t="shared" si="23"/>
        <v/>
      </c>
      <c r="BR47" s="190" t="str">
        <f t="shared" si="23"/>
        <v/>
      </c>
      <c r="BS47" s="190" t="str">
        <f t="shared" si="23"/>
        <v/>
      </c>
      <c r="BT47" s="190" t="str">
        <f t="shared" si="23"/>
        <v/>
      </c>
      <c r="BU47" s="190" t="str">
        <f t="shared" si="25"/>
        <v/>
      </c>
      <c r="BV47" s="190" t="str">
        <f t="shared" si="25"/>
        <v/>
      </c>
      <c r="BW47" s="190" t="str">
        <f t="shared" si="13"/>
        <v/>
      </c>
      <c r="BX47" s="190" t="str">
        <f t="shared" si="13"/>
        <v/>
      </c>
      <c r="BY47" s="190" t="str">
        <f t="shared" si="13"/>
        <v/>
      </c>
      <c r="BZ47" t="e">
        <f>IF(LEFT(B47,6)=$A$1,IF(ISERROR(FIND(SALES!$M$8,MPAN!H47)),"",TRUE),"")</f>
        <v>#N/A</v>
      </c>
    </row>
    <row r="48" spans="1:78" x14ac:dyDescent="0.25">
      <c r="A48" t="e">
        <f>IF(BZ48=TRUE,BZ48&amp;COUNTIF($BZ$3:BZ48,"TRUE"),"")</f>
        <v>#N/A</v>
      </c>
      <c r="B48" s="625" t="str">
        <f t="shared" si="3"/>
        <v>ETCLP4</v>
      </c>
      <c r="C48" s="626" t="str">
        <f>'F12'!E51</f>
        <v>ETCL P4 2R (London)</v>
      </c>
      <c r="D48" s="1" t="str">
        <f t="shared" si="4"/>
        <v>ETCL</v>
      </c>
      <c r="E48" s="1" t="str">
        <f t="shared" si="5"/>
        <v>P4</v>
      </c>
      <c r="F48" t="str">
        <f t="shared" si="8"/>
        <v>2R</v>
      </c>
      <c r="G48" t="str">
        <f t="shared" si="9"/>
        <v xml:space="preserve"> (London)</v>
      </c>
      <c r="H48" s="1">
        <f>'F12'!F51</f>
        <v>0</v>
      </c>
      <c r="I48" s="197">
        <f t="shared" si="6"/>
        <v>0.25</v>
      </c>
      <c r="J48" s="190" t="str">
        <f t="shared" si="24"/>
        <v/>
      </c>
      <c r="K48" s="190" t="str">
        <f t="shared" si="24"/>
        <v/>
      </c>
      <c r="L48" s="190" t="str">
        <f t="shared" si="24"/>
        <v/>
      </c>
      <c r="M48" s="190" t="str">
        <f t="shared" si="24"/>
        <v/>
      </c>
      <c r="N48" s="190" t="str">
        <f t="shared" si="24"/>
        <v/>
      </c>
      <c r="O48" s="190" t="str">
        <f t="shared" si="24"/>
        <v/>
      </c>
      <c r="P48" s="190" t="str">
        <f t="shared" si="24"/>
        <v/>
      </c>
      <c r="Q48" s="190" t="str">
        <f t="shared" si="24"/>
        <v/>
      </c>
      <c r="R48" s="190" t="str">
        <f t="shared" si="24"/>
        <v/>
      </c>
      <c r="S48" s="190" t="str">
        <f t="shared" si="24"/>
        <v/>
      </c>
      <c r="T48" s="190" t="str">
        <f t="shared" si="24"/>
        <v/>
      </c>
      <c r="U48" s="190" t="str">
        <f t="shared" si="24"/>
        <v/>
      </c>
      <c r="V48" s="190" t="str">
        <f t="shared" si="24"/>
        <v/>
      </c>
      <c r="W48" s="190" t="str">
        <f t="shared" si="24"/>
        <v/>
      </c>
      <c r="X48" s="190" t="str">
        <f t="shared" si="24"/>
        <v/>
      </c>
      <c r="Y48" s="190" t="str">
        <f t="shared" si="24"/>
        <v/>
      </c>
      <c r="Z48" s="190" t="str">
        <f t="shared" si="28"/>
        <v/>
      </c>
      <c r="AA48" s="190" t="str">
        <f t="shared" si="28"/>
        <v/>
      </c>
      <c r="AB48" s="190" t="str">
        <f t="shared" si="28"/>
        <v/>
      </c>
      <c r="AC48" s="190" t="str">
        <f t="shared" si="28"/>
        <v/>
      </c>
      <c r="AD48" s="190" t="str">
        <f t="shared" si="28"/>
        <v/>
      </c>
      <c r="AE48" s="190" t="str">
        <f t="shared" si="28"/>
        <v/>
      </c>
      <c r="AF48" s="190" t="str">
        <f t="shared" si="28"/>
        <v/>
      </c>
      <c r="AG48" s="190" t="str">
        <f t="shared" si="28"/>
        <v/>
      </c>
      <c r="AH48" s="190" t="str">
        <f t="shared" si="28"/>
        <v/>
      </c>
      <c r="AI48" s="190" t="str">
        <f t="shared" si="28"/>
        <v/>
      </c>
      <c r="AJ48" s="190" t="str">
        <f t="shared" si="28"/>
        <v/>
      </c>
      <c r="AK48" s="190" t="str">
        <f t="shared" si="28"/>
        <v/>
      </c>
      <c r="AL48" s="190" t="str">
        <f t="shared" si="28"/>
        <v/>
      </c>
      <c r="AM48" s="190" t="str">
        <f t="shared" si="28"/>
        <v/>
      </c>
      <c r="AN48" s="190" t="str">
        <f t="shared" si="28"/>
        <v/>
      </c>
      <c r="AO48" s="190" t="str">
        <f t="shared" si="18"/>
        <v/>
      </c>
      <c r="AP48" s="190" t="str">
        <f t="shared" si="18"/>
        <v/>
      </c>
      <c r="AQ48" s="190" t="str">
        <f t="shared" si="18"/>
        <v/>
      </c>
      <c r="AR48" s="190" t="str">
        <f t="shared" si="18"/>
        <v/>
      </c>
      <c r="AS48" s="190" t="str">
        <f t="shared" si="18"/>
        <v/>
      </c>
      <c r="AT48" s="190" t="str">
        <f t="shared" si="18"/>
        <v/>
      </c>
      <c r="AU48" s="190" t="str">
        <f t="shared" si="18"/>
        <v/>
      </c>
      <c r="AV48" s="190" t="str">
        <f t="shared" si="18"/>
        <v/>
      </c>
      <c r="AW48" s="190" t="str">
        <f t="shared" si="18"/>
        <v/>
      </c>
      <c r="AX48" s="190" t="str">
        <f t="shared" si="18"/>
        <v/>
      </c>
      <c r="AY48" s="190" t="str">
        <f t="shared" si="18"/>
        <v/>
      </c>
      <c r="AZ48" s="190" t="str">
        <f t="shared" si="18"/>
        <v/>
      </c>
      <c r="BA48" s="190" t="str">
        <f t="shared" si="18"/>
        <v/>
      </c>
      <c r="BB48" s="190" t="str">
        <f t="shared" si="18"/>
        <v/>
      </c>
      <c r="BC48" s="190" t="str">
        <f t="shared" si="18"/>
        <v/>
      </c>
      <c r="BD48" s="190" t="str">
        <f t="shared" si="18"/>
        <v/>
      </c>
      <c r="BE48" s="190" t="str">
        <f t="shared" si="26"/>
        <v/>
      </c>
      <c r="BF48" s="190" t="str">
        <f t="shared" si="26"/>
        <v/>
      </c>
      <c r="BG48" s="190" t="str">
        <f t="shared" si="26"/>
        <v/>
      </c>
      <c r="BH48" s="190" t="str">
        <f t="shared" si="26"/>
        <v/>
      </c>
      <c r="BI48" s="190" t="str">
        <f t="shared" si="26"/>
        <v/>
      </c>
      <c r="BJ48" s="190" t="str">
        <f t="shared" si="26"/>
        <v/>
      </c>
      <c r="BK48" s="190" t="str">
        <f t="shared" si="26"/>
        <v/>
      </c>
      <c r="BL48" s="190" t="str">
        <f t="shared" si="26"/>
        <v/>
      </c>
      <c r="BM48" s="190" t="str">
        <f t="shared" si="26"/>
        <v/>
      </c>
      <c r="BN48" s="190" t="str">
        <f t="shared" si="26"/>
        <v/>
      </c>
      <c r="BO48" s="190" t="str">
        <f t="shared" si="26"/>
        <v/>
      </c>
      <c r="BP48" s="190" t="str">
        <f t="shared" ref="BP48:BT57" si="29">IF(BP$2&gt;LEN($H48),IF(BP$1=1,IF(LEN($H48)=2,"0"&amp;$H48,""),""),RIGHT(LEFT($H48,BP$2),3))</f>
        <v/>
      </c>
      <c r="BQ48" s="190" t="str">
        <f t="shared" si="29"/>
        <v/>
      </c>
      <c r="BR48" s="190" t="str">
        <f t="shared" si="29"/>
        <v/>
      </c>
      <c r="BS48" s="190" t="str">
        <f t="shared" si="29"/>
        <v/>
      </c>
      <c r="BT48" s="190" t="str">
        <f t="shared" si="29"/>
        <v/>
      </c>
      <c r="BU48" s="190" t="str">
        <f t="shared" si="25"/>
        <v/>
      </c>
      <c r="BV48" s="190" t="str">
        <f t="shared" si="25"/>
        <v/>
      </c>
      <c r="BW48" s="190" t="str">
        <f t="shared" si="13"/>
        <v/>
      </c>
      <c r="BX48" s="190" t="str">
        <f t="shared" si="13"/>
        <v/>
      </c>
      <c r="BY48" s="190" t="str">
        <f t="shared" si="13"/>
        <v/>
      </c>
      <c r="BZ48" t="e">
        <f>IF(LEFT(B48,6)=$A$1,IF(ISERROR(FIND(SALES!$M$8,MPAN!H48)),"",TRUE),"")</f>
        <v>#N/A</v>
      </c>
    </row>
    <row r="49" spans="1:78" x14ac:dyDescent="0.25">
      <c r="A49" t="e">
        <f>IF(BZ49=TRUE,BZ49&amp;COUNTIF($BZ$3:BZ49,"TRUE"),"")</f>
        <v>#N/A</v>
      </c>
      <c r="B49" s="625" t="str">
        <f t="shared" si="3"/>
        <v>MIDEP4</v>
      </c>
      <c r="C49" s="626" t="str">
        <f>'F12'!E52</f>
        <v>MIDE P4 1R (RESTD HRS NIGHT)</v>
      </c>
      <c r="D49" s="1" t="str">
        <f t="shared" si="4"/>
        <v>MIDE</v>
      </c>
      <c r="E49" s="1" t="str">
        <f t="shared" si="5"/>
        <v>P4</v>
      </c>
      <c r="F49" t="str">
        <f t="shared" si="8"/>
        <v>1R</v>
      </c>
      <c r="G49" t="str">
        <f t="shared" si="9"/>
        <v xml:space="preserve"> (RESTD HRS NIGHT)</v>
      </c>
      <c r="H49" s="1" t="str">
        <f>'F12'!F52</f>
        <v>021 058 532 533 560</v>
      </c>
      <c r="I49" s="197">
        <f t="shared" si="6"/>
        <v>4.75</v>
      </c>
      <c r="J49" s="190" t="str">
        <f t="shared" si="24"/>
        <v>021</v>
      </c>
      <c r="K49" s="190" t="str">
        <f t="shared" si="24"/>
        <v>058</v>
      </c>
      <c r="L49" s="190" t="str">
        <f t="shared" si="24"/>
        <v>532</v>
      </c>
      <c r="M49" s="190" t="str">
        <f t="shared" si="24"/>
        <v>533</v>
      </c>
      <c r="N49" s="190" t="str">
        <f t="shared" si="24"/>
        <v>560</v>
      </c>
      <c r="O49" s="190" t="str">
        <f t="shared" si="24"/>
        <v/>
      </c>
      <c r="P49" s="190" t="str">
        <f t="shared" si="24"/>
        <v/>
      </c>
      <c r="Q49" s="190" t="str">
        <f t="shared" si="24"/>
        <v/>
      </c>
      <c r="R49" s="190" t="str">
        <f t="shared" si="24"/>
        <v/>
      </c>
      <c r="S49" s="190" t="str">
        <f t="shared" si="24"/>
        <v/>
      </c>
      <c r="T49" s="190" t="str">
        <f t="shared" si="24"/>
        <v/>
      </c>
      <c r="U49" s="190" t="str">
        <f t="shared" si="24"/>
        <v/>
      </c>
      <c r="V49" s="190" t="str">
        <f t="shared" si="24"/>
        <v/>
      </c>
      <c r="W49" s="190" t="str">
        <f t="shared" si="24"/>
        <v/>
      </c>
      <c r="X49" s="190" t="str">
        <f t="shared" si="24"/>
        <v/>
      </c>
      <c r="Y49" s="190" t="str">
        <f t="shared" si="24"/>
        <v/>
      </c>
      <c r="Z49" s="190" t="str">
        <f t="shared" si="28"/>
        <v/>
      </c>
      <c r="AA49" s="190" t="str">
        <f t="shared" si="28"/>
        <v/>
      </c>
      <c r="AB49" s="190" t="str">
        <f t="shared" si="28"/>
        <v/>
      </c>
      <c r="AC49" s="190" t="str">
        <f t="shared" si="28"/>
        <v/>
      </c>
      <c r="AD49" s="190" t="str">
        <f t="shared" si="28"/>
        <v/>
      </c>
      <c r="AE49" s="190" t="str">
        <f t="shared" si="28"/>
        <v/>
      </c>
      <c r="AF49" s="190" t="str">
        <f t="shared" si="28"/>
        <v/>
      </c>
      <c r="AG49" s="190" t="str">
        <f t="shared" si="28"/>
        <v/>
      </c>
      <c r="AH49" s="190" t="str">
        <f t="shared" si="28"/>
        <v/>
      </c>
      <c r="AI49" s="190" t="str">
        <f t="shared" si="28"/>
        <v/>
      </c>
      <c r="AJ49" s="190" t="str">
        <f t="shared" si="28"/>
        <v/>
      </c>
      <c r="AK49" s="190" t="str">
        <f t="shared" si="28"/>
        <v/>
      </c>
      <c r="AL49" s="190" t="str">
        <f t="shared" si="28"/>
        <v/>
      </c>
      <c r="AM49" s="190" t="str">
        <f t="shared" si="28"/>
        <v/>
      </c>
      <c r="AN49" s="190" t="str">
        <f t="shared" si="28"/>
        <v/>
      </c>
      <c r="AO49" s="190" t="str">
        <f t="shared" si="18"/>
        <v/>
      </c>
      <c r="AP49" s="190" t="str">
        <f t="shared" si="18"/>
        <v/>
      </c>
      <c r="AQ49" s="190" t="str">
        <f t="shared" si="18"/>
        <v/>
      </c>
      <c r="AR49" s="190" t="str">
        <f t="shared" si="18"/>
        <v/>
      </c>
      <c r="AS49" s="190" t="str">
        <f t="shared" si="18"/>
        <v/>
      </c>
      <c r="AT49" s="190" t="str">
        <f t="shared" si="18"/>
        <v/>
      </c>
      <c r="AU49" s="190" t="str">
        <f t="shared" si="18"/>
        <v/>
      </c>
      <c r="AV49" s="190" t="str">
        <f t="shared" si="18"/>
        <v/>
      </c>
      <c r="AW49" s="190" t="str">
        <f t="shared" si="18"/>
        <v/>
      </c>
      <c r="AX49" s="190" t="str">
        <f t="shared" si="18"/>
        <v/>
      </c>
      <c r="AY49" s="190" t="str">
        <f t="shared" si="18"/>
        <v/>
      </c>
      <c r="AZ49" s="190" t="str">
        <f t="shared" si="18"/>
        <v/>
      </c>
      <c r="BA49" s="190" t="str">
        <f t="shared" si="18"/>
        <v/>
      </c>
      <c r="BB49" s="190" t="str">
        <f t="shared" si="18"/>
        <v/>
      </c>
      <c r="BC49" s="190" t="str">
        <f t="shared" si="18"/>
        <v/>
      </c>
      <c r="BD49" s="190" t="str">
        <f t="shared" si="18"/>
        <v/>
      </c>
      <c r="BE49" s="190" t="str">
        <f t="shared" si="26"/>
        <v/>
      </c>
      <c r="BF49" s="190" t="str">
        <f t="shared" si="26"/>
        <v/>
      </c>
      <c r="BG49" s="190" t="str">
        <f t="shared" si="26"/>
        <v/>
      </c>
      <c r="BH49" s="190" t="str">
        <f t="shared" si="26"/>
        <v/>
      </c>
      <c r="BI49" s="190" t="str">
        <f t="shared" si="26"/>
        <v/>
      </c>
      <c r="BJ49" s="190" t="str">
        <f t="shared" si="26"/>
        <v/>
      </c>
      <c r="BK49" s="190" t="str">
        <f t="shared" si="26"/>
        <v/>
      </c>
      <c r="BL49" s="190" t="str">
        <f t="shared" si="26"/>
        <v/>
      </c>
      <c r="BM49" s="190" t="str">
        <f t="shared" si="26"/>
        <v/>
      </c>
      <c r="BN49" s="190" t="str">
        <f t="shared" si="26"/>
        <v/>
      </c>
      <c r="BO49" s="190" t="str">
        <f t="shared" si="26"/>
        <v/>
      </c>
      <c r="BP49" s="190" t="str">
        <f t="shared" si="29"/>
        <v/>
      </c>
      <c r="BQ49" s="190" t="str">
        <f t="shared" si="29"/>
        <v/>
      </c>
      <c r="BR49" s="190" t="str">
        <f t="shared" si="29"/>
        <v/>
      </c>
      <c r="BS49" s="190" t="str">
        <f t="shared" si="29"/>
        <v/>
      </c>
      <c r="BT49" s="190" t="str">
        <f t="shared" si="29"/>
        <v/>
      </c>
      <c r="BU49" s="190" t="str">
        <f t="shared" si="25"/>
        <v/>
      </c>
      <c r="BV49" s="190" t="str">
        <f t="shared" si="25"/>
        <v/>
      </c>
      <c r="BW49" s="190" t="str">
        <f t="shared" si="13"/>
        <v/>
      </c>
      <c r="BX49" s="190" t="str">
        <f t="shared" si="13"/>
        <v/>
      </c>
      <c r="BY49" s="190" t="str">
        <f t="shared" si="13"/>
        <v/>
      </c>
      <c r="BZ49" t="e">
        <f>IF(LEFT(B49,6)=$A$1,IF(ISERROR(FIND(SALES!$M$8,MPAN!H49)),"",TRUE),"")</f>
        <v>#N/A</v>
      </c>
    </row>
    <row r="50" spans="1:78" x14ac:dyDescent="0.25">
      <c r="A50" t="e">
        <f>IF(BZ50=TRUE,BZ50&amp;COUNTIF($BZ$3:BZ50,"TRUE"),"")</f>
        <v>#N/A</v>
      </c>
      <c r="B50" s="625" t="str">
        <f t="shared" si="3"/>
        <v>SPOWP4</v>
      </c>
      <c r="C50" s="626" t="str">
        <f>'F12'!E53</f>
        <v>SPOW P4 1R (Restricted)</v>
      </c>
      <c r="D50" s="1" t="str">
        <f t="shared" si="4"/>
        <v>SPOW</v>
      </c>
      <c r="E50" s="1" t="str">
        <f t="shared" si="5"/>
        <v>P4</v>
      </c>
      <c r="F50" t="str">
        <f t="shared" si="8"/>
        <v>1R</v>
      </c>
      <c r="G50" t="str">
        <f t="shared" si="9"/>
        <v xml:space="preserve"> (Restricted)</v>
      </c>
      <c r="H50" s="1" t="str">
        <f>'F12'!F53</f>
        <v>516 517 523 525 552 554 568 576 600 604 608 616 620 624 628 632 634 636 640 644 648 658 660</v>
      </c>
      <c r="I50" s="197">
        <f t="shared" si="6"/>
        <v>22.75</v>
      </c>
      <c r="J50" s="190" t="str">
        <f t="shared" si="24"/>
        <v>516</v>
      </c>
      <c r="K50" s="190" t="str">
        <f t="shared" si="24"/>
        <v>517</v>
      </c>
      <c r="L50" s="190" t="str">
        <f t="shared" si="24"/>
        <v>523</v>
      </c>
      <c r="M50" s="190" t="str">
        <f t="shared" si="24"/>
        <v>525</v>
      </c>
      <c r="N50" s="190" t="str">
        <f t="shared" si="24"/>
        <v>552</v>
      </c>
      <c r="O50" s="190" t="str">
        <f t="shared" si="24"/>
        <v>554</v>
      </c>
      <c r="P50" s="190" t="str">
        <f t="shared" si="24"/>
        <v>568</v>
      </c>
      <c r="Q50" s="190" t="str">
        <f t="shared" si="24"/>
        <v>576</v>
      </c>
      <c r="R50" s="190" t="str">
        <f t="shared" si="24"/>
        <v>600</v>
      </c>
      <c r="S50" s="190" t="str">
        <f t="shared" si="24"/>
        <v>604</v>
      </c>
      <c r="T50" s="190" t="str">
        <f t="shared" si="24"/>
        <v>608</v>
      </c>
      <c r="U50" s="190" t="str">
        <f t="shared" si="24"/>
        <v>616</v>
      </c>
      <c r="V50" s="190" t="str">
        <f t="shared" si="24"/>
        <v>620</v>
      </c>
      <c r="W50" s="190" t="str">
        <f t="shared" si="24"/>
        <v>624</v>
      </c>
      <c r="X50" s="190" t="str">
        <f t="shared" si="24"/>
        <v>628</v>
      </c>
      <c r="Y50" s="190" t="str">
        <f t="shared" si="24"/>
        <v>632</v>
      </c>
      <c r="Z50" s="190" t="str">
        <f t="shared" si="28"/>
        <v>634</v>
      </c>
      <c r="AA50" s="190" t="str">
        <f t="shared" si="28"/>
        <v>636</v>
      </c>
      <c r="AB50" s="190" t="str">
        <f t="shared" si="28"/>
        <v>640</v>
      </c>
      <c r="AC50" s="190" t="str">
        <f t="shared" si="28"/>
        <v>644</v>
      </c>
      <c r="AD50" s="190" t="str">
        <f t="shared" si="28"/>
        <v>648</v>
      </c>
      <c r="AE50" s="190" t="str">
        <f t="shared" si="28"/>
        <v>658</v>
      </c>
      <c r="AF50" s="190" t="str">
        <f t="shared" si="28"/>
        <v>660</v>
      </c>
      <c r="AG50" s="190" t="str">
        <f t="shared" si="28"/>
        <v/>
      </c>
      <c r="AH50" s="190" t="str">
        <f t="shared" si="28"/>
        <v/>
      </c>
      <c r="AI50" s="190" t="str">
        <f t="shared" si="28"/>
        <v/>
      </c>
      <c r="AJ50" s="190" t="str">
        <f t="shared" si="28"/>
        <v/>
      </c>
      <c r="AK50" s="190" t="str">
        <f t="shared" si="28"/>
        <v/>
      </c>
      <c r="AL50" s="190" t="str">
        <f t="shared" si="28"/>
        <v/>
      </c>
      <c r="AM50" s="190" t="str">
        <f t="shared" si="28"/>
        <v/>
      </c>
      <c r="AN50" s="190" t="str">
        <f t="shared" si="28"/>
        <v/>
      </c>
      <c r="AO50" s="190" t="str">
        <f t="shared" si="18"/>
        <v/>
      </c>
      <c r="AP50" s="190" t="str">
        <f t="shared" si="18"/>
        <v/>
      </c>
      <c r="AQ50" s="190" t="str">
        <f t="shared" si="18"/>
        <v/>
      </c>
      <c r="AR50" s="190" t="str">
        <f t="shared" si="18"/>
        <v/>
      </c>
      <c r="AS50" s="190" t="str">
        <f t="shared" si="18"/>
        <v/>
      </c>
      <c r="AT50" s="190" t="str">
        <f t="shared" si="18"/>
        <v/>
      </c>
      <c r="AU50" s="190" t="str">
        <f t="shared" si="18"/>
        <v/>
      </c>
      <c r="AV50" s="190" t="str">
        <f t="shared" si="18"/>
        <v/>
      </c>
      <c r="AW50" s="190" t="str">
        <f t="shared" si="18"/>
        <v/>
      </c>
      <c r="AX50" s="190" t="str">
        <f t="shared" si="18"/>
        <v/>
      </c>
      <c r="AY50" s="190" t="str">
        <f t="shared" si="18"/>
        <v/>
      </c>
      <c r="AZ50" s="190" t="str">
        <f t="shared" si="18"/>
        <v/>
      </c>
      <c r="BA50" s="190" t="str">
        <f t="shared" si="18"/>
        <v/>
      </c>
      <c r="BB50" s="190" t="str">
        <f t="shared" si="18"/>
        <v/>
      </c>
      <c r="BC50" s="190" t="str">
        <f t="shared" si="18"/>
        <v/>
      </c>
      <c r="BD50" s="190" t="str">
        <f t="shared" si="18"/>
        <v/>
      </c>
      <c r="BE50" s="190" t="str">
        <f t="shared" si="26"/>
        <v/>
      </c>
      <c r="BF50" s="190" t="str">
        <f t="shared" si="26"/>
        <v/>
      </c>
      <c r="BG50" s="190" t="str">
        <f t="shared" si="26"/>
        <v/>
      </c>
      <c r="BH50" s="190" t="str">
        <f t="shared" si="26"/>
        <v/>
      </c>
      <c r="BI50" s="190" t="str">
        <f t="shared" si="26"/>
        <v/>
      </c>
      <c r="BJ50" s="190" t="str">
        <f t="shared" si="26"/>
        <v/>
      </c>
      <c r="BK50" s="190" t="str">
        <f t="shared" si="26"/>
        <v/>
      </c>
      <c r="BL50" s="190" t="str">
        <f t="shared" si="26"/>
        <v/>
      </c>
      <c r="BM50" s="190" t="str">
        <f t="shared" si="26"/>
        <v/>
      </c>
      <c r="BN50" s="190" t="str">
        <f t="shared" si="26"/>
        <v/>
      </c>
      <c r="BO50" s="190" t="str">
        <f t="shared" si="26"/>
        <v/>
      </c>
      <c r="BP50" s="190" t="str">
        <f t="shared" si="29"/>
        <v/>
      </c>
      <c r="BQ50" s="190" t="str">
        <f t="shared" si="29"/>
        <v/>
      </c>
      <c r="BR50" s="190" t="str">
        <f t="shared" si="29"/>
        <v/>
      </c>
      <c r="BS50" s="190" t="str">
        <f t="shared" si="29"/>
        <v/>
      </c>
      <c r="BT50" s="190" t="str">
        <f t="shared" si="29"/>
        <v/>
      </c>
      <c r="BU50" s="190" t="str">
        <f t="shared" si="25"/>
        <v/>
      </c>
      <c r="BV50" s="190" t="str">
        <f t="shared" si="25"/>
        <v/>
      </c>
      <c r="BW50" s="190" t="str">
        <f t="shared" si="13"/>
        <v/>
      </c>
      <c r="BX50" s="190" t="str">
        <f t="shared" si="13"/>
        <v/>
      </c>
      <c r="BY50" s="190" t="str">
        <f t="shared" si="13"/>
        <v/>
      </c>
      <c r="BZ50" t="e">
        <f>IF(LEFT(B50,6)=$A$1,IF(ISERROR(FIND(SALES!$M$8,MPAN!H50)),"",TRUE),"")</f>
        <v>#N/A</v>
      </c>
    </row>
    <row r="51" spans="1:78" x14ac:dyDescent="0.25">
      <c r="A51" t="e">
        <f>IF(BZ51=TRUE,BZ51&amp;COUNTIF($BZ$3:BZ51,"TRUE"),"")</f>
        <v>#N/A</v>
      </c>
      <c r="B51" s="625" t="str">
        <f t="shared" si="3"/>
        <v>LENGP3</v>
      </c>
      <c r="C51" s="626" t="str">
        <f>'F12'!E54</f>
        <v>LENG P3 1R (Southern)</v>
      </c>
      <c r="D51" s="1" t="str">
        <f t="shared" si="4"/>
        <v>LENG</v>
      </c>
      <c r="E51" s="1" t="str">
        <f t="shared" si="5"/>
        <v>P3</v>
      </c>
      <c r="F51" t="str">
        <f t="shared" si="8"/>
        <v>1R</v>
      </c>
      <c r="G51" t="str">
        <f t="shared" si="9"/>
        <v xml:space="preserve"> (Southern)</v>
      </c>
      <c r="H51" s="1">
        <f>'F12'!F54</f>
        <v>801</v>
      </c>
      <c r="I51" s="197">
        <f t="shared" si="6"/>
        <v>0.75</v>
      </c>
      <c r="J51" s="190" t="str">
        <f t="shared" si="24"/>
        <v>801</v>
      </c>
      <c r="K51" s="190" t="str">
        <f t="shared" si="24"/>
        <v/>
      </c>
      <c r="L51" s="190" t="str">
        <f t="shared" si="24"/>
        <v/>
      </c>
      <c r="M51" s="190" t="str">
        <f t="shared" si="24"/>
        <v/>
      </c>
      <c r="N51" s="190" t="str">
        <f t="shared" si="24"/>
        <v/>
      </c>
      <c r="O51" s="190" t="str">
        <f t="shared" si="24"/>
        <v/>
      </c>
      <c r="P51" s="190" t="str">
        <f t="shared" si="24"/>
        <v/>
      </c>
      <c r="Q51" s="190" t="str">
        <f t="shared" si="24"/>
        <v/>
      </c>
      <c r="R51" s="190" t="str">
        <f t="shared" si="24"/>
        <v/>
      </c>
      <c r="S51" s="190" t="str">
        <f t="shared" si="24"/>
        <v/>
      </c>
      <c r="T51" s="190" t="str">
        <f t="shared" si="24"/>
        <v/>
      </c>
      <c r="U51" s="190" t="str">
        <f t="shared" si="24"/>
        <v/>
      </c>
      <c r="V51" s="190" t="str">
        <f t="shared" si="24"/>
        <v/>
      </c>
      <c r="W51" s="190" t="str">
        <f t="shared" si="24"/>
        <v/>
      </c>
      <c r="X51" s="190" t="str">
        <f t="shared" si="24"/>
        <v/>
      </c>
      <c r="Y51" s="190" t="str">
        <f t="shared" si="24"/>
        <v/>
      </c>
      <c r="Z51" s="190" t="str">
        <f t="shared" si="28"/>
        <v/>
      </c>
      <c r="AA51" s="190" t="str">
        <f t="shared" si="28"/>
        <v/>
      </c>
      <c r="AB51" s="190" t="str">
        <f t="shared" si="28"/>
        <v/>
      </c>
      <c r="AC51" s="190" t="str">
        <f t="shared" si="28"/>
        <v/>
      </c>
      <c r="AD51" s="190" t="str">
        <f t="shared" si="28"/>
        <v/>
      </c>
      <c r="AE51" s="190" t="str">
        <f t="shared" si="28"/>
        <v/>
      </c>
      <c r="AF51" s="190" t="str">
        <f t="shared" si="28"/>
        <v/>
      </c>
      <c r="AG51" s="190" t="str">
        <f t="shared" si="28"/>
        <v/>
      </c>
      <c r="AH51" s="190" t="str">
        <f t="shared" si="28"/>
        <v/>
      </c>
      <c r="AI51" s="190" t="str">
        <f t="shared" si="28"/>
        <v/>
      </c>
      <c r="AJ51" s="190" t="str">
        <f t="shared" si="28"/>
        <v/>
      </c>
      <c r="AK51" s="190" t="str">
        <f t="shared" si="28"/>
        <v/>
      </c>
      <c r="AL51" s="190" t="str">
        <f t="shared" si="28"/>
        <v/>
      </c>
      <c r="AM51" s="190" t="str">
        <f t="shared" si="28"/>
        <v/>
      </c>
      <c r="AN51" s="190" t="str">
        <f t="shared" si="28"/>
        <v/>
      </c>
      <c r="AO51" s="190" t="str">
        <f t="shared" si="18"/>
        <v/>
      </c>
      <c r="AP51" s="190" t="str">
        <f t="shared" si="18"/>
        <v/>
      </c>
      <c r="AQ51" s="190" t="str">
        <f t="shared" si="18"/>
        <v/>
      </c>
      <c r="AR51" s="190" t="str">
        <f t="shared" si="18"/>
        <v/>
      </c>
      <c r="AS51" s="190" t="str">
        <f t="shared" si="18"/>
        <v/>
      </c>
      <c r="AT51" s="190" t="str">
        <f t="shared" si="18"/>
        <v/>
      </c>
      <c r="AU51" s="190" t="str">
        <f t="shared" si="18"/>
        <v/>
      </c>
      <c r="AV51" s="190" t="str">
        <f t="shared" si="18"/>
        <v/>
      </c>
      <c r="AW51" s="190" t="str">
        <f t="shared" si="18"/>
        <v/>
      </c>
      <c r="AX51" s="190" t="str">
        <f t="shared" si="18"/>
        <v/>
      </c>
      <c r="AY51" s="190" t="str">
        <f t="shared" si="18"/>
        <v/>
      </c>
      <c r="AZ51" s="190" t="str">
        <f t="shared" si="18"/>
        <v/>
      </c>
      <c r="BA51" s="190" t="str">
        <f t="shared" si="18"/>
        <v/>
      </c>
      <c r="BB51" s="190" t="str">
        <f t="shared" si="18"/>
        <v/>
      </c>
      <c r="BC51" s="190" t="str">
        <f t="shared" si="18"/>
        <v/>
      </c>
      <c r="BD51" s="190" t="str">
        <f t="shared" si="18"/>
        <v/>
      </c>
      <c r="BE51" s="190" t="str">
        <f t="shared" si="26"/>
        <v/>
      </c>
      <c r="BF51" s="190" t="str">
        <f t="shared" si="26"/>
        <v/>
      </c>
      <c r="BG51" s="190" t="str">
        <f t="shared" si="26"/>
        <v/>
      </c>
      <c r="BH51" s="190" t="str">
        <f t="shared" si="26"/>
        <v/>
      </c>
      <c r="BI51" s="190" t="str">
        <f t="shared" si="26"/>
        <v/>
      </c>
      <c r="BJ51" s="190" t="str">
        <f t="shared" si="26"/>
        <v/>
      </c>
      <c r="BK51" s="190" t="str">
        <f t="shared" si="26"/>
        <v/>
      </c>
      <c r="BL51" s="190" t="str">
        <f t="shared" si="26"/>
        <v/>
      </c>
      <c r="BM51" s="190" t="str">
        <f t="shared" si="26"/>
        <v/>
      </c>
      <c r="BN51" s="190" t="str">
        <f t="shared" si="26"/>
        <v/>
      </c>
      <c r="BO51" s="190" t="str">
        <f t="shared" si="26"/>
        <v/>
      </c>
      <c r="BP51" s="190" t="str">
        <f t="shared" si="29"/>
        <v/>
      </c>
      <c r="BQ51" s="190" t="str">
        <f t="shared" si="29"/>
        <v/>
      </c>
      <c r="BR51" s="190" t="str">
        <f t="shared" si="29"/>
        <v/>
      </c>
      <c r="BS51" s="190" t="str">
        <f t="shared" si="29"/>
        <v/>
      </c>
      <c r="BT51" s="190" t="str">
        <f t="shared" si="29"/>
        <v/>
      </c>
      <c r="BU51" s="190" t="str">
        <f t="shared" si="25"/>
        <v/>
      </c>
      <c r="BV51" s="190" t="str">
        <f t="shared" si="25"/>
        <v/>
      </c>
      <c r="BW51" s="190" t="str">
        <f t="shared" si="13"/>
        <v/>
      </c>
      <c r="BX51" s="190" t="str">
        <f t="shared" si="13"/>
        <v/>
      </c>
      <c r="BY51" s="190" t="str">
        <f t="shared" si="13"/>
        <v/>
      </c>
      <c r="BZ51" t="e">
        <f>IF(LEFT(B51,6)=$A$1,IF(ISERROR(FIND(SALES!$M$8,MPAN!H51)),"",TRUE),"")</f>
        <v>#N/A</v>
      </c>
    </row>
    <row r="52" spans="1:78" x14ac:dyDescent="0.25">
      <c r="A52" t="e">
        <f>IF(BZ52=TRUE,BZ52&amp;COUNTIF($BZ$3:BZ52,"TRUE"),"")</f>
        <v>#N/A</v>
      </c>
      <c r="B52" s="625" t="str">
        <f t="shared" si="3"/>
        <v>MIDEP3</v>
      </c>
      <c r="C52" s="626" t="str">
        <f>'F12'!E55</f>
        <v>MIDE P3 1R</v>
      </c>
      <c r="D52" s="1" t="str">
        <f t="shared" si="4"/>
        <v>MIDE</v>
      </c>
      <c r="E52" s="1" t="str">
        <f t="shared" si="5"/>
        <v>P3</v>
      </c>
      <c r="F52" t="str">
        <f t="shared" si="8"/>
        <v>1R</v>
      </c>
      <c r="G52" t="str">
        <f t="shared" si="9"/>
        <v/>
      </c>
      <c r="H52" s="1" t="str">
        <f>'F12'!F55</f>
        <v>053 500 517 565 873 801 802</v>
      </c>
      <c r="I52" s="197">
        <f t="shared" si="6"/>
        <v>6.75</v>
      </c>
      <c r="J52" s="190" t="str">
        <f t="shared" si="24"/>
        <v>053</v>
      </c>
      <c r="K52" s="190" t="str">
        <f t="shared" si="24"/>
        <v>500</v>
      </c>
      <c r="L52" s="190" t="str">
        <f t="shared" si="24"/>
        <v>517</v>
      </c>
      <c r="M52" s="190" t="str">
        <f t="shared" si="24"/>
        <v>565</v>
      </c>
      <c r="N52" s="190" t="str">
        <f t="shared" si="24"/>
        <v>873</v>
      </c>
      <c r="O52" s="190" t="str">
        <f t="shared" si="24"/>
        <v>801</v>
      </c>
      <c r="P52" s="190" t="str">
        <f t="shared" si="24"/>
        <v>802</v>
      </c>
      <c r="Q52" s="190" t="str">
        <f t="shared" si="24"/>
        <v/>
      </c>
      <c r="R52" s="190" t="str">
        <f t="shared" si="24"/>
        <v/>
      </c>
      <c r="S52" s="190" t="str">
        <f t="shared" si="24"/>
        <v/>
      </c>
      <c r="T52" s="190" t="str">
        <f t="shared" si="24"/>
        <v/>
      </c>
      <c r="U52" s="190" t="str">
        <f t="shared" si="24"/>
        <v/>
      </c>
      <c r="V52" s="190" t="str">
        <f t="shared" si="24"/>
        <v/>
      </c>
      <c r="W52" s="190" t="str">
        <f t="shared" si="24"/>
        <v/>
      </c>
      <c r="X52" s="190" t="str">
        <f t="shared" si="24"/>
        <v/>
      </c>
      <c r="Y52" s="190" t="str">
        <f t="shared" si="24"/>
        <v/>
      </c>
      <c r="Z52" s="190" t="str">
        <f t="shared" si="28"/>
        <v/>
      </c>
      <c r="AA52" s="190" t="str">
        <f t="shared" si="28"/>
        <v/>
      </c>
      <c r="AB52" s="190" t="str">
        <f t="shared" si="28"/>
        <v/>
      </c>
      <c r="AC52" s="190" t="str">
        <f t="shared" si="28"/>
        <v/>
      </c>
      <c r="AD52" s="190" t="str">
        <f t="shared" si="28"/>
        <v/>
      </c>
      <c r="AE52" s="190" t="str">
        <f t="shared" si="28"/>
        <v/>
      </c>
      <c r="AF52" s="190" t="str">
        <f t="shared" si="28"/>
        <v/>
      </c>
      <c r="AG52" s="190" t="str">
        <f t="shared" si="28"/>
        <v/>
      </c>
      <c r="AH52" s="190" t="str">
        <f t="shared" si="28"/>
        <v/>
      </c>
      <c r="AI52" s="190" t="str">
        <f t="shared" si="28"/>
        <v/>
      </c>
      <c r="AJ52" s="190" t="str">
        <f t="shared" si="28"/>
        <v/>
      </c>
      <c r="AK52" s="190" t="str">
        <f t="shared" si="28"/>
        <v/>
      </c>
      <c r="AL52" s="190" t="str">
        <f t="shared" si="28"/>
        <v/>
      </c>
      <c r="AM52" s="190" t="str">
        <f t="shared" si="28"/>
        <v/>
      </c>
      <c r="AN52" s="190" t="str">
        <f t="shared" si="28"/>
        <v/>
      </c>
      <c r="AO52" s="190" t="str">
        <f t="shared" si="18"/>
        <v/>
      </c>
      <c r="AP52" s="190" t="str">
        <f t="shared" si="18"/>
        <v/>
      </c>
      <c r="AQ52" s="190" t="str">
        <f t="shared" si="18"/>
        <v/>
      </c>
      <c r="AR52" s="190" t="str">
        <f t="shared" ref="AR52:BD52" si="30">IF(AR$2&gt;LEN($H52),IF(AR$1=1,IF(LEN($H52)=2,"0"&amp;$H52,""),""),RIGHT(LEFT($H52,AR$2),3))</f>
        <v/>
      </c>
      <c r="AS52" s="190" t="str">
        <f t="shared" si="30"/>
        <v/>
      </c>
      <c r="AT52" s="190" t="str">
        <f t="shared" si="30"/>
        <v/>
      </c>
      <c r="AU52" s="190" t="str">
        <f t="shared" si="30"/>
        <v/>
      </c>
      <c r="AV52" s="190" t="str">
        <f t="shared" si="30"/>
        <v/>
      </c>
      <c r="AW52" s="190" t="str">
        <f t="shared" si="30"/>
        <v/>
      </c>
      <c r="AX52" s="190" t="str">
        <f t="shared" si="30"/>
        <v/>
      </c>
      <c r="AY52" s="190" t="str">
        <f t="shared" si="30"/>
        <v/>
      </c>
      <c r="AZ52" s="190" t="str">
        <f t="shared" si="30"/>
        <v/>
      </c>
      <c r="BA52" s="190" t="str">
        <f t="shared" si="30"/>
        <v/>
      </c>
      <c r="BB52" s="190" t="str">
        <f t="shared" si="30"/>
        <v/>
      </c>
      <c r="BC52" s="190" t="str">
        <f t="shared" si="30"/>
        <v/>
      </c>
      <c r="BD52" s="190" t="str">
        <f t="shared" si="30"/>
        <v/>
      </c>
      <c r="BE52" s="190" t="str">
        <f t="shared" si="26"/>
        <v/>
      </c>
      <c r="BF52" s="190" t="str">
        <f t="shared" si="26"/>
        <v/>
      </c>
      <c r="BG52" s="190" t="str">
        <f t="shared" si="26"/>
        <v/>
      </c>
      <c r="BH52" s="190" t="str">
        <f t="shared" si="26"/>
        <v/>
      </c>
      <c r="BI52" s="190" t="str">
        <f t="shared" si="26"/>
        <v/>
      </c>
      <c r="BJ52" s="190" t="str">
        <f t="shared" si="26"/>
        <v/>
      </c>
      <c r="BK52" s="190" t="str">
        <f t="shared" si="26"/>
        <v/>
      </c>
      <c r="BL52" s="190" t="str">
        <f t="shared" si="26"/>
        <v/>
      </c>
      <c r="BM52" s="190" t="str">
        <f t="shared" si="26"/>
        <v/>
      </c>
      <c r="BN52" s="190" t="str">
        <f t="shared" si="26"/>
        <v/>
      </c>
      <c r="BO52" s="190" t="str">
        <f t="shared" si="26"/>
        <v/>
      </c>
      <c r="BP52" s="190" t="str">
        <f t="shared" si="29"/>
        <v/>
      </c>
      <c r="BQ52" s="190" t="str">
        <f t="shared" si="29"/>
        <v/>
      </c>
      <c r="BR52" s="190" t="str">
        <f t="shared" si="29"/>
        <v/>
      </c>
      <c r="BS52" s="190" t="str">
        <f t="shared" si="29"/>
        <v/>
      </c>
      <c r="BT52" s="190" t="str">
        <f t="shared" si="29"/>
        <v/>
      </c>
      <c r="BU52" s="190" t="str">
        <f t="shared" si="25"/>
        <v/>
      </c>
      <c r="BV52" s="190" t="str">
        <f t="shared" si="25"/>
        <v/>
      </c>
      <c r="BW52" s="190" t="str">
        <f t="shared" si="13"/>
        <v/>
      </c>
      <c r="BX52" s="190" t="str">
        <f t="shared" si="13"/>
        <v/>
      </c>
      <c r="BY52" s="190" t="str">
        <f t="shared" si="13"/>
        <v/>
      </c>
      <c r="BZ52" t="e">
        <f>IF(LEFT(B52,6)=$A$1,IF(ISERROR(FIND(SALES!$M$8,MPAN!H52)),"",TRUE),"")</f>
        <v>#N/A</v>
      </c>
    </row>
    <row r="53" spans="1:78" x14ac:dyDescent="0.25">
      <c r="A53" t="e">
        <f>IF(BZ53=TRUE,BZ53&amp;COUNTIF($BZ$3:BZ53,"TRUE"),"")</f>
        <v>#N/A</v>
      </c>
      <c r="B53" s="625" t="str">
        <f t="shared" si="3"/>
        <v>SWEBP4</v>
      </c>
      <c r="C53" s="626" t="str">
        <f>'F12'!E56</f>
        <v>SWEB P4 1R</v>
      </c>
      <c r="D53" s="1" t="str">
        <f t="shared" si="4"/>
        <v>SWEB</v>
      </c>
      <c r="E53" s="1" t="str">
        <f t="shared" si="5"/>
        <v>P4</v>
      </c>
      <c r="F53" t="str">
        <f t="shared" si="8"/>
        <v>1R</v>
      </c>
      <c r="G53" t="str">
        <f t="shared" si="9"/>
        <v/>
      </c>
      <c r="H53" s="1" t="str">
        <f>'F12'!F56</f>
        <v>563 873</v>
      </c>
      <c r="I53" s="197">
        <f t="shared" si="6"/>
        <v>1.75</v>
      </c>
      <c r="J53" s="190" t="str">
        <f t="shared" si="24"/>
        <v>563</v>
      </c>
      <c r="K53" s="190" t="str">
        <f t="shared" si="24"/>
        <v>873</v>
      </c>
      <c r="L53" s="190" t="str">
        <f t="shared" si="24"/>
        <v/>
      </c>
      <c r="M53" s="190" t="str">
        <f t="shared" si="24"/>
        <v/>
      </c>
      <c r="N53" s="190" t="str">
        <f t="shared" si="24"/>
        <v/>
      </c>
      <c r="O53" s="190" t="str">
        <f t="shared" si="24"/>
        <v/>
      </c>
      <c r="P53" s="190" t="str">
        <f t="shared" si="24"/>
        <v/>
      </c>
      <c r="Q53" s="190" t="str">
        <f t="shared" si="24"/>
        <v/>
      </c>
      <c r="R53" s="190" t="str">
        <f t="shared" si="24"/>
        <v/>
      </c>
      <c r="S53" s="190" t="str">
        <f t="shared" si="24"/>
        <v/>
      </c>
      <c r="T53" s="190" t="str">
        <f t="shared" si="24"/>
        <v/>
      </c>
      <c r="U53" s="190" t="str">
        <f t="shared" si="24"/>
        <v/>
      </c>
      <c r="V53" s="190" t="str">
        <f t="shared" si="24"/>
        <v/>
      </c>
      <c r="W53" s="190" t="str">
        <f t="shared" si="24"/>
        <v/>
      </c>
      <c r="X53" s="190" t="str">
        <f t="shared" si="24"/>
        <v/>
      </c>
      <c r="Y53" s="190" t="str">
        <f t="shared" si="24"/>
        <v/>
      </c>
      <c r="Z53" s="190" t="str">
        <f t="shared" si="28"/>
        <v/>
      </c>
      <c r="AA53" s="190" t="str">
        <f t="shared" si="28"/>
        <v/>
      </c>
      <c r="AB53" s="190" t="str">
        <f t="shared" si="28"/>
        <v/>
      </c>
      <c r="AC53" s="190" t="str">
        <f t="shared" si="28"/>
        <v/>
      </c>
      <c r="AD53" s="190" t="str">
        <f t="shared" si="28"/>
        <v/>
      </c>
      <c r="AE53" s="190" t="str">
        <f t="shared" si="28"/>
        <v/>
      </c>
      <c r="AF53" s="190" t="str">
        <f t="shared" si="28"/>
        <v/>
      </c>
      <c r="AG53" s="190" t="str">
        <f t="shared" si="28"/>
        <v/>
      </c>
      <c r="AH53" s="190" t="str">
        <f t="shared" si="28"/>
        <v/>
      </c>
      <c r="AI53" s="190" t="str">
        <f t="shared" si="28"/>
        <v/>
      </c>
      <c r="AJ53" s="190" t="str">
        <f t="shared" si="28"/>
        <v/>
      </c>
      <c r="AK53" s="190" t="str">
        <f t="shared" si="28"/>
        <v/>
      </c>
      <c r="AL53" s="190" t="str">
        <f t="shared" si="28"/>
        <v/>
      </c>
      <c r="AM53" s="190" t="str">
        <f t="shared" si="28"/>
        <v/>
      </c>
      <c r="AN53" s="190" t="str">
        <f t="shared" si="28"/>
        <v/>
      </c>
      <c r="AO53" s="190" t="str">
        <f t="shared" si="28"/>
        <v/>
      </c>
      <c r="AP53" s="190" t="str">
        <f t="shared" ref="AP53:BE73" si="31">IF(AP$2&gt;LEN($H53),IF(AP$1=1,IF(LEN($H53)=2,"0"&amp;$H53,""),""),RIGHT(LEFT($H53,AP$2),3))</f>
        <v/>
      </c>
      <c r="AQ53" s="190" t="str">
        <f t="shared" si="31"/>
        <v/>
      </c>
      <c r="AR53" s="190" t="str">
        <f t="shared" si="31"/>
        <v/>
      </c>
      <c r="AS53" s="190" t="str">
        <f t="shared" si="31"/>
        <v/>
      </c>
      <c r="AT53" s="190" t="str">
        <f t="shared" si="31"/>
        <v/>
      </c>
      <c r="AU53" s="190" t="str">
        <f t="shared" si="31"/>
        <v/>
      </c>
      <c r="AV53" s="190" t="str">
        <f t="shared" si="31"/>
        <v/>
      </c>
      <c r="AW53" s="190" t="str">
        <f t="shared" si="31"/>
        <v/>
      </c>
      <c r="AX53" s="190" t="str">
        <f t="shared" si="31"/>
        <v/>
      </c>
      <c r="AY53" s="190" t="str">
        <f t="shared" si="31"/>
        <v/>
      </c>
      <c r="AZ53" s="190" t="str">
        <f t="shared" si="31"/>
        <v/>
      </c>
      <c r="BA53" s="190" t="str">
        <f t="shared" si="31"/>
        <v/>
      </c>
      <c r="BB53" s="190" t="str">
        <f t="shared" si="31"/>
        <v/>
      </c>
      <c r="BC53" s="190" t="str">
        <f t="shared" si="31"/>
        <v/>
      </c>
      <c r="BD53" s="190" t="str">
        <f t="shared" si="31"/>
        <v/>
      </c>
      <c r="BE53" s="190" t="str">
        <f t="shared" si="26"/>
        <v/>
      </c>
      <c r="BF53" s="190" t="str">
        <f t="shared" si="26"/>
        <v/>
      </c>
      <c r="BG53" s="190" t="str">
        <f t="shared" si="26"/>
        <v/>
      </c>
      <c r="BH53" s="190" t="str">
        <f t="shared" si="26"/>
        <v/>
      </c>
      <c r="BI53" s="190" t="str">
        <f t="shared" si="26"/>
        <v/>
      </c>
      <c r="BJ53" s="190" t="str">
        <f t="shared" si="26"/>
        <v/>
      </c>
      <c r="BK53" s="190" t="str">
        <f t="shared" si="26"/>
        <v/>
      </c>
      <c r="BL53" s="190" t="str">
        <f t="shared" si="26"/>
        <v/>
      </c>
      <c r="BM53" s="190" t="str">
        <f t="shared" si="26"/>
        <v/>
      </c>
      <c r="BN53" s="190" t="str">
        <f t="shared" si="26"/>
        <v/>
      </c>
      <c r="BO53" s="190" t="str">
        <f t="shared" si="26"/>
        <v/>
      </c>
      <c r="BP53" s="190" t="str">
        <f t="shared" si="29"/>
        <v/>
      </c>
      <c r="BQ53" s="190" t="str">
        <f t="shared" si="29"/>
        <v/>
      </c>
      <c r="BR53" s="190" t="str">
        <f t="shared" si="29"/>
        <v/>
      </c>
      <c r="BS53" s="190" t="str">
        <f t="shared" si="29"/>
        <v/>
      </c>
      <c r="BT53" s="190" t="str">
        <f t="shared" si="29"/>
        <v/>
      </c>
      <c r="BU53" s="190" t="str">
        <f t="shared" si="25"/>
        <v/>
      </c>
      <c r="BV53" s="190" t="str">
        <f t="shared" si="25"/>
        <v/>
      </c>
      <c r="BW53" s="190" t="str">
        <f t="shared" si="13"/>
        <v/>
      </c>
      <c r="BX53" s="190" t="str">
        <f t="shared" si="13"/>
        <v/>
      </c>
      <c r="BY53" s="190" t="str">
        <f t="shared" si="13"/>
        <v/>
      </c>
      <c r="BZ53" t="e">
        <f>IF(LEFT(B53,6)=$A$1,IF(ISERROR(FIND(SALES!$M$8,MPAN!H53)),"",TRUE),"")</f>
        <v>#N/A</v>
      </c>
    </row>
    <row r="54" spans="1:78" x14ac:dyDescent="0.25">
      <c r="A54" t="e">
        <f>IF(BZ54=TRUE,BZ54&amp;COUNTIF($BZ$3:BZ54,"TRUE"),"")</f>
        <v>#N/A</v>
      </c>
      <c r="B54" s="625" t="str">
        <f t="shared" si="3"/>
        <v>SWAEP4</v>
      </c>
      <c r="C54" s="626" t="str">
        <f>'F12'!E57</f>
        <v>SWAE P4 2R</v>
      </c>
      <c r="D54" s="1" t="str">
        <f t="shared" si="4"/>
        <v>SWAE</v>
      </c>
      <c r="E54" s="1" t="str">
        <f t="shared" si="5"/>
        <v>P4</v>
      </c>
      <c r="F54" t="str">
        <f t="shared" si="8"/>
        <v>2R</v>
      </c>
      <c r="G54" t="str">
        <f t="shared" si="9"/>
        <v/>
      </c>
      <c r="H54" s="1" t="str">
        <f>'F12'!F57</f>
        <v>811 814 101 102 103 106 108 109 110 111 112 644 645 646 647 648 649 680 682 805 807 809 812 816 817 874</v>
      </c>
      <c r="I54" s="197">
        <f t="shared" si="6"/>
        <v>25.75</v>
      </c>
      <c r="J54" s="190" t="str">
        <f t="shared" si="24"/>
        <v>811</v>
      </c>
      <c r="K54" s="190" t="str">
        <f t="shared" si="24"/>
        <v>814</v>
      </c>
      <c r="L54" s="190" t="str">
        <f t="shared" si="24"/>
        <v>101</v>
      </c>
      <c r="M54" s="190" t="str">
        <f t="shared" si="24"/>
        <v>102</v>
      </c>
      <c r="N54" s="190" t="str">
        <f t="shared" si="24"/>
        <v>103</v>
      </c>
      <c r="O54" s="190" t="str">
        <f t="shared" si="24"/>
        <v>106</v>
      </c>
      <c r="P54" s="190" t="str">
        <f t="shared" si="24"/>
        <v>108</v>
      </c>
      <c r="Q54" s="190" t="str">
        <f t="shared" si="24"/>
        <v>109</v>
      </c>
      <c r="R54" s="190" t="str">
        <f t="shared" si="24"/>
        <v>110</v>
      </c>
      <c r="S54" s="190" t="str">
        <f t="shared" si="24"/>
        <v>111</v>
      </c>
      <c r="T54" s="190" t="str">
        <f t="shared" si="24"/>
        <v>112</v>
      </c>
      <c r="U54" s="190" t="str">
        <f t="shared" si="24"/>
        <v>644</v>
      </c>
      <c r="V54" s="190" t="str">
        <f t="shared" si="24"/>
        <v>645</v>
      </c>
      <c r="W54" s="190" t="str">
        <f t="shared" si="24"/>
        <v>646</v>
      </c>
      <c r="X54" s="190" t="str">
        <f t="shared" si="24"/>
        <v>647</v>
      </c>
      <c r="Y54" s="190" t="str">
        <f>IF(Y$2&gt;LEN($H54),IF(Y$1=1,IF(LEN($H54)=2,"0"&amp;$H54,""),""),RIGHT(LEFT($H54,Y$2),3))</f>
        <v>648</v>
      </c>
      <c r="Z54" s="190" t="str">
        <f t="shared" si="28"/>
        <v>649</v>
      </c>
      <c r="AA54" s="190" t="str">
        <f t="shared" si="28"/>
        <v>680</v>
      </c>
      <c r="AB54" s="190" t="str">
        <f t="shared" si="28"/>
        <v>682</v>
      </c>
      <c r="AC54" s="190" t="str">
        <f t="shared" si="28"/>
        <v>805</v>
      </c>
      <c r="AD54" s="190" t="str">
        <f t="shared" si="28"/>
        <v>807</v>
      </c>
      <c r="AE54" s="190" t="str">
        <f t="shared" si="28"/>
        <v>809</v>
      </c>
      <c r="AF54" s="190" t="str">
        <f t="shared" si="28"/>
        <v>812</v>
      </c>
      <c r="AG54" s="190" t="str">
        <f t="shared" si="28"/>
        <v>816</v>
      </c>
      <c r="AH54" s="190" t="str">
        <f t="shared" si="28"/>
        <v>817</v>
      </c>
      <c r="AI54" s="190" t="str">
        <f t="shared" si="28"/>
        <v>874</v>
      </c>
      <c r="AJ54" s="190" t="str">
        <f t="shared" si="28"/>
        <v/>
      </c>
      <c r="AK54" s="190" t="str">
        <f t="shared" si="28"/>
        <v/>
      </c>
      <c r="AL54" s="190" t="str">
        <f t="shared" si="28"/>
        <v/>
      </c>
      <c r="AM54" s="190" t="str">
        <f t="shared" si="28"/>
        <v/>
      </c>
      <c r="AN54" s="190" t="str">
        <f t="shared" si="28"/>
        <v/>
      </c>
      <c r="AO54" s="190" t="str">
        <f t="shared" si="28"/>
        <v/>
      </c>
      <c r="AP54" s="190" t="str">
        <f t="shared" si="31"/>
        <v/>
      </c>
      <c r="AQ54" s="190" t="str">
        <f t="shared" si="31"/>
        <v/>
      </c>
      <c r="AR54" s="190" t="str">
        <f t="shared" si="31"/>
        <v/>
      </c>
      <c r="AS54" s="190" t="str">
        <f t="shared" si="31"/>
        <v/>
      </c>
      <c r="AT54" s="190" t="str">
        <f t="shared" si="31"/>
        <v/>
      </c>
      <c r="AU54" s="190" t="str">
        <f t="shared" si="31"/>
        <v/>
      </c>
      <c r="AV54" s="190" t="str">
        <f t="shared" si="31"/>
        <v/>
      </c>
      <c r="AW54" s="190" t="str">
        <f t="shared" si="31"/>
        <v/>
      </c>
      <c r="AX54" s="190" t="str">
        <f t="shared" si="31"/>
        <v/>
      </c>
      <c r="AY54" s="190" t="str">
        <f t="shared" si="31"/>
        <v/>
      </c>
      <c r="AZ54" s="190" t="str">
        <f t="shared" si="31"/>
        <v/>
      </c>
      <c r="BA54" s="190" t="str">
        <f t="shared" si="31"/>
        <v/>
      </c>
      <c r="BB54" s="190" t="str">
        <f t="shared" si="31"/>
        <v/>
      </c>
      <c r="BC54" s="190" t="str">
        <f t="shared" si="31"/>
        <v/>
      </c>
      <c r="BD54" s="190" t="str">
        <f t="shared" si="31"/>
        <v/>
      </c>
      <c r="BE54" s="190" t="str">
        <f t="shared" si="26"/>
        <v/>
      </c>
      <c r="BF54" s="190" t="str">
        <f t="shared" si="26"/>
        <v/>
      </c>
      <c r="BG54" s="190" t="str">
        <f t="shared" si="26"/>
        <v/>
      </c>
      <c r="BH54" s="190" t="str">
        <f t="shared" si="26"/>
        <v/>
      </c>
      <c r="BI54" s="190" t="str">
        <f t="shared" si="26"/>
        <v/>
      </c>
      <c r="BJ54" s="190" t="str">
        <f t="shared" si="26"/>
        <v/>
      </c>
      <c r="BK54" s="190" t="str">
        <f t="shared" si="26"/>
        <v/>
      </c>
      <c r="BL54" s="190" t="str">
        <f t="shared" si="26"/>
        <v/>
      </c>
      <c r="BM54" s="190" t="str">
        <f t="shared" si="26"/>
        <v/>
      </c>
      <c r="BN54" s="190" t="str">
        <f t="shared" si="26"/>
        <v/>
      </c>
      <c r="BO54" s="190" t="str">
        <f t="shared" si="26"/>
        <v/>
      </c>
      <c r="BP54" s="190" t="str">
        <f t="shared" si="29"/>
        <v/>
      </c>
      <c r="BQ54" s="190" t="str">
        <f t="shared" si="29"/>
        <v/>
      </c>
      <c r="BR54" s="190" t="str">
        <f t="shared" si="29"/>
        <v/>
      </c>
      <c r="BS54" s="190" t="str">
        <f t="shared" si="29"/>
        <v/>
      </c>
      <c r="BT54" s="190" t="str">
        <f t="shared" si="29"/>
        <v/>
      </c>
      <c r="BU54" s="190" t="str">
        <f t="shared" si="25"/>
        <v/>
      </c>
      <c r="BV54" s="190" t="str">
        <f t="shared" si="25"/>
        <v/>
      </c>
      <c r="BW54" s="190" t="str">
        <f t="shared" si="13"/>
        <v/>
      </c>
      <c r="BX54" s="190" t="str">
        <f t="shared" si="13"/>
        <v/>
      </c>
      <c r="BY54" s="190" t="str">
        <f t="shared" si="13"/>
        <v/>
      </c>
      <c r="BZ54" t="e">
        <f>IF(LEFT(B54,6)=$A$1,IF(ISERROR(FIND(SALES!$M$8,MPAN!H54)),"",TRUE),"")</f>
        <v>#N/A</v>
      </c>
    </row>
    <row r="55" spans="1:78" x14ac:dyDescent="0.25">
      <c r="A55" t="e">
        <f>IF(BZ55=TRUE,BZ55&amp;COUNTIF($BZ$3:BZ55,"TRUE"),"")</f>
        <v>#N/A</v>
      </c>
      <c r="B55" s="625" t="str">
        <f t="shared" si="3"/>
        <v>ETCLP1</v>
      </c>
      <c r="C55" s="626" t="str">
        <f>'F12'!E58</f>
        <v>ETCL P1 1R (Eastern)</v>
      </c>
      <c r="D55" s="1" t="str">
        <f t="shared" si="4"/>
        <v>ETCL</v>
      </c>
      <c r="E55" s="1" t="str">
        <f t="shared" si="5"/>
        <v>P1</v>
      </c>
      <c r="F55" t="str">
        <f t="shared" si="8"/>
        <v>1R</v>
      </c>
      <c r="G55" t="str">
        <f t="shared" si="9"/>
        <v xml:space="preserve"> (Eastern)</v>
      </c>
      <c r="H55" s="1" t="str">
        <f>'F12'!F58</f>
        <v>801 873</v>
      </c>
      <c r="I55" s="197">
        <f t="shared" si="6"/>
        <v>1.75</v>
      </c>
      <c r="J55" s="190" t="str">
        <f t="shared" ref="J55:Y70" si="32">IF(J$2&gt;LEN($H55),IF(J$1=1,IF(LEN($H55)=2,"0"&amp;$H55,""),""),RIGHT(LEFT($H55,J$2),3))</f>
        <v>801</v>
      </c>
      <c r="K55" s="190" t="str">
        <f t="shared" si="32"/>
        <v>873</v>
      </c>
      <c r="L55" s="190" t="str">
        <f t="shared" si="32"/>
        <v/>
      </c>
      <c r="M55" s="190" t="str">
        <f t="shared" si="32"/>
        <v/>
      </c>
      <c r="N55" s="190" t="str">
        <f t="shared" si="32"/>
        <v/>
      </c>
      <c r="O55" s="190" t="str">
        <f t="shared" si="32"/>
        <v/>
      </c>
      <c r="P55" s="190" t="str">
        <f t="shared" si="32"/>
        <v/>
      </c>
      <c r="Q55" s="190" t="str">
        <f t="shared" si="32"/>
        <v/>
      </c>
      <c r="R55" s="190" t="str">
        <f t="shared" si="32"/>
        <v/>
      </c>
      <c r="S55" s="190" t="str">
        <f t="shared" si="32"/>
        <v/>
      </c>
      <c r="T55" s="190" t="str">
        <f t="shared" si="32"/>
        <v/>
      </c>
      <c r="U55" s="190" t="str">
        <f t="shared" si="32"/>
        <v/>
      </c>
      <c r="V55" s="190" t="str">
        <f t="shared" si="32"/>
        <v/>
      </c>
      <c r="W55" s="190" t="str">
        <f t="shared" si="32"/>
        <v/>
      </c>
      <c r="X55" s="190" t="str">
        <f t="shared" si="32"/>
        <v/>
      </c>
      <c r="Y55" s="190" t="str">
        <f t="shared" si="32"/>
        <v/>
      </c>
      <c r="Z55" s="190" t="str">
        <f t="shared" si="28"/>
        <v/>
      </c>
      <c r="AA55" s="190" t="str">
        <f t="shared" si="28"/>
        <v/>
      </c>
      <c r="AB55" s="190" t="str">
        <f t="shared" si="28"/>
        <v/>
      </c>
      <c r="AC55" s="190" t="str">
        <f t="shared" si="28"/>
        <v/>
      </c>
      <c r="AD55" s="190" t="str">
        <f t="shared" si="28"/>
        <v/>
      </c>
      <c r="AE55" s="190" t="str">
        <f t="shared" si="28"/>
        <v/>
      </c>
      <c r="AF55" s="190" t="str">
        <f t="shared" si="28"/>
        <v/>
      </c>
      <c r="AG55" s="190" t="str">
        <f t="shared" si="28"/>
        <v/>
      </c>
      <c r="AH55" s="190" t="str">
        <f t="shared" si="28"/>
        <v/>
      </c>
      <c r="AI55" s="190" t="str">
        <f t="shared" si="28"/>
        <v/>
      </c>
      <c r="AJ55" s="190" t="str">
        <f t="shared" si="28"/>
        <v/>
      </c>
      <c r="AK55" s="190" t="str">
        <f t="shared" si="28"/>
        <v/>
      </c>
      <c r="AL55" s="190" t="str">
        <f t="shared" si="28"/>
        <v/>
      </c>
      <c r="AM55" s="190" t="str">
        <f t="shared" si="28"/>
        <v/>
      </c>
      <c r="AN55" s="190" t="str">
        <f t="shared" si="28"/>
        <v/>
      </c>
      <c r="AO55" s="190" t="str">
        <f t="shared" si="28"/>
        <v/>
      </c>
      <c r="AP55" s="190" t="str">
        <f t="shared" si="31"/>
        <v/>
      </c>
      <c r="AQ55" s="190" t="str">
        <f t="shared" si="31"/>
        <v/>
      </c>
      <c r="AR55" s="190" t="str">
        <f t="shared" si="31"/>
        <v/>
      </c>
      <c r="AS55" s="190" t="str">
        <f t="shared" si="31"/>
        <v/>
      </c>
      <c r="AT55" s="190" t="str">
        <f t="shared" si="31"/>
        <v/>
      </c>
      <c r="AU55" s="190" t="str">
        <f t="shared" si="31"/>
        <v/>
      </c>
      <c r="AV55" s="190" t="str">
        <f t="shared" si="31"/>
        <v/>
      </c>
      <c r="AW55" s="190" t="str">
        <f t="shared" si="31"/>
        <v/>
      </c>
      <c r="AX55" s="190" t="str">
        <f t="shared" si="31"/>
        <v/>
      </c>
      <c r="AY55" s="190" t="str">
        <f t="shared" si="31"/>
        <v/>
      </c>
      <c r="AZ55" s="190" t="str">
        <f t="shared" si="31"/>
        <v/>
      </c>
      <c r="BA55" s="190" t="str">
        <f t="shared" si="31"/>
        <v/>
      </c>
      <c r="BB55" s="190" t="str">
        <f t="shared" si="31"/>
        <v/>
      </c>
      <c r="BC55" s="190" t="str">
        <f t="shared" si="31"/>
        <v/>
      </c>
      <c r="BD55" s="190" t="str">
        <f t="shared" si="31"/>
        <v/>
      </c>
      <c r="BE55" s="190" t="str">
        <f t="shared" si="26"/>
        <v/>
      </c>
      <c r="BF55" s="190" t="str">
        <f t="shared" si="26"/>
        <v/>
      </c>
      <c r="BG55" s="190" t="str">
        <f t="shared" si="26"/>
        <v/>
      </c>
      <c r="BH55" s="190" t="str">
        <f t="shared" si="26"/>
        <v/>
      </c>
      <c r="BI55" s="190" t="str">
        <f t="shared" si="26"/>
        <v/>
      </c>
      <c r="BJ55" s="190" t="str">
        <f t="shared" si="26"/>
        <v/>
      </c>
      <c r="BK55" s="190" t="str">
        <f t="shared" si="26"/>
        <v/>
      </c>
      <c r="BL55" s="190" t="str">
        <f t="shared" si="26"/>
        <v/>
      </c>
      <c r="BM55" s="190" t="str">
        <f t="shared" si="26"/>
        <v/>
      </c>
      <c r="BN55" s="190" t="str">
        <f t="shared" si="26"/>
        <v/>
      </c>
      <c r="BO55" s="190" t="str">
        <f t="shared" si="26"/>
        <v/>
      </c>
      <c r="BP55" s="190" t="str">
        <f t="shared" si="29"/>
        <v/>
      </c>
      <c r="BQ55" s="190" t="str">
        <f t="shared" si="29"/>
        <v/>
      </c>
      <c r="BR55" s="190" t="str">
        <f t="shared" si="29"/>
        <v/>
      </c>
      <c r="BS55" s="190" t="str">
        <f t="shared" si="29"/>
        <v/>
      </c>
      <c r="BT55" s="190" t="str">
        <f t="shared" si="29"/>
        <v/>
      </c>
      <c r="BU55" s="190" t="str">
        <f t="shared" si="25"/>
        <v/>
      </c>
      <c r="BV55" s="190" t="str">
        <f t="shared" si="25"/>
        <v/>
      </c>
      <c r="BW55" s="190" t="str">
        <f t="shared" si="13"/>
        <v/>
      </c>
      <c r="BX55" s="190" t="str">
        <f t="shared" si="13"/>
        <v/>
      </c>
      <c r="BY55" s="190" t="str">
        <f t="shared" si="13"/>
        <v/>
      </c>
      <c r="BZ55" t="e">
        <f>IF(LEFT(B55,6)=$A$1,IF(ISERROR(FIND(SALES!$M$8,MPAN!H55)),"",TRUE),"")</f>
        <v>#N/A</v>
      </c>
    </row>
    <row r="56" spans="1:78" x14ac:dyDescent="0.25">
      <c r="A56" t="e">
        <f>IF(BZ56=TRUE,BZ56&amp;COUNTIF($BZ$3:BZ56,"TRUE"),"")</f>
        <v>#N/A</v>
      </c>
      <c r="B56" s="625" t="str">
        <f t="shared" si="3"/>
        <v>SEEBP2</v>
      </c>
      <c r="C56" s="626" t="str">
        <f>'F12'!E59</f>
        <v>SEEB P2 2R</v>
      </c>
      <c r="D56" s="1" t="str">
        <f t="shared" si="4"/>
        <v>SEEB</v>
      </c>
      <c r="E56" s="1" t="str">
        <f t="shared" si="5"/>
        <v>P2</v>
      </c>
      <c r="F56" t="str">
        <f t="shared" si="8"/>
        <v>2R</v>
      </c>
      <c r="G56" t="str">
        <f t="shared" si="9"/>
        <v/>
      </c>
      <c r="H56" s="1" t="str">
        <f>'F12'!F59</f>
        <v>009 016 022 157 510 511 512 513 516 805 806 812 815 874 811</v>
      </c>
      <c r="I56" s="197">
        <f t="shared" si="6"/>
        <v>14.75</v>
      </c>
      <c r="J56" s="190" t="str">
        <f t="shared" si="32"/>
        <v>009</v>
      </c>
      <c r="K56" s="190" t="str">
        <f t="shared" si="32"/>
        <v>016</v>
      </c>
      <c r="L56" s="190" t="str">
        <f t="shared" si="32"/>
        <v>022</v>
      </c>
      <c r="M56" s="190" t="str">
        <f t="shared" si="32"/>
        <v>157</v>
      </c>
      <c r="N56" s="190" t="str">
        <f t="shared" si="32"/>
        <v>510</v>
      </c>
      <c r="O56" s="190" t="str">
        <f t="shared" si="32"/>
        <v>511</v>
      </c>
      <c r="P56" s="190" t="str">
        <f t="shared" si="32"/>
        <v>512</v>
      </c>
      <c r="Q56" s="190" t="str">
        <f t="shared" si="32"/>
        <v>513</v>
      </c>
      <c r="R56" s="190" t="str">
        <f t="shared" si="32"/>
        <v>516</v>
      </c>
      <c r="S56" s="190" t="str">
        <f t="shared" si="32"/>
        <v>805</v>
      </c>
      <c r="T56" s="190" t="str">
        <f t="shared" si="32"/>
        <v>806</v>
      </c>
      <c r="U56" s="190" t="str">
        <f t="shared" si="32"/>
        <v>812</v>
      </c>
      <c r="V56" s="190" t="str">
        <f t="shared" si="32"/>
        <v>815</v>
      </c>
      <c r="W56" s="190" t="str">
        <f t="shared" si="32"/>
        <v>874</v>
      </c>
      <c r="X56" s="190" t="str">
        <f t="shared" si="32"/>
        <v>811</v>
      </c>
      <c r="Y56" s="190" t="str">
        <f t="shared" si="32"/>
        <v/>
      </c>
      <c r="Z56" s="190" t="str">
        <f t="shared" si="28"/>
        <v/>
      </c>
      <c r="AA56" s="190" t="str">
        <f t="shared" si="28"/>
        <v/>
      </c>
      <c r="AB56" s="190" t="str">
        <f t="shared" si="28"/>
        <v/>
      </c>
      <c r="AC56" s="190" t="str">
        <f t="shared" si="28"/>
        <v/>
      </c>
      <c r="AD56" s="190" t="str">
        <f t="shared" si="28"/>
        <v/>
      </c>
      <c r="AE56" s="190" t="str">
        <f t="shared" si="28"/>
        <v/>
      </c>
      <c r="AF56" s="190" t="str">
        <f t="shared" si="28"/>
        <v/>
      </c>
      <c r="AG56" s="190" t="str">
        <f t="shared" si="28"/>
        <v/>
      </c>
      <c r="AH56" s="190" t="str">
        <f t="shared" si="28"/>
        <v/>
      </c>
      <c r="AI56" s="190" t="str">
        <f t="shared" si="28"/>
        <v/>
      </c>
      <c r="AJ56" s="190" t="str">
        <f t="shared" si="28"/>
        <v/>
      </c>
      <c r="AK56" s="190" t="str">
        <f t="shared" si="28"/>
        <v/>
      </c>
      <c r="AL56" s="190" t="str">
        <f t="shared" si="28"/>
        <v/>
      </c>
      <c r="AM56" s="190" t="str">
        <f t="shared" si="28"/>
        <v/>
      </c>
      <c r="AN56" s="190" t="str">
        <f t="shared" si="28"/>
        <v/>
      </c>
      <c r="AO56" s="190" t="str">
        <f t="shared" si="28"/>
        <v/>
      </c>
      <c r="AP56" s="190" t="str">
        <f t="shared" si="31"/>
        <v/>
      </c>
      <c r="AQ56" s="190" t="str">
        <f t="shared" si="31"/>
        <v/>
      </c>
      <c r="AR56" s="190" t="str">
        <f t="shared" si="31"/>
        <v/>
      </c>
      <c r="AS56" s="190" t="str">
        <f t="shared" si="31"/>
        <v/>
      </c>
      <c r="AT56" s="190" t="str">
        <f t="shared" si="31"/>
        <v/>
      </c>
      <c r="AU56" s="190" t="str">
        <f t="shared" si="31"/>
        <v/>
      </c>
      <c r="AV56" s="190" t="str">
        <f t="shared" si="31"/>
        <v/>
      </c>
      <c r="AW56" s="190" t="str">
        <f t="shared" si="31"/>
        <v/>
      </c>
      <c r="AX56" s="190" t="str">
        <f t="shared" si="31"/>
        <v/>
      </c>
      <c r="AY56" s="190" t="str">
        <f t="shared" si="31"/>
        <v/>
      </c>
      <c r="AZ56" s="190" t="str">
        <f t="shared" si="31"/>
        <v/>
      </c>
      <c r="BA56" s="190" t="str">
        <f t="shared" si="31"/>
        <v/>
      </c>
      <c r="BB56" s="190" t="str">
        <f t="shared" si="31"/>
        <v/>
      </c>
      <c r="BC56" s="190" t="str">
        <f t="shared" si="31"/>
        <v/>
      </c>
      <c r="BD56" s="190" t="str">
        <f t="shared" si="31"/>
        <v/>
      </c>
      <c r="BE56" s="190" t="str">
        <f t="shared" si="26"/>
        <v/>
      </c>
      <c r="BF56" s="190" t="str">
        <f t="shared" si="26"/>
        <v/>
      </c>
      <c r="BG56" s="190" t="str">
        <f t="shared" si="26"/>
        <v/>
      </c>
      <c r="BH56" s="190" t="str">
        <f t="shared" si="26"/>
        <v/>
      </c>
      <c r="BI56" s="190" t="str">
        <f t="shared" si="26"/>
        <v/>
      </c>
      <c r="BJ56" s="190" t="str">
        <f t="shared" si="26"/>
        <v/>
      </c>
      <c r="BK56" s="190" t="str">
        <f t="shared" si="26"/>
        <v/>
      </c>
      <c r="BL56" s="190" t="str">
        <f t="shared" si="26"/>
        <v/>
      </c>
      <c r="BM56" s="190" t="str">
        <f t="shared" si="26"/>
        <v/>
      </c>
      <c r="BN56" s="190" t="str">
        <f t="shared" si="26"/>
        <v/>
      </c>
      <c r="BO56" s="190" t="str">
        <f t="shared" si="26"/>
        <v/>
      </c>
      <c r="BP56" s="190" t="str">
        <f t="shared" si="29"/>
        <v/>
      </c>
      <c r="BQ56" s="190" t="str">
        <f t="shared" si="29"/>
        <v/>
      </c>
      <c r="BR56" s="190" t="str">
        <f t="shared" si="29"/>
        <v/>
      </c>
      <c r="BS56" s="190" t="str">
        <f t="shared" si="29"/>
        <v/>
      </c>
      <c r="BT56" s="190" t="str">
        <f t="shared" si="29"/>
        <v/>
      </c>
      <c r="BU56" s="190" t="str">
        <f t="shared" si="25"/>
        <v/>
      </c>
      <c r="BV56" s="190" t="str">
        <f t="shared" si="25"/>
        <v/>
      </c>
      <c r="BW56" s="190" t="str">
        <f t="shared" si="13"/>
        <v/>
      </c>
      <c r="BX56" s="190" t="str">
        <f t="shared" si="13"/>
        <v/>
      </c>
      <c r="BY56" s="190" t="str">
        <f t="shared" si="13"/>
        <v/>
      </c>
      <c r="BZ56" t="e">
        <f>IF(LEFT(B56,6)=$A$1,IF(ISERROR(FIND(SALES!$M$8,MPAN!H56)),"",TRUE),"")</f>
        <v>#N/A</v>
      </c>
    </row>
    <row r="57" spans="1:78" x14ac:dyDescent="0.25">
      <c r="A57" t="e">
        <f>IF(BZ57=TRUE,BZ57&amp;COUNTIF($BZ$3:BZ57,"TRUE"),"")</f>
        <v>#N/A</v>
      </c>
      <c r="B57" s="625" t="str">
        <f t="shared" si="3"/>
        <v>SPOWP3</v>
      </c>
      <c r="C57" s="626" t="str">
        <f>'F12'!E60</f>
        <v>SPOW P3 1R</v>
      </c>
      <c r="D57" s="1" t="str">
        <f t="shared" si="4"/>
        <v>SPOW</v>
      </c>
      <c r="E57" s="1" t="str">
        <f t="shared" si="5"/>
        <v>P3</v>
      </c>
      <c r="F57" t="str">
        <f t="shared" si="8"/>
        <v>1R</v>
      </c>
      <c r="G57" t="str">
        <f t="shared" si="9"/>
        <v/>
      </c>
      <c r="H57" s="1" t="str">
        <f>'F12'!F60</f>
        <v>802 801 500 501 838 840 873</v>
      </c>
      <c r="I57" s="197">
        <f t="shared" si="6"/>
        <v>6.75</v>
      </c>
      <c r="J57" s="190" t="str">
        <f t="shared" si="32"/>
        <v>802</v>
      </c>
      <c r="K57" s="190" t="str">
        <f t="shared" si="32"/>
        <v>801</v>
      </c>
      <c r="L57" s="190" t="str">
        <f t="shared" si="32"/>
        <v>500</v>
      </c>
      <c r="M57" s="190" t="str">
        <f t="shared" si="32"/>
        <v>501</v>
      </c>
      <c r="N57" s="190" t="str">
        <f t="shared" si="32"/>
        <v>838</v>
      </c>
      <c r="O57" s="190" t="str">
        <f t="shared" si="32"/>
        <v>840</v>
      </c>
      <c r="P57" s="190" t="str">
        <f t="shared" si="32"/>
        <v>873</v>
      </c>
      <c r="Q57" s="190" t="str">
        <f t="shared" si="32"/>
        <v/>
      </c>
      <c r="R57" s="190" t="str">
        <f t="shared" si="32"/>
        <v/>
      </c>
      <c r="S57" s="190" t="str">
        <f t="shared" si="32"/>
        <v/>
      </c>
      <c r="T57" s="190" t="str">
        <f t="shared" si="32"/>
        <v/>
      </c>
      <c r="U57" s="190" t="str">
        <f t="shared" si="32"/>
        <v/>
      </c>
      <c r="V57" s="190" t="str">
        <f t="shared" si="32"/>
        <v/>
      </c>
      <c r="W57" s="190" t="str">
        <f t="shared" si="32"/>
        <v/>
      </c>
      <c r="X57" s="190" t="str">
        <f t="shared" si="32"/>
        <v/>
      </c>
      <c r="Y57" s="190" t="str">
        <f t="shared" si="32"/>
        <v/>
      </c>
      <c r="Z57" s="190" t="str">
        <f t="shared" si="28"/>
        <v/>
      </c>
      <c r="AA57" s="190" t="str">
        <f t="shared" si="28"/>
        <v/>
      </c>
      <c r="AB57" s="190" t="str">
        <f t="shared" si="28"/>
        <v/>
      </c>
      <c r="AC57" s="190" t="str">
        <f t="shared" si="28"/>
        <v/>
      </c>
      <c r="AD57" s="190" t="str">
        <f t="shared" si="28"/>
        <v/>
      </c>
      <c r="AE57" s="190" t="str">
        <f t="shared" si="28"/>
        <v/>
      </c>
      <c r="AF57" s="190" t="str">
        <f t="shared" si="28"/>
        <v/>
      </c>
      <c r="AG57" s="190" t="str">
        <f t="shared" si="28"/>
        <v/>
      </c>
      <c r="AH57" s="190" t="str">
        <f t="shared" si="28"/>
        <v/>
      </c>
      <c r="AI57" s="190" t="str">
        <f t="shared" si="28"/>
        <v/>
      </c>
      <c r="AJ57" s="190" t="str">
        <f t="shared" si="28"/>
        <v/>
      </c>
      <c r="AK57" s="190" t="str">
        <f t="shared" si="28"/>
        <v/>
      </c>
      <c r="AL57" s="190" t="str">
        <f t="shared" si="28"/>
        <v/>
      </c>
      <c r="AM57" s="190" t="str">
        <f t="shared" si="28"/>
        <v/>
      </c>
      <c r="AN57" s="190" t="str">
        <f t="shared" si="28"/>
        <v/>
      </c>
      <c r="AO57" s="190" t="str">
        <f t="shared" si="28"/>
        <v/>
      </c>
      <c r="AP57" s="190" t="str">
        <f t="shared" si="31"/>
        <v/>
      </c>
      <c r="AQ57" s="190" t="str">
        <f t="shared" si="31"/>
        <v/>
      </c>
      <c r="AR57" s="190" t="str">
        <f t="shared" si="31"/>
        <v/>
      </c>
      <c r="AS57" s="190" t="str">
        <f t="shared" si="31"/>
        <v/>
      </c>
      <c r="AT57" s="190" t="str">
        <f t="shared" si="31"/>
        <v/>
      </c>
      <c r="AU57" s="190" t="str">
        <f t="shared" si="31"/>
        <v/>
      </c>
      <c r="AV57" s="190" t="str">
        <f t="shared" si="31"/>
        <v/>
      </c>
      <c r="AW57" s="190" t="str">
        <f t="shared" si="31"/>
        <v/>
      </c>
      <c r="AX57" s="190" t="str">
        <f t="shared" si="31"/>
        <v/>
      </c>
      <c r="AY57" s="190" t="str">
        <f t="shared" si="31"/>
        <v/>
      </c>
      <c r="AZ57" s="190" t="str">
        <f t="shared" si="31"/>
        <v/>
      </c>
      <c r="BA57" s="190" t="str">
        <f t="shared" si="31"/>
        <v/>
      </c>
      <c r="BB57" s="190" t="str">
        <f t="shared" si="31"/>
        <v/>
      </c>
      <c r="BC57" s="190" t="str">
        <f t="shared" si="31"/>
        <v/>
      </c>
      <c r="BD57" s="190" t="str">
        <f t="shared" si="31"/>
        <v/>
      </c>
      <c r="BE57" s="190" t="str">
        <f t="shared" si="26"/>
        <v/>
      </c>
      <c r="BF57" s="190" t="str">
        <f t="shared" si="26"/>
        <v/>
      </c>
      <c r="BG57" s="190" t="str">
        <f t="shared" si="26"/>
        <v/>
      </c>
      <c r="BH57" s="190" t="str">
        <f t="shared" si="26"/>
        <v/>
      </c>
      <c r="BI57" s="190" t="str">
        <f t="shared" si="26"/>
        <v/>
      </c>
      <c r="BJ57" s="190" t="str">
        <f t="shared" si="26"/>
        <v/>
      </c>
      <c r="BK57" s="190" t="str">
        <f t="shared" si="26"/>
        <v/>
      </c>
      <c r="BL57" s="190" t="str">
        <f t="shared" si="26"/>
        <v/>
      </c>
      <c r="BM57" s="190" t="str">
        <f t="shared" si="26"/>
        <v/>
      </c>
      <c r="BN57" s="190" t="str">
        <f t="shared" si="26"/>
        <v/>
      </c>
      <c r="BO57" s="190" t="str">
        <f t="shared" si="26"/>
        <v/>
      </c>
      <c r="BP57" s="190" t="str">
        <f t="shared" si="29"/>
        <v/>
      </c>
      <c r="BQ57" s="190" t="str">
        <f t="shared" si="29"/>
        <v/>
      </c>
      <c r="BR57" s="190" t="str">
        <f t="shared" si="29"/>
        <v/>
      </c>
      <c r="BS57" s="190" t="str">
        <f t="shared" si="29"/>
        <v/>
      </c>
      <c r="BT57" s="190" t="str">
        <f t="shared" si="29"/>
        <v/>
      </c>
      <c r="BU57" s="190" t="str">
        <f t="shared" si="25"/>
        <v/>
      </c>
      <c r="BV57" s="190" t="str">
        <f t="shared" si="25"/>
        <v/>
      </c>
      <c r="BW57" s="190" t="str">
        <f t="shared" si="13"/>
        <v/>
      </c>
      <c r="BX57" s="190" t="str">
        <f t="shared" si="13"/>
        <v/>
      </c>
      <c r="BY57" s="190" t="str">
        <f t="shared" si="13"/>
        <v/>
      </c>
      <c r="BZ57" t="e">
        <f>IF(LEFT(B57,6)=$A$1,IF(ISERROR(FIND(SALES!$M$8,MPAN!H57)),"",TRUE),"")</f>
        <v>#N/A</v>
      </c>
    </row>
    <row r="58" spans="1:78" x14ac:dyDescent="0.25">
      <c r="A58" t="e">
        <f>IF(BZ58=TRUE,BZ58&amp;COUNTIF($BZ$3:BZ58,"TRUE"),"")</f>
        <v>#N/A</v>
      </c>
      <c r="B58" s="625" t="str">
        <f t="shared" si="3"/>
        <v>NORWP4</v>
      </c>
      <c r="C58" s="626" t="str">
        <f>'F12'!E61</f>
        <v>NORW P4 1R (RESTRICTED HOURS)</v>
      </c>
      <c r="D58" s="1" t="str">
        <f t="shared" si="4"/>
        <v>NORW</v>
      </c>
      <c r="E58" s="1" t="str">
        <f t="shared" si="5"/>
        <v>P4</v>
      </c>
      <c r="F58" t="str">
        <f t="shared" si="8"/>
        <v>1R</v>
      </c>
      <c r="G58" t="str">
        <f t="shared" si="9"/>
        <v xml:space="preserve"> (RESTRICTED HOURS)</v>
      </c>
      <c r="H58" s="1" t="str">
        <f>'F12'!F61</f>
        <v>515 516 517 520 521 558 561</v>
      </c>
      <c r="I58" s="197">
        <f t="shared" si="6"/>
        <v>6.75</v>
      </c>
      <c r="J58" s="190" t="str">
        <f t="shared" si="32"/>
        <v>515</v>
      </c>
      <c r="K58" s="190" t="str">
        <f t="shared" si="32"/>
        <v>516</v>
      </c>
      <c r="L58" s="190" t="str">
        <f t="shared" si="32"/>
        <v>517</v>
      </c>
      <c r="M58" s="190" t="str">
        <f t="shared" si="32"/>
        <v>520</v>
      </c>
      <c r="N58" s="190" t="str">
        <f t="shared" si="32"/>
        <v>521</v>
      </c>
      <c r="O58" s="190" t="str">
        <f t="shared" si="32"/>
        <v>558</v>
      </c>
      <c r="P58" s="190" t="str">
        <f t="shared" si="32"/>
        <v>561</v>
      </c>
      <c r="Q58" s="190" t="str">
        <f t="shared" si="32"/>
        <v/>
      </c>
      <c r="R58" s="190" t="str">
        <f t="shared" si="32"/>
        <v/>
      </c>
      <c r="S58" s="190" t="str">
        <f t="shared" si="32"/>
        <v/>
      </c>
      <c r="T58" s="190" t="str">
        <f t="shared" si="32"/>
        <v/>
      </c>
      <c r="U58" s="190" t="str">
        <f t="shared" si="32"/>
        <v/>
      </c>
      <c r="V58" s="190" t="str">
        <f t="shared" si="32"/>
        <v/>
      </c>
      <c r="W58" s="190" t="str">
        <f t="shared" si="32"/>
        <v/>
      </c>
      <c r="X58" s="190" t="str">
        <f t="shared" si="32"/>
        <v/>
      </c>
      <c r="Y58" s="190" t="str">
        <f t="shared" si="32"/>
        <v/>
      </c>
      <c r="Z58" s="190" t="str">
        <f t="shared" si="28"/>
        <v/>
      </c>
      <c r="AA58" s="190" t="str">
        <f t="shared" si="28"/>
        <v/>
      </c>
      <c r="AB58" s="190" t="str">
        <f t="shared" si="28"/>
        <v/>
      </c>
      <c r="AC58" s="190" t="str">
        <f t="shared" si="28"/>
        <v/>
      </c>
      <c r="AD58" s="190" t="str">
        <f t="shared" si="28"/>
        <v/>
      </c>
      <c r="AE58" s="190" t="str">
        <f t="shared" si="28"/>
        <v/>
      </c>
      <c r="AF58" s="190" t="str">
        <f t="shared" si="28"/>
        <v/>
      </c>
      <c r="AG58" s="190" t="str">
        <f t="shared" si="28"/>
        <v/>
      </c>
      <c r="AH58" s="190" t="str">
        <f t="shared" si="28"/>
        <v/>
      </c>
      <c r="AI58" s="190" t="str">
        <f t="shared" si="28"/>
        <v/>
      </c>
      <c r="AJ58" s="190" t="str">
        <f t="shared" si="28"/>
        <v/>
      </c>
      <c r="AK58" s="190" t="str">
        <f t="shared" si="28"/>
        <v/>
      </c>
      <c r="AL58" s="190" t="str">
        <f t="shared" si="28"/>
        <v/>
      </c>
      <c r="AM58" s="190" t="str">
        <f t="shared" si="28"/>
        <v/>
      </c>
      <c r="AN58" s="190" t="str">
        <f t="shared" si="28"/>
        <v/>
      </c>
      <c r="AO58" s="190" t="str">
        <f t="shared" si="28"/>
        <v/>
      </c>
      <c r="AP58" s="190" t="str">
        <f t="shared" si="31"/>
        <v/>
      </c>
      <c r="AQ58" s="190" t="str">
        <f t="shared" si="31"/>
        <v/>
      </c>
      <c r="AR58" s="190" t="str">
        <f t="shared" si="31"/>
        <v/>
      </c>
      <c r="AS58" s="190" t="str">
        <f t="shared" si="31"/>
        <v/>
      </c>
      <c r="AT58" s="190" t="str">
        <f t="shared" si="31"/>
        <v/>
      </c>
      <c r="AU58" s="190" t="str">
        <f t="shared" si="31"/>
        <v/>
      </c>
      <c r="AV58" s="190" t="str">
        <f t="shared" si="31"/>
        <v/>
      </c>
      <c r="AW58" s="190" t="str">
        <f t="shared" si="31"/>
        <v/>
      </c>
      <c r="AX58" s="190" t="str">
        <f t="shared" si="31"/>
        <v/>
      </c>
      <c r="AY58" s="190" t="str">
        <f t="shared" si="31"/>
        <v/>
      </c>
      <c r="AZ58" s="190" t="str">
        <f t="shared" si="31"/>
        <v/>
      </c>
      <c r="BA58" s="190" t="str">
        <f t="shared" si="31"/>
        <v/>
      </c>
      <c r="BB58" s="190" t="str">
        <f t="shared" si="31"/>
        <v/>
      </c>
      <c r="BC58" s="190" t="str">
        <f t="shared" si="31"/>
        <v/>
      </c>
      <c r="BD58" s="190" t="str">
        <f t="shared" si="31"/>
        <v/>
      </c>
      <c r="BE58" s="190" t="str">
        <f t="shared" si="26"/>
        <v/>
      </c>
      <c r="BF58" s="190" t="str">
        <f t="shared" si="26"/>
        <v/>
      </c>
      <c r="BG58" s="190" t="str">
        <f t="shared" si="26"/>
        <v/>
      </c>
      <c r="BH58" s="190" t="str">
        <f t="shared" si="26"/>
        <v/>
      </c>
      <c r="BI58" s="190" t="str">
        <f t="shared" si="26"/>
        <v/>
      </c>
      <c r="BJ58" s="190" t="str">
        <f t="shared" si="26"/>
        <v/>
      </c>
      <c r="BK58" s="190" t="str">
        <f t="shared" si="26"/>
        <v/>
      </c>
      <c r="BL58" s="190" t="str">
        <f t="shared" si="26"/>
        <v/>
      </c>
      <c r="BM58" s="190" t="str">
        <f t="shared" si="26"/>
        <v/>
      </c>
      <c r="BN58" s="190" t="str">
        <f t="shared" si="26"/>
        <v/>
      </c>
      <c r="BO58" s="190" t="str">
        <f t="shared" si="26"/>
        <v/>
      </c>
      <c r="BP58" s="190" t="str">
        <f t="shared" ref="BP58:BT66" si="33">IF(BP$2&gt;LEN($H58),IF(BP$1=1,IF(LEN($H58)=2,"0"&amp;$H58,""),""),RIGHT(LEFT($H58,BP$2),3))</f>
        <v/>
      </c>
      <c r="BQ58" s="190" t="str">
        <f t="shared" si="33"/>
        <v/>
      </c>
      <c r="BR58" s="190" t="str">
        <f t="shared" si="33"/>
        <v/>
      </c>
      <c r="BS58" s="190" t="str">
        <f t="shared" si="33"/>
        <v/>
      </c>
      <c r="BT58" s="190" t="str">
        <f t="shared" si="33"/>
        <v/>
      </c>
      <c r="BU58" s="190" t="str">
        <f t="shared" si="25"/>
        <v/>
      </c>
      <c r="BV58" s="190" t="str">
        <f t="shared" si="25"/>
        <v/>
      </c>
      <c r="BW58" s="190" t="str">
        <f t="shared" si="13"/>
        <v/>
      </c>
      <c r="BX58" s="190" t="str">
        <f t="shared" si="13"/>
        <v/>
      </c>
      <c r="BY58" s="190" t="str">
        <f t="shared" si="13"/>
        <v/>
      </c>
      <c r="BZ58" t="e">
        <f>IF(LEFT(B58,6)=$A$1,IF(ISERROR(FIND(SALES!$M$8,MPAN!H58)),"",TRUE),"")</f>
        <v>#N/A</v>
      </c>
    </row>
    <row r="59" spans="1:78" x14ac:dyDescent="0.25">
      <c r="A59" t="e">
        <f>IF(BZ59=TRUE,BZ59&amp;COUNTIF($BZ$3:BZ59,"TRUE"),"")</f>
        <v>#N/A</v>
      </c>
      <c r="B59" s="625" t="str">
        <f t="shared" si="3"/>
        <v>NEEBP4</v>
      </c>
      <c r="C59" s="626" t="str">
        <f>'F12'!E62</f>
        <v>NEEB P4 1R (RESTRICTED HOURS)</v>
      </c>
      <c r="D59" s="1" t="str">
        <f t="shared" si="4"/>
        <v>NEEB</v>
      </c>
      <c r="E59" s="1" t="str">
        <f t="shared" si="5"/>
        <v>P4</v>
      </c>
      <c r="F59" t="str">
        <f t="shared" si="8"/>
        <v>1R</v>
      </c>
      <c r="G59" t="str">
        <f t="shared" si="9"/>
        <v xml:space="preserve"> (RESTRICTED HOURS)</v>
      </c>
      <c r="H59" s="1" t="str">
        <f>'F12'!F62</f>
        <v>011 012 013 014 511 512 513 514</v>
      </c>
      <c r="I59" s="197">
        <f t="shared" si="6"/>
        <v>7.75</v>
      </c>
      <c r="J59" s="190" t="str">
        <f t="shared" si="32"/>
        <v>011</v>
      </c>
      <c r="K59" s="190" t="str">
        <f t="shared" si="32"/>
        <v>012</v>
      </c>
      <c r="L59" s="190" t="str">
        <f t="shared" si="32"/>
        <v>013</v>
      </c>
      <c r="M59" s="190" t="str">
        <f t="shared" si="32"/>
        <v>014</v>
      </c>
      <c r="N59" s="190" t="str">
        <f t="shared" si="32"/>
        <v>511</v>
      </c>
      <c r="O59" s="190" t="str">
        <f t="shared" si="32"/>
        <v>512</v>
      </c>
      <c r="P59" s="190" t="str">
        <f t="shared" si="32"/>
        <v>513</v>
      </c>
      <c r="Q59" s="190" t="str">
        <f t="shared" si="32"/>
        <v>514</v>
      </c>
      <c r="R59" s="190" t="str">
        <f t="shared" si="32"/>
        <v/>
      </c>
      <c r="S59" s="190" t="str">
        <f t="shared" si="32"/>
        <v/>
      </c>
      <c r="T59" s="190" t="str">
        <f t="shared" si="32"/>
        <v/>
      </c>
      <c r="U59" s="190" t="str">
        <f t="shared" si="32"/>
        <v/>
      </c>
      <c r="V59" s="190" t="str">
        <f t="shared" si="32"/>
        <v/>
      </c>
      <c r="W59" s="190" t="str">
        <f t="shared" si="32"/>
        <v/>
      </c>
      <c r="X59" s="190" t="str">
        <f t="shared" si="32"/>
        <v/>
      </c>
      <c r="Y59" s="190" t="str">
        <f t="shared" si="32"/>
        <v/>
      </c>
      <c r="Z59" s="190" t="str">
        <f t="shared" si="28"/>
        <v/>
      </c>
      <c r="AA59" s="190" t="str">
        <f t="shared" si="28"/>
        <v/>
      </c>
      <c r="AB59" s="190" t="str">
        <f t="shared" si="28"/>
        <v/>
      </c>
      <c r="AC59" s="190" t="str">
        <f t="shared" si="28"/>
        <v/>
      </c>
      <c r="AD59" s="190" t="str">
        <f t="shared" si="28"/>
        <v/>
      </c>
      <c r="AE59" s="190" t="str">
        <f t="shared" si="28"/>
        <v/>
      </c>
      <c r="AF59" s="190" t="str">
        <f t="shared" si="28"/>
        <v/>
      </c>
      <c r="AG59" s="190" t="str">
        <f t="shared" si="28"/>
        <v/>
      </c>
      <c r="AH59" s="190" t="str">
        <f t="shared" si="28"/>
        <v/>
      </c>
      <c r="AI59" s="190" t="str">
        <f t="shared" si="28"/>
        <v/>
      </c>
      <c r="AJ59" s="190" t="str">
        <f t="shared" si="28"/>
        <v/>
      </c>
      <c r="AK59" s="190" t="str">
        <f t="shared" si="28"/>
        <v/>
      </c>
      <c r="AL59" s="190" t="str">
        <f t="shared" si="28"/>
        <v/>
      </c>
      <c r="AM59" s="190" t="str">
        <f t="shared" si="28"/>
        <v/>
      </c>
      <c r="AN59" s="190" t="str">
        <f t="shared" si="28"/>
        <v/>
      </c>
      <c r="AO59" s="190" t="str">
        <f t="shared" si="28"/>
        <v/>
      </c>
      <c r="AP59" s="190" t="str">
        <f t="shared" si="31"/>
        <v/>
      </c>
      <c r="AQ59" s="190" t="str">
        <f t="shared" si="31"/>
        <v/>
      </c>
      <c r="AR59" s="190" t="str">
        <f t="shared" si="31"/>
        <v/>
      </c>
      <c r="AS59" s="190" t="str">
        <f t="shared" si="31"/>
        <v/>
      </c>
      <c r="AT59" s="190" t="str">
        <f t="shared" si="31"/>
        <v/>
      </c>
      <c r="AU59" s="190" t="str">
        <f t="shared" si="31"/>
        <v/>
      </c>
      <c r="AV59" s="190" t="str">
        <f t="shared" si="31"/>
        <v/>
      </c>
      <c r="AW59" s="190" t="str">
        <f t="shared" si="31"/>
        <v/>
      </c>
      <c r="AX59" s="190" t="str">
        <f t="shared" si="31"/>
        <v/>
      </c>
      <c r="AY59" s="190" t="str">
        <f t="shared" si="31"/>
        <v/>
      </c>
      <c r="AZ59" s="190" t="str">
        <f t="shared" si="31"/>
        <v/>
      </c>
      <c r="BA59" s="190" t="str">
        <f t="shared" si="31"/>
        <v/>
      </c>
      <c r="BB59" s="190" t="str">
        <f t="shared" si="31"/>
        <v/>
      </c>
      <c r="BC59" s="190" t="str">
        <f t="shared" si="31"/>
        <v/>
      </c>
      <c r="BD59" s="190" t="str">
        <f t="shared" si="31"/>
        <v/>
      </c>
      <c r="BE59" s="190" t="str">
        <f t="shared" si="26"/>
        <v/>
      </c>
      <c r="BF59" s="190" t="str">
        <f t="shared" si="26"/>
        <v/>
      </c>
      <c r="BG59" s="190" t="str">
        <f t="shared" si="26"/>
        <v/>
      </c>
      <c r="BH59" s="190" t="str">
        <f t="shared" si="26"/>
        <v/>
      </c>
      <c r="BI59" s="190" t="str">
        <f t="shared" si="26"/>
        <v/>
      </c>
      <c r="BJ59" s="190" t="str">
        <f t="shared" si="26"/>
        <v/>
      </c>
      <c r="BK59" s="190" t="str">
        <f t="shared" si="26"/>
        <v/>
      </c>
      <c r="BL59" s="190" t="str">
        <f t="shared" si="26"/>
        <v/>
      </c>
      <c r="BM59" s="190" t="str">
        <f t="shared" si="26"/>
        <v/>
      </c>
      <c r="BN59" s="190" t="str">
        <f t="shared" si="26"/>
        <v/>
      </c>
      <c r="BO59" s="190" t="str">
        <f t="shared" si="26"/>
        <v/>
      </c>
      <c r="BP59" s="190" t="str">
        <f t="shared" si="33"/>
        <v/>
      </c>
      <c r="BQ59" s="190" t="str">
        <f t="shared" si="33"/>
        <v/>
      </c>
      <c r="BR59" s="190" t="str">
        <f t="shared" si="33"/>
        <v/>
      </c>
      <c r="BS59" s="190" t="str">
        <f t="shared" si="33"/>
        <v/>
      </c>
      <c r="BT59" s="190" t="str">
        <f t="shared" si="33"/>
        <v/>
      </c>
      <c r="BU59" s="190" t="str">
        <f t="shared" si="25"/>
        <v/>
      </c>
      <c r="BV59" s="190" t="str">
        <f t="shared" si="25"/>
        <v/>
      </c>
      <c r="BW59" s="190" t="str">
        <f t="shared" si="13"/>
        <v/>
      </c>
      <c r="BX59" s="190" t="str">
        <f t="shared" si="13"/>
        <v/>
      </c>
      <c r="BY59" s="190" t="str">
        <f t="shared" ref="BW59:BY73" si="34">IF(BY$2&gt;LEN($H59),IF(BY$1=1,IF(LEN($H59)=2,"0"&amp;$H59,""),""),RIGHT(LEFT($H59,BY$2),3))</f>
        <v/>
      </c>
      <c r="BZ59" t="e">
        <f>IF(LEFT(B59,6)=$A$1,IF(ISERROR(FIND(SALES!$M$8,MPAN!H59)),"",TRUE),"")</f>
        <v>#N/A</v>
      </c>
    </row>
    <row r="60" spans="1:78" x14ac:dyDescent="0.25">
      <c r="A60" t="e">
        <f>IF(BZ60=TRUE,BZ60&amp;COUNTIF($BZ$3:BZ60,"TRUE"),"")</f>
        <v>#N/A</v>
      </c>
      <c r="B60" s="625" t="str">
        <f t="shared" si="3"/>
        <v>EMIDP3</v>
      </c>
      <c r="C60" s="626" t="str">
        <f>'F12'!E63</f>
        <v>EMID P3 1R</v>
      </c>
      <c r="D60" s="1" t="str">
        <f t="shared" si="4"/>
        <v>EMID</v>
      </c>
      <c r="E60" s="1" t="str">
        <f t="shared" si="5"/>
        <v>P3</v>
      </c>
      <c r="F60" t="str">
        <f t="shared" si="8"/>
        <v>1R</v>
      </c>
      <c r="G60" t="str">
        <f t="shared" si="9"/>
        <v/>
      </c>
      <c r="H60" s="1" t="str">
        <f>'F12'!F63</f>
        <v>015 022 156 500 501 532 541 659 661 801 802 873</v>
      </c>
      <c r="I60" s="197">
        <f t="shared" si="6"/>
        <v>11.75</v>
      </c>
      <c r="J60" s="190" t="str">
        <f t="shared" si="32"/>
        <v>015</v>
      </c>
      <c r="K60" s="190" t="str">
        <f t="shared" si="32"/>
        <v>022</v>
      </c>
      <c r="L60" s="190" t="str">
        <f t="shared" si="32"/>
        <v>156</v>
      </c>
      <c r="M60" s="190" t="str">
        <f t="shared" si="32"/>
        <v>500</v>
      </c>
      <c r="N60" s="190" t="str">
        <f t="shared" si="32"/>
        <v>501</v>
      </c>
      <c r="O60" s="190" t="str">
        <f t="shared" si="32"/>
        <v>532</v>
      </c>
      <c r="P60" s="190" t="str">
        <f t="shared" si="32"/>
        <v>541</v>
      </c>
      <c r="Q60" s="190" t="str">
        <f t="shared" si="32"/>
        <v>659</v>
      </c>
      <c r="R60" s="190" t="str">
        <f t="shared" si="32"/>
        <v>661</v>
      </c>
      <c r="S60" s="190" t="str">
        <f t="shared" si="32"/>
        <v>801</v>
      </c>
      <c r="T60" s="190" t="str">
        <f t="shared" si="32"/>
        <v>802</v>
      </c>
      <c r="U60" s="190" t="str">
        <f t="shared" si="32"/>
        <v>873</v>
      </c>
      <c r="V60" s="190" t="str">
        <f t="shared" si="32"/>
        <v/>
      </c>
      <c r="W60" s="190" t="str">
        <f t="shared" si="32"/>
        <v/>
      </c>
      <c r="X60" s="190" t="str">
        <f t="shared" si="32"/>
        <v/>
      </c>
      <c r="Y60" s="190" t="str">
        <f t="shared" si="32"/>
        <v/>
      </c>
      <c r="Z60" s="190" t="str">
        <f t="shared" si="28"/>
        <v/>
      </c>
      <c r="AA60" s="190" t="str">
        <f t="shared" si="28"/>
        <v/>
      </c>
      <c r="AB60" s="190" t="str">
        <f t="shared" si="28"/>
        <v/>
      </c>
      <c r="AC60" s="190" t="str">
        <f t="shared" si="28"/>
        <v/>
      </c>
      <c r="AD60" s="190" t="str">
        <f t="shared" si="28"/>
        <v/>
      </c>
      <c r="AE60" s="190" t="str">
        <f t="shared" si="28"/>
        <v/>
      </c>
      <c r="AF60" s="190" t="str">
        <f t="shared" si="28"/>
        <v/>
      </c>
      <c r="AG60" s="190" t="str">
        <f t="shared" si="28"/>
        <v/>
      </c>
      <c r="AH60" s="190" t="str">
        <f t="shared" si="28"/>
        <v/>
      </c>
      <c r="AI60" s="190" t="str">
        <f t="shared" si="28"/>
        <v/>
      </c>
      <c r="AJ60" s="190" t="str">
        <f t="shared" si="28"/>
        <v/>
      </c>
      <c r="AK60" s="190" t="str">
        <f t="shared" si="28"/>
        <v/>
      </c>
      <c r="AL60" s="190" t="str">
        <f t="shared" si="28"/>
        <v/>
      </c>
      <c r="AM60" s="190" t="str">
        <f t="shared" si="28"/>
        <v/>
      </c>
      <c r="AN60" s="190" t="str">
        <f t="shared" si="28"/>
        <v/>
      </c>
      <c r="AO60" s="190" t="str">
        <f t="shared" si="28"/>
        <v/>
      </c>
      <c r="AP60" s="190" t="str">
        <f t="shared" si="31"/>
        <v/>
      </c>
      <c r="AQ60" s="190" t="str">
        <f t="shared" si="31"/>
        <v/>
      </c>
      <c r="AR60" s="190" t="str">
        <f t="shared" si="31"/>
        <v/>
      </c>
      <c r="AS60" s="190" t="str">
        <f t="shared" si="31"/>
        <v/>
      </c>
      <c r="AT60" s="190" t="str">
        <f t="shared" si="31"/>
        <v/>
      </c>
      <c r="AU60" s="190" t="str">
        <f t="shared" si="31"/>
        <v/>
      </c>
      <c r="AV60" s="190" t="str">
        <f t="shared" si="31"/>
        <v/>
      </c>
      <c r="AW60" s="190" t="str">
        <f t="shared" si="31"/>
        <v/>
      </c>
      <c r="AX60" s="190" t="str">
        <f t="shared" si="31"/>
        <v/>
      </c>
      <c r="AY60" s="190" t="str">
        <f t="shared" si="31"/>
        <v/>
      </c>
      <c r="AZ60" s="190" t="str">
        <f t="shared" si="31"/>
        <v/>
      </c>
      <c r="BA60" s="190" t="str">
        <f t="shared" si="31"/>
        <v/>
      </c>
      <c r="BB60" s="190" t="str">
        <f t="shared" si="31"/>
        <v/>
      </c>
      <c r="BC60" s="190" t="str">
        <f t="shared" si="31"/>
        <v/>
      </c>
      <c r="BD60" s="190" t="str">
        <f t="shared" si="31"/>
        <v/>
      </c>
      <c r="BE60" s="190" t="str">
        <f t="shared" si="26"/>
        <v/>
      </c>
      <c r="BF60" s="190" t="str">
        <f t="shared" si="26"/>
        <v/>
      </c>
      <c r="BG60" s="190" t="str">
        <f t="shared" si="26"/>
        <v/>
      </c>
      <c r="BH60" s="190" t="str">
        <f t="shared" si="26"/>
        <v/>
      </c>
      <c r="BI60" s="190" t="str">
        <f t="shared" si="26"/>
        <v/>
      </c>
      <c r="BJ60" s="190" t="str">
        <f t="shared" si="26"/>
        <v/>
      </c>
      <c r="BK60" s="190" t="str">
        <f t="shared" si="26"/>
        <v/>
      </c>
      <c r="BL60" s="190" t="str">
        <f t="shared" si="26"/>
        <v/>
      </c>
      <c r="BM60" s="190" t="str">
        <f t="shared" si="26"/>
        <v/>
      </c>
      <c r="BN60" s="190" t="str">
        <f t="shared" si="26"/>
        <v/>
      </c>
      <c r="BO60" s="190" t="str">
        <f t="shared" si="26"/>
        <v/>
      </c>
      <c r="BP60" s="190" t="str">
        <f t="shared" si="33"/>
        <v/>
      </c>
      <c r="BQ60" s="190" t="str">
        <f t="shared" si="33"/>
        <v/>
      </c>
      <c r="BR60" s="190" t="str">
        <f t="shared" si="33"/>
        <v/>
      </c>
      <c r="BS60" s="190" t="str">
        <f t="shared" si="33"/>
        <v/>
      </c>
      <c r="BT60" s="190" t="str">
        <f t="shared" si="33"/>
        <v/>
      </c>
      <c r="BU60" s="190" t="str">
        <f t="shared" si="25"/>
        <v/>
      </c>
      <c r="BV60" s="190" t="str">
        <f t="shared" si="25"/>
        <v/>
      </c>
      <c r="BW60" s="190" t="str">
        <f t="shared" si="34"/>
        <v/>
      </c>
      <c r="BX60" s="190" t="str">
        <f t="shared" si="34"/>
        <v/>
      </c>
      <c r="BY60" s="190" t="str">
        <f t="shared" si="34"/>
        <v/>
      </c>
      <c r="BZ60" t="e">
        <f>IF(LEFT(B60,6)=$A$1,IF(ISERROR(FIND(SALES!$M$8,MPAN!H60)),"",TRUE),"")</f>
        <v>#N/A</v>
      </c>
    </row>
    <row r="61" spans="1:78" x14ac:dyDescent="0.25">
      <c r="A61" t="e">
        <f>IF(BZ61=TRUE,BZ61&amp;COUNTIF($BZ$3:BZ61,"TRUE"),"")</f>
        <v>#N/A</v>
      </c>
      <c r="B61" s="625" t="str">
        <f t="shared" si="3"/>
        <v>SWAEP4</v>
      </c>
      <c r="C61" s="626" t="str">
        <f>'F12'!E64</f>
        <v>SWAE P4 1R (RESTRICTED HOURS)</v>
      </c>
      <c r="D61" s="1" t="str">
        <f t="shared" si="4"/>
        <v>SWAE</v>
      </c>
      <c r="E61" s="1" t="str">
        <f t="shared" si="5"/>
        <v>P4</v>
      </c>
      <c r="F61" t="str">
        <f t="shared" si="8"/>
        <v>1R</v>
      </c>
      <c r="G61" t="str">
        <f t="shared" si="9"/>
        <v xml:space="preserve"> (RESTRICTED HOURS)</v>
      </c>
      <c r="H61" s="1" t="str">
        <f>'F12'!F64</f>
        <v>603 604 605 606 607 608 623</v>
      </c>
      <c r="I61" s="197">
        <f t="shared" si="6"/>
        <v>6.75</v>
      </c>
      <c r="J61" s="190" t="str">
        <f t="shared" si="32"/>
        <v>603</v>
      </c>
      <c r="K61" s="190" t="str">
        <f t="shared" si="32"/>
        <v>604</v>
      </c>
      <c r="L61" s="190" t="str">
        <f t="shared" si="32"/>
        <v>605</v>
      </c>
      <c r="M61" s="190" t="str">
        <f t="shared" si="32"/>
        <v>606</v>
      </c>
      <c r="N61" s="190" t="str">
        <f t="shared" si="32"/>
        <v>607</v>
      </c>
      <c r="O61" s="190" t="str">
        <f t="shared" si="32"/>
        <v>608</v>
      </c>
      <c r="P61" s="190" t="str">
        <f t="shared" si="32"/>
        <v>623</v>
      </c>
      <c r="Q61" s="190" t="str">
        <f t="shared" si="32"/>
        <v/>
      </c>
      <c r="R61" s="190" t="str">
        <f t="shared" si="32"/>
        <v/>
      </c>
      <c r="S61" s="190" t="str">
        <f t="shared" si="32"/>
        <v/>
      </c>
      <c r="T61" s="190" t="str">
        <f t="shared" si="32"/>
        <v/>
      </c>
      <c r="U61" s="190" t="str">
        <f t="shared" si="32"/>
        <v/>
      </c>
      <c r="V61" s="190" t="str">
        <f t="shared" si="32"/>
        <v/>
      </c>
      <c r="W61" s="190" t="str">
        <f t="shared" si="32"/>
        <v/>
      </c>
      <c r="X61" s="190" t="str">
        <f t="shared" si="32"/>
        <v/>
      </c>
      <c r="Y61" s="190" t="str">
        <f t="shared" si="32"/>
        <v/>
      </c>
      <c r="Z61" s="190" t="str">
        <f t="shared" si="28"/>
        <v/>
      </c>
      <c r="AA61" s="190" t="str">
        <f t="shared" si="28"/>
        <v/>
      </c>
      <c r="AB61" s="190" t="str">
        <f t="shared" si="28"/>
        <v/>
      </c>
      <c r="AC61" s="190" t="str">
        <f t="shared" si="28"/>
        <v/>
      </c>
      <c r="AD61" s="190" t="str">
        <f t="shared" si="28"/>
        <v/>
      </c>
      <c r="AE61" s="190" t="str">
        <f t="shared" si="28"/>
        <v/>
      </c>
      <c r="AF61" s="190" t="str">
        <f t="shared" si="28"/>
        <v/>
      </c>
      <c r="AG61" s="190" t="str">
        <f t="shared" si="28"/>
        <v/>
      </c>
      <c r="AH61" s="190" t="str">
        <f t="shared" si="28"/>
        <v/>
      </c>
      <c r="AI61" s="190" t="str">
        <f t="shared" si="28"/>
        <v/>
      </c>
      <c r="AJ61" s="190" t="str">
        <f t="shared" si="28"/>
        <v/>
      </c>
      <c r="AK61" s="190" t="str">
        <f t="shared" si="28"/>
        <v/>
      </c>
      <c r="AL61" s="190" t="str">
        <f t="shared" si="28"/>
        <v/>
      </c>
      <c r="AM61" s="190" t="str">
        <f t="shared" si="28"/>
        <v/>
      </c>
      <c r="AN61" s="190" t="str">
        <f t="shared" si="28"/>
        <v/>
      </c>
      <c r="AO61" s="190" t="str">
        <f t="shared" si="28"/>
        <v/>
      </c>
      <c r="AP61" s="190" t="str">
        <f t="shared" si="31"/>
        <v/>
      </c>
      <c r="AQ61" s="190" t="str">
        <f t="shared" si="31"/>
        <v/>
      </c>
      <c r="AR61" s="190" t="str">
        <f t="shared" si="31"/>
        <v/>
      </c>
      <c r="AS61" s="190" t="str">
        <f t="shared" si="31"/>
        <v/>
      </c>
      <c r="AT61" s="190" t="str">
        <f t="shared" si="31"/>
        <v/>
      </c>
      <c r="AU61" s="190" t="str">
        <f t="shared" si="31"/>
        <v/>
      </c>
      <c r="AV61" s="190" t="str">
        <f t="shared" si="31"/>
        <v/>
      </c>
      <c r="AW61" s="190" t="str">
        <f t="shared" si="31"/>
        <v/>
      </c>
      <c r="AX61" s="190" t="str">
        <f t="shared" si="31"/>
        <v/>
      </c>
      <c r="AY61" s="190" t="str">
        <f t="shared" si="31"/>
        <v/>
      </c>
      <c r="AZ61" s="190" t="str">
        <f t="shared" si="31"/>
        <v/>
      </c>
      <c r="BA61" s="190" t="str">
        <f t="shared" si="31"/>
        <v/>
      </c>
      <c r="BB61" s="190" t="str">
        <f t="shared" si="31"/>
        <v/>
      </c>
      <c r="BC61" s="190" t="str">
        <f t="shared" si="31"/>
        <v/>
      </c>
      <c r="BD61" s="190" t="str">
        <f t="shared" si="31"/>
        <v/>
      </c>
      <c r="BE61" s="190" t="str">
        <f t="shared" si="31"/>
        <v/>
      </c>
      <c r="BF61" s="190" t="str">
        <f t="shared" si="26"/>
        <v/>
      </c>
      <c r="BG61" s="190" t="str">
        <f t="shared" si="26"/>
        <v/>
      </c>
      <c r="BH61" s="190" t="str">
        <f t="shared" si="26"/>
        <v/>
      </c>
      <c r="BI61" s="190" t="str">
        <f t="shared" si="26"/>
        <v/>
      </c>
      <c r="BJ61" s="190" t="str">
        <f t="shared" si="26"/>
        <v/>
      </c>
      <c r="BK61" s="190" t="str">
        <f t="shared" si="26"/>
        <v/>
      </c>
      <c r="BL61" s="190" t="str">
        <f t="shared" si="26"/>
        <v/>
      </c>
      <c r="BM61" s="190" t="str">
        <f t="shared" si="26"/>
        <v/>
      </c>
      <c r="BN61" s="190" t="str">
        <f t="shared" si="26"/>
        <v/>
      </c>
      <c r="BO61" s="190" t="str">
        <f t="shared" si="26"/>
        <v/>
      </c>
      <c r="BP61" s="190" t="str">
        <f t="shared" si="33"/>
        <v/>
      </c>
      <c r="BQ61" s="190" t="str">
        <f t="shared" si="33"/>
        <v/>
      </c>
      <c r="BR61" s="190" t="str">
        <f t="shared" si="33"/>
        <v/>
      </c>
      <c r="BS61" s="190" t="str">
        <f t="shared" si="33"/>
        <v/>
      </c>
      <c r="BT61" s="190" t="str">
        <f t="shared" si="33"/>
        <v/>
      </c>
      <c r="BU61" s="190" t="str">
        <f t="shared" ref="BU61:BV80" si="35">IF(BU$2&gt;LEN($H61),IF(BU$1=1,IF(LEN($H61)=2,"0"&amp;$H61,""),""),RIGHT(LEFT($H61,BU$2),3))</f>
        <v/>
      </c>
      <c r="BV61" s="190" t="str">
        <f t="shared" si="35"/>
        <v/>
      </c>
      <c r="BW61" s="190" t="str">
        <f t="shared" si="34"/>
        <v/>
      </c>
      <c r="BX61" s="190" t="str">
        <f t="shared" si="34"/>
        <v/>
      </c>
      <c r="BY61" s="190" t="str">
        <f t="shared" si="34"/>
        <v/>
      </c>
      <c r="BZ61" t="e">
        <f>IF(LEFT(B61,6)=$A$1,IF(ISERROR(FIND(SALES!$M$8,MPAN!H61)),"",TRUE),"")</f>
        <v>#N/A</v>
      </c>
    </row>
    <row r="62" spans="1:78" x14ac:dyDescent="0.25">
      <c r="A62" t="e">
        <f>IF(BZ62=TRUE,BZ62&amp;COUNTIF($BZ$3:BZ62,"TRUE"),"")</f>
        <v>#N/A</v>
      </c>
      <c r="B62" s="625" t="str">
        <f t="shared" si="3"/>
        <v>YELGP3</v>
      </c>
      <c r="C62" s="626" t="str">
        <f>'F12'!E65</f>
        <v>YELG P3 1R</v>
      </c>
      <c r="D62" s="1" t="str">
        <f t="shared" si="4"/>
        <v>YELG</v>
      </c>
      <c r="E62" s="1" t="str">
        <f t="shared" si="5"/>
        <v>P3</v>
      </c>
      <c r="F62" t="str">
        <f t="shared" si="8"/>
        <v>1R</v>
      </c>
      <c r="G62" t="str">
        <f t="shared" si="9"/>
        <v/>
      </c>
      <c r="H62" s="1" t="str">
        <f>'F12'!F65</f>
        <v>802 500 501 516 517 873 801</v>
      </c>
      <c r="I62" s="197">
        <f t="shared" si="6"/>
        <v>6.75</v>
      </c>
      <c r="J62" s="190" t="str">
        <f t="shared" si="32"/>
        <v>802</v>
      </c>
      <c r="K62" s="190" t="str">
        <f t="shared" si="32"/>
        <v>500</v>
      </c>
      <c r="L62" s="190" t="str">
        <f t="shared" si="32"/>
        <v>501</v>
      </c>
      <c r="M62" s="190" t="str">
        <f t="shared" si="32"/>
        <v>516</v>
      </c>
      <c r="N62" s="190" t="str">
        <f t="shared" si="32"/>
        <v>517</v>
      </c>
      <c r="O62" s="190" t="str">
        <f t="shared" si="32"/>
        <v>873</v>
      </c>
      <c r="P62" s="190" t="str">
        <f t="shared" si="32"/>
        <v>801</v>
      </c>
      <c r="Q62" s="190" t="str">
        <f t="shared" si="32"/>
        <v/>
      </c>
      <c r="R62" s="190" t="str">
        <f t="shared" si="32"/>
        <v/>
      </c>
      <c r="S62" s="190" t="str">
        <f t="shared" si="32"/>
        <v/>
      </c>
      <c r="T62" s="190" t="str">
        <f t="shared" si="32"/>
        <v/>
      </c>
      <c r="U62" s="190" t="str">
        <f t="shared" si="32"/>
        <v/>
      </c>
      <c r="V62" s="190" t="str">
        <f t="shared" si="32"/>
        <v/>
      </c>
      <c r="W62" s="190" t="str">
        <f t="shared" si="32"/>
        <v/>
      </c>
      <c r="X62" s="190" t="str">
        <f t="shared" si="32"/>
        <v/>
      </c>
      <c r="Y62" s="190" t="str">
        <f t="shared" si="32"/>
        <v/>
      </c>
      <c r="Z62" s="190" t="str">
        <f t="shared" si="28"/>
        <v/>
      </c>
      <c r="AA62" s="190" t="str">
        <f t="shared" si="28"/>
        <v/>
      </c>
      <c r="AB62" s="190" t="str">
        <f t="shared" si="28"/>
        <v/>
      </c>
      <c r="AC62" s="190" t="str">
        <f t="shared" si="28"/>
        <v/>
      </c>
      <c r="AD62" s="190" t="str">
        <f t="shared" si="28"/>
        <v/>
      </c>
      <c r="AE62" s="190" t="str">
        <f t="shared" si="28"/>
        <v/>
      </c>
      <c r="AF62" s="190" t="str">
        <f t="shared" ref="AF62:AU62" si="36">IF(AF$2&gt;LEN($H62),IF(AF$1=1,IF(LEN($H62)=2,"0"&amp;$H62,""),""),RIGHT(LEFT($H62,AF$2),3))</f>
        <v/>
      </c>
      <c r="AG62" s="190" t="str">
        <f t="shared" si="36"/>
        <v/>
      </c>
      <c r="AH62" s="190" t="str">
        <f t="shared" si="36"/>
        <v/>
      </c>
      <c r="AI62" s="190" t="str">
        <f t="shared" si="36"/>
        <v/>
      </c>
      <c r="AJ62" s="190" t="str">
        <f t="shared" si="36"/>
        <v/>
      </c>
      <c r="AK62" s="190" t="str">
        <f t="shared" si="36"/>
        <v/>
      </c>
      <c r="AL62" s="190" t="str">
        <f t="shared" si="36"/>
        <v/>
      </c>
      <c r="AM62" s="190" t="str">
        <f t="shared" si="36"/>
        <v/>
      </c>
      <c r="AN62" s="190" t="str">
        <f t="shared" si="36"/>
        <v/>
      </c>
      <c r="AO62" s="190" t="str">
        <f t="shared" si="36"/>
        <v/>
      </c>
      <c r="AP62" s="190" t="str">
        <f t="shared" si="36"/>
        <v/>
      </c>
      <c r="AQ62" s="190" t="str">
        <f t="shared" si="36"/>
        <v/>
      </c>
      <c r="AR62" s="190" t="str">
        <f t="shared" si="36"/>
        <v/>
      </c>
      <c r="AS62" s="190" t="str">
        <f t="shared" si="36"/>
        <v/>
      </c>
      <c r="AT62" s="190" t="str">
        <f t="shared" si="36"/>
        <v/>
      </c>
      <c r="AU62" s="190" t="str">
        <f t="shared" si="36"/>
        <v/>
      </c>
      <c r="AV62" s="190" t="str">
        <f t="shared" si="31"/>
        <v/>
      </c>
      <c r="AW62" s="190" t="str">
        <f t="shared" si="31"/>
        <v/>
      </c>
      <c r="AX62" s="190" t="str">
        <f t="shared" si="31"/>
        <v/>
      </c>
      <c r="AY62" s="190" t="str">
        <f t="shared" si="31"/>
        <v/>
      </c>
      <c r="AZ62" s="190" t="str">
        <f t="shared" si="31"/>
        <v/>
      </c>
      <c r="BA62" s="190" t="str">
        <f t="shared" si="31"/>
        <v/>
      </c>
      <c r="BB62" s="190" t="str">
        <f t="shared" si="31"/>
        <v/>
      </c>
      <c r="BC62" s="190" t="str">
        <f t="shared" si="31"/>
        <v/>
      </c>
      <c r="BD62" s="190" t="str">
        <f t="shared" si="31"/>
        <v/>
      </c>
      <c r="BE62" s="190" t="str">
        <f t="shared" si="31"/>
        <v/>
      </c>
      <c r="BF62" s="190" t="str">
        <f t="shared" si="26"/>
        <v/>
      </c>
      <c r="BG62" s="190" t="str">
        <f t="shared" si="26"/>
        <v/>
      </c>
      <c r="BH62" s="190" t="str">
        <f t="shared" si="26"/>
        <v/>
      </c>
      <c r="BI62" s="190" t="str">
        <f t="shared" si="26"/>
        <v/>
      </c>
      <c r="BJ62" s="190" t="str">
        <f t="shared" si="26"/>
        <v/>
      </c>
      <c r="BK62" s="190" t="str">
        <f t="shared" si="26"/>
        <v/>
      </c>
      <c r="BL62" s="190" t="str">
        <f t="shared" si="26"/>
        <v/>
      </c>
      <c r="BM62" s="190" t="str">
        <f t="shared" si="26"/>
        <v/>
      </c>
      <c r="BN62" s="190" t="str">
        <f t="shared" si="26"/>
        <v/>
      </c>
      <c r="BO62" s="190" t="str">
        <f t="shared" si="26"/>
        <v/>
      </c>
      <c r="BP62" s="190" t="str">
        <f t="shared" si="33"/>
        <v/>
      </c>
      <c r="BQ62" s="190" t="str">
        <f t="shared" si="33"/>
        <v/>
      </c>
      <c r="BR62" s="190" t="str">
        <f t="shared" si="33"/>
        <v/>
      </c>
      <c r="BS62" s="190" t="str">
        <f t="shared" si="33"/>
        <v/>
      </c>
      <c r="BT62" s="190" t="str">
        <f t="shared" si="33"/>
        <v/>
      </c>
      <c r="BU62" s="190" t="str">
        <f t="shared" si="35"/>
        <v/>
      </c>
      <c r="BV62" s="190" t="str">
        <f t="shared" si="35"/>
        <v/>
      </c>
      <c r="BW62" s="190" t="str">
        <f t="shared" si="34"/>
        <v/>
      </c>
      <c r="BX62" s="190" t="str">
        <f t="shared" si="34"/>
        <v/>
      </c>
      <c r="BY62" s="190" t="str">
        <f t="shared" si="34"/>
        <v/>
      </c>
      <c r="BZ62" t="e">
        <f>IF(LEFT(B62,6)=$A$1,IF(ISERROR(FIND(SALES!$M$8,MPAN!H62)),"",TRUE),"")</f>
        <v>#N/A</v>
      </c>
    </row>
    <row r="63" spans="1:78" x14ac:dyDescent="0.25">
      <c r="A63" t="e">
        <f>IF(BZ63=TRUE,BZ63&amp;COUNTIF($BZ$3:BZ63,"TRUE"),"")</f>
        <v>#N/A</v>
      </c>
      <c r="B63" s="625" t="str">
        <f t="shared" si="3"/>
        <v>NORWP1</v>
      </c>
      <c r="C63" s="626" t="str">
        <f>'F12'!E66</f>
        <v>NORW P1 1R</v>
      </c>
      <c r="D63" s="1" t="str">
        <f t="shared" si="4"/>
        <v>NORW</v>
      </c>
      <c r="E63" s="1" t="str">
        <f t="shared" si="5"/>
        <v>P1</v>
      </c>
      <c r="F63" t="str">
        <f t="shared" si="8"/>
        <v>1R</v>
      </c>
      <c r="G63" t="str">
        <f t="shared" si="9"/>
        <v/>
      </c>
      <c r="H63" s="1" t="str">
        <f>'F12'!F66</f>
        <v>500 801 873</v>
      </c>
      <c r="I63" s="197">
        <f t="shared" si="6"/>
        <v>2.75</v>
      </c>
      <c r="J63" s="190" t="str">
        <f t="shared" si="32"/>
        <v>500</v>
      </c>
      <c r="K63" s="190" t="str">
        <f t="shared" si="32"/>
        <v>801</v>
      </c>
      <c r="L63" s="190" t="str">
        <f t="shared" si="32"/>
        <v>873</v>
      </c>
      <c r="M63" s="190" t="str">
        <f t="shared" si="32"/>
        <v/>
      </c>
      <c r="N63" s="190" t="str">
        <f t="shared" si="32"/>
        <v/>
      </c>
      <c r="O63" s="190" t="str">
        <f t="shared" si="32"/>
        <v/>
      </c>
      <c r="P63" s="190" t="str">
        <f t="shared" si="32"/>
        <v/>
      </c>
      <c r="Q63" s="190" t="str">
        <f t="shared" si="32"/>
        <v/>
      </c>
      <c r="R63" s="190" t="str">
        <f t="shared" si="32"/>
        <v/>
      </c>
      <c r="S63" s="190" t="str">
        <f t="shared" si="32"/>
        <v/>
      </c>
      <c r="T63" s="190" t="str">
        <f t="shared" si="32"/>
        <v/>
      </c>
      <c r="U63" s="190" t="str">
        <f t="shared" si="32"/>
        <v/>
      </c>
      <c r="V63" s="190" t="str">
        <f t="shared" si="32"/>
        <v/>
      </c>
      <c r="W63" s="190" t="str">
        <f t="shared" si="32"/>
        <v/>
      </c>
      <c r="X63" s="190" t="str">
        <f t="shared" si="32"/>
        <v/>
      </c>
      <c r="Y63" s="190" t="str">
        <f t="shared" si="32"/>
        <v/>
      </c>
      <c r="Z63" s="190" t="str">
        <f t="shared" ref="Z63:AN79" si="37">IF(Z$2&gt;LEN($H63),IF(Z$1=1,IF(LEN($H63)=2,"0"&amp;$H63,""),""),RIGHT(LEFT($H63,Z$2),3))</f>
        <v/>
      </c>
      <c r="AA63" s="190" t="str">
        <f t="shared" si="37"/>
        <v/>
      </c>
      <c r="AB63" s="190" t="str">
        <f t="shared" si="37"/>
        <v/>
      </c>
      <c r="AC63" s="190" t="str">
        <f t="shared" si="37"/>
        <v/>
      </c>
      <c r="AD63" s="190" t="str">
        <f t="shared" si="37"/>
        <v/>
      </c>
      <c r="AE63" s="190" t="str">
        <f t="shared" si="37"/>
        <v/>
      </c>
      <c r="AF63" s="190" t="str">
        <f t="shared" si="37"/>
        <v/>
      </c>
      <c r="AG63" s="190" t="str">
        <f t="shared" si="37"/>
        <v/>
      </c>
      <c r="AH63" s="190" t="str">
        <f t="shared" si="37"/>
        <v/>
      </c>
      <c r="AI63" s="190" t="str">
        <f t="shared" si="37"/>
        <v/>
      </c>
      <c r="AJ63" s="190" t="str">
        <f t="shared" si="37"/>
        <v/>
      </c>
      <c r="AK63" s="190" t="str">
        <f t="shared" si="37"/>
        <v/>
      </c>
      <c r="AL63" s="190" t="str">
        <f t="shared" si="37"/>
        <v/>
      </c>
      <c r="AM63" s="190" t="str">
        <f t="shared" si="37"/>
        <v/>
      </c>
      <c r="AN63" s="190" t="str">
        <f t="shared" si="37"/>
        <v/>
      </c>
      <c r="AO63" s="190" t="str">
        <f t="shared" ref="AO63:AU72" si="38">IF(AO$2&gt;LEN($H63),IF(AO$1=1,IF(LEN($H63)=2,"0"&amp;$H63,""),""),RIGHT(LEFT($H63,AO$2),3))</f>
        <v/>
      </c>
      <c r="AP63" s="190" t="str">
        <f t="shared" si="38"/>
        <v/>
      </c>
      <c r="AQ63" s="190" t="str">
        <f t="shared" si="38"/>
        <v/>
      </c>
      <c r="AR63" s="190" t="str">
        <f t="shared" si="38"/>
        <v/>
      </c>
      <c r="AS63" s="190" t="str">
        <f t="shared" si="38"/>
        <v/>
      </c>
      <c r="AT63" s="190" t="str">
        <f t="shared" si="38"/>
        <v/>
      </c>
      <c r="AU63" s="190" t="str">
        <f t="shared" si="38"/>
        <v/>
      </c>
      <c r="AV63" s="190" t="str">
        <f t="shared" si="31"/>
        <v/>
      </c>
      <c r="AW63" s="190" t="str">
        <f t="shared" si="31"/>
        <v/>
      </c>
      <c r="AX63" s="190" t="str">
        <f t="shared" si="31"/>
        <v/>
      </c>
      <c r="AY63" s="190" t="str">
        <f t="shared" si="31"/>
        <v/>
      </c>
      <c r="AZ63" s="190" t="str">
        <f t="shared" si="31"/>
        <v/>
      </c>
      <c r="BA63" s="190" t="str">
        <f t="shared" si="31"/>
        <v/>
      </c>
      <c r="BB63" s="190" t="str">
        <f t="shared" si="31"/>
        <v/>
      </c>
      <c r="BC63" s="190" t="str">
        <f t="shared" si="31"/>
        <v/>
      </c>
      <c r="BD63" s="190" t="str">
        <f t="shared" si="31"/>
        <v/>
      </c>
      <c r="BE63" s="190" t="str">
        <f t="shared" si="31"/>
        <v/>
      </c>
      <c r="BF63" s="190" t="str">
        <f t="shared" si="26"/>
        <v/>
      </c>
      <c r="BG63" s="190" t="str">
        <f t="shared" si="26"/>
        <v/>
      </c>
      <c r="BH63" s="190" t="str">
        <f t="shared" si="26"/>
        <v/>
      </c>
      <c r="BI63" s="190" t="str">
        <f t="shared" si="26"/>
        <v/>
      </c>
      <c r="BJ63" s="190" t="str">
        <f t="shared" si="26"/>
        <v/>
      </c>
      <c r="BK63" s="190" t="str">
        <f t="shared" si="26"/>
        <v/>
      </c>
      <c r="BL63" s="190" t="str">
        <f t="shared" si="26"/>
        <v/>
      </c>
      <c r="BM63" s="190" t="str">
        <f t="shared" si="26"/>
        <v/>
      </c>
      <c r="BN63" s="190" t="str">
        <f t="shared" si="26"/>
        <v/>
      </c>
      <c r="BO63" s="190" t="str">
        <f t="shared" si="26"/>
        <v/>
      </c>
      <c r="BP63" s="190" t="str">
        <f t="shared" si="33"/>
        <v/>
      </c>
      <c r="BQ63" s="190" t="str">
        <f t="shared" si="33"/>
        <v/>
      </c>
      <c r="BR63" s="190" t="str">
        <f t="shared" si="33"/>
        <v/>
      </c>
      <c r="BS63" s="190" t="str">
        <f t="shared" si="33"/>
        <v/>
      </c>
      <c r="BT63" s="190" t="str">
        <f t="shared" si="33"/>
        <v/>
      </c>
      <c r="BU63" s="190" t="str">
        <f t="shared" si="35"/>
        <v/>
      </c>
      <c r="BV63" s="190" t="str">
        <f t="shared" si="35"/>
        <v/>
      </c>
      <c r="BW63" s="190" t="str">
        <f t="shared" si="34"/>
        <v/>
      </c>
      <c r="BX63" s="190" t="str">
        <f t="shared" si="34"/>
        <v/>
      </c>
      <c r="BY63" s="190" t="str">
        <f t="shared" si="34"/>
        <v/>
      </c>
      <c r="BZ63" t="e">
        <f>IF(LEFT(B63,6)=$A$1,IF(ISERROR(FIND(SALES!$M$8,MPAN!H63)),"",TRUE),"")</f>
        <v>#N/A</v>
      </c>
    </row>
    <row r="64" spans="1:78" x14ac:dyDescent="0.25">
      <c r="A64" t="e">
        <f>IF(BZ64=TRUE,BZ64&amp;COUNTIF($BZ$3:BZ64,"TRUE"),"")</f>
        <v>#N/A</v>
      </c>
      <c r="B64" s="625" t="str">
        <f t="shared" si="3"/>
        <v>NORWP3</v>
      </c>
      <c r="C64" s="626" t="str">
        <f>'F12'!E67</f>
        <v>NORW P3 2R</v>
      </c>
      <c r="D64" s="1" t="str">
        <f t="shared" si="4"/>
        <v>NORW</v>
      </c>
      <c r="E64" s="1" t="str">
        <f t="shared" si="5"/>
        <v>P3</v>
      </c>
      <c r="F64" t="str">
        <f t="shared" si="8"/>
        <v>2R</v>
      </c>
      <c r="G64" t="str">
        <f t="shared" si="9"/>
        <v/>
      </c>
      <c r="H64" s="1" t="str">
        <f>'F12'!F67</f>
        <v>522 548 549 807 808 811 812 874</v>
      </c>
      <c r="I64" s="197">
        <f t="shared" si="6"/>
        <v>7.75</v>
      </c>
      <c r="J64" s="190" t="str">
        <f t="shared" si="32"/>
        <v>522</v>
      </c>
      <c r="K64" s="190" t="str">
        <f t="shared" si="32"/>
        <v>548</v>
      </c>
      <c r="L64" s="190" t="str">
        <f t="shared" si="32"/>
        <v>549</v>
      </c>
      <c r="M64" s="190" t="str">
        <f t="shared" si="32"/>
        <v>807</v>
      </c>
      <c r="N64" s="190" t="str">
        <f t="shared" si="32"/>
        <v>808</v>
      </c>
      <c r="O64" s="190" t="str">
        <f t="shared" si="32"/>
        <v>811</v>
      </c>
      <c r="P64" s="190" t="str">
        <f t="shared" si="32"/>
        <v>812</v>
      </c>
      <c r="Q64" s="190" t="str">
        <f t="shared" si="32"/>
        <v>874</v>
      </c>
      <c r="R64" s="190" t="str">
        <f t="shared" si="32"/>
        <v/>
      </c>
      <c r="S64" s="190" t="str">
        <f t="shared" si="32"/>
        <v/>
      </c>
      <c r="T64" s="190" t="str">
        <f t="shared" si="32"/>
        <v/>
      </c>
      <c r="U64" s="190" t="str">
        <f t="shared" si="32"/>
        <v/>
      </c>
      <c r="V64" s="190" t="str">
        <f t="shared" si="32"/>
        <v/>
      </c>
      <c r="W64" s="190" t="str">
        <f t="shared" si="32"/>
        <v/>
      </c>
      <c r="X64" s="190" t="str">
        <f t="shared" si="32"/>
        <v/>
      </c>
      <c r="Y64" s="190" t="str">
        <f t="shared" si="32"/>
        <v/>
      </c>
      <c r="Z64" s="190" t="str">
        <f t="shared" si="37"/>
        <v/>
      </c>
      <c r="AA64" s="190" t="str">
        <f t="shared" si="37"/>
        <v/>
      </c>
      <c r="AB64" s="190" t="str">
        <f t="shared" si="37"/>
        <v/>
      </c>
      <c r="AC64" s="190" t="str">
        <f t="shared" si="37"/>
        <v/>
      </c>
      <c r="AD64" s="190" t="str">
        <f t="shared" si="37"/>
        <v/>
      </c>
      <c r="AE64" s="190" t="str">
        <f t="shared" si="37"/>
        <v/>
      </c>
      <c r="AF64" s="190" t="str">
        <f t="shared" si="37"/>
        <v/>
      </c>
      <c r="AG64" s="190" t="str">
        <f t="shared" si="37"/>
        <v/>
      </c>
      <c r="AH64" s="190" t="str">
        <f t="shared" si="37"/>
        <v/>
      </c>
      <c r="AI64" s="190" t="str">
        <f t="shared" si="37"/>
        <v/>
      </c>
      <c r="AJ64" s="190" t="str">
        <f t="shared" si="37"/>
        <v/>
      </c>
      <c r="AK64" s="190" t="str">
        <f t="shared" si="37"/>
        <v/>
      </c>
      <c r="AL64" s="190" t="str">
        <f t="shared" si="37"/>
        <v/>
      </c>
      <c r="AM64" s="190" t="str">
        <f t="shared" si="37"/>
        <v/>
      </c>
      <c r="AN64" s="190" t="str">
        <f t="shared" si="37"/>
        <v/>
      </c>
      <c r="AO64" s="190" t="str">
        <f t="shared" si="38"/>
        <v/>
      </c>
      <c r="AP64" s="190" t="str">
        <f t="shared" si="38"/>
        <v/>
      </c>
      <c r="AQ64" s="190" t="str">
        <f t="shared" si="38"/>
        <v/>
      </c>
      <c r="AR64" s="190" t="str">
        <f t="shared" si="38"/>
        <v/>
      </c>
      <c r="AS64" s="190" t="str">
        <f t="shared" si="38"/>
        <v/>
      </c>
      <c r="AT64" s="190" t="str">
        <f t="shared" si="38"/>
        <v/>
      </c>
      <c r="AU64" s="190" t="str">
        <f t="shared" si="38"/>
        <v/>
      </c>
      <c r="AV64" s="190" t="str">
        <f t="shared" si="31"/>
        <v/>
      </c>
      <c r="AW64" s="190" t="str">
        <f t="shared" si="31"/>
        <v/>
      </c>
      <c r="AX64" s="190" t="str">
        <f t="shared" si="31"/>
        <v/>
      </c>
      <c r="AY64" s="190" t="str">
        <f t="shared" si="31"/>
        <v/>
      </c>
      <c r="AZ64" s="190" t="str">
        <f t="shared" si="31"/>
        <v/>
      </c>
      <c r="BA64" s="190" t="str">
        <f t="shared" si="31"/>
        <v/>
      </c>
      <c r="BB64" s="190" t="str">
        <f t="shared" si="31"/>
        <v/>
      </c>
      <c r="BC64" s="190" t="str">
        <f t="shared" si="31"/>
        <v/>
      </c>
      <c r="BD64" s="190" t="str">
        <f t="shared" si="31"/>
        <v/>
      </c>
      <c r="BE64" s="190" t="str">
        <f t="shared" si="31"/>
        <v/>
      </c>
      <c r="BF64" s="190" t="str">
        <f t="shared" si="26"/>
        <v/>
      </c>
      <c r="BG64" s="190" t="str">
        <f t="shared" si="26"/>
        <v/>
      </c>
      <c r="BH64" s="190" t="str">
        <f t="shared" si="26"/>
        <v/>
      </c>
      <c r="BI64" s="190" t="str">
        <f t="shared" si="26"/>
        <v/>
      </c>
      <c r="BJ64" s="190" t="str">
        <f t="shared" si="26"/>
        <v/>
      </c>
      <c r="BK64" s="190" t="str">
        <f t="shared" si="26"/>
        <v/>
      </c>
      <c r="BL64" s="190" t="str">
        <f t="shared" si="26"/>
        <v/>
      </c>
      <c r="BM64" s="190" t="str">
        <f t="shared" si="26"/>
        <v/>
      </c>
      <c r="BN64" s="190" t="str">
        <f t="shared" si="26"/>
        <v/>
      </c>
      <c r="BO64" s="190" t="str">
        <f t="shared" si="26"/>
        <v/>
      </c>
      <c r="BP64" s="190" t="str">
        <f t="shared" si="33"/>
        <v/>
      </c>
      <c r="BQ64" s="190" t="str">
        <f t="shared" si="33"/>
        <v/>
      </c>
      <c r="BR64" s="190" t="str">
        <f t="shared" si="33"/>
        <v/>
      </c>
      <c r="BS64" s="190" t="str">
        <f t="shared" si="33"/>
        <v/>
      </c>
      <c r="BT64" s="190" t="str">
        <f t="shared" si="33"/>
        <v/>
      </c>
      <c r="BU64" s="190" t="str">
        <f t="shared" si="35"/>
        <v/>
      </c>
      <c r="BV64" s="190" t="str">
        <f t="shared" si="35"/>
        <v/>
      </c>
      <c r="BW64" s="190" t="str">
        <f t="shared" si="34"/>
        <v/>
      </c>
      <c r="BX64" s="190" t="str">
        <f t="shared" si="34"/>
        <v/>
      </c>
      <c r="BY64" s="190" t="str">
        <f t="shared" si="34"/>
        <v/>
      </c>
      <c r="BZ64" t="e">
        <f>IF(LEFT(B64,6)=$A$1,IF(ISERROR(FIND(SALES!$M$8,MPAN!H64)),"",TRUE),"")</f>
        <v>#N/A</v>
      </c>
    </row>
    <row r="65" spans="1:78" x14ac:dyDescent="0.25">
      <c r="A65" t="e">
        <f>IF(BZ65=TRUE,BZ65&amp;COUNTIF($BZ$3:BZ65,"TRUE"),"")</f>
        <v>#N/A</v>
      </c>
      <c r="B65" s="625" t="str">
        <f t="shared" si="3"/>
        <v>SWEBP4</v>
      </c>
      <c r="C65" s="626" t="str">
        <f>'F12'!E68</f>
        <v>SWEB P4 3R (Eve/We/E7)</v>
      </c>
      <c r="D65" s="1" t="str">
        <f t="shared" si="4"/>
        <v>SWEB</v>
      </c>
      <c r="E65" s="1" t="str">
        <f t="shared" si="5"/>
        <v>P4</v>
      </c>
      <c r="F65" t="str">
        <f t="shared" si="8"/>
        <v>3R</v>
      </c>
      <c r="G65" t="str">
        <f t="shared" si="9"/>
        <v xml:space="preserve"> (Eve/We/E7)</v>
      </c>
      <c r="H65" s="1" t="str">
        <f>'F12'!F68</f>
        <v>054 056 058 060 562 566 568 570 572</v>
      </c>
      <c r="I65" s="197">
        <f t="shared" si="6"/>
        <v>8.75</v>
      </c>
      <c r="J65" s="190" t="str">
        <f t="shared" si="32"/>
        <v>054</v>
      </c>
      <c r="K65" s="190" t="str">
        <f t="shared" si="32"/>
        <v>056</v>
      </c>
      <c r="L65" s="190" t="str">
        <f t="shared" si="32"/>
        <v>058</v>
      </c>
      <c r="M65" s="190" t="str">
        <f t="shared" si="32"/>
        <v>060</v>
      </c>
      <c r="N65" s="190" t="str">
        <f t="shared" si="32"/>
        <v>562</v>
      </c>
      <c r="O65" s="190" t="str">
        <f t="shared" si="32"/>
        <v>566</v>
      </c>
      <c r="P65" s="190" t="str">
        <f t="shared" si="32"/>
        <v>568</v>
      </c>
      <c r="Q65" s="190" t="str">
        <f t="shared" si="32"/>
        <v>570</v>
      </c>
      <c r="R65" s="190" t="str">
        <f t="shared" si="32"/>
        <v>572</v>
      </c>
      <c r="S65" s="190" t="str">
        <f t="shared" si="32"/>
        <v/>
      </c>
      <c r="T65" s="190" t="str">
        <f t="shared" si="32"/>
        <v/>
      </c>
      <c r="U65" s="190" t="str">
        <f t="shared" si="32"/>
        <v/>
      </c>
      <c r="V65" s="190" t="str">
        <f t="shared" si="32"/>
        <v/>
      </c>
      <c r="W65" s="190" t="str">
        <f t="shared" si="32"/>
        <v/>
      </c>
      <c r="X65" s="190" t="str">
        <f t="shared" si="32"/>
        <v/>
      </c>
      <c r="Y65" s="190" t="str">
        <f t="shared" si="32"/>
        <v/>
      </c>
      <c r="Z65" s="190" t="str">
        <f t="shared" si="37"/>
        <v/>
      </c>
      <c r="AA65" s="190" t="str">
        <f t="shared" si="37"/>
        <v/>
      </c>
      <c r="AB65" s="190" t="str">
        <f t="shared" si="37"/>
        <v/>
      </c>
      <c r="AC65" s="190" t="str">
        <f t="shared" si="37"/>
        <v/>
      </c>
      <c r="AD65" s="190" t="str">
        <f t="shared" si="37"/>
        <v/>
      </c>
      <c r="AE65" s="190" t="str">
        <f t="shared" si="37"/>
        <v/>
      </c>
      <c r="AF65" s="190" t="str">
        <f t="shared" si="37"/>
        <v/>
      </c>
      <c r="AG65" s="190" t="str">
        <f t="shared" si="37"/>
        <v/>
      </c>
      <c r="AH65" s="190" t="str">
        <f t="shared" si="37"/>
        <v/>
      </c>
      <c r="AI65" s="190" t="str">
        <f t="shared" si="37"/>
        <v/>
      </c>
      <c r="AJ65" s="190" t="str">
        <f t="shared" si="37"/>
        <v/>
      </c>
      <c r="AK65" s="190" t="str">
        <f t="shared" si="37"/>
        <v/>
      </c>
      <c r="AL65" s="190" t="str">
        <f t="shared" si="37"/>
        <v/>
      </c>
      <c r="AM65" s="190" t="str">
        <f t="shared" si="37"/>
        <v/>
      </c>
      <c r="AN65" s="190" t="str">
        <f t="shared" si="37"/>
        <v/>
      </c>
      <c r="AO65" s="190" t="str">
        <f t="shared" si="38"/>
        <v/>
      </c>
      <c r="AP65" s="190" t="str">
        <f t="shared" si="38"/>
        <v/>
      </c>
      <c r="AQ65" s="190" t="str">
        <f t="shared" si="38"/>
        <v/>
      </c>
      <c r="AR65" s="190" t="str">
        <f t="shared" si="38"/>
        <v/>
      </c>
      <c r="AS65" s="190" t="str">
        <f t="shared" si="38"/>
        <v/>
      </c>
      <c r="AT65" s="190" t="str">
        <f t="shared" si="38"/>
        <v/>
      </c>
      <c r="AU65" s="190" t="str">
        <f t="shared" si="38"/>
        <v/>
      </c>
      <c r="AV65" s="190" t="str">
        <f t="shared" si="31"/>
        <v/>
      </c>
      <c r="AW65" s="190" t="str">
        <f t="shared" si="31"/>
        <v/>
      </c>
      <c r="AX65" s="190" t="str">
        <f t="shared" si="31"/>
        <v/>
      </c>
      <c r="AY65" s="190" t="str">
        <f t="shared" si="31"/>
        <v/>
      </c>
      <c r="AZ65" s="190" t="str">
        <f t="shared" si="31"/>
        <v/>
      </c>
      <c r="BA65" s="190" t="str">
        <f t="shared" si="31"/>
        <v/>
      </c>
      <c r="BB65" s="190" t="str">
        <f t="shared" si="31"/>
        <v/>
      </c>
      <c r="BC65" s="190" t="str">
        <f t="shared" si="31"/>
        <v/>
      </c>
      <c r="BD65" s="190" t="str">
        <f t="shared" si="31"/>
        <v/>
      </c>
      <c r="BE65" s="190" t="str">
        <f t="shared" si="31"/>
        <v/>
      </c>
      <c r="BF65" s="190" t="str">
        <f t="shared" si="26"/>
        <v/>
      </c>
      <c r="BG65" s="190" t="str">
        <f t="shared" si="26"/>
        <v/>
      </c>
      <c r="BH65" s="190" t="str">
        <f t="shared" si="26"/>
        <v/>
      </c>
      <c r="BI65" s="190" t="str">
        <f t="shared" si="26"/>
        <v/>
      </c>
      <c r="BJ65" s="190" t="str">
        <f t="shared" si="26"/>
        <v/>
      </c>
      <c r="BK65" s="190" t="str">
        <f t="shared" si="26"/>
        <v/>
      </c>
      <c r="BL65" s="190" t="str">
        <f t="shared" si="26"/>
        <v/>
      </c>
      <c r="BM65" s="190" t="str">
        <f t="shared" si="26"/>
        <v/>
      </c>
      <c r="BN65" s="190" t="str">
        <f t="shared" si="26"/>
        <v/>
      </c>
      <c r="BO65" s="190" t="str">
        <f t="shared" si="26"/>
        <v/>
      </c>
      <c r="BP65" s="190" t="str">
        <f t="shared" si="33"/>
        <v/>
      </c>
      <c r="BQ65" s="190" t="str">
        <f t="shared" si="33"/>
        <v/>
      </c>
      <c r="BR65" s="190" t="str">
        <f t="shared" si="33"/>
        <v/>
      </c>
      <c r="BS65" s="190" t="str">
        <f t="shared" si="33"/>
        <v/>
      </c>
      <c r="BT65" s="190" t="str">
        <f t="shared" si="33"/>
        <v/>
      </c>
      <c r="BU65" s="190" t="str">
        <f t="shared" si="35"/>
        <v/>
      </c>
      <c r="BV65" s="190" t="str">
        <f t="shared" si="35"/>
        <v/>
      </c>
      <c r="BW65" s="190" t="str">
        <f t="shared" si="34"/>
        <v/>
      </c>
      <c r="BX65" s="190" t="str">
        <f t="shared" si="34"/>
        <v/>
      </c>
      <c r="BY65" s="190" t="str">
        <f t="shared" si="34"/>
        <v/>
      </c>
      <c r="BZ65" t="e">
        <f>IF(LEFT(B65,6)=$A$1,IF(ISERROR(FIND(SALES!$M$8,MPAN!H65)),"",TRUE),"")</f>
        <v>#N/A</v>
      </c>
    </row>
    <row r="66" spans="1:78" x14ac:dyDescent="0.25">
      <c r="A66" t="e">
        <f>IF(BZ66=TRUE,BZ66&amp;COUNTIF($BZ$3:BZ66,"TRUE"),"")</f>
        <v>#N/A</v>
      </c>
      <c r="B66" s="625" t="str">
        <f t="shared" si="3"/>
        <v>LONDP3</v>
      </c>
      <c r="C66" s="626" t="str">
        <f>'F12'!E69</f>
        <v>LOND P3 1R</v>
      </c>
      <c r="D66" s="1" t="str">
        <f t="shared" si="4"/>
        <v>LOND</v>
      </c>
      <c r="E66" s="1" t="str">
        <f t="shared" si="5"/>
        <v>P3</v>
      </c>
      <c r="F66" t="str">
        <f t="shared" si="8"/>
        <v>1R</v>
      </c>
      <c r="G66" t="str">
        <f t="shared" si="9"/>
        <v/>
      </c>
      <c r="H66" s="1" t="str">
        <f>'F12'!F69</f>
        <v>802 801 500 501 873</v>
      </c>
      <c r="I66" s="197">
        <f t="shared" si="6"/>
        <v>4.75</v>
      </c>
      <c r="J66" s="190" t="str">
        <f t="shared" si="32"/>
        <v>802</v>
      </c>
      <c r="K66" s="190" t="str">
        <f t="shared" si="32"/>
        <v>801</v>
      </c>
      <c r="L66" s="190" t="str">
        <f t="shared" si="32"/>
        <v>500</v>
      </c>
      <c r="M66" s="190" t="str">
        <f t="shared" si="32"/>
        <v>501</v>
      </c>
      <c r="N66" s="190" t="str">
        <f t="shared" si="32"/>
        <v>873</v>
      </c>
      <c r="O66" s="190" t="str">
        <f t="shared" si="32"/>
        <v/>
      </c>
      <c r="P66" s="190" t="str">
        <f t="shared" si="32"/>
        <v/>
      </c>
      <c r="Q66" s="190" t="str">
        <f t="shared" si="32"/>
        <v/>
      </c>
      <c r="R66" s="190" t="str">
        <f t="shared" si="32"/>
        <v/>
      </c>
      <c r="S66" s="190" t="str">
        <f t="shared" si="32"/>
        <v/>
      </c>
      <c r="T66" s="190" t="str">
        <f t="shared" si="32"/>
        <v/>
      </c>
      <c r="U66" s="190" t="str">
        <f t="shared" si="32"/>
        <v/>
      </c>
      <c r="V66" s="190" t="str">
        <f t="shared" si="32"/>
        <v/>
      </c>
      <c r="W66" s="190" t="str">
        <f t="shared" si="32"/>
        <v/>
      </c>
      <c r="X66" s="190" t="str">
        <f t="shared" si="32"/>
        <v/>
      </c>
      <c r="Y66" s="190" t="str">
        <f t="shared" si="32"/>
        <v/>
      </c>
      <c r="Z66" s="190" t="str">
        <f t="shared" si="37"/>
        <v/>
      </c>
      <c r="AA66" s="190" t="str">
        <f t="shared" si="37"/>
        <v/>
      </c>
      <c r="AB66" s="190" t="str">
        <f t="shared" si="37"/>
        <v/>
      </c>
      <c r="AC66" s="190" t="str">
        <f t="shared" si="37"/>
        <v/>
      </c>
      <c r="AD66" s="190" t="str">
        <f t="shared" si="37"/>
        <v/>
      </c>
      <c r="AE66" s="190" t="str">
        <f t="shared" si="37"/>
        <v/>
      </c>
      <c r="AF66" s="190" t="str">
        <f t="shared" si="37"/>
        <v/>
      </c>
      <c r="AG66" s="190" t="str">
        <f t="shared" si="37"/>
        <v/>
      </c>
      <c r="AH66" s="190" t="str">
        <f t="shared" si="37"/>
        <v/>
      </c>
      <c r="AI66" s="190" t="str">
        <f t="shared" si="37"/>
        <v/>
      </c>
      <c r="AJ66" s="190" t="str">
        <f t="shared" si="37"/>
        <v/>
      </c>
      <c r="AK66" s="190" t="str">
        <f t="shared" si="37"/>
        <v/>
      </c>
      <c r="AL66" s="190" t="str">
        <f t="shared" si="37"/>
        <v/>
      </c>
      <c r="AM66" s="190" t="str">
        <f t="shared" si="37"/>
        <v/>
      </c>
      <c r="AN66" s="190" t="str">
        <f t="shared" si="37"/>
        <v/>
      </c>
      <c r="AO66" s="190" t="str">
        <f t="shared" si="38"/>
        <v/>
      </c>
      <c r="AP66" s="190" t="str">
        <f t="shared" si="38"/>
        <v/>
      </c>
      <c r="AQ66" s="190" t="str">
        <f t="shared" si="38"/>
        <v/>
      </c>
      <c r="AR66" s="190" t="str">
        <f t="shared" si="38"/>
        <v/>
      </c>
      <c r="AS66" s="190" t="str">
        <f t="shared" si="38"/>
        <v/>
      </c>
      <c r="AT66" s="190" t="str">
        <f t="shared" si="38"/>
        <v/>
      </c>
      <c r="AU66" s="190" t="str">
        <f t="shared" si="38"/>
        <v/>
      </c>
      <c r="AV66" s="190" t="str">
        <f t="shared" si="31"/>
        <v/>
      </c>
      <c r="AW66" s="190" t="str">
        <f t="shared" si="31"/>
        <v/>
      </c>
      <c r="AX66" s="190" t="str">
        <f t="shared" si="31"/>
        <v/>
      </c>
      <c r="AY66" s="190" t="str">
        <f t="shared" si="31"/>
        <v/>
      </c>
      <c r="AZ66" s="190" t="str">
        <f t="shared" si="31"/>
        <v/>
      </c>
      <c r="BA66" s="190" t="str">
        <f t="shared" si="31"/>
        <v/>
      </c>
      <c r="BB66" s="190" t="str">
        <f t="shared" si="31"/>
        <v/>
      </c>
      <c r="BC66" s="190" t="str">
        <f t="shared" si="31"/>
        <v/>
      </c>
      <c r="BD66" s="190" t="str">
        <f t="shared" si="31"/>
        <v/>
      </c>
      <c r="BE66" s="190" t="str">
        <f t="shared" si="31"/>
        <v/>
      </c>
      <c r="BF66" s="190" t="str">
        <f t="shared" si="26"/>
        <v/>
      </c>
      <c r="BG66" s="190" t="str">
        <f t="shared" si="26"/>
        <v/>
      </c>
      <c r="BH66" s="190" t="str">
        <f t="shared" si="26"/>
        <v/>
      </c>
      <c r="BI66" s="190" t="str">
        <f t="shared" si="26"/>
        <v/>
      </c>
      <c r="BJ66" s="190" t="str">
        <f t="shared" si="26"/>
        <v/>
      </c>
      <c r="BK66" s="190" t="str">
        <f t="shared" si="26"/>
        <v/>
      </c>
      <c r="BL66" s="190" t="str">
        <f t="shared" si="26"/>
        <v/>
      </c>
      <c r="BM66" s="190" t="str">
        <f t="shared" si="26"/>
        <v/>
      </c>
      <c r="BN66" s="190" t="str">
        <f t="shared" si="26"/>
        <v/>
      </c>
      <c r="BO66" s="190" t="str">
        <f t="shared" si="26"/>
        <v/>
      </c>
      <c r="BP66" s="190" t="str">
        <f t="shared" si="33"/>
        <v/>
      </c>
      <c r="BQ66" s="190" t="str">
        <f t="shared" si="33"/>
        <v/>
      </c>
      <c r="BR66" s="190" t="str">
        <f t="shared" si="33"/>
        <v/>
      </c>
      <c r="BS66" s="190" t="str">
        <f t="shared" si="33"/>
        <v/>
      </c>
      <c r="BT66" s="190" t="str">
        <f t="shared" si="33"/>
        <v/>
      </c>
      <c r="BU66" s="190" t="str">
        <f t="shared" si="35"/>
        <v/>
      </c>
      <c r="BV66" s="190" t="str">
        <f t="shared" si="35"/>
        <v/>
      </c>
      <c r="BW66" s="190" t="str">
        <f t="shared" si="34"/>
        <v/>
      </c>
      <c r="BX66" s="190" t="str">
        <f t="shared" si="34"/>
        <v/>
      </c>
      <c r="BY66" s="190" t="str">
        <f t="shared" si="34"/>
        <v/>
      </c>
      <c r="BZ66" t="e">
        <f>IF(LEFT(B66,6)=$A$1,IF(ISERROR(FIND(SALES!$M$8,MPAN!H66)),"",TRUE),"")</f>
        <v>#N/A</v>
      </c>
    </row>
    <row r="67" spans="1:78" x14ac:dyDescent="0.25">
      <c r="A67" t="e">
        <f>IF(BZ67=TRUE,BZ67&amp;COUNTIF($BZ$3:BZ67,"TRUE"),"")</f>
        <v>#N/A</v>
      </c>
      <c r="B67" s="625" t="str">
        <f t="shared" si="3"/>
        <v>MANWP1</v>
      </c>
      <c r="C67" s="626" t="str">
        <f>'F12'!E70</f>
        <v>MANW P1 1R</v>
      </c>
      <c r="D67" s="1" t="str">
        <f t="shared" si="4"/>
        <v>MANW</v>
      </c>
      <c r="E67" s="1" t="str">
        <f t="shared" si="5"/>
        <v>P1</v>
      </c>
      <c r="F67" t="str">
        <f t="shared" si="8"/>
        <v>1R</v>
      </c>
      <c r="G67" t="str">
        <f t="shared" si="9"/>
        <v/>
      </c>
      <c r="H67" s="1" t="str">
        <f>'F12'!F70</f>
        <v>500 501 801 802 840 873</v>
      </c>
      <c r="I67" s="197">
        <f t="shared" si="6"/>
        <v>5.75</v>
      </c>
      <c r="J67" s="190" t="str">
        <f t="shared" si="32"/>
        <v>500</v>
      </c>
      <c r="K67" s="190" t="str">
        <f t="shared" si="32"/>
        <v>501</v>
      </c>
      <c r="L67" s="190" t="str">
        <f t="shared" si="32"/>
        <v>801</v>
      </c>
      <c r="M67" s="190" t="str">
        <f t="shared" si="32"/>
        <v>802</v>
      </c>
      <c r="N67" s="190" t="str">
        <f t="shared" si="32"/>
        <v>840</v>
      </c>
      <c r="O67" s="190" t="str">
        <f t="shared" si="32"/>
        <v>873</v>
      </c>
      <c r="P67" s="190" t="str">
        <f t="shared" si="32"/>
        <v/>
      </c>
      <c r="Q67" s="190" t="str">
        <f t="shared" si="32"/>
        <v/>
      </c>
      <c r="R67" s="190" t="str">
        <f t="shared" si="32"/>
        <v/>
      </c>
      <c r="S67" s="190" t="str">
        <f t="shared" si="32"/>
        <v/>
      </c>
      <c r="T67" s="190" t="str">
        <f t="shared" si="32"/>
        <v/>
      </c>
      <c r="U67" s="190" t="str">
        <f t="shared" si="32"/>
        <v/>
      </c>
      <c r="V67" s="190" t="str">
        <f t="shared" si="32"/>
        <v/>
      </c>
      <c r="W67" s="190" t="str">
        <f t="shared" si="32"/>
        <v/>
      </c>
      <c r="X67" s="190" t="str">
        <f t="shared" si="32"/>
        <v/>
      </c>
      <c r="Y67" s="190" t="str">
        <f t="shared" si="32"/>
        <v/>
      </c>
      <c r="Z67" s="190" t="str">
        <f t="shared" si="37"/>
        <v/>
      </c>
      <c r="AA67" s="190" t="str">
        <f t="shared" si="37"/>
        <v/>
      </c>
      <c r="AB67" s="190" t="str">
        <f t="shared" si="37"/>
        <v/>
      </c>
      <c r="AC67" s="190" t="str">
        <f t="shared" si="37"/>
        <v/>
      </c>
      <c r="AD67" s="190" t="str">
        <f t="shared" si="37"/>
        <v/>
      </c>
      <c r="AE67" s="190" t="str">
        <f t="shared" si="37"/>
        <v/>
      </c>
      <c r="AF67" s="190" t="str">
        <f t="shared" si="37"/>
        <v/>
      </c>
      <c r="AG67" s="190" t="str">
        <f t="shared" si="37"/>
        <v/>
      </c>
      <c r="AH67" s="190" t="str">
        <f t="shared" si="37"/>
        <v/>
      </c>
      <c r="AI67" s="190" t="str">
        <f t="shared" si="37"/>
        <v/>
      </c>
      <c r="AJ67" s="190" t="str">
        <f t="shared" si="37"/>
        <v/>
      </c>
      <c r="AK67" s="190" t="str">
        <f t="shared" si="37"/>
        <v/>
      </c>
      <c r="AL67" s="190" t="str">
        <f t="shared" si="37"/>
        <v/>
      </c>
      <c r="AM67" s="190" t="str">
        <f t="shared" si="37"/>
        <v/>
      </c>
      <c r="AN67" s="190" t="str">
        <f t="shared" si="37"/>
        <v/>
      </c>
      <c r="AO67" s="190" t="str">
        <f t="shared" si="38"/>
        <v/>
      </c>
      <c r="AP67" s="190" t="str">
        <f t="shared" si="38"/>
        <v/>
      </c>
      <c r="AQ67" s="190" t="str">
        <f t="shared" si="38"/>
        <v/>
      </c>
      <c r="AR67" s="190" t="str">
        <f t="shared" si="38"/>
        <v/>
      </c>
      <c r="AS67" s="190" t="str">
        <f t="shared" si="38"/>
        <v/>
      </c>
      <c r="AT67" s="190" t="str">
        <f t="shared" si="38"/>
        <v/>
      </c>
      <c r="AU67" s="190" t="str">
        <f t="shared" si="38"/>
        <v/>
      </c>
      <c r="AV67" s="190" t="str">
        <f t="shared" si="31"/>
        <v/>
      </c>
      <c r="AW67" s="190" t="str">
        <f t="shared" si="31"/>
        <v/>
      </c>
      <c r="AX67" s="190" t="str">
        <f t="shared" si="31"/>
        <v/>
      </c>
      <c r="AY67" s="190" t="str">
        <f t="shared" si="31"/>
        <v/>
      </c>
      <c r="AZ67" s="190" t="str">
        <f t="shared" si="31"/>
        <v/>
      </c>
      <c r="BA67" s="190" t="str">
        <f t="shared" si="31"/>
        <v/>
      </c>
      <c r="BB67" s="190" t="str">
        <f t="shared" si="31"/>
        <v/>
      </c>
      <c r="BC67" s="190" t="str">
        <f t="shared" si="31"/>
        <v/>
      </c>
      <c r="BD67" s="190" t="str">
        <f t="shared" si="31"/>
        <v/>
      </c>
      <c r="BE67" s="190" t="str">
        <f t="shared" si="31"/>
        <v/>
      </c>
      <c r="BF67" s="190" t="str">
        <f t="shared" si="26"/>
        <v/>
      </c>
      <c r="BG67" s="190" t="str">
        <f t="shared" si="26"/>
        <v/>
      </c>
      <c r="BH67" s="190" t="str">
        <f t="shared" si="26"/>
        <v/>
      </c>
      <c r="BI67" s="190" t="str">
        <f t="shared" ref="BI67:BS67" si="39">IF(BI$2&gt;LEN($H67),IF(BI$1=1,IF(LEN($H67)=2,"0"&amp;$H67,""),""),RIGHT(LEFT($H67,BI$2),3))</f>
        <v/>
      </c>
      <c r="BJ67" s="190" t="str">
        <f t="shared" si="39"/>
        <v/>
      </c>
      <c r="BK67" s="190" t="str">
        <f t="shared" si="39"/>
        <v/>
      </c>
      <c r="BL67" s="190" t="str">
        <f t="shared" si="39"/>
        <v/>
      </c>
      <c r="BM67" s="190" t="str">
        <f t="shared" si="39"/>
        <v/>
      </c>
      <c r="BN67" s="190" t="str">
        <f t="shared" si="39"/>
        <v/>
      </c>
      <c r="BO67" s="190" t="str">
        <f t="shared" si="39"/>
        <v/>
      </c>
      <c r="BP67" s="190" t="str">
        <f t="shared" si="39"/>
        <v/>
      </c>
      <c r="BQ67" s="190" t="str">
        <f t="shared" si="39"/>
        <v/>
      </c>
      <c r="BR67" s="190" t="str">
        <f t="shared" si="39"/>
        <v/>
      </c>
      <c r="BS67" s="190" t="str">
        <f t="shared" si="39"/>
        <v/>
      </c>
      <c r="BT67" s="190" t="str">
        <f t="shared" ref="BT67:BT104" si="40">IF(BT$2&gt;LEN($H67),IF(BT$1=1,IF(LEN($H67)=2,"0"&amp;$H67,""),""),RIGHT(LEFT($H67,BT$2),3))</f>
        <v/>
      </c>
      <c r="BU67" s="190" t="str">
        <f t="shared" si="35"/>
        <v/>
      </c>
      <c r="BV67" s="190" t="str">
        <f t="shared" si="35"/>
        <v/>
      </c>
      <c r="BW67" s="190" t="str">
        <f t="shared" si="34"/>
        <v/>
      </c>
      <c r="BX67" s="190" t="str">
        <f t="shared" si="34"/>
        <v/>
      </c>
      <c r="BY67" s="190" t="str">
        <f t="shared" si="34"/>
        <v/>
      </c>
      <c r="BZ67" t="e">
        <f>IF(LEFT(B67,6)=$A$1,IF(ISERROR(FIND(SALES!$M$8,MPAN!H67)),"",TRUE),"")</f>
        <v>#N/A</v>
      </c>
    </row>
    <row r="68" spans="1:78" x14ac:dyDescent="0.25">
      <c r="A68" t="e">
        <f>IF(BZ68=TRUE,BZ68&amp;COUNTIF($BZ$3:BZ68,"TRUE"),"")</f>
        <v>#N/A</v>
      </c>
      <c r="B68" s="625" t="str">
        <f t="shared" ref="B68:B131" si="41">D68&amp;E68</f>
        <v>MIDEP2</v>
      </c>
      <c r="C68" s="626" t="str">
        <f>'F12'!E71</f>
        <v>MIDE P2 1R (Restricted)</v>
      </c>
      <c r="D68" s="1" t="str">
        <f t="shared" ref="D68:D131" si="42">LEFT(C68,4)</f>
        <v>MIDE</v>
      </c>
      <c r="E68" s="1" t="str">
        <f t="shared" ref="E68:E131" si="43">RIGHT(LEFT(C68,7),2)</f>
        <v>P2</v>
      </c>
      <c r="F68" t="str">
        <f t="shared" si="8"/>
        <v>1R</v>
      </c>
      <c r="G68" t="str">
        <f t="shared" si="9"/>
        <v xml:space="preserve"> (Restricted)</v>
      </c>
      <c r="H68" s="1" t="str">
        <f>'F12'!F71</f>
        <v>532 534 538</v>
      </c>
      <c r="I68" s="197">
        <f t="shared" ref="I68:I131" si="44">LEN(H68)/4</f>
        <v>2.75</v>
      </c>
      <c r="J68" s="190" t="str">
        <f t="shared" si="32"/>
        <v>532</v>
      </c>
      <c r="K68" s="190" t="str">
        <f t="shared" si="32"/>
        <v>534</v>
      </c>
      <c r="L68" s="190" t="str">
        <f t="shared" si="32"/>
        <v>538</v>
      </c>
      <c r="M68" s="190" t="str">
        <f t="shared" si="32"/>
        <v/>
      </c>
      <c r="N68" s="190" t="str">
        <f t="shared" si="32"/>
        <v/>
      </c>
      <c r="O68" s="190" t="str">
        <f t="shared" si="32"/>
        <v/>
      </c>
      <c r="P68" s="190" t="str">
        <f t="shared" si="32"/>
        <v/>
      </c>
      <c r="Q68" s="190" t="str">
        <f t="shared" si="32"/>
        <v/>
      </c>
      <c r="R68" s="190" t="str">
        <f t="shared" si="32"/>
        <v/>
      </c>
      <c r="S68" s="190" t="str">
        <f t="shared" si="32"/>
        <v/>
      </c>
      <c r="T68" s="190" t="str">
        <f t="shared" si="32"/>
        <v/>
      </c>
      <c r="U68" s="190" t="str">
        <f t="shared" si="32"/>
        <v/>
      </c>
      <c r="V68" s="190" t="str">
        <f t="shared" si="32"/>
        <v/>
      </c>
      <c r="W68" s="190" t="str">
        <f t="shared" si="32"/>
        <v/>
      </c>
      <c r="X68" s="190" t="str">
        <f t="shared" si="32"/>
        <v/>
      </c>
      <c r="Y68" s="190" t="str">
        <f t="shared" si="32"/>
        <v/>
      </c>
      <c r="Z68" s="190" t="str">
        <f t="shared" si="37"/>
        <v/>
      </c>
      <c r="AA68" s="190" t="str">
        <f t="shared" si="37"/>
        <v/>
      </c>
      <c r="AB68" s="190" t="str">
        <f t="shared" si="37"/>
        <v/>
      </c>
      <c r="AC68" s="190" t="str">
        <f t="shared" si="37"/>
        <v/>
      </c>
      <c r="AD68" s="190" t="str">
        <f t="shared" si="37"/>
        <v/>
      </c>
      <c r="AE68" s="190" t="str">
        <f t="shared" si="37"/>
        <v/>
      </c>
      <c r="AF68" s="190" t="str">
        <f t="shared" si="37"/>
        <v/>
      </c>
      <c r="AG68" s="190" t="str">
        <f t="shared" si="37"/>
        <v/>
      </c>
      <c r="AH68" s="190" t="str">
        <f t="shared" si="37"/>
        <v/>
      </c>
      <c r="AI68" s="190" t="str">
        <f t="shared" si="37"/>
        <v/>
      </c>
      <c r="AJ68" s="190" t="str">
        <f t="shared" si="37"/>
        <v/>
      </c>
      <c r="AK68" s="190" t="str">
        <f t="shared" si="37"/>
        <v/>
      </c>
      <c r="AL68" s="190" t="str">
        <f t="shared" si="37"/>
        <v/>
      </c>
      <c r="AM68" s="190" t="str">
        <f t="shared" si="37"/>
        <v/>
      </c>
      <c r="AN68" s="190" t="str">
        <f t="shared" si="37"/>
        <v/>
      </c>
      <c r="AO68" s="190" t="str">
        <f t="shared" si="38"/>
        <v/>
      </c>
      <c r="AP68" s="190" t="str">
        <f t="shared" si="38"/>
        <v/>
      </c>
      <c r="AQ68" s="190" t="str">
        <f t="shared" si="38"/>
        <v/>
      </c>
      <c r="AR68" s="190" t="str">
        <f t="shared" si="38"/>
        <v/>
      </c>
      <c r="AS68" s="190" t="str">
        <f t="shared" si="38"/>
        <v/>
      </c>
      <c r="AT68" s="190" t="str">
        <f t="shared" si="38"/>
        <v/>
      </c>
      <c r="AU68" s="190" t="str">
        <f t="shared" si="38"/>
        <v/>
      </c>
      <c r="AV68" s="190" t="str">
        <f t="shared" si="31"/>
        <v/>
      </c>
      <c r="AW68" s="190" t="str">
        <f t="shared" si="31"/>
        <v/>
      </c>
      <c r="AX68" s="190" t="str">
        <f t="shared" si="31"/>
        <v/>
      </c>
      <c r="AY68" s="190" t="str">
        <f t="shared" si="31"/>
        <v/>
      </c>
      <c r="AZ68" s="190" t="str">
        <f t="shared" si="31"/>
        <v/>
      </c>
      <c r="BA68" s="190" t="str">
        <f t="shared" si="31"/>
        <v/>
      </c>
      <c r="BB68" s="190" t="str">
        <f t="shared" si="31"/>
        <v/>
      </c>
      <c r="BC68" s="190" t="str">
        <f t="shared" si="31"/>
        <v/>
      </c>
      <c r="BD68" s="190" t="str">
        <f t="shared" si="31"/>
        <v/>
      </c>
      <c r="BE68" s="190" t="str">
        <f t="shared" si="31"/>
        <v/>
      </c>
      <c r="BF68" s="190" t="str">
        <f t="shared" ref="BF68:BS72" si="45">IF(BF$2&gt;LEN($H68),IF(BF$1=1,IF(LEN($H68)=2,"0"&amp;$H68,""),""),RIGHT(LEFT($H68,BF$2),3))</f>
        <v/>
      </c>
      <c r="BG68" s="190" t="str">
        <f t="shared" si="45"/>
        <v/>
      </c>
      <c r="BH68" s="190" t="str">
        <f t="shared" si="45"/>
        <v/>
      </c>
      <c r="BI68" s="190" t="str">
        <f t="shared" si="45"/>
        <v/>
      </c>
      <c r="BJ68" s="190" t="str">
        <f t="shared" si="45"/>
        <v/>
      </c>
      <c r="BK68" s="190" t="str">
        <f t="shared" si="45"/>
        <v/>
      </c>
      <c r="BL68" s="190" t="str">
        <f t="shared" si="45"/>
        <v/>
      </c>
      <c r="BM68" s="190" t="str">
        <f t="shared" si="45"/>
        <v/>
      </c>
      <c r="BN68" s="190" t="str">
        <f t="shared" si="45"/>
        <v/>
      </c>
      <c r="BO68" s="190" t="str">
        <f t="shared" si="45"/>
        <v/>
      </c>
      <c r="BP68" s="190" t="str">
        <f t="shared" si="45"/>
        <v/>
      </c>
      <c r="BQ68" s="190" t="str">
        <f t="shared" si="45"/>
        <v/>
      </c>
      <c r="BR68" s="190" t="str">
        <f t="shared" si="45"/>
        <v/>
      </c>
      <c r="BS68" s="190" t="str">
        <f t="shared" si="45"/>
        <v/>
      </c>
      <c r="BT68" s="190" t="str">
        <f t="shared" si="40"/>
        <v/>
      </c>
      <c r="BU68" s="190" t="str">
        <f t="shared" si="35"/>
        <v/>
      </c>
      <c r="BV68" s="190" t="str">
        <f t="shared" si="35"/>
        <v/>
      </c>
      <c r="BW68" s="190" t="str">
        <f t="shared" si="34"/>
        <v/>
      </c>
      <c r="BX68" s="190" t="str">
        <f t="shared" si="34"/>
        <v/>
      </c>
      <c r="BY68" s="190" t="str">
        <f t="shared" si="34"/>
        <v/>
      </c>
      <c r="BZ68" t="e">
        <f>IF(LEFT(B68,6)=$A$1,IF(ISERROR(FIND(SALES!$M$8,MPAN!H68)),"",TRUE),"")</f>
        <v>#N/A</v>
      </c>
    </row>
    <row r="69" spans="1:78" x14ac:dyDescent="0.25">
      <c r="A69" t="e">
        <f>IF(BZ69=TRUE,BZ69&amp;COUNTIF($BZ$3:BZ69,"TRUE"),"")</f>
        <v>#N/A</v>
      </c>
      <c r="B69" s="625" t="str">
        <f t="shared" si="41"/>
        <v>NEEBP1</v>
      </c>
      <c r="C69" s="626" t="str">
        <f>'F12'!E72</f>
        <v>NEEB P1 1R</v>
      </c>
      <c r="D69" s="1" t="str">
        <f t="shared" si="42"/>
        <v>NEEB</v>
      </c>
      <c r="E69" s="1" t="str">
        <f t="shared" si="43"/>
        <v>P1</v>
      </c>
      <c r="F69" t="str">
        <f t="shared" ref="F69:F132" si="46">RIGHT(LEFT(C69,10),2)</f>
        <v>1R</v>
      </c>
      <c r="G69" t="str">
        <f t="shared" ref="G69:G132" si="47">RIGHT(C69,LEN(C69)-10)</f>
        <v/>
      </c>
      <c r="H69" s="1" t="str">
        <f>'F12'!F72</f>
        <v>500 801 802 873</v>
      </c>
      <c r="I69" s="197">
        <f t="shared" si="44"/>
        <v>3.75</v>
      </c>
      <c r="J69" s="190" t="str">
        <f t="shared" si="32"/>
        <v>500</v>
      </c>
      <c r="K69" s="190" t="str">
        <f t="shared" si="32"/>
        <v>801</v>
      </c>
      <c r="L69" s="190" t="str">
        <f t="shared" si="32"/>
        <v>802</v>
      </c>
      <c r="M69" s="190" t="str">
        <f t="shared" si="32"/>
        <v>873</v>
      </c>
      <c r="N69" s="190" t="str">
        <f t="shared" si="32"/>
        <v/>
      </c>
      <c r="O69" s="190" t="str">
        <f t="shared" si="32"/>
        <v/>
      </c>
      <c r="P69" s="190" t="str">
        <f t="shared" si="32"/>
        <v/>
      </c>
      <c r="Q69" s="190" t="str">
        <f t="shared" si="32"/>
        <v/>
      </c>
      <c r="R69" s="190" t="str">
        <f t="shared" si="32"/>
        <v/>
      </c>
      <c r="S69" s="190" t="str">
        <f t="shared" si="32"/>
        <v/>
      </c>
      <c r="T69" s="190" t="str">
        <f t="shared" si="32"/>
        <v/>
      </c>
      <c r="U69" s="190" t="str">
        <f t="shared" si="32"/>
        <v/>
      </c>
      <c r="V69" s="190" t="str">
        <f t="shared" si="32"/>
        <v/>
      </c>
      <c r="W69" s="190" t="str">
        <f t="shared" si="32"/>
        <v/>
      </c>
      <c r="X69" s="190" t="str">
        <f t="shared" si="32"/>
        <v/>
      </c>
      <c r="Y69" s="190" t="str">
        <f t="shared" si="32"/>
        <v/>
      </c>
      <c r="Z69" s="190" t="str">
        <f t="shared" si="37"/>
        <v/>
      </c>
      <c r="AA69" s="190" t="str">
        <f t="shared" si="37"/>
        <v/>
      </c>
      <c r="AB69" s="190" t="str">
        <f t="shared" si="37"/>
        <v/>
      </c>
      <c r="AC69" s="190" t="str">
        <f t="shared" si="37"/>
        <v/>
      </c>
      <c r="AD69" s="190" t="str">
        <f t="shared" si="37"/>
        <v/>
      </c>
      <c r="AE69" s="190" t="str">
        <f t="shared" si="37"/>
        <v/>
      </c>
      <c r="AF69" s="190" t="str">
        <f t="shared" si="37"/>
        <v/>
      </c>
      <c r="AG69" s="190" t="str">
        <f t="shared" si="37"/>
        <v/>
      </c>
      <c r="AH69" s="190" t="str">
        <f t="shared" si="37"/>
        <v/>
      </c>
      <c r="AI69" s="190" t="str">
        <f t="shared" si="37"/>
        <v/>
      </c>
      <c r="AJ69" s="190" t="str">
        <f t="shared" si="37"/>
        <v/>
      </c>
      <c r="AK69" s="190" t="str">
        <f t="shared" si="37"/>
        <v/>
      </c>
      <c r="AL69" s="190" t="str">
        <f t="shared" si="37"/>
        <v/>
      </c>
      <c r="AM69" s="190" t="str">
        <f t="shared" si="37"/>
        <v/>
      </c>
      <c r="AN69" s="190" t="str">
        <f t="shared" si="37"/>
        <v/>
      </c>
      <c r="AO69" s="190" t="str">
        <f t="shared" si="38"/>
        <v/>
      </c>
      <c r="AP69" s="190" t="str">
        <f t="shared" si="38"/>
        <v/>
      </c>
      <c r="AQ69" s="190" t="str">
        <f t="shared" si="38"/>
        <v/>
      </c>
      <c r="AR69" s="190" t="str">
        <f t="shared" si="38"/>
        <v/>
      </c>
      <c r="AS69" s="190" t="str">
        <f t="shared" si="38"/>
        <v/>
      </c>
      <c r="AT69" s="190" t="str">
        <f t="shared" si="38"/>
        <v/>
      </c>
      <c r="AU69" s="190" t="str">
        <f t="shared" si="38"/>
        <v/>
      </c>
      <c r="AV69" s="190" t="str">
        <f t="shared" si="31"/>
        <v/>
      </c>
      <c r="AW69" s="190" t="str">
        <f t="shared" si="31"/>
        <v/>
      </c>
      <c r="AX69" s="190" t="str">
        <f t="shared" si="31"/>
        <v/>
      </c>
      <c r="AY69" s="190" t="str">
        <f t="shared" si="31"/>
        <v/>
      </c>
      <c r="AZ69" s="190" t="str">
        <f t="shared" si="31"/>
        <v/>
      </c>
      <c r="BA69" s="190" t="str">
        <f t="shared" si="31"/>
        <v/>
      </c>
      <c r="BB69" s="190" t="str">
        <f t="shared" si="31"/>
        <v/>
      </c>
      <c r="BC69" s="190" t="str">
        <f t="shared" si="31"/>
        <v/>
      </c>
      <c r="BD69" s="190" t="str">
        <f t="shared" si="31"/>
        <v/>
      </c>
      <c r="BE69" s="190" t="str">
        <f t="shared" si="31"/>
        <v/>
      </c>
      <c r="BF69" s="190" t="str">
        <f t="shared" si="45"/>
        <v/>
      </c>
      <c r="BG69" s="190" t="str">
        <f t="shared" si="45"/>
        <v/>
      </c>
      <c r="BH69" s="190" t="str">
        <f t="shared" si="45"/>
        <v/>
      </c>
      <c r="BI69" s="190" t="str">
        <f t="shared" si="45"/>
        <v/>
      </c>
      <c r="BJ69" s="190" t="str">
        <f t="shared" si="45"/>
        <v/>
      </c>
      <c r="BK69" s="190" t="str">
        <f t="shared" si="45"/>
        <v/>
      </c>
      <c r="BL69" s="190" t="str">
        <f t="shared" si="45"/>
        <v/>
      </c>
      <c r="BM69" s="190" t="str">
        <f t="shared" si="45"/>
        <v/>
      </c>
      <c r="BN69" s="190" t="str">
        <f t="shared" si="45"/>
        <v/>
      </c>
      <c r="BO69" s="190" t="str">
        <f t="shared" si="45"/>
        <v/>
      </c>
      <c r="BP69" s="190" t="str">
        <f t="shared" si="45"/>
        <v/>
      </c>
      <c r="BQ69" s="190" t="str">
        <f t="shared" si="45"/>
        <v/>
      </c>
      <c r="BR69" s="190" t="str">
        <f t="shared" si="45"/>
        <v/>
      </c>
      <c r="BS69" s="190" t="str">
        <f t="shared" si="45"/>
        <v/>
      </c>
      <c r="BT69" s="190" t="str">
        <f t="shared" si="40"/>
        <v/>
      </c>
      <c r="BU69" s="190" t="str">
        <f t="shared" si="35"/>
        <v/>
      </c>
      <c r="BV69" s="190" t="str">
        <f t="shared" si="35"/>
        <v/>
      </c>
      <c r="BW69" s="190" t="str">
        <f t="shared" si="34"/>
        <v/>
      </c>
      <c r="BX69" s="190" t="str">
        <f t="shared" si="34"/>
        <v/>
      </c>
      <c r="BY69" s="190" t="str">
        <f t="shared" si="34"/>
        <v/>
      </c>
      <c r="BZ69" t="e">
        <f>IF(LEFT(B69,6)=$A$1,IF(ISERROR(FIND(SALES!$M$8,MPAN!H69)),"",TRUE),"")</f>
        <v>#N/A</v>
      </c>
    </row>
    <row r="70" spans="1:78" x14ac:dyDescent="0.25">
      <c r="A70" t="e">
        <f>IF(BZ70=TRUE,BZ70&amp;COUNTIF($BZ$3:BZ70,"TRUE"),"")</f>
        <v>#N/A</v>
      </c>
      <c r="B70" s="625" t="str">
        <f t="shared" si="41"/>
        <v>EMEBP3</v>
      </c>
      <c r="C70" s="626" t="str">
        <f>'F12'!E73</f>
        <v>EMEB P3 2R (Day/Night)</v>
      </c>
      <c r="D70" s="1" t="str">
        <f t="shared" si="42"/>
        <v>EMEB</v>
      </c>
      <c r="E70" s="1" t="str">
        <f t="shared" si="43"/>
        <v>P3</v>
      </c>
      <c r="F70" t="str">
        <f t="shared" si="46"/>
        <v>2R</v>
      </c>
      <c r="G70" t="str">
        <f t="shared" si="47"/>
        <v xml:space="preserve"> (Day/Night)</v>
      </c>
      <c r="H70" s="1" t="str">
        <f>'F12'!F73</f>
        <v>033 034 100 103 522 534 536 556 557 811 812 816 817 830 831 874</v>
      </c>
      <c r="I70" s="197">
        <f t="shared" si="44"/>
        <v>15.75</v>
      </c>
      <c r="J70" s="190" t="str">
        <f t="shared" si="32"/>
        <v>033</v>
      </c>
      <c r="K70" s="190" t="str">
        <f t="shared" si="32"/>
        <v>034</v>
      </c>
      <c r="L70" s="190" t="str">
        <f t="shared" si="32"/>
        <v>100</v>
      </c>
      <c r="M70" s="190" t="str">
        <f t="shared" si="32"/>
        <v>103</v>
      </c>
      <c r="N70" s="190" t="str">
        <f t="shared" si="32"/>
        <v>522</v>
      </c>
      <c r="O70" s="190" t="str">
        <f t="shared" si="32"/>
        <v>534</v>
      </c>
      <c r="P70" s="190" t="str">
        <f t="shared" si="32"/>
        <v>536</v>
      </c>
      <c r="Q70" s="190" t="str">
        <f t="shared" si="32"/>
        <v>556</v>
      </c>
      <c r="R70" s="190" t="str">
        <f t="shared" si="32"/>
        <v>557</v>
      </c>
      <c r="S70" s="190" t="str">
        <f t="shared" si="32"/>
        <v>811</v>
      </c>
      <c r="T70" s="190" t="str">
        <f t="shared" si="32"/>
        <v>812</v>
      </c>
      <c r="U70" s="190" t="str">
        <f t="shared" si="32"/>
        <v>816</v>
      </c>
      <c r="V70" s="190" t="str">
        <f t="shared" si="32"/>
        <v>817</v>
      </c>
      <c r="W70" s="190" t="str">
        <f t="shared" si="32"/>
        <v>830</v>
      </c>
      <c r="X70" s="190" t="str">
        <f t="shared" si="32"/>
        <v>831</v>
      </c>
      <c r="Y70" s="190" t="str">
        <f>IF(Y$2&gt;LEN($H70),IF(Y$1=1,IF(LEN($H70)=2,"0"&amp;$H70,""),""),RIGHT(LEFT($H70,Y$2),3))</f>
        <v>874</v>
      </c>
      <c r="Z70" s="190" t="str">
        <f t="shared" si="37"/>
        <v/>
      </c>
      <c r="AA70" s="190" t="str">
        <f t="shared" si="37"/>
        <v/>
      </c>
      <c r="AB70" s="190" t="str">
        <f t="shared" si="37"/>
        <v/>
      </c>
      <c r="AC70" s="190" t="str">
        <f t="shared" si="37"/>
        <v/>
      </c>
      <c r="AD70" s="190" t="str">
        <f t="shared" si="37"/>
        <v/>
      </c>
      <c r="AE70" s="190" t="str">
        <f t="shared" si="37"/>
        <v/>
      </c>
      <c r="AF70" s="190" t="str">
        <f t="shared" si="37"/>
        <v/>
      </c>
      <c r="AG70" s="190" t="str">
        <f t="shared" si="37"/>
        <v/>
      </c>
      <c r="AH70" s="190" t="str">
        <f t="shared" si="37"/>
        <v/>
      </c>
      <c r="AI70" s="190" t="str">
        <f t="shared" si="37"/>
        <v/>
      </c>
      <c r="AJ70" s="190" t="str">
        <f t="shared" si="37"/>
        <v/>
      </c>
      <c r="AK70" s="190" t="str">
        <f t="shared" si="37"/>
        <v/>
      </c>
      <c r="AL70" s="190" t="str">
        <f t="shared" si="37"/>
        <v/>
      </c>
      <c r="AM70" s="190" t="str">
        <f t="shared" si="37"/>
        <v/>
      </c>
      <c r="AN70" s="190" t="str">
        <f t="shared" si="37"/>
        <v/>
      </c>
      <c r="AO70" s="190" t="str">
        <f t="shared" si="38"/>
        <v/>
      </c>
      <c r="AP70" s="190" t="str">
        <f t="shared" si="38"/>
        <v/>
      </c>
      <c r="AQ70" s="190" t="str">
        <f t="shared" si="38"/>
        <v/>
      </c>
      <c r="AR70" s="190" t="str">
        <f t="shared" si="38"/>
        <v/>
      </c>
      <c r="AS70" s="190" t="str">
        <f t="shared" si="38"/>
        <v/>
      </c>
      <c r="AT70" s="190" t="str">
        <f t="shared" si="38"/>
        <v/>
      </c>
      <c r="AU70" s="190" t="str">
        <f t="shared" si="38"/>
        <v/>
      </c>
      <c r="AV70" s="190" t="str">
        <f t="shared" si="31"/>
        <v/>
      </c>
      <c r="AW70" s="190" t="str">
        <f t="shared" si="31"/>
        <v/>
      </c>
      <c r="AX70" s="190" t="str">
        <f t="shared" si="31"/>
        <v/>
      </c>
      <c r="AY70" s="190" t="str">
        <f t="shared" si="31"/>
        <v/>
      </c>
      <c r="AZ70" s="190" t="str">
        <f t="shared" si="31"/>
        <v/>
      </c>
      <c r="BA70" s="190" t="str">
        <f t="shared" si="31"/>
        <v/>
      </c>
      <c r="BB70" s="190" t="str">
        <f t="shared" si="31"/>
        <v/>
      </c>
      <c r="BC70" s="190" t="str">
        <f t="shared" si="31"/>
        <v/>
      </c>
      <c r="BD70" s="190" t="str">
        <f t="shared" si="31"/>
        <v/>
      </c>
      <c r="BE70" s="190" t="str">
        <f t="shared" si="31"/>
        <v/>
      </c>
      <c r="BF70" s="190" t="str">
        <f t="shared" si="45"/>
        <v/>
      </c>
      <c r="BG70" s="190" t="str">
        <f t="shared" si="45"/>
        <v/>
      </c>
      <c r="BH70" s="190" t="str">
        <f t="shared" si="45"/>
        <v/>
      </c>
      <c r="BI70" s="190" t="str">
        <f t="shared" si="45"/>
        <v/>
      </c>
      <c r="BJ70" s="190" t="str">
        <f t="shared" si="45"/>
        <v/>
      </c>
      <c r="BK70" s="190" t="str">
        <f t="shared" si="45"/>
        <v/>
      </c>
      <c r="BL70" s="190" t="str">
        <f t="shared" si="45"/>
        <v/>
      </c>
      <c r="BM70" s="190" t="str">
        <f t="shared" si="45"/>
        <v/>
      </c>
      <c r="BN70" s="190" t="str">
        <f t="shared" si="45"/>
        <v/>
      </c>
      <c r="BO70" s="190" t="str">
        <f t="shared" si="45"/>
        <v/>
      </c>
      <c r="BP70" s="190" t="str">
        <f t="shared" si="45"/>
        <v/>
      </c>
      <c r="BQ70" s="190" t="str">
        <f t="shared" si="45"/>
        <v/>
      </c>
      <c r="BR70" s="190" t="str">
        <f t="shared" si="45"/>
        <v/>
      </c>
      <c r="BS70" s="190" t="str">
        <f t="shared" si="45"/>
        <v/>
      </c>
      <c r="BT70" s="190" t="str">
        <f t="shared" si="40"/>
        <v/>
      </c>
      <c r="BU70" s="190" t="str">
        <f t="shared" si="35"/>
        <v/>
      </c>
      <c r="BV70" s="190" t="str">
        <f t="shared" si="35"/>
        <v/>
      </c>
      <c r="BW70" s="190" t="str">
        <f t="shared" si="34"/>
        <v/>
      </c>
      <c r="BX70" s="190" t="str">
        <f t="shared" si="34"/>
        <v/>
      </c>
      <c r="BY70" s="190" t="str">
        <f t="shared" si="34"/>
        <v/>
      </c>
      <c r="BZ70" t="e">
        <f>IF(LEFT(B70,6)=$A$1,IF(ISERROR(FIND(SALES!$M$8,MPAN!H70)),"",TRUE),"")</f>
        <v>#N/A</v>
      </c>
    </row>
    <row r="71" spans="1:78" x14ac:dyDescent="0.25">
      <c r="A71" t="e">
        <f>IF(BZ71=TRUE,BZ71&amp;COUNTIF($BZ$3:BZ71,"TRUE"),"")</f>
        <v>#N/A</v>
      </c>
      <c r="B71" s="625" t="str">
        <f t="shared" si="41"/>
        <v>HYDEP3</v>
      </c>
      <c r="C71" s="626" t="str">
        <f>'F12'!E74</f>
        <v>HYDE P3 1R</v>
      </c>
      <c r="D71" s="1" t="str">
        <f t="shared" si="42"/>
        <v>HYDE</v>
      </c>
      <c r="E71" s="1" t="str">
        <f t="shared" si="43"/>
        <v>P3</v>
      </c>
      <c r="F71" t="str">
        <f t="shared" si="46"/>
        <v>1R</v>
      </c>
      <c r="G71" t="str">
        <f t="shared" si="47"/>
        <v/>
      </c>
      <c r="H71" s="1" t="str">
        <f>'F12'!F74</f>
        <v>801 001 110 111 500 707 708 873</v>
      </c>
      <c r="I71" s="197">
        <f t="shared" si="44"/>
        <v>7.75</v>
      </c>
      <c r="J71" s="190" t="str">
        <f t="shared" ref="J71:Y86" si="48">IF(J$2&gt;LEN($H71),IF(J$1=1,IF(LEN($H71)=2,"0"&amp;$H71,""),""),RIGHT(LEFT($H71,J$2),3))</f>
        <v>801</v>
      </c>
      <c r="K71" s="190" t="str">
        <f t="shared" si="48"/>
        <v>001</v>
      </c>
      <c r="L71" s="190" t="str">
        <f t="shared" si="48"/>
        <v>110</v>
      </c>
      <c r="M71" s="190" t="str">
        <f t="shared" si="48"/>
        <v>111</v>
      </c>
      <c r="N71" s="190" t="str">
        <f t="shared" si="48"/>
        <v>500</v>
      </c>
      <c r="O71" s="190" t="str">
        <f t="shared" si="48"/>
        <v>707</v>
      </c>
      <c r="P71" s="190" t="str">
        <f t="shared" si="48"/>
        <v>708</v>
      </c>
      <c r="Q71" s="190" t="str">
        <f t="shared" si="48"/>
        <v>873</v>
      </c>
      <c r="R71" s="190" t="str">
        <f t="shared" si="48"/>
        <v/>
      </c>
      <c r="S71" s="190" t="str">
        <f t="shared" si="48"/>
        <v/>
      </c>
      <c r="T71" s="190" t="str">
        <f t="shared" si="48"/>
        <v/>
      </c>
      <c r="U71" s="190" t="str">
        <f t="shared" si="48"/>
        <v/>
      </c>
      <c r="V71" s="190" t="str">
        <f t="shared" si="48"/>
        <v/>
      </c>
      <c r="W71" s="190" t="str">
        <f t="shared" si="48"/>
        <v/>
      </c>
      <c r="X71" s="190" t="str">
        <f t="shared" si="48"/>
        <v/>
      </c>
      <c r="Y71" s="190" t="str">
        <f t="shared" si="48"/>
        <v/>
      </c>
      <c r="Z71" s="190" t="str">
        <f t="shared" si="37"/>
        <v/>
      </c>
      <c r="AA71" s="190" t="str">
        <f t="shared" si="37"/>
        <v/>
      </c>
      <c r="AB71" s="190" t="str">
        <f t="shared" si="37"/>
        <v/>
      </c>
      <c r="AC71" s="190" t="str">
        <f t="shared" si="37"/>
        <v/>
      </c>
      <c r="AD71" s="190" t="str">
        <f t="shared" si="37"/>
        <v/>
      </c>
      <c r="AE71" s="190" t="str">
        <f t="shared" si="37"/>
        <v/>
      </c>
      <c r="AF71" s="190" t="str">
        <f t="shared" si="37"/>
        <v/>
      </c>
      <c r="AG71" s="190" t="str">
        <f t="shared" si="37"/>
        <v/>
      </c>
      <c r="AH71" s="190" t="str">
        <f t="shared" si="37"/>
        <v/>
      </c>
      <c r="AI71" s="190" t="str">
        <f t="shared" si="37"/>
        <v/>
      </c>
      <c r="AJ71" s="190" t="str">
        <f t="shared" si="37"/>
        <v/>
      </c>
      <c r="AK71" s="190" t="str">
        <f t="shared" si="37"/>
        <v/>
      </c>
      <c r="AL71" s="190" t="str">
        <f t="shared" si="37"/>
        <v/>
      </c>
      <c r="AM71" s="190" t="str">
        <f t="shared" si="37"/>
        <v/>
      </c>
      <c r="AN71" s="190" t="str">
        <f t="shared" si="37"/>
        <v/>
      </c>
      <c r="AO71" s="190" t="str">
        <f t="shared" si="38"/>
        <v/>
      </c>
      <c r="AP71" s="190" t="str">
        <f t="shared" si="38"/>
        <v/>
      </c>
      <c r="AQ71" s="190" t="str">
        <f t="shared" si="38"/>
        <v/>
      </c>
      <c r="AR71" s="190" t="str">
        <f t="shared" si="38"/>
        <v/>
      </c>
      <c r="AS71" s="190" t="str">
        <f t="shared" si="38"/>
        <v/>
      </c>
      <c r="AT71" s="190" t="str">
        <f t="shared" si="38"/>
        <v/>
      </c>
      <c r="AU71" s="190" t="str">
        <f t="shared" si="38"/>
        <v/>
      </c>
      <c r="AV71" s="190" t="str">
        <f t="shared" si="31"/>
        <v/>
      </c>
      <c r="AW71" s="190" t="str">
        <f t="shared" si="31"/>
        <v/>
      </c>
      <c r="AX71" s="190" t="str">
        <f t="shared" si="31"/>
        <v/>
      </c>
      <c r="AY71" s="190" t="str">
        <f t="shared" si="31"/>
        <v/>
      </c>
      <c r="AZ71" s="190" t="str">
        <f t="shared" si="31"/>
        <v/>
      </c>
      <c r="BA71" s="190" t="str">
        <f t="shared" si="31"/>
        <v/>
      </c>
      <c r="BB71" s="190" t="str">
        <f t="shared" si="31"/>
        <v/>
      </c>
      <c r="BC71" s="190" t="str">
        <f t="shared" si="31"/>
        <v/>
      </c>
      <c r="BD71" s="190" t="str">
        <f t="shared" si="31"/>
        <v/>
      </c>
      <c r="BE71" s="190" t="str">
        <f t="shared" si="31"/>
        <v/>
      </c>
      <c r="BF71" s="190" t="str">
        <f t="shared" si="45"/>
        <v/>
      </c>
      <c r="BG71" s="190" t="str">
        <f t="shared" si="45"/>
        <v/>
      </c>
      <c r="BH71" s="190" t="str">
        <f t="shared" si="45"/>
        <v/>
      </c>
      <c r="BI71" s="190" t="str">
        <f t="shared" si="45"/>
        <v/>
      </c>
      <c r="BJ71" s="190" t="str">
        <f t="shared" si="45"/>
        <v/>
      </c>
      <c r="BK71" s="190" t="str">
        <f t="shared" si="45"/>
        <v/>
      </c>
      <c r="BL71" s="190" t="str">
        <f t="shared" si="45"/>
        <v/>
      </c>
      <c r="BM71" s="190" t="str">
        <f t="shared" si="45"/>
        <v/>
      </c>
      <c r="BN71" s="190" t="str">
        <f t="shared" si="45"/>
        <v/>
      </c>
      <c r="BO71" s="190" t="str">
        <f t="shared" si="45"/>
        <v/>
      </c>
      <c r="BP71" s="190" t="str">
        <f t="shared" si="45"/>
        <v/>
      </c>
      <c r="BQ71" s="190" t="str">
        <f t="shared" si="45"/>
        <v/>
      </c>
      <c r="BR71" s="190" t="str">
        <f t="shared" si="45"/>
        <v/>
      </c>
      <c r="BS71" s="190" t="str">
        <f t="shared" si="45"/>
        <v/>
      </c>
      <c r="BT71" s="190" t="str">
        <f t="shared" si="40"/>
        <v/>
      </c>
      <c r="BU71" s="190" t="str">
        <f t="shared" si="35"/>
        <v/>
      </c>
      <c r="BV71" s="190" t="str">
        <f t="shared" si="35"/>
        <v/>
      </c>
      <c r="BW71" s="190" t="str">
        <f t="shared" si="34"/>
        <v/>
      </c>
      <c r="BX71" s="190" t="str">
        <f t="shared" si="34"/>
        <v/>
      </c>
      <c r="BY71" s="190" t="str">
        <f t="shared" si="34"/>
        <v/>
      </c>
      <c r="BZ71" t="e">
        <f>IF(LEFT(B71,6)=$A$1,IF(ISERROR(FIND(SALES!$M$8,MPAN!H71)),"",TRUE),"")</f>
        <v>#N/A</v>
      </c>
    </row>
    <row r="72" spans="1:78" x14ac:dyDescent="0.25">
      <c r="A72" t="e">
        <f>IF(BZ72=TRUE,BZ72&amp;COUNTIF($BZ$3:BZ72,"TRUE"),"")</f>
        <v>#N/A</v>
      </c>
      <c r="B72" s="625" t="str">
        <f t="shared" si="41"/>
        <v>SEEBP2</v>
      </c>
      <c r="C72" s="626" t="str">
        <f>'F12'!E75</f>
        <v>SEEB P2 1R (Restricted)</v>
      </c>
      <c r="D72" s="1" t="str">
        <f t="shared" si="42"/>
        <v>SEEB</v>
      </c>
      <c r="E72" s="1" t="str">
        <f t="shared" si="43"/>
        <v>P2</v>
      </c>
      <c r="F72" t="str">
        <f t="shared" si="46"/>
        <v>1R</v>
      </c>
      <c r="G72" t="str">
        <f t="shared" si="47"/>
        <v xml:space="preserve"> (Restricted)</v>
      </c>
      <c r="H72" s="1" t="str">
        <f>'F12'!F75</f>
        <v>009 027 029 585</v>
      </c>
      <c r="I72" s="197">
        <f t="shared" si="44"/>
        <v>3.75</v>
      </c>
      <c r="J72" s="190" t="str">
        <f t="shared" si="48"/>
        <v>009</v>
      </c>
      <c r="K72" s="190" t="str">
        <f t="shared" si="48"/>
        <v>027</v>
      </c>
      <c r="L72" s="190" t="str">
        <f t="shared" si="48"/>
        <v>029</v>
      </c>
      <c r="M72" s="190" t="str">
        <f t="shared" si="48"/>
        <v>585</v>
      </c>
      <c r="N72" s="190" t="str">
        <f t="shared" si="48"/>
        <v/>
      </c>
      <c r="O72" s="190" t="str">
        <f t="shared" si="48"/>
        <v/>
      </c>
      <c r="P72" s="190" t="str">
        <f t="shared" si="48"/>
        <v/>
      </c>
      <c r="Q72" s="190" t="str">
        <f t="shared" si="48"/>
        <v/>
      </c>
      <c r="R72" s="190" t="str">
        <f t="shared" si="48"/>
        <v/>
      </c>
      <c r="S72" s="190" t="str">
        <f t="shared" si="48"/>
        <v/>
      </c>
      <c r="T72" s="190" t="str">
        <f t="shared" si="48"/>
        <v/>
      </c>
      <c r="U72" s="190" t="str">
        <f t="shared" si="48"/>
        <v/>
      </c>
      <c r="V72" s="190" t="str">
        <f t="shared" si="48"/>
        <v/>
      </c>
      <c r="W72" s="190" t="str">
        <f t="shared" si="48"/>
        <v/>
      </c>
      <c r="X72" s="190" t="str">
        <f t="shared" si="48"/>
        <v/>
      </c>
      <c r="Y72" s="190" t="str">
        <f t="shared" si="48"/>
        <v/>
      </c>
      <c r="Z72" s="190" t="str">
        <f t="shared" si="37"/>
        <v/>
      </c>
      <c r="AA72" s="190" t="str">
        <f t="shared" si="37"/>
        <v/>
      </c>
      <c r="AB72" s="190" t="str">
        <f t="shared" si="37"/>
        <v/>
      </c>
      <c r="AC72" s="190" t="str">
        <f t="shared" si="37"/>
        <v/>
      </c>
      <c r="AD72" s="190" t="str">
        <f t="shared" si="37"/>
        <v/>
      </c>
      <c r="AE72" s="190" t="str">
        <f t="shared" si="37"/>
        <v/>
      </c>
      <c r="AF72" s="190" t="str">
        <f t="shared" si="37"/>
        <v/>
      </c>
      <c r="AG72" s="190" t="str">
        <f t="shared" si="37"/>
        <v/>
      </c>
      <c r="AH72" s="190" t="str">
        <f t="shared" si="37"/>
        <v/>
      </c>
      <c r="AI72" s="190" t="str">
        <f t="shared" si="37"/>
        <v/>
      </c>
      <c r="AJ72" s="190" t="str">
        <f t="shared" si="37"/>
        <v/>
      </c>
      <c r="AK72" s="190" t="str">
        <f t="shared" si="37"/>
        <v/>
      </c>
      <c r="AL72" s="190" t="str">
        <f t="shared" si="37"/>
        <v/>
      </c>
      <c r="AM72" s="190" t="str">
        <f t="shared" si="37"/>
        <v/>
      </c>
      <c r="AN72" s="190" t="str">
        <f t="shared" si="37"/>
        <v/>
      </c>
      <c r="AO72" s="190" t="str">
        <f t="shared" si="38"/>
        <v/>
      </c>
      <c r="AP72" s="190" t="str">
        <f t="shared" si="38"/>
        <v/>
      </c>
      <c r="AQ72" s="190" t="str">
        <f t="shared" si="38"/>
        <v/>
      </c>
      <c r="AR72" s="190" t="str">
        <f t="shared" si="38"/>
        <v/>
      </c>
      <c r="AS72" s="190" t="str">
        <f t="shared" si="38"/>
        <v/>
      </c>
      <c r="AT72" s="190" t="str">
        <f t="shared" si="38"/>
        <v/>
      </c>
      <c r="AU72" s="190" t="str">
        <f t="shared" si="38"/>
        <v/>
      </c>
      <c r="AV72" s="190" t="str">
        <f t="shared" si="31"/>
        <v/>
      </c>
      <c r="AW72" s="190" t="str">
        <f t="shared" si="31"/>
        <v/>
      </c>
      <c r="AX72" s="190" t="str">
        <f t="shared" si="31"/>
        <v/>
      </c>
      <c r="AY72" s="190" t="str">
        <f t="shared" si="31"/>
        <v/>
      </c>
      <c r="AZ72" s="190" t="str">
        <f t="shared" si="31"/>
        <v/>
      </c>
      <c r="BA72" s="190" t="str">
        <f t="shared" si="31"/>
        <v/>
      </c>
      <c r="BB72" s="190" t="str">
        <f t="shared" si="31"/>
        <v/>
      </c>
      <c r="BC72" s="190" t="str">
        <f t="shared" si="31"/>
        <v/>
      </c>
      <c r="BD72" s="190" t="str">
        <f t="shared" si="31"/>
        <v/>
      </c>
      <c r="BE72" s="190" t="str">
        <f t="shared" si="31"/>
        <v/>
      </c>
      <c r="BF72" s="190" t="str">
        <f t="shared" si="45"/>
        <v/>
      </c>
      <c r="BG72" s="190" t="str">
        <f t="shared" si="45"/>
        <v/>
      </c>
      <c r="BH72" s="190" t="str">
        <f t="shared" si="45"/>
        <v/>
      </c>
      <c r="BI72" s="190" t="str">
        <f t="shared" si="45"/>
        <v/>
      </c>
      <c r="BJ72" s="190" t="str">
        <f t="shared" si="45"/>
        <v/>
      </c>
      <c r="BK72" s="190" t="str">
        <f t="shared" si="45"/>
        <v/>
      </c>
      <c r="BL72" s="190" t="str">
        <f t="shared" si="45"/>
        <v/>
      </c>
      <c r="BM72" s="190" t="str">
        <f t="shared" si="45"/>
        <v/>
      </c>
      <c r="BN72" s="190" t="str">
        <f t="shared" si="45"/>
        <v/>
      </c>
      <c r="BO72" s="190" t="str">
        <f t="shared" si="45"/>
        <v/>
      </c>
      <c r="BP72" s="190" t="str">
        <f t="shared" si="45"/>
        <v/>
      </c>
      <c r="BQ72" s="190" t="str">
        <f t="shared" si="45"/>
        <v/>
      </c>
      <c r="BR72" s="190" t="str">
        <f t="shared" si="45"/>
        <v/>
      </c>
      <c r="BS72" s="190" t="str">
        <f t="shared" si="45"/>
        <v/>
      </c>
      <c r="BT72" s="190" t="str">
        <f t="shared" si="40"/>
        <v/>
      </c>
      <c r="BU72" s="190" t="str">
        <f t="shared" si="35"/>
        <v/>
      </c>
      <c r="BV72" s="190" t="str">
        <f t="shared" si="35"/>
        <v/>
      </c>
      <c r="BW72" s="190" t="str">
        <f t="shared" si="34"/>
        <v/>
      </c>
      <c r="BX72" s="190" t="str">
        <f t="shared" si="34"/>
        <v/>
      </c>
      <c r="BY72" s="190" t="str">
        <f t="shared" si="34"/>
        <v/>
      </c>
      <c r="BZ72" t="e">
        <f>IF(LEFT(B72,6)=$A$1,IF(ISERROR(FIND(SALES!$M$8,MPAN!H72)),"",TRUE),"")</f>
        <v>#N/A</v>
      </c>
    </row>
    <row r="73" spans="1:78" x14ac:dyDescent="0.25">
      <c r="A73" t="e">
        <f>IF(BZ73=TRUE,BZ73&amp;COUNTIF($BZ$3:BZ73,"TRUE"),"")</f>
        <v>#N/A</v>
      </c>
      <c r="B73" s="625" t="str">
        <f t="shared" si="41"/>
        <v>NEEBP2</v>
      </c>
      <c r="C73" s="626" t="str">
        <f>'F12'!E76</f>
        <v>NEEB P2 2R</v>
      </c>
      <c r="D73" s="1" t="str">
        <f t="shared" si="42"/>
        <v>NEEB</v>
      </c>
      <c r="E73" s="1" t="str">
        <f t="shared" si="43"/>
        <v>P2</v>
      </c>
      <c r="F73" t="str">
        <f t="shared" si="46"/>
        <v>2R</v>
      </c>
      <c r="G73" t="str">
        <f t="shared" si="47"/>
        <v/>
      </c>
      <c r="H73" s="1" t="str">
        <f>'F12'!F76</f>
        <v>517 534 807 808 809 810 874</v>
      </c>
      <c r="I73" s="197">
        <f t="shared" si="44"/>
        <v>6.75</v>
      </c>
      <c r="J73" s="190" t="str">
        <f t="shared" si="48"/>
        <v>517</v>
      </c>
      <c r="K73" s="190" t="str">
        <f t="shared" si="48"/>
        <v>534</v>
      </c>
      <c r="L73" s="190" t="str">
        <f t="shared" si="48"/>
        <v>807</v>
      </c>
      <c r="M73" s="190" t="str">
        <f t="shared" si="48"/>
        <v>808</v>
      </c>
      <c r="N73" s="190" t="str">
        <f t="shared" si="48"/>
        <v>809</v>
      </c>
      <c r="O73" s="190" t="str">
        <f t="shared" si="48"/>
        <v>810</v>
      </c>
      <c r="P73" s="190" t="str">
        <f t="shared" si="48"/>
        <v>874</v>
      </c>
      <c r="Q73" s="190" t="str">
        <f t="shared" si="48"/>
        <v/>
      </c>
      <c r="R73" s="190" t="str">
        <f t="shared" si="48"/>
        <v/>
      </c>
      <c r="S73" s="190" t="str">
        <f t="shared" si="48"/>
        <v/>
      </c>
      <c r="T73" s="190" t="str">
        <f t="shared" si="48"/>
        <v/>
      </c>
      <c r="U73" s="190" t="str">
        <f t="shared" si="48"/>
        <v/>
      </c>
      <c r="V73" s="190" t="str">
        <f t="shared" si="48"/>
        <v/>
      </c>
      <c r="W73" s="190" t="str">
        <f t="shared" si="48"/>
        <v/>
      </c>
      <c r="X73" s="190" t="str">
        <f t="shared" si="48"/>
        <v/>
      </c>
      <c r="Y73" s="190" t="str">
        <f t="shared" si="48"/>
        <v/>
      </c>
      <c r="Z73" s="190" t="str">
        <f t="shared" si="37"/>
        <v/>
      </c>
      <c r="AA73" s="190" t="str">
        <f t="shared" si="37"/>
        <v/>
      </c>
      <c r="AB73" s="190" t="str">
        <f t="shared" si="37"/>
        <v/>
      </c>
      <c r="AC73" s="190" t="str">
        <f t="shared" si="37"/>
        <v/>
      </c>
      <c r="AD73" s="190" t="str">
        <f t="shared" si="37"/>
        <v/>
      </c>
      <c r="AE73" s="190" t="str">
        <f t="shared" si="37"/>
        <v/>
      </c>
      <c r="AF73" s="190" t="str">
        <f t="shared" si="37"/>
        <v/>
      </c>
      <c r="AG73" s="190" t="str">
        <f t="shared" si="37"/>
        <v/>
      </c>
      <c r="AH73" s="190" t="str">
        <f t="shared" si="37"/>
        <v/>
      </c>
      <c r="AI73" s="190" t="str">
        <f t="shared" si="37"/>
        <v/>
      </c>
      <c r="AJ73" s="190" t="str">
        <f t="shared" si="37"/>
        <v/>
      </c>
      <c r="AK73" s="190" t="str">
        <f t="shared" si="37"/>
        <v/>
      </c>
      <c r="AL73" s="190" t="str">
        <f t="shared" si="37"/>
        <v/>
      </c>
      <c r="AM73" s="190" t="str">
        <f t="shared" si="37"/>
        <v/>
      </c>
      <c r="AN73" s="190" t="str">
        <f t="shared" si="37"/>
        <v/>
      </c>
      <c r="AO73" s="190" t="str">
        <f t="shared" ref="AO73:AU82" si="49">IF(AO$2&gt;LEN($H73),IF(AO$1=1,IF(LEN($H73)=2,"0"&amp;$H73,""),""),RIGHT(LEFT($H73,AO$2),3))</f>
        <v/>
      </c>
      <c r="AP73" s="190" t="str">
        <f t="shared" si="49"/>
        <v/>
      </c>
      <c r="AQ73" s="190" t="str">
        <f t="shared" si="49"/>
        <v/>
      </c>
      <c r="AR73" s="190" t="str">
        <f t="shared" si="49"/>
        <v/>
      </c>
      <c r="AS73" s="190" t="str">
        <f t="shared" si="49"/>
        <v/>
      </c>
      <c r="AT73" s="190" t="str">
        <f t="shared" si="49"/>
        <v/>
      </c>
      <c r="AU73" s="190" t="str">
        <f t="shared" si="49"/>
        <v/>
      </c>
      <c r="AV73" s="190" t="str">
        <f t="shared" si="31"/>
        <v/>
      </c>
      <c r="AW73" s="190" t="str">
        <f t="shared" si="31"/>
        <v/>
      </c>
      <c r="AX73" s="190" t="str">
        <f t="shared" si="31"/>
        <v/>
      </c>
      <c r="AY73" s="190" t="str">
        <f t="shared" si="31"/>
        <v/>
      </c>
      <c r="AZ73" s="190" t="str">
        <f t="shared" si="31"/>
        <v/>
      </c>
      <c r="BA73" s="190" t="str">
        <f t="shared" si="31"/>
        <v/>
      </c>
      <c r="BB73" s="190" t="str">
        <f t="shared" si="31"/>
        <v/>
      </c>
      <c r="BC73" s="190" t="str">
        <f t="shared" si="31"/>
        <v/>
      </c>
      <c r="BD73" s="190" t="str">
        <f t="shared" si="31"/>
        <v/>
      </c>
      <c r="BE73" s="190" t="str">
        <f t="shared" ref="BE73:BS90" si="50">IF(BE$2&gt;LEN($H73),IF(BE$1=1,IF(LEN($H73)=2,"0"&amp;$H73,""),""),RIGHT(LEFT($H73,BE$2),3))</f>
        <v/>
      </c>
      <c r="BF73" s="190" t="str">
        <f t="shared" si="50"/>
        <v/>
      </c>
      <c r="BG73" s="190" t="str">
        <f t="shared" si="50"/>
        <v/>
      </c>
      <c r="BH73" s="190" t="str">
        <f t="shared" si="50"/>
        <v/>
      </c>
      <c r="BI73" s="190" t="str">
        <f t="shared" si="50"/>
        <v/>
      </c>
      <c r="BJ73" s="190" t="str">
        <f t="shared" si="50"/>
        <v/>
      </c>
      <c r="BK73" s="190" t="str">
        <f t="shared" si="50"/>
        <v/>
      </c>
      <c r="BL73" s="190" t="str">
        <f t="shared" si="50"/>
        <v/>
      </c>
      <c r="BM73" s="190" t="str">
        <f t="shared" si="50"/>
        <v/>
      </c>
      <c r="BN73" s="190" t="str">
        <f t="shared" si="50"/>
        <v/>
      </c>
      <c r="BO73" s="190" t="str">
        <f t="shared" si="50"/>
        <v/>
      </c>
      <c r="BP73" s="190" t="str">
        <f t="shared" si="50"/>
        <v/>
      </c>
      <c r="BQ73" s="190" t="str">
        <f t="shared" si="50"/>
        <v/>
      </c>
      <c r="BR73" s="190" t="str">
        <f t="shared" si="50"/>
        <v/>
      </c>
      <c r="BS73" s="190" t="str">
        <f t="shared" si="50"/>
        <v/>
      </c>
      <c r="BT73" s="190" t="str">
        <f t="shared" si="40"/>
        <v/>
      </c>
      <c r="BU73" s="190" t="str">
        <f t="shared" si="35"/>
        <v/>
      </c>
      <c r="BV73" s="190" t="str">
        <f t="shared" si="35"/>
        <v/>
      </c>
      <c r="BW73" s="190" t="str">
        <f t="shared" si="34"/>
        <v/>
      </c>
      <c r="BX73" s="190" t="str">
        <f t="shared" si="34"/>
        <v/>
      </c>
      <c r="BY73" s="190" t="str">
        <f t="shared" si="34"/>
        <v/>
      </c>
      <c r="BZ73" t="e">
        <f>IF(LEFT(B73,6)=$A$1,IF(ISERROR(FIND(SALES!$M$8,MPAN!H73)),"",TRUE),"")</f>
        <v>#N/A</v>
      </c>
    </row>
    <row r="74" spans="1:78" x14ac:dyDescent="0.25">
      <c r="A74" t="e">
        <f>IF(BZ74=TRUE,BZ74&amp;COUNTIF($BZ$3:BZ74,"TRUE"),"")</f>
        <v>#N/A</v>
      </c>
      <c r="B74" s="625" t="str">
        <f t="shared" si="41"/>
        <v>HYDEP2</v>
      </c>
      <c r="C74" s="626" t="str">
        <f>'F12'!E77</f>
        <v>HYDE P2 1R (Restricted)</v>
      </c>
      <c r="D74" s="1" t="str">
        <f t="shared" si="42"/>
        <v>HYDE</v>
      </c>
      <c r="E74" s="1" t="str">
        <f t="shared" si="43"/>
        <v>P2</v>
      </c>
      <c r="F74" t="str">
        <f t="shared" si="46"/>
        <v>1R</v>
      </c>
      <c r="G74" t="str">
        <f t="shared" si="47"/>
        <v xml:space="preserve"> (Restricted)</v>
      </c>
      <c r="H74" s="1" t="str">
        <f>'F12'!F77</f>
        <v>058 059 519 523 531 533 636 641 649 658 667 668</v>
      </c>
      <c r="I74" s="197">
        <f t="shared" si="44"/>
        <v>11.75</v>
      </c>
      <c r="J74" s="190" t="str">
        <f t="shared" si="48"/>
        <v>058</v>
      </c>
      <c r="K74" s="190" t="str">
        <f t="shared" si="48"/>
        <v>059</v>
      </c>
      <c r="L74" s="190" t="str">
        <f t="shared" si="48"/>
        <v>519</v>
      </c>
      <c r="M74" s="190" t="str">
        <f t="shared" si="48"/>
        <v>523</v>
      </c>
      <c r="N74" s="190" t="str">
        <f t="shared" si="48"/>
        <v>531</v>
      </c>
      <c r="O74" s="190" t="str">
        <f t="shared" si="48"/>
        <v>533</v>
      </c>
      <c r="P74" s="190" t="str">
        <f t="shared" si="48"/>
        <v>636</v>
      </c>
      <c r="Q74" s="190" t="str">
        <f t="shared" si="48"/>
        <v>641</v>
      </c>
      <c r="R74" s="190" t="str">
        <f t="shared" si="48"/>
        <v>649</v>
      </c>
      <c r="S74" s="190" t="str">
        <f t="shared" si="48"/>
        <v>658</v>
      </c>
      <c r="T74" s="190" t="str">
        <f t="shared" si="48"/>
        <v>667</v>
      </c>
      <c r="U74" s="190" t="str">
        <f t="shared" si="48"/>
        <v>668</v>
      </c>
      <c r="V74" s="190" t="str">
        <f t="shared" si="48"/>
        <v/>
      </c>
      <c r="W74" s="190" t="str">
        <f t="shared" si="48"/>
        <v/>
      </c>
      <c r="X74" s="190" t="str">
        <f t="shared" si="48"/>
        <v/>
      </c>
      <c r="Y74" s="190" t="str">
        <f t="shared" si="48"/>
        <v/>
      </c>
      <c r="Z74" s="190" t="str">
        <f t="shared" si="37"/>
        <v/>
      </c>
      <c r="AA74" s="190" t="str">
        <f t="shared" si="37"/>
        <v/>
      </c>
      <c r="AB74" s="190" t="str">
        <f t="shared" si="37"/>
        <v/>
      </c>
      <c r="AC74" s="190" t="str">
        <f t="shared" si="37"/>
        <v/>
      </c>
      <c r="AD74" s="190" t="str">
        <f t="shared" si="37"/>
        <v/>
      </c>
      <c r="AE74" s="190" t="str">
        <f t="shared" si="37"/>
        <v/>
      </c>
      <c r="AF74" s="190" t="str">
        <f t="shared" si="37"/>
        <v/>
      </c>
      <c r="AG74" s="190" t="str">
        <f t="shared" si="37"/>
        <v/>
      </c>
      <c r="AH74" s="190" t="str">
        <f t="shared" si="37"/>
        <v/>
      </c>
      <c r="AI74" s="190" t="str">
        <f t="shared" si="37"/>
        <v/>
      </c>
      <c r="AJ74" s="190" t="str">
        <f t="shared" si="37"/>
        <v/>
      </c>
      <c r="AK74" s="190" t="str">
        <f t="shared" si="37"/>
        <v/>
      </c>
      <c r="AL74" s="190" t="str">
        <f t="shared" si="37"/>
        <v/>
      </c>
      <c r="AM74" s="190" t="str">
        <f t="shared" si="37"/>
        <v/>
      </c>
      <c r="AN74" s="190" t="str">
        <f t="shared" si="37"/>
        <v/>
      </c>
      <c r="AO74" s="190" t="str">
        <f t="shared" si="49"/>
        <v/>
      </c>
      <c r="AP74" s="190" t="str">
        <f t="shared" si="49"/>
        <v/>
      </c>
      <c r="AQ74" s="190" t="str">
        <f t="shared" si="49"/>
        <v/>
      </c>
      <c r="AR74" s="190" t="str">
        <f t="shared" si="49"/>
        <v/>
      </c>
      <c r="AS74" s="190" t="str">
        <f t="shared" si="49"/>
        <v/>
      </c>
      <c r="AT74" s="190" t="str">
        <f t="shared" si="49"/>
        <v/>
      </c>
      <c r="AU74" s="190" t="str">
        <f t="shared" si="49"/>
        <v/>
      </c>
      <c r="AV74" s="190" t="str">
        <f t="shared" ref="AV74:BK96" si="51">IF(AV$2&gt;LEN($H74),IF(AV$1=1,IF(LEN($H74)=2,"0"&amp;$H74,""),""),RIGHT(LEFT($H74,AV$2),3))</f>
        <v/>
      </c>
      <c r="AW74" s="190" t="str">
        <f t="shared" si="51"/>
        <v/>
      </c>
      <c r="AX74" s="190" t="str">
        <f t="shared" si="51"/>
        <v/>
      </c>
      <c r="AY74" s="190" t="str">
        <f t="shared" si="51"/>
        <v/>
      </c>
      <c r="AZ74" s="190" t="str">
        <f t="shared" si="51"/>
        <v/>
      </c>
      <c r="BA74" s="190" t="str">
        <f t="shared" si="51"/>
        <v/>
      </c>
      <c r="BB74" s="190" t="str">
        <f t="shared" si="51"/>
        <v/>
      </c>
      <c r="BC74" s="190" t="str">
        <f t="shared" si="51"/>
        <v/>
      </c>
      <c r="BD74" s="190" t="str">
        <f t="shared" si="51"/>
        <v/>
      </c>
      <c r="BE74" s="190" t="str">
        <f t="shared" si="50"/>
        <v/>
      </c>
      <c r="BF74" s="190" t="str">
        <f t="shared" si="50"/>
        <v/>
      </c>
      <c r="BG74" s="190" t="str">
        <f t="shared" si="50"/>
        <v/>
      </c>
      <c r="BH74" s="190" t="str">
        <f t="shared" si="50"/>
        <v/>
      </c>
      <c r="BI74" s="190" t="str">
        <f t="shared" si="50"/>
        <v/>
      </c>
      <c r="BJ74" s="190" t="str">
        <f t="shared" si="50"/>
        <v/>
      </c>
      <c r="BK74" s="190" t="str">
        <f t="shared" si="50"/>
        <v/>
      </c>
      <c r="BL74" s="190" t="str">
        <f t="shared" si="50"/>
        <v/>
      </c>
      <c r="BM74" s="190" t="str">
        <f t="shared" si="50"/>
        <v/>
      </c>
      <c r="BN74" s="190" t="str">
        <f t="shared" si="50"/>
        <v/>
      </c>
      <c r="BO74" s="190" t="str">
        <f t="shared" si="50"/>
        <v/>
      </c>
      <c r="BP74" s="190" t="str">
        <f t="shared" si="50"/>
        <v/>
      </c>
      <c r="BQ74" s="190" t="str">
        <f t="shared" si="50"/>
        <v/>
      </c>
      <c r="BR74" s="190" t="str">
        <f t="shared" si="50"/>
        <v/>
      </c>
      <c r="BS74" s="190" t="str">
        <f t="shared" si="50"/>
        <v/>
      </c>
      <c r="BT74" s="190" t="str">
        <f t="shared" si="40"/>
        <v/>
      </c>
      <c r="BU74" s="190" t="str">
        <f t="shared" si="35"/>
        <v/>
      </c>
      <c r="BV74" s="190" t="str">
        <f t="shared" si="35"/>
        <v/>
      </c>
      <c r="BW74" s="190" t="str">
        <f t="shared" ref="BW74:BY103" si="52">IF(BW$2&gt;LEN($H74),IF(BW$1=1,IF(LEN($H74)=2,"0"&amp;$H74,""),""),RIGHT(LEFT($H74,BW$2),3))</f>
        <v/>
      </c>
      <c r="BX74" s="190" t="str">
        <f t="shared" si="52"/>
        <v/>
      </c>
      <c r="BY74" s="190" t="str">
        <f t="shared" si="52"/>
        <v/>
      </c>
      <c r="BZ74" t="e">
        <f>IF(LEFT(B74,6)=$A$1,IF(ISERROR(FIND(SALES!$M$8,MPAN!H74)),"",TRUE),"")</f>
        <v>#N/A</v>
      </c>
    </row>
    <row r="75" spans="1:78" x14ac:dyDescent="0.25">
      <c r="A75" t="e">
        <f>IF(BZ75=TRUE,BZ75&amp;COUNTIF($BZ$3:BZ75,"TRUE"),"")</f>
        <v>#N/A</v>
      </c>
      <c r="B75" s="625" t="str">
        <f t="shared" si="41"/>
        <v>SOUTP4</v>
      </c>
      <c r="C75" s="626" t="str">
        <f>'F12'!E78</f>
        <v>SOUT P4 3R (Eve/We/E7)</v>
      </c>
      <c r="D75" s="1" t="str">
        <f t="shared" si="42"/>
        <v>SOUT</v>
      </c>
      <c r="E75" s="1" t="str">
        <f t="shared" si="43"/>
        <v>P4</v>
      </c>
      <c r="F75" t="str">
        <f t="shared" si="46"/>
        <v>3R</v>
      </c>
      <c r="G75" t="str">
        <f t="shared" si="47"/>
        <v xml:space="preserve"> (Eve/We/E7)</v>
      </c>
      <c r="H75" s="1" t="str">
        <f>'F12'!F78</f>
        <v>108 110 111 132 619 621 622 109</v>
      </c>
      <c r="I75" s="197">
        <f t="shared" si="44"/>
        <v>7.75</v>
      </c>
      <c r="J75" s="190" t="str">
        <f t="shared" si="48"/>
        <v>108</v>
      </c>
      <c r="K75" s="190" t="str">
        <f t="shared" si="48"/>
        <v>110</v>
      </c>
      <c r="L75" s="190" t="str">
        <f t="shared" si="48"/>
        <v>111</v>
      </c>
      <c r="M75" s="190" t="str">
        <f t="shared" si="48"/>
        <v>132</v>
      </c>
      <c r="N75" s="190" t="str">
        <f t="shared" si="48"/>
        <v>619</v>
      </c>
      <c r="O75" s="190" t="str">
        <f t="shared" si="48"/>
        <v>621</v>
      </c>
      <c r="P75" s="190" t="str">
        <f t="shared" si="48"/>
        <v>622</v>
      </c>
      <c r="Q75" s="190" t="str">
        <f t="shared" si="48"/>
        <v>109</v>
      </c>
      <c r="R75" s="190" t="str">
        <f t="shared" si="48"/>
        <v/>
      </c>
      <c r="S75" s="190" t="str">
        <f t="shared" si="48"/>
        <v/>
      </c>
      <c r="T75" s="190" t="str">
        <f t="shared" si="48"/>
        <v/>
      </c>
      <c r="U75" s="190" t="str">
        <f t="shared" si="48"/>
        <v/>
      </c>
      <c r="V75" s="190" t="str">
        <f t="shared" si="48"/>
        <v/>
      </c>
      <c r="W75" s="190" t="str">
        <f t="shared" si="48"/>
        <v/>
      </c>
      <c r="X75" s="190" t="str">
        <f t="shared" si="48"/>
        <v/>
      </c>
      <c r="Y75" s="190" t="str">
        <f t="shared" si="48"/>
        <v/>
      </c>
      <c r="Z75" s="190" t="str">
        <f t="shared" si="37"/>
        <v/>
      </c>
      <c r="AA75" s="190" t="str">
        <f t="shared" si="37"/>
        <v/>
      </c>
      <c r="AB75" s="190" t="str">
        <f t="shared" si="37"/>
        <v/>
      </c>
      <c r="AC75" s="190" t="str">
        <f t="shared" si="37"/>
        <v/>
      </c>
      <c r="AD75" s="190" t="str">
        <f t="shared" si="37"/>
        <v/>
      </c>
      <c r="AE75" s="190" t="str">
        <f t="shared" si="37"/>
        <v/>
      </c>
      <c r="AF75" s="190" t="str">
        <f t="shared" si="37"/>
        <v/>
      </c>
      <c r="AG75" s="190" t="str">
        <f t="shared" si="37"/>
        <v/>
      </c>
      <c r="AH75" s="190" t="str">
        <f t="shared" si="37"/>
        <v/>
      </c>
      <c r="AI75" s="190" t="str">
        <f t="shared" si="37"/>
        <v/>
      </c>
      <c r="AJ75" s="190" t="str">
        <f t="shared" si="37"/>
        <v/>
      </c>
      <c r="AK75" s="190" t="str">
        <f t="shared" si="37"/>
        <v/>
      </c>
      <c r="AL75" s="190" t="str">
        <f t="shared" si="37"/>
        <v/>
      </c>
      <c r="AM75" s="190" t="str">
        <f t="shared" si="37"/>
        <v/>
      </c>
      <c r="AN75" s="190" t="str">
        <f t="shared" si="37"/>
        <v/>
      </c>
      <c r="AO75" s="190" t="str">
        <f t="shared" si="49"/>
        <v/>
      </c>
      <c r="AP75" s="190" t="str">
        <f t="shared" si="49"/>
        <v/>
      </c>
      <c r="AQ75" s="190" t="str">
        <f t="shared" si="49"/>
        <v/>
      </c>
      <c r="AR75" s="190" t="str">
        <f t="shared" si="49"/>
        <v/>
      </c>
      <c r="AS75" s="190" t="str">
        <f t="shared" si="49"/>
        <v/>
      </c>
      <c r="AT75" s="190" t="str">
        <f t="shared" si="49"/>
        <v/>
      </c>
      <c r="AU75" s="190" t="str">
        <f t="shared" si="49"/>
        <v/>
      </c>
      <c r="AV75" s="190" t="str">
        <f t="shared" si="51"/>
        <v/>
      </c>
      <c r="AW75" s="190" t="str">
        <f t="shared" si="51"/>
        <v/>
      </c>
      <c r="AX75" s="190" t="str">
        <f t="shared" si="51"/>
        <v/>
      </c>
      <c r="AY75" s="190" t="str">
        <f t="shared" si="51"/>
        <v/>
      </c>
      <c r="AZ75" s="190" t="str">
        <f t="shared" si="51"/>
        <v/>
      </c>
      <c r="BA75" s="190" t="str">
        <f t="shared" si="51"/>
        <v/>
      </c>
      <c r="BB75" s="190" t="str">
        <f t="shared" si="51"/>
        <v/>
      </c>
      <c r="BC75" s="190" t="str">
        <f t="shared" si="51"/>
        <v/>
      </c>
      <c r="BD75" s="190" t="str">
        <f t="shared" si="51"/>
        <v/>
      </c>
      <c r="BE75" s="190" t="str">
        <f t="shared" si="50"/>
        <v/>
      </c>
      <c r="BF75" s="190" t="str">
        <f t="shared" si="50"/>
        <v/>
      </c>
      <c r="BG75" s="190" t="str">
        <f t="shared" si="50"/>
        <v/>
      </c>
      <c r="BH75" s="190" t="str">
        <f t="shared" si="50"/>
        <v/>
      </c>
      <c r="BI75" s="190" t="str">
        <f t="shared" si="50"/>
        <v/>
      </c>
      <c r="BJ75" s="190" t="str">
        <f t="shared" si="50"/>
        <v/>
      </c>
      <c r="BK75" s="190" t="str">
        <f t="shared" si="50"/>
        <v/>
      </c>
      <c r="BL75" s="190" t="str">
        <f t="shared" si="50"/>
        <v/>
      </c>
      <c r="BM75" s="190" t="str">
        <f t="shared" si="50"/>
        <v/>
      </c>
      <c r="BN75" s="190" t="str">
        <f t="shared" si="50"/>
        <v/>
      </c>
      <c r="BO75" s="190" t="str">
        <f t="shared" si="50"/>
        <v/>
      </c>
      <c r="BP75" s="190" t="str">
        <f t="shared" si="50"/>
        <v/>
      </c>
      <c r="BQ75" s="190" t="str">
        <f t="shared" si="50"/>
        <v/>
      </c>
      <c r="BR75" s="190" t="str">
        <f t="shared" si="50"/>
        <v/>
      </c>
      <c r="BS75" s="190" t="str">
        <f t="shared" si="50"/>
        <v/>
      </c>
      <c r="BT75" s="190" t="str">
        <f t="shared" si="40"/>
        <v/>
      </c>
      <c r="BU75" s="190" t="str">
        <f t="shared" si="35"/>
        <v/>
      </c>
      <c r="BV75" s="190" t="str">
        <f t="shared" si="35"/>
        <v/>
      </c>
      <c r="BW75" s="190" t="str">
        <f t="shared" si="52"/>
        <v/>
      </c>
      <c r="BX75" s="190" t="str">
        <f t="shared" si="52"/>
        <v/>
      </c>
      <c r="BY75" s="190" t="str">
        <f t="shared" si="52"/>
        <v/>
      </c>
      <c r="BZ75" t="e">
        <f>IF(LEFT(B75,6)=$A$1,IF(ISERROR(FIND(SALES!$M$8,MPAN!H75)),"",TRUE),"")</f>
        <v>#N/A</v>
      </c>
    </row>
    <row r="76" spans="1:78" x14ac:dyDescent="0.25">
      <c r="A76" t="e">
        <f>IF(BZ76=TRUE,BZ76&amp;COUNTIF($BZ$3:BZ76,"TRUE"),"")</f>
        <v>#N/A</v>
      </c>
      <c r="B76" s="625" t="str">
        <f t="shared" si="41"/>
        <v>MANWP4</v>
      </c>
      <c r="C76" s="626" t="str">
        <f>'F12'!E79</f>
        <v>MANW P4 3R (Eve/We/E7)</v>
      </c>
      <c r="D76" s="1" t="str">
        <f t="shared" si="42"/>
        <v>MANW</v>
      </c>
      <c r="E76" s="1" t="str">
        <f t="shared" si="43"/>
        <v>P4</v>
      </c>
      <c r="F76" t="str">
        <f t="shared" si="46"/>
        <v>3R</v>
      </c>
      <c r="G76" t="str">
        <f t="shared" si="47"/>
        <v xml:space="preserve"> (Eve/We/E7)</v>
      </c>
      <c r="H76" s="1" t="str">
        <f>'F12'!F79</f>
        <v>043 044</v>
      </c>
      <c r="I76" s="197">
        <f t="shared" si="44"/>
        <v>1.75</v>
      </c>
      <c r="J76" s="190" t="str">
        <f t="shared" si="48"/>
        <v>043</v>
      </c>
      <c r="K76" s="190" t="str">
        <f t="shared" si="48"/>
        <v>044</v>
      </c>
      <c r="L76" s="190" t="str">
        <f t="shared" si="48"/>
        <v/>
      </c>
      <c r="M76" s="190" t="str">
        <f t="shared" si="48"/>
        <v/>
      </c>
      <c r="N76" s="190" t="str">
        <f t="shared" si="48"/>
        <v/>
      </c>
      <c r="O76" s="190" t="str">
        <f t="shared" si="48"/>
        <v/>
      </c>
      <c r="P76" s="190" t="str">
        <f t="shared" si="48"/>
        <v/>
      </c>
      <c r="Q76" s="190" t="str">
        <f t="shared" si="48"/>
        <v/>
      </c>
      <c r="R76" s="190" t="str">
        <f t="shared" si="48"/>
        <v/>
      </c>
      <c r="S76" s="190" t="str">
        <f t="shared" si="48"/>
        <v/>
      </c>
      <c r="T76" s="190" t="str">
        <f t="shared" si="48"/>
        <v/>
      </c>
      <c r="U76" s="190" t="str">
        <f t="shared" si="48"/>
        <v/>
      </c>
      <c r="V76" s="190" t="str">
        <f t="shared" si="48"/>
        <v/>
      </c>
      <c r="W76" s="190" t="str">
        <f t="shared" si="48"/>
        <v/>
      </c>
      <c r="X76" s="190" t="str">
        <f t="shared" si="48"/>
        <v/>
      </c>
      <c r="Y76" s="190" t="str">
        <f t="shared" si="48"/>
        <v/>
      </c>
      <c r="Z76" s="190" t="str">
        <f t="shared" si="37"/>
        <v/>
      </c>
      <c r="AA76" s="190" t="str">
        <f t="shared" si="37"/>
        <v/>
      </c>
      <c r="AB76" s="190" t="str">
        <f t="shared" si="37"/>
        <v/>
      </c>
      <c r="AC76" s="190" t="str">
        <f t="shared" si="37"/>
        <v/>
      </c>
      <c r="AD76" s="190" t="str">
        <f t="shared" si="37"/>
        <v/>
      </c>
      <c r="AE76" s="190" t="str">
        <f t="shared" si="37"/>
        <v/>
      </c>
      <c r="AF76" s="190" t="str">
        <f t="shared" si="37"/>
        <v/>
      </c>
      <c r="AG76" s="190" t="str">
        <f t="shared" si="37"/>
        <v/>
      </c>
      <c r="AH76" s="190" t="str">
        <f t="shared" si="37"/>
        <v/>
      </c>
      <c r="AI76" s="190" t="str">
        <f t="shared" si="37"/>
        <v/>
      </c>
      <c r="AJ76" s="190" t="str">
        <f t="shared" si="37"/>
        <v/>
      </c>
      <c r="AK76" s="190" t="str">
        <f t="shared" si="37"/>
        <v/>
      </c>
      <c r="AL76" s="190" t="str">
        <f t="shared" si="37"/>
        <v/>
      </c>
      <c r="AM76" s="190" t="str">
        <f t="shared" si="37"/>
        <v/>
      </c>
      <c r="AN76" s="190" t="str">
        <f t="shared" si="37"/>
        <v/>
      </c>
      <c r="AO76" s="190" t="str">
        <f t="shared" si="49"/>
        <v/>
      </c>
      <c r="AP76" s="190" t="str">
        <f t="shared" si="49"/>
        <v/>
      </c>
      <c r="AQ76" s="190" t="str">
        <f t="shared" si="49"/>
        <v/>
      </c>
      <c r="AR76" s="190" t="str">
        <f t="shared" si="49"/>
        <v/>
      </c>
      <c r="AS76" s="190" t="str">
        <f t="shared" si="49"/>
        <v/>
      </c>
      <c r="AT76" s="190" t="str">
        <f t="shared" si="49"/>
        <v/>
      </c>
      <c r="AU76" s="190" t="str">
        <f t="shared" si="49"/>
        <v/>
      </c>
      <c r="AV76" s="190" t="str">
        <f t="shared" si="51"/>
        <v/>
      </c>
      <c r="AW76" s="190" t="str">
        <f t="shared" si="51"/>
        <v/>
      </c>
      <c r="AX76" s="190" t="str">
        <f t="shared" si="51"/>
        <v/>
      </c>
      <c r="AY76" s="190" t="str">
        <f t="shared" si="51"/>
        <v/>
      </c>
      <c r="AZ76" s="190" t="str">
        <f t="shared" si="51"/>
        <v/>
      </c>
      <c r="BA76" s="190" t="str">
        <f t="shared" si="51"/>
        <v/>
      </c>
      <c r="BB76" s="190" t="str">
        <f t="shared" si="51"/>
        <v/>
      </c>
      <c r="BC76" s="190" t="str">
        <f t="shared" si="51"/>
        <v/>
      </c>
      <c r="BD76" s="190" t="str">
        <f t="shared" si="51"/>
        <v/>
      </c>
      <c r="BE76" s="190" t="str">
        <f t="shared" si="50"/>
        <v/>
      </c>
      <c r="BF76" s="190" t="str">
        <f t="shared" si="50"/>
        <v/>
      </c>
      <c r="BG76" s="190" t="str">
        <f t="shared" si="50"/>
        <v/>
      </c>
      <c r="BH76" s="190" t="str">
        <f t="shared" si="50"/>
        <v/>
      </c>
      <c r="BI76" s="190" t="str">
        <f t="shared" si="50"/>
        <v/>
      </c>
      <c r="BJ76" s="190" t="str">
        <f t="shared" si="50"/>
        <v/>
      </c>
      <c r="BK76" s="190" t="str">
        <f t="shared" si="50"/>
        <v/>
      </c>
      <c r="BL76" s="190" t="str">
        <f t="shared" si="50"/>
        <v/>
      </c>
      <c r="BM76" s="190" t="str">
        <f t="shared" si="50"/>
        <v/>
      </c>
      <c r="BN76" s="190" t="str">
        <f t="shared" si="50"/>
        <v/>
      </c>
      <c r="BO76" s="190" t="str">
        <f t="shared" si="50"/>
        <v/>
      </c>
      <c r="BP76" s="190" t="str">
        <f t="shared" si="50"/>
        <v/>
      </c>
      <c r="BQ76" s="190" t="str">
        <f t="shared" si="50"/>
        <v/>
      </c>
      <c r="BR76" s="190" t="str">
        <f t="shared" si="50"/>
        <v/>
      </c>
      <c r="BS76" s="190" t="str">
        <f t="shared" si="50"/>
        <v/>
      </c>
      <c r="BT76" s="190" t="str">
        <f t="shared" si="40"/>
        <v/>
      </c>
      <c r="BU76" s="190" t="str">
        <f t="shared" si="35"/>
        <v/>
      </c>
      <c r="BV76" s="190" t="str">
        <f t="shared" si="35"/>
        <v/>
      </c>
      <c r="BW76" s="190" t="str">
        <f t="shared" si="52"/>
        <v/>
      </c>
      <c r="BX76" s="190" t="str">
        <f t="shared" si="52"/>
        <v/>
      </c>
      <c r="BY76" s="190" t="str">
        <f t="shared" si="52"/>
        <v/>
      </c>
      <c r="BZ76" t="e">
        <f>IF(LEFT(B76,6)=$A$1,IF(ISERROR(FIND(SALES!$M$8,MPAN!H76)),"",TRUE),"")</f>
        <v>#N/A</v>
      </c>
    </row>
    <row r="77" spans="1:78" x14ac:dyDescent="0.25">
      <c r="A77" t="e">
        <f>IF(BZ77=TRUE,BZ77&amp;COUNTIF($BZ$3:BZ77,"TRUE"),"")</f>
        <v>#N/A</v>
      </c>
      <c r="B77" s="625" t="str">
        <f t="shared" si="41"/>
        <v>MANWP2</v>
      </c>
      <c r="C77" s="626" t="str">
        <f>'F12'!E80</f>
        <v>MANW P2 1R (Restricted)</v>
      </c>
      <c r="D77" s="1" t="str">
        <f t="shared" si="42"/>
        <v>MANW</v>
      </c>
      <c r="E77" s="1" t="str">
        <f t="shared" si="43"/>
        <v>P2</v>
      </c>
      <c r="F77" t="str">
        <f t="shared" si="46"/>
        <v>1R</v>
      </c>
      <c r="G77" t="str">
        <f t="shared" si="47"/>
        <v xml:space="preserve"> (Restricted)</v>
      </c>
      <c r="H77" s="1" t="str">
        <f>'F12'!F80</f>
        <v>512 514 516 524 528</v>
      </c>
      <c r="I77" s="197">
        <f t="shared" si="44"/>
        <v>4.75</v>
      </c>
      <c r="J77" s="190" t="str">
        <f t="shared" si="48"/>
        <v>512</v>
      </c>
      <c r="K77" s="190" t="str">
        <f t="shared" si="48"/>
        <v>514</v>
      </c>
      <c r="L77" s="190" t="str">
        <f t="shared" si="48"/>
        <v>516</v>
      </c>
      <c r="M77" s="190" t="str">
        <f t="shared" si="48"/>
        <v>524</v>
      </c>
      <c r="N77" s="190" t="str">
        <f t="shared" si="48"/>
        <v>528</v>
      </c>
      <c r="O77" s="190" t="str">
        <f t="shared" si="48"/>
        <v/>
      </c>
      <c r="P77" s="190" t="str">
        <f t="shared" si="48"/>
        <v/>
      </c>
      <c r="Q77" s="190" t="str">
        <f t="shared" si="48"/>
        <v/>
      </c>
      <c r="R77" s="190" t="str">
        <f t="shared" si="48"/>
        <v/>
      </c>
      <c r="S77" s="190" t="str">
        <f t="shared" si="48"/>
        <v/>
      </c>
      <c r="T77" s="190" t="str">
        <f t="shared" si="48"/>
        <v/>
      </c>
      <c r="U77" s="190" t="str">
        <f t="shared" si="48"/>
        <v/>
      </c>
      <c r="V77" s="190" t="str">
        <f t="shared" si="48"/>
        <v/>
      </c>
      <c r="W77" s="190" t="str">
        <f t="shared" si="48"/>
        <v/>
      </c>
      <c r="X77" s="190" t="str">
        <f t="shared" si="48"/>
        <v/>
      </c>
      <c r="Y77" s="190" t="str">
        <f t="shared" si="48"/>
        <v/>
      </c>
      <c r="Z77" s="190" t="str">
        <f t="shared" si="37"/>
        <v/>
      </c>
      <c r="AA77" s="190" t="str">
        <f t="shared" si="37"/>
        <v/>
      </c>
      <c r="AB77" s="190" t="str">
        <f t="shared" si="37"/>
        <v/>
      </c>
      <c r="AC77" s="190" t="str">
        <f t="shared" si="37"/>
        <v/>
      </c>
      <c r="AD77" s="190" t="str">
        <f t="shared" si="37"/>
        <v/>
      </c>
      <c r="AE77" s="190" t="str">
        <f t="shared" si="37"/>
        <v/>
      </c>
      <c r="AF77" s="190" t="str">
        <f t="shared" si="37"/>
        <v/>
      </c>
      <c r="AG77" s="190" t="str">
        <f t="shared" si="37"/>
        <v/>
      </c>
      <c r="AH77" s="190" t="str">
        <f t="shared" si="37"/>
        <v/>
      </c>
      <c r="AI77" s="190" t="str">
        <f t="shared" si="37"/>
        <v/>
      </c>
      <c r="AJ77" s="190" t="str">
        <f t="shared" si="37"/>
        <v/>
      </c>
      <c r="AK77" s="190" t="str">
        <f t="shared" si="37"/>
        <v/>
      </c>
      <c r="AL77" s="190" t="str">
        <f t="shared" si="37"/>
        <v/>
      </c>
      <c r="AM77" s="190" t="str">
        <f t="shared" si="37"/>
        <v/>
      </c>
      <c r="AN77" s="190" t="str">
        <f t="shared" si="37"/>
        <v/>
      </c>
      <c r="AO77" s="190" t="str">
        <f t="shared" si="49"/>
        <v/>
      </c>
      <c r="AP77" s="190" t="str">
        <f t="shared" si="49"/>
        <v/>
      </c>
      <c r="AQ77" s="190" t="str">
        <f t="shared" si="49"/>
        <v/>
      </c>
      <c r="AR77" s="190" t="str">
        <f t="shared" si="49"/>
        <v/>
      </c>
      <c r="AS77" s="190" t="str">
        <f t="shared" si="49"/>
        <v/>
      </c>
      <c r="AT77" s="190" t="str">
        <f t="shared" si="49"/>
        <v/>
      </c>
      <c r="AU77" s="190" t="str">
        <f t="shared" si="49"/>
        <v/>
      </c>
      <c r="AV77" s="190" t="str">
        <f t="shared" si="51"/>
        <v/>
      </c>
      <c r="AW77" s="190" t="str">
        <f t="shared" si="51"/>
        <v/>
      </c>
      <c r="AX77" s="190" t="str">
        <f t="shared" si="51"/>
        <v/>
      </c>
      <c r="AY77" s="190" t="str">
        <f t="shared" si="51"/>
        <v/>
      </c>
      <c r="AZ77" s="190" t="str">
        <f t="shared" si="51"/>
        <v/>
      </c>
      <c r="BA77" s="190" t="str">
        <f t="shared" si="51"/>
        <v/>
      </c>
      <c r="BB77" s="190" t="str">
        <f t="shared" si="51"/>
        <v/>
      </c>
      <c r="BC77" s="190" t="str">
        <f t="shared" si="51"/>
        <v/>
      </c>
      <c r="BD77" s="190" t="str">
        <f t="shared" si="51"/>
        <v/>
      </c>
      <c r="BE77" s="190" t="str">
        <f t="shared" si="51"/>
        <v/>
      </c>
      <c r="BF77" s="190" t="str">
        <f t="shared" si="51"/>
        <v/>
      </c>
      <c r="BG77" s="190" t="str">
        <f t="shared" si="51"/>
        <v/>
      </c>
      <c r="BH77" s="190" t="str">
        <f t="shared" si="51"/>
        <v/>
      </c>
      <c r="BI77" s="190" t="str">
        <f t="shared" si="51"/>
        <v/>
      </c>
      <c r="BJ77" s="190" t="str">
        <f t="shared" si="51"/>
        <v/>
      </c>
      <c r="BK77" s="190" t="str">
        <f t="shared" si="51"/>
        <v/>
      </c>
      <c r="BL77" s="190" t="str">
        <f t="shared" si="50"/>
        <v/>
      </c>
      <c r="BM77" s="190" t="str">
        <f t="shared" si="50"/>
        <v/>
      </c>
      <c r="BN77" s="190" t="str">
        <f t="shared" si="50"/>
        <v/>
      </c>
      <c r="BO77" s="190" t="str">
        <f t="shared" si="50"/>
        <v/>
      </c>
      <c r="BP77" s="190" t="str">
        <f t="shared" si="50"/>
        <v/>
      </c>
      <c r="BQ77" s="190" t="str">
        <f t="shared" si="50"/>
        <v/>
      </c>
      <c r="BR77" s="190" t="str">
        <f t="shared" si="50"/>
        <v/>
      </c>
      <c r="BS77" s="190" t="str">
        <f t="shared" si="50"/>
        <v/>
      </c>
      <c r="BT77" s="190" t="str">
        <f t="shared" si="40"/>
        <v/>
      </c>
      <c r="BU77" s="190" t="str">
        <f t="shared" si="35"/>
        <v/>
      </c>
      <c r="BV77" s="190" t="str">
        <f t="shared" si="35"/>
        <v/>
      </c>
      <c r="BW77" s="190" t="str">
        <f t="shared" si="52"/>
        <v/>
      </c>
      <c r="BX77" s="190" t="str">
        <f t="shared" si="52"/>
        <v/>
      </c>
      <c r="BY77" s="190" t="str">
        <f t="shared" si="52"/>
        <v/>
      </c>
      <c r="BZ77" t="e">
        <f>IF(LEFT(B77,6)=$A$1,IF(ISERROR(FIND(SALES!$M$8,MPAN!H77)),"",TRUE),"")</f>
        <v>#N/A</v>
      </c>
    </row>
    <row r="78" spans="1:78" x14ac:dyDescent="0.25">
      <c r="A78" t="e">
        <f>IF(BZ78=TRUE,BZ78&amp;COUNTIF($BZ$3:BZ78,"TRUE"),"")</f>
        <v>#N/A</v>
      </c>
      <c r="B78" s="625" t="str">
        <f t="shared" si="41"/>
        <v>SEEBP4</v>
      </c>
      <c r="C78" s="626" t="str">
        <f>'F12'!E81</f>
        <v>SEEB P4 2R</v>
      </c>
      <c r="D78" s="1" t="str">
        <f t="shared" si="42"/>
        <v>SEEB</v>
      </c>
      <c r="E78" s="1" t="str">
        <f t="shared" si="43"/>
        <v>P4</v>
      </c>
      <c r="F78" t="str">
        <f t="shared" si="46"/>
        <v>2R</v>
      </c>
      <c r="G78" t="str">
        <f t="shared" si="47"/>
        <v/>
      </c>
      <c r="H78" s="1" t="str">
        <f>'F12'!F81</f>
        <v>815 812 805 811 157 009 016 066 156 158 510 511 512 513 516 521 571 572 806 807 874</v>
      </c>
      <c r="I78" s="197">
        <f t="shared" si="44"/>
        <v>20.75</v>
      </c>
      <c r="J78" s="190" t="str">
        <f t="shared" si="48"/>
        <v>815</v>
      </c>
      <c r="K78" s="190" t="str">
        <f t="shared" si="48"/>
        <v>812</v>
      </c>
      <c r="L78" s="190" t="str">
        <f t="shared" si="48"/>
        <v>805</v>
      </c>
      <c r="M78" s="190" t="str">
        <f t="shared" si="48"/>
        <v>811</v>
      </c>
      <c r="N78" s="190" t="str">
        <f t="shared" si="48"/>
        <v>157</v>
      </c>
      <c r="O78" s="190" t="str">
        <f t="shared" si="48"/>
        <v>009</v>
      </c>
      <c r="P78" s="190" t="str">
        <f t="shared" si="48"/>
        <v>016</v>
      </c>
      <c r="Q78" s="190" t="str">
        <f t="shared" si="48"/>
        <v>066</v>
      </c>
      <c r="R78" s="190" t="str">
        <f t="shared" si="48"/>
        <v>156</v>
      </c>
      <c r="S78" s="190" t="str">
        <f t="shared" si="48"/>
        <v>158</v>
      </c>
      <c r="T78" s="190" t="str">
        <f t="shared" si="48"/>
        <v>510</v>
      </c>
      <c r="U78" s="190" t="str">
        <f t="shared" si="48"/>
        <v>511</v>
      </c>
      <c r="V78" s="190" t="str">
        <f t="shared" si="48"/>
        <v>512</v>
      </c>
      <c r="W78" s="190" t="str">
        <f t="shared" si="48"/>
        <v>513</v>
      </c>
      <c r="X78" s="190" t="str">
        <f t="shared" si="48"/>
        <v>516</v>
      </c>
      <c r="Y78" s="190" t="str">
        <f t="shared" si="48"/>
        <v>521</v>
      </c>
      <c r="Z78" s="190" t="str">
        <f t="shared" si="37"/>
        <v>571</v>
      </c>
      <c r="AA78" s="190" t="str">
        <f t="shared" si="37"/>
        <v>572</v>
      </c>
      <c r="AB78" s="190" t="str">
        <f t="shared" si="37"/>
        <v>806</v>
      </c>
      <c r="AC78" s="190" t="str">
        <f t="shared" si="37"/>
        <v>807</v>
      </c>
      <c r="AD78" s="190" t="str">
        <f t="shared" si="37"/>
        <v>874</v>
      </c>
      <c r="AE78" s="190" t="str">
        <f t="shared" si="37"/>
        <v/>
      </c>
      <c r="AF78" s="190" t="str">
        <f t="shared" si="37"/>
        <v/>
      </c>
      <c r="AG78" s="190" t="str">
        <f t="shared" si="37"/>
        <v/>
      </c>
      <c r="AH78" s="190" t="str">
        <f t="shared" si="37"/>
        <v/>
      </c>
      <c r="AI78" s="190" t="str">
        <f t="shared" si="37"/>
        <v/>
      </c>
      <c r="AJ78" s="190" t="str">
        <f t="shared" si="37"/>
        <v/>
      </c>
      <c r="AK78" s="190" t="str">
        <f t="shared" si="37"/>
        <v/>
      </c>
      <c r="AL78" s="190" t="str">
        <f t="shared" si="37"/>
        <v/>
      </c>
      <c r="AM78" s="190" t="str">
        <f t="shared" si="37"/>
        <v/>
      </c>
      <c r="AN78" s="190" t="str">
        <f t="shared" si="37"/>
        <v/>
      </c>
      <c r="AO78" s="190" t="str">
        <f t="shared" si="49"/>
        <v/>
      </c>
      <c r="AP78" s="190" t="str">
        <f t="shared" si="49"/>
        <v/>
      </c>
      <c r="AQ78" s="190" t="str">
        <f t="shared" si="49"/>
        <v/>
      </c>
      <c r="AR78" s="190" t="str">
        <f t="shared" si="49"/>
        <v/>
      </c>
      <c r="AS78" s="190" t="str">
        <f t="shared" si="49"/>
        <v/>
      </c>
      <c r="AT78" s="190" t="str">
        <f t="shared" si="49"/>
        <v/>
      </c>
      <c r="AU78" s="190" t="str">
        <f t="shared" si="49"/>
        <v/>
      </c>
      <c r="AV78" s="190" t="str">
        <f t="shared" si="51"/>
        <v/>
      </c>
      <c r="AW78" s="190" t="str">
        <f t="shared" si="51"/>
        <v/>
      </c>
      <c r="AX78" s="190" t="str">
        <f t="shared" si="51"/>
        <v/>
      </c>
      <c r="AY78" s="190" t="str">
        <f t="shared" si="51"/>
        <v/>
      </c>
      <c r="AZ78" s="190" t="str">
        <f t="shared" si="51"/>
        <v/>
      </c>
      <c r="BA78" s="190" t="str">
        <f t="shared" si="51"/>
        <v/>
      </c>
      <c r="BB78" s="190" t="str">
        <f t="shared" si="51"/>
        <v/>
      </c>
      <c r="BC78" s="190" t="str">
        <f t="shared" si="51"/>
        <v/>
      </c>
      <c r="BD78" s="190" t="str">
        <f t="shared" si="51"/>
        <v/>
      </c>
      <c r="BE78" s="190" t="str">
        <f t="shared" si="50"/>
        <v/>
      </c>
      <c r="BF78" s="190" t="str">
        <f t="shared" si="50"/>
        <v/>
      </c>
      <c r="BG78" s="190" t="str">
        <f t="shared" si="50"/>
        <v/>
      </c>
      <c r="BH78" s="190" t="str">
        <f t="shared" si="50"/>
        <v/>
      </c>
      <c r="BI78" s="190" t="str">
        <f t="shared" si="50"/>
        <v/>
      </c>
      <c r="BJ78" s="190" t="str">
        <f t="shared" si="50"/>
        <v/>
      </c>
      <c r="BK78" s="190" t="str">
        <f t="shared" si="50"/>
        <v/>
      </c>
      <c r="BL78" s="190" t="str">
        <f t="shared" si="50"/>
        <v/>
      </c>
      <c r="BM78" s="190" t="str">
        <f t="shared" si="50"/>
        <v/>
      </c>
      <c r="BN78" s="190" t="str">
        <f t="shared" si="50"/>
        <v/>
      </c>
      <c r="BO78" s="190" t="str">
        <f t="shared" si="50"/>
        <v/>
      </c>
      <c r="BP78" s="190" t="str">
        <f t="shared" si="50"/>
        <v/>
      </c>
      <c r="BQ78" s="190" t="str">
        <f t="shared" si="50"/>
        <v/>
      </c>
      <c r="BR78" s="190" t="str">
        <f t="shared" si="50"/>
        <v/>
      </c>
      <c r="BS78" s="190" t="str">
        <f t="shared" si="50"/>
        <v/>
      </c>
      <c r="BT78" s="190" t="str">
        <f t="shared" si="40"/>
        <v/>
      </c>
      <c r="BU78" s="190" t="str">
        <f t="shared" si="35"/>
        <v/>
      </c>
      <c r="BV78" s="190" t="str">
        <f t="shared" si="35"/>
        <v/>
      </c>
      <c r="BW78" s="190" t="str">
        <f t="shared" si="52"/>
        <v/>
      </c>
      <c r="BX78" s="190" t="str">
        <f t="shared" si="52"/>
        <v/>
      </c>
      <c r="BY78" s="190" t="str">
        <f t="shared" si="52"/>
        <v/>
      </c>
      <c r="BZ78" t="e">
        <f>IF(LEFT(B78,6)=$A$1,IF(ISERROR(FIND(SALES!$M$8,MPAN!H78)),"",TRUE),"")</f>
        <v>#N/A</v>
      </c>
    </row>
    <row r="79" spans="1:78" x14ac:dyDescent="0.25">
      <c r="A79" t="e">
        <f>IF(BZ79=TRUE,BZ79&amp;COUNTIF($BZ$3:BZ79,"TRUE"),"")</f>
        <v>#N/A</v>
      </c>
      <c r="B79" s="625" t="str">
        <f t="shared" si="41"/>
        <v>EMIDP4</v>
      </c>
      <c r="C79" s="626" t="str">
        <f>'F12'!E82</f>
        <v>EMID P4 3R (Eve/We &amp; Night)</v>
      </c>
      <c r="D79" s="1" t="str">
        <f t="shared" si="42"/>
        <v>EMID</v>
      </c>
      <c r="E79" s="1" t="str">
        <f t="shared" si="43"/>
        <v>P4</v>
      </c>
      <c r="F79" t="str">
        <f t="shared" si="46"/>
        <v>3R</v>
      </c>
      <c r="G79" t="str">
        <f t="shared" si="47"/>
        <v xml:space="preserve"> (Eve/We &amp; Night)</v>
      </c>
      <c r="H79" s="1" t="str">
        <f>'F12'!F82</f>
        <v>031 032 828 025 028 530 539 546 552 560 561 829</v>
      </c>
      <c r="I79" s="197">
        <f t="shared" si="44"/>
        <v>11.75</v>
      </c>
      <c r="J79" s="190" t="str">
        <f t="shared" si="48"/>
        <v>031</v>
      </c>
      <c r="K79" s="190" t="str">
        <f t="shared" si="48"/>
        <v>032</v>
      </c>
      <c r="L79" s="190" t="str">
        <f t="shared" si="48"/>
        <v>828</v>
      </c>
      <c r="M79" s="190" t="str">
        <f t="shared" si="48"/>
        <v>025</v>
      </c>
      <c r="N79" s="190" t="str">
        <f t="shared" si="48"/>
        <v>028</v>
      </c>
      <c r="O79" s="190" t="str">
        <f t="shared" si="48"/>
        <v>530</v>
      </c>
      <c r="P79" s="190" t="str">
        <f t="shared" si="48"/>
        <v>539</v>
      </c>
      <c r="Q79" s="190" t="str">
        <f t="shared" si="48"/>
        <v>546</v>
      </c>
      <c r="R79" s="190" t="str">
        <f t="shared" si="48"/>
        <v>552</v>
      </c>
      <c r="S79" s="190" t="str">
        <f t="shared" si="48"/>
        <v>560</v>
      </c>
      <c r="T79" s="190" t="str">
        <f t="shared" si="48"/>
        <v>561</v>
      </c>
      <c r="U79" s="190" t="str">
        <f t="shared" si="48"/>
        <v>829</v>
      </c>
      <c r="V79" s="190" t="str">
        <f t="shared" si="48"/>
        <v/>
      </c>
      <c r="W79" s="190" t="str">
        <f t="shared" si="48"/>
        <v/>
      </c>
      <c r="X79" s="190" t="str">
        <f t="shared" si="48"/>
        <v/>
      </c>
      <c r="Y79" s="190" t="str">
        <f t="shared" si="48"/>
        <v/>
      </c>
      <c r="Z79" s="190" t="str">
        <f t="shared" si="37"/>
        <v/>
      </c>
      <c r="AA79" s="190" t="str">
        <f t="shared" si="37"/>
        <v/>
      </c>
      <c r="AB79" s="190" t="str">
        <f t="shared" si="37"/>
        <v/>
      </c>
      <c r="AC79" s="190" t="str">
        <f t="shared" si="37"/>
        <v/>
      </c>
      <c r="AD79" s="190" t="str">
        <f t="shared" si="37"/>
        <v/>
      </c>
      <c r="AE79" s="190" t="str">
        <f t="shared" si="37"/>
        <v/>
      </c>
      <c r="AF79" s="190" t="str">
        <f t="shared" si="37"/>
        <v/>
      </c>
      <c r="AG79" s="190" t="str">
        <f t="shared" si="37"/>
        <v/>
      </c>
      <c r="AH79" s="190" t="str">
        <f t="shared" si="37"/>
        <v/>
      </c>
      <c r="AI79" s="190" t="str">
        <f t="shared" si="37"/>
        <v/>
      </c>
      <c r="AJ79" s="190" t="str">
        <f t="shared" si="37"/>
        <v/>
      </c>
      <c r="AK79" s="190" t="str">
        <f t="shared" si="37"/>
        <v/>
      </c>
      <c r="AL79" s="190" t="str">
        <f t="shared" si="37"/>
        <v/>
      </c>
      <c r="AM79" s="190" t="str">
        <f t="shared" si="37"/>
        <v/>
      </c>
      <c r="AN79" s="190" t="str">
        <f t="shared" si="37"/>
        <v/>
      </c>
      <c r="AO79" s="190" t="str">
        <f t="shared" si="49"/>
        <v/>
      </c>
      <c r="AP79" s="190" t="str">
        <f t="shared" si="49"/>
        <v/>
      </c>
      <c r="AQ79" s="190" t="str">
        <f t="shared" si="49"/>
        <v/>
      </c>
      <c r="AR79" s="190" t="str">
        <f t="shared" si="49"/>
        <v/>
      </c>
      <c r="AS79" s="190" t="str">
        <f t="shared" si="49"/>
        <v/>
      </c>
      <c r="AT79" s="190" t="str">
        <f t="shared" si="49"/>
        <v/>
      </c>
      <c r="AU79" s="190" t="str">
        <f t="shared" si="49"/>
        <v/>
      </c>
      <c r="AV79" s="190" t="str">
        <f t="shared" si="51"/>
        <v/>
      </c>
      <c r="AW79" s="190" t="str">
        <f t="shared" si="51"/>
        <v/>
      </c>
      <c r="AX79" s="190" t="str">
        <f t="shared" si="51"/>
        <v/>
      </c>
      <c r="AY79" s="190" t="str">
        <f t="shared" si="51"/>
        <v/>
      </c>
      <c r="AZ79" s="190" t="str">
        <f t="shared" si="51"/>
        <v/>
      </c>
      <c r="BA79" s="190" t="str">
        <f t="shared" si="51"/>
        <v/>
      </c>
      <c r="BB79" s="190" t="str">
        <f t="shared" si="51"/>
        <v/>
      </c>
      <c r="BC79" s="190" t="str">
        <f t="shared" si="51"/>
        <v/>
      </c>
      <c r="BD79" s="190" t="str">
        <f t="shared" si="51"/>
        <v/>
      </c>
      <c r="BE79" s="190" t="str">
        <f t="shared" si="50"/>
        <v/>
      </c>
      <c r="BF79" s="190" t="str">
        <f t="shared" si="50"/>
        <v/>
      </c>
      <c r="BG79" s="190" t="str">
        <f t="shared" si="50"/>
        <v/>
      </c>
      <c r="BH79" s="190" t="str">
        <f t="shared" si="50"/>
        <v/>
      </c>
      <c r="BI79" s="190" t="str">
        <f t="shared" si="50"/>
        <v/>
      </c>
      <c r="BJ79" s="190" t="str">
        <f t="shared" si="50"/>
        <v/>
      </c>
      <c r="BK79" s="190" t="str">
        <f t="shared" si="50"/>
        <v/>
      </c>
      <c r="BL79" s="190" t="str">
        <f t="shared" si="50"/>
        <v/>
      </c>
      <c r="BM79" s="190" t="str">
        <f t="shared" si="50"/>
        <v/>
      </c>
      <c r="BN79" s="190" t="str">
        <f t="shared" si="50"/>
        <v/>
      </c>
      <c r="BO79" s="190" t="str">
        <f t="shared" si="50"/>
        <v/>
      </c>
      <c r="BP79" s="190" t="str">
        <f t="shared" si="50"/>
        <v/>
      </c>
      <c r="BQ79" s="190" t="str">
        <f t="shared" si="50"/>
        <v/>
      </c>
      <c r="BR79" s="190" t="str">
        <f t="shared" si="50"/>
        <v/>
      </c>
      <c r="BS79" s="190" t="str">
        <f t="shared" si="50"/>
        <v/>
      </c>
      <c r="BT79" s="190" t="str">
        <f t="shared" si="40"/>
        <v/>
      </c>
      <c r="BU79" s="190" t="str">
        <f t="shared" si="35"/>
        <v/>
      </c>
      <c r="BV79" s="190" t="str">
        <f t="shared" si="35"/>
        <v/>
      </c>
      <c r="BW79" s="190" t="str">
        <f t="shared" si="52"/>
        <v/>
      </c>
      <c r="BX79" s="190" t="str">
        <f t="shared" si="52"/>
        <v/>
      </c>
      <c r="BY79" s="190" t="str">
        <f t="shared" si="52"/>
        <v/>
      </c>
      <c r="BZ79" t="e">
        <f>IF(LEFT(B79,6)=$A$1,IF(ISERROR(FIND(SALES!$M$8,MPAN!H79)),"",TRUE),"")</f>
        <v>#N/A</v>
      </c>
    </row>
    <row r="80" spans="1:78" x14ac:dyDescent="0.25">
      <c r="A80" t="e">
        <f>IF(BZ80=TRUE,BZ80&amp;COUNTIF($BZ$3:BZ80,"TRUE"),"")</f>
        <v>#N/A</v>
      </c>
      <c r="B80" s="625" t="str">
        <f t="shared" si="41"/>
        <v>EMEBP4</v>
      </c>
      <c r="C80" s="626" t="str">
        <f>'F12'!E83</f>
        <v>EMEB P4 1R (RESTD HRS NIGHT)</v>
      </c>
      <c r="D80" s="1" t="str">
        <f t="shared" si="42"/>
        <v>EMEB</v>
      </c>
      <c r="E80" s="1" t="str">
        <f t="shared" si="43"/>
        <v>P4</v>
      </c>
      <c r="F80" t="str">
        <f t="shared" si="46"/>
        <v>1R</v>
      </c>
      <c r="G80" t="str">
        <f t="shared" si="47"/>
        <v xml:space="preserve"> (RESTD HRS NIGHT)</v>
      </c>
      <c r="H80" s="1" t="str">
        <f>'F12'!F83</f>
        <v>516 526 527 528</v>
      </c>
      <c r="I80" s="197">
        <f t="shared" si="44"/>
        <v>3.75</v>
      </c>
      <c r="J80" s="190" t="str">
        <f t="shared" si="48"/>
        <v>516</v>
      </c>
      <c r="K80" s="190" t="str">
        <f t="shared" si="48"/>
        <v>526</v>
      </c>
      <c r="L80" s="190" t="str">
        <f t="shared" si="48"/>
        <v>527</v>
      </c>
      <c r="M80" s="190" t="str">
        <f t="shared" si="48"/>
        <v>528</v>
      </c>
      <c r="N80" s="190" t="str">
        <f t="shared" si="48"/>
        <v/>
      </c>
      <c r="O80" s="190" t="str">
        <f t="shared" si="48"/>
        <v/>
      </c>
      <c r="P80" s="190" t="str">
        <f t="shared" si="48"/>
        <v/>
      </c>
      <c r="Q80" s="190" t="str">
        <f t="shared" si="48"/>
        <v/>
      </c>
      <c r="R80" s="190" t="str">
        <f t="shared" si="48"/>
        <v/>
      </c>
      <c r="S80" s="190" t="str">
        <f t="shared" si="48"/>
        <v/>
      </c>
      <c r="T80" s="190" t="str">
        <f t="shared" si="48"/>
        <v/>
      </c>
      <c r="U80" s="190" t="str">
        <f t="shared" si="48"/>
        <v/>
      </c>
      <c r="V80" s="190" t="str">
        <f t="shared" si="48"/>
        <v/>
      </c>
      <c r="W80" s="190" t="str">
        <f t="shared" si="48"/>
        <v/>
      </c>
      <c r="X80" s="190" t="str">
        <f t="shared" si="48"/>
        <v/>
      </c>
      <c r="Y80" s="190" t="str">
        <f t="shared" si="48"/>
        <v/>
      </c>
      <c r="Z80" s="190" t="str">
        <f t="shared" ref="Z80:AN96" si="53">IF(Z$2&gt;LEN($H80),IF(Z$1=1,IF(LEN($H80)=2,"0"&amp;$H80,""),""),RIGHT(LEFT($H80,Z$2),3))</f>
        <v/>
      </c>
      <c r="AA80" s="190" t="str">
        <f t="shared" si="53"/>
        <v/>
      </c>
      <c r="AB80" s="190" t="str">
        <f t="shared" si="53"/>
        <v/>
      </c>
      <c r="AC80" s="190" t="str">
        <f t="shared" si="53"/>
        <v/>
      </c>
      <c r="AD80" s="190" t="str">
        <f t="shared" si="53"/>
        <v/>
      </c>
      <c r="AE80" s="190" t="str">
        <f t="shared" si="53"/>
        <v/>
      </c>
      <c r="AF80" s="190" t="str">
        <f t="shared" si="53"/>
        <v/>
      </c>
      <c r="AG80" s="190" t="str">
        <f t="shared" si="53"/>
        <v/>
      </c>
      <c r="AH80" s="190" t="str">
        <f t="shared" si="53"/>
        <v/>
      </c>
      <c r="AI80" s="190" t="str">
        <f t="shared" si="53"/>
        <v/>
      </c>
      <c r="AJ80" s="190" t="str">
        <f t="shared" si="53"/>
        <v/>
      </c>
      <c r="AK80" s="190" t="str">
        <f t="shared" si="53"/>
        <v/>
      </c>
      <c r="AL80" s="190" t="str">
        <f t="shared" si="53"/>
        <v/>
      </c>
      <c r="AM80" s="190" t="str">
        <f t="shared" si="53"/>
        <v/>
      </c>
      <c r="AN80" s="190" t="str">
        <f t="shared" si="53"/>
        <v/>
      </c>
      <c r="AO80" s="190" t="str">
        <f t="shared" si="49"/>
        <v/>
      </c>
      <c r="AP80" s="190" t="str">
        <f t="shared" si="49"/>
        <v/>
      </c>
      <c r="AQ80" s="190" t="str">
        <f t="shared" si="49"/>
        <v/>
      </c>
      <c r="AR80" s="190" t="str">
        <f t="shared" si="49"/>
        <v/>
      </c>
      <c r="AS80" s="190" t="str">
        <f t="shared" si="49"/>
        <v/>
      </c>
      <c r="AT80" s="190" t="str">
        <f t="shared" si="49"/>
        <v/>
      </c>
      <c r="AU80" s="190" t="str">
        <f t="shared" si="49"/>
        <v/>
      </c>
      <c r="AV80" s="190" t="str">
        <f t="shared" si="51"/>
        <v/>
      </c>
      <c r="AW80" s="190" t="str">
        <f t="shared" si="51"/>
        <v/>
      </c>
      <c r="AX80" s="190" t="str">
        <f t="shared" si="51"/>
        <v/>
      </c>
      <c r="AY80" s="190" t="str">
        <f t="shared" si="51"/>
        <v/>
      </c>
      <c r="AZ80" s="190" t="str">
        <f t="shared" si="51"/>
        <v/>
      </c>
      <c r="BA80" s="190" t="str">
        <f t="shared" si="51"/>
        <v/>
      </c>
      <c r="BB80" s="190" t="str">
        <f t="shared" si="51"/>
        <v/>
      </c>
      <c r="BC80" s="190" t="str">
        <f t="shared" si="51"/>
        <v/>
      </c>
      <c r="BD80" s="190" t="str">
        <f t="shared" si="51"/>
        <v/>
      </c>
      <c r="BE80" s="190" t="str">
        <f t="shared" si="50"/>
        <v/>
      </c>
      <c r="BF80" s="190" t="str">
        <f t="shared" si="50"/>
        <v/>
      </c>
      <c r="BG80" s="190" t="str">
        <f t="shared" si="50"/>
        <v/>
      </c>
      <c r="BH80" s="190" t="str">
        <f t="shared" si="50"/>
        <v/>
      </c>
      <c r="BI80" s="190" t="str">
        <f t="shared" si="50"/>
        <v/>
      </c>
      <c r="BJ80" s="190" t="str">
        <f t="shared" si="50"/>
        <v/>
      </c>
      <c r="BK80" s="190" t="str">
        <f t="shared" si="50"/>
        <v/>
      </c>
      <c r="BL80" s="190" t="str">
        <f t="shared" si="50"/>
        <v/>
      </c>
      <c r="BM80" s="190" t="str">
        <f t="shared" si="50"/>
        <v/>
      </c>
      <c r="BN80" s="190" t="str">
        <f t="shared" si="50"/>
        <v/>
      </c>
      <c r="BO80" s="190" t="str">
        <f t="shared" si="50"/>
        <v/>
      </c>
      <c r="BP80" s="190" t="str">
        <f t="shared" si="50"/>
        <v/>
      </c>
      <c r="BQ80" s="190" t="str">
        <f t="shared" si="50"/>
        <v/>
      </c>
      <c r="BR80" s="190" t="str">
        <f t="shared" si="50"/>
        <v/>
      </c>
      <c r="BS80" s="190" t="str">
        <f t="shared" si="50"/>
        <v/>
      </c>
      <c r="BT80" s="190" t="str">
        <f t="shared" si="40"/>
        <v/>
      </c>
      <c r="BU80" s="190" t="str">
        <f t="shared" si="35"/>
        <v/>
      </c>
      <c r="BV80" s="190" t="str">
        <f t="shared" si="35"/>
        <v/>
      </c>
      <c r="BW80" s="190" t="str">
        <f t="shared" si="52"/>
        <v/>
      </c>
      <c r="BX80" s="190" t="str">
        <f t="shared" si="52"/>
        <v/>
      </c>
      <c r="BY80" s="190" t="str">
        <f t="shared" si="52"/>
        <v/>
      </c>
      <c r="BZ80" t="e">
        <f>IF(LEFT(B80,6)=$A$1,IF(ISERROR(FIND(SALES!$M$8,MPAN!H80)),"",TRUE),"")</f>
        <v>#N/A</v>
      </c>
    </row>
    <row r="81" spans="1:78" x14ac:dyDescent="0.25">
      <c r="A81" t="e">
        <f>IF(BZ81=TRUE,BZ81&amp;COUNTIF($BZ$3:BZ81,"TRUE"),"")</f>
        <v>#N/A</v>
      </c>
      <c r="B81" s="625" t="str">
        <f t="shared" si="41"/>
        <v>HYDEP2</v>
      </c>
      <c r="C81" s="626" t="str">
        <f>'F12'!E84</f>
        <v>HYDE P2 2R</v>
      </c>
      <c r="D81" s="1" t="str">
        <f t="shared" si="42"/>
        <v>HYDE</v>
      </c>
      <c r="E81" s="1" t="str">
        <f t="shared" si="43"/>
        <v>P2</v>
      </c>
      <c r="F81" t="str">
        <f t="shared" si="46"/>
        <v>2R</v>
      </c>
      <c r="G81" t="str">
        <f t="shared" si="47"/>
        <v/>
      </c>
      <c r="H81" s="1" t="str">
        <f>'F12'!F84</f>
        <v>029 038 039 040 050 051 052 089 090 120 721 874</v>
      </c>
      <c r="I81" s="197">
        <f t="shared" si="44"/>
        <v>11.75</v>
      </c>
      <c r="J81" s="190" t="str">
        <f t="shared" si="48"/>
        <v>029</v>
      </c>
      <c r="K81" s="190" t="str">
        <f t="shared" si="48"/>
        <v>038</v>
      </c>
      <c r="L81" s="190" t="str">
        <f t="shared" si="48"/>
        <v>039</v>
      </c>
      <c r="M81" s="190" t="str">
        <f t="shared" si="48"/>
        <v>040</v>
      </c>
      <c r="N81" s="190" t="str">
        <f t="shared" si="48"/>
        <v>050</v>
      </c>
      <c r="O81" s="190" t="str">
        <f t="shared" si="48"/>
        <v>051</v>
      </c>
      <c r="P81" s="190" t="str">
        <f t="shared" si="48"/>
        <v>052</v>
      </c>
      <c r="Q81" s="190" t="str">
        <f t="shared" si="48"/>
        <v>089</v>
      </c>
      <c r="R81" s="190" t="str">
        <f t="shared" si="48"/>
        <v>090</v>
      </c>
      <c r="S81" s="190" t="str">
        <f t="shared" si="48"/>
        <v>120</v>
      </c>
      <c r="T81" s="190" t="str">
        <f t="shared" si="48"/>
        <v>721</v>
      </c>
      <c r="U81" s="190" t="str">
        <f t="shared" si="48"/>
        <v>874</v>
      </c>
      <c r="V81" s="190" t="str">
        <f t="shared" si="48"/>
        <v/>
      </c>
      <c r="W81" s="190" t="str">
        <f t="shared" si="48"/>
        <v/>
      </c>
      <c r="X81" s="190" t="str">
        <f t="shared" si="48"/>
        <v/>
      </c>
      <c r="Y81" s="190" t="str">
        <f t="shared" si="48"/>
        <v/>
      </c>
      <c r="Z81" s="190" t="str">
        <f t="shared" si="53"/>
        <v/>
      </c>
      <c r="AA81" s="190" t="str">
        <f t="shared" si="53"/>
        <v/>
      </c>
      <c r="AB81" s="190" t="str">
        <f t="shared" si="53"/>
        <v/>
      </c>
      <c r="AC81" s="190" t="str">
        <f t="shared" si="53"/>
        <v/>
      </c>
      <c r="AD81" s="190" t="str">
        <f t="shared" si="53"/>
        <v/>
      </c>
      <c r="AE81" s="190" t="str">
        <f t="shared" si="53"/>
        <v/>
      </c>
      <c r="AF81" s="190" t="str">
        <f t="shared" si="53"/>
        <v/>
      </c>
      <c r="AG81" s="190" t="str">
        <f t="shared" si="53"/>
        <v/>
      </c>
      <c r="AH81" s="190" t="str">
        <f t="shared" si="53"/>
        <v/>
      </c>
      <c r="AI81" s="190" t="str">
        <f t="shared" si="53"/>
        <v/>
      </c>
      <c r="AJ81" s="190" t="str">
        <f t="shared" si="53"/>
        <v/>
      </c>
      <c r="AK81" s="190" t="str">
        <f t="shared" si="53"/>
        <v/>
      </c>
      <c r="AL81" s="190" t="str">
        <f t="shared" si="53"/>
        <v/>
      </c>
      <c r="AM81" s="190" t="str">
        <f t="shared" si="53"/>
        <v/>
      </c>
      <c r="AN81" s="190" t="str">
        <f t="shared" si="53"/>
        <v/>
      </c>
      <c r="AO81" s="190" t="str">
        <f t="shared" si="49"/>
        <v/>
      </c>
      <c r="AP81" s="190" t="str">
        <f t="shared" si="49"/>
        <v/>
      </c>
      <c r="AQ81" s="190" t="str">
        <f t="shared" si="49"/>
        <v/>
      </c>
      <c r="AR81" s="190" t="str">
        <f t="shared" si="49"/>
        <v/>
      </c>
      <c r="AS81" s="190" t="str">
        <f t="shared" si="49"/>
        <v/>
      </c>
      <c r="AT81" s="190" t="str">
        <f t="shared" si="49"/>
        <v/>
      </c>
      <c r="AU81" s="190" t="str">
        <f t="shared" si="49"/>
        <v/>
      </c>
      <c r="AV81" s="190" t="str">
        <f t="shared" si="51"/>
        <v/>
      </c>
      <c r="AW81" s="190" t="str">
        <f t="shared" si="51"/>
        <v/>
      </c>
      <c r="AX81" s="190" t="str">
        <f t="shared" si="51"/>
        <v/>
      </c>
      <c r="AY81" s="190" t="str">
        <f t="shared" si="51"/>
        <v/>
      </c>
      <c r="AZ81" s="190" t="str">
        <f t="shared" si="51"/>
        <v/>
      </c>
      <c r="BA81" s="190" t="str">
        <f t="shared" si="51"/>
        <v/>
      </c>
      <c r="BB81" s="190" t="str">
        <f t="shared" si="51"/>
        <v/>
      </c>
      <c r="BC81" s="190" t="str">
        <f t="shared" si="51"/>
        <v/>
      </c>
      <c r="BD81" s="190" t="str">
        <f t="shared" si="51"/>
        <v/>
      </c>
      <c r="BE81" s="190" t="str">
        <f t="shared" si="50"/>
        <v/>
      </c>
      <c r="BF81" s="190" t="str">
        <f t="shared" si="50"/>
        <v/>
      </c>
      <c r="BG81" s="190" t="str">
        <f t="shared" si="50"/>
        <v/>
      </c>
      <c r="BH81" s="190" t="str">
        <f t="shared" si="50"/>
        <v/>
      </c>
      <c r="BI81" s="190" t="str">
        <f t="shared" si="50"/>
        <v/>
      </c>
      <c r="BJ81" s="190" t="str">
        <f t="shared" si="50"/>
        <v/>
      </c>
      <c r="BK81" s="190" t="str">
        <f t="shared" si="50"/>
        <v/>
      </c>
      <c r="BL81" s="190" t="str">
        <f t="shared" si="50"/>
        <v/>
      </c>
      <c r="BM81" s="190" t="str">
        <f t="shared" si="50"/>
        <v/>
      </c>
      <c r="BN81" s="190" t="str">
        <f t="shared" si="50"/>
        <v/>
      </c>
      <c r="BO81" s="190" t="str">
        <f t="shared" si="50"/>
        <v/>
      </c>
      <c r="BP81" s="190" t="str">
        <f t="shared" si="50"/>
        <v/>
      </c>
      <c r="BQ81" s="190" t="str">
        <f t="shared" si="50"/>
        <v/>
      </c>
      <c r="BR81" s="190" t="str">
        <f t="shared" si="50"/>
        <v/>
      </c>
      <c r="BS81" s="190" t="str">
        <f t="shared" si="50"/>
        <v/>
      </c>
      <c r="BT81" s="190" t="str">
        <f t="shared" si="40"/>
        <v/>
      </c>
      <c r="BU81" s="190" t="str">
        <f t="shared" ref="BU81:BV103" si="54">IF(BU$2&gt;LEN($H81),IF(BU$1=1,IF(LEN($H81)=2,"0"&amp;$H81,""),""),RIGHT(LEFT($H81,BU$2),3))</f>
        <v/>
      </c>
      <c r="BV81" s="190" t="str">
        <f t="shared" si="54"/>
        <v/>
      </c>
      <c r="BW81" s="190" t="str">
        <f t="shared" si="52"/>
        <v/>
      </c>
      <c r="BX81" s="190" t="str">
        <f t="shared" si="52"/>
        <v/>
      </c>
      <c r="BY81" s="190" t="str">
        <f t="shared" si="52"/>
        <v/>
      </c>
      <c r="BZ81" t="e">
        <f>IF(LEFT(B81,6)=$A$1,IF(ISERROR(FIND(SALES!$M$8,MPAN!H81)),"",TRUE),"")</f>
        <v>#N/A</v>
      </c>
    </row>
    <row r="82" spans="1:78" x14ac:dyDescent="0.25">
      <c r="A82" t="e">
        <f>IF(BZ82=TRUE,BZ82&amp;COUNTIF($BZ$3:BZ82,"TRUE"),"")</f>
        <v>#N/A</v>
      </c>
      <c r="B82" s="625" t="str">
        <f t="shared" si="41"/>
        <v>SOUTP4</v>
      </c>
      <c r="C82" s="626" t="str">
        <f>'F12'!E85</f>
        <v>SOUT P4 1R (RESTRICTED HOURS)</v>
      </c>
      <c r="D82" s="1" t="str">
        <f t="shared" si="42"/>
        <v>SOUT</v>
      </c>
      <c r="E82" s="1" t="str">
        <f t="shared" si="43"/>
        <v>P4</v>
      </c>
      <c r="F82" t="str">
        <f t="shared" si="46"/>
        <v>1R</v>
      </c>
      <c r="G82" t="str">
        <f t="shared" si="47"/>
        <v xml:space="preserve"> (RESTRICTED HOURS)</v>
      </c>
      <c r="H82" s="1" t="str">
        <f>'F12'!F85</f>
        <v>005 006 013 014 015 016 017 018 019 020 023 024 031 032 041 042 513 514 515 516 517 518 519 520 523 524 530 531 532 541 542 634 635</v>
      </c>
      <c r="I82" s="197">
        <f t="shared" si="44"/>
        <v>32.75</v>
      </c>
      <c r="J82" s="190" t="str">
        <f t="shared" si="48"/>
        <v>005</v>
      </c>
      <c r="K82" s="190" t="str">
        <f t="shared" si="48"/>
        <v>006</v>
      </c>
      <c r="L82" s="190" t="str">
        <f t="shared" si="48"/>
        <v>013</v>
      </c>
      <c r="M82" s="190" t="str">
        <f t="shared" si="48"/>
        <v>014</v>
      </c>
      <c r="N82" s="190" t="str">
        <f t="shared" si="48"/>
        <v>015</v>
      </c>
      <c r="O82" s="190" t="str">
        <f t="shared" si="48"/>
        <v>016</v>
      </c>
      <c r="P82" s="190" t="str">
        <f t="shared" si="48"/>
        <v>017</v>
      </c>
      <c r="Q82" s="190" t="str">
        <f t="shared" si="48"/>
        <v>018</v>
      </c>
      <c r="R82" s="190" t="str">
        <f t="shared" si="48"/>
        <v>019</v>
      </c>
      <c r="S82" s="190" t="str">
        <f t="shared" si="48"/>
        <v>020</v>
      </c>
      <c r="T82" s="190" t="str">
        <f t="shared" si="48"/>
        <v>023</v>
      </c>
      <c r="U82" s="190" t="str">
        <f t="shared" si="48"/>
        <v>024</v>
      </c>
      <c r="V82" s="190" t="str">
        <f t="shared" si="48"/>
        <v>031</v>
      </c>
      <c r="W82" s="190" t="str">
        <f t="shared" si="48"/>
        <v>032</v>
      </c>
      <c r="X82" s="190" t="str">
        <f t="shared" si="48"/>
        <v>041</v>
      </c>
      <c r="Y82" s="190" t="str">
        <f t="shared" si="48"/>
        <v>042</v>
      </c>
      <c r="Z82" s="190" t="str">
        <f t="shared" si="53"/>
        <v>513</v>
      </c>
      <c r="AA82" s="190" t="str">
        <f t="shared" si="53"/>
        <v>514</v>
      </c>
      <c r="AB82" s="190" t="str">
        <f t="shared" si="53"/>
        <v>515</v>
      </c>
      <c r="AC82" s="190" t="str">
        <f t="shared" si="53"/>
        <v>516</v>
      </c>
      <c r="AD82" s="190" t="str">
        <f t="shared" si="53"/>
        <v>517</v>
      </c>
      <c r="AE82" s="190" t="str">
        <f t="shared" si="53"/>
        <v>518</v>
      </c>
      <c r="AF82" s="190" t="str">
        <f t="shared" si="53"/>
        <v>519</v>
      </c>
      <c r="AG82" s="190" t="str">
        <f t="shared" si="53"/>
        <v>520</v>
      </c>
      <c r="AH82" s="190" t="str">
        <f t="shared" si="53"/>
        <v>523</v>
      </c>
      <c r="AI82" s="190" t="str">
        <f t="shared" si="53"/>
        <v>524</v>
      </c>
      <c r="AJ82" s="190" t="str">
        <f t="shared" si="53"/>
        <v>530</v>
      </c>
      <c r="AK82" s="190" t="str">
        <f t="shared" si="53"/>
        <v>531</v>
      </c>
      <c r="AL82" s="190" t="str">
        <f t="shared" si="53"/>
        <v>532</v>
      </c>
      <c r="AM82" s="190" t="str">
        <f t="shared" si="53"/>
        <v>541</v>
      </c>
      <c r="AN82" s="190" t="str">
        <f t="shared" si="53"/>
        <v>542</v>
      </c>
      <c r="AO82" s="190" t="str">
        <f t="shared" si="49"/>
        <v>634</v>
      </c>
      <c r="AP82" s="190" t="str">
        <f t="shared" si="49"/>
        <v>635</v>
      </c>
      <c r="AQ82" s="190" t="str">
        <f t="shared" si="49"/>
        <v/>
      </c>
      <c r="AR82" s="190" t="str">
        <f t="shared" si="49"/>
        <v/>
      </c>
      <c r="AS82" s="190" t="str">
        <f t="shared" si="49"/>
        <v/>
      </c>
      <c r="AT82" s="190" t="str">
        <f t="shared" si="49"/>
        <v/>
      </c>
      <c r="AU82" s="190" t="str">
        <f t="shared" si="49"/>
        <v/>
      </c>
      <c r="AV82" s="190" t="str">
        <f t="shared" si="51"/>
        <v/>
      </c>
      <c r="AW82" s="190" t="str">
        <f t="shared" si="51"/>
        <v/>
      </c>
      <c r="AX82" s="190" t="str">
        <f t="shared" si="51"/>
        <v/>
      </c>
      <c r="AY82" s="190" t="str">
        <f t="shared" si="51"/>
        <v/>
      </c>
      <c r="AZ82" s="190" t="str">
        <f t="shared" si="51"/>
        <v/>
      </c>
      <c r="BA82" s="190" t="str">
        <f t="shared" si="51"/>
        <v/>
      </c>
      <c r="BB82" s="190" t="str">
        <f t="shared" si="51"/>
        <v/>
      </c>
      <c r="BC82" s="190" t="str">
        <f t="shared" si="51"/>
        <v/>
      </c>
      <c r="BD82" s="190" t="str">
        <f t="shared" si="51"/>
        <v/>
      </c>
      <c r="BE82" s="190" t="str">
        <f t="shared" si="50"/>
        <v/>
      </c>
      <c r="BF82" s="190" t="str">
        <f t="shared" si="50"/>
        <v/>
      </c>
      <c r="BG82" s="190" t="str">
        <f t="shared" si="50"/>
        <v/>
      </c>
      <c r="BH82" s="190" t="str">
        <f t="shared" si="50"/>
        <v/>
      </c>
      <c r="BI82" s="190" t="str">
        <f t="shared" si="50"/>
        <v/>
      </c>
      <c r="BJ82" s="190" t="str">
        <f t="shared" si="50"/>
        <v/>
      </c>
      <c r="BK82" s="190" t="str">
        <f t="shared" si="50"/>
        <v/>
      </c>
      <c r="BL82" s="190" t="str">
        <f t="shared" si="50"/>
        <v/>
      </c>
      <c r="BM82" s="190" t="str">
        <f t="shared" si="50"/>
        <v/>
      </c>
      <c r="BN82" s="190" t="str">
        <f t="shared" si="50"/>
        <v/>
      </c>
      <c r="BO82" s="190" t="str">
        <f t="shared" si="50"/>
        <v/>
      </c>
      <c r="BP82" s="190" t="str">
        <f t="shared" si="50"/>
        <v/>
      </c>
      <c r="BQ82" s="190" t="str">
        <f t="shared" si="50"/>
        <v/>
      </c>
      <c r="BR82" s="190" t="str">
        <f t="shared" si="50"/>
        <v/>
      </c>
      <c r="BS82" s="190" t="str">
        <f t="shared" si="50"/>
        <v/>
      </c>
      <c r="BT82" s="190" t="str">
        <f t="shared" si="40"/>
        <v/>
      </c>
      <c r="BU82" s="190" t="str">
        <f t="shared" si="54"/>
        <v/>
      </c>
      <c r="BV82" s="190" t="str">
        <f t="shared" si="54"/>
        <v/>
      </c>
      <c r="BW82" s="190" t="str">
        <f t="shared" si="52"/>
        <v/>
      </c>
      <c r="BX82" s="190" t="str">
        <f t="shared" si="52"/>
        <v/>
      </c>
      <c r="BY82" s="190" t="str">
        <f t="shared" si="52"/>
        <v/>
      </c>
      <c r="BZ82" t="e">
        <f>IF(LEFT(B82,6)=$A$1,IF(ISERROR(FIND(SALES!$M$8,MPAN!H82)),"",TRUE),"")</f>
        <v>#N/A</v>
      </c>
    </row>
    <row r="83" spans="1:78" x14ac:dyDescent="0.25">
      <c r="A83" t="e">
        <f>IF(BZ83=TRUE,BZ83&amp;COUNTIF($BZ$3:BZ83,"TRUE"),"")</f>
        <v>#N/A</v>
      </c>
      <c r="B83" s="625" t="str">
        <f t="shared" si="41"/>
        <v>YELGP4</v>
      </c>
      <c r="C83" s="626" t="str">
        <f>'F12'!E86</f>
        <v>YELG P4 2R</v>
      </c>
      <c r="D83" s="1" t="str">
        <f t="shared" si="42"/>
        <v>YELG</v>
      </c>
      <c r="E83" s="1" t="str">
        <f t="shared" si="43"/>
        <v>P4</v>
      </c>
      <c r="F83" t="str">
        <f t="shared" si="46"/>
        <v>2R</v>
      </c>
      <c r="G83" t="str">
        <f t="shared" si="47"/>
        <v/>
      </c>
      <c r="H83" s="1" t="str">
        <f>'F12'!F86</f>
        <v>814 811 812 043 510 511 512 514 515 516 517 807 808 815 874</v>
      </c>
      <c r="I83" s="197">
        <f t="shared" si="44"/>
        <v>14.75</v>
      </c>
      <c r="J83" s="190" t="str">
        <f t="shared" si="48"/>
        <v>814</v>
      </c>
      <c r="K83" s="190" t="str">
        <f t="shared" si="48"/>
        <v>811</v>
      </c>
      <c r="L83" s="190" t="str">
        <f t="shared" si="48"/>
        <v>812</v>
      </c>
      <c r="M83" s="190" t="str">
        <f t="shared" si="48"/>
        <v>043</v>
      </c>
      <c r="N83" s="190" t="str">
        <f t="shared" si="48"/>
        <v>510</v>
      </c>
      <c r="O83" s="190" t="str">
        <f t="shared" si="48"/>
        <v>511</v>
      </c>
      <c r="P83" s="190" t="str">
        <f t="shared" si="48"/>
        <v>512</v>
      </c>
      <c r="Q83" s="190" t="str">
        <f t="shared" si="48"/>
        <v>514</v>
      </c>
      <c r="R83" s="190" t="str">
        <f t="shared" si="48"/>
        <v>515</v>
      </c>
      <c r="S83" s="190" t="str">
        <f t="shared" si="48"/>
        <v>516</v>
      </c>
      <c r="T83" s="190" t="str">
        <f t="shared" si="48"/>
        <v>517</v>
      </c>
      <c r="U83" s="190" t="str">
        <f t="shared" si="48"/>
        <v>807</v>
      </c>
      <c r="V83" s="190" t="str">
        <f t="shared" si="48"/>
        <v>808</v>
      </c>
      <c r="W83" s="190" t="str">
        <f t="shared" si="48"/>
        <v>815</v>
      </c>
      <c r="X83" s="190" t="str">
        <f t="shared" si="48"/>
        <v>874</v>
      </c>
      <c r="Y83" s="190" t="str">
        <f t="shared" si="48"/>
        <v/>
      </c>
      <c r="Z83" s="190" t="str">
        <f t="shared" si="53"/>
        <v/>
      </c>
      <c r="AA83" s="190" t="str">
        <f t="shared" si="53"/>
        <v/>
      </c>
      <c r="AB83" s="190" t="str">
        <f t="shared" si="53"/>
        <v/>
      </c>
      <c r="AC83" s="190" t="str">
        <f t="shared" si="53"/>
        <v/>
      </c>
      <c r="AD83" s="190" t="str">
        <f t="shared" si="53"/>
        <v/>
      </c>
      <c r="AE83" s="190" t="str">
        <f t="shared" si="53"/>
        <v/>
      </c>
      <c r="AF83" s="190" t="str">
        <f t="shared" si="53"/>
        <v/>
      </c>
      <c r="AG83" s="190" t="str">
        <f t="shared" si="53"/>
        <v/>
      </c>
      <c r="AH83" s="190" t="str">
        <f t="shared" si="53"/>
        <v/>
      </c>
      <c r="AI83" s="190" t="str">
        <f t="shared" si="53"/>
        <v/>
      </c>
      <c r="AJ83" s="190" t="str">
        <f t="shared" si="53"/>
        <v/>
      </c>
      <c r="AK83" s="190" t="str">
        <f t="shared" si="53"/>
        <v/>
      </c>
      <c r="AL83" s="190" t="str">
        <f t="shared" si="53"/>
        <v/>
      </c>
      <c r="AM83" s="190" t="str">
        <f t="shared" si="53"/>
        <v/>
      </c>
      <c r="AN83" s="190" t="str">
        <f t="shared" si="53"/>
        <v/>
      </c>
      <c r="AO83" s="190" t="str">
        <f t="shared" ref="AO83:AU96" si="55">IF(AO$2&gt;LEN($H83),IF(AO$1=1,IF(LEN($H83)=2,"0"&amp;$H83,""),""),RIGHT(LEFT($H83,AO$2),3))</f>
        <v/>
      </c>
      <c r="AP83" s="190" t="str">
        <f t="shared" si="55"/>
        <v/>
      </c>
      <c r="AQ83" s="190" t="str">
        <f t="shared" si="55"/>
        <v/>
      </c>
      <c r="AR83" s="190" t="str">
        <f t="shared" si="55"/>
        <v/>
      </c>
      <c r="AS83" s="190" t="str">
        <f t="shared" si="55"/>
        <v/>
      </c>
      <c r="AT83" s="190" t="str">
        <f t="shared" si="55"/>
        <v/>
      </c>
      <c r="AU83" s="190" t="str">
        <f t="shared" si="55"/>
        <v/>
      </c>
      <c r="AV83" s="190" t="str">
        <f t="shared" si="51"/>
        <v/>
      </c>
      <c r="AW83" s="190" t="str">
        <f t="shared" si="51"/>
        <v/>
      </c>
      <c r="AX83" s="190" t="str">
        <f t="shared" si="51"/>
        <v/>
      </c>
      <c r="AY83" s="190" t="str">
        <f t="shared" si="51"/>
        <v/>
      </c>
      <c r="AZ83" s="190" t="str">
        <f t="shared" si="51"/>
        <v/>
      </c>
      <c r="BA83" s="190" t="str">
        <f t="shared" si="51"/>
        <v/>
      </c>
      <c r="BB83" s="190" t="str">
        <f t="shared" si="51"/>
        <v/>
      </c>
      <c r="BC83" s="190" t="str">
        <f t="shared" si="51"/>
        <v/>
      </c>
      <c r="BD83" s="190" t="str">
        <f t="shared" si="51"/>
        <v/>
      </c>
      <c r="BE83" s="190" t="str">
        <f t="shared" si="50"/>
        <v/>
      </c>
      <c r="BF83" s="190" t="str">
        <f t="shared" si="50"/>
        <v/>
      </c>
      <c r="BG83" s="190" t="str">
        <f t="shared" si="50"/>
        <v/>
      </c>
      <c r="BH83" s="190" t="str">
        <f t="shared" si="50"/>
        <v/>
      </c>
      <c r="BI83" s="190" t="str">
        <f t="shared" si="50"/>
        <v/>
      </c>
      <c r="BJ83" s="190" t="str">
        <f t="shared" si="50"/>
        <v/>
      </c>
      <c r="BK83" s="190" t="str">
        <f t="shared" si="50"/>
        <v/>
      </c>
      <c r="BL83" s="190" t="str">
        <f t="shared" si="50"/>
        <v/>
      </c>
      <c r="BM83" s="190" t="str">
        <f t="shared" si="50"/>
        <v/>
      </c>
      <c r="BN83" s="190" t="str">
        <f t="shared" si="50"/>
        <v/>
      </c>
      <c r="BO83" s="190" t="str">
        <f t="shared" si="50"/>
        <v/>
      </c>
      <c r="BP83" s="190" t="str">
        <f t="shared" si="50"/>
        <v/>
      </c>
      <c r="BQ83" s="190" t="str">
        <f t="shared" si="50"/>
        <v/>
      </c>
      <c r="BR83" s="190" t="str">
        <f t="shared" si="50"/>
        <v/>
      </c>
      <c r="BS83" s="190" t="str">
        <f t="shared" si="50"/>
        <v/>
      </c>
      <c r="BT83" s="190" t="str">
        <f t="shared" si="40"/>
        <v/>
      </c>
      <c r="BU83" s="190" t="str">
        <f t="shared" si="54"/>
        <v/>
      </c>
      <c r="BV83" s="190" t="str">
        <f t="shared" si="54"/>
        <v/>
      </c>
      <c r="BW83" s="190" t="str">
        <f t="shared" si="52"/>
        <v/>
      </c>
      <c r="BX83" s="190" t="str">
        <f t="shared" si="52"/>
        <v/>
      </c>
      <c r="BY83" s="190" t="str">
        <f t="shared" si="52"/>
        <v/>
      </c>
      <c r="BZ83" t="e">
        <f>IF(LEFT(B83,6)=$A$1,IF(ISERROR(FIND(SALES!$M$8,MPAN!H83)),"",TRUE),"")</f>
        <v>#N/A</v>
      </c>
    </row>
    <row r="84" spans="1:78" x14ac:dyDescent="0.25">
      <c r="A84" t="e">
        <f>IF(BZ84=TRUE,BZ84&amp;COUNTIF($BZ$3:BZ84,"TRUE"),"")</f>
        <v>#N/A</v>
      </c>
      <c r="B84" s="625" t="str">
        <f t="shared" si="41"/>
        <v>LONDP3</v>
      </c>
      <c r="C84" s="626" t="str">
        <f>'F12'!E87</f>
        <v>LOND P3 2R (Eve/We)</v>
      </c>
      <c r="D84" s="1" t="str">
        <f t="shared" si="42"/>
        <v>LOND</v>
      </c>
      <c r="E84" s="1" t="str">
        <f t="shared" si="43"/>
        <v>P3</v>
      </c>
      <c r="F84" t="str">
        <f t="shared" si="46"/>
        <v>2R</v>
      </c>
      <c r="G84" t="str">
        <f t="shared" si="47"/>
        <v xml:space="preserve"> (Eve/We)</v>
      </c>
      <c r="H84" s="1" t="str">
        <f>'F12'!F87</f>
        <v>006 004 005 007</v>
      </c>
      <c r="I84" s="197">
        <f t="shared" si="44"/>
        <v>3.75</v>
      </c>
      <c r="J84" s="190" t="str">
        <f t="shared" si="48"/>
        <v>006</v>
      </c>
      <c r="K84" s="190" t="str">
        <f t="shared" si="48"/>
        <v>004</v>
      </c>
      <c r="L84" s="190" t="str">
        <f t="shared" si="48"/>
        <v>005</v>
      </c>
      <c r="M84" s="190" t="str">
        <f t="shared" si="48"/>
        <v>007</v>
      </c>
      <c r="N84" s="190" t="str">
        <f t="shared" si="48"/>
        <v/>
      </c>
      <c r="O84" s="190" t="str">
        <f t="shared" si="48"/>
        <v/>
      </c>
      <c r="P84" s="190" t="str">
        <f t="shared" si="48"/>
        <v/>
      </c>
      <c r="Q84" s="190" t="str">
        <f t="shared" si="48"/>
        <v/>
      </c>
      <c r="R84" s="190" t="str">
        <f t="shared" si="48"/>
        <v/>
      </c>
      <c r="S84" s="190" t="str">
        <f t="shared" si="48"/>
        <v/>
      </c>
      <c r="T84" s="190" t="str">
        <f t="shared" si="48"/>
        <v/>
      </c>
      <c r="U84" s="190" t="str">
        <f t="shared" si="48"/>
        <v/>
      </c>
      <c r="V84" s="190" t="str">
        <f t="shared" si="48"/>
        <v/>
      </c>
      <c r="W84" s="190" t="str">
        <f t="shared" si="48"/>
        <v/>
      </c>
      <c r="X84" s="190" t="str">
        <f t="shared" si="48"/>
        <v/>
      </c>
      <c r="Y84" s="190" t="str">
        <f t="shared" si="48"/>
        <v/>
      </c>
      <c r="Z84" s="190" t="str">
        <f t="shared" si="53"/>
        <v/>
      </c>
      <c r="AA84" s="190" t="str">
        <f t="shared" si="53"/>
        <v/>
      </c>
      <c r="AB84" s="190" t="str">
        <f t="shared" si="53"/>
        <v/>
      </c>
      <c r="AC84" s="190" t="str">
        <f t="shared" si="53"/>
        <v/>
      </c>
      <c r="AD84" s="190" t="str">
        <f t="shared" si="53"/>
        <v/>
      </c>
      <c r="AE84" s="190" t="str">
        <f t="shared" si="53"/>
        <v/>
      </c>
      <c r="AF84" s="190" t="str">
        <f t="shared" si="53"/>
        <v/>
      </c>
      <c r="AG84" s="190" t="str">
        <f t="shared" si="53"/>
        <v/>
      </c>
      <c r="AH84" s="190" t="str">
        <f t="shared" si="53"/>
        <v/>
      </c>
      <c r="AI84" s="190" t="str">
        <f t="shared" si="53"/>
        <v/>
      </c>
      <c r="AJ84" s="190" t="str">
        <f t="shared" si="53"/>
        <v/>
      </c>
      <c r="AK84" s="190" t="str">
        <f t="shared" si="53"/>
        <v/>
      </c>
      <c r="AL84" s="190" t="str">
        <f t="shared" si="53"/>
        <v/>
      </c>
      <c r="AM84" s="190" t="str">
        <f t="shared" si="53"/>
        <v/>
      </c>
      <c r="AN84" s="190" t="str">
        <f t="shared" si="53"/>
        <v/>
      </c>
      <c r="AO84" s="190" t="str">
        <f t="shared" si="55"/>
        <v/>
      </c>
      <c r="AP84" s="190" t="str">
        <f t="shared" si="55"/>
        <v/>
      </c>
      <c r="AQ84" s="190" t="str">
        <f t="shared" si="55"/>
        <v/>
      </c>
      <c r="AR84" s="190" t="str">
        <f t="shared" si="55"/>
        <v/>
      </c>
      <c r="AS84" s="190" t="str">
        <f t="shared" si="55"/>
        <v/>
      </c>
      <c r="AT84" s="190" t="str">
        <f t="shared" si="55"/>
        <v/>
      </c>
      <c r="AU84" s="190" t="str">
        <f t="shared" si="55"/>
        <v/>
      </c>
      <c r="AV84" s="190" t="str">
        <f t="shared" si="51"/>
        <v/>
      </c>
      <c r="AW84" s="190" t="str">
        <f t="shared" si="51"/>
        <v/>
      </c>
      <c r="AX84" s="190" t="str">
        <f t="shared" si="51"/>
        <v/>
      </c>
      <c r="AY84" s="190" t="str">
        <f t="shared" si="51"/>
        <v/>
      </c>
      <c r="AZ84" s="190" t="str">
        <f t="shared" si="51"/>
        <v/>
      </c>
      <c r="BA84" s="190" t="str">
        <f t="shared" si="51"/>
        <v/>
      </c>
      <c r="BB84" s="190" t="str">
        <f t="shared" si="51"/>
        <v/>
      </c>
      <c r="BC84" s="190" t="str">
        <f t="shared" si="51"/>
        <v/>
      </c>
      <c r="BD84" s="190" t="str">
        <f t="shared" si="51"/>
        <v/>
      </c>
      <c r="BE84" s="190" t="str">
        <f t="shared" si="50"/>
        <v/>
      </c>
      <c r="BF84" s="190" t="str">
        <f t="shared" si="50"/>
        <v/>
      </c>
      <c r="BG84" s="190" t="str">
        <f t="shared" si="50"/>
        <v/>
      </c>
      <c r="BH84" s="190" t="str">
        <f t="shared" si="50"/>
        <v/>
      </c>
      <c r="BI84" s="190" t="str">
        <f t="shared" si="50"/>
        <v/>
      </c>
      <c r="BJ84" s="190" t="str">
        <f t="shared" si="50"/>
        <v/>
      </c>
      <c r="BK84" s="190" t="str">
        <f t="shared" si="50"/>
        <v/>
      </c>
      <c r="BL84" s="190" t="str">
        <f t="shared" si="50"/>
        <v/>
      </c>
      <c r="BM84" s="190" t="str">
        <f t="shared" si="50"/>
        <v/>
      </c>
      <c r="BN84" s="190" t="str">
        <f t="shared" si="50"/>
        <v/>
      </c>
      <c r="BO84" s="190" t="str">
        <f t="shared" si="50"/>
        <v/>
      </c>
      <c r="BP84" s="190" t="str">
        <f t="shared" si="50"/>
        <v/>
      </c>
      <c r="BQ84" s="190" t="str">
        <f t="shared" si="50"/>
        <v/>
      </c>
      <c r="BR84" s="190" t="str">
        <f t="shared" si="50"/>
        <v/>
      </c>
      <c r="BS84" s="190" t="str">
        <f t="shared" si="50"/>
        <v/>
      </c>
      <c r="BT84" s="190" t="str">
        <f t="shared" si="40"/>
        <v/>
      </c>
      <c r="BU84" s="190" t="str">
        <f t="shared" si="54"/>
        <v/>
      </c>
      <c r="BV84" s="190" t="str">
        <f t="shared" si="54"/>
        <v/>
      </c>
      <c r="BW84" s="190" t="str">
        <f t="shared" si="52"/>
        <v/>
      </c>
      <c r="BX84" s="190" t="str">
        <f t="shared" si="52"/>
        <v/>
      </c>
      <c r="BY84" s="190" t="str">
        <f t="shared" si="52"/>
        <v/>
      </c>
      <c r="BZ84" t="e">
        <f>IF(LEFT(B84,6)=$A$1,IF(ISERROR(FIND(SALES!$M$8,MPAN!H84)),"",TRUE),"")</f>
        <v>#N/A</v>
      </c>
    </row>
    <row r="85" spans="1:78" x14ac:dyDescent="0.25">
      <c r="A85" t="e">
        <f>IF(BZ85=TRUE,BZ85&amp;COUNTIF($BZ$3:BZ85,"TRUE"),"")</f>
        <v>#N/A</v>
      </c>
      <c r="B85" s="625" t="str">
        <f t="shared" si="41"/>
        <v>SPOWP3</v>
      </c>
      <c r="C85" s="626" t="str">
        <f>'F12'!E88</f>
        <v>SPOW P3 2R</v>
      </c>
      <c r="D85" s="1" t="str">
        <f t="shared" si="42"/>
        <v>SPOW</v>
      </c>
      <c r="E85" s="1" t="str">
        <f t="shared" si="43"/>
        <v>P3</v>
      </c>
      <c r="F85" t="str">
        <f t="shared" si="46"/>
        <v>2R</v>
      </c>
      <c r="G85" t="str">
        <f t="shared" si="47"/>
        <v/>
      </c>
      <c r="H85" s="1" t="str">
        <f>'F12'!F88</f>
        <v>680 681 826 874 827</v>
      </c>
      <c r="I85" s="197">
        <f t="shared" si="44"/>
        <v>4.75</v>
      </c>
      <c r="J85" s="190" t="str">
        <f t="shared" si="48"/>
        <v>680</v>
      </c>
      <c r="K85" s="190" t="str">
        <f t="shared" si="48"/>
        <v>681</v>
      </c>
      <c r="L85" s="190" t="str">
        <f t="shared" si="48"/>
        <v>826</v>
      </c>
      <c r="M85" s="190" t="str">
        <f t="shared" si="48"/>
        <v>874</v>
      </c>
      <c r="N85" s="190" t="str">
        <f t="shared" si="48"/>
        <v>827</v>
      </c>
      <c r="O85" s="190" t="str">
        <f t="shared" si="48"/>
        <v/>
      </c>
      <c r="P85" s="190" t="str">
        <f t="shared" si="48"/>
        <v/>
      </c>
      <c r="Q85" s="190" t="str">
        <f t="shared" si="48"/>
        <v/>
      </c>
      <c r="R85" s="190" t="str">
        <f t="shared" si="48"/>
        <v/>
      </c>
      <c r="S85" s="190" t="str">
        <f t="shared" si="48"/>
        <v/>
      </c>
      <c r="T85" s="190" t="str">
        <f t="shared" si="48"/>
        <v/>
      </c>
      <c r="U85" s="190" t="str">
        <f t="shared" si="48"/>
        <v/>
      </c>
      <c r="V85" s="190" t="str">
        <f t="shared" si="48"/>
        <v/>
      </c>
      <c r="W85" s="190" t="str">
        <f t="shared" si="48"/>
        <v/>
      </c>
      <c r="X85" s="190" t="str">
        <f t="shared" si="48"/>
        <v/>
      </c>
      <c r="Y85" s="190" t="str">
        <f t="shared" si="48"/>
        <v/>
      </c>
      <c r="Z85" s="190" t="str">
        <f t="shared" si="53"/>
        <v/>
      </c>
      <c r="AA85" s="190" t="str">
        <f t="shared" si="53"/>
        <v/>
      </c>
      <c r="AB85" s="190" t="str">
        <f t="shared" si="53"/>
        <v/>
      </c>
      <c r="AC85" s="190" t="str">
        <f t="shared" si="53"/>
        <v/>
      </c>
      <c r="AD85" s="190" t="str">
        <f t="shared" si="53"/>
        <v/>
      </c>
      <c r="AE85" s="190" t="str">
        <f t="shared" si="53"/>
        <v/>
      </c>
      <c r="AF85" s="190" t="str">
        <f t="shared" si="53"/>
        <v/>
      </c>
      <c r="AG85" s="190" t="str">
        <f t="shared" si="53"/>
        <v/>
      </c>
      <c r="AH85" s="190" t="str">
        <f t="shared" si="53"/>
        <v/>
      </c>
      <c r="AI85" s="190" t="str">
        <f t="shared" si="53"/>
        <v/>
      </c>
      <c r="AJ85" s="190" t="str">
        <f t="shared" si="53"/>
        <v/>
      </c>
      <c r="AK85" s="190" t="str">
        <f t="shared" si="53"/>
        <v/>
      </c>
      <c r="AL85" s="190" t="str">
        <f t="shared" si="53"/>
        <v/>
      </c>
      <c r="AM85" s="190" t="str">
        <f t="shared" si="53"/>
        <v/>
      </c>
      <c r="AN85" s="190" t="str">
        <f t="shared" si="53"/>
        <v/>
      </c>
      <c r="AO85" s="190" t="str">
        <f t="shared" si="55"/>
        <v/>
      </c>
      <c r="AP85" s="190" t="str">
        <f t="shared" si="55"/>
        <v/>
      </c>
      <c r="AQ85" s="190" t="str">
        <f t="shared" si="55"/>
        <v/>
      </c>
      <c r="AR85" s="190" t="str">
        <f t="shared" si="55"/>
        <v/>
      </c>
      <c r="AS85" s="190" t="str">
        <f t="shared" si="55"/>
        <v/>
      </c>
      <c r="AT85" s="190" t="str">
        <f t="shared" si="55"/>
        <v/>
      </c>
      <c r="AU85" s="190" t="str">
        <f t="shared" si="55"/>
        <v/>
      </c>
      <c r="AV85" s="190" t="str">
        <f t="shared" si="51"/>
        <v/>
      </c>
      <c r="AW85" s="190" t="str">
        <f t="shared" si="51"/>
        <v/>
      </c>
      <c r="AX85" s="190" t="str">
        <f t="shared" si="51"/>
        <v/>
      </c>
      <c r="AY85" s="190" t="str">
        <f t="shared" si="51"/>
        <v/>
      </c>
      <c r="AZ85" s="190" t="str">
        <f t="shared" si="51"/>
        <v/>
      </c>
      <c r="BA85" s="190" t="str">
        <f t="shared" si="51"/>
        <v/>
      </c>
      <c r="BB85" s="190" t="str">
        <f t="shared" si="51"/>
        <v/>
      </c>
      <c r="BC85" s="190" t="str">
        <f t="shared" si="51"/>
        <v/>
      </c>
      <c r="BD85" s="190" t="str">
        <f t="shared" si="51"/>
        <v/>
      </c>
      <c r="BE85" s="190" t="str">
        <f t="shared" si="50"/>
        <v/>
      </c>
      <c r="BF85" s="190" t="str">
        <f t="shared" si="50"/>
        <v/>
      </c>
      <c r="BG85" s="190" t="str">
        <f t="shared" si="50"/>
        <v/>
      </c>
      <c r="BH85" s="190" t="str">
        <f t="shared" si="50"/>
        <v/>
      </c>
      <c r="BI85" s="190" t="str">
        <f t="shared" si="50"/>
        <v/>
      </c>
      <c r="BJ85" s="190" t="str">
        <f t="shared" si="50"/>
        <v/>
      </c>
      <c r="BK85" s="190" t="str">
        <f t="shared" si="50"/>
        <v/>
      </c>
      <c r="BL85" s="190" t="str">
        <f t="shared" si="50"/>
        <v/>
      </c>
      <c r="BM85" s="190" t="str">
        <f t="shared" si="50"/>
        <v/>
      </c>
      <c r="BN85" s="190" t="str">
        <f t="shared" si="50"/>
        <v/>
      </c>
      <c r="BO85" s="190" t="str">
        <f t="shared" si="50"/>
        <v/>
      </c>
      <c r="BP85" s="190" t="str">
        <f t="shared" si="50"/>
        <v/>
      </c>
      <c r="BQ85" s="190" t="str">
        <f t="shared" si="50"/>
        <v/>
      </c>
      <c r="BR85" s="190" t="str">
        <f t="shared" si="50"/>
        <v/>
      </c>
      <c r="BS85" s="190" t="str">
        <f t="shared" si="50"/>
        <v/>
      </c>
      <c r="BT85" s="190" t="str">
        <f t="shared" si="40"/>
        <v/>
      </c>
      <c r="BU85" s="190" t="str">
        <f t="shared" si="54"/>
        <v/>
      </c>
      <c r="BV85" s="190" t="str">
        <f t="shared" si="54"/>
        <v/>
      </c>
      <c r="BW85" s="190" t="str">
        <f t="shared" si="52"/>
        <v/>
      </c>
      <c r="BX85" s="190" t="str">
        <f t="shared" si="52"/>
        <v/>
      </c>
      <c r="BY85" s="190" t="str">
        <f t="shared" si="52"/>
        <v/>
      </c>
      <c r="BZ85" t="e">
        <f>IF(LEFT(B85,6)=$A$1,IF(ISERROR(FIND(SALES!$M$8,MPAN!H85)),"",TRUE),"")</f>
        <v>#N/A</v>
      </c>
    </row>
    <row r="86" spans="1:78" x14ac:dyDescent="0.25">
      <c r="A86" t="e">
        <f>IF(BZ86=TRUE,BZ86&amp;COUNTIF($BZ$3:BZ86,"TRUE"),"")</f>
        <v>#N/A</v>
      </c>
      <c r="B86" s="625" t="str">
        <f t="shared" si="41"/>
        <v>NORWP3</v>
      </c>
      <c r="C86" s="626" t="str">
        <f>'F12'!E89</f>
        <v>NORW P3 1R</v>
      </c>
      <c r="D86" s="1" t="str">
        <f t="shared" si="42"/>
        <v>NORW</v>
      </c>
      <c r="E86" s="1" t="str">
        <f t="shared" si="43"/>
        <v>P3</v>
      </c>
      <c r="F86" t="str">
        <f t="shared" si="46"/>
        <v>1R</v>
      </c>
      <c r="G86" t="str">
        <f t="shared" si="47"/>
        <v/>
      </c>
      <c r="H86" s="1" t="str">
        <f>'F12'!F89</f>
        <v>801 500 873</v>
      </c>
      <c r="I86" s="197">
        <f t="shared" si="44"/>
        <v>2.75</v>
      </c>
      <c r="J86" s="190" t="str">
        <f t="shared" si="48"/>
        <v>801</v>
      </c>
      <c r="K86" s="190" t="str">
        <f t="shared" si="48"/>
        <v>500</v>
      </c>
      <c r="L86" s="190" t="str">
        <f t="shared" si="48"/>
        <v>873</v>
      </c>
      <c r="M86" s="190" t="str">
        <f t="shared" si="48"/>
        <v/>
      </c>
      <c r="N86" s="190" t="str">
        <f t="shared" si="48"/>
        <v/>
      </c>
      <c r="O86" s="190" t="str">
        <f t="shared" si="48"/>
        <v/>
      </c>
      <c r="P86" s="190" t="str">
        <f t="shared" si="48"/>
        <v/>
      </c>
      <c r="Q86" s="190" t="str">
        <f t="shared" si="48"/>
        <v/>
      </c>
      <c r="R86" s="190" t="str">
        <f t="shared" si="48"/>
        <v/>
      </c>
      <c r="S86" s="190" t="str">
        <f t="shared" si="48"/>
        <v/>
      </c>
      <c r="T86" s="190" t="str">
        <f t="shared" si="48"/>
        <v/>
      </c>
      <c r="U86" s="190" t="str">
        <f t="shared" si="48"/>
        <v/>
      </c>
      <c r="V86" s="190" t="str">
        <f t="shared" si="48"/>
        <v/>
      </c>
      <c r="W86" s="190" t="str">
        <f t="shared" si="48"/>
        <v/>
      </c>
      <c r="X86" s="190" t="str">
        <f t="shared" si="48"/>
        <v/>
      </c>
      <c r="Y86" s="190" t="str">
        <f>IF(Y$2&gt;LEN($H86),IF(Y$1=1,IF(LEN($H86)=2,"0"&amp;$H86,""),""),RIGHT(LEFT($H86,Y$2),3))</f>
        <v/>
      </c>
      <c r="Z86" s="190" t="str">
        <f t="shared" si="53"/>
        <v/>
      </c>
      <c r="AA86" s="190" t="str">
        <f t="shared" si="53"/>
        <v/>
      </c>
      <c r="AB86" s="190" t="str">
        <f t="shared" si="53"/>
        <v/>
      </c>
      <c r="AC86" s="190" t="str">
        <f t="shared" si="53"/>
        <v/>
      </c>
      <c r="AD86" s="190" t="str">
        <f t="shared" si="53"/>
        <v/>
      </c>
      <c r="AE86" s="190" t="str">
        <f t="shared" si="53"/>
        <v/>
      </c>
      <c r="AF86" s="190" t="str">
        <f t="shared" si="53"/>
        <v/>
      </c>
      <c r="AG86" s="190" t="str">
        <f t="shared" si="53"/>
        <v/>
      </c>
      <c r="AH86" s="190" t="str">
        <f t="shared" si="53"/>
        <v/>
      </c>
      <c r="AI86" s="190" t="str">
        <f t="shared" si="53"/>
        <v/>
      </c>
      <c r="AJ86" s="190" t="str">
        <f t="shared" si="53"/>
        <v/>
      </c>
      <c r="AK86" s="190" t="str">
        <f t="shared" si="53"/>
        <v/>
      </c>
      <c r="AL86" s="190" t="str">
        <f t="shared" si="53"/>
        <v/>
      </c>
      <c r="AM86" s="190" t="str">
        <f t="shared" si="53"/>
        <v/>
      </c>
      <c r="AN86" s="190" t="str">
        <f t="shared" si="53"/>
        <v/>
      </c>
      <c r="AO86" s="190" t="str">
        <f t="shared" si="55"/>
        <v/>
      </c>
      <c r="AP86" s="190" t="str">
        <f t="shared" si="55"/>
        <v/>
      </c>
      <c r="AQ86" s="190" t="str">
        <f t="shared" si="55"/>
        <v/>
      </c>
      <c r="AR86" s="190" t="str">
        <f t="shared" si="55"/>
        <v/>
      </c>
      <c r="AS86" s="190" t="str">
        <f t="shared" si="55"/>
        <v/>
      </c>
      <c r="AT86" s="190" t="str">
        <f t="shared" si="55"/>
        <v/>
      </c>
      <c r="AU86" s="190" t="str">
        <f t="shared" si="55"/>
        <v/>
      </c>
      <c r="AV86" s="190" t="str">
        <f t="shared" si="51"/>
        <v/>
      </c>
      <c r="AW86" s="190" t="str">
        <f t="shared" si="51"/>
        <v/>
      </c>
      <c r="AX86" s="190" t="str">
        <f t="shared" si="51"/>
        <v/>
      </c>
      <c r="AY86" s="190" t="str">
        <f t="shared" si="51"/>
        <v/>
      </c>
      <c r="AZ86" s="190" t="str">
        <f t="shared" si="51"/>
        <v/>
      </c>
      <c r="BA86" s="190" t="str">
        <f t="shared" si="51"/>
        <v/>
      </c>
      <c r="BB86" s="190" t="str">
        <f t="shared" si="51"/>
        <v/>
      </c>
      <c r="BC86" s="190" t="str">
        <f t="shared" si="51"/>
        <v/>
      </c>
      <c r="BD86" s="190" t="str">
        <f t="shared" si="51"/>
        <v/>
      </c>
      <c r="BE86" s="190" t="str">
        <f t="shared" si="50"/>
        <v/>
      </c>
      <c r="BF86" s="190" t="str">
        <f t="shared" si="50"/>
        <v/>
      </c>
      <c r="BG86" s="190" t="str">
        <f t="shared" si="50"/>
        <v/>
      </c>
      <c r="BH86" s="190" t="str">
        <f t="shared" si="50"/>
        <v/>
      </c>
      <c r="BI86" s="190" t="str">
        <f t="shared" si="50"/>
        <v/>
      </c>
      <c r="BJ86" s="190" t="str">
        <f t="shared" si="50"/>
        <v/>
      </c>
      <c r="BK86" s="190" t="str">
        <f t="shared" si="50"/>
        <v/>
      </c>
      <c r="BL86" s="190" t="str">
        <f t="shared" si="50"/>
        <v/>
      </c>
      <c r="BM86" s="190" t="str">
        <f t="shared" si="50"/>
        <v/>
      </c>
      <c r="BN86" s="190" t="str">
        <f t="shared" si="50"/>
        <v/>
      </c>
      <c r="BO86" s="190" t="str">
        <f t="shared" si="50"/>
        <v/>
      </c>
      <c r="BP86" s="190" t="str">
        <f t="shared" si="50"/>
        <v/>
      </c>
      <c r="BQ86" s="190" t="str">
        <f t="shared" si="50"/>
        <v/>
      </c>
      <c r="BR86" s="190" t="str">
        <f t="shared" si="50"/>
        <v/>
      </c>
      <c r="BS86" s="190" t="str">
        <f t="shared" si="50"/>
        <v/>
      </c>
      <c r="BT86" s="190" t="str">
        <f t="shared" si="40"/>
        <v/>
      </c>
      <c r="BU86" s="190" t="str">
        <f t="shared" si="54"/>
        <v/>
      </c>
      <c r="BV86" s="190" t="str">
        <f t="shared" si="54"/>
        <v/>
      </c>
      <c r="BW86" s="190" t="str">
        <f t="shared" si="52"/>
        <v/>
      </c>
      <c r="BX86" s="190" t="str">
        <f t="shared" si="52"/>
        <v/>
      </c>
      <c r="BY86" s="190" t="str">
        <f t="shared" si="52"/>
        <v/>
      </c>
      <c r="BZ86" t="e">
        <f>IF(LEFT(B86,6)=$A$1,IF(ISERROR(FIND(SALES!$M$8,MPAN!H86)),"",TRUE),"")</f>
        <v>#N/A</v>
      </c>
    </row>
    <row r="87" spans="1:78" x14ac:dyDescent="0.25">
      <c r="A87" t="e">
        <f>IF(BZ87=TRUE,BZ87&amp;COUNTIF($BZ$3:BZ87,"TRUE"),"")</f>
        <v>#N/A</v>
      </c>
      <c r="B87" s="625" t="str">
        <f t="shared" si="41"/>
        <v>MANWP2</v>
      </c>
      <c r="C87" s="626" t="str">
        <f>'F12'!E90</f>
        <v>MANW P2 2R</v>
      </c>
      <c r="D87" s="1" t="str">
        <f t="shared" si="42"/>
        <v>MANW</v>
      </c>
      <c r="E87" s="1" t="str">
        <f t="shared" si="43"/>
        <v>P2</v>
      </c>
      <c r="F87" t="str">
        <f t="shared" si="46"/>
        <v>2R</v>
      </c>
      <c r="G87" t="str">
        <f t="shared" si="47"/>
        <v/>
      </c>
      <c r="H87" s="1" t="str">
        <f>'F12'!F90</f>
        <v>018 050 051 811 812 814 874</v>
      </c>
      <c r="I87" s="197">
        <f t="shared" si="44"/>
        <v>6.75</v>
      </c>
      <c r="J87" s="190" t="str">
        <f t="shared" ref="J87:Y102" si="56">IF(J$2&gt;LEN($H87),IF(J$1=1,IF(LEN($H87)=2,"0"&amp;$H87,""),""),RIGHT(LEFT($H87,J$2),3))</f>
        <v>018</v>
      </c>
      <c r="K87" s="190" t="str">
        <f t="shared" si="56"/>
        <v>050</v>
      </c>
      <c r="L87" s="190" t="str">
        <f t="shared" si="56"/>
        <v>051</v>
      </c>
      <c r="M87" s="190" t="str">
        <f t="shared" si="56"/>
        <v>811</v>
      </c>
      <c r="N87" s="190" t="str">
        <f t="shared" si="56"/>
        <v>812</v>
      </c>
      <c r="O87" s="190" t="str">
        <f t="shared" si="56"/>
        <v>814</v>
      </c>
      <c r="P87" s="190" t="str">
        <f t="shared" si="56"/>
        <v>874</v>
      </c>
      <c r="Q87" s="190" t="str">
        <f t="shared" si="56"/>
        <v/>
      </c>
      <c r="R87" s="190" t="str">
        <f t="shared" si="56"/>
        <v/>
      </c>
      <c r="S87" s="190" t="str">
        <f t="shared" si="56"/>
        <v/>
      </c>
      <c r="T87" s="190" t="str">
        <f t="shared" si="56"/>
        <v/>
      </c>
      <c r="U87" s="190" t="str">
        <f t="shared" si="56"/>
        <v/>
      </c>
      <c r="V87" s="190" t="str">
        <f t="shared" si="56"/>
        <v/>
      </c>
      <c r="W87" s="190" t="str">
        <f t="shared" si="56"/>
        <v/>
      </c>
      <c r="X87" s="190" t="str">
        <f t="shared" si="56"/>
        <v/>
      </c>
      <c r="Y87" s="190" t="str">
        <f t="shared" si="56"/>
        <v/>
      </c>
      <c r="Z87" s="190" t="str">
        <f t="shared" si="53"/>
        <v/>
      </c>
      <c r="AA87" s="190" t="str">
        <f t="shared" si="53"/>
        <v/>
      </c>
      <c r="AB87" s="190" t="str">
        <f t="shared" si="53"/>
        <v/>
      </c>
      <c r="AC87" s="190" t="str">
        <f t="shared" si="53"/>
        <v/>
      </c>
      <c r="AD87" s="190" t="str">
        <f t="shared" si="53"/>
        <v/>
      </c>
      <c r="AE87" s="190" t="str">
        <f t="shared" si="53"/>
        <v/>
      </c>
      <c r="AF87" s="190" t="str">
        <f t="shared" si="53"/>
        <v/>
      </c>
      <c r="AG87" s="190" t="str">
        <f t="shared" si="53"/>
        <v/>
      </c>
      <c r="AH87" s="190" t="str">
        <f t="shared" si="53"/>
        <v/>
      </c>
      <c r="AI87" s="190" t="str">
        <f t="shared" si="53"/>
        <v/>
      </c>
      <c r="AJ87" s="190" t="str">
        <f t="shared" si="53"/>
        <v/>
      </c>
      <c r="AK87" s="190" t="str">
        <f t="shared" si="53"/>
        <v/>
      </c>
      <c r="AL87" s="190" t="str">
        <f t="shared" si="53"/>
        <v/>
      </c>
      <c r="AM87" s="190" t="str">
        <f t="shared" si="53"/>
        <v/>
      </c>
      <c r="AN87" s="190" t="str">
        <f t="shared" si="53"/>
        <v/>
      </c>
      <c r="AO87" s="190" t="str">
        <f t="shared" si="55"/>
        <v/>
      </c>
      <c r="AP87" s="190" t="str">
        <f t="shared" si="55"/>
        <v/>
      </c>
      <c r="AQ87" s="190" t="str">
        <f t="shared" si="55"/>
        <v/>
      </c>
      <c r="AR87" s="190" t="str">
        <f t="shared" si="55"/>
        <v/>
      </c>
      <c r="AS87" s="190" t="str">
        <f t="shared" si="55"/>
        <v/>
      </c>
      <c r="AT87" s="190" t="str">
        <f t="shared" si="55"/>
        <v/>
      </c>
      <c r="AU87" s="190" t="str">
        <f t="shared" si="55"/>
        <v/>
      </c>
      <c r="AV87" s="190" t="str">
        <f t="shared" si="51"/>
        <v/>
      </c>
      <c r="AW87" s="190" t="str">
        <f t="shared" si="51"/>
        <v/>
      </c>
      <c r="AX87" s="190" t="str">
        <f t="shared" si="51"/>
        <v/>
      </c>
      <c r="AY87" s="190" t="str">
        <f t="shared" si="51"/>
        <v/>
      </c>
      <c r="AZ87" s="190" t="str">
        <f t="shared" si="51"/>
        <v/>
      </c>
      <c r="BA87" s="190" t="str">
        <f t="shared" si="51"/>
        <v/>
      </c>
      <c r="BB87" s="190" t="str">
        <f t="shared" si="51"/>
        <v/>
      </c>
      <c r="BC87" s="190" t="str">
        <f t="shared" si="51"/>
        <v/>
      </c>
      <c r="BD87" s="190" t="str">
        <f t="shared" si="51"/>
        <v/>
      </c>
      <c r="BE87" s="190" t="str">
        <f t="shared" si="50"/>
        <v/>
      </c>
      <c r="BF87" s="190" t="str">
        <f t="shared" si="50"/>
        <v/>
      </c>
      <c r="BG87" s="190" t="str">
        <f t="shared" si="50"/>
        <v/>
      </c>
      <c r="BH87" s="190" t="str">
        <f t="shared" si="50"/>
        <v/>
      </c>
      <c r="BI87" s="190" t="str">
        <f t="shared" si="50"/>
        <v/>
      </c>
      <c r="BJ87" s="190" t="str">
        <f t="shared" si="50"/>
        <v/>
      </c>
      <c r="BK87" s="190" t="str">
        <f t="shared" si="50"/>
        <v/>
      </c>
      <c r="BL87" s="190" t="str">
        <f t="shared" si="50"/>
        <v/>
      </c>
      <c r="BM87" s="190" t="str">
        <f t="shared" si="50"/>
        <v/>
      </c>
      <c r="BN87" s="190" t="str">
        <f t="shared" si="50"/>
        <v/>
      </c>
      <c r="BO87" s="190" t="str">
        <f t="shared" si="50"/>
        <v/>
      </c>
      <c r="BP87" s="190" t="str">
        <f t="shared" si="50"/>
        <v/>
      </c>
      <c r="BQ87" s="190" t="str">
        <f t="shared" si="50"/>
        <v/>
      </c>
      <c r="BR87" s="190" t="str">
        <f t="shared" si="50"/>
        <v/>
      </c>
      <c r="BS87" s="190" t="str">
        <f t="shared" si="50"/>
        <v/>
      </c>
      <c r="BT87" s="190" t="str">
        <f t="shared" si="40"/>
        <v/>
      </c>
      <c r="BU87" s="190" t="str">
        <f t="shared" si="54"/>
        <v/>
      </c>
      <c r="BV87" s="190" t="str">
        <f t="shared" si="54"/>
        <v/>
      </c>
      <c r="BW87" s="190" t="str">
        <f t="shared" si="52"/>
        <v/>
      </c>
      <c r="BX87" s="190" t="str">
        <f t="shared" si="52"/>
        <v/>
      </c>
      <c r="BY87" s="190" t="str">
        <f t="shared" si="52"/>
        <v/>
      </c>
      <c r="BZ87" t="e">
        <f>IF(LEFT(B87,6)=$A$1,IF(ISERROR(FIND(SALES!$M$8,MPAN!H87)),"",TRUE),"")</f>
        <v>#N/A</v>
      </c>
    </row>
    <row r="88" spans="1:78" x14ac:dyDescent="0.25">
      <c r="A88" t="e">
        <f>IF(BZ88=TRUE,BZ88&amp;COUNTIF($BZ$3:BZ88,"TRUE"),"")</f>
        <v>#N/A</v>
      </c>
      <c r="B88" s="625" t="str">
        <f t="shared" si="41"/>
        <v>SOUTP4</v>
      </c>
      <c r="C88" s="626" t="str">
        <f>'F12'!E91</f>
        <v>SOUT P4 1R (RESTD HRS NIGHT)</v>
      </c>
      <c r="D88" s="1" t="str">
        <f t="shared" si="42"/>
        <v>SOUT</v>
      </c>
      <c r="E88" s="1" t="str">
        <f t="shared" si="43"/>
        <v>P4</v>
      </c>
      <c r="F88" t="str">
        <f t="shared" si="46"/>
        <v>1R</v>
      </c>
      <c r="G88" t="str">
        <f t="shared" si="47"/>
        <v xml:space="preserve"> (RESTD HRS NIGHT)</v>
      </c>
      <c r="H88" s="1" t="str">
        <f>'F12'!F91</f>
        <v>075 076 083 084 575 576 578 583 584 635</v>
      </c>
      <c r="I88" s="197">
        <f t="shared" si="44"/>
        <v>9.75</v>
      </c>
      <c r="J88" s="190" t="str">
        <f t="shared" si="56"/>
        <v>075</v>
      </c>
      <c r="K88" s="190" t="str">
        <f t="shared" si="56"/>
        <v>076</v>
      </c>
      <c r="L88" s="190" t="str">
        <f t="shared" si="56"/>
        <v>083</v>
      </c>
      <c r="M88" s="190" t="str">
        <f t="shared" si="56"/>
        <v>084</v>
      </c>
      <c r="N88" s="190" t="str">
        <f t="shared" si="56"/>
        <v>575</v>
      </c>
      <c r="O88" s="190" t="str">
        <f t="shared" si="56"/>
        <v>576</v>
      </c>
      <c r="P88" s="190" t="str">
        <f t="shared" si="56"/>
        <v>578</v>
      </c>
      <c r="Q88" s="190" t="str">
        <f t="shared" si="56"/>
        <v>583</v>
      </c>
      <c r="R88" s="190" t="str">
        <f t="shared" si="56"/>
        <v>584</v>
      </c>
      <c r="S88" s="190" t="str">
        <f t="shared" si="56"/>
        <v>635</v>
      </c>
      <c r="T88" s="190" t="str">
        <f t="shared" si="56"/>
        <v/>
      </c>
      <c r="U88" s="190" t="str">
        <f t="shared" si="56"/>
        <v/>
      </c>
      <c r="V88" s="190" t="str">
        <f t="shared" si="56"/>
        <v/>
      </c>
      <c r="W88" s="190" t="str">
        <f t="shared" si="56"/>
        <v/>
      </c>
      <c r="X88" s="190" t="str">
        <f t="shared" si="56"/>
        <v/>
      </c>
      <c r="Y88" s="190" t="str">
        <f t="shared" si="56"/>
        <v/>
      </c>
      <c r="Z88" s="190" t="str">
        <f t="shared" si="53"/>
        <v/>
      </c>
      <c r="AA88" s="190" t="str">
        <f t="shared" si="53"/>
        <v/>
      </c>
      <c r="AB88" s="190" t="str">
        <f t="shared" si="53"/>
        <v/>
      </c>
      <c r="AC88" s="190" t="str">
        <f t="shared" si="53"/>
        <v/>
      </c>
      <c r="AD88" s="190" t="str">
        <f t="shared" si="53"/>
        <v/>
      </c>
      <c r="AE88" s="190" t="str">
        <f t="shared" si="53"/>
        <v/>
      </c>
      <c r="AF88" s="190" t="str">
        <f t="shared" si="53"/>
        <v/>
      </c>
      <c r="AG88" s="190" t="str">
        <f t="shared" si="53"/>
        <v/>
      </c>
      <c r="AH88" s="190" t="str">
        <f t="shared" si="53"/>
        <v/>
      </c>
      <c r="AI88" s="190" t="str">
        <f t="shared" si="53"/>
        <v/>
      </c>
      <c r="AJ88" s="190" t="str">
        <f t="shared" si="53"/>
        <v/>
      </c>
      <c r="AK88" s="190" t="str">
        <f t="shared" si="53"/>
        <v/>
      </c>
      <c r="AL88" s="190" t="str">
        <f t="shared" si="53"/>
        <v/>
      </c>
      <c r="AM88" s="190" t="str">
        <f t="shared" si="53"/>
        <v/>
      </c>
      <c r="AN88" s="190" t="str">
        <f t="shared" si="53"/>
        <v/>
      </c>
      <c r="AO88" s="190" t="str">
        <f t="shared" si="55"/>
        <v/>
      </c>
      <c r="AP88" s="190" t="str">
        <f t="shared" si="55"/>
        <v/>
      </c>
      <c r="AQ88" s="190" t="str">
        <f t="shared" si="55"/>
        <v/>
      </c>
      <c r="AR88" s="190" t="str">
        <f t="shared" si="55"/>
        <v/>
      </c>
      <c r="AS88" s="190" t="str">
        <f t="shared" si="55"/>
        <v/>
      </c>
      <c r="AT88" s="190" t="str">
        <f t="shared" si="55"/>
        <v/>
      </c>
      <c r="AU88" s="190" t="str">
        <f t="shared" si="55"/>
        <v/>
      </c>
      <c r="AV88" s="190" t="str">
        <f t="shared" si="51"/>
        <v/>
      </c>
      <c r="AW88" s="190" t="str">
        <f t="shared" si="51"/>
        <v/>
      </c>
      <c r="AX88" s="190" t="str">
        <f t="shared" si="51"/>
        <v/>
      </c>
      <c r="AY88" s="190" t="str">
        <f t="shared" si="51"/>
        <v/>
      </c>
      <c r="AZ88" s="190" t="str">
        <f t="shared" si="51"/>
        <v/>
      </c>
      <c r="BA88" s="190" t="str">
        <f t="shared" si="51"/>
        <v/>
      </c>
      <c r="BB88" s="190" t="str">
        <f t="shared" si="51"/>
        <v/>
      </c>
      <c r="BC88" s="190" t="str">
        <f t="shared" si="51"/>
        <v/>
      </c>
      <c r="BD88" s="190" t="str">
        <f t="shared" si="51"/>
        <v/>
      </c>
      <c r="BE88" s="190" t="str">
        <f t="shared" si="50"/>
        <v/>
      </c>
      <c r="BF88" s="190" t="str">
        <f t="shared" si="50"/>
        <v/>
      </c>
      <c r="BG88" s="190" t="str">
        <f t="shared" si="50"/>
        <v/>
      </c>
      <c r="BH88" s="190" t="str">
        <f t="shared" si="50"/>
        <v/>
      </c>
      <c r="BI88" s="190" t="str">
        <f t="shared" si="50"/>
        <v/>
      </c>
      <c r="BJ88" s="190" t="str">
        <f t="shared" si="50"/>
        <v/>
      </c>
      <c r="BK88" s="190" t="str">
        <f t="shared" si="50"/>
        <v/>
      </c>
      <c r="BL88" s="190" t="str">
        <f t="shared" si="50"/>
        <v/>
      </c>
      <c r="BM88" s="190" t="str">
        <f t="shared" si="50"/>
        <v/>
      </c>
      <c r="BN88" s="190" t="str">
        <f t="shared" si="50"/>
        <v/>
      </c>
      <c r="BO88" s="190" t="str">
        <f t="shared" si="50"/>
        <v/>
      </c>
      <c r="BP88" s="190" t="str">
        <f t="shared" si="50"/>
        <v/>
      </c>
      <c r="BQ88" s="190" t="str">
        <f t="shared" si="50"/>
        <v/>
      </c>
      <c r="BR88" s="190" t="str">
        <f t="shared" si="50"/>
        <v/>
      </c>
      <c r="BS88" s="190" t="str">
        <f t="shared" si="50"/>
        <v/>
      </c>
      <c r="BT88" s="190" t="str">
        <f t="shared" si="40"/>
        <v/>
      </c>
      <c r="BU88" s="190" t="str">
        <f t="shared" si="54"/>
        <v/>
      </c>
      <c r="BV88" s="190" t="str">
        <f t="shared" si="54"/>
        <v/>
      </c>
      <c r="BW88" s="190" t="str">
        <f t="shared" si="52"/>
        <v/>
      </c>
      <c r="BX88" s="190" t="str">
        <f t="shared" si="52"/>
        <v/>
      </c>
      <c r="BY88" s="190" t="str">
        <f t="shared" si="52"/>
        <v/>
      </c>
      <c r="BZ88" t="e">
        <f>IF(LEFT(B88,6)=$A$1,IF(ISERROR(FIND(SALES!$M$8,MPAN!H88)),"",TRUE),"")</f>
        <v>#N/A</v>
      </c>
    </row>
    <row r="89" spans="1:78" x14ac:dyDescent="0.25">
      <c r="A89" t="e">
        <f>IF(BZ89=TRUE,BZ89&amp;COUNTIF($BZ$3:BZ89,"TRUE"),"")</f>
        <v>#N/A</v>
      </c>
      <c r="B89" s="625" t="str">
        <f t="shared" si="41"/>
        <v>NORWP4</v>
      </c>
      <c r="C89" s="626" t="str">
        <f>'F12'!E92</f>
        <v>NORW P4 3R</v>
      </c>
      <c r="D89" s="1" t="str">
        <f t="shared" si="42"/>
        <v>NORW</v>
      </c>
      <c r="E89" s="1" t="str">
        <f t="shared" si="43"/>
        <v>P4</v>
      </c>
      <c r="F89" t="str">
        <f t="shared" si="46"/>
        <v>3R</v>
      </c>
      <c r="G89" t="str">
        <f t="shared" si="47"/>
        <v/>
      </c>
      <c r="H89" s="1" t="str">
        <f>'F12'!F92</f>
        <v>005 524</v>
      </c>
      <c r="I89" s="197">
        <f t="shared" si="44"/>
        <v>1.75</v>
      </c>
      <c r="J89" s="190" t="str">
        <f t="shared" si="56"/>
        <v>005</v>
      </c>
      <c r="K89" s="190" t="str">
        <f t="shared" si="56"/>
        <v>524</v>
      </c>
      <c r="L89" s="190" t="str">
        <f t="shared" si="56"/>
        <v/>
      </c>
      <c r="M89" s="190" t="str">
        <f t="shared" si="56"/>
        <v/>
      </c>
      <c r="N89" s="190" t="str">
        <f t="shared" si="56"/>
        <v/>
      </c>
      <c r="O89" s="190" t="str">
        <f t="shared" si="56"/>
        <v/>
      </c>
      <c r="P89" s="190" t="str">
        <f t="shared" si="56"/>
        <v/>
      </c>
      <c r="Q89" s="190" t="str">
        <f t="shared" si="56"/>
        <v/>
      </c>
      <c r="R89" s="190" t="str">
        <f t="shared" si="56"/>
        <v/>
      </c>
      <c r="S89" s="190" t="str">
        <f t="shared" si="56"/>
        <v/>
      </c>
      <c r="T89" s="190" t="str">
        <f t="shared" si="56"/>
        <v/>
      </c>
      <c r="U89" s="190" t="str">
        <f t="shared" si="56"/>
        <v/>
      </c>
      <c r="V89" s="190" t="str">
        <f t="shared" si="56"/>
        <v/>
      </c>
      <c r="W89" s="190" t="str">
        <f t="shared" si="56"/>
        <v/>
      </c>
      <c r="X89" s="190" t="str">
        <f t="shared" si="56"/>
        <v/>
      </c>
      <c r="Y89" s="190" t="str">
        <f t="shared" si="56"/>
        <v/>
      </c>
      <c r="Z89" s="190" t="str">
        <f t="shared" si="53"/>
        <v/>
      </c>
      <c r="AA89" s="190" t="str">
        <f t="shared" si="53"/>
        <v/>
      </c>
      <c r="AB89" s="190" t="str">
        <f t="shared" si="53"/>
        <v/>
      </c>
      <c r="AC89" s="190" t="str">
        <f t="shared" si="53"/>
        <v/>
      </c>
      <c r="AD89" s="190" t="str">
        <f t="shared" si="53"/>
        <v/>
      </c>
      <c r="AE89" s="190" t="str">
        <f t="shared" si="53"/>
        <v/>
      </c>
      <c r="AF89" s="190" t="str">
        <f t="shared" si="53"/>
        <v/>
      </c>
      <c r="AG89" s="190" t="str">
        <f t="shared" si="53"/>
        <v/>
      </c>
      <c r="AH89" s="190" t="str">
        <f t="shared" si="53"/>
        <v/>
      </c>
      <c r="AI89" s="190" t="str">
        <f t="shared" si="53"/>
        <v/>
      </c>
      <c r="AJ89" s="190" t="str">
        <f t="shared" si="53"/>
        <v/>
      </c>
      <c r="AK89" s="190" t="str">
        <f t="shared" si="53"/>
        <v/>
      </c>
      <c r="AL89" s="190" t="str">
        <f t="shared" si="53"/>
        <v/>
      </c>
      <c r="AM89" s="190" t="str">
        <f t="shared" si="53"/>
        <v/>
      </c>
      <c r="AN89" s="190" t="str">
        <f t="shared" si="53"/>
        <v/>
      </c>
      <c r="AO89" s="190" t="str">
        <f t="shared" si="55"/>
        <v/>
      </c>
      <c r="AP89" s="190" t="str">
        <f t="shared" si="55"/>
        <v/>
      </c>
      <c r="AQ89" s="190" t="str">
        <f t="shared" si="55"/>
        <v/>
      </c>
      <c r="AR89" s="190" t="str">
        <f t="shared" si="55"/>
        <v/>
      </c>
      <c r="AS89" s="190" t="str">
        <f t="shared" si="55"/>
        <v/>
      </c>
      <c r="AT89" s="190" t="str">
        <f t="shared" si="55"/>
        <v/>
      </c>
      <c r="AU89" s="190" t="str">
        <f t="shared" si="55"/>
        <v/>
      </c>
      <c r="AV89" s="190" t="str">
        <f t="shared" si="51"/>
        <v/>
      </c>
      <c r="AW89" s="190" t="str">
        <f t="shared" si="51"/>
        <v/>
      </c>
      <c r="AX89" s="190" t="str">
        <f t="shared" si="51"/>
        <v/>
      </c>
      <c r="AY89" s="190" t="str">
        <f t="shared" si="51"/>
        <v/>
      </c>
      <c r="AZ89" s="190" t="str">
        <f t="shared" si="51"/>
        <v/>
      </c>
      <c r="BA89" s="190" t="str">
        <f t="shared" si="51"/>
        <v/>
      </c>
      <c r="BB89" s="190" t="str">
        <f t="shared" si="51"/>
        <v/>
      </c>
      <c r="BC89" s="190" t="str">
        <f t="shared" si="51"/>
        <v/>
      </c>
      <c r="BD89" s="190" t="str">
        <f t="shared" si="51"/>
        <v/>
      </c>
      <c r="BE89" s="190" t="str">
        <f t="shared" si="50"/>
        <v/>
      </c>
      <c r="BF89" s="190" t="str">
        <f t="shared" si="50"/>
        <v/>
      </c>
      <c r="BG89" s="190" t="str">
        <f t="shared" si="50"/>
        <v/>
      </c>
      <c r="BH89" s="190" t="str">
        <f t="shared" si="50"/>
        <v/>
      </c>
      <c r="BI89" s="190" t="str">
        <f t="shared" si="50"/>
        <v/>
      </c>
      <c r="BJ89" s="190" t="str">
        <f t="shared" si="50"/>
        <v/>
      </c>
      <c r="BK89" s="190" t="str">
        <f t="shared" si="50"/>
        <v/>
      </c>
      <c r="BL89" s="190" t="str">
        <f t="shared" si="50"/>
        <v/>
      </c>
      <c r="BM89" s="190" t="str">
        <f t="shared" si="50"/>
        <v/>
      </c>
      <c r="BN89" s="190" t="str">
        <f t="shared" si="50"/>
        <v/>
      </c>
      <c r="BO89" s="190" t="str">
        <f t="shared" si="50"/>
        <v/>
      </c>
      <c r="BP89" s="190" t="str">
        <f t="shared" si="50"/>
        <v/>
      </c>
      <c r="BQ89" s="190" t="str">
        <f t="shared" si="50"/>
        <v/>
      </c>
      <c r="BR89" s="190" t="str">
        <f t="shared" si="50"/>
        <v/>
      </c>
      <c r="BS89" s="190" t="str">
        <f t="shared" si="50"/>
        <v/>
      </c>
      <c r="BT89" s="190" t="str">
        <f t="shared" si="40"/>
        <v/>
      </c>
      <c r="BU89" s="190" t="str">
        <f t="shared" si="54"/>
        <v/>
      </c>
      <c r="BV89" s="190" t="str">
        <f t="shared" si="54"/>
        <v/>
      </c>
      <c r="BW89" s="190" t="str">
        <f t="shared" si="52"/>
        <v/>
      </c>
      <c r="BX89" s="190" t="str">
        <f t="shared" si="52"/>
        <v/>
      </c>
      <c r="BY89" s="190" t="str">
        <f t="shared" si="52"/>
        <v/>
      </c>
      <c r="BZ89" t="e">
        <f>IF(LEFT(B89,6)=$A$1,IF(ISERROR(FIND(SALES!$M$8,MPAN!H89)),"",TRUE),"")</f>
        <v>#N/A</v>
      </c>
    </row>
    <row r="90" spans="1:78" x14ac:dyDescent="0.25">
      <c r="A90" t="e">
        <f>IF(BZ90=TRUE,BZ90&amp;COUNTIF($BZ$3:BZ90,"TRUE"),"")</f>
        <v>#N/A</v>
      </c>
      <c r="B90" s="625" t="str">
        <f t="shared" si="41"/>
        <v>LONDP4</v>
      </c>
      <c r="C90" s="626" t="str">
        <f>'F12'!E93</f>
        <v>LOND P4 2R</v>
      </c>
      <c r="D90" s="1" t="str">
        <f t="shared" si="42"/>
        <v>LOND</v>
      </c>
      <c r="E90" s="1" t="str">
        <f t="shared" si="43"/>
        <v>P4</v>
      </c>
      <c r="F90" t="str">
        <f t="shared" si="46"/>
        <v>2R</v>
      </c>
      <c r="G90" t="str">
        <f t="shared" si="47"/>
        <v/>
      </c>
      <c r="H90" s="1" t="str">
        <f>'F12'!F93</f>
        <v>811 511 512 807 810 812 874 809 808</v>
      </c>
      <c r="I90" s="197">
        <f t="shared" si="44"/>
        <v>8.75</v>
      </c>
      <c r="J90" s="190" t="str">
        <f t="shared" si="56"/>
        <v>811</v>
      </c>
      <c r="K90" s="190" t="str">
        <f t="shared" si="56"/>
        <v>511</v>
      </c>
      <c r="L90" s="190" t="str">
        <f t="shared" si="56"/>
        <v>512</v>
      </c>
      <c r="M90" s="190" t="str">
        <f t="shared" si="56"/>
        <v>807</v>
      </c>
      <c r="N90" s="190" t="str">
        <f t="shared" si="56"/>
        <v>810</v>
      </c>
      <c r="O90" s="190" t="str">
        <f t="shared" si="56"/>
        <v>812</v>
      </c>
      <c r="P90" s="190" t="str">
        <f t="shared" si="56"/>
        <v>874</v>
      </c>
      <c r="Q90" s="190" t="str">
        <f t="shared" si="56"/>
        <v>809</v>
      </c>
      <c r="R90" s="190" t="str">
        <f t="shared" si="56"/>
        <v>808</v>
      </c>
      <c r="S90" s="190" t="str">
        <f t="shared" si="56"/>
        <v/>
      </c>
      <c r="T90" s="190" t="str">
        <f t="shared" si="56"/>
        <v/>
      </c>
      <c r="U90" s="190" t="str">
        <f t="shared" si="56"/>
        <v/>
      </c>
      <c r="V90" s="190" t="str">
        <f t="shared" si="56"/>
        <v/>
      </c>
      <c r="W90" s="190" t="str">
        <f t="shared" si="56"/>
        <v/>
      </c>
      <c r="X90" s="190" t="str">
        <f t="shared" si="56"/>
        <v/>
      </c>
      <c r="Y90" s="190" t="str">
        <f t="shared" si="56"/>
        <v/>
      </c>
      <c r="Z90" s="190" t="str">
        <f t="shared" si="53"/>
        <v/>
      </c>
      <c r="AA90" s="190" t="str">
        <f t="shared" si="53"/>
        <v/>
      </c>
      <c r="AB90" s="190" t="str">
        <f t="shared" si="53"/>
        <v/>
      </c>
      <c r="AC90" s="190" t="str">
        <f t="shared" si="53"/>
        <v/>
      </c>
      <c r="AD90" s="190" t="str">
        <f t="shared" si="53"/>
        <v/>
      </c>
      <c r="AE90" s="190" t="str">
        <f t="shared" si="53"/>
        <v/>
      </c>
      <c r="AF90" s="190" t="str">
        <f t="shared" si="53"/>
        <v/>
      </c>
      <c r="AG90" s="190" t="str">
        <f t="shared" si="53"/>
        <v/>
      </c>
      <c r="AH90" s="190" t="str">
        <f t="shared" si="53"/>
        <v/>
      </c>
      <c r="AI90" s="190" t="str">
        <f t="shared" si="53"/>
        <v/>
      </c>
      <c r="AJ90" s="190" t="str">
        <f t="shared" si="53"/>
        <v/>
      </c>
      <c r="AK90" s="190" t="str">
        <f t="shared" si="53"/>
        <v/>
      </c>
      <c r="AL90" s="190" t="str">
        <f t="shared" si="53"/>
        <v/>
      </c>
      <c r="AM90" s="190" t="str">
        <f t="shared" si="53"/>
        <v/>
      </c>
      <c r="AN90" s="190" t="str">
        <f t="shared" si="53"/>
        <v/>
      </c>
      <c r="AO90" s="190" t="str">
        <f t="shared" si="55"/>
        <v/>
      </c>
      <c r="AP90" s="190" t="str">
        <f t="shared" si="55"/>
        <v/>
      </c>
      <c r="AQ90" s="190" t="str">
        <f t="shared" si="55"/>
        <v/>
      </c>
      <c r="AR90" s="190" t="str">
        <f t="shared" si="55"/>
        <v/>
      </c>
      <c r="AS90" s="190" t="str">
        <f t="shared" si="55"/>
        <v/>
      </c>
      <c r="AT90" s="190" t="str">
        <f t="shared" si="55"/>
        <v/>
      </c>
      <c r="AU90" s="190" t="str">
        <f t="shared" si="55"/>
        <v/>
      </c>
      <c r="AV90" s="190" t="str">
        <f t="shared" si="51"/>
        <v/>
      </c>
      <c r="AW90" s="190" t="str">
        <f t="shared" si="51"/>
        <v/>
      </c>
      <c r="AX90" s="190" t="str">
        <f t="shared" si="51"/>
        <v/>
      </c>
      <c r="AY90" s="190" t="str">
        <f t="shared" si="51"/>
        <v/>
      </c>
      <c r="AZ90" s="190" t="str">
        <f t="shared" si="51"/>
        <v/>
      </c>
      <c r="BA90" s="190" t="str">
        <f t="shared" si="51"/>
        <v/>
      </c>
      <c r="BB90" s="190" t="str">
        <f t="shared" si="51"/>
        <v/>
      </c>
      <c r="BC90" s="190" t="str">
        <f t="shared" si="51"/>
        <v/>
      </c>
      <c r="BD90" s="190" t="str">
        <f t="shared" si="51"/>
        <v/>
      </c>
      <c r="BE90" s="190" t="str">
        <f t="shared" si="50"/>
        <v/>
      </c>
      <c r="BF90" s="190" t="str">
        <f t="shared" si="50"/>
        <v/>
      </c>
      <c r="BG90" s="190" t="str">
        <f t="shared" si="50"/>
        <v/>
      </c>
      <c r="BH90" s="190" t="str">
        <f t="shared" si="50"/>
        <v/>
      </c>
      <c r="BI90" s="190" t="str">
        <f t="shared" si="50"/>
        <v/>
      </c>
      <c r="BJ90" s="190" t="str">
        <f t="shared" si="50"/>
        <v/>
      </c>
      <c r="BK90" s="190" t="str">
        <f t="shared" si="50"/>
        <v/>
      </c>
      <c r="BL90" s="190" t="str">
        <f t="shared" ref="BL90:BS95" si="57">IF(BL$2&gt;LEN($H90),IF(BL$1=1,IF(LEN($H90)=2,"0"&amp;$H90,""),""),RIGHT(LEFT($H90,BL$2),3))</f>
        <v/>
      </c>
      <c r="BM90" s="190" t="str">
        <f t="shared" si="57"/>
        <v/>
      </c>
      <c r="BN90" s="190" t="str">
        <f t="shared" si="57"/>
        <v/>
      </c>
      <c r="BO90" s="190" t="str">
        <f t="shared" si="57"/>
        <v/>
      </c>
      <c r="BP90" s="190" t="str">
        <f t="shared" si="57"/>
        <v/>
      </c>
      <c r="BQ90" s="190" t="str">
        <f t="shared" si="57"/>
        <v/>
      </c>
      <c r="BR90" s="190" t="str">
        <f t="shared" si="57"/>
        <v/>
      </c>
      <c r="BS90" s="190" t="str">
        <f t="shared" si="57"/>
        <v/>
      </c>
      <c r="BT90" s="190" t="str">
        <f t="shared" si="40"/>
        <v/>
      </c>
      <c r="BU90" s="190" t="str">
        <f t="shared" si="54"/>
        <v/>
      </c>
      <c r="BV90" s="190" t="str">
        <f t="shared" si="54"/>
        <v/>
      </c>
      <c r="BW90" s="190" t="str">
        <f t="shared" si="52"/>
        <v/>
      </c>
      <c r="BX90" s="190" t="str">
        <f t="shared" si="52"/>
        <v/>
      </c>
      <c r="BY90" s="190" t="str">
        <f t="shared" si="52"/>
        <v/>
      </c>
      <c r="BZ90" t="e">
        <f>IF(LEFT(B90,6)=$A$1,IF(ISERROR(FIND(SALES!$M$8,MPAN!H90)),"",TRUE),"")</f>
        <v>#N/A</v>
      </c>
    </row>
    <row r="91" spans="1:78" x14ac:dyDescent="0.25">
      <c r="A91" t="e">
        <f>IF(BZ91=TRUE,BZ91&amp;COUNTIF($BZ$3:BZ91,"TRUE"),"")</f>
        <v>#N/A</v>
      </c>
      <c r="B91" s="625" t="str">
        <f t="shared" si="41"/>
        <v>SWAEP3</v>
      </c>
      <c r="C91" s="626" t="str">
        <f>'F12'!E94</f>
        <v>SWAE P3 1R</v>
      </c>
      <c r="D91" s="1" t="str">
        <f t="shared" si="42"/>
        <v>SWAE</v>
      </c>
      <c r="E91" s="1" t="str">
        <f t="shared" si="43"/>
        <v>P3</v>
      </c>
      <c r="F91" t="str">
        <f t="shared" si="46"/>
        <v>1R</v>
      </c>
      <c r="G91" t="str">
        <f t="shared" si="47"/>
        <v/>
      </c>
      <c r="H91" s="1" t="str">
        <f>'F12'!F94</f>
        <v>500 501 801 802 873</v>
      </c>
      <c r="I91" s="197">
        <f t="shared" si="44"/>
        <v>4.75</v>
      </c>
      <c r="J91" s="190" t="str">
        <f t="shared" si="56"/>
        <v>500</v>
      </c>
      <c r="K91" s="190" t="str">
        <f t="shared" si="56"/>
        <v>501</v>
      </c>
      <c r="L91" s="190" t="str">
        <f t="shared" si="56"/>
        <v>801</v>
      </c>
      <c r="M91" s="190" t="str">
        <f t="shared" si="56"/>
        <v>802</v>
      </c>
      <c r="N91" s="190" t="str">
        <f t="shared" si="56"/>
        <v>873</v>
      </c>
      <c r="O91" s="190" t="str">
        <f t="shared" si="56"/>
        <v/>
      </c>
      <c r="P91" s="190" t="str">
        <f t="shared" si="56"/>
        <v/>
      </c>
      <c r="Q91" s="190" t="str">
        <f t="shared" si="56"/>
        <v/>
      </c>
      <c r="R91" s="190" t="str">
        <f t="shared" si="56"/>
        <v/>
      </c>
      <c r="S91" s="190" t="str">
        <f t="shared" si="56"/>
        <v/>
      </c>
      <c r="T91" s="190" t="str">
        <f t="shared" si="56"/>
        <v/>
      </c>
      <c r="U91" s="190" t="str">
        <f t="shared" si="56"/>
        <v/>
      </c>
      <c r="V91" s="190" t="str">
        <f t="shared" si="56"/>
        <v/>
      </c>
      <c r="W91" s="190" t="str">
        <f t="shared" si="56"/>
        <v/>
      </c>
      <c r="X91" s="190" t="str">
        <f t="shared" si="56"/>
        <v/>
      </c>
      <c r="Y91" s="190" t="str">
        <f t="shared" si="56"/>
        <v/>
      </c>
      <c r="Z91" s="190" t="str">
        <f t="shared" si="53"/>
        <v/>
      </c>
      <c r="AA91" s="190" t="str">
        <f t="shared" si="53"/>
        <v/>
      </c>
      <c r="AB91" s="190" t="str">
        <f t="shared" si="53"/>
        <v/>
      </c>
      <c r="AC91" s="190" t="str">
        <f t="shared" si="53"/>
        <v/>
      </c>
      <c r="AD91" s="190" t="str">
        <f t="shared" si="53"/>
        <v/>
      </c>
      <c r="AE91" s="190" t="str">
        <f t="shared" si="53"/>
        <v/>
      </c>
      <c r="AF91" s="190" t="str">
        <f t="shared" si="53"/>
        <v/>
      </c>
      <c r="AG91" s="190" t="str">
        <f t="shared" si="53"/>
        <v/>
      </c>
      <c r="AH91" s="190" t="str">
        <f t="shared" si="53"/>
        <v/>
      </c>
      <c r="AI91" s="190" t="str">
        <f t="shared" si="53"/>
        <v/>
      </c>
      <c r="AJ91" s="190" t="str">
        <f t="shared" si="53"/>
        <v/>
      </c>
      <c r="AK91" s="190" t="str">
        <f t="shared" si="53"/>
        <v/>
      </c>
      <c r="AL91" s="190" t="str">
        <f t="shared" si="53"/>
        <v/>
      </c>
      <c r="AM91" s="190" t="str">
        <f t="shared" si="53"/>
        <v/>
      </c>
      <c r="AN91" s="190" t="str">
        <f t="shared" si="53"/>
        <v/>
      </c>
      <c r="AO91" s="190" t="str">
        <f t="shared" si="55"/>
        <v/>
      </c>
      <c r="AP91" s="190" t="str">
        <f t="shared" si="55"/>
        <v/>
      </c>
      <c r="AQ91" s="190" t="str">
        <f t="shared" si="55"/>
        <v/>
      </c>
      <c r="AR91" s="190" t="str">
        <f t="shared" si="55"/>
        <v/>
      </c>
      <c r="AS91" s="190" t="str">
        <f t="shared" si="55"/>
        <v/>
      </c>
      <c r="AT91" s="190" t="str">
        <f t="shared" si="55"/>
        <v/>
      </c>
      <c r="AU91" s="190" t="str">
        <f t="shared" si="55"/>
        <v/>
      </c>
      <c r="AV91" s="190" t="str">
        <f t="shared" si="51"/>
        <v/>
      </c>
      <c r="AW91" s="190" t="str">
        <f t="shared" si="51"/>
        <v/>
      </c>
      <c r="AX91" s="190" t="str">
        <f t="shared" si="51"/>
        <v/>
      </c>
      <c r="AY91" s="190" t="str">
        <f t="shared" si="51"/>
        <v/>
      </c>
      <c r="AZ91" s="190" t="str">
        <f t="shared" si="51"/>
        <v/>
      </c>
      <c r="BA91" s="190" t="str">
        <f t="shared" si="51"/>
        <v/>
      </c>
      <c r="BB91" s="190" t="str">
        <f t="shared" si="51"/>
        <v/>
      </c>
      <c r="BC91" s="190" t="str">
        <f t="shared" si="51"/>
        <v/>
      </c>
      <c r="BD91" s="190" t="str">
        <f t="shared" si="51"/>
        <v/>
      </c>
      <c r="BE91" s="190" t="str">
        <f t="shared" si="51"/>
        <v/>
      </c>
      <c r="BF91" s="190" t="str">
        <f t="shared" si="51"/>
        <v/>
      </c>
      <c r="BG91" s="190" t="str">
        <f t="shared" si="51"/>
        <v/>
      </c>
      <c r="BH91" s="190" t="str">
        <f t="shared" si="51"/>
        <v/>
      </c>
      <c r="BI91" s="190" t="str">
        <f t="shared" si="51"/>
        <v/>
      </c>
      <c r="BJ91" s="190" t="str">
        <f t="shared" si="51"/>
        <v/>
      </c>
      <c r="BK91" s="190" t="str">
        <f t="shared" si="51"/>
        <v/>
      </c>
      <c r="BL91" s="190" t="str">
        <f t="shared" si="57"/>
        <v/>
      </c>
      <c r="BM91" s="190" t="str">
        <f t="shared" si="57"/>
        <v/>
      </c>
      <c r="BN91" s="190" t="str">
        <f t="shared" si="57"/>
        <v/>
      </c>
      <c r="BO91" s="190" t="str">
        <f t="shared" si="57"/>
        <v/>
      </c>
      <c r="BP91" s="190" t="str">
        <f t="shared" si="57"/>
        <v/>
      </c>
      <c r="BQ91" s="190" t="str">
        <f t="shared" si="57"/>
        <v/>
      </c>
      <c r="BR91" s="190" t="str">
        <f t="shared" si="57"/>
        <v/>
      </c>
      <c r="BS91" s="190" t="str">
        <f t="shared" si="57"/>
        <v/>
      </c>
      <c r="BT91" s="190" t="str">
        <f t="shared" si="40"/>
        <v/>
      </c>
      <c r="BU91" s="190" t="str">
        <f t="shared" si="54"/>
        <v/>
      </c>
      <c r="BV91" s="190" t="str">
        <f t="shared" si="54"/>
        <v/>
      </c>
      <c r="BW91" s="190" t="str">
        <f t="shared" si="52"/>
        <v/>
      </c>
      <c r="BX91" s="190" t="str">
        <f t="shared" si="52"/>
        <v/>
      </c>
      <c r="BY91" s="190" t="str">
        <f t="shared" si="52"/>
        <v/>
      </c>
      <c r="BZ91" t="e">
        <f>IF(LEFT(B91,6)=$A$1,IF(ISERROR(FIND(SALES!$M$8,MPAN!H91)),"",TRUE),"")</f>
        <v>#N/A</v>
      </c>
    </row>
    <row r="92" spans="1:78" x14ac:dyDescent="0.25">
      <c r="A92" t="e">
        <f>IF(BZ92=TRUE,BZ92&amp;COUNTIF($BZ$3:BZ92,"TRUE"),"")</f>
        <v>#N/A</v>
      </c>
      <c r="B92" s="625" t="str">
        <f t="shared" si="41"/>
        <v>SEEBP1</v>
      </c>
      <c r="C92" s="626" t="str">
        <f>'F12'!E95</f>
        <v>SEEB P1 1R</v>
      </c>
      <c r="D92" s="1" t="str">
        <f t="shared" si="42"/>
        <v>SEEB</v>
      </c>
      <c r="E92" s="1" t="str">
        <f t="shared" si="43"/>
        <v>P1</v>
      </c>
      <c r="F92" t="str">
        <f t="shared" si="46"/>
        <v>1R</v>
      </c>
      <c r="G92" t="str">
        <f t="shared" si="47"/>
        <v/>
      </c>
      <c r="H92" s="1" t="str">
        <f>'F12'!F95</f>
        <v>002 500 501 801 802 811 873</v>
      </c>
      <c r="I92" s="197">
        <f t="shared" si="44"/>
        <v>6.75</v>
      </c>
      <c r="J92" s="190" t="str">
        <f t="shared" si="56"/>
        <v>002</v>
      </c>
      <c r="K92" s="190" t="str">
        <f t="shared" si="56"/>
        <v>500</v>
      </c>
      <c r="L92" s="190" t="str">
        <f t="shared" si="56"/>
        <v>501</v>
      </c>
      <c r="M92" s="190" t="str">
        <f t="shared" si="56"/>
        <v>801</v>
      </c>
      <c r="N92" s="190" t="str">
        <f t="shared" si="56"/>
        <v>802</v>
      </c>
      <c r="O92" s="190" t="str">
        <f t="shared" si="56"/>
        <v>811</v>
      </c>
      <c r="P92" s="190" t="str">
        <f t="shared" si="56"/>
        <v>873</v>
      </c>
      <c r="Q92" s="190" t="str">
        <f t="shared" si="56"/>
        <v/>
      </c>
      <c r="R92" s="190" t="str">
        <f t="shared" si="56"/>
        <v/>
      </c>
      <c r="S92" s="190" t="str">
        <f t="shared" si="56"/>
        <v/>
      </c>
      <c r="T92" s="190" t="str">
        <f t="shared" si="56"/>
        <v/>
      </c>
      <c r="U92" s="190" t="str">
        <f t="shared" si="56"/>
        <v/>
      </c>
      <c r="V92" s="190" t="str">
        <f t="shared" si="56"/>
        <v/>
      </c>
      <c r="W92" s="190" t="str">
        <f t="shared" si="56"/>
        <v/>
      </c>
      <c r="X92" s="190" t="str">
        <f t="shared" si="56"/>
        <v/>
      </c>
      <c r="Y92" s="190" t="str">
        <f t="shared" si="56"/>
        <v/>
      </c>
      <c r="Z92" s="190" t="str">
        <f t="shared" si="53"/>
        <v/>
      </c>
      <c r="AA92" s="190" t="str">
        <f t="shared" si="53"/>
        <v/>
      </c>
      <c r="AB92" s="190" t="str">
        <f t="shared" si="53"/>
        <v/>
      </c>
      <c r="AC92" s="190" t="str">
        <f t="shared" si="53"/>
        <v/>
      </c>
      <c r="AD92" s="190" t="str">
        <f t="shared" si="53"/>
        <v/>
      </c>
      <c r="AE92" s="190" t="str">
        <f t="shared" si="53"/>
        <v/>
      </c>
      <c r="AF92" s="190" t="str">
        <f t="shared" si="53"/>
        <v/>
      </c>
      <c r="AG92" s="190" t="str">
        <f t="shared" si="53"/>
        <v/>
      </c>
      <c r="AH92" s="190" t="str">
        <f t="shared" si="53"/>
        <v/>
      </c>
      <c r="AI92" s="190" t="str">
        <f t="shared" si="53"/>
        <v/>
      </c>
      <c r="AJ92" s="190" t="str">
        <f t="shared" si="53"/>
        <v/>
      </c>
      <c r="AK92" s="190" t="str">
        <f t="shared" si="53"/>
        <v/>
      </c>
      <c r="AL92" s="190" t="str">
        <f t="shared" si="53"/>
        <v/>
      </c>
      <c r="AM92" s="190" t="str">
        <f t="shared" si="53"/>
        <v/>
      </c>
      <c r="AN92" s="190" t="str">
        <f t="shared" si="53"/>
        <v/>
      </c>
      <c r="AO92" s="190" t="str">
        <f t="shared" si="55"/>
        <v/>
      </c>
      <c r="AP92" s="190" t="str">
        <f t="shared" si="55"/>
        <v/>
      </c>
      <c r="AQ92" s="190" t="str">
        <f t="shared" si="55"/>
        <v/>
      </c>
      <c r="AR92" s="190" t="str">
        <f t="shared" si="55"/>
        <v/>
      </c>
      <c r="AS92" s="190" t="str">
        <f t="shared" si="55"/>
        <v/>
      </c>
      <c r="AT92" s="190" t="str">
        <f t="shared" si="55"/>
        <v/>
      </c>
      <c r="AU92" s="190" t="str">
        <f t="shared" si="55"/>
        <v/>
      </c>
      <c r="AV92" s="190" t="str">
        <f t="shared" si="51"/>
        <v/>
      </c>
      <c r="AW92" s="190" t="str">
        <f t="shared" si="51"/>
        <v/>
      </c>
      <c r="AX92" s="190" t="str">
        <f t="shared" si="51"/>
        <v/>
      </c>
      <c r="AY92" s="190" t="str">
        <f t="shared" si="51"/>
        <v/>
      </c>
      <c r="AZ92" s="190" t="str">
        <f t="shared" si="51"/>
        <v/>
      </c>
      <c r="BA92" s="190" t="str">
        <f t="shared" si="51"/>
        <v/>
      </c>
      <c r="BB92" s="190" t="str">
        <f t="shared" si="51"/>
        <v/>
      </c>
      <c r="BC92" s="190" t="str">
        <f t="shared" si="51"/>
        <v/>
      </c>
      <c r="BD92" s="190" t="str">
        <f t="shared" si="51"/>
        <v/>
      </c>
      <c r="BE92" s="190" t="str">
        <f t="shared" si="51"/>
        <v/>
      </c>
      <c r="BF92" s="190" t="str">
        <f t="shared" si="51"/>
        <v/>
      </c>
      <c r="BG92" s="190" t="str">
        <f t="shared" si="51"/>
        <v/>
      </c>
      <c r="BH92" s="190" t="str">
        <f t="shared" si="51"/>
        <v/>
      </c>
      <c r="BI92" s="190" t="str">
        <f t="shared" si="51"/>
        <v/>
      </c>
      <c r="BJ92" s="190" t="str">
        <f t="shared" si="51"/>
        <v/>
      </c>
      <c r="BK92" s="190" t="str">
        <f t="shared" si="51"/>
        <v/>
      </c>
      <c r="BL92" s="190" t="str">
        <f t="shared" si="57"/>
        <v/>
      </c>
      <c r="BM92" s="190" t="str">
        <f t="shared" si="57"/>
        <v/>
      </c>
      <c r="BN92" s="190" t="str">
        <f t="shared" si="57"/>
        <v/>
      </c>
      <c r="BO92" s="190" t="str">
        <f t="shared" si="57"/>
        <v/>
      </c>
      <c r="BP92" s="190" t="str">
        <f t="shared" si="57"/>
        <v/>
      </c>
      <c r="BQ92" s="190" t="str">
        <f t="shared" si="57"/>
        <v/>
      </c>
      <c r="BR92" s="190" t="str">
        <f t="shared" si="57"/>
        <v/>
      </c>
      <c r="BS92" s="190" t="str">
        <f t="shared" si="57"/>
        <v/>
      </c>
      <c r="BT92" s="190" t="str">
        <f t="shared" si="40"/>
        <v/>
      </c>
      <c r="BU92" s="190" t="str">
        <f t="shared" si="54"/>
        <v/>
      </c>
      <c r="BV92" s="190" t="str">
        <f t="shared" si="54"/>
        <v/>
      </c>
      <c r="BW92" s="190" t="str">
        <f t="shared" si="52"/>
        <v/>
      </c>
      <c r="BX92" s="190" t="str">
        <f t="shared" si="52"/>
        <v/>
      </c>
      <c r="BY92" s="190" t="str">
        <f t="shared" si="52"/>
        <v/>
      </c>
      <c r="BZ92" t="e">
        <f>IF(LEFT(B92,6)=$A$1,IF(ISERROR(FIND(SALES!$M$8,MPAN!H92)),"",TRUE),"")</f>
        <v>#N/A</v>
      </c>
    </row>
    <row r="93" spans="1:78" x14ac:dyDescent="0.25">
      <c r="A93" t="e">
        <f>IF(BZ93=TRUE,BZ93&amp;COUNTIF($BZ$3:BZ93,"TRUE"),"")</f>
        <v>#N/A</v>
      </c>
      <c r="B93" s="625" t="str">
        <f t="shared" si="41"/>
        <v>SWEBP4</v>
      </c>
      <c r="C93" s="626" t="str">
        <f>'F12'!E96</f>
        <v>SWEB P4 2R</v>
      </c>
      <c r="D93" s="1" t="str">
        <f t="shared" si="42"/>
        <v>SWEB</v>
      </c>
      <c r="E93" s="1" t="str">
        <f t="shared" si="43"/>
        <v>P4</v>
      </c>
      <c r="F93" t="str">
        <f t="shared" si="46"/>
        <v>2R</v>
      </c>
      <c r="G93" t="str">
        <f t="shared" si="47"/>
        <v/>
      </c>
      <c r="H93" s="1" t="str">
        <f>'F12'!F96</f>
        <v>031 032 033 034 035 036 037 038 039 040 041 047 051 541 542 543 544 545 546 547 548 549 550 551 564 573 576 579 580 582 584 803 804 808 812 820 821 872 874 807</v>
      </c>
      <c r="I93" s="197">
        <f t="shared" si="44"/>
        <v>39.75</v>
      </c>
      <c r="J93" s="190" t="str">
        <f t="shared" si="56"/>
        <v>031</v>
      </c>
      <c r="K93" s="190" t="str">
        <f t="shared" si="56"/>
        <v>032</v>
      </c>
      <c r="L93" s="190" t="str">
        <f t="shared" si="56"/>
        <v>033</v>
      </c>
      <c r="M93" s="190" t="str">
        <f t="shared" si="56"/>
        <v>034</v>
      </c>
      <c r="N93" s="190" t="str">
        <f t="shared" si="56"/>
        <v>035</v>
      </c>
      <c r="O93" s="190" t="str">
        <f t="shared" si="56"/>
        <v>036</v>
      </c>
      <c r="P93" s="190" t="str">
        <f t="shared" si="56"/>
        <v>037</v>
      </c>
      <c r="Q93" s="190" t="str">
        <f t="shared" si="56"/>
        <v>038</v>
      </c>
      <c r="R93" s="190" t="str">
        <f t="shared" si="56"/>
        <v>039</v>
      </c>
      <c r="S93" s="190" t="str">
        <f t="shared" si="56"/>
        <v>040</v>
      </c>
      <c r="T93" s="190" t="str">
        <f t="shared" si="56"/>
        <v>041</v>
      </c>
      <c r="U93" s="190" t="str">
        <f t="shared" si="56"/>
        <v>047</v>
      </c>
      <c r="V93" s="190" t="str">
        <f t="shared" si="56"/>
        <v>051</v>
      </c>
      <c r="W93" s="190" t="str">
        <f t="shared" si="56"/>
        <v>541</v>
      </c>
      <c r="X93" s="190" t="str">
        <f t="shared" si="56"/>
        <v>542</v>
      </c>
      <c r="Y93" s="190" t="str">
        <f t="shared" si="56"/>
        <v>543</v>
      </c>
      <c r="Z93" s="190" t="str">
        <f t="shared" si="53"/>
        <v>544</v>
      </c>
      <c r="AA93" s="190" t="str">
        <f t="shared" si="53"/>
        <v>545</v>
      </c>
      <c r="AB93" s="190" t="str">
        <f t="shared" si="53"/>
        <v>546</v>
      </c>
      <c r="AC93" s="190" t="str">
        <f t="shared" si="53"/>
        <v>547</v>
      </c>
      <c r="AD93" s="190" t="str">
        <f t="shared" si="53"/>
        <v>548</v>
      </c>
      <c r="AE93" s="190" t="str">
        <f t="shared" si="53"/>
        <v>549</v>
      </c>
      <c r="AF93" s="190" t="str">
        <f t="shared" si="53"/>
        <v>550</v>
      </c>
      <c r="AG93" s="190" t="str">
        <f t="shared" si="53"/>
        <v>551</v>
      </c>
      <c r="AH93" s="190" t="str">
        <f t="shared" si="53"/>
        <v>564</v>
      </c>
      <c r="AI93" s="190" t="str">
        <f t="shared" si="53"/>
        <v>573</v>
      </c>
      <c r="AJ93" s="190" t="str">
        <f t="shared" si="53"/>
        <v>576</v>
      </c>
      <c r="AK93" s="190" t="str">
        <f t="shared" si="53"/>
        <v>579</v>
      </c>
      <c r="AL93" s="190" t="str">
        <f t="shared" si="53"/>
        <v>580</v>
      </c>
      <c r="AM93" s="190" t="str">
        <f t="shared" si="53"/>
        <v>582</v>
      </c>
      <c r="AN93" s="190" t="str">
        <f t="shared" si="53"/>
        <v>584</v>
      </c>
      <c r="AO93" s="190" t="str">
        <f t="shared" si="55"/>
        <v>803</v>
      </c>
      <c r="AP93" s="190" t="str">
        <f t="shared" si="55"/>
        <v>804</v>
      </c>
      <c r="AQ93" s="190" t="str">
        <f t="shared" si="55"/>
        <v>808</v>
      </c>
      <c r="AR93" s="190" t="str">
        <f t="shared" si="55"/>
        <v>812</v>
      </c>
      <c r="AS93" s="190" t="str">
        <f t="shared" si="55"/>
        <v>820</v>
      </c>
      <c r="AT93" s="190" t="str">
        <f t="shared" si="55"/>
        <v>821</v>
      </c>
      <c r="AU93" s="190" t="str">
        <f t="shared" si="55"/>
        <v>872</v>
      </c>
      <c r="AV93" s="190" t="str">
        <f t="shared" si="51"/>
        <v>874</v>
      </c>
      <c r="AW93" s="190" t="str">
        <f t="shared" si="51"/>
        <v>807</v>
      </c>
      <c r="AX93" s="190" t="str">
        <f t="shared" si="51"/>
        <v/>
      </c>
      <c r="AY93" s="190" t="str">
        <f t="shared" si="51"/>
        <v/>
      </c>
      <c r="AZ93" s="190" t="str">
        <f t="shared" si="51"/>
        <v/>
      </c>
      <c r="BA93" s="190" t="str">
        <f t="shared" si="51"/>
        <v/>
      </c>
      <c r="BB93" s="190" t="str">
        <f t="shared" si="51"/>
        <v/>
      </c>
      <c r="BC93" s="190" t="str">
        <f t="shared" si="51"/>
        <v/>
      </c>
      <c r="BD93" s="190" t="str">
        <f t="shared" si="51"/>
        <v/>
      </c>
      <c r="BE93" s="190" t="str">
        <f t="shared" si="51"/>
        <v/>
      </c>
      <c r="BF93" s="190" t="str">
        <f t="shared" si="51"/>
        <v/>
      </c>
      <c r="BG93" s="190" t="str">
        <f t="shared" si="51"/>
        <v/>
      </c>
      <c r="BH93" s="190" t="str">
        <f t="shared" si="51"/>
        <v/>
      </c>
      <c r="BI93" s="190" t="str">
        <f t="shared" si="51"/>
        <v/>
      </c>
      <c r="BJ93" s="190" t="str">
        <f t="shared" si="51"/>
        <v/>
      </c>
      <c r="BK93" s="190" t="str">
        <f t="shared" si="51"/>
        <v/>
      </c>
      <c r="BL93" s="190" t="str">
        <f t="shared" si="57"/>
        <v/>
      </c>
      <c r="BM93" s="190" t="str">
        <f t="shared" si="57"/>
        <v/>
      </c>
      <c r="BN93" s="190" t="str">
        <f t="shared" si="57"/>
        <v/>
      </c>
      <c r="BO93" s="190" t="str">
        <f t="shared" si="57"/>
        <v/>
      </c>
      <c r="BP93" s="190" t="str">
        <f t="shared" si="57"/>
        <v/>
      </c>
      <c r="BQ93" s="190" t="str">
        <f t="shared" si="57"/>
        <v/>
      </c>
      <c r="BR93" s="190" t="str">
        <f t="shared" si="57"/>
        <v/>
      </c>
      <c r="BS93" s="190" t="str">
        <f t="shared" si="57"/>
        <v/>
      </c>
      <c r="BT93" s="190" t="str">
        <f t="shared" si="40"/>
        <v/>
      </c>
      <c r="BU93" s="190" t="str">
        <f t="shared" si="54"/>
        <v/>
      </c>
      <c r="BV93" s="190" t="str">
        <f t="shared" si="54"/>
        <v/>
      </c>
      <c r="BW93" s="190" t="str">
        <f t="shared" si="52"/>
        <v/>
      </c>
      <c r="BX93" s="190" t="str">
        <f t="shared" si="52"/>
        <v/>
      </c>
      <c r="BY93" s="190" t="str">
        <f t="shared" si="52"/>
        <v/>
      </c>
      <c r="BZ93" t="e">
        <f>IF(LEFT(B93,6)=$A$1,IF(ISERROR(FIND(SALES!$M$8,MPAN!H93)),"",TRUE),"")</f>
        <v>#N/A</v>
      </c>
    </row>
    <row r="94" spans="1:78" x14ac:dyDescent="0.25">
      <c r="A94" t="e">
        <f>IF(BZ94=TRUE,BZ94&amp;COUNTIF($BZ$3:BZ94,"TRUE"),"")</f>
        <v>#N/A</v>
      </c>
      <c r="B94" s="625" t="str">
        <f t="shared" si="41"/>
        <v>EELCP4</v>
      </c>
      <c r="C94" s="626" t="str">
        <f>'F12'!E97</f>
        <v>EELC P4 2R ( 10h night)</v>
      </c>
      <c r="D94" s="1" t="str">
        <f t="shared" si="42"/>
        <v>EELC</v>
      </c>
      <c r="E94" s="1" t="str">
        <f t="shared" si="43"/>
        <v>P4</v>
      </c>
      <c r="F94" t="str">
        <f t="shared" si="46"/>
        <v>2R</v>
      </c>
      <c r="G94" t="str">
        <f t="shared" si="47"/>
        <v xml:space="preserve"> ( 10h night)</v>
      </c>
      <c r="H94" s="1" t="str">
        <f>'F12'!F97</f>
        <v>130 131 190 191 630 631 690 691</v>
      </c>
      <c r="I94" s="197">
        <f t="shared" si="44"/>
        <v>7.75</v>
      </c>
      <c r="J94" s="190" t="str">
        <f t="shared" si="56"/>
        <v>130</v>
      </c>
      <c r="K94" s="190" t="str">
        <f t="shared" si="56"/>
        <v>131</v>
      </c>
      <c r="L94" s="190" t="str">
        <f t="shared" si="56"/>
        <v>190</v>
      </c>
      <c r="M94" s="190" t="str">
        <f t="shared" si="56"/>
        <v>191</v>
      </c>
      <c r="N94" s="190" t="str">
        <f t="shared" si="56"/>
        <v>630</v>
      </c>
      <c r="O94" s="190" t="str">
        <f t="shared" si="56"/>
        <v>631</v>
      </c>
      <c r="P94" s="190" t="str">
        <f t="shared" si="56"/>
        <v>690</v>
      </c>
      <c r="Q94" s="190" t="str">
        <f t="shared" si="56"/>
        <v>691</v>
      </c>
      <c r="R94" s="190" t="str">
        <f t="shared" si="56"/>
        <v/>
      </c>
      <c r="S94" s="190" t="str">
        <f t="shared" si="56"/>
        <v/>
      </c>
      <c r="T94" s="190" t="str">
        <f t="shared" si="56"/>
        <v/>
      </c>
      <c r="U94" s="190" t="str">
        <f t="shared" si="56"/>
        <v/>
      </c>
      <c r="V94" s="190" t="str">
        <f t="shared" si="56"/>
        <v/>
      </c>
      <c r="W94" s="190" t="str">
        <f t="shared" si="56"/>
        <v/>
      </c>
      <c r="X94" s="190" t="str">
        <f t="shared" si="56"/>
        <v/>
      </c>
      <c r="Y94" s="190" t="str">
        <f t="shared" si="56"/>
        <v/>
      </c>
      <c r="Z94" s="190" t="str">
        <f t="shared" si="53"/>
        <v/>
      </c>
      <c r="AA94" s="190" t="str">
        <f t="shared" si="53"/>
        <v/>
      </c>
      <c r="AB94" s="190" t="str">
        <f t="shared" si="53"/>
        <v/>
      </c>
      <c r="AC94" s="190" t="str">
        <f t="shared" si="53"/>
        <v/>
      </c>
      <c r="AD94" s="190" t="str">
        <f t="shared" si="53"/>
        <v/>
      </c>
      <c r="AE94" s="190" t="str">
        <f t="shared" si="53"/>
        <v/>
      </c>
      <c r="AF94" s="190" t="str">
        <f t="shared" si="53"/>
        <v/>
      </c>
      <c r="AG94" s="190" t="str">
        <f t="shared" si="53"/>
        <v/>
      </c>
      <c r="AH94" s="190" t="str">
        <f t="shared" si="53"/>
        <v/>
      </c>
      <c r="AI94" s="190" t="str">
        <f t="shared" si="53"/>
        <v/>
      </c>
      <c r="AJ94" s="190" t="str">
        <f t="shared" si="53"/>
        <v/>
      </c>
      <c r="AK94" s="190" t="str">
        <f t="shared" si="53"/>
        <v/>
      </c>
      <c r="AL94" s="190" t="str">
        <f t="shared" si="53"/>
        <v/>
      </c>
      <c r="AM94" s="190" t="str">
        <f t="shared" si="53"/>
        <v/>
      </c>
      <c r="AN94" s="190" t="str">
        <f t="shared" si="53"/>
        <v/>
      </c>
      <c r="AO94" s="190" t="str">
        <f t="shared" si="55"/>
        <v/>
      </c>
      <c r="AP94" s="190" t="str">
        <f t="shared" si="55"/>
        <v/>
      </c>
      <c r="AQ94" s="190" t="str">
        <f t="shared" si="55"/>
        <v/>
      </c>
      <c r="AR94" s="190" t="str">
        <f t="shared" si="55"/>
        <v/>
      </c>
      <c r="AS94" s="190" t="str">
        <f t="shared" si="55"/>
        <v/>
      </c>
      <c r="AT94" s="190" t="str">
        <f t="shared" si="55"/>
        <v/>
      </c>
      <c r="AU94" s="190" t="str">
        <f t="shared" si="55"/>
        <v/>
      </c>
      <c r="AV94" s="190" t="str">
        <f t="shared" si="51"/>
        <v/>
      </c>
      <c r="AW94" s="190" t="str">
        <f t="shared" si="51"/>
        <v/>
      </c>
      <c r="AX94" s="190" t="str">
        <f t="shared" si="51"/>
        <v/>
      </c>
      <c r="AY94" s="190" t="str">
        <f t="shared" si="51"/>
        <v/>
      </c>
      <c r="AZ94" s="190" t="str">
        <f t="shared" si="51"/>
        <v/>
      </c>
      <c r="BA94" s="190" t="str">
        <f t="shared" si="51"/>
        <v/>
      </c>
      <c r="BB94" s="190" t="str">
        <f t="shared" si="51"/>
        <v/>
      </c>
      <c r="BC94" s="190" t="str">
        <f t="shared" si="51"/>
        <v/>
      </c>
      <c r="BD94" s="190" t="str">
        <f t="shared" si="51"/>
        <v/>
      </c>
      <c r="BE94" s="190" t="str">
        <f t="shared" si="51"/>
        <v/>
      </c>
      <c r="BF94" s="190" t="str">
        <f t="shared" si="51"/>
        <v/>
      </c>
      <c r="BG94" s="190" t="str">
        <f t="shared" si="51"/>
        <v/>
      </c>
      <c r="BH94" s="190" t="str">
        <f t="shared" si="51"/>
        <v/>
      </c>
      <c r="BI94" s="190" t="str">
        <f t="shared" si="51"/>
        <v/>
      </c>
      <c r="BJ94" s="190" t="str">
        <f t="shared" si="51"/>
        <v/>
      </c>
      <c r="BK94" s="190" t="str">
        <f t="shared" si="51"/>
        <v/>
      </c>
      <c r="BL94" s="190" t="str">
        <f t="shared" si="57"/>
        <v/>
      </c>
      <c r="BM94" s="190" t="str">
        <f t="shared" si="57"/>
        <v/>
      </c>
      <c r="BN94" s="190" t="str">
        <f t="shared" si="57"/>
        <v/>
      </c>
      <c r="BO94" s="190" t="str">
        <f t="shared" si="57"/>
        <v/>
      </c>
      <c r="BP94" s="190" t="str">
        <f t="shared" si="57"/>
        <v/>
      </c>
      <c r="BQ94" s="190" t="str">
        <f t="shared" si="57"/>
        <v/>
      </c>
      <c r="BR94" s="190" t="str">
        <f t="shared" si="57"/>
        <v/>
      </c>
      <c r="BS94" s="190" t="str">
        <f t="shared" si="57"/>
        <v/>
      </c>
      <c r="BT94" s="190" t="str">
        <f t="shared" si="40"/>
        <v/>
      </c>
      <c r="BU94" s="190" t="str">
        <f t="shared" si="54"/>
        <v/>
      </c>
      <c r="BV94" s="190" t="str">
        <f t="shared" si="54"/>
        <v/>
      </c>
      <c r="BW94" s="190" t="str">
        <f t="shared" si="52"/>
        <v/>
      </c>
      <c r="BX94" s="190" t="str">
        <f t="shared" si="52"/>
        <v/>
      </c>
      <c r="BY94" s="190" t="str">
        <f t="shared" si="52"/>
        <v/>
      </c>
      <c r="BZ94" t="e">
        <f>IF(LEFT(B94,6)=$A$1,IF(ISERROR(FIND(SALES!$M$8,MPAN!H94)),"",TRUE),"")</f>
        <v>#N/A</v>
      </c>
    </row>
    <row r="95" spans="1:78" x14ac:dyDescent="0.25">
      <c r="A95" t="e">
        <f>IF(BZ95=TRUE,BZ95&amp;COUNTIF($BZ$3:BZ95,"TRUE"),"")</f>
        <v>#N/A</v>
      </c>
      <c r="B95" s="625" t="str">
        <f t="shared" si="41"/>
        <v>SEEBP4</v>
      </c>
      <c r="C95" s="626" t="str">
        <f>'F12'!E98</f>
        <v>SEEB P4 3R</v>
      </c>
      <c r="D95" s="1" t="str">
        <f t="shared" si="42"/>
        <v>SEEB</v>
      </c>
      <c r="E95" s="1" t="str">
        <f t="shared" si="43"/>
        <v>P4</v>
      </c>
      <c r="F95" t="str">
        <f t="shared" si="46"/>
        <v>3R</v>
      </c>
      <c r="G95" t="str">
        <f t="shared" si="47"/>
        <v/>
      </c>
      <c r="H95" s="1" t="str">
        <f>'F12'!F98</f>
        <v>829 068 067 069 070 573 574 575 576</v>
      </c>
      <c r="I95" s="197">
        <f t="shared" si="44"/>
        <v>8.75</v>
      </c>
      <c r="J95" s="190" t="str">
        <f t="shared" si="56"/>
        <v>829</v>
      </c>
      <c r="K95" s="190" t="str">
        <f t="shared" si="56"/>
        <v>068</v>
      </c>
      <c r="L95" s="190" t="str">
        <f t="shared" si="56"/>
        <v>067</v>
      </c>
      <c r="M95" s="190" t="str">
        <f t="shared" si="56"/>
        <v>069</v>
      </c>
      <c r="N95" s="190" t="str">
        <f t="shared" si="56"/>
        <v>070</v>
      </c>
      <c r="O95" s="190" t="str">
        <f t="shared" si="56"/>
        <v>573</v>
      </c>
      <c r="P95" s="190" t="str">
        <f t="shared" si="56"/>
        <v>574</v>
      </c>
      <c r="Q95" s="190" t="str">
        <f t="shared" si="56"/>
        <v>575</v>
      </c>
      <c r="R95" s="190" t="str">
        <f t="shared" si="56"/>
        <v>576</v>
      </c>
      <c r="S95" s="190" t="str">
        <f t="shared" si="56"/>
        <v/>
      </c>
      <c r="T95" s="190" t="str">
        <f t="shared" si="56"/>
        <v/>
      </c>
      <c r="U95" s="190" t="str">
        <f t="shared" si="56"/>
        <v/>
      </c>
      <c r="V95" s="190" t="str">
        <f t="shared" si="56"/>
        <v/>
      </c>
      <c r="W95" s="190" t="str">
        <f t="shared" si="56"/>
        <v/>
      </c>
      <c r="X95" s="190" t="str">
        <f t="shared" si="56"/>
        <v/>
      </c>
      <c r="Y95" s="190" t="str">
        <f t="shared" si="56"/>
        <v/>
      </c>
      <c r="Z95" s="190" t="str">
        <f t="shared" si="53"/>
        <v/>
      </c>
      <c r="AA95" s="190" t="str">
        <f t="shared" si="53"/>
        <v/>
      </c>
      <c r="AB95" s="190" t="str">
        <f t="shared" si="53"/>
        <v/>
      </c>
      <c r="AC95" s="190" t="str">
        <f t="shared" si="53"/>
        <v/>
      </c>
      <c r="AD95" s="190" t="str">
        <f t="shared" si="53"/>
        <v/>
      </c>
      <c r="AE95" s="190" t="str">
        <f t="shared" si="53"/>
        <v/>
      </c>
      <c r="AF95" s="190" t="str">
        <f t="shared" si="53"/>
        <v/>
      </c>
      <c r="AG95" s="190" t="str">
        <f t="shared" si="53"/>
        <v/>
      </c>
      <c r="AH95" s="190" t="str">
        <f t="shared" si="53"/>
        <v/>
      </c>
      <c r="AI95" s="190" t="str">
        <f t="shared" si="53"/>
        <v/>
      </c>
      <c r="AJ95" s="190" t="str">
        <f t="shared" si="53"/>
        <v/>
      </c>
      <c r="AK95" s="190" t="str">
        <f t="shared" si="53"/>
        <v/>
      </c>
      <c r="AL95" s="190" t="str">
        <f t="shared" si="53"/>
        <v/>
      </c>
      <c r="AM95" s="190" t="str">
        <f t="shared" si="53"/>
        <v/>
      </c>
      <c r="AN95" s="190" t="str">
        <f t="shared" si="53"/>
        <v/>
      </c>
      <c r="AO95" s="190" t="str">
        <f t="shared" si="55"/>
        <v/>
      </c>
      <c r="AP95" s="190" t="str">
        <f t="shared" si="55"/>
        <v/>
      </c>
      <c r="AQ95" s="190" t="str">
        <f t="shared" si="55"/>
        <v/>
      </c>
      <c r="AR95" s="190" t="str">
        <f t="shared" si="55"/>
        <v/>
      </c>
      <c r="AS95" s="190" t="str">
        <f t="shared" si="55"/>
        <v/>
      </c>
      <c r="AT95" s="190" t="str">
        <f t="shared" si="55"/>
        <v/>
      </c>
      <c r="AU95" s="190" t="str">
        <f t="shared" si="55"/>
        <v/>
      </c>
      <c r="AV95" s="190" t="str">
        <f t="shared" si="51"/>
        <v/>
      </c>
      <c r="AW95" s="190" t="str">
        <f t="shared" si="51"/>
        <v/>
      </c>
      <c r="AX95" s="190" t="str">
        <f t="shared" si="51"/>
        <v/>
      </c>
      <c r="AY95" s="190" t="str">
        <f t="shared" si="51"/>
        <v/>
      </c>
      <c r="AZ95" s="190" t="str">
        <f t="shared" si="51"/>
        <v/>
      </c>
      <c r="BA95" s="190" t="str">
        <f t="shared" si="51"/>
        <v/>
      </c>
      <c r="BB95" s="190" t="str">
        <f t="shared" si="51"/>
        <v/>
      </c>
      <c r="BC95" s="190" t="str">
        <f t="shared" si="51"/>
        <v/>
      </c>
      <c r="BD95" s="190" t="str">
        <f t="shared" si="51"/>
        <v/>
      </c>
      <c r="BE95" s="190" t="str">
        <f t="shared" si="51"/>
        <v/>
      </c>
      <c r="BF95" s="190" t="str">
        <f t="shared" si="51"/>
        <v/>
      </c>
      <c r="BG95" s="190" t="str">
        <f t="shared" si="51"/>
        <v/>
      </c>
      <c r="BH95" s="190" t="str">
        <f t="shared" si="51"/>
        <v/>
      </c>
      <c r="BI95" s="190" t="str">
        <f t="shared" si="51"/>
        <v/>
      </c>
      <c r="BJ95" s="190" t="str">
        <f t="shared" si="51"/>
        <v/>
      </c>
      <c r="BK95" s="190" t="str">
        <f t="shared" si="51"/>
        <v/>
      </c>
      <c r="BL95" s="190" t="str">
        <f t="shared" si="57"/>
        <v/>
      </c>
      <c r="BM95" s="190" t="str">
        <f t="shared" si="57"/>
        <v/>
      </c>
      <c r="BN95" s="190" t="str">
        <f t="shared" si="57"/>
        <v/>
      </c>
      <c r="BO95" s="190" t="str">
        <f t="shared" si="57"/>
        <v/>
      </c>
      <c r="BP95" s="190" t="str">
        <f t="shared" si="57"/>
        <v/>
      </c>
      <c r="BQ95" s="190" t="str">
        <f t="shared" si="57"/>
        <v/>
      </c>
      <c r="BR95" s="190" t="str">
        <f t="shared" si="57"/>
        <v/>
      </c>
      <c r="BS95" s="190" t="str">
        <f t="shared" si="57"/>
        <v/>
      </c>
      <c r="BT95" s="190" t="str">
        <f t="shared" si="40"/>
        <v/>
      </c>
      <c r="BU95" s="190" t="str">
        <f t="shared" si="54"/>
        <v/>
      </c>
      <c r="BV95" s="190" t="str">
        <f t="shared" si="54"/>
        <v/>
      </c>
      <c r="BW95" s="190" t="str">
        <f t="shared" si="52"/>
        <v/>
      </c>
      <c r="BX95" s="190" t="str">
        <f t="shared" si="52"/>
        <v/>
      </c>
      <c r="BY95" s="190" t="str">
        <f t="shared" si="52"/>
        <v/>
      </c>
      <c r="BZ95" t="e">
        <f>IF(LEFT(B95,6)=$A$1,IF(ISERROR(FIND(SALES!$M$8,MPAN!H95)),"",TRUE),"")</f>
        <v>#N/A</v>
      </c>
    </row>
    <row r="96" spans="1:78" x14ac:dyDescent="0.25">
      <c r="A96" t="e">
        <f>IF(BZ96=TRUE,BZ96&amp;COUNTIF($BZ$3:BZ96,"TRUE"),"")</f>
        <v>#N/A</v>
      </c>
      <c r="B96" s="625" t="str">
        <f t="shared" si="41"/>
        <v>SWEB P</v>
      </c>
      <c r="C96" s="626" t="str">
        <f>'F12'!E99</f>
        <v>SWEB  P2 2R</v>
      </c>
      <c r="D96" s="1" t="str">
        <f t="shared" si="42"/>
        <v>SWEB</v>
      </c>
      <c r="E96" s="1" t="str">
        <f t="shared" si="43"/>
        <v xml:space="preserve"> P</v>
      </c>
      <c r="F96" t="str">
        <f t="shared" si="46"/>
        <v xml:space="preserve"> 2</v>
      </c>
      <c r="G96" t="str">
        <f t="shared" si="47"/>
        <v>R</v>
      </c>
      <c r="H96" s="1" t="str">
        <f>'F12'!F99</f>
        <v>033 034 035 038 039 040 041 574 807 812 864 865 874</v>
      </c>
      <c r="I96" s="197">
        <f t="shared" si="44"/>
        <v>12.75</v>
      </c>
      <c r="J96" s="190" t="str">
        <f t="shared" si="56"/>
        <v>033</v>
      </c>
      <c r="K96" s="190" t="str">
        <f t="shared" si="56"/>
        <v>034</v>
      </c>
      <c r="L96" s="190" t="str">
        <f t="shared" si="56"/>
        <v>035</v>
      </c>
      <c r="M96" s="190" t="str">
        <f t="shared" si="56"/>
        <v>038</v>
      </c>
      <c r="N96" s="190" t="str">
        <f t="shared" si="56"/>
        <v>039</v>
      </c>
      <c r="O96" s="190" t="str">
        <f t="shared" si="56"/>
        <v>040</v>
      </c>
      <c r="P96" s="190" t="str">
        <f t="shared" si="56"/>
        <v>041</v>
      </c>
      <c r="Q96" s="190" t="str">
        <f t="shared" si="56"/>
        <v>574</v>
      </c>
      <c r="R96" s="190" t="str">
        <f t="shared" si="56"/>
        <v>807</v>
      </c>
      <c r="S96" s="190" t="str">
        <f t="shared" si="56"/>
        <v>812</v>
      </c>
      <c r="T96" s="190" t="str">
        <f t="shared" si="56"/>
        <v>864</v>
      </c>
      <c r="U96" s="190" t="str">
        <f t="shared" si="56"/>
        <v>865</v>
      </c>
      <c r="V96" s="190" t="str">
        <f t="shared" si="56"/>
        <v>874</v>
      </c>
      <c r="W96" s="190" t="str">
        <f t="shared" si="56"/>
        <v/>
      </c>
      <c r="X96" s="190" t="str">
        <f t="shared" si="56"/>
        <v/>
      </c>
      <c r="Y96" s="190" t="str">
        <f t="shared" si="56"/>
        <v/>
      </c>
      <c r="Z96" s="190" t="str">
        <f t="shared" si="53"/>
        <v/>
      </c>
      <c r="AA96" s="190" t="str">
        <f t="shared" si="53"/>
        <v/>
      </c>
      <c r="AB96" s="190" t="str">
        <f t="shared" si="53"/>
        <v/>
      </c>
      <c r="AC96" s="190" t="str">
        <f t="shared" si="53"/>
        <v/>
      </c>
      <c r="AD96" s="190" t="str">
        <f t="shared" si="53"/>
        <v/>
      </c>
      <c r="AE96" s="190" t="str">
        <f t="shared" si="53"/>
        <v/>
      </c>
      <c r="AF96" s="190" t="str">
        <f t="shared" si="53"/>
        <v/>
      </c>
      <c r="AG96" s="190" t="str">
        <f t="shared" si="53"/>
        <v/>
      </c>
      <c r="AH96" s="190" t="str">
        <f t="shared" si="53"/>
        <v/>
      </c>
      <c r="AI96" s="190" t="str">
        <f t="shared" si="53"/>
        <v/>
      </c>
      <c r="AJ96" s="190" t="str">
        <f t="shared" si="53"/>
        <v/>
      </c>
      <c r="AK96" s="190" t="str">
        <f t="shared" si="53"/>
        <v/>
      </c>
      <c r="AL96" s="190" t="str">
        <f t="shared" si="53"/>
        <v/>
      </c>
      <c r="AM96" s="190" t="str">
        <f t="shared" si="53"/>
        <v/>
      </c>
      <c r="AN96" s="190" t="str">
        <f t="shared" si="53"/>
        <v/>
      </c>
      <c r="AO96" s="190" t="str">
        <f t="shared" si="55"/>
        <v/>
      </c>
      <c r="AP96" s="190" t="str">
        <f t="shared" si="55"/>
        <v/>
      </c>
      <c r="AQ96" s="190" t="str">
        <f t="shared" si="55"/>
        <v/>
      </c>
      <c r="AR96" s="190" t="str">
        <f t="shared" si="55"/>
        <v/>
      </c>
      <c r="AS96" s="190" t="str">
        <f t="shared" si="55"/>
        <v/>
      </c>
      <c r="AT96" s="190" t="str">
        <f t="shared" si="55"/>
        <v/>
      </c>
      <c r="AU96" s="190" t="str">
        <f t="shared" si="55"/>
        <v/>
      </c>
      <c r="AV96" s="190" t="str">
        <f t="shared" si="51"/>
        <v/>
      </c>
      <c r="AW96" s="190" t="str">
        <f t="shared" si="51"/>
        <v/>
      </c>
      <c r="AX96" s="190" t="str">
        <f t="shared" si="51"/>
        <v/>
      </c>
      <c r="AY96" s="190" t="str">
        <f t="shared" si="51"/>
        <v/>
      </c>
      <c r="AZ96" s="190" t="str">
        <f t="shared" si="51"/>
        <v/>
      </c>
      <c r="BA96" s="190" t="str">
        <f t="shared" si="51"/>
        <v/>
      </c>
      <c r="BB96" s="190" t="str">
        <f t="shared" si="51"/>
        <v/>
      </c>
      <c r="BC96" s="190" t="str">
        <f t="shared" si="51"/>
        <v/>
      </c>
      <c r="BD96" s="190" t="str">
        <f t="shared" si="51"/>
        <v/>
      </c>
      <c r="BE96" s="190" t="str">
        <f t="shared" si="51"/>
        <v/>
      </c>
      <c r="BF96" s="190" t="str">
        <f t="shared" si="51"/>
        <v/>
      </c>
      <c r="BG96" s="190" t="str">
        <f t="shared" si="51"/>
        <v/>
      </c>
      <c r="BH96" s="190" t="str">
        <f t="shared" si="51"/>
        <v/>
      </c>
      <c r="BI96" s="190" t="str">
        <f t="shared" si="51"/>
        <v/>
      </c>
      <c r="BJ96" s="190" t="str">
        <f t="shared" si="51"/>
        <v/>
      </c>
      <c r="BK96" s="190" t="str">
        <f t="shared" ref="BK96:BS96" si="58">IF(BK$2&gt;LEN($H96),IF(BK$1=1,IF(LEN($H96)=2,"0"&amp;$H96,""),""),RIGHT(LEFT($H96,BK$2),3))</f>
        <v/>
      </c>
      <c r="BL96" s="190" t="str">
        <f t="shared" si="58"/>
        <v/>
      </c>
      <c r="BM96" s="190" t="str">
        <f t="shared" si="58"/>
        <v/>
      </c>
      <c r="BN96" s="190" t="str">
        <f t="shared" si="58"/>
        <v/>
      </c>
      <c r="BO96" s="190" t="str">
        <f t="shared" si="58"/>
        <v/>
      </c>
      <c r="BP96" s="190" t="str">
        <f t="shared" si="58"/>
        <v/>
      </c>
      <c r="BQ96" s="190" t="str">
        <f t="shared" si="58"/>
        <v/>
      </c>
      <c r="BR96" s="190" t="str">
        <f t="shared" si="58"/>
        <v/>
      </c>
      <c r="BS96" s="190" t="str">
        <f t="shared" si="58"/>
        <v/>
      </c>
      <c r="BT96" s="190" t="str">
        <f t="shared" si="40"/>
        <v/>
      </c>
      <c r="BU96" s="190" t="str">
        <f t="shared" si="54"/>
        <v/>
      </c>
      <c r="BV96" s="190" t="str">
        <f t="shared" si="54"/>
        <v/>
      </c>
      <c r="BW96" s="190" t="str">
        <f t="shared" si="52"/>
        <v/>
      </c>
      <c r="BX96" s="190" t="str">
        <f t="shared" si="52"/>
        <v/>
      </c>
      <c r="BY96" s="190" t="str">
        <f t="shared" si="52"/>
        <v/>
      </c>
      <c r="BZ96" t="e">
        <f>IF(LEFT(B96,6)=$A$1,IF(ISERROR(FIND(SALES!$M$8,MPAN!H96)),"",TRUE),"")</f>
        <v>#N/A</v>
      </c>
    </row>
    <row r="97" spans="1:78" x14ac:dyDescent="0.25">
      <c r="A97" t="e">
        <f>IF(BZ97=TRUE,BZ97&amp;COUNTIF($BZ$3:BZ97,"TRUE"),"")</f>
        <v>#N/A</v>
      </c>
      <c r="B97" s="625" t="str">
        <f t="shared" si="41"/>
        <v>MIDEP3</v>
      </c>
      <c r="C97" s="626" t="str">
        <f>'F12'!E100</f>
        <v>MIDE P3 2R (Eve/We)</v>
      </c>
      <c r="D97" s="1" t="str">
        <f t="shared" si="42"/>
        <v>MIDE</v>
      </c>
      <c r="E97" s="1" t="str">
        <f t="shared" si="43"/>
        <v>P3</v>
      </c>
      <c r="F97" t="str">
        <f t="shared" si="46"/>
        <v>2R</v>
      </c>
      <c r="G97" t="str">
        <f t="shared" si="47"/>
        <v xml:space="preserve"> (Eve/We)</v>
      </c>
      <c r="H97" s="1" t="str">
        <f>'F12'!F100</f>
        <v>031 551</v>
      </c>
      <c r="I97" s="197">
        <f t="shared" si="44"/>
        <v>1.75</v>
      </c>
      <c r="J97" s="190" t="str">
        <f t="shared" si="56"/>
        <v>031</v>
      </c>
      <c r="K97" s="190" t="str">
        <f t="shared" si="56"/>
        <v>551</v>
      </c>
      <c r="L97" s="190" t="str">
        <f t="shared" si="56"/>
        <v/>
      </c>
      <c r="M97" s="190" t="str">
        <f t="shared" si="56"/>
        <v/>
      </c>
      <c r="N97" s="190" t="str">
        <f t="shared" si="56"/>
        <v/>
      </c>
      <c r="O97" s="190" t="str">
        <f t="shared" si="56"/>
        <v/>
      </c>
      <c r="P97" s="190" t="str">
        <f t="shared" si="56"/>
        <v/>
      </c>
      <c r="Q97" s="190" t="str">
        <f t="shared" si="56"/>
        <v/>
      </c>
      <c r="R97" s="190" t="str">
        <f t="shared" si="56"/>
        <v/>
      </c>
      <c r="S97" s="190" t="str">
        <f t="shared" si="56"/>
        <v/>
      </c>
      <c r="T97" s="190" t="str">
        <f t="shared" si="56"/>
        <v/>
      </c>
      <c r="U97" s="190" t="str">
        <f t="shared" si="56"/>
        <v/>
      </c>
      <c r="V97" s="190" t="str">
        <f t="shared" si="56"/>
        <v/>
      </c>
      <c r="W97" s="190" t="str">
        <f t="shared" si="56"/>
        <v/>
      </c>
      <c r="X97" s="190" t="str">
        <f t="shared" si="56"/>
        <v/>
      </c>
      <c r="Y97" s="190" t="str">
        <f t="shared" si="56"/>
        <v/>
      </c>
      <c r="Z97" s="190" t="str">
        <f t="shared" ref="Z97:AO112" si="59">IF(Z$2&gt;LEN($H97),IF(Z$1=1,IF(LEN($H97)=2,"0"&amp;$H97,""),""),RIGHT(LEFT($H97,Z$2),3))</f>
        <v/>
      </c>
      <c r="AA97" s="190" t="str">
        <f t="shared" si="59"/>
        <v/>
      </c>
      <c r="AB97" s="190" t="str">
        <f t="shared" si="59"/>
        <v/>
      </c>
      <c r="AC97" s="190" t="str">
        <f t="shared" si="59"/>
        <v/>
      </c>
      <c r="AD97" s="190" t="str">
        <f t="shared" si="59"/>
        <v/>
      </c>
      <c r="AE97" s="190" t="str">
        <f t="shared" si="59"/>
        <v/>
      </c>
      <c r="AF97" s="190" t="str">
        <f t="shared" si="59"/>
        <v/>
      </c>
      <c r="AG97" s="190" t="str">
        <f t="shared" si="59"/>
        <v/>
      </c>
      <c r="AH97" s="190" t="str">
        <f t="shared" si="59"/>
        <v/>
      </c>
      <c r="AI97" s="190" t="str">
        <f t="shared" si="59"/>
        <v/>
      </c>
      <c r="AJ97" s="190" t="str">
        <f t="shared" si="59"/>
        <v/>
      </c>
      <c r="AK97" s="190" t="str">
        <f t="shared" si="59"/>
        <v/>
      </c>
      <c r="AL97" s="190" t="str">
        <f t="shared" si="59"/>
        <v/>
      </c>
      <c r="AM97" s="190" t="str">
        <f t="shared" si="59"/>
        <v/>
      </c>
      <c r="AN97" s="190" t="str">
        <f t="shared" si="59"/>
        <v/>
      </c>
      <c r="AO97" s="190" t="str">
        <f>IF(AO$2&gt;LEN($H97),IF(AO$1=1,IF(LEN($H97)=2,"0"&amp;$H97,""),""),RIGHT(LEFT($H97,AO$2),3))</f>
        <v/>
      </c>
      <c r="AP97" s="190" t="str">
        <f t="shared" ref="AP97:BE112" si="60">IF(AP$2&gt;LEN($H97),IF(AP$1=1,IF(LEN($H97)=2,"0"&amp;$H97,""),""),RIGHT(LEFT($H97,AP$2),3))</f>
        <v/>
      </c>
      <c r="AQ97" s="190" t="str">
        <f t="shared" si="60"/>
        <v/>
      </c>
      <c r="AR97" s="190" t="str">
        <f t="shared" si="60"/>
        <v/>
      </c>
      <c r="AS97" s="190" t="str">
        <f t="shared" si="60"/>
        <v/>
      </c>
      <c r="AT97" s="190" t="str">
        <f t="shared" si="60"/>
        <v/>
      </c>
      <c r="AU97" s="190" t="str">
        <f t="shared" si="60"/>
        <v/>
      </c>
      <c r="AV97" s="190" t="str">
        <f t="shared" si="60"/>
        <v/>
      </c>
      <c r="AW97" s="190" t="str">
        <f t="shared" si="60"/>
        <v/>
      </c>
      <c r="AX97" s="190" t="str">
        <f t="shared" si="60"/>
        <v/>
      </c>
      <c r="AY97" s="190" t="str">
        <f t="shared" si="60"/>
        <v/>
      </c>
      <c r="AZ97" s="190" t="str">
        <f t="shared" si="60"/>
        <v/>
      </c>
      <c r="BA97" s="190" t="str">
        <f t="shared" si="60"/>
        <v/>
      </c>
      <c r="BB97" s="190" t="str">
        <f t="shared" si="60"/>
        <v/>
      </c>
      <c r="BC97" s="190" t="str">
        <f t="shared" si="60"/>
        <v/>
      </c>
      <c r="BD97" s="190" t="str">
        <f t="shared" si="60"/>
        <v/>
      </c>
      <c r="BE97" s="190" t="str">
        <f t="shared" si="60"/>
        <v/>
      </c>
      <c r="BF97" s="190" t="str">
        <f t="shared" ref="BF97:BS111" si="61">IF(BF$2&gt;LEN($H97),IF(BF$1=1,IF(LEN($H97)=2,"0"&amp;$H97,""),""),RIGHT(LEFT($H97,BF$2),3))</f>
        <v/>
      </c>
      <c r="BG97" s="190" t="str">
        <f t="shared" si="61"/>
        <v/>
      </c>
      <c r="BH97" s="190" t="str">
        <f t="shared" si="61"/>
        <v/>
      </c>
      <c r="BI97" s="190" t="str">
        <f t="shared" si="61"/>
        <v/>
      </c>
      <c r="BJ97" s="190" t="str">
        <f t="shared" si="61"/>
        <v/>
      </c>
      <c r="BK97" s="190" t="str">
        <f t="shared" si="61"/>
        <v/>
      </c>
      <c r="BL97" s="190" t="str">
        <f t="shared" si="61"/>
        <v/>
      </c>
      <c r="BM97" s="190" t="str">
        <f t="shared" si="61"/>
        <v/>
      </c>
      <c r="BN97" s="190" t="str">
        <f t="shared" si="61"/>
        <v/>
      </c>
      <c r="BO97" s="190" t="str">
        <f t="shared" si="61"/>
        <v/>
      </c>
      <c r="BP97" s="190" t="str">
        <f t="shared" si="61"/>
        <v/>
      </c>
      <c r="BQ97" s="190" t="str">
        <f t="shared" si="61"/>
        <v/>
      </c>
      <c r="BR97" s="190" t="str">
        <f t="shared" si="61"/>
        <v/>
      </c>
      <c r="BS97" s="190" t="str">
        <f t="shared" si="61"/>
        <v/>
      </c>
      <c r="BT97" s="190" t="str">
        <f t="shared" si="40"/>
        <v/>
      </c>
      <c r="BU97" s="190" t="str">
        <f t="shared" si="54"/>
        <v/>
      </c>
      <c r="BV97" s="190" t="str">
        <f t="shared" si="54"/>
        <v/>
      </c>
      <c r="BW97" s="190" t="str">
        <f t="shared" si="52"/>
        <v/>
      </c>
      <c r="BX97" s="190" t="str">
        <f t="shared" si="52"/>
        <v/>
      </c>
      <c r="BY97" s="190" t="str">
        <f t="shared" si="52"/>
        <v/>
      </c>
      <c r="BZ97" t="e">
        <f>IF(LEFT(B97,6)=$A$1,IF(ISERROR(FIND(SALES!$M$8,MPAN!H97)),"",TRUE),"")</f>
        <v>#N/A</v>
      </c>
    </row>
    <row r="98" spans="1:78" x14ac:dyDescent="0.25">
      <c r="A98" t="e">
        <f>IF(BZ98=TRUE,BZ98&amp;COUNTIF($BZ$3:BZ98,"TRUE"),"")</f>
        <v>#N/A</v>
      </c>
      <c r="B98" s="625" t="str">
        <f t="shared" si="41"/>
        <v xml:space="preserve">LENGP </v>
      </c>
      <c r="C98" s="626" t="str">
        <f>'F12'!E101</f>
        <v>LENG P 3 1R Eastern</v>
      </c>
      <c r="D98" s="1" t="str">
        <f t="shared" si="42"/>
        <v>LENG</v>
      </c>
      <c r="E98" s="1" t="str">
        <f t="shared" si="43"/>
        <v xml:space="preserve">P </v>
      </c>
      <c r="F98" t="str">
        <f t="shared" si="46"/>
        <v xml:space="preserve"> 1</v>
      </c>
      <c r="G98" t="str">
        <f t="shared" si="47"/>
        <v>R Eastern</v>
      </c>
      <c r="H98" s="1">
        <f>'F12'!F101</f>
        <v>801</v>
      </c>
      <c r="I98" s="197">
        <f t="shared" si="44"/>
        <v>0.75</v>
      </c>
      <c r="J98" s="190" t="str">
        <f t="shared" si="56"/>
        <v>801</v>
      </c>
      <c r="K98" s="190" t="str">
        <f t="shared" si="56"/>
        <v/>
      </c>
      <c r="L98" s="190" t="str">
        <f t="shared" si="56"/>
        <v/>
      </c>
      <c r="M98" s="190" t="str">
        <f t="shared" si="56"/>
        <v/>
      </c>
      <c r="N98" s="190" t="str">
        <f t="shared" si="56"/>
        <v/>
      </c>
      <c r="O98" s="190" t="str">
        <f t="shared" si="56"/>
        <v/>
      </c>
      <c r="P98" s="190" t="str">
        <f t="shared" si="56"/>
        <v/>
      </c>
      <c r="Q98" s="190" t="str">
        <f t="shared" si="56"/>
        <v/>
      </c>
      <c r="R98" s="190" t="str">
        <f t="shared" si="56"/>
        <v/>
      </c>
      <c r="S98" s="190" t="str">
        <f t="shared" si="56"/>
        <v/>
      </c>
      <c r="T98" s="190" t="str">
        <f t="shared" si="56"/>
        <v/>
      </c>
      <c r="U98" s="190" t="str">
        <f t="shared" si="56"/>
        <v/>
      </c>
      <c r="V98" s="190" t="str">
        <f t="shared" si="56"/>
        <v/>
      </c>
      <c r="W98" s="190" t="str">
        <f t="shared" si="56"/>
        <v/>
      </c>
      <c r="X98" s="190" t="str">
        <f t="shared" si="56"/>
        <v/>
      </c>
      <c r="Y98" s="190" t="str">
        <f t="shared" si="56"/>
        <v/>
      </c>
      <c r="Z98" s="190" t="str">
        <f t="shared" si="59"/>
        <v/>
      </c>
      <c r="AA98" s="190" t="str">
        <f t="shared" si="59"/>
        <v/>
      </c>
      <c r="AB98" s="190" t="str">
        <f t="shared" si="59"/>
        <v/>
      </c>
      <c r="AC98" s="190" t="str">
        <f t="shared" si="59"/>
        <v/>
      </c>
      <c r="AD98" s="190" t="str">
        <f t="shared" si="59"/>
        <v/>
      </c>
      <c r="AE98" s="190" t="str">
        <f t="shared" si="59"/>
        <v/>
      </c>
      <c r="AF98" s="190" t="str">
        <f t="shared" si="59"/>
        <v/>
      </c>
      <c r="AG98" s="190" t="str">
        <f t="shared" si="59"/>
        <v/>
      </c>
      <c r="AH98" s="190" t="str">
        <f t="shared" si="59"/>
        <v/>
      </c>
      <c r="AI98" s="190" t="str">
        <f t="shared" si="59"/>
        <v/>
      </c>
      <c r="AJ98" s="190" t="str">
        <f t="shared" si="59"/>
        <v/>
      </c>
      <c r="AK98" s="190" t="str">
        <f t="shared" si="59"/>
        <v/>
      </c>
      <c r="AL98" s="190" t="str">
        <f t="shared" si="59"/>
        <v/>
      </c>
      <c r="AM98" s="190" t="str">
        <f t="shared" si="59"/>
        <v/>
      </c>
      <c r="AN98" s="190" t="str">
        <f t="shared" si="59"/>
        <v/>
      </c>
      <c r="AO98" s="190" t="str">
        <f t="shared" si="59"/>
        <v/>
      </c>
      <c r="AP98" s="190" t="str">
        <f t="shared" si="60"/>
        <v/>
      </c>
      <c r="AQ98" s="190" t="str">
        <f t="shared" si="60"/>
        <v/>
      </c>
      <c r="AR98" s="190" t="str">
        <f t="shared" si="60"/>
        <v/>
      </c>
      <c r="AS98" s="190" t="str">
        <f t="shared" si="60"/>
        <v/>
      </c>
      <c r="AT98" s="190" t="str">
        <f t="shared" si="60"/>
        <v/>
      </c>
      <c r="AU98" s="190" t="str">
        <f t="shared" si="60"/>
        <v/>
      </c>
      <c r="AV98" s="190" t="str">
        <f t="shared" si="60"/>
        <v/>
      </c>
      <c r="AW98" s="190" t="str">
        <f t="shared" si="60"/>
        <v/>
      </c>
      <c r="AX98" s="190" t="str">
        <f t="shared" si="60"/>
        <v/>
      </c>
      <c r="AY98" s="190" t="str">
        <f t="shared" si="60"/>
        <v/>
      </c>
      <c r="AZ98" s="190" t="str">
        <f t="shared" si="60"/>
        <v/>
      </c>
      <c r="BA98" s="190" t="str">
        <f t="shared" si="60"/>
        <v/>
      </c>
      <c r="BB98" s="190" t="str">
        <f t="shared" si="60"/>
        <v/>
      </c>
      <c r="BC98" s="190" t="str">
        <f t="shared" si="60"/>
        <v/>
      </c>
      <c r="BD98" s="190" t="str">
        <f t="shared" si="60"/>
        <v/>
      </c>
      <c r="BE98" s="190" t="str">
        <f t="shared" si="60"/>
        <v/>
      </c>
      <c r="BF98" s="190" t="str">
        <f t="shared" si="61"/>
        <v/>
      </c>
      <c r="BG98" s="190" t="str">
        <f t="shared" si="61"/>
        <v/>
      </c>
      <c r="BH98" s="190" t="str">
        <f t="shared" si="61"/>
        <v/>
      </c>
      <c r="BI98" s="190" t="str">
        <f t="shared" si="61"/>
        <v/>
      </c>
      <c r="BJ98" s="190" t="str">
        <f t="shared" si="61"/>
        <v/>
      </c>
      <c r="BK98" s="190" t="str">
        <f t="shared" si="61"/>
        <v/>
      </c>
      <c r="BL98" s="190" t="str">
        <f t="shared" si="61"/>
        <v/>
      </c>
      <c r="BM98" s="190" t="str">
        <f t="shared" si="61"/>
        <v/>
      </c>
      <c r="BN98" s="190" t="str">
        <f t="shared" si="61"/>
        <v/>
      </c>
      <c r="BO98" s="190" t="str">
        <f t="shared" si="61"/>
        <v/>
      </c>
      <c r="BP98" s="190" t="str">
        <f t="shared" si="61"/>
        <v/>
      </c>
      <c r="BQ98" s="190" t="str">
        <f t="shared" si="61"/>
        <v/>
      </c>
      <c r="BR98" s="190" t="str">
        <f t="shared" si="61"/>
        <v/>
      </c>
      <c r="BS98" s="190" t="str">
        <f t="shared" si="61"/>
        <v/>
      </c>
      <c r="BT98" s="190" t="str">
        <f t="shared" si="40"/>
        <v/>
      </c>
      <c r="BU98" s="190" t="str">
        <f t="shared" si="54"/>
        <v/>
      </c>
      <c r="BV98" s="190" t="str">
        <f t="shared" si="54"/>
        <v/>
      </c>
      <c r="BW98" s="190" t="str">
        <f t="shared" si="52"/>
        <v/>
      </c>
      <c r="BX98" s="190" t="str">
        <f t="shared" si="52"/>
        <v/>
      </c>
      <c r="BY98" s="190" t="str">
        <f t="shared" si="52"/>
        <v/>
      </c>
      <c r="BZ98" t="e">
        <f>IF(LEFT(B98,6)=$A$1,IF(ISERROR(FIND(SALES!$M$8,MPAN!H98)),"",TRUE),"")</f>
        <v>#N/A</v>
      </c>
    </row>
    <row r="99" spans="1:78" x14ac:dyDescent="0.25">
      <c r="A99" t="e">
        <f>IF(BZ99=TRUE,BZ99&amp;COUNTIF($BZ$3:BZ99,"TRUE"),"")</f>
        <v>#N/A</v>
      </c>
      <c r="B99" s="625" t="str">
        <f t="shared" si="41"/>
        <v>SEEBP3</v>
      </c>
      <c r="C99" s="626" t="str">
        <f>'F12'!E102</f>
        <v>SEEB P3 2R (Split)</v>
      </c>
      <c r="D99" s="1" t="str">
        <f t="shared" si="42"/>
        <v>SEEB</v>
      </c>
      <c r="E99" s="1" t="str">
        <f t="shared" si="43"/>
        <v>P3</v>
      </c>
      <c r="F99" t="str">
        <f t="shared" si="46"/>
        <v>2R</v>
      </c>
      <c r="G99" t="str">
        <f t="shared" si="47"/>
        <v xml:space="preserve"> (Split)</v>
      </c>
      <c r="H99" s="1" t="str">
        <f>'F12'!F102</f>
        <v>016 521</v>
      </c>
      <c r="I99" s="197">
        <f t="shared" si="44"/>
        <v>1.75</v>
      </c>
      <c r="J99" s="190" t="str">
        <f t="shared" si="56"/>
        <v>016</v>
      </c>
      <c r="K99" s="190" t="str">
        <f t="shared" si="56"/>
        <v>521</v>
      </c>
      <c r="L99" s="190" t="str">
        <f t="shared" si="56"/>
        <v/>
      </c>
      <c r="M99" s="190" t="str">
        <f t="shared" si="56"/>
        <v/>
      </c>
      <c r="N99" s="190" t="str">
        <f t="shared" si="56"/>
        <v/>
      </c>
      <c r="O99" s="190" t="str">
        <f t="shared" si="56"/>
        <v/>
      </c>
      <c r="P99" s="190" t="str">
        <f t="shared" si="56"/>
        <v/>
      </c>
      <c r="Q99" s="190" t="str">
        <f t="shared" si="56"/>
        <v/>
      </c>
      <c r="R99" s="190" t="str">
        <f t="shared" si="56"/>
        <v/>
      </c>
      <c r="S99" s="190" t="str">
        <f t="shared" si="56"/>
        <v/>
      </c>
      <c r="T99" s="190" t="str">
        <f t="shared" si="56"/>
        <v/>
      </c>
      <c r="U99" s="190" t="str">
        <f t="shared" si="56"/>
        <v/>
      </c>
      <c r="V99" s="190" t="str">
        <f t="shared" si="56"/>
        <v/>
      </c>
      <c r="W99" s="190" t="str">
        <f t="shared" si="56"/>
        <v/>
      </c>
      <c r="X99" s="190" t="str">
        <f t="shared" si="56"/>
        <v/>
      </c>
      <c r="Y99" s="190" t="str">
        <f t="shared" si="56"/>
        <v/>
      </c>
      <c r="Z99" s="190" t="str">
        <f t="shared" si="59"/>
        <v/>
      </c>
      <c r="AA99" s="190" t="str">
        <f t="shared" si="59"/>
        <v/>
      </c>
      <c r="AB99" s="190" t="str">
        <f t="shared" si="59"/>
        <v/>
      </c>
      <c r="AC99" s="190" t="str">
        <f t="shared" si="59"/>
        <v/>
      </c>
      <c r="AD99" s="190" t="str">
        <f t="shared" si="59"/>
        <v/>
      </c>
      <c r="AE99" s="190" t="str">
        <f t="shared" si="59"/>
        <v/>
      </c>
      <c r="AF99" s="190" t="str">
        <f t="shared" si="59"/>
        <v/>
      </c>
      <c r="AG99" s="190" t="str">
        <f t="shared" si="59"/>
        <v/>
      </c>
      <c r="AH99" s="190" t="str">
        <f t="shared" si="59"/>
        <v/>
      </c>
      <c r="AI99" s="190" t="str">
        <f t="shared" si="59"/>
        <v/>
      </c>
      <c r="AJ99" s="190" t="str">
        <f t="shared" si="59"/>
        <v/>
      </c>
      <c r="AK99" s="190" t="str">
        <f t="shared" si="59"/>
        <v/>
      </c>
      <c r="AL99" s="190" t="str">
        <f t="shared" si="59"/>
        <v/>
      </c>
      <c r="AM99" s="190" t="str">
        <f t="shared" si="59"/>
        <v/>
      </c>
      <c r="AN99" s="190" t="str">
        <f t="shared" si="59"/>
        <v/>
      </c>
      <c r="AO99" s="190" t="str">
        <f t="shared" si="59"/>
        <v/>
      </c>
      <c r="AP99" s="190" t="str">
        <f t="shared" si="60"/>
        <v/>
      </c>
      <c r="AQ99" s="190" t="str">
        <f t="shared" si="60"/>
        <v/>
      </c>
      <c r="AR99" s="190" t="str">
        <f t="shared" si="60"/>
        <v/>
      </c>
      <c r="AS99" s="190" t="str">
        <f t="shared" si="60"/>
        <v/>
      </c>
      <c r="AT99" s="190" t="str">
        <f t="shared" si="60"/>
        <v/>
      </c>
      <c r="AU99" s="190" t="str">
        <f t="shared" si="60"/>
        <v/>
      </c>
      <c r="AV99" s="190" t="str">
        <f t="shared" si="60"/>
        <v/>
      </c>
      <c r="AW99" s="190" t="str">
        <f t="shared" si="60"/>
        <v/>
      </c>
      <c r="AX99" s="190" t="str">
        <f t="shared" si="60"/>
        <v/>
      </c>
      <c r="AY99" s="190" t="str">
        <f t="shared" si="60"/>
        <v/>
      </c>
      <c r="AZ99" s="190" t="str">
        <f t="shared" si="60"/>
        <v/>
      </c>
      <c r="BA99" s="190" t="str">
        <f t="shared" si="60"/>
        <v/>
      </c>
      <c r="BB99" s="190" t="str">
        <f t="shared" si="60"/>
        <v/>
      </c>
      <c r="BC99" s="190" t="str">
        <f t="shared" si="60"/>
        <v/>
      </c>
      <c r="BD99" s="190" t="str">
        <f t="shared" si="60"/>
        <v/>
      </c>
      <c r="BE99" s="190" t="str">
        <f t="shared" si="60"/>
        <v/>
      </c>
      <c r="BF99" s="190" t="str">
        <f t="shared" si="61"/>
        <v/>
      </c>
      <c r="BG99" s="190" t="str">
        <f t="shared" si="61"/>
        <v/>
      </c>
      <c r="BH99" s="190" t="str">
        <f t="shared" si="61"/>
        <v/>
      </c>
      <c r="BI99" s="190" t="str">
        <f t="shared" si="61"/>
        <v/>
      </c>
      <c r="BJ99" s="190" t="str">
        <f t="shared" si="61"/>
        <v/>
      </c>
      <c r="BK99" s="190" t="str">
        <f t="shared" si="61"/>
        <v/>
      </c>
      <c r="BL99" s="190" t="str">
        <f t="shared" si="61"/>
        <v/>
      </c>
      <c r="BM99" s="190" t="str">
        <f t="shared" si="61"/>
        <v/>
      </c>
      <c r="BN99" s="190" t="str">
        <f t="shared" si="61"/>
        <v/>
      </c>
      <c r="BO99" s="190" t="str">
        <f t="shared" si="61"/>
        <v/>
      </c>
      <c r="BP99" s="190" t="str">
        <f t="shared" si="61"/>
        <v/>
      </c>
      <c r="BQ99" s="190" t="str">
        <f t="shared" si="61"/>
        <v/>
      </c>
      <c r="BR99" s="190" t="str">
        <f t="shared" si="61"/>
        <v/>
      </c>
      <c r="BS99" s="190" t="str">
        <f t="shared" si="61"/>
        <v/>
      </c>
      <c r="BT99" s="190" t="str">
        <f t="shared" si="40"/>
        <v/>
      </c>
      <c r="BU99" s="190" t="str">
        <f t="shared" si="54"/>
        <v/>
      </c>
      <c r="BV99" s="190" t="str">
        <f t="shared" si="54"/>
        <v/>
      </c>
      <c r="BW99" s="190" t="str">
        <f t="shared" si="52"/>
        <v/>
      </c>
      <c r="BX99" s="190" t="str">
        <f t="shared" si="52"/>
        <v/>
      </c>
      <c r="BY99" s="190" t="str">
        <f t="shared" si="52"/>
        <v/>
      </c>
      <c r="BZ99" t="e">
        <f>IF(LEFT(B99,6)=$A$1,IF(ISERROR(FIND(SALES!$M$8,MPAN!H99)),"",TRUE),"")</f>
        <v>#N/A</v>
      </c>
    </row>
    <row r="100" spans="1:78" x14ac:dyDescent="0.25">
      <c r="A100" t="e">
        <f>IF(BZ100=TRUE,BZ100&amp;COUNTIF($BZ$3:BZ100,"TRUE"),"")</f>
        <v>#N/A</v>
      </c>
      <c r="B100" s="625" t="str">
        <f t="shared" si="41"/>
        <v>SEEBP3</v>
      </c>
      <c r="C100" s="626" t="str">
        <f>'F12'!E103</f>
        <v>SEEB P3 2R</v>
      </c>
      <c r="D100" s="1" t="str">
        <f t="shared" si="42"/>
        <v>SEEB</v>
      </c>
      <c r="E100" s="1" t="str">
        <f t="shared" si="43"/>
        <v>P3</v>
      </c>
      <c r="F100" t="str">
        <f t="shared" si="46"/>
        <v>2R</v>
      </c>
      <c r="G100" t="str">
        <f t="shared" si="47"/>
        <v/>
      </c>
      <c r="H100" s="1" t="str">
        <f>'F12'!F103</f>
        <v>157 158 510 511 512 513 805 806 807 811 812 815 874</v>
      </c>
      <c r="I100" s="197">
        <f t="shared" si="44"/>
        <v>12.75</v>
      </c>
      <c r="J100" s="190" t="str">
        <f t="shared" si="56"/>
        <v>157</v>
      </c>
      <c r="K100" s="190" t="str">
        <f t="shared" si="56"/>
        <v>158</v>
      </c>
      <c r="L100" s="190" t="str">
        <f t="shared" si="56"/>
        <v>510</v>
      </c>
      <c r="M100" s="190" t="str">
        <f t="shared" si="56"/>
        <v>511</v>
      </c>
      <c r="N100" s="190" t="str">
        <f t="shared" si="56"/>
        <v>512</v>
      </c>
      <c r="O100" s="190" t="str">
        <f t="shared" si="56"/>
        <v>513</v>
      </c>
      <c r="P100" s="190" t="str">
        <f t="shared" si="56"/>
        <v>805</v>
      </c>
      <c r="Q100" s="190" t="str">
        <f t="shared" si="56"/>
        <v>806</v>
      </c>
      <c r="R100" s="190" t="str">
        <f t="shared" si="56"/>
        <v>807</v>
      </c>
      <c r="S100" s="190" t="str">
        <f t="shared" si="56"/>
        <v>811</v>
      </c>
      <c r="T100" s="190" t="str">
        <f t="shared" si="56"/>
        <v>812</v>
      </c>
      <c r="U100" s="190" t="str">
        <f t="shared" si="56"/>
        <v>815</v>
      </c>
      <c r="V100" s="190" t="str">
        <f t="shared" si="56"/>
        <v>874</v>
      </c>
      <c r="W100" s="190" t="str">
        <f t="shared" si="56"/>
        <v/>
      </c>
      <c r="X100" s="190" t="str">
        <f t="shared" si="56"/>
        <v/>
      </c>
      <c r="Y100" s="190" t="str">
        <f t="shared" si="56"/>
        <v/>
      </c>
      <c r="Z100" s="190" t="str">
        <f t="shared" si="59"/>
        <v/>
      </c>
      <c r="AA100" s="190" t="str">
        <f t="shared" si="59"/>
        <v/>
      </c>
      <c r="AB100" s="190" t="str">
        <f t="shared" si="59"/>
        <v/>
      </c>
      <c r="AC100" s="190" t="str">
        <f t="shared" si="59"/>
        <v/>
      </c>
      <c r="AD100" s="190" t="str">
        <f t="shared" si="59"/>
        <v/>
      </c>
      <c r="AE100" s="190" t="str">
        <f t="shared" si="59"/>
        <v/>
      </c>
      <c r="AF100" s="190" t="str">
        <f t="shared" si="59"/>
        <v/>
      </c>
      <c r="AG100" s="190" t="str">
        <f t="shared" si="59"/>
        <v/>
      </c>
      <c r="AH100" s="190" t="str">
        <f t="shared" si="59"/>
        <v/>
      </c>
      <c r="AI100" s="190" t="str">
        <f t="shared" si="59"/>
        <v/>
      </c>
      <c r="AJ100" s="190" t="str">
        <f t="shared" si="59"/>
        <v/>
      </c>
      <c r="AK100" s="190" t="str">
        <f t="shared" si="59"/>
        <v/>
      </c>
      <c r="AL100" s="190" t="str">
        <f t="shared" si="59"/>
        <v/>
      </c>
      <c r="AM100" s="190" t="str">
        <f t="shared" si="59"/>
        <v/>
      </c>
      <c r="AN100" s="190" t="str">
        <f t="shared" si="59"/>
        <v/>
      </c>
      <c r="AO100" s="190" t="str">
        <f t="shared" si="59"/>
        <v/>
      </c>
      <c r="AP100" s="190" t="str">
        <f t="shared" si="60"/>
        <v/>
      </c>
      <c r="AQ100" s="190" t="str">
        <f t="shared" si="60"/>
        <v/>
      </c>
      <c r="AR100" s="190" t="str">
        <f t="shared" si="60"/>
        <v/>
      </c>
      <c r="AS100" s="190" t="str">
        <f t="shared" si="60"/>
        <v/>
      </c>
      <c r="AT100" s="190" t="str">
        <f t="shared" si="60"/>
        <v/>
      </c>
      <c r="AU100" s="190" t="str">
        <f t="shared" si="60"/>
        <v/>
      </c>
      <c r="AV100" s="190" t="str">
        <f t="shared" si="60"/>
        <v/>
      </c>
      <c r="AW100" s="190" t="str">
        <f t="shared" si="60"/>
        <v/>
      </c>
      <c r="AX100" s="190" t="str">
        <f t="shared" si="60"/>
        <v/>
      </c>
      <c r="AY100" s="190" t="str">
        <f t="shared" si="60"/>
        <v/>
      </c>
      <c r="AZ100" s="190" t="str">
        <f t="shared" si="60"/>
        <v/>
      </c>
      <c r="BA100" s="190" t="str">
        <f t="shared" si="60"/>
        <v/>
      </c>
      <c r="BB100" s="190" t="str">
        <f t="shared" si="60"/>
        <v/>
      </c>
      <c r="BC100" s="190" t="str">
        <f t="shared" si="60"/>
        <v/>
      </c>
      <c r="BD100" s="190" t="str">
        <f t="shared" si="60"/>
        <v/>
      </c>
      <c r="BE100" s="190" t="str">
        <f t="shared" si="60"/>
        <v/>
      </c>
      <c r="BF100" s="190" t="str">
        <f t="shared" si="61"/>
        <v/>
      </c>
      <c r="BG100" s="190" t="str">
        <f t="shared" si="61"/>
        <v/>
      </c>
      <c r="BH100" s="190" t="str">
        <f t="shared" si="61"/>
        <v/>
      </c>
      <c r="BI100" s="190" t="str">
        <f t="shared" si="61"/>
        <v/>
      </c>
      <c r="BJ100" s="190" t="str">
        <f t="shared" si="61"/>
        <v/>
      </c>
      <c r="BK100" s="190" t="str">
        <f t="shared" si="61"/>
        <v/>
      </c>
      <c r="BL100" s="190" t="str">
        <f t="shared" si="61"/>
        <v/>
      </c>
      <c r="BM100" s="190" t="str">
        <f t="shared" si="61"/>
        <v/>
      </c>
      <c r="BN100" s="190" t="str">
        <f t="shared" si="61"/>
        <v/>
      </c>
      <c r="BO100" s="190" t="str">
        <f t="shared" si="61"/>
        <v/>
      </c>
      <c r="BP100" s="190" t="str">
        <f t="shared" si="61"/>
        <v/>
      </c>
      <c r="BQ100" s="190" t="str">
        <f t="shared" si="61"/>
        <v/>
      </c>
      <c r="BR100" s="190" t="str">
        <f t="shared" si="61"/>
        <v/>
      </c>
      <c r="BS100" s="190" t="str">
        <f t="shared" si="61"/>
        <v/>
      </c>
      <c r="BT100" s="190" t="str">
        <f t="shared" si="40"/>
        <v/>
      </c>
      <c r="BU100" s="190" t="str">
        <f t="shared" si="54"/>
        <v/>
      </c>
      <c r="BV100" s="190" t="str">
        <f t="shared" si="54"/>
        <v/>
      </c>
      <c r="BW100" s="190" t="str">
        <f t="shared" si="52"/>
        <v/>
      </c>
      <c r="BX100" s="190" t="str">
        <f t="shared" si="52"/>
        <v/>
      </c>
      <c r="BY100" s="190" t="str">
        <f t="shared" si="52"/>
        <v/>
      </c>
      <c r="BZ100" t="e">
        <f>IF(LEFT(B100,6)=$A$1,IF(ISERROR(FIND(SALES!$M$8,MPAN!H100)),"",TRUE),"")</f>
        <v>#N/A</v>
      </c>
    </row>
    <row r="101" spans="1:78" x14ac:dyDescent="0.25">
      <c r="A101" t="e">
        <f>IF(BZ101=TRUE,BZ101&amp;COUNTIF($BZ$3:BZ101,"TRUE"),"")</f>
        <v>#N/A</v>
      </c>
      <c r="B101" s="625" t="str">
        <f t="shared" si="41"/>
        <v>NEEBP4</v>
      </c>
      <c r="C101" s="626" t="str">
        <f>'F12'!E104</f>
        <v>NEEB P4 2R (Eve/We)</v>
      </c>
      <c r="D101" s="1" t="str">
        <f t="shared" si="42"/>
        <v>NEEB</v>
      </c>
      <c r="E101" s="1" t="str">
        <f t="shared" si="43"/>
        <v>P4</v>
      </c>
      <c r="F101" t="str">
        <f t="shared" si="46"/>
        <v>2R</v>
      </c>
      <c r="G101" t="str">
        <f t="shared" si="47"/>
        <v xml:space="preserve"> (Eve/We)</v>
      </c>
      <c r="H101" s="1" t="str">
        <f>'F12'!F104</f>
        <v>043 543</v>
      </c>
      <c r="I101" s="197">
        <f t="shared" si="44"/>
        <v>1.75</v>
      </c>
      <c r="J101" s="190" t="str">
        <f t="shared" si="56"/>
        <v>043</v>
      </c>
      <c r="K101" s="190" t="str">
        <f t="shared" si="56"/>
        <v>543</v>
      </c>
      <c r="L101" s="190" t="str">
        <f t="shared" si="56"/>
        <v/>
      </c>
      <c r="M101" s="190" t="str">
        <f t="shared" si="56"/>
        <v/>
      </c>
      <c r="N101" s="190" t="str">
        <f t="shared" si="56"/>
        <v/>
      </c>
      <c r="O101" s="190" t="str">
        <f t="shared" si="56"/>
        <v/>
      </c>
      <c r="P101" s="190" t="str">
        <f t="shared" si="56"/>
        <v/>
      </c>
      <c r="Q101" s="190" t="str">
        <f t="shared" si="56"/>
        <v/>
      </c>
      <c r="R101" s="190" t="str">
        <f t="shared" si="56"/>
        <v/>
      </c>
      <c r="S101" s="190" t="str">
        <f t="shared" si="56"/>
        <v/>
      </c>
      <c r="T101" s="190" t="str">
        <f t="shared" si="56"/>
        <v/>
      </c>
      <c r="U101" s="190" t="str">
        <f t="shared" si="56"/>
        <v/>
      </c>
      <c r="V101" s="190" t="str">
        <f t="shared" si="56"/>
        <v/>
      </c>
      <c r="W101" s="190" t="str">
        <f t="shared" si="56"/>
        <v/>
      </c>
      <c r="X101" s="190" t="str">
        <f t="shared" si="56"/>
        <v/>
      </c>
      <c r="Y101" s="190" t="str">
        <f t="shared" si="56"/>
        <v/>
      </c>
      <c r="Z101" s="190" t="str">
        <f t="shared" si="59"/>
        <v/>
      </c>
      <c r="AA101" s="190" t="str">
        <f t="shared" si="59"/>
        <v/>
      </c>
      <c r="AB101" s="190" t="str">
        <f t="shared" si="59"/>
        <v/>
      </c>
      <c r="AC101" s="190" t="str">
        <f t="shared" si="59"/>
        <v/>
      </c>
      <c r="AD101" s="190" t="str">
        <f t="shared" si="59"/>
        <v/>
      </c>
      <c r="AE101" s="190" t="str">
        <f t="shared" si="59"/>
        <v/>
      </c>
      <c r="AF101" s="190" t="str">
        <f t="shared" si="59"/>
        <v/>
      </c>
      <c r="AG101" s="190" t="str">
        <f t="shared" si="59"/>
        <v/>
      </c>
      <c r="AH101" s="190" t="str">
        <f t="shared" si="59"/>
        <v/>
      </c>
      <c r="AI101" s="190" t="str">
        <f t="shared" si="59"/>
        <v/>
      </c>
      <c r="AJ101" s="190" t="str">
        <f t="shared" si="59"/>
        <v/>
      </c>
      <c r="AK101" s="190" t="str">
        <f t="shared" si="59"/>
        <v/>
      </c>
      <c r="AL101" s="190" t="str">
        <f t="shared" si="59"/>
        <v/>
      </c>
      <c r="AM101" s="190" t="str">
        <f t="shared" si="59"/>
        <v/>
      </c>
      <c r="AN101" s="190" t="str">
        <f t="shared" si="59"/>
        <v/>
      </c>
      <c r="AO101" s="190" t="str">
        <f t="shared" si="59"/>
        <v/>
      </c>
      <c r="AP101" s="190" t="str">
        <f t="shared" si="60"/>
        <v/>
      </c>
      <c r="AQ101" s="190" t="str">
        <f t="shared" si="60"/>
        <v/>
      </c>
      <c r="AR101" s="190" t="str">
        <f t="shared" si="60"/>
        <v/>
      </c>
      <c r="AS101" s="190" t="str">
        <f t="shared" si="60"/>
        <v/>
      </c>
      <c r="AT101" s="190" t="str">
        <f t="shared" si="60"/>
        <v/>
      </c>
      <c r="AU101" s="190" t="str">
        <f t="shared" si="60"/>
        <v/>
      </c>
      <c r="AV101" s="190" t="str">
        <f t="shared" si="60"/>
        <v/>
      </c>
      <c r="AW101" s="190" t="str">
        <f t="shared" si="60"/>
        <v/>
      </c>
      <c r="AX101" s="190" t="str">
        <f t="shared" si="60"/>
        <v/>
      </c>
      <c r="AY101" s="190" t="str">
        <f t="shared" si="60"/>
        <v/>
      </c>
      <c r="AZ101" s="190" t="str">
        <f t="shared" si="60"/>
        <v/>
      </c>
      <c r="BA101" s="190" t="str">
        <f t="shared" si="60"/>
        <v/>
      </c>
      <c r="BB101" s="190" t="str">
        <f t="shared" si="60"/>
        <v/>
      </c>
      <c r="BC101" s="190" t="str">
        <f t="shared" si="60"/>
        <v/>
      </c>
      <c r="BD101" s="190" t="str">
        <f t="shared" si="60"/>
        <v/>
      </c>
      <c r="BE101" s="190" t="str">
        <f t="shared" si="60"/>
        <v/>
      </c>
      <c r="BF101" s="190" t="str">
        <f t="shared" si="61"/>
        <v/>
      </c>
      <c r="BG101" s="190" t="str">
        <f t="shared" si="61"/>
        <v/>
      </c>
      <c r="BH101" s="190" t="str">
        <f t="shared" si="61"/>
        <v/>
      </c>
      <c r="BI101" s="190" t="str">
        <f t="shared" si="61"/>
        <v/>
      </c>
      <c r="BJ101" s="190" t="str">
        <f t="shared" si="61"/>
        <v/>
      </c>
      <c r="BK101" s="190" t="str">
        <f t="shared" si="61"/>
        <v/>
      </c>
      <c r="BL101" s="190" t="str">
        <f t="shared" si="61"/>
        <v/>
      </c>
      <c r="BM101" s="190" t="str">
        <f t="shared" si="61"/>
        <v/>
      </c>
      <c r="BN101" s="190" t="str">
        <f t="shared" si="61"/>
        <v/>
      </c>
      <c r="BO101" s="190" t="str">
        <f t="shared" si="61"/>
        <v/>
      </c>
      <c r="BP101" s="190" t="str">
        <f t="shared" si="61"/>
        <v/>
      </c>
      <c r="BQ101" s="190" t="str">
        <f t="shared" si="61"/>
        <v/>
      </c>
      <c r="BR101" s="190" t="str">
        <f t="shared" si="61"/>
        <v/>
      </c>
      <c r="BS101" s="190" t="str">
        <f t="shared" si="61"/>
        <v/>
      </c>
      <c r="BT101" s="190" t="str">
        <f t="shared" si="40"/>
        <v/>
      </c>
      <c r="BU101" s="190" t="str">
        <f t="shared" si="54"/>
        <v/>
      </c>
      <c r="BV101" s="190" t="str">
        <f t="shared" si="54"/>
        <v/>
      </c>
      <c r="BW101" s="190" t="str">
        <f t="shared" si="52"/>
        <v/>
      </c>
      <c r="BX101" s="190" t="str">
        <f t="shared" si="52"/>
        <v/>
      </c>
      <c r="BY101" s="190" t="str">
        <f t="shared" si="52"/>
        <v/>
      </c>
      <c r="BZ101" t="e">
        <f>IF(LEFT(B101,6)=$A$1,IF(ISERROR(FIND(SALES!$M$8,MPAN!H101)),"",TRUE),"")</f>
        <v>#N/A</v>
      </c>
    </row>
    <row r="102" spans="1:78" x14ac:dyDescent="0.25">
      <c r="A102" t="e">
        <f>IF(BZ102=TRUE,BZ102&amp;COUNTIF($BZ$3:BZ102,"TRUE"),"")</f>
        <v>#N/A</v>
      </c>
      <c r="B102" s="625" t="str">
        <f t="shared" si="41"/>
        <v>SPOWP1</v>
      </c>
      <c r="C102" s="626" t="str">
        <f>'F12'!E105</f>
        <v>SPOW P1 1R</v>
      </c>
      <c r="D102" s="1" t="str">
        <f t="shared" si="42"/>
        <v>SPOW</v>
      </c>
      <c r="E102" s="1" t="str">
        <f t="shared" si="43"/>
        <v>P1</v>
      </c>
      <c r="F102" t="str">
        <f t="shared" si="46"/>
        <v>1R</v>
      </c>
      <c r="G102" t="str">
        <f t="shared" si="47"/>
        <v/>
      </c>
      <c r="H102" s="1" t="str">
        <f>'F12'!F105</f>
        <v>093 500 801 873</v>
      </c>
      <c r="I102" s="197">
        <f t="shared" si="44"/>
        <v>3.75</v>
      </c>
      <c r="J102" s="190" t="str">
        <f t="shared" si="56"/>
        <v>093</v>
      </c>
      <c r="K102" s="190" t="str">
        <f t="shared" si="56"/>
        <v>500</v>
      </c>
      <c r="L102" s="190" t="str">
        <f t="shared" si="56"/>
        <v>801</v>
      </c>
      <c r="M102" s="190" t="str">
        <f t="shared" si="56"/>
        <v>873</v>
      </c>
      <c r="N102" s="190" t="str">
        <f t="shared" si="56"/>
        <v/>
      </c>
      <c r="O102" s="190" t="str">
        <f t="shared" si="56"/>
        <v/>
      </c>
      <c r="P102" s="190" t="str">
        <f t="shared" si="56"/>
        <v/>
      </c>
      <c r="Q102" s="190" t="str">
        <f t="shared" si="56"/>
        <v/>
      </c>
      <c r="R102" s="190" t="str">
        <f t="shared" si="56"/>
        <v/>
      </c>
      <c r="S102" s="190" t="str">
        <f t="shared" si="56"/>
        <v/>
      </c>
      <c r="T102" s="190" t="str">
        <f t="shared" si="56"/>
        <v/>
      </c>
      <c r="U102" s="190" t="str">
        <f t="shared" si="56"/>
        <v/>
      </c>
      <c r="V102" s="190" t="str">
        <f t="shared" si="56"/>
        <v/>
      </c>
      <c r="W102" s="190" t="str">
        <f t="shared" si="56"/>
        <v/>
      </c>
      <c r="X102" s="190" t="str">
        <f t="shared" si="56"/>
        <v/>
      </c>
      <c r="Y102" s="190" t="str">
        <f>IF(Y$2&gt;LEN($H102),IF(Y$1=1,IF(LEN($H102)=2,"0"&amp;$H102,""),""),RIGHT(LEFT($H102,Y$2),3))</f>
        <v/>
      </c>
      <c r="Z102" s="190" t="str">
        <f t="shared" si="59"/>
        <v/>
      </c>
      <c r="AA102" s="190" t="str">
        <f t="shared" si="59"/>
        <v/>
      </c>
      <c r="AB102" s="190" t="str">
        <f t="shared" si="59"/>
        <v/>
      </c>
      <c r="AC102" s="190" t="str">
        <f t="shared" si="59"/>
        <v/>
      </c>
      <c r="AD102" s="190" t="str">
        <f t="shared" si="59"/>
        <v/>
      </c>
      <c r="AE102" s="190" t="str">
        <f t="shared" si="59"/>
        <v/>
      </c>
      <c r="AF102" s="190" t="str">
        <f t="shared" si="59"/>
        <v/>
      </c>
      <c r="AG102" s="190" t="str">
        <f t="shared" si="59"/>
        <v/>
      </c>
      <c r="AH102" s="190" t="str">
        <f t="shared" si="59"/>
        <v/>
      </c>
      <c r="AI102" s="190" t="str">
        <f t="shared" si="59"/>
        <v/>
      </c>
      <c r="AJ102" s="190" t="str">
        <f t="shared" si="59"/>
        <v/>
      </c>
      <c r="AK102" s="190" t="str">
        <f t="shared" si="59"/>
        <v/>
      </c>
      <c r="AL102" s="190" t="str">
        <f t="shared" si="59"/>
        <v/>
      </c>
      <c r="AM102" s="190" t="str">
        <f t="shared" si="59"/>
        <v/>
      </c>
      <c r="AN102" s="190" t="str">
        <f t="shared" si="59"/>
        <v/>
      </c>
      <c r="AO102" s="190" t="str">
        <f t="shared" si="59"/>
        <v/>
      </c>
      <c r="AP102" s="190" t="str">
        <f t="shared" si="60"/>
        <v/>
      </c>
      <c r="AQ102" s="190" t="str">
        <f t="shared" si="60"/>
        <v/>
      </c>
      <c r="AR102" s="190" t="str">
        <f t="shared" si="60"/>
        <v/>
      </c>
      <c r="AS102" s="190" t="str">
        <f t="shared" si="60"/>
        <v/>
      </c>
      <c r="AT102" s="190" t="str">
        <f t="shared" si="60"/>
        <v/>
      </c>
      <c r="AU102" s="190" t="str">
        <f t="shared" si="60"/>
        <v/>
      </c>
      <c r="AV102" s="190" t="str">
        <f t="shared" si="60"/>
        <v/>
      </c>
      <c r="AW102" s="190" t="str">
        <f t="shared" si="60"/>
        <v/>
      </c>
      <c r="AX102" s="190" t="str">
        <f t="shared" si="60"/>
        <v/>
      </c>
      <c r="AY102" s="190" t="str">
        <f t="shared" si="60"/>
        <v/>
      </c>
      <c r="AZ102" s="190" t="str">
        <f t="shared" si="60"/>
        <v/>
      </c>
      <c r="BA102" s="190" t="str">
        <f t="shared" si="60"/>
        <v/>
      </c>
      <c r="BB102" s="190" t="str">
        <f t="shared" si="60"/>
        <v/>
      </c>
      <c r="BC102" s="190" t="str">
        <f t="shared" si="60"/>
        <v/>
      </c>
      <c r="BD102" s="190" t="str">
        <f t="shared" si="60"/>
        <v/>
      </c>
      <c r="BE102" s="190" t="str">
        <f t="shared" si="60"/>
        <v/>
      </c>
      <c r="BF102" s="190" t="str">
        <f t="shared" si="61"/>
        <v/>
      </c>
      <c r="BG102" s="190" t="str">
        <f t="shared" si="61"/>
        <v/>
      </c>
      <c r="BH102" s="190" t="str">
        <f t="shared" si="61"/>
        <v/>
      </c>
      <c r="BI102" s="190" t="str">
        <f t="shared" si="61"/>
        <v/>
      </c>
      <c r="BJ102" s="190" t="str">
        <f t="shared" si="61"/>
        <v/>
      </c>
      <c r="BK102" s="190" t="str">
        <f t="shared" si="61"/>
        <v/>
      </c>
      <c r="BL102" s="190" t="str">
        <f t="shared" si="61"/>
        <v/>
      </c>
      <c r="BM102" s="190" t="str">
        <f t="shared" si="61"/>
        <v/>
      </c>
      <c r="BN102" s="190" t="str">
        <f t="shared" si="61"/>
        <v/>
      </c>
      <c r="BO102" s="190" t="str">
        <f t="shared" si="61"/>
        <v/>
      </c>
      <c r="BP102" s="190" t="str">
        <f t="shared" si="61"/>
        <v/>
      </c>
      <c r="BQ102" s="190" t="str">
        <f t="shared" si="61"/>
        <v/>
      </c>
      <c r="BR102" s="190" t="str">
        <f t="shared" si="61"/>
        <v/>
      </c>
      <c r="BS102" s="190" t="str">
        <f t="shared" si="61"/>
        <v/>
      </c>
      <c r="BT102" s="190" t="str">
        <f t="shared" si="40"/>
        <v/>
      </c>
      <c r="BU102" s="190" t="str">
        <f t="shared" si="54"/>
        <v/>
      </c>
      <c r="BV102" s="190" t="str">
        <f t="shared" si="54"/>
        <v/>
      </c>
      <c r="BW102" s="190" t="str">
        <f t="shared" si="52"/>
        <v/>
      </c>
      <c r="BX102" s="190" t="str">
        <f t="shared" si="52"/>
        <v/>
      </c>
      <c r="BY102" s="190" t="str">
        <f t="shared" si="52"/>
        <v/>
      </c>
      <c r="BZ102" t="e">
        <f>IF(LEFT(B102,6)=$A$1,IF(ISERROR(FIND(SALES!$M$8,MPAN!H102)),"",TRUE),"")</f>
        <v>#N/A</v>
      </c>
    </row>
    <row r="103" spans="1:78" x14ac:dyDescent="0.25">
      <c r="A103" t="e">
        <f>IF(BZ103=TRUE,BZ103&amp;COUNTIF($BZ$3:BZ103,"TRUE"),"")</f>
        <v>#N/A</v>
      </c>
      <c r="B103" s="625" t="str">
        <f t="shared" si="41"/>
        <v>EELCP4</v>
      </c>
      <c r="C103" s="626" t="str">
        <f>'F12'!E106</f>
        <v>EELC P4 1R (RESTD HRS NIGHT)</v>
      </c>
      <c r="D103" s="1" t="str">
        <f t="shared" si="42"/>
        <v>EELC</v>
      </c>
      <c r="E103" s="1" t="str">
        <f t="shared" si="43"/>
        <v>P4</v>
      </c>
      <c r="F103" t="str">
        <f t="shared" si="46"/>
        <v>1R</v>
      </c>
      <c r="G103" t="str">
        <f t="shared" si="47"/>
        <v xml:space="preserve"> (RESTD HRS NIGHT)</v>
      </c>
      <c r="H103" s="1" t="str">
        <f>'F12'!F106</f>
        <v>128 129 132 133 134 135 184 185 628 629 632 633 634 635 662 663 664 665 684 685 818 819 822 823</v>
      </c>
      <c r="I103" s="197">
        <f t="shared" si="44"/>
        <v>23.75</v>
      </c>
      <c r="J103" s="190" t="str">
        <f t="shared" ref="J103:Y118" si="62">IF(J$2&gt;LEN($H103),IF(J$1=1,IF(LEN($H103)=2,"0"&amp;$H103,""),""),RIGHT(LEFT($H103,J$2),3))</f>
        <v>128</v>
      </c>
      <c r="K103" s="190" t="str">
        <f t="shared" si="62"/>
        <v>129</v>
      </c>
      <c r="L103" s="190" t="str">
        <f t="shared" si="62"/>
        <v>132</v>
      </c>
      <c r="M103" s="190" t="str">
        <f t="shared" si="62"/>
        <v>133</v>
      </c>
      <c r="N103" s="190" t="str">
        <f t="shared" si="62"/>
        <v>134</v>
      </c>
      <c r="O103" s="190" t="str">
        <f t="shared" si="62"/>
        <v>135</v>
      </c>
      <c r="P103" s="190" t="str">
        <f t="shared" si="62"/>
        <v>184</v>
      </c>
      <c r="Q103" s="190" t="str">
        <f t="shared" si="62"/>
        <v>185</v>
      </c>
      <c r="R103" s="190" t="str">
        <f t="shared" si="62"/>
        <v>628</v>
      </c>
      <c r="S103" s="190" t="str">
        <f t="shared" si="62"/>
        <v>629</v>
      </c>
      <c r="T103" s="190" t="str">
        <f t="shared" si="62"/>
        <v>632</v>
      </c>
      <c r="U103" s="190" t="str">
        <f t="shared" si="62"/>
        <v>633</v>
      </c>
      <c r="V103" s="190" t="str">
        <f t="shared" si="62"/>
        <v>634</v>
      </c>
      <c r="W103" s="190" t="str">
        <f t="shared" si="62"/>
        <v>635</v>
      </c>
      <c r="X103" s="190" t="str">
        <f t="shared" si="62"/>
        <v>662</v>
      </c>
      <c r="Y103" s="190" t="str">
        <f t="shared" si="62"/>
        <v>663</v>
      </c>
      <c r="Z103" s="190" t="str">
        <f t="shared" si="59"/>
        <v>664</v>
      </c>
      <c r="AA103" s="190" t="str">
        <f t="shared" si="59"/>
        <v>665</v>
      </c>
      <c r="AB103" s="190" t="str">
        <f t="shared" si="59"/>
        <v>684</v>
      </c>
      <c r="AC103" s="190" t="str">
        <f t="shared" si="59"/>
        <v>685</v>
      </c>
      <c r="AD103" s="190" t="str">
        <f t="shared" si="59"/>
        <v>818</v>
      </c>
      <c r="AE103" s="190" t="str">
        <f t="shared" si="59"/>
        <v>819</v>
      </c>
      <c r="AF103" s="190" t="str">
        <f t="shared" si="59"/>
        <v>822</v>
      </c>
      <c r="AG103" s="190" t="str">
        <f t="shared" si="59"/>
        <v>823</v>
      </c>
      <c r="AH103" s="190" t="str">
        <f t="shared" si="59"/>
        <v/>
      </c>
      <c r="AI103" s="190" t="str">
        <f t="shared" si="59"/>
        <v/>
      </c>
      <c r="AJ103" s="190" t="str">
        <f t="shared" si="59"/>
        <v/>
      </c>
      <c r="AK103" s="190" t="str">
        <f t="shared" si="59"/>
        <v/>
      </c>
      <c r="AL103" s="190" t="str">
        <f t="shared" si="59"/>
        <v/>
      </c>
      <c r="AM103" s="190" t="str">
        <f t="shared" si="59"/>
        <v/>
      </c>
      <c r="AN103" s="190" t="str">
        <f t="shared" si="59"/>
        <v/>
      </c>
      <c r="AO103" s="190" t="str">
        <f t="shared" si="59"/>
        <v/>
      </c>
      <c r="AP103" s="190" t="str">
        <f t="shared" si="60"/>
        <v/>
      </c>
      <c r="AQ103" s="190" t="str">
        <f t="shared" si="60"/>
        <v/>
      </c>
      <c r="AR103" s="190" t="str">
        <f t="shared" si="60"/>
        <v/>
      </c>
      <c r="AS103" s="190" t="str">
        <f t="shared" si="60"/>
        <v/>
      </c>
      <c r="AT103" s="190" t="str">
        <f t="shared" si="60"/>
        <v/>
      </c>
      <c r="AU103" s="190" t="str">
        <f t="shared" si="60"/>
        <v/>
      </c>
      <c r="AV103" s="190" t="str">
        <f t="shared" si="60"/>
        <v/>
      </c>
      <c r="AW103" s="190" t="str">
        <f t="shared" si="60"/>
        <v/>
      </c>
      <c r="AX103" s="190" t="str">
        <f t="shared" si="60"/>
        <v/>
      </c>
      <c r="AY103" s="190" t="str">
        <f t="shared" si="60"/>
        <v/>
      </c>
      <c r="AZ103" s="190" t="str">
        <f t="shared" si="60"/>
        <v/>
      </c>
      <c r="BA103" s="190" t="str">
        <f t="shared" si="60"/>
        <v/>
      </c>
      <c r="BB103" s="190" t="str">
        <f t="shared" si="60"/>
        <v/>
      </c>
      <c r="BC103" s="190" t="str">
        <f t="shared" si="60"/>
        <v/>
      </c>
      <c r="BD103" s="190" t="str">
        <f t="shared" si="60"/>
        <v/>
      </c>
      <c r="BE103" s="190" t="str">
        <f t="shared" si="60"/>
        <v/>
      </c>
      <c r="BF103" s="190" t="str">
        <f t="shared" si="61"/>
        <v/>
      </c>
      <c r="BG103" s="190" t="str">
        <f t="shared" si="61"/>
        <v/>
      </c>
      <c r="BH103" s="190" t="str">
        <f t="shared" si="61"/>
        <v/>
      </c>
      <c r="BI103" s="190" t="str">
        <f t="shared" si="61"/>
        <v/>
      </c>
      <c r="BJ103" s="190" t="str">
        <f t="shared" si="61"/>
        <v/>
      </c>
      <c r="BK103" s="190" t="str">
        <f t="shared" si="61"/>
        <v/>
      </c>
      <c r="BL103" s="190" t="str">
        <f t="shared" si="61"/>
        <v/>
      </c>
      <c r="BM103" s="190" t="str">
        <f t="shared" si="61"/>
        <v/>
      </c>
      <c r="BN103" s="190" t="str">
        <f t="shared" si="61"/>
        <v/>
      </c>
      <c r="BO103" s="190" t="str">
        <f t="shared" si="61"/>
        <v/>
      </c>
      <c r="BP103" s="190" t="str">
        <f t="shared" si="61"/>
        <v/>
      </c>
      <c r="BQ103" s="190" t="str">
        <f t="shared" si="61"/>
        <v/>
      </c>
      <c r="BR103" s="190" t="str">
        <f t="shared" si="61"/>
        <v/>
      </c>
      <c r="BS103" s="190" t="str">
        <f t="shared" si="61"/>
        <v/>
      </c>
      <c r="BT103" s="190" t="str">
        <f t="shared" si="40"/>
        <v/>
      </c>
      <c r="BU103" s="190" t="str">
        <f t="shared" si="54"/>
        <v/>
      </c>
      <c r="BV103" s="190" t="str">
        <f t="shared" si="54"/>
        <v/>
      </c>
      <c r="BW103" s="190" t="str">
        <f t="shared" si="52"/>
        <v/>
      </c>
      <c r="BX103" s="190" t="str">
        <f t="shared" si="52"/>
        <v/>
      </c>
      <c r="BY103" s="190" t="str">
        <f t="shared" si="52"/>
        <v/>
      </c>
      <c r="BZ103" t="e">
        <f>IF(LEFT(B103,6)=$A$1,IF(ISERROR(FIND(SALES!$M$8,MPAN!H103)),"",TRUE),"")</f>
        <v>#N/A</v>
      </c>
    </row>
    <row r="104" spans="1:78" x14ac:dyDescent="0.25">
      <c r="A104" t="e">
        <f>IF(BZ104=TRUE,BZ104&amp;COUNTIF($BZ$3:BZ104,"TRUE"),"")</f>
        <v>#N/A</v>
      </c>
      <c r="B104" s="625" t="str">
        <f t="shared" si="41"/>
        <v>NORWP2</v>
      </c>
      <c r="C104" s="626" t="str">
        <f>'F12'!E107</f>
        <v>NORW P2 1R (Restricted)</v>
      </c>
      <c r="D104" s="1" t="str">
        <f t="shared" si="42"/>
        <v>NORW</v>
      </c>
      <c r="E104" s="1" t="str">
        <f t="shared" si="43"/>
        <v>P2</v>
      </c>
      <c r="F104" t="str">
        <f t="shared" si="46"/>
        <v>1R</v>
      </c>
      <c r="G104" t="str">
        <f t="shared" si="47"/>
        <v xml:space="preserve"> (Restricted)</v>
      </c>
      <c r="H104" s="1" t="str">
        <f>'F12'!F107</f>
        <v>511 512 515 516 517 520 521 523 558 561</v>
      </c>
      <c r="I104" s="197">
        <f t="shared" si="44"/>
        <v>9.75</v>
      </c>
      <c r="J104" s="190" t="str">
        <f t="shared" si="62"/>
        <v>511</v>
      </c>
      <c r="K104" s="190" t="str">
        <f t="shared" si="62"/>
        <v>512</v>
      </c>
      <c r="L104" s="190" t="str">
        <f t="shared" si="62"/>
        <v>515</v>
      </c>
      <c r="M104" s="190" t="str">
        <f t="shared" si="62"/>
        <v>516</v>
      </c>
      <c r="N104" s="190" t="str">
        <f t="shared" si="62"/>
        <v>517</v>
      </c>
      <c r="O104" s="190" t="str">
        <f t="shared" si="62"/>
        <v>520</v>
      </c>
      <c r="P104" s="190" t="str">
        <f t="shared" si="62"/>
        <v>521</v>
      </c>
      <c r="Q104" s="190" t="str">
        <f t="shared" si="62"/>
        <v>523</v>
      </c>
      <c r="R104" s="190" t="str">
        <f t="shared" si="62"/>
        <v>558</v>
      </c>
      <c r="S104" s="190" t="str">
        <f t="shared" si="62"/>
        <v>561</v>
      </c>
      <c r="T104" s="190" t="str">
        <f t="shared" si="62"/>
        <v/>
      </c>
      <c r="U104" s="190" t="str">
        <f t="shared" si="62"/>
        <v/>
      </c>
      <c r="V104" s="190" t="str">
        <f t="shared" si="62"/>
        <v/>
      </c>
      <c r="W104" s="190" t="str">
        <f t="shared" si="62"/>
        <v/>
      </c>
      <c r="X104" s="190" t="str">
        <f t="shared" si="62"/>
        <v/>
      </c>
      <c r="Y104" s="190" t="str">
        <f t="shared" si="62"/>
        <v/>
      </c>
      <c r="Z104" s="190" t="str">
        <f t="shared" si="59"/>
        <v/>
      </c>
      <c r="AA104" s="190" t="str">
        <f t="shared" si="59"/>
        <v/>
      </c>
      <c r="AB104" s="190" t="str">
        <f t="shared" si="59"/>
        <v/>
      </c>
      <c r="AC104" s="190" t="str">
        <f t="shared" si="59"/>
        <v/>
      </c>
      <c r="AD104" s="190" t="str">
        <f t="shared" si="59"/>
        <v/>
      </c>
      <c r="AE104" s="190" t="str">
        <f t="shared" si="59"/>
        <v/>
      </c>
      <c r="AF104" s="190" t="str">
        <f t="shared" si="59"/>
        <v/>
      </c>
      <c r="AG104" s="190" t="str">
        <f t="shared" si="59"/>
        <v/>
      </c>
      <c r="AH104" s="190" t="str">
        <f t="shared" si="59"/>
        <v/>
      </c>
      <c r="AI104" s="190" t="str">
        <f t="shared" si="59"/>
        <v/>
      </c>
      <c r="AJ104" s="190" t="str">
        <f t="shared" si="59"/>
        <v/>
      </c>
      <c r="AK104" s="190" t="str">
        <f t="shared" si="59"/>
        <v/>
      </c>
      <c r="AL104" s="190" t="str">
        <f t="shared" si="59"/>
        <v/>
      </c>
      <c r="AM104" s="190" t="str">
        <f t="shared" si="59"/>
        <v/>
      </c>
      <c r="AN104" s="190" t="str">
        <f t="shared" si="59"/>
        <v/>
      </c>
      <c r="AO104" s="190" t="str">
        <f t="shared" si="59"/>
        <v/>
      </c>
      <c r="AP104" s="190" t="str">
        <f t="shared" si="60"/>
        <v/>
      </c>
      <c r="AQ104" s="190" t="str">
        <f t="shared" si="60"/>
        <v/>
      </c>
      <c r="AR104" s="190" t="str">
        <f t="shared" si="60"/>
        <v/>
      </c>
      <c r="AS104" s="190" t="str">
        <f t="shared" si="60"/>
        <v/>
      </c>
      <c r="AT104" s="190" t="str">
        <f t="shared" si="60"/>
        <v/>
      </c>
      <c r="AU104" s="190" t="str">
        <f t="shared" si="60"/>
        <v/>
      </c>
      <c r="AV104" s="190" t="str">
        <f t="shared" si="60"/>
        <v/>
      </c>
      <c r="AW104" s="190" t="str">
        <f t="shared" si="60"/>
        <v/>
      </c>
      <c r="AX104" s="190" t="str">
        <f t="shared" si="60"/>
        <v/>
      </c>
      <c r="AY104" s="190" t="str">
        <f t="shared" si="60"/>
        <v/>
      </c>
      <c r="AZ104" s="190" t="str">
        <f t="shared" si="60"/>
        <v/>
      </c>
      <c r="BA104" s="190" t="str">
        <f t="shared" si="60"/>
        <v/>
      </c>
      <c r="BB104" s="190" t="str">
        <f t="shared" si="60"/>
        <v/>
      </c>
      <c r="BC104" s="190" t="str">
        <f t="shared" si="60"/>
        <v/>
      </c>
      <c r="BD104" s="190" t="str">
        <f t="shared" si="60"/>
        <v/>
      </c>
      <c r="BE104" s="190" t="str">
        <f t="shared" si="60"/>
        <v/>
      </c>
      <c r="BF104" s="190" t="str">
        <f t="shared" si="61"/>
        <v/>
      </c>
      <c r="BG104" s="190" t="str">
        <f t="shared" si="61"/>
        <v/>
      </c>
      <c r="BH104" s="190" t="str">
        <f t="shared" si="61"/>
        <v/>
      </c>
      <c r="BI104" s="190" t="str">
        <f t="shared" si="61"/>
        <v/>
      </c>
      <c r="BJ104" s="190" t="str">
        <f t="shared" si="61"/>
        <v/>
      </c>
      <c r="BK104" s="190" t="str">
        <f t="shared" si="61"/>
        <v/>
      </c>
      <c r="BL104" s="190" t="str">
        <f t="shared" si="61"/>
        <v/>
      </c>
      <c r="BM104" s="190" t="str">
        <f t="shared" si="61"/>
        <v/>
      </c>
      <c r="BN104" s="190" t="str">
        <f t="shared" si="61"/>
        <v/>
      </c>
      <c r="BO104" s="190" t="str">
        <f t="shared" si="61"/>
        <v/>
      </c>
      <c r="BP104" s="190" t="str">
        <f t="shared" si="61"/>
        <v/>
      </c>
      <c r="BQ104" s="190" t="str">
        <f t="shared" si="61"/>
        <v/>
      </c>
      <c r="BR104" s="190" t="str">
        <f t="shared" si="61"/>
        <v/>
      </c>
      <c r="BS104" s="190" t="str">
        <f t="shared" si="61"/>
        <v/>
      </c>
      <c r="BT104" s="190" t="str">
        <f t="shared" si="40"/>
        <v/>
      </c>
      <c r="BU104" s="190" t="str">
        <f>IF(BU$2&gt;LEN($H104),IF(BU$1=1,IF(LEN($H104)=2,"0"&amp;$H104,""),""),RIGHT(LEFT($H104,BU$2),3))</f>
        <v/>
      </c>
      <c r="BV104" s="190" t="str">
        <f t="shared" ref="BT104:BY146" si="63">IF(BV$2&gt;LEN($H104),IF(BV$1=1,IF(LEN($H104)=2,"0"&amp;$H104,""),""),RIGHT(LEFT($H104,BV$2),3))</f>
        <v/>
      </c>
      <c r="BW104" s="190" t="str">
        <f t="shared" si="63"/>
        <v/>
      </c>
      <c r="BX104" s="190" t="str">
        <f t="shared" si="63"/>
        <v/>
      </c>
      <c r="BY104" s="190" t="str">
        <f t="shared" si="63"/>
        <v/>
      </c>
      <c r="BZ104" t="e">
        <f>IF(LEFT(B104,6)=$A$1,IF(ISERROR(FIND(SALES!$M$8,MPAN!H104)),"",TRUE),"")</f>
        <v>#N/A</v>
      </c>
    </row>
    <row r="105" spans="1:78" x14ac:dyDescent="0.25">
      <c r="A105" t="e">
        <f>IF(BZ105=TRUE,BZ105&amp;COUNTIF($BZ$3:BZ105,"TRUE"),"")</f>
        <v>#N/A</v>
      </c>
      <c r="B105" s="625" t="str">
        <f t="shared" si="41"/>
        <v>SPOWP4</v>
      </c>
      <c r="C105" s="626" t="str">
        <f>'F12'!E108</f>
        <v>SPOW P4 2R</v>
      </c>
      <c r="D105" s="1" t="str">
        <f t="shared" si="42"/>
        <v>SPOW</v>
      </c>
      <c r="E105" s="1" t="str">
        <f t="shared" si="43"/>
        <v>P4</v>
      </c>
      <c r="F105" t="str">
        <f t="shared" si="46"/>
        <v>2R</v>
      </c>
      <c r="G105" t="str">
        <f t="shared" si="47"/>
        <v/>
      </c>
      <c r="H105" s="1" t="str">
        <f>'F12'!F108</f>
        <v>588 021 005 001 003 004 007 009 011 013 015 017 019 023 025 590 692 694 696 698 700 702 704 706 708 710 712 874</v>
      </c>
      <c r="I105" s="197">
        <f t="shared" si="44"/>
        <v>27.75</v>
      </c>
      <c r="J105" s="190" t="str">
        <f t="shared" si="62"/>
        <v>588</v>
      </c>
      <c r="K105" s="190" t="str">
        <f t="shared" si="62"/>
        <v>021</v>
      </c>
      <c r="L105" s="190" t="str">
        <f t="shared" si="62"/>
        <v>005</v>
      </c>
      <c r="M105" s="190" t="str">
        <f t="shared" si="62"/>
        <v>001</v>
      </c>
      <c r="N105" s="190" t="str">
        <f t="shared" si="62"/>
        <v>003</v>
      </c>
      <c r="O105" s="190" t="str">
        <f t="shared" si="62"/>
        <v>004</v>
      </c>
      <c r="P105" s="190" t="str">
        <f t="shared" si="62"/>
        <v>007</v>
      </c>
      <c r="Q105" s="190" t="str">
        <f t="shared" si="62"/>
        <v>009</v>
      </c>
      <c r="R105" s="190" t="str">
        <f t="shared" si="62"/>
        <v>011</v>
      </c>
      <c r="S105" s="190" t="str">
        <f t="shared" si="62"/>
        <v>013</v>
      </c>
      <c r="T105" s="190" t="str">
        <f t="shared" si="62"/>
        <v>015</v>
      </c>
      <c r="U105" s="190" t="str">
        <f t="shared" si="62"/>
        <v>017</v>
      </c>
      <c r="V105" s="190" t="str">
        <f t="shared" si="62"/>
        <v>019</v>
      </c>
      <c r="W105" s="190" t="str">
        <f t="shared" si="62"/>
        <v>023</v>
      </c>
      <c r="X105" s="190" t="str">
        <f t="shared" si="62"/>
        <v>025</v>
      </c>
      <c r="Y105" s="190" t="str">
        <f t="shared" si="62"/>
        <v>590</v>
      </c>
      <c r="Z105" s="190" t="str">
        <f t="shared" si="59"/>
        <v>692</v>
      </c>
      <c r="AA105" s="190" t="str">
        <f t="shared" si="59"/>
        <v>694</v>
      </c>
      <c r="AB105" s="190" t="str">
        <f t="shared" si="59"/>
        <v>696</v>
      </c>
      <c r="AC105" s="190" t="str">
        <f t="shared" si="59"/>
        <v>698</v>
      </c>
      <c r="AD105" s="190" t="str">
        <f t="shared" si="59"/>
        <v>700</v>
      </c>
      <c r="AE105" s="190" t="str">
        <f t="shared" si="59"/>
        <v>702</v>
      </c>
      <c r="AF105" s="190" t="str">
        <f t="shared" si="59"/>
        <v>704</v>
      </c>
      <c r="AG105" s="190" t="str">
        <f t="shared" si="59"/>
        <v>706</v>
      </c>
      <c r="AH105" s="190" t="str">
        <f t="shared" si="59"/>
        <v>708</v>
      </c>
      <c r="AI105" s="190" t="str">
        <f t="shared" si="59"/>
        <v>710</v>
      </c>
      <c r="AJ105" s="190" t="str">
        <f t="shared" si="59"/>
        <v>712</v>
      </c>
      <c r="AK105" s="190" t="str">
        <f t="shared" si="59"/>
        <v>874</v>
      </c>
      <c r="AL105" s="190" t="str">
        <f t="shared" si="59"/>
        <v/>
      </c>
      <c r="AM105" s="190" t="str">
        <f t="shared" si="59"/>
        <v/>
      </c>
      <c r="AN105" s="190" t="str">
        <f t="shared" si="59"/>
        <v/>
      </c>
      <c r="AO105" s="190" t="str">
        <f t="shared" si="59"/>
        <v/>
      </c>
      <c r="AP105" s="190" t="str">
        <f t="shared" si="60"/>
        <v/>
      </c>
      <c r="AQ105" s="190" t="str">
        <f t="shared" si="60"/>
        <v/>
      </c>
      <c r="AR105" s="190" t="str">
        <f t="shared" si="60"/>
        <v/>
      </c>
      <c r="AS105" s="190" t="str">
        <f t="shared" si="60"/>
        <v/>
      </c>
      <c r="AT105" s="190" t="str">
        <f t="shared" si="60"/>
        <v/>
      </c>
      <c r="AU105" s="190" t="str">
        <f t="shared" si="60"/>
        <v/>
      </c>
      <c r="AV105" s="190" t="str">
        <f t="shared" si="60"/>
        <v/>
      </c>
      <c r="AW105" s="190" t="str">
        <f t="shared" si="60"/>
        <v/>
      </c>
      <c r="AX105" s="190" t="str">
        <f t="shared" si="60"/>
        <v/>
      </c>
      <c r="AY105" s="190" t="str">
        <f t="shared" si="60"/>
        <v/>
      </c>
      <c r="AZ105" s="190" t="str">
        <f t="shared" si="60"/>
        <v/>
      </c>
      <c r="BA105" s="190" t="str">
        <f t="shared" si="60"/>
        <v/>
      </c>
      <c r="BB105" s="190" t="str">
        <f t="shared" si="60"/>
        <v/>
      </c>
      <c r="BC105" s="190" t="str">
        <f t="shared" si="60"/>
        <v/>
      </c>
      <c r="BD105" s="190" t="str">
        <f t="shared" si="60"/>
        <v/>
      </c>
      <c r="BE105" s="190" t="str">
        <f t="shared" si="60"/>
        <v/>
      </c>
      <c r="BF105" s="190" t="str">
        <f t="shared" si="61"/>
        <v/>
      </c>
      <c r="BG105" s="190" t="str">
        <f t="shared" si="61"/>
        <v/>
      </c>
      <c r="BH105" s="190" t="str">
        <f t="shared" si="61"/>
        <v/>
      </c>
      <c r="BI105" s="190" t="str">
        <f t="shared" si="61"/>
        <v/>
      </c>
      <c r="BJ105" s="190" t="str">
        <f t="shared" si="61"/>
        <v/>
      </c>
      <c r="BK105" s="190" t="str">
        <f t="shared" si="61"/>
        <v/>
      </c>
      <c r="BL105" s="190" t="str">
        <f t="shared" si="61"/>
        <v/>
      </c>
      <c r="BM105" s="190" t="str">
        <f t="shared" si="61"/>
        <v/>
      </c>
      <c r="BN105" s="190" t="str">
        <f t="shared" si="61"/>
        <v/>
      </c>
      <c r="BO105" s="190" t="str">
        <f t="shared" si="61"/>
        <v/>
      </c>
      <c r="BP105" s="190" t="str">
        <f t="shared" si="61"/>
        <v/>
      </c>
      <c r="BQ105" s="190" t="str">
        <f t="shared" si="61"/>
        <v/>
      </c>
      <c r="BR105" s="190" t="str">
        <f t="shared" si="61"/>
        <v/>
      </c>
      <c r="BS105" s="190" t="str">
        <f t="shared" si="61"/>
        <v/>
      </c>
      <c r="BT105" s="190" t="str">
        <f t="shared" si="63"/>
        <v/>
      </c>
      <c r="BU105" s="190" t="str">
        <f t="shared" si="63"/>
        <v/>
      </c>
      <c r="BV105" s="190" t="str">
        <f t="shared" si="63"/>
        <v/>
      </c>
      <c r="BW105" s="190" t="str">
        <f t="shared" si="63"/>
        <v/>
      </c>
      <c r="BX105" s="190" t="str">
        <f t="shared" si="63"/>
        <v/>
      </c>
      <c r="BY105" s="190" t="str">
        <f t="shared" si="63"/>
        <v/>
      </c>
      <c r="BZ105" t="e">
        <f>IF(LEFT(B105,6)=$A$1,IF(ISERROR(FIND(SALES!$M$8,MPAN!H105)),"",TRUE),"")</f>
        <v>#N/A</v>
      </c>
    </row>
    <row r="106" spans="1:78" x14ac:dyDescent="0.25">
      <c r="A106" t="e">
        <f>IF(BZ106=TRUE,BZ106&amp;COUNTIF($BZ$3:BZ106,"TRUE"),"")</f>
        <v>#N/A</v>
      </c>
      <c r="B106" s="625" t="str">
        <f t="shared" si="41"/>
        <v>NORWP4</v>
      </c>
      <c r="C106" s="626" t="str">
        <f>'F12'!E109</f>
        <v>NORW P4 1R (RESTD HRS NIGHT)</v>
      </c>
      <c r="D106" s="1" t="str">
        <f t="shared" si="42"/>
        <v>NORW</v>
      </c>
      <c r="E106" s="1" t="str">
        <f t="shared" si="43"/>
        <v>P4</v>
      </c>
      <c r="F106" t="str">
        <f t="shared" si="46"/>
        <v>1R</v>
      </c>
      <c r="G106" t="str">
        <f t="shared" si="47"/>
        <v xml:space="preserve"> (RESTD HRS NIGHT)</v>
      </c>
      <c r="H106" s="1" t="str">
        <f>'F12'!F109</f>
        <v>511 512 564 565 566</v>
      </c>
      <c r="I106" s="197">
        <f t="shared" si="44"/>
        <v>4.75</v>
      </c>
      <c r="J106" s="190" t="str">
        <f t="shared" si="62"/>
        <v>511</v>
      </c>
      <c r="K106" s="190" t="str">
        <f t="shared" si="62"/>
        <v>512</v>
      </c>
      <c r="L106" s="190" t="str">
        <f t="shared" si="62"/>
        <v>564</v>
      </c>
      <c r="M106" s="190" t="str">
        <f t="shared" si="62"/>
        <v>565</v>
      </c>
      <c r="N106" s="190" t="str">
        <f t="shared" si="62"/>
        <v>566</v>
      </c>
      <c r="O106" s="190" t="str">
        <f t="shared" si="62"/>
        <v/>
      </c>
      <c r="P106" s="190" t="str">
        <f t="shared" si="62"/>
        <v/>
      </c>
      <c r="Q106" s="190" t="str">
        <f t="shared" si="62"/>
        <v/>
      </c>
      <c r="R106" s="190" t="str">
        <f t="shared" si="62"/>
        <v/>
      </c>
      <c r="S106" s="190" t="str">
        <f t="shared" si="62"/>
        <v/>
      </c>
      <c r="T106" s="190" t="str">
        <f t="shared" si="62"/>
        <v/>
      </c>
      <c r="U106" s="190" t="str">
        <f t="shared" si="62"/>
        <v/>
      </c>
      <c r="V106" s="190" t="str">
        <f t="shared" si="62"/>
        <v/>
      </c>
      <c r="W106" s="190" t="str">
        <f t="shared" si="62"/>
        <v/>
      </c>
      <c r="X106" s="190" t="str">
        <f t="shared" si="62"/>
        <v/>
      </c>
      <c r="Y106" s="190" t="str">
        <f t="shared" si="62"/>
        <v/>
      </c>
      <c r="Z106" s="190" t="str">
        <f t="shared" si="59"/>
        <v/>
      </c>
      <c r="AA106" s="190" t="str">
        <f t="shared" si="59"/>
        <v/>
      </c>
      <c r="AB106" s="190" t="str">
        <f t="shared" si="59"/>
        <v/>
      </c>
      <c r="AC106" s="190" t="str">
        <f t="shared" si="59"/>
        <v/>
      </c>
      <c r="AD106" s="190" t="str">
        <f t="shared" si="59"/>
        <v/>
      </c>
      <c r="AE106" s="190" t="str">
        <f t="shared" si="59"/>
        <v/>
      </c>
      <c r="AF106" s="190" t="str">
        <f t="shared" si="59"/>
        <v/>
      </c>
      <c r="AG106" s="190" t="str">
        <f t="shared" si="59"/>
        <v/>
      </c>
      <c r="AH106" s="190" t="str">
        <f t="shared" si="59"/>
        <v/>
      </c>
      <c r="AI106" s="190" t="str">
        <f t="shared" si="59"/>
        <v/>
      </c>
      <c r="AJ106" s="190" t="str">
        <f t="shared" si="59"/>
        <v/>
      </c>
      <c r="AK106" s="190" t="str">
        <f t="shared" si="59"/>
        <v/>
      </c>
      <c r="AL106" s="190" t="str">
        <f t="shared" si="59"/>
        <v/>
      </c>
      <c r="AM106" s="190" t="str">
        <f t="shared" si="59"/>
        <v/>
      </c>
      <c r="AN106" s="190" t="str">
        <f t="shared" si="59"/>
        <v/>
      </c>
      <c r="AO106" s="190" t="str">
        <f t="shared" si="59"/>
        <v/>
      </c>
      <c r="AP106" s="190" t="str">
        <f t="shared" si="60"/>
        <v/>
      </c>
      <c r="AQ106" s="190" t="str">
        <f t="shared" si="60"/>
        <v/>
      </c>
      <c r="AR106" s="190" t="str">
        <f t="shared" si="60"/>
        <v/>
      </c>
      <c r="AS106" s="190" t="str">
        <f t="shared" si="60"/>
        <v/>
      </c>
      <c r="AT106" s="190" t="str">
        <f t="shared" si="60"/>
        <v/>
      </c>
      <c r="AU106" s="190" t="str">
        <f t="shared" si="60"/>
        <v/>
      </c>
      <c r="AV106" s="190" t="str">
        <f t="shared" si="60"/>
        <v/>
      </c>
      <c r="AW106" s="190" t="str">
        <f t="shared" si="60"/>
        <v/>
      </c>
      <c r="AX106" s="190" t="str">
        <f t="shared" si="60"/>
        <v/>
      </c>
      <c r="AY106" s="190" t="str">
        <f t="shared" si="60"/>
        <v/>
      </c>
      <c r="AZ106" s="190" t="str">
        <f t="shared" si="60"/>
        <v/>
      </c>
      <c r="BA106" s="190" t="str">
        <f t="shared" si="60"/>
        <v/>
      </c>
      <c r="BB106" s="190" t="str">
        <f t="shared" si="60"/>
        <v/>
      </c>
      <c r="BC106" s="190" t="str">
        <f t="shared" si="60"/>
        <v/>
      </c>
      <c r="BD106" s="190" t="str">
        <f t="shared" si="60"/>
        <v/>
      </c>
      <c r="BE106" s="190" t="str">
        <f t="shared" si="60"/>
        <v/>
      </c>
      <c r="BF106" s="190" t="str">
        <f t="shared" si="61"/>
        <v/>
      </c>
      <c r="BG106" s="190" t="str">
        <f t="shared" si="61"/>
        <v/>
      </c>
      <c r="BH106" s="190" t="str">
        <f t="shared" si="61"/>
        <v/>
      </c>
      <c r="BI106" s="190" t="str">
        <f t="shared" si="61"/>
        <v/>
      </c>
      <c r="BJ106" s="190" t="str">
        <f t="shared" si="61"/>
        <v/>
      </c>
      <c r="BK106" s="190" t="str">
        <f t="shared" si="61"/>
        <v/>
      </c>
      <c r="BL106" s="190" t="str">
        <f t="shared" si="61"/>
        <v/>
      </c>
      <c r="BM106" s="190" t="str">
        <f t="shared" si="61"/>
        <v/>
      </c>
      <c r="BN106" s="190" t="str">
        <f t="shared" si="61"/>
        <v/>
      </c>
      <c r="BO106" s="190" t="str">
        <f t="shared" si="61"/>
        <v/>
      </c>
      <c r="BP106" s="190" t="str">
        <f t="shared" si="61"/>
        <v/>
      </c>
      <c r="BQ106" s="190" t="str">
        <f t="shared" si="61"/>
        <v/>
      </c>
      <c r="BR106" s="190" t="str">
        <f t="shared" si="61"/>
        <v/>
      </c>
      <c r="BS106" s="190" t="str">
        <f t="shared" si="61"/>
        <v/>
      </c>
      <c r="BT106" s="190" t="str">
        <f t="shared" si="63"/>
        <v/>
      </c>
      <c r="BU106" s="190" t="str">
        <f t="shared" si="63"/>
        <v/>
      </c>
      <c r="BV106" s="190" t="str">
        <f t="shared" si="63"/>
        <v/>
      </c>
      <c r="BW106" s="190" t="str">
        <f t="shared" si="63"/>
        <v/>
      </c>
      <c r="BX106" s="190" t="str">
        <f t="shared" si="63"/>
        <v/>
      </c>
      <c r="BY106" s="190" t="str">
        <f t="shared" si="63"/>
        <v/>
      </c>
      <c r="BZ106" t="e">
        <f>IF(LEFT(B106,6)=$A$1,IF(ISERROR(FIND(SALES!$M$8,MPAN!H106)),"",TRUE),"")</f>
        <v>#N/A</v>
      </c>
    </row>
    <row r="107" spans="1:78" x14ac:dyDescent="0.25">
      <c r="A107" t="e">
        <f>IF(BZ107=TRUE,BZ107&amp;COUNTIF($BZ$3:BZ107,"TRUE"),"")</f>
        <v>#N/A</v>
      </c>
      <c r="B107" s="625" t="str">
        <f t="shared" si="41"/>
        <v>SPOWP2</v>
      </c>
      <c r="C107" s="626" t="str">
        <f>'F12'!E110</f>
        <v>SPOW P2 2R</v>
      </c>
      <c r="D107" s="1" t="str">
        <f t="shared" si="42"/>
        <v>SPOW</v>
      </c>
      <c r="E107" s="1" t="str">
        <f t="shared" si="43"/>
        <v>P2</v>
      </c>
      <c r="F107" t="str">
        <f t="shared" si="46"/>
        <v>2R</v>
      </c>
      <c r="G107" t="str">
        <f t="shared" si="47"/>
        <v/>
      </c>
      <c r="H107" s="1" t="str">
        <f>'F12'!F110</f>
        <v>025 567 568 569 570 571 588 648 672 673 674 676 874</v>
      </c>
      <c r="I107" s="197">
        <f t="shared" si="44"/>
        <v>12.75</v>
      </c>
      <c r="J107" s="190" t="str">
        <f t="shared" si="62"/>
        <v>025</v>
      </c>
      <c r="K107" s="190" t="str">
        <f t="shared" si="62"/>
        <v>567</v>
      </c>
      <c r="L107" s="190" t="str">
        <f t="shared" si="62"/>
        <v>568</v>
      </c>
      <c r="M107" s="190" t="str">
        <f t="shared" si="62"/>
        <v>569</v>
      </c>
      <c r="N107" s="190" t="str">
        <f t="shared" si="62"/>
        <v>570</v>
      </c>
      <c r="O107" s="190" t="str">
        <f t="shared" si="62"/>
        <v>571</v>
      </c>
      <c r="P107" s="190" t="str">
        <f t="shared" si="62"/>
        <v>588</v>
      </c>
      <c r="Q107" s="190" t="str">
        <f t="shared" si="62"/>
        <v>648</v>
      </c>
      <c r="R107" s="190" t="str">
        <f t="shared" si="62"/>
        <v>672</v>
      </c>
      <c r="S107" s="190" t="str">
        <f t="shared" si="62"/>
        <v>673</v>
      </c>
      <c r="T107" s="190" t="str">
        <f t="shared" si="62"/>
        <v>674</v>
      </c>
      <c r="U107" s="190" t="str">
        <f t="shared" si="62"/>
        <v>676</v>
      </c>
      <c r="V107" s="190" t="str">
        <f t="shared" si="62"/>
        <v>874</v>
      </c>
      <c r="W107" s="190" t="str">
        <f t="shared" si="62"/>
        <v/>
      </c>
      <c r="X107" s="190" t="str">
        <f t="shared" si="62"/>
        <v/>
      </c>
      <c r="Y107" s="190" t="str">
        <f t="shared" si="62"/>
        <v/>
      </c>
      <c r="Z107" s="190" t="str">
        <f t="shared" si="59"/>
        <v/>
      </c>
      <c r="AA107" s="190" t="str">
        <f t="shared" si="59"/>
        <v/>
      </c>
      <c r="AB107" s="190" t="str">
        <f t="shared" si="59"/>
        <v/>
      </c>
      <c r="AC107" s="190" t="str">
        <f t="shared" si="59"/>
        <v/>
      </c>
      <c r="AD107" s="190" t="str">
        <f t="shared" si="59"/>
        <v/>
      </c>
      <c r="AE107" s="190" t="str">
        <f t="shared" si="59"/>
        <v/>
      </c>
      <c r="AF107" s="190" t="str">
        <f t="shared" si="59"/>
        <v/>
      </c>
      <c r="AG107" s="190" t="str">
        <f t="shared" si="59"/>
        <v/>
      </c>
      <c r="AH107" s="190" t="str">
        <f t="shared" si="59"/>
        <v/>
      </c>
      <c r="AI107" s="190" t="str">
        <f t="shared" si="59"/>
        <v/>
      </c>
      <c r="AJ107" s="190" t="str">
        <f t="shared" si="59"/>
        <v/>
      </c>
      <c r="AK107" s="190" t="str">
        <f t="shared" si="59"/>
        <v/>
      </c>
      <c r="AL107" s="190" t="str">
        <f t="shared" si="59"/>
        <v/>
      </c>
      <c r="AM107" s="190" t="str">
        <f t="shared" si="59"/>
        <v/>
      </c>
      <c r="AN107" s="190" t="str">
        <f t="shared" si="59"/>
        <v/>
      </c>
      <c r="AO107" s="190" t="str">
        <f t="shared" si="59"/>
        <v/>
      </c>
      <c r="AP107" s="190" t="str">
        <f t="shared" si="60"/>
        <v/>
      </c>
      <c r="AQ107" s="190" t="str">
        <f t="shared" si="60"/>
        <v/>
      </c>
      <c r="AR107" s="190" t="str">
        <f t="shared" si="60"/>
        <v/>
      </c>
      <c r="AS107" s="190" t="str">
        <f t="shared" si="60"/>
        <v/>
      </c>
      <c r="AT107" s="190" t="str">
        <f t="shared" si="60"/>
        <v/>
      </c>
      <c r="AU107" s="190" t="str">
        <f t="shared" si="60"/>
        <v/>
      </c>
      <c r="AV107" s="190" t="str">
        <f t="shared" si="60"/>
        <v/>
      </c>
      <c r="AW107" s="190" t="str">
        <f t="shared" si="60"/>
        <v/>
      </c>
      <c r="AX107" s="190" t="str">
        <f t="shared" si="60"/>
        <v/>
      </c>
      <c r="AY107" s="190" t="str">
        <f t="shared" si="60"/>
        <v/>
      </c>
      <c r="AZ107" s="190" t="str">
        <f t="shared" si="60"/>
        <v/>
      </c>
      <c r="BA107" s="190" t="str">
        <f t="shared" si="60"/>
        <v/>
      </c>
      <c r="BB107" s="190" t="str">
        <f t="shared" si="60"/>
        <v/>
      </c>
      <c r="BC107" s="190" t="str">
        <f t="shared" si="60"/>
        <v/>
      </c>
      <c r="BD107" s="190" t="str">
        <f t="shared" si="60"/>
        <v/>
      </c>
      <c r="BE107" s="190" t="str">
        <f t="shared" si="60"/>
        <v/>
      </c>
      <c r="BF107" s="190" t="str">
        <f t="shared" si="61"/>
        <v/>
      </c>
      <c r="BG107" s="190" t="str">
        <f t="shared" si="61"/>
        <v/>
      </c>
      <c r="BH107" s="190" t="str">
        <f t="shared" si="61"/>
        <v/>
      </c>
      <c r="BI107" s="190" t="str">
        <f t="shared" si="61"/>
        <v/>
      </c>
      <c r="BJ107" s="190" t="str">
        <f t="shared" si="61"/>
        <v/>
      </c>
      <c r="BK107" s="190" t="str">
        <f t="shared" si="61"/>
        <v/>
      </c>
      <c r="BL107" s="190" t="str">
        <f t="shared" si="61"/>
        <v/>
      </c>
      <c r="BM107" s="190" t="str">
        <f t="shared" si="61"/>
        <v/>
      </c>
      <c r="BN107" s="190" t="str">
        <f t="shared" si="61"/>
        <v/>
      </c>
      <c r="BO107" s="190" t="str">
        <f t="shared" si="61"/>
        <v/>
      </c>
      <c r="BP107" s="190" t="str">
        <f t="shared" si="61"/>
        <v/>
      </c>
      <c r="BQ107" s="190" t="str">
        <f t="shared" si="61"/>
        <v/>
      </c>
      <c r="BR107" s="190" t="str">
        <f t="shared" si="61"/>
        <v/>
      </c>
      <c r="BS107" s="190" t="str">
        <f t="shared" si="61"/>
        <v/>
      </c>
      <c r="BT107" s="190" t="str">
        <f t="shared" si="63"/>
        <v/>
      </c>
      <c r="BU107" s="190" t="str">
        <f t="shared" si="63"/>
        <v/>
      </c>
      <c r="BV107" s="190" t="str">
        <f t="shared" si="63"/>
        <v/>
      </c>
      <c r="BW107" s="190" t="str">
        <f t="shared" si="63"/>
        <v/>
      </c>
      <c r="BX107" s="190" t="str">
        <f t="shared" si="63"/>
        <v/>
      </c>
      <c r="BY107" s="190" t="str">
        <f t="shared" si="63"/>
        <v/>
      </c>
      <c r="BZ107" t="e">
        <f>IF(LEFT(B107,6)=$A$1,IF(ISERROR(FIND(SALES!$M$8,MPAN!H107)),"",TRUE),"")</f>
        <v>#N/A</v>
      </c>
    </row>
    <row r="108" spans="1:78" x14ac:dyDescent="0.25">
      <c r="A108" t="e">
        <f>IF(BZ108=TRUE,BZ108&amp;COUNTIF($BZ$3:BZ108,"TRUE"),"")</f>
        <v>#N/A</v>
      </c>
      <c r="B108" s="625" t="str">
        <f t="shared" si="41"/>
        <v>NEEBP2</v>
      </c>
      <c r="C108" s="626" t="str">
        <f>'F12'!E111</f>
        <v>NEEB P2 1R (Restricted)</v>
      </c>
      <c r="D108" s="1" t="str">
        <f t="shared" si="42"/>
        <v>NEEB</v>
      </c>
      <c r="E108" s="1" t="str">
        <f t="shared" si="43"/>
        <v>P2</v>
      </c>
      <c r="F108" t="str">
        <f t="shared" si="46"/>
        <v>1R</v>
      </c>
      <c r="G108" t="str">
        <f t="shared" si="47"/>
        <v xml:space="preserve"> (Restricted)</v>
      </c>
      <c r="H108" s="1" t="str">
        <f>'F12'!F111</f>
        <v>011 012 013 014 511 529</v>
      </c>
      <c r="I108" s="197">
        <f t="shared" si="44"/>
        <v>5.75</v>
      </c>
      <c r="J108" s="190" t="str">
        <f t="shared" si="62"/>
        <v>011</v>
      </c>
      <c r="K108" s="190" t="str">
        <f t="shared" si="62"/>
        <v>012</v>
      </c>
      <c r="L108" s="190" t="str">
        <f t="shared" si="62"/>
        <v>013</v>
      </c>
      <c r="M108" s="190" t="str">
        <f t="shared" si="62"/>
        <v>014</v>
      </c>
      <c r="N108" s="190" t="str">
        <f t="shared" si="62"/>
        <v>511</v>
      </c>
      <c r="O108" s="190" t="str">
        <f t="shared" si="62"/>
        <v>529</v>
      </c>
      <c r="P108" s="190" t="str">
        <f t="shared" si="62"/>
        <v/>
      </c>
      <c r="Q108" s="190" t="str">
        <f t="shared" si="62"/>
        <v/>
      </c>
      <c r="R108" s="190" t="str">
        <f t="shared" si="62"/>
        <v/>
      </c>
      <c r="S108" s="190" t="str">
        <f t="shared" si="62"/>
        <v/>
      </c>
      <c r="T108" s="190" t="str">
        <f t="shared" si="62"/>
        <v/>
      </c>
      <c r="U108" s="190" t="str">
        <f t="shared" si="62"/>
        <v/>
      </c>
      <c r="V108" s="190" t="str">
        <f t="shared" si="62"/>
        <v/>
      </c>
      <c r="W108" s="190" t="str">
        <f t="shared" si="62"/>
        <v/>
      </c>
      <c r="X108" s="190" t="str">
        <f t="shared" si="62"/>
        <v/>
      </c>
      <c r="Y108" s="190" t="str">
        <f t="shared" si="62"/>
        <v/>
      </c>
      <c r="Z108" s="190" t="str">
        <f t="shared" si="59"/>
        <v/>
      </c>
      <c r="AA108" s="190" t="str">
        <f t="shared" si="59"/>
        <v/>
      </c>
      <c r="AB108" s="190" t="str">
        <f t="shared" si="59"/>
        <v/>
      </c>
      <c r="AC108" s="190" t="str">
        <f t="shared" si="59"/>
        <v/>
      </c>
      <c r="AD108" s="190" t="str">
        <f t="shared" si="59"/>
        <v/>
      </c>
      <c r="AE108" s="190" t="str">
        <f t="shared" si="59"/>
        <v/>
      </c>
      <c r="AF108" s="190" t="str">
        <f t="shared" si="59"/>
        <v/>
      </c>
      <c r="AG108" s="190" t="str">
        <f t="shared" si="59"/>
        <v/>
      </c>
      <c r="AH108" s="190" t="str">
        <f t="shared" si="59"/>
        <v/>
      </c>
      <c r="AI108" s="190" t="str">
        <f t="shared" si="59"/>
        <v/>
      </c>
      <c r="AJ108" s="190" t="str">
        <f t="shared" si="59"/>
        <v/>
      </c>
      <c r="AK108" s="190" t="str">
        <f t="shared" si="59"/>
        <v/>
      </c>
      <c r="AL108" s="190" t="str">
        <f t="shared" si="59"/>
        <v/>
      </c>
      <c r="AM108" s="190" t="str">
        <f t="shared" si="59"/>
        <v/>
      </c>
      <c r="AN108" s="190" t="str">
        <f t="shared" si="59"/>
        <v/>
      </c>
      <c r="AO108" s="190" t="str">
        <f t="shared" si="59"/>
        <v/>
      </c>
      <c r="AP108" s="190" t="str">
        <f t="shared" si="60"/>
        <v/>
      </c>
      <c r="AQ108" s="190" t="str">
        <f t="shared" si="60"/>
        <v/>
      </c>
      <c r="AR108" s="190" t="str">
        <f t="shared" si="60"/>
        <v/>
      </c>
      <c r="AS108" s="190" t="str">
        <f t="shared" si="60"/>
        <v/>
      </c>
      <c r="AT108" s="190" t="str">
        <f t="shared" si="60"/>
        <v/>
      </c>
      <c r="AU108" s="190" t="str">
        <f t="shared" si="60"/>
        <v/>
      </c>
      <c r="AV108" s="190" t="str">
        <f t="shared" si="60"/>
        <v/>
      </c>
      <c r="AW108" s="190" t="str">
        <f t="shared" si="60"/>
        <v/>
      </c>
      <c r="AX108" s="190" t="str">
        <f t="shared" si="60"/>
        <v/>
      </c>
      <c r="AY108" s="190" t="str">
        <f t="shared" si="60"/>
        <v/>
      </c>
      <c r="AZ108" s="190" t="str">
        <f t="shared" si="60"/>
        <v/>
      </c>
      <c r="BA108" s="190" t="str">
        <f t="shared" si="60"/>
        <v/>
      </c>
      <c r="BB108" s="190" t="str">
        <f t="shared" si="60"/>
        <v/>
      </c>
      <c r="BC108" s="190" t="str">
        <f t="shared" si="60"/>
        <v/>
      </c>
      <c r="BD108" s="190" t="str">
        <f t="shared" si="60"/>
        <v/>
      </c>
      <c r="BE108" s="190" t="str">
        <f t="shared" si="60"/>
        <v/>
      </c>
      <c r="BF108" s="190" t="str">
        <f t="shared" si="61"/>
        <v/>
      </c>
      <c r="BG108" s="190" t="str">
        <f t="shared" si="61"/>
        <v/>
      </c>
      <c r="BH108" s="190" t="str">
        <f t="shared" si="61"/>
        <v/>
      </c>
      <c r="BI108" s="190" t="str">
        <f t="shared" si="61"/>
        <v/>
      </c>
      <c r="BJ108" s="190" t="str">
        <f t="shared" si="61"/>
        <v/>
      </c>
      <c r="BK108" s="190" t="str">
        <f t="shared" si="61"/>
        <v/>
      </c>
      <c r="BL108" s="190" t="str">
        <f t="shared" si="61"/>
        <v/>
      </c>
      <c r="BM108" s="190" t="str">
        <f t="shared" si="61"/>
        <v/>
      </c>
      <c r="BN108" s="190" t="str">
        <f t="shared" si="61"/>
        <v/>
      </c>
      <c r="BO108" s="190" t="str">
        <f t="shared" si="61"/>
        <v/>
      </c>
      <c r="BP108" s="190" t="str">
        <f t="shared" si="61"/>
        <v/>
      </c>
      <c r="BQ108" s="190" t="str">
        <f t="shared" si="61"/>
        <v/>
      </c>
      <c r="BR108" s="190" t="str">
        <f t="shared" si="61"/>
        <v/>
      </c>
      <c r="BS108" s="190" t="str">
        <f t="shared" si="61"/>
        <v/>
      </c>
      <c r="BT108" s="190" t="str">
        <f t="shared" si="63"/>
        <v/>
      </c>
      <c r="BU108" s="190" t="str">
        <f t="shared" si="63"/>
        <v/>
      </c>
      <c r="BV108" s="190" t="str">
        <f t="shared" si="63"/>
        <v/>
      </c>
      <c r="BW108" s="190" t="str">
        <f t="shared" si="63"/>
        <v/>
      </c>
      <c r="BX108" s="190" t="str">
        <f t="shared" si="63"/>
        <v/>
      </c>
      <c r="BY108" s="190" t="str">
        <f t="shared" si="63"/>
        <v/>
      </c>
      <c r="BZ108" t="e">
        <f>IF(LEFT(B108,6)=$A$1,IF(ISERROR(FIND(SALES!$M$8,MPAN!H108)),"",TRUE),"")</f>
        <v>#N/A</v>
      </c>
    </row>
    <row r="109" spans="1:78" x14ac:dyDescent="0.25">
      <c r="A109" t="e">
        <f>IF(BZ109=TRUE,BZ109&amp;COUNTIF($BZ$3:BZ109,"TRUE"),"")</f>
        <v>#N/A</v>
      </c>
      <c r="B109" s="625" t="str">
        <f t="shared" si="41"/>
        <v>NEEBP4</v>
      </c>
      <c r="C109" s="626" t="str">
        <f>'F12'!E112</f>
        <v>NEEB P4 2R</v>
      </c>
      <c r="D109" s="1" t="str">
        <f t="shared" si="42"/>
        <v>NEEB</v>
      </c>
      <c r="E109" s="1" t="str">
        <f t="shared" si="43"/>
        <v>P4</v>
      </c>
      <c r="F109" t="str">
        <f t="shared" si="46"/>
        <v>2R</v>
      </c>
      <c r="G109" t="str">
        <f t="shared" si="47"/>
        <v/>
      </c>
      <c r="H109" s="1" t="str">
        <f>'F12'!F112</f>
        <v>809 808 517 518 519 520 528 529 533 534 535 807 810 811 812 874</v>
      </c>
      <c r="I109" s="197">
        <f t="shared" si="44"/>
        <v>15.75</v>
      </c>
      <c r="J109" s="190" t="str">
        <f t="shared" si="62"/>
        <v>809</v>
      </c>
      <c r="K109" s="190" t="str">
        <f t="shared" si="62"/>
        <v>808</v>
      </c>
      <c r="L109" s="190" t="str">
        <f t="shared" si="62"/>
        <v>517</v>
      </c>
      <c r="M109" s="190" t="str">
        <f t="shared" si="62"/>
        <v>518</v>
      </c>
      <c r="N109" s="190" t="str">
        <f t="shared" si="62"/>
        <v>519</v>
      </c>
      <c r="O109" s="190" t="str">
        <f t="shared" si="62"/>
        <v>520</v>
      </c>
      <c r="P109" s="190" t="str">
        <f t="shared" si="62"/>
        <v>528</v>
      </c>
      <c r="Q109" s="190" t="str">
        <f t="shared" si="62"/>
        <v>529</v>
      </c>
      <c r="R109" s="190" t="str">
        <f t="shared" si="62"/>
        <v>533</v>
      </c>
      <c r="S109" s="190" t="str">
        <f t="shared" si="62"/>
        <v>534</v>
      </c>
      <c r="T109" s="190" t="str">
        <f t="shared" si="62"/>
        <v>535</v>
      </c>
      <c r="U109" s="190" t="str">
        <f t="shared" si="62"/>
        <v>807</v>
      </c>
      <c r="V109" s="190" t="str">
        <f t="shared" si="62"/>
        <v>810</v>
      </c>
      <c r="W109" s="190" t="str">
        <f t="shared" si="62"/>
        <v>811</v>
      </c>
      <c r="X109" s="190" t="str">
        <f t="shared" si="62"/>
        <v>812</v>
      </c>
      <c r="Y109" s="190" t="str">
        <f t="shared" si="62"/>
        <v>874</v>
      </c>
      <c r="Z109" s="190" t="str">
        <f t="shared" si="59"/>
        <v/>
      </c>
      <c r="AA109" s="190" t="str">
        <f t="shared" si="59"/>
        <v/>
      </c>
      <c r="AB109" s="190" t="str">
        <f t="shared" si="59"/>
        <v/>
      </c>
      <c r="AC109" s="190" t="str">
        <f t="shared" si="59"/>
        <v/>
      </c>
      <c r="AD109" s="190" t="str">
        <f t="shared" si="59"/>
        <v/>
      </c>
      <c r="AE109" s="190" t="str">
        <f t="shared" si="59"/>
        <v/>
      </c>
      <c r="AF109" s="190" t="str">
        <f t="shared" si="59"/>
        <v/>
      </c>
      <c r="AG109" s="190" t="str">
        <f t="shared" si="59"/>
        <v/>
      </c>
      <c r="AH109" s="190" t="str">
        <f t="shared" si="59"/>
        <v/>
      </c>
      <c r="AI109" s="190" t="str">
        <f t="shared" si="59"/>
        <v/>
      </c>
      <c r="AJ109" s="190" t="str">
        <f t="shared" si="59"/>
        <v/>
      </c>
      <c r="AK109" s="190" t="str">
        <f t="shared" si="59"/>
        <v/>
      </c>
      <c r="AL109" s="190" t="str">
        <f t="shared" si="59"/>
        <v/>
      </c>
      <c r="AM109" s="190" t="str">
        <f t="shared" si="59"/>
        <v/>
      </c>
      <c r="AN109" s="190" t="str">
        <f t="shared" si="59"/>
        <v/>
      </c>
      <c r="AO109" s="190" t="str">
        <f t="shared" si="59"/>
        <v/>
      </c>
      <c r="AP109" s="190" t="str">
        <f t="shared" si="60"/>
        <v/>
      </c>
      <c r="AQ109" s="190" t="str">
        <f t="shared" si="60"/>
        <v/>
      </c>
      <c r="AR109" s="190" t="str">
        <f t="shared" si="60"/>
        <v/>
      </c>
      <c r="AS109" s="190" t="str">
        <f t="shared" si="60"/>
        <v/>
      </c>
      <c r="AT109" s="190" t="str">
        <f t="shared" si="60"/>
        <v/>
      </c>
      <c r="AU109" s="190" t="str">
        <f t="shared" si="60"/>
        <v/>
      </c>
      <c r="AV109" s="190" t="str">
        <f t="shared" si="60"/>
        <v/>
      </c>
      <c r="AW109" s="190" t="str">
        <f t="shared" si="60"/>
        <v/>
      </c>
      <c r="AX109" s="190" t="str">
        <f t="shared" si="60"/>
        <v/>
      </c>
      <c r="AY109" s="190" t="str">
        <f t="shared" si="60"/>
        <v/>
      </c>
      <c r="AZ109" s="190" t="str">
        <f t="shared" si="60"/>
        <v/>
      </c>
      <c r="BA109" s="190" t="str">
        <f t="shared" si="60"/>
        <v/>
      </c>
      <c r="BB109" s="190" t="str">
        <f t="shared" si="60"/>
        <v/>
      </c>
      <c r="BC109" s="190" t="str">
        <f t="shared" si="60"/>
        <v/>
      </c>
      <c r="BD109" s="190" t="str">
        <f t="shared" si="60"/>
        <v/>
      </c>
      <c r="BE109" s="190" t="str">
        <f t="shared" si="60"/>
        <v/>
      </c>
      <c r="BF109" s="190" t="str">
        <f t="shared" si="61"/>
        <v/>
      </c>
      <c r="BG109" s="190" t="str">
        <f t="shared" si="61"/>
        <v/>
      </c>
      <c r="BH109" s="190" t="str">
        <f t="shared" si="61"/>
        <v/>
      </c>
      <c r="BI109" s="190" t="str">
        <f t="shared" si="61"/>
        <v/>
      </c>
      <c r="BJ109" s="190" t="str">
        <f t="shared" si="61"/>
        <v/>
      </c>
      <c r="BK109" s="190" t="str">
        <f t="shared" si="61"/>
        <v/>
      </c>
      <c r="BL109" s="190" t="str">
        <f t="shared" si="61"/>
        <v/>
      </c>
      <c r="BM109" s="190" t="str">
        <f t="shared" si="61"/>
        <v/>
      </c>
      <c r="BN109" s="190" t="str">
        <f t="shared" si="61"/>
        <v/>
      </c>
      <c r="BO109" s="190" t="str">
        <f t="shared" si="61"/>
        <v/>
      </c>
      <c r="BP109" s="190" t="str">
        <f t="shared" si="61"/>
        <v/>
      </c>
      <c r="BQ109" s="190" t="str">
        <f t="shared" si="61"/>
        <v/>
      </c>
      <c r="BR109" s="190" t="str">
        <f t="shared" si="61"/>
        <v/>
      </c>
      <c r="BS109" s="190" t="str">
        <f t="shared" si="61"/>
        <v/>
      </c>
      <c r="BT109" s="190" t="str">
        <f t="shared" si="63"/>
        <v/>
      </c>
      <c r="BU109" s="190" t="str">
        <f t="shared" si="63"/>
        <v/>
      </c>
      <c r="BV109" s="190" t="str">
        <f t="shared" si="63"/>
        <v/>
      </c>
      <c r="BW109" s="190" t="str">
        <f t="shared" si="63"/>
        <v/>
      </c>
      <c r="BX109" s="190" t="str">
        <f t="shared" si="63"/>
        <v/>
      </c>
      <c r="BY109" s="190" t="str">
        <f t="shared" si="63"/>
        <v/>
      </c>
      <c r="BZ109" t="e">
        <f>IF(LEFT(B109,6)=$A$1,IF(ISERROR(FIND(SALES!$M$8,MPAN!H109)),"",TRUE),"")</f>
        <v>#N/A</v>
      </c>
    </row>
    <row r="110" spans="1:78" x14ac:dyDescent="0.25">
      <c r="A110" t="e">
        <f>IF(BZ110=TRUE,BZ110&amp;COUNTIF($BZ$3:BZ110,"TRUE"),"")</f>
        <v>#N/A</v>
      </c>
      <c r="B110" s="625" t="str">
        <f t="shared" si="41"/>
        <v>NORWP4</v>
      </c>
      <c r="C110" s="626" t="str">
        <f>'F12'!E113</f>
        <v>NORW P4 2R</v>
      </c>
      <c r="D110" s="1" t="str">
        <f t="shared" si="42"/>
        <v>NORW</v>
      </c>
      <c r="E110" s="1" t="str">
        <f t="shared" si="43"/>
        <v>P4</v>
      </c>
      <c r="F110" t="str">
        <f t="shared" si="46"/>
        <v>2R</v>
      </c>
      <c r="G110" t="str">
        <f t="shared" si="47"/>
        <v/>
      </c>
      <c r="H110" s="1" t="str">
        <f>'F12'!F113</f>
        <v>522 548 549 807 808 811 812 814 874 813</v>
      </c>
      <c r="I110" s="197">
        <f t="shared" si="44"/>
        <v>9.75</v>
      </c>
      <c r="J110" s="190" t="str">
        <f t="shared" si="62"/>
        <v>522</v>
      </c>
      <c r="K110" s="190" t="str">
        <f t="shared" si="62"/>
        <v>548</v>
      </c>
      <c r="L110" s="190" t="str">
        <f t="shared" si="62"/>
        <v>549</v>
      </c>
      <c r="M110" s="190" t="str">
        <f t="shared" si="62"/>
        <v>807</v>
      </c>
      <c r="N110" s="190" t="str">
        <f t="shared" si="62"/>
        <v>808</v>
      </c>
      <c r="O110" s="190" t="str">
        <f t="shared" si="62"/>
        <v>811</v>
      </c>
      <c r="P110" s="190" t="str">
        <f t="shared" si="62"/>
        <v>812</v>
      </c>
      <c r="Q110" s="190" t="str">
        <f t="shared" si="62"/>
        <v>814</v>
      </c>
      <c r="R110" s="190" t="str">
        <f t="shared" si="62"/>
        <v>874</v>
      </c>
      <c r="S110" s="190" t="str">
        <f t="shared" si="62"/>
        <v>813</v>
      </c>
      <c r="T110" s="190" t="str">
        <f t="shared" si="62"/>
        <v/>
      </c>
      <c r="U110" s="190" t="str">
        <f t="shared" si="62"/>
        <v/>
      </c>
      <c r="V110" s="190" t="str">
        <f t="shared" si="62"/>
        <v/>
      </c>
      <c r="W110" s="190" t="str">
        <f t="shared" si="62"/>
        <v/>
      </c>
      <c r="X110" s="190" t="str">
        <f t="shared" si="62"/>
        <v/>
      </c>
      <c r="Y110" s="190" t="str">
        <f t="shared" si="62"/>
        <v/>
      </c>
      <c r="Z110" s="190" t="str">
        <f t="shared" si="59"/>
        <v/>
      </c>
      <c r="AA110" s="190" t="str">
        <f t="shared" si="59"/>
        <v/>
      </c>
      <c r="AB110" s="190" t="str">
        <f t="shared" si="59"/>
        <v/>
      </c>
      <c r="AC110" s="190" t="str">
        <f t="shared" si="59"/>
        <v/>
      </c>
      <c r="AD110" s="190" t="str">
        <f t="shared" si="59"/>
        <v/>
      </c>
      <c r="AE110" s="190" t="str">
        <f t="shared" si="59"/>
        <v/>
      </c>
      <c r="AF110" s="190" t="str">
        <f t="shared" si="59"/>
        <v/>
      </c>
      <c r="AG110" s="190" t="str">
        <f t="shared" si="59"/>
        <v/>
      </c>
      <c r="AH110" s="190" t="str">
        <f t="shared" si="59"/>
        <v/>
      </c>
      <c r="AI110" s="190" t="str">
        <f t="shared" si="59"/>
        <v/>
      </c>
      <c r="AJ110" s="190" t="str">
        <f t="shared" si="59"/>
        <v/>
      </c>
      <c r="AK110" s="190" t="str">
        <f t="shared" si="59"/>
        <v/>
      </c>
      <c r="AL110" s="190" t="str">
        <f t="shared" si="59"/>
        <v/>
      </c>
      <c r="AM110" s="190" t="str">
        <f t="shared" si="59"/>
        <v/>
      </c>
      <c r="AN110" s="190" t="str">
        <f t="shared" si="59"/>
        <v/>
      </c>
      <c r="AO110" s="190" t="str">
        <f t="shared" si="59"/>
        <v/>
      </c>
      <c r="AP110" s="190" t="str">
        <f t="shared" si="60"/>
        <v/>
      </c>
      <c r="AQ110" s="190" t="str">
        <f t="shared" si="60"/>
        <v/>
      </c>
      <c r="AR110" s="190" t="str">
        <f t="shared" si="60"/>
        <v/>
      </c>
      <c r="AS110" s="190" t="str">
        <f t="shared" si="60"/>
        <v/>
      </c>
      <c r="AT110" s="190" t="str">
        <f t="shared" si="60"/>
        <v/>
      </c>
      <c r="AU110" s="190" t="str">
        <f t="shared" si="60"/>
        <v/>
      </c>
      <c r="AV110" s="190" t="str">
        <f t="shared" si="60"/>
        <v/>
      </c>
      <c r="AW110" s="190" t="str">
        <f t="shared" si="60"/>
        <v/>
      </c>
      <c r="AX110" s="190" t="str">
        <f t="shared" si="60"/>
        <v/>
      </c>
      <c r="AY110" s="190" t="str">
        <f t="shared" si="60"/>
        <v/>
      </c>
      <c r="AZ110" s="190" t="str">
        <f t="shared" si="60"/>
        <v/>
      </c>
      <c r="BA110" s="190" t="str">
        <f t="shared" si="60"/>
        <v/>
      </c>
      <c r="BB110" s="190" t="str">
        <f t="shared" si="60"/>
        <v/>
      </c>
      <c r="BC110" s="190" t="str">
        <f t="shared" si="60"/>
        <v/>
      </c>
      <c r="BD110" s="190" t="str">
        <f t="shared" si="60"/>
        <v/>
      </c>
      <c r="BE110" s="190" t="str">
        <f t="shared" si="60"/>
        <v/>
      </c>
      <c r="BF110" s="190" t="str">
        <f t="shared" si="61"/>
        <v/>
      </c>
      <c r="BG110" s="190" t="str">
        <f t="shared" si="61"/>
        <v/>
      </c>
      <c r="BH110" s="190" t="str">
        <f t="shared" si="61"/>
        <v/>
      </c>
      <c r="BI110" s="190" t="str">
        <f t="shared" si="61"/>
        <v/>
      </c>
      <c r="BJ110" s="190" t="str">
        <f t="shared" si="61"/>
        <v/>
      </c>
      <c r="BK110" s="190" t="str">
        <f t="shared" si="61"/>
        <v/>
      </c>
      <c r="BL110" s="190" t="str">
        <f t="shared" si="61"/>
        <v/>
      </c>
      <c r="BM110" s="190" t="str">
        <f t="shared" si="61"/>
        <v/>
      </c>
      <c r="BN110" s="190" t="str">
        <f t="shared" si="61"/>
        <v/>
      </c>
      <c r="BO110" s="190" t="str">
        <f t="shared" si="61"/>
        <v/>
      </c>
      <c r="BP110" s="190" t="str">
        <f t="shared" si="61"/>
        <v/>
      </c>
      <c r="BQ110" s="190" t="str">
        <f t="shared" si="61"/>
        <v/>
      </c>
      <c r="BR110" s="190" t="str">
        <f t="shared" si="61"/>
        <v/>
      </c>
      <c r="BS110" s="190" t="str">
        <f t="shared" si="61"/>
        <v/>
      </c>
      <c r="BT110" s="190" t="str">
        <f t="shared" si="63"/>
        <v/>
      </c>
      <c r="BU110" s="190" t="str">
        <f t="shared" si="63"/>
        <v/>
      </c>
      <c r="BV110" s="190" t="str">
        <f t="shared" si="63"/>
        <v/>
      </c>
      <c r="BW110" s="190" t="str">
        <f t="shared" si="63"/>
        <v/>
      </c>
      <c r="BX110" s="190" t="str">
        <f t="shared" si="63"/>
        <v/>
      </c>
      <c r="BY110" s="190" t="str">
        <f t="shared" si="63"/>
        <v/>
      </c>
      <c r="BZ110" t="e">
        <f>IF(LEFT(B110,6)=$A$1,IF(ISERROR(FIND(SALES!$M$8,MPAN!H110)),"",TRUE),"")</f>
        <v>#N/A</v>
      </c>
    </row>
    <row r="111" spans="1:78" x14ac:dyDescent="0.25">
      <c r="A111" t="e">
        <f>IF(BZ111=TRUE,BZ111&amp;COUNTIF($BZ$3:BZ111,"TRUE"),"")</f>
        <v>#N/A</v>
      </c>
      <c r="B111" s="625" t="str">
        <f t="shared" si="41"/>
        <v>EELCP2</v>
      </c>
      <c r="C111" s="626" t="str">
        <f>'F12'!E114</f>
        <v>EELC P2 2R</v>
      </c>
      <c r="D111" s="1" t="str">
        <f t="shared" si="42"/>
        <v>EELC</v>
      </c>
      <c r="E111" s="1" t="str">
        <f t="shared" si="43"/>
        <v>P2</v>
      </c>
      <c r="F111" t="str">
        <f t="shared" si="46"/>
        <v>2R</v>
      </c>
      <c r="G111" t="str">
        <f t="shared" si="47"/>
        <v/>
      </c>
      <c r="H111" s="1" t="str">
        <f>'F12'!F114</f>
        <v>124 125 126 127 130 131 143 148 149 166 167 182 624 625 626 627 652 653 656 657 660 661 662 666 667 704 807 808 809 810 812 874 811</v>
      </c>
      <c r="I111" s="197">
        <f t="shared" si="44"/>
        <v>32.75</v>
      </c>
      <c r="J111" s="190" t="str">
        <f t="shared" si="62"/>
        <v>124</v>
      </c>
      <c r="K111" s="190" t="str">
        <f t="shared" si="62"/>
        <v>125</v>
      </c>
      <c r="L111" s="190" t="str">
        <f t="shared" si="62"/>
        <v>126</v>
      </c>
      <c r="M111" s="190" t="str">
        <f t="shared" si="62"/>
        <v>127</v>
      </c>
      <c r="N111" s="190" t="str">
        <f t="shared" si="62"/>
        <v>130</v>
      </c>
      <c r="O111" s="190" t="str">
        <f t="shared" si="62"/>
        <v>131</v>
      </c>
      <c r="P111" s="190" t="str">
        <f t="shared" si="62"/>
        <v>143</v>
      </c>
      <c r="Q111" s="190" t="str">
        <f t="shared" si="62"/>
        <v>148</v>
      </c>
      <c r="R111" s="190" t="str">
        <f t="shared" si="62"/>
        <v>149</v>
      </c>
      <c r="S111" s="190" t="str">
        <f t="shared" si="62"/>
        <v>166</v>
      </c>
      <c r="T111" s="190" t="str">
        <f t="shared" si="62"/>
        <v>167</v>
      </c>
      <c r="U111" s="190" t="str">
        <f t="shared" si="62"/>
        <v>182</v>
      </c>
      <c r="V111" s="190" t="str">
        <f t="shared" si="62"/>
        <v>624</v>
      </c>
      <c r="W111" s="190" t="str">
        <f t="shared" si="62"/>
        <v>625</v>
      </c>
      <c r="X111" s="190" t="str">
        <f t="shared" si="62"/>
        <v>626</v>
      </c>
      <c r="Y111" s="190" t="str">
        <f t="shared" si="62"/>
        <v>627</v>
      </c>
      <c r="Z111" s="190" t="str">
        <f t="shared" si="59"/>
        <v>652</v>
      </c>
      <c r="AA111" s="190" t="str">
        <f t="shared" si="59"/>
        <v>653</v>
      </c>
      <c r="AB111" s="190" t="str">
        <f t="shared" si="59"/>
        <v>656</v>
      </c>
      <c r="AC111" s="190" t="str">
        <f t="shared" si="59"/>
        <v>657</v>
      </c>
      <c r="AD111" s="190" t="str">
        <f t="shared" si="59"/>
        <v>660</v>
      </c>
      <c r="AE111" s="190" t="str">
        <f t="shared" si="59"/>
        <v>661</v>
      </c>
      <c r="AF111" s="190" t="str">
        <f t="shared" si="59"/>
        <v>662</v>
      </c>
      <c r="AG111" s="190" t="str">
        <f t="shared" si="59"/>
        <v>666</v>
      </c>
      <c r="AH111" s="190" t="str">
        <f t="shared" si="59"/>
        <v>667</v>
      </c>
      <c r="AI111" s="190" t="str">
        <f t="shared" si="59"/>
        <v>704</v>
      </c>
      <c r="AJ111" s="190" t="str">
        <f t="shared" si="59"/>
        <v>807</v>
      </c>
      <c r="AK111" s="190" t="str">
        <f t="shared" si="59"/>
        <v>808</v>
      </c>
      <c r="AL111" s="190" t="str">
        <f t="shared" si="59"/>
        <v>809</v>
      </c>
      <c r="AM111" s="190" t="str">
        <f t="shared" si="59"/>
        <v>810</v>
      </c>
      <c r="AN111" s="190" t="str">
        <f t="shared" si="59"/>
        <v>812</v>
      </c>
      <c r="AO111" s="190" t="str">
        <f t="shared" si="59"/>
        <v>874</v>
      </c>
      <c r="AP111" s="190" t="str">
        <f t="shared" si="60"/>
        <v>811</v>
      </c>
      <c r="AQ111" s="190" t="str">
        <f t="shared" si="60"/>
        <v/>
      </c>
      <c r="AR111" s="190" t="str">
        <f t="shared" si="60"/>
        <v/>
      </c>
      <c r="AS111" s="190" t="str">
        <f t="shared" si="60"/>
        <v/>
      </c>
      <c r="AT111" s="190" t="str">
        <f t="shared" si="60"/>
        <v/>
      </c>
      <c r="AU111" s="190" t="str">
        <f t="shared" si="60"/>
        <v/>
      </c>
      <c r="AV111" s="190" t="str">
        <f t="shared" si="60"/>
        <v/>
      </c>
      <c r="AW111" s="190" t="str">
        <f t="shared" si="60"/>
        <v/>
      </c>
      <c r="AX111" s="190" t="str">
        <f t="shared" si="60"/>
        <v/>
      </c>
      <c r="AY111" s="190" t="str">
        <f t="shared" si="60"/>
        <v/>
      </c>
      <c r="AZ111" s="190" t="str">
        <f t="shared" si="60"/>
        <v/>
      </c>
      <c r="BA111" s="190" t="str">
        <f t="shared" si="60"/>
        <v/>
      </c>
      <c r="BB111" s="190" t="str">
        <f t="shared" si="60"/>
        <v/>
      </c>
      <c r="BC111" s="190" t="str">
        <f t="shared" si="60"/>
        <v/>
      </c>
      <c r="BD111" s="190" t="str">
        <f t="shared" si="60"/>
        <v/>
      </c>
      <c r="BE111" s="190" t="str">
        <f t="shared" si="60"/>
        <v/>
      </c>
      <c r="BF111" s="190" t="str">
        <f t="shared" si="61"/>
        <v/>
      </c>
      <c r="BG111" s="190" t="str">
        <f t="shared" si="61"/>
        <v/>
      </c>
      <c r="BH111" s="190" t="str">
        <f t="shared" si="61"/>
        <v/>
      </c>
      <c r="BI111" s="190" t="str">
        <f t="shared" si="61"/>
        <v/>
      </c>
      <c r="BJ111" s="190" t="str">
        <f t="shared" si="61"/>
        <v/>
      </c>
      <c r="BK111" s="190" t="str">
        <f t="shared" si="61"/>
        <v/>
      </c>
      <c r="BL111" s="190" t="str">
        <f t="shared" si="61"/>
        <v/>
      </c>
      <c r="BM111" s="190" t="str">
        <f t="shared" si="61"/>
        <v/>
      </c>
      <c r="BN111" s="190" t="str">
        <f t="shared" si="61"/>
        <v/>
      </c>
      <c r="BO111" s="190" t="str">
        <f t="shared" si="61"/>
        <v/>
      </c>
      <c r="BP111" s="190" t="str">
        <f t="shared" si="61"/>
        <v/>
      </c>
      <c r="BQ111" s="190" t="str">
        <f t="shared" si="61"/>
        <v/>
      </c>
      <c r="BR111" s="190" t="str">
        <f t="shared" si="61"/>
        <v/>
      </c>
      <c r="BS111" s="190" t="str">
        <f t="shared" si="61"/>
        <v/>
      </c>
      <c r="BT111" s="190" t="str">
        <f t="shared" si="63"/>
        <v/>
      </c>
      <c r="BU111" s="190" t="str">
        <f t="shared" si="63"/>
        <v/>
      </c>
      <c r="BV111" s="190" t="str">
        <f t="shared" si="63"/>
        <v/>
      </c>
      <c r="BW111" s="190" t="str">
        <f t="shared" si="63"/>
        <v/>
      </c>
      <c r="BX111" s="190" t="str">
        <f t="shared" si="63"/>
        <v/>
      </c>
      <c r="BY111" s="190" t="str">
        <f t="shared" si="63"/>
        <v/>
      </c>
      <c r="BZ111" t="e">
        <f>IF(LEFT(B111,6)=$A$1,IF(ISERROR(FIND(SALES!$M$8,MPAN!H111)),"",TRUE),"")</f>
        <v>#N/A</v>
      </c>
    </row>
    <row r="112" spans="1:78" x14ac:dyDescent="0.25">
      <c r="A112" t="e">
        <f>IF(BZ112=TRUE,BZ112&amp;COUNTIF($BZ$3:BZ112,"TRUE"),"")</f>
        <v>#N/A</v>
      </c>
      <c r="B112" s="625" t="str">
        <f t="shared" si="41"/>
        <v>YELGP4</v>
      </c>
      <c r="C112" s="626" t="str">
        <f>'F12'!E115</f>
        <v>YELG P4 3R (Eve/We &amp; Night)</v>
      </c>
      <c r="D112" s="1" t="str">
        <f t="shared" si="42"/>
        <v>YELG</v>
      </c>
      <c r="E112" s="1" t="str">
        <f t="shared" si="43"/>
        <v>P4</v>
      </c>
      <c r="F112" t="str">
        <f t="shared" si="46"/>
        <v>3R</v>
      </c>
      <c r="G112" t="str">
        <f t="shared" si="47"/>
        <v xml:space="preserve"> (Eve/We &amp; Night)</v>
      </c>
      <c r="H112" s="1" t="str">
        <f>'F12'!F115</f>
        <v>520 521 828 829</v>
      </c>
      <c r="I112" s="197">
        <f t="shared" si="44"/>
        <v>3.75</v>
      </c>
      <c r="J112" s="190" t="str">
        <f t="shared" si="62"/>
        <v>520</v>
      </c>
      <c r="K112" s="190" t="str">
        <f t="shared" si="62"/>
        <v>521</v>
      </c>
      <c r="L112" s="190" t="str">
        <f t="shared" si="62"/>
        <v>828</v>
      </c>
      <c r="M112" s="190" t="str">
        <f t="shared" si="62"/>
        <v>829</v>
      </c>
      <c r="N112" s="190" t="str">
        <f t="shared" si="62"/>
        <v/>
      </c>
      <c r="O112" s="190" t="str">
        <f t="shared" si="62"/>
        <v/>
      </c>
      <c r="P112" s="190" t="str">
        <f t="shared" si="62"/>
        <v/>
      </c>
      <c r="Q112" s="190" t="str">
        <f t="shared" si="62"/>
        <v/>
      </c>
      <c r="R112" s="190" t="str">
        <f t="shared" si="62"/>
        <v/>
      </c>
      <c r="S112" s="190" t="str">
        <f t="shared" si="62"/>
        <v/>
      </c>
      <c r="T112" s="190" t="str">
        <f t="shared" si="62"/>
        <v/>
      </c>
      <c r="U112" s="190" t="str">
        <f t="shared" si="62"/>
        <v/>
      </c>
      <c r="V112" s="190" t="str">
        <f t="shared" si="62"/>
        <v/>
      </c>
      <c r="W112" s="190" t="str">
        <f t="shared" si="62"/>
        <v/>
      </c>
      <c r="X112" s="190" t="str">
        <f t="shared" si="62"/>
        <v/>
      </c>
      <c r="Y112" s="190" t="str">
        <f t="shared" si="62"/>
        <v/>
      </c>
      <c r="Z112" s="190" t="str">
        <f t="shared" si="59"/>
        <v/>
      </c>
      <c r="AA112" s="190" t="str">
        <f t="shared" si="59"/>
        <v/>
      </c>
      <c r="AB112" s="190" t="str">
        <f t="shared" si="59"/>
        <v/>
      </c>
      <c r="AC112" s="190" t="str">
        <f t="shared" si="59"/>
        <v/>
      </c>
      <c r="AD112" s="190" t="str">
        <f t="shared" si="59"/>
        <v/>
      </c>
      <c r="AE112" s="190" t="str">
        <f t="shared" si="59"/>
        <v/>
      </c>
      <c r="AF112" s="190" t="str">
        <f t="shared" si="59"/>
        <v/>
      </c>
      <c r="AG112" s="190" t="str">
        <f t="shared" si="59"/>
        <v/>
      </c>
      <c r="AH112" s="190" t="str">
        <f t="shared" si="59"/>
        <v/>
      </c>
      <c r="AI112" s="190" t="str">
        <f t="shared" si="59"/>
        <v/>
      </c>
      <c r="AJ112" s="190" t="str">
        <f t="shared" si="59"/>
        <v/>
      </c>
      <c r="AK112" s="190" t="str">
        <f t="shared" si="59"/>
        <v/>
      </c>
      <c r="AL112" s="190" t="str">
        <f t="shared" si="59"/>
        <v/>
      </c>
      <c r="AM112" s="190" t="str">
        <f t="shared" si="59"/>
        <v/>
      </c>
      <c r="AN112" s="190" t="str">
        <f t="shared" si="59"/>
        <v/>
      </c>
      <c r="AO112" s="190" t="str">
        <f t="shared" si="59"/>
        <v/>
      </c>
      <c r="AP112" s="190" t="str">
        <f t="shared" si="60"/>
        <v/>
      </c>
      <c r="AQ112" s="190" t="str">
        <f t="shared" si="60"/>
        <v/>
      </c>
      <c r="AR112" s="190" t="str">
        <f t="shared" si="60"/>
        <v/>
      </c>
      <c r="AS112" s="190" t="str">
        <f t="shared" si="60"/>
        <v/>
      </c>
      <c r="AT112" s="190" t="str">
        <f t="shared" si="60"/>
        <v/>
      </c>
      <c r="AU112" s="190" t="str">
        <f t="shared" si="60"/>
        <v/>
      </c>
      <c r="AV112" s="190" t="str">
        <f t="shared" si="60"/>
        <v/>
      </c>
      <c r="AW112" s="190" t="str">
        <f t="shared" si="60"/>
        <v/>
      </c>
      <c r="AX112" s="190" t="str">
        <f t="shared" si="60"/>
        <v/>
      </c>
      <c r="AY112" s="190" t="str">
        <f t="shared" si="60"/>
        <v/>
      </c>
      <c r="AZ112" s="190" t="str">
        <f t="shared" si="60"/>
        <v/>
      </c>
      <c r="BA112" s="190" t="str">
        <f t="shared" si="60"/>
        <v/>
      </c>
      <c r="BB112" s="190" t="str">
        <f t="shared" si="60"/>
        <v/>
      </c>
      <c r="BC112" s="190" t="str">
        <f t="shared" si="60"/>
        <v/>
      </c>
      <c r="BD112" s="190" t="str">
        <f t="shared" si="60"/>
        <v/>
      </c>
      <c r="BE112" s="190" t="str">
        <f t="shared" ref="BE112:BS129" si="64">IF(BE$2&gt;LEN($H112),IF(BE$1=1,IF(LEN($H112)=2,"0"&amp;$H112,""),""),RIGHT(LEFT($H112,BE$2),3))</f>
        <v/>
      </c>
      <c r="BF112" s="190" t="str">
        <f t="shared" si="64"/>
        <v/>
      </c>
      <c r="BG112" s="190" t="str">
        <f t="shared" si="64"/>
        <v/>
      </c>
      <c r="BH112" s="190" t="str">
        <f t="shared" si="64"/>
        <v/>
      </c>
      <c r="BI112" s="190" t="str">
        <f t="shared" si="64"/>
        <v/>
      </c>
      <c r="BJ112" s="190" t="str">
        <f t="shared" si="64"/>
        <v/>
      </c>
      <c r="BK112" s="190" t="str">
        <f t="shared" si="64"/>
        <v/>
      </c>
      <c r="BL112" s="190" t="str">
        <f t="shared" si="64"/>
        <v/>
      </c>
      <c r="BM112" s="190" t="str">
        <f t="shared" si="64"/>
        <v/>
      </c>
      <c r="BN112" s="190" t="str">
        <f t="shared" si="64"/>
        <v/>
      </c>
      <c r="BO112" s="190" t="str">
        <f t="shared" si="64"/>
        <v/>
      </c>
      <c r="BP112" s="190" t="str">
        <f t="shared" si="64"/>
        <v/>
      </c>
      <c r="BQ112" s="190" t="str">
        <f t="shared" si="64"/>
        <v/>
      </c>
      <c r="BR112" s="190" t="str">
        <f t="shared" si="64"/>
        <v/>
      </c>
      <c r="BS112" s="190" t="str">
        <f t="shared" si="64"/>
        <v/>
      </c>
      <c r="BT112" s="190" t="str">
        <f t="shared" si="63"/>
        <v/>
      </c>
      <c r="BU112" s="190" t="str">
        <f t="shared" si="63"/>
        <v/>
      </c>
      <c r="BV112" s="190" t="str">
        <f t="shared" si="63"/>
        <v/>
      </c>
      <c r="BW112" s="190" t="str">
        <f t="shared" si="63"/>
        <v/>
      </c>
      <c r="BX112" s="190" t="str">
        <f t="shared" si="63"/>
        <v/>
      </c>
      <c r="BY112" s="190" t="str">
        <f t="shared" si="63"/>
        <v/>
      </c>
      <c r="BZ112" t="e">
        <f>IF(LEFT(B112,6)=$A$1,IF(ISERROR(FIND(SALES!$M$8,MPAN!H112)),"",TRUE),"")</f>
        <v>#N/A</v>
      </c>
    </row>
    <row r="113" spans="1:78" x14ac:dyDescent="0.25">
      <c r="A113" t="e">
        <f>IF(BZ113=TRUE,BZ113&amp;COUNTIF($BZ$3:BZ113,"TRUE"),"")</f>
        <v>#N/A</v>
      </c>
      <c r="B113" s="625" t="str">
        <f t="shared" si="41"/>
        <v>MANWP3</v>
      </c>
      <c r="C113" s="626" t="str">
        <f>'F12'!E116</f>
        <v>MANW P3 2R</v>
      </c>
      <c r="D113" s="1" t="str">
        <f t="shared" si="42"/>
        <v>MANW</v>
      </c>
      <c r="E113" s="1" t="str">
        <f t="shared" si="43"/>
        <v>P3</v>
      </c>
      <c r="F113" t="str">
        <f t="shared" si="46"/>
        <v>2R</v>
      </c>
      <c r="G113" t="str">
        <f t="shared" si="47"/>
        <v/>
      </c>
      <c r="H113" s="1">
        <f>'F12'!F116</f>
        <v>34</v>
      </c>
      <c r="I113" s="197">
        <f t="shared" si="44"/>
        <v>0.5</v>
      </c>
      <c r="J113" s="190" t="str">
        <f t="shared" si="62"/>
        <v>034</v>
      </c>
      <c r="K113" s="190" t="str">
        <f t="shared" si="62"/>
        <v/>
      </c>
      <c r="L113" s="190" t="str">
        <f t="shared" si="62"/>
        <v/>
      </c>
      <c r="M113" s="190" t="str">
        <f t="shared" si="62"/>
        <v/>
      </c>
      <c r="N113" s="190" t="str">
        <f t="shared" si="62"/>
        <v/>
      </c>
      <c r="O113" s="190" t="str">
        <f t="shared" si="62"/>
        <v/>
      </c>
      <c r="P113" s="190" t="str">
        <f t="shared" si="62"/>
        <v/>
      </c>
      <c r="Q113" s="190" t="str">
        <f t="shared" si="62"/>
        <v/>
      </c>
      <c r="R113" s="190" t="str">
        <f t="shared" si="62"/>
        <v/>
      </c>
      <c r="S113" s="190" t="str">
        <f t="shared" si="62"/>
        <v/>
      </c>
      <c r="T113" s="190" t="str">
        <f t="shared" si="62"/>
        <v/>
      </c>
      <c r="U113" s="190" t="str">
        <f t="shared" si="62"/>
        <v/>
      </c>
      <c r="V113" s="190" t="str">
        <f t="shared" si="62"/>
        <v/>
      </c>
      <c r="W113" s="190" t="str">
        <f t="shared" si="62"/>
        <v/>
      </c>
      <c r="X113" s="190" t="str">
        <f t="shared" si="62"/>
        <v/>
      </c>
      <c r="Y113" s="190" t="str">
        <f t="shared" si="62"/>
        <v/>
      </c>
      <c r="Z113" s="190" t="str">
        <f t="shared" ref="Z113:AO128" si="65">IF(Z$2&gt;LEN($H113),IF(Z$1=1,IF(LEN($H113)=2,"0"&amp;$H113,""),""),RIGHT(LEFT($H113,Z$2),3))</f>
        <v/>
      </c>
      <c r="AA113" s="190" t="str">
        <f t="shared" si="65"/>
        <v/>
      </c>
      <c r="AB113" s="190" t="str">
        <f t="shared" si="65"/>
        <v/>
      </c>
      <c r="AC113" s="190" t="str">
        <f t="shared" si="65"/>
        <v/>
      </c>
      <c r="AD113" s="190" t="str">
        <f t="shared" si="65"/>
        <v/>
      </c>
      <c r="AE113" s="190" t="str">
        <f t="shared" si="65"/>
        <v/>
      </c>
      <c r="AF113" s="190" t="str">
        <f t="shared" si="65"/>
        <v/>
      </c>
      <c r="AG113" s="190" t="str">
        <f t="shared" si="65"/>
        <v/>
      </c>
      <c r="AH113" s="190" t="str">
        <f t="shared" si="65"/>
        <v/>
      </c>
      <c r="AI113" s="190" t="str">
        <f t="shared" si="65"/>
        <v/>
      </c>
      <c r="AJ113" s="190" t="str">
        <f t="shared" si="65"/>
        <v/>
      </c>
      <c r="AK113" s="190" t="str">
        <f t="shared" si="65"/>
        <v/>
      </c>
      <c r="AL113" s="190" t="str">
        <f t="shared" si="65"/>
        <v/>
      </c>
      <c r="AM113" s="190" t="str">
        <f t="shared" si="65"/>
        <v/>
      </c>
      <c r="AN113" s="190" t="str">
        <f t="shared" si="65"/>
        <v/>
      </c>
      <c r="AO113" s="190" t="str">
        <f t="shared" si="65"/>
        <v/>
      </c>
      <c r="AP113" s="190" t="str">
        <f t="shared" ref="AP113:BE127" si="66">IF(AP$2&gt;LEN($H113),IF(AP$1=1,IF(LEN($H113)=2,"0"&amp;$H113,""),""),RIGHT(LEFT($H113,AP$2),3))</f>
        <v/>
      </c>
      <c r="AQ113" s="190" t="str">
        <f t="shared" si="66"/>
        <v/>
      </c>
      <c r="AR113" s="190" t="str">
        <f t="shared" si="66"/>
        <v/>
      </c>
      <c r="AS113" s="190" t="str">
        <f t="shared" si="66"/>
        <v/>
      </c>
      <c r="AT113" s="190" t="str">
        <f t="shared" si="66"/>
        <v/>
      </c>
      <c r="AU113" s="190" t="str">
        <f t="shared" si="66"/>
        <v/>
      </c>
      <c r="AV113" s="190" t="str">
        <f t="shared" si="66"/>
        <v/>
      </c>
      <c r="AW113" s="190" t="str">
        <f t="shared" si="66"/>
        <v/>
      </c>
      <c r="AX113" s="190" t="str">
        <f t="shared" si="66"/>
        <v/>
      </c>
      <c r="AY113" s="190" t="str">
        <f t="shared" si="66"/>
        <v/>
      </c>
      <c r="AZ113" s="190" t="str">
        <f t="shared" si="66"/>
        <v/>
      </c>
      <c r="BA113" s="190" t="str">
        <f t="shared" si="66"/>
        <v/>
      </c>
      <c r="BB113" s="190" t="str">
        <f t="shared" si="66"/>
        <v/>
      </c>
      <c r="BC113" s="190" t="str">
        <f t="shared" si="66"/>
        <v/>
      </c>
      <c r="BD113" s="190" t="str">
        <f t="shared" si="66"/>
        <v/>
      </c>
      <c r="BE113" s="190" t="str">
        <f t="shared" si="64"/>
        <v/>
      </c>
      <c r="BF113" s="190" t="str">
        <f t="shared" si="64"/>
        <v/>
      </c>
      <c r="BG113" s="190" t="str">
        <f t="shared" si="64"/>
        <v/>
      </c>
      <c r="BH113" s="190" t="str">
        <f t="shared" si="64"/>
        <v/>
      </c>
      <c r="BI113" s="190" t="str">
        <f t="shared" si="64"/>
        <v/>
      </c>
      <c r="BJ113" s="190" t="str">
        <f t="shared" si="64"/>
        <v/>
      </c>
      <c r="BK113" s="190" t="str">
        <f t="shared" si="64"/>
        <v/>
      </c>
      <c r="BL113" s="190" t="str">
        <f t="shared" si="64"/>
        <v/>
      </c>
      <c r="BM113" s="190" t="str">
        <f t="shared" si="64"/>
        <v/>
      </c>
      <c r="BN113" s="190" t="str">
        <f t="shared" si="64"/>
        <v/>
      </c>
      <c r="BO113" s="190" t="str">
        <f t="shared" si="64"/>
        <v/>
      </c>
      <c r="BP113" s="190" t="str">
        <f t="shared" si="64"/>
        <v/>
      </c>
      <c r="BQ113" s="190" t="str">
        <f t="shared" si="64"/>
        <v/>
      </c>
      <c r="BR113" s="190" t="str">
        <f t="shared" si="64"/>
        <v/>
      </c>
      <c r="BS113" s="190" t="str">
        <f t="shared" si="64"/>
        <v/>
      </c>
      <c r="BT113" s="190" t="str">
        <f t="shared" si="63"/>
        <v/>
      </c>
      <c r="BU113" s="190" t="str">
        <f t="shared" si="63"/>
        <v/>
      </c>
      <c r="BV113" s="190" t="str">
        <f t="shared" si="63"/>
        <v/>
      </c>
      <c r="BW113" s="190" t="str">
        <f t="shared" si="63"/>
        <v/>
      </c>
      <c r="BX113" s="190" t="str">
        <f t="shared" si="63"/>
        <v/>
      </c>
      <c r="BY113" s="190" t="str">
        <f t="shared" si="63"/>
        <v/>
      </c>
      <c r="BZ113" t="e">
        <f>IF(LEFT(B113,6)=$A$1,IF(ISERROR(FIND(SALES!$M$8,MPAN!H113)),"",TRUE),"")</f>
        <v>#N/A</v>
      </c>
    </row>
    <row r="114" spans="1:78" x14ac:dyDescent="0.25">
      <c r="A114" t="e">
        <f>IF(BZ114=TRUE,BZ114&amp;COUNTIF($BZ$3:BZ114,"TRUE"),"")</f>
        <v>#N/A</v>
      </c>
      <c r="B114" s="625" t="str">
        <f t="shared" si="41"/>
        <v>EMIDP4</v>
      </c>
      <c r="C114" s="626" t="str">
        <f>'F12'!E117</f>
        <v>EMID P4 2R</v>
      </c>
      <c r="D114" s="1" t="str">
        <f t="shared" si="42"/>
        <v>EMID</v>
      </c>
      <c r="E114" s="1" t="str">
        <f t="shared" si="43"/>
        <v>P4</v>
      </c>
      <c r="F114" t="str">
        <f t="shared" si="46"/>
        <v>2R</v>
      </c>
      <c r="G114" t="str">
        <f t="shared" si="47"/>
        <v/>
      </c>
      <c r="H114" s="1" t="str">
        <f>'F12'!F117</f>
        <v>831 816 830 817 033 034 100 140 522 524 534 536 542 548 556 557 811 812 814 815 826 874</v>
      </c>
      <c r="I114" s="197">
        <f t="shared" si="44"/>
        <v>21.75</v>
      </c>
      <c r="J114" s="190" t="str">
        <f t="shared" si="62"/>
        <v>831</v>
      </c>
      <c r="K114" s="190" t="str">
        <f t="shared" si="62"/>
        <v>816</v>
      </c>
      <c r="L114" s="190" t="str">
        <f t="shared" si="62"/>
        <v>830</v>
      </c>
      <c r="M114" s="190" t="str">
        <f t="shared" si="62"/>
        <v>817</v>
      </c>
      <c r="N114" s="190" t="str">
        <f t="shared" si="62"/>
        <v>033</v>
      </c>
      <c r="O114" s="190" t="str">
        <f t="shared" si="62"/>
        <v>034</v>
      </c>
      <c r="P114" s="190" t="str">
        <f t="shared" si="62"/>
        <v>100</v>
      </c>
      <c r="Q114" s="190" t="str">
        <f t="shared" si="62"/>
        <v>140</v>
      </c>
      <c r="R114" s="190" t="str">
        <f t="shared" si="62"/>
        <v>522</v>
      </c>
      <c r="S114" s="190" t="str">
        <f t="shared" si="62"/>
        <v>524</v>
      </c>
      <c r="T114" s="190" t="str">
        <f t="shared" si="62"/>
        <v>534</v>
      </c>
      <c r="U114" s="190" t="str">
        <f t="shared" si="62"/>
        <v>536</v>
      </c>
      <c r="V114" s="190" t="str">
        <f t="shared" si="62"/>
        <v>542</v>
      </c>
      <c r="W114" s="190" t="str">
        <f t="shared" si="62"/>
        <v>548</v>
      </c>
      <c r="X114" s="190" t="str">
        <f t="shared" si="62"/>
        <v>556</v>
      </c>
      <c r="Y114" s="190" t="str">
        <f t="shared" si="62"/>
        <v>557</v>
      </c>
      <c r="Z114" s="190" t="str">
        <f t="shared" si="65"/>
        <v>811</v>
      </c>
      <c r="AA114" s="190" t="str">
        <f t="shared" si="65"/>
        <v>812</v>
      </c>
      <c r="AB114" s="190" t="str">
        <f t="shared" si="65"/>
        <v>814</v>
      </c>
      <c r="AC114" s="190" t="str">
        <f t="shared" si="65"/>
        <v>815</v>
      </c>
      <c r="AD114" s="190" t="str">
        <f t="shared" si="65"/>
        <v>826</v>
      </c>
      <c r="AE114" s="190" t="str">
        <f t="shared" si="65"/>
        <v>874</v>
      </c>
      <c r="AF114" s="190" t="str">
        <f t="shared" si="65"/>
        <v/>
      </c>
      <c r="AG114" s="190" t="str">
        <f t="shared" si="65"/>
        <v/>
      </c>
      <c r="AH114" s="190" t="str">
        <f t="shared" si="65"/>
        <v/>
      </c>
      <c r="AI114" s="190" t="str">
        <f t="shared" si="65"/>
        <v/>
      </c>
      <c r="AJ114" s="190" t="str">
        <f t="shared" si="65"/>
        <v/>
      </c>
      <c r="AK114" s="190" t="str">
        <f t="shared" si="65"/>
        <v/>
      </c>
      <c r="AL114" s="190" t="str">
        <f t="shared" si="65"/>
        <v/>
      </c>
      <c r="AM114" s="190" t="str">
        <f t="shared" si="65"/>
        <v/>
      </c>
      <c r="AN114" s="190" t="str">
        <f t="shared" si="65"/>
        <v/>
      </c>
      <c r="AO114" s="190" t="str">
        <f t="shared" si="65"/>
        <v/>
      </c>
      <c r="AP114" s="190" t="str">
        <f t="shared" si="66"/>
        <v/>
      </c>
      <c r="AQ114" s="190" t="str">
        <f t="shared" si="66"/>
        <v/>
      </c>
      <c r="AR114" s="190" t="str">
        <f t="shared" si="66"/>
        <v/>
      </c>
      <c r="AS114" s="190" t="str">
        <f t="shared" si="66"/>
        <v/>
      </c>
      <c r="AT114" s="190" t="str">
        <f t="shared" si="66"/>
        <v/>
      </c>
      <c r="AU114" s="190" t="str">
        <f t="shared" si="66"/>
        <v/>
      </c>
      <c r="AV114" s="190" t="str">
        <f t="shared" si="66"/>
        <v/>
      </c>
      <c r="AW114" s="190" t="str">
        <f t="shared" si="66"/>
        <v/>
      </c>
      <c r="AX114" s="190" t="str">
        <f t="shared" si="66"/>
        <v/>
      </c>
      <c r="AY114" s="190" t="str">
        <f t="shared" si="66"/>
        <v/>
      </c>
      <c r="AZ114" s="190" t="str">
        <f t="shared" si="66"/>
        <v/>
      </c>
      <c r="BA114" s="190" t="str">
        <f t="shared" si="66"/>
        <v/>
      </c>
      <c r="BB114" s="190" t="str">
        <f t="shared" si="66"/>
        <v/>
      </c>
      <c r="BC114" s="190" t="str">
        <f t="shared" si="66"/>
        <v/>
      </c>
      <c r="BD114" s="190" t="str">
        <f t="shared" si="66"/>
        <v/>
      </c>
      <c r="BE114" s="190" t="str">
        <f t="shared" si="64"/>
        <v/>
      </c>
      <c r="BF114" s="190" t="str">
        <f t="shared" si="64"/>
        <v/>
      </c>
      <c r="BG114" s="190" t="str">
        <f t="shared" si="64"/>
        <v/>
      </c>
      <c r="BH114" s="190" t="str">
        <f t="shared" si="64"/>
        <v/>
      </c>
      <c r="BI114" s="190" t="str">
        <f t="shared" si="64"/>
        <v/>
      </c>
      <c r="BJ114" s="190" t="str">
        <f t="shared" si="64"/>
        <v/>
      </c>
      <c r="BK114" s="190" t="str">
        <f t="shared" si="64"/>
        <v/>
      </c>
      <c r="BL114" s="190" t="str">
        <f t="shared" si="64"/>
        <v/>
      </c>
      <c r="BM114" s="190" t="str">
        <f t="shared" si="64"/>
        <v/>
      </c>
      <c r="BN114" s="190" t="str">
        <f t="shared" si="64"/>
        <v/>
      </c>
      <c r="BO114" s="190" t="str">
        <f t="shared" si="64"/>
        <v/>
      </c>
      <c r="BP114" s="190" t="str">
        <f t="shared" si="64"/>
        <v/>
      </c>
      <c r="BQ114" s="190" t="str">
        <f t="shared" si="64"/>
        <v/>
      </c>
      <c r="BR114" s="190" t="str">
        <f t="shared" si="64"/>
        <v/>
      </c>
      <c r="BS114" s="190" t="str">
        <f t="shared" si="64"/>
        <v/>
      </c>
      <c r="BT114" s="190" t="str">
        <f t="shared" si="63"/>
        <v/>
      </c>
      <c r="BU114" s="190" t="str">
        <f t="shared" si="63"/>
        <v/>
      </c>
      <c r="BV114" s="190" t="str">
        <f t="shared" si="63"/>
        <v/>
      </c>
      <c r="BW114" s="190" t="str">
        <f t="shared" si="63"/>
        <v/>
      </c>
      <c r="BX114" s="190" t="str">
        <f t="shared" si="63"/>
        <v/>
      </c>
      <c r="BY114" s="190" t="str">
        <f t="shared" si="63"/>
        <v/>
      </c>
      <c r="BZ114" t="e">
        <f>IF(LEFT(B114,6)=$A$1,IF(ISERROR(FIND(SALES!$M$8,MPAN!H114)),"",TRUE),"")</f>
        <v>#N/A</v>
      </c>
    </row>
    <row r="115" spans="1:78" x14ac:dyDescent="0.25">
      <c r="A115" t="e">
        <f>IF(BZ115=TRUE,BZ115&amp;COUNTIF($BZ$3:BZ115,"TRUE"),"")</f>
        <v>#N/A</v>
      </c>
      <c r="B115" s="625" t="str">
        <f t="shared" si="41"/>
        <v>SEEBP4</v>
      </c>
      <c r="C115" s="626" t="str">
        <f>'F12'!E118</f>
        <v>SEEB P4 1R (NIGHT RSTCTD HRS)</v>
      </c>
      <c r="D115" s="1" t="str">
        <f t="shared" si="42"/>
        <v>SEEB</v>
      </c>
      <c r="E115" s="1" t="str">
        <f t="shared" si="43"/>
        <v>P4</v>
      </c>
      <c r="F115" t="str">
        <f t="shared" si="46"/>
        <v>1R</v>
      </c>
      <c r="G115" t="str">
        <f t="shared" si="47"/>
        <v xml:space="preserve"> (NIGHT RSTCTD HRS)</v>
      </c>
      <c r="H115" s="1" t="str">
        <f>'F12'!F118</f>
        <v>043 045 535 550 552</v>
      </c>
      <c r="I115" s="197">
        <f t="shared" si="44"/>
        <v>4.75</v>
      </c>
      <c r="J115" s="190" t="str">
        <f t="shared" si="62"/>
        <v>043</v>
      </c>
      <c r="K115" s="190" t="str">
        <f t="shared" si="62"/>
        <v>045</v>
      </c>
      <c r="L115" s="190" t="str">
        <f t="shared" si="62"/>
        <v>535</v>
      </c>
      <c r="M115" s="190" t="str">
        <f t="shared" si="62"/>
        <v>550</v>
      </c>
      <c r="N115" s="190" t="str">
        <f t="shared" si="62"/>
        <v>552</v>
      </c>
      <c r="O115" s="190" t="str">
        <f t="shared" si="62"/>
        <v/>
      </c>
      <c r="P115" s="190" t="str">
        <f t="shared" si="62"/>
        <v/>
      </c>
      <c r="Q115" s="190" t="str">
        <f t="shared" si="62"/>
        <v/>
      </c>
      <c r="R115" s="190" t="str">
        <f t="shared" si="62"/>
        <v/>
      </c>
      <c r="S115" s="190" t="str">
        <f t="shared" si="62"/>
        <v/>
      </c>
      <c r="T115" s="190" t="str">
        <f t="shared" si="62"/>
        <v/>
      </c>
      <c r="U115" s="190" t="str">
        <f t="shared" si="62"/>
        <v/>
      </c>
      <c r="V115" s="190" t="str">
        <f t="shared" si="62"/>
        <v/>
      </c>
      <c r="W115" s="190" t="str">
        <f t="shared" si="62"/>
        <v/>
      </c>
      <c r="X115" s="190" t="str">
        <f t="shared" si="62"/>
        <v/>
      </c>
      <c r="Y115" s="190" t="str">
        <f t="shared" si="62"/>
        <v/>
      </c>
      <c r="Z115" s="190" t="str">
        <f t="shared" si="65"/>
        <v/>
      </c>
      <c r="AA115" s="190" t="str">
        <f t="shared" si="65"/>
        <v/>
      </c>
      <c r="AB115" s="190" t="str">
        <f t="shared" si="65"/>
        <v/>
      </c>
      <c r="AC115" s="190" t="str">
        <f t="shared" si="65"/>
        <v/>
      </c>
      <c r="AD115" s="190" t="str">
        <f t="shared" si="65"/>
        <v/>
      </c>
      <c r="AE115" s="190" t="str">
        <f t="shared" si="65"/>
        <v/>
      </c>
      <c r="AF115" s="190" t="str">
        <f t="shared" si="65"/>
        <v/>
      </c>
      <c r="AG115" s="190" t="str">
        <f t="shared" si="65"/>
        <v/>
      </c>
      <c r="AH115" s="190" t="str">
        <f t="shared" si="65"/>
        <v/>
      </c>
      <c r="AI115" s="190" t="str">
        <f t="shared" si="65"/>
        <v/>
      </c>
      <c r="AJ115" s="190" t="str">
        <f t="shared" si="65"/>
        <v/>
      </c>
      <c r="AK115" s="190" t="str">
        <f t="shared" si="65"/>
        <v/>
      </c>
      <c r="AL115" s="190" t="str">
        <f t="shared" si="65"/>
        <v/>
      </c>
      <c r="AM115" s="190" t="str">
        <f t="shared" si="65"/>
        <v/>
      </c>
      <c r="AN115" s="190" t="str">
        <f t="shared" si="65"/>
        <v/>
      </c>
      <c r="AO115" s="190" t="str">
        <f t="shared" si="65"/>
        <v/>
      </c>
      <c r="AP115" s="190" t="str">
        <f t="shared" si="66"/>
        <v/>
      </c>
      <c r="AQ115" s="190" t="str">
        <f t="shared" si="66"/>
        <v/>
      </c>
      <c r="AR115" s="190" t="str">
        <f t="shared" si="66"/>
        <v/>
      </c>
      <c r="AS115" s="190" t="str">
        <f t="shared" si="66"/>
        <v/>
      </c>
      <c r="AT115" s="190" t="str">
        <f t="shared" si="66"/>
        <v/>
      </c>
      <c r="AU115" s="190" t="str">
        <f t="shared" si="66"/>
        <v/>
      </c>
      <c r="AV115" s="190" t="str">
        <f t="shared" si="66"/>
        <v/>
      </c>
      <c r="AW115" s="190" t="str">
        <f t="shared" si="66"/>
        <v/>
      </c>
      <c r="AX115" s="190" t="str">
        <f t="shared" si="66"/>
        <v/>
      </c>
      <c r="AY115" s="190" t="str">
        <f t="shared" si="66"/>
        <v/>
      </c>
      <c r="AZ115" s="190" t="str">
        <f t="shared" si="66"/>
        <v/>
      </c>
      <c r="BA115" s="190" t="str">
        <f t="shared" si="66"/>
        <v/>
      </c>
      <c r="BB115" s="190" t="str">
        <f t="shared" si="66"/>
        <v/>
      </c>
      <c r="BC115" s="190" t="str">
        <f t="shared" si="66"/>
        <v/>
      </c>
      <c r="BD115" s="190" t="str">
        <f t="shared" si="66"/>
        <v/>
      </c>
      <c r="BE115" s="190" t="str">
        <f t="shared" si="64"/>
        <v/>
      </c>
      <c r="BF115" s="190" t="str">
        <f t="shared" si="64"/>
        <v/>
      </c>
      <c r="BG115" s="190" t="str">
        <f t="shared" si="64"/>
        <v/>
      </c>
      <c r="BH115" s="190" t="str">
        <f t="shared" si="64"/>
        <v/>
      </c>
      <c r="BI115" s="190" t="str">
        <f t="shared" si="64"/>
        <v/>
      </c>
      <c r="BJ115" s="190" t="str">
        <f t="shared" si="64"/>
        <v/>
      </c>
      <c r="BK115" s="190" t="str">
        <f t="shared" si="64"/>
        <v/>
      </c>
      <c r="BL115" s="190" t="str">
        <f t="shared" si="64"/>
        <v/>
      </c>
      <c r="BM115" s="190" t="str">
        <f t="shared" si="64"/>
        <v/>
      </c>
      <c r="BN115" s="190" t="str">
        <f t="shared" si="64"/>
        <v/>
      </c>
      <c r="BO115" s="190" t="str">
        <f t="shared" si="64"/>
        <v/>
      </c>
      <c r="BP115" s="190" t="str">
        <f t="shared" si="64"/>
        <v/>
      </c>
      <c r="BQ115" s="190" t="str">
        <f t="shared" si="64"/>
        <v/>
      </c>
      <c r="BR115" s="190" t="str">
        <f t="shared" si="64"/>
        <v/>
      </c>
      <c r="BS115" s="190" t="str">
        <f t="shared" si="64"/>
        <v/>
      </c>
      <c r="BT115" s="190" t="str">
        <f t="shared" si="63"/>
        <v/>
      </c>
      <c r="BU115" s="190" t="str">
        <f t="shared" si="63"/>
        <v/>
      </c>
      <c r="BV115" s="190" t="str">
        <f t="shared" si="63"/>
        <v/>
      </c>
      <c r="BW115" s="190" t="str">
        <f t="shared" si="63"/>
        <v/>
      </c>
      <c r="BX115" s="190" t="str">
        <f t="shared" si="63"/>
        <v/>
      </c>
      <c r="BY115" s="190" t="str">
        <f t="shared" si="63"/>
        <v/>
      </c>
      <c r="BZ115" t="e">
        <f>IF(LEFT(B115,6)=$A$1,IF(ISERROR(FIND(SALES!$M$8,MPAN!H115)),"",TRUE),"")</f>
        <v>#N/A</v>
      </c>
    </row>
    <row r="116" spans="1:78" x14ac:dyDescent="0.25">
      <c r="A116" t="e">
        <f>IF(BZ116=TRUE,BZ116&amp;COUNTIF($BZ$3:BZ116,"TRUE"),"")</f>
        <v>#N/A</v>
      </c>
      <c r="B116" s="625" t="str">
        <f t="shared" si="41"/>
        <v>EMIDP3</v>
      </c>
      <c r="C116" s="626" t="str">
        <f>'F12'!E119</f>
        <v>EMID P3 2R (Eve/We)</v>
      </c>
      <c r="D116" s="1" t="str">
        <f t="shared" si="42"/>
        <v>EMID</v>
      </c>
      <c r="E116" s="1" t="str">
        <f t="shared" si="43"/>
        <v>P3</v>
      </c>
      <c r="F116" t="str">
        <f t="shared" si="46"/>
        <v>2R</v>
      </c>
      <c r="G116" t="str">
        <f t="shared" si="47"/>
        <v xml:space="preserve"> (Eve/We)</v>
      </c>
      <c r="H116" s="1" t="str">
        <f>'F12'!F119</f>
        <v>029 030 529 538 558 559 826 827</v>
      </c>
      <c r="I116" s="197">
        <f t="shared" si="44"/>
        <v>7.75</v>
      </c>
      <c r="J116" s="190" t="str">
        <f t="shared" si="62"/>
        <v>029</v>
      </c>
      <c r="K116" s="190" t="str">
        <f t="shared" si="62"/>
        <v>030</v>
      </c>
      <c r="L116" s="190" t="str">
        <f t="shared" si="62"/>
        <v>529</v>
      </c>
      <c r="M116" s="190" t="str">
        <f t="shared" si="62"/>
        <v>538</v>
      </c>
      <c r="N116" s="190" t="str">
        <f t="shared" si="62"/>
        <v>558</v>
      </c>
      <c r="O116" s="190" t="str">
        <f t="shared" si="62"/>
        <v>559</v>
      </c>
      <c r="P116" s="190" t="str">
        <f t="shared" si="62"/>
        <v>826</v>
      </c>
      <c r="Q116" s="190" t="str">
        <f t="shared" si="62"/>
        <v>827</v>
      </c>
      <c r="R116" s="190" t="str">
        <f t="shared" si="62"/>
        <v/>
      </c>
      <c r="S116" s="190" t="str">
        <f t="shared" si="62"/>
        <v/>
      </c>
      <c r="T116" s="190" t="str">
        <f t="shared" si="62"/>
        <v/>
      </c>
      <c r="U116" s="190" t="str">
        <f t="shared" si="62"/>
        <v/>
      </c>
      <c r="V116" s="190" t="str">
        <f t="shared" si="62"/>
        <v/>
      </c>
      <c r="W116" s="190" t="str">
        <f t="shared" si="62"/>
        <v/>
      </c>
      <c r="X116" s="190" t="str">
        <f t="shared" si="62"/>
        <v/>
      </c>
      <c r="Y116" s="190" t="str">
        <f t="shared" si="62"/>
        <v/>
      </c>
      <c r="Z116" s="190" t="str">
        <f t="shared" si="65"/>
        <v/>
      </c>
      <c r="AA116" s="190" t="str">
        <f t="shared" si="65"/>
        <v/>
      </c>
      <c r="AB116" s="190" t="str">
        <f t="shared" si="65"/>
        <v/>
      </c>
      <c r="AC116" s="190" t="str">
        <f t="shared" si="65"/>
        <v/>
      </c>
      <c r="AD116" s="190" t="str">
        <f t="shared" si="65"/>
        <v/>
      </c>
      <c r="AE116" s="190" t="str">
        <f t="shared" si="65"/>
        <v/>
      </c>
      <c r="AF116" s="190" t="str">
        <f t="shared" si="65"/>
        <v/>
      </c>
      <c r="AG116" s="190" t="str">
        <f t="shared" si="65"/>
        <v/>
      </c>
      <c r="AH116" s="190" t="str">
        <f t="shared" si="65"/>
        <v/>
      </c>
      <c r="AI116" s="190" t="str">
        <f t="shared" si="65"/>
        <v/>
      </c>
      <c r="AJ116" s="190" t="str">
        <f t="shared" si="65"/>
        <v/>
      </c>
      <c r="AK116" s="190" t="str">
        <f t="shared" si="65"/>
        <v/>
      </c>
      <c r="AL116" s="190" t="str">
        <f t="shared" si="65"/>
        <v/>
      </c>
      <c r="AM116" s="190" t="str">
        <f t="shared" si="65"/>
        <v/>
      </c>
      <c r="AN116" s="190" t="str">
        <f t="shared" si="65"/>
        <v/>
      </c>
      <c r="AO116" s="190" t="str">
        <f t="shared" si="65"/>
        <v/>
      </c>
      <c r="AP116" s="190" t="str">
        <f t="shared" si="66"/>
        <v/>
      </c>
      <c r="AQ116" s="190" t="str">
        <f t="shared" si="66"/>
        <v/>
      </c>
      <c r="AR116" s="190" t="str">
        <f t="shared" si="66"/>
        <v/>
      </c>
      <c r="AS116" s="190" t="str">
        <f t="shared" si="66"/>
        <v/>
      </c>
      <c r="AT116" s="190" t="str">
        <f t="shared" si="66"/>
        <v/>
      </c>
      <c r="AU116" s="190" t="str">
        <f t="shared" si="66"/>
        <v/>
      </c>
      <c r="AV116" s="190" t="str">
        <f t="shared" si="66"/>
        <v/>
      </c>
      <c r="AW116" s="190" t="str">
        <f t="shared" si="66"/>
        <v/>
      </c>
      <c r="AX116" s="190" t="str">
        <f t="shared" si="66"/>
        <v/>
      </c>
      <c r="AY116" s="190" t="str">
        <f t="shared" si="66"/>
        <v/>
      </c>
      <c r="AZ116" s="190" t="str">
        <f t="shared" si="66"/>
        <v/>
      </c>
      <c r="BA116" s="190" t="str">
        <f t="shared" si="66"/>
        <v/>
      </c>
      <c r="BB116" s="190" t="str">
        <f t="shared" si="66"/>
        <v/>
      </c>
      <c r="BC116" s="190" t="str">
        <f t="shared" si="66"/>
        <v/>
      </c>
      <c r="BD116" s="190" t="str">
        <f t="shared" si="66"/>
        <v/>
      </c>
      <c r="BE116" s="190" t="str">
        <f t="shared" si="64"/>
        <v/>
      </c>
      <c r="BF116" s="190" t="str">
        <f t="shared" si="64"/>
        <v/>
      </c>
      <c r="BG116" s="190" t="str">
        <f t="shared" si="64"/>
        <v/>
      </c>
      <c r="BH116" s="190" t="str">
        <f t="shared" si="64"/>
        <v/>
      </c>
      <c r="BI116" s="190" t="str">
        <f t="shared" si="64"/>
        <v/>
      </c>
      <c r="BJ116" s="190" t="str">
        <f t="shared" si="64"/>
        <v/>
      </c>
      <c r="BK116" s="190" t="str">
        <f t="shared" si="64"/>
        <v/>
      </c>
      <c r="BL116" s="190" t="str">
        <f t="shared" si="64"/>
        <v/>
      </c>
      <c r="BM116" s="190" t="str">
        <f t="shared" si="64"/>
        <v/>
      </c>
      <c r="BN116" s="190" t="str">
        <f t="shared" si="64"/>
        <v/>
      </c>
      <c r="BO116" s="190" t="str">
        <f t="shared" si="64"/>
        <v/>
      </c>
      <c r="BP116" s="190" t="str">
        <f t="shared" si="64"/>
        <v/>
      </c>
      <c r="BQ116" s="190" t="str">
        <f t="shared" si="64"/>
        <v/>
      </c>
      <c r="BR116" s="190" t="str">
        <f t="shared" si="64"/>
        <v/>
      </c>
      <c r="BS116" s="190" t="str">
        <f t="shared" si="64"/>
        <v/>
      </c>
      <c r="BT116" s="190" t="str">
        <f t="shared" si="63"/>
        <v/>
      </c>
      <c r="BU116" s="190" t="str">
        <f t="shared" si="63"/>
        <v/>
      </c>
      <c r="BV116" s="190" t="str">
        <f t="shared" si="63"/>
        <v/>
      </c>
      <c r="BW116" s="190" t="str">
        <f t="shared" si="63"/>
        <v/>
      </c>
      <c r="BX116" s="190" t="str">
        <f t="shared" si="63"/>
        <v/>
      </c>
      <c r="BY116" s="190" t="str">
        <f t="shared" si="63"/>
        <v/>
      </c>
      <c r="BZ116" t="e">
        <f>IF(LEFT(B116,6)=$A$1,IF(ISERROR(FIND(SALES!$M$8,MPAN!H116)),"",TRUE),"")</f>
        <v>#N/A</v>
      </c>
    </row>
    <row r="117" spans="1:78" x14ac:dyDescent="0.25">
      <c r="A117" t="e">
        <f>IF(BZ117=TRUE,BZ117&amp;COUNTIF($BZ$3:BZ117,"TRUE"),"")</f>
        <v>#N/A</v>
      </c>
      <c r="B117" s="625" t="str">
        <f t="shared" si="41"/>
        <v>NORWP4</v>
      </c>
      <c r="C117" s="626" t="str">
        <f>'F12'!E120</f>
        <v>NORW P4 2R (Split)</v>
      </c>
      <c r="D117" s="1" t="str">
        <f t="shared" si="42"/>
        <v>NORW</v>
      </c>
      <c r="E117" s="1" t="str">
        <f t="shared" si="43"/>
        <v>P4</v>
      </c>
      <c r="F117" t="str">
        <f t="shared" si="46"/>
        <v>2R</v>
      </c>
      <c r="G117" t="str">
        <f t="shared" si="47"/>
        <v xml:space="preserve"> (Split)</v>
      </c>
      <c r="H117" s="1" t="str">
        <f>'F12'!F120</f>
        <v>006 021 567</v>
      </c>
      <c r="I117" s="197">
        <f t="shared" si="44"/>
        <v>2.75</v>
      </c>
      <c r="J117" s="190" t="str">
        <f t="shared" si="62"/>
        <v>006</v>
      </c>
      <c r="K117" s="190" t="str">
        <f t="shared" si="62"/>
        <v>021</v>
      </c>
      <c r="L117" s="190" t="str">
        <f t="shared" si="62"/>
        <v>567</v>
      </c>
      <c r="M117" s="190" t="str">
        <f t="shared" si="62"/>
        <v/>
      </c>
      <c r="N117" s="190" t="str">
        <f t="shared" si="62"/>
        <v/>
      </c>
      <c r="O117" s="190" t="str">
        <f t="shared" si="62"/>
        <v/>
      </c>
      <c r="P117" s="190" t="str">
        <f t="shared" si="62"/>
        <v/>
      </c>
      <c r="Q117" s="190" t="str">
        <f t="shared" si="62"/>
        <v/>
      </c>
      <c r="R117" s="190" t="str">
        <f t="shared" si="62"/>
        <v/>
      </c>
      <c r="S117" s="190" t="str">
        <f t="shared" si="62"/>
        <v/>
      </c>
      <c r="T117" s="190" t="str">
        <f t="shared" si="62"/>
        <v/>
      </c>
      <c r="U117" s="190" t="str">
        <f t="shared" si="62"/>
        <v/>
      </c>
      <c r="V117" s="190" t="str">
        <f t="shared" si="62"/>
        <v/>
      </c>
      <c r="W117" s="190" t="str">
        <f t="shared" si="62"/>
        <v/>
      </c>
      <c r="X117" s="190" t="str">
        <f t="shared" si="62"/>
        <v/>
      </c>
      <c r="Y117" s="190" t="str">
        <f t="shared" si="62"/>
        <v/>
      </c>
      <c r="Z117" s="190" t="str">
        <f t="shared" si="65"/>
        <v/>
      </c>
      <c r="AA117" s="190" t="str">
        <f t="shared" si="65"/>
        <v/>
      </c>
      <c r="AB117" s="190" t="str">
        <f t="shared" si="65"/>
        <v/>
      </c>
      <c r="AC117" s="190" t="str">
        <f t="shared" si="65"/>
        <v/>
      </c>
      <c r="AD117" s="190" t="str">
        <f t="shared" si="65"/>
        <v/>
      </c>
      <c r="AE117" s="190" t="str">
        <f t="shared" si="65"/>
        <v/>
      </c>
      <c r="AF117" s="190" t="str">
        <f t="shared" si="65"/>
        <v/>
      </c>
      <c r="AG117" s="190" t="str">
        <f t="shared" si="65"/>
        <v/>
      </c>
      <c r="AH117" s="190" t="str">
        <f t="shared" si="65"/>
        <v/>
      </c>
      <c r="AI117" s="190" t="str">
        <f t="shared" si="65"/>
        <v/>
      </c>
      <c r="AJ117" s="190" t="str">
        <f t="shared" si="65"/>
        <v/>
      </c>
      <c r="AK117" s="190" t="str">
        <f t="shared" si="65"/>
        <v/>
      </c>
      <c r="AL117" s="190" t="str">
        <f t="shared" si="65"/>
        <v/>
      </c>
      <c r="AM117" s="190" t="str">
        <f t="shared" si="65"/>
        <v/>
      </c>
      <c r="AN117" s="190" t="str">
        <f t="shared" si="65"/>
        <v/>
      </c>
      <c r="AO117" s="190" t="str">
        <f t="shared" si="65"/>
        <v/>
      </c>
      <c r="AP117" s="190" t="str">
        <f t="shared" si="66"/>
        <v/>
      </c>
      <c r="AQ117" s="190" t="str">
        <f t="shared" si="66"/>
        <v/>
      </c>
      <c r="AR117" s="190" t="str">
        <f t="shared" si="66"/>
        <v/>
      </c>
      <c r="AS117" s="190" t="str">
        <f t="shared" si="66"/>
        <v/>
      </c>
      <c r="AT117" s="190" t="str">
        <f t="shared" si="66"/>
        <v/>
      </c>
      <c r="AU117" s="190" t="str">
        <f t="shared" si="66"/>
        <v/>
      </c>
      <c r="AV117" s="190" t="str">
        <f t="shared" si="66"/>
        <v/>
      </c>
      <c r="AW117" s="190" t="str">
        <f t="shared" si="66"/>
        <v/>
      </c>
      <c r="AX117" s="190" t="str">
        <f t="shared" si="66"/>
        <v/>
      </c>
      <c r="AY117" s="190" t="str">
        <f t="shared" si="66"/>
        <v/>
      </c>
      <c r="AZ117" s="190" t="str">
        <f t="shared" si="66"/>
        <v/>
      </c>
      <c r="BA117" s="190" t="str">
        <f t="shared" si="66"/>
        <v/>
      </c>
      <c r="BB117" s="190" t="str">
        <f t="shared" si="66"/>
        <v/>
      </c>
      <c r="BC117" s="190" t="str">
        <f t="shared" si="66"/>
        <v/>
      </c>
      <c r="BD117" s="190" t="str">
        <f t="shared" si="66"/>
        <v/>
      </c>
      <c r="BE117" s="190" t="str">
        <f t="shared" si="64"/>
        <v/>
      </c>
      <c r="BF117" s="190" t="str">
        <f t="shared" si="64"/>
        <v/>
      </c>
      <c r="BG117" s="190" t="str">
        <f t="shared" si="64"/>
        <v/>
      </c>
      <c r="BH117" s="190" t="str">
        <f t="shared" si="64"/>
        <v/>
      </c>
      <c r="BI117" s="190" t="str">
        <f t="shared" si="64"/>
        <v/>
      </c>
      <c r="BJ117" s="190" t="str">
        <f t="shared" si="64"/>
        <v/>
      </c>
      <c r="BK117" s="190" t="str">
        <f t="shared" si="64"/>
        <v/>
      </c>
      <c r="BL117" s="190" t="str">
        <f t="shared" si="64"/>
        <v/>
      </c>
      <c r="BM117" s="190" t="str">
        <f t="shared" si="64"/>
        <v/>
      </c>
      <c r="BN117" s="190" t="str">
        <f t="shared" si="64"/>
        <v/>
      </c>
      <c r="BO117" s="190" t="str">
        <f t="shared" si="64"/>
        <v/>
      </c>
      <c r="BP117" s="190" t="str">
        <f t="shared" si="64"/>
        <v/>
      </c>
      <c r="BQ117" s="190" t="str">
        <f t="shared" si="64"/>
        <v/>
      </c>
      <c r="BR117" s="190" t="str">
        <f t="shared" si="64"/>
        <v/>
      </c>
      <c r="BS117" s="190" t="str">
        <f t="shared" si="64"/>
        <v/>
      </c>
      <c r="BT117" s="190" t="str">
        <f t="shared" si="63"/>
        <v/>
      </c>
      <c r="BU117" s="190" t="str">
        <f t="shared" si="63"/>
        <v/>
      </c>
      <c r="BV117" s="190" t="str">
        <f t="shared" si="63"/>
        <v/>
      </c>
      <c r="BW117" s="190" t="str">
        <f t="shared" si="63"/>
        <v/>
      </c>
      <c r="BX117" s="190" t="str">
        <f t="shared" si="63"/>
        <v/>
      </c>
      <c r="BY117" s="190" t="str">
        <f t="shared" si="63"/>
        <v/>
      </c>
      <c r="BZ117" t="e">
        <f>IF(LEFT(B117,6)=$A$1,IF(ISERROR(FIND(SALES!$M$8,MPAN!H117)),"",TRUE),"")</f>
        <v>#N/A</v>
      </c>
    </row>
    <row r="118" spans="1:78" x14ac:dyDescent="0.25">
      <c r="A118" t="e">
        <f>IF(BZ118=TRUE,BZ118&amp;COUNTIF($BZ$3:BZ118,"TRUE"),"")</f>
        <v>#N/A</v>
      </c>
      <c r="B118" s="625" t="str">
        <f t="shared" si="41"/>
        <v>HYDEP3</v>
      </c>
      <c r="C118" s="626" t="str">
        <f>'F12'!E121</f>
        <v>HYDE P3 2R</v>
      </c>
      <c r="D118" s="1" t="str">
        <f t="shared" si="42"/>
        <v>HYDE</v>
      </c>
      <c r="E118" s="1" t="str">
        <f t="shared" si="43"/>
        <v>P3</v>
      </c>
      <c r="F118" t="str">
        <f t="shared" si="46"/>
        <v>2R</v>
      </c>
      <c r="G118" t="str">
        <f t="shared" si="47"/>
        <v/>
      </c>
      <c r="H118" s="1" t="str">
        <f>'F12'!F121</f>
        <v>094 095 689 874 688</v>
      </c>
      <c r="I118" s="197">
        <f t="shared" si="44"/>
        <v>4.75</v>
      </c>
      <c r="J118" s="190" t="str">
        <f t="shared" si="62"/>
        <v>094</v>
      </c>
      <c r="K118" s="190" t="str">
        <f t="shared" si="62"/>
        <v>095</v>
      </c>
      <c r="L118" s="190" t="str">
        <f t="shared" si="62"/>
        <v>689</v>
      </c>
      <c r="M118" s="190" t="str">
        <f t="shared" si="62"/>
        <v>874</v>
      </c>
      <c r="N118" s="190" t="str">
        <f t="shared" si="62"/>
        <v>688</v>
      </c>
      <c r="O118" s="190" t="str">
        <f t="shared" si="62"/>
        <v/>
      </c>
      <c r="P118" s="190" t="str">
        <f t="shared" si="62"/>
        <v/>
      </c>
      <c r="Q118" s="190" t="str">
        <f t="shared" si="62"/>
        <v/>
      </c>
      <c r="R118" s="190" t="str">
        <f t="shared" si="62"/>
        <v/>
      </c>
      <c r="S118" s="190" t="str">
        <f t="shared" si="62"/>
        <v/>
      </c>
      <c r="T118" s="190" t="str">
        <f t="shared" si="62"/>
        <v/>
      </c>
      <c r="U118" s="190" t="str">
        <f t="shared" si="62"/>
        <v/>
      </c>
      <c r="V118" s="190" t="str">
        <f t="shared" si="62"/>
        <v/>
      </c>
      <c r="W118" s="190" t="str">
        <f t="shared" si="62"/>
        <v/>
      </c>
      <c r="X118" s="190" t="str">
        <f t="shared" si="62"/>
        <v/>
      </c>
      <c r="Y118" s="190" t="str">
        <f>IF(Y$2&gt;LEN($H118),IF(Y$1=1,IF(LEN($H118)=2,"0"&amp;$H118,""),""),RIGHT(LEFT($H118,Y$2),3))</f>
        <v/>
      </c>
      <c r="Z118" s="190" t="str">
        <f t="shared" si="65"/>
        <v/>
      </c>
      <c r="AA118" s="190" t="str">
        <f t="shared" si="65"/>
        <v/>
      </c>
      <c r="AB118" s="190" t="str">
        <f t="shared" si="65"/>
        <v/>
      </c>
      <c r="AC118" s="190" t="str">
        <f t="shared" si="65"/>
        <v/>
      </c>
      <c r="AD118" s="190" t="str">
        <f t="shared" si="65"/>
        <v/>
      </c>
      <c r="AE118" s="190" t="str">
        <f t="shared" si="65"/>
        <v/>
      </c>
      <c r="AF118" s="190" t="str">
        <f t="shared" si="65"/>
        <v/>
      </c>
      <c r="AG118" s="190" t="str">
        <f t="shared" si="65"/>
        <v/>
      </c>
      <c r="AH118" s="190" t="str">
        <f t="shared" si="65"/>
        <v/>
      </c>
      <c r="AI118" s="190" t="str">
        <f t="shared" si="65"/>
        <v/>
      </c>
      <c r="AJ118" s="190" t="str">
        <f t="shared" si="65"/>
        <v/>
      </c>
      <c r="AK118" s="190" t="str">
        <f t="shared" si="65"/>
        <v/>
      </c>
      <c r="AL118" s="190" t="str">
        <f t="shared" si="65"/>
        <v/>
      </c>
      <c r="AM118" s="190" t="str">
        <f t="shared" si="65"/>
        <v/>
      </c>
      <c r="AN118" s="190" t="str">
        <f t="shared" si="65"/>
        <v/>
      </c>
      <c r="AO118" s="190" t="str">
        <f t="shared" si="65"/>
        <v/>
      </c>
      <c r="AP118" s="190" t="str">
        <f t="shared" si="66"/>
        <v/>
      </c>
      <c r="AQ118" s="190" t="str">
        <f t="shared" si="66"/>
        <v/>
      </c>
      <c r="AR118" s="190" t="str">
        <f t="shared" si="66"/>
        <v/>
      </c>
      <c r="AS118" s="190" t="str">
        <f t="shared" si="66"/>
        <v/>
      </c>
      <c r="AT118" s="190" t="str">
        <f t="shared" si="66"/>
        <v/>
      </c>
      <c r="AU118" s="190" t="str">
        <f t="shared" si="66"/>
        <v/>
      </c>
      <c r="AV118" s="190" t="str">
        <f t="shared" si="66"/>
        <v/>
      </c>
      <c r="AW118" s="190" t="str">
        <f t="shared" si="66"/>
        <v/>
      </c>
      <c r="AX118" s="190" t="str">
        <f t="shared" si="66"/>
        <v/>
      </c>
      <c r="AY118" s="190" t="str">
        <f t="shared" si="66"/>
        <v/>
      </c>
      <c r="AZ118" s="190" t="str">
        <f t="shared" si="66"/>
        <v/>
      </c>
      <c r="BA118" s="190" t="str">
        <f t="shared" si="66"/>
        <v/>
      </c>
      <c r="BB118" s="190" t="str">
        <f t="shared" si="66"/>
        <v/>
      </c>
      <c r="BC118" s="190" t="str">
        <f t="shared" si="66"/>
        <v/>
      </c>
      <c r="BD118" s="190" t="str">
        <f t="shared" si="66"/>
        <v/>
      </c>
      <c r="BE118" s="190" t="str">
        <f t="shared" si="64"/>
        <v/>
      </c>
      <c r="BF118" s="190" t="str">
        <f t="shared" si="64"/>
        <v/>
      </c>
      <c r="BG118" s="190" t="str">
        <f t="shared" si="64"/>
        <v/>
      </c>
      <c r="BH118" s="190" t="str">
        <f t="shared" si="64"/>
        <v/>
      </c>
      <c r="BI118" s="190" t="str">
        <f t="shared" si="64"/>
        <v/>
      </c>
      <c r="BJ118" s="190" t="str">
        <f t="shared" si="64"/>
        <v/>
      </c>
      <c r="BK118" s="190" t="str">
        <f t="shared" si="64"/>
        <v/>
      </c>
      <c r="BL118" s="190" t="str">
        <f t="shared" si="64"/>
        <v/>
      </c>
      <c r="BM118" s="190" t="str">
        <f t="shared" si="64"/>
        <v/>
      </c>
      <c r="BN118" s="190" t="str">
        <f t="shared" si="64"/>
        <v/>
      </c>
      <c r="BO118" s="190" t="str">
        <f t="shared" si="64"/>
        <v/>
      </c>
      <c r="BP118" s="190" t="str">
        <f t="shared" si="64"/>
        <v/>
      </c>
      <c r="BQ118" s="190" t="str">
        <f t="shared" si="64"/>
        <v/>
      </c>
      <c r="BR118" s="190" t="str">
        <f t="shared" si="64"/>
        <v/>
      </c>
      <c r="BS118" s="190" t="str">
        <f t="shared" si="64"/>
        <v/>
      </c>
      <c r="BT118" s="190" t="str">
        <f t="shared" si="63"/>
        <v/>
      </c>
      <c r="BU118" s="190" t="str">
        <f t="shared" si="63"/>
        <v/>
      </c>
      <c r="BV118" s="190" t="str">
        <f t="shared" si="63"/>
        <v/>
      </c>
      <c r="BW118" s="190" t="str">
        <f t="shared" si="63"/>
        <v/>
      </c>
      <c r="BX118" s="190" t="str">
        <f t="shared" si="63"/>
        <v/>
      </c>
      <c r="BY118" s="190" t="str">
        <f t="shared" si="63"/>
        <v/>
      </c>
      <c r="BZ118" t="e">
        <f>IF(LEFT(B118,6)=$A$1,IF(ISERROR(FIND(SALES!$M$8,MPAN!H118)),"",TRUE),"")</f>
        <v>#N/A</v>
      </c>
    </row>
    <row r="119" spans="1:78" x14ac:dyDescent="0.25">
      <c r="A119" t="e">
        <f>IF(BZ119=TRUE,BZ119&amp;COUNTIF($BZ$3:BZ119,"TRUE"),"")</f>
        <v>#N/A</v>
      </c>
      <c r="B119" s="625" t="str">
        <f t="shared" si="41"/>
        <v>LONDP2</v>
      </c>
      <c r="C119" s="626" t="str">
        <f>'F12'!E122</f>
        <v>LOND P2 1R (Restricted)</v>
      </c>
      <c r="D119" s="1" t="str">
        <f t="shared" si="42"/>
        <v>LOND</v>
      </c>
      <c r="E119" s="1" t="str">
        <f t="shared" si="43"/>
        <v>P2</v>
      </c>
      <c r="F119" t="str">
        <f t="shared" si="46"/>
        <v>1R</v>
      </c>
      <c r="G119" t="str">
        <f t="shared" si="47"/>
        <v xml:space="preserve"> (Restricted)</v>
      </c>
      <c r="H119" s="1" t="str">
        <f>'F12'!F122</f>
        <v>011 517 518 519 520 521</v>
      </c>
      <c r="I119" s="197">
        <f t="shared" si="44"/>
        <v>5.75</v>
      </c>
      <c r="J119" s="190" t="str">
        <f t="shared" ref="J119:Y134" si="67">IF(J$2&gt;LEN($H119),IF(J$1=1,IF(LEN($H119)=2,"0"&amp;$H119,""),""),RIGHT(LEFT($H119,J$2),3))</f>
        <v>011</v>
      </c>
      <c r="K119" s="190" t="str">
        <f t="shared" si="67"/>
        <v>517</v>
      </c>
      <c r="L119" s="190" t="str">
        <f t="shared" si="67"/>
        <v>518</v>
      </c>
      <c r="M119" s="190" t="str">
        <f t="shared" si="67"/>
        <v>519</v>
      </c>
      <c r="N119" s="190" t="str">
        <f t="shared" si="67"/>
        <v>520</v>
      </c>
      <c r="O119" s="190" t="str">
        <f t="shared" si="67"/>
        <v>521</v>
      </c>
      <c r="P119" s="190" t="str">
        <f t="shared" si="67"/>
        <v/>
      </c>
      <c r="Q119" s="190" t="str">
        <f t="shared" si="67"/>
        <v/>
      </c>
      <c r="R119" s="190" t="str">
        <f t="shared" si="67"/>
        <v/>
      </c>
      <c r="S119" s="190" t="str">
        <f t="shared" si="67"/>
        <v/>
      </c>
      <c r="T119" s="190" t="str">
        <f t="shared" si="67"/>
        <v/>
      </c>
      <c r="U119" s="190" t="str">
        <f t="shared" si="67"/>
        <v/>
      </c>
      <c r="V119" s="190" t="str">
        <f t="shared" si="67"/>
        <v/>
      </c>
      <c r="W119" s="190" t="str">
        <f t="shared" si="67"/>
        <v/>
      </c>
      <c r="X119" s="190" t="str">
        <f t="shared" si="67"/>
        <v/>
      </c>
      <c r="Y119" s="190" t="str">
        <f t="shared" si="67"/>
        <v/>
      </c>
      <c r="Z119" s="190" t="str">
        <f t="shared" si="65"/>
        <v/>
      </c>
      <c r="AA119" s="190" t="str">
        <f t="shared" si="65"/>
        <v/>
      </c>
      <c r="AB119" s="190" t="str">
        <f t="shared" si="65"/>
        <v/>
      </c>
      <c r="AC119" s="190" t="str">
        <f t="shared" si="65"/>
        <v/>
      </c>
      <c r="AD119" s="190" t="str">
        <f t="shared" si="65"/>
        <v/>
      </c>
      <c r="AE119" s="190" t="str">
        <f t="shared" si="65"/>
        <v/>
      </c>
      <c r="AF119" s="190" t="str">
        <f t="shared" si="65"/>
        <v/>
      </c>
      <c r="AG119" s="190" t="str">
        <f t="shared" si="65"/>
        <v/>
      </c>
      <c r="AH119" s="190" t="str">
        <f t="shared" si="65"/>
        <v/>
      </c>
      <c r="AI119" s="190" t="str">
        <f t="shared" si="65"/>
        <v/>
      </c>
      <c r="AJ119" s="190" t="str">
        <f t="shared" si="65"/>
        <v/>
      </c>
      <c r="AK119" s="190" t="str">
        <f t="shared" si="65"/>
        <v/>
      </c>
      <c r="AL119" s="190" t="str">
        <f t="shared" si="65"/>
        <v/>
      </c>
      <c r="AM119" s="190" t="str">
        <f t="shared" si="65"/>
        <v/>
      </c>
      <c r="AN119" s="190" t="str">
        <f t="shared" si="65"/>
        <v/>
      </c>
      <c r="AO119" s="190" t="str">
        <f t="shared" si="65"/>
        <v/>
      </c>
      <c r="AP119" s="190" t="str">
        <f t="shared" si="66"/>
        <v/>
      </c>
      <c r="AQ119" s="190" t="str">
        <f t="shared" si="66"/>
        <v/>
      </c>
      <c r="AR119" s="190" t="str">
        <f t="shared" si="66"/>
        <v/>
      </c>
      <c r="AS119" s="190" t="str">
        <f t="shared" si="66"/>
        <v/>
      </c>
      <c r="AT119" s="190" t="str">
        <f t="shared" si="66"/>
        <v/>
      </c>
      <c r="AU119" s="190" t="str">
        <f t="shared" si="66"/>
        <v/>
      </c>
      <c r="AV119" s="190" t="str">
        <f t="shared" si="66"/>
        <v/>
      </c>
      <c r="AW119" s="190" t="str">
        <f t="shared" si="66"/>
        <v/>
      </c>
      <c r="AX119" s="190" t="str">
        <f t="shared" si="66"/>
        <v/>
      </c>
      <c r="AY119" s="190" t="str">
        <f t="shared" si="66"/>
        <v/>
      </c>
      <c r="AZ119" s="190" t="str">
        <f t="shared" si="66"/>
        <v/>
      </c>
      <c r="BA119" s="190" t="str">
        <f t="shared" si="66"/>
        <v/>
      </c>
      <c r="BB119" s="190" t="str">
        <f t="shared" si="66"/>
        <v/>
      </c>
      <c r="BC119" s="190" t="str">
        <f t="shared" si="66"/>
        <v/>
      </c>
      <c r="BD119" s="190" t="str">
        <f t="shared" si="66"/>
        <v/>
      </c>
      <c r="BE119" s="190" t="str">
        <f t="shared" si="64"/>
        <v/>
      </c>
      <c r="BF119" s="190" t="str">
        <f t="shared" si="64"/>
        <v/>
      </c>
      <c r="BG119" s="190" t="str">
        <f t="shared" si="64"/>
        <v/>
      </c>
      <c r="BH119" s="190" t="str">
        <f t="shared" si="64"/>
        <v/>
      </c>
      <c r="BI119" s="190" t="str">
        <f t="shared" si="64"/>
        <v/>
      </c>
      <c r="BJ119" s="190" t="str">
        <f t="shared" si="64"/>
        <v/>
      </c>
      <c r="BK119" s="190" t="str">
        <f t="shared" si="64"/>
        <v/>
      </c>
      <c r="BL119" s="190" t="str">
        <f t="shared" si="64"/>
        <v/>
      </c>
      <c r="BM119" s="190" t="str">
        <f t="shared" si="64"/>
        <v/>
      </c>
      <c r="BN119" s="190" t="str">
        <f t="shared" si="64"/>
        <v/>
      </c>
      <c r="BO119" s="190" t="str">
        <f t="shared" si="64"/>
        <v/>
      </c>
      <c r="BP119" s="190" t="str">
        <f t="shared" si="64"/>
        <v/>
      </c>
      <c r="BQ119" s="190" t="str">
        <f t="shared" si="64"/>
        <v/>
      </c>
      <c r="BR119" s="190" t="str">
        <f t="shared" si="64"/>
        <v/>
      </c>
      <c r="BS119" s="190" t="str">
        <f t="shared" si="64"/>
        <v/>
      </c>
      <c r="BT119" s="190" t="str">
        <f t="shared" si="63"/>
        <v/>
      </c>
      <c r="BU119" s="190" t="str">
        <f t="shared" si="63"/>
        <v/>
      </c>
      <c r="BV119" s="190" t="str">
        <f t="shared" si="63"/>
        <v/>
      </c>
      <c r="BW119" s="190" t="str">
        <f t="shared" si="63"/>
        <v/>
      </c>
      <c r="BX119" s="190" t="str">
        <f t="shared" si="63"/>
        <v/>
      </c>
      <c r="BY119" s="190" t="str">
        <f t="shared" si="63"/>
        <v/>
      </c>
      <c r="BZ119" t="e">
        <f>IF(LEFT(B119,6)=$A$1,IF(ISERROR(FIND(SALES!$M$8,MPAN!H119)),"",TRUE),"")</f>
        <v>#N/A</v>
      </c>
    </row>
    <row r="120" spans="1:78" x14ac:dyDescent="0.25">
      <c r="A120" t="e">
        <f>IF(BZ120=TRUE,BZ120&amp;COUNTIF($BZ$3:BZ120,"TRUE"),"")</f>
        <v>#N/A</v>
      </c>
      <c r="B120" s="625" t="str">
        <f t="shared" si="41"/>
        <v>EELCP1</v>
      </c>
      <c r="C120" s="626" t="str">
        <f>'F12'!E123</f>
        <v>EELC P1 1R</v>
      </c>
      <c r="D120" s="1" t="str">
        <f t="shared" si="42"/>
        <v>EELC</v>
      </c>
      <c r="E120" s="1" t="str">
        <f t="shared" si="43"/>
        <v>P1</v>
      </c>
      <c r="F120" t="str">
        <f>RIGHT(LEFT(C120,10),2)</f>
        <v>1R</v>
      </c>
      <c r="G120" t="str">
        <f t="shared" si="47"/>
        <v/>
      </c>
      <c r="H120" s="1" t="str">
        <f>'F12'!F123</f>
        <v>500 501 801 802 873</v>
      </c>
      <c r="I120" s="197">
        <f t="shared" si="44"/>
        <v>4.75</v>
      </c>
      <c r="J120" s="190" t="str">
        <f t="shared" si="67"/>
        <v>500</v>
      </c>
      <c r="K120" s="190" t="str">
        <f t="shared" si="67"/>
        <v>501</v>
      </c>
      <c r="L120" s="190" t="str">
        <f t="shared" si="67"/>
        <v>801</v>
      </c>
      <c r="M120" s="190" t="str">
        <f t="shared" si="67"/>
        <v>802</v>
      </c>
      <c r="N120" s="190" t="str">
        <f t="shared" si="67"/>
        <v>873</v>
      </c>
      <c r="O120" s="190" t="str">
        <f t="shared" si="67"/>
        <v/>
      </c>
      <c r="P120" s="190" t="str">
        <f t="shared" si="67"/>
        <v/>
      </c>
      <c r="Q120" s="190" t="str">
        <f t="shared" si="67"/>
        <v/>
      </c>
      <c r="R120" s="190" t="str">
        <f t="shared" si="67"/>
        <v/>
      </c>
      <c r="S120" s="190" t="str">
        <f t="shared" si="67"/>
        <v/>
      </c>
      <c r="T120" s="190" t="str">
        <f t="shared" si="67"/>
        <v/>
      </c>
      <c r="U120" s="190" t="str">
        <f t="shared" si="67"/>
        <v/>
      </c>
      <c r="V120" s="190" t="str">
        <f t="shared" si="67"/>
        <v/>
      </c>
      <c r="W120" s="190" t="str">
        <f t="shared" si="67"/>
        <v/>
      </c>
      <c r="X120" s="190" t="str">
        <f t="shared" si="67"/>
        <v/>
      </c>
      <c r="Y120" s="190" t="str">
        <f t="shared" si="67"/>
        <v/>
      </c>
      <c r="Z120" s="190" t="str">
        <f t="shared" si="65"/>
        <v/>
      </c>
      <c r="AA120" s="190" t="str">
        <f t="shared" si="65"/>
        <v/>
      </c>
      <c r="AB120" s="190" t="str">
        <f t="shared" si="65"/>
        <v/>
      </c>
      <c r="AC120" s="190" t="str">
        <f t="shared" si="65"/>
        <v/>
      </c>
      <c r="AD120" s="190" t="str">
        <f t="shared" si="65"/>
        <v/>
      </c>
      <c r="AE120" s="190" t="str">
        <f t="shared" si="65"/>
        <v/>
      </c>
      <c r="AF120" s="190" t="str">
        <f t="shared" si="65"/>
        <v/>
      </c>
      <c r="AG120" s="190" t="str">
        <f t="shared" si="65"/>
        <v/>
      </c>
      <c r="AH120" s="190" t="str">
        <f t="shared" si="65"/>
        <v/>
      </c>
      <c r="AI120" s="190" t="str">
        <f t="shared" si="65"/>
        <v/>
      </c>
      <c r="AJ120" s="190" t="str">
        <f t="shared" si="65"/>
        <v/>
      </c>
      <c r="AK120" s="190" t="str">
        <f t="shared" si="65"/>
        <v/>
      </c>
      <c r="AL120" s="190" t="str">
        <f t="shared" si="65"/>
        <v/>
      </c>
      <c r="AM120" s="190" t="str">
        <f t="shared" si="65"/>
        <v/>
      </c>
      <c r="AN120" s="190" t="str">
        <f t="shared" si="65"/>
        <v/>
      </c>
      <c r="AO120" s="190" t="str">
        <f t="shared" si="65"/>
        <v/>
      </c>
      <c r="AP120" s="190" t="str">
        <f t="shared" si="66"/>
        <v/>
      </c>
      <c r="AQ120" s="190" t="str">
        <f t="shared" si="66"/>
        <v/>
      </c>
      <c r="AR120" s="190" t="str">
        <f t="shared" si="66"/>
        <v/>
      </c>
      <c r="AS120" s="190" t="str">
        <f t="shared" si="66"/>
        <v/>
      </c>
      <c r="AT120" s="190" t="str">
        <f t="shared" si="66"/>
        <v/>
      </c>
      <c r="AU120" s="190" t="str">
        <f t="shared" si="66"/>
        <v/>
      </c>
      <c r="AV120" s="190" t="str">
        <f t="shared" si="66"/>
        <v/>
      </c>
      <c r="AW120" s="190" t="str">
        <f t="shared" si="66"/>
        <v/>
      </c>
      <c r="AX120" s="190" t="str">
        <f t="shared" si="66"/>
        <v/>
      </c>
      <c r="AY120" s="190" t="str">
        <f t="shared" si="66"/>
        <v/>
      </c>
      <c r="AZ120" s="190" t="str">
        <f t="shared" si="66"/>
        <v/>
      </c>
      <c r="BA120" s="190" t="str">
        <f t="shared" si="66"/>
        <v/>
      </c>
      <c r="BB120" s="190" t="str">
        <f t="shared" si="66"/>
        <v/>
      </c>
      <c r="BC120" s="190" t="str">
        <f t="shared" si="66"/>
        <v/>
      </c>
      <c r="BD120" s="190" t="str">
        <f t="shared" si="66"/>
        <v/>
      </c>
      <c r="BE120" s="190" t="str">
        <f t="shared" si="64"/>
        <v/>
      </c>
      <c r="BF120" s="190" t="str">
        <f t="shared" si="64"/>
        <v/>
      </c>
      <c r="BG120" s="190" t="str">
        <f t="shared" si="64"/>
        <v/>
      </c>
      <c r="BH120" s="190" t="str">
        <f t="shared" si="64"/>
        <v/>
      </c>
      <c r="BI120" s="190" t="str">
        <f t="shared" si="64"/>
        <v/>
      </c>
      <c r="BJ120" s="190" t="str">
        <f t="shared" si="64"/>
        <v/>
      </c>
      <c r="BK120" s="190" t="str">
        <f t="shared" si="64"/>
        <v/>
      </c>
      <c r="BL120" s="190" t="str">
        <f t="shared" si="64"/>
        <v/>
      </c>
      <c r="BM120" s="190" t="str">
        <f t="shared" si="64"/>
        <v/>
      </c>
      <c r="BN120" s="190" t="str">
        <f t="shared" si="64"/>
        <v/>
      </c>
      <c r="BO120" s="190" t="str">
        <f t="shared" si="64"/>
        <v/>
      </c>
      <c r="BP120" s="190" t="str">
        <f t="shared" si="64"/>
        <v/>
      </c>
      <c r="BQ120" s="190" t="str">
        <f t="shared" si="64"/>
        <v/>
      </c>
      <c r="BR120" s="190" t="str">
        <f t="shared" si="64"/>
        <v/>
      </c>
      <c r="BS120" s="190" t="str">
        <f t="shared" si="64"/>
        <v/>
      </c>
      <c r="BT120" s="190" t="str">
        <f t="shared" si="63"/>
        <v/>
      </c>
      <c r="BU120" s="190" t="str">
        <f t="shared" si="63"/>
        <v/>
      </c>
      <c r="BV120" s="190" t="str">
        <f t="shared" si="63"/>
        <v/>
      </c>
      <c r="BW120" s="190" t="str">
        <f t="shared" si="63"/>
        <v/>
      </c>
      <c r="BX120" s="190" t="str">
        <f t="shared" si="63"/>
        <v/>
      </c>
      <c r="BY120" s="190" t="str">
        <f t="shared" si="63"/>
        <v/>
      </c>
      <c r="BZ120" t="e">
        <f>IF(LEFT(B120,6)=$A$1,IF(ISERROR(FIND(SALES!$M$8,MPAN!H120)),"",TRUE),"")</f>
        <v>#N/A</v>
      </c>
    </row>
    <row r="121" spans="1:78" x14ac:dyDescent="0.25">
      <c r="A121" t="e">
        <f>IF(BZ121=TRUE,BZ121&amp;COUNTIF($BZ$3:BZ121,"TRUE"),"")</f>
        <v>#N/A</v>
      </c>
      <c r="B121" s="625" t="str">
        <f t="shared" si="41"/>
        <v>ETCLP3</v>
      </c>
      <c r="C121" s="626" t="str">
        <f>'F12'!E124</f>
        <v>ETCL P3 1R (East Midlands)</v>
      </c>
      <c r="D121" s="1" t="str">
        <f t="shared" si="42"/>
        <v>ETCL</v>
      </c>
      <c r="E121" s="1" t="str">
        <f t="shared" si="43"/>
        <v>P3</v>
      </c>
      <c r="F121" t="str">
        <f t="shared" si="46"/>
        <v>1R</v>
      </c>
      <c r="G121" t="str">
        <f t="shared" si="47"/>
        <v xml:space="preserve"> (East Midlands)</v>
      </c>
      <c r="H121" s="1">
        <f>'F12'!F124</f>
        <v>801</v>
      </c>
      <c r="I121" s="197">
        <f t="shared" si="44"/>
        <v>0.75</v>
      </c>
      <c r="J121" s="190" t="str">
        <f t="shared" si="67"/>
        <v>801</v>
      </c>
      <c r="K121" s="190" t="str">
        <f t="shared" si="67"/>
        <v/>
      </c>
      <c r="L121" s="190" t="str">
        <f t="shared" si="67"/>
        <v/>
      </c>
      <c r="M121" s="190" t="str">
        <f t="shared" si="67"/>
        <v/>
      </c>
      <c r="N121" s="190" t="str">
        <f t="shared" si="67"/>
        <v/>
      </c>
      <c r="O121" s="190" t="str">
        <f t="shared" si="67"/>
        <v/>
      </c>
      <c r="P121" s="190" t="str">
        <f t="shared" si="67"/>
        <v/>
      </c>
      <c r="Q121" s="190" t="str">
        <f t="shared" si="67"/>
        <v/>
      </c>
      <c r="R121" s="190" t="str">
        <f t="shared" si="67"/>
        <v/>
      </c>
      <c r="S121" s="190" t="str">
        <f t="shared" si="67"/>
        <v/>
      </c>
      <c r="T121" s="190" t="str">
        <f t="shared" si="67"/>
        <v/>
      </c>
      <c r="U121" s="190" t="str">
        <f t="shared" si="67"/>
        <v/>
      </c>
      <c r="V121" s="190" t="str">
        <f t="shared" si="67"/>
        <v/>
      </c>
      <c r="W121" s="190" t="str">
        <f t="shared" si="67"/>
        <v/>
      </c>
      <c r="X121" s="190" t="str">
        <f t="shared" si="67"/>
        <v/>
      </c>
      <c r="Y121" s="190" t="str">
        <f t="shared" si="67"/>
        <v/>
      </c>
      <c r="Z121" s="190" t="str">
        <f t="shared" si="65"/>
        <v/>
      </c>
      <c r="AA121" s="190" t="str">
        <f t="shared" si="65"/>
        <v/>
      </c>
      <c r="AB121" s="190" t="str">
        <f t="shared" si="65"/>
        <v/>
      </c>
      <c r="AC121" s="190" t="str">
        <f t="shared" si="65"/>
        <v/>
      </c>
      <c r="AD121" s="190" t="str">
        <f t="shared" si="65"/>
        <v/>
      </c>
      <c r="AE121" s="190" t="str">
        <f t="shared" si="65"/>
        <v/>
      </c>
      <c r="AF121" s="190" t="str">
        <f t="shared" si="65"/>
        <v/>
      </c>
      <c r="AG121" s="190" t="str">
        <f t="shared" si="65"/>
        <v/>
      </c>
      <c r="AH121" s="190" t="str">
        <f t="shared" si="65"/>
        <v/>
      </c>
      <c r="AI121" s="190" t="str">
        <f t="shared" si="65"/>
        <v/>
      </c>
      <c r="AJ121" s="190" t="str">
        <f t="shared" si="65"/>
        <v/>
      </c>
      <c r="AK121" s="190" t="str">
        <f t="shared" si="65"/>
        <v/>
      </c>
      <c r="AL121" s="190" t="str">
        <f t="shared" si="65"/>
        <v/>
      </c>
      <c r="AM121" s="190" t="str">
        <f t="shared" si="65"/>
        <v/>
      </c>
      <c r="AN121" s="190" t="str">
        <f t="shared" si="65"/>
        <v/>
      </c>
      <c r="AO121" s="190" t="str">
        <f t="shared" si="65"/>
        <v/>
      </c>
      <c r="AP121" s="190" t="str">
        <f t="shared" si="66"/>
        <v/>
      </c>
      <c r="AQ121" s="190" t="str">
        <f t="shared" si="66"/>
        <v/>
      </c>
      <c r="AR121" s="190" t="str">
        <f t="shared" si="66"/>
        <v/>
      </c>
      <c r="AS121" s="190" t="str">
        <f t="shared" si="66"/>
        <v/>
      </c>
      <c r="AT121" s="190" t="str">
        <f t="shared" si="66"/>
        <v/>
      </c>
      <c r="AU121" s="190" t="str">
        <f t="shared" si="66"/>
        <v/>
      </c>
      <c r="AV121" s="190" t="str">
        <f t="shared" si="66"/>
        <v/>
      </c>
      <c r="AW121" s="190" t="str">
        <f t="shared" si="66"/>
        <v/>
      </c>
      <c r="AX121" s="190" t="str">
        <f t="shared" si="66"/>
        <v/>
      </c>
      <c r="AY121" s="190" t="str">
        <f t="shared" si="66"/>
        <v/>
      </c>
      <c r="AZ121" s="190" t="str">
        <f t="shared" si="66"/>
        <v/>
      </c>
      <c r="BA121" s="190" t="str">
        <f t="shared" si="66"/>
        <v/>
      </c>
      <c r="BB121" s="190" t="str">
        <f t="shared" si="66"/>
        <v/>
      </c>
      <c r="BC121" s="190" t="str">
        <f t="shared" si="66"/>
        <v/>
      </c>
      <c r="BD121" s="190" t="str">
        <f t="shared" si="66"/>
        <v/>
      </c>
      <c r="BE121" s="190" t="str">
        <f t="shared" si="64"/>
        <v/>
      </c>
      <c r="BF121" s="190" t="str">
        <f t="shared" si="64"/>
        <v/>
      </c>
      <c r="BG121" s="190" t="str">
        <f t="shared" si="64"/>
        <v/>
      </c>
      <c r="BH121" s="190" t="str">
        <f t="shared" si="64"/>
        <v/>
      </c>
      <c r="BI121" s="190" t="str">
        <f t="shared" si="64"/>
        <v/>
      </c>
      <c r="BJ121" s="190" t="str">
        <f t="shared" si="64"/>
        <v/>
      </c>
      <c r="BK121" s="190" t="str">
        <f t="shared" si="64"/>
        <v/>
      </c>
      <c r="BL121" s="190" t="str">
        <f t="shared" si="64"/>
        <v/>
      </c>
      <c r="BM121" s="190" t="str">
        <f t="shared" si="64"/>
        <v/>
      </c>
      <c r="BN121" s="190" t="str">
        <f t="shared" si="64"/>
        <v/>
      </c>
      <c r="BO121" s="190" t="str">
        <f t="shared" si="64"/>
        <v/>
      </c>
      <c r="BP121" s="190" t="str">
        <f t="shared" si="64"/>
        <v/>
      </c>
      <c r="BQ121" s="190" t="str">
        <f t="shared" si="64"/>
        <v/>
      </c>
      <c r="BR121" s="190" t="str">
        <f t="shared" si="64"/>
        <v/>
      </c>
      <c r="BS121" s="190" t="str">
        <f t="shared" si="64"/>
        <v/>
      </c>
      <c r="BT121" s="190" t="str">
        <f t="shared" si="63"/>
        <v/>
      </c>
      <c r="BU121" s="190" t="str">
        <f t="shared" si="63"/>
        <v/>
      </c>
      <c r="BV121" s="190" t="str">
        <f t="shared" si="63"/>
        <v/>
      </c>
      <c r="BW121" s="190" t="str">
        <f t="shared" si="63"/>
        <v/>
      </c>
      <c r="BX121" s="190" t="str">
        <f t="shared" si="63"/>
        <v/>
      </c>
      <c r="BY121" s="190" t="str">
        <f t="shared" si="63"/>
        <v/>
      </c>
      <c r="BZ121" t="e">
        <f>IF(LEFT(B121,6)=$A$1,IF(ISERROR(FIND(SALES!$M$8,MPAN!H121)),"",TRUE),"")</f>
        <v>#N/A</v>
      </c>
    </row>
    <row r="122" spans="1:78" x14ac:dyDescent="0.25">
      <c r="A122" t="e">
        <f>IF(BZ122=TRUE,BZ122&amp;COUNTIF($BZ$3:BZ122,"TRUE"),"")</f>
        <v>#N/A</v>
      </c>
      <c r="B122" s="625" t="str">
        <f t="shared" si="41"/>
        <v>SEEBP4</v>
      </c>
      <c r="C122" s="626" t="str">
        <f>'F12'!E125</f>
        <v>SEEB P4 1R (RESTRICTED HOURS)</v>
      </c>
      <c r="D122" s="1" t="str">
        <f t="shared" si="42"/>
        <v>SEEB</v>
      </c>
      <c r="E122" s="1" t="str">
        <f t="shared" si="43"/>
        <v>P4</v>
      </c>
      <c r="F122" t="str">
        <f t="shared" si="46"/>
        <v>1R</v>
      </c>
      <c r="G122" t="str">
        <f t="shared" si="47"/>
        <v xml:space="preserve"> (RESTRICTED HOURS)</v>
      </c>
      <c r="H122" s="1" t="str">
        <f>'F12'!F125</f>
        <v>027 029 033 035 037 039 041 049 051 053 055 531 533 540 542 544 546 548 554 556 558 560 824</v>
      </c>
      <c r="I122" s="197">
        <f t="shared" si="44"/>
        <v>22.75</v>
      </c>
      <c r="J122" s="190" t="str">
        <f t="shared" si="67"/>
        <v>027</v>
      </c>
      <c r="K122" s="190" t="str">
        <f t="shared" si="67"/>
        <v>029</v>
      </c>
      <c r="L122" s="190" t="str">
        <f t="shared" si="67"/>
        <v>033</v>
      </c>
      <c r="M122" s="190" t="str">
        <f t="shared" si="67"/>
        <v>035</v>
      </c>
      <c r="N122" s="190" t="str">
        <f t="shared" si="67"/>
        <v>037</v>
      </c>
      <c r="O122" s="190" t="str">
        <f t="shared" si="67"/>
        <v>039</v>
      </c>
      <c r="P122" s="190" t="str">
        <f t="shared" si="67"/>
        <v>041</v>
      </c>
      <c r="Q122" s="190" t="str">
        <f t="shared" si="67"/>
        <v>049</v>
      </c>
      <c r="R122" s="190" t="str">
        <f t="shared" si="67"/>
        <v>051</v>
      </c>
      <c r="S122" s="190" t="str">
        <f t="shared" si="67"/>
        <v>053</v>
      </c>
      <c r="T122" s="190" t="str">
        <f t="shared" si="67"/>
        <v>055</v>
      </c>
      <c r="U122" s="190" t="str">
        <f t="shared" si="67"/>
        <v>531</v>
      </c>
      <c r="V122" s="190" t="str">
        <f t="shared" si="67"/>
        <v>533</v>
      </c>
      <c r="W122" s="190" t="str">
        <f t="shared" si="67"/>
        <v>540</v>
      </c>
      <c r="X122" s="190" t="str">
        <f t="shared" si="67"/>
        <v>542</v>
      </c>
      <c r="Y122" s="190" t="str">
        <f t="shared" si="67"/>
        <v>544</v>
      </c>
      <c r="Z122" s="190" t="str">
        <f t="shared" si="65"/>
        <v>546</v>
      </c>
      <c r="AA122" s="190" t="str">
        <f t="shared" si="65"/>
        <v>548</v>
      </c>
      <c r="AB122" s="190" t="str">
        <f t="shared" si="65"/>
        <v>554</v>
      </c>
      <c r="AC122" s="190" t="str">
        <f t="shared" si="65"/>
        <v>556</v>
      </c>
      <c r="AD122" s="190" t="str">
        <f t="shared" si="65"/>
        <v>558</v>
      </c>
      <c r="AE122" s="190" t="str">
        <f t="shared" si="65"/>
        <v>560</v>
      </c>
      <c r="AF122" s="190" t="str">
        <f t="shared" si="65"/>
        <v>824</v>
      </c>
      <c r="AG122" s="190" t="str">
        <f t="shared" si="65"/>
        <v/>
      </c>
      <c r="AH122" s="190" t="str">
        <f t="shared" si="65"/>
        <v/>
      </c>
      <c r="AI122" s="190" t="str">
        <f t="shared" si="65"/>
        <v/>
      </c>
      <c r="AJ122" s="190" t="str">
        <f t="shared" si="65"/>
        <v/>
      </c>
      <c r="AK122" s="190" t="str">
        <f t="shared" si="65"/>
        <v/>
      </c>
      <c r="AL122" s="190" t="str">
        <f t="shared" si="65"/>
        <v/>
      </c>
      <c r="AM122" s="190" t="str">
        <f t="shared" si="65"/>
        <v/>
      </c>
      <c r="AN122" s="190" t="str">
        <f t="shared" si="65"/>
        <v/>
      </c>
      <c r="AO122" s="190" t="str">
        <f t="shared" si="65"/>
        <v/>
      </c>
      <c r="AP122" s="190" t="str">
        <f t="shared" si="66"/>
        <v/>
      </c>
      <c r="AQ122" s="190" t="str">
        <f t="shared" si="66"/>
        <v/>
      </c>
      <c r="AR122" s="190" t="str">
        <f t="shared" si="66"/>
        <v/>
      </c>
      <c r="AS122" s="190" t="str">
        <f t="shared" si="66"/>
        <v/>
      </c>
      <c r="AT122" s="190" t="str">
        <f t="shared" si="66"/>
        <v/>
      </c>
      <c r="AU122" s="190" t="str">
        <f t="shared" si="66"/>
        <v/>
      </c>
      <c r="AV122" s="190" t="str">
        <f t="shared" si="66"/>
        <v/>
      </c>
      <c r="AW122" s="190" t="str">
        <f t="shared" si="66"/>
        <v/>
      </c>
      <c r="AX122" s="190" t="str">
        <f t="shared" si="66"/>
        <v/>
      </c>
      <c r="AY122" s="190" t="str">
        <f t="shared" si="66"/>
        <v/>
      </c>
      <c r="AZ122" s="190" t="str">
        <f t="shared" si="66"/>
        <v/>
      </c>
      <c r="BA122" s="190" t="str">
        <f t="shared" si="66"/>
        <v/>
      </c>
      <c r="BB122" s="190" t="str">
        <f t="shared" si="66"/>
        <v/>
      </c>
      <c r="BC122" s="190" t="str">
        <f t="shared" si="66"/>
        <v/>
      </c>
      <c r="BD122" s="190" t="str">
        <f t="shared" si="66"/>
        <v/>
      </c>
      <c r="BE122" s="190" t="str">
        <f t="shared" si="64"/>
        <v/>
      </c>
      <c r="BF122" s="190" t="str">
        <f t="shared" si="64"/>
        <v/>
      </c>
      <c r="BG122" s="190" t="str">
        <f t="shared" si="64"/>
        <v/>
      </c>
      <c r="BH122" s="190" t="str">
        <f t="shared" si="64"/>
        <v/>
      </c>
      <c r="BI122" s="190" t="str">
        <f t="shared" si="64"/>
        <v/>
      </c>
      <c r="BJ122" s="190" t="str">
        <f t="shared" si="64"/>
        <v/>
      </c>
      <c r="BK122" s="190" t="str">
        <f t="shared" si="64"/>
        <v/>
      </c>
      <c r="BL122" s="190" t="str">
        <f t="shared" si="64"/>
        <v/>
      </c>
      <c r="BM122" s="190" t="str">
        <f t="shared" si="64"/>
        <v/>
      </c>
      <c r="BN122" s="190" t="str">
        <f t="shared" si="64"/>
        <v/>
      </c>
      <c r="BO122" s="190" t="str">
        <f t="shared" si="64"/>
        <v/>
      </c>
      <c r="BP122" s="190" t="str">
        <f t="shared" si="64"/>
        <v/>
      </c>
      <c r="BQ122" s="190" t="str">
        <f t="shared" si="64"/>
        <v/>
      </c>
      <c r="BR122" s="190" t="str">
        <f t="shared" si="64"/>
        <v/>
      </c>
      <c r="BS122" s="190" t="str">
        <f t="shared" si="64"/>
        <v/>
      </c>
      <c r="BT122" s="190" t="str">
        <f t="shared" si="63"/>
        <v/>
      </c>
      <c r="BU122" s="190" t="str">
        <f t="shared" si="63"/>
        <v/>
      </c>
      <c r="BV122" s="190" t="str">
        <f t="shared" si="63"/>
        <v/>
      </c>
      <c r="BW122" s="190" t="str">
        <f t="shared" si="63"/>
        <v/>
      </c>
      <c r="BX122" s="190" t="str">
        <f t="shared" si="63"/>
        <v/>
      </c>
      <c r="BY122" s="190" t="str">
        <f t="shared" si="63"/>
        <v/>
      </c>
      <c r="BZ122" t="e">
        <f>IF(LEFT(B122,6)=$A$1,IF(ISERROR(FIND(SALES!$M$8,MPAN!H122)),"",TRUE),"")</f>
        <v>#N/A</v>
      </c>
    </row>
    <row r="123" spans="1:78" x14ac:dyDescent="0.25">
      <c r="A123" t="e">
        <f>IF(BZ123=TRUE,BZ123&amp;COUNTIF($BZ$3:BZ123,"TRUE"),"")</f>
        <v>#N/A</v>
      </c>
      <c r="B123" s="625" t="str">
        <f t="shared" si="41"/>
        <v>NORWP4</v>
      </c>
      <c r="C123" s="626" t="str">
        <f>'F12'!E126</f>
        <v>NORW P4 2R (Eve/We)</v>
      </c>
      <c r="D123" s="1" t="str">
        <f t="shared" si="42"/>
        <v>NORW</v>
      </c>
      <c r="E123" s="1" t="str">
        <f t="shared" si="43"/>
        <v>P4</v>
      </c>
      <c r="F123" t="str">
        <f t="shared" si="46"/>
        <v>2R</v>
      </c>
      <c r="G123" t="str">
        <f t="shared" si="47"/>
        <v xml:space="preserve"> (Eve/We)</v>
      </c>
      <c r="H123" s="1" t="str">
        <f>'F12'!F126</f>
        <v>019 536</v>
      </c>
      <c r="I123" s="197">
        <f t="shared" si="44"/>
        <v>1.75</v>
      </c>
      <c r="J123" s="190" t="str">
        <f t="shared" si="67"/>
        <v>019</v>
      </c>
      <c r="K123" s="190" t="str">
        <f t="shared" si="67"/>
        <v>536</v>
      </c>
      <c r="L123" s="190" t="str">
        <f t="shared" si="67"/>
        <v/>
      </c>
      <c r="M123" s="190" t="str">
        <f t="shared" si="67"/>
        <v/>
      </c>
      <c r="N123" s="190" t="str">
        <f t="shared" si="67"/>
        <v/>
      </c>
      <c r="O123" s="190" t="str">
        <f t="shared" si="67"/>
        <v/>
      </c>
      <c r="P123" s="190" t="str">
        <f t="shared" si="67"/>
        <v/>
      </c>
      <c r="Q123" s="190" t="str">
        <f t="shared" si="67"/>
        <v/>
      </c>
      <c r="R123" s="190" t="str">
        <f t="shared" si="67"/>
        <v/>
      </c>
      <c r="S123" s="190" t="str">
        <f t="shared" si="67"/>
        <v/>
      </c>
      <c r="T123" s="190" t="str">
        <f t="shared" si="67"/>
        <v/>
      </c>
      <c r="U123" s="190" t="str">
        <f t="shared" si="67"/>
        <v/>
      </c>
      <c r="V123" s="190" t="str">
        <f t="shared" si="67"/>
        <v/>
      </c>
      <c r="W123" s="190" t="str">
        <f t="shared" si="67"/>
        <v/>
      </c>
      <c r="X123" s="190" t="str">
        <f t="shared" si="67"/>
        <v/>
      </c>
      <c r="Y123" s="190" t="str">
        <f t="shared" si="67"/>
        <v/>
      </c>
      <c r="Z123" s="190" t="str">
        <f t="shared" si="65"/>
        <v/>
      </c>
      <c r="AA123" s="190" t="str">
        <f t="shared" si="65"/>
        <v/>
      </c>
      <c r="AB123" s="190" t="str">
        <f t="shared" si="65"/>
        <v/>
      </c>
      <c r="AC123" s="190" t="str">
        <f t="shared" si="65"/>
        <v/>
      </c>
      <c r="AD123" s="190" t="str">
        <f t="shared" si="65"/>
        <v/>
      </c>
      <c r="AE123" s="190" t="str">
        <f t="shared" si="65"/>
        <v/>
      </c>
      <c r="AF123" s="190" t="str">
        <f t="shared" si="65"/>
        <v/>
      </c>
      <c r="AG123" s="190" t="str">
        <f t="shared" si="65"/>
        <v/>
      </c>
      <c r="AH123" s="190" t="str">
        <f t="shared" si="65"/>
        <v/>
      </c>
      <c r="AI123" s="190" t="str">
        <f t="shared" si="65"/>
        <v/>
      </c>
      <c r="AJ123" s="190" t="str">
        <f t="shared" si="65"/>
        <v/>
      </c>
      <c r="AK123" s="190" t="str">
        <f t="shared" si="65"/>
        <v/>
      </c>
      <c r="AL123" s="190" t="str">
        <f t="shared" si="65"/>
        <v/>
      </c>
      <c r="AM123" s="190" t="str">
        <f t="shared" si="65"/>
        <v/>
      </c>
      <c r="AN123" s="190" t="str">
        <f t="shared" si="65"/>
        <v/>
      </c>
      <c r="AO123" s="190" t="str">
        <f t="shared" si="65"/>
        <v/>
      </c>
      <c r="AP123" s="190" t="str">
        <f t="shared" si="66"/>
        <v/>
      </c>
      <c r="AQ123" s="190" t="str">
        <f t="shared" si="66"/>
        <v/>
      </c>
      <c r="AR123" s="190" t="str">
        <f t="shared" si="66"/>
        <v/>
      </c>
      <c r="AS123" s="190" t="str">
        <f t="shared" si="66"/>
        <v/>
      </c>
      <c r="AT123" s="190" t="str">
        <f t="shared" si="66"/>
        <v/>
      </c>
      <c r="AU123" s="190" t="str">
        <f t="shared" si="66"/>
        <v/>
      </c>
      <c r="AV123" s="190" t="str">
        <f t="shared" si="66"/>
        <v/>
      </c>
      <c r="AW123" s="190" t="str">
        <f t="shared" si="66"/>
        <v/>
      </c>
      <c r="AX123" s="190" t="str">
        <f t="shared" si="66"/>
        <v/>
      </c>
      <c r="AY123" s="190" t="str">
        <f t="shared" si="66"/>
        <v/>
      </c>
      <c r="AZ123" s="190" t="str">
        <f t="shared" si="66"/>
        <v/>
      </c>
      <c r="BA123" s="190" t="str">
        <f t="shared" si="66"/>
        <v/>
      </c>
      <c r="BB123" s="190" t="str">
        <f t="shared" si="66"/>
        <v/>
      </c>
      <c r="BC123" s="190" t="str">
        <f t="shared" si="66"/>
        <v/>
      </c>
      <c r="BD123" s="190" t="str">
        <f t="shared" si="66"/>
        <v/>
      </c>
      <c r="BE123" s="190" t="str">
        <f t="shared" si="64"/>
        <v/>
      </c>
      <c r="BF123" s="190" t="str">
        <f t="shared" si="64"/>
        <v/>
      </c>
      <c r="BG123" s="190" t="str">
        <f t="shared" si="64"/>
        <v/>
      </c>
      <c r="BH123" s="190" t="str">
        <f t="shared" si="64"/>
        <v/>
      </c>
      <c r="BI123" s="190" t="str">
        <f t="shared" si="64"/>
        <v/>
      </c>
      <c r="BJ123" s="190" t="str">
        <f t="shared" si="64"/>
        <v/>
      </c>
      <c r="BK123" s="190" t="str">
        <f t="shared" si="64"/>
        <v/>
      </c>
      <c r="BL123" s="190" t="str">
        <f t="shared" si="64"/>
        <v/>
      </c>
      <c r="BM123" s="190" t="str">
        <f t="shared" si="64"/>
        <v/>
      </c>
      <c r="BN123" s="190" t="str">
        <f t="shared" si="64"/>
        <v/>
      </c>
      <c r="BO123" s="190" t="str">
        <f t="shared" si="64"/>
        <v/>
      </c>
      <c r="BP123" s="190" t="str">
        <f t="shared" si="64"/>
        <v/>
      </c>
      <c r="BQ123" s="190" t="str">
        <f t="shared" si="64"/>
        <v/>
      </c>
      <c r="BR123" s="190" t="str">
        <f t="shared" si="64"/>
        <v/>
      </c>
      <c r="BS123" s="190" t="str">
        <f t="shared" si="64"/>
        <v/>
      </c>
      <c r="BT123" s="190" t="str">
        <f t="shared" si="63"/>
        <v/>
      </c>
      <c r="BU123" s="190" t="str">
        <f t="shared" si="63"/>
        <v/>
      </c>
      <c r="BV123" s="190" t="str">
        <f t="shared" si="63"/>
        <v/>
      </c>
      <c r="BW123" s="190" t="str">
        <f t="shared" si="63"/>
        <v/>
      </c>
      <c r="BX123" s="190" t="str">
        <f t="shared" si="63"/>
        <v/>
      </c>
      <c r="BY123" s="190" t="str">
        <f t="shared" si="63"/>
        <v/>
      </c>
      <c r="BZ123" t="e">
        <f>IF(LEFT(B123,6)=$A$1,IF(ISERROR(FIND(SALES!$M$8,MPAN!H123)),"",TRUE),"")</f>
        <v>#N/A</v>
      </c>
    </row>
    <row r="124" spans="1:78" x14ac:dyDescent="0.25">
      <c r="A124" t="e">
        <f>IF(BZ124=TRUE,BZ124&amp;COUNTIF($BZ$3:BZ124,"TRUE"),"")</f>
        <v>#N/A</v>
      </c>
      <c r="B124" s="625" t="str">
        <f t="shared" si="41"/>
        <v>EELCP4</v>
      </c>
      <c r="C124" s="626" t="str">
        <f>'F12'!E127</f>
        <v>EELC P4 3R (Eve/We &amp; Night)</v>
      </c>
      <c r="D124" s="1" t="str">
        <f t="shared" si="42"/>
        <v>EELC</v>
      </c>
      <c r="E124" s="1" t="str">
        <f t="shared" si="43"/>
        <v>P4</v>
      </c>
      <c r="F124" t="str">
        <f t="shared" si="46"/>
        <v>3R</v>
      </c>
      <c r="G124" t="str">
        <f t="shared" si="47"/>
        <v xml:space="preserve"> (Eve/We &amp; Night)</v>
      </c>
      <c r="H124" s="1" t="str">
        <f>'F12'!F127</f>
        <v>138 140 141 638 639 640 641 139</v>
      </c>
      <c r="I124" s="197">
        <f t="shared" si="44"/>
        <v>7.75</v>
      </c>
      <c r="J124" s="190" t="str">
        <f t="shared" si="67"/>
        <v>138</v>
      </c>
      <c r="K124" s="190" t="str">
        <f t="shared" si="67"/>
        <v>140</v>
      </c>
      <c r="L124" s="190" t="str">
        <f t="shared" si="67"/>
        <v>141</v>
      </c>
      <c r="M124" s="190" t="str">
        <f t="shared" si="67"/>
        <v>638</v>
      </c>
      <c r="N124" s="190" t="str">
        <f t="shared" si="67"/>
        <v>639</v>
      </c>
      <c r="O124" s="190" t="str">
        <f t="shared" si="67"/>
        <v>640</v>
      </c>
      <c r="P124" s="190" t="str">
        <f t="shared" si="67"/>
        <v>641</v>
      </c>
      <c r="Q124" s="190" t="str">
        <f t="shared" si="67"/>
        <v>139</v>
      </c>
      <c r="R124" s="190" t="str">
        <f t="shared" si="67"/>
        <v/>
      </c>
      <c r="S124" s="190" t="str">
        <f t="shared" si="67"/>
        <v/>
      </c>
      <c r="T124" s="190" t="str">
        <f t="shared" si="67"/>
        <v/>
      </c>
      <c r="U124" s="190" t="str">
        <f t="shared" si="67"/>
        <v/>
      </c>
      <c r="V124" s="190" t="str">
        <f t="shared" si="67"/>
        <v/>
      </c>
      <c r="W124" s="190" t="str">
        <f t="shared" si="67"/>
        <v/>
      </c>
      <c r="X124" s="190" t="str">
        <f t="shared" si="67"/>
        <v/>
      </c>
      <c r="Y124" s="190" t="str">
        <f t="shared" si="67"/>
        <v/>
      </c>
      <c r="Z124" s="190" t="str">
        <f t="shared" si="65"/>
        <v/>
      </c>
      <c r="AA124" s="190" t="str">
        <f t="shared" si="65"/>
        <v/>
      </c>
      <c r="AB124" s="190" t="str">
        <f t="shared" si="65"/>
        <v/>
      </c>
      <c r="AC124" s="190" t="str">
        <f t="shared" si="65"/>
        <v/>
      </c>
      <c r="AD124" s="190" t="str">
        <f t="shared" si="65"/>
        <v/>
      </c>
      <c r="AE124" s="190" t="str">
        <f t="shared" si="65"/>
        <v/>
      </c>
      <c r="AF124" s="190" t="str">
        <f t="shared" si="65"/>
        <v/>
      </c>
      <c r="AG124" s="190" t="str">
        <f t="shared" si="65"/>
        <v/>
      </c>
      <c r="AH124" s="190" t="str">
        <f t="shared" si="65"/>
        <v/>
      </c>
      <c r="AI124" s="190" t="str">
        <f t="shared" si="65"/>
        <v/>
      </c>
      <c r="AJ124" s="190" t="str">
        <f t="shared" si="65"/>
        <v/>
      </c>
      <c r="AK124" s="190" t="str">
        <f t="shared" si="65"/>
        <v/>
      </c>
      <c r="AL124" s="190" t="str">
        <f t="shared" si="65"/>
        <v/>
      </c>
      <c r="AM124" s="190" t="str">
        <f t="shared" si="65"/>
        <v/>
      </c>
      <c r="AN124" s="190" t="str">
        <f t="shared" si="65"/>
        <v/>
      </c>
      <c r="AO124" s="190" t="str">
        <f t="shared" si="65"/>
        <v/>
      </c>
      <c r="AP124" s="190" t="str">
        <f t="shared" si="66"/>
        <v/>
      </c>
      <c r="AQ124" s="190" t="str">
        <f t="shared" si="66"/>
        <v/>
      </c>
      <c r="AR124" s="190" t="str">
        <f t="shared" si="66"/>
        <v/>
      </c>
      <c r="AS124" s="190" t="str">
        <f t="shared" si="66"/>
        <v/>
      </c>
      <c r="AT124" s="190" t="str">
        <f t="shared" si="66"/>
        <v/>
      </c>
      <c r="AU124" s="190" t="str">
        <f t="shared" si="66"/>
        <v/>
      </c>
      <c r="AV124" s="190" t="str">
        <f t="shared" si="66"/>
        <v/>
      </c>
      <c r="AW124" s="190" t="str">
        <f t="shared" si="66"/>
        <v/>
      </c>
      <c r="AX124" s="190" t="str">
        <f t="shared" si="66"/>
        <v/>
      </c>
      <c r="AY124" s="190" t="str">
        <f t="shared" si="66"/>
        <v/>
      </c>
      <c r="AZ124" s="190" t="str">
        <f t="shared" si="66"/>
        <v/>
      </c>
      <c r="BA124" s="190" t="str">
        <f t="shared" si="66"/>
        <v/>
      </c>
      <c r="BB124" s="190" t="str">
        <f t="shared" si="66"/>
        <v/>
      </c>
      <c r="BC124" s="190" t="str">
        <f t="shared" si="66"/>
        <v/>
      </c>
      <c r="BD124" s="190" t="str">
        <f t="shared" si="66"/>
        <v/>
      </c>
      <c r="BE124" s="190" t="str">
        <f t="shared" si="64"/>
        <v/>
      </c>
      <c r="BF124" s="190" t="str">
        <f t="shared" si="64"/>
        <v/>
      </c>
      <c r="BG124" s="190" t="str">
        <f t="shared" si="64"/>
        <v/>
      </c>
      <c r="BH124" s="190" t="str">
        <f t="shared" si="64"/>
        <v/>
      </c>
      <c r="BI124" s="190" t="str">
        <f t="shared" si="64"/>
        <v/>
      </c>
      <c r="BJ124" s="190" t="str">
        <f t="shared" si="64"/>
        <v/>
      </c>
      <c r="BK124" s="190" t="str">
        <f t="shared" si="64"/>
        <v/>
      </c>
      <c r="BL124" s="190" t="str">
        <f t="shared" si="64"/>
        <v/>
      </c>
      <c r="BM124" s="190" t="str">
        <f t="shared" si="64"/>
        <v/>
      </c>
      <c r="BN124" s="190" t="str">
        <f t="shared" si="64"/>
        <v/>
      </c>
      <c r="BO124" s="190" t="str">
        <f t="shared" si="64"/>
        <v/>
      </c>
      <c r="BP124" s="190" t="str">
        <f t="shared" si="64"/>
        <v/>
      </c>
      <c r="BQ124" s="190" t="str">
        <f t="shared" si="64"/>
        <v/>
      </c>
      <c r="BR124" s="190" t="str">
        <f t="shared" si="64"/>
        <v/>
      </c>
      <c r="BS124" s="190" t="str">
        <f t="shared" si="64"/>
        <v/>
      </c>
      <c r="BT124" s="190" t="str">
        <f t="shared" si="63"/>
        <v/>
      </c>
      <c r="BU124" s="190" t="str">
        <f t="shared" si="63"/>
        <v/>
      </c>
      <c r="BV124" s="190" t="str">
        <f t="shared" si="63"/>
        <v/>
      </c>
      <c r="BW124" s="190" t="str">
        <f t="shared" si="63"/>
        <v/>
      </c>
      <c r="BX124" s="190" t="str">
        <f t="shared" si="63"/>
        <v/>
      </c>
      <c r="BY124" s="190" t="str">
        <f t="shared" si="63"/>
        <v/>
      </c>
      <c r="BZ124" t="e">
        <f>IF(LEFT(B124,6)=$A$1,IF(ISERROR(FIND(SALES!$M$8,MPAN!H124)),"",TRUE),"")</f>
        <v>#N/A</v>
      </c>
    </row>
    <row r="125" spans="1:78" x14ac:dyDescent="0.25">
      <c r="A125" t="e">
        <f>IF(BZ125=TRUE,BZ125&amp;COUNTIF($BZ$3:BZ125,"TRUE"),"")</f>
        <v>#N/A</v>
      </c>
      <c r="B125" s="625" t="str">
        <f t="shared" si="41"/>
        <v>EELCP3</v>
      </c>
      <c r="C125" s="626" t="str">
        <f>'F12'!E128</f>
        <v>EELC P3 1R</v>
      </c>
      <c r="D125" s="1" t="str">
        <f t="shared" si="42"/>
        <v>EELC</v>
      </c>
      <c r="E125" s="1" t="str">
        <f t="shared" si="43"/>
        <v>P3</v>
      </c>
      <c r="F125" t="str">
        <f t="shared" si="46"/>
        <v>1R</v>
      </c>
      <c r="G125" t="str">
        <f t="shared" si="47"/>
        <v/>
      </c>
      <c r="H125" s="1" t="str">
        <f>'F12'!F128</f>
        <v>279 500 501 717 801 802 873</v>
      </c>
      <c r="I125" s="197">
        <f t="shared" si="44"/>
        <v>6.75</v>
      </c>
      <c r="J125" s="190" t="str">
        <f t="shared" si="67"/>
        <v>279</v>
      </c>
      <c r="K125" s="190" t="str">
        <f t="shared" si="67"/>
        <v>500</v>
      </c>
      <c r="L125" s="190" t="str">
        <f t="shared" si="67"/>
        <v>501</v>
      </c>
      <c r="M125" s="190" t="str">
        <f t="shared" si="67"/>
        <v>717</v>
      </c>
      <c r="N125" s="190" t="str">
        <f t="shared" si="67"/>
        <v>801</v>
      </c>
      <c r="O125" s="190" t="str">
        <f t="shared" si="67"/>
        <v>802</v>
      </c>
      <c r="P125" s="190" t="str">
        <f t="shared" si="67"/>
        <v>873</v>
      </c>
      <c r="Q125" s="190" t="str">
        <f t="shared" si="67"/>
        <v/>
      </c>
      <c r="R125" s="190" t="str">
        <f t="shared" si="67"/>
        <v/>
      </c>
      <c r="S125" s="190" t="str">
        <f t="shared" si="67"/>
        <v/>
      </c>
      <c r="T125" s="190" t="str">
        <f t="shared" si="67"/>
        <v/>
      </c>
      <c r="U125" s="190" t="str">
        <f t="shared" si="67"/>
        <v/>
      </c>
      <c r="V125" s="190" t="str">
        <f t="shared" si="67"/>
        <v/>
      </c>
      <c r="W125" s="190" t="str">
        <f t="shared" si="67"/>
        <v/>
      </c>
      <c r="X125" s="190" t="str">
        <f t="shared" si="67"/>
        <v/>
      </c>
      <c r="Y125" s="190" t="str">
        <f t="shared" si="67"/>
        <v/>
      </c>
      <c r="Z125" s="190" t="str">
        <f t="shared" si="65"/>
        <v/>
      </c>
      <c r="AA125" s="190" t="str">
        <f t="shared" si="65"/>
        <v/>
      </c>
      <c r="AB125" s="190" t="str">
        <f t="shared" si="65"/>
        <v/>
      </c>
      <c r="AC125" s="190" t="str">
        <f t="shared" si="65"/>
        <v/>
      </c>
      <c r="AD125" s="190" t="str">
        <f t="shared" si="65"/>
        <v/>
      </c>
      <c r="AE125" s="190" t="str">
        <f t="shared" si="65"/>
        <v/>
      </c>
      <c r="AF125" s="190" t="str">
        <f t="shared" si="65"/>
        <v/>
      </c>
      <c r="AG125" s="190" t="str">
        <f t="shared" si="65"/>
        <v/>
      </c>
      <c r="AH125" s="190" t="str">
        <f t="shared" si="65"/>
        <v/>
      </c>
      <c r="AI125" s="190" t="str">
        <f t="shared" si="65"/>
        <v/>
      </c>
      <c r="AJ125" s="190" t="str">
        <f t="shared" si="65"/>
        <v/>
      </c>
      <c r="AK125" s="190" t="str">
        <f t="shared" si="65"/>
        <v/>
      </c>
      <c r="AL125" s="190" t="str">
        <f t="shared" si="65"/>
        <v/>
      </c>
      <c r="AM125" s="190" t="str">
        <f t="shared" si="65"/>
        <v/>
      </c>
      <c r="AN125" s="190" t="str">
        <f t="shared" si="65"/>
        <v/>
      </c>
      <c r="AO125" s="190" t="str">
        <f t="shared" si="65"/>
        <v/>
      </c>
      <c r="AP125" s="190" t="str">
        <f t="shared" si="66"/>
        <v/>
      </c>
      <c r="AQ125" s="190" t="str">
        <f t="shared" si="66"/>
        <v/>
      </c>
      <c r="AR125" s="190" t="str">
        <f t="shared" si="66"/>
        <v/>
      </c>
      <c r="AS125" s="190" t="str">
        <f t="shared" si="66"/>
        <v/>
      </c>
      <c r="AT125" s="190" t="str">
        <f t="shared" si="66"/>
        <v/>
      </c>
      <c r="AU125" s="190" t="str">
        <f t="shared" si="66"/>
        <v/>
      </c>
      <c r="AV125" s="190" t="str">
        <f t="shared" si="66"/>
        <v/>
      </c>
      <c r="AW125" s="190" t="str">
        <f t="shared" si="66"/>
        <v/>
      </c>
      <c r="AX125" s="190" t="str">
        <f t="shared" si="66"/>
        <v/>
      </c>
      <c r="AY125" s="190" t="str">
        <f t="shared" si="66"/>
        <v/>
      </c>
      <c r="AZ125" s="190" t="str">
        <f t="shared" si="66"/>
        <v/>
      </c>
      <c r="BA125" s="190" t="str">
        <f t="shared" si="66"/>
        <v/>
      </c>
      <c r="BB125" s="190" t="str">
        <f t="shared" si="66"/>
        <v/>
      </c>
      <c r="BC125" s="190" t="str">
        <f t="shared" si="66"/>
        <v/>
      </c>
      <c r="BD125" s="190" t="str">
        <f t="shared" si="66"/>
        <v/>
      </c>
      <c r="BE125" s="190" t="str">
        <f t="shared" si="66"/>
        <v/>
      </c>
      <c r="BF125" s="190" t="str">
        <f t="shared" si="64"/>
        <v/>
      </c>
      <c r="BG125" s="190" t="str">
        <f t="shared" si="64"/>
        <v/>
      </c>
      <c r="BH125" s="190" t="str">
        <f t="shared" si="64"/>
        <v/>
      </c>
      <c r="BI125" s="190" t="str">
        <f t="shared" si="64"/>
        <v/>
      </c>
      <c r="BJ125" s="190" t="str">
        <f t="shared" si="64"/>
        <v/>
      </c>
      <c r="BK125" s="190" t="str">
        <f t="shared" si="64"/>
        <v/>
      </c>
      <c r="BL125" s="190" t="str">
        <f t="shared" si="64"/>
        <v/>
      </c>
      <c r="BM125" s="190" t="str">
        <f t="shared" si="64"/>
        <v/>
      </c>
      <c r="BN125" s="190" t="str">
        <f t="shared" si="64"/>
        <v/>
      </c>
      <c r="BO125" s="190" t="str">
        <f t="shared" si="64"/>
        <v/>
      </c>
      <c r="BP125" s="190" t="str">
        <f t="shared" si="64"/>
        <v/>
      </c>
      <c r="BQ125" s="190" t="str">
        <f t="shared" si="64"/>
        <v/>
      </c>
      <c r="BR125" s="190" t="str">
        <f t="shared" si="64"/>
        <v/>
      </c>
      <c r="BS125" s="190" t="str">
        <f t="shared" si="64"/>
        <v/>
      </c>
      <c r="BT125" s="190" t="str">
        <f t="shared" si="63"/>
        <v/>
      </c>
      <c r="BU125" s="190" t="str">
        <f t="shared" si="63"/>
        <v/>
      </c>
      <c r="BV125" s="190" t="str">
        <f t="shared" si="63"/>
        <v/>
      </c>
      <c r="BW125" s="190" t="str">
        <f t="shared" si="63"/>
        <v/>
      </c>
      <c r="BX125" s="190" t="str">
        <f t="shared" si="63"/>
        <v/>
      </c>
      <c r="BY125" s="190" t="str">
        <f t="shared" si="63"/>
        <v/>
      </c>
      <c r="BZ125" t="e">
        <f>IF(LEFT(B125,6)=$A$1,IF(ISERROR(FIND(SALES!$M$8,MPAN!H125)),"",TRUE),"")</f>
        <v>#N/A</v>
      </c>
    </row>
    <row r="126" spans="1:78" x14ac:dyDescent="0.25">
      <c r="A126" t="e">
        <f>IF(BZ126=TRUE,BZ126&amp;COUNTIF($BZ$3:BZ126,"TRUE"),"")</f>
        <v>#N/A</v>
      </c>
      <c r="B126" s="625" t="str">
        <f t="shared" si="41"/>
        <v>MIDEP4</v>
      </c>
      <c r="C126" s="626" t="str">
        <f>'F12'!E129</f>
        <v>MIDE P4 1R (RESTRICTED HOURS)</v>
      </c>
      <c r="D126" s="1" t="str">
        <f t="shared" si="42"/>
        <v>MIDE</v>
      </c>
      <c r="E126" s="1" t="str">
        <f t="shared" si="43"/>
        <v>P4</v>
      </c>
      <c r="F126" t="str">
        <f t="shared" si="46"/>
        <v>1R</v>
      </c>
      <c r="G126" t="str">
        <f t="shared" si="47"/>
        <v xml:space="preserve"> (RESTRICTED HOURS)</v>
      </c>
      <c r="H126" s="1" t="str">
        <f>'F12'!F129</f>
        <v>023 024 059 536 537 538 539 541</v>
      </c>
      <c r="I126" s="197">
        <f t="shared" si="44"/>
        <v>7.75</v>
      </c>
      <c r="J126" s="190" t="str">
        <f t="shared" si="67"/>
        <v>023</v>
      </c>
      <c r="K126" s="190" t="str">
        <f t="shared" si="67"/>
        <v>024</v>
      </c>
      <c r="L126" s="190" t="str">
        <f t="shared" si="67"/>
        <v>059</v>
      </c>
      <c r="M126" s="190" t="str">
        <f t="shared" si="67"/>
        <v>536</v>
      </c>
      <c r="N126" s="190" t="str">
        <f t="shared" si="67"/>
        <v>537</v>
      </c>
      <c r="O126" s="190" t="str">
        <f t="shared" si="67"/>
        <v>538</v>
      </c>
      <c r="P126" s="190" t="str">
        <f t="shared" si="67"/>
        <v>539</v>
      </c>
      <c r="Q126" s="190" t="str">
        <f t="shared" si="67"/>
        <v>541</v>
      </c>
      <c r="R126" s="190" t="str">
        <f t="shared" si="67"/>
        <v/>
      </c>
      <c r="S126" s="190" t="str">
        <f t="shared" si="67"/>
        <v/>
      </c>
      <c r="T126" s="190" t="str">
        <f t="shared" si="67"/>
        <v/>
      </c>
      <c r="U126" s="190" t="str">
        <f t="shared" si="67"/>
        <v/>
      </c>
      <c r="V126" s="190" t="str">
        <f t="shared" si="67"/>
        <v/>
      </c>
      <c r="W126" s="190" t="str">
        <f t="shared" si="67"/>
        <v/>
      </c>
      <c r="X126" s="190" t="str">
        <f t="shared" si="67"/>
        <v/>
      </c>
      <c r="Y126" s="190" t="str">
        <f t="shared" si="67"/>
        <v/>
      </c>
      <c r="Z126" s="190" t="str">
        <f t="shared" si="65"/>
        <v/>
      </c>
      <c r="AA126" s="190" t="str">
        <f t="shared" si="65"/>
        <v/>
      </c>
      <c r="AB126" s="190" t="str">
        <f t="shared" si="65"/>
        <v/>
      </c>
      <c r="AC126" s="190" t="str">
        <f t="shared" si="65"/>
        <v/>
      </c>
      <c r="AD126" s="190" t="str">
        <f t="shared" si="65"/>
        <v/>
      </c>
      <c r="AE126" s="190" t="str">
        <f t="shared" si="65"/>
        <v/>
      </c>
      <c r="AF126" s="190" t="str">
        <f t="shared" si="65"/>
        <v/>
      </c>
      <c r="AG126" s="190" t="str">
        <f t="shared" si="65"/>
        <v/>
      </c>
      <c r="AH126" s="190" t="str">
        <f t="shared" si="65"/>
        <v/>
      </c>
      <c r="AI126" s="190" t="str">
        <f t="shared" si="65"/>
        <v/>
      </c>
      <c r="AJ126" s="190" t="str">
        <f t="shared" si="65"/>
        <v/>
      </c>
      <c r="AK126" s="190" t="str">
        <f t="shared" si="65"/>
        <v/>
      </c>
      <c r="AL126" s="190" t="str">
        <f t="shared" si="65"/>
        <v/>
      </c>
      <c r="AM126" s="190" t="str">
        <f t="shared" si="65"/>
        <v/>
      </c>
      <c r="AN126" s="190" t="str">
        <f t="shared" si="65"/>
        <v/>
      </c>
      <c r="AO126" s="190" t="str">
        <f t="shared" si="65"/>
        <v/>
      </c>
      <c r="AP126" s="190" t="str">
        <f t="shared" si="66"/>
        <v/>
      </c>
      <c r="AQ126" s="190" t="str">
        <f t="shared" si="66"/>
        <v/>
      </c>
      <c r="AR126" s="190" t="str">
        <f t="shared" si="66"/>
        <v/>
      </c>
      <c r="AS126" s="190" t="str">
        <f t="shared" si="66"/>
        <v/>
      </c>
      <c r="AT126" s="190" t="str">
        <f t="shared" si="66"/>
        <v/>
      </c>
      <c r="AU126" s="190" t="str">
        <f t="shared" si="66"/>
        <v/>
      </c>
      <c r="AV126" s="190" t="str">
        <f t="shared" si="66"/>
        <v/>
      </c>
      <c r="AW126" s="190" t="str">
        <f t="shared" si="66"/>
        <v/>
      </c>
      <c r="AX126" s="190" t="str">
        <f t="shared" si="66"/>
        <v/>
      </c>
      <c r="AY126" s="190" t="str">
        <f t="shared" si="66"/>
        <v/>
      </c>
      <c r="AZ126" s="190" t="str">
        <f t="shared" si="66"/>
        <v/>
      </c>
      <c r="BA126" s="190" t="str">
        <f t="shared" si="66"/>
        <v/>
      </c>
      <c r="BB126" s="190" t="str">
        <f t="shared" si="66"/>
        <v/>
      </c>
      <c r="BC126" s="190" t="str">
        <f t="shared" si="66"/>
        <v/>
      </c>
      <c r="BD126" s="190" t="str">
        <f t="shared" si="66"/>
        <v/>
      </c>
      <c r="BE126" s="190" t="str">
        <f t="shared" si="64"/>
        <v/>
      </c>
      <c r="BF126" s="190" t="str">
        <f t="shared" si="64"/>
        <v/>
      </c>
      <c r="BG126" s="190" t="str">
        <f t="shared" si="64"/>
        <v/>
      </c>
      <c r="BH126" s="190" t="str">
        <f t="shared" si="64"/>
        <v/>
      </c>
      <c r="BI126" s="190" t="str">
        <f t="shared" si="64"/>
        <v/>
      </c>
      <c r="BJ126" s="190" t="str">
        <f t="shared" si="64"/>
        <v/>
      </c>
      <c r="BK126" s="190" t="str">
        <f t="shared" si="64"/>
        <v/>
      </c>
      <c r="BL126" s="190" t="str">
        <f t="shared" si="64"/>
        <v/>
      </c>
      <c r="BM126" s="190" t="str">
        <f t="shared" si="64"/>
        <v/>
      </c>
      <c r="BN126" s="190" t="str">
        <f t="shared" si="64"/>
        <v/>
      </c>
      <c r="BO126" s="190" t="str">
        <f t="shared" si="64"/>
        <v/>
      </c>
      <c r="BP126" s="190" t="str">
        <f t="shared" si="64"/>
        <v/>
      </c>
      <c r="BQ126" s="190" t="str">
        <f t="shared" si="64"/>
        <v/>
      </c>
      <c r="BR126" s="190" t="str">
        <f t="shared" si="64"/>
        <v/>
      </c>
      <c r="BS126" s="190" t="str">
        <f t="shared" si="64"/>
        <v/>
      </c>
      <c r="BT126" s="190" t="str">
        <f t="shared" si="63"/>
        <v/>
      </c>
      <c r="BU126" s="190" t="str">
        <f t="shared" si="63"/>
        <v/>
      </c>
      <c r="BV126" s="190" t="str">
        <f t="shared" si="63"/>
        <v/>
      </c>
      <c r="BW126" s="190" t="str">
        <f t="shared" si="63"/>
        <v/>
      </c>
      <c r="BX126" s="190" t="str">
        <f t="shared" si="63"/>
        <v/>
      </c>
      <c r="BY126" s="190" t="str">
        <f t="shared" si="63"/>
        <v/>
      </c>
      <c r="BZ126" t="e">
        <f>IF(LEFT(B126,6)=$A$1,IF(ISERROR(FIND(SALES!$M$8,MPAN!H126)),"",TRUE),"")</f>
        <v>#N/A</v>
      </c>
    </row>
    <row r="127" spans="1:78" x14ac:dyDescent="0.25">
      <c r="A127" t="e">
        <f>IF(BZ127=TRUE,BZ127&amp;COUNTIF($BZ$3:BZ127,"TRUE"),"")</f>
        <v>#N/A</v>
      </c>
      <c r="B127" s="625" t="str">
        <f t="shared" si="41"/>
        <v>SWEBP4</v>
      </c>
      <c r="C127" s="626" t="str">
        <f>'F12'!E130</f>
        <v>SWEB P4 1R (RESTD HRS NIGHT)</v>
      </c>
      <c r="D127" s="1" t="str">
        <f t="shared" si="42"/>
        <v>SWEB</v>
      </c>
      <c r="E127" s="1" t="str">
        <f t="shared" si="43"/>
        <v>P4</v>
      </c>
      <c r="F127" t="str">
        <f t="shared" si="46"/>
        <v>1R</v>
      </c>
      <c r="G127" t="str">
        <f t="shared" si="47"/>
        <v xml:space="preserve"> (RESTD HRS NIGHT)</v>
      </c>
      <c r="H127" s="1" t="str">
        <f>'F12'!F130</f>
        <v>016 017 018 019 043 044 045 048 052 055 063 064 065 066 067 068 069 070 071 072 074 525 526 527 528 553 554 555 567 574 577 581 583 585 586 588 589 590 591 592 593 594 595 596 597 599 818 819 824 825</v>
      </c>
      <c r="I127" s="197">
        <f t="shared" si="44"/>
        <v>49.75</v>
      </c>
      <c r="J127" s="190" t="str">
        <f t="shared" si="67"/>
        <v>016</v>
      </c>
      <c r="K127" s="190" t="str">
        <f t="shared" si="67"/>
        <v>017</v>
      </c>
      <c r="L127" s="190" t="str">
        <f t="shared" si="67"/>
        <v>018</v>
      </c>
      <c r="M127" s="190" t="str">
        <f t="shared" si="67"/>
        <v>019</v>
      </c>
      <c r="N127" s="190" t="str">
        <f t="shared" si="67"/>
        <v>043</v>
      </c>
      <c r="O127" s="190" t="str">
        <f t="shared" si="67"/>
        <v>044</v>
      </c>
      <c r="P127" s="190" t="str">
        <f t="shared" si="67"/>
        <v>045</v>
      </c>
      <c r="Q127" s="190" t="str">
        <f t="shared" si="67"/>
        <v>048</v>
      </c>
      <c r="R127" s="190" t="str">
        <f t="shared" si="67"/>
        <v>052</v>
      </c>
      <c r="S127" s="190" t="str">
        <f t="shared" si="67"/>
        <v>055</v>
      </c>
      <c r="T127" s="190" t="str">
        <f t="shared" si="67"/>
        <v>063</v>
      </c>
      <c r="U127" s="190" t="str">
        <f t="shared" si="67"/>
        <v>064</v>
      </c>
      <c r="V127" s="190" t="str">
        <f t="shared" si="67"/>
        <v>065</v>
      </c>
      <c r="W127" s="190" t="str">
        <f t="shared" si="67"/>
        <v>066</v>
      </c>
      <c r="X127" s="190" t="str">
        <f t="shared" si="67"/>
        <v>067</v>
      </c>
      <c r="Y127" s="190" t="str">
        <f t="shared" si="67"/>
        <v>068</v>
      </c>
      <c r="Z127" s="190" t="str">
        <f t="shared" si="65"/>
        <v>069</v>
      </c>
      <c r="AA127" s="190" t="str">
        <f t="shared" si="65"/>
        <v>070</v>
      </c>
      <c r="AB127" s="190" t="str">
        <f t="shared" si="65"/>
        <v>071</v>
      </c>
      <c r="AC127" s="190" t="str">
        <f t="shared" si="65"/>
        <v>072</v>
      </c>
      <c r="AD127" s="190" t="str">
        <f t="shared" si="65"/>
        <v>074</v>
      </c>
      <c r="AE127" s="190" t="str">
        <f t="shared" si="65"/>
        <v>525</v>
      </c>
      <c r="AF127" s="190" t="str">
        <f t="shared" si="65"/>
        <v>526</v>
      </c>
      <c r="AG127" s="190" t="str">
        <f t="shared" si="65"/>
        <v>527</v>
      </c>
      <c r="AH127" s="190" t="str">
        <f t="shared" si="65"/>
        <v>528</v>
      </c>
      <c r="AI127" s="190" t="str">
        <f t="shared" si="65"/>
        <v>553</v>
      </c>
      <c r="AJ127" s="190" t="str">
        <f t="shared" si="65"/>
        <v>554</v>
      </c>
      <c r="AK127" s="190" t="str">
        <f t="shared" si="65"/>
        <v>555</v>
      </c>
      <c r="AL127" s="190" t="str">
        <f t="shared" si="65"/>
        <v>567</v>
      </c>
      <c r="AM127" s="190" t="str">
        <f t="shared" si="65"/>
        <v>574</v>
      </c>
      <c r="AN127" s="190" t="str">
        <f t="shared" si="65"/>
        <v>577</v>
      </c>
      <c r="AO127" s="190" t="str">
        <f t="shared" si="65"/>
        <v>581</v>
      </c>
      <c r="AP127" s="190" t="str">
        <f t="shared" si="66"/>
        <v>583</v>
      </c>
      <c r="AQ127" s="190" t="str">
        <f t="shared" si="66"/>
        <v>585</v>
      </c>
      <c r="AR127" s="190" t="str">
        <f t="shared" si="66"/>
        <v>586</v>
      </c>
      <c r="AS127" s="190" t="str">
        <f t="shared" si="66"/>
        <v>588</v>
      </c>
      <c r="AT127" s="190" t="str">
        <f t="shared" si="66"/>
        <v>589</v>
      </c>
      <c r="AU127" s="190" t="str">
        <f t="shared" si="66"/>
        <v>590</v>
      </c>
      <c r="AV127" s="190" t="str">
        <f t="shared" si="66"/>
        <v>591</v>
      </c>
      <c r="AW127" s="190" t="str">
        <f t="shared" si="66"/>
        <v>592</v>
      </c>
      <c r="AX127" s="190" t="str">
        <f t="shared" si="66"/>
        <v>593</v>
      </c>
      <c r="AY127" s="190" t="str">
        <f t="shared" si="66"/>
        <v>594</v>
      </c>
      <c r="AZ127" s="190" t="str">
        <f t="shared" si="66"/>
        <v>595</v>
      </c>
      <c r="BA127" s="190" t="str">
        <f t="shared" si="66"/>
        <v>596</v>
      </c>
      <c r="BB127" s="190" t="str">
        <f t="shared" si="66"/>
        <v>597</v>
      </c>
      <c r="BC127" s="190" t="str">
        <f t="shared" si="66"/>
        <v>599</v>
      </c>
      <c r="BD127" s="190" t="str">
        <f t="shared" si="66"/>
        <v>818</v>
      </c>
      <c r="BE127" s="190" t="str">
        <f t="shared" si="64"/>
        <v>819</v>
      </c>
      <c r="BF127" s="190" t="str">
        <f t="shared" si="64"/>
        <v>824</v>
      </c>
      <c r="BG127" s="190" t="str">
        <f t="shared" si="64"/>
        <v>825</v>
      </c>
      <c r="BH127" s="190" t="str">
        <f t="shared" si="64"/>
        <v/>
      </c>
      <c r="BI127" s="190" t="str">
        <f t="shared" si="64"/>
        <v/>
      </c>
      <c r="BJ127" s="190" t="str">
        <f t="shared" si="64"/>
        <v/>
      </c>
      <c r="BK127" s="190" t="str">
        <f t="shared" si="64"/>
        <v/>
      </c>
      <c r="BL127" s="190" t="str">
        <f t="shared" si="64"/>
        <v/>
      </c>
      <c r="BM127" s="190" t="str">
        <f t="shared" si="64"/>
        <v/>
      </c>
      <c r="BN127" s="190" t="str">
        <f t="shared" si="64"/>
        <v/>
      </c>
      <c r="BO127" s="190" t="str">
        <f t="shared" si="64"/>
        <v/>
      </c>
      <c r="BP127" s="190" t="str">
        <f t="shared" si="64"/>
        <v/>
      </c>
      <c r="BQ127" s="190" t="str">
        <f t="shared" si="64"/>
        <v/>
      </c>
      <c r="BR127" s="190" t="str">
        <f t="shared" si="64"/>
        <v/>
      </c>
      <c r="BS127" s="190" t="str">
        <f t="shared" si="64"/>
        <v/>
      </c>
      <c r="BT127" s="190" t="str">
        <f t="shared" si="63"/>
        <v/>
      </c>
      <c r="BU127" s="190" t="str">
        <f t="shared" si="63"/>
        <v/>
      </c>
      <c r="BV127" s="190" t="str">
        <f t="shared" si="63"/>
        <v/>
      </c>
      <c r="BW127" s="190" t="str">
        <f t="shared" si="63"/>
        <v/>
      </c>
      <c r="BX127" s="190" t="str">
        <f t="shared" si="63"/>
        <v/>
      </c>
      <c r="BY127" s="190" t="str">
        <f t="shared" si="63"/>
        <v/>
      </c>
      <c r="BZ127" t="e">
        <f>IF(LEFT(B127,6)=$A$1,IF(ISERROR(FIND(SALES!$M$8,MPAN!H127)),"",TRUE),"")</f>
        <v>#N/A</v>
      </c>
    </row>
    <row r="128" spans="1:78" x14ac:dyDescent="0.25">
      <c r="A128" t="e">
        <f>IF(BZ128=TRUE,BZ128&amp;COUNTIF($BZ$3:BZ128,"TRUE"),"")</f>
        <v>#N/A</v>
      </c>
      <c r="B128" s="625" t="str">
        <f t="shared" si="41"/>
        <v>SWEBP4</v>
      </c>
      <c r="C128" s="626" t="str">
        <f>'F12'!E131</f>
        <v>SWEB P4 1R (RESTRICTED HOURS)</v>
      </c>
      <c r="D128" s="1" t="str">
        <f t="shared" si="42"/>
        <v>SWEB</v>
      </c>
      <c r="E128" s="1" t="str">
        <f t="shared" si="43"/>
        <v>P4</v>
      </c>
      <c r="F128" t="str">
        <f t="shared" si="46"/>
        <v>1R</v>
      </c>
      <c r="G128" t="str">
        <f t="shared" si="47"/>
        <v xml:space="preserve"> (RESTRICTED HOURS)</v>
      </c>
      <c r="H128" s="1" t="str">
        <f>'F12'!F131</f>
        <v>001 002 003 004 005 006 007 008 009 010 011 012 013 014 015 020 021 022 023 024 025 062 510 511 512 513 514 515 516 517 518 519 520 521 522 523 524 529 530 531 532 533 534 578</v>
      </c>
      <c r="I128" s="197">
        <f t="shared" si="44"/>
        <v>43.75</v>
      </c>
      <c r="J128" s="190" t="str">
        <f t="shared" si="67"/>
        <v>001</v>
      </c>
      <c r="K128" s="190" t="str">
        <f t="shared" si="67"/>
        <v>002</v>
      </c>
      <c r="L128" s="190" t="str">
        <f t="shared" si="67"/>
        <v>003</v>
      </c>
      <c r="M128" s="190" t="str">
        <f t="shared" si="67"/>
        <v>004</v>
      </c>
      <c r="N128" s="190" t="str">
        <f t="shared" si="67"/>
        <v>005</v>
      </c>
      <c r="O128" s="190" t="str">
        <f t="shared" si="67"/>
        <v>006</v>
      </c>
      <c r="P128" s="190" t="str">
        <f t="shared" si="67"/>
        <v>007</v>
      </c>
      <c r="Q128" s="190" t="str">
        <f t="shared" si="67"/>
        <v>008</v>
      </c>
      <c r="R128" s="190" t="str">
        <f t="shared" si="67"/>
        <v>009</v>
      </c>
      <c r="S128" s="190" t="str">
        <f t="shared" si="67"/>
        <v>010</v>
      </c>
      <c r="T128" s="190" t="str">
        <f t="shared" si="67"/>
        <v>011</v>
      </c>
      <c r="U128" s="190" t="str">
        <f t="shared" si="67"/>
        <v>012</v>
      </c>
      <c r="V128" s="190" t="str">
        <f t="shared" si="67"/>
        <v>013</v>
      </c>
      <c r="W128" s="190" t="str">
        <f t="shared" si="67"/>
        <v>014</v>
      </c>
      <c r="X128" s="190" t="str">
        <f t="shared" si="67"/>
        <v>015</v>
      </c>
      <c r="Y128" s="190" t="str">
        <f t="shared" si="67"/>
        <v>020</v>
      </c>
      <c r="Z128" s="190" t="str">
        <f t="shared" si="65"/>
        <v>021</v>
      </c>
      <c r="AA128" s="190" t="str">
        <f t="shared" si="65"/>
        <v>022</v>
      </c>
      <c r="AB128" s="190" t="str">
        <f t="shared" si="65"/>
        <v>023</v>
      </c>
      <c r="AC128" s="190" t="str">
        <f t="shared" si="65"/>
        <v>024</v>
      </c>
      <c r="AD128" s="190" t="str">
        <f t="shared" si="65"/>
        <v>025</v>
      </c>
      <c r="AE128" s="190" t="str">
        <f t="shared" si="65"/>
        <v>062</v>
      </c>
      <c r="AF128" s="190" t="str">
        <f t="shared" si="65"/>
        <v>510</v>
      </c>
      <c r="AG128" s="190" t="str">
        <f t="shared" si="65"/>
        <v>511</v>
      </c>
      <c r="AH128" s="190" t="str">
        <f t="shared" si="65"/>
        <v>512</v>
      </c>
      <c r="AI128" s="190" t="str">
        <f t="shared" si="65"/>
        <v>513</v>
      </c>
      <c r="AJ128" s="190" t="str">
        <f t="shared" si="65"/>
        <v>514</v>
      </c>
      <c r="AK128" s="190" t="str">
        <f t="shared" si="65"/>
        <v>515</v>
      </c>
      <c r="AL128" s="190" t="str">
        <f t="shared" si="65"/>
        <v>516</v>
      </c>
      <c r="AM128" s="190" t="str">
        <f t="shared" si="65"/>
        <v>517</v>
      </c>
      <c r="AN128" s="190" t="str">
        <f t="shared" si="65"/>
        <v>518</v>
      </c>
      <c r="AO128" s="190" t="str">
        <f t="shared" ref="AO128:BD143" si="68">IF(AO$2&gt;LEN($H128),IF(AO$1=1,IF(LEN($H128)=2,"0"&amp;$H128,""),""),RIGHT(LEFT($H128,AO$2),3))</f>
        <v>519</v>
      </c>
      <c r="AP128" s="190" t="str">
        <f t="shared" si="68"/>
        <v>520</v>
      </c>
      <c r="AQ128" s="190" t="str">
        <f t="shared" si="68"/>
        <v>521</v>
      </c>
      <c r="AR128" s="190" t="str">
        <f t="shared" si="68"/>
        <v>522</v>
      </c>
      <c r="AS128" s="190" t="str">
        <f t="shared" si="68"/>
        <v>523</v>
      </c>
      <c r="AT128" s="190" t="str">
        <f t="shared" si="68"/>
        <v>524</v>
      </c>
      <c r="AU128" s="190" t="str">
        <f t="shared" si="68"/>
        <v>529</v>
      </c>
      <c r="AV128" s="190" t="str">
        <f t="shared" si="68"/>
        <v>530</v>
      </c>
      <c r="AW128" s="190" t="str">
        <f t="shared" si="68"/>
        <v>531</v>
      </c>
      <c r="AX128" s="190" t="str">
        <f t="shared" si="68"/>
        <v>532</v>
      </c>
      <c r="AY128" s="190" t="str">
        <f t="shared" si="68"/>
        <v>533</v>
      </c>
      <c r="AZ128" s="190" t="str">
        <f t="shared" si="68"/>
        <v>534</v>
      </c>
      <c r="BA128" s="190" t="str">
        <f t="shared" si="68"/>
        <v>578</v>
      </c>
      <c r="BB128" s="190" t="str">
        <f t="shared" si="68"/>
        <v/>
      </c>
      <c r="BC128" s="190" t="str">
        <f t="shared" si="68"/>
        <v/>
      </c>
      <c r="BD128" s="190" t="str">
        <f t="shared" si="68"/>
        <v/>
      </c>
      <c r="BE128" s="190" t="str">
        <f t="shared" si="64"/>
        <v/>
      </c>
      <c r="BF128" s="190" t="str">
        <f t="shared" si="64"/>
        <v/>
      </c>
      <c r="BG128" s="190" t="str">
        <f t="shared" si="64"/>
        <v/>
      </c>
      <c r="BH128" s="190" t="str">
        <f t="shared" si="64"/>
        <v/>
      </c>
      <c r="BI128" s="190" t="str">
        <f t="shared" si="64"/>
        <v/>
      </c>
      <c r="BJ128" s="190" t="str">
        <f t="shared" si="64"/>
        <v/>
      </c>
      <c r="BK128" s="190" t="str">
        <f t="shared" si="64"/>
        <v/>
      </c>
      <c r="BL128" s="190" t="str">
        <f t="shared" si="64"/>
        <v/>
      </c>
      <c r="BM128" s="190" t="str">
        <f t="shared" si="64"/>
        <v/>
      </c>
      <c r="BN128" s="190" t="str">
        <f t="shared" si="64"/>
        <v/>
      </c>
      <c r="BO128" s="190" t="str">
        <f t="shared" si="64"/>
        <v/>
      </c>
      <c r="BP128" s="190" t="str">
        <f t="shared" si="64"/>
        <v/>
      </c>
      <c r="BQ128" s="190" t="str">
        <f t="shared" si="64"/>
        <v/>
      </c>
      <c r="BR128" s="190" t="str">
        <f t="shared" si="64"/>
        <v/>
      </c>
      <c r="BS128" s="190" t="str">
        <f t="shared" si="64"/>
        <v/>
      </c>
      <c r="BT128" s="190" t="str">
        <f t="shared" si="63"/>
        <v/>
      </c>
      <c r="BU128" s="190" t="str">
        <f t="shared" si="63"/>
        <v/>
      </c>
      <c r="BV128" s="190" t="str">
        <f t="shared" si="63"/>
        <v/>
      </c>
      <c r="BW128" s="190" t="str">
        <f t="shared" si="63"/>
        <v/>
      </c>
      <c r="BX128" s="190" t="str">
        <f t="shared" si="63"/>
        <v/>
      </c>
      <c r="BY128" s="190" t="str">
        <f t="shared" si="63"/>
        <v/>
      </c>
      <c r="BZ128" t="e">
        <f>IF(LEFT(B128,6)=$A$1,IF(ISERROR(FIND(SALES!$M$8,MPAN!H128)),"",TRUE),"")</f>
        <v>#N/A</v>
      </c>
    </row>
    <row r="129" spans="1:78" x14ac:dyDescent="0.25">
      <c r="A129" t="e">
        <f>IF(BZ129=TRUE,BZ129&amp;COUNTIF($BZ$3:BZ129,"TRUE"),"")</f>
        <v>#N/A</v>
      </c>
      <c r="B129" s="625" t="str">
        <f t="shared" si="41"/>
        <v>SOUTP3</v>
      </c>
      <c r="C129" s="626" t="str">
        <f>'F12'!E132</f>
        <v>SOUT P3 1R</v>
      </c>
      <c r="D129" s="1" t="str">
        <f t="shared" si="42"/>
        <v>SOUT</v>
      </c>
      <c r="E129" s="1" t="str">
        <f t="shared" si="43"/>
        <v>P3</v>
      </c>
      <c r="F129" t="str">
        <f t="shared" si="46"/>
        <v>1R</v>
      </c>
      <c r="G129" t="str">
        <f t="shared" si="47"/>
        <v/>
      </c>
      <c r="H129" s="1" t="str">
        <f>'F12'!F132</f>
        <v>501 801 126 500 802 873</v>
      </c>
      <c r="I129" s="197">
        <f t="shared" si="44"/>
        <v>5.75</v>
      </c>
      <c r="J129" s="190" t="str">
        <f t="shared" si="67"/>
        <v>501</v>
      </c>
      <c r="K129" s="190" t="str">
        <f t="shared" si="67"/>
        <v>801</v>
      </c>
      <c r="L129" s="190" t="str">
        <f t="shared" si="67"/>
        <v>126</v>
      </c>
      <c r="M129" s="190" t="str">
        <f t="shared" si="67"/>
        <v>500</v>
      </c>
      <c r="N129" s="190" t="str">
        <f t="shared" si="67"/>
        <v>802</v>
      </c>
      <c r="O129" s="190" t="str">
        <f t="shared" si="67"/>
        <v>873</v>
      </c>
      <c r="P129" s="190" t="str">
        <f t="shared" si="67"/>
        <v/>
      </c>
      <c r="Q129" s="190" t="str">
        <f t="shared" si="67"/>
        <v/>
      </c>
      <c r="R129" s="190" t="str">
        <f t="shared" si="67"/>
        <v/>
      </c>
      <c r="S129" s="190" t="str">
        <f t="shared" si="67"/>
        <v/>
      </c>
      <c r="T129" s="190" t="str">
        <f t="shared" si="67"/>
        <v/>
      </c>
      <c r="U129" s="190" t="str">
        <f t="shared" si="67"/>
        <v/>
      </c>
      <c r="V129" s="190" t="str">
        <f t="shared" si="67"/>
        <v/>
      </c>
      <c r="W129" s="190" t="str">
        <f t="shared" si="67"/>
        <v/>
      </c>
      <c r="X129" s="190" t="str">
        <f t="shared" si="67"/>
        <v/>
      </c>
      <c r="Y129" s="190" t="str">
        <f t="shared" si="67"/>
        <v/>
      </c>
      <c r="Z129" s="190" t="str">
        <f t="shared" ref="Z129:AO145" si="69">IF(Z$2&gt;LEN($H129),IF(Z$1=1,IF(LEN($H129)=2,"0"&amp;$H129,""),""),RIGHT(LEFT($H129,Z$2),3))</f>
        <v/>
      </c>
      <c r="AA129" s="190" t="str">
        <f t="shared" si="69"/>
        <v/>
      </c>
      <c r="AB129" s="190" t="str">
        <f t="shared" si="69"/>
        <v/>
      </c>
      <c r="AC129" s="190" t="str">
        <f t="shared" si="69"/>
        <v/>
      </c>
      <c r="AD129" s="190" t="str">
        <f t="shared" si="69"/>
        <v/>
      </c>
      <c r="AE129" s="190" t="str">
        <f t="shared" si="69"/>
        <v/>
      </c>
      <c r="AF129" s="190" t="str">
        <f t="shared" si="69"/>
        <v/>
      </c>
      <c r="AG129" s="190" t="str">
        <f t="shared" si="69"/>
        <v/>
      </c>
      <c r="AH129" s="190" t="str">
        <f t="shared" si="69"/>
        <v/>
      </c>
      <c r="AI129" s="190" t="str">
        <f t="shared" si="69"/>
        <v/>
      </c>
      <c r="AJ129" s="190" t="str">
        <f t="shared" si="69"/>
        <v/>
      </c>
      <c r="AK129" s="190" t="str">
        <f t="shared" si="69"/>
        <v/>
      </c>
      <c r="AL129" s="190" t="str">
        <f t="shared" si="69"/>
        <v/>
      </c>
      <c r="AM129" s="190" t="str">
        <f t="shared" si="69"/>
        <v/>
      </c>
      <c r="AN129" s="190" t="str">
        <f t="shared" si="69"/>
        <v/>
      </c>
      <c r="AO129" s="190" t="str">
        <f t="shared" si="68"/>
        <v/>
      </c>
      <c r="AP129" s="190" t="str">
        <f t="shared" si="68"/>
        <v/>
      </c>
      <c r="AQ129" s="190" t="str">
        <f t="shared" si="68"/>
        <v/>
      </c>
      <c r="AR129" s="190" t="str">
        <f t="shared" si="68"/>
        <v/>
      </c>
      <c r="AS129" s="190" t="str">
        <f t="shared" si="68"/>
        <v/>
      </c>
      <c r="AT129" s="190" t="str">
        <f t="shared" si="68"/>
        <v/>
      </c>
      <c r="AU129" s="190" t="str">
        <f t="shared" si="68"/>
        <v/>
      </c>
      <c r="AV129" s="190" t="str">
        <f t="shared" si="68"/>
        <v/>
      </c>
      <c r="AW129" s="190" t="str">
        <f t="shared" si="68"/>
        <v/>
      </c>
      <c r="AX129" s="190" t="str">
        <f t="shared" si="68"/>
        <v/>
      </c>
      <c r="AY129" s="190" t="str">
        <f t="shared" si="68"/>
        <v/>
      </c>
      <c r="AZ129" s="190" t="str">
        <f t="shared" si="68"/>
        <v/>
      </c>
      <c r="BA129" s="190" t="str">
        <f t="shared" si="68"/>
        <v/>
      </c>
      <c r="BB129" s="190" t="str">
        <f t="shared" si="68"/>
        <v/>
      </c>
      <c r="BC129" s="190" t="str">
        <f t="shared" si="68"/>
        <v/>
      </c>
      <c r="BD129" s="190" t="str">
        <f t="shared" si="68"/>
        <v/>
      </c>
      <c r="BE129" s="190" t="str">
        <f t="shared" si="64"/>
        <v/>
      </c>
      <c r="BF129" s="190" t="str">
        <f t="shared" ref="BF129:BS129" si="70">IF(BF$2&gt;LEN($H129),IF(BF$1=1,IF(LEN($H129)=2,"0"&amp;$H129,""),""),RIGHT(LEFT($H129,BF$2),3))</f>
        <v/>
      </c>
      <c r="BG129" s="190" t="str">
        <f t="shared" si="70"/>
        <v/>
      </c>
      <c r="BH129" s="190" t="str">
        <f t="shared" si="70"/>
        <v/>
      </c>
      <c r="BI129" s="190" t="str">
        <f t="shared" si="70"/>
        <v/>
      </c>
      <c r="BJ129" s="190" t="str">
        <f t="shared" si="70"/>
        <v/>
      </c>
      <c r="BK129" s="190" t="str">
        <f t="shared" si="70"/>
        <v/>
      </c>
      <c r="BL129" s="190" t="str">
        <f t="shared" si="70"/>
        <v/>
      </c>
      <c r="BM129" s="190" t="str">
        <f t="shared" si="70"/>
        <v/>
      </c>
      <c r="BN129" s="190" t="str">
        <f t="shared" si="70"/>
        <v/>
      </c>
      <c r="BO129" s="190" t="str">
        <f t="shared" si="70"/>
        <v/>
      </c>
      <c r="BP129" s="190" t="str">
        <f t="shared" si="70"/>
        <v/>
      </c>
      <c r="BQ129" s="190" t="str">
        <f t="shared" si="70"/>
        <v/>
      </c>
      <c r="BR129" s="190" t="str">
        <f t="shared" si="70"/>
        <v/>
      </c>
      <c r="BS129" s="190" t="str">
        <f t="shared" si="70"/>
        <v/>
      </c>
      <c r="BT129" s="190" t="str">
        <f t="shared" si="63"/>
        <v/>
      </c>
      <c r="BU129" s="190" t="str">
        <f t="shared" si="63"/>
        <v/>
      </c>
      <c r="BV129" s="190" t="str">
        <f t="shared" si="63"/>
        <v/>
      </c>
      <c r="BW129" s="190" t="str">
        <f t="shared" si="63"/>
        <v/>
      </c>
      <c r="BX129" s="190" t="str">
        <f t="shared" si="63"/>
        <v/>
      </c>
      <c r="BY129" s="190" t="str">
        <f t="shared" si="63"/>
        <v/>
      </c>
      <c r="BZ129" t="e">
        <f>IF(LEFT(B129,6)=$A$1,IF(ISERROR(FIND(SALES!$M$8,MPAN!H129)),"",TRUE),"")</f>
        <v>#N/A</v>
      </c>
    </row>
    <row r="130" spans="1:78" x14ac:dyDescent="0.25">
      <c r="A130" t="e">
        <f>IF(BZ130=TRUE,BZ130&amp;COUNTIF($BZ$3:BZ130,"TRUE"),"")</f>
        <v>#N/A</v>
      </c>
      <c r="B130" s="625" t="str">
        <f t="shared" si="41"/>
        <v>MANWP3</v>
      </c>
      <c r="C130" s="626" t="str">
        <f>'F12'!E133</f>
        <v>MANW P3 1R</v>
      </c>
      <c r="D130" s="1" t="str">
        <f t="shared" si="42"/>
        <v>MANW</v>
      </c>
      <c r="E130" s="1" t="str">
        <f t="shared" si="43"/>
        <v>P3</v>
      </c>
      <c r="F130" t="str">
        <f t="shared" si="46"/>
        <v>1R</v>
      </c>
      <c r="G130" t="str">
        <f t="shared" si="47"/>
        <v/>
      </c>
      <c r="H130" s="1" t="str">
        <f>'F12'!F133</f>
        <v>802 801 500 501 840 873</v>
      </c>
      <c r="I130" s="197">
        <f t="shared" si="44"/>
        <v>5.75</v>
      </c>
      <c r="J130" s="190" t="str">
        <f t="shared" si="67"/>
        <v>802</v>
      </c>
      <c r="K130" s="190" t="str">
        <f t="shared" si="67"/>
        <v>801</v>
      </c>
      <c r="L130" s="190" t="str">
        <f t="shared" si="67"/>
        <v>500</v>
      </c>
      <c r="M130" s="190" t="str">
        <f t="shared" si="67"/>
        <v>501</v>
      </c>
      <c r="N130" s="190" t="str">
        <f t="shared" si="67"/>
        <v>840</v>
      </c>
      <c r="O130" s="190" t="str">
        <f t="shared" si="67"/>
        <v>873</v>
      </c>
      <c r="P130" s="190" t="str">
        <f t="shared" si="67"/>
        <v/>
      </c>
      <c r="Q130" s="190" t="str">
        <f t="shared" si="67"/>
        <v/>
      </c>
      <c r="R130" s="190" t="str">
        <f t="shared" si="67"/>
        <v/>
      </c>
      <c r="S130" s="190" t="str">
        <f t="shared" si="67"/>
        <v/>
      </c>
      <c r="T130" s="190" t="str">
        <f t="shared" si="67"/>
        <v/>
      </c>
      <c r="U130" s="190" t="str">
        <f t="shared" si="67"/>
        <v/>
      </c>
      <c r="V130" s="190" t="str">
        <f t="shared" si="67"/>
        <v/>
      </c>
      <c r="W130" s="190" t="str">
        <f t="shared" si="67"/>
        <v/>
      </c>
      <c r="X130" s="190" t="str">
        <f t="shared" si="67"/>
        <v/>
      </c>
      <c r="Y130" s="190" t="str">
        <f t="shared" si="67"/>
        <v/>
      </c>
      <c r="Z130" s="190" t="str">
        <f t="shared" si="69"/>
        <v/>
      </c>
      <c r="AA130" s="190" t="str">
        <f t="shared" si="69"/>
        <v/>
      </c>
      <c r="AB130" s="190" t="str">
        <f t="shared" si="69"/>
        <v/>
      </c>
      <c r="AC130" s="190" t="str">
        <f t="shared" si="69"/>
        <v/>
      </c>
      <c r="AD130" s="190" t="str">
        <f t="shared" si="69"/>
        <v/>
      </c>
      <c r="AE130" s="190" t="str">
        <f t="shared" si="69"/>
        <v/>
      </c>
      <c r="AF130" s="190" t="str">
        <f t="shared" si="69"/>
        <v/>
      </c>
      <c r="AG130" s="190" t="str">
        <f t="shared" si="69"/>
        <v/>
      </c>
      <c r="AH130" s="190" t="str">
        <f t="shared" si="69"/>
        <v/>
      </c>
      <c r="AI130" s="190" t="str">
        <f t="shared" si="69"/>
        <v/>
      </c>
      <c r="AJ130" s="190" t="str">
        <f t="shared" si="69"/>
        <v/>
      </c>
      <c r="AK130" s="190" t="str">
        <f t="shared" si="69"/>
        <v/>
      </c>
      <c r="AL130" s="190" t="str">
        <f t="shared" si="69"/>
        <v/>
      </c>
      <c r="AM130" s="190" t="str">
        <f t="shared" si="69"/>
        <v/>
      </c>
      <c r="AN130" s="190" t="str">
        <f t="shared" si="69"/>
        <v/>
      </c>
      <c r="AO130" s="190" t="str">
        <f t="shared" si="68"/>
        <v/>
      </c>
      <c r="AP130" s="190" t="str">
        <f t="shared" si="68"/>
        <v/>
      </c>
      <c r="AQ130" s="190" t="str">
        <f t="shared" si="68"/>
        <v/>
      </c>
      <c r="AR130" s="190" t="str">
        <f t="shared" si="68"/>
        <v/>
      </c>
      <c r="AS130" s="190" t="str">
        <f t="shared" si="68"/>
        <v/>
      </c>
      <c r="AT130" s="190" t="str">
        <f t="shared" si="68"/>
        <v/>
      </c>
      <c r="AU130" s="190" t="str">
        <f t="shared" si="68"/>
        <v/>
      </c>
      <c r="AV130" s="190" t="str">
        <f t="shared" si="68"/>
        <v/>
      </c>
      <c r="AW130" s="190" t="str">
        <f t="shared" si="68"/>
        <v/>
      </c>
      <c r="AX130" s="190" t="str">
        <f t="shared" si="68"/>
        <v/>
      </c>
      <c r="AY130" s="190" t="str">
        <f t="shared" si="68"/>
        <v/>
      </c>
      <c r="AZ130" s="190" t="str">
        <f t="shared" si="68"/>
        <v/>
      </c>
      <c r="BA130" s="190" t="str">
        <f t="shared" si="68"/>
        <v/>
      </c>
      <c r="BB130" s="190" t="str">
        <f t="shared" si="68"/>
        <v/>
      </c>
      <c r="BC130" s="190" t="str">
        <f t="shared" si="68"/>
        <v/>
      </c>
      <c r="BD130" s="190" t="str">
        <f t="shared" si="68"/>
        <v/>
      </c>
      <c r="BE130" s="190" t="str">
        <f t="shared" ref="BE130:BS146" si="71">IF(BE$2&gt;LEN($H130),IF(BE$1=1,IF(LEN($H130)=2,"0"&amp;$H130,""),""),RIGHT(LEFT($H130,BE$2),3))</f>
        <v/>
      </c>
      <c r="BF130" s="190" t="str">
        <f t="shared" si="71"/>
        <v/>
      </c>
      <c r="BG130" s="190" t="str">
        <f t="shared" si="71"/>
        <v/>
      </c>
      <c r="BH130" s="190" t="str">
        <f t="shared" si="71"/>
        <v/>
      </c>
      <c r="BI130" s="190" t="str">
        <f t="shared" si="71"/>
        <v/>
      </c>
      <c r="BJ130" s="190" t="str">
        <f t="shared" si="71"/>
        <v/>
      </c>
      <c r="BK130" s="190" t="str">
        <f t="shared" si="71"/>
        <v/>
      </c>
      <c r="BL130" s="190" t="str">
        <f t="shared" si="71"/>
        <v/>
      </c>
      <c r="BM130" s="190" t="str">
        <f t="shared" si="71"/>
        <v/>
      </c>
      <c r="BN130" s="190" t="str">
        <f t="shared" si="71"/>
        <v/>
      </c>
      <c r="BO130" s="190" t="str">
        <f t="shared" si="71"/>
        <v/>
      </c>
      <c r="BP130" s="190" t="str">
        <f t="shared" si="71"/>
        <v/>
      </c>
      <c r="BQ130" s="190" t="str">
        <f t="shared" si="71"/>
        <v/>
      </c>
      <c r="BR130" s="190" t="str">
        <f t="shared" si="71"/>
        <v/>
      </c>
      <c r="BS130" s="190" t="str">
        <f t="shared" si="71"/>
        <v/>
      </c>
      <c r="BT130" s="190" t="str">
        <f t="shared" si="63"/>
        <v/>
      </c>
      <c r="BU130" s="190" t="str">
        <f t="shared" si="63"/>
        <v/>
      </c>
      <c r="BV130" s="190" t="str">
        <f t="shared" si="63"/>
        <v/>
      </c>
      <c r="BW130" s="190" t="str">
        <f t="shared" si="63"/>
        <v/>
      </c>
      <c r="BX130" s="190" t="str">
        <f t="shared" si="63"/>
        <v/>
      </c>
      <c r="BY130" s="190" t="str">
        <f t="shared" si="63"/>
        <v/>
      </c>
      <c r="BZ130" t="e">
        <f>IF(LEFT(B130,6)=$A$1,IF(ISERROR(FIND(SALES!$M$8,MPAN!H130)),"",TRUE),"")</f>
        <v>#N/A</v>
      </c>
    </row>
    <row r="131" spans="1:78" x14ac:dyDescent="0.25">
      <c r="A131" t="e">
        <f>IF(BZ131=TRUE,BZ131&amp;COUNTIF($BZ$3:BZ131,"TRUE"),"")</f>
        <v>#N/A</v>
      </c>
      <c r="B131" s="625" t="str">
        <f t="shared" si="41"/>
        <v>EMIDP2</v>
      </c>
      <c r="C131" s="626" t="str">
        <f>'F12'!E134</f>
        <v>EMID P2 2R</v>
      </c>
      <c r="D131" s="1" t="str">
        <f t="shared" si="42"/>
        <v>EMID</v>
      </c>
      <c r="E131" s="1" t="str">
        <f t="shared" si="43"/>
        <v>P2</v>
      </c>
      <c r="F131" t="str">
        <f t="shared" si="46"/>
        <v>2R</v>
      </c>
      <c r="G131" t="str">
        <f t="shared" si="47"/>
        <v/>
      </c>
      <c r="H131" s="1" t="str">
        <f>'F12'!F134</f>
        <v>830 010 033 034 143 522 524 534 548 811 831 874</v>
      </c>
      <c r="I131" s="197">
        <f t="shared" si="44"/>
        <v>11.75</v>
      </c>
      <c r="J131" s="190" t="str">
        <f t="shared" si="67"/>
        <v>830</v>
      </c>
      <c r="K131" s="190" t="str">
        <f t="shared" si="67"/>
        <v>010</v>
      </c>
      <c r="L131" s="190" t="str">
        <f t="shared" si="67"/>
        <v>033</v>
      </c>
      <c r="M131" s="190" t="str">
        <f t="shared" si="67"/>
        <v>034</v>
      </c>
      <c r="N131" s="190" t="str">
        <f t="shared" si="67"/>
        <v>143</v>
      </c>
      <c r="O131" s="190" t="str">
        <f t="shared" si="67"/>
        <v>522</v>
      </c>
      <c r="P131" s="190" t="str">
        <f t="shared" si="67"/>
        <v>524</v>
      </c>
      <c r="Q131" s="190" t="str">
        <f t="shared" si="67"/>
        <v>534</v>
      </c>
      <c r="R131" s="190" t="str">
        <f t="shared" si="67"/>
        <v>548</v>
      </c>
      <c r="S131" s="190" t="str">
        <f t="shared" si="67"/>
        <v>811</v>
      </c>
      <c r="T131" s="190" t="str">
        <f t="shared" si="67"/>
        <v>831</v>
      </c>
      <c r="U131" s="190" t="str">
        <f t="shared" si="67"/>
        <v>874</v>
      </c>
      <c r="V131" s="190" t="str">
        <f t="shared" si="67"/>
        <v/>
      </c>
      <c r="W131" s="190" t="str">
        <f t="shared" si="67"/>
        <v/>
      </c>
      <c r="X131" s="190" t="str">
        <f t="shared" si="67"/>
        <v/>
      </c>
      <c r="Y131" s="190" t="str">
        <f t="shared" si="67"/>
        <v/>
      </c>
      <c r="Z131" s="190" t="str">
        <f t="shared" si="69"/>
        <v/>
      </c>
      <c r="AA131" s="190" t="str">
        <f t="shared" si="69"/>
        <v/>
      </c>
      <c r="AB131" s="190" t="str">
        <f t="shared" si="69"/>
        <v/>
      </c>
      <c r="AC131" s="190" t="str">
        <f t="shared" si="69"/>
        <v/>
      </c>
      <c r="AD131" s="190" t="str">
        <f t="shared" si="69"/>
        <v/>
      </c>
      <c r="AE131" s="190" t="str">
        <f t="shared" si="69"/>
        <v/>
      </c>
      <c r="AF131" s="190" t="str">
        <f t="shared" si="69"/>
        <v/>
      </c>
      <c r="AG131" s="190" t="str">
        <f t="shared" si="69"/>
        <v/>
      </c>
      <c r="AH131" s="190" t="str">
        <f t="shared" si="69"/>
        <v/>
      </c>
      <c r="AI131" s="190" t="str">
        <f t="shared" si="69"/>
        <v/>
      </c>
      <c r="AJ131" s="190" t="str">
        <f t="shared" si="69"/>
        <v/>
      </c>
      <c r="AK131" s="190" t="str">
        <f t="shared" si="69"/>
        <v/>
      </c>
      <c r="AL131" s="190" t="str">
        <f t="shared" si="69"/>
        <v/>
      </c>
      <c r="AM131" s="190" t="str">
        <f t="shared" si="69"/>
        <v/>
      </c>
      <c r="AN131" s="190" t="str">
        <f t="shared" si="69"/>
        <v/>
      </c>
      <c r="AO131" s="190" t="str">
        <f t="shared" si="68"/>
        <v/>
      </c>
      <c r="AP131" s="190" t="str">
        <f t="shared" si="68"/>
        <v/>
      </c>
      <c r="AQ131" s="190" t="str">
        <f t="shared" si="68"/>
        <v/>
      </c>
      <c r="AR131" s="190" t="str">
        <f t="shared" si="68"/>
        <v/>
      </c>
      <c r="AS131" s="190" t="str">
        <f t="shared" si="68"/>
        <v/>
      </c>
      <c r="AT131" s="190" t="str">
        <f t="shared" si="68"/>
        <v/>
      </c>
      <c r="AU131" s="190" t="str">
        <f t="shared" si="68"/>
        <v/>
      </c>
      <c r="AV131" s="190" t="str">
        <f t="shared" si="68"/>
        <v/>
      </c>
      <c r="AW131" s="190" t="str">
        <f t="shared" si="68"/>
        <v/>
      </c>
      <c r="AX131" s="190" t="str">
        <f t="shared" si="68"/>
        <v/>
      </c>
      <c r="AY131" s="190" t="str">
        <f t="shared" si="68"/>
        <v/>
      </c>
      <c r="AZ131" s="190" t="str">
        <f t="shared" si="68"/>
        <v/>
      </c>
      <c r="BA131" s="190" t="str">
        <f t="shared" si="68"/>
        <v/>
      </c>
      <c r="BB131" s="190" t="str">
        <f t="shared" si="68"/>
        <v/>
      </c>
      <c r="BC131" s="190" t="str">
        <f t="shared" si="68"/>
        <v/>
      </c>
      <c r="BD131" s="190" t="str">
        <f t="shared" si="68"/>
        <v/>
      </c>
      <c r="BE131" s="190" t="str">
        <f t="shared" si="71"/>
        <v/>
      </c>
      <c r="BF131" s="190" t="str">
        <f t="shared" si="71"/>
        <v/>
      </c>
      <c r="BG131" s="190" t="str">
        <f t="shared" si="71"/>
        <v/>
      </c>
      <c r="BH131" s="190" t="str">
        <f t="shared" si="71"/>
        <v/>
      </c>
      <c r="BI131" s="190" t="str">
        <f t="shared" si="71"/>
        <v/>
      </c>
      <c r="BJ131" s="190" t="str">
        <f t="shared" si="71"/>
        <v/>
      </c>
      <c r="BK131" s="190" t="str">
        <f t="shared" si="71"/>
        <v/>
      </c>
      <c r="BL131" s="190" t="str">
        <f t="shared" si="71"/>
        <v/>
      </c>
      <c r="BM131" s="190" t="str">
        <f t="shared" si="71"/>
        <v/>
      </c>
      <c r="BN131" s="190" t="str">
        <f t="shared" si="71"/>
        <v/>
      </c>
      <c r="BO131" s="190" t="str">
        <f t="shared" si="71"/>
        <v/>
      </c>
      <c r="BP131" s="190" t="str">
        <f t="shared" si="71"/>
        <v/>
      </c>
      <c r="BQ131" s="190" t="str">
        <f t="shared" si="71"/>
        <v/>
      </c>
      <c r="BR131" s="190" t="str">
        <f t="shared" si="71"/>
        <v/>
      </c>
      <c r="BS131" s="190" t="str">
        <f t="shared" si="71"/>
        <v/>
      </c>
      <c r="BT131" s="190" t="str">
        <f t="shared" si="63"/>
        <v/>
      </c>
      <c r="BU131" s="190" t="str">
        <f t="shared" si="63"/>
        <v/>
      </c>
      <c r="BV131" s="190" t="str">
        <f t="shared" si="63"/>
        <v/>
      </c>
      <c r="BW131" s="190" t="str">
        <f t="shared" si="63"/>
        <v/>
      </c>
      <c r="BX131" s="190" t="str">
        <f t="shared" si="63"/>
        <v/>
      </c>
      <c r="BY131" s="190" t="str">
        <f t="shared" si="63"/>
        <v/>
      </c>
      <c r="BZ131" t="e">
        <f>IF(LEFT(B131,6)=$A$1,IF(ISERROR(FIND(SALES!$M$8,MPAN!H131)),"",TRUE),"")</f>
        <v>#N/A</v>
      </c>
    </row>
    <row r="132" spans="1:78" x14ac:dyDescent="0.25">
      <c r="A132" t="e">
        <f>IF(BZ132=TRUE,BZ132&amp;COUNTIF($BZ$3:BZ132,"TRUE"),"")</f>
        <v>#N/A</v>
      </c>
      <c r="B132" s="625" t="str">
        <f t="shared" ref="B132:B195" si="72">D132&amp;E132</f>
        <v>EELCP3</v>
      </c>
      <c r="C132" s="626" t="str">
        <f>'F12'!E135</f>
        <v>EELC P3 2R (Day/Night)</v>
      </c>
      <c r="D132" s="1" t="str">
        <f t="shared" ref="D132:D195" si="73">LEFT(C132,4)</f>
        <v>EELC</v>
      </c>
      <c r="E132" s="1" t="str">
        <f t="shared" ref="E132:E195" si="74">RIGHT(LEFT(C132,7),2)</f>
        <v>P3</v>
      </c>
      <c r="F132" t="str">
        <f t="shared" si="46"/>
        <v>2R</v>
      </c>
      <c r="G132" t="str">
        <f t="shared" si="47"/>
        <v xml:space="preserve"> (Day/Night)</v>
      </c>
      <c r="H132" s="1" t="str">
        <f>'F12'!F135</f>
        <v>205 656 657 660 661 807 808 809 811 812</v>
      </c>
      <c r="I132" s="197">
        <f t="shared" ref="I132:I195" si="75">LEN(H132)/4</f>
        <v>9.75</v>
      </c>
      <c r="J132" s="190" t="str">
        <f t="shared" si="67"/>
        <v>205</v>
      </c>
      <c r="K132" s="190" t="str">
        <f t="shared" si="67"/>
        <v>656</v>
      </c>
      <c r="L132" s="190" t="str">
        <f t="shared" si="67"/>
        <v>657</v>
      </c>
      <c r="M132" s="190" t="str">
        <f t="shared" si="67"/>
        <v>660</v>
      </c>
      <c r="N132" s="190" t="str">
        <f t="shared" si="67"/>
        <v>661</v>
      </c>
      <c r="O132" s="190" t="str">
        <f t="shared" si="67"/>
        <v>807</v>
      </c>
      <c r="P132" s="190" t="str">
        <f t="shared" si="67"/>
        <v>808</v>
      </c>
      <c r="Q132" s="190" t="str">
        <f t="shared" si="67"/>
        <v>809</v>
      </c>
      <c r="R132" s="190" t="str">
        <f t="shared" si="67"/>
        <v>811</v>
      </c>
      <c r="S132" s="190" t="str">
        <f t="shared" si="67"/>
        <v>812</v>
      </c>
      <c r="T132" s="190" t="str">
        <f t="shared" si="67"/>
        <v/>
      </c>
      <c r="U132" s="190" t="str">
        <f t="shared" si="67"/>
        <v/>
      </c>
      <c r="V132" s="190" t="str">
        <f t="shared" si="67"/>
        <v/>
      </c>
      <c r="W132" s="190" t="str">
        <f t="shared" si="67"/>
        <v/>
      </c>
      <c r="X132" s="190" t="str">
        <f t="shared" si="67"/>
        <v/>
      </c>
      <c r="Y132" s="190" t="str">
        <f t="shared" si="67"/>
        <v/>
      </c>
      <c r="Z132" s="190" t="str">
        <f t="shared" si="69"/>
        <v/>
      </c>
      <c r="AA132" s="190" t="str">
        <f t="shared" si="69"/>
        <v/>
      </c>
      <c r="AB132" s="190" t="str">
        <f t="shared" si="69"/>
        <v/>
      </c>
      <c r="AC132" s="190" t="str">
        <f t="shared" si="69"/>
        <v/>
      </c>
      <c r="AD132" s="190" t="str">
        <f t="shared" si="69"/>
        <v/>
      </c>
      <c r="AE132" s="190" t="str">
        <f t="shared" si="69"/>
        <v/>
      </c>
      <c r="AF132" s="190" t="str">
        <f t="shared" si="69"/>
        <v/>
      </c>
      <c r="AG132" s="190" t="str">
        <f t="shared" si="69"/>
        <v/>
      </c>
      <c r="AH132" s="190" t="str">
        <f t="shared" si="69"/>
        <v/>
      </c>
      <c r="AI132" s="190" t="str">
        <f t="shared" si="69"/>
        <v/>
      </c>
      <c r="AJ132" s="190" t="str">
        <f t="shared" si="69"/>
        <v/>
      </c>
      <c r="AK132" s="190" t="str">
        <f t="shared" si="69"/>
        <v/>
      </c>
      <c r="AL132" s="190" t="str">
        <f t="shared" si="69"/>
        <v/>
      </c>
      <c r="AM132" s="190" t="str">
        <f t="shared" si="69"/>
        <v/>
      </c>
      <c r="AN132" s="190" t="str">
        <f t="shared" si="69"/>
        <v/>
      </c>
      <c r="AO132" s="190" t="str">
        <f t="shared" si="68"/>
        <v/>
      </c>
      <c r="AP132" s="190" t="str">
        <f t="shared" si="68"/>
        <v/>
      </c>
      <c r="AQ132" s="190" t="str">
        <f t="shared" si="68"/>
        <v/>
      </c>
      <c r="AR132" s="190" t="str">
        <f t="shared" si="68"/>
        <v/>
      </c>
      <c r="AS132" s="190" t="str">
        <f t="shared" si="68"/>
        <v/>
      </c>
      <c r="AT132" s="190" t="str">
        <f t="shared" si="68"/>
        <v/>
      </c>
      <c r="AU132" s="190" t="str">
        <f t="shared" si="68"/>
        <v/>
      </c>
      <c r="AV132" s="190" t="str">
        <f t="shared" si="68"/>
        <v/>
      </c>
      <c r="AW132" s="190" t="str">
        <f t="shared" si="68"/>
        <v/>
      </c>
      <c r="AX132" s="190" t="str">
        <f t="shared" si="68"/>
        <v/>
      </c>
      <c r="AY132" s="190" t="str">
        <f t="shared" si="68"/>
        <v/>
      </c>
      <c r="AZ132" s="190" t="str">
        <f t="shared" si="68"/>
        <v/>
      </c>
      <c r="BA132" s="190" t="str">
        <f t="shared" si="68"/>
        <v/>
      </c>
      <c r="BB132" s="190" t="str">
        <f t="shared" si="68"/>
        <v/>
      </c>
      <c r="BC132" s="190" t="str">
        <f t="shared" si="68"/>
        <v/>
      </c>
      <c r="BD132" s="190" t="str">
        <f t="shared" si="68"/>
        <v/>
      </c>
      <c r="BE132" s="190" t="str">
        <f t="shared" si="71"/>
        <v/>
      </c>
      <c r="BF132" s="190" t="str">
        <f t="shared" si="71"/>
        <v/>
      </c>
      <c r="BG132" s="190" t="str">
        <f t="shared" si="71"/>
        <v/>
      </c>
      <c r="BH132" s="190" t="str">
        <f t="shared" si="71"/>
        <v/>
      </c>
      <c r="BI132" s="190" t="str">
        <f t="shared" si="71"/>
        <v/>
      </c>
      <c r="BJ132" s="190" t="str">
        <f t="shared" si="71"/>
        <v/>
      </c>
      <c r="BK132" s="190" t="str">
        <f t="shared" si="71"/>
        <v/>
      </c>
      <c r="BL132" s="190" t="str">
        <f t="shared" si="71"/>
        <v/>
      </c>
      <c r="BM132" s="190" t="str">
        <f t="shared" si="71"/>
        <v/>
      </c>
      <c r="BN132" s="190" t="str">
        <f t="shared" si="71"/>
        <v/>
      </c>
      <c r="BO132" s="190" t="str">
        <f t="shared" si="71"/>
        <v/>
      </c>
      <c r="BP132" s="190" t="str">
        <f t="shared" si="71"/>
        <v/>
      </c>
      <c r="BQ132" s="190" t="str">
        <f t="shared" si="71"/>
        <v/>
      </c>
      <c r="BR132" s="190" t="str">
        <f t="shared" si="71"/>
        <v/>
      </c>
      <c r="BS132" s="190" t="str">
        <f t="shared" si="71"/>
        <v/>
      </c>
      <c r="BT132" s="190" t="str">
        <f t="shared" si="63"/>
        <v/>
      </c>
      <c r="BU132" s="190" t="str">
        <f t="shared" si="63"/>
        <v/>
      </c>
      <c r="BV132" s="190" t="str">
        <f t="shared" si="63"/>
        <v/>
      </c>
      <c r="BW132" s="190" t="str">
        <f t="shared" si="63"/>
        <v/>
      </c>
      <c r="BX132" s="190" t="str">
        <f t="shared" si="63"/>
        <v/>
      </c>
      <c r="BY132" s="190" t="str">
        <f t="shared" si="63"/>
        <v/>
      </c>
      <c r="BZ132" t="e">
        <f>IF(LEFT(B132,6)=$A$1,IF(ISERROR(FIND(SALES!$M$8,MPAN!H132)),"",TRUE),"")</f>
        <v>#N/A</v>
      </c>
    </row>
    <row r="133" spans="1:78" x14ac:dyDescent="0.25">
      <c r="A133" t="e">
        <f>IF(BZ133=TRUE,BZ133&amp;COUNTIF($BZ$3:BZ133,"TRUE"),"")</f>
        <v>#N/A</v>
      </c>
      <c r="B133" s="625" t="str">
        <f t="shared" si="72"/>
        <v>EELCP4</v>
      </c>
      <c r="C133" s="626" t="str">
        <f>'F12'!E136</f>
        <v>EELC P4 2R</v>
      </c>
      <c r="D133" s="1" t="str">
        <f t="shared" si="73"/>
        <v>EELC</v>
      </c>
      <c r="E133" s="1" t="str">
        <f t="shared" si="74"/>
        <v>P4</v>
      </c>
      <c r="F133" t="str">
        <f t="shared" ref="F133:F196" si="76">RIGHT(LEFT(C133,10),2)</f>
        <v>2R</v>
      </c>
      <c r="G133" t="str">
        <f t="shared" ref="G133:G196" si="77">RIGHT(C133,LEN(C133)-10)</f>
        <v/>
      </c>
      <c r="H133" s="1" t="str">
        <f>'F12'!F136</f>
        <v>811 808 809 124 125 126 127 166 167 176 177 178 179 182 183 194 195 201 601 624 625 626 627 648 656 657 658 659 660 661 666 667 676 677 678 679 682 683 694 695 807 810 812 874</v>
      </c>
      <c r="I133" s="197">
        <f t="shared" si="75"/>
        <v>43.75</v>
      </c>
      <c r="J133" s="190" t="str">
        <f t="shared" si="67"/>
        <v>811</v>
      </c>
      <c r="K133" s="190" t="str">
        <f t="shared" si="67"/>
        <v>808</v>
      </c>
      <c r="L133" s="190" t="str">
        <f t="shared" si="67"/>
        <v>809</v>
      </c>
      <c r="M133" s="190" t="str">
        <f t="shared" si="67"/>
        <v>124</v>
      </c>
      <c r="N133" s="190" t="str">
        <f t="shared" si="67"/>
        <v>125</v>
      </c>
      <c r="O133" s="190" t="str">
        <f t="shared" si="67"/>
        <v>126</v>
      </c>
      <c r="P133" s="190" t="str">
        <f t="shared" si="67"/>
        <v>127</v>
      </c>
      <c r="Q133" s="190" t="str">
        <f t="shared" si="67"/>
        <v>166</v>
      </c>
      <c r="R133" s="190" t="str">
        <f t="shared" si="67"/>
        <v>167</v>
      </c>
      <c r="S133" s="190" t="str">
        <f t="shared" si="67"/>
        <v>176</v>
      </c>
      <c r="T133" s="190" t="str">
        <f t="shared" si="67"/>
        <v>177</v>
      </c>
      <c r="U133" s="190" t="str">
        <f t="shared" si="67"/>
        <v>178</v>
      </c>
      <c r="V133" s="190" t="str">
        <f t="shared" si="67"/>
        <v>179</v>
      </c>
      <c r="W133" s="190" t="str">
        <f t="shared" si="67"/>
        <v>182</v>
      </c>
      <c r="X133" s="190" t="str">
        <f t="shared" si="67"/>
        <v>183</v>
      </c>
      <c r="Y133" s="190" t="str">
        <f t="shared" si="67"/>
        <v>194</v>
      </c>
      <c r="Z133" s="190" t="str">
        <f t="shared" si="69"/>
        <v>195</v>
      </c>
      <c r="AA133" s="190" t="str">
        <f t="shared" si="69"/>
        <v>201</v>
      </c>
      <c r="AB133" s="190" t="str">
        <f t="shared" si="69"/>
        <v>601</v>
      </c>
      <c r="AC133" s="190" t="str">
        <f t="shared" si="69"/>
        <v>624</v>
      </c>
      <c r="AD133" s="190" t="str">
        <f t="shared" si="69"/>
        <v>625</v>
      </c>
      <c r="AE133" s="190" t="str">
        <f t="shared" si="69"/>
        <v>626</v>
      </c>
      <c r="AF133" s="190" t="str">
        <f t="shared" si="69"/>
        <v>627</v>
      </c>
      <c r="AG133" s="190" t="str">
        <f t="shared" si="69"/>
        <v>648</v>
      </c>
      <c r="AH133" s="190" t="str">
        <f t="shared" si="69"/>
        <v>656</v>
      </c>
      <c r="AI133" s="190" t="str">
        <f t="shared" si="69"/>
        <v>657</v>
      </c>
      <c r="AJ133" s="190" t="str">
        <f t="shared" si="69"/>
        <v>658</v>
      </c>
      <c r="AK133" s="190" t="str">
        <f t="shared" si="69"/>
        <v>659</v>
      </c>
      <c r="AL133" s="190" t="str">
        <f t="shared" si="69"/>
        <v>660</v>
      </c>
      <c r="AM133" s="190" t="str">
        <f t="shared" si="69"/>
        <v>661</v>
      </c>
      <c r="AN133" s="190" t="str">
        <f t="shared" si="69"/>
        <v>666</v>
      </c>
      <c r="AO133" s="190" t="str">
        <f t="shared" si="68"/>
        <v>667</v>
      </c>
      <c r="AP133" s="190" t="str">
        <f t="shared" si="68"/>
        <v>676</v>
      </c>
      <c r="AQ133" s="190" t="str">
        <f t="shared" si="68"/>
        <v>677</v>
      </c>
      <c r="AR133" s="190" t="str">
        <f t="shared" si="68"/>
        <v>678</v>
      </c>
      <c r="AS133" s="190" t="str">
        <f t="shared" si="68"/>
        <v>679</v>
      </c>
      <c r="AT133" s="190" t="str">
        <f t="shared" si="68"/>
        <v>682</v>
      </c>
      <c r="AU133" s="190" t="str">
        <f t="shared" si="68"/>
        <v>683</v>
      </c>
      <c r="AV133" s="190" t="str">
        <f t="shared" si="68"/>
        <v>694</v>
      </c>
      <c r="AW133" s="190" t="str">
        <f t="shared" si="68"/>
        <v>695</v>
      </c>
      <c r="AX133" s="190" t="str">
        <f t="shared" si="68"/>
        <v>807</v>
      </c>
      <c r="AY133" s="190" t="str">
        <f t="shared" si="68"/>
        <v>810</v>
      </c>
      <c r="AZ133" s="190" t="str">
        <f t="shared" si="68"/>
        <v>812</v>
      </c>
      <c r="BA133" s="190" t="str">
        <f t="shared" si="68"/>
        <v>874</v>
      </c>
      <c r="BB133" s="190" t="str">
        <f t="shared" si="68"/>
        <v/>
      </c>
      <c r="BC133" s="190" t="str">
        <f t="shared" si="68"/>
        <v/>
      </c>
      <c r="BD133" s="190" t="str">
        <f t="shared" si="68"/>
        <v/>
      </c>
      <c r="BE133" s="190" t="str">
        <f t="shared" si="71"/>
        <v/>
      </c>
      <c r="BF133" s="190" t="str">
        <f t="shared" si="71"/>
        <v/>
      </c>
      <c r="BG133" s="190" t="str">
        <f t="shared" si="71"/>
        <v/>
      </c>
      <c r="BH133" s="190" t="str">
        <f t="shared" si="71"/>
        <v/>
      </c>
      <c r="BI133" s="190" t="str">
        <f t="shared" si="71"/>
        <v/>
      </c>
      <c r="BJ133" s="190" t="str">
        <f t="shared" si="71"/>
        <v/>
      </c>
      <c r="BK133" s="190" t="str">
        <f t="shared" si="71"/>
        <v/>
      </c>
      <c r="BL133" s="190" t="str">
        <f t="shared" si="71"/>
        <v/>
      </c>
      <c r="BM133" s="190" t="str">
        <f t="shared" si="71"/>
        <v/>
      </c>
      <c r="BN133" s="190" t="str">
        <f t="shared" si="71"/>
        <v/>
      </c>
      <c r="BO133" s="190" t="str">
        <f t="shared" si="71"/>
        <v/>
      </c>
      <c r="BP133" s="190" t="str">
        <f t="shared" si="71"/>
        <v/>
      </c>
      <c r="BQ133" s="190" t="str">
        <f t="shared" si="71"/>
        <v/>
      </c>
      <c r="BR133" s="190" t="str">
        <f t="shared" si="71"/>
        <v/>
      </c>
      <c r="BS133" s="190" t="str">
        <f t="shared" si="71"/>
        <v/>
      </c>
      <c r="BT133" s="190" t="str">
        <f t="shared" si="63"/>
        <v/>
      </c>
      <c r="BU133" s="190" t="str">
        <f t="shared" si="63"/>
        <v/>
      </c>
      <c r="BV133" s="190" t="str">
        <f t="shared" si="63"/>
        <v/>
      </c>
      <c r="BW133" s="190" t="str">
        <f t="shared" si="63"/>
        <v/>
      </c>
      <c r="BX133" s="190" t="str">
        <f t="shared" si="63"/>
        <v/>
      </c>
      <c r="BY133" s="190" t="str">
        <f t="shared" si="63"/>
        <v/>
      </c>
      <c r="BZ133" t="e">
        <f>IF(LEFT(B133,6)=$A$1,IF(ISERROR(FIND(SALES!$M$8,MPAN!H133)),"",TRUE),"")</f>
        <v>#N/A</v>
      </c>
    </row>
    <row r="134" spans="1:78" x14ac:dyDescent="0.25">
      <c r="A134" t="e">
        <f>IF(BZ134=TRUE,BZ134&amp;COUNTIF($BZ$3:BZ134,"TRUE"),"")</f>
        <v>#N/A</v>
      </c>
      <c r="B134" s="625" t="str">
        <f t="shared" si="72"/>
        <v>YELGP2</v>
      </c>
      <c r="C134" s="626" t="str">
        <f>'F12'!E137</f>
        <v>YELG P2 2R</v>
      </c>
      <c r="D134" s="1" t="str">
        <f t="shared" si="73"/>
        <v>YELG</v>
      </c>
      <c r="E134" s="1" t="str">
        <f t="shared" si="74"/>
        <v>P2</v>
      </c>
      <c r="F134" t="str">
        <f t="shared" si="76"/>
        <v>2R</v>
      </c>
      <c r="G134" t="str">
        <f t="shared" si="77"/>
        <v/>
      </c>
      <c r="H134" s="1" t="str">
        <f>'F12'!F137</f>
        <v>517 807 811 812 814 815 874</v>
      </c>
      <c r="I134" s="197">
        <f t="shared" si="75"/>
        <v>6.75</v>
      </c>
      <c r="J134" s="190" t="str">
        <f t="shared" si="67"/>
        <v>517</v>
      </c>
      <c r="K134" s="190" t="str">
        <f t="shared" si="67"/>
        <v>807</v>
      </c>
      <c r="L134" s="190" t="str">
        <f t="shared" si="67"/>
        <v>811</v>
      </c>
      <c r="M134" s="190" t="str">
        <f t="shared" si="67"/>
        <v>812</v>
      </c>
      <c r="N134" s="190" t="str">
        <f t="shared" si="67"/>
        <v>814</v>
      </c>
      <c r="O134" s="190" t="str">
        <f t="shared" si="67"/>
        <v>815</v>
      </c>
      <c r="P134" s="190" t="str">
        <f t="shared" si="67"/>
        <v>874</v>
      </c>
      <c r="Q134" s="190" t="str">
        <f t="shared" si="67"/>
        <v/>
      </c>
      <c r="R134" s="190" t="str">
        <f t="shared" si="67"/>
        <v/>
      </c>
      <c r="S134" s="190" t="str">
        <f t="shared" si="67"/>
        <v/>
      </c>
      <c r="T134" s="190" t="str">
        <f t="shared" si="67"/>
        <v/>
      </c>
      <c r="U134" s="190" t="str">
        <f t="shared" si="67"/>
        <v/>
      </c>
      <c r="V134" s="190" t="str">
        <f t="shared" si="67"/>
        <v/>
      </c>
      <c r="W134" s="190" t="str">
        <f t="shared" si="67"/>
        <v/>
      </c>
      <c r="X134" s="190" t="str">
        <f t="shared" si="67"/>
        <v/>
      </c>
      <c r="Y134" s="190" t="str">
        <f>IF(Y$2&gt;LEN($H134),IF(Y$1=1,IF(LEN($H134)=2,"0"&amp;$H134,""),""),RIGHT(LEFT($H134,Y$2),3))</f>
        <v/>
      </c>
      <c r="Z134" s="190" t="str">
        <f t="shared" si="69"/>
        <v/>
      </c>
      <c r="AA134" s="190" t="str">
        <f t="shared" si="69"/>
        <v/>
      </c>
      <c r="AB134" s="190" t="str">
        <f t="shared" si="69"/>
        <v/>
      </c>
      <c r="AC134" s="190" t="str">
        <f t="shared" si="69"/>
        <v/>
      </c>
      <c r="AD134" s="190" t="str">
        <f t="shared" si="69"/>
        <v/>
      </c>
      <c r="AE134" s="190" t="str">
        <f t="shared" si="69"/>
        <v/>
      </c>
      <c r="AF134" s="190" t="str">
        <f t="shared" si="69"/>
        <v/>
      </c>
      <c r="AG134" s="190" t="str">
        <f t="shared" si="69"/>
        <v/>
      </c>
      <c r="AH134" s="190" t="str">
        <f t="shared" si="69"/>
        <v/>
      </c>
      <c r="AI134" s="190" t="str">
        <f t="shared" si="69"/>
        <v/>
      </c>
      <c r="AJ134" s="190" t="str">
        <f t="shared" si="69"/>
        <v/>
      </c>
      <c r="AK134" s="190" t="str">
        <f t="shared" si="69"/>
        <v/>
      </c>
      <c r="AL134" s="190" t="str">
        <f t="shared" si="69"/>
        <v/>
      </c>
      <c r="AM134" s="190" t="str">
        <f t="shared" si="69"/>
        <v/>
      </c>
      <c r="AN134" s="190" t="str">
        <f t="shared" si="69"/>
        <v/>
      </c>
      <c r="AO134" s="190" t="str">
        <f t="shared" si="68"/>
        <v/>
      </c>
      <c r="AP134" s="190" t="str">
        <f t="shared" si="68"/>
        <v/>
      </c>
      <c r="AQ134" s="190" t="str">
        <f t="shared" si="68"/>
        <v/>
      </c>
      <c r="AR134" s="190" t="str">
        <f t="shared" si="68"/>
        <v/>
      </c>
      <c r="AS134" s="190" t="str">
        <f t="shared" si="68"/>
        <v/>
      </c>
      <c r="AT134" s="190" t="str">
        <f t="shared" si="68"/>
        <v/>
      </c>
      <c r="AU134" s="190" t="str">
        <f t="shared" si="68"/>
        <v/>
      </c>
      <c r="AV134" s="190" t="str">
        <f t="shared" si="68"/>
        <v/>
      </c>
      <c r="AW134" s="190" t="str">
        <f t="shared" si="68"/>
        <v/>
      </c>
      <c r="AX134" s="190" t="str">
        <f t="shared" si="68"/>
        <v/>
      </c>
      <c r="AY134" s="190" t="str">
        <f t="shared" si="68"/>
        <v/>
      </c>
      <c r="AZ134" s="190" t="str">
        <f t="shared" si="68"/>
        <v/>
      </c>
      <c r="BA134" s="190" t="str">
        <f t="shared" si="68"/>
        <v/>
      </c>
      <c r="BB134" s="190" t="str">
        <f t="shared" si="68"/>
        <v/>
      </c>
      <c r="BC134" s="190" t="str">
        <f t="shared" si="68"/>
        <v/>
      </c>
      <c r="BD134" s="190" t="str">
        <f t="shared" si="68"/>
        <v/>
      </c>
      <c r="BE134" s="190" t="str">
        <f t="shared" si="71"/>
        <v/>
      </c>
      <c r="BF134" s="190" t="str">
        <f t="shared" si="71"/>
        <v/>
      </c>
      <c r="BG134" s="190" t="str">
        <f t="shared" si="71"/>
        <v/>
      </c>
      <c r="BH134" s="190" t="str">
        <f t="shared" si="71"/>
        <v/>
      </c>
      <c r="BI134" s="190" t="str">
        <f t="shared" si="71"/>
        <v/>
      </c>
      <c r="BJ134" s="190" t="str">
        <f t="shared" si="71"/>
        <v/>
      </c>
      <c r="BK134" s="190" t="str">
        <f t="shared" si="71"/>
        <v/>
      </c>
      <c r="BL134" s="190" t="str">
        <f t="shared" si="71"/>
        <v/>
      </c>
      <c r="BM134" s="190" t="str">
        <f t="shared" si="71"/>
        <v/>
      </c>
      <c r="BN134" s="190" t="str">
        <f t="shared" si="71"/>
        <v/>
      </c>
      <c r="BO134" s="190" t="str">
        <f t="shared" si="71"/>
        <v/>
      </c>
      <c r="BP134" s="190" t="str">
        <f t="shared" si="71"/>
        <v/>
      </c>
      <c r="BQ134" s="190" t="str">
        <f t="shared" si="71"/>
        <v/>
      </c>
      <c r="BR134" s="190" t="str">
        <f t="shared" si="71"/>
        <v/>
      </c>
      <c r="BS134" s="190" t="str">
        <f t="shared" si="71"/>
        <v/>
      </c>
      <c r="BT134" s="190" t="str">
        <f t="shared" si="63"/>
        <v/>
      </c>
      <c r="BU134" s="190" t="str">
        <f t="shared" si="63"/>
        <v/>
      </c>
      <c r="BV134" s="190" t="str">
        <f t="shared" si="63"/>
        <v/>
      </c>
      <c r="BW134" s="190" t="str">
        <f t="shared" si="63"/>
        <v/>
      </c>
      <c r="BX134" s="190" t="str">
        <f t="shared" si="63"/>
        <v/>
      </c>
      <c r="BY134" s="190" t="str">
        <f t="shared" si="63"/>
        <v/>
      </c>
      <c r="BZ134" t="e">
        <f>IF(LEFT(B134,6)=$A$1,IF(ISERROR(FIND(SALES!$M$8,MPAN!H134)),"",TRUE),"")</f>
        <v>#N/A</v>
      </c>
    </row>
    <row r="135" spans="1:78" x14ac:dyDescent="0.25">
      <c r="A135" t="e">
        <f>IF(BZ135=TRUE,BZ135&amp;COUNTIF($BZ$3:BZ135,"TRUE"),"")</f>
        <v>#N/A</v>
      </c>
      <c r="B135" s="625" t="str">
        <f t="shared" si="72"/>
        <v>YELGP4</v>
      </c>
      <c r="C135" s="626" t="str">
        <f>'F12'!E138</f>
        <v>YELG P4 1R (RESTD HRS NIGHT)</v>
      </c>
      <c r="D135" s="1" t="str">
        <f t="shared" si="73"/>
        <v>YELG</v>
      </c>
      <c r="E135" s="1" t="str">
        <f t="shared" si="74"/>
        <v>P4</v>
      </c>
      <c r="F135" t="str">
        <f t="shared" si="76"/>
        <v>1R</v>
      </c>
      <c r="G135" t="str">
        <f t="shared" si="77"/>
        <v xml:space="preserve"> (RESTD HRS NIGHT)</v>
      </c>
      <c r="H135" s="1" t="str">
        <f>'F12'!F138</f>
        <v>013 014 015 016 030 031 032 033 038 042 534 535 536 537 551 552 553 554 559 563</v>
      </c>
      <c r="I135" s="197">
        <f t="shared" si="75"/>
        <v>19.75</v>
      </c>
      <c r="J135" s="190" t="str">
        <f t="shared" ref="J135:Y150" si="78">IF(J$2&gt;LEN($H135),IF(J$1=1,IF(LEN($H135)=2,"0"&amp;$H135,""),""),RIGHT(LEFT($H135,J$2),3))</f>
        <v>013</v>
      </c>
      <c r="K135" s="190" t="str">
        <f t="shared" si="78"/>
        <v>014</v>
      </c>
      <c r="L135" s="190" t="str">
        <f t="shared" si="78"/>
        <v>015</v>
      </c>
      <c r="M135" s="190" t="str">
        <f t="shared" si="78"/>
        <v>016</v>
      </c>
      <c r="N135" s="190" t="str">
        <f t="shared" si="78"/>
        <v>030</v>
      </c>
      <c r="O135" s="190" t="str">
        <f t="shared" si="78"/>
        <v>031</v>
      </c>
      <c r="P135" s="190" t="str">
        <f t="shared" si="78"/>
        <v>032</v>
      </c>
      <c r="Q135" s="190" t="str">
        <f t="shared" si="78"/>
        <v>033</v>
      </c>
      <c r="R135" s="190" t="str">
        <f t="shared" si="78"/>
        <v>038</v>
      </c>
      <c r="S135" s="190" t="str">
        <f t="shared" si="78"/>
        <v>042</v>
      </c>
      <c r="T135" s="190" t="str">
        <f t="shared" si="78"/>
        <v>534</v>
      </c>
      <c r="U135" s="190" t="str">
        <f t="shared" si="78"/>
        <v>535</v>
      </c>
      <c r="V135" s="190" t="str">
        <f t="shared" si="78"/>
        <v>536</v>
      </c>
      <c r="W135" s="190" t="str">
        <f t="shared" si="78"/>
        <v>537</v>
      </c>
      <c r="X135" s="190" t="str">
        <f t="shared" si="78"/>
        <v>551</v>
      </c>
      <c r="Y135" s="190" t="str">
        <f t="shared" si="78"/>
        <v>552</v>
      </c>
      <c r="Z135" s="190" t="str">
        <f t="shared" si="69"/>
        <v>553</v>
      </c>
      <c r="AA135" s="190" t="str">
        <f t="shared" si="69"/>
        <v>554</v>
      </c>
      <c r="AB135" s="190" t="str">
        <f t="shared" si="69"/>
        <v>559</v>
      </c>
      <c r="AC135" s="190" t="str">
        <f t="shared" si="69"/>
        <v>563</v>
      </c>
      <c r="AD135" s="190" t="str">
        <f t="shared" si="69"/>
        <v/>
      </c>
      <c r="AE135" s="190" t="str">
        <f t="shared" si="69"/>
        <v/>
      </c>
      <c r="AF135" s="190" t="str">
        <f t="shared" si="69"/>
        <v/>
      </c>
      <c r="AG135" s="190" t="str">
        <f t="shared" si="69"/>
        <v/>
      </c>
      <c r="AH135" s="190" t="str">
        <f t="shared" si="69"/>
        <v/>
      </c>
      <c r="AI135" s="190" t="str">
        <f t="shared" si="69"/>
        <v/>
      </c>
      <c r="AJ135" s="190" t="str">
        <f t="shared" si="69"/>
        <v/>
      </c>
      <c r="AK135" s="190" t="str">
        <f t="shared" si="69"/>
        <v/>
      </c>
      <c r="AL135" s="190" t="str">
        <f t="shared" si="69"/>
        <v/>
      </c>
      <c r="AM135" s="190" t="str">
        <f t="shared" si="69"/>
        <v/>
      </c>
      <c r="AN135" s="190" t="str">
        <f t="shared" si="69"/>
        <v/>
      </c>
      <c r="AO135" s="190" t="str">
        <f t="shared" si="68"/>
        <v/>
      </c>
      <c r="AP135" s="190" t="str">
        <f t="shared" si="68"/>
        <v/>
      </c>
      <c r="AQ135" s="190" t="str">
        <f t="shared" si="68"/>
        <v/>
      </c>
      <c r="AR135" s="190" t="str">
        <f t="shared" si="68"/>
        <v/>
      </c>
      <c r="AS135" s="190" t="str">
        <f t="shared" si="68"/>
        <v/>
      </c>
      <c r="AT135" s="190" t="str">
        <f t="shared" si="68"/>
        <v/>
      </c>
      <c r="AU135" s="190" t="str">
        <f t="shared" si="68"/>
        <v/>
      </c>
      <c r="AV135" s="190" t="str">
        <f t="shared" si="68"/>
        <v/>
      </c>
      <c r="AW135" s="190" t="str">
        <f t="shared" si="68"/>
        <v/>
      </c>
      <c r="AX135" s="190" t="str">
        <f t="shared" si="68"/>
        <v/>
      </c>
      <c r="AY135" s="190" t="str">
        <f t="shared" si="68"/>
        <v/>
      </c>
      <c r="AZ135" s="190" t="str">
        <f t="shared" si="68"/>
        <v/>
      </c>
      <c r="BA135" s="190" t="str">
        <f t="shared" si="68"/>
        <v/>
      </c>
      <c r="BB135" s="190" t="str">
        <f t="shared" si="68"/>
        <v/>
      </c>
      <c r="BC135" s="190" t="str">
        <f t="shared" si="68"/>
        <v/>
      </c>
      <c r="BD135" s="190" t="str">
        <f t="shared" si="68"/>
        <v/>
      </c>
      <c r="BE135" s="190" t="str">
        <f t="shared" si="71"/>
        <v/>
      </c>
      <c r="BF135" s="190" t="str">
        <f t="shared" si="71"/>
        <v/>
      </c>
      <c r="BG135" s="190" t="str">
        <f t="shared" si="71"/>
        <v/>
      </c>
      <c r="BH135" s="190" t="str">
        <f t="shared" si="71"/>
        <v/>
      </c>
      <c r="BI135" s="190" t="str">
        <f t="shared" si="71"/>
        <v/>
      </c>
      <c r="BJ135" s="190" t="str">
        <f t="shared" si="71"/>
        <v/>
      </c>
      <c r="BK135" s="190" t="str">
        <f t="shared" si="71"/>
        <v/>
      </c>
      <c r="BL135" s="190" t="str">
        <f t="shared" si="71"/>
        <v/>
      </c>
      <c r="BM135" s="190" t="str">
        <f t="shared" si="71"/>
        <v/>
      </c>
      <c r="BN135" s="190" t="str">
        <f t="shared" si="71"/>
        <v/>
      </c>
      <c r="BO135" s="190" t="str">
        <f t="shared" si="71"/>
        <v/>
      </c>
      <c r="BP135" s="190" t="str">
        <f t="shared" si="71"/>
        <v/>
      </c>
      <c r="BQ135" s="190" t="str">
        <f t="shared" si="71"/>
        <v/>
      </c>
      <c r="BR135" s="190" t="str">
        <f t="shared" si="71"/>
        <v/>
      </c>
      <c r="BS135" s="190" t="str">
        <f t="shared" si="71"/>
        <v/>
      </c>
      <c r="BT135" s="190" t="str">
        <f t="shared" si="63"/>
        <v/>
      </c>
      <c r="BU135" s="190" t="str">
        <f t="shared" si="63"/>
        <v/>
      </c>
      <c r="BV135" s="190" t="str">
        <f t="shared" si="63"/>
        <v/>
      </c>
      <c r="BW135" s="190" t="str">
        <f t="shared" si="63"/>
        <v/>
      </c>
      <c r="BX135" s="190" t="str">
        <f t="shared" si="63"/>
        <v/>
      </c>
      <c r="BY135" s="190" t="str">
        <f t="shared" si="63"/>
        <v/>
      </c>
      <c r="BZ135" t="e">
        <f>IF(LEFT(B135,6)=$A$1,IF(ISERROR(FIND(SALES!$M$8,MPAN!H135)),"",TRUE),"")</f>
        <v>#N/A</v>
      </c>
    </row>
    <row r="136" spans="1:78" x14ac:dyDescent="0.25">
      <c r="A136" t="e">
        <f>IF(BZ136=TRUE,BZ136&amp;COUNTIF($BZ$3:BZ136,"TRUE"),"")</f>
        <v>#N/A</v>
      </c>
      <c r="B136" s="625" t="str">
        <f t="shared" si="72"/>
        <v>SWEBP3</v>
      </c>
      <c r="C136" s="626" t="str">
        <f>'F12'!E139</f>
        <v>SWEB P3 2R (Eve/We)</v>
      </c>
      <c r="D136" s="1" t="str">
        <f t="shared" si="73"/>
        <v>SWEB</v>
      </c>
      <c r="E136" s="1" t="str">
        <f t="shared" si="74"/>
        <v>P3</v>
      </c>
      <c r="F136" t="str">
        <f t="shared" si="76"/>
        <v>2R</v>
      </c>
      <c r="G136" t="str">
        <f t="shared" si="77"/>
        <v xml:space="preserve"> (Eve/We)</v>
      </c>
      <c r="H136" s="1" t="str">
        <f>'F12'!F139</f>
        <v>046 556</v>
      </c>
      <c r="I136" s="197">
        <f t="shared" si="75"/>
        <v>1.75</v>
      </c>
      <c r="J136" s="190" t="str">
        <f t="shared" si="78"/>
        <v>046</v>
      </c>
      <c r="K136" s="190" t="str">
        <f t="shared" si="78"/>
        <v>556</v>
      </c>
      <c r="L136" s="190" t="str">
        <f t="shared" si="78"/>
        <v/>
      </c>
      <c r="M136" s="190" t="str">
        <f t="shared" si="78"/>
        <v/>
      </c>
      <c r="N136" s="190" t="str">
        <f t="shared" si="78"/>
        <v/>
      </c>
      <c r="O136" s="190" t="str">
        <f t="shared" si="78"/>
        <v/>
      </c>
      <c r="P136" s="190" t="str">
        <f t="shared" si="78"/>
        <v/>
      </c>
      <c r="Q136" s="190" t="str">
        <f t="shared" si="78"/>
        <v/>
      </c>
      <c r="R136" s="190" t="str">
        <f t="shared" si="78"/>
        <v/>
      </c>
      <c r="S136" s="190" t="str">
        <f t="shared" si="78"/>
        <v/>
      </c>
      <c r="T136" s="190" t="str">
        <f t="shared" si="78"/>
        <v/>
      </c>
      <c r="U136" s="190" t="str">
        <f t="shared" si="78"/>
        <v/>
      </c>
      <c r="V136" s="190" t="str">
        <f t="shared" si="78"/>
        <v/>
      </c>
      <c r="W136" s="190" t="str">
        <f t="shared" si="78"/>
        <v/>
      </c>
      <c r="X136" s="190" t="str">
        <f t="shared" si="78"/>
        <v/>
      </c>
      <c r="Y136" s="190" t="str">
        <f t="shared" si="78"/>
        <v/>
      </c>
      <c r="Z136" s="190" t="str">
        <f t="shared" si="69"/>
        <v/>
      </c>
      <c r="AA136" s="190" t="str">
        <f t="shared" si="69"/>
        <v/>
      </c>
      <c r="AB136" s="190" t="str">
        <f t="shared" si="69"/>
        <v/>
      </c>
      <c r="AC136" s="190" t="str">
        <f t="shared" si="69"/>
        <v/>
      </c>
      <c r="AD136" s="190" t="str">
        <f t="shared" si="69"/>
        <v/>
      </c>
      <c r="AE136" s="190" t="str">
        <f t="shared" si="69"/>
        <v/>
      </c>
      <c r="AF136" s="190" t="str">
        <f t="shared" si="69"/>
        <v/>
      </c>
      <c r="AG136" s="190" t="str">
        <f t="shared" si="69"/>
        <v/>
      </c>
      <c r="AH136" s="190" t="str">
        <f t="shared" si="69"/>
        <v/>
      </c>
      <c r="AI136" s="190" t="str">
        <f t="shared" si="69"/>
        <v/>
      </c>
      <c r="AJ136" s="190" t="str">
        <f t="shared" si="69"/>
        <v/>
      </c>
      <c r="AK136" s="190" t="str">
        <f t="shared" si="69"/>
        <v/>
      </c>
      <c r="AL136" s="190" t="str">
        <f t="shared" si="69"/>
        <v/>
      </c>
      <c r="AM136" s="190" t="str">
        <f t="shared" si="69"/>
        <v/>
      </c>
      <c r="AN136" s="190" t="str">
        <f t="shared" si="69"/>
        <v/>
      </c>
      <c r="AO136" s="190" t="str">
        <f t="shared" si="68"/>
        <v/>
      </c>
      <c r="AP136" s="190" t="str">
        <f t="shared" si="68"/>
        <v/>
      </c>
      <c r="AQ136" s="190" t="str">
        <f t="shared" si="68"/>
        <v/>
      </c>
      <c r="AR136" s="190" t="str">
        <f t="shared" si="68"/>
        <v/>
      </c>
      <c r="AS136" s="190" t="str">
        <f t="shared" si="68"/>
        <v/>
      </c>
      <c r="AT136" s="190" t="str">
        <f t="shared" si="68"/>
        <v/>
      </c>
      <c r="AU136" s="190" t="str">
        <f t="shared" si="68"/>
        <v/>
      </c>
      <c r="AV136" s="190" t="str">
        <f t="shared" si="68"/>
        <v/>
      </c>
      <c r="AW136" s="190" t="str">
        <f t="shared" si="68"/>
        <v/>
      </c>
      <c r="AX136" s="190" t="str">
        <f t="shared" si="68"/>
        <v/>
      </c>
      <c r="AY136" s="190" t="str">
        <f t="shared" si="68"/>
        <v/>
      </c>
      <c r="AZ136" s="190" t="str">
        <f t="shared" si="68"/>
        <v/>
      </c>
      <c r="BA136" s="190" t="str">
        <f t="shared" si="68"/>
        <v/>
      </c>
      <c r="BB136" s="190" t="str">
        <f t="shared" si="68"/>
        <v/>
      </c>
      <c r="BC136" s="190" t="str">
        <f t="shared" si="68"/>
        <v/>
      </c>
      <c r="BD136" s="190" t="str">
        <f t="shared" si="68"/>
        <v/>
      </c>
      <c r="BE136" s="190" t="str">
        <f t="shared" si="71"/>
        <v/>
      </c>
      <c r="BF136" s="190" t="str">
        <f t="shared" si="71"/>
        <v/>
      </c>
      <c r="BG136" s="190" t="str">
        <f t="shared" si="71"/>
        <v/>
      </c>
      <c r="BH136" s="190" t="str">
        <f t="shared" si="71"/>
        <v/>
      </c>
      <c r="BI136" s="190" t="str">
        <f t="shared" si="71"/>
        <v/>
      </c>
      <c r="BJ136" s="190" t="str">
        <f t="shared" si="71"/>
        <v/>
      </c>
      <c r="BK136" s="190" t="str">
        <f t="shared" si="71"/>
        <v/>
      </c>
      <c r="BL136" s="190" t="str">
        <f t="shared" si="71"/>
        <v/>
      </c>
      <c r="BM136" s="190" t="str">
        <f t="shared" si="71"/>
        <v/>
      </c>
      <c r="BN136" s="190" t="str">
        <f t="shared" si="71"/>
        <v/>
      </c>
      <c r="BO136" s="190" t="str">
        <f t="shared" si="71"/>
        <v/>
      </c>
      <c r="BP136" s="190" t="str">
        <f t="shared" si="71"/>
        <v/>
      </c>
      <c r="BQ136" s="190" t="str">
        <f t="shared" si="71"/>
        <v/>
      </c>
      <c r="BR136" s="190" t="str">
        <f t="shared" si="71"/>
        <v/>
      </c>
      <c r="BS136" s="190" t="str">
        <f t="shared" si="71"/>
        <v/>
      </c>
      <c r="BT136" s="190" t="str">
        <f t="shared" si="63"/>
        <v/>
      </c>
      <c r="BU136" s="190" t="str">
        <f t="shared" si="63"/>
        <v/>
      </c>
      <c r="BV136" s="190" t="str">
        <f t="shared" si="63"/>
        <v/>
      </c>
      <c r="BW136" s="190" t="str">
        <f t="shared" si="63"/>
        <v/>
      </c>
      <c r="BX136" s="190" t="str">
        <f t="shared" si="63"/>
        <v/>
      </c>
      <c r="BY136" s="190" t="str">
        <f t="shared" si="63"/>
        <v/>
      </c>
      <c r="BZ136" t="e">
        <f>IF(LEFT(B136,6)=$A$1,IF(ISERROR(FIND(SALES!$M$8,MPAN!H136)),"",TRUE),"")</f>
        <v>#N/A</v>
      </c>
    </row>
    <row r="137" spans="1:78" x14ac:dyDescent="0.25">
      <c r="A137" t="e">
        <f>IF(BZ137=TRUE,BZ137&amp;COUNTIF($BZ$3:BZ137,"TRUE"),"")</f>
        <v>#N/A</v>
      </c>
      <c r="B137" s="625" t="str">
        <f t="shared" si="72"/>
        <v>00</v>
      </c>
      <c r="C137" s="626">
        <f>'F12'!E140</f>
        <v>0</v>
      </c>
      <c r="D137" s="1" t="str">
        <f t="shared" si="73"/>
        <v>0</v>
      </c>
      <c r="E137" s="1" t="str">
        <f t="shared" si="74"/>
        <v>0</v>
      </c>
      <c r="F137" t="str">
        <f t="shared" si="76"/>
        <v>0</v>
      </c>
      <c r="G137" t="e">
        <f t="shared" si="77"/>
        <v>#VALUE!</v>
      </c>
      <c r="H137" s="1">
        <f>'F12'!F140</f>
        <v>0</v>
      </c>
      <c r="I137" s="197">
        <f t="shared" si="75"/>
        <v>0.25</v>
      </c>
      <c r="J137" s="190" t="str">
        <f t="shared" si="78"/>
        <v/>
      </c>
      <c r="K137" s="190" t="str">
        <f t="shared" si="78"/>
        <v/>
      </c>
      <c r="L137" s="190" t="str">
        <f t="shared" si="78"/>
        <v/>
      </c>
      <c r="M137" s="190" t="str">
        <f t="shared" si="78"/>
        <v/>
      </c>
      <c r="N137" s="190" t="str">
        <f t="shared" si="78"/>
        <v/>
      </c>
      <c r="O137" s="190" t="str">
        <f t="shared" si="78"/>
        <v/>
      </c>
      <c r="P137" s="190" t="str">
        <f t="shared" si="78"/>
        <v/>
      </c>
      <c r="Q137" s="190" t="str">
        <f t="shared" si="78"/>
        <v/>
      </c>
      <c r="R137" s="190" t="str">
        <f t="shared" si="78"/>
        <v/>
      </c>
      <c r="S137" s="190" t="str">
        <f t="shared" si="78"/>
        <v/>
      </c>
      <c r="T137" s="190" t="str">
        <f t="shared" si="78"/>
        <v/>
      </c>
      <c r="U137" s="190" t="str">
        <f t="shared" si="78"/>
        <v/>
      </c>
      <c r="V137" s="190" t="str">
        <f t="shared" si="78"/>
        <v/>
      </c>
      <c r="W137" s="190" t="str">
        <f t="shared" si="78"/>
        <v/>
      </c>
      <c r="X137" s="190" t="str">
        <f t="shared" si="78"/>
        <v/>
      </c>
      <c r="Y137" s="190" t="str">
        <f t="shared" si="78"/>
        <v/>
      </c>
      <c r="Z137" s="190" t="str">
        <f t="shared" si="69"/>
        <v/>
      </c>
      <c r="AA137" s="190" t="str">
        <f t="shared" si="69"/>
        <v/>
      </c>
      <c r="AB137" s="190" t="str">
        <f t="shared" si="69"/>
        <v/>
      </c>
      <c r="AC137" s="190" t="str">
        <f t="shared" si="69"/>
        <v/>
      </c>
      <c r="AD137" s="190" t="str">
        <f t="shared" si="69"/>
        <v/>
      </c>
      <c r="AE137" s="190" t="str">
        <f t="shared" si="69"/>
        <v/>
      </c>
      <c r="AF137" s="190" t="str">
        <f t="shared" si="69"/>
        <v/>
      </c>
      <c r="AG137" s="190" t="str">
        <f t="shared" si="69"/>
        <v/>
      </c>
      <c r="AH137" s="190" t="str">
        <f t="shared" si="69"/>
        <v/>
      </c>
      <c r="AI137" s="190" t="str">
        <f t="shared" si="69"/>
        <v/>
      </c>
      <c r="AJ137" s="190" t="str">
        <f t="shared" si="69"/>
        <v/>
      </c>
      <c r="AK137" s="190" t="str">
        <f t="shared" si="69"/>
        <v/>
      </c>
      <c r="AL137" s="190" t="str">
        <f t="shared" si="69"/>
        <v/>
      </c>
      <c r="AM137" s="190" t="str">
        <f t="shared" si="69"/>
        <v/>
      </c>
      <c r="AN137" s="190" t="str">
        <f t="shared" si="69"/>
        <v/>
      </c>
      <c r="AO137" s="190" t="str">
        <f t="shared" si="68"/>
        <v/>
      </c>
      <c r="AP137" s="190" t="str">
        <f t="shared" si="68"/>
        <v/>
      </c>
      <c r="AQ137" s="190" t="str">
        <f t="shared" si="68"/>
        <v/>
      </c>
      <c r="AR137" s="190" t="str">
        <f t="shared" si="68"/>
        <v/>
      </c>
      <c r="AS137" s="190" t="str">
        <f t="shared" si="68"/>
        <v/>
      </c>
      <c r="AT137" s="190" t="str">
        <f t="shared" si="68"/>
        <v/>
      </c>
      <c r="AU137" s="190" t="str">
        <f t="shared" si="68"/>
        <v/>
      </c>
      <c r="AV137" s="190" t="str">
        <f t="shared" si="68"/>
        <v/>
      </c>
      <c r="AW137" s="190" t="str">
        <f t="shared" si="68"/>
        <v/>
      </c>
      <c r="AX137" s="190" t="str">
        <f t="shared" si="68"/>
        <v/>
      </c>
      <c r="AY137" s="190" t="str">
        <f t="shared" si="68"/>
        <v/>
      </c>
      <c r="AZ137" s="190" t="str">
        <f t="shared" si="68"/>
        <v/>
      </c>
      <c r="BA137" s="190" t="str">
        <f t="shared" si="68"/>
        <v/>
      </c>
      <c r="BB137" s="190" t="str">
        <f t="shared" si="68"/>
        <v/>
      </c>
      <c r="BC137" s="190" t="str">
        <f t="shared" si="68"/>
        <v/>
      </c>
      <c r="BD137" s="190" t="str">
        <f t="shared" si="68"/>
        <v/>
      </c>
      <c r="BE137" s="190" t="str">
        <f t="shared" si="71"/>
        <v/>
      </c>
      <c r="BF137" s="190" t="str">
        <f t="shared" si="71"/>
        <v/>
      </c>
      <c r="BG137" s="190" t="str">
        <f t="shared" si="71"/>
        <v/>
      </c>
      <c r="BH137" s="190" t="str">
        <f t="shared" si="71"/>
        <v/>
      </c>
      <c r="BI137" s="190" t="str">
        <f t="shared" si="71"/>
        <v/>
      </c>
      <c r="BJ137" s="190" t="str">
        <f t="shared" si="71"/>
        <v/>
      </c>
      <c r="BK137" s="190" t="str">
        <f t="shared" si="71"/>
        <v/>
      </c>
      <c r="BL137" s="190" t="str">
        <f t="shared" si="71"/>
        <v/>
      </c>
      <c r="BM137" s="190" t="str">
        <f t="shared" si="71"/>
        <v/>
      </c>
      <c r="BN137" s="190" t="str">
        <f t="shared" si="71"/>
        <v/>
      </c>
      <c r="BO137" s="190" t="str">
        <f t="shared" si="71"/>
        <v/>
      </c>
      <c r="BP137" s="190" t="str">
        <f t="shared" si="71"/>
        <v/>
      </c>
      <c r="BQ137" s="190" t="str">
        <f t="shared" si="71"/>
        <v/>
      </c>
      <c r="BR137" s="190" t="str">
        <f t="shared" si="71"/>
        <v/>
      </c>
      <c r="BS137" s="190" t="str">
        <f t="shared" si="71"/>
        <v/>
      </c>
      <c r="BT137" s="190" t="str">
        <f t="shared" si="63"/>
        <v/>
      </c>
      <c r="BU137" s="190" t="str">
        <f t="shared" si="63"/>
        <v/>
      </c>
      <c r="BV137" s="190" t="str">
        <f t="shared" si="63"/>
        <v/>
      </c>
      <c r="BW137" s="190" t="str">
        <f t="shared" si="63"/>
        <v/>
      </c>
      <c r="BX137" s="190" t="str">
        <f t="shared" si="63"/>
        <v/>
      </c>
      <c r="BY137" s="190" t="str">
        <f t="shared" si="63"/>
        <v/>
      </c>
      <c r="BZ137" t="e">
        <f>IF(LEFT(B137,6)=$A$1,IF(ISERROR(FIND(SALES!$M$8,MPAN!H137)),"",TRUE),"")</f>
        <v>#N/A</v>
      </c>
    </row>
    <row r="138" spans="1:78" x14ac:dyDescent="0.25">
      <c r="A138" t="e">
        <f>IF(BZ138=TRUE,BZ138&amp;COUNTIF($BZ$3:BZ138,"TRUE"),"")</f>
        <v>#N/A</v>
      </c>
      <c r="B138" s="625" t="str">
        <f t="shared" si="72"/>
        <v>00</v>
      </c>
      <c r="C138" s="626">
        <f>'F12'!E141</f>
        <v>0</v>
      </c>
      <c r="D138" s="1" t="str">
        <f t="shared" si="73"/>
        <v>0</v>
      </c>
      <c r="E138" s="1" t="str">
        <f t="shared" si="74"/>
        <v>0</v>
      </c>
      <c r="F138" t="str">
        <f t="shared" si="76"/>
        <v>0</v>
      </c>
      <c r="G138" t="e">
        <f t="shared" si="77"/>
        <v>#VALUE!</v>
      </c>
      <c r="H138" s="1">
        <f>'F12'!F141</f>
        <v>0</v>
      </c>
      <c r="I138" s="197">
        <f t="shared" si="75"/>
        <v>0.25</v>
      </c>
      <c r="J138" s="190" t="str">
        <f t="shared" si="78"/>
        <v/>
      </c>
      <c r="K138" s="190" t="str">
        <f t="shared" si="78"/>
        <v/>
      </c>
      <c r="L138" s="190" t="str">
        <f t="shared" si="78"/>
        <v/>
      </c>
      <c r="M138" s="190" t="str">
        <f t="shared" si="78"/>
        <v/>
      </c>
      <c r="N138" s="190" t="str">
        <f t="shared" si="78"/>
        <v/>
      </c>
      <c r="O138" s="190" t="str">
        <f t="shared" si="78"/>
        <v/>
      </c>
      <c r="P138" s="190" t="str">
        <f t="shared" si="78"/>
        <v/>
      </c>
      <c r="Q138" s="190" t="str">
        <f t="shared" si="78"/>
        <v/>
      </c>
      <c r="R138" s="190" t="str">
        <f t="shared" si="78"/>
        <v/>
      </c>
      <c r="S138" s="190" t="str">
        <f t="shared" si="78"/>
        <v/>
      </c>
      <c r="T138" s="190" t="str">
        <f t="shared" si="78"/>
        <v/>
      </c>
      <c r="U138" s="190" t="str">
        <f t="shared" si="78"/>
        <v/>
      </c>
      <c r="V138" s="190" t="str">
        <f t="shared" si="78"/>
        <v/>
      </c>
      <c r="W138" s="190" t="str">
        <f t="shared" si="78"/>
        <v/>
      </c>
      <c r="X138" s="190" t="str">
        <f t="shared" si="78"/>
        <v/>
      </c>
      <c r="Y138" s="190" t="str">
        <f t="shared" si="78"/>
        <v/>
      </c>
      <c r="Z138" s="190" t="str">
        <f t="shared" si="69"/>
        <v/>
      </c>
      <c r="AA138" s="190" t="str">
        <f t="shared" si="69"/>
        <v/>
      </c>
      <c r="AB138" s="190" t="str">
        <f t="shared" si="69"/>
        <v/>
      </c>
      <c r="AC138" s="190" t="str">
        <f t="shared" si="69"/>
        <v/>
      </c>
      <c r="AD138" s="190" t="str">
        <f t="shared" si="69"/>
        <v/>
      </c>
      <c r="AE138" s="190" t="str">
        <f t="shared" si="69"/>
        <v/>
      </c>
      <c r="AF138" s="190" t="str">
        <f t="shared" si="69"/>
        <v/>
      </c>
      <c r="AG138" s="190" t="str">
        <f t="shared" si="69"/>
        <v/>
      </c>
      <c r="AH138" s="190" t="str">
        <f t="shared" si="69"/>
        <v/>
      </c>
      <c r="AI138" s="190" t="str">
        <f t="shared" si="69"/>
        <v/>
      </c>
      <c r="AJ138" s="190" t="str">
        <f t="shared" si="69"/>
        <v/>
      </c>
      <c r="AK138" s="190" t="str">
        <f t="shared" si="69"/>
        <v/>
      </c>
      <c r="AL138" s="190" t="str">
        <f t="shared" si="69"/>
        <v/>
      </c>
      <c r="AM138" s="190" t="str">
        <f t="shared" si="69"/>
        <v/>
      </c>
      <c r="AN138" s="190" t="str">
        <f t="shared" si="69"/>
        <v/>
      </c>
      <c r="AO138" s="190" t="str">
        <f t="shared" si="68"/>
        <v/>
      </c>
      <c r="AP138" s="190" t="str">
        <f t="shared" si="68"/>
        <v/>
      </c>
      <c r="AQ138" s="190" t="str">
        <f t="shared" si="68"/>
        <v/>
      </c>
      <c r="AR138" s="190" t="str">
        <f t="shared" si="68"/>
        <v/>
      </c>
      <c r="AS138" s="190" t="str">
        <f t="shared" si="68"/>
        <v/>
      </c>
      <c r="AT138" s="190" t="str">
        <f t="shared" si="68"/>
        <v/>
      </c>
      <c r="AU138" s="190" t="str">
        <f t="shared" si="68"/>
        <v/>
      </c>
      <c r="AV138" s="190" t="str">
        <f t="shared" si="68"/>
        <v/>
      </c>
      <c r="AW138" s="190" t="str">
        <f t="shared" si="68"/>
        <v/>
      </c>
      <c r="AX138" s="190" t="str">
        <f t="shared" si="68"/>
        <v/>
      </c>
      <c r="AY138" s="190" t="str">
        <f t="shared" si="68"/>
        <v/>
      </c>
      <c r="AZ138" s="190" t="str">
        <f t="shared" si="68"/>
        <v/>
      </c>
      <c r="BA138" s="190" t="str">
        <f t="shared" si="68"/>
        <v/>
      </c>
      <c r="BB138" s="190" t="str">
        <f t="shared" si="68"/>
        <v/>
      </c>
      <c r="BC138" s="190" t="str">
        <f t="shared" si="68"/>
        <v/>
      </c>
      <c r="BD138" s="190" t="str">
        <f t="shared" si="68"/>
        <v/>
      </c>
      <c r="BE138" s="190" t="str">
        <f t="shared" si="71"/>
        <v/>
      </c>
      <c r="BF138" s="190" t="str">
        <f t="shared" si="71"/>
        <v/>
      </c>
      <c r="BG138" s="190" t="str">
        <f t="shared" si="71"/>
        <v/>
      </c>
      <c r="BH138" s="190" t="str">
        <f t="shared" si="71"/>
        <v/>
      </c>
      <c r="BI138" s="190" t="str">
        <f t="shared" si="71"/>
        <v/>
      </c>
      <c r="BJ138" s="190" t="str">
        <f t="shared" si="71"/>
        <v/>
      </c>
      <c r="BK138" s="190" t="str">
        <f t="shared" si="71"/>
        <v/>
      </c>
      <c r="BL138" s="190" t="str">
        <f t="shared" si="71"/>
        <v/>
      </c>
      <c r="BM138" s="190" t="str">
        <f t="shared" si="71"/>
        <v/>
      </c>
      <c r="BN138" s="190" t="str">
        <f t="shared" si="71"/>
        <v/>
      </c>
      <c r="BO138" s="190" t="str">
        <f t="shared" si="71"/>
        <v/>
      </c>
      <c r="BP138" s="190" t="str">
        <f t="shared" si="71"/>
        <v/>
      </c>
      <c r="BQ138" s="190" t="str">
        <f t="shared" si="71"/>
        <v/>
      </c>
      <c r="BR138" s="190" t="str">
        <f t="shared" si="71"/>
        <v/>
      </c>
      <c r="BS138" s="190" t="str">
        <f t="shared" si="71"/>
        <v/>
      </c>
      <c r="BT138" s="190" t="str">
        <f t="shared" si="63"/>
        <v/>
      </c>
      <c r="BU138" s="190" t="str">
        <f t="shared" si="63"/>
        <v/>
      </c>
      <c r="BV138" s="190" t="str">
        <f t="shared" si="63"/>
        <v/>
      </c>
      <c r="BW138" s="190" t="str">
        <f t="shared" si="63"/>
        <v/>
      </c>
      <c r="BX138" s="190" t="str">
        <f t="shared" si="63"/>
        <v/>
      </c>
      <c r="BY138" s="190" t="str">
        <f t="shared" si="63"/>
        <v/>
      </c>
      <c r="BZ138" t="e">
        <f>IF(LEFT(B138,6)=$A$1,IF(ISERROR(FIND(SALES!$M$8,MPAN!H138)),"",TRUE),"")</f>
        <v>#N/A</v>
      </c>
    </row>
    <row r="139" spans="1:78" x14ac:dyDescent="0.25">
      <c r="A139" t="e">
        <f>IF(BZ139=TRUE,BZ139&amp;COUNTIF($BZ$3:BZ139,"TRUE"),"")</f>
        <v>#N/A</v>
      </c>
      <c r="B139" s="625" t="str">
        <f t="shared" si="72"/>
        <v>00</v>
      </c>
      <c r="C139" s="626">
        <f>'F12'!E142</f>
        <v>0</v>
      </c>
      <c r="D139" s="1" t="str">
        <f t="shared" si="73"/>
        <v>0</v>
      </c>
      <c r="E139" s="1" t="str">
        <f t="shared" si="74"/>
        <v>0</v>
      </c>
      <c r="F139" t="str">
        <f t="shared" si="76"/>
        <v>0</v>
      </c>
      <c r="G139" t="e">
        <f t="shared" si="77"/>
        <v>#VALUE!</v>
      </c>
      <c r="H139" s="1">
        <f>'F12'!F142</f>
        <v>0</v>
      </c>
      <c r="I139" s="197">
        <f t="shared" si="75"/>
        <v>0.25</v>
      </c>
      <c r="J139" s="190" t="str">
        <f t="shared" si="78"/>
        <v/>
      </c>
      <c r="K139" s="190" t="str">
        <f t="shared" si="78"/>
        <v/>
      </c>
      <c r="L139" s="190" t="str">
        <f t="shared" si="78"/>
        <v/>
      </c>
      <c r="M139" s="190" t="str">
        <f t="shared" si="78"/>
        <v/>
      </c>
      <c r="N139" s="190" t="str">
        <f t="shared" si="78"/>
        <v/>
      </c>
      <c r="O139" s="190" t="str">
        <f t="shared" si="78"/>
        <v/>
      </c>
      <c r="P139" s="190" t="str">
        <f t="shared" si="78"/>
        <v/>
      </c>
      <c r="Q139" s="190" t="str">
        <f t="shared" si="78"/>
        <v/>
      </c>
      <c r="R139" s="190" t="str">
        <f t="shared" si="78"/>
        <v/>
      </c>
      <c r="S139" s="190" t="str">
        <f t="shared" si="78"/>
        <v/>
      </c>
      <c r="T139" s="190" t="str">
        <f t="shared" si="78"/>
        <v/>
      </c>
      <c r="U139" s="190" t="str">
        <f t="shared" si="78"/>
        <v/>
      </c>
      <c r="V139" s="190" t="str">
        <f t="shared" si="78"/>
        <v/>
      </c>
      <c r="W139" s="190" t="str">
        <f t="shared" si="78"/>
        <v/>
      </c>
      <c r="X139" s="190" t="str">
        <f t="shared" si="78"/>
        <v/>
      </c>
      <c r="Y139" s="190" t="str">
        <f t="shared" si="78"/>
        <v/>
      </c>
      <c r="Z139" s="190" t="str">
        <f t="shared" si="69"/>
        <v/>
      </c>
      <c r="AA139" s="190" t="str">
        <f t="shared" si="69"/>
        <v/>
      </c>
      <c r="AB139" s="190" t="str">
        <f t="shared" si="69"/>
        <v/>
      </c>
      <c r="AC139" s="190" t="str">
        <f t="shared" si="69"/>
        <v/>
      </c>
      <c r="AD139" s="190" t="str">
        <f t="shared" si="69"/>
        <v/>
      </c>
      <c r="AE139" s="190" t="str">
        <f t="shared" si="69"/>
        <v/>
      </c>
      <c r="AF139" s="190" t="str">
        <f t="shared" si="69"/>
        <v/>
      </c>
      <c r="AG139" s="190" t="str">
        <f t="shared" si="69"/>
        <v/>
      </c>
      <c r="AH139" s="190" t="str">
        <f t="shared" si="69"/>
        <v/>
      </c>
      <c r="AI139" s="190" t="str">
        <f t="shared" si="69"/>
        <v/>
      </c>
      <c r="AJ139" s="190" t="str">
        <f t="shared" si="69"/>
        <v/>
      </c>
      <c r="AK139" s="190" t="str">
        <f t="shared" si="69"/>
        <v/>
      </c>
      <c r="AL139" s="190" t="str">
        <f t="shared" si="69"/>
        <v/>
      </c>
      <c r="AM139" s="190" t="str">
        <f t="shared" si="69"/>
        <v/>
      </c>
      <c r="AN139" s="190" t="str">
        <f t="shared" si="69"/>
        <v/>
      </c>
      <c r="AO139" s="190" t="str">
        <f t="shared" si="68"/>
        <v/>
      </c>
      <c r="AP139" s="190" t="str">
        <f t="shared" si="68"/>
        <v/>
      </c>
      <c r="AQ139" s="190" t="str">
        <f t="shared" si="68"/>
        <v/>
      </c>
      <c r="AR139" s="190" t="str">
        <f t="shared" si="68"/>
        <v/>
      </c>
      <c r="AS139" s="190" t="str">
        <f t="shared" si="68"/>
        <v/>
      </c>
      <c r="AT139" s="190" t="str">
        <f t="shared" si="68"/>
        <v/>
      </c>
      <c r="AU139" s="190" t="str">
        <f t="shared" si="68"/>
        <v/>
      </c>
      <c r="AV139" s="190" t="str">
        <f t="shared" si="68"/>
        <v/>
      </c>
      <c r="AW139" s="190" t="str">
        <f t="shared" si="68"/>
        <v/>
      </c>
      <c r="AX139" s="190" t="str">
        <f t="shared" si="68"/>
        <v/>
      </c>
      <c r="AY139" s="190" t="str">
        <f t="shared" si="68"/>
        <v/>
      </c>
      <c r="AZ139" s="190" t="str">
        <f t="shared" si="68"/>
        <v/>
      </c>
      <c r="BA139" s="190" t="str">
        <f t="shared" si="68"/>
        <v/>
      </c>
      <c r="BB139" s="190" t="str">
        <f t="shared" si="68"/>
        <v/>
      </c>
      <c r="BC139" s="190" t="str">
        <f t="shared" si="68"/>
        <v/>
      </c>
      <c r="BD139" s="190" t="str">
        <f t="shared" si="68"/>
        <v/>
      </c>
      <c r="BE139" s="190" t="str">
        <f t="shared" si="71"/>
        <v/>
      </c>
      <c r="BF139" s="190" t="str">
        <f t="shared" si="71"/>
        <v/>
      </c>
      <c r="BG139" s="190" t="str">
        <f t="shared" si="71"/>
        <v/>
      </c>
      <c r="BH139" s="190" t="str">
        <f t="shared" si="71"/>
        <v/>
      </c>
      <c r="BI139" s="190" t="str">
        <f t="shared" si="71"/>
        <v/>
      </c>
      <c r="BJ139" s="190" t="str">
        <f t="shared" si="71"/>
        <v/>
      </c>
      <c r="BK139" s="190" t="str">
        <f t="shared" si="71"/>
        <v/>
      </c>
      <c r="BL139" s="190" t="str">
        <f t="shared" si="71"/>
        <v/>
      </c>
      <c r="BM139" s="190" t="str">
        <f t="shared" si="71"/>
        <v/>
      </c>
      <c r="BN139" s="190" t="str">
        <f t="shared" si="71"/>
        <v/>
      </c>
      <c r="BO139" s="190" t="str">
        <f t="shared" si="71"/>
        <v/>
      </c>
      <c r="BP139" s="190" t="str">
        <f t="shared" si="71"/>
        <v/>
      </c>
      <c r="BQ139" s="190" t="str">
        <f t="shared" si="71"/>
        <v/>
      </c>
      <c r="BR139" s="190" t="str">
        <f t="shared" si="71"/>
        <v/>
      </c>
      <c r="BS139" s="190" t="str">
        <f t="shared" si="71"/>
        <v/>
      </c>
      <c r="BT139" s="190" t="str">
        <f t="shared" si="63"/>
        <v/>
      </c>
      <c r="BU139" s="190" t="str">
        <f t="shared" si="63"/>
        <v/>
      </c>
      <c r="BV139" s="190" t="str">
        <f t="shared" si="63"/>
        <v/>
      </c>
      <c r="BW139" s="190" t="str">
        <f t="shared" si="63"/>
        <v/>
      </c>
      <c r="BX139" s="190" t="str">
        <f t="shared" si="63"/>
        <v/>
      </c>
      <c r="BY139" s="190" t="str">
        <f t="shared" si="63"/>
        <v/>
      </c>
      <c r="BZ139" t="e">
        <f>IF(LEFT(B139,6)=$A$1,IF(ISERROR(FIND(SALES!$M$8,MPAN!H139)),"",TRUE),"")</f>
        <v>#N/A</v>
      </c>
    </row>
    <row r="140" spans="1:78" x14ac:dyDescent="0.25">
      <c r="A140" t="e">
        <f>IF(BZ140=TRUE,BZ140&amp;COUNTIF($BZ$3:BZ140,"TRUE"),"")</f>
        <v>#N/A</v>
      </c>
      <c r="B140" s="625" t="str">
        <f t="shared" si="72"/>
        <v>00</v>
      </c>
      <c r="C140" s="626">
        <f>'F12'!E143</f>
        <v>0</v>
      </c>
      <c r="D140" s="1" t="str">
        <f t="shared" si="73"/>
        <v>0</v>
      </c>
      <c r="E140" s="1" t="str">
        <f t="shared" si="74"/>
        <v>0</v>
      </c>
      <c r="F140" t="str">
        <f t="shared" si="76"/>
        <v>0</v>
      </c>
      <c r="G140" t="e">
        <f t="shared" si="77"/>
        <v>#VALUE!</v>
      </c>
      <c r="H140" s="1">
        <f>'F12'!F143</f>
        <v>0</v>
      </c>
      <c r="I140" s="197">
        <f t="shared" si="75"/>
        <v>0.25</v>
      </c>
      <c r="J140" s="190" t="str">
        <f t="shared" si="78"/>
        <v/>
      </c>
      <c r="K140" s="190" t="str">
        <f t="shared" si="78"/>
        <v/>
      </c>
      <c r="L140" s="190" t="str">
        <f t="shared" si="78"/>
        <v/>
      </c>
      <c r="M140" s="190" t="str">
        <f t="shared" si="78"/>
        <v/>
      </c>
      <c r="N140" s="190" t="str">
        <f t="shared" si="78"/>
        <v/>
      </c>
      <c r="O140" s="190" t="str">
        <f t="shared" si="78"/>
        <v/>
      </c>
      <c r="P140" s="190" t="str">
        <f t="shared" si="78"/>
        <v/>
      </c>
      <c r="Q140" s="190" t="str">
        <f t="shared" si="78"/>
        <v/>
      </c>
      <c r="R140" s="190" t="str">
        <f t="shared" si="78"/>
        <v/>
      </c>
      <c r="S140" s="190" t="str">
        <f t="shared" si="78"/>
        <v/>
      </c>
      <c r="T140" s="190" t="str">
        <f t="shared" si="78"/>
        <v/>
      </c>
      <c r="U140" s="190" t="str">
        <f t="shared" si="78"/>
        <v/>
      </c>
      <c r="V140" s="190" t="str">
        <f t="shared" si="78"/>
        <v/>
      </c>
      <c r="W140" s="190" t="str">
        <f t="shared" si="78"/>
        <v/>
      </c>
      <c r="X140" s="190" t="str">
        <f t="shared" si="78"/>
        <v/>
      </c>
      <c r="Y140" s="190" t="str">
        <f t="shared" si="78"/>
        <v/>
      </c>
      <c r="Z140" s="190" t="str">
        <f t="shared" si="69"/>
        <v/>
      </c>
      <c r="AA140" s="190" t="str">
        <f t="shared" si="69"/>
        <v/>
      </c>
      <c r="AB140" s="190" t="str">
        <f t="shared" si="69"/>
        <v/>
      </c>
      <c r="AC140" s="190" t="str">
        <f t="shared" si="69"/>
        <v/>
      </c>
      <c r="AD140" s="190" t="str">
        <f t="shared" si="69"/>
        <v/>
      </c>
      <c r="AE140" s="190" t="str">
        <f t="shared" si="69"/>
        <v/>
      </c>
      <c r="AF140" s="190" t="str">
        <f t="shared" si="69"/>
        <v/>
      </c>
      <c r="AG140" s="190" t="str">
        <f t="shared" si="69"/>
        <v/>
      </c>
      <c r="AH140" s="190" t="str">
        <f t="shared" si="69"/>
        <v/>
      </c>
      <c r="AI140" s="190" t="str">
        <f t="shared" si="69"/>
        <v/>
      </c>
      <c r="AJ140" s="190" t="str">
        <f t="shared" si="69"/>
        <v/>
      </c>
      <c r="AK140" s="190" t="str">
        <f t="shared" si="69"/>
        <v/>
      </c>
      <c r="AL140" s="190" t="str">
        <f t="shared" si="69"/>
        <v/>
      </c>
      <c r="AM140" s="190" t="str">
        <f t="shared" si="69"/>
        <v/>
      </c>
      <c r="AN140" s="190" t="str">
        <f t="shared" si="69"/>
        <v/>
      </c>
      <c r="AO140" s="190" t="str">
        <f t="shared" si="68"/>
        <v/>
      </c>
      <c r="AP140" s="190" t="str">
        <f t="shared" si="68"/>
        <v/>
      </c>
      <c r="AQ140" s="190" t="str">
        <f t="shared" si="68"/>
        <v/>
      </c>
      <c r="AR140" s="190" t="str">
        <f t="shared" si="68"/>
        <v/>
      </c>
      <c r="AS140" s="190" t="str">
        <f t="shared" si="68"/>
        <v/>
      </c>
      <c r="AT140" s="190" t="str">
        <f t="shared" si="68"/>
        <v/>
      </c>
      <c r="AU140" s="190" t="str">
        <f t="shared" si="68"/>
        <v/>
      </c>
      <c r="AV140" s="190" t="str">
        <f t="shared" si="68"/>
        <v/>
      </c>
      <c r="AW140" s="190" t="str">
        <f t="shared" si="68"/>
        <v/>
      </c>
      <c r="AX140" s="190" t="str">
        <f t="shared" si="68"/>
        <v/>
      </c>
      <c r="AY140" s="190" t="str">
        <f t="shared" si="68"/>
        <v/>
      </c>
      <c r="AZ140" s="190" t="str">
        <f t="shared" si="68"/>
        <v/>
      </c>
      <c r="BA140" s="190" t="str">
        <f t="shared" si="68"/>
        <v/>
      </c>
      <c r="BB140" s="190" t="str">
        <f t="shared" si="68"/>
        <v/>
      </c>
      <c r="BC140" s="190" t="str">
        <f t="shared" si="68"/>
        <v/>
      </c>
      <c r="BD140" s="190" t="str">
        <f t="shared" si="68"/>
        <v/>
      </c>
      <c r="BE140" s="190" t="str">
        <f t="shared" si="71"/>
        <v/>
      </c>
      <c r="BF140" s="190" t="str">
        <f t="shared" si="71"/>
        <v/>
      </c>
      <c r="BG140" s="190" t="str">
        <f t="shared" si="71"/>
        <v/>
      </c>
      <c r="BH140" s="190" t="str">
        <f t="shared" si="71"/>
        <v/>
      </c>
      <c r="BI140" s="190" t="str">
        <f t="shared" si="71"/>
        <v/>
      </c>
      <c r="BJ140" s="190" t="str">
        <f t="shared" si="71"/>
        <v/>
      </c>
      <c r="BK140" s="190" t="str">
        <f t="shared" si="71"/>
        <v/>
      </c>
      <c r="BL140" s="190" t="str">
        <f t="shared" si="71"/>
        <v/>
      </c>
      <c r="BM140" s="190" t="str">
        <f t="shared" si="71"/>
        <v/>
      </c>
      <c r="BN140" s="190" t="str">
        <f t="shared" si="71"/>
        <v/>
      </c>
      <c r="BO140" s="190" t="str">
        <f t="shared" si="71"/>
        <v/>
      </c>
      <c r="BP140" s="190" t="str">
        <f t="shared" si="71"/>
        <v/>
      </c>
      <c r="BQ140" s="190" t="str">
        <f t="shared" si="71"/>
        <v/>
      </c>
      <c r="BR140" s="190" t="str">
        <f t="shared" si="71"/>
        <v/>
      </c>
      <c r="BS140" s="190" t="str">
        <f t="shared" si="71"/>
        <v/>
      </c>
      <c r="BT140" s="190" t="str">
        <f t="shared" si="63"/>
        <v/>
      </c>
      <c r="BU140" s="190" t="str">
        <f t="shared" si="63"/>
        <v/>
      </c>
      <c r="BV140" s="190" t="str">
        <f t="shared" si="63"/>
        <v/>
      </c>
      <c r="BW140" s="190" t="str">
        <f t="shared" si="63"/>
        <v/>
      </c>
      <c r="BX140" s="190" t="str">
        <f t="shared" si="63"/>
        <v/>
      </c>
      <c r="BY140" s="190" t="str">
        <f t="shared" si="63"/>
        <v/>
      </c>
      <c r="BZ140" t="e">
        <f>IF(LEFT(B140,6)=$A$1,IF(ISERROR(FIND(SALES!$M$8,MPAN!H140)),"",TRUE),"")</f>
        <v>#N/A</v>
      </c>
    </row>
    <row r="141" spans="1:78" x14ac:dyDescent="0.25">
      <c r="A141" t="e">
        <f>IF(BZ141=TRUE,BZ141&amp;COUNTIF($BZ$3:BZ141,"TRUE"),"")</f>
        <v>#N/A</v>
      </c>
      <c r="B141" s="625" t="str">
        <f t="shared" si="72"/>
        <v>00</v>
      </c>
      <c r="C141" s="626">
        <f>'F12'!E144</f>
        <v>0</v>
      </c>
      <c r="D141" s="1" t="str">
        <f t="shared" si="73"/>
        <v>0</v>
      </c>
      <c r="E141" s="1" t="str">
        <f t="shared" si="74"/>
        <v>0</v>
      </c>
      <c r="F141" t="str">
        <f t="shared" si="76"/>
        <v>0</v>
      </c>
      <c r="G141" t="e">
        <f t="shared" si="77"/>
        <v>#VALUE!</v>
      </c>
      <c r="H141" s="1">
        <f>'F12'!F144</f>
        <v>0</v>
      </c>
      <c r="I141" s="197">
        <f t="shared" si="75"/>
        <v>0.25</v>
      </c>
      <c r="J141" s="190" t="str">
        <f t="shared" si="78"/>
        <v/>
      </c>
      <c r="K141" s="190" t="str">
        <f t="shared" si="78"/>
        <v/>
      </c>
      <c r="L141" s="190" t="str">
        <f t="shared" si="78"/>
        <v/>
      </c>
      <c r="M141" s="190" t="str">
        <f t="shared" si="78"/>
        <v/>
      </c>
      <c r="N141" s="190" t="str">
        <f t="shared" si="78"/>
        <v/>
      </c>
      <c r="O141" s="190" t="str">
        <f t="shared" si="78"/>
        <v/>
      </c>
      <c r="P141" s="190" t="str">
        <f t="shared" si="78"/>
        <v/>
      </c>
      <c r="Q141" s="190" t="str">
        <f t="shared" si="78"/>
        <v/>
      </c>
      <c r="R141" s="190" t="str">
        <f t="shared" si="78"/>
        <v/>
      </c>
      <c r="S141" s="190" t="str">
        <f t="shared" si="78"/>
        <v/>
      </c>
      <c r="T141" s="190" t="str">
        <f t="shared" si="78"/>
        <v/>
      </c>
      <c r="U141" s="190" t="str">
        <f t="shared" si="78"/>
        <v/>
      </c>
      <c r="V141" s="190" t="str">
        <f t="shared" si="78"/>
        <v/>
      </c>
      <c r="W141" s="190" t="str">
        <f t="shared" si="78"/>
        <v/>
      </c>
      <c r="X141" s="190" t="str">
        <f t="shared" si="78"/>
        <v/>
      </c>
      <c r="Y141" s="190" t="str">
        <f t="shared" si="78"/>
        <v/>
      </c>
      <c r="Z141" s="190" t="str">
        <f t="shared" si="69"/>
        <v/>
      </c>
      <c r="AA141" s="190" t="str">
        <f t="shared" si="69"/>
        <v/>
      </c>
      <c r="AB141" s="190" t="str">
        <f t="shared" si="69"/>
        <v/>
      </c>
      <c r="AC141" s="190" t="str">
        <f t="shared" si="69"/>
        <v/>
      </c>
      <c r="AD141" s="190" t="str">
        <f t="shared" si="69"/>
        <v/>
      </c>
      <c r="AE141" s="190" t="str">
        <f t="shared" si="69"/>
        <v/>
      </c>
      <c r="AF141" s="190" t="str">
        <f t="shared" si="69"/>
        <v/>
      </c>
      <c r="AG141" s="190" t="str">
        <f t="shared" si="69"/>
        <v/>
      </c>
      <c r="AH141" s="190" t="str">
        <f t="shared" si="69"/>
        <v/>
      </c>
      <c r="AI141" s="190" t="str">
        <f t="shared" si="69"/>
        <v/>
      </c>
      <c r="AJ141" s="190" t="str">
        <f t="shared" si="69"/>
        <v/>
      </c>
      <c r="AK141" s="190" t="str">
        <f t="shared" si="69"/>
        <v/>
      </c>
      <c r="AL141" s="190" t="str">
        <f t="shared" si="69"/>
        <v/>
      </c>
      <c r="AM141" s="190" t="str">
        <f t="shared" si="69"/>
        <v/>
      </c>
      <c r="AN141" s="190" t="str">
        <f t="shared" si="69"/>
        <v/>
      </c>
      <c r="AO141" s="190" t="str">
        <f t="shared" si="68"/>
        <v/>
      </c>
      <c r="AP141" s="190" t="str">
        <f t="shared" si="68"/>
        <v/>
      </c>
      <c r="AQ141" s="190" t="str">
        <f t="shared" si="68"/>
        <v/>
      </c>
      <c r="AR141" s="190" t="str">
        <f t="shared" si="68"/>
        <v/>
      </c>
      <c r="AS141" s="190" t="str">
        <f t="shared" si="68"/>
        <v/>
      </c>
      <c r="AT141" s="190" t="str">
        <f t="shared" si="68"/>
        <v/>
      </c>
      <c r="AU141" s="190" t="str">
        <f t="shared" si="68"/>
        <v/>
      </c>
      <c r="AV141" s="190" t="str">
        <f t="shared" si="68"/>
        <v/>
      </c>
      <c r="AW141" s="190" t="str">
        <f t="shared" si="68"/>
        <v/>
      </c>
      <c r="AX141" s="190" t="str">
        <f t="shared" si="68"/>
        <v/>
      </c>
      <c r="AY141" s="190" t="str">
        <f t="shared" si="68"/>
        <v/>
      </c>
      <c r="AZ141" s="190" t="str">
        <f t="shared" si="68"/>
        <v/>
      </c>
      <c r="BA141" s="190" t="str">
        <f t="shared" si="68"/>
        <v/>
      </c>
      <c r="BB141" s="190" t="str">
        <f t="shared" si="68"/>
        <v/>
      </c>
      <c r="BC141" s="190" t="str">
        <f t="shared" si="68"/>
        <v/>
      </c>
      <c r="BD141" s="190" t="str">
        <f t="shared" si="68"/>
        <v/>
      </c>
      <c r="BE141" s="190" t="str">
        <f t="shared" si="71"/>
        <v/>
      </c>
      <c r="BF141" s="190" t="str">
        <f t="shared" si="71"/>
        <v/>
      </c>
      <c r="BG141" s="190" t="str">
        <f t="shared" si="71"/>
        <v/>
      </c>
      <c r="BH141" s="190" t="str">
        <f t="shared" si="71"/>
        <v/>
      </c>
      <c r="BI141" s="190" t="str">
        <f t="shared" si="71"/>
        <v/>
      </c>
      <c r="BJ141" s="190" t="str">
        <f t="shared" si="71"/>
        <v/>
      </c>
      <c r="BK141" s="190" t="str">
        <f t="shared" si="71"/>
        <v/>
      </c>
      <c r="BL141" s="190" t="str">
        <f t="shared" si="71"/>
        <v/>
      </c>
      <c r="BM141" s="190" t="str">
        <f t="shared" si="71"/>
        <v/>
      </c>
      <c r="BN141" s="190" t="str">
        <f t="shared" si="71"/>
        <v/>
      </c>
      <c r="BO141" s="190" t="str">
        <f t="shared" si="71"/>
        <v/>
      </c>
      <c r="BP141" s="190" t="str">
        <f t="shared" si="71"/>
        <v/>
      </c>
      <c r="BQ141" s="190" t="str">
        <f t="shared" si="71"/>
        <v/>
      </c>
      <c r="BR141" s="190" t="str">
        <f t="shared" si="71"/>
        <v/>
      </c>
      <c r="BS141" s="190" t="str">
        <f t="shared" si="71"/>
        <v/>
      </c>
      <c r="BT141" s="190" t="str">
        <f t="shared" si="63"/>
        <v/>
      </c>
      <c r="BU141" s="190" t="str">
        <f t="shared" si="63"/>
        <v/>
      </c>
      <c r="BV141" s="190" t="str">
        <f t="shared" si="63"/>
        <v/>
      </c>
      <c r="BW141" s="190" t="str">
        <f t="shared" si="63"/>
        <v/>
      </c>
      <c r="BX141" s="190" t="str">
        <f t="shared" si="63"/>
        <v/>
      </c>
      <c r="BY141" s="190" t="str">
        <f t="shared" si="63"/>
        <v/>
      </c>
      <c r="BZ141" t="e">
        <f>IF(LEFT(B141,6)=$A$1,IF(ISERROR(FIND(SALES!$M$8,MPAN!H141)),"",TRUE),"")</f>
        <v>#N/A</v>
      </c>
    </row>
    <row r="142" spans="1:78" x14ac:dyDescent="0.25">
      <c r="A142" t="e">
        <f>IF(BZ142=TRUE,BZ142&amp;COUNTIF($BZ$3:BZ142,"TRUE"),"")</f>
        <v>#N/A</v>
      </c>
      <c r="B142" s="625" t="str">
        <f t="shared" si="72"/>
        <v>00</v>
      </c>
      <c r="C142" s="626">
        <f>'F12'!E145</f>
        <v>0</v>
      </c>
      <c r="D142" s="1" t="str">
        <f t="shared" si="73"/>
        <v>0</v>
      </c>
      <c r="E142" s="1" t="str">
        <f t="shared" si="74"/>
        <v>0</v>
      </c>
      <c r="F142" t="str">
        <f t="shared" si="76"/>
        <v>0</v>
      </c>
      <c r="G142" t="e">
        <f t="shared" si="77"/>
        <v>#VALUE!</v>
      </c>
      <c r="H142" s="1">
        <f>'F12'!F145</f>
        <v>0</v>
      </c>
      <c r="I142" s="197">
        <f t="shared" si="75"/>
        <v>0.25</v>
      </c>
      <c r="J142" s="190" t="str">
        <f t="shared" si="78"/>
        <v/>
      </c>
      <c r="K142" s="190" t="str">
        <f t="shared" si="78"/>
        <v/>
      </c>
      <c r="L142" s="190" t="str">
        <f t="shared" si="78"/>
        <v/>
      </c>
      <c r="M142" s="190" t="str">
        <f t="shared" si="78"/>
        <v/>
      </c>
      <c r="N142" s="190" t="str">
        <f t="shared" si="78"/>
        <v/>
      </c>
      <c r="O142" s="190" t="str">
        <f t="shared" si="78"/>
        <v/>
      </c>
      <c r="P142" s="190" t="str">
        <f t="shared" si="78"/>
        <v/>
      </c>
      <c r="Q142" s="190" t="str">
        <f t="shared" si="78"/>
        <v/>
      </c>
      <c r="R142" s="190" t="str">
        <f t="shared" si="78"/>
        <v/>
      </c>
      <c r="S142" s="190" t="str">
        <f t="shared" si="78"/>
        <v/>
      </c>
      <c r="T142" s="190" t="str">
        <f t="shared" si="78"/>
        <v/>
      </c>
      <c r="U142" s="190" t="str">
        <f t="shared" si="78"/>
        <v/>
      </c>
      <c r="V142" s="190" t="str">
        <f t="shared" si="78"/>
        <v/>
      </c>
      <c r="W142" s="190" t="str">
        <f t="shared" si="78"/>
        <v/>
      </c>
      <c r="X142" s="190" t="str">
        <f t="shared" si="78"/>
        <v/>
      </c>
      <c r="Y142" s="190" t="str">
        <f t="shared" si="78"/>
        <v/>
      </c>
      <c r="Z142" s="190" t="str">
        <f t="shared" si="69"/>
        <v/>
      </c>
      <c r="AA142" s="190" t="str">
        <f t="shared" si="69"/>
        <v/>
      </c>
      <c r="AB142" s="190" t="str">
        <f t="shared" si="69"/>
        <v/>
      </c>
      <c r="AC142" s="190" t="str">
        <f t="shared" si="69"/>
        <v/>
      </c>
      <c r="AD142" s="190" t="str">
        <f t="shared" si="69"/>
        <v/>
      </c>
      <c r="AE142" s="190" t="str">
        <f t="shared" si="69"/>
        <v/>
      </c>
      <c r="AF142" s="190" t="str">
        <f t="shared" si="69"/>
        <v/>
      </c>
      <c r="AG142" s="190" t="str">
        <f t="shared" si="69"/>
        <v/>
      </c>
      <c r="AH142" s="190" t="str">
        <f t="shared" si="69"/>
        <v/>
      </c>
      <c r="AI142" s="190" t="str">
        <f t="shared" si="69"/>
        <v/>
      </c>
      <c r="AJ142" s="190" t="str">
        <f t="shared" si="69"/>
        <v/>
      </c>
      <c r="AK142" s="190" t="str">
        <f t="shared" si="69"/>
        <v/>
      </c>
      <c r="AL142" s="190" t="str">
        <f t="shared" si="69"/>
        <v/>
      </c>
      <c r="AM142" s="190" t="str">
        <f t="shared" si="69"/>
        <v/>
      </c>
      <c r="AN142" s="190" t="str">
        <f t="shared" si="69"/>
        <v/>
      </c>
      <c r="AO142" s="190" t="str">
        <f t="shared" si="68"/>
        <v/>
      </c>
      <c r="AP142" s="190" t="str">
        <f t="shared" si="68"/>
        <v/>
      </c>
      <c r="AQ142" s="190" t="str">
        <f t="shared" si="68"/>
        <v/>
      </c>
      <c r="AR142" s="190" t="str">
        <f t="shared" si="68"/>
        <v/>
      </c>
      <c r="AS142" s="190" t="str">
        <f t="shared" si="68"/>
        <v/>
      </c>
      <c r="AT142" s="190" t="str">
        <f t="shared" si="68"/>
        <v/>
      </c>
      <c r="AU142" s="190" t="str">
        <f t="shared" si="68"/>
        <v/>
      </c>
      <c r="AV142" s="190" t="str">
        <f t="shared" si="68"/>
        <v/>
      </c>
      <c r="AW142" s="190" t="str">
        <f t="shared" si="68"/>
        <v/>
      </c>
      <c r="AX142" s="190" t="str">
        <f t="shared" si="68"/>
        <v/>
      </c>
      <c r="AY142" s="190" t="str">
        <f t="shared" si="68"/>
        <v/>
      </c>
      <c r="AZ142" s="190" t="str">
        <f t="shared" si="68"/>
        <v/>
      </c>
      <c r="BA142" s="190" t="str">
        <f t="shared" si="68"/>
        <v/>
      </c>
      <c r="BB142" s="190" t="str">
        <f t="shared" si="68"/>
        <v/>
      </c>
      <c r="BC142" s="190" t="str">
        <f t="shared" si="68"/>
        <v/>
      </c>
      <c r="BD142" s="190" t="str">
        <f t="shared" si="68"/>
        <v/>
      </c>
      <c r="BE142" s="190" t="str">
        <f t="shared" si="71"/>
        <v/>
      </c>
      <c r="BF142" s="190" t="str">
        <f t="shared" si="71"/>
        <v/>
      </c>
      <c r="BG142" s="190" t="str">
        <f t="shared" si="71"/>
        <v/>
      </c>
      <c r="BH142" s="190" t="str">
        <f t="shared" si="71"/>
        <v/>
      </c>
      <c r="BI142" s="190" t="str">
        <f t="shared" si="71"/>
        <v/>
      </c>
      <c r="BJ142" s="190" t="str">
        <f t="shared" si="71"/>
        <v/>
      </c>
      <c r="BK142" s="190" t="str">
        <f t="shared" si="71"/>
        <v/>
      </c>
      <c r="BL142" s="190" t="str">
        <f t="shared" si="71"/>
        <v/>
      </c>
      <c r="BM142" s="190" t="str">
        <f t="shared" si="71"/>
        <v/>
      </c>
      <c r="BN142" s="190" t="str">
        <f t="shared" si="71"/>
        <v/>
      </c>
      <c r="BO142" s="190" t="str">
        <f t="shared" si="71"/>
        <v/>
      </c>
      <c r="BP142" s="190" t="str">
        <f t="shared" si="71"/>
        <v/>
      </c>
      <c r="BQ142" s="190" t="str">
        <f t="shared" si="71"/>
        <v/>
      </c>
      <c r="BR142" s="190" t="str">
        <f t="shared" si="71"/>
        <v/>
      </c>
      <c r="BS142" s="190" t="str">
        <f t="shared" si="71"/>
        <v/>
      </c>
      <c r="BT142" s="190" t="str">
        <f t="shared" si="63"/>
        <v/>
      </c>
      <c r="BU142" s="190" t="str">
        <f t="shared" si="63"/>
        <v/>
      </c>
      <c r="BV142" s="190" t="str">
        <f t="shared" si="63"/>
        <v/>
      </c>
      <c r="BW142" s="190" t="str">
        <f t="shared" si="63"/>
        <v/>
      </c>
      <c r="BX142" s="190" t="str">
        <f t="shared" si="63"/>
        <v/>
      </c>
      <c r="BY142" s="190" t="str">
        <f t="shared" si="63"/>
        <v/>
      </c>
      <c r="BZ142" t="e">
        <f>IF(LEFT(B142,6)=$A$1,IF(ISERROR(FIND(SALES!$M$8,MPAN!H142)),"",TRUE),"")</f>
        <v>#N/A</v>
      </c>
    </row>
    <row r="143" spans="1:78" x14ac:dyDescent="0.25">
      <c r="A143" t="e">
        <f>IF(BZ143=TRUE,BZ143&amp;COUNTIF($BZ$3:BZ143,"TRUE"),"")</f>
        <v>#N/A</v>
      </c>
      <c r="B143" s="625" t="str">
        <f t="shared" si="72"/>
        <v>00</v>
      </c>
      <c r="C143" s="626">
        <f>'F12'!E146</f>
        <v>0</v>
      </c>
      <c r="D143" s="1" t="str">
        <f t="shared" si="73"/>
        <v>0</v>
      </c>
      <c r="E143" s="1" t="str">
        <f t="shared" si="74"/>
        <v>0</v>
      </c>
      <c r="F143" t="str">
        <f t="shared" si="76"/>
        <v>0</v>
      </c>
      <c r="G143" t="e">
        <f t="shared" si="77"/>
        <v>#VALUE!</v>
      </c>
      <c r="H143" s="1">
        <f>'F12'!F146</f>
        <v>0</v>
      </c>
      <c r="I143" s="197">
        <f t="shared" si="75"/>
        <v>0.25</v>
      </c>
      <c r="J143" s="190" t="str">
        <f t="shared" si="78"/>
        <v/>
      </c>
      <c r="K143" s="190" t="str">
        <f t="shared" si="78"/>
        <v/>
      </c>
      <c r="L143" s="190" t="str">
        <f t="shared" si="78"/>
        <v/>
      </c>
      <c r="M143" s="190" t="str">
        <f t="shared" si="78"/>
        <v/>
      </c>
      <c r="N143" s="190" t="str">
        <f t="shared" si="78"/>
        <v/>
      </c>
      <c r="O143" s="190" t="str">
        <f t="shared" si="78"/>
        <v/>
      </c>
      <c r="P143" s="190" t="str">
        <f t="shared" si="78"/>
        <v/>
      </c>
      <c r="Q143" s="190" t="str">
        <f t="shared" si="78"/>
        <v/>
      </c>
      <c r="R143" s="190" t="str">
        <f t="shared" si="78"/>
        <v/>
      </c>
      <c r="S143" s="190" t="str">
        <f t="shared" si="78"/>
        <v/>
      </c>
      <c r="T143" s="190" t="str">
        <f t="shared" si="78"/>
        <v/>
      </c>
      <c r="U143" s="190" t="str">
        <f t="shared" si="78"/>
        <v/>
      </c>
      <c r="V143" s="190" t="str">
        <f t="shared" si="78"/>
        <v/>
      </c>
      <c r="W143" s="190" t="str">
        <f t="shared" si="78"/>
        <v/>
      </c>
      <c r="X143" s="190" t="str">
        <f t="shared" si="78"/>
        <v/>
      </c>
      <c r="Y143" s="190" t="str">
        <f t="shared" si="78"/>
        <v/>
      </c>
      <c r="Z143" s="190" t="str">
        <f t="shared" si="69"/>
        <v/>
      </c>
      <c r="AA143" s="190" t="str">
        <f t="shared" si="69"/>
        <v/>
      </c>
      <c r="AB143" s="190" t="str">
        <f t="shared" si="69"/>
        <v/>
      </c>
      <c r="AC143" s="190" t="str">
        <f t="shared" si="69"/>
        <v/>
      </c>
      <c r="AD143" s="190" t="str">
        <f t="shared" si="69"/>
        <v/>
      </c>
      <c r="AE143" s="190" t="str">
        <f t="shared" si="69"/>
        <v/>
      </c>
      <c r="AF143" s="190" t="str">
        <f t="shared" si="69"/>
        <v/>
      </c>
      <c r="AG143" s="190" t="str">
        <f t="shared" si="69"/>
        <v/>
      </c>
      <c r="AH143" s="190" t="str">
        <f t="shared" si="69"/>
        <v/>
      </c>
      <c r="AI143" s="190" t="str">
        <f t="shared" si="69"/>
        <v/>
      </c>
      <c r="AJ143" s="190" t="str">
        <f t="shared" si="69"/>
        <v/>
      </c>
      <c r="AK143" s="190" t="str">
        <f t="shared" si="69"/>
        <v/>
      </c>
      <c r="AL143" s="190" t="str">
        <f t="shared" si="69"/>
        <v/>
      </c>
      <c r="AM143" s="190" t="str">
        <f t="shared" si="69"/>
        <v/>
      </c>
      <c r="AN143" s="190" t="str">
        <f t="shared" si="69"/>
        <v/>
      </c>
      <c r="AO143" s="190" t="str">
        <f t="shared" si="68"/>
        <v/>
      </c>
      <c r="AP143" s="190" t="str">
        <f t="shared" si="68"/>
        <v/>
      </c>
      <c r="AQ143" s="190" t="str">
        <f t="shared" si="68"/>
        <v/>
      </c>
      <c r="AR143" s="190" t="str">
        <f t="shared" si="68"/>
        <v/>
      </c>
      <c r="AS143" s="190" t="str">
        <f t="shared" si="68"/>
        <v/>
      </c>
      <c r="AT143" s="190" t="str">
        <f t="shared" si="68"/>
        <v/>
      </c>
      <c r="AU143" s="190" t="str">
        <f t="shared" si="68"/>
        <v/>
      </c>
      <c r="AV143" s="190" t="str">
        <f t="shared" si="68"/>
        <v/>
      </c>
      <c r="AW143" s="190" t="str">
        <f t="shared" si="68"/>
        <v/>
      </c>
      <c r="AX143" s="190" t="str">
        <f t="shared" si="68"/>
        <v/>
      </c>
      <c r="AY143" s="190" t="str">
        <f t="shared" si="68"/>
        <v/>
      </c>
      <c r="AZ143" s="190" t="str">
        <f t="shared" si="68"/>
        <v/>
      </c>
      <c r="BA143" s="190" t="str">
        <f t="shared" si="68"/>
        <v/>
      </c>
      <c r="BB143" s="190" t="str">
        <f t="shared" si="68"/>
        <v/>
      </c>
      <c r="BC143" s="190" t="str">
        <f t="shared" si="68"/>
        <v/>
      </c>
      <c r="BD143" s="190" t="str">
        <f t="shared" ref="BD143:BD161" si="79">IF(BD$2&gt;LEN($H143),IF(BD$1=1,IF(LEN($H143)=2,"0"&amp;$H143,""),""),RIGHT(LEFT($H143,BD$2),3))</f>
        <v/>
      </c>
      <c r="BE143" s="190" t="str">
        <f t="shared" si="71"/>
        <v/>
      </c>
      <c r="BF143" s="190" t="str">
        <f t="shared" si="71"/>
        <v/>
      </c>
      <c r="BG143" s="190" t="str">
        <f t="shared" si="71"/>
        <v/>
      </c>
      <c r="BH143" s="190" t="str">
        <f t="shared" si="71"/>
        <v/>
      </c>
      <c r="BI143" s="190" t="str">
        <f t="shared" si="71"/>
        <v/>
      </c>
      <c r="BJ143" s="190" t="str">
        <f t="shared" si="71"/>
        <v/>
      </c>
      <c r="BK143" s="190" t="str">
        <f t="shared" si="71"/>
        <v/>
      </c>
      <c r="BL143" s="190" t="str">
        <f t="shared" si="71"/>
        <v/>
      </c>
      <c r="BM143" s="190" t="str">
        <f t="shared" si="71"/>
        <v/>
      </c>
      <c r="BN143" s="190" t="str">
        <f t="shared" si="71"/>
        <v/>
      </c>
      <c r="BO143" s="190" t="str">
        <f t="shared" si="71"/>
        <v/>
      </c>
      <c r="BP143" s="190" t="str">
        <f t="shared" si="71"/>
        <v/>
      </c>
      <c r="BQ143" s="190" t="str">
        <f t="shared" si="71"/>
        <v/>
      </c>
      <c r="BR143" s="190" t="str">
        <f t="shared" si="71"/>
        <v/>
      </c>
      <c r="BS143" s="190" t="str">
        <f t="shared" si="71"/>
        <v/>
      </c>
      <c r="BT143" s="190" t="str">
        <f t="shared" si="63"/>
        <v/>
      </c>
      <c r="BU143" s="190" t="str">
        <f t="shared" si="63"/>
        <v/>
      </c>
      <c r="BV143" s="190" t="str">
        <f t="shared" si="63"/>
        <v/>
      </c>
      <c r="BW143" s="190" t="str">
        <f t="shared" si="63"/>
        <v/>
      </c>
      <c r="BX143" s="190" t="str">
        <f t="shared" si="63"/>
        <v/>
      </c>
      <c r="BY143" s="190" t="str">
        <f t="shared" si="63"/>
        <v/>
      </c>
      <c r="BZ143" t="e">
        <f>IF(LEFT(B143,6)=$A$1,IF(ISERROR(FIND(SALES!$M$8,MPAN!H143)),"",TRUE),"")</f>
        <v>#N/A</v>
      </c>
    </row>
    <row r="144" spans="1:78" x14ac:dyDescent="0.25">
      <c r="A144" t="e">
        <f>IF(BZ144=TRUE,BZ144&amp;COUNTIF($BZ$3:BZ144,"TRUE"),"")</f>
        <v>#N/A</v>
      </c>
      <c r="B144" s="625" t="str">
        <f t="shared" si="72"/>
        <v>00</v>
      </c>
      <c r="C144" s="626">
        <f>'F12'!E147</f>
        <v>0</v>
      </c>
      <c r="D144" s="1" t="str">
        <f t="shared" si="73"/>
        <v>0</v>
      </c>
      <c r="E144" s="1" t="str">
        <f t="shared" si="74"/>
        <v>0</v>
      </c>
      <c r="F144" t="str">
        <f t="shared" si="76"/>
        <v>0</v>
      </c>
      <c r="G144" t="e">
        <f t="shared" si="77"/>
        <v>#VALUE!</v>
      </c>
      <c r="H144" s="1">
        <f>'F12'!F147</f>
        <v>0</v>
      </c>
      <c r="I144" s="197">
        <f t="shared" si="75"/>
        <v>0.25</v>
      </c>
      <c r="J144" s="190" t="str">
        <f t="shared" si="78"/>
        <v/>
      </c>
      <c r="K144" s="190" t="str">
        <f t="shared" si="78"/>
        <v/>
      </c>
      <c r="L144" s="190" t="str">
        <f t="shared" si="78"/>
        <v/>
      </c>
      <c r="M144" s="190" t="str">
        <f t="shared" si="78"/>
        <v/>
      </c>
      <c r="N144" s="190" t="str">
        <f t="shared" si="78"/>
        <v/>
      </c>
      <c r="O144" s="190" t="str">
        <f t="shared" si="78"/>
        <v/>
      </c>
      <c r="P144" s="190" t="str">
        <f t="shared" si="78"/>
        <v/>
      </c>
      <c r="Q144" s="190" t="str">
        <f t="shared" si="78"/>
        <v/>
      </c>
      <c r="R144" s="190" t="str">
        <f t="shared" si="78"/>
        <v/>
      </c>
      <c r="S144" s="190" t="str">
        <f t="shared" si="78"/>
        <v/>
      </c>
      <c r="T144" s="190" t="str">
        <f t="shared" si="78"/>
        <v/>
      </c>
      <c r="U144" s="190" t="str">
        <f t="shared" si="78"/>
        <v/>
      </c>
      <c r="V144" s="190" t="str">
        <f t="shared" si="78"/>
        <v/>
      </c>
      <c r="W144" s="190" t="str">
        <f t="shared" si="78"/>
        <v/>
      </c>
      <c r="X144" s="190" t="str">
        <f t="shared" si="78"/>
        <v/>
      </c>
      <c r="Y144" s="190" t="str">
        <f t="shared" si="78"/>
        <v/>
      </c>
      <c r="Z144" s="190" t="str">
        <f t="shared" si="69"/>
        <v/>
      </c>
      <c r="AA144" s="190" t="str">
        <f t="shared" si="69"/>
        <v/>
      </c>
      <c r="AB144" s="190" t="str">
        <f t="shared" si="69"/>
        <v/>
      </c>
      <c r="AC144" s="190" t="str">
        <f t="shared" si="69"/>
        <v/>
      </c>
      <c r="AD144" s="190" t="str">
        <f t="shared" si="69"/>
        <v/>
      </c>
      <c r="AE144" s="190" t="str">
        <f t="shared" si="69"/>
        <v/>
      </c>
      <c r="AF144" s="190" t="str">
        <f t="shared" si="69"/>
        <v/>
      </c>
      <c r="AG144" s="190" t="str">
        <f t="shared" si="69"/>
        <v/>
      </c>
      <c r="AH144" s="190" t="str">
        <f t="shared" si="69"/>
        <v/>
      </c>
      <c r="AI144" s="190" t="str">
        <f t="shared" si="69"/>
        <v/>
      </c>
      <c r="AJ144" s="190" t="str">
        <f t="shared" si="69"/>
        <v/>
      </c>
      <c r="AK144" s="190" t="str">
        <f t="shared" si="69"/>
        <v/>
      </c>
      <c r="AL144" s="190" t="str">
        <f t="shared" si="69"/>
        <v/>
      </c>
      <c r="AM144" s="190" t="str">
        <f t="shared" si="69"/>
        <v/>
      </c>
      <c r="AN144" s="190" t="str">
        <f t="shared" si="69"/>
        <v/>
      </c>
      <c r="AO144" s="190" t="str">
        <f t="shared" si="69"/>
        <v/>
      </c>
      <c r="AP144" s="190" t="str">
        <f t="shared" ref="AP144:BC144" si="80">IF(AP$2&gt;LEN($H144),IF(AP$1=1,IF(LEN($H144)=2,"0"&amp;$H144,""),""),RIGHT(LEFT($H144,AP$2),3))</f>
        <v/>
      </c>
      <c r="AQ144" s="190" t="str">
        <f t="shared" si="80"/>
        <v/>
      </c>
      <c r="AR144" s="190" t="str">
        <f t="shared" si="80"/>
        <v/>
      </c>
      <c r="AS144" s="190" t="str">
        <f t="shared" si="80"/>
        <v/>
      </c>
      <c r="AT144" s="190" t="str">
        <f t="shared" si="80"/>
        <v/>
      </c>
      <c r="AU144" s="190" t="str">
        <f t="shared" si="80"/>
        <v/>
      </c>
      <c r="AV144" s="190" t="str">
        <f t="shared" si="80"/>
        <v/>
      </c>
      <c r="AW144" s="190" t="str">
        <f t="shared" si="80"/>
        <v/>
      </c>
      <c r="AX144" s="190" t="str">
        <f t="shared" si="80"/>
        <v/>
      </c>
      <c r="AY144" s="190" t="str">
        <f t="shared" si="80"/>
        <v/>
      </c>
      <c r="AZ144" s="190" t="str">
        <f t="shared" si="80"/>
        <v/>
      </c>
      <c r="BA144" s="190" t="str">
        <f t="shared" si="80"/>
        <v/>
      </c>
      <c r="BB144" s="190" t="str">
        <f t="shared" si="80"/>
        <v/>
      </c>
      <c r="BC144" s="190" t="str">
        <f t="shared" si="80"/>
        <v/>
      </c>
      <c r="BD144" s="190" t="str">
        <f t="shared" si="79"/>
        <v/>
      </c>
      <c r="BE144" s="190" t="str">
        <f t="shared" si="71"/>
        <v/>
      </c>
      <c r="BF144" s="190" t="str">
        <f t="shared" si="71"/>
        <v/>
      </c>
      <c r="BG144" s="190" t="str">
        <f t="shared" si="71"/>
        <v/>
      </c>
      <c r="BH144" s="190" t="str">
        <f t="shared" si="71"/>
        <v/>
      </c>
      <c r="BI144" s="190" t="str">
        <f t="shared" si="71"/>
        <v/>
      </c>
      <c r="BJ144" s="190" t="str">
        <f t="shared" si="71"/>
        <v/>
      </c>
      <c r="BK144" s="190" t="str">
        <f t="shared" si="71"/>
        <v/>
      </c>
      <c r="BL144" s="190" t="str">
        <f t="shared" si="71"/>
        <v/>
      </c>
      <c r="BM144" s="190" t="str">
        <f t="shared" si="71"/>
        <v/>
      </c>
      <c r="BN144" s="190" t="str">
        <f t="shared" si="71"/>
        <v/>
      </c>
      <c r="BO144" s="190" t="str">
        <f t="shared" si="71"/>
        <v/>
      </c>
      <c r="BP144" s="190" t="str">
        <f t="shared" si="71"/>
        <v/>
      </c>
      <c r="BQ144" s="190" t="str">
        <f t="shared" si="71"/>
        <v/>
      </c>
      <c r="BR144" s="190" t="str">
        <f t="shared" si="71"/>
        <v/>
      </c>
      <c r="BS144" s="190" t="str">
        <f t="shared" si="71"/>
        <v/>
      </c>
      <c r="BT144" s="190" t="str">
        <f t="shared" si="63"/>
        <v/>
      </c>
      <c r="BU144" s="190" t="str">
        <f t="shared" si="63"/>
        <v/>
      </c>
      <c r="BV144" s="190" t="str">
        <f t="shared" si="63"/>
        <v/>
      </c>
      <c r="BW144" s="190" t="str">
        <f t="shared" si="63"/>
        <v/>
      </c>
      <c r="BX144" s="190" t="str">
        <f t="shared" si="63"/>
        <v/>
      </c>
      <c r="BY144" s="190" t="str">
        <f t="shared" si="63"/>
        <v/>
      </c>
      <c r="BZ144" t="e">
        <f>IF(LEFT(B144,6)=$A$1,IF(ISERROR(FIND(SALES!$M$8,MPAN!H144)),"",TRUE),"")</f>
        <v>#N/A</v>
      </c>
    </row>
    <row r="145" spans="1:78" x14ac:dyDescent="0.25">
      <c r="A145" t="e">
        <f>IF(BZ145=TRUE,BZ145&amp;COUNTIF($BZ$3:BZ145,"TRUE"),"")</f>
        <v>#N/A</v>
      </c>
      <c r="B145" s="625" t="str">
        <f t="shared" si="72"/>
        <v>00</v>
      </c>
      <c r="C145" s="626">
        <f>'F12'!E148</f>
        <v>0</v>
      </c>
      <c r="D145" s="1" t="str">
        <f t="shared" si="73"/>
        <v>0</v>
      </c>
      <c r="E145" s="1" t="str">
        <f t="shared" si="74"/>
        <v>0</v>
      </c>
      <c r="F145" t="str">
        <f t="shared" si="76"/>
        <v>0</v>
      </c>
      <c r="G145" t="e">
        <f t="shared" si="77"/>
        <v>#VALUE!</v>
      </c>
      <c r="H145" s="1">
        <f>'F12'!F148</f>
        <v>0</v>
      </c>
      <c r="I145" s="197">
        <f t="shared" si="75"/>
        <v>0.25</v>
      </c>
      <c r="J145" s="190" t="str">
        <f t="shared" si="78"/>
        <v/>
      </c>
      <c r="K145" s="190" t="str">
        <f t="shared" si="78"/>
        <v/>
      </c>
      <c r="L145" s="190" t="str">
        <f t="shared" si="78"/>
        <v/>
      </c>
      <c r="M145" s="190" t="str">
        <f t="shared" si="78"/>
        <v/>
      </c>
      <c r="N145" s="190" t="str">
        <f t="shared" si="78"/>
        <v/>
      </c>
      <c r="O145" s="190" t="str">
        <f t="shared" si="78"/>
        <v/>
      </c>
      <c r="P145" s="190" t="str">
        <f t="shared" si="78"/>
        <v/>
      </c>
      <c r="Q145" s="190" t="str">
        <f t="shared" si="78"/>
        <v/>
      </c>
      <c r="R145" s="190" t="str">
        <f t="shared" si="78"/>
        <v/>
      </c>
      <c r="S145" s="190" t="str">
        <f t="shared" si="78"/>
        <v/>
      </c>
      <c r="T145" s="190" t="str">
        <f t="shared" si="78"/>
        <v/>
      </c>
      <c r="U145" s="190" t="str">
        <f t="shared" si="78"/>
        <v/>
      </c>
      <c r="V145" s="190" t="str">
        <f t="shared" si="78"/>
        <v/>
      </c>
      <c r="W145" s="190" t="str">
        <f t="shared" si="78"/>
        <v/>
      </c>
      <c r="X145" s="190" t="str">
        <f t="shared" si="78"/>
        <v/>
      </c>
      <c r="Y145" s="190" t="str">
        <f t="shared" si="78"/>
        <v/>
      </c>
      <c r="Z145" s="190" t="str">
        <f t="shared" si="69"/>
        <v/>
      </c>
      <c r="AA145" s="190" t="str">
        <f t="shared" si="69"/>
        <v/>
      </c>
      <c r="AB145" s="190" t="str">
        <f t="shared" si="69"/>
        <v/>
      </c>
      <c r="AC145" s="190" t="str">
        <f t="shared" si="69"/>
        <v/>
      </c>
      <c r="AD145" s="190" t="str">
        <f t="shared" si="69"/>
        <v/>
      </c>
      <c r="AE145" s="190" t="str">
        <f t="shared" si="69"/>
        <v/>
      </c>
      <c r="AF145" s="190" t="str">
        <f t="shared" si="69"/>
        <v/>
      </c>
      <c r="AG145" s="190" t="str">
        <f t="shared" si="69"/>
        <v/>
      </c>
      <c r="AH145" s="190" t="str">
        <f t="shared" si="69"/>
        <v/>
      </c>
      <c r="AI145" s="190" t="str">
        <f t="shared" si="69"/>
        <v/>
      </c>
      <c r="AJ145" s="190" t="str">
        <f t="shared" si="69"/>
        <v/>
      </c>
      <c r="AK145" s="190" t="str">
        <f t="shared" si="69"/>
        <v/>
      </c>
      <c r="AL145" s="190" t="str">
        <f t="shared" si="69"/>
        <v/>
      </c>
      <c r="AM145" s="190" t="str">
        <f t="shared" si="69"/>
        <v/>
      </c>
      <c r="AN145" s="190" t="str">
        <f t="shared" ref="AN145:BC161" si="81">IF(AN$2&gt;LEN($H145),IF(AN$1=1,IF(LEN($H145)=2,"0"&amp;$H145,""),""),RIGHT(LEFT($H145,AN$2),3))</f>
        <v/>
      </c>
      <c r="AO145" s="190" t="str">
        <f t="shared" si="81"/>
        <v/>
      </c>
      <c r="AP145" s="190" t="str">
        <f t="shared" si="81"/>
        <v/>
      </c>
      <c r="AQ145" s="190" t="str">
        <f t="shared" si="81"/>
        <v/>
      </c>
      <c r="AR145" s="190" t="str">
        <f t="shared" si="81"/>
        <v/>
      </c>
      <c r="AS145" s="190" t="str">
        <f t="shared" si="81"/>
        <v/>
      </c>
      <c r="AT145" s="190" t="str">
        <f t="shared" si="81"/>
        <v/>
      </c>
      <c r="AU145" s="190" t="str">
        <f t="shared" si="81"/>
        <v/>
      </c>
      <c r="AV145" s="190" t="str">
        <f t="shared" si="81"/>
        <v/>
      </c>
      <c r="AW145" s="190" t="str">
        <f t="shared" si="81"/>
        <v/>
      </c>
      <c r="AX145" s="190" t="str">
        <f t="shared" si="81"/>
        <v/>
      </c>
      <c r="AY145" s="190" t="str">
        <f t="shared" si="81"/>
        <v/>
      </c>
      <c r="AZ145" s="190" t="str">
        <f t="shared" si="81"/>
        <v/>
      </c>
      <c r="BA145" s="190" t="str">
        <f t="shared" si="81"/>
        <v/>
      </c>
      <c r="BB145" s="190" t="str">
        <f t="shared" si="81"/>
        <v/>
      </c>
      <c r="BC145" s="190" t="str">
        <f t="shared" si="81"/>
        <v/>
      </c>
      <c r="BD145" s="190" t="str">
        <f t="shared" si="79"/>
        <v/>
      </c>
      <c r="BE145" s="190" t="str">
        <f t="shared" si="71"/>
        <v/>
      </c>
      <c r="BF145" s="190" t="str">
        <f t="shared" si="71"/>
        <v/>
      </c>
      <c r="BG145" s="190" t="str">
        <f t="shared" si="71"/>
        <v/>
      </c>
      <c r="BH145" s="190" t="str">
        <f t="shared" si="71"/>
        <v/>
      </c>
      <c r="BI145" s="190" t="str">
        <f t="shared" si="71"/>
        <v/>
      </c>
      <c r="BJ145" s="190" t="str">
        <f t="shared" si="71"/>
        <v/>
      </c>
      <c r="BK145" s="190" t="str">
        <f t="shared" si="71"/>
        <v/>
      </c>
      <c r="BL145" s="190" t="str">
        <f t="shared" si="71"/>
        <v/>
      </c>
      <c r="BM145" s="190" t="str">
        <f t="shared" si="71"/>
        <v/>
      </c>
      <c r="BN145" s="190" t="str">
        <f t="shared" si="71"/>
        <v/>
      </c>
      <c r="BO145" s="190" t="str">
        <f t="shared" si="71"/>
        <v/>
      </c>
      <c r="BP145" s="190" t="str">
        <f t="shared" si="71"/>
        <v/>
      </c>
      <c r="BQ145" s="190" t="str">
        <f t="shared" si="71"/>
        <v/>
      </c>
      <c r="BR145" s="190" t="str">
        <f t="shared" si="71"/>
        <v/>
      </c>
      <c r="BS145" s="190" t="str">
        <f t="shared" si="71"/>
        <v/>
      </c>
      <c r="BT145" s="190" t="str">
        <f t="shared" si="63"/>
        <v/>
      </c>
      <c r="BU145" s="190" t="str">
        <f t="shared" si="63"/>
        <v/>
      </c>
      <c r="BV145" s="190" t="str">
        <f t="shared" si="63"/>
        <v/>
      </c>
      <c r="BW145" s="190" t="str">
        <f t="shared" si="63"/>
        <v/>
      </c>
      <c r="BX145" s="190" t="str">
        <f t="shared" si="63"/>
        <v/>
      </c>
      <c r="BY145" s="190" t="str">
        <f t="shared" si="63"/>
        <v/>
      </c>
      <c r="BZ145" t="e">
        <f>IF(LEFT(B145,6)=$A$1,IF(ISERROR(FIND(SALES!$M$8,MPAN!H145)),"",TRUE),"")</f>
        <v>#N/A</v>
      </c>
    </row>
    <row r="146" spans="1:78" x14ac:dyDescent="0.25">
      <c r="A146" t="e">
        <f>IF(BZ146=TRUE,BZ146&amp;COUNTIF($BZ$3:BZ146,"TRUE"),"")</f>
        <v>#N/A</v>
      </c>
      <c r="B146" s="625" t="str">
        <f t="shared" si="72"/>
        <v>00</v>
      </c>
      <c r="C146" s="626">
        <f>'F12'!E149</f>
        <v>0</v>
      </c>
      <c r="D146" s="1" t="str">
        <f t="shared" si="73"/>
        <v>0</v>
      </c>
      <c r="E146" s="1" t="str">
        <f t="shared" si="74"/>
        <v>0</v>
      </c>
      <c r="F146" t="str">
        <f t="shared" si="76"/>
        <v>0</v>
      </c>
      <c r="G146" t="e">
        <f t="shared" si="77"/>
        <v>#VALUE!</v>
      </c>
      <c r="H146" s="1">
        <f>'F12'!F149</f>
        <v>0</v>
      </c>
      <c r="I146" s="197">
        <f t="shared" si="75"/>
        <v>0.25</v>
      </c>
      <c r="J146" s="190" t="str">
        <f t="shared" si="78"/>
        <v/>
      </c>
      <c r="K146" s="190" t="str">
        <f t="shared" si="78"/>
        <v/>
      </c>
      <c r="L146" s="190" t="str">
        <f t="shared" si="78"/>
        <v/>
      </c>
      <c r="M146" s="190" t="str">
        <f t="shared" si="78"/>
        <v/>
      </c>
      <c r="N146" s="190" t="str">
        <f t="shared" si="78"/>
        <v/>
      </c>
      <c r="O146" s="190" t="str">
        <f t="shared" si="78"/>
        <v/>
      </c>
      <c r="P146" s="190" t="str">
        <f t="shared" si="78"/>
        <v/>
      </c>
      <c r="Q146" s="190" t="str">
        <f t="shared" si="78"/>
        <v/>
      </c>
      <c r="R146" s="190" t="str">
        <f t="shared" si="78"/>
        <v/>
      </c>
      <c r="S146" s="190" t="str">
        <f t="shared" si="78"/>
        <v/>
      </c>
      <c r="T146" s="190" t="str">
        <f t="shared" si="78"/>
        <v/>
      </c>
      <c r="U146" s="190" t="str">
        <f t="shared" si="78"/>
        <v/>
      </c>
      <c r="V146" s="190" t="str">
        <f t="shared" si="78"/>
        <v/>
      </c>
      <c r="W146" s="190" t="str">
        <f t="shared" si="78"/>
        <v/>
      </c>
      <c r="X146" s="190" t="str">
        <f t="shared" si="78"/>
        <v/>
      </c>
      <c r="Y146" s="190" t="str">
        <f t="shared" si="78"/>
        <v/>
      </c>
      <c r="Z146" s="190" t="str">
        <f t="shared" ref="Z146:AN162" si="82">IF(Z$2&gt;LEN($H146),IF(Z$1=1,IF(LEN($H146)=2,"0"&amp;$H146,""),""),RIGHT(LEFT($H146,Z$2),3))</f>
        <v/>
      </c>
      <c r="AA146" s="190" t="str">
        <f t="shared" si="82"/>
        <v/>
      </c>
      <c r="AB146" s="190" t="str">
        <f t="shared" si="82"/>
        <v/>
      </c>
      <c r="AC146" s="190" t="str">
        <f t="shared" si="82"/>
        <v/>
      </c>
      <c r="AD146" s="190" t="str">
        <f t="shared" si="82"/>
        <v/>
      </c>
      <c r="AE146" s="190" t="str">
        <f t="shared" si="82"/>
        <v/>
      </c>
      <c r="AF146" s="190" t="str">
        <f t="shared" si="82"/>
        <v/>
      </c>
      <c r="AG146" s="190" t="str">
        <f t="shared" si="82"/>
        <v/>
      </c>
      <c r="AH146" s="190" t="str">
        <f t="shared" si="82"/>
        <v/>
      </c>
      <c r="AI146" s="190" t="str">
        <f t="shared" si="82"/>
        <v/>
      </c>
      <c r="AJ146" s="190" t="str">
        <f t="shared" si="82"/>
        <v/>
      </c>
      <c r="AK146" s="190" t="str">
        <f t="shared" si="82"/>
        <v/>
      </c>
      <c r="AL146" s="190" t="str">
        <f t="shared" si="82"/>
        <v/>
      </c>
      <c r="AM146" s="190" t="str">
        <f t="shared" si="82"/>
        <v/>
      </c>
      <c r="AN146" s="190" t="str">
        <f t="shared" si="82"/>
        <v/>
      </c>
      <c r="AO146" s="190" t="str">
        <f t="shared" si="81"/>
        <v/>
      </c>
      <c r="AP146" s="190" t="str">
        <f t="shared" si="81"/>
        <v/>
      </c>
      <c r="AQ146" s="190" t="str">
        <f t="shared" si="81"/>
        <v/>
      </c>
      <c r="AR146" s="190" t="str">
        <f t="shared" si="81"/>
        <v/>
      </c>
      <c r="AS146" s="190" t="str">
        <f t="shared" si="81"/>
        <v/>
      </c>
      <c r="AT146" s="190" t="str">
        <f t="shared" si="81"/>
        <v/>
      </c>
      <c r="AU146" s="190" t="str">
        <f t="shared" si="81"/>
        <v/>
      </c>
      <c r="AV146" s="190" t="str">
        <f t="shared" si="81"/>
        <v/>
      </c>
      <c r="AW146" s="190" t="str">
        <f t="shared" si="81"/>
        <v/>
      </c>
      <c r="AX146" s="190" t="str">
        <f t="shared" si="81"/>
        <v/>
      </c>
      <c r="AY146" s="190" t="str">
        <f t="shared" si="81"/>
        <v/>
      </c>
      <c r="AZ146" s="190" t="str">
        <f t="shared" si="81"/>
        <v/>
      </c>
      <c r="BA146" s="190" t="str">
        <f t="shared" si="81"/>
        <v/>
      </c>
      <c r="BB146" s="190" t="str">
        <f t="shared" si="81"/>
        <v/>
      </c>
      <c r="BC146" s="190" t="str">
        <f t="shared" si="81"/>
        <v/>
      </c>
      <c r="BD146" s="190" t="str">
        <f t="shared" si="79"/>
        <v/>
      </c>
      <c r="BE146" s="190" t="str">
        <f t="shared" si="71"/>
        <v/>
      </c>
      <c r="BF146" s="190" t="str">
        <f t="shared" si="71"/>
        <v/>
      </c>
      <c r="BG146" s="190" t="str">
        <f t="shared" si="71"/>
        <v/>
      </c>
      <c r="BH146" s="190" t="str">
        <f t="shared" si="71"/>
        <v/>
      </c>
      <c r="BI146" s="190" t="str">
        <f t="shared" si="71"/>
        <v/>
      </c>
      <c r="BJ146" s="190" t="str">
        <f t="shared" si="71"/>
        <v/>
      </c>
      <c r="BK146" s="190" t="str">
        <f t="shared" si="71"/>
        <v/>
      </c>
      <c r="BL146" s="190" t="str">
        <f t="shared" si="71"/>
        <v/>
      </c>
      <c r="BM146" s="190" t="str">
        <f t="shared" si="71"/>
        <v/>
      </c>
      <c r="BN146" s="190" t="str">
        <f t="shared" si="71"/>
        <v/>
      </c>
      <c r="BO146" s="190" t="str">
        <f t="shared" si="71"/>
        <v/>
      </c>
      <c r="BP146" s="190" t="str">
        <f t="shared" si="71"/>
        <v/>
      </c>
      <c r="BQ146" s="190" t="str">
        <f t="shared" si="71"/>
        <v/>
      </c>
      <c r="BR146" s="190" t="str">
        <f t="shared" si="71"/>
        <v/>
      </c>
      <c r="BS146" s="190" t="str">
        <f t="shared" si="71"/>
        <v/>
      </c>
      <c r="BT146" s="190" t="str">
        <f t="shared" si="63"/>
        <v/>
      </c>
      <c r="BU146" s="190" t="str">
        <f t="shared" si="63"/>
        <v/>
      </c>
      <c r="BV146" s="190" t="str">
        <f t="shared" si="63"/>
        <v/>
      </c>
      <c r="BW146" s="190" t="str">
        <f t="shared" si="63"/>
        <v/>
      </c>
      <c r="BX146" s="190" t="str">
        <f t="shared" si="63"/>
        <v/>
      </c>
      <c r="BY146" s="190" t="str">
        <f t="shared" ref="BT146:BY189" si="83">IF(BY$2&gt;LEN($H146),IF(BY$1=1,IF(LEN($H146)=2,"0"&amp;$H146,""),""),RIGHT(LEFT($H146,BY$2),3))</f>
        <v/>
      </c>
      <c r="BZ146" t="e">
        <f>IF(LEFT(B146,6)=$A$1,IF(ISERROR(FIND(SALES!$M$8,MPAN!H146)),"",TRUE),"")</f>
        <v>#N/A</v>
      </c>
    </row>
    <row r="147" spans="1:78" x14ac:dyDescent="0.25">
      <c r="A147" t="e">
        <f>IF(BZ147=TRUE,BZ147&amp;COUNTIF($BZ$3:BZ147,"TRUE"),"")</f>
        <v>#N/A</v>
      </c>
      <c r="B147" s="625" t="str">
        <f t="shared" si="72"/>
        <v>00</v>
      </c>
      <c r="C147" s="626">
        <f>'F12'!E150</f>
        <v>0</v>
      </c>
      <c r="D147" s="1" t="str">
        <f t="shared" si="73"/>
        <v>0</v>
      </c>
      <c r="E147" s="1" t="str">
        <f t="shared" si="74"/>
        <v>0</v>
      </c>
      <c r="F147" t="str">
        <f t="shared" si="76"/>
        <v>0</v>
      </c>
      <c r="G147" t="e">
        <f t="shared" si="77"/>
        <v>#VALUE!</v>
      </c>
      <c r="H147" s="1">
        <f>'F12'!F150</f>
        <v>0</v>
      </c>
      <c r="I147" s="197">
        <f t="shared" si="75"/>
        <v>0.25</v>
      </c>
      <c r="J147" s="190" t="str">
        <f t="shared" si="78"/>
        <v/>
      </c>
      <c r="K147" s="190" t="str">
        <f t="shared" si="78"/>
        <v/>
      </c>
      <c r="L147" s="190" t="str">
        <f t="shared" si="78"/>
        <v/>
      </c>
      <c r="M147" s="190" t="str">
        <f t="shared" si="78"/>
        <v/>
      </c>
      <c r="N147" s="190" t="str">
        <f t="shared" si="78"/>
        <v/>
      </c>
      <c r="O147" s="190" t="str">
        <f t="shared" si="78"/>
        <v/>
      </c>
      <c r="P147" s="190" t="str">
        <f t="shared" si="78"/>
        <v/>
      </c>
      <c r="Q147" s="190" t="str">
        <f t="shared" si="78"/>
        <v/>
      </c>
      <c r="R147" s="190" t="str">
        <f t="shared" si="78"/>
        <v/>
      </c>
      <c r="S147" s="190" t="str">
        <f t="shared" si="78"/>
        <v/>
      </c>
      <c r="T147" s="190" t="str">
        <f t="shared" si="78"/>
        <v/>
      </c>
      <c r="U147" s="190" t="str">
        <f t="shared" si="78"/>
        <v/>
      </c>
      <c r="V147" s="190" t="str">
        <f t="shared" si="78"/>
        <v/>
      </c>
      <c r="W147" s="190" t="str">
        <f t="shared" si="78"/>
        <v/>
      </c>
      <c r="X147" s="190" t="str">
        <f t="shared" si="78"/>
        <v/>
      </c>
      <c r="Y147" s="190" t="str">
        <f t="shared" si="78"/>
        <v/>
      </c>
      <c r="Z147" s="190" t="str">
        <f t="shared" si="82"/>
        <v/>
      </c>
      <c r="AA147" s="190" t="str">
        <f t="shared" si="82"/>
        <v/>
      </c>
      <c r="AB147" s="190" t="str">
        <f t="shared" si="82"/>
        <v/>
      </c>
      <c r="AC147" s="190" t="str">
        <f t="shared" si="82"/>
        <v/>
      </c>
      <c r="AD147" s="190" t="str">
        <f t="shared" si="82"/>
        <v/>
      </c>
      <c r="AE147" s="190" t="str">
        <f t="shared" si="82"/>
        <v/>
      </c>
      <c r="AF147" s="190" t="str">
        <f t="shared" si="82"/>
        <v/>
      </c>
      <c r="AG147" s="190" t="str">
        <f t="shared" si="82"/>
        <v/>
      </c>
      <c r="AH147" s="190" t="str">
        <f t="shared" si="82"/>
        <v/>
      </c>
      <c r="AI147" s="190" t="str">
        <f t="shared" si="82"/>
        <v/>
      </c>
      <c r="AJ147" s="190" t="str">
        <f t="shared" si="82"/>
        <v/>
      </c>
      <c r="AK147" s="190" t="str">
        <f t="shared" si="82"/>
        <v/>
      </c>
      <c r="AL147" s="190" t="str">
        <f t="shared" si="82"/>
        <v/>
      </c>
      <c r="AM147" s="190" t="str">
        <f t="shared" si="82"/>
        <v/>
      </c>
      <c r="AN147" s="190" t="str">
        <f t="shared" si="82"/>
        <v/>
      </c>
      <c r="AO147" s="190" t="str">
        <f t="shared" si="81"/>
        <v/>
      </c>
      <c r="AP147" s="190" t="str">
        <f t="shared" si="81"/>
        <v/>
      </c>
      <c r="AQ147" s="190" t="str">
        <f t="shared" si="81"/>
        <v/>
      </c>
      <c r="AR147" s="190" t="str">
        <f t="shared" si="81"/>
        <v/>
      </c>
      <c r="AS147" s="190" t="str">
        <f t="shared" si="81"/>
        <v/>
      </c>
      <c r="AT147" s="190" t="str">
        <f t="shared" si="81"/>
        <v/>
      </c>
      <c r="AU147" s="190" t="str">
        <f t="shared" si="81"/>
        <v/>
      </c>
      <c r="AV147" s="190" t="str">
        <f t="shared" si="81"/>
        <v/>
      </c>
      <c r="AW147" s="190" t="str">
        <f t="shared" si="81"/>
        <v/>
      </c>
      <c r="AX147" s="190" t="str">
        <f t="shared" si="81"/>
        <v/>
      </c>
      <c r="AY147" s="190" t="str">
        <f t="shared" si="81"/>
        <v/>
      </c>
      <c r="AZ147" s="190" t="str">
        <f t="shared" si="81"/>
        <v/>
      </c>
      <c r="BA147" s="190" t="str">
        <f t="shared" si="81"/>
        <v/>
      </c>
      <c r="BB147" s="190" t="str">
        <f t="shared" si="81"/>
        <v/>
      </c>
      <c r="BC147" s="190" t="str">
        <f t="shared" si="81"/>
        <v/>
      </c>
      <c r="BD147" s="190" t="str">
        <f t="shared" si="79"/>
        <v/>
      </c>
      <c r="BE147" s="190" t="str">
        <f t="shared" ref="BE147:BE178" si="84">IF(BE$2&gt;LEN($H147),IF(BE$1=1,IF(LEN($H147)=2,"0"&amp;$H147,""),""),RIGHT(LEFT($H147,BE$2),3))</f>
        <v/>
      </c>
      <c r="BF147" s="190" t="str">
        <f t="shared" ref="BF147:BS165" si="85">IF(BF$2&gt;LEN($H147),IF(BF$1=1,IF(LEN($H147)=2,"0"&amp;$H147,""),""),RIGHT(LEFT($H147,BF$2),3))</f>
        <v/>
      </c>
      <c r="BG147" s="190" t="str">
        <f t="shared" si="85"/>
        <v/>
      </c>
      <c r="BH147" s="190" t="str">
        <f t="shared" si="85"/>
        <v/>
      </c>
      <c r="BI147" s="190" t="str">
        <f t="shared" si="85"/>
        <v/>
      </c>
      <c r="BJ147" s="190" t="str">
        <f t="shared" si="85"/>
        <v/>
      </c>
      <c r="BK147" s="190" t="str">
        <f t="shared" si="85"/>
        <v/>
      </c>
      <c r="BL147" s="190" t="str">
        <f t="shared" si="85"/>
        <v/>
      </c>
      <c r="BM147" s="190" t="str">
        <f t="shared" si="85"/>
        <v/>
      </c>
      <c r="BN147" s="190" t="str">
        <f t="shared" si="85"/>
        <v/>
      </c>
      <c r="BO147" s="190" t="str">
        <f t="shared" si="85"/>
        <v/>
      </c>
      <c r="BP147" s="190" t="str">
        <f t="shared" si="85"/>
        <v/>
      </c>
      <c r="BQ147" s="190" t="str">
        <f t="shared" si="85"/>
        <v/>
      </c>
      <c r="BR147" s="190" t="str">
        <f t="shared" si="85"/>
        <v/>
      </c>
      <c r="BS147" s="190" t="str">
        <f t="shared" si="85"/>
        <v/>
      </c>
      <c r="BT147" s="190" t="str">
        <f t="shared" si="83"/>
        <v/>
      </c>
      <c r="BU147" s="190" t="str">
        <f t="shared" si="83"/>
        <v/>
      </c>
      <c r="BV147" s="190" t="str">
        <f t="shared" si="83"/>
        <v/>
      </c>
      <c r="BW147" s="190" t="str">
        <f t="shared" si="83"/>
        <v/>
      </c>
      <c r="BX147" s="190" t="str">
        <f t="shared" si="83"/>
        <v/>
      </c>
      <c r="BY147" s="190" t="str">
        <f t="shared" si="83"/>
        <v/>
      </c>
      <c r="BZ147" t="e">
        <f>IF(LEFT(B147,6)=$A$1,IF(ISERROR(FIND(SALES!$M$8,MPAN!H147)),"",TRUE),"")</f>
        <v>#N/A</v>
      </c>
    </row>
    <row r="148" spans="1:78" x14ac:dyDescent="0.25">
      <c r="A148" t="e">
        <f>IF(BZ148=TRUE,BZ148&amp;COUNTIF($BZ$3:BZ148,"TRUE"),"")</f>
        <v>#N/A</v>
      </c>
      <c r="B148" s="625" t="str">
        <f t="shared" si="72"/>
        <v>00</v>
      </c>
      <c r="C148" s="626">
        <f>'F12'!E151</f>
        <v>0</v>
      </c>
      <c r="D148" s="1" t="str">
        <f t="shared" si="73"/>
        <v>0</v>
      </c>
      <c r="E148" s="1" t="str">
        <f t="shared" si="74"/>
        <v>0</v>
      </c>
      <c r="F148" t="str">
        <f t="shared" si="76"/>
        <v>0</v>
      </c>
      <c r="G148" t="e">
        <f t="shared" si="77"/>
        <v>#VALUE!</v>
      </c>
      <c r="H148" s="1">
        <f>'F12'!F151</f>
        <v>0</v>
      </c>
      <c r="I148" s="197">
        <f t="shared" si="75"/>
        <v>0.25</v>
      </c>
      <c r="J148" s="190" t="str">
        <f t="shared" si="78"/>
        <v/>
      </c>
      <c r="K148" s="190" t="str">
        <f t="shared" si="78"/>
        <v/>
      </c>
      <c r="L148" s="190" t="str">
        <f t="shared" si="78"/>
        <v/>
      </c>
      <c r="M148" s="190" t="str">
        <f t="shared" si="78"/>
        <v/>
      </c>
      <c r="N148" s="190" t="str">
        <f t="shared" si="78"/>
        <v/>
      </c>
      <c r="O148" s="190" t="str">
        <f t="shared" si="78"/>
        <v/>
      </c>
      <c r="P148" s="190" t="str">
        <f t="shared" si="78"/>
        <v/>
      </c>
      <c r="Q148" s="190" t="str">
        <f t="shared" si="78"/>
        <v/>
      </c>
      <c r="R148" s="190" t="str">
        <f t="shared" si="78"/>
        <v/>
      </c>
      <c r="S148" s="190" t="str">
        <f t="shared" si="78"/>
        <v/>
      </c>
      <c r="T148" s="190" t="str">
        <f t="shared" si="78"/>
        <v/>
      </c>
      <c r="U148" s="190" t="str">
        <f t="shared" si="78"/>
        <v/>
      </c>
      <c r="V148" s="190" t="str">
        <f t="shared" si="78"/>
        <v/>
      </c>
      <c r="W148" s="190" t="str">
        <f t="shared" si="78"/>
        <v/>
      </c>
      <c r="X148" s="190" t="str">
        <f t="shared" si="78"/>
        <v/>
      </c>
      <c r="Y148" s="190" t="str">
        <f t="shared" si="78"/>
        <v/>
      </c>
      <c r="Z148" s="190" t="str">
        <f t="shared" si="82"/>
        <v/>
      </c>
      <c r="AA148" s="190" t="str">
        <f t="shared" si="82"/>
        <v/>
      </c>
      <c r="AB148" s="190" t="str">
        <f t="shared" si="82"/>
        <v/>
      </c>
      <c r="AC148" s="190" t="str">
        <f t="shared" si="82"/>
        <v/>
      </c>
      <c r="AD148" s="190" t="str">
        <f t="shared" si="82"/>
        <v/>
      </c>
      <c r="AE148" s="190" t="str">
        <f t="shared" si="82"/>
        <v/>
      </c>
      <c r="AF148" s="190" t="str">
        <f t="shared" si="82"/>
        <v/>
      </c>
      <c r="AG148" s="190" t="str">
        <f t="shared" si="82"/>
        <v/>
      </c>
      <c r="AH148" s="190" t="str">
        <f t="shared" si="82"/>
        <v/>
      </c>
      <c r="AI148" s="190" t="str">
        <f t="shared" si="82"/>
        <v/>
      </c>
      <c r="AJ148" s="190" t="str">
        <f t="shared" si="82"/>
        <v/>
      </c>
      <c r="AK148" s="190" t="str">
        <f t="shared" si="82"/>
        <v/>
      </c>
      <c r="AL148" s="190" t="str">
        <f t="shared" si="82"/>
        <v/>
      </c>
      <c r="AM148" s="190" t="str">
        <f t="shared" si="82"/>
        <v/>
      </c>
      <c r="AN148" s="190" t="str">
        <f t="shared" si="82"/>
        <v/>
      </c>
      <c r="AO148" s="190" t="str">
        <f t="shared" si="81"/>
        <v/>
      </c>
      <c r="AP148" s="190" t="str">
        <f t="shared" si="81"/>
        <v/>
      </c>
      <c r="AQ148" s="190" t="str">
        <f t="shared" si="81"/>
        <v/>
      </c>
      <c r="AR148" s="190" t="str">
        <f t="shared" si="81"/>
        <v/>
      </c>
      <c r="AS148" s="190" t="str">
        <f t="shared" si="81"/>
        <v/>
      </c>
      <c r="AT148" s="190" t="str">
        <f t="shared" si="81"/>
        <v/>
      </c>
      <c r="AU148" s="190" t="str">
        <f t="shared" si="81"/>
        <v/>
      </c>
      <c r="AV148" s="190" t="str">
        <f t="shared" si="81"/>
        <v/>
      </c>
      <c r="AW148" s="190" t="str">
        <f t="shared" si="81"/>
        <v/>
      </c>
      <c r="AX148" s="190" t="str">
        <f t="shared" si="81"/>
        <v/>
      </c>
      <c r="AY148" s="190" t="str">
        <f t="shared" si="81"/>
        <v/>
      </c>
      <c r="AZ148" s="190" t="str">
        <f t="shared" si="81"/>
        <v/>
      </c>
      <c r="BA148" s="190" t="str">
        <f t="shared" si="81"/>
        <v/>
      </c>
      <c r="BB148" s="190" t="str">
        <f t="shared" si="81"/>
        <v/>
      </c>
      <c r="BC148" s="190" t="str">
        <f t="shared" si="81"/>
        <v/>
      </c>
      <c r="BD148" s="190" t="str">
        <f t="shared" si="79"/>
        <v/>
      </c>
      <c r="BE148" s="190" t="str">
        <f t="shared" si="84"/>
        <v/>
      </c>
      <c r="BF148" s="190" t="str">
        <f t="shared" si="85"/>
        <v/>
      </c>
      <c r="BG148" s="190" t="str">
        <f t="shared" si="85"/>
        <v/>
      </c>
      <c r="BH148" s="190" t="str">
        <f t="shared" si="85"/>
        <v/>
      </c>
      <c r="BI148" s="190" t="str">
        <f t="shared" si="85"/>
        <v/>
      </c>
      <c r="BJ148" s="190" t="str">
        <f t="shared" si="85"/>
        <v/>
      </c>
      <c r="BK148" s="190" t="str">
        <f t="shared" si="85"/>
        <v/>
      </c>
      <c r="BL148" s="190" t="str">
        <f t="shared" si="85"/>
        <v/>
      </c>
      <c r="BM148" s="190" t="str">
        <f t="shared" si="85"/>
        <v/>
      </c>
      <c r="BN148" s="190" t="str">
        <f t="shared" si="85"/>
        <v/>
      </c>
      <c r="BO148" s="190" t="str">
        <f t="shared" si="85"/>
        <v/>
      </c>
      <c r="BP148" s="190" t="str">
        <f t="shared" si="85"/>
        <v/>
      </c>
      <c r="BQ148" s="190" t="str">
        <f t="shared" si="85"/>
        <v/>
      </c>
      <c r="BR148" s="190" t="str">
        <f t="shared" si="85"/>
        <v/>
      </c>
      <c r="BS148" s="190" t="str">
        <f t="shared" si="85"/>
        <v/>
      </c>
      <c r="BT148" s="190" t="str">
        <f t="shared" si="83"/>
        <v/>
      </c>
      <c r="BU148" s="190" t="str">
        <f t="shared" si="83"/>
        <v/>
      </c>
      <c r="BV148" s="190" t="str">
        <f t="shared" si="83"/>
        <v/>
      </c>
      <c r="BW148" s="190" t="str">
        <f t="shared" si="83"/>
        <v/>
      </c>
      <c r="BX148" s="190" t="str">
        <f t="shared" si="83"/>
        <v/>
      </c>
      <c r="BY148" s="190" t="str">
        <f t="shared" si="83"/>
        <v/>
      </c>
      <c r="BZ148" t="e">
        <f>IF(LEFT(B148,6)=$A$1,IF(ISERROR(FIND(SALES!$M$8,MPAN!H148)),"",TRUE),"")</f>
        <v>#N/A</v>
      </c>
    </row>
    <row r="149" spans="1:78" x14ac:dyDescent="0.25">
      <c r="A149" t="e">
        <f>IF(BZ149=TRUE,BZ149&amp;COUNTIF($BZ$3:BZ149,"TRUE"),"")</f>
        <v>#N/A</v>
      </c>
      <c r="B149" s="625" t="str">
        <f t="shared" si="72"/>
        <v>00</v>
      </c>
      <c r="C149" s="626">
        <f>'F12'!E152</f>
        <v>0</v>
      </c>
      <c r="D149" s="1" t="str">
        <f t="shared" si="73"/>
        <v>0</v>
      </c>
      <c r="E149" s="1" t="str">
        <f t="shared" si="74"/>
        <v>0</v>
      </c>
      <c r="F149" t="str">
        <f t="shared" si="76"/>
        <v>0</v>
      </c>
      <c r="G149" t="e">
        <f t="shared" si="77"/>
        <v>#VALUE!</v>
      </c>
      <c r="H149" s="1">
        <f>'F12'!F152</f>
        <v>0</v>
      </c>
      <c r="I149" s="197">
        <f t="shared" si="75"/>
        <v>0.25</v>
      </c>
      <c r="J149" s="190" t="str">
        <f t="shared" si="78"/>
        <v/>
      </c>
      <c r="K149" s="190" t="str">
        <f t="shared" si="78"/>
        <v/>
      </c>
      <c r="L149" s="190" t="str">
        <f t="shared" si="78"/>
        <v/>
      </c>
      <c r="M149" s="190" t="str">
        <f t="shared" si="78"/>
        <v/>
      </c>
      <c r="N149" s="190" t="str">
        <f t="shared" si="78"/>
        <v/>
      </c>
      <c r="O149" s="190" t="str">
        <f t="shared" si="78"/>
        <v/>
      </c>
      <c r="P149" s="190" t="str">
        <f t="shared" si="78"/>
        <v/>
      </c>
      <c r="Q149" s="190" t="str">
        <f t="shared" si="78"/>
        <v/>
      </c>
      <c r="R149" s="190" t="str">
        <f t="shared" si="78"/>
        <v/>
      </c>
      <c r="S149" s="190" t="str">
        <f t="shared" si="78"/>
        <v/>
      </c>
      <c r="T149" s="190" t="str">
        <f t="shared" si="78"/>
        <v/>
      </c>
      <c r="U149" s="190" t="str">
        <f t="shared" si="78"/>
        <v/>
      </c>
      <c r="V149" s="190" t="str">
        <f t="shared" si="78"/>
        <v/>
      </c>
      <c r="W149" s="190" t="str">
        <f t="shared" si="78"/>
        <v/>
      </c>
      <c r="X149" s="190" t="str">
        <f t="shared" si="78"/>
        <v/>
      </c>
      <c r="Y149" s="190" t="str">
        <f t="shared" si="78"/>
        <v/>
      </c>
      <c r="Z149" s="190" t="str">
        <f t="shared" si="82"/>
        <v/>
      </c>
      <c r="AA149" s="190" t="str">
        <f t="shared" si="82"/>
        <v/>
      </c>
      <c r="AB149" s="190" t="str">
        <f t="shared" si="82"/>
        <v/>
      </c>
      <c r="AC149" s="190" t="str">
        <f t="shared" si="82"/>
        <v/>
      </c>
      <c r="AD149" s="190" t="str">
        <f t="shared" si="82"/>
        <v/>
      </c>
      <c r="AE149" s="190" t="str">
        <f t="shared" si="82"/>
        <v/>
      </c>
      <c r="AF149" s="190" t="str">
        <f t="shared" si="82"/>
        <v/>
      </c>
      <c r="AG149" s="190" t="str">
        <f t="shared" si="82"/>
        <v/>
      </c>
      <c r="AH149" s="190" t="str">
        <f t="shared" si="82"/>
        <v/>
      </c>
      <c r="AI149" s="190" t="str">
        <f t="shared" si="82"/>
        <v/>
      </c>
      <c r="AJ149" s="190" t="str">
        <f t="shared" si="82"/>
        <v/>
      </c>
      <c r="AK149" s="190" t="str">
        <f t="shared" si="82"/>
        <v/>
      </c>
      <c r="AL149" s="190" t="str">
        <f t="shared" si="82"/>
        <v/>
      </c>
      <c r="AM149" s="190" t="str">
        <f t="shared" si="82"/>
        <v/>
      </c>
      <c r="AN149" s="190" t="str">
        <f t="shared" si="82"/>
        <v/>
      </c>
      <c r="AO149" s="190" t="str">
        <f t="shared" si="81"/>
        <v/>
      </c>
      <c r="AP149" s="190" t="str">
        <f t="shared" si="81"/>
        <v/>
      </c>
      <c r="AQ149" s="190" t="str">
        <f t="shared" si="81"/>
        <v/>
      </c>
      <c r="AR149" s="190" t="str">
        <f t="shared" si="81"/>
        <v/>
      </c>
      <c r="AS149" s="190" t="str">
        <f t="shared" si="81"/>
        <v/>
      </c>
      <c r="AT149" s="190" t="str">
        <f t="shared" si="81"/>
        <v/>
      </c>
      <c r="AU149" s="190" t="str">
        <f t="shared" si="81"/>
        <v/>
      </c>
      <c r="AV149" s="190" t="str">
        <f t="shared" si="81"/>
        <v/>
      </c>
      <c r="AW149" s="190" t="str">
        <f t="shared" si="81"/>
        <v/>
      </c>
      <c r="AX149" s="190" t="str">
        <f t="shared" si="81"/>
        <v/>
      </c>
      <c r="AY149" s="190" t="str">
        <f t="shared" si="81"/>
        <v/>
      </c>
      <c r="AZ149" s="190" t="str">
        <f t="shared" si="81"/>
        <v/>
      </c>
      <c r="BA149" s="190" t="str">
        <f t="shared" si="81"/>
        <v/>
      </c>
      <c r="BB149" s="190" t="str">
        <f t="shared" si="81"/>
        <v/>
      </c>
      <c r="BC149" s="190" t="str">
        <f t="shared" si="81"/>
        <v/>
      </c>
      <c r="BD149" s="190" t="str">
        <f t="shared" si="79"/>
        <v/>
      </c>
      <c r="BE149" s="190" t="str">
        <f t="shared" si="84"/>
        <v/>
      </c>
      <c r="BF149" s="190" t="str">
        <f t="shared" si="85"/>
        <v/>
      </c>
      <c r="BG149" s="190" t="str">
        <f t="shared" si="85"/>
        <v/>
      </c>
      <c r="BH149" s="190" t="str">
        <f t="shared" si="85"/>
        <v/>
      </c>
      <c r="BI149" s="190" t="str">
        <f t="shared" si="85"/>
        <v/>
      </c>
      <c r="BJ149" s="190" t="str">
        <f t="shared" si="85"/>
        <v/>
      </c>
      <c r="BK149" s="190" t="str">
        <f t="shared" si="85"/>
        <v/>
      </c>
      <c r="BL149" s="190" t="str">
        <f t="shared" si="85"/>
        <v/>
      </c>
      <c r="BM149" s="190" t="str">
        <f t="shared" si="85"/>
        <v/>
      </c>
      <c r="BN149" s="190" t="str">
        <f t="shared" si="85"/>
        <v/>
      </c>
      <c r="BO149" s="190" t="str">
        <f t="shared" si="85"/>
        <v/>
      </c>
      <c r="BP149" s="190" t="str">
        <f t="shared" si="85"/>
        <v/>
      </c>
      <c r="BQ149" s="190" t="str">
        <f t="shared" si="85"/>
        <v/>
      </c>
      <c r="BR149" s="190" t="str">
        <f t="shared" si="85"/>
        <v/>
      </c>
      <c r="BS149" s="190" t="str">
        <f t="shared" si="85"/>
        <v/>
      </c>
      <c r="BT149" s="190" t="str">
        <f t="shared" si="83"/>
        <v/>
      </c>
      <c r="BU149" s="190" t="str">
        <f t="shared" si="83"/>
        <v/>
      </c>
      <c r="BV149" s="190" t="str">
        <f t="shared" si="83"/>
        <v/>
      </c>
      <c r="BW149" s="190" t="str">
        <f t="shared" si="83"/>
        <v/>
      </c>
      <c r="BX149" s="190" t="str">
        <f t="shared" si="83"/>
        <v/>
      </c>
      <c r="BY149" s="190" t="str">
        <f t="shared" si="83"/>
        <v/>
      </c>
      <c r="BZ149" t="e">
        <f>IF(LEFT(B149,6)=$A$1,IF(ISERROR(FIND(SALES!$M$8,MPAN!H149)),"",TRUE),"")</f>
        <v>#N/A</v>
      </c>
    </row>
    <row r="150" spans="1:78" x14ac:dyDescent="0.25">
      <c r="A150" t="e">
        <f>IF(BZ150=TRUE,BZ150&amp;COUNTIF($BZ$3:BZ150,"TRUE"),"")</f>
        <v>#N/A</v>
      </c>
      <c r="B150" s="625" t="str">
        <f t="shared" si="72"/>
        <v>00</v>
      </c>
      <c r="C150" s="626">
        <f>'F12'!E153</f>
        <v>0</v>
      </c>
      <c r="D150" s="1" t="str">
        <f t="shared" si="73"/>
        <v>0</v>
      </c>
      <c r="E150" s="1" t="str">
        <f t="shared" si="74"/>
        <v>0</v>
      </c>
      <c r="F150" t="str">
        <f t="shared" si="76"/>
        <v>0</v>
      </c>
      <c r="G150" t="e">
        <f t="shared" si="77"/>
        <v>#VALUE!</v>
      </c>
      <c r="H150" s="1">
        <f>'F12'!F153</f>
        <v>0</v>
      </c>
      <c r="I150" s="197">
        <f t="shared" si="75"/>
        <v>0.25</v>
      </c>
      <c r="J150" s="190" t="str">
        <f t="shared" si="78"/>
        <v/>
      </c>
      <c r="K150" s="190" t="str">
        <f t="shared" si="78"/>
        <v/>
      </c>
      <c r="L150" s="190" t="str">
        <f t="shared" si="78"/>
        <v/>
      </c>
      <c r="M150" s="190" t="str">
        <f t="shared" si="78"/>
        <v/>
      </c>
      <c r="N150" s="190" t="str">
        <f t="shared" si="78"/>
        <v/>
      </c>
      <c r="O150" s="190" t="str">
        <f t="shared" si="78"/>
        <v/>
      </c>
      <c r="P150" s="190" t="str">
        <f t="shared" si="78"/>
        <v/>
      </c>
      <c r="Q150" s="190" t="str">
        <f t="shared" si="78"/>
        <v/>
      </c>
      <c r="R150" s="190" t="str">
        <f t="shared" si="78"/>
        <v/>
      </c>
      <c r="S150" s="190" t="str">
        <f t="shared" si="78"/>
        <v/>
      </c>
      <c r="T150" s="190" t="str">
        <f t="shared" si="78"/>
        <v/>
      </c>
      <c r="U150" s="190" t="str">
        <f t="shared" si="78"/>
        <v/>
      </c>
      <c r="V150" s="190" t="str">
        <f t="shared" si="78"/>
        <v/>
      </c>
      <c r="W150" s="190" t="str">
        <f t="shared" si="78"/>
        <v/>
      </c>
      <c r="X150" s="190" t="str">
        <f t="shared" si="78"/>
        <v/>
      </c>
      <c r="Y150" s="190" t="str">
        <f>IF(Y$2&gt;LEN($H150),IF(Y$1=1,IF(LEN($H150)=2,"0"&amp;$H150,""),""),RIGHT(LEFT($H150,Y$2),3))</f>
        <v/>
      </c>
      <c r="Z150" s="190" t="str">
        <f t="shared" si="82"/>
        <v/>
      </c>
      <c r="AA150" s="190" t="str">
        <f t="shared" si="82"/>
        <v/>
      </c>
      <c r="AB150" s="190" t="str">
        <f t="shared" si="82"/>
        <v/>
      </c>
      <c r="AC150" s="190" t="str">
        <f t="shared" si="82"/>
        <v/>
      </c>
      <c r="AD150" s="190" t="str">
        <f t="shared" si="82"/>
        <v/>
      </c>
      <c r="AE150" s="190" t="str">
        <f t="shared" si="82"/>
        <v/>
      </c>
      <c r="AF150" s="190" t="str">
        <f t="shared" si="82"/>
        <v/>
      </c>
      <c r="AG150" s="190" t="str">
        <f t="shared" si="82"/>
        <v/>
      </c>
      <c r="AH150" s="190" t="str">
        <f t="shared" si="82"/>
        <v/>
      </c>
      <c r="AI150" s="190" t="str">
        <f t="shared" si="82"/>
        <v/>
      </c>
      <c r="AJ150" s="190" t="str">
        <f t="shared" si="82"/>
        <v/>
      </c>
      <c r="AK150" s="190" t="str">
        <f t="shared" si="82"/>
        <v/>
      </c>
      <c r="AL150" s="190" t="str">
        <f t="shared" si="82"/>
        <v/>
      </c>
      <c r="AM150" s="190" t="str">
        <f t="shared" si="82"/>
        <v/>
      </c>
      <c r="AN150" s="190" t="str">
        <f t="shared" si="82"/>
        <v/>
      </c>
      <c r="AO150" s="190" t="str">
        <f t="shared" si="81"/>
        <v/>
      </c>
      <c r="AP150" s="190" t="str">
        <f t="shared" si="81"/>
        <v/>
      </c>
      <c r="AQ150" s="190" t="str">
        <f t="shared" si="81"/>
        <v/>
      </c>
      <c r="AR150" s="190" t="str">
        <f t="shared" si="81"/>
        <v/>
      </c>
      <c r="AS150" s="190" t="str">
        <f t="shared" si="81"/>
        <v/>
      </c>
      <c r="AT150" s="190" t="str">
        <f t="shared" si="81"/>
        <v/>
      </c>
      <c r="AU150" s="190" t="str">
        <f t="shared" si="81"/>
        <v/>
      </c>
      <c r="AV150" s="190" t="str">
        <f t="shared" si="81"/>
        <v/>
      </c>
      <c r="AW150" s="190" t="str">
        <f t="shared" si="81"/>
        <v/>
      </c>
      <c r="AX150" s="190" t="str">
        <f t="shared" si="81"/>
        <v/>
      </c>
      <c r="AY150" s="190" t="str">
        <f t="shared" si="81"/>
        <v/>
      </c>
      <c r="AZ150" s="190" t="str">
        <f t="shared" si="81"/>
        <v/>
      </c>
      <c r="BA150" s="190" t="str">
        <f t="shared" si="81"/>
        <v/>
      </c>
      <c r="BB150" s="190" t="str">
        <f t="shared" si="81"/>
        <v/>
      </c>
      <c r="BC150" s="190" t="str">
        <f t="shared" si="81"/>
        <v/>
      </c>
      <c r="BD150" s="190" t="str">
        <f t="shared" si="79"/>
        <v/>
      </c>
      <c r="BE150" s="190" t="str">
        <f t="shared" si="84"/>
        <v/>
      </c>
      <c r="BF150" s="190" t="str">
        <f t="shared" si="85"/>
        <v/>
      </c>
      <c r="BG150" s="190" t="str">
        <f t="shared" si="85"/>
        <v/>
      </c>
      <c r="BH150" s="190" t="str">
        <f t="shared" si="85"/>
        <v/>
      </c>
      <c r="BI150" s="190" t="str">
        <f t="shared" si="85"/>
        <v/>
      </c>
      <c r="BJ150" s="190" t="str">
        <f t="shared" si="85"/>
        <v/>
      </c>
      <c r="BK150" s="190" t="str">
        <f t="shared" si="85"/>
        <v/>
      </c>
      <c r="BL150" s="190" t="str">
        <f t="shared" si="85"/>
        <v/>
      </c>
      <c r="BM150" s="190" t="str">
        <f t="shared" si="85"/>
        <v/>
      </c>
      <c r="BN150" s="190" t="str">
        <f t="shared" si="85"/>
        <v/>
      </c>
      <c r="BO150" s="190" t="str">
        <f t="shared" si="85"/>
        <v/>
      </c>
      <c r="BP150" s="190" t="str">
        <f t="shared" si="85"/>
        <v/>
      </c>
      <c r="BQ150" s="190" t="str">
        <f t="shared" si="85"/>
        <v/>
      </c>
      <c r="BR150" s="190" t="str">
        <f t="shared" si="85"/>
        <v/>
      </c>
      <c r="BS150" s="190" t="str">
        <f t="shared" si="85"/>
        <v/>
      </c>
      <c r="BT150" s="190" t="str">
        <f t="shared" si="83"/>
        <v/>
      </c>
      <c r="BU150" s="190" t="str">
        <f t="shared" si="83"/>
        <v/>
      </c>
      <c r="BV150" s="190" t="str">
        <f t="shared" si="83"/>
        <v/>
      </c>
      <c r="BW150" s="190" t="str">
        <f t="shared" si="83"/>
        <v/>
      </c>
      <c r="BX150" s="190" t="str">
        <f t="shared" si="83"/>
        <v/>
      </c>
      <c r="BY150" s="190" t="str">
        <f t="shared" si="83"/>
        <v/>
      </c>
      <c r="BZ150" t="e">
        <f>IF(LEFT(B150,6)=$A$1,IF(ISERROR(FIND(SALES!$M$8,MPAN!H150)),"",TRUE),"")</f>
        <v>#N/A</v>
      </c>
    </row>
    <row r="151" spans="1:78" x14ac:dyDescent="0.25">
      <c r="A151" t="e">
        <f>IF(BZ151=TRUE,BZ151&amp;COUNTIF($BZ$3:BZ151,"TRUE"),"")</f>
        <v>#N/A</v>
      </c>
      <c r="B151" s="625" t="str">
        <f t="shared" si="72"/>
        <v>00</v>
      </c>
      <c r="C151" s="626">
        <f>'F12'!E154</f>
        <v>0</v>
      </c>
      <c r="D151" s="1" t="str">
        <f t="shared" si="73"/>
        <v>0</v>
      </c>
      <c r="E151" s="1" t="str">
        <f t="shared" si="74"/>
        <v>0</v>
      </c>
      <c r="F151" t="str">
        <f t="shared" si="76"/>
        <v>0</v>
      </c>
      <c r="G151" t="e">
        <f t="shared" si="77"/>
        <v>#VALUE!</v>
      </c>
      <c r="H151" s="1">
        <f>'F12'!F154</f>
        <v>0</v>
      </c>
      <c r="I151" s="197">
        <f t="shared" si="75"/>
        <v>0.25</v>
      </c>
      <c r="J151" s="190" t="str">
        <f t="shared" ref="J151:Y166" si="86">IF(J$2&gt;LEN($H151),IF(J$1=1,IF(LEN($H151)=2,"0"&amp;$H151,""),""),RIGHT(LEFT($H151,J$2),3))</f>
        <v/>
      </c>
      <c r="K151" s="190" t="str">
        <f t="shared" si="86"/>
        <v/>
      </c>
      <c r="L151" s="190" t="str">
        <f t="shared" si="86"/>
        <v/>
      </c>
      <c r="M151" s="190" t="str">
        <f t="shared" si="86"/>
        <v/>
      </c>
      <c r="N151" s="190" t="str">
        <f t="shared" si="86"/>
        <v/>
      </c>
      <c r="O151" s="190" t="str">
        <f t="shared" si="86"/>
        <v/>
      </c>
      <c r="P151" s="190" t="str">
        <f t="shared" si="86"/>
        <v/>
      </c>
      <c r="Q151" s="190" t="str">
        <f t="shared" si="86"/>
        <v/>
      </c>
      <c r="R151" s="190" t="str">
        <f t="shared" si="86"/>
        <v/>
      </c>
      <c r="S151" s="190" t="str">
        <f t="shared" si="86"/>
        <v/>
      </c>
      <c r="T151" s="190" t="str">
        <f t="shared" si="86"/>
        <v/>
      </c>
      <c r="U151" s="190" t="str">
        <f t="shared" si="86"/>
        <v/>
      </c>
      <c r="V151" s="190" t="str">
        <f t="shared" si="86"/>
        <v/>
      </c>
      <c r="W151" s="190" t="str">
        <f t="shared" si="86"/>
        <v/>
      </c>
      <c r="X151" s="190" t="str">
        <f t="shared" si="86"/>
        <v/>
      </c>
      <c r="Y151" s="190" t="str">
        <f t="shared" si="86"/>
        <v/>
      </c>
      <c r="Z151" s="190" t="str">
        <f t="shared" si="82"/>
        <v/>
      </c>
      <c r="AA151" s="190" t="str">
        <f t="shared" si="82"/>
        <v/>
      </c>
      <c r="AB151" s="190" t="str">
        <f t="shared" si="82"/>
        <v/>
      </c>
      <c r="AC151" s="190" t="str">
        <f t="shared" si="82"/>
        <v/>
      </c>
      <c r="AD151" s="190" t="str">
        <f t="shared" si="82"/>
        <v/>
      </c>
      <c r="AE151" s="190" t="str">
        <f t="shared" si="82"/>
        <v/>
      </c>
      <c r="AF151" s="190" t="str">
        <f t="shared" si="82"/>
        <v/>
      </c>
      <c r="AG151" s="190" t="str">
        <f t="shared" si="82"/>
        <v/>
      </c>
      <c r="AH151" s="190" t="str">
        <f t="shared" si="82"/>
        <v/>
      </c>
      <c r="AI151" s="190" t="str">
        <f t="shared" si="82"/>
        <v/>
      </c>
      <c r="AJ151" s="190" t="str">
        <f t="shared" si="82"/>
        <v/>
      </c>
      <c r="AK151" s="190" t="str">
        <f t="shared" si="82"/>
        <v/>
      </c>
      <c r="AL151" s="190" t="str">
        <f t="shared" si="82"/>
        <v/>
      </c>
      <c r="AM151" s="190" t="str">
        <f t="shared" si="82"/>
        <v/>
      </c>
      <c r="AN151" s="190" t="str">
        <f t="shared" si="82"/>
        <v/>
      </c>
      <c r="AO151" s="190" t="str">
        <f t="shared" si="81"/>
        <v/>
      </c>
      <c r="AP151" s="190" t="str">
        <f t="shared" si="81"/>
        <v/>
      </c>
      <c r="AQ151" s="190" t="str">
        <f t="shared" si="81"/>
        <v/>
      </c>
      <c r="AR151" s="190" t="str">
        <f t="shared" si="81"/>
        <v/>
      </c>
      <c r="AS151" s="190" t="str">
        <f t="shared" si="81"/>
        <v/>
      </c>
      <c r="AT151" s="190" t="str">
        <f t="shared" si="81"/>
        <v/>
      </c>
      <c r="AU151" s="190" t="str">
        <f t="shared" si="81"/>
        <v/>
      </c>
      <c r="AV151" s="190" t="str">
        <f t="shared" si="81"/>
        <v/>
      </c>
      <c r="AW151" s="190" t="str">
        <f t="shared" si="81"/>
        <v/>
      </c>
      <c r="AX151" s="190" t="str">
        <f t="shared" si="81"/>
        <v/>
      </c>
      <c r="AY151" s="190" t="str">
        <f t="shared" si="81"/>
        <v/>
      </c>
      <c r="AZ151" s="190" t="str">
        <f t="shared" si="81"/>
        <v/>
      </c>
      <c r="BA151" s="190" t="str">
        <f t="shared" si="81"/>
        <v/>
      </c>
      <c r="BB151" s="190" t="str">
        <f t="shared" si="81"/>
        <v/>
      </c>
      <c r="BC151" s="190" t="str">
        <f t="shared" si="81"/>
        <v/>
      </c>
      <c r="BD151" s="190" t="str">
        <f t="shared" si="79"/>
        <v/>
      </c>
      <c r="BE151" s="190" t="str">
        <f t="shared" si="84"/>
        <v/>
      </c>
      <c r="BF151" s="190" t="str">
        <f t="shared" si="85"/>
        <v/>
      </c>
      <c r="BG151" s="190" t="str">
        <f t="shared" si="85"/>
        <v/>
      </c>
      <c r="BH151" s="190" t="str">
        <f t="shared" si="85"/>
        <v/>
      </c>
      <c r="BI151" s="190" t="str">
        <f t="shared" si="85"/>
        <v/>
      </c>
      <c r="BJ151" s="190" t="str">
        <f t="shared" si="85"/>
        <v/>
      </c>
      <c r="BK151" s="190" t="str">
        <f t="shared" si="85"/>
        <v/>
      </c>
      <c r="BL151" s="190" t="str">
        <f t="shared" si="85"/>
        <v/>
      </c>
      <c r="BM151" s="190" t="str">
        <f t="shared" si="85"/>
        <v/>
      </c>
      <c r="BN151" s="190" t="str">
        <f t="shared" si="85"/>
        <v/>
      </c>
      <c r="BO151" s="190" t="str">
        <f t="shared" si="85"/>
        <v/>
      </c>
      <c r="BP151" s="190" t="str">
        <f t="shared" si="85"/>
        <v/>
      </c>
      <c r="BQ151" s="190" t="str">
        <f t="shared" si="85"/>
        <v/>
      </c>
      <c r="BR151" s="190" t="str">
        <f t="shared" si="85"/>
        <v/>
      </c>
      <c r="BS151" s="190" t="str">
        <f t="shared" si="85"/>
        <v/>
      </c>
      <c r="BT151" s="190" t="str">
        <f t="shared" si="83"/>
        <v/>
      </c>
      <c r="BU151" s="190" t="str">
        <f t="shared" si="83"/>
        <v/>
      </c>
      <c r="BV151" s="190" t="str">
        <f t="shared" si="83"/>
        <v/>
      </c>
      <c r="BW151" s="190" t="str">
        <f t="shared" si="83"/>
        <v/>
      </c>
      <c r="BX151" s="190" t="str">
        <f t="shared" si="83"/>
        <v/>
      </c>
      <c r="BY151" s="190" t="str">
        <f t="shared" si="83"/>
        <v/>
      </c>
      <c r="BZ151" t="e">
        <f>IF(LEFT(B151,6)=$A$1,IF(ISERROR(FIND(SALES!$M$8,MPAN!H151)),"",TRUE),"")</f>
        <v>#N/A</v>
      </c>
    </row>
    <row r="152" spans="1:78" x14ac:dyDescent="0.25">
      <c r="A152" t="e">
        <f>IF(BZ152=TRUE,BZ152&amp;COUNTIF($BZ$3:BZ152,"TRUE"),"")</f>
        <v>#N/A</v>
      </c>
      <c r="B152" s="625" t="str">
        <f t="shared" si="72"/>
        <v>00</v>
      </c>
      <c r="C152" s="626">
        <f>'F12'!E155</f>
        <v>0</v>
      </c>
      <c r="D152" s="1" t="str">
        <f t="shared" si="73"/>
        <v>0</v>
      </c>
      <c r="E152" s="1" t="str">
        <f t="shared" si="74"/>
        <v>0</v>
      </c>
      <c r="F152" t="str">
        <f t="shared" si="76"/>
        <v>0</v>
      </c>
      <c r="G152" t="e">
        <f t="shared" si="77"/>
        <v>#VALUE!</v>
      </c>
      <c r="H152" s="1">
        <f>'F12'!F155</f>
        <v>0</v>
      </c>
      <c r="I152" s="197">
        <f t="shared" si="75"/>
        <v>0.25</v>
      </c>
      <c r="J152" s="190" t="str">
        <f t="shared" si="86"/>
        <v/>
      </c>
      <c r="K152" s="190" t="str">
        <f t="shared" si="86"/>
        <v/>
      </c>
      <c r="L152" s="190" t="str">
        <f t="shared" si="86"/>
        <v/>
      </c>
      <c r="M152" s="190" t="str">
        <f t="shared" si="86"/>
        <v/>
      </c>
      <c r="N152" s="190" t="str">
        <f t="shared" si="86"/>
        <v/>
      </c>
      <c r="O152" s="190" t="str">
        <f t="shared" si="86"/>
        <v/>
      </c>
      <c r="P152" s="190" t="str">
        <f t="shared" si="86"/>
        <v/>
      </c>
      <c r="Q152" s="190" t="str">
        <f t="shared" si="86"/>
        <v/>
      </c>
      <c r="R152" s="190" t="str">
        <f t="shared" si="86"/>
        <v/>
      </c>
      <c r="S152" s="190" t="str">
        <f t="shared" si="86"/>
        <v/>
      </c>
      <c r="T152" s="190" t="str">
        <f t="shared" si="86"/>
        <v/>
      </c>
      <c r="U152" s="190" t="str">
        <f t="shared" si="86"/>
        <v/>
      </c>
      <c r="V152" s="190" t="str">
        <f t="shared" si="86"/>
        <v/>
      </c>
      <c r="W152" s="190" t="str">
        <f t="shared" si="86"/>
        <v/>
      </c>
      <c r="X152" s="190" t="str">
        <f t="shared" si="86"/>
        <v/>
      </c>
      <c r="Y152" s="190" t="str">
        <f t="shared" si="86"/>
        <v/>
      </c>
      <c r="Z152" s="190" t="str">
        <f t="shared" si="82"/>
        <v/>
      </c>
      <c r="AA152" s="190" t="str">
        <f t="shared" si="82"/>
        <v/>
      </c>
      <c r="AB152" s="190" t="str">
        <f t="shared" si="82"/>
        <v/>
      </c>
      <c r="AC152" s="190" t="str">
        <f t="shared" si="82"/>
        <v/>
      </c>
      <c r="AD152" s="190" t="str">
        <f t="shared" si="82"/>
        <v/>
      </c>
      <c r="AE152" s="190" t="str">
        <f t="shared" si="82"/>
        <v/>
      </c>
      <c r="AF152" s="190" t="str">
        <f t="shared" si="82"/>
        <v/>
      </c>
      <c r="AG152" s="190" t="str">
        <f t="shared" si="82"/>
        <v/>
      </c>
      <c r="AH152" s="190" t="str">
        <f t="shared" si="82"/>
        <v/>
      </c>
      <c r="AI152" s="190" t="str">
        <f t="shared" si="82"/>
        <v/>
      </c>
      <c r="AJ152" s="190" t="str">
        <f t="shared" si="82"/>
        <v/>
      </c>
      <c r="AK152" s="190" t="str">
        <f t="shared" si="82"/>
        <v/>
      </c>
      <c r="AL152" s="190" t="str">
        <f t="shared" si="82"/>
        <v/>
      </c>
      <c r="AM152" s="190" t="str">
        <f t="shared" si="82"/>
        <v/>
      </c>
      <c r="AN152" s="190" t="str">
        <f t="shared" si="82"/>
        <v/>
      </c>
      <c r="AO152" s="190" t="str">
        <f t="shared" si="81"/>
        <v/>
      </c>
      <c r="AP152" s="190" t="str">
        <f t="shared" si="81"/>
        <v/>
      </c>
      <c r="AQ152" s="190" t="str">
        <f t="shared" si="81"/>
        <v/>
      </c>
      <c r="AR152" s="190" t="str">
        <f t="shared" si="81"/>
        <v/>
      </c>
      <c r="AS152" s="190" t="str">
        <f t="shared" si="81"/>
        <v/>
      </c>
      <c r="AT152" s="190" t="str">
        <f t="shared" si="81"/>
        <v/>
      </c>
      <c r="AU152" s="190" t="str">
        <f t="shared" si="81"/>
        <v/>
      </c>
      <c r="AV152" s="190" t="str">
        <f t="shared" si="81"/>
        <v/>
      </c>
      <c r="AW152" s="190" t="str">
        <f t="shared" si="81"/>
        <v/>
      </c>
      <c r="AX152" s="190" t="str">
        <f t="shared" si="81"/>
        <v/>
      </c>
      <c r="AY152" s="190" t="str">
        <f t="shared" si="81"/>
        <v/>
      </c>
      <c r="AZ152" s="190" t="str">
        <f t="shared" si="81"/>
        <v/>
      </c>
      <c r="BA152" s="190" t="str">
        <f t="shared" si="81"/>
        <v/>
      </c>
      <c r="BB152" s="190" t="str">
        <f t="shared" si="81"/>
        <v/>
      </c>
      <c r="BC152" s="190" t="str">
        <f t="shared" si="81"/>
        <v/>
      </c>
      <c r="BD152" s="190" t="str">
        <f t="shared" si="79"/>
        <v/>
      </c>
      <c r="BE152" s="190" t="str">
        <f t="shared" si="84"/>
        <v/>
      </c>
      <c r="BF152" s="190" t="str">
        <f t="shared" si="85"/>
        <v/>
      </c>
      <c r="BG152" s="190" t="str">
        <f t="shared" si="85"/>
        <v/>
      </c>
      <c r="BH152" s="190" t="str">
        <f t="shared" si="85"/>
        <v/>
      </c>
      <c r="BI152" s="190" t="str">
        <f t="shared" si="85"/>
        <v/>
      </c>
      <c r="BJ152" s="190" t="str">
        <f t="shared" si="85"/>
        <v/>
      </c>
      <c r="BK152" s="190" t="str">
        <f t="shared" si="85"/>
        <v/>
      </c>
      <c r="BL152" s="190" t="str">
        <f t="shared" si="85"/>
        <v/>
      </c>
      <c r="BM152" s="190" t="str">
        <f t="shared" si="85"/>
        <v/>
      </c>
      <c r="BN152" s="190" t="str">
        <f t="shared" si="85"/>
        <v/>
      </c>
      <c r="BO152" s="190" t="str">
        <f t="shared" si="85"/>
        <v/>
      </c>
      <c r="BP152" s="190" t="str">
        <f t="shared" si="85"/>
        <v/>
      </c>
      <c r="BQ152" s="190" t="str">
        <f t="shared" si="85"/>
        <v/>
      </c>
      <c r="BR152" s="190" t="str">
        <f t="shared" si="85"/>
        <v/>
      </c>
      <c r="BS152" s="190" t="str">
        <f t="shared" si="85"/>
        <v/>
      </c>
      <c r="BT152" s="190" t="str">
        <f t="shared" si="83"/>
        <v/>
      </c>
      <c r="BU152" s="190" t="str">
        <f t="shared" si="83"/>
        <v/>
      </c>
      <c r="BV152" s="190" t="str">
        <f t="shared" si="83"/>
        <v/>
      </c>
      <c r="BW152" s="190" t="str">
        <f t="shared" si="83"/>
        <v/>
      </c>
      <c r="BX152" s="190" t="str">
        <f t="shared" si="83"/>
        <v/>
      </c>
      <c r="BY152" s="190" t="str">
        <f t="shared" si="83"/>
        <v/>
      </c>
      <c r="BZ152" t="e">
        <f>IF(LEFT(B152,6)=$A$1,IF(ISERROR(FIND(SALES!$M$8,MPAN!H152)),"",TRUE),"")</f>
        <v>#N/A</v>
      </c>
    </row>
    <row r="153" spans="1:78" x14ac:dyDescent="0.25">
      <c r="A153" t="e">
        <f>IF(BZ153=TRUE,BZ153&amp;COUNTIF($BZ$3:BZ153,"TRUE"),"")</f>
        <v>#N/A</v>
      </c>
      <c r="B153" s="625" t="str">
        <f t="shared" si="72"/>
        <v>00</v>
      </c>
      <c r="C153" s="626">
        <f>'F12'!E156</f>
        <v>0</v>
      </c>
      <c r="D153" s="1" t="str">
        <f t="shared" si="73"/>
        <v>0</v>
      </c>
      <c r="E153" s="1" t="str">
        <f t="shared" si="74"/>
        <v>0</v>
      </c>
      <c r="F153" t="str">
        <f t="shared" si="76"/>
        <v>0</v>
      </c>
      <c r="G153" t="e">
        <f t="shared" si="77"/>
        <v>#VALUE!</v>
      </c>
      <c r="H153" s="1">
        <f>'F12'!F156</f>
        <v>0</v>
      </c>
      <c r="I153" s="197">
        <f t="shared" si="75"/>
        <v>0.25</v>
      </c>
      <c r="J153" s="190" t="str">
        <f t="shared" si="86"/>
        <v/>
      </c>
      <c r="K153" s="190" t="str">
        <f t="shared" si="86"/>
        <v/>
      </c>
      <c r="L153" s="190" t="str">
        <f t="shared" si="86"/>
        <v/>
      </c>
      <c r="M153" s="190" t="str">
        <f t="shared" si="86"/>
        <v/>
      </c>
      <c r="N153" s="190" t="str">
        <f t="shared" si="86"/>
        <v/>
      </c>
      <c r="O153" s="190" t="str">
        <f t="shared" si="86"/>
        <v/>
      </c>
      <c r="P153" s="190" t="str">
        <f t="shared" si="86"/>
        <v/>
      </c>
      <c r="Q153" s="190" t="str">
        <f t="shared" si="86"/>
        <v/>
      </c>
      <c r="R153" s="190" t="str">
        <f t="shared" si="86"/>
        <v/>
      </c>
      <c r="S153" s="190" t="str">
        <f t="shared" si="86"/>
        <v/>
      </c>
      <c r="T153" s="190" t="str">
        <f t="shared" si="86"/>
        <v/>
      </c>
      <c r="U153" s="190" t="str">
        <f t="shared" si="86"/>
        <v/>
      </c>
      <c r="V153" s="190" t="str">
        <f t="shared" si="86"/>
        <v/>
      </c>
      <c r="W153" s="190" t="str">
        <f t="shared" si="86"/>
        <v/>
      </c>
      <c r="X153" s="190" t="str">
        <f t="shared" si="86"/>
        <v/>
      </c>
      <c r="Y153" s="190" t="str">
        <f t="shared" si="86"/>
        <v/>
      </c>
      <c r="Z153" s="190" t="str">
        <f t="shared" si="82"/>
        <v/>
      </c>
      <c r="AA153" s="190" t="str">
        <f t="shared" si="82"/>
        <v/>
      </c>
      <c r="AB153" s="190" t="str">
        <f t="shared" si="82"/>
        <v/>
      </c>
      <c r="AC153" s="190" t="str">
        <f t="shared" si="82"/>
        <v/>
      </c>
      <c r="AD153" s="190" t="str">
        <f t="shared" si="82"/>
        <v/>
      </c>
      <c r="AE153" s="190" t="str">
        <f t="shared" si="82"/>
        <v/>
      </c>
      <c r="AF153" s="190" t="str">
        <f t="shared" si="82"/>
        <v/>
      </c>
      <c r="AG153" s="190" t="str">
        <f t="shared" si="82"/>
        <v/>
      </c>
      <c r="AH153" s="190" t="str">
        <f t="shared" si="82"/>
        <v/>
      </c>
      <c r="AI153" s="190" t="str">
        <f t="shared" si="82"/>
        <v/>
      </c>
      <c r="AJ153" s="190" t="str">
        <f t="shared" si="82"/>
        <v/>
      </c>
      <c r="AK153" s="190" t="str">
        <f t="shared" si="82"/>
        <v/>
      </c>
      <c r="AL153" s="190" t="str">
        <f t="shared" si="82"/>
        <v/>
      </c>
      <c r="AM153" s="190" t="str">
        <f t="shared" si="82"/>
        <v/>
      </c>
      <c r="AN153" s="190" t="str">
        <f t="shared" si="82"/>
        <v/>
      </c>
      <c r="AO153" s="190" t="str">
        <f t="shared" si="81"/>
        <v/>
      </c>
      <c r="AP153" s="190" t="str">
        <f t="shared" si="81"/>
        <v/>
      </c>
      <c r="AQ153" s="190" t="str">
        <f t="shared" si="81"/>
        <v/>
      </c>
      <c r="AR153" s="190" t="str">
        <f t="shared" si="81"/>
        <v/>
      </c>
      <c r="AS153" s="190" t="str">
        <f t="shared" si="81"/>
        <v/>
      </c>
      <c r="AT153" s="190" t="str">
        <f t="shared" si="81"/>
        <v/>
      </c>
      <c r="AU153" s="190" t="str">
        <f t="shared" si="81"/>
        <v/>
      </c>
      <c r="AV153" s="190" t="str">
        <f t="shared" si="81"/>
        <v/>
      </c>
      <c r="AW153" s="190" t="str">
        <f t="shared" si="81"/>
        <v/>
      </c>
      <c r="AX153" s="190" t="str">
        <f t="shared" si="81"/>
        <v/>
      </c>
      <c r="AY153" s="190" t="str">
        <f t="shared" si="81"/>
        <v/>
      </c>
      <c r="AZ153" s="190" t="str">
        <f t="shared" si="81"/>
        <v/>
      </c>
      <c r="BA153" s="190" t="str">
        <f t="shared" si="81"/>
        <v/>
      </c>
      <c r="BB153" s="190" t="str">
        <f t="shared" si="81"/>
        <v/>
      </c>
      <c r="BC153" s="190" t="str">
        <f t="shared" si="81"/>
        <v/>
      </c>
      <c r="BD153" s="190" t="str">
        <f t="shared" si="79"/>
        <v/>
      </c>
      <c r="BE153" s="190" t="str">
        <f t="shared" si="84"/>
        <v/>
      </c>
      <c r="BF153" s="190" t="str">
        <f t="shared" si="85"/>
        <v/>
      </c>
      <c r="BG153" s="190" t="str">
        <f t="shared" si="85"/>
        <v/>
      </c>
      <c r="BH153" s="190" t="str">
        <f t="shared" si="85"/>
        <v/>
      </c>
      <c r="BI153" s="190" t="str">
        <f t="shared" si="85"/>
        <v/>
      </c>
      <c r="BJ153" s="190" t="str">
        <f t="shared" si="85"/>
        <v/>
      </c>
      <c r="BK153" s="190" t="str">
        <f t="shared" si="85"/>
        <v/>
      </c>
      <c r="BL153" s="190" t="str">
        <f t="shared" si="85"/>
        <v/>
      </c>
      <c r="BM153" s="190" t="str">
        <f t="shared" si="85"/>
        <v/>
      </c>
      <c r="BN153" s="190" t="str">
        <f t="shared" si="85"/>
        <v/>
      </c>
      <c r="BO153" s="190" t="str">
        <f t="shared" si="85"/>
        <v/>
      </c>
      <c r="BP153" s="190" t="str">
        <f t="shared" si="85"/>
        <v/>
      </c>
      <c r="BQ153" s="190" t="str">
        <f t="shared" si="85"/>
        <v/>
      </c>
      <c r="BR153" s="190" t="str">
        <f t="shared" si="85"/>
        <v/>
      </c>
      <c r="BS153" s="190" t="str">
        <f t="shared" si="85"/>
        <v/>
      </c>
      <c r="BT153" s="190" t="str">
        <f t="shared" si="83"/>
        <v/>
      </c>
      <c r="BU153" s="190" t="str">
        <f t="shared" si="83"/>
        <v/>
      </c>
      <c r="BV153" s="190" t="str">
        <f t="shared" si="83"/>
        <v/>
      </c>
      <c r="BW153" s="190" t="str">
        <f t="shared" si="83"/>
        <v/>
      </c>
      <c r="BX153" s="190" t="str">
        <f t="shared" si="83"/>
        <v/>
      </c>
      <c r="BY153" s="190" t="str">
        <f t="shared" si="83"/>
        <v/>
      </c>
      <c r="BZ153" t="e">
        <f>IF(LEFT(B153,6)=$A$1,IF(ISERROR(FIND(SALES!$M$8,MPAN!H153)),"",TRUE),"")</f>
        <v>#N/A</v>
      </c>
    </row>
    <row r="154" spans="1:78" x14ac:dyDescent="0.25">
      <c r="A154" t="e">
        <f>IF(BZ154=TRUE,BZ154&amp;COUNTIF($BZ$3:BZ154,"TRUE"),"")</f>
        <v>#N/A</v>
      </c>
      <c r="B154" s="625" t="str">
        <f t="shared" si="72"/>
        <v>00</v>
      </c>
      <c r="C154" s="626">
        <f>'F12'!E157</f>
        <v>0</v>
      </c>
      <c r="D154" s="1" t="str">
        <f t="shared" si="73"/>
        <v>0</v>
      </c>
      <c r="E154" s="1" t="str">
        <f t="shared" si="74"/>
        <v>0</v>
      </c>
      <c r="F154" t="str">
        <f t="shared" si="76"/>
        <v>0</v>
      </c>
      <c r="G154" t="e">
        <f t="shared" si="77"/>
        <v>#VALUE!</v>
      </c>
      <c r="H154" s="1">
        <f>'F12'!F157</f>
        <v>0</v>
      </c>
      <c r="I154" s="197">
        <f t="shared" si="75"/>
        <v>0.25</v>
      </c>
      <c r="J154" s="190" t="str">
        <f t="shared" si="86"/>
        <v/>
      </c>
      <c r="K154" s="190" t="str">
        <f t="shared" si="86"/>
        <v/>
      </c>
      <c r="L154" s="190" t="str">
        <f t="shared" si="86"/>
        <v/>
      </c>
      <c r="M154" s="190" t="str">
        <f t="shared" si="86"/>
        <v/>
      </c>
      <c r="N154" s="190" t="str">
        <f t="shared" si="86"/>
        <v/>
      </c>
      <c r="O154" s="190" t="str">
        <f t="shared" si="86"/>
        <v/>
      </c>
      <c r="P154" s="190" t="str">
        <f t="shared" si="86"/>
        <v/>
      </c>
      <c r="Q154" s="190" t="str">
        <f t="shared" si="86"/>
        <v/>
      </c>
      <c r="R154" s="190" t="str">
        <f t="shared" si="86"/>
        <v/>
      </c>
      <c r="S154" s="190" t="str">
        <f t="shared" si="86"/>
        <v/>
      </c>
      <c r="T154" s="190" t="str">
        <f t="shared" si="86"/>
        <v/>
      </c>
      <c r="U154" s="190" t="str">
        <f t="shared" si="86"/>
        <v/>
      </c>
      <c r="V154" s="190" t="str">
        <f t="shared" si="86"/>
        <v/>
      </c>
      <c r="W154" s="190" t="str">
        <f t="shared" si="86"/>
        <v/>
      </c>
      <c r="X154" s="190" t="str">
        <f t="shared" si="86"/>
        <v/>
      </c>
      <c r="Y154" s="190" t="str">
        <f t="shared" si="86"/>
        <v/>
      </c>
      <c r="Z154" s="190" t="str">
        <f t="shared" si="82"/>
        <v/>
      </c>
      <c r="AA154" s="190" t="str">
        <f t="shared" si="82"/>
        <v/>
      </c>
      <c r="AB154" s="190" t="str">
        <f t="shared" si="82"/>
        <v/>
      </c>
      <c r="AC154" s="190" t="str">
        <f t="shared" si="82"/>
        <v/>
      </c>
      <c r="AD154" s="190" t="str">
        <f t="shared" si="82"/>
        <v/>
      </c>
      <c r="AE154" s="190" t="str">
        <f t="shared" si="82"/>
        <v/>
      </c>
      <c r="AF154" s="190" t="str">
        <f t="shared" si="82"/>
        <v/>
      </c>
      <c r="AG154" s="190" t="str">
        <f t="shared" si="82"/>
        <v/>
      </c>
      <c r="AH154" s="190" t="str">
        <f t="shared" si="82"/>
        <v/>
      </c>
      <c r="AI154" s="190" t="str">
        <f t="shared" si="82"/>
        <v/>
      </c>
      <c r="AJ154" s="190" t="str">
        <f t="shared" si="82"/>
        <v/>
      </c>
      <c r="AK154" s="190" t="str">
        <f t="shared" si="82"/>
        <v/>
      </c>
      <c r="AL154" s="190" t="str">
        <f t="shared" si="82"/>
        <v/>
      </c>
      <c r="AM154" s="190" t="str">
        <f t="shared" si="82"/>
        <v/>
      </c>
      <c r="AN154" s="190" t="str">
        <f t="shared" si="82"/>
        <v/>
      </c>
      <c r="AO154" s="190" t="str">
        <f t="shared" si="81"/>
        <v/>
      </c>
      <c r="AP154" s="190" t="str">
        <f t="shared" si="81"/>
        <v/>
      </c>
      <c r="AQ154" s="190" t="str">
        <f t="shared" si="81"/>
        <v/>
      </c>
      <c r="AR154" s="190" t="str">
        <f t="shared" si="81"/>
        <v/>
      </c>
      <c r="AS154" s="190" t="str">
        <f t="shared" si="81"/>
        <v/>
      </c>
      <c r="AT154" s="190" t="str">
        <f t="shared" si="81"/>
        <v/>
      </c>
      <c r="AU154" s="190" t="str">
        <f t="shared" si="81"/>
        <v/>
      </c>
      <c r="AV154" s="190" t="str">
        <f t="shared" si="81"/>
        <v/>
      </c>
      <c r="AW154" s="190" t="str">
        <f t="shared" si="81"/>
        <v/>
      </c>
      <c r="AX154" s="190" t="str">
        <f t="shared" si="81"/>
        <v/>
      </c>
      <c r="AY154" s="190" t="str">
        <f t="shared" si="81"/>
        <v/>
      </c>
      <c r="AZ154" s="190" t="str">
        <f t="shared" si="81"/>
        <v/>
      </c>
      <c r="BA154" s="190" t="str">
        <f t="shared" si="81"/>
        <v/>
      </c>
      <c r="BB154" s="190" t="str">
        <f t="shared" si="81"/>
        <v/>
      </c>
      <c r="BC154" s="190" t="str">
        <f t="shared" si="81"/>
        <v/>
      </c>
      <c r="BD154" s="190" t="str">
        <f t="shared" si="79"/>
        <v/>
      </c>
      <c r="BE154" s="190" t="str">
        <f t="shared" si="84"/>
        <v/>
      </c>
      <c r="BF154" s="190" t="str">
        <f t="shared" si="85"/>
        <v/>
      </c>
      <c r="BG154" s="190" t="str">
        <f t="shared" si="85"/>
        <v/>
      </c>
      <c r="BH154" s="190" t="str">
        <f t="shared" si="85"/>
        <v/>
      </c>
      <c r="BI154" s="190" t="str">
        <f t="shared" si="85"/>
        <v/>
      </c>
      <c r="BJ154" s="190" t="str">
        <f t="shared" si="85"/>
        <v/>
      </c>
      <c r="BK154" s="190" t="str">
        <f t="shared" si="85"/>
        <v/>
      </c>
      <c r="BL154" s="190" t="str">
        <f t="shared" si="85"/>
        <v/>
      </c>
      <c r="BM154" s="190" t="str">
        <f t="shared" si="85"/>
        <v/>
      </c>
      <c r="BN154" s="190" t="str">
        <f t="shared" si="85"/>
        <v/>
      </c>
      <c r="BO154" s="190" t="str">
        <f t="shared" si="85"/>
        <v/>
      </c>
      <c r="BP154" s="190" t="str">
        <f t="shared" si="85"/>
        <v/>
      </c>
      <c r="BQ154" s="190" t="str">
        <f t="shared" si="85"/>
        <v/>
      </c>
      <c r="BR154" s="190" t="str">
        <f t="shared" si="85"/>
        <v/>
      </c>
      <c r="BS154" s="190" t="str">
        <f t="shared" si="85"/>
        <v/>
      </c>
      <c r="BT154" s="190" t="str">
        <f t="shared" si="83"/>
        <v/>
      </c>
      <c r="BU154" s="190" t="str">
        <f t="shared" si="83"/>
        <v/>
      </c>
      <c r="BV154" s="190" t="str">
        <f t="shared" si="83"/>
        <v/>
      </c>
      <c r="BW154" s="190" t="str">
        <f t="shared" si="83"/>
        <v/>
      </c>
      <c r="BX154" s="190" t="str">
        <f t="shared" si="83"/>
        <v/>
      </c>
      <c r="BY154" s="190" t="str">
        <f t="shared" si="83"/>
        <v/>
      </c>
      <c r="BZ154" t="e">
        <f>IF(LEFT(B154,6)=$A$1,IF(ISERROR(FIND(SALES!$M$8,MPAN!H154)),"",TRUE),"")</f>
        <v>#N/A</v>
      </c>
    </row>
    <row r="155" spans="1:78" x14ac:dyDescent="0.25">
      <c r="A155" t="e">
        <f>IF(BZ155=TRUE,BZ155&amp;COUNTIF($BZ$3:BZ155,"TRUE"),"")</f>
        <v>#N/A</v>
      </c>
      <c r="B155" s="625" t="str">
        <f t="shared" si="72"/>
        <v>00</v>
      </c>
      <c r="C155" s="626">
        <f>'F12'!E158</f>
        <v>0</v>
      </c>
      <c r="D155" s="1" t="str">
        <f t="shared" si="73"/>
        <v>0</v>
      </c>
      <c r="E155" s="1" t="str">
        <f t="shared" si="74"/>
        <v>0</v>
      </c>
      <c r="F155" t="str">
        <f t="shared" si="76"/>
        <v>0</v>
      </c>
      <c r="G155" t="e">
        <f t="shared" si="77"/>
        <v>#VALUE!</v>
      </c>
      <c r="H155" s="1">
        <f>'F12'!F158</f>
        <v>0</v>
      </c>
      <c r="I155" s="197">
        <f t="shared" si="75"/>
        <v>0.25</v>
      </c>
      <c r="J155" s="190" t="str">
        <f t="shared" si="86"/>
        <v/>
      </c>
      <c r="K155" s="190" t="str">
        <f t="shared" si="86"/>
        <v/>
      </c>
      <c r="L155" s="190" t="str">
        <f t="shared" si="86"/>
        <v/>
      </c>
      <c r="M155" s="190" t="str">
        <f t="shared" si="86"/>
        <v/>
      </c>
      <c r="N155" s="190" t="str">
        <f t="shared" si="86"/>
        <v/>
      </c>
      <c r="O155" s="190" t="str">
        <f t="shared" si="86"/>
        <v/>
      </c>
      <c r="P155" s="190" t="str">
        <f t="shared" si="86"/>
        <v/>
      </c>
      <c r="Q155" s="190" t="str">
        <f t="shared" si="86"/>
        <v/>
      </c>
      <c r="R155" s="190" t="str">
        <f t="shared" si="86"/>
        <v/>
      </c>
      <c r="S155" s="190" t="str">
        <f t="shared" si="86"/>
        <v/>
      </c>
      <c r="T155" s="190" t="str">
        <f t="shared" si="86"/>
        <v/>
      </c>
      <c r="U155" s="190" t="str">
        <f t="shared" si="86"/>
        <v/>
      </c>
      <c r="V155" s="190" t="str">
        <f t="shared" si="86"/>
        <v/>
      </c>
      <c r="W155" s="190" t="str">
        <f t="shared" si="86"/>
        <v/>
      </c>
      <c r="X155" s="190" t="str">
        <f t="shared" si="86"/>
        <v/>
      </c>
      <c r="Y155" s="190" t="str">
        <f t="shared" si="86"/>
        <v/>
      </c>
      <c r="Z155" s="190" t="str">
        <f t="shared" si="82"/>
        <v/>
      </c>
      <c r="AA155" s="190" t="str">
        <f t="shared" si="82"/>
        <v/>
      </c>
      <c r="AB155" s="190" t="str">
        <f t="shared" si="82"/>
        <v/>
      </c>
      <c r="AC155" s="190" t="str">
        <f t="shared" si="82"/>
        <v/>
      </c>
      <c r="AD155" s="190" t="str">
        <f t="shared" si="82"/>
        <v/>
      </c>
      <c r="AE155" s="190" t="str">
        <f t="shared" si="82"/>
        <v/>
      </c>
      <c r="AF155" s="190" t="str">
        <f t="shared" si="82"/>
        <v/>
      </c>
      <c r="AG155" s="190" t="str">
        <f t="shared" si="82"/>
        <v/>
      </c>
      <c r="AH155" s="190" t="str">
        <f t="shared" si="82"/>
        <v/>
      </c>
      <c r="AI155" s="190" t="str">
        <f t="shared" si="82"/>
        <v/>
      </c>
      <c r="AJ155" s="190" t="str">
        <f t="shared" si="82"/>
        <v/>
      </c>
      <c r="AK155" s="190" t="str">
        <f t="shared" si="82"/>
        <v/>
      </c>
      <c r="AL155" s="190" t="str">
        <f t="shared" si="82"/>
        <v/>
      </c>
      <c r="AM155" s="190" t="str">
        <f t="shared" si="82"/>
        <v/>
      </c>
      <c r="AN155" s="190" t="str">
        <f t="shared" si="82"/>
        <v/>
      </c>
      <c r="AO155" s="190" t="str">
        <f t="shared" si="81"/>
        <v/>
      </c>
      <c r="AP155" s="190" t="str">
        <f t="shared" si="81"/>
        <v/>
      </c>
      <c r="AQ155" s="190" t="str">
        <f t="shared" si="81"/>
        <v/>
      </c>
      <c r="AR155" s="190" t="str">
        <f t="shared" si="81"/>
        <v/>
      </c>
      <c r="AS155" s="190" t="str">
        <f t="shared" si="81"/>
        <v/>
      </c>
      <c r="AT155" s="190" t="str">
        <f t="shared" si="81"/>
        <v/>
      </c>
      <c r="AU155" s="190" t="str">
        <f t="shared" si="81"/>
        <v/>
      </c>
      <c r="AV155" s="190" t="str">
        <f t="shared" si="81"/>
        <v/>
      </c>
      <c r="AW155" s="190" t="str">
        <f t="shared" si="81"/>
        <v/>
      </c>
      <c r="AX155" s="190" t="str">
        <f t="shared" si="81"/>
        <v/>
      </c>
      <c r="AY155" s="190" t="str">
        <f t="shared" si="81"/>
        <v/>
      </c>
      <c r="AZ155" s="190" t="str">
        <f t="shared" si="81"/>
        <v/>
      </c>
      <c r="BA155" s="190" t="str">
        <f t="shared" si="81"/>
        <v/>
      </c>
      <c r="BB155" s="190" t="str">
        <f t="shared" si="81"/>
        <v/>
      </c>
      <c r="BC155" s="190" t="str">
        <f t="shared" si="81"/>
        <v/>
      </c>
      <c r="BD155" s="190" t="str">
        <f t="shared" si="79"/>
        <v/>
      </c>
      <c r="BE155" s="190" t="str">
        <f t="shared" si="84"/>
        <v/>
      </c>
      <c r="BF155" s="190" t="str">
        <f t="shared" si="85"/>
        <v/>
      </c>
      <c r="BG155" s="190" t="str">
        <f t="shared" si="85"/>
        <v/>
      </c>
      <c r="BH155" s="190" t="str">
        <f t="shared" si="85"/>
        <v/>
      </c>
      <c r="BI155" s="190" t="str">
        <f t="shared" si="85"/>
        <v/>
      </c>
      <c r="BJ155" s="190" t="str">
        <f t="shared" si="85"/>
        <v/>
      </c>
      <c r="BK155" s="190" t="str">
        <f t="shared" si="85"/>
        <v/>
      </c>
      <c r="BL155" s="190" t="str">
        <f t="shared" si="85"/>
        <v/>
      </c>
      <c r="BM155" s="190" t="str">
        <f t="shared" si="85"/>
        <v/>
      </c>
      <c r="BN155" s="190" t="str">
        <f t="shared" si="85"/>
        <v/>
      </c>
      <c r="BO155" s="190" t="str">
        <f t="shared" si="85"/>
        <v/>
      </c>
      <c r="BP155" s="190" t="str">
        <f t="shared" si="85"/>
        <v/>
      </c>
      <c r="BQ155" s="190" t="str">
        <f t="shared" si="85"/>
        <v/>
      </c>
      <c r="BR155" s="190" t="str">
        <f t="shared" si="85"/>
        <v/>
      </c>
      <c r="BS155" s="190" t="str">
        <f t="shared" si="85"/>
        <v/>
      </c>
      <c r="BT155" s="190" t="str">
        <f t="shared" si="83"/>
        <v/>
      </c>
      <c r="BU155" s="190" t="str">
        <f t="shared" si="83"/>
        <v/>
      </c>
      <c r="BV155" s="190" t="str">
        <f t="shared" si="83"/>
        <v/>
      </c>
      <c r="BW155" s="190" t="str">
        <f t="shared" si="83"/>
        <v/>
      </c>
      <c r="BX155" s="190" t="str">
        <f t="shared" si="83"/>
        <v/>
      </c>
      <c r="BY155" s="190" t="str">
        <f t="shared" si="83"/>
        <v/>
      </c>
      <c r="BZ155" t="e">
        <f>IF(LEFT(B155,6)=$A$1,IF(ISERROR(FIND(SALES!$M$8,MPAN!H155)),"",TRUE),"")</f>
        <v>#N/A</v>
      </c>
    </row>
    <row r="156" spans="1:78" x14ac:dyDescent="0.25">
      <c r="A156" t="e">
        <f>IF(BZ156=TRUE,BZ156&amp;COUNTIF($BZ$3:BZ156,"TRUE"),"")</f>
        <v>#N/A</v>
      </c>
      <c r="B156" s="625" t="str">
        <f t="shared" si="72"/>
        <v>00</v>
      </c>
      <c r="C156" s="626">
        <f>'F12'!E159</f>
        <v>0</v>
      </c>
      <c r="D156" s="1" t="str">
        <f t="shared" si="73"/>
        <v>0</v>
      </c>
      <c r="E156" s="1" t="str">
        <f t="shared" si="74"/>
        <v>0</v>
      </c>
      <c r="F156" t="str">
        <f t="shared" si="76"/>
        <v>0</v>
      </c>
      <c r="G156" t="e">
        <f t="shared" si="77"/>
        <v>#VALUE!</v>
      </c>
      <c r="H156" s="1">
        <f>'F12'!F159</f>
        <v>0</v>
      </c>
      <c r="I156" s="197">
        <f t="shared" si="75"/>
        <v>0.25</v>
      </c>
      <c r="J156" s="190" t="str">
        <f t="shared" si="86"/>
        <v/>
      </c>
      <c r="K156" s="190" t="str">
        <f t="shared" si="86"/>
        <v/>
      </c>
      <c r="L156" s="190" t="str">
        <f t="shared" si="86"/>
        <v/>
      </c>
      <c r="M156" s="190" t="str">
        <f t="shared" si="86"/>
        <v/>
      </c>
      <c r="N156" s="190" t="str">
        <f t="shared" si="86"/>
        <v/>
      </c>
      <c r="O156" s="190" t="str">
        <f t="shared" si="86"/>
        <v/>
      </c>
      <c r="P156" s="190" t="str">
        <f t="shared" si="86"/>
        <v/>
      </c>
      <c r="Q156" s="190" t="str">
        <f t="shared" si="86"/>
        <v/>
      </c>
      <c r="R156" s="190" t="str">
        <f t="shared" si="86"/>
        <v/>
      </c>
      <c r="S156" s="190" t="str">
        <f t="shared" si="86"/>
        <v/>
      </c>
      <c r="T156" s="190" t="str">
        <f t="shared" si="86"/>
        <v/>
      </c>
      <c r="U156" s="190" t="str">
        <f t="shared" si="86"/>
        <v/>
      </c>
      <c r="V156" s="190" t="str">
        <f t="shared" si="86"/>
        <v/>
      </c>
      <c r="W156" s="190" t="str">
        <f t="shared" si="86"/>
        <v/>
      </c>
      <c r="X156" s="190" t="str">
        <f t="shared" si="86"/>
        <v/>
      </c>
      <c r="Y156" s="190" t="str">
        <f t="shared" si="86"/>
        <v/>
      </c>
      <c r="Z156" s="190" t="str">
        <f t="shared" si="82"/>
        <v/>
      </c>
      <c r="AA156" s="190" t="str">
        <f t="shared" si="82"/>
        <v/>
      </c>
      <c r="AB156" s="190" t="str">
        <f t="shared" si="82"/>
        <v/>
      </c>
      <c r="AC156" s="190" t="str">
        <f t="shared" si="82"/>
        <v/>
      </c>
      <c r="AD156" s="190" t="str">
        <f t="shared" si="82"/>
        <v/>
      </c>
      <c r="AE156" s="190" t="str">
        <f t="shared" si="82"/>
        <v/>
      </c>
      <c r="AF156" s="190" t="str">
        <f t="shared" si="82"/>
        <v/>
      </c>
      <c r="AG156" s="190" t="str">
        <f t="shared" si="82"/>
        <v/>
      </c>
      <c r="AH156" s="190" t="str">
        <f t="shared" si="82"/>
        <v/>
      </c>
      <c r="AI156" s="190" t="str">
        <f t="shared" si="82"/>
        <v/>
      </c>
      <c r="AJ156" s="190" t="str">
        <f t="shared" si="82"/>
        <v/>
      </c>
      <c r="AK156" s="190" t="str">
        <f t="shared" si="82"/>
        <v/>
      </c>
      <c r="AL156" s="190" t="str">
        <f t="shared" si="82"/>
        <v/>
      </c>
      <c r="AM156" s="190" t="str">
        <f t="shared" si="82"/>
        <v/>
      </c>
      <c r="AN156" s="190" t="str">
        <f t="shared" si="82"/>
        <v/>
      </c>
      <c r="AO156" s="190" t="str">
        <f t="shared" si="81"/>
        <v/>
      </c>
      <c r="AP156" s="190" t="str">
        <f t="shared" si="81"/>
        <v/>
      </c>
      <c r="AQ156" s="190" t="str">
        <f t="shared" si="81"/>
        <v/>
      </c>
      <c r="AR156" s="190" t="str">
        <f t="shared" si="81"/>
        <v/>
      </c>
      <c r="AS156" s="190" t="str">
        <f t="shared" si="81"/>
        <v/>
      </c>
      <c r="AT156" s="190" t="str">
        <f t="shared" si="81"/>
        <v/>
      </c>
      <c r="AU156" s="190" t="str">
        <f t="shared" si="81"/>
        <v/>
      </c>
      <c r="AV156" s="190" t="str">
        <f t="shared" si="81"/>
        <v/>
      </c>
      <c r="AW156" s="190" t="str">
        <f t="shared" si="81"/>
        <v/>
      </c>
      <c r="AX156" s="190" t="str">
        <f t="shared" si="81"/>
        <v/>
      </c>
      <c r="AY156" s="190" t="str">
        <f t="shared" si="81"/>
        <v/>
      </c>
      <c r="AZ156" s="190" t="str">
        <f t="shared" si="81"/>
        <v/>
      </c>
      <c r="BA156" s="190" t="str">
        <f t="shared" si="81"/>
        <v/>
      </c>
      <c r="BB156" s="190" t="str">
        <f t="shared" si="81"/>
        <v/>
      </c>
      <c r="BC156" s="190" t="str">
        <f t="shared" si="81"/>
        <v/>
      </c>
      <c r="BD156" s="190" t="str">
        <f t="shared" si="79"/>
        <v/>
      </c>
      <c r="BE156" s="190" t="str">
        <f t="shared" si="84"/>
        <v/>
      </c>
      <c r="BF156" s="190" t="str">
        <f t="shared" si="85"/>
        <v/>
      </c>
      <c r="BG156" s="190" t="str">
        <f t="shared" si="85"/>
        <v/>
      </c>
      <c r="BH156" s="190" t="str">
        <f t="shared" si="85"/>
        <v/>
      </c>
      <c r="BI156" s="190" t="str">
        <f t="shared" si="85"/>
        <v/>
      </c>
      <c r="BJ156" s="190" t="str">
        <f t="shared" si="85"/>
        <v/>
      </c>
      <c r="BK156" s="190" t="str">
        <f t="shared" si="85"/>
        <v/>
      </c>
      <c r="BL156" s="190" t="str">
        <f t="shared" si="85"/>
        <v/>
      </c>
      <c r="BM156" s="190" t="str">
        <f t="shared" si="85"/>
        <v/>
      </c>
      <c r="BN156" s="190" t="str">
        <f t="shared" si="85"/>
        <v/>
      </c>
      <c r="BO156" s="190" t="str">
        <f t="shared" si="85"/>
        <v/>
      </c>
      <c r="BP156" s="190" t="str">
        <f t="shared" si="85"/>
        <v/>
      </c>
      <c r="BQ156" s="190" t="str">
        <f t="shared" si="85"/>
        <v/>
      </c>
      <c r="BR156" s="190" t="str">
        <f t="shared" si="85"/>
        <v/>
      </c>
      <c r="BS156" s="190" t="str">
        <f t="shared" si="85"/>
        <v/>
      </c>
      <c r="BT156" s="190" t="str">
        <f t="shared" si="83"/>
        <v/>
      </c>
      <c r="BU156" s="190" t="str">
        <f t="shared" si="83"/>
        <v/>
      </c>
      <c r="BV156" s="190" t="str">
        <f t="shared" si="83"/>
        <v/>
      </c>
      <c r="BW156" s="190" t="str">
        <f t="shared" si="83"/>
        <v/>
      </c>
      <c r="BX156" s="190" t="str">
        <f t="shared" si="83"/>
        <v/>
      </c>
      <c r="BY156" s="190" t="str">
        <f t="shared" si="83"/>
        <v/>
      </c>
      <c r="BZ156" t="e">
        <f>IF(LEFT(B156,6)=$A$1,IF(ISERROR(FIND(SALES!$M$8,MPAN!H156)),"",TRUE),"")</f>
        <v>#N/A</v>
      </c>
    </row>
    <row r="157" spans="1:78" x14ac:dyDescent="0.25">
      <c r="A157" t="e">
        <f>IF(BZ157=TRUE,BZ157&amp;COUNTIF($BZ$3:BZ157,"TRUE"),"")</f>
        <v>#N/A</v>
      </c>
      <c r="B157" s="625" t="str">
        <f t="shared" si="72"/>
        <v>00</v>
      </c>
      <c r="C157" s="626">
        <f>'F12'!E160</f>
        <v>0</v>
      </c>
      <c r="D157" s="1" t="str">
        <f t="shared" si="73"/>
        <v>0</v>
      </c>
      <c r="E157" s="1" t="str">
        <f t="shared" si="74"/>
        <v>0</v>
      </c>
      <c r="F157" t="str">
        <f t="shared" si="76"/>
        <v>0</v>
      </c>
      <c r="G157" t="e">
        <f t="shared" si="77"/>
        <v>#VALUE!</v>
      </c>
      <c r="H157" s="1">
        <f>'F12'!F160</f>
        <v>0</v>
      </c>
      <c r="I157" s="197">
        <f t="shared" si="75"/>
        <v>0.25</v>
      </c>
      <c r="J157" s="190" t="str">
        <f t="shared" si="86"/>
        <v/>
      </c>
      <c r="K157" s="190" t="str">
        <f t="shared" si="86"/>
        <v/>
      </c>
      <c r="L157" s="190" t="str">
        <f t="shared" si="86"/>
        <v/>
      </c>
      <c r="M157" s="190" t="str">
        <f t="shared" si="86"/>
        <v/>
      </c>
      <c r="N157" s="190" t="str">
        <f t="shared" si="86"/>
        <v/>
      </c>
      <c r="O157" s="190" t="str">
        <f t="shared" si="86"/>
        <v/>
      </c>
      <c r="P157" s="190" t="str">
        <f t="shared" si="86"/>
        <v/>
      </c>
      <c r="Q157" s="190" t="str">
        <f t="shared" si="86"/>
        <v/>
      </c>
      <c r="R157" s="190" t="str">
        <f t="shared" si="86"/>
        <v/>
      </c>
      <c r="S157" s="190" t="str">
        <f t="shared" si="86"/>
        <v/>
      </c>
      <c r="T157" s="190" t="str">
        <f t="shared" si="86"/>
        <v/>
      </c>
      <c r="U157" s="190" t="str">
        <f t="shared" si="86"/>
        <v/>
      </c>
      <c r="V157" s="190" t="str">
        <f t="shared" si="86"/>
        <v/>
      </c>
      <c r="W157" s="190" t="str">
        <f t="shared" si="86"/>
        <v/>
      </c>
      <c r="X157" s="190" t="str">
        <f t="shared" si="86"/>
        <v/>
      </c>
      <c r="Y157" s="190" t="str">
        <f t="shared" si="86"/>
        <v/>
      </c>
      <c r="Z157" s="190" t="str">
        <f t="shared" si="82"/>
        <v/>
      </c>
      <c r="AA157" s="190" t="str">
        <f t="shared" si="82"/>
        <v/>
      </c>
      <c r="AB157" s="190" t="str">
        <f t="shared" si="82"/>
        <v/>
      </c>
      <c r="AC157" s="190" t="str">
        <f t="shared" si="82"/>
        <v/>
      </c>
      <c r="AD157" s="190" t="str">
        <f t="shared" si="82"/>
        <v/>
      </c>
      <c r="AE157" s="190" t="str">
        <f t="shared" si="82"/>
        <v/>
      </c>
      <c r="AF157" s="190" t="str">
        <f t="shared" si="82"/>
        <v/>
      </c>
      <c r="AG157" s="190" t="str">
        <f t="shared" si="82"/>
        <v/>
      </c>
      <c r="AH157" s="190" t="str">
        <f t="shared" si="82"/>
        <v/>
      </c>
      <c r="AI157" s="190" t="str">
        <f t="shared" si="82"/>
        <v/>
      </c>
      <c r="AJ157" s="190" t="str">
        <f t="shared" si="82"/>
        <v/>
      </c>
      <c r="AK157" s="190" t="str">
        <f t="shared" si="82"/>
        <v/>
      </c>
      <c r="AL157" s="190" t="str">
        <f t="shared" si="82"/>
        <v/>
      </c>
      <c r="AM157" s="190" t="str">
        <f t="shared" si="82"/>
        <v/>
      </c>
      <c r="AN157" s="190" t="str">
        <f t="shared" si="82"/>
        <v/>
      </c>
      <c r="AO157" s="190" t="str">
        <f t="shared" si="81"/>
        <v/>
      </c>
      <c r="AP157" s="190" t="str">
        <f t="shared" si="81"/>
        <v/>
      </c>
      <c r="AQ157" s="190" t="str">
        <f t="shared" si="81"/>
        <v/>
      </c>
      <c r="AR157" s="190" t="str">
        <f t="shared" si="81"/>
        <v/>
      </c>
      <c r="AS157" s="190" t="str">
        <f t="shared" si="81"/>
        <v/>
      </c>
      <c r="AT157" s="190" t="str">
        <f t="shared" si="81"/>
        <v/>
      </c>
      <c r="AU157" s="190" t="str">
        <f t="shared" si="81"/>
        <v/>
      </c>
      <c r="AV157" s="190" t="str">
        <f t="shared" si="81"/>
        <v/>
      </c>
      <c r="AW157" s="190" t="str">
        <f t="shared" si="81"/>
        <v/>
      </c>
      <c r="AX157" s="190" t="str">
        <f t="shared" si="81"/>
        <v/>
      </c>
      <c r="AY157" s="190" t="str">
        <f t="shared" si="81"/>
        <v/>
      </c>
      <c r="AZ157" s="190" t="str">
        <f t="shared" si="81"/>
        <v/>
      </c>
      <c r="BA157" s="190" t="str">
        <f t="shared" si="81"/>
        <v/>
      </c>
      <c r="BB157" s="190" t="str">
        <f t="shared" si="81"/>
        <v/>
      </c>
      <c r="BC157" s="190" t="str">
        <f t="shared" si="81"/>
        <v/>
      </c>
      <c r="BD157" s="190" t="str">
        <f t="shared" si="79"/>
        <v/>
      </c>
      <c r="BE157" s="190" t="str">
        <f t="shared" si="84"/>
        <v/>
      </c>
      <c r="BF157" s="190" t="str">
        <f t="shared" si="85"/>
        <v/>
      </c>
      <c r="BG157" s="190" t="str">
        <f t="shared" si="85"/>
        <v/>
      </c>
      <c r="BH157" s="190" t="str">
        <f t="shared" si="85"/>
        <v/>
      </c>
      <c r="BI157" s="190" t="str">
        <f t="shared" si="85"/>
        <v/>
      </c>
      <c r="BJ157" s="190" t="str">
        <f t="shared" si="85"/>
        <v/>
      </c>
      <c r="BK157" s="190" t="str">
        <f t="shared" si="85"/>
        <v/>
      </c>
      <c r="BL157" s="190" t="str">
        <f t="shared" si="85"/>
        <v/>
      </c>
      <c r="BM157" s="190" t="str">
        <f t="shared" si="85"/>
        <v/>
      </c>
      <c r="BN157" s="190" t="str">
        <f t="shared" si="85"/>
        <v/>
      </c>
      <c r="BO157" s="190" t="str">
        <f t="shared" si="85"/>
        <v/>
      </c>
      <c r="BP157" s="190" t="str">
        <f t="shared" si="85"/>
        <v/>
      </c>
      <c r="BQ157" s="190" t="str">
        <f t="shared" si="85"/>
        <v/>
      </c>
      <c r="BR157" s="190" t="str">
        <f t="shared" si="85"/>
        <v/>
      </c>
      <c r="BS157" s="190" t="str">
        <f t="shared" si="85"/>
        <v/>
      </c>
      <c r="BT157" s="190" t="str">
        <f t="shared" si="83"/>
        <v/>
      </c>
      <c r="BU157" s="190" t="str">
        <f t="shared" si="83"/>
        <v/>
      </c>
      <c r="BV157" s="190" t="str">
        <f t="shared" si="83"/>
        <v/>
      </c>
      <c r="BW157" s="190" t="str">
        <f t="shared" si="83"/>
        <v/>
      </c>
      <c r="BX157" s="190" t="str">
        <f t="shared" si="83"/>
        <v/>
      </c>
      <c r="BY157" s="190" t="str">
        <f t="shared" si="83"/>
        <v/>
      </c>
      <c r="BZ157" t="e">
        <f>IF(LEFT(B157,6)=$A$1,IF(ISERROR(FIND(SALES!$M$8,MPAN!H157)),"",TRUE),"")</f>
        <v>#N/A</v>
      </c>
    </row>
    <row r="158" spans="1:78" x14ac:dyDescent="0.25">
      <c r="A158" t="e">
        <f>IF(BZ158=TRUE,BZ158&amp;COUNTIF($BZ$3:BZ158,"TRUE"),"")</f>
        <v>#N/A</v>
      </c>
      <c r="B158" s="625" t="str">
        <f t="shared" si="72"/>
        <v>00</v>
      </c>
      <c r="C158" s="626">
        <f>'F12'!E161</f>
        <v>0</v>
      </c>
      <c r="D158" s="1" t="str">
        <f t="shared" si="73"/>
        <v>0</v>
      </c>
      <c r="E158" s="1" t="str">
        <f t="shared" si="74"/>
        <v>0</v>
      </c>
      <c r="F158" t="str">
        <f t="shared" si="76"/>
        <v>0</v>
      </c>
      <c r="G158" t="e">
        <f t="shared" si="77"/>
        <v>#VALUE!</v>
      </c>
      <c r="H158" s="1">
        <f>'F12'!F161</f>
        <v>0</v>
      </c>
      <c r="I158" s="197">
        <f t="shared" si="75"/>
        <v>0.25</v>
      </c>
      <c r="J158" s="190" t="str">
        <f t="shared" si="86"/>
        <v/>
      </c>
      <c r="K158" s="190" t="str">
        <f t="shared" si="86"/>
        <v/>
      </c>
      <c r="L158" s="190" t="str">
        <f t="shared" si="86"/>
        <v/>
      </c>
      <c r="M158" s="190" t="str">
        <f t="shared" si="86"/>
        <v/>
      </c>
      <c r="N158" s="190" t="str">
        <f t="shared" si="86"/>
        <v/>
      </c>
      <c r="O158" s="190" t="str">
        <f t="shared" si="86"/>
        <v/>
      </c>
      <c r="P158" s="190" t="str">
        <f t="shared" si="86"/>
        <v/>
      </c>
      <c r="Q158" s="190" t="str">
        <f t="shared" si="86"/>
        <v/>
      </c>
      <c r="R158" s="190" t="str">
        <f t="shared" si="86"/>
        <v/>
      </c>
      <c r="S158" s="190" t="str">
        <f t="shared" si="86"/>
        <v/>
      </c>
      <c r="T158" s="190" t="str">
        <f t="shared" si="86"/>
        <v/>
      </c>
      <c r="U158" s="190" t="str">
        <f t="shared" si="86"/>
        <v/>
      </c>
      <c r="V158" s="190" t="str">
        <f t="shared" si="86"/>
        <v/>
      </c>
      <c r="W158" s="190" t="str">
        <f t="shared" si="86"/>
        <v/>
      </c>
      <c r="X158" s="190" t="str">
        <f t="shared" si="86"/>
        <v/>
      </c>
      <c r="Y158" s="190" t="str">
        <f t="shared" si="86"/>
        <v/>
      </c>
      <c r="Z158" s="190" t="str">
        <f t="shared" si="82"/>
        <v/>
      </c>
      <c r="AA158" s="190" t="str">
        <f t="shared" si="82"/>
        <v/>
      </c>
      <c r="AB158" s="190" t="str">
        <f t="shared" si="82"/>
        <v/>
      </c>
      <c r="AC158" s="190" t="str">
        <f t="shared" si="82"/>
        <v/>
      </c>
      <c r="AD158" s="190" t="str">
        <f t="shared" si="82"/>
        <v/>
      </c>
      <c r="AE158" s="190" t="str">
        <f t="shared" si="82"/>
        <v/>
      </c>
      <c r="AF158" s="190" t="str">
        <f t="shared" si="82"/>
        <v/>
      </c>
      <c r="AG158" s="190" t="str">
        <f t="shared" si="82"/>
        <v/>
      </c>
      <c r="AH158" s="190" t="str">
        <f t="shared" si="82"/>
        <v/>
      </c>
      <c r="AI158" s="190" t="str">
        <f t="shared" si="82"/>
        <v/>
      </c>
      <c r="AJ158" s="190" t="str">
        <f t="shared" si="82"/>
        <v/>
      </c>
      <c r="AK158" s="190" t="str">
        <f t="shared" si="82"/>
        <v/>
      </c>
      <c r="AL158" s="190" t="str">
        <f t="shared" si="82"/>
        <v/>
      </c>
      <c r="AM158" s="190" t="str">
        <f t="shared" si="82"/>
        <v/>
      </c>
      <c r="AN158" s="190" t="str">
        <f t="shared" si="82"/>
        <v/>
      </c>
      <c r="AO158" s="190" t="str">
        <f t="shared" si="81"/>
        <v/>
      </c>
      <c r="AP158" s="190" t="str">
        <f t="shared" si="81"/>
        <v/>
      </c>
      <c r="AQ158" s="190" t="str">
        <f t="shared" si="81"/>
        <v/>
      </c>
      <c r="AR158" s="190" t="str">
        <f t="shared" si="81"/>
        <v/>
      </c>
      <c r="AS158" s="190" t="str">
        <f t="shared" si="81"/>
        <v/>
      </c>
      <c r="AT158" s="190" t="str">
        <f t="shared" si="81"/>
        <v/>
      </c>
      <c r="AU158" s="190" t="str">
        <f t="shared" si="81"/>
        <v/>
      </c>
      <c r="AV158" s="190" t="str">
        <f t="shared" si="81"/>
        <v/>
      </c>
      <c r="AW158" s="190" t="str">
        <f t="shared" si="81"/>
        <v/>
      </c>
      <c r="AX158" s="190" t="str">
        <f t="shared" si="81"/>
        <v/>
      </c>
      <c r="AY158" s="190" t="str">
        <f t="shared" si="81"/>
        <v/>
      </c>
      <c r="AZ158" s="190" t="str">
        <f t="shared" si="81"/>
        <v/>
      </c>
      <c r="BA158" s="190" t="str">
        <f t="shared" si="81"/>
        <v/>
      </c>
      <c r="BB158" s="190" t="str">
        <f t="shared" si="81"/>
        <v/>
      </c>
      <c r="BC158" s="190" t="str">
        <f t="shared" si="81"/>
        <v/>
      </c>
      <c r="BD158" s="190" t="str">
        <f t="shared" si="79"/>
        <v/>
      </c>
      <c r="BE158" s="190" t="str">
        <f t="shared" si="84"/>
        <v/>
      </c>
      <c r="BF158" s="190" t="str">
        <f t="shared" si="85"/>
        <v/>
      </c>
      <c r="BG158" s="190" t="str">
        <f t="shared" si="85"/>
        <v/>
      </c>
      <c r="BH158" s="190" t="str">
        <f t="shared" si="85"/>
        <v/>
      </c>
      <c r="BI158" s="190" t="str">
        <f t="shared" si="85"/>
        <v/>
      </c>
      <c r="BJ158" s="190" t="str">
        <f t="shared" si="85"/>
        <v/>
      </c>
      <c r="BK158" s="190" t="str">
        <f t="shared" si="85"/>
        <v/>
      </c>
      <c r="BL158" s="190" t="str">
        <f t="shared" si="85"/>
        <v/>
      </c>
      <c r="BM158" s="190" t="str">
        <f t="shared" si="85"/>
        <v/>
      </c>
      <c r="BN158" s="190" t="str">
        <f t="shared" si="85"/>
        <v/>
      </c>
      <c r="BO158" s="190" t="str">
        <f t="shared" si="85"/>
        <v/>
      </c>
      <c r="BP158" s="190" t="str">
        <f t="shared" si="85"/>
        <v/>
      </c>
      <c r="BQ158" s="190" t="str">
        <f t="shared" si="85"/>
        <v/>
      </c>
      <c r="BR158" s="190" t="str">
        <f t="shared" si="85"/>
        <v/>
      </c>
      <c r="BS158" s="190" t="str">
        <f t="shared" si="85"/>
        <v/>
      </c>
      <c r="BT158" s="190" t="str">
        <f t="shared" si="83"/>
        <v/>
      </c>
      <c r="BU158" s="190" t="str">
        <f t="shared" si="83"/>
        <v/>
      </c>
      <c r="BV158" s="190" t="str">
        <f t="shared" si="83"/>
        <v/>
      </c>
      <c r="BW158" s="190" t="str">
        <f t="shared" si="83"/>
        <v/>
      </c>
      <c r="BX158" s="190" t="str">
        <f t="shared" si="83"/>
        <v/>
      </c>
      <c r="BY158" s="190" t="str">
        <f t="shared" si="83"/>
        <v/>
      </c>
      <c r="BZ158" t="e">
        <f>IF(LEFT(B158,6)=$A$1,IF(ISERROR(FIND(SALES!$M$8,MPAN!H158)),"",TRUE),"")</f>
        <v>#N/A</v>
      </c>
    </row>
    <row r="159" spans="1:78" x14ac:dyDescent="0.25">
      <c r="A159" t="e">
        <f>IF(BZ159=TRUE,BZ159&amp;COUNTIF($BZ$3:BZ159,"TRUE"),"")</f>
        <v>#N/A</v>
      </c>
      <c r="B159" s="625" t="str">
        <f t="shared" si="72"/>
        <v>00</v>
      </c>
      <c r="C159" s="626">
        <f>'F12'!E162</f>
        <v>0</v>
      </c>
      <c r="D159" s="1" t="str">
        <f t="shared" si="73"/>
        <v>0</v>
      </c>
      <c r="E159" s="1" t="str">
        <f t="shared" si="74"/>
        <v>0</v>
      </c>
      <c r="F159" t="str">
        <f t="shared" si="76"/>
        <v>0</v>
      </c>
      <c r="G159" t="e">
        <f t="shared" si="77"/>
        <v>#VALUE!</v>
      </c>
      <c r="H159" s="1">
        <f>'F12'!F162</f>
        <v>0</v>
      </c>
      <c r="I159" s="197">
        <f t="shared" si="75"/>
        <v>0.25</v>
      </c>
      <c r="J159" s="190" t="str">
        <f t="shared" si="86"/>
        <v/>
      </c>
      <c r="K159" s="190" t="str">
        <f t="shared" si="86"/>
        <v/>
      </c>
      <c r="L159" s="190" t="str">
        <f t="shared" si="86"/>
        <v/>
      </c>
      <c r="M159" s="190" t="str">
        <f t="shared" si="86"/>
        <v/>
      </c>
      <c r="N159" s="190" t="str">
        <f t="shared" si="86"/>
        <v/>
      </c>
      <c r="O159" s="190" t="str">
        <f t="shared" si="86"/>
        <v/>
      </c>
      <c r="P159" s="190" t="str">
        <f t="shared" si="86"/>
        <v/>
      </c>
      <c r="Q159" s="190" t="str">
        <f t="shared" si="86"/>
        <v/>
      </c>
      <c r="R159" s="190" t="str">
        <f t="shared" si="86"/>
        <v/>
      </c>
      <c r="S159" s="190" t="str">
        <f t="shared" si="86"/>
        <v/>
      </c>
      <c r="T159" s="190" t="str">
        <f t="shared" si="86"/>
        <v/>
      </c>
      <c r="U159" s="190" t="str">
        <f t="shared" si="86"/>
        <v/>
      </c>
      <c r="V159" s="190" t="str">
        <f t="shared" si="86"/>
        <v/>
      </c>
      <c r="W159" s="190" t="str">
        <f t="shared" si="86"/>
        <v/>
      </c>
      <c r="X159" s="190" t="str">
        <f t="shared" si="86"/>
        <v/>
      </c>
      <c r="Y159" s="190" t="str">
        <f t="shared" si="86"/>
        <v/>
      </c>
      <c r="Z159" s="190" t="str">
        <f t="shared" si="82"/>
        <v/>
      </c>
      <c r="AA159" s="190" t="str">
        <f t="shared" si="82"/>
        <v/>
      </c>
      <c r="AB159" s="190" t="str">
        <f t="shared" si="82"/>
        <v/>
      </c>
      <c r="AC159" s="190" t="str">
        <f t="shared" si="82"/>
        <v/>
      </c>
      <c r="AD159" s="190" t="str">
        <f t="shared" si="82"/>
        <v/>
      </c>
      <c r="AE159" s="190" t="str">
        <f t="shared" si="82"/>
        <v/>
      </c>
      <c r="AF159" s="190" t="str">
        <f t="shared" si="82"/>
        <v/>
      </c>
      <c r="AG159" s="190" t="str">
        <f t="shared" si="82"/>
        <v/>
      </c>
      <c r="AH159" s="190" t="str">
        <f t="shared" si="82"/>
        <v/>
      </c>
      <c r="AI159" s="190" t="str">
        <f t="shared" si="82"/>
        <v/>
      </c>
      <c r="AJ159" s="190" t="str">
        <f t="shared" si="82"/>
        <v/>
      </c>
      <c r="AK159" s="190" t="str">
        <f t="shared" si="82"/>
        <v/>
      </c>
      <c r="AL159" s="190" t="str">
        <f t="shared" si="82"/>
        <v/>
      </c>
      <c r="AM159" s="190" t="str">
        <f t="shared" si="82"/>
        <v/>
      </c>
      <c r="AN159" s="190" t="str">
        <f t="shared" si="82"/>
        <v/>
      </c>
      <c r="AO159" s="190" t="str">
        <f t="shared" si="81"/>
        <v/>
      </c>
      <c r="AP159" s="190" t="str">
        <f t="shared" si="81"/>
        <v/>
      </c>
      <c r="AQ159" s="190" t="str">
        <f t="shared" si="81"/>
        <v/>
      </c>
      <c r="AR159" s="190" t="str">
        <f t="shared" si="81"/>
        <v/>
      </c>
      <c r="AS159" s="190" t="str">
        <f t="shared" si="81"/>
        <v/>
      </c>
      <c r="AT159" s="190" t="str">
        <f t="shared" si="81"/>
        <v/>
      </c>
      <c r="AU159" s="190" t="str">
        <f t="shared" si="81"/>
        <v/>
      </c>
      <c r="AV159" s="190" t="str">
        <f t="shared" si="81"/>
        <v/>
      </c>
      <c r="AW159" s="190" t="str">
        <f t="shared" si="81"/>
        <v/>
      </c>
      <c r="AX159" s="190" t="str">
        <f t="shared" si="81"/>
        <v/>
      </c>
      <c r="AY159" s="190" t="str">
        <f t="shared" si="81"/>
        <v/>
      </c>
      <c r="AZ159" s="190" t="str">
        <f t="shared" si="81"/>
        <v/>
      </c>
      <c r="BA159" s="190" t="str">
        <f t="shared" si="81"/>
        <v/>
      </c>
      <c r="BB159" s="190" t="str">
        <f t="shared" si="81"/>
        <v/>
      </c>
      <c r="BC159" s="190" t="str">
        <f t="shared" si="81"/>
        <v/>
      </c>
      <c r="BD159" s="190" t="str">
        <f t="shared" si="79"/>
        <v/>
      </c>
      <c r="BE159" s="190" t="str">
        <f t="shared" si="84"/>
        <v/>
      </c>
      <c r="BF159" s="190" t="str">
        <f t="shared" si="85"/>
        <v/>
      </c>
      <c r="BG159" s="190" t="str">
        <f t="shared" si="85"/>
        <v/>
      </c>
      <c r="BH159" s="190" t="str">
        <f t="shared" si="85"/>
        <v/>
      </c>
      <c r="BI159" s="190" t="str">
        <f t="shared" si="85"/>
        <v/>
      </c>
      <c r="BJ159" s="190" t="str">
        <f t="shared" si="85"/>
        <v/>
      </c>
      <c r="BK159" s="190" t="str">
        <f t="shared" si="85"/>
        <v/>
      </c>
      <c r="BL159" s="190" t="str">
        <f t="shared" si="85"/>
        <v/>
      </c>
      <c r="BM159" s="190" t="str">
        <f t="shared" si="85"/>
        <v/>
      </c>
      <c r="BN159" s="190" t="str">
        <f t="shared" si="85"/>
        <v/>
      </c>
      <c r="BO159" s="190" t="str">
        <f t="shared" si="85"/>
        <v/>
      </c>
      <c r="BP159" s="190" t="str">
        <f t="shared" si="85"/>
        <v/>
      </c>
      <c r="BQ159" s="190" t="str">
        <f t="shared" si="85"/>
        <v/>
      </c>
      <c r="BR159" s="190" t="str">
        <f t="shared" si="85"/>
        <v/>
      </c>
      <c r="BS159" s="190" t="str">
        <f t="shared" si="85"/>
        <v/>
      </c>
      <c r="BT159" s="190" t="str">
        <f t="shared" si="83"/>
        <v/>
      </c>
      <c r="BU159" s="190" t="str">
        <f t="shared" si="83"/>
        <v/>
      </c>
      <c r="BV159" s="190" t="str">
        <f t="shared" si="83"/>
        <v/>
      </c>
      <c r="BW159" s="190" t="str">
        <f t="shared" si="83"/>
        <v/>
      </c>
      <c r="BX159" s="190" t="str">
        <f t="shared" si="83"/>
        <v/>
      </c>
      <c r="BY159" s="190" t="str">
        <f t="shared" si="83"/>
        <v/>
      </c>
      <c r="BZ159" t="e">
        <f>IF(LEFT(B159,6)=$A$1,IF(ISERROR(FIND(SALES!$M$8,MPAN!H159)),"",TRUE),"")</f>
        <v>#N/A</v>
      </c>
    </row>
    <row r="160" spans="1:78" x14ac:dyDescent="0.25">
      <c r="A160" t="e">
        <f>IF(BZ160=TRUE,BZ160&amp;COUNTIF($BZ$3:BZ160,"TRUE"),"")</f>
        <v>#N/A</v>
      </c>
      <c r="B160" s="625" t="str">
        <f t="shared" si="72"/>
        <v>00</v>
      </c>
      <c r="C160" s="626">
        <f>'F12'!E163</f>
        <v>0</v>
      </c>
      <c r="D160" s="1" t="str">
        <f t="shared" si="73"/>
        <v>0</v>
      </c>
      <c r="E160" s="1" t="str">
        <f t="shared" si="74"/>
        <v>0</v>
      </c>
      <c r="F160" t="str">
        <f t="shared" si="76"/>
        <v>0</v>
      </c>
      <c r="G160" t="e">
        <f t="shared" si="77"/>
        <v>#VALUE!</v>
      </c>
      <c r="H160" s="1">
        <f>'F12'!F163</f>
        <v>0</v>
      </c>
      <c r="I160" s="197">
        <f t="shared" si="75"/>
        <v>0.25</v>
      </c>
      <c r="J160" s="190" t="str">
        <f t="shared" si="86"/>
        <v/>
      </c>
      <c r="K160" s="190" t="str">
        <f t="shared" si="86"/>
        <v/>
      </c>
      <c r="L160" s="190" t="str">
        <f t="shared" si="86"/>
        <v/>
      </c>
      <c r="M160" s="190" t="str">
        <f t="shared" si="86"/>
        <v/>
      </c>
      <c r="N160" s="190" t="str">
        <f t="shared" si="86"/>
        <v/>
      </c>
      <c r="O160" s="190" t="str">
        <f t="shared" si="86"/>
        <v/>
      </c>
      <c r="P160" s="190" t="str">
        <f t="shared" si="86"/>
        <v/>
      </c>
      <c r="Q160" s="190" t="str">
        <f t="shared" si="86"/>
        <v/>
      </c>
      <c r="R160" s="190" t="str">
        <f t="shared" si="86"/>
        <v/>
      </c>
      <c r="S160" s="190" t="str">
        <f t="shared" si="86"/>
        <v/>
      </c>
      <c r="T160" s="190" t="str">
        <f t="shared" si="86"/>
        <v/>
      </c>
      <c r="U160" s="190" t="str">
        <f t="shared" si="86"/>
        <v/>
      </c>
      <c r="V160" s="190" t="str">
        <f t="shared" si="86"/>
        <v/>
      </c>
      <c r="W160" s="190" t="str">
        <f t="shared" si="86"/>
        <v/>
      </c>
      <c r="X160" s="190" t="str">
        <f t="shared" si="86"/>
        <v/>
      </c>
      <c r="Y160" s="190" t="str">
        <f t="shared" si="86"/>
        <v/>
      </c>
      <c r="Z160" s="190" t="str">
        <f t="shared" si="82"/>
        <v/>
      </c>
      <c r="AA160" s="190" t="str">
        <f t="shared" si="82"/>
        <v/>
      </c>
      <c r="AB160" s="190" t="str">
        <f t="shared" si="82"/>
        <v/>
      </c>
      <c r="AC160" s="190" t="str">
        <f t="shared" si="82"/>
        <v/>
      </c>
      <c r="AD160" s="190" t="str">
        <f t="shared" si="82"/>
        <v/>
      </c>
      <c r="AE160" s="190" t="str">
        <f t="shared" si="82"/>
        <v/>
      </c>
      <c r="AF160" s="190" t="str">
        <f t="shared" si="82"/>
        <v/>
      </c>
      <c r="AG160" s="190" t="str">
        <f t="shared" si="82"/>
        <v/>
      </c>
      <c r="AH160" s="190" t="str">
        <f t="shared" si="82"/>
        <v/>
      </c>
      <c r="AI160" s="190" t="str">
        <f t="shared" si="82"/>
        <v/>
      </c>
      <c r="AJ160" s="190" t="str">
        <f t="shared" si="82"/>
        <v/>
      </c>
      <c r="AK160" s="190" t="str">
        <f t="shared" si="82"/>
        <v/>
      </c>
      <c r="AL160" s="190" t="str">
        <f t="shared" si="82"/>
        <v/>
      </c>
      <c r="AM160" s="190" t="str">
        <f t="shared" si="82"/>
        <v/>
      </c>
      <c r="AN160" s="190" t="str">
        <f t="shared" si="82"/>
        <v/>
      </c>
      <c r="AO160" s="190" t="str">
        <f t="shared" si="81"/>
        <v/>
      </c>
      <c r="AP160" s="190" t="str">
        <f t="shared" si="81"/>
        <v/>
      </c>
      <c r="AQ160" s="190" t="str">
        <f t="shared" si="81"/>
        <v/>
      </c>
      <c r="AR160" s="190" t="str">
        <f t="shared" si="81"/>
        <v/>
      </c>
      <c r="AS160" s="190" t="str">
        <f t="shared" si="81"/>
        <v/>
      </c>
      <c r="AT160" s="190" t="str">
        <f t="shared" si="81"/>
        <v/>
      </c>
      <c r="AU160" s="190" t="str">
        <f t="shared" si="81"/>
        <v/>
      </c>
      <c r="AV160" s="190" t="str">
        <f t="shared" si="81"/>
        <v/>
      </c>
      <c r="AW160" s="190" t="str">
        <f t="shared" si="81"/>
        <v/>
      </c>
      <c r="AX160" s="190" t="str">
        <f t="shared" si="81"/>
        <v/>
      </c>
      <c r="AY160" s="190" t="str">
        <f t="shared" si="81"/>
        <v/>
      </c>
      <c r="AZ160" s="190" t="str">
        <f t="shared" si="81"/>
        <v/>
      </c>
      <c r="BA160" s="190" t="str">
        <f t="shared" si="81"/>
        <v/>
      </c>
      <c r="BB160" s="190" t="str">
        <f t="shared" si="81"/>
        <v/>
      </c>
      <c r="BC160" s="190" t="str">
        <f t="shared" si="81"/>
        <v/>
      </c>
      <c r="BD160" s="190" t="str">
        <f t="shared" si="79"/>
        <v/>
      </c>
      <c r="BE160" s="190" t="str">
        <f t="shared" si="84"/>
        <v/>
      </c>
      <c r="BF160" s="190" t="str">
        <f t="shared" si="85"/>
        <v/>
      </c>
      <c r="BG160" s="190" t="str">
        <f t="shared" si="85"/>
        <v/>
      </c>
      <c r="BH160" s="190" t="str">
        <f t="shared" si="85"/>
        <v/>
      </c>
      <c r="BI160" s="190" t="str">
        <f t="shared" si="85"/>
        <v/>
      </c>
      <c r="BJ160" s="190" t="str">
        <f t="shared" si="85"/>
        <v/>
      </c>
      <c r="BK160" s="190" t="str">
        <f t="shared" si="85"/>
        <v/>
      </c>
      <c r="BL160" s="190" t="str">
        <f t="shared" si="85"/>
        <v/>
      </c>
      <c r="BM160" s="190" t="str">
        <f t="shared" si="85"/>
        <v/>
      </c>
      <c r="BN160" s="190" t="str">
        <f t="shared" si="85"/>
        <v/>
      </c>
      <c r="BO160" s="190" t="str">
        <f t="shared" si="85"/>
        <v/>
      </c>
      <c r="BP160" s="190" t="str">
        <f t="shared" si="85"/>
        <v/>
      </c>
      <c r="BQ160" s="190" t="str">
        <f t="shared" si="85"/>
        <v/>
      </c>
      <c r="BR160" s="190" t="str">
        <f t="shared" si="85"/>
        <v/>
      </c>
      <c r="BS160" s="190" t="str">
        <f t="shared" si="85"/>
        <v/>
      </c>
      <c r="BT160" s="190" t="str">
        <f t="shared" si="83"/>
        <v/>
      </c>
      <c r="BU160" s="190" t="str">
        <f t="shared" si="83"/>
        <v/>
      </c>
      <c r="BV160" s="190" t="str">
        <f t="shared" si="83"/>
        <v/>
      </c>
      <c r="BW160" s="190" t="str">
        <f t="shared" si="83"/>
        <v/>
      </c>
      <c r="BX160" s="190" t="str">
        <f t="shared" si="83"/>
        <v/>
      </c>
      <c r="BY160" s="190" t="str">
        <f t="shared" si="83"/>
        <v/>
      </c>
      <c r="BZ160" t="e">
        <f>IF(LEFT(B160,6)=$A$1,IF(ISERROR(FIND(SALES!$M$8,MPAN!H160)),"",TRUE),"")</f>
        <v>#N/A</v>
      </c>
    </row>
    <row r="161" spans="1:78" x14ac:dyDescent="0.25">
      <c r="A161" t="e">
        <f>IF(BZ161=TRUE,BZ161&amp;COUNTIF($BZ$3:BZ161,"TRUE"),"")</f>
        <v>#N/A</v>
      </c>
      <c r="B161" s="625" t="str">
        <f t="shared" si="72"/>
        <v>00</v>
      </c>
      <c r="C161" s="626">
        <f>'F12'!E164</f>
        <v>0</v>
      </c>
      <c r="D161" s="1" t="str">
        <f t="shared" si="73"/>
        <v>0</v>
      </c>
      <c r="E161" s="1" t="str">
        <f t="shared" si="74"/>
        <v>0</v>
      </c>
      <c r="F161" t="str">
        <f t="shared" si="76"/>
        <v>0</v>
      </c>
      <c r="G161" t="e">
        <f t="shared" si="77"/>
        <v>#VALUE!</v>
      </c>
      <c r="H161" s="1">
        <f>'F12'!F164</f>
        <v>0</v>
      </c>
      <c r="I161" s="197">
        <f t="shared" si="75"/>
        <v>0.25</v>
      </c>
      <c r="J161" s="190" t="str">
        <f t="shared" si="86"/>
        <v/>
      </c>
      <c r="K161" s="190" t="str">
        <f t="shared" si="86"/>
        <v/>
      </c>
      <c r="L161" s="190" t="str">
        <f t="shared" si="86"/>
        <v/>
      </c>
      <c r="M161" s="190" t="str">
        <f t="shared" si="86"/>
        <v/>
      </c>
      <c r="N161" s="190" t="str">
        <f t="shared" si="86"/>
        <v/>
      </c>
      <c r="O161" s="190" t="str">
        <f t="shared" si="86"/>
        <v/>
      </c>
      <c r="P161" s="190" t="str">
        <f t="shared" si="86"/>
        <v/>
      </c>
      <c r="Q161" s="190" t="str">
        <f t="shared" si="86"/>
        <v/>
      </c>
      <c r="R161" s="190" t="str">
        <f t="shared" si="86"/>
        <v/>
      </c>
      <c r="S161" s="190" t="str">
        <f t="shared" si="86"/>
        <v/>
      </c>
      <c r="T161" s="190" t="str">
        <f t="shared" si="86"/>
        <v/>
      </c>
      <c r="U161" s="190" t="str">
        <f t="shared" si="86"/>
        <v/>
      </c>
      <c r="V161" s="190" t="str">
        <f t="shared" si="86"/>
        <v/>
      </c>
      <c r="W161" s="190" t="str">
        <f t="shared" si="86"/>
        <v/>
      </c>
      <c r="X161" s="190" t="str">
        <f t="shared" si="86"/>
        <v/>
      </c>
      <c r="Y161" s="190" t="str">
        <f t="shared" si="86"/>
        <v/>
      </c>
      <c r="Z161" s="190" t="str">
        <f t="shared" si="82"/>
        <v/>
      </c>
      <c r="AA161" s="190" t="str">
        <f t="shared" si="82"/>
        <v/>
      </c>
      <c r="AB161" s="190" t="str">
        <f t="shared" si="82"/>
        <v/>
      </c>
      <c r="AC161" s="190" t="str">
        <f t="shared" si="82"/>
        <v/>
      </c>
      <c r="AD161" s="190" t="str">
        <f t="shared" si="82"/>
        <v/>
      </c>
      <c r="AE161" s="190" t="str">
        <f t="shared" si="82"/>
        <v/>
      </c>
      <c r="AF161" s="190" t="str">
        <f t="shared" si="82"/>
        <v/>
      </c>
      <c r="AG161" s="190" t="str">
        <f t="shared" si="82"/>
        <v/>
      </c>
      <c r="AH161" s="190" t="str">
        <f t="shared" si="82"/>
        <v/>
      </c>
      <c r="AI161" s="190" t="str">
        <f t="shared" si="82"/>
        <v/>
      </c>
      <c r="AJ161" s="190" t="str">
        <f t="shared" si="82"/>
        <v/>
      </c>
      <c r="AK161" s="190" t="str">
        <f t="shared" si="82"/>
        <v/>
      </c>
      <c r="AL161" s="190" t="str">
        <f t="shared" si="82"/>
        <v/>
      </c>
      <c r="AM161" s="190" t="str">
        <f t="shared" si="82"/>
        <v/>
      </c>
      <c r="AN161" s="190" t="str">
        <f t="shared" si="82"/>
        <v/>
      </c>
      <c r="AO161" s="190" t="str">
        <f t="shared" si="81"/>
        <v/>
      </c>
      <c r="AP161" s="190" t="str">
        <f t="shared" si="81"/>
        <v/>
      </c>
      <c r="AQ161" s="190" t="str">
        <f t="shared" si="81"/>
        <v/>
      </c>
      <c r="AR161" s="190" t="str">
        <f t="shared" si="81"/>
        <v/>
      </c>
      <c r="AS161" s="190" t="str">
        <f t="shared" si="81"/>
        <v/>
      </c>
      <c r="AT161" s="190" t="str">
        <f t="shared" si="81"/>
        <v/>
      </c>
      <c r="AU161" s="190" t="str">
        <f t="shared" si="81"/>
        <v/>
      </c>
      <c r="AV161" s="190" t="str">
        <f t="shared" si="81"/>
        <v/>
      </c>
      <c r="AW161" s="190" t="str">
        <f t="shared" si="81"/>
        <v/>
      </c>
      <c r="AX161" s="190" t="str">
        <f t="shared" si="81"/>
        <v/>
      </c>
      <c r="AY161" s="190" t="str">
        <f t="shared" si="81"/>
        <v/>
      </c>
      <c r="AZ161" s="190" t="str">
        <f t="shared" si="81"/>
        <v/>
      </c>
      <c r="BA161" s="190" t="str">
        <f t="shared" si="81"/>
        <v/>
      </c>
      <c r="BB161" s="190" t="str">
        <f t="shared" si="81"/>
        <v/>
      </c>
      <c r="BC161" s="190" t="str">
        <f>IF(BC$2&gt;LEN($H161),IF(BC$1=1,IF(LEN($H161)=2,"0"&amp;$H161,""),""),RIGHT(LEFT($H161,BC$2),3))</f>
        <v/>
      </c>
      <c r="BD161" s="190" t="str">
        <f t="shared" si="79"/>
        <v/>
      </c>
      <c r="BE161" s="190" t="str">
        <f t="shared" si="84"/>
        <v/>
      </c>
      <c r="BF161" s="190" t="str">
        <f t="shared" si="85"/>
        <v/>
      </c>
      <c r="BG161" s="190" t="str">
        <f t="shared" si="85"/>
        <v/>
      </c>
      <c r="BH161" s="190" t="str">
        <f t="shared" si="85"/>
        <v/>
      </c>
      <c r="BI161" s="190" t="str">
        <f t="shared" si="85"/>
        <v/>
      </c>
      <c r="BJ161" s="190" t="str">
        <f t="shared" si="85"/>
        <v/>
      </c>
      <c r="BK161" s="190" t="str">
        <f t="shared" si="85"/>
        <v/>
      </c>
      <c r="BL161" s="190" t="str">
        <f t="shared" si="85"/>
        <v/>
      </c>
      <c r="BM161" s="190" t="str">
        <f t="shared" si="85"/>
        <v/>
      </c>
      <c r="BN161" s="190" t="str">
        <f t="shared" si="85"/>
        <v/>
      </c>
      <c r="BO161" s="190" t="str">
        <f t="shared" si="85"/>
        <v/>
      </c>
      <c r="BP161" s="190" t="str">
        <f t="shared" si="85"/>
        <v/>
      </c>
      <c r="BQ161" s="190" t="str">
        <f t="shared" si="85"/>
        <v/>
      </c>
      <c r="BR161" s="190" t="str">
        <f t="shared" si="85"/>
        <v/>
      </c>
      <c r="BS161" s="190" t="str">
        <f t="shared" si="85"/>
        <v/>
      </c>
      <c r="BT161" s="190" t="str">
        <f t="shared" si="83"/>
        <v/>
      </c>
      <c r="BU161" s="190" t="str">
        <f t="shared" si="83"/>
        <v/>
      </c>
      <c r="BV161" s="190" t="str">
        <f t="shared" si="83"/>
        <v/>
      </c>
      <c r="BW161" s="190" t="str">
        <f t="shared" si="83"/>
        <v/>
      </c>
      <c r="BX161" s="190" t="str">
        <f t="shared" si="83"/>
        <v/>
      </c>
      <c r="BY161" s="190" t="str">
        <f t="shared" si="83"/>
        <v/>
      </c>
      <c r="BZ161" t="e">
        <f>IF(LEFT(B161,6)=$A$1,IF(ISERROR(FIND(SALES!$M$8,MPAN!H161)),"",TRUE),"")</f>
        <v>#N/A</v>
      </c>
    </row>
    <row r="162" spans="1:78" x14ac:dyDescent="0.25">
      <c r="A162" t="e">
        <f>IF(BZ162=TRUE,BZ162&amp;COUNTIF($BZ$3:BZ162,"TRUE"),"")</f>
        <v>#N/A</v>
      </c>
      <c r="B162" s="625" t="str">
        <f t="shared" si="72"/>
        <v>00</v>
      </c>
      <c r="C162" s="626">
        <f>'F12'!E165</f>
        <v>0</v>
      </c>
      <c r="D162" s="1" t="str">
        <f t="shared" si="73"/>
        <v>0</v>
      </c>
      <c r="E162" s="1" t="str">
        <f t="shared" si="74"/>
        <v>0</v>
      </c>
      <c r="F162" t="str">
        <f t="shared" si="76"/>
        <v>0</v>
      </c>
      <c r="G162" t="e">
        <f t="shared" si="77"/>
        <v>#VALUE!</v>
      </c>
      <c r="H162" s="1">
        <f>'F12'!F165</f>
        <v>0</v>
      </c>
      <c r="I162" s="197">
        <f t="shared" si="75"/>
        <v>0.25</v>
      </c>
      <c r="J162" s="190" t="str">
        <f t="shared" si="86"/>
        <v/>
      </c>
      <c r="K162" s="190" t="str">
        <f t="shared" si="86"/>
        <v/>
      </c>
      <c r="L162" s="190" t="str">
        <f t="shared" si="86"/>
        <v/>
      </c>
      <c r="M162" s="190" t="str">
        <f t="shared" si="86"/>
        <v/>
      </c>
      <c r="N162" s="190" t="str">
        <f t="shared" si="86"/>
        <v/>
      </c>
      <c r="O162" s="190" t="str">
        <f t="shared" si="86"/>
        <v/>
      </c>
      <c r="P162" s="190" t="str">
        <f t="shared" si="86"/>
        <v/>
      </c>
      <c r="Q162" s="190" t="str">
        <f t="shared" si="86"/>
        <v/>
      </c>
      <c r="R162" s="190" t="str">
        <f t="shared" si="86"/>
        <v/>
      </c>
      <c r="S162" s="190" t="str">
        <f t="shared" si="86"/>
        <v/>
      </c>
      <c r="T162" s="190" t="str">
        <f t="shared" si="86"/>
        <v/>
      </c>
      <c r="U162" s="190" t="str">
        <f t="shared" si="86"/>
        <v/>
      </c>
      <c r="V162" s="190" t="str">
        <f t="shared" si="86"/>
        <v/>
      </c>
      <c r="W162" s="190" t="str">
        <f t="shared" si="86"/>
        <v/>
      </c>
      <c r="X162" s="190" t="str">
        <f t="shared" si="86"/>
        <v/>
      </c>
      <c r="Y162" s="190" t="str">
        <f t="shared" si="86"/>
        <v/>
      </c>
      <c r="Z162" s="190" t="str">
        <f t="shared" si="82"/>
        <v/>
      </c>
      <c r="AA162" s="190" t="str">
        <f t="shared" si="82"/>
        <v/>
      </c>
      <c r="AB162" s="190" t="str">
        <f t="shared" si="82"/>
        <v/>
      </c>
      <c r="AC162" s="190" t="str">
        <f t="shared" si="82"/>
        <v/>
      </c>
      <c r="AD162" s="190" t="str">
        <f t="shared" si="82"/>
        <v/>
      </c>
      <c r="AE162" s="190" t="str">
        <f t="shared" si="82"/>
        <v/>
      </c>
      <c r="AF162" s="190" t="str">
        <f t="shared" si="82"/>
        <v/>
      </c>
      <c r="AG162" s="190" t="str">
        <f t="shared" si="82"/>
        <v/>
      </c>
      <c r="AH162" s="190" t="str">
        <f t="shared" si="82"/>
        <v/>
      </c>
      <c r="AI162" s="190" t="str">
        <f t="shared" si="82"/>
        <v/>
      </c>
      <c r="AJ162" s="190" t="str">
        <f t="shared" si="82"/>
        <v/>
      </c>
      <c r="AK162" s="190" t="str">
        <f t="shared" si="82"/>
        <v/>
      </c>
      <c r="AL162" s="190" t="str">
        <f t="shared" si="82"/>
        <v/>
      </c>
      <c r="AM162" s="190" t="str">
        <f t="shared" si="82"/>
        <v/>
      </c>
      <c r="AN162" s="190" t="str">
        <f t="shared" si="82"/>
        <v/>
      </c>
      <c r="AO162" s="190" t="str">
        <f t="shared" ref="AO162:BD177" si="87">IF(AO$2&gt;LEN($H162),IF(AO$1=1,IF(LEN($H162)=2,"0"&amp;$H162,""),""),RIGHT(LEFT($H162,AO$2),3))</f>
        <v/>
      </c>
      <c r="AP162" s="190" t="str">
        <f t="shared" si="87"/>
        <v/>
      </c>
      <c r="AQ162" s="190" t="str">
        <f t="shared" si="87"/>
        <v/>
      </c>
      <c r="AR162" s="190" t="str">
        <f t="shared" si="87"/>
        <v/>
      </c>
      <c r="AS162" s="190" t="str">
        <f t="shared" si="87"/>
        <v/>
      </c>
      <c r="AT162" s="190" t="str">
        <f t="shared" si="87"/>
        <v/>
      </c>
      <c r="AU162" s="190" t="str">
        <f t="shared" si="87"/>
        <v/>
      </c>
      <c r="AV162" s="190" t="str">
        <f t="shared" si="87"/>
        <v/>
      </c>
      <c r="AW162" s="190" t="str">
        <f t="shared" si="87"/>
        <v/>
      </c>
      <c r="AX162" s="190" t="str">
        <f t="shared" si="87"/>
        <v/>
      </c>
      <c r="AY162" s="190" t="str">
        <f t="shared" si="87"/>
        <v/>
      </c>
      <c r="AZ162" s="190" t="str">
        <f t="shared" si="87"/>
        <v/>
      </c>
      <c r="BA162" s="190" t="str">
        <f t="shared" si="87"/>
        <v/>
      </c>
      <c r="BB162" s="190" t="str">
        <f t="shared" si="87"/>
        <v/>
      </c>
      <c r="BC162" s="190" t="str">
        <f t="shared" si="87"/>
        <v/>
      </c>
      <c r="BD162" s="190" t="str">
        <f t="shared" si="87"/>
        <v/>
      </c>
      <c r="BE162" s="190" t="str">
        <f t="shared" si="84"/>
        <v/>
      </c>
      <c r="BF162" s="190" t="str">
        <f t="shared" si="85"/>
        <v/>
      </c>
      <c r="BG162" s="190" t="str">
        <f t="shared" si="85"/>
        <v/>
      </c>
      <c r="BH162" s="190" t="str">
        <f t="shared" si="85"/>
        <v/>
      </c>
      <c r="BI162" s="190" t="str">
        <f t="shared" si="85"/>
        <v/>
      </c>
      <c r="BJ162" s="190" t="str">
        <f t="shared" si="85"/>
        <v/>
      </c>
      <c r="BK162" s="190" t="str">
        <f t="shared" si="85"/>
        <v/>
      </c>
      <c r="BL162" s="190" t="str">
        <f t="shared" si="85"/>
        <v/>
      </c>
      <c r="BM162" s="190" t="str">
        <f t="shared" si="85"/>
        <v/>
      </c>
      <c r="BN162" s="190" t="str">
        <f t="shared" si="85"/>
        <v/>
      </c>
      <c r="BO162" s="190" t="str">
        <f t="shared" si="85"/>
        <v/>
      </c>
      <c r="BP162" s="190" t="str">
        <f t="shared" si="85"/>
        <v/>
      </c>
      <c r="BQ162" s="190" t="str">
        <f t="shared" si="85"/>
        <v/>
      </c>
      <c r="BR162" s="190" t="str">
        <f t="shared" si="85"/>
        <v/>
      </c>
      <c r="BS162" s="190" t="str">
        <f t="shared" si="85"/>
        <v/>
      </c>
      <c r="BT162" s="190" t="str">
        <f t="shared" si="83"/>
        <v/>
      </c>
      <c r="BU162" s="190" t="str">
        <f t="shared" si="83"/>
        <v/>
      </c>
      <c r="BV162" s="190" t="str">
        <f t="shared" si="83"/>
        <v/>
      </c>
      <c r="BW162" s="190" t="str">
        <f t="shared" si="83"/>
        <v/>
      </c>
      <c r="BX162" s="190" t="str">
        <f t="shared" si="83"/>
        <v/>
      </c>
      <c r="BY162" s="190" t="str">
        <f t="shared" si="83"/>
        <v/>
      </c>
      <c r="BZ162" t="e">
        <f>IF(LEFT(B162,6)=$A$1,IF(ISERROR(FIND(SALES!$M$8,MPAN!H162)),"",TRUE),"")</f>
        <v>#N/A</v>
      </c>
    </row>
    <row r="163" spans="1:78" x14ac:dyDescent="0.25">
      <c r="A163" t="e">
        <f>IF(BZ163=TRUE,BZ163&amp;COUNTIF($BZ$3:BZ163,"TRUE"),"")</f>
        <v>#N/A</v>
      </c>
      <c r="B163" s="625" t="str">
        <f t="shared" si="72"/>
        <v>00</v>
      </c>
      <c r="C163" s="626">
        <f>'F12'!E166</f>
        <v>0</v>
      </c>
      <c r="D163" s="1" t="str">
        <f t="shared" si="73"/>
        <v>0</v>
      </c>
      <c r="E163" s="1" t="str">
        <f t="shared" si="74"/>
        <v>0</v>
      </c>
      <c r="F163" t="str">
        <f t="shared" si="76"/>
        <v>0</v>
      </c>
      <c r="G163" t="e">
        <f t="shared" si="77"/>
        <v>#VALUE!</v>
      </c>
      <c r="H163" s="1">
        <f>'F12'!F166</f>
        <v>0</v>
      </c>
      <c r="I163" s="197">
        <f t="shared" si="75"/>
        <v>0.25</v>
      </c>
      <c r="J163" s="190" t="str">
        <f t="shared" si="86"/>
        <v/>
      </c>
      <c r="K163" s="190" t="str">
        <f t="shared" si="86"/>
        <v/>
      </c>
      <c r="L163" s="190" t="str">
        <f t="shared" si="86"/>
        <v/>
      </c>
      <c r="M163" s="190" t="str">
        <f t="shared" si="86"/>
        <v/>
      </c>
      <c r="N163" s="190" t="str">
        <f t="shared" si="86"/>
        <v/>
      </c>
      <c r="O163" s="190" t="str">
        <f t="shared" si="86"/>
        <v/>
      </c>
      <c r="P163" s="190" t="str">
        <f t="shared" si="86"/>
        <v/>
      </c>
      <c r="Q163" s="190" t="str">
        <f t="shared" si="86"/>
        <v/>
      </c>
      <c r="R163" s="190" t="str">
        <f t="shared" si="86"/>
        <v/>
      </c>
      <c r="S163" s="190" t="str">
        <f t="shared" si="86"/>
        <v/>
      </c>
      <c r="T163" s="190" t="str">
        <f t="shared" si="86"/>
        <v/>
      </c>
      <c r="U163" s="190" t="str">
        <f t="shared" si="86"/>
        <v/>
      </c>
      <c r="V163" s="190" t="str">
        <f t="shared" si="86"/>
        <v/>
      </c>
      <c r="W163" s="190" t="str">
        <f t="shared" si="86"/>
        <v/>
      </c>
      <c r="X163" s="190" t="str">
        <f t="shared" si="86"/>
        <v/>
      </c>
      <c r="Y163" s="190" t="str">
        <f t="shared" si="86"/>
        <v/>
      </c>
      <c r="Z163" s="190" t="str">
        <f t="shared" ref="Z163:AO179" si="88">IF(Z$2&gt;LEN($H163),IF(Z$1=1,IF(LEN($H163)=2,"0"&amp;$H163,""),""),RIGHT(LEFT($H163,Z$2),3))</f>
        <v/>
      </c>
      <c r="AA163" s="190" t="str">
        <f t="shared" si="88"/>
        <v/>
      </c>
      <c r="AB163" s="190" t="str">
        <f t="shared" si="88"/>
        <v/>
      </c>
      <c r="AC163" s="190" t="str">
        <f t="shared" si="88"/>
        <v/>
      </c>
      <c r="AD163" s="190" t="str">
        <f t="shared" si="88"/>
        <v/>
      </c>
      <c r="AE163" s="190" t="str">
        <f t="shared" si="88"/>
        <v/>
      </c>
      <c r="AF163" s="190" t="str">
        <f t="shared" si="88"/>
        <v/>
      </c>
      <c r="AG163" s="190" t="str">
        <f t="shared" si="88"/>
        <v/>
      </c>
      <c r="AH163" s="190" t="str">
        <f t="shared" si="88"/>
        <v/>
      </c>
      <c r="AI163" s="190" t="str">
        <f t="shared" si="88"/>
        <v/>
      </c>
      <c r="AJ163" s="190" t="str">
        <f t="shared" si="88"/>
        <v/>
      </c>
      <c r="AK163" s="190" t="str">
        <f t="shared" si="88"/>
        <v/>
      </c>
      <c r="AL163" s="190" t="str">
        <f t="shared" si="88"/>
        <v/>
      </c>
      <c r="AM163" s="190" t="str">
        <f t="shared" si="88"/>
        <v/>
      </c>
      <c r="AN163" s="190" t="str">
        <f t="shared" si="88"/>
        <v/>
      </c>
      <c r="AO163" s="190" t="str">
        <f t="shared" si="87"/>
        <v/>
      </c>
      <c r="AP163" s="190" t="str">
        <f t="shared" si="87"/>
        <v/>
      </c>
      <c r="AQ163" s="190" t="str">
        <f t="shared" si="87"/>
        <v/>
      </c>
      <c r="AR163" s="190" t="str">
        <f t="shared" si="87"/>
        <v/>
      </c>
      <c r="AS163" s="190" t="str">
        <f t="shared" si="87"/>
        <v/>
      </c>
      <c r="AT163" s="190" t="str">
        <f t="shared" si="87"/>
        <v/>
      </c>
      <c r="AU163" s="190" t="str">
        <f t="shared" si="87"/>
        <v/>
      </c>
      <c r="AV163" s="190" t="str">
        <f t="shared" si="87"/>
        <v/>
      </c>
      <c r="AW163" s="190" t="str">
        <f t="shared" si="87"/>
        <v/>
      </c>
      <c r="AX163" s="190" t="str">
        <f t="shared" si="87"/>
        <v/>
      </c>
      <c r="AY163" s="190" t="str">
        <f t="shared" si="87"/>
        <v/>
      </c>
      <c r="AZ163" s="190" t="str">
        <f t="shared" si="87"/>
        <v/>
      </c>
      <c r="BA163" s="190" t="str">
        <f t="shared" si="87"/>
        <v/>
      </c>
      <c r="BB163" s="190" t="str">
        <f t="shared" si="87"/>
        <v/>
      </c>
      <c r="BC163" s="190" t="str">
        <f t="shared" si="87"/>
        <v/>
      </c>
      <c r="BD163" s="190" t="str">
        <f t="shared" si="87"/>
        <v/>
      </c>
      <c r="BE163" s="190" t="str">
        <f t="shared" si="84"/>
        <v/>
      </c>
      <c r="BF163" s="190" t="str">
        <f t="shared" si="85"/>
        <v/>
      </c>
      <c r="BG163" s="190" t="str">
        <f t="shared" si="85"/>
        <v/>
      </c>
      <c r="BH163" s="190" t="str">
        <f t="shared" si="85"/>
        <v/>
      </c>
      <c r="BI163" s="190" t="str">
        <f t="shared" si="85"/>
        <v/>
      </c>
      <c r="BJ163" s="190" t="str">
        <f t="shared" si="85"/>
        <v/>
      </c>
      <c r="BK163" s="190" t="str">
        <f t="shared" si="85"/>
        <v/>
      </c>
      <c r="BL163" s="190" t="str">
        <f t="shared" si="85"/>
        <v/>
      </c>
      <c r="BM163" s="190" t="str">
        <f t="shared" si="85"/>
        <v/>
      </c>
      <c r="BN163" s="190" t="str">
        <f t="shared" si="85"/>
        <v/>
      </c>
      <c r="BO163" s="190" t="str">
        <f t="shared" si="85"/>
        <v/>
      </c>
      <c r="BP163" s="190" t="str">
        <f t="shared" si="85"/>
        <v/>
      </c>
      <c r="BQ163" s="190" t="str">
        <f t="shared" si="85"/>
        <v/>
      </c>
      <c r="BR163" s="190" t="str">
        <f t="shared" si="85"/>
        <v/>
      </c>
      <c r="BS163" s="190" t="str">
        <f t="shared" si="85"/>
        <v/>
      </c>
      <c r="BT163" s="190" t="str">
        <f t="shared" si="83"/>
        <v/>
      </c>
      <c r="BU163" s="190" t="str">
        <f t="shared" si="83"/>
        <v/>
      </c>
      <c r="BV163" s="190" t="str">
        <f t="shared" si="83"/>
        <v/>
      </c>
      <c r="BW163" s="190" t="str">
        <f t="shared" si="83"/>
        <v/>
      </c>
      <c r="BX163" s="190" t="str">
        <f t="shared" si="83"/>
        <v/>
      </c>
      <c r="BY163" s="190" t="str">
        <f t="shared" si="83"/>
        <v/>
      </c>
      <c r="BZ163" t="e">
        <f>IF(LEFT(B163,6)=$A$1,IF(ISERROR(FIND(SALES!$M$8,MPAN!H163)),"",TRUE),"")</f>
        <v>#N/A</v>
      </c>
    </row>
    <row r="164" spans="1:78" x14ac:dyDescent="0.25">
      <c r="A164" t="e">
        <f>IF(BZ164=TRUE,BZ164&amp;COUNTIF($BZ$3:BZ164,"TRUE"),"")</f>
        <v>#N/A</v>
      </c>
      <c r="B164" s="625" t="str">
        <f t="shared" si="72"/>
        <v>00</v>
      </c>
      <c r="C164" s="626">
        <f>'F12'!E167</f>
        <v>0</v>
      </c>
      <c r="D164" s="1" t="str">
        <f t="shared" si="73"/>
        <v>0</v>
      </c>
      <c r="E164" s="1" t="str">
        <f t="shared" si="74"/>
        <v>0</v>
      </c>
      <c r="F164" t="str">
        <f t="shared" si="76"/>
        <v>0</v>
      </c>
      <c r="G164" t="e">
        <f t="shared" si="77"/>
        <v>#VALUE!</v>
      </c>
      <c r="H164" s="1">
        <f>'F12'!F167</f>
        <v>0</v>
      </c>
      <c r="I164" s="197">
        <f t="shared" si="75"/>
        <v>0.25</v>
      </c>
      <c r="J164" s="190" t="str">
        <f t="shared" si="86"/>
        <v/>
      </c>
      <c r="K164" s="190" t="str">
        <f t="shared" si="86"/>
        <v/>
      </c>
      <c r="L164" s="190" t="str">
        <f t="shared" si="86"/>
        <v/>
      </c>
      <c r="M164" s="190" t="str">
        <f t="shared" si="86"/>
        <v/>
      </c>
      <c r="N164" s="190" t="str">
        <f t="shared" si="86"/>
        <v/>
      </c>
      <c r="O164" s="190" t="str">
        <f t="shared" si="86"/>
        <v/>
      </c>
      <c r="P164" s="190" t="str">
        <f t="shared" si="86"/>
        <v/>
      </c>
      <c r="Q164" s="190" t="str">
        <f t="shared" si="86"/>
        <v/>
      </c>
      <c r="R164" s="190" t="str">
        <f t="shared" si="86"/>
        <v/>
      </c>
      <c r="S164" s="190" t="str">
        <f t="shared" si="86"/>
        <v/>
      </c>
      <c r="T164" s="190" t="str">
        <f t="shared" si="86"/>
        <v/>
      </c>
      <c r="U164" s="190" t="str">
        <f t="shared" si="86"/>
        <v/>
      </c>
      <c r="V164" s="190" t="str">
        <f t="shared" si="86"/>
        <v/>
      </c>
      <c r="W164" s="190" t="str">
        <f t="shared" si="86"/>
        <v/>
      </c>
      <c r="X164" s="190" t="str">
        <f t="shared" si="86"/>
        <v/>
      </c>
      <c r="Y164" s="190" t="str">
        <f t="shared" si="86"/>
        <v/>
      </c>
      <c r="Z164" s="190" t="str">
        <f t="shared" si="88"/>
        <v/>
      </c>
      <c r="AA164" s="190" t="str">
        <f t="shared" si="88"/>
        <v/>
      </c>
      <c r="AB164" s="190" t="str">
        <f t="shared" si="88"/>
        <v/>
      </c>
      <c r="AC164" s="190" t="str">
        <f t="shared" si="88"/>
        <v/>
      </c>
      <c r="AD164" s="190" t="str">
        <f t="shared" si="88"/>
        <v/>
      </c>
      <c r="AE164" s="190" t="str">
        <f t="shared" si="88"/>
        <v/>
      </c>
      <c r="AF164" s="190" t="str">
        <f t="shared" si="88"/>
        <v/>
      </c>
      <c r="AG164" s="190" t="str">
        <f t="shared" si="88"/>
        <v/>
      </c>
      <c r="AH164" s="190" t="str">
        <f t="shared" si="88"/>
        <v/>
      </c>
      <c r="AI164" s="190" t="str">
        <f t="shared" si="88"/>
        <v/>
      </c>
      <c r="AJ164" s="190" t="str">
        <f t="shared" si="88"/>
        <v/>
      </c>
      <c r="AK164" s="190" t="str">
        <f t="shared" si="88"/>
        <v/>
      </c>
      <c r="AL164" s="190" t="str">
        <f t="shared" si="88"/>
        <v/>
      </c>
      <c r="AM164" s="190" t="str">
        <f t="shared" si="88"/>
        <v/>
      </c>
      <c r="AN164" s="190" t="str">
        <f t="shared" si="88"/>
        <v/>
      </c>
      <c r="AO164" s="190" t="str">
        <f t="shared" si="87"/>
        <v/>
      </c>
      <c r="AP164" s="190" t="str">
        <f t="shared" si="87"/>
        <v/>
      </c>
      <c r="AQ164" s="190" t="str">
        <f t="shared" si="87"/>
        <v/>
      </c>
      <c r="AR164" s="190" t="str">
        <f t="shared" si="87"/>
        <v/>
      </c>
      <c r="AS164" s="190" t="str">
        <f t="shared" si="87"/>
        <v/>
      </c>
      <c r="AT164" s="190" t="str">
        <f t="shared" si="87"/>
        <v/>
      </c>
      <c r="AU164" s="190" t="str">
        <f t="shared" si="87"/>
        <v/>
      </c>
      <c r="AV164" s="190" t="str">
        <f t="shared" si="87"/>
        <v/>
      </c>
      <c r="AW164" s="190" t="str">
        <f t="shared" si="87"/>
        <v/>
      </c>
      <c r="AX164" s="190" t="str">
        <f t="shared" si="87"/>
        <v/>
      </c>
      <c r="AY164" s="190" t="str">
        <f t="shared" si="87"/>
        <v/>
      </c>
      <c r="AZ164" s="190" t="str">
        <f t="shared" si="87"/>
        <v/>
      </c>
      <c r="BA164" s="190" t="str">
        <f t="shared" si="87"/>
        <v/>
      </c>
      <c r="BB164" s="190" t="str">
        <f t="shared" si="87"/>
        <v/>
      </c>
      <c r="BC164" s="190" t="str">
        <f t="shared" si="87"/>
        <v/>
      </c>
      <c r="BD164" s="190" t="str">
        <f t="shared" si="87"/>
        <v/>
      </c>
      <c r="BE164" s="190" t="str">
        <f t="shared" si="84"/>
        <v/>
      </c>
      <c r="BF164" s="190" t="str">
        <f t="shared" si="85"/>
        <v/>
      </c>
      <c r="BG164" s="190" t="str">
        <f t="shared" si="85"/>
        <v/>
      </c>
      <c r="BH164" s="190" t="str">
        <f t="shared" si="85"/>
        <v/>
      </c>
      <c r="BI164" s="190" t="str">
        <f t="shared" si="85"/>
        <v/>
      </c>
      <c r="BJ164" s="190" t="str">
        <f t="shared" si="85"/>
        <v/>
      </c>
      <c r="BK164" s="190" t="str">
        <f t="shared" si="85"/>
        <v/>
      </c>
      <c r="BL164" s="190" t="str">
        <f t="shared" si="85"/>
        <v/>
      </c>
      <c r="BM164" s="190" t="str">
        <f t="shared" si="85"/>
        <v/>
      </c>
      <c r="BN164" s="190" t="str">
        <f t="shared" si="85"/>
        <v/>
      </c>
      <c r="BO164" s="190" t="str">
        <f t="shared" si="85"/>
        <v/>
      </c>
      <c r="BP164" s="190" t="str">
        <f t="shared" si="85"/>
        <v/>
      </c>
      <c r="BQ164" s="190" t="str">
        <f t="shared" si="85"/>
        <v/>
      </c>
      <c r="BR164" s="190" t="str">
        <f t="shared" si="85"/>
        <v/>
      </c>
      <c r="BS164" s="190" t="str">
        <f t="shared" si="85"/>
        <v/>
      </c>
      <c r="BT164" s="190" t="str">
        <f t="shared" si="83"/>
        <v/>
      </c>
      <c r="BU164" s="190" t="str">
        <f t="shared" si="83"/>
        <v/>
      </c>
      <c r="BV164" s="190" t="str">
        <f t="shared" si="83"/>
        <v/>
      </c>
      <c r="BW164" s="190" t="str">
        <f t="shared" si="83"/>
        <v/>
      </c>
      <c r="BX164" s="190" t="str">
        <f t="shared" si="83"/>
        <v/>
      </c>
      <c r="BY164" s="190" t="str">
        <f t="shared" si="83"/>
        <v/>
      </c>
      <c r="BZ164" t="e">
        <f>IF(LEFT(B164,6)=$A$1,IF(ISERROR(FIND(SALES!$M$8,MPAN!H164)),"",TRUE),"")</f>
        <v>#N/A</v>
      </c>
    </row>
    <row r="165" spans="1:78" x14ac:dyDescent="0.25">
      <c r="A165" t="e">
        <f>IF(BZ165=TRUE,BZ165&amp;COUNTIF($BZ$3:BZ165,"TRUE"),"")</f>
        <v>#N/A</v>
      </c>
      <c r="B165" s="625" t="str">
        <f t="shared" si="72"/>
        <v>00</v>
      </c>
      <c r="C165" s="626">
        <f>'F12'!E168</f>
        <v>0</v>
      </c>
      <c r="D165" s="1" t="str">
        <f t="shared" si="73"/>
        <v>0</v>
      </c>
      <c r="E165" s="1" t="str">
        <f t="shared" si="74"/>
        <v>0</v>
      </c>
      <c r="F165" t="str">
        <f t="shared" si="76"/>
        <v>0</v>
      </c>
      <c r="G165" t="e">
        <f t="shared" si="77"/>
        <v>#VALUE!</v>
      </c>
      <c r="H165" s="1">
        <f>'F12'!F168</f>
        <v>0</v>
      </c>
      <c r="I165" s="197">
        <f t="shared" si="75"/>
        <v>0.25</v>
      </c>
      <c r="J165" s="190" t="str">
        <f t="shared" si="86"/>
        <v/>
      </c>
      <c r="K165" s="190" t="str">
        <f t="shared" si="86"/>
        <v/>
      </c>
      <c r="L165" s="190" t="str">
        <f t="shared" si="86"/>
        <v/>
      </c>
      <c r="M165" s="190" t="str">
        <f t="shared" si="86"/>
        <v/>
      </c>
      <c r="N165" s="190" t="str">
        <f t="shared" si="86"/>
        <v/>
      </c>
      <c r="O165" s="190" t="str">
        <f t="shared" si="86"/>
        <v/>
      </c>
      <c r="P165" s="190" t="str">
        <f t="shared" si="86"/>
        <v/>
      </c>
      <c r="Q165" s="190" t="str">
        <f t="shared" si="86"/>
        <v/>
      </c>
      <c r="R165" s="190" t="str">
        <f t="shared" si="86"/>
        <v/>
      </c>
      <c r="S165" s="190" t="str">
        <f t="shared" si="86"/>
        <v/>
      </c>
      <c r="T165" s="190" t="str">
        <f t="shared" si="86"/>
        <v/>
      </c>
      <c r="U165" s="190" t="str">
        <f t="shared" si="86"/>
        <v/>
      </c>
      <c r="V165" s="190" t="str">
        <f t="shared" si="86"/>
        <v/>
      </c>
      <c r="W165" s="190" t="str">
        <f t="shared" si="86"/>
        <v/>
      </c>
      <c r="X165" s="190" t="str">
        <f t="shared" si="86"/>
        <v/>
      </c>
      <c r="Y165" s="190" t="str">
        <f t="shared" si="86"/>
        <v/>
      </c>
      <c r="Z165" s="190" t="str">
        <f t="shared" si="88"/>
        <v/>
      </c>
      <c r="AA165" s="190" t="str">
        <f t="shared" si="88"/>
        <v/>
      </c>
      <c r="AB165" s="190" t="str">
        <f t="shared" si="88"/>
        <v/>
      </c>
      <c r="AC165" s="190" t="str">
        <f t="shared" si="88"/>
        <v/>
      </c>
      <c r="AD165" s="190" t="str">
        <f t="shared" si="88"/>
        <v/>
      </c>
      <c r="AE165" s="190" t="str">
        <f t="shared" si="88"/>
        <v/>
      </c>
      <c r="AF165" s="190" t="str">
        <f t="shared" si="88"/>
        <v/>
      </c>
      <c r="AG165" s="190" t="str">
        <f t="shared" si="88"/>
        <v/>
      </c>
      <c r="AH165" s="190" t="str">
        <f t="shared" si="88"/>
        <v/>
      </c>
      <c r="AI165" s="190" t="str">
        <f t="shared" si="88"/>
        <v/>
      </c>
      <c r="AJ165" s="190" t="str">
        <f t="shared" si="88"/>
        <v/>
      </c>
      <c r="AK165" s="190" t="str">
        <f t="shared" si="88"/>
        <v/>
      </c>
      <c r="AL165" s="190" t="str">
        <f t="shared" si="88"/>
        <v/>
      </c>
      <c r="AM165" s="190" t="str">
        <f t="shared" si="88"/>
        <v/>
      </c>
      <c r="AN165" s="190" t="str">
        <f t="shared" si="88"/>
        <v/>
      </c>
      <c r="AO165" s="190" t="str">
        <f t="shared" si="87"/>
        <v/>
      </c>
      <c r="AP165" s="190" t="str">
        <f t="shared" si="87"/>
        <v/>
      </c>
      <c r="AQ165" s="190" t="str">
        <f t="shared" si="87"/>
        <v/>
      </c>
      <c r="AR165" s="190" t="str">
        <f t="shared" si="87"/>
        <v/>
      </c>
      <c r="AS165" s="190" t="str">
        <f t="shared" si="87"/>
        <v/>
      </c>
      <c r="AT165" s="190" t="str">
        <f t="shared" si="87"/>
        <v/>
      </c>
      <c r="AU165" s="190" t="str">
        <f t="shared" si="87"/>
        <v/>
      </c>
      <c r="AV165" s="190" t="str">
        <f t="shared" si="87"/>
        <v/>
      </c>
      <c r="AW165" s="190" t="str">
        <f t="shared" si="87"/>
        <v/>
      </c>
      <c r="AX165" s="190" t="str">
        <f t="shared" si="87"/>
        <v/>
      </c>
      <c r="AY165" s="190" t="str">
        <f t="shared" si="87"/>
        <v/>
      </c>
      <c r="AZ165" s="190" t="str">
        <f t="shared" si="87"/>
        <v/>
      </c>
      <c r="BA165" s="190" t="str">
        <f t="shared" si="87"/>
        <v/>
      </c>
      <c r="BB165" s="190" t="str">
        <f t="shared" si="87"/>
        <v/>
      </c>
      <c r="BC165" s="190" t="str">
        <f t="shared" si="87"/>
        <v/>
      </c>
      <c r="BD165" s="190" t="str">
        <f t="shared" si="87"/>
        <v/>
      </c>
      <c r="BE165" s="190" t="str">
        <f t="shared" si="84"/>
        <v/>
      </c>
      <c r="BF165" s="190" t="str">
        <f t="shared" si="85"/>
        <v/>
      </c>
      <c r="BG165" s="190" t="str">
        <f t="shared" si="85"/>
        <v/>
      </c>
      <c r="BH165" s="190" t="str">
        <f t="shared" si="85"/>
        <v/>
      </c>
      <c r="BI165" s="190" t="str">
        <f t="shared" ref="BI165:BS165" si="89">IF(BI$2&gt;LEN($H165),IF(BI$1=1,IF(LEN($H165)=2,"0"&amp;$H165,""),""),RIGHT(LEFT($H165,BI$2),3))</f>
        <v/>
      </c>
      <c r="BJ165" s="190" t="str">
        <f t="shared" si="89"/>
        <v/>
      </c>
      <c r="BK165" s="190" t="str">
        <f t="shared" si="89"/>
        <v/>
      </c>
      <c r="BL165" s="190" t="str">
        <f t="shared" si="89"/>
        <v/>
      </c>
      <c r="BM165" s="190" t="str">
        <f t="shared" si="89"/>
        <v/>
      </c>
      <c r="BN165" s="190" t="str">
        <f t="shared" si="89"/>
        <v/>
      </c>
      <c r="BO165" s="190" t="str">
        <f t="shared" si="89"/>
        <v/>
      </c>
      <c r="BP165" s="190" t="str">
        <f t="shared" si="89"/>
        <v/>
      </c>
      <c r="BQ165" s="190" t="str">
        <f t="shared" si="89"/>
        <v/>
      </c>
      <c r="BR165" s="190" t="str">
        <f t="shared" si="89"/>
        <v/>
      </c>
      <c r="BS165" s="190" t="str">
        <f t="shared" si="89"/>
        <v/>
      </c>
      <c r="BT165" s="190" t="str">
        <f t="shared" si="83"/>
        <v/>
      </c>
      <c r="BU165" s="190" t="str">
        <f t="shared" si="83"/>
        <v/>
      </c>
      <c r="BV165" s="190" t="str">
        <f t="shared" si="83"/>
        <v/>
      </c>
      <c r="BW165" s="190" t="str">
        <f t="shared" si="83"/>
        <v/>
      </c>
      <c r="BX165" s="190" t="str">
        <f t="shared" si="83"/>
        <v/>
      </c>
      <c r="BY165" s="190" t="str">
        <f t="shared" si="83"/>
        <v/>
      </c>
      <c r="BZ165" t="e">
        <f>IF(LEFT(B165,6)=$A$1,IF(ISERROR(FIND(SALES!$M$8,MPAN!H165)),"",TRUE),"")</f>
        <v>#N/A</v>
      </c>
    </row>
    <row r="166" spans="1:78" x14ac:dyDescent="0.25">
      <c r="A166" t="e">
        <f>IF(BZ166=TRUE,BZ166&amp;COUNTIF($BZ$3:BZ166,"TRUE"),"")</f>
        <v>#N/A</v>
      </c>
      <c r="B166" s="625" t="str">
        <f t="shared" si="72"/>
        <v>00</v>
      </c>
      <c r="C166" s="626">
        <f>'F12'!E169</f>
        <v>0</v>
      </c>
      <c r="D166" s="1" t="str">
        <f t="shared" si="73"/>
        <v>0</v>
      </c>
      <c r="E166" s="1" t="str">
        <f t="shared" si="74"/>
        <v>0</v>
      </c>
      <c r="F166" t="str">
        <f t="shared" si="76"/>
        <v>0</v>
      </c>
      <c r="G166" t="e">
        <f t="shared" si="77"/>
        <v>#VALUE!</v>
      </c>
      <c r="H166" s="1">
        <f>'F12'!F169</f>
        <v>0</v>
      </c>
      <c r="I166" s="197">
        <f t="shared" si="75"/>
        <v>0.25</v>
      </c>
      <c r="J166" s="190" t="str">
        <f t="shared" si="86"/>
        <v/>
      </c>
      <c r="K166" s="190" t="str">
        <f t="shared" si="86"/>
        <v/>
      </c>
      <c r="L166" s="190" t="str">
        <f t="shared" si="86"/>
        <v/>
      </c>
      <c r="M166" s="190" t="str">
        <f t="shared" si="86"/>
        <v/>
      </c>
      <c r="N166" s="190" t="str">
        <f t="shared" si="86"/>
        <v/>
      </c>
      <c r="O166" s="190" t="str">
        <f t="shared" si="86"/>
        <v/>
      </c>
      <c r="P166" s="190" t="str">
        <f t="shared" si="86"/>
        <v/>
      </c>
      <c r="Q166" s="190" t="str">
        <f t="shared" si="86"/>
        <v/>
      </c>
      <c r="R166" s="190" t="str">
        <f t="shared" si="86"/>
        <v/>
      </c>
      <c r="S166" s="190" t="str">
        <f t="shared" si="86"/>
        <v/>
      </c>
      <c r="T166" s="190" t="str">
        <f t="shared" si="86"/>
        <v/>
      </c>
      <c r="U166" s="190" t="str">
        <f t="shared" si="86"/>
        <v/>
      </c>
      <c r="V166" s="190" t="str">
        <f t="shared" si="86"/>
        <v/>
      </c>
      <c r="W166" s="190" t="str">
        <f t="shared" si="86"/>
        <v/>
      </c>
      <c r="X166" s="190" t="str">
        <f t="shared" si="86"/>
        <v/>
      </c>
      <c r="Y166" s="190" t="str">
        <f>IF(Y$2&gt;LEN($H166),IF(Y$1=1,IF(LEN($H166)=2,"0"&amp;$H166,""),""),RIGHT(LEFT($H166,Y$2),3))</f>
        <v/>
      </c>
      <c r="Z166" s="190" t="str">
        <f t="shared" si="88"/>
        <v/>
      </c>
      <c r="AA166" s="190" t="str">
        <f t="shared" si="88"/>
        <v/>
      </c>
      <c r="AB166" s="190" t="str">
        <f t="shared" si="88"/>
        <v/>
      </c>
      <c r="AC166" s="190" t="str">
        <f t="shared" si="88"/>
        <v/>
      </c>
      <c r="AD166" s="190" t="str">
        <f t="shared" si="88"/>
        <v/>
      </c>
      <c r="AE166" s="190" t="str">
        <f t="shared" si="88"/>
        <v/>
      </c>
      <c r="AF166" s="190" t="str">
        <f t="shared" si="88"/>
        <v/>
      </c>
      <c r="AG166" s="190" t="str">
        <f t="shared" si="88"/>
        <v/>
      </c>
      <c r="AH166" s="190" t="str">
        <f t="shared" si="88"/>
        <v/>
      </c>
      <c r="AI166" s="190" t="str">
        <f t="shared" si="88"/>
        <v/>
      </c>
      <c r="AJ166" s="190" t="str">
        <f t="shared" si="88"/>
        <v/>
      </c>
      <c r="AK166" s="190" t="str">
        <f t="shared" si="88"/>
        <v/>
      </c>
      <c r="AL166" s="190" t="str">
        <f t="shared" si="88"/>
        <v/>
      </c>
      <c r="AM166" s="190" t="str">
        <f t="shared" si="88"/>
        <v/>
      </c>
      <c r="AN166" s="190" t="str">
        <f t="shared" si="88"/>
        <v/>
      </c>
      <c r="AO166" s="190" t="str">
        <f t="shared" si="87"/>
        <v/>
      </c>
      <c r="AP166" s="190" t="str">
        <f t="shared" si="87"/>
        <v/>
      </c>
      <c r="AQ166" s="190" t="str">
        <f t="shared" si="87"/>
        <v/>
      </c>
      <c r="AR166" s="190" t="str">
        <f t="shared" si="87"/>
        <v/>
      </c>
      <c r="AS166" s="190" t="str">
        <f t="shared" si="87"/>
        <v/>
      </c>
      <c r="AT166" s="190" t="str">
        <f t="shared" si="87"/>
        <v/>
      </c>
      <c r="AU166" s="190" t="str">
        <f t="shared" si="87"/>
        <v/>
      </c>
      <c r="AV166" s="190" t="str">
        <f t="shared" si="87"/>
        <v/>
      </c>
      <c r="AW166" s="190" t="str">
        <f t="shared" si="87"/>
        <v/>
      </c>
      <c r="AX166" s="190" t="str">
        <f t="shared" si="87"/>
        <v/>
      </c>
      <c r="AY166" s="190" t="str">
        <f t="shared" si="87"/>
        <v/>
      </c>
      <c r="AZ166" s="190" t="str">
        <f t="shared" si="87"/>
        <v/>
      </c>
      <c r="BA166" s="190" t="str">
        <f t="shared" si="87"/>
        <v/>
      </c>
      <c r="BB166" s="190" t="str">
        <f t="shared" si="87"/>
        <v/>
      </c>
      <c r="BC166" s="190" t="str">
        <f t="shared" si="87"/>
        <v/>
      </c>
      <c r="BD166" s="190" t="str">
        <f t="shared" si="87"/>
        <v/>
      </c>
      <c r="BE166" s="190" t="str">
        <f t="shared" si="84"/>
        <v/>
      </c>
      <c r="BF166" s="190" t="str">
        <f t="shared" ref="BF166:BS184" si="90">IF(BF$2&gt;LEN($H166),IF(BF$1=1,IF(LEN($H166)=2,"0"&amp;$H166,""),""),RIGHT(LEFT($H166,BF$2),3))</f>
        <v/>
      </c>
      <c r="BG166" s="190" t="str">
        <f t="shared" si="90"/>
        <v/>
      </c>
      <c r="BH166" s="190" t="str">
        <f t="shared" si="90"/>
        <v/>
      </c>
      <c r="BI166" s="190" t="str">
        <f t="shared" si="90"/>
        <v/>
      </c>
      <c r="BJ166" s="190" t="str">
        <f t="shared" si="90"/>
        <v/>
      </c>
      <c r="BK166" s="190" t="str">
        <f t="shared" si="90"/>
        <v/>
      </c>
      <c r="BL166" s="190" t="str">
        <f t="shared" si="90"/>
        <v/>
      </c>
      <c r="BM166" s="190" t="str">
        <f t="shared" si="90"/>
        <v/>
      </c>
      <c r="BN166" s="190" t="str">
        <f t="shared" si="90"/>
        <v/>
      </c>
      <c r="BO166" s="190" t="str">
        <f t="shared" si="90"/>
        <v/>
      </c>
      <c r="BP166" s="190" t="str">
        <f t="shared" si="90"/>
        <v/>
      </c>
      <c r="BQ166" s="190" t="str">
        <f t="shared" si="90"/>
        <v/>
      </c>
      <c r="BR166" s="190" t="str">
        <f t="shared" si="90"/>
        <v/>
      </c>
      <c r="BS166" s="190" t="str">
        <f t="shared" si="90"/>
        <v/>
      </c>
      <c r="BT166" s="190" t="str">
        <f t="shared" si="83"/>
        <v/>
      </c>
      <c r="BU166" s="190" t="str">
        <f t="shared" si="83"/>
        <v/>
      </c>
      <c r="BV166" s="190" t="str">
        <f t="shared" si="83"/>
        <v/>
      </c>
      <c r="BW166" s="190" t="str">
        <f t="shared" si="83"/>
        <v/>
      </c>
      <c r="BX166" s="190" t="str">
        <f t="shared" si="83"/>
        <v/>
      </c>
      <c r="BY166" s="190" t="str">
        <f t="shared" si="83"/>
        <v/>
      </c>
      <c r="BZ166" t="e">
        <f>IF(LEFT(B166,6)=$A$1,IF(ISERROR(FIND(SALES!$M$8,MPAN!H166)),"",TRUE),"")</f>
        <v>#N/A</v>
      </c>
    </row>
    <row r="167" spans="1:78" x14ac:dyDescent="0.25">
      <c r="A167" t="e">
        <f>IF(BZ167=TRUE,BZ167&amp;COUNTIF($BZ$3:BZ167,"TRUE"),"")</f>
        <v>#N/A</v>
      </c>
      <c r="B167" s="625" t="str">
        <f t="shared" si="72"/>
        <v>00</v>
      </c>
      <c r="C167" s="626">
        <f>'F12'!E170</f>
        <v>0</v>
      </c>
      <c r="D167" s="1" t="str">
        <f t="shared" si="73"/>
        <v>0</v>
      </c>
      <c r="E167" s="1" t="str">
        <f t="shared" si="74"/>
        <v>0</v>
      </c>
      <c r="F167" t="str">
        <f t="shared" si="76"/>
        <v>0</v>
      </c>
      <c r="G167" t="e">
        <f t="shared" si="77"/>
        <v>#VALUE!</v>
      </c>
      <c r="H167" s="1">
        <f>'F12'!F170</f>
        <v>0</v>
      </c>
      <c r="I167" s="197">
        <f t="shared" si="75"/>
        <v>0.25</v>
      </c>
      <c r="J167" s="190" t="str">
        <f t="shared" ref="J167:Y182" si="91">IF(J$2&gt;LEN($H167),IF(J$1=1,IF(LEN($H167)=2,"0"&amp;$H167,""),""),RIGHT(LEFT($H167,J$2),3))</f>
        <v/>
      </c>
      <c r="K167" s="190" t="str">
        <f t="shared" si="91"/>
        <v/>
      </c>
      <c r="L167" s="190" t="str">
        <f t="shared" si="91"/>
        <v/>
      </c>
      <c r="M167" s="190" t="str">
        <f t="shared" si="91"/>
        <v/>
      </c>
      <c r="N167" s="190" t="str">
        <f t="shared" si="91"/>
        <v/>
      </c>
      <c r="O167" s="190" t="str">
        <f t="shared" si="91"/>
        <v/>
      </c>
      <c r="P167" s="190" t="str">
        <f t="shared" si="91"/>
        <v/>
      </c>
      <c r="Q167" s="190" t="str">
        <f t="shared" si="91"/>
        <v/>
      </c>
      <c r="R167" s="190" t="str">
        <f t="shared" si="91"/>
        <v/>
      </c>
      <c r="S167" s="190" t="str">
        <f t="shared" si="91"/>
        <v/>
      </c>
      <c r="T167" s="190" t="str">
        <f t="shared" si="91"/>
        <v/>
      </c>
      <c r="U167" s="190" t="str">
        <f t="shared" si="91"/>
        <v/>
      </c>
      <c r="V167" s="190" t="str">
        <f t="shared" si="91"/>
        <v/>
      </c>
      <c r="W167" s="190" t="str">
        <f t="shared" si="91"/>
        <v/>
      </c>
      <c r="X167" s="190" t="str">
        <f t="shared" si="91"/>
        <v/>
      </c>
      <c r="Y167" s="190" t="str">
        <f t="shared" si="91"/>
        <v/>
      </c>
      <c r="Z167" s="190" t="str">
        <f t="shared" si="88"/>
        <v/>
      </c>
      <c r="AA167" s="190" t="str">
        <f t="shared" si="88"/>
        <v/>
      </c>
      <c r="AB167" s="190" t="str">
        <f t="shared" si="88"/>
        <v/>
      </c>
      <c r="AC167" s="190" t="str">
        <f t="shared" si="88"/>
        <v/>
      </c>
      <c r="AD167" s="190" t="str">
        <f t="shared" si="88"/>
        <v/>
      </c>
      <c r="AE167" s="190" t="str">
        <f t="shared" si="88"/>
        <v/>
      </c>
      <c r="AF167" s="190" t="str">
        <f t="shared" si="88"/>
        <v/>
      </c>
      <c r="AG167" s="190" t="str">
        <f t="shared" si="88"/>
        <v/>
      </c>
      <c r="AH167" s="190" t="str">
        <f t="shared" si="88"/>
        <v/>
      </c>
      <c r="AI167" s="190" t="str">
        <f t="shared" si="88"/>
        <v/>
      </c>
      <c r="AJ167" s="190" t="str">
        <f t="shared" si="88"/>
        <v/>
      </c>
      <c r="AK167" s="190" t="str">
        <f t="shared" si="88"/>
        <v/>
      </c>
      <c r="AL167" s="190" t="str">
        <f t="shared" si="88"/>
        <v/>
      </c>
      <c r="AM167" s="190" t="str">
        <f t="shared" si="88"/>
        <v/>
      </c>
      <c r="AN167" s="190" t="str">
        <f t="shared" si="88"/>
        <v/>
      </c>
      <c r="AO167" s="190" t="str">
        <f t="shared" si="87"/>
        <v/>
      </c>
      <c r="AP167" s="190" t="str">
        <f t="shared" si="87"/>
        <v/>
      </c>
      <c r="AQ167" s="190" t="str">
        <f t="shared" si="87"/>
        <v/>
      </c>
      <c r="AR167" s="190" t="str">
        <f t="shared" si="87"/>
        <v/>
      </c>
      <c r="AS167" s="190" t="str">
        <f t="shared" si="87"/>
        <v/>
      </c>
      <c r="AT167" s="190" t="str">
        <f t="shared" si="87"/>
        <v/>
      </c>
      <c r="AU167" s="190" t="str">
        <f t="shared" si="87"/>
        <v/>
      </c>
      <c r="AV167" s="190" t="str">
        <f t="shared" si="87"/>
        <v/>
      </c>
      <c r="AW167" s="190" t="str">
        <f t="shared" si="87"/>
        <v/>
      </c>
      <c r="AX167" s="190" t="str">
        <f t="shared" si="87"/>
        <v/>
      </c>
      <c r="AY167" s="190" t="str">
        <f t="shared" si="87"/>
        <v/>
      </c>
      <c r="AZ167" s="190" t="str">
        <f t="shared" si="87"/>
        <v/>
      </c>
      <c r="BA167" s="190" t="str">
        <f t="shared" si="87"/>
        <v/>
      </c>
      <c r="BB167" s="190" t="str">
        <f t="shared" si="87"/>
        <v/>
      </c>
      <c r="BC167" s="190" t="str">
        <f t="shared" si="87"/>
        <v/>
      </c>
      <c r="BD167" s="190" t="str">
        <f t="shared" si="87"/>
        <v/>
      </c>
      <c r="BE167" s="190" t="str">
        <f t="shared" si="84"/>
        <v/>
      </c>
      <c r="BF167" s="190" t="str">
        <f t="shared" si="90"/>
        <v/>
      </c>
      <c r="BG167" s="190" t="str">
        <f t="shared" si="90"/>
        <v/>
      </c>
      <c r="BH167" s="190" t="str">
        <f t="shared" si="90"/>
        <v/>
      </c>
      <c r="BI167" s="190" t="str">
        <f t="shared" si="90"/>
        <v/>
      </c>
      <c r="BJ167" s="190" t="str">
        <f t="shared" si="90"/>
        <v/>
      </c>
      <c r="BK167" s="190" t="str">
        <f t="shared" si="90"/>
        <v/>
      </c>
      <c r="BL167" s="190" t="str">
        <f t="shared" si="90"/>
        <v/>
      </c>
      <c r="BM167" s="190" t="str">
        <f t="shared" si="90"/>
        <v/>
      </c>
      <c r="BN167" s="190" t="str">
        <f t="shared" si="90"/>
        <v/>
      </c>
      <c r="BO167" s="190" t="str">
        <f t="shared" si="90"/>
        <v/>
      </c>
      <c r="BP167" s="190" t="str">
        <f t="shared" si="90"/>
        <v/>
      </c>
      <c r="BQ167" s="190" t="str">
        <f t="shared" si="90"/>
        <v/>
      </c>
      <c r="BR167" s="190" t="str">
        <f t="shared" si="90"/>
        <v/>
      </c>
      <c r="BS167" s="190" t="str">
        <f t="shared" si="90"/>
        <v/>
      </c>
      <c r="BT167" s="190" t="str">
        <f t="shared" si="83"/>
        <v/>
      </c>
      <c r="BU167" s="190" t="str">
        <f t="shared" si="83"/>
        <v/>
      </c>
      <c r="BV167" s="190" t="str">
        <f t="shared" si="83"/>
        <v/>
      </c>
      <c r="BW167" s="190" t="str">
        <f t="shared" si="83"/>
        <v/>
      </c>
      <c r="BX167" s="190" t="str">
        <f t="shared" si="83"/>
        <v/>
      </c>
      <c r="BY167" s="190" t="str">
        <f t="shared" si="83"/>
        <v/>
      </c>
      <c r="BZ167" t="e">
        <f>IF(LEFT(B167,6)=$A$1,IF(ISERROR(FIND(SALES!$M$8,MPAN!H167)),"",TRUE),"")</f>
        <v>#N/A</v>
      </c>
    </row>
    <row r="168" spans="1:78" x14ac:dyDescent="0.25">
      <c r="A168" t="e">
        <f>IF(BZ168=TRUE,BZ168&amp;COUNTIF($BZ$3:BZ168,"TRUE"),"")</f>
        <v>#N/A</v>
      </c>
      <c r="B168" s="625" t="str">
        <f t="shared" si="72"/>
        <v>00</v>
      </c>
      <c r="C168" s="626">
        <f>'F12'!E171</f>
        <v>0</v>
      </c>
      <c r="D168" s="1" t="str">
        <f t="shared" si="73"/>
        <v>0</v>
      </c>
      <c r="E168" s="1" t="str">
        <f t="shared" si="74"/>
        <v>0</v>
      </c>
      <c r="F168" t="str">
        <f t="shared" si="76"/>
        <v>0</v>
      </c>
      <c r="G168" t="e">
        <f t="shared" si="77"/>
        <v>#VALUE!</v>
      </c>
      <c r="H168" s="1">
        <f>'F12'!F171</f>
        <v>0</v>
      </c>
      <c r="I168" s="197">
        <f t="shared" si="75"/>
        <v>0.25</v>
      </c>
      <c r="J168" s="190" t="str">
        <f t="shared" si="91"/>
        <v/>
      </c>
      <c r="K168" s="190" t="str">
        <f t="shared" si="91"/>
        <v/>
      </c>
      <c r="L168" s="190" t="str">
        <f t="shared" si="91"/>
        <v/>
      </c>
      <c r="M168" s="190" t="str">
        <f t="shared" si="91"/>
        <v/>
      </c>
      <c r="N168" s="190" t="str">
        <f t="shared" si="91"/>
        <v/>
      </c>
      <c r="O168" s="190" t="str">
        <f t="shared" si="91"/>
        <v/>
      </c>
      <c r="P168" s="190" t="str">
        <f t="shared" si="91"/>
        <v/>
      </c>
      <c r="Q168" s="190" t="str">
        <f t="shared" si="91"/>
        <v/>
      </c>
      <c r="R168" s="190" t="str">
        <f t="shared" si="91"/>
        <v/>
      </c>
      <c r="S168" s="190" t="str">
        <f t="shared" si="91"/>
        <v/>
      </c>
      <c r="T168" s="190" t="str">
        <f t="shared" si="91"/>
        <v/>
      </c>
      <c r="U168" s="190" t="str">
        <f t="shared" si="91"/>
        <v/>
      </c>
      <c r="V168" s="190" t="str">
        <f t="shared" si="91"/>
        <v/>
      </c>
      <c r="W168" s="190" t="str">
        <f t="shared" si="91"/>
        <v/>
      </c>
      <c r="X168" s="190" t="str">
        <f t="shared" si="91"/>
        <v/>
      </c>
      <c r="Y168" s="190" t="str">
        <f t="shared" si="91"/>
        <v/>
      </c>
      <c r="Z168" s="190" t="str">
        <f t="shared" si="88"/>
        <v/>
      </c>
      <c r="AA168" s="190" t="str">
        <f t="shared" si="88"/>
        <v/>
      </c>
      <c r="AB168" s="190" t="str">
        <f t="shared" si="88"/>
        <v/>
      </c>
      <c r="AC168" s="190" t="str">
        <f t="shared" si="88"/>
        <v/>
      </c>
      <c r="AD168" s="190" t="str">
        <f t="shared" si="88"/>
        <v/>
      </c>
      <c r="AE168" s="190" t="str">
        <f t="shared" si="88"/>
        <v/>
      </c>
      <c r="AF168" s="190" t="str">
        <f t="shared" si="88"/>
        <v/>
      </c>
      <c r="AG168" s="190" t="str">
        <f t="shared" si="88"/>
        <v/>
      </c>
      <c r="AH168" s="190" t="str">
        <f t="shared" si="88"/>
        <v/>
      </c>
      <c r="AI168" s="190" t="str">
        <f t="shared" si="88"/>
        <v/>
      </c>
      <c r="AJ168" s="190" t="str">
        <f t="shared" si="88"/>
        <v/>
      </c>
      <c r="AK168" s="190" t="str">
        <f t="shared" si="88"/>
        <v/>
      </c>
      <c r="AL168" s="190" t="str">
        <f t="shared" si="88"/>
        <v/>
      </c>
      <c r="AM168" s="190" t="str">
        <f t="shared" si="88"/>
        <v/>
      </c>
      <c r="AN168" s="190" t="str">
        <f t="shared" si="88"/>
        <v/>
      </c>
      <c r="AO168" s="190" t="str">
        <f t="shared" si="87"/>
        <v/>
      </c>
      <c r="AP168" s="190" t="str">
        <f t="shared" si="87"/>
        <v/>
      </c>
      <c r="AQ168" s="190" t="str">
        <f t="shared" si="87"/>
        <v/>
      </c>
      <c r="AR168" s="190" t="str">
        <f t="shared" si="87"/>
        <v/>
      </c>
      <c r="AS168" s="190" t="str">
        <f t="shared" si="87"/>
        <v/>
      </c>
      <c r="AT168" s="190" t="str">
        <f t="shared" si="87"/>
        <v/>
      </c>
      <c r="AU168" s="190" t="str">
        <f t="shared" si="87"/>
        <v/>
      </c>
      <c r="AV168" s="190" t="str">
        <f t="shared" si="87"/>
        <v/>
      </c>
      <c r="AW168" s="190" t="str">
        <f t="shared" si="87"/>
        <v/>
      </c>
      <c r="AX168" s="190" t="str">
        <f t="shared" si="87"/>
        <v/>
      </c>
      <c r="AY168" s="190" t="str">
        <f t="shared" si="87"/>
        <v/>
      </c>
      <c r="AZ168" s="190" t="str">
        <f t="shared" si="87"/>
        <v/>
      </c>
      <c r="BA168" s="190" t="str">
        <f t="shared" si="87"/>
        <v/>
      </c>
      <c r="BB168" s="190" t="str">
        <f t="shared" si="87"/>
        <v/>
      </c>
      <c r="BC168" s="190" t="str">
        <f t="shared" si="87"/>
        <v/>
      </c>
      <c r="BD168" s="190" t="str">
        <f t="shared" si="87"/>
        <v/>
      </c>
      <c r="BE168" s="190" t="str">
        <f t="shared" si="84"/>
        <v/>
      </c>
      <c r="BF168" s="190" t="str">
        <f t="shared" si="90"/>
        <v/>
      </c>
      <c r="BG168" s="190" t="str">
        <f t="shared" si="90"/>
        <v/>
      </c>
      <c r="BH168" s="190" t="str">
        <f t="shared" si="90"/>
        <v/>
      </c>
      <c r="BI168" s="190" t="str">
        <f t="shared" si="90"/>
        <v/>
      </c>
      <c r="BJ168" s="190" t="str">
        <f t="shared" si="90"/>
        <v/>
      </c>
      <c r="BK168" s="190" t="str">
        <f t="shared" si="90"/>
        <v/>
      </c>
      <c r="BL168" s="190" t="str">
        <f t="shared" si="90"/>
        <v/>
      </c>
      <c r="BM168" s="190" t="str">
        <f t="shared" si="90"/>
        <v/>
      </c>
      <c r="BN168" s="190" t="str">
        <f t="shared" si="90"/>
        <v/>
      </c>
      <c r="BO168" s="190" t="str">
        <f t="shared" si="90"/>
        <v/>
      </c>
      <c r="BP168" s="190" t="str">
        <f t="shared" si="90"/>
        <v/>
      </c>
      <c r="BQ168" s="190" t="str">
        <f t="shared" si="90"/>
        <v/>
      </c>
      <c r="BR168" s="190" t="str">
        <f t="shared" si="90"/>
        <v/>
      </c>
      <c r="BS168" s="190" t="str">
        <f t="shared" si="90"/>
        <v/>
      </c>
      <c r="BT168" s="190" t="str">
        <f t="shared" si="83"/>
        <v/>
      </c>
      <c r="BU168" s="190" t="str">
        <f t="shared" si="83"/>
        <v/>
      </c>
      <c r="BV168" s="190" t="str">
        <f t="shared" si="83"/>
        <v/>
      </c>
      <c r="BW168" s="190" t="str">
        <f t="shared" si="83"/>
        <v/>
      </c>
      <c r="BX168" s="190" t="str">
        <f t="shared" si="83"/>
        <v/>
      </c>
      <c r="BY168" s="190" t="str">
        <f t="shared" si="83"/>
        <v/>
      </c>
      <c r="BZ168" t="e">
        <f>IF(LEFT(B168,6)=$A$1,IF(ISERROR(FIND(SALES!$M$8,MPAN!H168)),"",TRUE),"")</f>
        <v>#N/A</v>
      </c>
    </row>
    <row r="169" spans="1:78" x14ac:dyDescent="0.25">
      <c r="A169" t="e">
        <f>IF(BZ169=TRUE,BZ169&amp;COUNTIF($BZ$3:BZ169,"TRUE"),"")</f>
        <v>#N/A</v>
      </c>
      <c r="B169" s="625" t="str">
        <f t="shared" si="72"/>
        <v>00</v>
      </c>
      <c r="C169" s="626">
        <f>'F12'!E172</f>
        <v>0</v>
      </c>
      <c r="D169" s="1" t="str">
        <f t="shared" si="73"/>
        <v>0</v>
      </c>
      <c r="E169" s="1" t="str">
        <f t="shared" si="74"/>
        <v>0</v>
      </c>
      <c r="F169" t="str">
        <f t="shared" si="76"/>
        <v>0</v>
      </c>
      <c r="G169" t="e">
        <f t="shared" si="77"/>
        <v>#VALUE!</v>
      </c>
      <c r="H169" s="1">
        <f>'F12'!F172</f>
        <v>0</v>
      </c>
      <c r="I169" s="197">
        <f t="shared" si="75"/>
        <v>0.25</v>
      </c>
      <c r="J169" s="190" t="str">
        <f t="shared" si="91"/>
        <v/>
      </c>
      <c r="K169" s="190" t="str">
        <f t="shared" si="91"/>
        <v/>
      </c>
      <c r="L169" s="190" t="str">
        <f t="shared" si="91"/>
        <v/>
      </c>
      <c r="M169" s="190" t="str">
        <f t="shared" si="91"/>
        <v/>
      </c>
      <c r="N169" s="190" t="str">
        <f t="shared" si="91"/>
        <v/>
      </c>
      <c r="O169" s="190" t="str">
        <f t="shared" si="91"/>
        <v/>
      </c>
      <c r="P169" s="190" t="str">
        <f t="shared" si="91"/>
        <v/>
      </c>
      <c r="Q169" s="190" t="str">
        <f t="shared" si="91"/>
        <v/>
      </c>
      <c r="R169" s="190" t="str">
        <f t="shared" si="91"/>
        <v/>
      </c>
      <c r="S169" s="190" t="str">
        <f t="shared" si="91"/>
        <v/>
      </c>
      <c r="T169" s="190" t="str">
        <f t="shared" si="91"/>
        <v/>
      </c>
      <c r="U169" s="190" t="str">
        <f t="shared" si="91"/>
        <v/>
      </c>
      <c r="V169" s="190" t="str">
        <f t="shared" si="91"/>
        <v/>
      </c>
      <c r="W169" s="190" t="str">
        <f t="shared" si="91"/>
        <v/>
      </c>
      <c r="X169" s="190" t="str">
        <f t="shared" si="91"/>
        <v/>
      </c>
      <c r="Y169" s="190" t="str">
        <f t="shared" si="91"/>
        <v/>
      </c>
      <c r="Z169" s="190" t="str">
        <f t="shared" si="88"/>
        <v/>
      </c>
      <c r="AA169" s="190" t="str">
        <f t="shared" si="88"/>
        <v/>
      </c>
      <c r="AB169" s="190" t="str">
        <f t="shared" si="88"/>
        <v/>
      </c>
      <c r="AC169" s="190" t="str">
        <f t="shared" si="88"/>
        <v/>
      </c>
      <c r="AD169" s="190" t="str">
        <f t="shared" si="88"/>
        <v/>
      </c>
      <c r="AE169" s="190" t="str">
        <f t="shared" si="88"/>
        <v/>
      </c>
      <c r="AF169" s="190" t="str">
        <f t="shared" si="88"/>
        <v/>
      </c>
      <c r="AG169" s="190" t="str">
        <f t="shared" si="88"/>
        <v/>
      </c>
      <c r="AH169" s="190" t="str">
        <f t="shared" si="88"/>
        <v/>
      </c>
      <c r="AI169" s="190" t="str">
        <f t="shared" si="88"/>
        <v/>
      </c>
      <c r="AJ169" s="190" t="str">
        <f t="shared" si="88"/>
        <v/>
      </c>
      <c r="AK169" s="190" t="str">
        <f t="shared" si="88"/>
        <v/>
      </c>
      <c r="AL169" s="190" t="str">
        <f t="shared" si="88"/>
        <v/>
      </c>
      <c r="AM169" s="190" t="str">
        <f t="shared" si="88"/>
        <v/>
      </c>
      <c r="AN169" s="190" t="str">
        <f t="shared" si="88"/>
        <v/>
      </c>
      <c r="AO169" s="190" t="str">
        <f t="shared" si="87"/>
        <v/>
      </c>
      <c r="AP169" s="190" t="str">
        <f t="shared" si="87"/>
        <v/>
      </c>
      <c r="AQ169" s="190" t="str">
        <f t="shared" si="87"/>
        <v/>
      </c>
      <c r="AR169" s="190" t="str">
        <f t="shared" si="87"/>
        <v/>
      </c>
      <c r="AS169" s="190" t="str">
        <f t="shared" si="87"/>
        <v/>
      </c>
      <c r="AT169" s="190" t="str">
        <f t="shared" si="87"/>
        <v/>
      </c>
      <c r="AU169" s="190" t="str">
        <f t="shared" si="87"/>
        <v/>
      </c>
      <c r="AV169" s="190" t="str">
        <f t="shared" si="87"/>
        <v/>
      </c>
      <c r="AW169" s="190" t="str">
        <f t="shared" si="87"/>
        <v/>
      </c>
      <c r="AX169" s="190" t="str">
        <f t="shared" si="87"/>
        <v/>
      </c>
      <c r="AY169" s="190" t="str">
        <f t="shared" si="87"/>
        <v/>
      </c>
      <c r="AZ169" s="190" t="str">
        <f t="shared" si="87"/>
        <v/>
      </c>
      <c r="BA169" s="190" t="str">
        <f t="shared" si="87"/>
        <v/>
      </c>
      <c r="BB169" s="190" t="str">
        <f t="shared" si="87"/>
        <v/>
      </c>
      <c r="BC169" s="190" t="str">
        <f t="shared" si="87"/>
        <v/>
      </c>
      <c r="BD169" s="190" t="str">
        <f t="shared" si="87"/>
        <v/>
      </c>
      <c r="BE169" s="190" t="str">
        <f t="shared" si="84"/>
        <v/>
      </c>
      <c r="BF169" s="190" t="str">
        <f t="shared" si="90"/>
        <v/>
      </c>
      <c r="BG169" s="190" t="str">
        <f t="shared" si="90"/>
        <v/>
      </c>
      <c r="BH169" s="190" t="str">
        <f t="shared" si="90"/>
        <v/>
      </c>
      <c r="BI169" s="190" t="str">
        <f t="shared" si="90"/>
        <v/>
      </c>
      <c r="BJ169" s="190" t="str">
        <f t="shared" si="90"/>
        <v/>
      </c>
      <c r="BK169" s="190" t="str">
        <f t="shared" si="90"/>
        <v/>
      </c>
      <c r="BL169" s="190" t="str">
        <f t="shared" si="90"/>
        <v/>
      </c>
      <c r="BM169" s="190" t="str">
        <f t="shared" si="90"/>
        <v/>
      </c>
      <c r="BN169" s="190" t="str">
        <f t="shared" si="90"/>
        <v/>
      </c>
      <c r="BO169" s="190" t="str">
        <f t="shared" si="90"/>
        <v/>
      </c>
      <c r="BP169" s="190" t="str">
        <f t="shared" si="90"/>
        <v/>
      </c>
      <c r="BQ169" s="190" t="str">
        <f t="shared" si="90"/>
        <v/>
      </c>
      <c r="BR169" s="190" t="str">
        <f t="shared" si="90"/>
        <v/>
      </c>
      <c r="BS169" s="190" t="str">
        <f t="shared" si="90"/>
        <v/>
      </c>
      <c r="BT169" s="190" t="str">
        <f t="shared" si="83"/>
        <v/>
      </c>
      <c r="BU169" s="190" t="str">
        <f t="shared" si="83"/>
        <v/>
      </c>
      <c r="BV169" s="190" t="str">
        <f t="shared" si="83"/>
        <v/>
      </c>
      <c r="BW169" s="190" t="str">
        <f t="shared" si="83"/>
        <v/>
      </c>
      <c r="BX169" s="190" t="str">
        <f t="shared" si="83"/>
        <v/>
      </c>
      <c r="BY169" s="190" t="str">
        <f t="shared" si="83"/>
        <v/>
      </c>
      <c r="BZ169" t="e">
        <f>IF(LEFT(B169,6)=$A$1,IF(ISERROR(FIND(SALES!$M$8,MPAN!H169)),"",TRUE),"")</f>
        <v>#N/A</v>
      </c>
    </row>
    <row r="170" spans="1:78" x14ac:dyDescent="0.25">
      <c r="A170" t="e">
        <f>IF(BZ170=TRUE,BZ170&amp;COUNTIF($BZ$3:BZ170,"TRUE"),"")</f>
        <v>#N/A</v>
      </c>
      <c r="B170" s="625" t="str">
        <f t="shared" si="72"/>
        <v>00</v>
      </c>
      <c r="C170" s="626">
        <f>'F12'!E173</f>
        <v>0</v>
      </c>
      <c r="D170" s="1" t="str">
        <f t="shared" si="73"/>
        <v>0</v>
      </c>
      <c r="E170" s="1" t="str">
        <f t="shared" si="74"/>
        <v>0</v>
      </c>
      <c r="F170" t="str">
        <f t="shared" si="76"/>
        <v>0</v>
      </c>
      <c r="G170" t="e">
        <f t="shared" si="77"/>
        <v>#VALUE!</v>
      </c>
      <c r="H170" s="1">
        <f>'F12'!F173</f>
        <v>0</v>
      </c>
      <c r="I170" s="197">
        <f t="shared" si="75"/>
        <v>0.25</v>
      </c>
      <c r="J170" s="190" t="str">
        <f t="shared" si="91"/>
        <v/>
      </c>
      <c r="K170" s="190" t="str">
        <f t="shared" si="91"/>
        <v/>
      </c>
      <c r="L170" s="190" t="str">
        <f t="shared" si="91"/>
        <v/>
      </c>
      <c r="M170" s="190" t="str">
        <f t="shared" si="91"/>
        <v/>
      </c>
      <c r="N170" s="190" t="str">
        <f t="shared" si="91"/>
        <v/>
      </c>
      <c r="O170" s="190" t="str">
        <f t="shared" si="91"/>
        <v/>
      </c>
      <c r="P170" s="190" t="str">
        <f t="shared" si="91"/>
        <v/>
      </c>
      <c r="Q170" s="190" t="str">
        <f t="shared" si="91"/>
        <v/>
      </c>
      <c r="R170" s="190" t="str">
        <f t="shared" si="91"/>
        <v/>
      </c>
      <c r="S170" s="190" t="str">
        <f t="shared" si="91"/>
        <v/>
      </c>
      <c r="T170" s="190" t="str">
        <f t="shared" si="91"/>
        <v/>
      </c>
      <c r="U170" s="190" t="str">
        <f t="shared" si="91"/>
        <v/>
      </c>
      <c r="V170" s="190" t="str">
        <f t="shared" si="91"/>
        <v/>
      </c>
      <c r="W170" s="190" t="str">
        <f t="shared" si="91"/>
        <v/>
      </c>
      <c r="X170" s="190" t="str">
        <f t="shared" si="91"/>
        <v/>
      </c>
      <c r="Y170" s="190" t="str">
        <f t="shared" si="91"/>
        <v/>
      </c>
      <c r="Z170" s="190" t="str">
        <f t="shared" si="88"/>
        <v/>
      </c>
      <c r="AA170" s="190" t="str">
        <f t="shared" si="88"/>
        <v/>
      </c>
      <c r="AB170" s="190" t="str">
        <f t="shared" si="88"/>
        <v/>
      </c>
      <c r="AC170" s="190" t="str">
        <f t="shared" si="88"/>
        <v/>
      </c>
      <c r="AD170" s="190" t="str">
        <f t="shared" si="88"/>
        <v/>
      </c>
      <c r="AE170" s="190" t="str">
        <f t="shared" si="88"/>
        <v/>
      </c>
      <c r="AF170" s="190" t="str">
        <f t="shared" si="88"/>
        <v/>
      </c>
      <c r="AG170" s="190" t="str">
        <f t="shared" si="88"/>
        <v/>
      </c>
      <c r="AH170" s="190" t="str">
        <f t="shared" si="88"/>
        <v/>
      </c>
      <c r="AI170" s="190" t="str">
        <f t="shared" si="88"/>
        <v/>
      </c>
      <c r="AJ170" s="190" t="str">
        <f t="shared" si="88"/>
        <v/>
      </c>
      <c r="AK170" s="190" t="str">
        <f t="shared" si="88"/>
        <v/>
      </c>
      <c r="AL170" s="190" t="str">
        <f t="shared" si="88"/>
        <v/>
      </c>
      <c r="AM170" s="190" t="str">
        <f t="shared" si="88"/>
        <v/>
      </c>
      <c r="AN170" s="190" t="str">
        <f t="shared" si="88"/>
        <v/>
      </c>
      <c r="AO170" s="190" t="str">
        <f t="shared" si="87"/>
        <v/>
      </c>
      <c r="AP170" s="190" t="str">
        <f t="shared" si="87"/>
        <v/>
      </c>
      <c r="AQ170" s="190" t="str">
        <f t="shared" si="87"/>
        <v/>
      </c>
      <c r="AR170" s="190" t="str">
        <f t="shared" si="87"/>
        <v/>
      </c>
      <c r="AS170" s="190" t="str">
        <f t="shared" si="87"/>
        <v/>
      </c>
      <c r="AT170" s="190" t="str">
        <f t="shared" si="87"/>
        <v/>
      </c>
      <c r="AU170" s="190" t="str">
        <f t="shared" si="87"/>
        <v/>
      </c>
      <c r="AV170" s="190" t="str">
        <f t="shared" si="87"/>
        <v/>
      </c>
      <c r="AW170" s="190" t="str">
        <f t="shared" si="87"/>
        <v/>
      </c>
      <c r="AX170" s="190" t="str">
        <f t="shared" si="87"/>
        <v/>
      </c>
      <c r="AY170" s="190" t="str">
        <f t="shared" si="87"/>
        <v/>
      </c>
      <c r="AZ170" s="190" t="str">
        <f t="shared" si="87"/>
        <v/>
      </c>
      <c r="BA170" s="190" t="str">
        <f t="shared" si="87"/>
        <v/>
      </c>
      <c r="BB170" s="190" t="str">
        <f t="shared" si="87"/>
        <v/>
      </c>
      <c r="BC170" s="190" t="str">
        <f t="shared" si="87"/>
        <v/>
      </c>
      <c r="BD170" s="190" t="str">
        <f t="shared" si="87"/>
        <v/>
      </c>
      <c r="BE170" s="190" t="str">
        <f t="shared" si="84"/>
        <v/>
      </c>
      <c r="BF170" s="190" t="str">
        <f t="shared" si="90"/>
        <v/>
      </c>
      <c r="BG170" s="190" t="str">
        <f t="shared" si="90"/>
        <v/>
      </c>
      <c r="BH170" s="190" t="str">
        <f t="shared" si="90"/>
        <v/>
      </c>
      <c r="BI170" s="190" t="str">
        <f t="shared" si="90"/>
        <v/>
      </c>
      <c r="BJ170" s="190" t="str">
        <f t="shared" si="90"/>
        <v/>
      </c>
      <c r="BK170" s="190" t="str">
        <f t="shared" si="90"/>
        <v/>
      </c>
      <c r="BL170" s="190" t="str">
        <f t="shared" si="90"/>
        <v/>
      </c>
      <c r="BM170" s="190" t="str">
        <f t="shared" si="90"/>
        <v/>
      </c>
      <c r="BN170" s="190" t="str">
        <f t="shared" si="90"/>
        <v/>
      </c>
      <c r="BO170" s="190" t="str">
        <f t="shared" si="90"/>
        <v/>
      </c>
      <c r="BP170" s="190" t="str">
        <f t="shared" si="90"/>
        <v/>
      </c>
      <c r="BQ170" s="190" t="str">
        <f t="shared" si="90"/>
        <v/>
      </c>
      <c r="BR170" s="190" t="str">
        <f t="shared" si="90"/>
        <v/>
      </c>
      <c r="BS170" s="190" t="str">
        <f t="shared" si="90"/>
        <v/>
      </c>
      <c r="BT170" s="190" t="str">
        <f t="shared" si="83"/>
        <v/>
      </c>
      <c r="BU170" s="190" t="str">
        <f t="shared" si="83"/>
        <v/>
      </c>
      <c r="BV170" s="190" t="str">
        <f t="shared" si="83"/>
        <v/>
      </c>
      <c r="BW170" s="190" t="str">
        <f t="shared" si="83"/>
        <v/>
      </c>
      <c r="BX170" s="190" t="str">
        <f t="shared" si="83"/>
        <v/>
      </c>
      <c r="BY170" s="190" t="str">
        <f t="shared" si="83"/>
        <v/>
      </c>
      <c r="BZ170" t="e">
        <f>IF(LEFT(B170,6)=$A$1,IF(ISERROR(FIND(SALES!$M$8,MPAN!H170)),"",TRUE),"")</f>
        <v>#N/A</v>
      </c>
    </row>
    <row r="171" spans="1:78" x14ac:dyDescent="0.25">
      <c r="A171" t="e">
        <f>IF(BZ171=TRUE,BZ171&amp;COUNTIF($BZ$3:BZ171,"TRUE"),"")</f>
        <v>#N/A</v>
      </c>
      <c r="B171" s="625" t="str">
        <f t="shared" si="72"/>
        <v>00</v>
      </c>
      <c r="C171" s="626">
        <f>'F12'!E174</f>
        <v>0</v>
      </c>
      <c r="D171" s="1" t="str">
        <f t="shared" si="73"/>
        <v>0</v>
      </c>
      <c r="E171" s="1" t="str">
        <f t="shared" si="74"/>
        <v>0</v>
      </c>
      <c r="F171" t="str">
        <f t="shared" si="76"/>
        <v>0</v>
      </c>
      <c r="G171" t="e">
        <f t="shared" si="77"/>
        <v>#VALUE!</v>
      </c>
      <c r="H171" s="1">
        <f>'F12'!F174</f>
        <v>0</v>
      </c>
      <c r="I171" s="197">
        <f t="shared" si="75"/>
        <v>0.25</v>
      </c>
      <c r="J171" s="190" t="str">
        <f t="shared" si="91"/>
        <v/>
      </c>
      <c r="K171" s="190" t="str">
        <f t="shared" si="91"/>
        <v/>
      </c>
      <c r="L171" s="190" t="str">
        <f t="shared" si="91"/>
        <v/>
      </c>
      <c r="M171" s="190" t="str">
        <f t="shared" si="91"/>
        <v/>
      </c>
      <c r="N171" s="190" t="str">
        <f t="shared" si="91"/>
        <v/>
      </c>
      <c r="O171" s="190" t="str">
        <f t="shared" si="91"/>
        <v/>
      </c>
      <c r="P171" s="190" t="str">
        <f t="shared" si="91"/>
        <v/>
      </c>
      <c r="Q171" s="190" t="str">
        <f t="shared" si="91"/>
        <v/>
      </c>
      <c r="R171" s="190" t="str">
        <f t="shared" si="91"/>
        <v/>
      </c>
      <c r="S171" s="190" t="str">
        <f t="shared" si="91"/>
        <v/>
      </c>
      <c r="T171" s="190" t="str">
        <f t="shared" si="91"/>
        <v/>
      </c>
      <c r="U171" s="190" t="str">
        <f t="shared" si="91"/>
        <v/>
      </c>
      <c r="V171" s="190" t="str">
        <f t="shared" si="91"/>
        <v/>
      </c>
      <c r="W171" s="190" t="str">
        <f t="shared" si="91"/>
        <v/>
      </c>
      <c r="X171" s="190" t="str">
        <f t="shared" si="91"/>
        <v/>
      </c>
      <c r="Y171" s="190" t="str">
        <f t="shared" si="91"/>
        <v/>
      </c>
      <c r="Z171" s="190" t="str">
        <f t="shared" si="88"/>
        <v/>
      </c>
      <c r="AA171" s="190" t="str">
        <f t="shared" si="88"/>
        <v/>
      </c>
      <c r="AB171" s="190" t="str">
        <f t="shared" si="88"/>
        <v/>
      </c>
      <c r="AC171" s="190" t="str">
        <f t="shared" si="88"/>
        <v/>
      </c>
      <c r="AD171" s="190" t="str">
        <f t="shared" si="88"/>
        <v/>
      </c>
      <c r="AE171" s="190" t="str">
        <f t="shared" si="88"/>
        <v/>
      </c>
      <c r="AF171" s="190" t="str">
        <f t="shared" si="88"/>
        <v/>
      </c>
      <c r="AG171" s="190" t="str">
        <f t="shared" si="88"/>
        <v/>
      </c>
      <c r="AH171" s="190" t="str">
        <f t="shared" si="88"/>
        <v/>
      </c>
      <c r="AI171" s="190" t="str">
        <f t="shared" si="88"/>
        <v/>
      </c>
      <c r="AJ171" s="190" t="str">
        <f t="shared" si="88"/>
        <v/>
      </c>
      <c r="AK171" s="190" t="str">
        <f t="shared" si="88"/>
        <v/>
      </c>
      <c r="AL171" s="190" t="str">
        <f t="shared" si="88"/>
        <v/>
      </c>
      <c r="AM171" s="190" t="str">
        <f t="shared" si="88"/>
        <v/>
      </c>
      <c r="AN171" s="190" t="str">
        <f t="shared" si="88"/>
        <v/>
      </c>
      <c r="AO171" s="190" t="str">
        <f t="shared" si="87"/>
        <v/>
      </c>
      <c r="AP171" s="190" t="str">
        <f t="shared" si="87"/>
        <v/>
      </c>
      <c r="AQ171" s="190" t="str">
        <f t="shared" si="87"/>
        <v/>
      </c>
      <c r="AR171" s="190" t="str">
        <f t="shared" si="87"/>
        <v/>
      </c>
      <c r="AS171" s="190" t="str">
        <f t="shared" si="87"/>
        <v/>
      </c>
      <c r="AT171" s="190" t="str">
        <f t="shared" si="87"/>
        <v/>
      </c>
      <c r="AU171" s="190" t="str">
        <f t="shared" si="87"/>
        <v/>
      </c>
      <c r="AV171" s="190" t="str">
        <f t="shared" si="87"/>
        <v/>
      </c>
      <c r="AW171" s="190" t="str">
        <f t="shared" si="87"/>
        <v/>
      </c>
      <c r="AX171" s="190" t="str">
        <f t="shared" si="87"/>
        <v/>
      </c>
      <c r="AY171" s="190" t="str">
        <f t="shared" si="87"/>
        <v/>
      </c>
      <c r="AZ171" s="190" t="str">
        <f t="shared" si="87"/>
        <v/>
      </c>
      <c r="BA171" s="190" t="str">
        <f t="shared" si="87"/>
        <v/>
      </c>
      <c r="BB171" s="190" t="str">
        <f t="shared" si="87"/>
        <v/>
      </c>
      <c r="BC171" s="190" t="str">
        <f t="shared" si="87"/>
        <v/>
      </c>
      <c r="BD171" s="190" t="str">
        <f t="shared" si="87"/>
        <v/>
      </c>
      <c r="BE171" s="190" t="str">
        <f t="shared" si="84"/>
        <v/>
      </c>
      <c r="BF171" s="190" t="str">
        <f t="shared" si="90"/>
        <v/>
      </c>
      <c r="BG171" s="190" t="str">
        <f t="shared" si="90"/>
        <v/>
      </c>
      <c r="BH171" s="190" t="str">
        <f t="shared" si="90"/>
        <v/>
      </c>
      <c r="BI171" s="190" t="str">
        <f t="shared" si="90"/>
        <v/>
      </c>
      <c r="BJ171" s="190" t="str">
        <f t="shared" si="90"/>
        <v/>
      </c>
      <c r="BK171" s="190" t="str">
        <f t="shared" si="90"/>
        <v/>
      </c>
      <c r="BL171" s="190" t="str">
        <f t="shared" si="90"/>
        <v/>
      </c>
      <c r="BM171" s="190" t="str">
        <f t="shared" si="90"/>
        <v/>
      </c>
      <c r="BN171" s="190" t="str">
        <f t="shared" si="90"/>
        <v/>
      </c>
      <c r="BO171" s="190" t="str">
        <f t="shared" si="90"/>
        <v/>
      </c>
      <c r="BP171" s="190" t="str">
        <f t="shared" si="90"/>
        <v/>
      </c>
      <c r="BQ171" s="190" t="str">
        <f t="shared" si="90"/>
        <v/>
      </c>
      <c r="BR171" s="190" t="str">
        <f t="shared" si="90"/>
        <v/>
      </c>
      <c r="BS171" s="190" t="str">
        <f t="shared" si="90"/>
        <v/>
      </c>
      <c r="BT171" s="190" t="str">
        <f t="shared" si="83"/>
        <v/>
      </c>
      <c r="BU171" s="190" t="str">
        <f t="shared" si="83"/>
        <v/>
      </c>
      <c r="BV171" s="190" t="str">
        <f t="shared" si="83"/>
        <v/>
      </c>
      <c r="BW171" s="190" t="str">
        <f t="shared" si="83"/>
        <v/>
      </c>
      <c r="BX171" s="190" t="str">
        <f t="shared" si="83"/>
        <v/>
      </c>
      <c r="BY171" s="190" t="str">
        <f t="shared" si="83"/>
        <v/>
      </c>
      <c r="BZ171" t="e">
        <f>IF(LEFT(B171,6)=$A$1,IF(ISERROR(FIND(SALES!$M$8,MPAN!H171)),"",TRUE),"")</f>
        <v>#N/A</v>
      </c>
    </row>
    <row r="172" spans="1:78" x14ac:dyDescent="0.25">
      <c r="A172" t="e">
        <f>IF(BZ172=TRUE,BZ172&amp;COUNTIF($BZ$3:BZ172,"TRUE"),"")</f>
        <v>#N/A</v>
      </c>
      <c r="B172" s="625" t="str">
        <f t="shared" si="72"/>
        <v>00</v>
      </c>
      <c r="C172" s="626">
        <f>'F12'!E175</f>
        <v>0</v>
      </c>
      <c r="D172" s="1" t="str">
        <f t="shared" si="73"/>
        <v>0</v>
      </c>
      <c r="E172" s="1" t="str">
        <f t="shared" si="74"/>
        <v>0</v>
      </c>
      <c r="F172" t="str">
        <f t="shared" si="76"/>
        <v>0</v>
      </c>
      <c r="G172" t="e">
        <f t="shared" si="77"/>
        <v>#VALUE!</v>
      </c>
      <c r="H172" s="1">
        <f>'F12'!F175</f>
        <v>0</v>
      </c>
      <c r="I172" s="197">
        <f t="shared" si="75"/>
        <v>0.25</v>
      </c>
      <c r="J172" s="190" t="str">
        <f t="shared" si="91"/>
        <v/>
      </c>
      <c r="K172" s="190" t="str">
        <f t="shared" si="91"/>
        <v/>
      </c>
      <c r="L172" s="190" t="str">
        <f t="shared" si="91"/>
        <v/>
      </c>
      <c r="M172" s="190" t="str">
        <f t="shared" si="91"/>
        <v/>
      </c>
      <c r="N172" s="190" t="str">
        <f t="shared" si="91"/>
        <v/>
      </c>
      <c r="O172" s="190" t="str">
        <f t="shared" si="91"/>
        <v/>
      </c>
      <c r="P172" s="190" t="str">
        <f t="shared" si="91"/>
        <v/>
      </c>
      <c r="Q172" s="190" t="str">
        <f t="shared" si="91"/>
        <v/>
      </c>
      <c r="R172" s="190" t="str">
        <f t="shared" si="91"/>
        <v/>
      </c>
      <c r="S172" s="190" t="str">
        <f t="shared" si="91"/>
        <v/>
      </c>
      <c r="T172" s="190" t="str">
        <f t="shared" si="91"/>
        <v/>
      </c>
      <c r="U172" s="190" t="str">
        <f t="shared" si="91"/>
        <v/>
      </c>
      <c r="V172" s="190" t="str">
        <f t="shared" si="91"/>
        <v/>
      </c>
      <c r="W172" s="190" t="str">
        <f t="shared" si="91"/>
        <v/>
      </c>
      <c r="X172" s="190" t="str">
        <f t="shared" si="91"/>
        <v/>
      </c>
      <c r="Y172" s="190" t="str">
        <f t="shared" si="91"/>
        <v/>
      </c>
      <c r="Z172" s="190" t="str">
        <f t="shared" si="88"/>
        <v/>
      </c>
      <c r="AA172" s="190" t="str">
        <f t="shared" si="88"/>
        <v/>
      </c>
      <c r="AB172" s="190" t="str">
        <f t="shared" si="88"/>
        <v/>
      </c>
      <c r="AC172" s="190" t="str">
        <f t="shared" si="88"/>
        <v/>
      </c>
      <c r="AD172" s="190" t="str">
        <f t="shared" si="88"/>
        <v/>
      </c>
      <c r="AE172" s="190" t="str">
        <f t="shared" si="88"/>
        <v/>
      </c>
      <c r="AF172" s="190" t="str">
        <f t="shared" si="88"/>
        <v/>
      </c>
      <c r="AG172" s="190" t="str">
        <f t="shared" si="88"/>
        <v/>
      </c>
      <c r="AH172" s="190" t="str">
        <f t="shared" si="88"/>
        <v/>
      </c>
      <c r="AI172" s="190" t="str">
        <f t="shared" si="88"/>
        <v/>
      </c>
      <c r="AJ172" s="190" t="str">
        <f t="shared" si="88"/>
        <v/>
      </c>
      <c r="AK172" s="190" t="str">
        <f t="shared" si="88"/>
        <v/>
      </c>
      <c r="AL172" s="190" t="str">
        <f t="shared" si="88"/>
        <v/>
      </c>
      <c r="AM172" s="190" t="str">
        <f t="shared" si="88"/>
        <v/>
      </c>
      <c r="AN172" s="190" t="str">
        <f t="shared" si="88"/>
        <v/>
      </c>
      <c r="AO172" s="190" t="str">
        <f t="shared" si="87"/>
        <v/>
      </c>
      <c r="AP172" s="190" t="str">
        <f t="shared" si="87"/>
        <v/>
      </c>
      <c r="AQ172" s="190" t="str">
        <f t="shared" si="87"/>
        <v/>
      </c>
      <c r="AR172" s="190" t="str">
        <f t="shared" si="87"/>
        <v/>
      </c>
      <c r="AS172" s="190" t="str">
        <f t="shared" si="87"/>
        <v/>
      </c>
      <c r="AT172" s="190" t="str">
        <f t="shared" si="87"/>
        <v/>
      </c>
      <c r="AU172" s="190" t="str">
        <f t="shared" si="87"/>
        <v/>
      </c>
      <c r="AV172" s="190" t="str">
        <f t="shared" si="87"/>
        <v/>
      </c>
      <c r="AW172" s="190" t="str">
        <f t="shared" si="87"/>
        <v/>
      </c>
      <c r="AX172" s="190" t="str">
        <f t="shared" si="87"/>
        <v/>
      </c>
      <c r="AY172" s="190" t="str">
        <f t="shared" si="87"/>
        <v/>
      </c>
      <c r="AZ172" s="190" t="str">
        <f t="shared" si="87"/>
        <v/>
      </c>
      <c r="BA172" s="190" t="str">
        <f t="shared" si="87"/>
        <v/>
      </c>
      <c r="BB172" s="190" t="str">
        <f t="shared" si="87"/>
        <v/>
      </c>
      <c r="BC172" s="190" t="str">
        <f t="shared" si="87"/>
        <v/>
      </c>
      <c r="BD172" s="190" t="str">
        <f t="shared" si="87"/>
        <v/>
      </c>
      <c r="BE172" s="190" t="str">
        <f t="shared" si="84"/>
        <v/>
      </c>
      <c r="BF172" s="190" t="str">
        <f t="shared" si="90"/>
        <v/>
      </c>
      <c r="BG172" s="190" t="str">
        <f t="shared" si="90"/>
        <v/>
      </c>
      <c r="BH172" s="190" t="str">
        <f t="shared" si="90"/>
        <v/>
      </c>
      <c r="BI172" s="190" t="str">
        <f t="shared" si="90"/>
        <v/>
      </c>
      <c r="BJ172" s="190" t="str">
        <f t="shared" si="90"/>
        <v/>
      </c>
      <c r="BK172" s="190" t="str">
        <f t="shared" si="90"/>
        <v/>
      </c>
      <c r="BL172" s="190" t="str">
        <f t="shared" si="90"/>
        <v/>
      </c>
      <c r="BM172" s="190" t="str">
        <f t="shared" si="90"/>
        <v/>
      </c>
      <c r="BN172" s="190" t="str">
        <f t="shared" si="90"/>
        <v/>
      </c>
      <c r="BO172" s="190" t="str">
        <f t="shared" si="90"/>
        <v/>
      </c>
      <c r="BP172" s="190" t="str">
        <f t="shared" si="90"/>
        <v/>
      </c>
      <c r="BQ172" s="190" t="str">
        <f t="shared" si="90"/>
        <v/>
      </c>
      <c r="BR172" s="190" t="str">
        <f t="shared" si="90"/>
        <v/>
      </c>
      <c r="BS172" s="190" t="str">
        <f t="shared" si="90"/>
        <v/>
      </c>
      <c r="BT172" s="190" t="str">
        <f t="shared" si="83"/>
        <v/>
      </c>
      <c r="BU172" s="190" t="str">
        <f t="shared" si="83"/>
        <v/>
      </c>
      <c r="BV172" s="190" t="str">
        <f t="shared" si="83"/>
        <v/>
      </c>
      <c r="BW172" s="190" t="str">
        <f t="shared" si="83"/>
        <v/>
      </c>
      <c r="BX172" s="190" t="str">
        <f t="shared" si="83"/>
        <v/>
      </c>
      <c r="BY172" s="190" t="str">
        <f t="shared" si="83"/>
        <v/>
      </c>
      <c r="BZ172" t="e">
        <f>IF(LEFT(B172,6)=$A$1,IF(ISERROR(FIND(SALES!$M$8,MPAN!H172)),"",TRUE),"")</f>
        <v>#N/A</v>
      </c>
    </row>
    <row r="173" spans="1:78" x14ac:dyDescent="0.25">
      <c r="A173" t="e">
        <f>IF(BZ173=TRUE,BZ173&amp;COUNTIF($BZ$3:BZ173,"TRUE"),"")</f>
        <v>#N/A</v>
      </c>
      <c r="B173" s="625" t="str">
        <f t="shared" si="72"/>
        <v>00</v>
      </c>
      <c r="C173" s="626">
        <f>'F12'!E176</f>
        <v>0</v>
      </c>
      <c r="D173" s="1" t="str">
        <f t="shared" si="73"/>
        <v>0</v>
      </c>
      <c r="E173" s="1" t="str">
        <f t="shared" si="74"/>
        <v>0</v>
      </c>
      <c r="F173" t="str">
        <f t="shared" si="76"/>
        <v>0</v>
      </c>
      <c r="G173" t="e">
        <f t="shared" si="77"/>
        <v>#VALUE!</v>
      </c>
      <c r="H173" s="1">
        <f>'F12'!F176</f>
        <v>0</v>
      </c>
      <c r="I173" s="197">
        <f t="shared" si="75"/>
        <v>0.25</v>
      </c>
      <c r="J173" s="190" t="str">
        <f t="shared" si="91"/>
        <v/>
      </c>
      <c r="K173" s="190" t="str">
        <f t="shared" si="91"/>
        <v/>
      </c>
      <c r="L173" s="190" t="str">
        <f t="shared" si="91"/>
        <v/>
      </c>
      <c r="M173" s="190" t="str">
        <f t="shared" si="91"/>
        <v/>
      </c>
      <c r="N173" s="190" t="str">
        <f t="shared" si="91"/>
        <v/>
      </c>
      <c r="O173" s="190" t="str">
        <f t="shared" si="91"/>
        <v/>
      </c>
      <c r="P173" s="190" t="str">
        <f t="shared" si="91"/>
        <v/>
      </c>
      <c r="Q173" s="190" t="str">
        <f t="shared" si="91"/>
        <v/>
      </c>
      <c r="R173" s="190" t="str">
        <f t="shared" si="91"/>
        <v/>
      </c>
      <c r="S173" s="190" t="str">
        <f t="shared" si="91"/>
        <v/>
      </c>
      <c r="T173" s="190" t="str">
        <f t="shared" si="91"/>
        <v/>
      </c>
      <c r="U173" s="190" t="str">
        <f t="shared" si="91"/>
        <v/>
      </c>
      <c r="V173" s="190" t="str">
        <f t="shared" si="91"/>
        <v/>
      </c>
      <c r="W173" s="190" t="str">
        <f t="shared" si="91"/>
        <v/>
      </c>
      <c r="X173" s="190" t="str">
        <f t="shared" si="91"/>
        <v/>
      </c>
      <c r="Y173" s="190" t="str">
        <f t="shared" si="91"/>
        <v/>
      </c>
      <c r="Z173" s="190" t="str">
        <f t="shared" si="88"/>
        <v/>
      </c>
      <c r="AA173" s="190" t="str">
        <f t="shared" si="88"/>
        <v/>
      </c>
      <c r="AB173" s="190" t="str">
        <f t="shared" si="88"/>
        <v/>
      </c>
      <c r="AC173" s="190" t="str">
        <f t="shared" si="88"/>
        <v/>
      </c>
      <c r="AD173" s="190" t="str">
        <f t="shared" si="88"/>
        <v/>
      </c>
      <c r="AE173" s="190" t="str">
        <f t="shared" si="88"/>
        <v/>
      </c>
      <c r="AF173" s="190" t="str">
        <f t="shared" si="88"/>
        <v/>
      </c>
      <c r="AG173" s="190" t="str">
        <f t="shared" si="88"/>
        <v/>
      </c>
      <c r="AH173" s="190" t="str">
        <f t="shared" si="88"/>
        <v/>
      </c>
      <c r="AI173" s="190" t="str">
        <f t="shared" si="88"/>
        <v/>
      </c>
      <c r="AJ173" s="190" t="str">
        <f t="shared" si="88"/>
        <v/>
      </c>
      <c r="AK173" s="190" t="str">
        <f t="shared" si="88"/>
        <v/>
      </c>
      <c r="AL173" s="190" t="str">
        <f t="shared" si="88"/>
        <v/>
      </c>
      <c r="AM173" s="190" t="str">
        <f t="shared" si="88"/>
        <v/>
      </c>
      <c r="AN173" s="190" t="str">
        <f t="shared" si="88"/>
        <v/>
      </c>
      <c r="AO173" s="190" t="str">
        <f t="shared" si="87"/>
        <v/>
      </c>
      <c r="AP173" s="190" t="str">
        <f t="shared" si="87"/>
        <v/>
      </c>
      <c r="AQ173" s="190" t="str">
        <f t="shared" si="87"/>
        <v/>
      </c>
      <c r="AR173" s="190" t="str">
        <f t="shared" si="87"/>
        <v/>
      </c>
      <c r="AS173" s="190" t="str">
        <f t="shared" si="87"/>
        <v/>
      </c>
      <c r="AT173" s="190" t="str">
        <f t="shared" si="87"/>
        <v/>
      </c>
      <c r="AU173" s="190" t="str">
        <f t="shared" si="87"/>
        <v/>
      </c>
      <c r="AV173" s="190" t="str">
        <f t="shared" si="87"/>
        <v/>
      </c>
      <c r="AW173" s="190" t="str">
        <f t="shared" si="87"/>
        <v/>
      </c>
      <c r="AX173" s="190" t="str">
        <f t="shared" si="87"/>
        <v/>
      </c>
      <c r="AY173" s="190" t="str">
        <f t="shared" si="87"/>
        <v/>
      </c>
      <c r="AZ173" s="190" t="str">
        <f t="shared" si="87"/>
        <v/>
      </c>
      <c r="BA173" s="190" t="str">
        <f t="shared" si="87"/>
        <v/>
      </c>
      <c r="BB173" s="190" t="str">
        <f t="shared" si="87"/>
        <v/>
      </c>
      <c r="BC173" s="190" t="str">
        <f t="shared" si="87"/>
        <v/>
      </c>
      <c r="BD173" s="190" t="str">
        <f t="shared" si="87"/>
        <v/>
      </c>
      <c r="BE173" s="190" t="str">
        <f t="shared" si="84"/>
        <v/>
      </c>
      <c r="BF173" s="190" t="str">
        <f t="shared" si="90"/>
        <v/>
      </c>
      <c r="BG173" s="190" t="str">
        <f t="shared" si="90"/>
        <v/>
      </c>
      <c r="BH173" s="190" t="str">
        <f t="shared" si="90"/>
        <v/>
      </c>
      <c r="BI173" s="190" t="str">
        <f t="shared" si="90"/>
        <v/>
      </c>
      <c r="BJ173" s="190" t="str">
        <f t="shared" si="90"/>
        <v/>
      </c>
      <c r="BK173" s="190" t="str">
        <f t="shared" si="90"/>
        <v/>
      </c>
      <c r="BL173" s="190" t="str">
        <f t="shared" si="90"/>
        <v/>
      </c>
      <c r="BM173" s="190" t="str">
        <f t="shared" si="90"/>
        <v/>
      </c>
      <c r="BN173" s="190" t="str">
        <f t="shared" si="90"/>
        <v/>
      </c>
      <c r="BO173" s="190" t="str">
        <f t="shared" si="90"/>
        <v/>
      </c>
      <c r="BP173" s="190" t="str">
        <f t="shared" si="90"/>
        <v/>
      </c>
      <c r="BQ173" s="190" t="str">
        <f t="shared" si="90"/>
        <v/>
      </c>
      <c r="BR173" s="190" t="str">
        <f t="shared" si="90"/>
        <v/>
      </c>
      <c r="BS173" s="190" t="str">
        <f t="shared" si="90"/>
        <v/>
      </c>
      <c r="BT173" s="190" t="str">
        <f t="shared" si="83"/>
        <v/>
      </c>
      <c r="BU173" s="190" t="str">
        <f t="shared" si="83"/>
        <v/>
      </c>
      <c r="BV173" s="190" t="str">
        <f t="shared" si="83"/>
        <v/>
      </c>
      <c r="BW173" s="190" t="str">
        <f t="shared" si="83"/>
        <v/>
      </c>
      <c r="BX173" s="190" t="str">
        <f t="shared" si="83"/>
        <v/>
      </c>
      <c r="BY173" s="190" t="str">
        <f t="shared" si="83"/>
        <v/>
      </c>
      <c r="BZ173" t="e">
        <f>IF(LEFT(B173,6)=$A$1,IF(ISERROR(FIND(SALES!$M$8,MPAN!H173)),"",TRUE),"")</f>
        <v>#N/A</v>
      </c>
    </row>
    <row r="174" spans="1:78" x14ac:dyDescent="0.25">
      <c r="A174" t="e">
        <f>IF(BZ174=TRUE,BZ174&amp;COUNTIF($BZ$3:BZ174,"TRUE"),"")</f>
        <v>#N/A</v>
      </c>
      <c r="B174" s="625" t="str">
        <f t="shared" si="72"/>
        <v>00</v>
      </c>
      <c r="C174" s="626">
        <f>'F12'!E177</f>
        <v>0</v>
      </c>
      <c r="D174" s="1" t="str">
        <f t="shared" si="73"/>
        <v>0</v>
      </c>
      <c r="E174" s="1" t="str">
        <f t="shared" si="74"/>
        <v>0</v>
      </c>
      <c r="F174" t="str">
        <f t="shared" si="76"/>
        <v>0</v>
      </c>
      <c r="G174" t="e">
        <f t="shared" si="77"/>
        <v>#VALUE!</v>
      </c>
      <c r="H174" s="1">
        <f>'F12'!F177</f>
        <v>0</v>
      </c>
      <c r="I174" s="197">
        <f t="shared" si="75"/>
        <v>0.25</v>
      </c>
      <c r="J174" s="190" t="str">
        <f t="shared" si="91"/>
        <v/>
      </c>
      <c r="K174" s="190" t="str">
        <f t="shared" si="91"/>
        <v/>
      </c>
      <c r="L174" s="190" t="str">
        <f t="shared" si="91"/>
        <v/>
      </c>
      <c r="M174" s="190" t="str">
        <f t="shared" si="91"/>
        <v/>
      </c>
      <c r="N174" s="190" t="str">
        <f t="shared" si="91"/>
        <v/>
      </c>
      <c r="O174" s="190" t="str">
        <f t="shared" si="91"/>
        <v/>
      </c>
      <c r="P174" s="190" t="str">
        <f t="shared" si="91"/>
        <v/>
      </c>
      <c r="Q174" s="190" t="str">
        <f t="shared" si="91"/>
        <v/>
      </c>
      <c r="R174" s="190" t="str">
        <f t="shared" si="91"/>
        <v/>
      </c>
      <c r="S174" s="190" t="str">
        <f t="shared" si="91"/>
        <v/>
      </c>
      <c r="T174" s="190" t="str">
        <f t="shared" si="91"/>
        <v/>
      </c>
      <c r="U174" s="190" t="str">
        <f t="shared" si="91"/>
        <v/>
      </c>
      <c r="V174" s="190" t="str">
        <f t="shared" si="91"/>
        <v/>
      </c>
      <c r="W174" s="190" t="str">
        <f t="shared" si="91"/>
        <v/>
      </c>
      <c r="X174" s="190" t="str">
        <f t="shared" si="91"/>
        <v/>
      </c>
      <c r="Y174" s="190" t="str">
        <f t="shared" si="91"/>
        <v/>
      </c>
      <c r="Z174" s="190" t="str">
        <f t="shared" si="88"/>
        <v/>
      </c>
      <c r="AA174" s="190" t="str">
        <f t="shared" si="88"/>
        <v/>
      </c>
      <c r="AB174" s="190" t="str">
        <f t="shared" si="88"/>
        <v/>
      </c>
      <c r="AC174" s="190" t="str">
        <f t="shared" si="88"/>
        <v/>
      </c>
      <c r="AD174" s="190" t="str">
        <f t="shared" si="88"/>
        <v/>
      </c>
      <c r="AE174" s="190" t="str">
        <f t="shared" si="88"/>
        <v/>
      </c>
      <c r="AF174" s="190" t="str">
        <f t="shared" si="88"/>
        <v/>
      </c>
      <c r="AG174" s="190" t="str">
        <f t="shared" si="88"/>
        <v/>
      </c>
      <c r="AH174" s="190" t="str">
        <f t="shared" si="88"/>
        <v/>
      </c>
      <c r="AI174" s="190" t="str">
        <f t="shared" si="88"/>
        <v/>
      </c>
      <c r="AJ174" s="190" t="str">
        <f t="shared" si="88"/>
        <v/>
      </c>
      <c r="AK174" s="190" t="str">
        <f t="shared" si="88"/>
        <v/>
      </c>
      <c r="AL174" s="190" t="str">
        <f t="shared" si="88"/>
        <v/>
      </c>
      <c r="AM174" s="190" t="str">
        <f t="shared" si="88"/>
        <v/>
      </c>
      <c r="AN174" s="190" t="str">
        <f t="shared" si="88"/>
        <v/>
      </c>
      <c r="AO174" s="190" t="str">
        <f t="shared" si="87"/>
        <v/>
      </c>
      <c r="AP174" s="190" t="str">
        <f t="shared" si="87"/>
        <v/>
      </c>
      <c r="AQ174" s="190" t="str">
        <f t="shared" si="87"/>
        <v/>
      </c>
      <c r="AR174" s="190" t="str">
        <f t="shared" si="87"/>
        <v/>
      </c>
      <c r="AS174" s="190" t="str">
        <f t="shared" si="87"/>
        <v/>
      </c>
      <c r="AT174" s="190" t="str">
        <f t="shared" si="87"/>
        <v/>
      </c>
      <c r="AU174" s="190" t="str">
        <f t="shared" si="87"/>
        <v/>
      </c>
      <c r="AV174" s="190" t="str">
        <f t="shared" si="87"/>
        <v/>
      </c>
      <c r="AW174" s="190" t="str">
        <f t="shared" si="87"/>
        <v/>
      </c>
      <c r="AX174" s="190" t="str">
        <f t="shared" si="87"/>
        <v/>
      </c>
      <c r="AY174" s="190" t="str">
        <f t="shared" si="87"/>
        <v/>
      </c>
      <c r="AZ174" s="190" t="str">
        <f t="shared" si="87"/>
        <v/>
      </c>
      <c r="BA174" s="190" t="str">
        <f t="shared" si="87"/>
        <v/>
      </c>
      <c r="BB174" s="190" t="str">
        <f t="shared" si="87"/>
        <v/>
      </c>
      <c r="BC174" s="190" t="str">
        <f t="shared" si="87"/>
        <v/>
      </c>
      <c r="BD174" s="190" t="str">
        <f t="shared" si="87"/>
        <v/>
      </c>
      <c r="BE174" s="190" t="str">
        <f t="shared" si="84"/>
        <v/>
      </c>
      <c r="BF174" s="190" t="str">
        <f t="shared" si="90"/>
        <v/>
      </c>
      <c r="BG174" s="190" t="str">
        <f t="shared" si="90"/>
        <v/>
      </c>
      <c r="BH174" s="190" t="str">
        <f t="shared" si="90"/>
        <v/>
      </c>
      <c r="BI174" s="190" t="str">
        <f t="shared" si="90"/>
        <v/>
      </c>
      <c r="BJ174" s="190" t="str">
        <f t="shared" si="90"/>
        <v/>
      </c>
      <c r="BK174" s="190" t="str">
        <f t="shared" si="90"/>
        <v/>
      </c>
      <c r="BL174" s="190" t="str">
        <f t="shared" si="90"/>
        <v/>
      </c>
      <c r="BM174" s="190" t="str">
        <f t="shared" si="90"/>
        <v/>
      </c>
      <c r="BN174" s="190" t="str">
        <f t="shared" si="90"/>
        <v/>
      </c>
      <c r="BO174" s="190" t="str">
        <f t="shared" si="90"/>
        <v/>
      </c>
      <c r="BP174" s="190" t="str">
        <f t="shared" si="90"/>
        <v/>
      </c>
      <c r="BQ174" s="190" t="str">
        <f t="shared" si="90"/>
        <v/>
      </c>
      <c r="BR174" s="190" t="str">
        <f t="shared" si="90"/>
        <v/>
      </c>
      <c r="BS174" s="190" t="str">
        <f t="shared" si="90"/>
        <v/>
      </c>
      <c r="BT174" s="190" t="str">
        <f t="shared" si="83"/>
        <v/>
      </c>
      <c r="BU174" s="190" t="str">
        <f t="shared" si="83"/>
        <v/>
      </c>
      <c r="BV174" s="190" t="str">
        <f t="shared" si="83"/>
        <v/>
      </c>
      <c r="BW174" s="190" t="str">
        <f t="shared" si="83"/>
        <v/>
      </c>
      <c r="BX174" s="190" t="str">
        <f t="shared" si="83"/>
        <v/>
      </c>
      <c r="BY174" s="190" t="str">
        <f t="shared" si="83"/>
        <v/>
      </c>
      <c r="BZ174" t="e">
        <f>IF(LEFT(B174,6)=$A$1,IF(ISERROR(FIND(SALES!$M$8,MPAN!H174)),"",TRUE),"")</f>
        <v>#N/A</v>
      </c>
    </row>
    <row r="175" spans="1:78" x14ac:dyDescent="0.25">
      <c r="A175" t="e">
        <f>IF(BZ175=TRUE,BZ175&amp;COUNTIF($BZ$3:BZ175,"TRUE"),"")</f>
        <v>#N/A</v>
      </c>
      <c r="B175" s="625" t="str">
        <f t="shared" si="72"/>
        <v>00</v>
      </c>
      <c r="C175" s="626">
        <f>'F12'!E178</f>
        <v>0</v>
      </c>
      <c r="D175" s="1" t="str">
        <f t="shared" si="73"/>
        <v>0</v>
      </c>
      <c r="E175" s="1" t="str">
        <f t="shared" si="74"/>
        <v>0</v>
      </c>
      <c r="F175" t="str">
        <f t="shared" si="76"/>
        <v>0</v>
      </c>
      <c r="G175" t="e">
        <f t="shared" si="77"/>
        <v>#VALUE!</v>
      </c>
      <c r="H175" s="1">
        <f>'F12'!F178</f>
        <v>0</v>
      </c>
      <c r="I175" s="197">
        <f t="shared" si="75"/>
        <v>0.25</v>
      </c>
      <c r="J175" s="190" t="str">
        <f t="shared" si="91"/>
        <v/>
      </c>
      <c r="K175" s="190" t="str">
        <f t="shared" si="91"/>
        <v/>
      </c>
      <c r="L175" s="190" t="str">
        <f t="shared" si="91"/>
        <v/>
      </c>
      <c r="M175" s="190" t="str">
        <f t="shared" si="91"/>
        <v/>
      </c>
      <c r="N175" s="190" t="str">
        <f t="shared" si="91"/>
        <v/>
      </c>
      <c r="O175" s="190" t="str">
        <f t="shared" si="91"/>
        <v/>
      </c>
      <c r="P175" s="190" t="str">
        <f t="shared" si="91"/>
        <v/>
      </c>
      <c r="Q175" s="190" t="str">
        <f t="shared" si="91"/>
        <v/>
      </c>
      <c r="R175" s="190" t="str">
        <f t="shared" si="91"/>
        <v/>
      </c>
      <c r="S175" s="190" t="str">
        <f t="shared" si="91"/>
        <v/>
      </c>
      <c r="T175" s="190" t="str">
        <f t="shared" si="91"/>
        <v/>
      </c>
      <c r="U175" s="190" t="str">
        <f t="shared" si="91"/>
        <v/>
      </c>
      <c r="V175" s="190" t="str">
        <f t="shared" si="91"/>
        <v/>
      </c>
      <c r="W175" s="190" t="str">
        <f t="shared" si="91"/>
        <v/>
      </c>
      <c r="X175" s="190" t="str">
        <f t="shared" si="91"/>
        <v/>
      </c>
      <c r="Y175" s="190" t="str">
        <f t="shared" si="91"/>
        <v/>
      </c>
      <c r="Z175" s="190" t="str">
        <f t="shared" si="88"/>
        <v/>
      </c>
      <c r="AA175" s="190" t="str">
        <f t="shared" si="88"/>
        <v/>
      </c>
      <c r="AB175" s="190" t="str">
        <f t="shared" si="88"/>
        <v/>
      </c>
      <c r="AC175" s="190" t="str">
        <f t="shared" si="88"/>
        <v/>
      </c>
      <c r="AD175" s="190" t="str">
        <f t="shared" si="88"/>
        <v/>
      </c>
      <c r="AE175" s="190" t="str">
        <f t="shared" si="88"/>
        <v/>
      </c>
      <c r="AF175" s="190" t="str">
        <f t="shared" si="88"/>
        <v/>
      </c>
      <c r="AG175" s="190" t="str">
        <f t="shared" si="88"/>
        <v/>
      </c>
      <c r="AH175" s="190" t="str">
        <f t="shared" si="88"/>
        <v/>
      </c>
      <c r="AI175" s="190" t="str">
        <f t="shared" si="88"/>
        <v/>
      </c>
      <c r="AJ175" s="190" t="str">
        <f t="shared" si="88"/>
        <v/>
      </c>
      <c r="AK175" s="190" t="str">
        <f t="shared" si="88"/>
        <v/>
      </c>
      <c r="AL175" s="190" t="str">
        <f t="shared" si="88"/>
        <v/>
      </c>
      <c r="AM175" s="190" t="str">
        <f t="shared" si="88"/>
        <v/>
      </c>
      <c r="AN175" s="190" t="str">
        <f t="shared" si="88"/>
        <v/>
      </c>
      <c r="AO175" s="190" t="str">
        <f t="shared" si="87"/>
        <v/>
      </c>
      <c r="AP175" s="190" t="str">
        <f t="shared" si="87"/>
        <v/>
      </c>
      <c r="AQ175" s="190" t="str">
        <f t="shared" si="87"/>
        <v/>
      </c>
      <c r="AR175" s="190" t="str">
        <f t="shared" si="87"/>
        <v/>
      </c>
      <c r="AS175" s="190" t="str">
        <f t="shared" si="87"/>
        <v/>
      </c>
      <c r="AT175" s="190" t="str">
        <f t="shared" si="87"/>
        <v/>
      </c>
      <c r="AU175" s="190" t="str">
        <f t="shared" si="87"/>
        <v/>
      </c>
      <c r="AV175" s="190" t="str">
        <f t="shared" si="87"/>
        <v/>
      </c>
      <c r="AW175" s="190" t="str">
        <f t="shared" si="87"/>
        <v/>
      </c>
      <c r="AX175" s="190" t="str">
        <f t="shared" si="87"/>
        <v/>
      </c>
      <c r="AY175" s="190" t="str">
        <f t="shared" si="87"/>
        <v/>
      </c>
      <c r="AZ175" s="190" t="str">
        <f t="shared" si="87"/>
        <v/>
      </c>
      <c r="BA175" s="190" t="str">
        <f t="shared" si="87"/>
        <v/>
      </c>
      <c r="BB175" s="190" t="str">
        <f t="shared" si="87"/>
        <v/>
      </c>
      <c r="BC175" s="190" t="str">
        <f t="shared" si="87"/>
        <v/>
      </c>
      <c r="BD175" s="190" t="str">
        <f t="shared" si="87"/>
        <v/>
      </c>
      <c r="BE175" s="190" t="str">
        <f t="shared" si="84"/>
        <v/>
      </c>
      <c r="BF175" s="190" t="str">
        <f t="shared" si="90"/>
        <v/>
      </c>
      <c r="BG175" s="190" t="str">
        <f t="shared" si="90"/>
        <v/>
      </c>
      <c r="BH175" s="190" t="str">
        <f t="shared" si="90"/>
        <v/>
      </c>
      <c r="BI175" s="190" t="str">
        <f t="shared" si="90"/>
        <v/>
      </c>
      <c r="BJ175" s="190" t="str">
        <f t="shared" si="90"/>
        <v/>
      </c>
      <c r="BK175" s="190" t="str">
        <f t="shared" si="90"/>
        <v/>
      </c>
      <c r="BL175" s="190" t="str">
        <f t="shared" si="90"/>
        <v/>
      </c>
      <c r="BM175" s="190" t="str">
        <f t="shared" si="90"/>
        <v/>
      </c>
      <c r="BN175" s="190" t="str">
        <f t="shared" si="90"/>
        <v/>
      </c>
      <c r="BO175" s="190" t="str">
        <f t="shared" si="90"/>
        <v/>
      </c>
      <c r="BP175" s="190" t="str">
        <f t="shared" si="90"/>
        <v/>
      </c>
      <c r="BQ175" s="190" t="str">
        <f t="shared" si="90"/>
        <v/>
      </c>
      <c r="BR175" s="190" t="str">
        <f t="shared" si="90"/>
        <v/>
      </c>
      <c r="BS175" s="190" t="str">
        <f t="shared" si="90"/>
        <v/>
      </c>
      <c r="BT175" s="190" t="str">
        <f t="shared" si="83"/>
        <v/>
      </c>
      <c r="BU175" s="190" t="str">
        <f t="shared" si="83"/>
        <v/>
      </c>
      <c r="BV175" s="190" t="str">
        <f t="shared" si="83"/>
        <v/>
      </c>
      <c r="BW175" s="190" t="str">
        <f t="shared" si="83"/>
        <v/>
      </c>
      <c r="BX175" s="190" t="str">
        <f t="shared" si="83"/>
        <v/>
      </c>
      <c r="BY175" s="190" t="str">
        <f t="shared" si="83"/>
        <v/>
      </c>
      <c r="BZ175" t="e">
        <f>IF(LEFT(B175,6)=$A$1,IF(ISERROR(FIND(SALES!$M$8,MPAN!H175)),"",TRUE),"")</f>
        <v>#N/A</v>
      </c>
    </row>
    <row r="176" spans="1:78" x14ac:dyDescent="0.25">
      <c r="A176" t="e">
        <f>IF(BZ176=TRUE,BZ176&amp;COUNTIF($BZ$3:BZ176,"TRUE"),"")</f>
        <v>#N/A</v>
      </c>
      <c r="B176" s="625" t="str">
        <f t="shared" si="72"/>
        <v>00</v>
      </c>
      <c r="C176" s="626">
        <f>'F12'!E179</f>
        <v>0</v>
      </c>
      <c r="D176" s="1" t="str">
        <f t="shared" si="73"/>
        <v>0</v>
      </c>
      <c r="E176" s="1" t="str">
        <f t="shared" si="74"/>
        <v>0</v>
      </c>
      <c r="F176" t="str">
        <f t="shared" si="76"/>
        <v>0</v>
      </c>
      <c r="G176" t="e">
        <f t="shared" si="77"/>
        <v>#VALUE!</v>
      </c>
      <c r="H176" s="1">
        <f>'F12'!F179</f>
        <v>0</v>
      </c>
      <c r="I176" s="197">
        <f t="shared" si="75"/>
        <v>0.25</v>
      </c>
      <c r="J176" s="190" t="str">
        <f t="shared" si="91"/>
        <v/>
      </c>
      <c r="K176" s="190" t="str">
        <f t="shared" si="91"/>
        <v/>
      </c>
      <c r="L176" s="190" t="str">
        <f t="shared" si="91"/>
        <v/>
      </c>
      <c r="M176" s="190" t="str">
        <f t="shared" si="91"/>
        <v/>
      </c>
      <c r="N176" s="190" t="str">
        <f t="shared" si="91"/>
        <v/>
      </c>
      <c r="O176" s="190" t="str">
        <f t="shared" si="91"/>
        <v/>
      </c>
      <c r="P176" s="190" t="str">
        <f t="shared" si="91"/>
        <v/>
      </c>
      <c r="Q176" s="190" t="str">
        <f t="shared" si="91"/>
        <v/>
      </c>
      <c r="R176" s="190" t="str">
        <f t="shared" si="91"/>
        <v/>
      </c>
      <c r="S176" s="190" t="str">
        <f t="shared" si="91"/>
        <v/>
      </c>
      <c r="T176" s="190" t="str">
        <f t="shared" si="91"/>
        <v/>
      </c>
      <c r="U176" s="190" t="str">
        <f t="shared" si="91"/>
        <v/>
      </c>
      <c r="V176" s="190" t="str">
        <f t="shared" si="91"/>
        <v/>
      </c>
      <c r="W176" s="190" t="str">
        <f t="shared" si="91"/>
        <v/>
      </c>
      <c r="X176" s="190" t="str">
        <f t="shared" si="91"/>
        <v/>
      </c>
      <c r="Y176" s="190" t="str">
        <f t="shared" si="91"/>
        <v/>
      </c>
      <c r="Z176" s="190" t="str">
        <f t="shared" si="88"/>
        <v/>
      </c>
      <c r="AA176" s="190" t="str">
        <f t="shared" si="88"/>
        <v/>
      </c>
      <c r="AB176" s="190" t="str">
        <f t="shared" si="88"/>
        <v/>
      </c>
      <c r="AC176" s="190" t="str">
        <f t="shared" si="88"/>
        <v/>
      </c>
      <c r="AD176" s="190" t="str">
        <f t="shared" si="88"/>
        <v/>
      </c>
      <c r="AE176" s="190" t="str">
        <f t="shared" si="88"/>
        <v/>
      </c>
      <c r="AF176" s="190" t="str">
        <f t="shared" si="88"/>
        <v/>
      </c>
      <c r="AG176" s="190" t="str">
        <f t="shared" si="88"/>
        <v/>
      </c>
      <c r="AH176" s="190" t="str">
        <f t="shared" si="88"/>
        <v/>
      </c>
      <c r="AI176" s="190" t="str">
        <f t="shared" si="88"/>
        <v/>
      </c>
      <c r="AJ176" s="190" t="str">
        <f t="shared" si="88"/>
        <v/>
      </c>
      <c r="AK176" s="190" t="str">
        <f t="shared" si="88"/>
        <v/>
      </c>
      <c r="AL176" s="190" t="str">
        <f t="shared" si="88"/>
        <v/>
      </c>
      <c r="AM176" s="190" t="str">
        <f t="shared" si="88"/>
        <v/>
      </c>
      <c r="AN176" s="190" t="str">
        <f t="shared" si="88"/>
        <v/>
      </c>
      <c r="AO176" s="190" t="str">
        <f t="shared" si="87"/>
        <v/>
      </c>
      <c r="AP176" s="190" t="str">
        <f t="shared" si="87"/>
        <v/>
      </c>
      <c r="AQ176" s="190" t="str">
        <f t="shared" si="87"/>
        <v/>
      </c>
      <c r="AR176" s="190" t="str">
        <f t="shared" si="87"/>
        <v/>
      </c>
      <c r="AS176" s="190" t="str">
        <f t="shared" si="87"/>
        <v/>
      </c>
      <c r="AT176" s="190" t="str">
        <f t="shared" si="87"/>
        <v/>
      </c>
      <c r="AU176" s="190" t="str">
        <f t="shared" si="87"/>
        <v/>
      </c>
      <c r="AV176" s="190" t="str">
        <f t="shared" si="87"/>
        <v/>
      </c>
      <c r="AW176" s="190" t="str">
        <f t="shared" si="87"/>
        <v/>
      </c>
      <c r="AX176" s="190" t="str">
        <f t="shared" si="87"/>
        <v/>
      </c>
      <c r="AY176" s="190" t="str">
        <f t="shared" si="87"/>
        <v/>
      </c>
      <c r="AZ176" s="190" t="str">
        <f t="shared" si="87"/>
        <v/>
      </c>
      <c r="BA176" s="190" t="str">
        <f t="shared" si="87"/>
        <v/>
      </c>
      <c r="BB176" s="190" t="str">
        <f t="shared" si="87"/>
        <v/>
      </c>
      <c r="BC176" s="190" t="str">
        <f t="shared" si="87"/>
        <v/>
      </c>
      <c r="BD176" s="190" t="str">
        <f t="shared" si="87"/>
        <v/>
      </c>
      <c r="BE176" s="190" t="str">
        <f t="shared" si="84"/>
        <v/>
      </c>
      <c r="BF176" s="190" t="str">
        <f t="shared" si="90"/>
        <v/>
      </c>
      <c r="BG176" s="190" t="str">
        <f t="shared" si="90"/>
        <v/>
      </c>
      <c r="BH176" s="190" t="str">
        <f t="shared" si="90"/>
        <v/>
      </c>
      <c r="BI176" s="190" t="str">
        <f t="shared" si="90"/>
        <v/>
      </c>
      <c r="BJ176" s="190" t="str">
        <f t="shared" si="90"/>
        <v/>
      </c>
      <c r="BK176" s="190" t="str">
        <f t="shared" si="90"/>
        <v/>
      </c>
      <c r="BL176" s="190" t="str">
        <f t="shared" si="90"/>
        <v/>
      </c>
      <c r="BM176" s="190" t="str">
        <f t="shared" si="90"/>
        <v/>
      </c>
      <c r="BN176" s="190" t="str">
        <f t="shared" si="90"/>
        <v/>
      </c>
      <c r="BO176" s="190" t="str">
        <f t="shared" si="90"/>
        <v/>
      </c>
      <c r="BP176" s="190" t="str">
        <f t="shared" si="90"/>
        <v/>
      </c>
      <c r="BQ176" s="190" t="str">
        <f t="shared" si="90"/>
        <v/>
      </c>
      <c r="BR176" s="190" t="str">
        <f t="shared" si="90"/>
        <v/>
      </c>
      <c r="BS176" s="190" t="str">
        <f t="shared" si="90"/>
        <v/>
      </c>
      <c r="BT176" s="190" t="str">
        <f t="shared" si="83"/>
        <v/>
      </c>
      <c r="BU176" s="190" t="str">
        <f t="shared" si="83"/>
        <v/>
      </c>
      <c r="BV176" s="190" t="str">
        <f t="shared" si="83"/>
        <v/>
      </c>
      <c r="BW176" s="190" t="str">
        <f t="shared" si="83"/>
        <v/>
      </c>
      <c r="BX176" s="190" t="str">
        <f t="shared" si="83"/>
        <v/>
      </c>
      <c r="BY176" s="190" t="str">
        <f t="shared" si="83"/>
        <v/>
      </c>
      <c r="BZ176" t="e">
        <f>IF(LEFT(B176,6)=$A$1,IF(ISERROR(FIND(SALES!$M$8,MPAN!H176)),"",TRUE),"")</f>
        <v>#N/A</v>
      </c>
    </row>
    <row r="177" spans="1:78" x14ac:dyDescent="0.25">
      <c r="A177" t="e">
        <f>IF(BZ177=TRUE,BZ177&amp;COUNTIF($BZ$3:BZ177,"TRUE"),"")</f>
        <v>#N/A</v>
      </c>
      <c r="B177" s="625" t="str">
        <f t="shared" si="72"/>
        <v>00</v>
      </c>
      <c r="C177" s="626">
        <f>'F12'!E180</f>
        <v>0</v>
      </c>
      <c r="D177" s="1" t="str">
        <f t="shared" si="73"/>
        <v>0</v>
      </c>
      <c r="E177" s="1" t="str">
        <f t="shared" si="74"/>
        <v>0</v>
      </c>
      <c r="F177" t="str">
        <f t="shared" si="76"/>
        <v>0</v>
      </c>
      <c r="G177" t="e">
        <f t="shared" si="77"/>
        <v>#VALUE!</v>
      </c>
      <c r="H177" s="1">
        <f>'F12'!F180</f>
        <v>0</v>
      </c>
      <c r="I177" s="197">
        <f t="shared" si="75"/>
        <v>0.25</v>
      </c>
      <c r="J177" s="190" t="str">
        <f t="shared" si="91"/>
        <v/>
      </c>
      <c r="K177" s="190" t="str">
        <f t="shared" si="91"/>
        <v/>
      </c>
      <c r="L177" s="190" t="str">
        <f t="shared" si="91"/>
        <v/>
      </c>
      <c r="M177" s="190" t="str">
        <f t="shared" si="91"/>
        <v/>
      </c>
      <c r="N177" s="190" t="str">
        <f t="shared" si="91"/>
        <v/>
      </c>
      <c r="O177" s="190" t="str">
        <f t="shared" si="91"/>
        <v/>
      </c>
      <c r="P177" s="190" t="str">
        <f t="shared" si="91"/>
        <v/>
      </c>
      <c r="Q177" s="190" t="str">
        <f t="shared" si="91"/>
        <v/>
      </c>
      <c r="R177" s="190" t="str">
        <f t="shared" si="91"/>
        <v/>
      </c>
      <c r="S177" s="190" t="str">
        <f t="shared" si="91"/>
        <v/>
      </c>
      <c r="T177" s="190" t="str">
        <f t="shared" si="91"/>
        <v/>
      </c>
      <c r="U177" s="190" t="str">
        <f t="shared" si="91"/>
        <v/>
      </c>
      <c r="V177" s="190" t="str">
        <f t="shared" si="91"/>
        <v/>
      </c>
      <c r="W177" s="190" t="str">
        <f t="shared" si="91"/>
        <v/>
      </c>
      <c r="X177" s="190" t="str">
        <f t="shared" si="91"/>
        <v/>
      </c>
      <c r="Y177" s="190" t="str">
        <f t="shared" si="91"/>
        <v/>
      </c>
      <c r="Z177" s="190" t="str">
        <f t="shared" si="88"/>
        <v/>
      </c>
      <c r="AA177" s="190" t="str">
        <f t="shared" si="88"/>
        <v/>
      </c>
      <c r="AB177" s="190" t="str">
        <f t="shared" si="88"/>
        <v/>
      </c>
      <c r="AC177" s="190" t="str">
        <f t="shared" si="88"/>
        <v/>
      </c>
      <c r="AD177" s="190" t="str">
        <f t="shared" si="88"/>
        <v/>
      </c>
      <c r="AE177" s="190" t="str">
        <f t="shared" si="88"/>
        <v/>
      </c>
      <c r="AF177" s="190" t="str">
        <f t="shared" si="88"/>
        <v/>
      </c>
      <c r="AG177" s="190" t="str">
        <f t="shared" si="88"/>
        <v/>
      </c>
      <c r="AH177" s="190" t="str">
        <f t="shared" si="88"/>
        <v/>
      </c>
      <c r="AI177" s="190" t="str">
        <f t="shared" si="88"/>
        <v/>
      </c>
      <c r="AJ177" s="190" t="str">
        <f t="shared" si="88"/>
        <v/>
      </c>
      <c r="AK177" s="190" t="str">
        <f t="shared" si="88"/>
        <v/>
      </c>
      <c r="AL177" s="190" t="str">
        <f t="shared" si="88"/>
        <v/>
      </c>
      <c r="AM177" s="190" t="str">
        <f t="shared" si="88"/>
        <v/>
      </c>
      <c r="AN177" s="190" t="str">
        <f t="shared" si="88"/>
        <v/>
      </c>
      <c r="AO177" s="190" t="str">
        <f t="shared" si="87"/>
        <v/>
      </c>
      <c r="AP177" s="190" t="str">
        <f t="shared" si="87"/>
        <v/>
      </c>
      <c r="AQ177" s="190" t="str">
        <f t="shared" si="87"/>
        <v/>
      </c>
      <c r="AR177" s="190" t="str">
        <f t="shared" si="87"/>
        <v/>
      </c>
      <c r="AS177" s="190" t="str">
        <f t="shared" si="87"/>
        <v/>
      </c>
      <c r="AT177" s="190" t="str">
        <f t="shared" si="87"/>
        <v/>
      </c>
      <c r="AU177" s="190" t="str">
        <f t="shared" si="87"/>
        <v/>
      </c>
      <c r="AV177" s="190" t="str">
        <f t="shared" si="87"/>
        <v/>
      </c>
      <c r="AW177" s="190" t="str">
        <f t="shared" si="87"/>
        <v/>
      </c>
      <c r="AX177" s="190" t="str">
        <f t="shared" si="87"/>
        <v/>
      </c>
      <c r="AY177" s="190" t="str">
        <f t="shared" si="87"/>
        <v/>
      </c>
      <c r="AZ177" s="190" t="str">
        <f t="shared" si="87"/>
        <v/>
      </c>
      <c r="BA177" s="190" t="str">
        <f t="shared" si="87"/>
        <v/>
      </c>
      <c r="BB177" s="190" t="str">
        <f t="shared" si="87"/>
        <v/>
      </c>
      <c r="BC177" s="190" t="str">
        <f t="shared" si="87"/>
        <v/>
      </c>
      <c r="BD177" s="190" t="str">
        <f t="shared" ref="BD177:BD195" si="92">IF(BD$2&gt;LEN($H177),IF(BD$1=1,IF(LEN($H177)=2,"0"&amp;$H177,""),""),RIGHT(LEFT($H177,BD$2),3))</f>
        <v/>
      </c>
      <c r="BE177" s="190" t="str">
        <f t="shared" si="84"/>
        <v/>
      </c>
      <c r="BF177" s="190" t="str">
        <f t="shared" si="90"/>
        <v/>
      </c>
      <c r="BG177" s="190" t="str">
        <f t="shared" si="90"/>
        <v/>
      </c>
      <c r="BH177" s="190" t="str">
        <f t="shared" si="90"/>
        <v/>
      </c>
      <c r="BI177" s="190" t="str">
        <f t="shared" si="90"/>
        <v/>
      </c>
      <c r="BJ177" s="190" t="str">
        <f t="shared" si="90"/>
        <v/>
      </c>
      <c r="BK177" s="190" t="str">
        <f t="shared" si="90"/>
        <v/>
      </c>
      <c r="BL177" s="190" t="str">
        <f t="shared" si="90"/>
        <v/>
      </c>
      <c r="BM177" s="190" t="str">
        <f t="shared" si="90"/>
        <v/>
      </c>
      <c r="BN177" s="190" t="str">
        <f t="shared" si="90"/>
        <v/>
      </c>
      <c r="BO177" s="190" t="str">
        <f t="shared" si="90"/>
        <v/>
      </c>
      <c r="BP177" s="190" t="str">
        <f t="shared" si="90"/>
        <v/>
      </c>
      <c r="BQ177" s="190" t="str">
        <f t="shared" si="90"/>
        <v/>
      </c>
      <c r="BR177" s="190" t="str">
        <f t="shared" si="90"/>
        <v/>
      </c>
      <c r="BS177" s="190" t="str">
        <f t="shared" si="90"/>
        <v/>
      </c>
      <c r="BT177" s="190" t="str">
        <f t="shared" si="83"/>
        <v/>
      </c>
      <c r="BU177" s="190" t="str">
        <f t="shared" si="83"/>
        <v/>
      </c>
      <c r="BV177" s="190" t="str">
        <f t="shared" si="83"/>
        <v/>
      </c>
      <c r="BW177" s="190" t="str">
        <f t="shared" si="83"/>
        <v/>
      </c>
      <c r="BX177" s="190" t="str">
        <f t="shared" si="83"/>
        <v/>
      </c>
      <c r="BY177" s="190" t="str">
        <f t="shared" si="83"/>
        <v/>
      </c>
      <c r="BZ177" t="e">
        <f>IF(LEFT(B177,6)=$A$1,IF(ISERROR(FIND(SALES!$M$8,MPAN!H177)),"",TRUE),"")</f>
        <v>#N/A</v>
      </c>
    </row>
    <row r="178" spans="1:78" x14ac:dyDescent="0.25">
      <c r="A178" t="e">
        <f>IF(BZ178=TRUE,BZ178&amp;COUNTIF($BZ$3:BZ178,"TRUE"),"")</f>
        <v>#N/A</v>
      </c>
      <c r="B178" s="625" t="str">
        <f t="shared" si="72"/>
        <v>00</v>
      </c>
      <c r="C178" s="626">
        <f>'F12'!E181</f>
        <v>0</v>
      </c>
      <c r="D178" s="1" t="str">
        <f t="shared" si="73"/>
        <v>0</v>
      </c>
      <c r="E178" s="1" t="str">
        <f t="shared" si="74"/>
        <v>0</v>
      </c>
      <c r="F178" t="str">
        <f t="shared" si="76"/>
        <v>0</v>
      </c>
      <c r="G178" t="e">
        <f t="shared" si="77"/>
        <v>#VALUE!</v>
      </c>
      <c r="H178" s="1">
        <f>'F12'!F181</f>
        <v>0</v>
      </c>
      <c r="I178" s="197">
        <f t="shared" si="75"/>
        <v>0.25</v>
      </c>
      <c r="J178" s="190" t="str">
        <f t="shared" si="91"/>
        <v/>
      </c>
      <c r="K178" s="190" t="str">
        <f t="shared" si="91"/>
        <v/>
      </c>
      <c r="L178" s="190" t="str">
        <f t="shared" si="91"/>
        <v/>
      </c>
      <c r="M178" s="190" t="str">
        <f t="shared" si="91"/>
        <v/>
      </c>
      <c r="N178" s="190" t="str">
        <f t="shared" si="91"/>
        <v/>
      </c>
      <c r="O178" s="190" t="str">
        <f t="shared" si="91"/>
        <v/>
      </c>
      <c r="P178" s="190" t="str">
        <f t="shared" si="91"/>
        <v/>
      </c>
      <c r="Q178" s="190" t="str">
        <f t="shared" si="91"/>
        <v/>
      </c>
      <c r="R178" s="190" t="str">
        <f t="shared" si="91"/>
        <v/>
      </c>
      <c r="S178" s="190" t="str">
        <f t="shared" si="91"/>
        <v/>
      </c>
      <c r="T178" s="190" t="str">
        <f t="shared" si="91"/>
        <v/>
      </c>
      <c r="U178" s="190" t="str">
        <f t="shared" si="91"/>
        <v/>
      </c>
      <c r="V178" s="190" t="str">
        <f t="shared" si="91"/>
        <v/>
      </c>
      <c r="W178" s="190" t="str">
        <f t="shared" si="91"/>
        <v/>
      </c>
      <c r="X178" s="190" t="str">
        <f t="shared" si="91"/>
        <v/>
      </c>
      <c r="Y178" s="190" t="str">
        <f t="shared" si="91"/>
        <v/>
      </c>
      <c r="Z178" s="190" t="str">
        <f t="shared" si="88"/>
        <v/>
      </c>
      <c r="AA178" s="190" t="str">
        <f t="shared" si="88"/>
        <v/>
      </c>
      <c r="AB178" s="190" t="str">
        <f t="shared" si="88"/>
        <v/>
      </c>
      <c r="AC178" s="190" t="str">
        <f t="shared" si="88"/>
        <v/>
      </c>
      <c r="AD178" s="190" t="str">
        <f t="shared" si="88"/>
        <v/>
      </c>
      <c r="AE178" s="190" t="str">
        <f t="shared" si="88"/>
        <v/>
      </c>
      <c r="AF178" s="190" t="str">
        <f t="shared" si="88"/>
        <v/>
      </c>
      <c r="AG178" s="190" t="str">
        <f t="shared" si="88"/>
        <v/>
      </c>
      <c r="AH178" s="190" t="str">
        <f t="shared" si="88"/>
        <v/>
      </c>
      <c r="AI178" s="190" t="str">
        <f t="shared" si="88"/>
        <v/>
      </c>
      <c r="AJ178" s="190" t="str">
        <f t="shared" si="88"/>
        <v/>
      </c>
      <c r="AK178" s="190" t="str">
        <f t="shared" si="88"/>
        <v/>
      </c>
      <c r="AL178" s="190" t="str">
        <f t="shared" si="88"/>
        <v/>
      </c>
      <c r="AM178" s="190" t="str">
        <f t="shared" si="88"/>
        <v/>
      </c>
      <c r="AN178" s="190" t="str">
        <f t="shared" si="88"/>
        <v/>
      </c>
      <c r="AO178" s="190" t="str">
        <f t="shared" si="88"/>
        <v/>
      </c>
      <c r="AP178" s="190" t="str">
        <f t="shared" ref="AP178:BC178" si="93">IF(AP$2&gt;LEN($H178),IF(AP$1=1,IF(LEN($H178)=2,"0"&amp;$H178,""),""),RIGHT(LEFT($H178,AP$2),3))</f>
        <v/>
      </c>
      <c r="AQ178" s="190" t="str">
        <f t="shared" si="93"/>
        <v/>
      </c>
      <c r="AR178" s="190" t="str">
        <f t="shared" si="93"/>
        <v/>
      </c>
      <c r="AS178" s="190" t="str">
        <f t="shared" si="93"/>
        <v/>
      </c>
      <c r="AT178" s="190" t="str">
        <f t="shared" si="93"/>
        <v/>
      </c>
      <c r="AU178" s="190" t="str">
        <f t="shared" si="93"/>
        <v/>
      </c>
      <c r="AV178" s="190" t="str">
        <f t="shared" si="93"/>
        <v/>
      </c>
      <c r="AW178" s="190" t="str">
        <f t="shared" si="93"/>
        <v/>
      </c>
      <c r="AX178" s="190" t="str">
        <f t="shared" si="93"/>
        <v/>
      </c>
      <c r="AY178" s="190" t="str">
        <f t="shared" si="93"/>
        <v/>
      </c>
      <c r="AZ178" s="190" t="str">
        <f t="shared" si="93"/>
        <v/>
      </c>
      <c r="BA178" s="190" t="str">
        <f t="shared" si="93"/>
        <v/>
      </c>
      <c r="BB178" s="190" t="str">
        <f t="shared" si="93"/>
        <v/>
      </c>
      <c r="BC178" s="190" t="str">
        <f t="shared" si="93"/>
        <v/>
      </c>
      <c r="BD178" s="190" t="str">
        <f t="shared" si="92"/>
        <v/>
      </c>
      <c r="BE178" s="190" t="str">
        <f t="shared" si="84"/>
        <v/>
      </c>
      <c r="BF178" s="190" t="str">
        <f t="shared" si="90"/>
        <v/>
      </c>
      <c r="BG178" s="190" t="str">
        <f t="shared" si="90"/>
        <v/>
      </c>
      <c r="BH178" s="190" t="str">
        <f t="shared" si="90"/>
        <v/>
      </c>
      <c r="BI178" s="190" t="str">
        <f t="shared" si="90"/>
        <v/>
      </c>
      <c r="BJ178" s="190" t="str">
        <f t="shared" si="90"/>
        <v/>
      </c>
      <c r="BK178" s="190" t="str">
        <f t="shared" si="90"/>
        <v/>
      </c>
      <c r="BL178" s="190" t="str">
        <f t="shared" si="90"/>
        <v/>
      </c>
      <c r="BM178" s="190" t="str">
        <f t="shared" si="90"/>
        <v/>
      </c>
      <c r="BN178" s="190" t="str">
        <f t="shared" si="90"/>
        <v/>
      </c>
      <c r="BO178" s="190" t="str">
        <f t="shared" si="90"/>
        <v/>
      </c>
      <c r="BP178" s="190" t="str">
        <f t="shared" si="90"/>
        <v/>
      </c>
      <c r="BQ178" s="190" t="str">
        <f t="shared" si="90"/>
        <v/>
      </c>
      <c r="BR178" s="190" t="str">
        <f t="shared" si="90"/>
        <v/>
      </c>
      <c r="BS178" s="190" t="str">
        <f t="shared" si="90"/>
        <v/>
      </c>
      <c r="BT178" s="190" t="str">
        <f t="shared" si="83"/>
        <v/>
      </c>
      <c r="BU178" s="190" t="str">
        <f t="shared" si="83"/>
        <v/>
      </c>
      <c r="BV178" s="190" t="str">
        <f t="shared" si="83"/>
        <v/>
      </c>
      <c r="BW178" s="190" t="str">
        <f t="shared" si="83"/>
        <v/>
      </c>
      <c r="BX178" s="190" t="str">
        <f t="shared" si="83"/>
        <v/>
      </c>
      <c r="BY178" s="190" t="str">
        <f t="shared" si="83"/>
        <v/>
      </c>
      <c r="BZ178" t="e">
        <f>IF(LEFT(B178,6)=$A$1,IF(ISERROR(FIND(SALES!$M$8,MPAN!H178)),"",TRUE),"")</f>
        <v>#N/A</v>
      </c>
    </row>
    <row r="179" spans="1:78" x14ac:dyDescent="0.25">
      <c r="A179" t="e">
        <f>IF(BZ179=TRUE,BZ179&amp;COUNTIF($BZ$3:BZ179,"TRUE"),"")</f>
        <v>#N/A</v>
      </c>
      <c r="B179" s="625" t="str">
        <f t="shared" si="72"/>
        <v>00</v>
      </c>
      <c r="C179" s="626">
        <f>'F12'!E182</f>
        <v>0</v>
      </c>
      <c r="D179" s="1" t="str">
        <f t="shared" si="73"/>
        <v>0</v>
      </c>
      <c r="E179" s="1" t="str">
        <f t="shared" si="74"/>
        <v>0</v>
      </c>
      <c r="F179" t="str">
        <f t="shared" si="76"/>
        <v>0</v>
      </c>
      <c r="G179" t="e">
        <f t="shared" si="77"/>
        <v>#VALUE!</v>
      </c>
      <c r="H179" s="1">
        <f>'F12'!F182</f>
        <v>0</v>
      </c>
      <c r="I179" s="197">
        <f t="shared" si="75"/>
        <v>0.25</v>
      </c>
      <c r="J179" s="190" t="str">
        <f t="shared" si="91"/>
        <v/>
      </c>
      <c r="K179" s="190" t="str">
        <f t="shared" si="91"/>
        <v/>
      </c>
      <c r="L179" s="190" t="str">
        <f t="shared" si="91"/>
        <v/>
      </c>
      <c r="M179" s="190" t="str">
        <f t="shared" si="91"/>
        <v/>
      </c>
      <c r="N179" s="190" t="str">
        <f t="shared" si="91"/>
        <v/>
      </c>
      <c r="O179" s="190" t="str">
        <f t="shared" si="91"/>
        <v/>
      </c>
      <c r="P179" s="190" t="str">
        <f t="shared" si="91"/>
        <v/>
      </c>
      <c r="Q179" s="190" t="str">
        <f t="shared" si="91"/>
        <v/>
      </c>
      <c r="R179" s="190" t="str">
        <f t="shared" si="91"/>
        <v/>
      </c>
      <c r="S179" s="190" t="str">
        <f t="shared" si="91"/>
        <v/>
      </c>
      <c r="T179" s="190" t="str">
        <f t="shared" si="91"/>
        <v/>
      </c>
      <c r="U179" s="190" t="str">
        <f t="shared" si="91"/>
        <v/>
      </c>
      <c r="V179" s="190" t="str">
        <f t="shared" si="91"/>
        <v/>
      </c>
      <c r="W179" s="190" t="str">
        <f t="shared" si="91"/>
        <v/>
      </c>
      <c r="X179" s="190" t="str">
        <f t="shared" si="91"/>
        <v/>
      </c>
      <c r="Y179" s="190" t="str">
        <f t="shared" si="91"/>
        <v/>
      </c>
      <c r="Z179" s="190" t="str">
        <f t="shared" si="88"/>
        <v/>
      </c>
      <c r="AA179" s="190" t="str">
        <f t="shared" si="88"/>
        <v/>
      </c>
      <c r="AB179" s="190" t="str">
        <f t="shared" si="88"/>
        <v/>
      </c>
      <c r="AC179" s="190" t="str">
        <f t="shared" si="88"/>
        <v/>
      </c>
      <c r="AD179" s="190" t="str">
        <f t="shared" si="88"/>
        <v/>
      </c>
      <c r="AE179" s="190" t="str">
        <f t="shared" si="88"/>
        <v/>
      </c>
      <c r="AF179" s="190" t="str">
        <f t="shared" si="88"/>
        <v/>
      </c>
      <c r="AG179" s="190" t="str">
        <f t="shared" si="88"/>
        <v/>
      </c>
      <c r="AH179" s="190" t="str">
        <f t="shared" si="88"/>
        <v/>
      </c>
      <c r="AI179" s="190" t="str">
        <f t="shared" si="88"/>
        <v/>
      </c>
      <c r="AJ179" s="190" t="str">
        <f t="shared" si="88"/>
        <v/>
      </c>
      <c r="AK179" s="190" t="str">
        <f t="shared" si="88"/>
        <v/>
      </c>
      <c r="AL179" s="190" t="str">
        <f t="shared" si="88"/>
        <v/>
      </c>
      <c r="AM179" s="190" t="str">
        <f t="shared" si="88"/>
        <v/>
      </c>
      <c r="AN179" s="190" t="str">
        <f t="shared" ref="AN179:BC195" si="94">IF(AN$2&gt;LEN($H179),IF(AN$1=1,IF(LEN($H179)=2,"0"&amp;$H179,""),""),RIGHT(LEFT($H179,AN$2),3))</f>
        <v/>
      </c>
      <c r="AO179" s="190" t="str">
        <f t="shared" si="94"/>
        <v/>
      </c>
      <c r="AP179" s="190" t="str">
        <f t="shared" si="94"/>
        <v/>
      </c>
      <c r="AQ179" s="190" t="str">
        <f t="shared" si="94"/>
        <v/>
      </c>
      <c r="AR179" s="190" t="str">
        <f t="shared" si="94"/>
        <v/>
      </c>
      <c r="AS179" s="190" t="str">
        <f t="shared" si="94"/>
        <v/>
      </c>
      <c r="AT179" s="190" t="str">
        <f t="shared" si="94"/>
        <v/>
      </c>
      <c r="AU179" s="190" t="str">
        <f t="shared" si="94"/>
        <v/>
      </c>
      <c r="AV179" s="190" t="str">
        <f t="shared" si="94"/>
        <v/>
      </c>
      <c r="AW179" s="190" t="str">
        <f t="shared" si="94"/>
        <v/>
      </c>
      <c r="AX179" s="190" t="str">
        <f t="shared" si="94"/>
        <v/>
      </c>
      <c r="AY179" s="190" t="str">
        <f t="shared" si="94"/>
        <v/>
      </c>
      <c r="AZ179" s="190" t="str">
        <f t="shared" si="94"/>
        <v/>
      </c>
      <c r="BA179" s="190" t="str">
        <f t="shared" si="94"/>
        <v/>
      </c>
      <c r="BB179" s="190" t="str">
        <f t="shared" si="94"/>
        <v/>
      </c>
      <c r="BC179" s="190" t="str">
        <f t="shared" si="94"/>
        <v/>
      </c>
      <c r="BD179" s="190" t="str">
        <f t="shared" si="92"/>
        <v/>
      </c>
      <c r="BE179" s="190" t="str">
        <f t="shared" ref="BE179:BE210" si="95">IF(BE$2&gt;LEN($H179),IF(BE$1=1,IF(LEN($H179)=2,"0"&amp;$H179,""),""),RIGHT(LEFT($H179,BE$2),3))</f>
        <v/>
      </c>
      <c r="BF179" s="190" t="str">
        <f t="shared" si="90"/>
        <v/>
      </c>
      <c r="BG179" s="190" t="str">
        <f t="shared" si="90"/>
        <v/>
      </c>
      <c r="BH179" s="190" t="str">
        <f t="shared" si="90"/>
        <v/>
      </c>
      <c r="BI179" s="190" t="str">
        <f t="shared" si="90"/>
        <v/>
      </c>
      <c r="BJ179" s="190" t="str">
        <f t="shared" si="90"/>
        <v/>
      </c>
      <c r="BK179" s="190" t="str">
        <f t="shared" si="90"/>
        <v/>
      </c>
      <c r="BL179" s="190" t="str">
        <f t="shared" si="90"/>
        <v/>
      </c>
      <c r="BM179" s="190" t="str">
        <f t="shared" si="90"/>
        <v/>
      </c>
      <c r="BN179" s="190" t="str">
        <f t="shared" si="90"/>
        <v/>
      </c>
      <c r="BO179" s="190" t="str">
        <f t="shared" si="90"/>
        <v/>
      </c>
      <c r="BP179" s="190" t="str">
        <f t="shared" si="90"/>
        <v/>
      </c>
      <c r="BQ179" s="190" t="str">
        <f t="shared" si="90"/>
        <v/>
      </c>
      <c r="BR179" s="190" t="str">
        <f t="shared" si="90"/>
        <v/>
      </c>
      <c r="BS179" s="190" t="str">
        <f t="shared" si="90"/>
        <v/>
      </c>
      <c r="BT179" s="190" t="str">
        <f t="shared" si="83"/>
        <v/>
      </c>
      <c r="BU179" s="190" t="str">
        <f t="shared" si="83"/>
        <v/>
      </c>
      <c r="BV179" s="190" t="str">
        <f t="shared" si="83"/>
        <v/>
      </c>
      <c r="BW179" s="190" t="str">
        <f t="shared" si="83"/>
        <v/>
      </c>
      <c r="BX179" s="190" t="str">
        <f t="shared" si="83"/>
        <v/>
      </c>
      <c r="BY179" s="190" t="str">
        <f t="shared" si="83"/>
        <v/>
      </c>
      <c r="BZ179" t="e">
        <f>IF(LEFT(B179,6)=$A$1,IF(ISERROR(FIND(SALES!$M$8,MPAN!H179)),"",TRUE),"")</f>
        <v>#N/A</v>
      </c>
    </row>
    <row r="180" spans="1:78" x14ac:dyDescent="0.25">
      <c r="A180" t="e">
        <f>IF(BZ180=TRUE,BZ180&amp;COUNTIF($BZ$3:BZ180,"TRUE"),"")</f>
        <v>#N/A</v>
      </c>
      <c r="B180" s="625" t="str">
        <f t="shared" si="72"/>
        <v>00</v>
      </c>
      <c r="C180" s="626">
        <f>'F12'!E183</f>
        <v>0</v>
      </c>
      <c r="D180" s="1" t="str">
        <f t="shared" si="73"/>
        <v>0</v>
      </c>
      <c r="E180" s="1" t="str">
        <f t="shared" si="74"/>
        <v>0</v>
      </c>
      <c r="F180" t="str">
        <f t="shared" si="76"/>
        <v>0</v>
      </c>
      <c r="G180" t="e">
        <f t="shared" si="77"/>
        <v>#VALUE!</v>
      </c>
      <c r="H180" s="1">
        <f>'F12'!F183</f>
        <v>0</v>
      </c>
      <c r="I180" s="197">
        <f t="shared" si="75"/>
        <v>0.25</v>
      </c>
      <c r="J180" s="190" t="str">
        <f t="shared" si="91"/>
        <v/>
      </c>
      <c r="K180" s="190" t="str">
        <f t="shared" si="91"/>
        <v/>
      </c>
      <c r="L180" s="190" t="str">
        <f t="shared" si="91"/>
        <v/>
      </c>
      <c r="M180" s="190" t="str">
        <f t="shared" si="91"/>
        <v/>
      </c>
      <c r="N180" s="190" t="str">
        <f t="shared" si="91"/>
        <v/>
      </c>
      <c r="O180" s="190" t="str">
        <f t="shared" si="91"/>
        <v/>
      </c>
      <c r="P180" s="190" t="str">
        <f t="shared" si="91"/>
        <v/>
      </c>
      <c r="Q180" s="190" t="str">
        <f t="shared" si="91"/>
        <v/>
      </c>
      <c r="R180" s="190" t="str">
        <f t="shared" si="91"/>
        <v/>
      </c>
      <c r="S180" s="190" t="str">
        <f t="shared" si="91"/>
        <v/>
      </c>
      <c r="T180" s="190" t="str">
        <f t="shared" si="91"/>
        <v/>
      </c>
      <c r="U180" s="190" t="str">
        <f t="shared" si="91"/>
        <v/>
      </c>
      <c r="V180" s="190" t="str">
        <f t="shared" si="91"/>
        <v/>
      </c>
      <c r="W180" s="190" t="str">
        <f t="shared" si="91"/>
        <v/>
      </c>
      <c r="X180" s="190" t="str">
        <f t="shared" si="91"/>
        <v/>
      </c>
      <c r="Y180" s="190" t="str">
        <f t="shared" si="91"/>
        <v/>
      </c>
      <c r="Z180" s="190" t="str">
        <f t="shared" ref="Z180:AN196" si="96">IF(Z$2&gt;LEN($H180),IF(Z$1=1,IF(LEN($H180)=2,"0"&amp;$H180,""),""),RIGHT(LEFT($H180,Z$2),3))</f>
        <v/>
      </c>
      <c r="AA180" s="190" t="str">
        <f t="shared" si="96"/>
        <v/>
      </c>
      <c r="AB180" s="190" t="str">
        <f t="shared" si="96"/>
        <v/>
      </c>
      <c r="AC180" s="190" t="str">
        <f t="shared" si="96"/>
        <v/>
      </c>
      <c r="AD180" s="190" t="str">
        <f t="shared" si="96"/>
        <v/>
      </c>
      <c r="AE180" s="190" t="str">
        <f t="shared" si="96"/>
        <v/>
      </c>
      <c r="AF180" s="190" t="str">
        <f t="shared" si="96"/>
        <v/>
      </c>
      <c r="AG180" s="190" t="str">
        <f t="shared" si="96"/>
        <v/>
      </c>
      <c r="AH180" s="190" t="str">
        <f t="shared" si="96"/>
        <v/>
      </c>
      <c r="AI180" s="190" t="str">
        <f t="shared" si="96"/>
        <v/>
      </c>
      <c r="AJ180" s="190" t="str">
        <f t="shared" si="96"/>
        <v/>
      </c>
      <c r="AK180" s="190" t="str">
        <f t="shared" si="96"/>
        <v/>
      </c>
      <c r="AL180" s="190" t="str">
        <f t="shared" si="96"/>
        <v/>
      </c>
      <c r="AM180" s="190" t="str">
        <f t="shared" si="96"/>
        <v/>
      </c>
      <c r="AN180" s="190" t="str">
        <f t="shared" si="96"/>
        <v/>
      </c>
      <c r="AO180" s="190" t="str">
        <f t="shared" si="94"/>
        <v/>
      </c>
      <c r="AP180" s="190" t="str">
        <f t="shared" si="94"/>
        <v/>
      </c>
      <c r="AQ180" s="190" t="str">
        <f t="shared" si="94"/>
        <v/>
      </c>
      <c r="AR180" s="190" t="str">
        <f t="shared" si="94"/>
        <v/>
      </c>
      <c r="AS180" s="190" t="str">
        <f t="shared" si="94"/>
        <v/>
      </c>
      <c r="AT180" s="190" t="str">
        <f t="shared" si="94"/>
        <v/>
      </c>
      <c r="AU180" s="190" t="str">
        <f t="shared" si="94"/>
        <v/>
      </c>
      <c r="AV180" s="190" t="str">
        <f t="shared" si="94"/>
        <v/>
      </c>
      <c r="AW180" s="190" t="str">
        <f t="shared" si="94"/>
        <v/>
      </c>
      <c r="AX180" s="190" t="str">
        <f t="shared" si="94"/>
        <v/>
      </c>
      <c r="AY180" s="190" t="str">
        <f t="shared" si="94"/>
        <v/>
      </c>
      <c r="AZ180" s="190" t="str">
        <f t="shared" si="94"/>
        <v/>
      </c>
      <c r="BA180" s="190" t="str">
        <f t="shared" si="94"/>
        <v/>
      </c>
      <c r="BB180" s="190" t="str">
        <f t="shared" si="94"/>
        <v/>
      </c>
      <c r="BC180" s="190" t="str">
        <f t="shared" si="94"/>
        <v/>
      </c>
      <c r="BD180" s="190" t="str">
        <f t="shared" si="92"/>
        <v/>
      </c>
      <c r="BE180" s="190" t="str">
        <f t="shared" si="95"/>
        <v/>
      </c>
      <c r="BF180" s="190" t="str">
        <f t="shared" si="90"/>
        <v/>
      </c>
      <c r="BG180" s="190" t="str">
        <f t="shared" si="90"/>
        <v/>
      </c>
      <c r="BH180" s="190" t="str">
        <f t="shared" si="90"/>
        <v/>
      </c>
      <c r="BI180" s="190" t="str">
        <f t="shared" si="90"/>
        <v/>
      </c>
      <c r="BJ180" s="190" t="str">
        <f t="shared" si="90"/>
        <v/>
      </c>
      <c r="BK180" s="190" t="str">
        <f t="shared" si="90"/>
        <v/>
      </c>
      <c r="BL180" s="190" t="str">
        <f t="shared" si="90"/>
        <v/>
      </c>
      <c r="BM180" s="190" t="str">
        <f t="shared" si="90"/>
        <v/>
      </c>
      <c r="BN180" s="190" t="str">
        <f t="shared" si="90"/>
        <v/>
      </c>
      <c r="BO180" s="190" t="str">
        <f t="shared" si="90"/>
        <v/>
      </c>
      <c r="BP180" s="190" t="str">
        <f t="shared" si="90"/>
        <v/>
      </c>
      <c r="BQ180" s="190" t="str">
        <f t="shared" si="90"/>
        <v/>
      </c>
      <c r="BR180" s="190" t="str">
        <f t="shared" si="90"/>
        <v/>
      </c>
      <c r="BS180" s="190" t="str">
        <f t="shared" si="90"/>
        <v/>
      </c>
      <c r="BT180" s="190" t="str">
        <f t="shared" si="83"/>
        <v/>
      </c>
      <c r="BU180" s="190" t="str">
        <f t="shared" si="83"/>
        <v/>
      </c>
      <c r="BV180" s="190" t="str">
        <f t="shared" si="83"/>
        <v/>
      </c>
      <c r="BW180" s="190" t="str">
        <f t="shared" si="83"/>
        <v/>
      </c>
      <c r="BX180" s="190" t="str">
        <f t="shared" si="83"/>
        <v/>
      </c>
      <c r="BY180" s="190" t="str">
        <f t="shared" si="83"/>
        <v/>
      </c>
      <c r="BZ180" t="e">
        <f>IF(LEFT(B180,6)=$A$1,IF(ISERROR(FIND(SALES!$M$8,MPAN!H180)),"",TRUE),"")</f>
        <v>#N/A</v>
      </c>
    </row>
    <row r="181" spans="1:78" x14ac:dyDescent="0.25">
      <c r="A181" t="e">
        <f>IF(BZ181=TRUE,BZ181&amp;COUNTIF($BZ$3:BZ181,"TRUE"),"")</f>
        <v>#N/A</v>
      </c>
      <c r="B181" s="625" t="str">
        <f t="shared" si="72"/>
        <v>00</v>
      </c>
      <c r="C181" s="626">
        <f>'F12'!E184</f>
        <v>0</v>
      </c>
      <c r="D181" s="1" t="str">
        <f t="shared" si="73"/>
        <v>0</v>
      </c>
      <c r="E181" s="1" t="str">
        <f t="shared" si="74"/>
        <v>0</v>
      </c>
      <c r="F181" t="str">
        <f t="shared" si="76"/>
        <v>0</v>
      </c>
      <c r="G181" t="e">
        <f t="shared" si="77"/>
        <v>#VALUE!</v>
      </c>
      <c r="H181" s="1">
        <f>'F12'!F184</f>
        <v>0</v>
      </c>
      <c r="I181" s="197">
        <f t="shared" si="75"/>
        <v>0.25</v>
      </c>
      <c r="J181" s="190" t="str">
        <f t="shared" si="91"/>
        <v/>
      </c>
      <c r="K181" s="190" t="str">
        <f t="shared" si="91"/>
        <v/>
      </c>
      <c r="L181" s="190" t="str">
        <f t="shared" si="91"/>
        <v/>
      </c>
      <c r="M181" s="190" t="str">
        <f t="shared" si="91"/>
        <v/>
      </c>
      <c r="N181" s="190" t="str">
        <f t="shared" si="91"/>
        <v/>
      </c>
      <c r="O181" s="190" t="str">
        <f t="shared" si="91"/>
        <v/>
      </c>
      <c r="P181" s="190" t="str">
        <f t="shared" si="91"/>
        <v/>
      </c>
      <c r="Q181" s="190" t="str">
        <f t="shared" si="91"/>
        <v/>
      </c>
      <c r="R181" s="190" t="str">
        <f t="shared" si="91"/>
        <v/>
      </c>
      <c r="S181" s="190" t="str">
        <f t="shared" si="91"/>
        <v/>
      </c>
      <c r="T181" s="190" t="str">
        <f t="shared" si="91"/>
        <v/>
      </c>
      <c r="U181" s="190" t="str">
        <f t="shared" si="91"/>
        <v/>
      </c>
      <c r="V181" s="190" t="str">
        <f t="shared" si="91"/>
        <v/>
      </c>
      <c r="W181" s="190" t="str">
        <f t="shared" si="91"/>
        <v/>
      </c>
      <c r="X181" s="190" t="str">
        <f t="shared" si="91"/>
        <v/>
      </c>
      <c r="Y181" s="190" t="str">
        <f t="shared" si="91"/>
        <v/>
      </c>
      <c r="Z181" s="190" t="str">
        <f t="shared" si="96"/>
        <v/>
      </c>
      <c r="AA181" s="190" t="str">
        <f t="shared" si="96"/>
        <v/>
      </c>
      <c r="AB181" s="190" t="str">
        <f t="shared" si="96"/>
        <v/>
      </c>
      <c r="AC181" s="190" t="str">
        <f t="shared" si="96"/>
        <v/>
      </c>
      <c r="AD181" s="190" t="str">
        <f t="shared" si="96"/>
        <v/>
      </c>
      <c r="AE181" s="190" t="str">
        <f t="shared" si="96"/>
        <v/>
      </c>
      <c r="AF181" s="190" t="str">
        <f t="shared" si="96"/>
        <v/>
      </c>
      <c r="AG181" s="190" t="str">
        <f t="shared" si="96"/>
        <v/>
      </c>
      <c r="AH181" s="190" t="str">
        <f t="shared" si="96"/>
        <v/>
      </c>
      <c r="AI181" s="190" t="str">
        <f t="shared" si="96"/>
        <v/>
      </c>
      <c r="AJ181" s="190" t="str">
        <f t="shared" si="96"/>
        <v/>
      </c>
      <c r="AK181" s="190" t="str">
        <f t="shared" si="96"/>
        <v/>
      </c>
      <c r="AL181" s="190" t="str">
        <f t="shared" si="96"/>
        <v/>
      </c>
      <c r="AM181" s="190" t="str">
        <f t="shared" si="96"/>
        <v/>
      </c>
      <c r="AN181" s="190" t="str">
        <f t="shared" si="96"/>
        <v/>
      </c>
      <c r="AO181" s="190" t="str">
        <f t="shared" si="94"/>
        <v/>
      </c>
      <c r="AP181" s="190" t="str">
        <f t="shared" si="94"/>
        <v/>
      </c>
      <c r="AQ181" s="190" t="str">
        <f t="shared" si="94"/>
        <v/>
      </c>
      <c r="AR181" s="190" t="str">
        <f t="shared" si="94"/>
        <v/>
      </c>
      <c r="AS181" s="190" t="str">
        <f t="shared" si="94"/>
        <v/>
      </c>
      <c r="AT181" s="190" t="str">
        <f t="shared" si="94"/>
        <v/>
      </c>
      <c r="AU181" s="190" t="str">
        <f t="shared" si="94"/>
        <v/>
      </c>
      <c r="AV181" s="190" t="str">
        <f t="shared" si="94"/>
        <v/>
      </c>
      <c r="AW181" s="190" t="str">
        <f t="shared" si="94"/>
        <v/>
      </c>
      <c r="AX181" s="190" t="str">
        <f t="shared" si="94"/>
        <v/>
      </c>
      <c r="AY181" s="190" t="str">
        <f t="shared" si="94"/>
        <v/>
      </c>
      <c r="AZ181" s="190" t="str">
        <f t="shared" si="94"/>
        <v/>
      </c>
      <c r="BA181" s="190" t="str">
        <f t="shared" si="94"/>
        <v/>
      </c>
      <c r="BB181" s="190" t="str">
        <f t="shared" si="94"/>
        <v/>
      </c>
      <c r="BC181" s="190" t="str">
        <f t="shared" si="94"/>
        <v/>
      </c>
      <c r="BD181" s="190" t="str">
        <f t="shared" si="92"/>
        <v/>
      </c>
      <c r="BE181" s="190" t="str">
        <f t="shared" si="95"/>
        <v/>
      </c>
      <c r="BF181" s="190" t="str">
        <f t="shared" si="90"/>
        <v/>
      </c>
      <c r="BG181" s="190" t="str">
        <f t="shared" si="90"/>
        <v/>
      </c>
      <c r="BH181" s="190" t="str">
        <f t="shared" si="90"/>
        <v/>
      </c>
      <c r="BI181" s="190" t="str">
        <f t="shared" si="90"/>
        <v/>
      </c>
      <c r="BJ181" s="190" t="str">
        <f t="shared" si="90"/>
        <v/>
      </c>
      <c r="BK181" s="190" t="str">
        <f t="shared" si="90"/>
        <v/>
      </c>
      <c r="BL181" s="190" t="str">
        <f t="shared" si="90"/>
        <v/>
      </c>
      <c r="BM181" s="190" t="str">
        <f t="shared" si="90"/>
        <v/>
      </c>
      <c r="BN181" s="190" t="str">
        <f t="shared" si="90"/>
        <v/>
      </c>
      <c r="BO181" s="190" t="str">
        <f t="shared" si="90"/>
        <v/>
      </c>
      <c r="BP181" s="190" t="str">
        <f t="shared" si="90"/>
        <v/>
      </c>
      <c r="BQ181" s="190" t="str">
        <f t="shared" si="90"/>
        <v/>
      </c>
      <c r="BR181" s="190" t="str">
        <f t="shared" si="90"/>
        <v/>
      </c>
      <c r="BS181" s="190" t="str">
        <f t="shared" si="90"/>
        <v/>
      </c>
      <c r="BT181" s="190" t="str">
        <f t="shared" si="83"/>
        <v/>
      </c>
      <c r="BU181" s="190" t="str">
        <f t="shared" si="83"/>
        <v/>
      </c>
      <c r="BV181" s="190" t="str">
        <f t="shared" si="83"/>
        <v/>
      </c>
      <c r="BW181" s="190" t="str">
        <f t="shared" si="83"/>
        <v/>
      </c>
      <c r="BX181" s="190" t="str">
        <f t="shared" si="83"/>
        <v/>
      </c>
      <c r="BY181" s="190" t="str">
        <f t="shared" si="83"/>
        <v/>
      </c>
      <c r="BZ181" t="e">
        <f>IF(LEFT(B181,6)=$A$1,IF(ISERROR(FIND(SALES!$M$8,MPAN!H181)),"",TRUE),"")</f>
        <v>#N/A</v>
      </c>
    </row>
    <row r="182" spans="1:78" x14ac:dyDescent="0.25">
      <c r="A182" t="e">
        <f>IF(BZ182=TRUE,BZ182&amp;COUNTIF($BZ$3:BZ182,"TRUE"),"")</f>
        <v>#N/A</v>
      </c>
      <c r="B182" s="625" t="str">
        <f t="shared" si="72"/>
        <v>00</v>
      </c>
      <c r="C182" s="626">
        <f>'F12'!E185</f>
        <v>0</v>
      </c>
      <c r="D182" s="1" t="str">
        <f t="shared" si="73"/>
        <v>0</v>
      </c>
      <c r="E182" s="1" t="str">
        <f t="shared" si="74"/>
        <v>0</v>
      </c>
      <c r="F182" t="str">
        <f t="shared" si="76"/>
        <v>0</v>
      </c>
      <c r="G182" t="e">
        <f t="shared" si="77"/>
        <v>#VALUE!</v>
      </c>
      <c r="H182" s="1">
        <f>'F12'!F185</f>
        <v>0</v>
      </c>
      <c r="I182" s="197">
        <f t="shared" si="75"/>
        <v>0.25</v>
      </c>
      <c r="J182" s="190" t="str">
        <f t="shared" si="91"/>
        <v/>
      </c>
      <c r="K182" s="190" t="str">
        <f t="shared" si="91"/>
        <v/>
      </c>
      <c r="L182" s="190" t="str">
        <f t="shared" si="91"/>
        <v/>
      </c>
      <c r="M182" s="190" t="str">
        <f t="shared" si="91"/>
        <v/>
      </c>
      <c r="N182" s="190" t="str">
        <f t="shared" si="91"/>
        <v/>
      </c>
      <c r="O182" s="190" t="str">
        <f t="shared" si="91"/>
        <v/>
      </c>
      <c r="P182" s="190" t="str">
        <f t="shared" si="91"/>
        <v/>
      </c>
      <c r="Q182" s="190" t="str">
        <f t="shared" si="91"/>
        <v/>
      </c>
      <c r="R182" s="190" t="str">
        <f t="shared" si="91"/>
        <v/>
      </c>
      <c r="S182" s="190" t="str">
        <f t="shared" si="91"/>
        <v/>
      </c>
      <c r="T182" s="190" t="str">
        <f t="shared" si="91"/>
        <v/>
      </c>
      <c r="U182" s="190" t="str">
        <f t="shared" si="91"/>
        <v/>
      </c>
      <c r="V182" s="190" t="str">
        <f t="shared" si="91"/>
        <v/>
      </c>
      <c r="W182" s="190" t="str">
        <f t="shared" si="91"/>
        <v/>
      </c>
      <c r="X182" s="190" t="str">
        <f t="shared" si="91"/>
        <v/>
      </c>
      <c r="Y182" s="190" t="str">
        <f>IF(Y$2&gt;LEN($H182),IF(Y$1=1,IF(LEN($H182)=2,"0"&amp;$H182,""),""),RIGHT(LEFT($H182,Y$2),3))</f>
        <v/>
      </c>
      <c r="Z182" s="190" t="str">
        <f t="shared" si="96"/>
        <v/>
      </c>
      <c r="AA182" s="190" t="str">
        <f t="shared" si="96"/>
        <v/>
      </c>
      <c r="AB182" s="190" t="str">
        <f t="shared" si="96"/>
        <v/>
      </c>
      <c r="AC182" s="190" t="str">
        <f t="shared" si="96"/>
        <v/>
      </c>
      <c r="AD182" s="190" t="str">
        <f t="shared" si="96"/>
        <v/>
      </c>
      <c r="AE182" s="190" t="str">
        <f t="shared" si="96"/>
        <v/>
      </c>
      <c r="AF182" s="190" t="str">
        <f t="shared" si="96"/>
        <v/>
      </c>
      <c r="AG182" s="190" t="str">
        <f t="shared" si="96"/>
        <v/>
      </c>
      <c r="AH182" s="190" t="str">
        <f t="shared" si="96"/>
        <v/>
      </c>
      <c r="AI182" s="190" t="str">
        <f t="shared" si="96"/>
        <v/>
      </c>
      <c r="AJ182" s="190" t="str">
        <f t="shared" si="96"/>
        <v/>
      </c>
      <c r="AK182" s="190" t="str">
        <f t="shared" si="96"/>
        <v/>
      </c>
      <c r="AL182" s="190" t="str">
        <f t="shared" si="96"/>
        <v/>
      </c>
      <c r="AM182" s="190" t="str">
        <f t="shared" si="96"/>
        <v/>
      </c>
      <c r="AN182" s="190" t="str">
        <f t="shared" si="96"/>
        <v/>
      </c>
      <c r="AO182" s="190" t="str">
        <f t="shared" si="94"/>
        <v/>
      </c>
      <c r="AP182" s="190" t="str">
        <f t="shared" si="94"/>
        <v/>
      </c>
      <c r="AQ182" s="190" t="str">
        <f t="shared" si="94"/>
        <v/>
      </c>
      <c r="AR182" s="190" t="str">
        <f t="shared" si="94"/>
        <v/>
      </c>
      <c r="AS182" s="190" t="str">
        <f t="shared" si="94"/>
        <v/>
      </c>
      <c r="AT182" s="190" t="str">
        <f t="shared" si="94"/>
        <v/>
      </c>
      <c r="AU182" s="190" t="str">
        <f t="shared" si="94"/>
        <v/>
      </c>
      <c r="AV182" s="190" t="str">
        <f t="shared" si="94"/>
        <v/>
      </c>
      <c r="AW182" s="190" t="str">
        <f t="shared" si="94"/>
        <v/>
      </c>
      <c r="AX182" s="190" t="str">
        <f t="shared" si="94"/>
        <v/>
      </c>
      <c r="AY182" s="190" t="str">
        <f t="shared" si="94"/>
        <v/>
      </c>
      <c r="AZ182" s="190" t="str">
        <f t="shared" si="94"/>
        <v/>
      </c>
      <c r="BA182" s="190" t="str">
        <f t="shared" si="94"/>
        <v/>
      </c>
      <c r="BB182" s="190" t="str">
        <f t="shared" si="94"/>
        <v/>
      </c>
      <c r="BC182" s="190" t="str">
        <f t="shared" si="94"/>
        <v/>
      </c>
      <c r="BD182" s="190" t="str">
        <f t="shared" si="92"/>
        <v/>
      </c>
      <c r="BE182" s="190" t="str">
        <f t="shared" si="95"/>
        <v/>
      </c>
      <c r="BF182" s="190" t="str">
        <f t="shared" si="90"/>
        <v/>
      </c>
      <c r="BG182" s="190" t="str">
        <f t="shared" si="90"/>
        <v/>
      </c>
      <c r="BH182" s="190" t="str">
        <f t="shared" si="90"/>
        <v/>
      </c>
      <c r="BI182" s="190" t="str">
        <f t="shared" si="90"/>
        <v/>
      </c>
      <c r="BJ182" s="190" t="str">
        <f t="shared" si="90"/>
        <v/>
      </c>
      <c r="BK182" s="190" t="str">
        <f t="shared" si="90"/>
        <v/>
      </c>
      <c r="BL182" s="190" t="str">
        <f t="shared" si="90"/>
        <v/>
      </c>
      <c r="BM182" s="190" t="str">
        <f t="shared" si="90"/>
        <v/>
      </c>
      <c r="BN182" s="190" t="str">
        <f t="shared" si="90"/>
        <v/>
      </c>
      <c r="BO182" s="190" t="str">
        <f t="shared" si="90"/>
        <v/>
      </c>
      <c r="BP182" s="190" t="str">
        <f t="shared" si="90"/>
        <v/>
      </c>
      <c r="BQ182" s="190" t="str">
        <f t="shared" si="90"/>
        <v/>
      </c>
      <c r="BR182" s="190" t="str">
        <f t="shared" si="90"/>
        <v/>
      </c>
      <c r="BS182" s="190" t="str">
        <f t="shared" si="90"/>
        <v/>
      </c>
      <c r="BT182" s="190" t="str">
        <f t="shared" si="83"/>
        <v/>
      </c>
      <c r="BU182" s="190" t="str">
        <f t="shared" si="83"/>
        <v/>
      </c>
      <c r="BV182" s="190" t="str">
        <f t="shared" si="83"/>
        <v/>
      </c>
      <c r="BW182" s="190" t="str">
        <f t="shared" si="83"/>
        <v/>
      </c>
      <c r="BX182" s="190" t="str">
        <f t="shared" si="83"/>
        <v/>
      </c>
      <c r="BY182" s="190" t="str">
        <f t="shared" si="83"/>
        <v/>
      </c>
      <c r="BZ182" t="e">
        <f>IF(LEFT(B182,6)=$A$1,IF(ISERROR(FIND(SALES!$M$8,MPAN!H182)),"",TRUE),"")</f>
        <v>#N/A</v>
      </c>
    </row>
    <row r="183" spans="1:78" x14ac:dyDescent="0.25">
      <c r="A183" t="e">
        <f>IF(BZ183=TRUE,BZ183&amp;COUNTIF($BZ$3:BZ183,"TRUE"),"")</f>
        <v>#N/A</v>
      </c>
      <c r="B183" s="625" t="str">
        <f t="shared" si="72"/>
        <v>00</v>
      </c>
      <c r="C183" s="626">
        <f>'F12'!E186</f>
        <v>0</v>
      </c>
      <c r="D183" s="1" t="str">
        <f t="shared" si="73"/>
        <v>0</v>
      </c>
      <c r="E183" s="1" t="str">
        <f t="shared" si="74"/>
        <v>0</v>
      </c>
      <c r="F183" t="str">
        <f t="shared" si="76"/>
        <v>0</v>
      </c>
      <c r="G183" t="e">
        <f t="shared" si="77"/>
        <v>#VALUE!</v>
      </c>
      <c r="H183" s="1">
        <f>'F12'!F186</f>
        <v>0</v>
      </c>
      <c r="I183" s="197">
        <f t="shared" si="75"/>
        <v>0.25</v>
      </c>
      <c r="J183" s="190" t="str">
        <f t="shared" ref="J183:Y198" si="97">IF(J$2&gt;LEN($H183),IF(J$1=1,IF(LEN($H183)=2,"0"&amp;$H183,""),""),RIGHT(LEFT($H183,J$2),3))</f>
        <v/>
      </c>
      <c r="K183" s="190" t="str">
        <f t="shared" si="97"/>
        <v/>
      </c>
      <c r="L183" s="190" t="str">
        <f t="shared" si="97"/>
        <v/>
      </c>
      <c r="M183" s="190" t="str">
        <f t="shared" si="97"/>
        <v/>
      </c>
      <c r="N183" s="190" t="str">
        <f t="shared" si="97"/>
        <v/>
      </c>
      <c r="O183" s="190" t="str">
        <f t="shared" si="97"/>
        <v/>
      </c>
      <c r="P183" s="190" t="str">
        <f t="shared" si="97"/>
        <v/>
      </c>
      <c r="Q183" s="190" t="str">
        <f t="shared" si="97"/>
        <v/>
      </c>
      <c r="R183" s="190" t="str">
        <f t="shared" si="97"/>
        <v/>
      </c>
      <c r="S183" s="190" t="str">
        <f t="shared" si="97"/>
        <v/>
      </c>
      <c r="T183" s="190" t="str">
        <f t="shared" si="97"/>
        <v/>
      </c>
      <c r="U183" s="190" t="str">
        <f t="shared" si="97"/>
        <v/>
      </c>
      <c r="V183" s="190" t="str">
        <f t="shared" si="97"/>
        <v/>
      </c>
      <c r="W183" s="190" t="str">
        <f t="shared" si="97"/>
        <v/>
      </c>
      <c r="X183" s="190" t="str">
        <f t="shared" si="97"/>
        <v/>
      </c>
      <c r="Y183" s="190" t="str">
        <f t="shared" si="97"/>
        <v/>
      </c>
      <c r="Z183" s="190" t="str">
        <f t="shared" si="96"/>
        <v/>
      </c>
      <c r="AA183" s="190" t="str">
        <f t="shared" si="96"/>
        <v/>
      </c>
      <c r="AB183" s="190" t="str">
        <f t="shared" si="96"/>
        <v/>
      </c>
      <c r="AC183" s="190" t="str">
        <f t="shared" si="96"/>
        <v/>
      </c>
      <c r="AD183" s="190" t="str">
        <f t="shared" si="96"/>
        <v/>
      </c>
      <c r="AE183" s="190" t="str">
        <f t="shared" si="96"/>
        <v/>
      </c>
      <c r="AF183" s="190" t="str">
        <f t="shared" si="96"/>
        <v/>
      </c>
      <c r="AG183" s="190" t="str">
        <f t="shared" si="96"/>
        <v/>
      </c>
      <c r="AH183" s="190" t="str">
        <f t="shared" si="96"/>
        <v/>
      </c>
      <c r="AI183" s="190" t="str">
        <f t="shared" si="96"/>
        <v/>
      </c>
      <c r="AJ183" s="190" t="str">
        <f t="shared" si="96"/>
        <v/>
      </c>
      <c r="AK183" s="190" t="str">
        <f t="shared" si="96"/>
        <v/>
      </c>
      <c r="AL183" s="190" t="str">
        <f t="shared" si="96"/>
        <v/>
      </c>
      <c r="AM183" s="190" t="str">
        <f t="shared" si="96"/>
        <v/>
      </c>
      <c r="AN183" s="190" t="str">
        <f t="shared" si="96"/>
        <v/>
      </c>
      <c r="AO183" s="190" t="str">
        <f t="shared" si="94"/>
        <v/>
      </c>
      <c r="AP183" s="190" t="str">
        <f t="shared" si="94"/>
        <v/>
      </c>
      <c r="AQ183" s="190" t="str">
        <f t="shared" si="94"/>
        <v/>
      </c>
      <c r="AR183" s="190" t="str">
        <f t="shared" si="94"/>
        <v/>
      </c>
      <c r="AS183" s="190" t="str">
        <f t="shared" si="94"/>
        <v/>
      </c>
      <c r="AT183" s="190" t="str">
        <f t="shared" si="94"/>
        <v/>
      </c>
      <c r="AU183" s="190" t="str">
        <f t="shared" si="94"/>
        <v/>
      </c>
      <c r="AV183" s="190" t="str">
        <f t="shared" si="94"/>
        <v/>
      </c>
      <c r="AW183" s="190" t="str">
        <f t="shared" si="94"/>
        <v/>
      </c>
      <c r="AX183" s="190" t="str">
        <f t="shared" si="94"/>
        <v/>
      </c>
      <c r="AY183" s="190" t="str">
        <f t="shared" si="94"/>
        <v/>
      </c>
      <c r="AZ183" s="190" t="str">
        <f t="shared" si="94"/>
        <v/>
      </c>
      <c r="BA183" s="190" t="str">
        <f t="shared" si="94"/>
        <v/>
      </c>
      <c r="BB183" s="190" t="str">
        <f t="shared" si="94"/>
        <v/>
      </c>
      <c r="BC183" s="190" t="str">
        <f t="shared" si="94"/>
        <v/>
      </c>
      <c r="BD183" s="190" t="str">
        <f t="shared" si="92"/>
        <v/>
      </c>
      <c r="BE183" s="190" t="str">
        <f t="shared" si="95"/>
        <v/>
      </c>
      <c r="BF183" s="190" t="str">
        <f t="shared" si="90"/>
        <v/>
      </c>
      <c r="BG183" s="190" t="str">
        <f t="shared" si="90"/>
        <v/>
      </c>
      <c r="BH183" s="190" t="str">
        <f t="shared" si="90"/>
        <v/>
      </c>
      <c r="BI183" s="190" t="str">
        <f t="shared" si="90"/>
        <v/>
      </c>
      <c r="BJ183" s="190" t="str">
        <f t="shared" si="90"/>
        <v/>
      </c>
      <c r="BK183" s="190" t="str">
        <f t="shared" si="90"/>
        <v/>
      </c>
      <c r="BL183" s="190" t="str">
        <f t="shared" si="90"/>
        <v/>
      </c>
      <c r="BM183" s="190" t="str">
        <f t="shared" si="90"/>
        <v/>
      </c>
      <c r="BN183" s="190" t="str">
        <f t="shared" si="90"/>
        <v/>
      </c>
      <c r="BO183" s="190" t="str">
        <f t="shared" si="90"/>
        <v/>
      </c>
      <c r="BP183" s="190" t="str">
        <f t="shared" si="90"/>
        <v/>
      </c>
      <c r="BQ183" s="190" t="str">
        <f t="shared" si="90"/>
        <v/>
      </c>
      <c r="BR183" s="190" t="str">
        <f t="shared" si="90"/>
        <v/>
      </c>
      <c r="BS183" s="190" t="str">
        <f t="shared" si="90"/>
        <v/>
      </c>
      <c r="BT183" s="190" t="str">
        <f t="shared" si="83"/>
        <v/>
      </c>
      <c r="BU183" s="190" t="str">
        <f t="shared" si="83"/>
        <v/>
      </c>
      <c r="BV183" s="190" t="str">
        <f t="shared" si="83"/>
        <v/>
      </c>
      <c r="BW183" s="190" t="str">
        <f t="shared" si="83"/>
        <v/>
      </c>
      <c r="BX183" s="190" t="str">
        <f t="shared" si="83"/>
        <v/>
      </c>
      <c r="BY183" s="190" t="str">
        <f t="shared" si="83"/>
        <v/>
      </c>
      <c r="BZ183" t="e">
        <f>IF(LEFT(B183,6)=$A$1,IF(ISERROR(FIND(SALES!$M$8,MPAN!H183)),"",TRUE),"")</f>
        <v>#N/A</v>
      </c>
    </row>
    <row r="184" spans="1:78" x14ac:dyDescent="0.25">
      <c r="A184" t="e">
        <f>IF(BZ184=TRUE,BZ184&amp;COUNTIF($BZ$3:BZ184,"TRUE"),"")</f>
        <v>#N/A</v>
      </c>
      <c r="B184" s="625" t="str">
        <f t="shared" si="72"/>
        <v>00</v>
      </c>
      <c r="C184" s="626">
        <f>'F12'!E187</f>
        <v>0</v>
      </c>
      <c r="D184" s="1" t="str">
        <f t="shared" si="73"/>
        <v>0</v>
      </c>
      <c r="E184" s="1" t="str">
        <f t="shared" si="74"/>
        <v>0</v>
      </c>
      <c r="F184" t="str">
        <f t="shared" si="76"/>
        <v>0</v>
      </c>
      <c r="G184" t="e">
        <f t="shared" si="77"/>
        <v>#VALUE!</v>
      </c>
      <c r="H184" s="1">
        <f>'F12'!F187</f>
        <v>0</v>
      </c>
      <c r="I184" s="197">
        <f t="shared" si="75"/>
        <v>0.25</v>
      </c>
      <c r="J184" s="190" t="str">
        <f t="shared" si="97"/>
        <v/>
      </c>
      <c r="K184" s="190" t="str">
        <f t="shared" si="97"/>
        <v/>
      </c>
      <c r="L184" s="190" t="str">
        <f t="shared" si="97"/>
        <v/>
      </c>
      <c r="M184" s="190" t="str">
        <f t="shared" si="97"/>
        <v/>
      </c>
      <c r="N184" s="190" t="str">
        <f t="shared" si="97"/>
        <v/>
      </c>
      <c r="O184" s="190" t="str">
        <f t="shared" si="97"/>
        <v/>
      </c>
      <c r="P184" s="190" t="str">
        <f t="shared" si="97"/>
        <v/>
      </c>
      <c r="Q184" s="190" t="str">
        <f t="shared" si="97"/>
        <v/>
      </c>
      <c r="R184" s="190" t="str">
        <f t="shared" si="97"/>
        <v/>
      </c>
      <c r="S184" s="190" t="str">
        <f t="shared" si="97"/>
        <v/>
      </c>
      <c r="T184" s="190" t="str">
        <f t="shared" si="97"/>
        <v/>
      </c>
      <c r="U184" s="190" t="str">
        <f t="shared" si="97"/>
        <v/>
      </c>
      <c r="V184" s="190" t="str">
        <f t="shared" si="97"/>
        <v/>
      </c>
      <c r="W184" s="190" t="str">
        <f t="shared" si="97"/>
        <v/>
      </c>
      <c r="X184" s="190" t="str">
        <f t="shared" si="97"/>
        <v/>
      </c>
      <c r="Y184" s="190" t="str">
        <f t="shared" si="97"/>
        <v/>
      </c>
      <c r="Z184" s="190" t="str">
        <f t="shared" si="96"/>
        <v/>
      </c>
      <c r="AA184" s="190" t="str">
        <f t="shared" si="96"/>
        <v/>
      </c>
      <c r="AB184" s="190" t="str">
        <f t="shared" si="96"/>
        <v/>
      </c>
      <c r="AC184" s="190" t="str">
        <f t="shared" si="96"/>
        <v/>
      </c>
      <c r="AD184" s="190" t="str">
        <f t="shared" si="96"/>
        <v/>
      </c>
      <c r="AE184" s="190" t="str">
        <f t="shared" si="96"/>
        <v/>
      </c>
      <c r="AF184" s="190" t="str">
        <f t="shared" si="96"/>
        <v/>
      </c>
      <c r="AG184" s="190" t="str">
        <f t="shared" si="96"/>
        <v/>
      </c>
      <c r="AH184" s="190" t="str">
        <f t="shared" si="96"/>
        <v/>
      </c>
      <c r="AI184" s="190" t="str">
        <f t="shared" si="96"/>
        <v/>
      </c>
      <c r="AJ184" s="190" t="str">
        <f t="shared" si="96"/>
        <v/>
      </c>
      <c r="AK184" s="190" t="str">
        <f t="shared" si="96"/>
        <v/>
      </c>
      <c r="AL184" s="190" t="str">
        <f t="shared" si="96"/>
        <v/>
      </c>
      <c r="AM184" s="190" t="str">
        <f t="shared" si="96"/>
        <v/>
      </c>
      <c r="AN184" s="190" t="str">
        <f t="shared" si="96"/>
        <v/>
      </c>
      <c r="AO184" s="190" t="str">
        <f t="shared" si="94"/>
        <v/>
      </c>
      <c r="AP184" s="190" t="str">
        <f t="shared" si="94"/>
        <v/>
      </c>
      <c r="AQ184" s="190" t="str">
        <f t="shared" si="94"/>
        <v/>
      </c>
      <c r="AR184" s="190" t="str">
        <f t="shared" si="94"/>
        <v/>
      </c>
      <c r="AS184" s="190" t="str">
        <f t="shared" si="94"/>
        <v/>
      </c>
      <c r="AT184" s="190" t="str">
        <f t="shared" si="94"/>
        <v/>
      </c>
      <c r="AU184" s="190" t="str">
        <f t="shared" si="94"/>
        <v/>
      </c>
      <c r="AV184" s="190" t="str">
        <f t="shared" si="94"/>
        <v/>
      </c>
      <c r="AW184" s="190" t="str">
        <f t="shared" si="94"/>
        <v/>
      </c>
      <c r="AX184" s="190" t="str">
        <f t="shared" si="94"/>
        <v/>
      </c>
      <c r="AY184" s="190" t="str">
        <f t="shared" si="94"/>
        <v/>
      </c>
      <c r="AZ184" s="190" t="str">
        <f t="shared" si="94"/>
        <v/>
      </c>
      <c r="BA184" s="190" t="str">
        <f t="shared" si="94"/>
        <v/>
      </c>
      <c r="BB184" s="190" t="str">
        <f t="shared" si="94"/>
        <v/>
      </c>
      <c r="BC184" s="190" t="str">
        <f t="shared" si="94"/>
        <v/>
      </c>
      <c r="BD184" s="190" t="str">
        <f t="shared" si="92"/>
        <v/>
      </c>
      <c r="BE184" s="190" t="str">
        <f t="shared" si="95"/>
        <v/>
      </c>
      <c r="BF184" s="190" t="str">
        <f t="shared" si="90"/>
        <v/>
      </c>
      <c r="BG184" s="190" t="str">
        <f t="shared" si="90"/>
        <v/>
      </c>
      <c r="BH184" s="190" t="str">
        <f t="shared" si="90"/>
        <v/>
      </c>
      <c r="BI184" s="190" t="str">
        <f t="shared" ref="BI184:BS184" si="98">IF(BI$2&gt;LEN($H184),IF(BI$1=1,IF(LEN($H184)=2,"0"&amp;$H184,""),""),RIGHT(LEFT($H184,BI$2),3))</f>
        <v/>
      </c>
      <c r="BJ184" s="190" t="str">
        <f t="shared" si="98"/>
        <v/>
      </c>
      <c r="BK184" s="190" t="str">
        <f t="shared" si="98"/>
        <v/>
      </c>
      <c r="BL184" s="190" t="str">
        <f t="shared" si="98"/>
        <v/>
      </c>
      <c r="BM184" s="190" t="str">
        <f t="shared" si="98"/>
        <v/>
      </c>
      <c r="BN184" s="190" t="str">
        <f t="shared" si="98"/>
        <v/>
      </c>
      <c r="BO184" s="190" t="str">
        <f t="shared" si="98"/>
        <v/>
      </c>
      <c r="BP184" s="190" t="str">
        <f t="shared" si="98"/>
        <v/>
      </c>
      <c r="BQ184" s="190" t="str">
        <f t="shared" si="98"/>
        <v/>
      </c>
      <c r="BR184" s="190" t="str">
        <f t="shared" si="98"/>
        <v/>
      </c>
      <c r="BS184" s="190" t="str">
        <f t="shared" si="98"/>
        <v/>
      </c>
      <c r="BT184" s="190" t="str">
        <f t="shared" si="83"/>
        <v/>
      </c>
      <c r="BU184" s="190" t="str">
        <f t="shared" si="83"/>
        <v/>
      </c>
      <c r="BV184" s="190" t="str">
        <f t="shared" si="83"/>
        <v/>
      </c>
      <c r="BW184" s="190" t="str">
        <f t="shared" si="83"/>
        <v/>
      </c>
      <c r="BX184" s="190" t="str">
        <f t="shared" si="83"/>
        <v/>
      </c>
      <c r="BY184" s="190" t="str">
        <f t="shared" si="83"/>
        <v/>
      </c>
      <c r="BZ184" t="e">
        <f>IF(LEFT(B184,6)=$A$1,IF(ISERROR(FIND(SALES!$M$8,MPAN!H184)),"",TRUE),"")</f>
        <v>#N/A</v>
      </c>
    </row>
    <row r="185" spans="1:78" x14ac:dyDescent="0.25">
      <c r="A185" t="e">
        <f>IF(BZ185=TRUE,BZ185&amp;COUNTIF($BZ$3:BZ185,"TRUE"),"")</f>
        <v>#N/A</v>
      </c>
      <c r="B185" s="625" t="str">
        <f t="shared" si="72"/>
        <v>00</v>
      </c>
      <c r="C185" s="626">
        <f>'F12'!E188</f>
        <v>0</v>
      </c>
      <c r="D185" s="1" t="str">
        <f t="shared" si="73"/>
        <v>0</v>
      </c>
      <c r="E185" s="1" t="str">
        <f t="shared" si="74"/>
        <v>0</v>
      </c>
      <c r="F185" t="str">
        <f t="shared" si="76"/>
        <v>0</v>
      </c>
      <c r="G185" t="e">
        <f t="shared" si="77"/>
        <v>#VALUE!</v>
      </c>
      <c r="H185" s="1">
        <f>'F12'!F188</f>
        <v>0</v>
      </c>
      <c r="I185" s="197">
        <f t="shared" si="75"/>
        <v>0.25</v>
      </c>
      <c r="J185" s="190" t="str">
        <f t="shared" si="97"/>
        <v/>
      </c>
      <c r="K185" s="190" t="str">
        <f t="shared" si="97"/>
        <v/>
      </c>
      <c r="L185" s="190" t="str">
        <f t="shared" si="97"/>
        <v/>
      </c>
      <c r="M185" s="190" t="str">
        <f t="shared" si="97"/>
        <v/>
      </c>
      <c r="N185" s="190" t="str">
        <f t="shared" si="97"/>
        <v/>
      </c>
      <c r="O185" s="190" t="str">
        <f t="shared" si="97"/>
        <v/>
      </c>
      <c r="P185" s="190" t="str">
        <f t="shared" si="97"/>
        <v/>
      </c>
      <c r="Q185" s="190" t="str">
        <f t="shared" si="97"/>
        <v/>
      </c>
      <c r="R185" s="190" t="str">
        <f t="shared" si="97"/>
        <v/>
      </c>
      <c r="S185" s="190" t="str">
        <f t="shared" si="97"/>
        <v/>
      </c>
      <c r="T185" s="190" t="str">
        <f t="shared" si="97"/>
        <v/>
      </c>
      <c r="U185" s="190" t="str">
        <f t="shared" si="97"/>
        <v/>
      </c>
      <c r="V185" s="190" t="str">
        <f t="shared" si="97"/>
        <v/>
      </c>
      <c r="W185" s="190" t="str">
        <f t="shared" si="97"/>
        <v/>
      </c>
      <c r="X185" s="190" t="str">
        <f t="shared" si="97"/>
        <v/>
      </c>
      <c r="Y185" s="190" t="str">
        <f t="shared" si="97"/>
        <v/>
      </c>
      <c r="Z185" s="190" t="str">
        <f t="shared" si="96"/>
        <v/>
      </c>
      <c r="AA185" s="190" t="str">
        <f t="shared" si="96"/>
        <v/>
      </c>
      <c r="AB185" s="190" t="str">
        <f t="shared" si="96"/>
        <v/>
      </c>
      <c r="AC185" s="190" t="str">
        <f t="shared" si="96"/>
        <v/>
      </c>
      <c r="AD185" s="190" t="str">
        <f t="shared" si="96"/>
        <v/>
      </c>
      <c r="AE185" s="190" t="str">
        <f t="shared" si="96"/>
        <v/>
      </c>
      <c r="AF185" s="190" t="str">
        <f t="shared" si="96"/>
        <v/>
      </c>
      <c r="AG185" s="190" t="str">
        <f t="shared" si="96"/>
        <v/>
      </c>
      <c r="AH185" s="190" t="str">
        <f t="shared" si="96"/>
        <v/>
      </c>
      <c r="AI185" s="190" t="str">
        <f t="shared" si="96"/>
        <v/>
      </c>
      <c r="AJ185" s="190" t="str">
        <f t="shared" si="96"/>
        <v/>
      </c>
      <c r="AK185" s="190" t="str">
        <f t="shared" si="96"/>
        <v/>
      </c>
      <c r="AL185" s="190" t="str">
        <f t="shared" si="96"/>
        <v/>
      </c>
      <c r="AM185" s="190" t="str">
        <f t="shared" si="96"/>
        <v/>
      </c>
      <c r="AN185" s="190" t="str">
        <f t="shared" si="96"/>
        <v/>
      </c>
      <c r="AO185" s="190" t="str">
        <f t="shared" si="94"/>
        <v/>
      </c>
      <c r="AP185" s="190" t="str">
        <f t="shared" si="94"/>
        <v/>
      </c>
      <c r="AQ185" s="190" t="str">
        <f t="shared" si="94"/>
        <v/>
      </c>
      <c r="AR185" s="190" t="str">
        <f t="shared" si="94"/>
        <v/>
      </c>
      <c r="AS185" s="190" t="str">
        <f t="shared" si="94"/>
        <v/>
      </c>
      <c r="AT185" s="190" t="str">
        <f t="shared" si="94"/>
        <v/>
      </c>
      <c r="AU185" s="190" t="str">
        <f t="shared" si="94"/>
        <v/>
      </c>
      <c r="AV185" s="190" t="str">
        <f t="shared" si="94"/>
        <v/>
      </c>
      <c r="AW185" s="190" t="str">
        <f t="shared" si="94"/>
        <v/>
      </c>
      <c r="AX185" s="190" t="str">
        <f t="shared" si="94"/>
        <v/>
      </c>
      <c r="AY185" s="190" t="str">
        <f t="shared" si="94"/>
        <v/>
      </c>
      <c r="AZ185" s="190" t="str">
        <f t="shared" si="94"/>
        <v/>
      </c>
      <c r="BA185" s="190" t="str">
        <f t="shared" si="94"/>
        <v/>
      </c>
      <c r="BB185" s="190" t="str">
        <f t="shared" si="94"/>
        <v/>
      </c>
      <c r="BC185" s="190" t="str">
        <f t="shared" si="94"/>
        <v/>
      </c>
      <c r="BD185" s="190" t="str">
        <f t="shared" si="92"/>
        <v/>
      </c>
      <c r="BE185" s="190" t="str">
        <f t="shared" si="95"/>
        <v/>
      </c>
      <c r="BF185" s="190" t="str">
        <f t="shared" ref="BF185:BS203" si="99">IF(BF$2&gt;LEN($H185),IF(BF$1=1,IF(LEN($H185)=2,"0"&amp;$H185,""),""),RIGHT(LEFT($H185,BF$2),3))</f>
        <v/>
      </c>
      <c r="BG185" s="190" t="str">
        <f t="shared" si="99"/>
        <v/>
      </c>
      <c r="BH185" s="190" t="str">
        <f t="shared" si="99"/>
        <v/>
      </c>
      <c r="BI185" s="190" t="str">
        <f t="shared" si="99"/>
        <v/>
      </c>
      <c r="BJ185" s="190" t="str">
        <f t="shared" si="99"/>
        <v/>
      </c>
      <c r="BK185" s="190" t="str">
        <f t="shared" si="99"/>
        <v/>
      </c>
      <c r="BL185" s="190" t="str">
        <f t="shared" si="99"/>
        <v/>
      </c>
      <c r="BM185" s="190" t="str">
        <f t="shared" si="99"/>
        <v/>
      </c>
      <c r="BN185" s="190" t="str">
        <f t="shared" si="99"/>
        <v/>
      </c>
      <c r="BO185" s="190" t="str">
        <f t="shared" si="99"/>
        <v/>
      </c>
      <c r="BP185" s="190" t="str">
        <f t="shared" si="99"/>
        <v/>
      </c>
      <c r="BQ185" s="190" t="str">
        <f t="shared" si="99"/>
        <v/>
      </c>
      <c r="BR185" s="190" t="str">
        <f t="shared" si="99"/>
        <v/>
      </c>
      <c r="BS185" s="190" t="str">
        <f t="shared" si="99"/>
        <v/>
      </c>
      <c r="BT185" s="190" t="str">
        <f t="shared" si="83"/>
        <v/>
      </c>
      <c r="BU185" s="190" t="str">
        <f t="shared" si="83"/>
        <v/>
      </c>
      <c r="BV185" s="190" t="str">
        <f t="shared" si="83"/>
        <v/>
      </c>
      <c r="BW185" s="190" t="str">
        <f t="shared" si="83"/>
        <v/>
      </c>
      <c r="BX185" s="190" t="str">
        <f t="shared" si="83"/>
        <v/>
      </c>
      <c r="BY185" s="190" t="str">
        <f t="shared" si="83"/>
        <v/>
      </c>
      <c r="BZ185" t="e">
        <f>IF(LEFT(B185,6)=$A$1,IF(ISERROR(FIND(SALES!$M$8,MPAN!H185)),"",TRUE),"")</f>
        <v>#N/A</v>
      </c>
    </row>
    <row r="186" spans="1:78" x14ac:dyDescent="0.25">
      <c r="A186" t="e">
        <f>IF(BZ186=TRUE,BZ186&amp;COUNTIF($BZ$3:BZ186,"TRUE"),"")</f>
        <v>#N/A</v>
      </c>
      <c r="B186" s="625" t="str">
        <f t="shared" si="72"/>
        <v>00</v>
      </c>
      <c r="C186" s="626">
        <f>'F12'!E189</f>
        <v>0</v>
      </c>
      <c r="D186" s="1" t="str">
        <f t="shared" si="73"/>
        <v>0</v>
      </c>
      <c r="E186" s="1" t="str">
        <f t="shared" si="74"/>
        <v>0</v>
      </c>
      <c r="F186" t="str">
        <f t="shared" si="76"/>
        <v>0</v>
      </c>
      <c r="G186" t="e">
        <f t="shared" si="77"/>
        <v>#VALUE!</v>
      </c>
      <c r="H186" s="1">
        <f>'F12'!F189</f>
        <v>0</v>
      </c>
      <c r="I186" s="197">
        <f t="shared" si="75"/>
        <v>0.25</v>
      </c>
      <c r="J186" s="190" t="str">
        <f t="shared" si="97"/>
        <v/>
      </c>
      <c r="K186" s="190" t="str">
        <f t="shared" si="97"/>
        <v/>
      </c>
      <c r="L186" s="190" t="str">
        <f t="shared" si="97"/>
        <v/>
      </c>
      <c r="M186" s="190" t="str">
        <f t="shared" si="97"/>
        <v/>
      </c>
      <c r="N186" s="190" t="str">
        <f t="shared" si="97"/>
        <v/>
      </c>
      <c r="O186" s="190" t="str">
        <f t="shared" si="97"/>
        <v/>
      </c>
      <c r="P186" s="190" t="str">
        <f t="shared" si="97"/>
        <v/>
      </c>
      <c r="Q186" s="190" t="str">
        <f t="shared" si="97"/>
        <v/>
      </c>
      <c r="R186" s="190" t="str">
        <f t="shared" si="97"/>
        <v/>
      </c>
      <c r="S186" s="190" t="str">
        <f t="shared" si="97"/>
        <v/>
      </c>
      <c r="T186" s="190" t="str">
        <f t="shared" si="97"/>
        <v/>
      </c>
      <c r="U186" s="190" t="str">
        <f t="shared" si="97"/>
        <v/>
      </c>
      <c r="V186" s="190" t="str">
        <f t="shared" si="97"/>
        <v/>
      </c>
      <c r="W186" s="190" t="str">
        <f t="shared" si="97"/>
        <v/>
      </c>
      <c r="X186" s="190" t="str">
        <f t="shared" si="97"/>
        <v/>
      </c>
      <c r="Y186" s="190" t="str">
        <f t="shared" si="97"/>
        <v/>
      </c>
      <c r="Z186" s="190" t="str">
        <f t="shared" si="96"/>
        <v/>
      </c>
      <c r="AA186" s="190" t="str">
        <f t="shared" si="96"/>
        <v/>
      </c>
      <c r="AB186" s="190" t="str">
        <f t="shared" si="96"/>
        <v/>
      </c>
      <c r="AC186" s="190" t="str">
        <f t="shared" si="96"/>
        <v/>
      </c>
      <c r="AD186" s="190" t="str">
        <f t="shared" si="96"/>
        <v/>
      </c>
      <c r="AE186" s="190" t="str">
        <f t="shared" si="96"/>
        <v/>
      </c>
      <c r="AF186" s="190" t="str">
        <f t="shared" si="96"/>
        <v/>
      </c>
      <c r="AG186" s="190" t="str">
        <f t="shared" si="96"/>
        <v/>
      </c>
      <c r="AH186" s="190" t="str">
        <f t="shared" si="96"/>
        <v/>
      </c>
      <c r="AI186" s="190" t="str">
        <f t="shared" si="96"/>
        <v/>
      </c>
      <c r="AJ186" s="190" t="str">
        <f t="shared" si="96"/>
        <v/>
      </c>
      <c r="AK186" s="190" t="str">
        <f t="shared" si="96"/>
        <v/>
      </c>
      <c r="AL186" s="190" t="str">
        <f t="shared" si="96"/>
        <v/>
      </c>
      <c r="AM186" s="190" t="str">
        <f t="shared" si="96"/>
        <v/>
      </c>
      <c r="AN186" s="190" t="str">
        <f t="shared" si="96"/>
        <v/>
      </c>
      <c r="AO186" s="190" t="str">
        <f t="shared" si="94"/>
        <v/>
      </c>
      <c r="AP186" s="190" t="str">
        <f t="shared" si="94"/>
        <v/>
      </c>
      <c r="AQ186" s="190" t="str">
        <f t="shared" si="94"/>
        <v/>
      </c>
      <c r="AR186" s="190" t="str">
        <f t="shared" si="94"/>
        <v/>
      </c>
      <c r="AS186" s="190" t="str">
        <f t="shared" si="94"/>
        <v/>
      </c>
      <c r="AT186" s="190" t="str">
        <f t="shared" si="94"/>
        <v/>
      </c>
      <c r="AU186" s="190" t="str">
        <f t="shared" si="94"/>
        <v/>
      </c>
      <c r="AV186" s="190" t="str">
        <f t="shared" si="94"/>
        <v/>
      </c>
      <c r="AW186" s="190" t="str">
        <f t="shared" si="94"/>
        <v/>
      </c>
      <c r="AX186" s="190" t="str">
        <f t="shared" si="94"/>
        <v/>
      </c>
      <c r="AY186" s="190" t="str">
        <f t="shared" si="94"/>
        <v/>
      </c>
      <c r="AZ186" s="190" t="str">
        <f t="shared" si="94"/>
        <v/>
      </c>
      <c r="BA186" s="190" t="str">
        <f t="shared" si="94"/>
        <v/>
      </c>
      <c r="BB186" s="190" t="str">
        <f t="shared" si="94"/>
        <v/>
      </c>
      <c r="BC186" s="190" t="str">
        <f t="shared" si="94"/>
        <v/>
      </c>
      <c r="BD186" s="190" t="str">
        <f t="shared" si="92"/>
        <v/>
      </c>
      <c r="BE186" s="190" t="str">
        <f t="shared" si="95"/>
        <v/>
      </c>
      <c r="BF186" s="190" t="str">
        <f t="shared" si="99"/>
        <v/>
      </c>
      <c r="BG186" s="190" t="str">
        <f t="shared" si="99"/>
        <v/>
      </c>
      <c r="BH186" s="190" t="str">
        <f t="shared" si="99"/>
        <v/>
      </c>
      <c r="BI186" s="190" t="str">
        <f t="shared" si="99"/>
        <v/>
      </c>
      <c r="BJ186" s="190" t="str">
        <f t="shared" si="99"/>
        <v/>
      </c>
      <c r="BK186" s="190" t="str">
        <f t="shared" si="99"/>
        <v/>
      </c>
      <c r="BL186" s="190" t="str">
        <f t="shared" si="99"/>
        <v/>
      </c>
      <c r="BM186" s="190" t="str">
        <f t="shared" si="99"/>
        <v/>
      </c>
      <c r="BN186" s="190" t="str">
        <f t="shared" si="99"/>
        <v/>
      </c>
      <c r="BO186" s="190" t="str">
        <f t="shared" si="99"/>
        <v/>
      </c>
      <c r="BP186" s="190" t="str">
        <f t="shared" si="99"/>
        <v/>
      </c>
      <c r="BQ186" s="190" t="str">
        <f t="shared" si="99"/>
        <v/>
      </c>
      <c r="BR186" s="190" t="str">
        <f t="shared" si="99"/>
        <v/>
      </c>
      <c r="BS186" s="190" t="str">
        <f t="shared" si="99"/>
        <v/>
      </c>
      <c r="BT186" s="190" t="str">
        <f t="shared" si="83"/>
        <v/>
      </c>
      <c r="BU186" s="190" t="str">
        <f t="shared" si="83"/>
        <v/>
      </c>
      <c r="BV186" s="190" t="str">
        <f t="shared" si="83"/>
        <v/>
      </c>
      <c r="BW186" s="190" t="str">
        <f t="shared" si="83"/>
        <v/>
      </c>
      <c r="BX186" s="190" t="str">
        <f t="shared" si="83"/>
        <v/>
      </c>
      <c r="BY186" s="190" t="str">
        <f t="shared" si="83"/>
        <v/>
      </c>
      <c r="BZ186" t="e">
        <f>IF(LEFT(B186,6)=$A$1,IF(ISERROR(FIND(SALES!$M$8,MPAN!H186)),"",TRUE),"")</f>
        <v>#N/A</v>
      </c>
    </row>
    <row r="187" spans="1:78" x14ac:dyDescent="0.25">
      <c r="A187" t="e">
        <f>IF(BZ187=TRUE,BZ187&amp;COUNTIF($BZ$3:BZ187,"TRUE"),"")</f>
        <v>#N/A</v>
      </c>
      <c r="B187" s="625" t="str">
        <f t="shared" si="72"/>
        <v>00</v>
      </c>
      <c r="C187" s="626">
        <f>'F12'!E190</f>
        <v>0</v>
      </c>
      <c r="D187" s="1" t="str">
        <f t="shared" si="73"/>
        <v>0</v>
      </c>
      <c r="E187" s="1" t="str">
        <f t="shared" si="74"/>
        <v>0</v>
      </c>
      <c r="F187" t="str">
        <f t="shared" si="76"/>
        <v>0</v>
      </c>
      <c r="G187" t="e">
        <f t="shared" si="77"/>
        <v>#VALUE!</v>
      </c>
      <c r="H187" s="1">
        <f>'F12'!F190</f>
        <v>0</v>
      </c>
      <c r="I187" s="197">
        <f t="shared" si="75"/>
        <v>0.25</v>
      </c>
      <c r="J187" s="190" t="str">
        <f t="shared" si="97"/>
        <v/>
      </c>
      <c r="K187" s="190" t="str">
        <f t="shared" si="97"/>
        <v/>
      </c>
      <c r="L187" s="190" t="str">
        <f t="shared" si="97"/>
        <v/>
      </c>
      <c r="M187" s="190" t="str">
        <f t="shared" si="97"/>
        <v/>
      </c>
      <c r="N187" s="190" t="str">
        <f t="shared" si="97"/>
        <v/>
      </c>
      <c r="O187" s="190" t="str">
        <f t="shared" si="97"/>
        <v/>
      </c>
      <c r="P187" s="190" t="str">
        <f t="shared" si="97"/>
        <v/>
      </c>
      <c r="Q187" s="190" t="str">
        <f t="shared" si="97"/>
        <v/>
      </c>
      <c r="R187" s="190" t="str">
        <f t="shared" si="97"/>
        <v/>
      </c>
      <c r="S187" s="190" t="str">
        <f t="shared" si="97"/>
        <v/>
      </c>
      <c r="T187" s="190" t="str">
        <f t="shared" si="97"/>
        <v/>
      </c>
      <c r="U187" s="190" t="str">
        <f t="shared" si="97"/>
        <v/>
      </c>
      <c r="V187" s="190" t="str">
        <f t="shared" si="97"/>
        <v/>
      </c>
      <c r="W187" s="190" t="str">
        <f t="shared" si="97"/>
        <v/>
      </c>
      <c r="X187" s="190" t="str">
        <f t="shared" si="97"/>
        <v/>
      </c>
      <c r="Y187" s="190" t="str">
        <f t="shared" si="97"/>
        <v/>
      </c>
      <c r="Z187" s="190" t="str">
        <f t="shared" si="96"/>
        <v/>
      </c>
      <c r="AA187" s="190" t="str">
        <f t="shared" si="96"/>
        <v/>
      </c>
      <c r="AB187" s="190" t="str">
        <f t="shared" si="96"/>
        <v/>
      </c>
      <c r="AC187" s="190" t="str">
        <f t="shared" si="96"/>
        <v/>
      </c>
      <c r="AD187" s="190" t="str">
        <f t="shared" si="96"/>
        <v/>
      </c>
      <c r="AE187" s="190" t="str">
        <f t="shared" si="96"/>
        <v/>
      </c>
      <c r="AF187" s="190" t="str">
        <f t="shared" si="96"/>
        <v/>
      </c>
      <c r="AG187" s="190" t="str">
        <f t="shared" si="96"/>
        <v/>
      </c>
      <c r="AH187" s="190" t="str">
        <f t="shared" si="96"/>
        <v/>
      </c>
      <c r="AI187" s="190" t="str">
        <f t="shared" si="96"/>
        <v/>
      </c>
      <c r="AJ187" s="190" t="str">
        <f t="shared" si="96"/>
        <v/>
      </c>
      <c r="AK187" s="190" t="str">
        <f t="shared" si="96"/>
        <v/>
      </c>
      <c r="AL187" s="190" t="str">
        <f t="shared" si="96"/>
        <v/>
      </c>
      <c r="AM187" s="190" t="str">
        <f t="shared" si="96"/>
        <v/>
      </c>
      <c r="AN187" s="190" t="str">
        <f t="shared" si="96"/>
        <v/>
      </c>
      <c r="AO187" s="190" t="str">
        <f t="shared" si="94"/>
        <v/>
      </c>
      <c r="AP187" s="190" t="str">
        <f t="shared" si="94"/>
        <v/>
      </c>
      <c r="AQ187" s="190" t="str">
        <f t="shared" si="94"/>
        <v/>
      </c>
      <c r="AR187" s="190" t="str">
        <f t="shared" si="94"/>
        <v/>
      </c>
      <c r="AS187" s="190" t="str">
        <f t="shared" si="94"/>
        <v/>
      </c>
      <c r="AT187" s="190" t="str">
        <f t="shared" si="94"/>
        <v/>
      </c>
      <c r="AU187" s="190" t="str">
        <f t="shared" si="94"/>
        <v/>
      </c>
      <c r="AV187" s="190" t="str">
        <f t="shared" si="94"/>
        <v/>
      </c>
      <c r="AW187" s="190" t="str">
        <f t="shared" si="94"/>
        <v/>
      </c>
      <c r="AX187" s="190" t="str">
        <f t="shared" si="94"/>
        <v/>
      </c>
      <c r="AY187" s="190" t="str">
        <f t="shared" si="94"/>
        <v/>
      </c>
      <c r="AZ187" s="190" t="str">
        <f t="shared" si="94"/>
        <v/>
      </c>
      <c r="BA187" s="190" t="str">
        <f t="shared" si="94"/>
        <v/>
      </c>
      <c r="BB187" s="190" t="str">
        <f t="shared" si="94"/>
        <v/>
      </c>
      <c r="BC187" s="190" t="str">
        <f t="shared" si="94"/>
        <v/>
      </c>
      <c r="BD187" s="190" t="str">
        <f t="shared" si="92"/>
        <v/>
      </c>
      <c r="BE187" s="190" t="str">
        <f t="shared" si="95"/>
        <v/>
      </c>
      <c r="BF187" s="190" t="str">
        <f t="shared" si="99"/>
        <v/>
      </c>
      <c r="BG187" s="190" t="str">
        <f t="shared" si="99"/>
        <v/>
      </c>
      <c r="BH187" s="190" t="str">
        <f t="shared" si="99"/>
        <v/>
      </c>
      <c r="BI187" s="190" t="str">
        <f t="shared" si="99"/>
        <v/>
      </c>
      <c r="BJ187" s="190" t="str">
        <f t="shared" si="99"/>
        <v/>
      </c>
      <c r="BK187" s="190" t="str">
        <f t="shared" si="99"/>
        <v/>
      </c>
      <c r="BL187" s="190" t="str">
        <f t="shared" si="99"/>
        <v/>
      </c>
      <c r="BM187" s="190" t="str">
        <f t="shared" si="99"/>
        <v/>
      </c>
      <c r="BN187" s="190" t="str">
        <f t="shared" si="99"/>
        <v/>
      </c>
      <c r="BO187" s="190" t="str">
        <f t="shared" si="99"/>
        <v/>
      </c>
      <c r="BP187" s="190" t="str">
        <f t="shared" si="99"/>
        <v/>
      </c>
      <c r="BQ187" s="190" t="str">
        <f t="shared" si="99"/>
        <v/>
      </c>
      <c r="BR187" s="190" t="str">
        <f t="shared" si="99"/>
        <v/>
      </c>
      <c r="BS187" s="190" t="str">
        <f t="shared" si="99"/>
        <v/>
      </c>
      <c r="BT187" s="190" t="str">
        <f t="shared" si="83"/>
        <v/>
      </c>
      <c r="BU187" s="190" t="str">
        <f t="shared" si="83"/>
        <v/>
      </c>
      <c r="BV187" s="190" t="str">
        <f t="shared" si="83"/>
        <v/>
      </c>
      <c r="BW187" s="190" t="str">
        <f t="shared" si="83"/>
        <v/>
      </c>
      <c r="BX187" s="190" t="str">
        <f t="shared" si="83"/>
        <v/>
      </c>
      <c r="BY187" s="190" t="str">
        <f t="shared" si="83"/>
        <v/>
      </c>
      <c r="BZ187" t="e">
        <f>IF(LEFT(B187,6)=$A$1,IF(ISERROR(FIND(SALES!$M$8,MPAN!H187)),"",TRUE),"")</f>
        <v>#N/A</v>
      </c>
    </row>
    <row r="188" spans="1:78" x14ac:dyDescent="0.25">
      <c r="A188" t="e">
        <f>IF(BZ188=TRUE,BZ188&amp;COUNTIF($BZ$3:BZ188,"TRUE"),"")</f>
        <v>#N/A</v>
      </c>
      <c r="B188" s="625" t="str">
        <f t="shared" si="72"/>
        <v>00</v>
      </c>
      <c r="C188" s="626">
        <f>'F12'!E191</f>
        <v>0</v>
      </c>
      <c r="D188" s="1" t="str">
        <f t="shared" si="73"/>
        <v>0</v>
      </c>
      <c r="E188" s="1" t="str">
        <f t="shared" si="74"/>
        <v>0</v>
      </c>
      <c r="F188" t="str">
        <f t="shared" si="76"/>
        <v>0</v>
      </c>
      <c r="G188" t="e">
        <f t="shared" si="77"/>
        <v>#VALUE!</v>
      </c>
      <c r="H188" s="1">
        <f>'F12'!F191</f>
        <v>0</v>
      </c>
      <c r="I188" s="197">
        <f t="shared" si="75"/>
        <v>0.25</v>
      </c>
      <c r="J188" s="190" t="str">
        <f t="shared" si="97"/>
        <v/>
      </c>
      <c r="K188" s="190" t="str">
        <f t="shared" si="97"/>
        <v/>
      </c>
      <c r="L188" s="190" t="str">
        <f t="shared" si="97"/>
        <v/>
      </c>
      <c r="M188" s="190" t="str">
        <f t="shared" si="97"/>
        <v/>
      </c>
      <c r="N188" s="190" t="str">
        <f t="shared" si="97"/>
        <v/>
      </c>
      <c r="O188" s="190" t="str">
        <f t="shared" si="97"/>
        <v/>
      </c>
      <c r="P188" s="190" t="str">
        <f t="shared" si="97"/>
        <v/>
      </c>
      <c r="Q188" s="190" t="str">
        <f t="shared" si="97"/>
        <v/>
      </c>
      <c r="R188" s="190" t="str">
        <f t="shared" si="97"/>
        <v/>
      </c>
      <c r="S188" s="190" t="str">
        <f t="shared" si="97"/>
        <v/>
      </c>
      <c r="T188" s="190" t="str">
        <f t="shared" si="97"/>
        <v/>
      </c>
      <c r="U188" s="190" t="str">
        <f t="shared" si="97"/>
        <v/>
      </c>
      <c r="V188" s="190" t="str">
        <f t="shared" si="97"/>
        <v/>
      </c>
      <c r="W188" s="190" t="str">
        <f t="shared" si="97"/>
        <v/>
      </c>
      <c r="X188" s="190" t="str">
        <f t="shared" si="97"/>
        <v/>
      </c>
      <c r="Y188" s="190" t="str">
        <f t="shared" si="97"/>
        <v/>
      </c>
      <c r="Z188" s="190" t="str">
        <f t="shared" si="96"/>
        <v/>
      </c>
      <c r="AA188" s="190" t="str">
        <f t="shared" si="96"/>
        <v/>
      </c>
      <c r="AB188" s="190" t="str">
        <f t="shared" si="96"/>
        <v/>
      </c>
      <c r="AC188" s="190" t="str">
        <f t="shared" si="96"/>
        <v/>
      </c>
      <c r="AD188" s="190" t="str">
        <f t="shared" si="96"/>
        <v/>
      </c>
      <c r="AE188" s="190" t="str">
        <f t="shared" si="96"/>
        <v/>
      </c>
      <c r="AF188" s="190" t="str">
        <f t="shared" si="96"/>
        <v/>
      </c>
      <c r="AG188" s="190" t="str">
        <f t="shared" si="96"/>
        <v/>
      </c>
      <c r="AH188" s="190" t="str">
        <f t="shared" si="96"/>
        <v/>
      </c>
      <c r="AI188" s="190" t="str">
        <f t="shared" si="96"/>
        <v/>
      </c>
      <c r="AJ188" s="190" t="str">
        <f t="shared" si="96"/>
        <v/>
      </c>
      <c r="AK188" s="190" t="str">
        <f t="shared" si="96"/>
        <v/>
      </c>
      <c r="AL188" s="190" t="str">
        <f t="shared" si="96"/>
        <v/>
      </c>
      <c r="AM188" s="190" t="str">
        <f t="shared" si="96"/>
        <v/>
      </c>
      <c r="AN188" s="190" t="str">
        <f t="shared" si="96"/>
        <v/>
      </c>
      <c r="AO188" s="190" t="str">
        <f t="shared" si="94"/>
        <v/>
      </c>
      <c r="AP188" s="190" t="str">
        <f t="shared" si="94"/>
        <v/>
      </c>
      <c r="AQ188" s="190" t="str">
        <f t="shared" si="94"/>
        <v/>
      </c>
      <c r="AR188" s="190" t="str">
        <f t="shared" si="94"/>
        <v/>
      </c>
      <c r="AS188" s="190" t="str">
        <f t="shared" si="94"/>
        <v/>
      </c>
      <c r="AT188" s="190" t="str">
        <f t="shared" si="94"/>
        <v/>
      </c>
      <c r="AU188" s="190" t="str">
        <f t="shared" si="94"/>
        <v/>
      </c>
      <c r="AV188" s="190" t="str">
        <f t="shared" si="94"/>
        <v/>
      </c>
      <c r="AW188" s="190" t="str">
        <f t="shared" si="94"/>
        <v/>
      </c>
      <c r="AX188" s="190" t="str">
        <f t="shared" si="94"/>
        <v/>
      </c>
      <c r="AY188" s="190" t="str">
        <f t="shared" si="94"/>
        <v/>
      </c>
      <c r="AZ188" s="190" t="str">
        <f t="shared" si="94"/>
        <v/>
      </c>
      <c r="BA188" s="190" t="str">
        <f t="shared" si="94"/>
        <v/>
      </c>
      <c r="BB188" s="190" t="str">
        <f t="shared" si="94"/>
        <v/>
      </c>
      <c r="BC188" s="190" t="str">
        <f t="shared" si="94"/>
        <v/>
      </c>
      <c r="BD188" s="190" t="str">
        <f t="shared" si="92"/>
        <v/>
      </c>
      <c r="BE188" s="190" t="str">
        <f t="shared" si="95"/>
        <v/>
      </c>
      <c r="BF188" s="190" t="str">
        <f t="shared" si="99"/>
        <v/>
      </c>
      <c r="BG188" s="190" t="str">
        <f t="shared" si="99"/>
        <v/>
      </c>
      <c r="BH188" s="190" t="str">
        <f t="shared" si="99"/>
        <v/>
      </c>
      <c r="BI188" s="190" t="str">
        <f t="shared" si="99"/>
        <v/>
      </c>
      <c r="BJ188" s="190" t="str">
        <f t="shared" si="99"/>
        <v/>
      </c>
      <c r="BK188" s="190" t="str">
        <f t="shared" si="99"/>
        <v/>
      </c>
      <c r="BL188" s="190" t="str">
        <f t="shared" si="99"/>
        <v/>
      </c>
      <c r="BM188" s="190" t="str">
        <f t="shared" si="99"/>
        <v/>
      </c>
      <c r="BN188" s="190" t="str">
        <f t="shared" si="99"/>
        <v/>
      </c>
      <c r="BO188" s="190" t="str">
        <f t="shared" si="99"/>
        <v/>
      </c>
      <c r="BP188" s="190" t="str">
        <f t="shared" si="99"/>
        <v/>
      </c>
      <c r="BQ188" s="190" t="str">
        <f t="shared" si="99"/>
        <v/>
      </c>
      <c r="BR188" s="190" t="str">
        <f t="shared" si="99"/>
        <v/>
      </c>
      <c r="BS188" s="190" t="str">
        <f t="shared" si="99"/>
        <v/>
      </c>
      <c r="BT188" s="190" t="str">
        <f t="shared" si="83"/>
        <v/>
      </c>
      <c r="BU188" s="190" t="str">
        <f t="shared" si="83"/>
        <v/>
      </c>
      <c r="BV188" s="190" t="str">
        <f t="shared" si="83"/>
        <v/>
      </c>
      <c r="BW188" s="190" t="str">
        <f t="shared" si="83"/>
        <v/>
      </c>
      <c r="BX188" s="190" t="str">
        <f t="shared" si="83"/>
        <v/>
      </c>
      <c r="BY188" s="190" t="str">
        <f t="shared" si="83"/>
        <v/>
      </c>
      <c r="BZ188" t="e">
        <f>IF(LEFT(B188,6)=$A$1,IF(ISERROR(FIND(SALES!$M$8,MPAN!H188)),"",TRUE),"")</f>
        <v>#N/A</v>
      </c>
    </row>
    <row r="189" spans="1:78" x14ac:dyDescent="0.25">
      <c r="A189" t="e">
        <f>IF(BZ189=TRUE,BZ189&amp;COUNTIF($BZ$3:BZ189,"TRUE"),"")</f>
        <v>#N/A</v>
      </c>
      <c r="B189" s="625" t="str">
        <f t="shared" si="72"/>
        <v>00</v>
      </c>
      <c r="C189" s="626">
        <f>'F12'!E192</f>
        <v>0</v>
      </c>
      <c r="D189" s="1" t="str">
        <f t="shared" si="73"/>
        <v>0</v>
      </c>
      <c r="E189" s="1" t="str">
        <f t="shared" si="74"/>
        <v>0</v>
      </c>
      <c r="F189" t="str">
        <f t="shared" si="76"/>
        <v>0</v>
      </c>
      <c r="G189" t="e">
        <f t="shared" si="77"/>
        <v>#VALUE!</v>
      </c>
      <c r="H189" s="1">
        <f>'F12'!F192</f>
        <v>0</v>
      </c>
      <c r="I189" s="197">
        <f t="shared" si="75"/>
        <v>0.25</v>
      </c>
      <c r="J189" s="190" t="str">
        <f t="shared" si="97"/>
        <v/>
      </c>
      <c r="K189" s="190" t="str">
        <f t="shared" si="97"/>
        <v/>
      </c>
      <c r="L189" s="190" t="str">
        <f t="shared" si="97"/>
        <v/>
      </c>
      <c r="M189" s="190" t="str">
        <f t="shared" si="97"/>
        <v/>
      </c>
      <c r="N189" s="190" t="str">
        <f t="shared" si="97"/>
        <v/>
      </c>
      <c r="O189" s="190" t="str">
        <f t="shared" si="97"/>
        <v/>
      </c>
      <c r="P189" s="190" t="str">
        <f t="shared" si="97"/>
        <v/>
      </c>
      <c r="Q189" s="190" t="str">
        <f t="shared" si="97"/>
        <v/>
      </c>
      <c r="R189" s="190" t="str">
        <f t="shared" si="97"/>
        <v/>
      </c>
      <c r="S189" s="190" t="str">
        <f t="shared" si="97"/>
        <v/>
      </c>
      <c r="T189" s="190" t="str">
        <f t="shared" si="97"/>
        <v/>
      </c>
      <c r="U189" s="190" t="str">
        <f t="shared" si="97"/>
        <v/>
      </c>
      <c r="V189" s="190" t="str">
        <f t="shared" si="97"/>
        <v/>
      </c>
      <c r="W189" s="190" t="str">
        <f t="shared" si="97"/>
        <v/>
      </c>
      <c r="X189" s="190" t="str">
        <f t="shared" si="97"/>
        <v/>
      </c>
      <c r="Y189" s="190" t="str">
        <f t="shared" si="97"/>
        <v/>
      </c>
      <c r="Z189" s="190" t="str">
        <f t="shared" si="96"/>
        <v/>
      </c>
      <c r="AA189" s="190" t="str">
        <f t="shared" si="96"/>
        <v/>
      </c>
      <c r="AB189" s="190" t="str">
        <f t="shared" si="96"/>
        <v/>
      </c>
      <c r="AC189" s="190" t="str">
        <f t="shared" si="96"/>
        <v/>
      </c>
      <c r="AD189" s="190" t="str">
        <f t="shared" si="96"/>
        <v/>
      </c>
      <c r="AE189" s="190" t="str">
        <f t="shared" si="96"/>
        <v/>
      </c>
      <c r="AF189" s="190" t="str">
        <f t="shared" si="96"/>
        <v/>
      </c>
      <c r="AG189" s="190" t="str">
        <f t="shared" si="96"/>
        <v/>
      </c>
      <c r="AH189" s="190" t="str">
        <f t="shared" si="96"/>
        <v/>
      </c>
      <c r="AI189" s="190" t="str">
        <f t="shared" si="96"/>
        <v/>
      </c>
      <c r="AJ189" s="190" t="str">
        <f t="shared" si="96"/>
        <v/>
      </c>
      <c r="AK189" s="190" t="str">
        <f t="shared" si="96"/>
        <v/>
      </c>
      <c r="AL189" s="190" t="str">
        <f t="shared" si="96"/>
        <v/>
      </c>
      <c r="AM189" s="190" t="str">
        <f t="shared" si="96"/>
        <v/>
      </c>
      <c r="AN189" s="190" t="str">
        <f t="shared" si="96"/>
        <v/>
      </c>
      <c r="AO189" s="190" t="str">
        <f t="shared" si="94"/>
        <v/>
      </c>
      <c r="AP189" s="190" t="str">
        <f t="shared" si="94"/>
        <v/>
      </c>
      <c r="AQ189" s="190" t="str">
        <f t="shared" si="94"/>
        <v/>
      </c>
      <c r="AR189" s="190" t="str">
        <f t="shared" si="94"/>
        <v/>
      </c>
      <c r="AS189" s="190" t="str">
        <f t="shared" si="94"/>
        <v/>
      </c>
      <c r="AT189" s="190" t="str">
        <f t="shared" si="94"/>
        <v/>
      </c>
      <c r="AU189" s="190" t="str">
        <f t="shared" si="94"/>
        <v/>
      </c>
      <c r="AV189" s="190" t="str">
        <f t="shared" si="94"/>
        <v/>
      </c>
      <c r="AW189" s="190" t="str">
        <f t="shared" si="94"/>
        <v/>
      </c>
      <c r="AX189" s="190" t="str">
        <f t="shared" si="94"/>
        <v/>
      </c>
      <c r="AY189" s="190" t="str">
        <f t="shared" si="94"/>
        <v/>
      </c>
      <c r="AZ189" s="190" t="str">
        <f t="shared" si="94"/>
        <v/>
      </c>
      <c r="BA189" s="190" t="str">
        <f t="shared" si="94"/>
        <v/>
      </c>
      <c r="BB189" s="190" t="str">
        <f t="shared" si="94"/>
        <v/>
      </c>
      <c r="BC189" s="190" t="str">
        <f t="shared" si="94"/>
        <v/>
      </c>
      <c r="BD189" s="190" t="str">
        <f t="shared" si="92"/>
        <v/>
      </c>
      <c r="BE189" s="190" t="str">
        <f t="shared" si="95"/>
        <v/>
      </c>
      <c r="BF189" s="190" t="str">
        <f t="shared" si="99"/>
        <v/>
      </c>
      <c r="BG189" s="190" t="str">
        <f t="shared" si="99"/>
        <v/>
      </c>
      <c r="BH189" s="190" t="str">
        <f t="shared" si="99"/>
        <v/>
      </c>
      <c r="BI189" s="190" t="str">
        <f t="shared" si="99"/>
        <v/>
      </c>
      <c r="BJ189" s="190" t="str">
        <f t="shared" si="99"/>
        <v/>
      </c>
      <c r="BK189" s="190" t="str">
        <f t="shared" si="99"/>
        <v/>
      </c>
      <c r="BL189" s="190" t="str">
        <f t="shared" si="99"/>
        <v/>
      </c>
      <c r="BM189" s="190" t="str">
        <f t="shared" si="99"/>
        <v/>
      </c>
      <c r="BN189" s="190" t="str">
        <f t="shared" si="99"/>
        <v/>
      </c>
      <c r="BO189" s="190" t="str">
        <f t="shared" si="99"/>
        <v/>
      </c>
      <c r="BP189" s="190" t="str">
        <f t="shared" si="99"/>
        <v/>
      </c>
      <c r="BQ189" s="190" t="str">
        <f t="shared" si="99"/>
        <v/>
      </c>
      <c r="BR189" s="190" t="str">
        <f t="shared" si="99"/>
        <v/>
      </c>
      <c r="BS189" s="190" t="str">
        <f t="shared" si="99"/>
        <v/>
      </c>
      <c r="BT189" s="190" t="str">
        <f t="shared" si="83"/>
        <v/>
      </c>
      <c r="BU189" s="190" t="str">
        <f t="shared" si="83"/>
        <v/>
      </c>
      <c r="BV189" s="190" t="str">
        <f t="shared" ref="BT189:BY231" si="100">IF(BV$2&gt;LEN($H189),IF(BV$1=1,IF(LEN($H189)=2,"0"&amp;$H189,""),""),RIGHT(LEFT($H189,BV$2),3))</f>
        <v/>
      </c>
      <c r="BW189" s="190" t="str">
        <f t="shared" si="100"/>
        <v/>
      </c>
      <c r="BX189" s="190" t="str">
        <f t="shared" si="100"/>
        <v/>
      </c>
      <c r="BY189" s="190" t="str">
        <f t="shared" si="100"/>
        <v/>
      </c>
      <c r="BZ189" t="e">
        <f>IF(LEFT(B189,6)=$A$1,IF(ISERROR(FIND(SALES!$M$8,MPAN!H189)),"",TRUE),"")</f>
        <v>#N/A</v>
      </c>
    </row>
    <row r="190" spans="1:78" x14ac:dyDescent="0.25">
      <c r="A190" t="e">
        <f>IF(BZ190=TRUE,BZ190&amp;COUNTIF($BZ$3:BZ190,"TRUE"),"")</f>
        <v>#N/A</v>
      </c>
      <c r="B190" s="625" t="str">
        <f t="shared" si="72"/>
        <v>00</v>
      </c>
      <c r="C190" s="626">
        <f>'F12'!E193</f>
        <v>0</v>
      </c>
      <c r="D190" s="1" t="str">
        <f t="shared" si="73"/>
        <v>0</v>
      </c>
      <c r="E190" s="1" t="str">
        <f t="shared" si="74"/>
        <v>0</v>
      </c>
      <c r="F190" t="str">
        <f t="shared" si="76"/>
        <v>0</v>
      </c>
      <c r="G190" t="e">
        <f t="shared" si="77"/>
        <v>#VALUE!</v>
      </c>
      <c r="H190" s="1">
        <f>'F12'!F193</f>
        <v>0</v>
      </c>
      <c r="I190" s="197">
        <f t="shared" si="75"/>
        <v>0.25</v>
      </c>
      <c r="J190" s="190" t="str">
        <f t="shared" si="97"/>
        <v/>
      </c>
      <c r="K190" s="190" t="str">
        <f t="shared" si="97"/>
        <v/>
      </c>
      <c r="L190" s="190" t="str">
        <f t="shared" si="97"/>
        <v/>
      </c>
      <c r="M190" s="190" t="str">
        <f t="shared" si="97"/>
        <v/>
      </c>
      <c r="N190" s="190" t="str">
        <f t="shared" si="97"/>
        <v/>
      </c>
      <c r="O190" s="190" t="str">
        <f t="shared" si="97"/>
        <v/>
      </c>
      <c r="P190" s="190" t="str">
        <f t="shared" si="97"/>
        <v/>
      </c>
      <c r="Q190" s="190" t="str">
        <f t="shared" si="97"/>
        <v/>
      </c>
      <c r="R190" s="190" t="str">
        <f t="shared" si="97"/>
        <v/>
      </c>
      <c r="S190" s="190" t="str">
        <f t="shared" si="97"/>
        <v/>
      </c>
      <c r="T190" s="190" t="str">
        <f t="shared" si="97"/>
        <v/>
      </c>
      <c r="U190" s="190" t="str">
        <f t="shared" si="97"/>
        <v/>
      </c>
      <c r="V190" s="190" t="str">
        <f t="shared" si="97"/>
        <v/>
      </c>
      <c r="W190" s="190" t="str">
        <f t="shared" si="97"/>
        <v/>
      </c>
      <c r="X190" s="190" t="str">
        <f t="shared" si="97"/>
        <v/>
      </c>
      <c r="Y190" s="190" t="str">
        <f t="shared" si="97"/>
        <v/>
      </c>
      <c r="Z190" s="190" t="str">
        <f t="shared" si="96"/>
        <v/>
      </c>
      <c r="AA190" s="190" t="str">
        <f t="shared" si="96"/>
        <v/>
      </c>
      <c r="AB190" s="190" t="str">
        <f t="shared" si="96"/>
        <v/>
      </c>
      <c r="AC190" s="190" t="str">
        <f t="shared" si="96"/>
        <v/>
      </c>
      <c r="AD190" s="190" t="str">
        <f t="shared" si="96"/>
        <v/>
      </c>
      <c r="AE190" s="190" t="str">
        <f t="shared" si="96"/>
        <v/>
      </c>
      <c r="AF190" s="190" t="str">
        <f t="shared" si="96"/>
        <v/>
      </c>
      <c r="AG190" s="190" t="str">
        <f t="shared" si="96"/>
        <v/>
      </c>
      <c r="AH190" s="190" t="str">
        <f t="shared" si="96"/>
        <v/>
      </c>
      <c r="AI190" s="190" t="str">
        <f t="shared" si="96"/>
        <v/>
      </c>
      <c r="AJ190" s="190" t="str">
        <f t="shared" si="96"/>
        <v/>
      </c>
      <c r="AK190" s="190" t="str">
        <f t="shared" si="96"/>
        <v/>
      </c>
      <c r="AL190" s="190" t="str">
        <f t="shared" si="96"/>
        <v/>
      </c>
      <c r="AM190" s="190" t="str">
        <f t="shared" si="96"/>
        <v/>
      </c>
      <c r="AN190" s="190" t="str">
        <f t="shared" si="96"/>
        <v/>
      </c>
      <c r="AO190" s="190" t="str">
        <f t="shared" si="94"/>
        <v/>
      </c>
      <c r="AP190" s="190" t="str">
        <f t="shared" si="94"/>
        <v/>
      </c>
      <c r="AQ190" s="190" t="str">
        <f t="shared" si="94"/>
        <v/>
      </c>
      <c r="AR190" s="190" t="str">
        <f t="shared" si="94"/>
        <v/>
      </c>
      <c r="AS190" s="190" t="str">
        <f t="shared" si="94"/>
        <v/>
      </c>
      <c r="AT190" s="190" t="str">
        <f t="shared" si="94"/>
        <v/>
      </c>
      <c r="AU190" s="190" t="str">
        <f t="shared" si="94"/>
        <v/>
      </c>
      <c r="AV190" s="190" t="str">
        <f t="shared" si="94"/>
        <v/>
      </c>
      <c r="AW190" s="190" t="str">
        <f t="shared" si="94"/>
        <v/>
      </c>
      <c r="AX190" s="190" t="str">
        <f t="shared" si="94"/>
        <v/>
      </c>
      <c r="AY190" s="190" t="str">
        <f t="shared" si="94"/>
        <v/>
      </c>
      <c r="AZ190" s="190" t="str">
        <f t="shared" si="94"/>
        <v/>
      </c>
      <c r="BA190" s="190" t="str">
        <f t="shared" si="94"/>
        <v/>
      </c>
      <c r="BB190" s="190" t="str">
        <f t="shared" si="94"/>
        <v/>
      </c>
      <c r="BC190" s="190" t="str">
        <f t="shared" si="94"/>
        <v/>
      </c>
      <c r="BD190" s="190" t="str">
        <f t="shared" si="92"/>
        <v/>
      </c>
      <c r="BE190" s="190" t="str">
        <f t="shared" si="95"/>
        <v/>
      </c>
      <c r="BF190" s="190" t="str">
        <f t="shared" si="99"/>
        <v/>
      </c>
      <c r="BG190" s="190" t="str">
        <f t="shared" si="99"/>
        <v/>
      </c>
      <c r="BH190" s="190" t="str">
        <f t="shared" si="99"/>
        <v/>
      </c>
      <c r="BI190" s="190" t="str">
        <f t="shared" si="99"/>
        <v/>
      </c>
      <c r="BJ190" s="190" t="str">
        <f t="shared" si="99"/>
        <v/>
      </c>
      <c r="BK190" s="190" t="str">
        <f t="shared" si="99"/>
        <v/>
      </c>
      <c r="BL190" s="190" t="str">
        <f t="shared" si="99"/>
        <v/>
      </c>
      <c r="BM190" s="190" t="str">
        <f t="shared" si="99"/>
        <v/>
      </c>
      <c r="BN190" s="190" t="str">
        <f t="shared" si="99"/>
        <v/>
      </c>
      <c r="BO190" s="190" t="str">
        <f t="shared" si="99"/>
        <v/>
      </c>
      <c r="BP190" s="190" t="str">
        <f t="shared" si="99"/>
        <v/>
      </c>
      <c r="BQ190" s="190" t="str">
        <f t="shared" si="99"/>
        <v/>
      </c>
      <c r="BR190" s="190" t="str">
        <f t="shared" si="99"/>
        <v/>
      </c>
      <c r="BS190" s="190" t="str">
        <f t="shared" si="99"/>
        <v/>
      </c>
      <c r="BT190" s="190" t="str">
        <f t="shared" si="100"/>
        <v/>
      </c>
      <c r="BU190" s="190" t="str">
        <f t="shared" si="100"/>
        <v/>
      </c>
      <c r="BV190" s="190" t="str">
        <f t="shared" si="100"/>
        <v/>
      </c>
      <c r="BW190" s="190" t="str">
        <f t="shared" si="100"/>
        <v/>
      </c>
      <c r="BX190" s="190" t="str">
        <f t="shared" si="100"/>
        <v/>
      </c>
      <c r="BY190" s="190" t="str">
        <f t="shared" si="100"/>
        <v/>
      </c>
      <c r="BZ190" t="e">
        <f>IF(LEFT(B190,6)=$A$1,IF(ISERROR(FIND(SALES!$M$8,MPAN!H190)),"",TRUE),"")</f>
        <v>#N/A</v>
      </c>
    </row>
    <row r="191" spans="1:78" x14ac:dyDescent="0.25">
      <c r="A191" t="e">
        <f>IF(BZ191=TRUE,BZ191&amp;COUNTIF($BZ$3:BZ191,"TRUE"),"")</f>
        <v>#N/A</v>
      </c>
      <c r="B191" s="625" t="str">
        <f t="shared" si="72"/>
        <v>00</v>
      </c>
      <c r="C191" s="626">
        <f>'F12'!E194</f>
        <v>0</v>
      </c>
      <c r="D191" s="1" t="str">
        <f t="shared" si="73"/>
        <v>0</v>
      </c>
      <c r="E191" s="1" t="str">
        <f t="shared" si="74"/>
        <v>0</v>
      </c>
      <c r="F191" t="str">
        <f t="shared" si="76"/>
        <v>0</v>
      </c>
      <c r="G191" t="e">
        <f t="shared" si="77"/>
        <v>#VALUE!</v>
      </c>
      <c r="H191" s="1">
        <f>'F12'!F194</f>
        <v>0</v>
      </c>
      <c r="I191" s="197">
        <f t="shared" si="75"/>
        <v>0.25</v>
      </c>
      <c r="J191" s="190" t="str">
        <f t="shared" si="97"/>
        <v/>
      </c>
      <c r="K191" s="190" t="str">
        <f t="shared" si="97"/>
        <v/>
      </c>
      <c r="L191" s="190" t="str">
        <f t="shared" si="97"/>
        <v/>
      </c>
      <c r="M191" s="190" t="str">
        <f t="shared" si="97"/>
        <v/>
      </c>
      <c r="N191" s="190" t="str">
        <f t="shared" si="97"/>
        <v/>
      </c>
      <c r="O191" s="190" t="str">
        <f t="shared" si="97"/>
        <v/>
      </c>
      <c r="P191" s="190" t="str">
        <f t="shared" si="97"/>
        <v/>
      </c>
      <c r="Q191" s="190" t="str">
        <f t="shared" si="97"/>
        <v/>
      </c>
      <c r="R191" s="190" t="str">
        <f t="shared" si="97"/>
        <v/>
      </c>
      <c r="S191" s="190" t="str">
        <f t="shared" si="97"/>
        <v/>
      </c>
      <c r="T191" s="190" t="str">
        <f t="shared" si="97"/>
        <v/>
      </c>
      <c r="U191" s="190" t="str">
        <f t="shared" si="97"/>
        <v/>
      </c>
      <c r="V191" s="190" t="str">
        <f t="shared" si="97"/>
        <v/>
      </c>
      <c r="W191" s="190" t="str">
        <f t="shared" si="97"/>
        <v/>
      </c>
      <c r="X191" s="190" t="str">
        <f t="shared" si="97"/>
        <v/>
      </c>
      <c r="Y191" s="190" t="str">
        <f t="shared" si="97"/>
        <v/>
      </c>
      <c r="Z191" s="190" t="str">
        <f t="shared" si="96"/>
        <v/>
      </c>
      <c r="AA191" s="190" t="str">
        <f t="shared" si="96"/>
        <v/>
      </c>
      <c r="AB191" s="190" t="str">
        <f t="shared" si="96"/>
        <v/>
      </c>
      <c r="AC191" s="190" t="str">
        <f t="shared" si="96"/>
        <v/>
      </c>
      <c r="AD191" s="190" t="str">
        <f t="shared" si="96"/>
        <v/>
      </c>
      <c r="AE191" s="190" t="str">
        <f t="shared" si="96"/>
        <v/>
      </c>
      <c r="AF191" s="190" t="str">
        <f t="shared" si="96"/>
        <v/>
      </c>
      <c r="AG191" s="190" t="str">
        <f t="shared" si="96"/>
        <v/>
      </c>
      <c r="AH191" s="190" t="str">
        <f t="shared" si="96"/>
        <v/>
      </c>
      <c r="AI191" s="190" t="str">
        <f t="shared" si="96"/>
        <v/>
      </c>
      <c r="AJ191" s="190" t="str">
        <f t="shared" si="96"/>
        <v/>
      </c>
      <c r="AK191" s="190" t="str">
        <f t="shared" si="96"/>
        <v/>
      </c>
      <c r="AL191" s="190" t="str">
        <f t="shared" si="96"/>
        <v/>
      </c>
      <c r="AM191" s="190" t="str">
        <f t="shared" si="96"/>
        <v/>
      </c>
      <c r="AN191" s="190" t="str">
        <f t="shared" si="96"/>
        <v/>
      </c>
      <c r="AO191" s="190" t="str">
        <f t="shared" si="94"/>
        <v/>
      </c>
      <c r="AP191" s="190" t="str">
        <f t="shared" si="94"/>
        <v/>
      </c>
      <c r="AQ191" s="190" t="str">
        <f t="shared" si="94"/>
        <v/>
      </c>
      <c r="AR191" s="190" t="str">
        <f t="shared" si="94"/>
        <v/>
      </c>
      <c r="AS191" s="190" t="str">
        <f t="shared" si="94"/>
        <v/>
      </c>
      <c r="AT191" s="190" t="str">
        <f t="shared" si="94"/>
        <v/>
      </c>
      <c r="AU191" s="190" t="str">
        <f t="shared" si="94"/>
        <v/>
      </c>
      <c r="AV191" s="190" t="str">
        <f t="shared" si="94"/>
        <v/>
      </c>
      <c r="AW191" s="190" t="str">
        <f t="shared" si="94"/>
        <v/>
      </c>
      <c r="AX191" s="190" t="str">
        <f t="shared" si="94"/>
        <v/>
      </c>
      <c r="AY191" s="190" t="str">
        <f t="shared" si="94"/>
        <v/>
      </c>
      <c r="AZ191" s="190" t="str">
        <f t="shared" si="94"/>
        <v/>
      </c>
      <c r="BA191" s="190" t="str">
        <f t="shared" si="94"/>
        <v/>
      </c>
      <c r="BB191" s="190" t="str">
        <f t="shared" si="94"/>
        <v/>
      </c>
      <c r="BC191" s="190" t="str">
        <f t="shared" si="94"/>
        <v/>
      </c>
      <c r="BD191" s="190" t="str">
        <f t="shared" si="92"/>
        <v/>
      </c>
      <c r="BE191" s="190" t="str">
        <f t="shared" si="95"/>
        <v/>
      </c>
      <c r="BF191" s="190" t="str">
        <f t="shared" si="99"/>
        <v/>
      </c>
      <c r="BG191" s="190" t="str">
        <f t="shared" si="99"/>
        <v/>
      </c>
      <c r="BH191" s="190" t="str">
        <f t="shared" si="99"/>
        <v/>
      </c>
      <c r="BI191" s="190" t="str">
        <f t="shared" si="99"/>
        <v/>
      </c>
      <c r="BJ191" s="190" t="str">
        <f t="shared" si="99"/>
        <v/>
      </c>
      <c r="BK191" s="190" t="str">
        <f t="shared" si="99"/>
        <v/>
      </c>
      <c r="BL191" s="190" t="str">
        <f t="shared" si="99"/>
        <v/>
      </c>
      <c r="BM191" s="190" t="str">
        <f t="shared" si="99"/>
        <v/>
      </c>
      <c r="BN191" s="190" t="str">
        <f t="shared" si="99"/>
        <v/>
      </c>
      <c r="BO191" s="190" t="str">
        <f t="shared" si="99"/>
        <v/>
      </c>
      <c r="BP191" s="190" t="str">
        <f t="shared" si="99"/>
        <v/>
      </c>
      <c r="BQ191" s="190" t="str">
        <f t="shared" si="99"/>
        <v/>
      </c>
      <c r="BR191" s="190" t="str">
        <f t="shared" si="99"/>
        <v/>
      </c>
      <c r="BS191" s="190" t="str">
        <f t="shared" si="99"/>
        <v/>
      </c>
      <c r="BT191" s="190" t="str">
        <f t="shared" si="100"/>
        <v/>
      </c>
      <c r="BU191" s="190" t="str">
        <f t="shared" si="100"/>
        <v/>
      </c>
      <c r="BV191" s="190" t="str">
        <f t="shared" si="100"/>
        <v/>
      </c>
      <c r="BW191" s="190" t="str">
        <f t="shared" si="100"/>
        <v/>
      </c>
      <c r="BX191" s="190" t="str">
        <f t="shared" si="100"/>
        <v/>
      </c>
      <c r="BY191" s="190" t="str">
        <f t="shared" si="100"/>
        <v/>
      </c>
      <c r="BZ191" t="e">
        <f>IF(LEFT(B191,6)=$A$1,IF(ISERROR(FIND(SALES!$M$8,MPAN!H191)),"",TRUE),"")</f>
        <v>#N/A</v>
      </c>
    </row>
    <row r="192" spans="1:78" x14ac:dyDescent="0.25">
      <c r="A192" t="e">
        <f>IF(BZ192=TRUE,BZ192&amp;COUNTIF($BZ$3:BZ192,"TRUE"),"")</f>
        <v>#N/A</v>
      </c>
      <c r="B192" s="625" t="str">
        <f t="shared" si="72"/>
        <v>00</v>
      </c>
      <c r="C192" s="626">
        <f>'F12'!E195</f>
        <v>0</v>
      </c>
      <c r="D192" s="1" t="str">
        <f t="shared" si="73"/>
        <v>0</v>
      </c>
      <c r="E192" s="1" t="str">
        <f t="shared" si="74"/>
        <v>0</v>
      </c>
      <c r="F192" t="str">
        <f t="shared" si="76"/>
        <v>0</v>
      </c>
      <c r="G192" t="e">
        <f t="shared" si="77"/>
        <v>#VALUE!</v>
      </c>
      <c r="H192" s="1">
        <f>'F12'!F195</f>
        <v>0</v>
      </c>
      <c r="I192" s="197">
        <f t="shared" si="75"/>
        <v>0.25</v>
      </c>
      <c r="J192" s="190" t="str">
        <f t="shared" si="97"/>
        <v/>
      </c>
      <c r="K192" s="190" t="str">
        <f t="shared" si="97"/>
        <v/>
      </c>
      <c r="L192" s="190" t="str">
        <f t="shared" si="97"/>
        <v/>
      </c>
      <c r="M192" s="190" t="str">
        <f t="shared" si="97"/>
        <v/>
      </c>
      <c r="N192" s="190" t="str">
        <f t="shared" si="97"/>
        <v/>
      </c>
      <c r="O192" s="190" t="str">
        <f t="shared" si="97"/>
        <v/>
      </c>
      <c r="P192" s="190" t="str">
        <f t="shared" si="97"/>
        <v/>
      </c>
      <c r="Q192" s="190" t="str">
        <f t="shared" si="97"/>
        <v/>
      </c>
      <c r="R192" s="190" t="str">
        <f t="shared" si="97"/>
        <v/>
      </c>
      <c r="S192" s="190" t="str">
        <f t="shared" si="97"/>
        <v/>
      </c>
      <c r="T192" s="190" t="str">
        <f t="shared" si="97"/>
        <v/>
      </c>
      <c r="U192" s="190" t="str">
        <f t="shared" si="97"/>
        <v/>
      </c>
      <c r="V192" s="190" t="str">
        <f t="shared" si="97"/>
        <v/>
      </c>
      <c r="W192" s="190" t="str">
        <f t="shared" si="97"/>
        <v/>
      </c>
      <c r="X192" s="190" t="str">
        <f t="shared" si="97"/>
        <v/>
      </c>
      <c r="Y192" s="190" t="str">
        <f t="shared" si="97"/>
        <v/>
      </c>
      <c r="Z192" s="190" t="str">
        <f t="shared" si="96"/>
        <v/>
      </c>
      <c r="AA192" s="190" t="str">
        <f t="shared" si="96"/>
        <v/>
      </c>
      <c r="AB192" s="190" t="str">
        <f t="shared" si="96"/>
        <v/>
      </c>
      <c r="AC192" s="190" t="str">
        <f t="shared" si="96"/>
        <v/>
      </c>
      <c r="AD192" s="190" t="str">
        <f t="shared" si="96"/>
        <v/>
      </c>
      <c r="AE192" s="190" t="str">
        <f t="shared" si="96"/>
        <v/>
      </c>
      <c r="AF192" s="190" t="str">
        <f t="shared" si="96"/>
        <v/>
      </c>
      <c r="AG192" s="190" t="str">
        <f t="shared" si="96"/>
        <v/>
      </c>
      <c r="AH192" s="190" t="str">
        <f t="shared" si="96"/>
        <v/>
      </c>
      <c r="AI192" s="190" t="str">
        <f t="shared" si="96"/>
        <v/>
      </c>
      <c r="AJ192" s="190" t="str">
        <f t="shared" si="96"/>
        <v/>
      </c>
      <c r="AK192" s="190" t="str">
        <f t="shared" si="96"/>
        <v/>
      </c>
      <c r="AL192" s="190" t="str">
        <f t="shared" si="96"/>
        <v/>
      </c>
      <c r="AM192" s="190" t="str">
        <f t="shared" si="96"/>
        <v/>
      </c>
      <c r="AN192" s="190" t="str">
        <f t="shared" si="96"/>
        <v/>
      </c>
      <c r="AO192" s="190" t="str">
        <f t="shared" si="94"/>
        <v/>
      </c>
      <c r="AP192" s="190" t="str">
        <f t="shared" si="94"/>
        <v/>
      </c>
      <c r="AQ192" s="190" t="str">
        <f t="shared" si="94"/>
        <v/>
      </c>
      <c r="AR192" s="190" t="str">
        <f t="shared" si="94"/>
        <v/>
      </c>
      <c r="AS192" s="190" t="str">
        <f t="shared" si="94"/>
        <v/>
      </c>
      <c r="AT192" s="190" t="str">
        <f t="shared" si="94"/>
        <v/>
      </c>
      <c r="AU192" s="190" t="str">
        <f t="shared" si="94"/>
        <v/>
      </c>
      <c r="AV192" s="190" t="str">
        <f t="shared" si="94"/>
        <v/>
      </c>
      <c r="AW192" s="190" t="str">
        <f t="shared" si="94"/>
        <v/>
      </c>
      <c r="AX192" s="190" t="str">
        <f t="shared" si="94"/>
        <v/>
      </c>
      <c r="AY192" s="190" t="str">
        <f t="shared" si="94"/>
        <v/>
      </c>
      <c r="AZ192" s="190" t="str">
        <f t="shared" si="94"/>
        <v/>
      </c>
      <c r="BA192" s="190" t="str">
        <f t="shared" si="94"/>
        <v/>
      </c>
      <c r="BB192" s="190" t="str">
        <f t="shared" si="94"/>
        <v/>
      </c>
      <c r="BC192" s="190" t="str">
        <f t="shared" si="94"/>
        <v/>
      </c>
      <c r="BD192" s="190" t="str">
        <f t="shared" si="92"/>
        <v/>
      </c>
      <c r="BE192" s="190" t="str">
        <f t="shared" si="95"/>
        <v/>
      </c>
      <c r="BF192" s="190" t="str">
        <f t="shared" si="99"/>
        <v/>
      </c>
      <c r="BG192" s="190" t="str">
        <f t="shared" si="99"/>
        <v/>
      </c>
      <c r="BH192" s="190" t="str">
        <f t="shared" si="99"/>
        <v/>
      </c>
      <c r="BI192" s="190" t="str">
        <f t="shared" si="99"/>
        <v/>
      </c>
      <c r="BJ192" s="190" t="str">
        <f t="shared" si="99"/>
        <v/>
      </c>
      <c r="BK192" s="190" t="str">
        <f t="shared" si="99"/>
        <v/>
      </c>
      <c r="BL192" s="190" t="str">
        <f t="shared" si="99"/>
        <v/>
      </c>
      <c r="BM192" s="190" t="str">
        <f t="shared" si="99"/>
        <v/>
      </c>
      <c r="BN192" s="190" t="str">
        <f t="shared" si="99"/>
        <v/>
      </c>
      <c r="BO192" s="190" t="str">
        <f t="shared" si="99"/>
        <v/>
      </c>
      <c r="BP192" s="190" t="str">
        <f t="shared" si="99"/>
        <v/>
      </c>
      <c r="BQ192" s="190" t="str">
        <f t="shared" si="99"/>
        <v/>
      </c>
      <c r="BR192" s="190" t="str">
        <f t="shared" si="99"/>
        <v/>
      </c>
      <c r="BS192" s="190" t="str">
        <f t="shared" si="99"/>
        <v/>
      </c>
      <c r="BT192" s="190" t="str">
        <f t="shared" si="100"/>
        <v/>
      </c>
      <c r="BU192" s="190" t="str">
        <f t="shared" si="100"/>
        <v/>
      </c>
      <c r="BV192" s="190" t="str">
        <f t="shared" si="100"/>
        <v/>
      </c>
      <c r="BW192" s="190" t="str">
        <f t="shared" si="100"/>
        <v/>
      </c>
      <c r="BX192" s="190" t="str">
        <f t="shared" si="100"/>
        <v/>
      </c>
      <c r="BY192" s="190" t="str">
        <f t="shared" si="100"/>
        <v/>
      </c>
      <c r="BZ192" t="e">
        <f>IF(LEFT(B192,6)=$A$1,IF(ISERROR(FIND(SALES!$M$8,MPAN!H192)),"",TRUE),"")</f>
        <v>#N/A</v>
      </c>
    </row>
    <row r="193" spans="1:78" x14ac:dyDescent="0.25">
      <c r="A193" t="e">
        <f>IF(BZ193=TRUE,BZ193&amp;COUNTIF($BZ$3:BZ193,"TRUE"),"")</f>
        <v>#N/A</v>
      </c>
      <c r="B193" s="625" t="str">
        <f t="shared" si="72"/>
        <v>00</v>
      </c>
      <c r="C193" s="626">
        <f>'F12'!E196</f>
        <v>0</v>
      </c>
      <c r="D193" s="1" t="str">
        <f t="shared" si="73"/>
        <v>0</v>
      </c>
      <c r="E193" s="1" t="str">
        <f t="shared" si="74"/>
        <v>0</v>
      </c>
      <c r="F193" t="str">
        <f t="shared" si="76"/>
        <v>0</v>
      </c>
      <c r="G193" t="e">
        <f t="shared" si="77"/>
        <v>#VALUE!</v>
      </c>
      <c r="H193" s="1">
        <f>'F12'!F196</f>
        <v>0</v>
      </c>
      <c r="I193" s="197">
        <f t="shared" si="75"/>
        <v>0.25</v>
      </c>
      <c r="J193" s="190" t="str">
        <f t="shared" si="97"/>
        <v/>
      </c>
      <c r="K193" s="190" t="str">
        <f t="shared" si="97"/>
        <v/>
      </c>
      <c r="L193" s="190" t="str">
        <f t="shared" si="97"/>
        <v/>
      </c>
      <c r="M193" s="190" t="str">
        <f t="shared" si="97"/>
        <v/>
      </c>
      <c r="N193" s="190" t="str">
        <f t="shared" si="97"/>
        <v/>
      </c>
      <c r="O193" s="190" t="str">
        <f t="shared" si="97"/>
        <v/>
      </c>
      <c r="P193" s="190" t="str">
        <f t="shared" si="97"/>
        <v/>
      </c>
      <c r="Q193" s="190" t="str">
        <f t="shared" si="97"/>
        <v/>
      </c>
      <c r="R193" s="190" t="str">
        <f t="shared" si="97"/>
        <v/>
      </c>
      <c r="S193" s="190" t="str">
        <f t="shared" si="97"/>
        <v/>
      </c>
      <c r="T193" s="190" t="str">
        <f t="shared" si="97"/>
        <v/>
      </c>
      <c r="U193" s="190" t="str">
        <f t="shared" si="97"/>
        <v/>
      </c>
      <c r="V193" s="190" t="str">
        <f t="shared" si="97"/>
        <v/>
      </c>
      <c r="W193" s="190" t="str">
        <f t="shared" si="97"/>
        <v/>
      </c>
      <c r="X193" s="190" t="str">
        <f t="shared" si="97"/>
        <v/>
      </c>
      <c r="Y193" s="190" t="str">
        <f t="shared" si="97"/>
        <v/>
      </c>
      <c r="Z193" s="190" t="str">
        <f t="shared" si="96"/>
        <v/>
      </c>
      <c r="AA193" s="190" t="str">
        <f t="shared" si="96"/>
        <v/>
      </c>
      <c r="AB193" s="190" t="str">
        <f t="shared" si="96"/>
        <v/>
      </c>
      <c r="AC193" s="190" t="str">
        <f t="shared" si="96"/>
        <v/>
      </c>
      <c r="AD193" s="190" t="str">
        <f t="shared" si="96"/>
        <v/>
      </c>
      <c r="AE193" s="190" t="str">
        <f t="shared" si="96"/>
        <v/>
      </c>
      <c r="AF193" s="190" t="str">
        <f t="shared" si="96"/>
        <v/>
      </c>
      <c r="AG193" s="190" t="str">
        <f t="shared" si="96"/>
        <v/>
      </c>
      <c r="AH193" s="190" t="str">
        <f t="shared" si="96"/>
        <v/>
      </c>
      <c r="AI193" s="190" t="str">
        <f t="shared" si="96"/>
        <v/>
      </c>
      <c r="AJ193" s="190" t="str">
        <f t="shared" si="96"/>
        <v/>
      </c>
      <c r="AK193" s="190" t="str">
        <f t="shared" si="96"/>
        <v/>
      </c>
      <c r="AL193" s="190" t="str">
        <f t="shared" si="96"/>
        <v/>
      </c>
      <c r="AM193" s="190" t="str">
        <f t="shared" si="96"/>
        <v/>
      </c>
      <c r="AN193" s="190" t="str">
        <f t="shared" si="96"/>
        <v/>
      </c>
      <c r="AO193" s="190" t="str">
        <f t="shared" si="94"/>
        <v/>
      </c>
      <c r="AP193" s="190" t="str">
        <f t="shared" si="94"/>
        <v/>
      </c>
      <c r="AQ193" s="190" t="str">
        <f t="shared" si="94"/>
        <v/>
      </c>
      <c r="AR193" s="190" t="str">
        <f t="shared" si="94"/>
        <v/>
      </c>
      <c r="AS193" s="190" t="str">
        <f t="shared" si="94"/>
        <v/>
      </c>
      <c r="AT193" s="190" t="str">
        <f t="shared" si="94"/>
        <v/>
      </c>
      <c r="AU193" s="190" t="str">
        <f t="shared" si="94"/>
        <v/>
      </c>
      <c r="AV193" s="190" t="str">
        <f t="shared" si="94"/>
        <v/>
      </c>
      <c r="AW193" s="190" t="str">
        <f t="shared" si="94"/>
        <v/>
      </c>
      <c r="AX193" s="190" t="str">
        <f t="shared" si="94"/>
        <v/>
      </c>
      <c r="AY193" s="190" t="str">
        <f t="shared" si="94"/>
        <v/>
      </c>
      <c r="AZ193" s="190" t="str">
        <f t="shared" si="94"/>
        <v/>
      </c>
      <c r="BA193" s="190" t="str">
        <f t="shared" si="94"/>
        <v/>
      </c>
      <c r="BB193" s="190" t="str">
        <f t="shared" si="94"/>
        <v/>
      </c>
      <c r="BC193" s="190" t="str">
        <f t="shared" si="94"/>
        <v/>
      </c>
      <c r="BD193" s="190" t="str">
        <f t="shared" si="92"/>
        <v/>
      </c>
      <c r="BE193" s="190" t="str">
        <f t="shared" si="95"/>
        <v/>
      </c>
      <c r="BF193" s="190" t="str">
        <f t="shared" si="99"/>
        <v/>
      </c>
      <c r="BG193" s="190" t="str">
        <f t="shared" si="99"/>
        <v/>
      </c>
      <c r="BH193" s="190" t="str">
        <f t="shared" si="99"/>
        <v/>
      </c>
      <c r="BI193" s="190" t="str">
        <f t="shared" si="99"/>
        <v/>
      </c>
      <c r="BJ193" s="190" t="str">
        <f t="shared" si="99"/>
        <v/>
      </c>
      <c r="BK193" s="190" t="str">
        <f t="shared" si="99"/>
        <v/>
      </c>
      <c r="BL193" s="190" t="str">
        <f t="shared" si="99"/>
        <v/>
      </c>
      <c r="BM193" s="190" t="str">
        <f t="shared" si="99"/>
        <v/>
      </c>
      <c r="BN193" s="190" t="str">
        <f t="shared" si="99"/>
        <v/>
      </c>
      <c r="BO193" s="190" t="str">
        <f t="shared" si="99"/>
        <v/>
      </c>
      <c r="BP193" s="190" t="str">
        <f t="shared" si="99"/>
        <v/>
      </c>
      <c r="BQ193" s="190" t="str">
        <f t="shared" si="99"/>
        <v/>
      </c>
      <c r="BR193" s="190" t="str">
        <f t="shared" si="99"/>
        <v/>
      </c>
      <c r="BS193" s="190" t="str">
        <f t="shared" si="99"/>
        <v/>
      </c>
      <c r="BT193" s="190" t="str">
        <f t="shared" si="100"/>
        <v/>
      </c>
      <c r="BU193" s="190" t="str">
        <f t="shared" si="100"/>
        <v/>
      </c>
      <c r="BV193" s="190" t="str">
        <f t="shared" si="100"/>
        <v/>
      </c>
      <c r="BW193" s="190" t="str">
        <f t="shared" si="100"/>
        <v/>
      </c>
      <c r="BX193" s="190" t="str">
        <f t="shared" si="100"/>
        <v/>
      </c>
      <c r="BY193" s="190" t="str">
        <f t="shared" si="100"/>
        <v/>
      </c>
      <c r="BZ193" t="e">
        <f>IF(LEFT(B193,6)=$A$1,IF(ISERROR(FIND(SALES!$M$8,MPAN!H193)),"",TRUE),"")</f>
        <v>#N/A</v>
      </c>
    </row>
    <row r="194" spans="1:78" x14ac:dyDescent="0.25">
      <c r="A194" t="e">
        <f>IF(BZ194=TRUE,BZ194&amp;COUNTIF($BZ$3:BZ194,"TRUE"),"")</f>
        <v>#N/A</v>
      </c>
      <c r="B194" s="625" t="str">
        <f t="shared" si="72"/>
        <v>00</v>
      </c>
      <c r="C194" s="626">
        <f>'F12'!E197</f>
        <v>0</v>
      </c>
      <c r="D194" s="1" t="str">
        <f t="shared" si="73"/>
        <v>0</v>
      </c>
      <c r="E194" s="1" t="str">
        <f t="shared" si="74"/>
        <v>0</v>
      </c>
      <c r="F194" t="str">
        <f t="shared" si="76"/>
        <v>0</v>
      </c>
      <c r="G194" t="e">
        <f t="shared" si="77"/>
        <v>#VALUE!</v>
      </c>
      <c r="H194" s="1">
        <f>'F12'!F197</f>
        <v>0</v>
      </c>
      <c r="I194" s="197">
        <f t="shared" si="75"/>
        <v>0.25</v>
      </c>
      <c r="J194" s="190" t="str">
        <f t="shared" si="97"/>
        <v/>
      </c>
      <c r="K194" s="190" t="str">
        <f t="shared" si="97"/>
        <v/>
      </c>
      <c r="L194" s="190" t="str">
        <f t="shared" si="97"/>
        <v/>
      </c>
      <c r="M194" s="190" t="str">
        <f t="shared" si="97"/>
        <v/>
      </c>
      <c r="N194" s="190" t="str">
        <f t="shared" si="97"/>
        <v/>
      </c>
      <c r="O194" s="190" t="str">
        <f t="shared" si="97"/>
        <v/>
      </c>
      <c r="P194" s="190" t="str">
        <f t="shared" si="97"/>
        <v/>
      </c>
      <c r="Q194" s="190" t="str">
        <f t="shared" si="97"/>
        <v/>
      </c>
      <c r="R194" s="190" t="str">
        <f t="shared" si="97"/>
        <v/>
      </c>
      <c r="S194" s="190" t="str">
        <f t="shared" si="97"/>
        <v/>
      </c>
      <c r="T194" s="190" t="str">
        <f t="shared" si="97"/>
        <v/>
      </c>
      <c r="U194" s="190" t="str">
        <f t="shared" si="97"/>
        <v/>
      </c>
      <c r="V194" s="190" t="str">
        <f t="shared" si="97"/>
        <v/>
      </c>
      <c r="W194" s="190" t="str">
        <f t="shared" si="97"/>
        <v/>
      </c>
      <c r="X194" s="190" t="str">
        <f t="shared" si="97"/>
        <v/>
      </c>
      <c r="Y194" s="190" t="str">
        <f t="shared" si="97"/>
        <v/>
      </c>
      <c r="Z194" s="190" t="str">
        <f t="shared" si="96"/>
        <v/>
      </c>
      <c r="AA194" s="190" t="str">
        <f t="shared" si="96"/>
        <v/>
      </c>
      <c r="AB194" s="190" t="str">
        <f t="shared" si="96"/>
        <v/>
      </c>
      <c r="AC194" s="190" t="str">
        <f t="shared" si="96"/>
        <v/>
      </c>
      <c r="AD194" s="190" t="str">
        <f t="shared" si="96"/>
        <v/>
      </c>
      <c r="AE194" s="190" t="str">
        <f t="shared" si="96"/>
        <v/>
      </c>
      <c r="AF194" s="190" t="str">
        <f t="shared" si="96"/>
        <v/>
      </c>
      <c r="AG194" s="190" t="str">
        <f t="shared" si="96"/>
        <v/>
      </c>
      <c r="AH194" s="190" t="str">
        <f t="shared" si="96"/>
        <v/>
      </c>
      <c r="AI194" s="190" t="str">
        <f t="shared" si="96"/>
        <v/>
      </c>
      <c r="AJ194" s="190" t="str">
        <f t="shared" si="96"/>
        <v/>
      </c>
      <c r="AK194" s="190" t="str">
        <f t="shared" si="96"/>
        <v/>
      </c>
      <c r="AL194" s="190" t="str">
        <f t="shared" si="96"/>
        <v/>
      </c>
      <c r="AM194" s="190" t="str">
        <f t="shared" si="96"/>
        <v/>
      </c>
      <c r="AN194" s="190" t="str">
        <f t="shared" si="96"/>
        <v/>
      </c>
      <c r="AO194" s="190" t="str">
        <f t="shared" si="94"/>
        <v/>
      </c>
      <c r="AP194" s="190" t="str">
        <f t="shared" si="94"/>
        <v/>
      </c>
      <c r="AQ194" s="190" t="str">
        <f t="shared" si="94"/>
        <v/>
      </c>
      <c r="AR194" s="190" t="str">
        <f t="shared" si="94"/>
        <v/>
      </c>
      <c r="AS194" s="190" t="str">
        <f t="shared" si="94"/>
        <v/>
      </c>
      <c r="AT194" s="190" t="str">
        <f t="shared" si="94"/>
        <v/>
      </c>
      <c r="AU194" s="190" t="str">
        <f t="shared" si="94"/>
        <v/>
      </c>
      <c r="AV194" s="190" t="str">
        <f t="shared" si="94"/>
        <v/>
      </c>
      <c r="AW194" s="190" t="str">
        <f t="shared" si="94"/>
        <v/>
      </c>
      <c r="AX194" s="190" t="str">
        <f t="shared" si="94"/>
        <v/>
      </c>
      <c r="AY194" s="190" t="str">
        <f t="shared" si="94"/>
        <v/>
      </c>
      <c r="AZ194" s="190" t="str">
        <f t="shared" si="94"/>
        <v/>
      </c>
      <c r="BA194" s="190" t="str">
        <f t="shared" si="94"/>
        <v/>
      </c>
      <c r="BB194" s="190" t="str">
        <f t="shared" si="94"/>
        <v/>
      </c>
      <c r="BC194" s="190" t="str">
        <f t="shared" si="94"/>
        <v/>
      </c>
      <c r="BD194" s="190" t="str">
        <f t="shared" si="92"/>
        <v/>
      </c>
      <c r="BE194" s="190" t="str">
        <f t="shared" si="95"/>
        <v/>
      </c>
      <c r="BF194" s="190" t="str">
        <f t="shared" si="99"/>
        <v/>
      </c>
      <c r="BG194" s="190" t="str">
        <f t="shared" si="99"/>
        <v/>
      </c>
      <c r="BH194" s="190" t="str">
        <f t="shared" si="99"/>
        <v/>
      </c>
      <c r="BI194" s="190" t="str">
        <f t="shared" si="99"/>
        <v/>
      </c>
      <c r="BJ194" s="190" t="str">
        <f t="shared" si="99"/>
        <v/>
      </c>
      <c r="BK194" s="190" t="str">
        <f t="shared" si="99"/>
        <v/>
      </c>
      <c r="BL194" s="190" t="str">
        <f t="shared" si="99"/>
        <v/>
      </c>
      <c r="BM194" s="190" t="str">
        <f t="shared" si="99"/>
        <v/>
      </c>
      <c r="BN194" s="190" t="str">
        <f t="shared" si="99"/>
        <v/>
      </c>
      <c r="BO194" s="190" t="str">
        <f t="shared" si="99"/>
        <v/>
      </c>
      <c r="BP194" s="190" t="str">
        <f t="shared" si="99"/>
        <v/>
      </c>
      <c r="BQ194" s="190" t="str">
        <f t="shared" si="99"/>
        <v/>
      </c>
      <c r="BR194" s="190" t="str">
        <f t="shared" si="99"/>
        <v/>
      </c>
      <c r="BS194" s="190" t="str">
        <f t="shared" si="99"/>
        <v/>
      </c>
      <c r="BT194" s="190" t="str">
        <f t="shared" si="100"/>
        <v/>
      </c>
      <c r="BU194" s="190" t="str">
        <f t="shared" si="100"/>
        <v/>
      </c>
      <c r="BV194" s="190" t="str">
        <f t="shared" si="100"/>
        <v/>
      </c>
      <c r="BW194" s="190" t="str">
        <f t="shared" si="100"/>
        <v/>
      </c>
      <c r="BX194" s="190" t="str">
        <f t="shared" si="100"/>
        <v/>
      </c>
      <c r="BY194" s="190" t="str">
        <f t="shared" si="100"/>
        <v/>
      </c>
      <c r="BZ194" t="e">
        <f>IF(LEFT(B194,6)=$A$1,IF(ISERROR(FIND(SALES!$M$8,MPAN!H194)),"",TRUE),"")</f>
        <v>#N/A</v>
      </c>
    </row>
    <row r="195" spans="1:78" x14ac:dyDescent="0.25">
      <c r="A195" t="e">
        <f>IF(BZ195=TRUE,BZ195&amp;COUNTIF($BZ$3:BZ195,"TRUE"),"")</f>
        <v>#N/A</v>
      </c>
      <c r="B195" s="625" t="str">
        <f t="shared" si="72"/>
        <v>00</v>
      </c>
      <c r="C195" s="626">
        <f>'F12'!E198</f>
        <v>0</v>
      </c>
      <c r="D195" s="1" t="str">
        <f t="shared" si="73"/>
        <v>0</v>
      </c>
      <c r="E195" s="1" t="str">
        <f t="shared" si="74"/>
        <v>0</v>
      </c>
      <c r="F195" t="str">
        <f t="shared" si="76"/>
        <v>0</v>
      </c>
      <c r="G195" t="e">
        <f t="shared" si="77"/>
        <v>#VALUE!</v>
      </c>
      <c r="H195" s="1">
        <f>'F12'!F198</f>
        <v>0</v>
      </c>
      <c r="I195" s="197">
        <f t="shared" si="75"/>
        <v>0.25</v>
      </c>
      <c r="J195" s="190" t="str">
        <f t="shared" si="97"/>
        <v/>
      </c>
      <c r="K195" s="190" t="str">
        <f t="shared" si="97"/>
        <v/>
      </c>
      <c r="L195" s="190" t="str">
        <f t="shared" si="97"/>
        <v/>
      </c>
      <c r="M195" s="190" t="str">
        <f t="shared" si="97"/>
        <v/>
      </c>
      <c r="N195" s="190" t="str">
        <f t="shared" si="97"/>
        <v/>
      </c>
      <c r="O195" s="190" t="str">
        <f t="shared" si="97"/>
        <v/>
      </c>
      <c r="P195" s="190" t="str">
        <f t="shared" si="97"/>
        <v/>
      </c>
      <c r="Q195" s="190" t="str">
        <f t="shared" si="97"/>
        <v/>
      </c>
      <c r="R195" s="190" t="str">
        <f t="shared" si="97"/>
        <v/>
      </c>
      <c r="S195" s="190" t="str">
        <f t="shared" si="97"/>
        <v/>
      </c>
      <c r="T195" s="190" t="str">
        <f t="shared" si="97"/>
        <v/>
      </c>
      <c r="U195" s="190" t="str">
        <f t="shared" si="97"/>
        <v/>
      </c>
      <c r="V195" s="190" t="str">
        <f t="shared" si="97"/>
        <v/>
      </c>
      <c r="W195" s="190" t="str">
        <f t="shared" si="97"/>
        <v/>
      </c>
      <c r="X195" s="190" t="str">
        <f t="shared" si="97"/>
        <v/>
      </c>
      <c r="Y195" s="190" t="str">
        <f t="shared" si="97"/>
        <v/>
      </c>
      <c r="Z195" s="190" t="str">
        <f t="shared" si="96"/>
        <v/>
      </c>
      <c r="AA195" s="190" t="str">
        <f t="shared" si="96"/>
        <v/>
      </c>
      <c r="AB195" s="190" t="str">
        <f t="shared" si="96"/>
        <v/>
      </c>
      <c r="AC195" s="190" t="str">
        <f t="shared" si="96"/>
        <v/>
      </c>
      <c r="AD195" s="190" t="str">
        <f t="shared" si="96"/>
        <v/>
      </c>
      <c r="AE195" s="190" t="str">
        <f t="shared" si="96"/>
        <v/>
      </c>
      <c r="AF195" s="190" t="str">
        <f t="shared" si="96"/>
        <v/>
      </c>
      <c r="AG195" s="190" t="str">
        <f t="shared" si="96"/>
        <v/>
      </c>
      <c r="AH195" s="190" t="str">
        <f t="shared" si="96"/>
        <v/>
      </c>
      <c r="AI195" s="190" t="str">
        <f t="shared" si="96"/>
        <v/>
      </c>
      <c r="AJ195" s="190" t="str">
        <f t="shared" si="96"/>
        <v/>
      </c>
      <c r="AK195" s="190" t="str">
        <f t="shared" si="96"/>
        <v/>
      </c>
      <c r="AL195" s="190" t="str">
        <f t="shared" si="96"/>
        <v/>
      </c>
      <c r="AM195" s="190" t="str">
        <f t="shared" si="96"/>
        <v/>
      </c>
      <c r="AN195" s="190" t="str">
        <f t="shared" si="96"/>
        <v/>
      </c>
      <c r="AO195" s="190" t="str">
        <f t="shared" si="94"/>
        <v/>
      </c>
      <c r="AP195" s="190" t="str">
        <f t="shared" si="94"/>
        <v/>
      </c>
      <c r="AQ195" s="190" t="str">
        <f t="shared" si="94"/>
        <v/>
      </c>
      <c r="AR195" s="190" t="str">
        <f t="shared" si="94"/>
        <v/>
      </c>
      <c r="AS195" s="190" t="str">
        <f t="shared" si="94"/>
        <v/>
      </c>
      <c r="AT195" s="190" t="str">
        <f t="shared" si="94"/>
        <v/>
      </c>
      <c r="AU195" s="190" t="str">
        <f t="shared" si="94"/>
        <v/>
      </c>
      <c r="AV195" s="190" t="str">
        <f t="shared" si="94"/>
        <v/>
      </c>
      <c r="AW195" s="190" t="str">
        <f t="shared" si="94"/>
        <v/>
      </c>
      <c r="AX195" s="190" t="str">
        <f t="shared" si="94"/>
        <v/>
      </c>
      <c r="AY195" s="190" t="str">
        <f t="shared" si="94"/>
        <v/>
      </c>
      <c r="AZ195" s="190" t="str">
        <f t="shared" si="94"/>
        <v/>
      </c>
      <c r="BA195" s="190" t="str">
        <f t="shared" si="94"/>
        <v/>
      </c>
      <c r="BB195" s="190" t="str">
        <f t="shared" si="94"/>
        <v/>
      </c>
      <c r="BC195" s="190" t="str">
        <f>IF(BC$2&gt;LEN($H195),IF(BC$1=1,IF(LEN($H195)=2,"0"&amp;$H195,""),""),RIGHT(LEFT($H195,BC$2),3))</f>
        <v/>
      </c>
      <c r="BD195" s="190" t="str">
        <f t="shared" si="92"/>
        <v/>
      </c>
      <c r="BE195" s="190" t="str">
        <f t="shared" si="95"/>
        <v/>
      </c>
      <c r="BF195" s="190" t="str">
        <f t="shared" si="99"/>
        <v/>
      </c>
      <c r="BG195" s="190" t="str">
        <f t="shared" si="99"/>
        <v/>
      </c>
      <c r="BH195" s="190" t="str">
        <f t="shared" si="99"/>
        <v/>
      </c>
      <c r="BI195" s="190" t="str">
        <f t="shared" si="99"/>
        <v/>
      </c>
      <c r="BJ195" s="190" t="str">
        <f t="shared" si="99"/>
        <v/>
      </c>
      <c r="BK195" s="190" t="str">
        <f t="shared" si="99"/>
        <v/>
      </c>
      <c r="BL195" s="190" t="str">
        <f t="shared" si="99"/>
        <v/>
      </c>
      <c r="BM195" s="190" t="str">
        <f t="shared" si="99"/>
        <v/>
      </c>
      <c r="BN195" s="190" t="str">
        <f t="shared" si="99"/>
        <v/>
      </c>
      <c r="BO195" s="190" t="str">
        <f t="shared" si="99"/>
        <v/>
      </c>
      <c r="BP195" s="190" t="str">
        <f t="shared" si="99"/>
        <v/>
      </c>
      <c r="BQ195" s="190" t="str">
        <f t="shared" si="99"/>
        <v/>
      </c>
      <c r="BR195" s="190" t="str">
        <f t="shared" si="99"/>
        <v/>
      </c>
      <c r="BS195" s="190" t="str">
        <f t="shared" si="99"/>
        <v/>
      </c>
      <c r="BT195" s="190" t="str">
        <f t="shared" si="100"/>
        <v/>
      </c>
      <c r="BU195" s="190" t="str">
        <f t="shared" si="100"/>
        <v/>
      </c>
      <c r="BV195" s="190" t="str">
        <f t="shared" si="100"/>
        <v/>
      </c>
      <c r="BW195" s="190" t="str">
        <f t="shared" si="100"/>
        <v/>
      </c>
      <c r="BX195" s="190" t="str">
        <f t="shared" si="100"/>
        <v/>
      </c>
      <c r="BY195" s="190" t="str">
        <f t="shared" si="100"/>
        <v/>
      </c>
      <c r="BZ195" t="e">
        <f>IF(LEFT(B195,6)=$A$1,IF(ISERROR(FIND(SALES!$M$8,MPAN!H195)),"",TRUE),"")</f>
        <v>#N/A</v>
      </c>
    </row>
    <row r="196" spans="1:78" x14ac:dyDescent="0.25">
      <c r="A196" t="e">
        <f>IF(BZ196=TRUE,BZ196&amp;COUNTIF($BZ$3:BZ196,"TRUE"),"")</f>
        <v>#N/A</v>
      </c>
      <c r="B196" s="625" t="str">
        <f t="shared" ref="B196:B259" si="101">D196&amp;E196</f>
        <v>00</v>
      </c>
      <c r="C196" s="626">
        <f>'F12'!E199</f>
        <v>0</v>
      </c>
      <c r="D196" s="1" t="str">
        <f t="shared" ref="D196:D259" si="102">LEFT(C196,4)</f>
        <v>0</v>
      </c>
      <c r="E196" s="1" t="str">
        <f t="shared" ref="E196:E259" si="103">RIGHT(LEFT(C196,7),2)</f>
        <v>0</v>
      </c>
      <c r="F196" t="str">
        <f t="shared" si="76"/>
        <v>0</v>
      </c>
      <c r="G196" t="e">
        <f t="shared" si="77"/>
        <v>#VALUE!</v>
      </c>
      <c r="H196" s="1">
        <f>'F12'!F199</f>
        <v>0</v>
      </c>
      <c r="I196" s="197">
        <f t="shared" ref="I196:I259" si="104">LEN(H196)/4</f>
        <v>0.25</v>
      </c>
      <c r="J196" s="190" t="str">
        <f t="shared" si="97"/>
        <v/>
      </c>
      <c r="K196" s="190" t="str">
        <f t="shared" si="97"/>
        <v/>
      </c>
      <c r="L196" s="190" t="str">
        <f t="shared" si="97"/>
        <v/>
      </c>
      <c r="M196" s="190" t="str">
        <f t="shared" si="97"/>
        <v/>
      </c>
      <c r="N196" s="190" t="str">
        <f t="shared" si="97"/>
        <v/>
      </c>
      <c r="O196" s="190" t="str">
        <f t="shared" si="97"/>
        <v/>
      </c>
      <c r="P196" s="190" t="str">
        <f t="shared" si="97"/>
        <v/>
      </c>
      <c r="Q196" s="190" t="str">
        <f t="shared" si="97"/>
        <v/>
      </c>
      <c r="R196" s="190" t="str">
        <f t="shared" si="97"/>
        <v/>
      </c>
      <c r="S196" s="190" t="str">
        <f t="shared" si="97"/>
        <v/>
      </c>
      <c r="T196" s="190" t="str">
        <f t="shared" si="97"/>
        <v/>
      </c>
      <c r="U196" s="190" t="str">
        <f t="shared" si="97"/>
        <v/>
      </c>
      <c r="V196" s="190" t="str">
        <f t="shared" si="97"/>
        <v/>
      </c>
      <c r="W196" s="190" t="str">
        <f t="shared" si="97"/>
        <v/>
      </c>
      <c r="X196" s="190" t="str">
        <f t="shared" si="97"/>
        <v/>
      </c>
      <c r="Y196" s="190" t="str">
        <f t="shared" si="97"/>
        <v/>
      </c>
      <c r="Z196" s="190" t="str">
        <f t="shared" si="96"/>
        <v/>
      </c>
      <c r="AA196" s="190" t="str">
        <f t="shared" si="96"/>
        <v/>
      </c>
      <c r="AB196" s="190" t="str">
        <f t="shared" si="96"/>
        <v/>
      </c>
      <c r="AC196" s="190" t="str">
        <f t="shared" si="96"/>
        <v/>
      </c>
      <c r="AD196" s="190" t="str">
        <f t="shared" si="96"/>
        <v/>
      </c>
      <c r="AE196" s="190" t="str">
        <f t="shared" si="96"/>
        <v/>
      </c>
      <c r="AF196" s="190" t="str">
        <f t="shared" si="96"/>
        <v/>
      </c>
      <c r="AG196" s="190" t="str">
        <f t="shared" si="96"/>
        <v/>
      </c>
      <c r="AH196" s="190" t="str">
        <f t="shared" si="96"/>
        <v/>
      </c>
      <c r="AI196" s="190" t="str">
        <f t="shared" si="96"/>
        <v/>
      </c>
      <c r="AJ196" s="190" t="str">
        <f t="shared" si="96"/>
        <v/>
      </c>
      <c r="AK196" s="190" t="str">
        <f t="shared" si="96"/>
        <v/>
      </c>
      <c r="AL196" s="190" t="str">
        <f t="shared" si="96"/>
        <v/>
      </c>
      <c r="AM196" s="190" t="str">
        <f t="shared" si="96"/>
        <v/>
      </c>
      <c r="AN196" s="190" t="str">
        <f t="shared" si="96"/>
        <v/>
      </c>
      <c r="AO196" s="190" t="str">
        <f t="shared" ref="AO196:BD211" si="105">IF(AO$2&gt;LEN($H196),IF(AO$1=1,IF(LEN($H196)=2,"0"&amp;$H196,""),""),RIGHT(LEFT($H196,AO$2),3))</f>
        <v/>
      </c>
      <c r="AP196" s="190" t="str">
        <f t="shared" si="105"/>
        <v/>
      </c>
      <c r="AQ196" s="190" t="str">
        <f t="shared" si="105"/>
        <v/>
      </c>
      <c r="AR196" s="190" t="str">
        <f t="shared" si="105"/>
        <v/>
      </c>
      <c r="AS196" s="190" t="str">
        <f t="shared" si="105"/>
        <v/>
      </c>
      <c r="AT196" s="190" t="str">
        <f t="shared" si="105"/>
        <v/>
      </c>
      <c r="AU196" s="190" t="str">
        <f t="shared" si="105"/>
        <v/>
      </c>
      <c r="AV196" s="190" t="str">
        <f t="shared" si="105"/>
        <v/>
      </c>
      <c r="AW196" s="190" t="str">
        <f t="shared" si="105"/>
        <v/>
      </c>
      <c r="AX196" s="190" t="str">
        <f t="shared" si="105"/>
        <v/>
      </c>
      <c r="AY196" s="190" t="str">
        <f t="shared" si="105"/>
        <v/>
      </c>
      <c r="AZ196" s="190" t="str">
        <f t="shared" si="105"/>
        <v/>
      </c>
      <c r="BA196" s="190" t="str">
        <f t="shared" si="105"/>
        <v/>
      </c>
      <c r="BB196" s="190" t="str">
        <f t="shared" si="105"/>
        <v/>
      </c>
      <c r="BC196" s="190" t="str">
        <f t="shared" si="105"/>
        <v/>
      </c>
      <c r="BD196" s="190" t="str">
        <f t="shared" si="105"/>
        <v/>
      </c>
      <c r="BE196" s="190" t="str">
        <f t="shared" si="95"/>
        <v/>
      </c>
      <c r="BF196" s="190" t="str">
        <f t="shared" si="99"/>
        <v/>
      </c>
      <c r="BG196" s="190" t="str">
        <f t="shared" si="99"/>
        <v/>
      </c>
      <c r="BH196" s="190" t="str">
        <f t="shared" si="99"/>
        <v/>
      </c>
      <c r="BI196" s="190" t="str">
        <f t="shared" si="99"/>
        <v/>
      </c>
      <c r="BJ196" s="190" t="str">
        <f t="shared" si="99"/>
        <v/>
      </c>
      <c r="BK196" s="190" t="str">
        <f t="shared" si="99"/>
        <v/>
      </c>
      <c r="BL196" s="190" t="str">
        <f t="shared" si="99"/>
        <v/>
      </c>
      <c r="BM196" s="190" t="str">
        <f t="shared" si="99"/>
        <v/>
      </c>
      <c r="BN196" s="190" t="str">
        <f t="shared" si="99"/>
        <v/>
      </c>
      <c r="BO196" s="190" t="str">
        <f t="shared" si="99"/>
        <v/>
      </c>
      <c r="BP196" s="190" t="str">
        <f t="shared" si="99"/>
        <v/>
      </c>
      <c r="BQ196" s="190" t="str">
        <f t="shared" si="99"/>
        <v/>
      </c>
      <c r="BR196" s="190" t="str">
        <f t="shared" si="99"/>
        <v/>
      </c>
      <c r="BS196" s="190" t="str">
        <f t="shared" si="99"/>
        <v/>
      </c>
      <c r="BT196" s="190" t="str">
        <f t="shared" si="100"/>
        <v/>
      </c>
      <c r="BU196" s="190" t="str">
        <f t="shared" si="100"/>
        <v/>
      </c>
      <c r="BV196" s="190" t="str">
        <f t="shared" si="100"/>
        <v/>
      </c>
      <c r="BW196" s="190" t="str">
        <f t="shared" si="100"/>
        <v/>
      </c>
      <c r="BX196" s="190" t="str">
        <f t="shared" si="100"/>
        <v/>
      </c>
      <c r="BY196" s="190" t="str">
        <f t="shared" si="100"/>
        <v/>
      </c>
      <c r="BZ196" t="e">
        <f>IF(LEFT(B196,6)=$A$1,IF(ISERROR(FIND(SALES!$M$8,MPAN!H196)),"",TRUE),"")</f>
        <v>#N/A</v>
      </c>
    </row>
    <row r="197" spans="1:78" x14ac:dyDescent="0.25">
      <c r="A197" t="e">
        <f>IF(BZ197=TRUE,BZ197&amp;COUNTIF($BZ$3:BZ197,"TRUE"),"")</f>
        <v>#N/A</v>
      </c>
      <c r="B197" s="625" t="str">
        <f t="shared" si="101"/>
        <v>00</v>
      </c>
      <c r="C197" s="626">
        <f>'F12'!E200</f>
        <v>0</v>
      </c>
      <c r="D197" s="1" t="str">
        <f t="shared" si="102"/>
        <v>0</v>
      </c>
      <c r="E197" s="1" t="str">
        <f t="shared" si="103"/>
        <v>0</v>
      </c>
      <c r="F197" t="str">
        <f t="shared" ref="F197:F260" si="106">RIGHT(LEFT(C197,10),2)</f>
        <v>0</v>
      </c>
      <c r="G197" t="e">
        <f t="shared" ref="G197:G260" si="107">RIGHT(C197,LEN(C197)-10)</f>
        <v>#VALUE!</v>
      </c>
      <c r="H197" s="1">
        <f>'F12'!F200</f>
        <v>0</v>
      </c>
      <c r="I197" s="197">
        <f t="shared" si="104"/>
        <v>0.25</v>
      </c>
      <c r="J197" s="190" t="str">
        <f t="shared" si="97"/>
        <v/>
      </c>
      <c r="K197" s="190" t="str">
        <f t="shared" si="97"/>
        <v/>
      </c>
      <c r="L197" s="190" t="str">
        <f t="shared" si="97"/>
        <v/>
      </c>
      <c r="M197" s="190" t="str">
        <f t="shared" si="97"/>
        <v/>
      </c>
      <c r="N197" s="190" t="str">
        <f t="shared" si="97"/>
        <v/>
      </c>
      <c r="O197" s="190" t="str">
        <f t="shared" si="97"/>
        <v/>
      </c>
      <c r="P197" s="190" t="str">
        <f t="shared" si="97"/>
        <v/>
      </c>
      <c r="Q197" s="190" t="str">
        <f t="shared" si="97"/>
        <v/>
      </c>
      <c r="R197" s="190" t="str">
        <f t="shared" si="97"/>
        <v/>
      </c>
      <c r="S197" s="190" t="str">
        <f t="shared" si="97"/>
        <v/>
      </c>
      <c r="T197" s="190" t="str">
        <f t="shared" si="97"/>
        <v/>
      </c>
      <c r="U197" s="190" t="str">
        <f t="shared" si="97"/>
        <v/>
      </c>
      <c r="V197" s="190" t="str">
        <f t="shared" si="97"/>
        <v/>
      </c>
      <c r="W197" s="190" t="str">
        <f t="shared" si="97"/>
        <v/>
      </c>
      <c r="X197" s="190" t="str">
        <f t="shared" si="97"/>
        <v/>
      </c>
      <c r="Y197" s="190" t="str">
        <f t="shared" si="97"/>
        <v/>
      </c>
      <c r="Z197" s="190" t="str">
        <f t="shared" ref="Z197:AO213" si="108">IF(Z$2&gt;LEN($H197),IF(Z$1=1,IF(LEN($H197)=2,"0"&amp;$H197,""),""),RIGHT(LEFT($H197,Z$2),3))</f>
        <v/>
      </c>
      <c r="AA197" s="190" t="str">
        <f t="shared" si="108"/>
        <v/>
      </c>
      <c r="AB197" s="190" t="str">
        <f t="shared" si="108"/>
        <v/>
      </c>
      <c r="AC197" s="190" t="str">
        <f t="shared" si="108"/>
        <v/>
      </c>
      <c r="AD197" s="190" t="str">
        <f t="shared" si="108"/>
        <v/>
      </c>
      <c r="AE197" s="190" t="str">
        <f t="shared" si="108"/>
        <v/>
      </c>
      <c r="AF197" s="190" t="str">
        <f t="shared" si="108"/>
        <v/>
      </c>
      <c r="AG197" s="190" t="str">
        <f t="shared" si="108"/>
        <v/>
      </c>
      <c r="AH197" s="190" t="str">
        <f t="shared" si="108"/>
        <v/>
      </c>
      <c r="AI197" s="190" t="str">
        <f t="shared" si="108"/>
        <v/>
      </c>
      <c r="AJ197" s="190" t="str">
        <f t="shared" si="108"/>
        <v/>
      </c>
      <c r="AK197" s="190" t="str">
        <f t="shared" si="108"/>
        <v/>
      </c>
      <c r="AL197" s="190" t="str">
        <f t="shared" si="108"/>
        <v/>
      </c>
      <c r="AM197" s="190" t="str">
        <f t="shared" si="108"/>
        <v/>
      </c>
      <c r="AN197" s="190" t="str">
        <f t="shared" si="108"/>
        <v/>
      </c>
      <c r="AO197" s="190" t="str">
        <f t="shared" si="105"/>
        <v/>
      </c>
      <c r="AP197" s="190" t="str">
        <f t="shared" si="105"/>
        <v/>
      </c>
      <c r="AQ197" s="190" t="str">
        <f t="shared" si="105"/>
        <v/>
      </c>
      <c r="AR197" s="190" t="str">
        <f t="shared" si="105"/>
        <v/>
      </c>
      <c r="AS197" s="190" t="str">
        <f t="shared" si="105"/>
        <v/>
      </c>
      <c r="AT197" s="190" t="str">
        <f t="shared" si="105"/>
        <v/>
      </c>
      <c r="AU197" s="190" t="str">
        <f t="shared" si="105"/>
        <v/>
      </c>
      <c r="AV197" s="190" t="str">
        <f t="shared" si="105"/>
        <v/>
      </c>
      <c r="AW197" s="190" t="str">
        <f t="shared" si="105"/>
        <v/>
      </c>
      <c r="AX197" s="190" t="str">
        <f t="shared" si="105"/>
        <v/>
      </c>
      <c r="AY197" s="190" t="str">
        <f t="shared" si="105"/>
        <v/>
      </c>
      <c r="AZ197" s="190" t="str">
        <f t="shared" si="105"/>
        <v/>
      </c>
      <c r="BA197" s="190" t="str">
        <f t="shared" si="105"/>
        <v/>
      </c>
      <c r="BB197" s="190" t="str">
        <f t="shared" si="105"/>
        <v/>
      </c>
      <c r="BC197" s="190" t="str">
        <f t="shared" si="105"/>
        <v/>
      </c>
      <c r="BD197" s="190" t="str">
        <f t="shared" si="105"/>
        <v/>
      </c>
      <c r="BE197" s="190" t="str">
        <f t="shared" si="95"/>
        <v/>
      </c>
      <c r="BF197" s="190" t="str">
        <f t="shared" si="99"/>
        <v/>
      </c>
      <c r="BG197" s="190" t="str">
        <f t="shared" si="99"/>
        <v/>
      </c>
      <c r="BH197" s="190" t="str">
        <f t="shared" si="99"/>
        <v/>
      </c>
      <c r="BI197" s="190" t="str">
        <f t="shared" si="99"/>
        <v/>
      </c>
      <c r="BJ197" s="190" t="str">
        <f t="shared" si="99"/>
        <v/>
      </c>
      <c r="BK197" s="190" t="str">
        <f t="shared" si="99"/>
        <v/>
      </c>
      <c r="BL197" s="190" t="str">
        <f t="shared" si="99"/>
        <v/>
      </c>
      <c r="BM197" s="190" t="str">
        <f t="shared" si="99"/>
        <v/>
      </c>
      <c r="BN197" s="190" t="str">
        <f t="shared" si="99"/>
        <v/>
      </c>
      <c r="BO197" s="190" t="str">
        <f t="shared" si="99"/>
        <v/>
      </c>
      <c r="BP197" s="190" t="str">
        <f t="shared" si="99"/>
        <v/>
      </c>
      <c r="BQ197" s="190" t="str">
        <f t="shared" si="99"/>
        <v/>
      </c>
      <c r="BR197" s="190" t="str">
        <f t="shared" si="99"/>
        <v/>
      </c>
      <c r="BS197" s="190" t="str">
        <f t="shared" si="99"/>
        <v/>
      </c>
      <c r="BT197" s="190" t="str">
        <f t="shared" si="100"/>
        <v/>
      </c>
      <c r="BU197" s="190" t="str">
        <f t="shared" si="100"/>
        <v/>
      </c>
      <c r="BV197" s="190" t="str">
        <f t="shared" si="100"/>
        <v/>
      </c>
      <c r="BW197" s="190" t="str">
        <f t="shared" si="100"/>
        <v/>
      </c>
      <c r="BX197" s="190" t="str">
        <f t="shared" si="100"/>
        <v/>
      </c>
      <c r="BY197" s="190" t="str">
        <f t="shared" si="100"/>
        <v/>
      </c>
      <c r="BZ197" t="e">
        <f>IF(LEFT(B197,6)=$A$1,IF(ISERROR(FIND(SALES!$M$8,MPAN!H197)),"",TRUE),"")</f>
        <v>#N/A</v>
      </c>
    </row>
    <row r="198" spans="1:78" x14ac:dyDescent="0.25">
      <c r="A198" t="e">
        <f>IF(BZ198=TRUE,BZ198&amp;COUNTIF($BZ$3:BZ198,"TRUE"),"")</f>
        <v>#N/A</v>
      </c>
      <c r="B198" s="625" t="str">
        <f t="shared" si="101"/>
        <v>00</v>
      </c>
      <c r="C198" s="626">
        <f>'F12'!E201</f>
        <v>0</v>
      </c>
      <c r="D198" s="1" t="str">
        <f t="shared" si="102"/>
        <v>0</v>
      </c>
      <c r="E198" s="1" t="str">
        <f t="shared" si="103"/>
        <v>0</v>
      </c>
      <c r="F198" t="str">
        <f t="shared" si="106"/>
        <v>0</v>
      </c>
      <c r="G198" t="e">
        <f t="shared" si="107"/>
        <v>#VALUE!</v>
      </c>
      <c r="H198" s="1">
        <f>'F12'!F201</f>
        <v>0</v>
      </c>
      <c r="I198" s="197">
        <f t="shared" si="104"/>
        <v>0.25</v>
      </c>
      <c r="J198" s="190" t="str">
        <f t="shared" si="97"/>
        <v/>
      </c>
      <c r="K198" s="190" t="str">
        <f t="shared" si="97"/>
        <v/>
      </c>
      <c r="L198" s="190" t="str">
        <f t="shared" si="97"/>
        <v/>
      </c>
      <c r="M198" s="190" t="str">
        <f t="shared" si="97"/>
        <v/>
      </c>
      <c r="N198" s="190" t="str">
        <f t="shared" si="97"/>
        <v/>
      </c>
      <c r="O198" s="190" t="str">
        <f t="shared" si="97"/>
        <v/>
      </c>
      <c r="P198" s="190" t="str">
        <f t="shared" si="97"/>
        <v/>
      </c>
      <c r="Q198" s="190" t="str">
        <f t="shared" si="97"/>
        <v/>
      </c>
      <c r="R198" s="190" t="str">
        <f t="shared" si="97"/>
        <v/>
      </c>
      <c r="S198" s="190" t="str">
        <f t="shared" si="97"/>
        <v/>
      </c>
      <c r="T198" s="190" t="str">
        <f t="shared" si="97"/>
        <v/>
      </c>
      <c r="U198" s="190" t="str">
        <f t="shared" si="97"/>
        <v/>
      </c>
      <c r="V198" s="190" t="str">
        <f t="shared" si="97"/>
        <v/>
      </c>
      <c r="W198" s="190" t="str">
        <f t="shared" si="97"/>
        <v/>
      </c>
      <c r="X198" s="190" t="str">
        <f t="shared" si="97"/>
        <v/>
      </c>
      <c r="Y198" s="190" t="str">
        <f>IF(Y$2&gt;LEN($H198),IF(Y$1=1,IF(LEN($H198)=2,"0"&amp;$H198,""),""),RIGHT(LEFT($H198,Y$2),3))</f>
        <v/>
      </c>
      <c r="Z198" s="190" t="str">
        <f t="shared" si="108"/>
        <v/>
      </c>
      <c r="AA198" s="190" t="str">
        <f t="shared" si="108"/>
        <v/>
      </c>
      <c r="AB198" s="190" t="str">
        <f t="shared" si="108"/>
        <v/>
      </c>
      <c r="AC198" s="190" t="str">
        <f t="shared" si="108"/>
        <v/>
      </c>
      <c r="AD198" s="190" t="str">
        <f t="shared" si="108"/>
        <v/>
      </c>
      <c r="AE198" s="190" t="str">
        <f t="shared" si="108"/>
        <v/>
      </c>
      <c r="AF198" s="190" t="str">
        <f t="shared" si="108"/>
        <v/>
      </c>
      <c r="AG198" s="190" t="str">
        <f t="shared" si="108"/>
        <v/>
      </c>
      <c r="AH198" s="190" t="str">
        <f t="shared" si="108"/>
        <v/>
      </c>
      <c r="AI198" s="190" t="str">
        <f t="shared" si="108"/>
        <v/>
      </c>
      <c r="AJ198" s="190" t="str">
        <f t="shared" si="108"/>
        <v/>
      </c>
      <c r="AK198" s="190" t="str">
        <f t="shared" si="108"/>
        <v/>
      </c>
      <c r="AL198" s="190" t="str">
        <f t="shared" si="108"/>
        <v/>
      </c>
      <c r="AM198" s="190" t="str">
        <f t="shared" si="108"/>
        <v/>
      </c>
      <c r="AN198" s="190" t="str">
        <f t="shared" si="108"/>
        <v/>
      </c>
      <c r="AO198" s="190" t="str">
        <f t="shared" si="105"/>
        <v/>
      </c>
      <c r="AP198" s="190" t="str">
        <f t="shared" si="105"/>
        <v/>
      </c>
      <c r="AQ198" s="190" t="str">
        <f t="shared" si="105"/>
        <v/>
      </c>
      <c r="AR198" s="190" t="str">
        <f t="shared" si="105"/>
        <v/>
      </c>
      <c r="AS198" s="190" t="str">
        <f t="shared" si="105"/>
        <v/>
      </c>
      <c r="AT198" s="190" t="str">
        <f t="shared" si="105"/>
        <v/>
      </c>
      <c r="AU198" s="190" t="str">
        <f t="shared" si="105"/>
        <v/>
      </c>
      <c r="AV198" s="190" t="str">
        <f t="shared" si="105"/>
        <v/>
      </c>
      <c r="AW198" s="190" t="str">
        <f t="shared" si="105"/>
        <v/>
      </c>
      <c r="AX198" s="190" t="str">
        <f t="shared" si="105"/>
        <v/>
      </c>
      <c r="AY198" s="190" t="str">
        <f t="shared" si="105"/>
        <v/>
      </c>
      <c r="AZ198" s="190" t="str">
        <f t="shared" si="105"/>
        <v/>
      </c>
      <c r="BA198" s="190" t="str">
        <f t="shared" si="105"/>
        <v/>
      </c>
      <c r="BB198" s="190" t="str">
        <f t="shared" si="105"/>
        <v/>
      </c>
      <c r="BC198" s="190" t="str">
        <f t="shared" si="105"/>
        <v/>
      </c>
      <c r="BD198" s="190" t="str">
        <f t="shared" si="105"/>
        <v/>
      </c>
      <c r="BE198" s="190" t="str">
        <f t="shared" si="95"/>
        <v/>
      </c>
      <c r="BF198" s="190" t="str">
        <f t="shared" si="99"/>
        <v/>
      </c>
      <c r="BG198" s="190" t="str">
        <f t="shared" si="99"/>
        <v/>
      </c>
      <c r="BH198" s="190" t="str">
        <f t="shared" si="99"/>
        <v/>
      </c>
      <c r="BI198" s="190" t="str">
        <f t="shared" si="99"/>
        <v/>
      </c>
      <c r="BJ198" s="190" t="str">
        <f t="shared" si="99"/>
        <v/>
      </c>
      <c r="BK198" s="190" t="str">
        <f t="shared" si="99"/>
        <v/>
      </c>
      <c r="BL198" s="190" t="str">
        <f t="shared" si="99"/>
        <v/>
      </c>
      <c r="BM198" s="190" t="str">
        <f t="shared" si="99"/>
        <v/>
      </c>
      <c r="BN198" s="190" t="str">
        <f t="shared" si="99"/>
        <v/>
      </c>
      <c r="BO198" s="190" t="str">
        <f t="shared" si="99"/>
        <v/>
      </c>
      <c r="BP198" s="190" t="str">
        <f t="shared" si="99"/>
        <v/>
      </c>
      <c r="BQ198" s="190" t="str">
        <f t="shared" si="99"/>
        <v/>
      </c>
      <c r="BR198" s="190" t="str">
        <f t="shared" si="99"/>
        <v/>
      </c>
      <c r="BS198" s="190" t="str">
        <f t="shared" si="99"/>
        <v/>
      </c>
      <c r="BT198" s="190" t="str">
        <f t="shared" si="100"/>
        <v/>
      </c>
      <c r="BU198" s="190" t="str">
        <f t="shared" si="100"/>
        <v/>
      </c>
      <c r="BV198" s="190" t="str">
        <f t="shared" si="100"/>
        <v/>
      </c>
      <c r="BW198" s="190" t="str">
        <f t="shared" si="100"/>
        <v/>
      </c>
      <c r="BX198" s="190" t="str">
        <f t="shared" si="100"/>
        <v/>
      </c>
      <c r="BY198" s="190" t="str">
        <f t="shared" si="100"/>
        <v/>
      </c>
      <c r="BZ198" t="e">
        <f>IF(LEFT(B198,6)=$A$1,IF(ISERROR(FIND(SALES!$M$8,MPAN!H198)),"",TRUE),"")</f>
        <v>#N/A</v>
      </c>
    </row>
    <row r="199" spans="1:78" x14ac:dyDescent="0.25">
      <c r="A199" t="e">
        <f>IF(BZ199=TRUE,BZ199&amp;COUNTIF($BZ$3:BZ199,"TRUE"),"")</f>
        <v>#N/A</v>
      </c>
      <c r="B199" s="625" t="str">
        <f t="shared" si="101"/>
        <v>00</v>
      </c>
      <c r="C199" s="626">
        <f>'F12'!E202</f>
        <v>0</v>
      </c>
      <c r="D199" s="1" t="str">
        <f t="shared" si="102"/>
        <v>0</v>
      </c>
      <c r="E199" s="1" t="str">
        <f t="shared" si="103"/>
        <v>0</v>
      </c>
      <c r="F199" t="str">
        <f t="shared" si="106"/>
        <v>0</v>
      </c>
      <c r="G199" t="e">
        <f t="shared" si="107"/>
        <v>#VALUE!</v>
      </c>
      <c r="H199" s="1">
        <f>'F12'!F202</f>
        <v>0</v>
      </c>
      <c r="I199" s="197">
        <f t="shared" si="104"/>
        <v>0.25</v>
      </c>
      <c r="J199" s="190" t="str">
        <f t="shared" ref="J199:Y214" si="109">IF(J$2&gt;LEN($H199),IF(J$1=1,IF(LEN($H199)=2,"0"&amp;$H199,""),""),RIGHT(LEFT($H199,J$2),3))</f>
        <v/>
      </c>
      <c r="K199" s="190" t="str">
        <f t="shared" si="109"/>
        <v/>
      </c>
      <c r="L199" s="190" t="str">
        <f t="shared" si="109"/>
        <v/>
      </c>
      <c r="M199" s="190" t="str">
        <f t="shared" si="109"/>
        <v/>
      </c>
      <c r="N199" s="190" t="str">
        <f t="shared" si="109"/>
        <v/>
      </c>
      <c r="O199" s="190" t="str">
        <f t="shared" si="109"/>
        <v/>
      </c>
      <c r="P199" s="190" t="str">
        <f t="shared" si="109"/>
        <v/>
      </c>
      <c r="Q199" s="190" t="str">
        <f t="shared" si="109"/>
        <v/>
      </c>
      <c r="R199" s="190" t="str">
        <f t="shared" si="109"/>
        <v/>
      </c>
      <c r="S199" s="190" t="str">
        <f t="shared" si="109"/>
        <v/>
      </c>
      <c r="T199" s="190" t="str">
        <f t="shared" si="109"/>
        <v/>
      </c>
      <c r="U199" s="190" t="str">
        <f t="shared" si="109"/>
        <v/>
      </c>
      <c r="V199" s="190" t="str">
        <f t="shared" si="109"/>
        <v/>
      </c>
      <c r="W199" s="190" t="str">
        <f t="shared" si="109"/>
        <v/>
      </c>
      <c r="X199" s="190" t="str">
        <f t="shared" si="109"/>
        <v/>
      </c>
      <c r="Y199" s="190" t="str">
        <f t="shared" si="109"/>
        <v/>
      </c>
      <c r="Z199" s="190" t="str">
        <f t="shared" si="108"/>
        <v/>
      </c>
      <c r="AA199" s="190" t="str">
        <f t="shared" si="108"/>
        <v/>
      </c>
      <c r="AB199" s="190" t="str">
        <f t="shared" si="108"/>
        <v/>
      </c>
      <c r="AC199" s="190" t="str">
        <f t="shared" si="108"/>
        <v/>
      </c>
      <c r="AD199" s="190" t="str">
        <f t="shared" si="108"/>
        <v/>
      </c>
      <c r="AE199" s="190" t="str">
        <f t="shared" si="108"/>
        <v/>
      </c>
      <c r="AF199" s="190" t="str">
        <f t="shared" si="108"/>
        <v/>
      </c>
      <c r="AG199" s="190" t="str">
        <f t="shared" si="108"/>
        <v/>
      </c>
      <c r="AH199" s="190" t="str">
        <f t="shared" si="108"/>
        <v/>
      </c>
      <c r="AI199" s="190" t="str">
        <f t="shared" si="108"/>
        <v/>
      </c>
      <c r="AJ199" s="190" t="str">
        <f t="shared" si="108"/>
        <v/>
      </c>
      <c r="AK199" s="190" t="str">
        <f t="shared" si="108"/>
        <v/>
      </c>
      <c r="AL199" s="190" t="str">
        <f t="shared" si="108"/>
        <v/>
      </c>
      <c r="AM199" s="190" t="str">
        <f t="shared" si="108"/>
        <v/>
      </c>
      <c r="AN199" s="190" t="str">
        <f t="shared" si="108"/>
        <v/>
      </c>
      <c r="AO199" s="190" t="str">
        <f t="shared" si="105"/>
        <v/>
      </c>
      <c r="AP199" s="190" t="str">
        <f t="shared" si="105"/>
        <v/>
      </c>
      <c r="AQ199" s="190" t="str">
        <f t="shared" si="105"/>
        <v/>
      </c>
      <c r="AR199" s="190" t="str">
        <f t="shared" si="105"/>
        <v/>
      </c>
      <c r="AS199" s="190" t="str">
        <f t="shared" si="105"/>
        <v/>
      </c>
      <c r="AT199" s="190" t="str">
        <f t="shared" si="105"/>
        <v/>
      </c>
      <c r="AU199" s="190" t="str">
        <f t="shared" si="105"/>
        <v/>
      </c>
      <c r="AV199" s="190" t="str">
        <f t="shared" si="105"/>
        <v/>
      </c>
      <c r="AW199" s="190" t="str">
        <f t="shared" si="105"/>
        <v/>
      </c>
      <c r="AX199" s="190" t="str">
        <f t="shared" si="105"/>
        <v/>
      </c>
      <c r="AY199" s="190" t="str">
        <f t="shared" si="105"/>
        <v/>
      </c>
      <c r="AZ199" s="190" t="str">
        <f t="shared" si="105"/>
        <v/>
      </c>
      <c r="BA199" s="190" t="str">
        <f t="shared" si="105"/>
        <v/>
      </c>
      <c r="BB199" s="190" t="str">
        <f t="shared" si="105"/>
        <v/>
      </c>
      <c r="BC199" s="190" t="str">
        <f t="shared" si="105"/>
        <v/>
      </c>
      <c r="BD199" s="190" t="str">
        <f t="shared" si="105"/>
        <v/>
      </c>
      <c r="BE199" s="190" t="str">
        <f t="shared" si="95"/>
        <v/>
      </c>
      <c r="BF199" s="190" t="str">
        <f t="shared" si="99"/>
        <v/>
      </c>
      <c r="BG199" s="190" t="str">
        <f t="shared" si="99"/>
        <v/>
      </c>
      <c r="BH199" s="190" t="str">
        <f t="shared" si="99"/>
        <v/>
      </c>
      <c r="BI199" s="190" t="str">
        <f t="shared" si="99"/>
        <v/>
      </c>
      <c r="BJ199" s="190" t="str">
        <f t="shared" si="99"/>
        <v/>
      </c>
      <c r="BK199" s="190" t="str">
        <f t="shared" si="99"/>
        <v/>
      </c>
      <c r="BL199" s="190" t="str">
        <f t="shared" si="99"/>
        <v/>
      </c>
      <c r="BM199" s="190" t="str">
        <f t="shared" si="99"/>
        <v/>
      </c>
      <c r="BN199" s="190" t="str">
        <f t="shared" si="99"/>
        <v/>
      </c>
      <c r="BO199" s="190" t="str">
        <f t="shared" si="99"/>
        <v/>
      </c>
      <c r="BP199" s="190" t="str">
        <f t="shared" si="99"/>
        <v/>
      </c>
      <c r="BQ199" s="190" t="str">
        <f t="shared" si="99"/>
        <v/>
      </c>
      <c r="BR199" s="190" t="str">
        <f t="shared" si="99"/>
        <v/>
      </c>
      <c r="BS199" s="190" t="str">
        <f t="shared" si="99"/>
        <v/>
      </c>
      <c r="BT199" s="190" t="str">
        <f t="shared" si="100"/>
        <v/>
      </c>
      <c r="BU199" s="190" t="str">
        <f t="shared" si="100"/>
        <v/>
      </c>
      <c r="BV199" s="190" t="str">
        <f t="shared" si="100"/>
        <v/>
      </c>
      <c r="BW199" s="190" t="str">
        <f t="shared" si="100"/>
        <v/>
      </c>
      <c r="BX199" s="190" t="str">
        <f t="shared" si="100"/>
        <v/>
      </c>
      <c r="BY199" s="190" t="str">
        <f t="shared" si="100"/>
        <v/>
      </c>
      <c r="BZ199" t="e">
        <f>IF(LEFT(B199,6)=$A$1,IF(ISERROR(FIND(SALES!$M$8,MPAN!H199)),"",TRUE),"")</f>
        <v>#N/A</v>
      </c>
    </row>
    <row r="200" spans="1:78" x14ac:dyDescent="0.25">
      <c r="A200" t="e">
        <f>IF(BZ200=TRUE,BZ200&amp;COUNTIF($BZ$3:BZ200,"TRUE"),"")</f>
        <v>#N/A</v>
      </c>
      <c r="B200" s="625" t="str">
        <f t="shared" si="101"/>
        <v>00</v>
      </c>
      <c r="C200" s="626">
        <f>'F12'!E203</f>
        <v>0</v>
      </c>
      <c r="D200" s="1" t="str">
        <f t="shared" si="102"/>
        <v>0</v>
      </c>
      <c r="E200" s="1" t="str">
        <f t="shared" si="103"/>
        <v>0</v>
      </c>
      <c r="F200" t="str">
        <f t="shared" si="106"/>
        <v>0</v>
      </c>
      <c r="G200" t="e">
        <f t="shared" si="107"/>
        <v>#VALUE!</v>
      </c>
      <c r="H200" s="1">
        <f>'F12'!F203</f>
        <v>0</v>
      </c>
      <c r="I200" s="197">
        <f t="shared" si="104"/>
        <v>0.25</v>
      </c>
      <c r="J200" s="190" t="str">
        <f t="shared" si="109"/>
        <v/>
      </c>
      <c r="K200" s="190" t="str">
        <f t="shared" si="109"/>
        <v/>
      </c>
      <c r="L200" s="190" t="str">
        <f t="shared" si="109"/>
        <v/>
      </c>
      <c r="M200" s="190" t="str">
        <f t="shared" si="109"/>
        <v/>
      </c>
      <c r="N200" s="190" t="str">
        <f t="shared" si="109"/>
        <v/>
      </c>
      <c r="O200" s="190" t="str">
        <f t="shared" si="109"/>
        <v/>
      </c>
      <c r="P200" s="190" t="str">
        <f t="shared" si="109"/>
        <v/>
      </c>
      <c r="Q200" s="190" t="str">
        <f t="shared" si="109"/>
        <v/>
      </c>
      <c r="R200" s="190" t="str">
        <f t="shared" si="109"/>
        <v/>
      </c>
      <c r="S200" s="190" t="str">
        <f t="shared" si="109"/>
        <v/>
      </c>
      <c r="T200" s="190" t="str">
        <f t="shared" si="109"/>
        <v/>
      </c>
      <c r="U200" s="190" t="str">
        <f t="shared" si="109"/>
        <v/>
      </c>
      <c r="V200" s="190" t="str">
        <f t="shared" si="109"/>
        <v/>
      </c>
      <c r="W200" s="190" t="str">
        <f t="shared" si="109"/>
        <v/>
      </c>
      <c r="X200" s="190" t="str">
        <f t="shared" si="109"/>
        <v/>
      </c>
      <c r="Y200" s="190" t="str">
        <f t="shared" si="109"/>
        <v/>
      </c>
      <c r="Z200" s="190" t="str">
        <f t="shared" si="108"/>
        <v/>
      </c>
      <c r="AA200" s="190" t="str">
        <f t="shared" si="108"/>
        <v/>
      </c>
      <c r="AB200" s="190" t="str">
        <f t="shared" si="108"/>
        <v/>
      </c>
      <c r="AC200" s="190" t="str">
        <f t="shared" si="108"/>
        <v/>
      </c>
      <c r="AD200" s="190" t="str">
        <f t="shared" si="108"/>
        <v/>
      </c>
      <c r="AE200" s="190" t="str">
        <f t="shared" si="108"/>
        <v/>
      </c>
      <c r="AF200" s="190" t="str">
        <f t="shared" si="108"/>
        <v/>
      </c>
      <c r="AG200" s="190" t="str">
        <f t="shared" si="108"/>
        <v/>
      </c>
      <c r="AH200" s="190" t="str">
        <f t="shared" si="108"/>
        <v/>
      </c>
      <c r="AI200" s="190" t="str">
        <f t="shared" si="108"/>
        <v/>
      </c>
      <c r="AJ200" s="190" t="str">
        <f t="shared" si="108"/>
        <v/>
      </c>
      <c r="AK200" s="190" t="str">
        <f t="shared" si="108"/>
        <v/>
      </c>
      <c r="AL200" s="190" t="str">
        <f t="shared" si="108"/>
        <v/>
      </c>
      <c r="AM200" s="190" t="str">
        <f t="shared" si="108"/>
        <v/>
      </c>
      <c r="AN200" s="190" t="str">
        <f t="shared" si="108"/>
        <v/>
      </c>
      <c r="AO200" s="190" t="str">
        <f t="shared" si="105"/>
        <v/>
      </c>
      <c r="AP200" s="190" t="str">
        <f t="shared" si="105"/>
        <v/>
      </c>
      <c r="AQ200" s="190" t="str">
        <f t="shared" si="105"/>
        <v/>
      </c>
      <c r="AR200" s="190" t="str">
        <f t="shared" si="105"/>
        <v/>
      </c>
      <c r="AS200" s="190" t="str">
        <f t="shared" si="105"/>
        <v/>
      </c>
      <c r="AT200" s="190" t="str">
        <f t="shared" si="105"/>
        <v/>
      </c>
      <c r="AU200" s="190" t="str">
        <f t="shared" si="105"/>
        <v/>
      </c>
      <c r="AV200" s="190" t="str">
        <f t="shared" si="105"/>
        <v/>
      </c>
      <c r="AW200" s="190" t="str">
        <f t="shared" si="105"/>
        <v/>
      </c>
      <c r="AX200" s="190" t="str">
        <f t="shared" si="105"/>
        <v/>
      </c>
      <c r="AY200" s="190" t="str">
        <f t="shared" si="105"/>
        <v/>
      </c>
      <c r="AZ200" s="190" t="str">
        <f t="shared" si="105"/>
        <v/>
      </c>
      <c r="BA200" s="190" t="str">
        <f t="shared" si="105"/>
        <v/>
      </c>
      <c r="BB200" s="190" t="str">
        <f t="shared" si="105"/>
        <v/>
      </c>
      <c r="BC200" s="190" t="str">
        <f t="shared" si="105"/>
        <v/>
      </c>
      <c r="BD200" s="190" t="str">
        <f t="shared" si="105"/>
        <v/>
      </c>
      <c r="BE200" s="190" t="str">
        <f t="shared" si="95"/>
        <v/>
      </c>
      <c r="BF200" s="190" t="str">
        <f t="shared" si="99"/>
        <v/>
      </c>
      <c r="BG200" s="190" t="str">
        <f t="shared" si="99"/>
        <v/>
      </c>
      <c r="BH200" s="190" t="str">
        <f t="shared" si="99"/>
        <v/>
      </c>
      <c r="BI200" s="190" t="str">
        <f t="shared" si="99"/>
        <v/>
      </c>
      <c r="BJ200" s="190" t="str">
        <f t="shared" si="99"/>
        <v/>
      </c>
      <c r="BK200" s="190" t="str">
        <f t="shared" si="99"/>
        <v/>
      </c>
      <c r="BL200" s="190" t="str">
        <f t="shared" si="99"/>
        <v/>
      </c>
      <c r="BM200" s="190" t="str">
        <f t="shared" si="99"/>
        <v/>
      </c>
      <c r="BN200" s="190" t="str">
        <f t="shared" si="99"/>
        <v/>
      </c>
      <c r="BO200" s="190" t="str">
        <f t="shared" si="99"/>
        <v/>
      </c>
      <c r="BP200" s="190" t="str">
        <f t="shared" si="99"/>
        <v/>
      </c>
      <c r="BQ200" s="190" t="str">
        <f t="shared" si="99"/>
        <v/>
      </c>
      <c r="BR200" s="190" t="str">
        <f t="shared" si="99"/>
        <v/>
      </c>
      <c r="BS200" s="190" t="str">
        <f t="shared" si="99"/>
        <v/>
      </c>
      <c r="BT200" s="190" t="str">
        <f t="shared" si="100"/>
        <v/>
      </c>
      <c r="BU200" s="190" t="str">
        <f t="shared" si="100"/>
        <v/>
      </c>
      <c r="BV200" s="190" t="str">
        <f t="shared" si="100"/>
        <v/>
      </c>
      <c r="BW200" s="190" t="str">
        <f t="shared" si="100"/>
        <v/>
      </c>
      <c r="BX200" s="190" t="str">
        <f t="shared" si="100"/>
        <v/>
      </c>
      <c r="BY200" s="190" t="str">
        <f t="shared" si="100"/>
        <v/>
      </c>
      <c r="BZ200" t="e">
        <f>IF(LEFT(B200,6)=$A$1,IF(ISERROR(FIND(SALES!$M$8,MPAN!H200)),"",TRUE),"")</f>
        <v>#N/A</v>
      </c>
    </row>
    <row r="201" spans="1:78" x14ac:dyDescent="0.25">
      <c r="A201" t="e">
        <f>IF(BZ201=TRUE,BZ201&amp;COUNTIF($BZ$3:BZ201,"TRUE"),"")</f>
        <v>#N/A</v>
      </c>
      <c r="B201" s="625" t="str">
        <f t="shared" si="101"/>
        <v>00</v>
      </c>
      <c r="C201" s="626">
        <f>'F12'!E204</f>
        <v>0</v>
      </c>
      <c r="D201" s="1" t="str">
        <f t="shared" si="102"/>
        <v>0</v>
      </c>
      <c r="E201" s="1" t="str">
        <f t="shared" si="103"/>
        <v>0</v>
      </c>
      <c r="F201" t="str">
        <f t="shared" si="106"/>
        <v>0</v>
      </c>
      <c r="G201" t="e">
        <f t="shared" si="107"/>
        <v>#VALUE!</v>
      </c>
      <c r="H201" s="1">
        <f>'F12'!F204</f>
        <v>0</v>
      </c>
      <c r="I201" s="197">
        <f t="shared" si="104"/>
        <v>0.25</v>
      </c>
      <c r="J201" s="190" t="str">
        <f t="shared" si="109"/>
        <v/>
      </c>
      <c r="K201" s="190" t="str">
        <f t="shared" si="109"/>
        <v/>
      </c>
      <c r="L201" s="190" t="str">
        <f t="shared" si="109"/>
        <v/>
      </c>
      <c r="M201" s="190" t="str">
        <f t="shared" si="109"/>
        <v/>
      </c>
      <c r="N201" s="190" t="str">
        <f t="shared" si="109"/>
        <v/>
      </c>
      <c r="O201" s="190" t="str">
        <f t="shared" si="109"/>
        <v/>
      </c>
      <c r="P201" s="190" t="str">
        <f t="shared" si="109"/>
        <v/>
      </c>
      <c r="Q201" s="190" t="str">
        <f t="shared" si="109"/>
        <v/>
      </c>
      <c r="R201" s="190" t="str">
        <f t="shared" si="109"/>
        <v/>
      </c>
      <c r="S201" s="190" t="str">
        <f t="shared" si="109"/>
        <v/>
      </c>
      <c r="T201" s="190" t="str">
        <f t="shared" si="109"/>
        <v/>
      </c>
      <c r="U201" s="190" t="str">
        <f t="shared" si="109"/>
        <v/>
      </c>
      <c r="V201" s="190" t="str">
        <f t="shared" si="109"/>
        <v/>
      </c>
      <c r="W201" s="190" t="str">
        <f t="shared" si="109"/>
        <v/>
      </c>
      <c r="X201" s="190" t="str">
        <f t="shared" si="109"/>
        <v/>
      </c>
      <c r="Y201" s="190" t="str">
        <f t="shared" si="109"/>
        <v/>
      </c>
      <c r="Z201" s="190" t="str">
        <f t="shared" si="108"/>
        <v/>
      </c>
      <c r="AA201" s="190" t="str">
        <f t="shared" si="108"/>
        <v/>
      </c>
      <c r="AB201" s="190" t="str">
        <f t="shared" si="108"/>
        <v/>
      </c>
      <c r="AC201" s="190" t="str">
        <f t="shared" si="108"/>
        <v/>
      </c>
      <c r="AD201" s="190" t="str">
        <f t="shared" si="108"/>
        <v/>
      </c>
      <c r="AE201" s="190" t="str">
        <f t="shared" si="108"/>
        <v/>
      </c>
      <c r="AF201" s="190" t="str">
        <f t="shared" si="108"/>
        <v/>
      </c>
      <c r="AG201" s="190" t="str">
        <f t="shared" si="108"/>
        <v/>
      </c>
      <c r="AH201" s="190" t="str">
        <f t="shared" si="108"/>
        <v/>
      </c>
      <c r="AI201" s="190" t="str">
        <f t="shared" si="108"/>
        <v/>
      </c>
      <c r="AJ201" s="190" t="str">
        <f t="shared" si="108"/>
        <v/>
      </c>
      <c r="AK201" s="190" t="str">
        <f t="shared" si="108"/>
        <v/>
      </c>
      <c r="AL201" s="190" t="str">
        <f t="shared" si="108"/>
        <v/>
      </c>
      <c r="AM201" s="190" t="str">
        <f t="shared" si="108"/>
        <v/>
      </c>
      <c r="AN201" s="190" t="str">
        <f t="shared" si="108"/>
        <v/>
      </c>
      <c r="AO201" s="190" t="str">
        <f t="shared" si="105"/>
        <v/>
      </c>
      <c r="AP201" s="190" t="str">
        <f t="shared" si="105"/>
        <v/>
      </c>
      <c r="AQ201" s="190" t="str">
        <f t="shared" si="105"/>
        <v/>
      </c>
      <c r="AR201" s="190" t="str">
        <f t="shared" si="105"/>
        <v/>
      </c>
      <c r="AS201" s="190" t="str">
        <f t="shared" si="105"/>
        <v/>
      </c>
      <c r="AT201" s="190" t="str">
        <f t="shared" si="105"/>
        <v/>
      </c>
      <c r="AU201" s="190" t="str">
        <f t="shared" si="105"/>
        <v/>
      </c>
      <c r="AV201" s="190" t="str">
        <f t="shared" si="105"/>
        <v/>
      </c>
      <c r="AW201" s="190" t="str">
        <f t="shared" si="105"/>
        <v/>
      </c>
      <c r="AX201" s="190" t="str">
        <f t="shared" si="105"/>
        <v/>
      </c>
      <c r="AY201" s="190" t="str">
        <f t="shared" si="105"/>
        <v/>
      </c>
      <c r="AZ201" s="190" t="str">
        <f t="shared" si="105"/>
        <v/>
      </c>
      <c r="BA201" s="190" t="str">
        <f t="shared" si="105"/>
        <v/>
      </c>
      <c r="BB201" s="190" t="str">
        <f t="shared" si="105"/>
        <v/>
      </c>
      <c r="BC201" s="190" t="str">
        <f t="shared" si="105"/>
        <v/>
      </c>
      <c r="BD201" s="190" t="str">
        <f t="shared" si="105"/>
        <v/>
      </c>
      <c r="BE201" s="190" t="str">
        <f t="shared" si="95"/>
        <v/>
      </c>
      <c r="BF201" s="190" t="str">
        <f t="shared" si="99"/>
        <v/>
      </c>
      <c r="BG201" s="190" t="str">
        <f t="shared" si="99"/>
        <v/>
      </c>
      <c r="BH201" s="190" t="str">
        <f t="shared" si="99"/>
        <v/>
      </c>
      <c r="BI201" s="190" t="str">
        <f t="shared" si="99"/>
        <v/>
      </c>
      <c r="BJ201" s="190" t="str">
        <f t="shared" si="99"/>
        <v/>
      </c>
      <c r="BK201" s="190" t="str">
        <f t="shared" si="99"/>
        <v/>
      </c>
      <c r="BL201" s="190" t="str">
        <f t="shared" si="99"/>
        <v/>
      </c>
      <c r="BM201" s="190" t="str">
        <f t="shared" si="99"/>
        <v/>
      </c>
      <c r="BN201" s="190" t="str">
        <f t="shared" si="99"/>
        <v/>
      </c>
      <c r="BO201" s="190" t="str">
        <f t="shared" si="99"/>
        <v/>
      </c>
      <c r="BP201" s="190" t="str">
        <f t="shared" si="99"/>
        <v/>
      </c>
      <c r="BQ201" s="190" t="str">
        <f t="shared" si="99"/>
        <v/>
      </c>
      <c r="BR201" s="190" t="str">
        <f t="shared" si="99"/>
        <v/>
      </c>
      <c r="BS201" s="190" t="str">
        <f t="shared" si="99"/>
        <v/>
      </c>
      <c r="BT201" s="190" t="str">
        <f t="shared" si="100"/>
        <v/>
      </c>
      <c r="BU201" s="190" t="str">
        <f t="shared" si="100"/>
        <v/>
      </c>
      <c r="BV201" s="190" t="str">
        <f t="shared" si="100"/>
        <v/>
      </c>
      <c r="BW201" s="190" t="str">
        <f t="shared" si="100"/>
        <v/>
      </c>
      <c r="BX201" s="190" t="str">
        <f t="shared" si="100"/>
        <v/>
      </c>
      <c r="BY201" s="190" t="str">
        <f t="shared" si="100"/>
        <v/>
      </c>
      <c r="BZ201" t="e">
        <f>IF(LEFT(B201,6)=$A$1,IF(ISERROR(FIND(SALES!$M$8,MPAN!H201)),"",TRUE),"")</f>
        <v>#N/A</v>
      </c>
    </row>
    <row r="202" spans="1:78" x14ac:dyDescent="0.25">
      <c r="A202" t="e">
        <f>IF(BZ202=TRUE,BZ202&amp;COUNTIF($BZ$3:BZ202,"TRUE"),"")</f>
        <v>#N/A</v>
      </c>
      <c r="B202" s="625" t="str">
        <f t="shared" si="101"/>
        <v>00</v>
      </c>
      <c r="C202" s="626">
        <f>'F12'!E205</f>
        <v>0</v>
      </c>
      <c r="D202" s="1" t="str">
        <f t="shared" si="102"/>
        <v>0</v>
      </c>
      <c r="E202" s="1" t="str">
        <f t="shared" si="103"/>
        <v>0</v>
      </c>
      <c r="F202" t="str">
        <f t="shared" si="106"/>
        <v>0</v>
      </c>
      <c r="G202" t="e">
        <f t="shared" si="107"/>
        <v>#VALUE!</v>
      </c>
      <c r="H202" s="1">
        <f>'F12'!F205</f>
        <v>0</v>
      </c>
      <c r="I202" s="197">
        <f t="shared" si="104"/>
        <v>0.25</v>
      </c>
      <c r="J202" s="190" t="str">
        <f t="shared" si="109"/>
        <v/>
      </c>
      <c r="K202" s="190" t="str">
        <f t="shared" si="109"/>
        <v/>
      </c>
      <c r="L202" s="190" t="str">
        <f t="shared" si="109"/>
        <v/>
      </c>
      <c r="M202" s="190" t="str">
        <f t="shared" si="109"/>
        <v/>
      </c>
      <c r="N202" s="190" t="str">
        <f t="shared" si="109"/>
        <v/>
      </c>
      <c r="O202" s="190" t="str">
        <f t="shared" si="109"/>
        <v/>
      </c>
      <c r="P202" s="190" t="str">
        <f t="shared" si="109"/>
        <v/>
      </c>
      <c r="Q202" s="190" t="str">
        <f t="shared" si="109"/>
        <v/>
      </c>
      <c r="R202" s="190" t="str">
        <f t="shared" si="109"/>
        <v/>
      </c>
      <c r="S202" s="190" t="str">
        <f t="shared" si="109"/>
        <v/>
      </c>
      <c r="T202" s="190" t="str">
        <f t="shared" si="109"/>
        <v/>
      </c>
      <c r="U202" s="190" t="str">
        <f t="shared" si="109"/>
        <v/>
      </c>
      <c r="V202" s="190" t="str">
        <f t="shared" si="109"/>
        <v/>
      </c>
      <c r="W202" s="190" t="str">
        <f t="shared" si="109"/>
        <v/>
      </c>
      <c r="X202" s="190" t="str">
        <f t="shared" si="109"/>
        <v/>
      </c>
      <c r="Y202" s="190" t="str">
        <f t="shared" si="109"/>
        <v/>
      </c>
      <c r="Z202" s="190" t="str">
        <f t="shared" si="108"/>
        <v/>
      </c>
      <c r="AA202" s="190" t="str">
        <f t="shared" si="108"/>
        <v/>
      </c>
      <c r="AB202" s="190" t="str">
        <f t="shared" si="108"/>
        <v/>
      </c>
      <c r="AC202" s="190" t="str">
        <f t="shared" si="108"/>
        <v/>
      </c>
      <c r="AD202" s="190" t="str">
        <f t="shared" si="108"/>
        <v/>
      </c>
      <c r="AE202" s="190" t="str">
        <f t="shared" si="108"/>
        <v/>
      </c>
      <c r="AF202" s="190" t="str">
        <f t="shared" si="108"/>
        <v/>
      </c>
      <c r="AG202" s="190" t="str">
        <f t="shared" si="108"/>
        <v/>
      </c>
      <c r="AH202" s="190" t="str">
        <f t="shared" si="108"/>
        <v/>
      </c>
      <c r="AI202" s="190" t="str">
        <f t="shared" si="108"/>
        <v/>
      </c>
      <c r="AJ202" s="190" t="str">
        <f t="shared" si="108"/>
        <v/>
      </c>
      <c r="AK202" s="190" t="str">
        <f t="shared" si="108"/>
        <v/>
      </c>
      <c r="AL202" s="190" t="str">
        <f t="shared" si="108"/>
        <v/>
      </c>
      <c r="AM202" s="190" t="str">
        <f t="shared" si="108"/>
        <v/>
      </c>
      <c r="AN202" s="190" t="str">
        <f t="shared" si="108"/>
        <v/>
      </c>
      <c r="AO202" s="190" t="str">
        <f t="shared" si="105"/>
        <v/>
      </c>
      <c r="AP202" s="190" t="str">
        <f t="shared" si="105"/>
        <v/>
      </c>
      <c r="AQ202" s="190" t="str">
        <f t="shared" si="105"/>
        <v/>
      </c>
      <c r="AR202" s="190" t="str">
        <f t="shared" si="105"/>
        <v/>
      </c>
      <c r="AS202" s="190" t="str">
        <f t="shared" si="105"/>
        <v/>
      </c>
      <c r="AT202" s="190" t="str">
        <f t="shared" si="105"/>
        <v/>
      </c>
      <c r="AU202" s="190" t="str">
        <f t="shared" si="105"/>
        <v/>
      </c>
      <c r="AV202" s="190" t="str">
        <f t="shared" si="105"/>
        <v/>
      </c>
      <c r="AW202" s="190" t="str">
        <f t="shared" si="105"/>
        <v/>
      </c>
      <c r="AX202" s="190" t="str">
        <f t="shared" si="105"/>
        <v/>
      </c>
      <c r="AY202" s="190" t="str">
        <f t="shared" si="105"/>
        <v/>
      </c>
      <c r="AZ202" s="190" t="str">
        <f t="shared" si="105"/>
        <v/>
      </c>
      <c r="BA202" s="190" t="str">
        <f t="shared" si="105"/>
        <v/>
      </c>
      <c r="BB202" s="190" t="str">
        <f t="shared" si="105"/>
        <v/>
      </c>
      <c r="BC202" s="190" t="str">
        <f t="shared" si="105"/>
        <v/>
      </c>
      <c r="BD202" s="190" t="str">
        <f t="shared" si="105"/>
        <v/>
      </c>
      <c r="BE202" s="190" t="str">
        <f t="shared" si="95"/>
        <v/>
      </c>
      <c r="BF202" s="190" t="str">
        <f t="shared" si="99"/>
        <v/>
      </c>
      <c r="BG202" s="190" t="str">
        <f t="shared" si="99"/>
        <v/>
      </c>
      <c r="BH202" s="190" t="str">
        <f t="shared" si="99"/>
        <v/>
      </c>
      <c r="BI202" s="190" t="str">
        <f t="shared" si="99"/>
        <v/>
      </c>
      <c r="BJ202" s="190" t="str">
        <f t="shared" si="99"/>
        <v/>
      </c>
      <c r="BK202" s="190" t="str">
        <f t="shared" si="99"/>
        <v/>
      </c>
      <c r="BL202" s="190" t="str">
        <f t="shared" si="99"/>
        <v/>
      </c>
      <c r="BM202" s="190" t="str">
        <f t="shared" si="99"/>
        <v/>
      </c>
      <c r="BN202" s="190" t="str">
        <f t="shared" si="99"/>
        <v/>
      </c>
      <c r="BO202" s="190" t="str">
        <f t="shared" si="99"/>
        <v/>
      </c>
      <c r="BP202" s="190" t="str">
        <f t="shared" si="99"/>
        <v/>
      </c>
      <c r="BQ202" s="190" t="str">
        <f t="shared" si="99"/>
        <v/>
      </c>
      <c r="BR202" s="190" t="str">
        <f t="shared" si="99"/>
        <v/>
      </c>
      <c r="BS202" s="190" t="str">
        <f t="shared" si="99"/>
        <v/>
      </c>
      <c r="BT202" s="190" t="str">
        <f t="shared" si="100"/>
        <v/>
      </c>
      <c r="BU202" s="190" t="str">
        <f t="shared" si="100"/>
        <v/>
      </c>
      <c r="BV202" s="190" t="str">
        <f t="shared" si="100"/>
        <v/>
      </c>
      <c r="BW202" s="190" t="str">
        <f t="shared" si="100"/>
        <v/>
      </c>
      <c r="BX202" s="190" t="str">
        <f t="shared" si="100"/>
        <v/>
      </c>
      <c r="BY202" s="190" t="str">
        <f t="shared" si="100"/>
        <v/>
      </c>
      <c r="BZ202" t="e">
        <f>IF(LEFT(B202,6)=$A$1,IF(ISERROR(FIND(SALES!$M$8,MPAN!H202)),"",TRUE),"")</f>
        <v>#N/A</v>
      </c>
    </row>
    <row r="203" spans="1:78" x14ac:dyDescent="0.25">
      <c r="A203" t="e">
        <f>IF(BZ203=TRUE,BZ203&amp;COUNTIF($BZ$3:BZ203,"TRUE"),"")</f>
        <v>#N/A</v>
      </c>
      <c r="B203" s="625" t="str">
        <f t="shared" si="101"/>
        <v>00</v>
      </c>
      <c r="C203" s="626">
        <f>'F12'!E206</f>
        <v>0</v>
      </c>
      <c r="D203" s="1" t="str">
        <f t="shared" si="102"/>
        <v>0</v>
      </c>
      <c r="E203" s="1" t="str">
        <f t="shared" si="103"/>
        <v>0</v>
      </c>
      <c r="F203" t="str">
        <f t="shared" si="106"/>
        <v>0</v>
      </c>
      <c r="G203" t="e">
        <f t="shared" si="107"/>
        <v>#VALUE!</v>
      </c>
      <c r="H203" s="1">
        <f>'F12'!F206</f>
        <v>0</v>
      </c>
      <c r="I203" s="197">
        <f t="shared" si="104"/>
        <v>0.25</v>
      </c>
      <c r="J203" s="190" t="str">
        <f t="shared" si="109"/>
        <v/>
      </c>
      <c r="K203" s="190" t="str">
        <f t="shared" si="109"/>
        <v/>
      </c>
      <c r="L203" s="190" t="str">
        <f t="shared" si="109"/>
        <v/>
      </c>
      <c r="M203" s="190" t="str">
        <f t="shared" si="109"/>
        <v/>
      </c>
      <c r="N203" s="190" t="str">
        <f t="shared" si="109"/>
        <v/>
      </c>
      <c r="O203" s="190" t="str">
        <f t="shared" si="109"/>
        <v/>
      </c>
      <c r="P203" s="190" t="str">
        <f t="shared" si="109"/>
        <v/>
      </c>
      <c r="Q203" s="190" t="str">
        <f t="shared" si="109"/>
        <v/>
      </c>
      <c r="R203" s="190" t="str">
        <f t="shared" si="109"/>
        <v/>
      </c>
      <c r="S203" s="190" t="str">
        <f t="shared" si="109"/>
        <v/>
      </c>
      <c r="T203" s="190" t="str">
        <f t="shared" si="109"/>
        <v/>
      </c>
      <c r="U203" s="190" t="str">
        <f t="shared" si="109"/>
        <v/>
      </c>
      <c r="V203" s="190" t="str">
        <f t="shared" si="109"/>
        <v/>
      </c>
      <c r="W203" s="190" t="str">
        <f t="shared" si="109"/>
        <v/>
      </c>
      <c r="X203" s="190" t="str">
        <f t="shared" si="109"/>
        <v/>
      </c>
      <c r="Y203" s="190" t="str">
        <f t="shared" si="109"/>
        <v/>
      </c>
      <c r="Z203" s="190" t="str">
        <f t="shared" si="108"/>
        <v/>
      </c>
      <c r="AA203" s="190" t="str">
        <f t="shared" si="108"/>
        <v/>
      </c>
      <c r="AB203" s="190" t="str">
        <f t="shared" si="108"/>
        <v/>
      </c>
      <c r="AC203" s="190" t="str">
        <f t="shared" si="108"/>
        <v/>
      </c>
      <c r="AD203" s="190" t="str">
        <f t="shared" si="108"/>
        <v/>
      </c>
      <c r="AE203" s="190" t="str">
        <f t="shared" si="108"/>
        <v/>
      </c>
      <c r="AF203" s="190" t="str">
        <f t="shared" si="108"/>
        <v/>
      </c>
      <c r="AG203" s="190" t="str">
        <f t="shared" si="108"/>
        <v/>
      </c>
      <c r="AH203" s="190" t="str">
        <f t="shared" si="108"/>
        <v/>
      </c>
      <c r="AI203" s="190" t="str">
        <f t="shared" si="108"/>
        <v/>
      </c>
      <c r="AJ203" s="190" t="str">
        <f t="shared" si="108"/>
        <v/>
      </c>
      <c r="AK203" s="190" t="str">
        <f t="shared" si="108"/>
        <v/>
      </c>
      <c r="AL203" s="190" t="str">
        <f t="shared" si="108"/>
        <v/>
      </c>
      <c r="AM203" s="190" t="str">
        <f t="shared" si="108"/>
        <v/>
      </c>
      <c r="AN203" s="190" t="str">
        <f t="shared" si="108"/>
        <v/>
      </c>
      <c r="AO203" s="190" t="str">
        <f t="shared" si="105"/>
        <v/>
      </c>
      <c r="AP203" s="190" t="str">
        <f t="shared" si="105"/>
        <v/>
      </c>
      <c r="AQ203" s="190" t="str">
        <f t="shared" si="105"/>
        <v/>
      </c>
      <c r="AR203" s="190" t="str">
        <f t="shared" si="105"/>
        <v/>
      </c>
      <c r="AS203" s="190" t="str">
        <f t="shared" si="105"/>
        <v/>
      </c>
      <c r="AT203" s="190" t="str">
        <f t="shared" si="105"/>
        <v/>
      </c>
      <c r="AU203" s="190" t="str">
        <f t="shared" si="105"/>
        <v/>
      </c>
      <c r="AV203" s="190" t="str">
        <f t="shared" si="105"/>
        <v/>
      </c>
      <c r="AW203" s="190" t="str">
        <f t="shared" si="105"/>
        <v/>
      </c>
      <c r="AX203" s="190" t="str">
        <f t="shared" si="105"/>
        <v/>
      </c>
      <c r="AY203" s="190" t="str">
        <f t="shared" si="105"/>
        <v/>
      </c>
      <c r="AZ203" s="190" t="str">
        <f t="shared" si="105"/>
        <v/>
      </c>
      <c r="BA203" s="190" t="str">
        <f t="shared" si="105"/>
        <v/>
      </c>
      <c r="BB203" s="190" t="str">
        <f t="shared" si="105"/>
        <v/>
      </c>
      <c r="BC203" s="190" t="str">
        <f t="shared" si="105"/>
        <v/>
      </c>
      <c r="BD203" s="190" t="str">
        <f t="shared" si="105"/>
        <v/>
      </c>
      <c r="BE203" s="190" t="str">
        <f t="shared" si="95"/>
        <v/>
      </c>
      <c r="BF203" s="190" t="str">
        <f t="shared" si="99"/>
        <v/>
      </c>
      <c r="BG203" s="190" t="str">
        <f t="shared" si="99"/>
        <v/>
      </c>
      <c r="BH203" s="190" t="str">
        <f t="shared" si="99"/>
        <v/>
      </c>
      <c r="BI203" s="190" t="str">
        <f t="shared" ref="BI203:BS203" si="110">IF(BI$2&gt;LEN($H203),IF(BI$1=1,IF(LEN($H203)=2,"0"&amp;$H203,""),""),RIGHT(LEFT($H203,BI$2),3))</f>
        <v/>
      </c>
      <c r="BJ203" s="190" t="str">
        <f t="shared" si="110"/>
        <v/>
      </c>
      <c r="BK203" s="190" t="str">
        <f t="shared" si="110"/>
        <v/>
      </c>
      <c r="BL203" s="190" t="str">
        <f t="shared" si="110"/>
        <v/>
      </c>
      <c r="BM203" s="190" t="str">
        <f t="shared" si="110"/>
        <v/>
      </c>
      <c r="BN203" s="190" t="str">
        <f t="shared" si="110"/>
        <v/>
      </c>
      <c r="BO203" s="190" t="str">
        <f t="shared" si="110"/>
        <v/>
      </c>
      <c r="BP203" s="190" t="str">
        <f t="shared" si="110"/>
        <v/>
      </c>
      <c r="BQ203" s="190" t="str">
        <f t="shared" si="110"/>
        <v/>
      </c>
      <c r="BR203" s="190" t="str">
        <f t="shared" si="110"/>
        <v/>
      </c>
      <c r="BS203" s="190" t="str">
        <f t="shared" si="110"/>
        <v/>
      </c>
      <c r="BT203" s="190" t="str">
        <f t="shared" si="100"/>
        <v/>
      </c>
      <c r="BU203" s="190" t="str">
        <f t="shared" si="100"/>
        <v/>
      </c>
      <c r="BV203" s="190" t="str">
        <f t="shared" si="100"/>
        <v/>
      </c>
      <c r="BW203" s="190" t="str">
        <f t="shared" si="100"/>
        <v/>
      </c>
      <c r="BX203" s="190" t="str">
        <f t="shared" si="100"/>
        <v/>
      </c>
      <c r="BY203" s="190" t="str">
        <f t="shared" si="100"/>
        <v/>
      </c>
      <c r="BZ203" t="e">
        <f>IF(LEFT(B203,6)=$A$1,IF(ISERROR(FIND(SALES!$M$8,MPAN!H203)),"",TRUE),"")</f>
        <v>#N/A</v>
      </c>
    </row>
    <row r="204" spans="1:78" x14ac:dyDescent="0.25">
      <c r="A204" t="e">
        <f>IF(BZ204=TRUE,BZ204&amp;COUNTIF($BZ$3:BZ204,"TRUE"),"")</f>
        <v>#N/A</v>
      </c>
      <c r="B204" s="625" t="str">
        <f t="shared" si="101"/>
        <v>00</v>
      </c>
      <c r="C204" s="626">
        <f>'F12'!E207</f>
        <v>0</v>
      </c>
      <c r="D204" s="1" t="str">
        <f t="shared" si="102"/>
        <v>0</v>
      </c>
      <c r="E204" s="1" t="str">
        <f t="shared" si="103"/>
        <v>0</v>
      </c>
      <c r="F204" t="str">
        <f t="shared" si="106"/>
        <v>0</v>
      </c>
      <c r="G204" t="e">
        <f t="shared" si="107"/>
        <v>#VALUE!</v>
      </c>
      <c r="H204" s="1">
        <f>'F12'!F207</f>
        <v>0</v>
      </c>
      <c r="I204" s="197">
        <f t="shared" si="104"/>
        <v>0.25</v>
      </c>
      <c r="J204" s="190" t="str">
        <f t="shared" si="109"/>
        <v/>
      </c>
      <c r="K204" s="190" t="str">
        <f t="shared" si="109"/>
        <v/>
      </c>
      <c r="L204" s="190" t="str">
        <f t="shared" si="109"/>
        <v/>
      </c>
      <c r="M204" s="190" t="str">
        <f t="shared" si="109"/>
        <v/>
      </c>
      <c r="N204" s="190" t="str">
        <f t="shared" si="109"/>
        <v/>
      </c>
      <c r="O204" s="190" t="str">
        <f t="shared" si="109"/>
        <v/>
      </c>
      <c r="P204" s="190" t="str">
        <f t="shared" si="109"/>
        <v/>
      </c>
      <c r="Q204" s="190" t="str">
        <f t="shared" si="109"/>
        <v/>
      </c>
      <c r="R204" s="190" t="str">
        <f t="shared" si="109"/>
        <v/>
      </c>
      <c r="S204" s="190" t="str">
        <f t="shared" si="109"/>
        <v/>
      </c>
      <c r="T204" s="190" t="str">
        <f t="shared" si="109"/>
        <v/>
      </c>
      <c r="U204" s="190" t="str">
        <f t="shared" si="109"/>
        <v/>
      </c>
      <c r="V204" s="190" t="str">
        <f t="shared" si="109"/>
        <v/>
      </c>
      <c r="W204" s="190" t="str">
        <f t="shared" si="109"/>
        <v/>
      </c>
      <c r="X204" s="190" t="str">
        <f t="shared" si="109"/>
        <v/>
      </c>
      <c r="Y204" s="190" t="str">
        <f t="shared" si="109"/>
        <v/>
      </c>
      <c r="Z204" s="190" t="str">
        <f t="shared" si="108"/>
        <v/>
      </c>
      <c r="AA204" s="190" t="str">
        <f t="shared" si="108"/>
        <v/>
      </c>
      <c r="AB204" s="190" t="str">
        <f t="shared" si="108"/>
        <v/>
      </c>
      <c r="AC204" s="190" t="str">
        <f t="shared" si="108"/>
        <v/>
      </c>
      <c r="AD204" s="190" t="str">
        <f t="shared" si="108"/>
        <v/>
      </c>
      <c r="AE204" s="190" t="str">
        <f t="shared" si="108"/>
        <v/>
      </c>
      <c r="AF204" s="190" t="str">
        <f t="shared" si="108"/>
        <v/>
      </c>
      <c r="AG204" s="190" t="str">
        <f t="shared" si="108"/>
        <v/>
      </c>
      <c r="AH204" s="190" t="str">
        <f t="shared" si="108"/>
        <v/>
      </c>
      <c r="AI204" s="190" t="str">
        <f t="shared" si="108"/>
        <v/>
      </c>
      <c r="AJ204" s="190" t="str">
        <f t="shared" si="108"/>
        <v/>
      </c>
      <c r="AK204" s="190" t="str">
        <f t="shared" si="108"/>
        <v/>
      </c>
      <c r="AL204" s="190" t="str">
        <f t="shared" si="108"/>
        <v/>
      </c>
      <c r="AM204" s="190" t="str">
        <f t="shared" si="108"/>
        <v/>
      </c>
      <c r="AN204" s="190" t="str">
        <f t="shared" si="108"/>
        <v/>
      </c>
      <c r="AO204" s="190" t="str">
        <f t="shared" si="105"/>
        <v/>
      </c>
      <c r="AP204" s="190" t="str">
        <f t="shared" si="105"/>
        <v/>
      </c>
      <c r="AQ204" s="190" t="str">
        <f t="shared" si="105"/>
        <v/>
      </c>
      <c r="AR204" s="190" t="str">
        <f t="shared" si="105"/>
        <v/>
      </c>
      <c r="AS204" s="190" t="str">
        <f t="shared" si="105"/>
        <v/>
      </c>
      <c r="AT204" s="190" t="str">
        <f t="shared" si="105"/>
        <v/>
      </c>
      <c r="AU204" s="190" t="str">
        <f t="shared" si="105"/>
        <v/>
      </c>
      <c r="AV204" s="190" t="str">
        <f t="shared" si="105"/>
        <v/>
      </c>
      <c r="AW204" s="190" t="str">
        <f t="shared" si="105"/>
        <v/>
      </c>
      <c r="AX204" s="190" t="str">
        <f t="shared" si="105"/>
        <v/>
      </c>
      <c r="AY204" s="190" t="str">
        <f t="shared" si="105"/>
        <v/>
      </c>
      <c r="AZ204" s="190" t="str">
        <f t="shared" si="105"/>
        <v/>
      </c>
      <c r="BA204" s="190" t="str">
        <f t="shared" si="105"/>
        <v/>
      </c>
      <c r="BB204" s="190" t="str">
        <f t="shared" si="105"/>
        <v/>
      </c>
      <c r="BC204" s="190" t="str">
        <f t="shared" si="105"/>
        <v/>
      </c>
      <c r="BD204" s="190" t="str">
        <f t="shared" si="105"/>
        <v/>
      </c>
      <c r="BE204" s="190" t="str">
        <f t="shared" si="95"/>
        <v/>
      </c>
      <c r="BF204" s="190" t="str">
        <f t="shared" ref="BF204:BS222" si="111">IF(BF$2&gt;LEN($H204),IF(BF$1=1,IF(LEN($H204)=2,"0"&amp;$H204,""),""),RIGHT(LEFT($H204,BF$2),3))</f>
        <v/>
      </c>
      <c r="BG204" s="190" t="str">
        <f t="shared" si="111"/>
        <v/>
      </c>
      <c r="BH204" s="190" t="str">
        <f t="shared" si="111"/>
        <v/>
      </c>
      <c r="BI204" s="190" t="str">
        <f t="shared" si="111"/>
        <v/>
      </c>
      <c r="BJ204" s="190" t="str">
        <f t="shared" si="111"/>
        <v/>
      </c>
      <c r="BK204" s="190" t="str">
        <f t="shared" si="111"/>
        <v/>
      </c>
      <c r="BL204" s="190" t="str">
        <f t="shared" si="111"/>
        <v/>
      </c>
      <c r="BM204" s="190" t="str">
        <f t="shared" si="111"/>
        <v/>
      </c>
      <c r="BN204" s="190" t="str">
        <f t="shared" si="111"/>
        <v/>
      </c>
      <c r="BO204" s="190" t="str">
        <f t="shared" si="111"/>
        <v/>
      </c>
      <c r="BP204" s="190" t="str">
        <f t="shared" si="111"/>
        <v/>
      </c>
      <c r="BQ204" s="190" t="str">
        <f t="shared" si="111"/>
        <v/>
      </c>
      <c r="BR204" s="190" t="str">
        <f t="shared" si="111"/>
        <v/>
      </c>
      <c r="BS204" s="190" t="str">
        <f t="shared" si="111"/>
        <v/>
      </c>
      <c r="BT204" s="190" t="str">
        <f t="shared" si="100"/>
        <v/>
      </c>
      <c r="BU204" s="190" t="str">
        <f t="shared" si="100"/>
        <v/>
      </c>
      <c r="BV204" s="190" t="str">
        <f t="shared" si="100"/>
        <v/>
      </c>
      <c r="BW204" s="190" t="str">
        <f t="shared" si="100"/>
        <v/>
      </c>
      <c r="BX204" s="190" t="str">
        <f t="shared" si="100"/>
        <v/>
      </c>
      <c r="BY204" s="190" t="str">
        <f t="shared" si="100"/>
        <v/>
      </c>
      <c r="BZ204" t="e">
        <f>IF(LEFT(B204,6)=$A$1,IF(ISERROR(FIND(SALES!$M$8,MPAN!H204)),"",TRUE),"")</f>
        <v>#N/A</v>
      </c>
    </row>
    <row r="205" spans="1:78" x14ac:dyDescent="0.25">
      <c r="A205" t="e">
        <f>IF(BZ205=TRUE,BZ205&amp;COUNTIF($BZ$3:BZ205,"TRUE"),"")</f>
        <v>#N/A</v>
      </c>
      <c r="B205" s="625" t="str">
        <f t="shared" si="101"/>
        <v>00</v>
      </c>
      <c r="C205" s="626">
        <f>'F12'!E208</f>
        <v>0</v>
      </c>
      <c r="D205" s="1" t="str">
        <f t="shared" si="102"/>
        <v>0</v>
      </c>
      <c r="E205" s="1" t="str">
        <f t="shared" si="103"/>
        <v>0</v>
      </c>
      <c r="F205" t="str">
        <f t="shared" si="106"/>
        <v>0</v>
      </c>
      <c r="G205" t="e">
        <f t="shared" si="107"/>
        <v>#VALUE!</v>
      </c>
      <c r="H205" s="1">
        <f>'F12'!F208</f>
        <v>0</v>
      </c>
      <c r="I205" s="197">
        <f t="shared" si="104"/>
        <v>0.25</v>
      </c>
      <c r="J205" s="190" t="str">
        <f t="shared" si="109"/>
        <v/>
      </c>
      <c r="K205" s="190" t="str">
        <f t="shared" si="109"/>
        <v/>
      </c>
      <c r="L205" s="190" t="str">
        <f t="shared" si="109"/>
        <v/>
      </c>
      <c r="M205" s="190" t="str">
        <f t="shared" si="109"/>
        <v/>
      </c>
      <c r="N205" s="190" t="str">
        <f t="shared" si="109"/>
        <v/>
      </c>
      <c r="O205" s="190" t="str">
        <f t="shared" si="109"/>
        <v/>
      </c>
      <c r="P205" s="190" t="str">
        <f t="shared" si="109"/>
        <v/>
      </c>
      <c r="Q205" s="190" t="str">
        <f t="shared" si="109"/>
        <v/>
      </c>
      <c r="R205" s="190" t="str">
        <f t="shared" si="109"/>
        <v/>
      </c>
      <c r="S205" s="190" t="str">
        <f t="shared" si="109"/>
        <v/>
      </c>
      <c r="T205" s="190" t="str">
        <f t="shared" si="109"/>
        <v/>
      </c>
      <c r="U205" s="190" t="str">
        <f t="shared" si="109"/>
        <v/>
      </c>
      <c r="V205" s="190" t="str">
        <f t="shared" si="109"/>
        <v/>
      </c>
      <c r="W205" s="190" t="str">
        <f t="shared" si="109"/>
        <v/>
      </c>
      <c r="X205" s="190" t="str">
        <f t="shared" si="109"/>
        <v/>
      </c>
      <c r="Y205" s="190" t="str">
        <f t="shared" si="109"/>
        <v/>
      </c>
      <c r="Z205" s="190" t="str">
        <f t="shared" si="108"/>
        <v/>
      </c>
      <c r="AA205" s="190" t="str">
        <f t="shared" si="108"/>
        <v/>
      </c>
      <c r="AB205" s="190" t="str">
        <f t="shared" si="108"/>
        <v/>
      </c>
      <c r="AC205" s="190" t="str">
        <f t="shared" si="108"/>
        <v/>
      </c>
      <c r="AD205" s="190" t="str">
        <f t="shared" si="108"/>
        <v/>
      </c>
      <c r="AE205" s="190" t="str">
        <f t="shared" si="108"/>
        <v/>
      </c>
      <c r="AF205" s="190" t="str">
        <f t="shared" si="108"/>
        <v/>
      </c>
      <c r="AG205" s="190" t="str">
        <f t="shared" si="108"/>
        <v/>
      </c>
      <c r="AH205" s="190" t="str">
        <f t="shared" si="108"/>
        <v/>
      </c>
      <c r="AI205" s="190" t="str">
        <f t="shared" si="108"/>
        <v/>
      </c>
      <c r="AJ205" s="190" t="str">
        <f t="shared" si="108"/>
        <v/>
      </c>
      <c r="AK205" s="190" t="str">
        <f t="shared" si="108"/>
        <v/>
      </c>
      <c r="AL205" s="190" t="str">
        <f t="shared" si="108"/>
        <v/>
      </c>
      <c r="AM205" s="190" t="str">
        <f t="shared" si="108"/>
        <v/>
      </c>
      <c r="AN205" s="190" t="str">
        <f t="shared" si="108"/>
        <v/>
      </c>
      <c r="AO205" s="190" t="str">
        <f t="shared" si="105"/>
        <v/>
      </c>
      <c r="AP205" s="190" t="str">
        <f t="shared" si="105"/>
        <v/>
      </c>
      <c r="AQ205" s="190" t="str">
        <f t="shared" si="105"/>
        <v/>
      </c>
      <c r="AR205" s="190" t="str">
        <f t="shared" si="105"/>
        <v/>
      </c>
      <c r="AS205" s="190" t="str">
        <f t="shared" si="105"/>
        <v/>
      </c>
      <c r="AT205" s="190" t="str">
        <f t="shared" si="105"/>
        <v/>
      </c>
      <c r="AU205" s="190" t="str">
        <f t="shared" si="105"/>
        <v/>
      </c>
      <c r="AV205" s="190" t="str">
        <f t="shared" si="105"/>
        <v/>
      </c>
      <c r="AW205" s="190" t="str">
        <f t="shared" si="105"/>
        <v/>
      </c>
      <c r="AX205" s="190" t="str">
        <f t="shared" si="105"/>
        <v/>
      </c>
      <c r="AY205" s="190" t="str">
        <f t="shared" si="105"/>
        <v/>
      </c>
      <c r="AZ205" s="190" t="str">
        <f t="shared" si="105"/>
        <v/>
      </c>
      <c r="BA205" s="190" t="str">
        <f t="shared" si="105"/>
        <v/>
      </c>
      <c r="BB205" s="190" t="str">
        <f t="shared" si="105"/>
        <v/>
      </c>
      <c r="BC205" s="190" t="str">
        <f t="shared" si="105"/>
        <v/>
      </c>
      <c r="BD205" s="190" t="str">
        <f t="shared" si="105"/>
        <v/>
      </c>
      <c r="BE205" s="190" t="str">
        <f t="shared" si="95"/>
        <v/>
      </c>
      <c r="BF205" s="190" t="str">
        <f t="shared" si="111"/>
        <v/>
      </c>
      <c r="BG205" s="190" t="str">
        <f t="shared" si="111"/>
        <v/>
      </c>
      <c r="BH205" s="190" t="str">
        <f t="shared" si="111"/>
        <v/>
      </c>
      <c r="BI205" s="190" t="str">
        <f t="shared" si="111"/>
        <v/>
      </c>
      <c r="BJ205" s="190" t="str">
        <f t="shared" si="111"/>
        <v/>
      </c>
      <c r="BK205" s="190" t="str">
        <f t="shared" si="111"/>
        <v/>
      </c>
      <c r="BL205" s="190" t="str">
        <f t="shared" si="111"/>
        <v/>
      </c>
      <c r="BM205" s="190" t="str">
        <f t="shared" si="111"/>
        <v/>
      </c>
      <c r="BN205" s="190" t="str">
        <f t="shared" si="111"/>
        <v/>
      </c>
      <c r="BO205" s="190" t="str">
        <f t="shared" si="111"/>
        <v/>
      </c>
      <c r="BP205" s="190" t="str">
        <f t="shared" si="111"/>
        <v/>
      </c>
      <c r="BQ205" s="190" t="str">
        <f t="shared" si="111"/>
        <v/>
      </c>
      <c r="BR205" s="190" t="str">
        <f t="shared" si="111"/>
        <v/>
      </c>
      <c r="BS205" s="190" t="str">
        <f t="shared" si="111"/>
        <v/>
      </c>
      <c r="BT205" s="190" t="str">
        <f t="shared" si="100"/>
        <v/>
      </c>
      <c r="BU205" s="190" t="str">
        <f t="shared" si="100"/>
        <v/>
      </c>
      <c r="BV205" s="190" t="str">
        <f t="shared" si="100"/>
        <v/>
      </c>
      <c r="BW205" s="190" t="str">
        <f t="shared" si="100"/>
        <v/>
      </c>
      <c r="BX205" s="190" t="str">
        <f t="shared" si="100"/>
        <v/>
      </c>
      <c r="BY205" s="190" t="str">
        <f t="shared" si="100"/>
        <v/>
      </c>
      <c r="BZ205" t="e">
        <f>IF(LEFT(B205,6)=$A$1,IF(ISERROR(FIND(SALES!$M$8,MPAN!H205)),"",TRUE),"")</f>
        <v>#N/A</v>
      </c>
    </row>
    <row r="206" spans="1:78" x14ac:dyDescent="0.25">
      <c r="A206" t="e">
        <f>IF(BZ206=TRUE,BZ206&amp;COUNTIF($BZ$3:BZ206,"TRUE"),"")</f>
        <v>#N/A</v>
      </c>
      <c r="B206" s="625" t="str">
        <f t="shared" si="101"/>
        <v>00</v>
      </c>
      <c r="C206" s="626">
        <f>'F12'!E209</f>
        <v>0</v>
      </c>
      <c r="D206" s="1" t="str">
        <f t="shared" si="102"/>
        <v>0</v>
      </c>
      <c r="E206" s="1" t="str">
        <f t="shared" si="103"/>
        <v>0</v>
      </c>
      <c r="F206" t="str">
        <f t="shared" si="106"/>
        <v>0</v>
      </c>
      <c r="G206" t="e">
        <f t="shared" si="107"/>
        <v>#VALUE!</v>
      </c>
      <c r="H206" s="1">
        <f>'F12'!F209</f>
        <v>0</v>
      </c>
      <c r="I206" s="197">
        <f t="shared" si="104"/>
        <v>0.25</v>
      </c>
      <c r="J206" s="190" t="str">
        <f t="shared" si="109"/>
        <v/>
      </c>
      <c r="K206" s="190" t="str">
        <f t="shared" si="109"/>
        <v/>
      </c>
      <c r="L206" s="190" t="str">
        <f t="shared" si="109"/>
        <v/>
      </c>
      <c r="M206" s="190" t="str">
        <f t="shared" si="109"/>
        <v/>
      </c>
      <c r="N206" s="190" t="str">
        <f t="shared" si="109"/>
        <v/>
      </c>
      <c r="O206" s="190" t="str">
        <f t="shared" si="109"/>
        <v/>
      </c>
      <c r="P206" s="190" t="str">
        <f t="shared" si="109"/>
        <v/>
      </c>
      <c r="Q206" s="190" t="str">
        <f t="shared" si="109"/>
        <v/>
      </c>
      <c r="R206" s="190" t="str">
        <f t="shared" si="109"/>
        <v/>
      </c>
      <c r="S206" s="190" t="str">
        <f t="shared" si="109"/>
        <v/>
      </c>
      <c r="T206" s="190" t="str">
        <f t="shared" si="109"/>
        <v/>
      </c>
      <c r="U206" s="190" t="str">
        <f t="shared" si="109"/>
        <v/>
      </c>
      <c r="V206" s="190" t="str">
        <f t="shared" si="109"/>
        <v/>
      </c>
      <c r="W206" s="190" t="str">
        <f t="shared" si="109"/>
        <v/>
      </c>
      <c r="X206" s="190" t="str">
        <f t="shared" si="109"/>
        <v/>
      </c>
      <c r="Y206" s="190" t="str">
        <f t="shared" si="109"/>
        <v/>
      </c>
      <c r="Z206" s="190" t="str">
        <f t="shared" si="108"/>
        <v/>
      </c>
      <c r="AA206" s="190" t="str">
        <f t="shared" si="108"/>
        <v/>
      </c>
      <c r="AB206" s="190" t="str">
        <f t="shared" si="108"/>
        <v/>
      </c>
      <c r="AC206" s="190" t="str">
        <f t="shared" si="108"/>
        <v/>
      </c>
      <c r="AD206" s="190" t="str">
        <f t="shared" si="108"/>
        <v/>
      </c>
      <c r="AE206" s="190" t="str">
        <f t="shared" si="108"/>
        <v/>
      </c>
      <c r="AF206" s="190" t="str">
        <f t="shared" si="108"/>
        <v/>
      </c>
      <c r="AG206" s="190" t="str">
        <f t="shared" si="108"/>
        <v/>
      </c>
      <c r="AH206" s="190" t="str">
        <f t="shared" si="108"/>
        <v/>
      </c>
      <c r="AI206" s="190" t="str">
        <f t="shared" si="108"/>
        <v/>
      </c>
      <c r="AJ206" s="190" t="str">
        <f t="shared" si="108"/>
        <v/>
      </c>
      <c r="AK206" s="190" t="str">
        <f t="shared" si="108"/>
        <v/>
      </c>
      <c r="AL206" s="190" t="str">
        <f t="shared" si="108"/>
        <v/>
      </c>
      <c r="AM206" s="190" t="str">
        <f t="shared" si="108"/>
        <v/>
      </c>
      <c r="AN206" s="190" t="str">
        <f t="shared" si="108"/>
        <v/>
      </c>
      <c r="AO206" s="190" t="str">
        <f t="shared" si="105"/>
        <v/>
      </c>
      <c r="AP206" s="190" t="str">
        <f t="shared" si="105"/>
        <v/>
      </c>
      <c r="AQ206" s="190" t="str">
        <f t="shared" si="105"/>
        <v/>
      </c>
      <c r="AR206" s="190" t="str">
        <f t="shared" si="105"/>
        <v/>
      </c>
      <c r="AS206" s="190" t="str">
        <f t="shared" si="105"/>
        <v/>
      </c>
      <c r="AT206" s="190" t="str">
        <f t="shared" si="105"/>
        <v/>
      </c>
      <c r="AU206" s="190" t="str">
        <f t="shared" si="105"/>
        <v/>
      </c>
      <c r="AV206" s="190" t="str">
        <f t="shared" si="105"/>
        <v/>
      </c>
      <c r="AW206" s="190" t="str">
        <f t="shared" si="105"/>
        <v/>
      </c>
      <c r="AX206" s="190" t="str">
        <f t="shared" si="105"/>
        <v/>
      </c>
      <c r="AY206" s="190" t="str">
        <f t="shared" si="105"/>
        <v/>
      </c>
      <c r="AZ206" s="190" t="str">
        <f t="shared" si="105"/>
        <v/>
      </c>
      <c r="BA206" s="190" t="str">
        <f t="shared" si="105"/>
        <v/>
      </c>
      <c r="BB206" s="190" t="str">
        <f t="shared" si="105"/>
        <v/>
      </c>
      <c r="BC206" s="190" t="str">
        <f t="shared" si="105"/>
        <v/>
      </c>
      <c r="BD206" s="190" t="str">
        <f t="shared" si="105"/>
        <v/>
      </c>
      <c r="BE206" s="190" t="str">
        <f t="shared" si="95"/>
        <v/>
      </c>
      <c r="BF206" s="190" t="str">
        <f t="shared" si="111"/>
        <v/>
      </c>
      <c r="BG206" s="190" t="str">
        <f t="shared" si="111"/>
        <v/>
      </c>
      <c r="BH206" s="190" t="str">
        <f t="shared" si="111"/>
        <v/>
      </c>
      <c r="BI206" s="190" t="str">
        <f t="shared" si="111"/>
        <v/>
      </c>
      <c r="BJ206" s="190" t="str">
        <f t="shared" si="111"/>
        <v/>
      </c>
      <c r="BK206" s="190" t="str">
        <f t="shared" si="111"/>
        <v/>
      </c>
      <c r="BL206" s="190" t="str">
        <f t="shared" si="111"/>
        <v/>
      </c>
      <c r="BM206" s="190" t="str">
        <f t="shared" si="111"/>
        <v/>
      </c>
      <c r="BN206" s="190" t="str">
        <f t="shared" si="111"/>
        <v/>
      </c>
      <c r="BO206" s="190" t="str">
        <f t="shared" si="111"/>
        <v/>
      </c>
      <c r="BP206" s="190" t="str">
        <f t="shared" si="111"/>
        <v/>
      </c>
      <c r="BQ206" s="190" t="str">
        <f t="shared" si="111"/>
        <v/>
      </c>
      <c r="BR206" s="190" t="str">
        <f t="shared" si="111"/>
        <v/>
      </c>
      <c r="BS206" s="190" t="str">
        <f t="shared" si="111"/>
        <v/>
      </c>
      <c r="BT206" s="190" t="str">
        <f t="shared" si="100"/>
        <v/>
      </c>
      <c r="BU206" s="190" t="str">
        <f t="shared" si="100"/>
        <v/>
      </c>
      <c r="BV206" s="190" t="str">
        <f t="shared" si="100"/>
        <v/>
      </c>
      <c r="BW206" s="190" t="str">
        <f t="shared" si="100"/>
        <v/>
      </c>
      <c r="BX206" s="190" t="str">
        <f t="shared" si="100"/>
        <v/>
      </c>
      <c r="BY206" s="190" t="str">
        <f t="shared" si="100"/>
        <v/>
      </c>
      <c r="BZ206" t="e">
        <f>IF(LEFT(B206,6)=$A$1,IF(ISERROR(FIND(SALES!$M$8,MPAN!H206)),"",TRUE),"")</f>
        <v>#N/A</v>
      </c>
    </row>
    <row r="207" spans="1:78" x14ac:dyDescent="0.25">
      <c r="A207" t="e">
        <f>IF(BZ207=TRUE,BZ207&amp;COUNTIF($BZ$3:BZ207,"TRUE"),"")</f>
        <v>#N/A</v>
      </c>
      <c r="B207" s="625" t="str">
        <f t="shared" si="101"/>
        <v>00</v>
      </c>
      <c r="C207" s="626">
        <f>'F12'!E210</f>
        <v>0</v>
      </c>
      <c r="D207" s="1" t="str">
        <f t="shared" si="102"/>
        <v>0</v>
      </c>
      <c r="E207" s="1" t="str">
        <f t="shared" si="103"/>
        <v>0</v>
      </c>
      <c r="F207" t="str">
        <f t="shared" si="106"/>
        <v>0</v>
      </c>
      <c r="G207" t="e">
        <f t="shared" si="107"/>
        <v>#VALUE!</v>
      </c>
      <c r="H207" s="1">
        <f>'F12'!F210</f>
        <v>0</v>
      </c>
      <c r="I207" s="197">
        <f t="shared" si="104"/>
        <v>0.25</v>
      </c>
      <c r="J207" s="190" t="str">
        <f t="shared" si="109"/>
        <v/>
      </c>
      <c r="K207" s="190" t="str">
        <f t="shared" si="109"/>
        <v/>
      </c>
      <c r="L207" s="190" t="str">
        <f t="shared" si="109"/>
        <v/>
      </c>
      <c r="M207" s="190" t="str">
        <f t="shared" si="109"/>
        <v/>
      </c>
      <c r="N207" s="190" t="str">
        <f t="shared" si="109"/>
        <v/>
      </c>
      <c r="O207" s="190" t="str">
        <f t="shared" si="109"/>
        <v/>
      </c>
      <c r="P207" s="190" t="str">
        <f t="shared" si="109"/>
        <v/>
      </c>
      <c r="Q207" s="190" t="str">
        <f t="shared" si="109"/>
        <v/>
      </c>
      <c r="R207" s="190" t="str">
        <f t="shared" si="109"/>
        <v/>
      </c>
      <c r="S207" s="190" t="str">
        <f t="shared" si="109"/>
        <v/>
      </c>
      <c r="T207" s="190" t="str">
        <f t="shared" si="109"/>
        <v/>
      </c>
      <c r="U207" s="190" t="str">
        <f t="shared" si="109"/>
        <v/>
      </c>
      <c r="V207" s="190" t="str">
        <f t="shared" si="109"/>
        <v/>
      </c>
      <c r="W207" s="190" t="str">
        <f t="shared" si="109"/>
        <v/>
      </c>
      <c r="X207" s="190" t="str">
        <f t="shared" si="109"/>
        <v/>
      </c>
      <c r="Y207" s="190" t="str">
        <f t="shared" si="109"/>
        <v/>
      </c>
      <c r="Z207" s="190" t="str">
        <f t="shared" si="108"/>
        <v/>
      </c>
      <c r="AA207" s="190" t="str">
        <f t="shared" si="108"/>
        <v/>
      </c>
      <c r="AB207" s="190" t="str">
        <f t="shared" si="108"/>
        <v/>
      </c>
      <c r="AC207" s="190" t="str">
        <f t="shared" si="108"/>
        <v/>
      </c>
      <c r="AD207" s="190" t="str">
        <f t="shared" si="108"/>
        <v/>
      </c>
      <c r="AE207" s="190" t="str">
        <f t="shared" si="108"/>
        <v/>
      </c>
      <c r="AF207" s="190" t="str">
        <f t="shared" si="108"/>
        <v/>
      </c>
      <c r="AG207" s="190" t="str">
        <f t="shared" si="108"/>
        <v/>
      </c>
      <c r="AH207" s="190" t="str">
        <f t="shared" si="108"/>
        <v/>
      </c>
      <c r="AI207" s="190" t="str">
        <f t="shared" si="108"/>
        <v/>
      </c>
      <c r="AJ207" s="190" t="str">
        <f t="shared" si="108"/>
        <v/>
      </c>
      <c r="AK207" s="190" t="str">
        <f t="shared" si="108"/>
        <v/>
      </c>
      <c r="AL207" s="190" t="str">
        <f t="shared" si="108"/>
        <v/>
      </c>
      <c r="AM207" s="190" t="str">
        <f t="shared" si="108"/>
        <v/>
      </c>
      <c r="AN207" s="190" t="str">
        <f t="shared" si="108"/>
        <v/>
      </c>
      <c r="AO207" s="190" t="str">
        <f t="shared" si="105"/>
        <v/>
      </c>
      <c r="AP207" s="190" t="str">
        <f t="shared" si="105"/>
        <v/>
      </c>
      <c r="AQ207" s="190" t="str">
        <f t="shared" si="105"/>
        <v/>
      </c>
      <c r="AR207" s="190" t="str">
        <f t="shared" si="105"/>
        <v/>
      </c>
      <c r="AS207" s="190" t="str">
        <f t="shared" si="105"/>
        <v/>
      </c>
      <c r="AT207" s="190" t="str">
        <f t="shared" si="105"/>
        <v/>
      </c>
      <c r="AU207" s="190" t="str">
        <f t="shared" si="105"/>
        <v/>
      </c>
      <c r="AV207" s="190" t="str">
        <f t="shared" si="105"/>
        <v/>
      </c>
      <c r="AW207" s="190" t="str">
        <f t="shared" si="105"/>
        <v/>
      </c>
      <c r="AX207" s="190" t="str">
        <f t="shared" si="105"/>
        <v/>
      </c>
      <c r="AY207" s="190" t="str">
        <f t="shared" si="105"/>
        <v/>
      </c>
      <c r="AZ207" s="190" t="str">
        <f t="shared" si="105"/>
        <v/>
      </c>
      <c r="BA207" s="190" t="str">
        <f t="shared" si="105"/>
        <v/>
      </c>
      <c r="BB207" s="190" t="str">
        <f t="shared" si="105"/>
        <v/>
      </c>
      <c r="BC207" s="190" t="str">
        <f t="shared" si="105"/>
        <v/>
      </c>
      <c r="BD207" s="190" t="str">
        <f t="shared" si="105"/>
        <v/>
      </c>
      <c r="BE207" s="190" t="str">
        <f t="shared" si="95"/>
        <v/>
      </c>
      <c r="BF207" s="190" t="str">
        <f t="shared" si="111"/>
        <v/>
      </c>
      <c r="BG207" s="190" t="str">
        <f t="shared" si="111"/>
        <v/>
      </c>
      <c r="BH207" s="190" t="str">
        <f t="shared" si="111"/>
        <v/>
      </c>
      <c r="BI207" s="190" t="str">
        <f t="shared" si="111"/>
        <v/>
      </c>
      <c r="BJ207" s="190" t="str">
        <f t="shared" si="111"/>
        <v/>
      </c>
      <c r="BK207" s="190" t="str">
        <f t="shared" si="111"/>
        <v/>
      </c>
      <c r="BL207" s="190" t="str">
        <f t="shared" si="111"/>
        <v/>
      </c>
      <c r="BM207" s="190" t="str">
        <f t="shared" si="111"/>
        <v/>
      </c>
      <c r="BN207" s="190" t="str">
        <f t="shared" si="111"/>
        <v/>
      </c>
      <c r="BO207" s="190" t="str">
        <f t="shared" si="111"/>
        <v/>
      </c>
      <c r="BP207" s="190" t="str">
        <f t="shared" si="111"/>
        <v/>
      </c>
      <c r="BQ207" s="190" t="str">
        <f t="shared" si="111"/>
        <v/>
      </c>
      <c r="BR207" s="190" t="str">
        <f t="shared" si="111"/>
        <v/>
      </c>
      <c r="BS207" s="190" t="str">
        <f t="shared" si="111"/>
        <v/>
      </c>
      <c r="BT207" s="190" t="str">
        <f t="shared" si="100"/>
        <v/>
      </c>
      <c r="BU207" s="190" t="str">
        <f t="shared" si="100"/>
        <v/>
      </c>
      <c r="BV207" s="190" t="str">
        <f t="shared" si="100"/>
        <v/>
      </c>
      <c r="BW207" s="190" t="str">
        <f t="shared" si="100"/>
        <v/>
      </c>
      <c r="BX207" s="190" t="str">
        <f t="shared" si="100"/>
        <v/>
      </c>
      <c r="BY207" s="190" t="str">
        <f t="shared" si="100"/>
        <v/>
      </c>
      <c r="BZ207" t="e">
        <f>IF(LEFT(B207,6)=$A$1,IF(ISERROR(FIND(SALES!$M$8,MPAN!H207)),"",TRUE),"")</f>
        <v>#N/A</v>
      </c>
    </row>
    <row r="208" spans="1:78" x14ac:dyDescent="0.25">
      <c r="A208" t="e">
        <f>IF(BZ208=TRUE,BZ208&amp;COUNTIF($BZ$3:BZ208,"TRUE"),"")</f>
        <v>#N/A</v>
      </c>
      <c r="B208" s="625" t="str">
        <f t="shared" si="101"/>
        <v>00</v>
      </c>
      <c r="C208" s="626">
        <f>'F12'!E211</f>
        <v>0</v>
      </c>
      <c r="D208" s="1" t="str">
        <f t="shared" si="102"/>
        <v>0</v>
      </c>
      <c r="E208" s="1" t="str">
        <f t="shared" si="103"/>
        <v>0</v>
      </c>
      <c r="F208" t="str">
        <f t="shared" si="106"/>
        <v>0</v>
      </c>
      <c r="G208" t="e">
        <f t="shared" si="107"/>
        <v>#VALUE!</v>
      </c>
      <c r="H208" s="1">
        <f>'F12'!F211</f>
        <v>0</v>
      </c>
      <c r="I208" s="197">
        <f t="shared" si="104"/>
        <v>0.25</v>
      </c>
      <c r="J208" s="190" t="str">
        <f t="shared" si="109"/>
        <v/>
      </c>
      <c r="K208" s="190" t="str">
        <f t="shared" si="109"/>
        <v/>
      </c>
      <c r="L208" s="190" t="str">
        <f t="shared" si="109"/>
        <v/>
      </c>
      <c r="M208" s="190" t="str">
        <f t="shared" si="109"/>
        <v/>
      </c>
      <c r="N208" s="190" t="str">
        <f t="shared" si="109"/>
        <v/>
      </c>
      <c r="O208" s="190" t="str">
        <f t="shared" si="109"/>
        <v/>
      </c>
      <c r="P208" s="190" t="str">
        <f t="shared" si="109"/>
        <v/>
      </c>
      <c r="Q208" s="190" t="str">
        <f t="shared" si="109"/>
        <v/>
      </c>
      <c r="R208" s="190" t="str">
        <f t="shared" si="109"/>
        <v/>
      </c>
      <c r="S208" s="190" t="str">
        <f t="shared" si="109"/>
        <v/>
      </c>
      <c r="T208" s="190" t="str">
        <f t="shared" si="109"/>
        <v/>
      </c>
      <c r="U208" s="190" t="str">
        <f t="shared" si="109"/>
        <v/>
      </c>
      <c r="V208" s="190" t="str">
        <f t="shared" si="109"/>
        <v/>
      </c>
      <c r="W208" s="190" t="str">
        <f t="shared" si="109"/>
        <v/>
      </c>
      <c r="X208" s="190" t="str">
        <f t="shared" si="109"/>
        <v/>
      </c>
      <c r="Y208" s="190" t="str">
        <f t="shared" si="109"/>
        <v/>
      </c>
      <c r="Z208" s="190" t="str">
        <f t="shared" si="108"/>
        <v/>
      </c>
      <c r="AA208" s="190" t="str">
        <f t="shared" si="108"/>
        <v/>
      </c>
      <c r="AB208" s="190" t="str">
        <f t="shared" si="108"/>
        <v/>
      </c>
      <c r="AC208" s="190" t="str">
        <f t="shared" si="108"/>
        <v/>
      </c>
      <c r="AD208" s="190" t="str">
        <f t="shared" si="108"/>
        <v/>
      </c>
      <c r="AE208" s="190" t="str">
        <f t="shared" si="108"/>
        <v/>
      </c>
      <c r="AF208" s="190" t="str">
        <f t="shared" si="108"/>
        <v/>
      </c>
      <c r="AG208" s="190" t="str">
        <f t="shared" si="108"/>
        <v/>
      </c>
      <c r="AH208" s="190" t="str">
        <f t="shared" si="108"/>
        <v/>
      </c>
      <c r="AI208" s="190" t="str">
        <f t="shared" si="108"/>
        <v/>
      </c>
      <c r="AJ208" s="190" t="str">
        <f t="shared" si="108"/>
        <v/>
      </c>
      <c r="AK208" s="190" t="str">
        <f t="shared" si="108"/>
        <v/>
      </c>
      <c r="AL208" s="190" t="str">
        <f t="shared" si="108"/>
        <v/>
      </c>
      <c r="AM208" s="190" t="str">
        <f t="shared" si="108"/>
        <v/>
      </c>
      <c r="AN208" s="190" t="str">
        <f t="shared" si="108"/>
        <v/>
      </c>
      <c r="AO208" s="190" t="str">
        <f t="shared" si="105"/>
        <v/>
      </c>
      <c r="AP208" s="190" t="str">
        <f t="shared" si="105"/>
        <v/>
      </c>
      <c r="AQ208" s="190" t="str">
        <f t="shared" si="105"/>
        <v/>
      </c>
      <c r="AR208" s="190" t="str">
        <f t="shared" si="105"/>
        <v/>
      </c>
      <c r="AS208" s="190" t="str">
        <f t="shared" si="105"/>
        <v/>
      </c>
      <c r="AT208" s="190" t="str">
        <f t="shared" si="105"/>
        <v/>
      </c>
      <c r="AU208" s="190" t="str">
        <f t="shared" si="105"/>
        <v/>
      </c>
      <c r="AV208" s="190" t="str">
        <f t="shared" si="105"/>
        <v/>
      </c>
      <c r="AW208" s="190" t="str">
        <f t="shared" si="105"/>
        <v/>
      </c>
      <c r="AX208" s="190" t="str">
        <f t="shared" si="105"/>
        <v/>
      </c>
      <c r="AY208" s="190" t="str">
        <f t="shared" si="105"/>
        <v/>
      </c>
      <c r="AZ208" s="190" t="str">
        <f t="shared" si="105"/>
        <v/>
      </c>
      <c r="BA208" s="190" t="str">
        <f t="shared" si="105"/>
        <v/>
      </c>
      <c r="BB208" s="190" t="str">
        <f t="shared" si="105"/>
        <v/>
      </c>
      <c r="BC208" s="190" t="str">
        <f t="shared" si="105"/>
        <v/>
      </c>
      <c r="BD208" s="190" t="str">
        <f t="shared" si="105"/>
        <v/>
      </c>
      <c r="BE208" s="190" t="str">
        <f t="shared" si="95"/>
        <v/>
      </c>
      <c r="BF208" s="190" t="str">
        <f t="shared" si="111"/>
        <v/>
      </c>
      <c r="BG208" s="190" t="str">
        <f t="shared" si="111"/>
        <v/>
      </c>
      <c r="BH208" s="190" t="str">
        <f t="shared" si="111"/>
        <v/>
      </c>
      <c r="BI208" s="190" t="str">
        <f t="shared" si="111"/>
        <v/>
      </c>
      <c r="BJ208" s="190" t="str">
        <f t="shared" si="111"/>
        <v/>
      </c>
      <c r="BK208" s="190" t="str">
        <f t="shared" si="111"/>
        <v/>
      </c>
      <c r="BL208" s="190" t="str">
        <f t="shared" si="111"/>
        <v/>
      </c>
      <c r="BM208" s="190" t="str">
        <f t="shared" si="111"/>
        <v/>
      </c>
      <c r="BN208" s="190" t="str">
        <f t="shared" si="111"/>
        <v/>
      </c>
      <c r="BO208" s="190" t="str">
        <f t="shared" si="111"/>
        <v/>
      </c>
      <c r="BP208" s="190" t="str">
        <f t="shared" si="111"/>
        <v/>
      </c>
      <c r="BQ208" s="190" t="str">
        <f t="shared" si="111"/>
        <v/>
      </c>
      <c r="BR208" s="190" t="str">
        <f t="shared" si="111"/>
        <v/>
      </c>
      <c r="BS208" s="190" t="str">
        <f t="shared" si="111"/>
        <v/>
      </c>
      <c r="BT208" s="190" t="str">
        <f t="shared" si="100"/>
        <v/>
      </c>
      <c r="BU208" s="190" t="str">
        <f t="shared" si="100"/>
        <v/>
      </c>
      <c r="BV208" s="190" t="str">
        <f t="shared" si="100"/>
        <v/>
      </c>
      <c r="BW208" s="190" t="str">
        <f t="shared" si="100"/>
        <v/>
      </c>
      <c r="BX208" s="190" t="str">
        <f t="shared" si="100"/>
        <v/>
      </c>
      <c r="BY208" s="190" t="str">
        <f t="shared" si="100"/>
        <v/>
      </c>
      <c r="BZ208" t="e">
        <f>IF(LEFT(B208,6)=$A$1,IF(ISERROR(FIND(SALES!$M$8,MPAN!H208)),"",TRUE),"")</f>
        <v>#N/A</v>
      </c>
    </row>
    <row r="209" spans="1:78" x14ac:dyDescent="0.25">
      <c r="A209" t="e">
        <f>IF(BZ209=TRUE,BZ209&amp;COUNTIF($BZ$3:BZ209,"TRUE"),"")</f>
        <v>#N/A</v>
      </c>
      <c r="B209" s="625" t="str">
        <f t="shared" si="101"/>
        <v>00</v>
      </c>
      <c r="C209" s="626">
        <f>'F12'!E212</f>
        <v>0</v>
      </c>
      <c r="D209" s="1" t="str">
        <f t="shared" si="102"/>
        <v>0</v>
      </c>
      <c r="E209" s="1" t="str">
        <f t="shared" si="103"/>
        <v>0</v>
      </c>
      <c r="F209" t="str">
        <f t="shared" si="106"/>
        <v>0</v>
      </c>
      <c r="G209" t="e">
        <f t="shared" si="107"/>
        <v>#VALUE!</v>
      </c>
      <c r="H209" s="1">
        <f>'F12'!F212</f>
        <v>0</v>
      </c>
      <c r="I209" s="197">
        <f t="shared" si="104"/>
        <v>0.25</v>
      </c>
      <c r="J209" s="190" t="str">
        <f t="shared" si="109"/>
        <v/>
      </c>
      <c r="K209" s="190" t="str">
        <f t="shared" si="109"/>
        <v/>
      </c>
      <c r="L209" s="190" t="str">
        <f t="shared" si="109"/>
        <v/>
      </c>
      <c r="M209" s="190" t="str">
        <f t="shared" si="109"/>
        <v/>
      </c>
      <c r="N209" s="190" t="str">
        <f t="shared" si="109"/>
        <v/>
      </c>
      <c r="O209" s="190" t="str">
        <f t="shared" si="109"/>
        <v/>
      </c>
      <c r="P209" s="190" t="str">
        <f t="shared" si="109"/>
        <v/>
      </c>
      <c r="Q209" s="190" t="str">
        <f t="shared" si="109"/>
        <v/>
      </c>
      <c r="R209" s="190" t="str">
        <f t="shared" si="109"/>
        <v/>
      </c>
      <c r="S209" s="190" t="str">
        <f t="shared" si="109"/>
        <v/>
      </c>
      <c r="T209" s="190" t="str">
        <f t="shared" si="109"/>
        <v/>
      </c>
      <c r="U209" s="190" t="str">
        <f t="shared" si="109"/>
        <v/>
      </c>
      <c r="V209" s="190" t="str">
        <f t="shared" si="109"/>
        <v/>
      </c>
      <c r="W209" s="190" t="str">
        <f t="shared" si="109"/>
        <v/>
      </c>
      <c r="X209" s="190" t="str">
        <f t="shared" si="109"/>
        <v/>
      </c>
      <c r="Y209" s="190" t="str">
        <f t="shared" si="109"/>
        <v/>
      </c>
      <c r="Z209" s="190" t="str">
        <f t="shared" si="108"/>
        <v/>
      </c>
      <c r="AA209" s="190" t="str">
        <f t="shared" si="108"/>
        <v/>
      </c>
      <c r="AB209" s="190" t="str">
        <f t="shared" si="108"/>
        <v/>
      </c>
      <c r="AC209" s="190" t="str">
        <f t="shared" si="108"/>
        <v/>
      </c>
      <c r="AD209" s="190" t="str">
        <f t="shared" si="108"/>
        <v/>
      </c>
      <c r="AE209" s="190" t="str">
        <f t="shared" si="108"/>
        <v/>
      </c>
      <c r="AF209" s="190" t="str">
        <f t="shared" si="108"/>
        <v/>
      </c>
      <c r="AG209" s="190" t="str">
        <f t="shared" si="108"/>
        <v/>
      </c>
      <c r="AH209" s="190" t="str">
        <f t="shared" si="108"/>
        <v/>
      </c>
      <c r="AI209" s="190" t="str">
        <f t="shared" si="108"/>
        <v/>
      </c>
      <c r="AJ209" s="190" t="str">
        <f t="shared" si="108"/>
        <v/>
      </c>
      <c r="AK209" s="190" t="str">
        <f t="shared" si="108"/>
        <v/>
      </c>
      <c r="AL209" s="190" t="str">
        <f t="shared" si="108"/>
        <v/>
      </c>
      <c r="AM209" s="190" t="str">
        <f t="shared" si="108"/>
        <v/>
      </c>
      <c r="AN209" s="190" t="str">
        <f t="shared" si="108"/>
        <v/>
      </c>
      <c r="AO209" s="190" t="str">
        <f t="shared" si="105"/>
        <v/>
      </c>
      <c r="AP209" s="190" t="str">
        <f t="shared" si="105"/>
        <v/>
      </c>
      <c r="AQ209" s="190" t="str">
        <f t="shared" si="105"/>
        <v/>
      </c>
      <c r="AR209" s="190" t="str">
        <f t="shared" si="105"/>
        <v/>
      </c>
      <c r="AS209" s="190" t="str">
        <f t="shared" si="105"/>
        <v/>
      </c>
      <c r="AT209" s="190" t="str">
        <f t="shared" si="105"/>
        <v/>
      </c>
      <c r="AU209" s="190" t="str">
        <f t="shared" si="105"/>
        <v/>
      </c>
      <c r="AV209" s="190" t="str">
        <f t="shared" si="105"/>
        <v/>
      </c>
      <c r="AW209" s="190" t="str">
        <f t="shared" si="105"/>
        <v/>
      </c>
      <c r="AX209" s="190" t="str">
        <f t="shared" si="105"/>
        <v/>
      </c>
      <c r="AY209" s="190" t="str">
        <f t="shared" si="105"/>
        <v/>
      </c>
      <c r="AZ209" s="190" t="str">
        <f t="shared" si="105"/>
        <v/>
      </c>
      <c r="BA209" s="190" t="str">
        <f t="shared" si="105"/>
        <v/>
      </c>
      <c r="BB209" s="190" t="str">
        <f t="shared" si="105"/>
        <v/>
      </c>
      <c r="BC209" s="190" t="str">
        <f t="shared" si="105"/>
        <v/>
      </c>
      <c r="BD209" s="190" t="str">
        <f t="shared" si="105"/>
        <v/>
      </c>
      <c r="BE209" s="190" t="str">
        <f t="shared" si="95"/>
        <v/>
      </c>
      <c r="BF209" s="190" t="str">
        <f t="shared" si="111"/>
        <v/>
      </c>
      <c r="BG209" s="190" t="str">
        <f t="shared" si="111"/>
        <v/>
      </c>
      <c r="BH209" s="190" t="str">
        <f t="shared" si="111"/>
        <v/>
      </c>
      <c r="BI209" s="190" t="str">
        <f t="shared" si="111"/>
        <v/>
      </c>
      <c r="BJ209" s="190" t="str">
        <f t="shared" si="111"/>
        <v/>
      </c>
      <c r="BK209" s="190" t="str">
        <f t="shared" si="111"/>
        <v/>
      </c>
      <c r="BL209" s="190" t="str">
        <f t="shared" si="111"/>
        <v/>
      </c>
      <c r="BM209" s="190" t="str">
        <f t="shared" si="111"/>
        <v/>
      </c>
      <c r="BN209" s="190" t="str">
        <f t="shared" si="111"/>
        <v/>
      </c>
      <c r="BO209" s="190" t="str">
        <f t="shared" si="111"/>
        <v/>
      </c>
      <c r="BP209" s="190" t="str">
        <f t="shared" si="111"/>
        <v/>
      </c>
      <c r="BQ209" s="190" t="str">
        <f t="shared" si="111"/>
        <v/>
      </c>
      <c r="BR209" s="190" t="str">
        <f t="shared" si="111"/>
        <v/>
      </c>
      <c r="BS209" s="190" t="str">
        <f t="shared" si="111"/>
        <v/>
      </c>
      <c r="BT209" s="190" t="str">
        <f t="shared" si="100"/>
        <v/>
      </c>
      <c r="BU209" s="190" t="str">
        <f t="shared" si="100"/>
        <v/>
      </c>
      <c r="BV209" s="190" t="str">
        <f t="shared" si="100"/>
        <v/>
      </c>
      <c r="BW209" s="190" t="str">
        <f t="shared" si="100"/>
        <v/>
      </c>
      <c r="BX209" s="190" t="str">
        <f t="shared" si="100"/>
        <v/>
      </c>
      <c r="BY209" s="190" t="str">
        <f t="shared" si="100"/>
        <v/>
      </c>
      <c r="BZ209" t="e">
        <f>IF(LEFT(B209,6)=$A$1,IF(ISERROR(FIND(SALES!$M$8,MPAN!H209)),"",TRUE),"")</f>
        <v>#N/A</v>
      </c>
    </row>
    <row r="210" spans="1:78" x14ac:dyDescent="0.25">
      <c r="A210" t="e">
        <f>IF(BZ210=TRUE,BZ210&amp;COUNTIF($BZ$3:BZ210,"TRUE"),"")</f>
        <v>#N/A</v>
      </c>
      <c r="B210" s="625" t="str">
        <f t="shared" si="101"/>
        <v>00</v>
      </c>
      <c r="C210" s="626">
        <f>'F12'!E213</f>
        <v>0</v>
      </c>
      <c r="D210" s="1" t="str">
        <f t="shared" si="102"/>
        <v>0</v>
      </c>
      <c r="E210" s="1" t="str">
        <f t="shared" si="103"/>
        <v>0</v>
      </c>
      <c r="F210" t="str">
        <f t="shared" si="106"/>
        <v>0</v>
      </c>
      <c r="G210" t="e">
        <f t="shared" si="107"/>
        <v>#VALUE!</v>
      </c>
      <c r="H210" s="1">
        <f>'F12'!F213</f>
        <v>0</v>
      </c>
      <c r="I210" s="197">
        <f t="shared" si="104"/>
        <v>0.25</v>
      </c>
      <c r="J210" s="190" t="str">
        <f t="shared" si="109"/>
        <v/>
      </c>
      <c r="K210" s="190" t="str">
        <f t="shared" si="109"/>
        <v/>
      </c>
      <c r="L210" s="190" t="str">
        <f t="shared" si="109"/>
        <v/>
      </c>
      <c r="M210" s="190" t="str">
        <f t="shared" si="109"/>
        <v/>
      </c>
      <c r="N210" s="190" t="str">
        <f t="shared" si="109"/>
        <v/>
      </c>
      <c r="O210" s="190" t="str">
        <f t="shared" si="109"/>
        <v/>
      </c>
      <c r="P210" s="190" t="str">
        <f t="shared" si="109"/>
        <v/>
      </c>
      <c r="Q210" s="190" t="str">
        <f t="shared" si="109"/>
        <v/>
      </c>
      <c r="R210" s="190" t="str">
        <f t="shared" si="109"/>
        <v/>
      </c>
      <c r="S210" s="190" t="str">
        <f t="shared" si="109"/>
        <v/>
      </c>
      <c r="T210" s="190" t="str">
        <f t="shared" si="109"/>
        <v/>
      </c>
      <c r="U210" s="190" t="str">
        <f t="shared" si="109"/>
        <v/>
      </c>
      <c r="V210" s="190" t="str">
        <f t="shared" si="109"/>
        <v/>
      </c>
      <c r="W210" s="190" t="str">
        <f t="shared" si="109"/>
        <v/>
      </c>
      <c r="X210" s="190" t="str">
        <f t="shared" si="109"/>
        <v/>
      </c>
      <c r="Y210" s="190" t="str">
        <f t="shared" si="109"/>
        <v/>
      </c>
      <c r="Z210" s="190" t="str">
        <f t="shared" si="108"/>
        <v/>
      </c>
      <c r="AA210" s="190" t="str">
        <f t="shared" si="108"/>
        <v/>
      </c>
      <c r="AB210" s="190" t="str">
        <f t="shared" si="108"/>
        <v/>
      </c>
      <c r="AC210" s="190" t="str">
        <f t="shared" si="108"/>
        <v/>
      </c>
      <c r="AD210" s="190" t="str">
        <f t="shared" si="108"/>
        <v/>
      </c>
      <c r="AE210" s="190" t="str">
        <f t="shared" si="108"/>
        <v/>
      </c>
      <c r="AF210" s="190" t="str">
        <f t="shared" si="108"/>
        <v/>
      </c>
      <c r="AG210" s="190" t="str">
        <f t="shared" si="108"/>
        <v/>
      </c>
      <c r="AH210" s="190" t="str">
        <f t="shared" si="108"/>
        <v/>
      </c>
      <c r="AI210" s="190" t="str">
        <f t="shared" si="108"/>
        <v/>
      </c>
      <c r="AJ210" s="190" t="str">
        <f t="shared" si="108"/>
        <v/>
      </c>
      <c r="AK210" s="190" t="str">
        <f t="shared" si="108"/>
        <v/>
      </c>
      <c r="AL210" s="190" t="str">
        <f t="shared" si="108"/>
        <v/>
      </c>
      <c r="AM210" s="190" t="str">
        <f t="shared" si="108"/>
        <v/>
      </c>
      <c r="AN210" s="190" t="str">
        <f t="shared" si="108"/>
        <v/>
      </c>
      <c r="AO210" s="190" t="str">
        <f t="shared" si="105"/>
        <v/>
      </c>
      <c r="AP210" s="190" t="str">
        <f t="shared" si="105"/>
        <v/>
      </c>
      <c r="AQ210" s="190" t="str">
        <f t="shared" si="105"/>
        <v/>
      </c>
      <c r="AR210" s="190" t="str">
        <f t="shared" si="105"/>
        <v/>
      </c>
      <c r="AS210" s="190" t="str">
        <f t="shared" si="105"/>
        <v/>
      </c>
      <c r="AT210" s="190" t="str">
        <f t="shared" si="105"/>
        <v/>
      </c>
      <c r="AU210" s="190" t="str">
        <f t="shared" si="105"/>
        <v/>
      </c>
      <c r="AV210" s="190" t="str">
        <f t="shared" si="105"/>
        <v/>
      </c>
      <c r="AW210" s="190" t="str">
        <f t="shared" si="105"/>
        <v/>
      </c>
      <c r="AX210" s="190" t="str">
        <f t="shared" si="105"/>
        <v/>
      </c>
      <c r="AY210" s="190" t="str">
        <f t="shared" si="105"/>
        <v/>
      </c>
      <c r="AZ210" s="190" t="str">
        <f t="shared" si="105"/>
        <v/>
      </c>
      <c r="BA210" s="190" t="str">
        <f t="shared" si="105"/>
        <v/>
      </c>
      <c r="BB210" s="190" t="str">
        <f t="shared" si="105"/>
        <v/>
      </c>
      <c r="BC210" s="190" t="str">
        <f t="shared" si="105"/>
        <v/>
      </c>
      <c r="BD210" s="190" t="str">
        <f t="shared" si="105"/>
        <v/>
      </c>
      <c r="BE210" s="190" t="str">
        <f t="shared" si="95"/>
        <v/>
      </c>
      <c r="BF210" s="190" t="str">
        <f t="shared" si="111"/>
        <v/>
      </c>
      <c r="BG210" s="190" t="str">
        <f t="shared" si="111"/>
        <v/>
      </c>
      <c r="BH210" s="190" t="str">
        <f t="shared" si="111"/>
        <v/>
      </c>
      <c r="BI210" s="190" t="str">
        <f t="shared" si="111"/>
        <v/>
      </c>
      <c r="BJ210" s="190" t="str">
        <f t="shared" si="111"/>
        <v/>
      </c>
      <c r="BK210" s="190" t="str">
        <f t="shared" si="111"/>
        <v/>
      </c>
      <c r="BL210" s="190" t="str">
        <f t="shared" si="111"/>
        <v/>
      </c>
      <c r="BM210" s="190" t="str">
        <f t="shared" si="111"/>
        <v/>
      </c>
      <c r="BN210" s="190" t="str">
        <f t="shared" si="111"/>
        <v/>
      </c>
      <c r="BO210" s="190" t="str">
        <f t="shared" si="111"/>
        <v/>
      </c>
      <c r="BP210" s="190" t="str">
        <f t="shared" si="111"/>
        <v/>
      </c>
      <c r="BQ210" s="190" t="str">
        <f t="shared" si="111"/>
        <v/>
      </c>
      <c r="BR210" s="190" t="str">
        <f t="shared" si="111"/>
        <v/>
      </c>
      <c r="BS210" s="190" t="str">
        <f t="shared" si="111"/>
        <v/>
      </c>
      <c r="BT210" s="190" t="str">
        <f t="shared" si="100"/>
        <v/>
      </c>
      <c r="BU210" s="190" t="str">
        <f t="shared" si="100"/>
        <v/>
      </c>
      <c r="BV210" s="190" t="str">
        <f t="shared" si="100"/>
        <v/>
      </c>
      <c r="BW210" s="190" t="str">
        <f t="shared" si="100"/>
        <v/>
      </c>
      <c r="BX210" s="190" t="str">
        <f t="shared" si="100"/>
        <v/>
      </c>
      <c r="BY210" s="190" t="str">
        <f t="shared" si="100"/>
        <v/>
      </c>
      <c r="BZ210" t="e">
        <f>IF(LEFT(B210,6)=$A$1,IF(ISERROR(FIND(SALES!$M$8,MPAN!H210)),"",TRUE),"")</f>
        <v>#N/A</v>
      </c>
    </row>
    <row r="211" spans="1:78" x14ac:dyDescent="0.25">
      <c r="A211" t="e">
        <f>IF(BZ211=TRUE,BZ211&amp;COUNTIF($BZ$3:BZ211,"TRUE"),"")</f>
        <v>#N/A</v>
      </c>
      <c r="B211" s="625" t="str">
        <f t="shared" si="101"/>
        <v>00</v>
      </c>
      <c r="C211" s="626">
        <f>'F12'!E214</f>
        <v>0</v>
      </c>
      <c r="D211" s="1" t="str">
        <f t="shared" si="102"/>
        <v>0</v>
      </c>
      <c r="E211" s="1" t="str">
        <f t="shared" si="103"/>
        <v>0</v>
      </c>
      <c r="F211" t="str">
        <f t="shared" si="106"/>
        <v>0</v>
      </c>
      <c r="G211" t="e">
        <f t="shared" si="107"/>
        <v>#VALUE!</v>
      </c>
      <c r="H211" s="1">
        <f>'F12'!F214</f>
        <v>0</v>
      </c>
      <c r="I211" s="197">
        <f t="shared" si="104"/>
        <v>0.25</v>
      </c>
      <c r="J211" s="190" t="str">
        <f t="shared" si="109"/>
        <v/>
      </c>
      <c r="K211" s="190" t="str">
        <f t="shared" si="109"/>
        <v/>
      </c>
      <c r="L211" s="190" t="str">
        <f t="shared" si="109"/>
        <v/>
      </c>
      <c r="M211" s="190" t="str">
        <f t="shared" si="109"/>
        <v/>
      </c>
      <c r="N211" s="190" t="str">
        <f t="shared" si="109"/>
        <v/>
      </c>
      <c r="O211" s="190" t="str">
        <f t="shared" si="109"/>
        <v/>
      </c>
      <c r="P211" s="190" t="str">
        <f t="shared" si="109"/>
        <v/>
      </c>
      <c r="Q211" s="190" t="str">
        <f t="shared" si="109"/>
        <v/>
      </c>
      <c r="R211" s="190" t="str">
        <f t="shared" si="109"/>
        <v/>
      </c>
      <c r="S211" s="190" t="str">
        <f t="shared" si="109"/>
        <v/>
      </c>
      <c r="T211" s="190" t="str">
        <f t="shared" si="109"/>
        <v/>
      </c>
      <c r="U211" s="190" t="str">
        <f t="shared" si="109"/>
        <v/>
      </c>
      <c r="V211" s="190" t="str">
        <f t="shared" si="109"/>
        <v/>
      </c>
      <c r="W211" s="190" t="str">
        <f t="shared" si="109"/>
        <v/>
      </c>
      <c r="X211" s="190" t="str">
        <f t="shared" si="109"/>
        <v/>
      </c>
      <c r="Y211" s="190" t="str">
        <f t="shared" si="109"/>
        <v/>
      </c>
      <c r="Z211" s="190" t="str">
        <f t="shared" si="108"/>
        <v/>
      </c>
      <c r="AA211" s="190" t="str">
        <f t="shared" si="108"/>
        <v/>
      </c>
      <c r="AB211" s="190" t="str">
        <f t="shared" si="108"/>
        <v/>
      </c>
      <c r="AC211" s="190" t="str">
        <f t="shared" si="108"/>
        <v/>
      </c>
      <c r="AD211" s="190" t="str">
        <f t="shared" si="108"/>
        <v/>
      </c>
      <c r="AE211" s="190" t="str">
        <f t="shared" si="108"/>
        <v/>
      </c>
      <c r="AF211" s="190" t="str">
        <f t="shared" si="108"/>
        <v/>
      </c>
      <c r="AG211" s="190" t="str">
        <f t="shared" si="108"/>
        <v/>
      </c>
      <c r="AH211" s="190" t="str">
        <f t="shared" si="108"/>
        <v/>
      </c>
      <c r="AI211" s="190" t="str">
        <f t="shared" si="108"/>
        <v/>
      </c>
      <c r="AJ211" s="190" t="str">
        <f t="shared" si="108"/>
        <v/>
      </c>
      <c r="AK211" s="190" t="str">
        <f t="shared" si="108"/>
        <v/>
      </c>
      <c r="AL211" s="190" t="str">
        <f t="shared" si="108"/>
        <v/>
      </c>
      <c r="AM211" s="190" t="str">
        <f t="shared" si="108"/>
        <v/>
      </c>
      <c r="AN211" s="190" t="str">
        <f t="shared" si="108"/>
        <v/>
      </c>
      <c r="AO211" s="190" t="str">
        <f t="shared" si="105"/>
        <v/>
      </c>
      <c r="AP211" s="190" t="str">
        <f t="shared" si="105"/>
        <v/>
      </c>
      <c r="AQ211" s="190" t="str">
        <f t="shared" si="105"/>
        <v/>
      </c>
      <c r="AR211" s="190" t="str">
        <f t="shared" si="105"/>
        <v/>
      </c>
      <c r="AS211" s="190" t="str">
        <f t="shared" si="105"/>
        <v/>
      </c>
      <c r="AT211" s="190" t="str">
        <f t="shared" si="105"/>
        <v/>
      </c>
      <c r="AU211" s="190" t="str">
        <f t="shared" si="105"/>
        <v/>
      </c>
      <c r="AV211" s="190" t="str">
        <f t="shared" si="105"/>
        <v/>
      </c>
      <c r="AW211" s="190" t="str">
        <f t="shared" si="105"/>
        <v/>
      </c>
      <c r="AX211" s="190" t="str">
        <f t="shared" si="105"/>
        <v/>
      </c>
      <c r="AY211" s="190" t="str">
        <f t="shared" si="105"/>
        <v/>
      </c>
      <c r="AZ211" s="190" t="str">
        <f t="shared" si="105"/>
        <v/>
      </c>
      <c r="BA211" s="190" t="str">
        <f t="shared" si="105"/>
        <v/>
      </c>
      <c r="BB211" s="190" t="str">
        <f t="shared" si="105"/>
        <v/>
      </c>
      <c r="BC211" s="190" t="str">
        <f t="shared" si="105"/>
        <v/>
      </c>
      <c r="BD211" s="190" t="str">
        <f t="shared" ref="BD211:BD228" si="112">IF(BD$2&gt;LEN($H211),IF(BD$1=1,IF(LEN($H211)=2,"0"&amp;$H211,""),""),RIGHT(LEFT($H211,BD$2),3))</f>
        <v/>
      </c>
      <c r="BE211" s="190" t="str">
        <f t="shared" ref="BE211:BE236" si="113">IF(BE$2&gt;LEN($H211),IF(BE$1=1,IF(LEN($H211)=2,"0"&amp;$H211,""),""),RIGHT(LEFT($H211,BE$2),3))</f>
        <v/>
      </c>
      <c r="BF211" s="190" t="str">
        <f t="shared" si="111"/>
        <v/>
      </c>
      <c r="BG211" s="190" t="str">
        <f t="shared" si="111"/>
        <v/>
      </c>
      <c r="BH211" s="190" t="str">
        <f t="shared" si="111"/>
        <v/>
      </c>
      <c r="BI211" s="190" t="str">
        <f t="shared" si="111"/>
        <v/>
      </c>
      <c r="BJ211" s="190" t="str">
        <f t="shared" si="111"/>
        <v/>
      </c>
      <c r="BK211" s="190" t="str">
        <f t="shared" si="111"/>
        <v/>
      </c>
      <c r="BL211" s="190" t="str">
        <f t="shared" si="111"/>
        <v/>
      </c>
      <c r="BM211" s="190" t="str">
        <f t="shared" si="111"/>
        <v/>
      </c>
      <c r="BN211" s="190" t="str">
        <f t="shared" si="111"/>
        <v/>
      </c>
      <c r="BO211" s="190" t="str">
        <f t="shared" si="111"/>
        <v/>
      </c>
      <c r="BP211" s="190" t="str">
        <f t="shared" si="111"/>
        <v/>
      </c>
      <c r="BQ211" s="190" t="str">
        <f t="shared" si="111"/>
        <v/>
      </c>
      <c r="BR211" s="190" t="str">
        <f t="shared" si="111"/>
        <v/>
      </c>
      <c r="BS211" s="190" t="str">
        <f t="shared" si="111"/>
        <v/>
      </c>
      <c r="BT211" s="190" t="str">
        <f t="shared" si="100"/>
        <v/>
      </c>
      <c r="BU211" s="190" t="str">
        <f t="shared" si="100"/>
        <v/>
      </c>
      <c r="BV211" s="190" t="str">
        <f t="shared" si="100"/>
        <v/>
      </c>
      <c r="BW211" s="190" t="str">
        <f t="shared" si="100"/>
        <v/>
      </c>
      <c r="BX211" s="190" t="str">
        <f t="shared" si="100"/>
        <v/>
      </c>
      <c r="BY211" s="190" t="str">
        <f t="shared" si="100"/>
        <v/>
      </c>
      <c r="BZ211" t="e">
        <f>IF(LEFT(B211,6)=$A$1,IF(ISERROR(FIND(SALES!$M$8,MPAN!H211)),"",TRUE),"")</f>
        <v>#N/A</v>
      </c>
    </row>
    <row r="212" spans="1:78" x14ac:dyDescent="0.25">
      <c r="A212" t="e">
        <f>IF(BZ212=TRUE,BZ212&amp;COUNTIF($BZ$3:BZ212,"TRUE"),"")</f>
        <v>#N/A</v>
      </c>
      <c r="B212" s="625" t="str">
        <f t="shared" si="101"/>
        <v>00</v>
      </c>
      <c r="C212" s="626">
        <f>'F12'!E215</f>
        <v>0</v>
      </c>
      <c r="D212" s="1" t="str">
        <f t="shared" si="102"/>
        <v>0</v>
      </c>
      <c r="E212" s="1" t="str">
        <f t="shared" si="103"/>
        <v>0</v>
      </c>
      <c r="F212" t="str">
        <f t="shared" si="106"/>
        <v>0</v>
      </c>
      <c r="G212" t="e">
        <f t="shared" si="107"/>
        <v>#VALUE!</v>
      </c>
      <c r="H212" s="1">
        <f>'F12'!F215</f>
        <v>0</v>
      </c>
      <c r="I212" s="197">
        <f t="shared" si="104"/>
        <v>0.25</v>
      </c>
      <c r="J212" s="190" t="str">
        <f t="shared" si="109"/>
        <v/>
      </c>
      <c r="K212" s="190" t="str">
        <f t="shared" si="109"/>
        <v/>
      </c>
      <c r="L212" s="190" t="str">
        <f t="shared" si="109"/>
        <v/>
      </c>
      <c r="M212" s="190" t="str">
        <f t="shared" si="109"/>
        <v/>
      </c>
      <c r="N212" s="190" t="str">
        <f t="shared" si="109"/>
        <v/>
      </c>
      <c r="O212" s="190" t="str">
        <f t="shared" si="109"/>
        <v/>
      </c>
      <c r="P212" s="190" t="str">
        <f t="shared" si="109"/>
        <v/>
      </c>
      <c r="Q212" s="190" t="str">
        <f t="shared" si="109"/>
        <v/>
      </c>
      <c r="R212" s="190" t="str">
        <f t="shared" si="109"/>
        <v/>
      </c>
      <c r="S212" s="190" t="str">
        <f t="shared" si="109"/>
        <v/>
      </c>
      <c r="T212" s="190" t="str">
        <f t="shared" si="109"/>
        <v/>
      </c>
      <c r="U212" s="190" t="str">
        <f t="shared" si="109"/>
        <v/>
      </c>
      <c r="V212" s="190" t="str">
        <f t="shared" si="109"/>
        <v/>
      </c>
      <c r="W212" s="190" t="str">
        <f t="shared" si="109"/>
        <v/>
      </c>
      <c r="X212" s="190" t="str">
        <f t="shared" si="109"/>
        <v/>
      </c>
      <c r="Y212" s="190" t="str">
        <f t="shared" si="109"/>
        <v/>
      </c>
      <c r="Z212" s="190" t="str">
        <f t="shared" si="108"/>
        <v/>
      </c>
      <c r="AA212" s="190" t="str">
        <f t="shared" si="108"/>
        <v/>
      </c>
      <c r="AB212" s="190" t="str">
        <f t="shared" si="108"/>
        <v/>
      </c>
      <c r="AC212" s="190" t="str">
        <f t="shared" si="108"/>
        <v/>
      </c>
      <c r="AD212" s="190" t="str">
        <f t="shared" si="108"/>
        <v/>
      </c>
      <c r="AE212" s="190" t="str">
        <f t="shared" si="108"/>
        <v/>
      </c>
      <c r="AF212" s="190" t="str">
        <f t="shared" si="108"/>
        <v/>
      </c>
      <c r="AG212" s="190" t="str">
        <f t="shared" si="108"/>
        <v/>
      </c>
      <c r="AH212" s="190" t="str">
        <f t="shared" si="108"/>
        <v/>
      </c>
      <c r="AI212" s="190" t="str">
        <f t="shared" si="108"/>
        <v/>
      </c>
      <c r="AJ212" s="190" t="str">
        <f t="shared" si="108"/>
        <v/>
      </c>
      <c r="AK212" s="190" t="str">
        <f t="shared" si="108"/>
        <v/>
      </c>
      <c r="AL212" s="190" t="str">
        <f t="shared" si="108"/>
        <v/>
      </c>
      <c r="AM212" s="190" t="str">
        <f t="shared" si="108"/>
        <v/>
      </c>
      <c r="AN212" s="190" t="str">
        <f t="shared" si="108"/>
        <v/>
      </c>
      <c r="AO212" s="190" t="str">
        <f t="shared" si="108"/>
        <v/>
      </c>
      <c r="AP212" s="190" t="str">
        <f t="shared" ref="AP212:BC212" si="114">IF(AP$2&gt;LEN($H212),IF(AP$1=1,IF(LEN($H212)=2,"0"&amp;$H212,""),""),RIGHT(LEFT($H212,AP$2),3))</f>
        <v/>
      </c>
      <c r="AQ212" s="190" t="str">
        <f t="shared" si="114"/>
        <v/>
      </c>
      <c r="AR212" s="190" t="str">
        <f t="shared" si="114"/>
        <v/>
      </c>
      <c r="AS212" s="190" t="str">
        <f t="shared" si="114"/>
        <v/>
      </c>
      <c r="AT212" s="190" t="str">
        <f t="shared" si="114"/>
        <v/>
      </c>
      <c r="AU212" s="190" t="str">
        <f t="shared" si="114"/>
        <v/>
      </c>
      <c r="AV212" s="190" t="str">
        <f t="shared" si="114"/>
        <v/>
      </c>
      <c r="AW212" s="190" t="str">
        <f t="shared" si="114"/>
        <v/>
      </c>
      <c r="AX212" s="190" t="str">
        <f t="shared" si="114"/>
        <v/>
      </c>
      <c r="AY212" s="190" t="str">
        <f t="shared" si="114"/>
        <v/>
      </c>
      <c r="AZ212" s="190" t="str">
        <f t="shared" si="114"/>
        <v/>
      </c>
      <c r="BA212" s="190" t="str">
        <f t="shared" si="114"/>
        <v/>
      </c>
      <c r="BB212" s="190" t="str">
        <f t="shared" si="114"/>
        <v/>
      </c>
      <c r="BC212" s="190" t="str">
        <f t="shared" si="114"/>
        <v/>
      </c>
      <c r="BD212" s="190" t="str">
        <f t="shared" si="112"/>
        <v/>
      </c>
      <c r="BE212" s="190" t="str">
        <f t="shared" si="113"/>
        <v/>
      </c>
      <c r="BF212" s="190" t="str">
        <f t="shared" si="111"/>
        <v/>
      </c>
      <c r="BG212" s="190" t="str">
        <f t="shared" si="111"/>
        <v/>
      </c>
      <c r="BH212" s="190" t="str">
        <f t="shared" si="111"/>
        <v/>
      </c>
      <c r="BI212" s="190" t="str">
        <f t="shared" si="111"/>
        <v/>
      </c>
      <c r="BJ212" s="190" t="str">
        <f t="shared" si="111"/>
        <v/>
      </c>
      <c r="BK212" s="190" t="str">
        <f t="shared" si="111"/>
        <v/>
      </c>
      <c r="BL212" s="190" t="str">
        <f t="shared" si="111"/>
        <v/>
      </c>
      <c r="BM212" s="190" t="str">
        <f t="shared" si="111"/>
        <v/>
      </c>
      <c r="BN212" s="190" t="str">
        <f t="shared" si="111"/>
        <v/>
      </c>
      <c r="BO212" s="190" t="str">
        <f t="shared" si="111"/>
        <v/>
      </c>
      <c r="BP212" s="190" t="str">
        <f t="shared" si="111"/>
        <v/>
      </c>
      <c r="BQ212" s="190" t="str">
        <f t="shared" si="111"/>
        <v/>
      </c>
      <c r="BR212" s="190" t="str">
        <f t="shared" si="111"/>
        <v/>
      </c>
      <c r="BS212" s="190" t="str">
        <f t="shared" si="111"/>
        <v/>
      </c>
      <c r="BT212" s="190" t="str">
        <f t="shared" si="100"/>
        <v/>
      </c>
      <c r="BU212" s="190" t="str">
        <f t="shared" si="100"/>
        <v/>
      </c>
      <c r="BV212" s="190" t="str">
        <f t="shared" si="100"/>
        <v/>
      </c>
      <c r="BW212" s="190" t="str">
        <f t="shared" si="100"/>
        <v/>
      </c>
      <c r="BX212" s="190" t="str">
        <f t="shared" si="100"/>
        <v/>
      </c>
      <c r="BY212" s="190" t="str">
        <f t="shared" si="100"/>
        <v/>
      </c>
      <c r="BZ212" t="e">
        <f>IF(LEFT(B212,6)=$A$1,IF(ISERROR(FIND(SALES!$M$8,MPAN!H212)),"",TRUE),"")</f>
        <v>#N/A</v>
      </c>
    </row>
    <row r="213" spans="1:78" x14ac:dyDescent="0.25">
      <c r="A213" t="e">
        <f>IF(BZ213=TRUE,BZ213&amp;COUNTIF($BZ$3:BZ213,"TRUE"),"")</f>
        <v>#N/A</v>
      </c>
      <c r="B213" s="625" t="str">
        <f t="shared" si="101"/>
        <v>00</v>
      </c>
      <c r="C213" s="626">
        <f>'F12'!E216</f>
        <v>0</v>
      </c>
      <c r="D213" s="1" t="str">
        <f t="shared" si="102"/>
        <v>0</v>
      </c>
      <c r="E213" s="1" t="str">
        <f t="shared" si="103"/>
        <v>0</v>
      </c>
      <c r="F213" t="str">
        <f t="shared" si="106"/>
        <v>0</v>
      </c>
      <c r="G213" t="e">
        <f t="shared" si="107"/>
        <v>#VALUE!</v>
      </c>
      <c r="H213" s="1">
        <f>'F12'!F216</f>
        <v>0</v>
      </c>
      <c r="I213" s="197">
        <f t="shared" si="104"/>
        <v>0.25</v>
      </c>
      <c r="J213" s="190" t="str">
        <f t="shared" si="109"/>
        <v/>
      </c>
      <c r="K213" s="190" t="str">
        <f t="shared" si="109"/>
        <v/>
      </c>
      <c r="L213" s="190" t="str">
        <f t="shared" si="109"/>
        <v/>
      </c>
      <c r="M213" s="190" t="str">
        <f t="shared" si="109"/>
        <v/>
      </c>
      <c r="N213" s="190" t="str">
        <f t="shared" si="109"/>
        <v/>
      </c>
      <c r="O213" s="190" t="str">
        <f t="shared" si="109"/>
        <v/>
      </c>
      <c r="P213" s="190" t="str">
        <f t="shared" si="109"/>
        <v/>
      </c>
      <c r="Q213" s="190" t="str">
        <f t="shared" si="109"/>
        <v/>
      </c>
      <c r="R213" s="190" t="str">
        <f t="shared" si="109"/>
        <v/>
      </c>
      <c r="S213" s="190" t="str">
        <f t="shared" si="109"/>
        <v/>
      </c>
      <c r="T213" s="190" t="str">
        <f t="shared" si="109"/>
        <v/>
      </c>
      <c r="U213" s="190" t="str">
        <f t="shared" si="109"/>
        <v/>
      </c>
      <c r="V213" s="190" t="str">
        <f t="shared" si="109"/>
        <v/>
      </c>
      <c r="W213" s="190" t="str">
        <f t="shared" si="109"/>
        <v/>
      </c>
      <c r="X213" s="190" t="str">
        <f t="shared" si="109"/>
        <v/>
      </c>
      <c r="Y213" s="190" t="str">
        <f t="shared" si="109"/>
        <v/>
      </c>
      <c r="Z213" s="190" t="str">
        <f t="shared" si="108"/>
        <v/>
      </c>
      <c r="AA213" s="190" t="str">
        <f t="shared" si="108"/>
        <v/>
      </c>
      <c r="AB213" s="190" t="str">
        <f t="shared" si="108"/>
        <v/>
      </c>
      <c r="AC213" s="190" t="str">
        <f t="shared" si="108"/>
        <v/>
      </c>
      <c r="AD213" s="190" t="str">
        <f t="shared" si="108"/>
        <v/>
      </c>
      <c r="AE213" s="190" t="str">
        <f t="shared" si="108"/>
        <v/>
      </c>
      <c r="AF213" s="190" t="str">
        <f t="shared" si="108"/>
        <v/>
      </c>
      <c r="AG213" s="190" t="str">
        <f t="shared" si="108"/>
        <v/>
      </c>
      <c r="AH213" s="190" t="str">
        <f t="shared" si="108"/>
        <v/>
      </c>
      <c r="AI213" s="190" t="str">
        <f t="shared" si="108"/>
        <v/>
      </c>
      <c r="AJ213" s="190" t="str">
        <f t="shared" si="108"/>
        <v/>
      </c>
      <c r="AK213" s="190" t="str">
        <f t="shared" si="108"/>
        <v/>
      </c>
      <c r="AL213" s="190" t="str">
        <f t="shared" si="108"/>
        <v/>
      </c>
      <c r="AM213" s="190" t="str">
        <f t="shared" si="108"/>
        <v/>
      </c>
      <c r="AN213" s="190" t="str">
        <f t="shared" ref="AN213:BC229" si="115">IF(AN$2&gt;LEN($H213),IF(AN$1=1,IF(LEN($H213)=2,"0"&amp;$H213,""),""),RIGHT(LEFT($H213,AN$2),3))</f>
        <v/>
      </c>
      <c r="AO213" s="190" t="str">
        <f t="shared" si="115"/>
        <v/>
      </c>
      <c r="AP213" s="190" t="str">
        <f t="shared" si="115"/>
        <v/>
      </c>
      <c r="AQ213" s="190" t="str">
        <f t="shared" si="115"/>
        <v/>
      </c>
      <c r="AR213" s="190" t="str">
        <f t="shared" si="115"/>
        <v/>
      </c>
      <c r="AS213" s="190" t="str">
        <f t="shared" si="115"/>
        <v/>
      </c>
      <c r="AT213" s="190" t="str">
        <f t="shared" si="115"/>
        <v/>
      </c>
      <c r="AU213" s="190" t="str">
        <f t="shared" si="115"/>
        <v/>
      </c>
      <c r="AV213" s="190" t="str">
        <f t="shared" si="115"/>
        <v/>
      </c>
      <c r="AW213" s="190" t="str">
        <f t="shared" si="115"/>
        <v/>
      </c>
      <c r="AX213" s="190" t="str">
        <f t="shared" si="115"/>
        <v/>
      </c>
      <c r="AY213" s="190" t="str">
        <f t="shared" si="115"/>
        <v/>
      </c>
      <c r="AZ213" s="190" t="str">
        <f t="shared" si="115"/>
        <v/>
      </c>
      <c r="BA213" s="190" t="str">
        <f t="shared" si="115"/>
        <v/>
      </c>
      <c r="BB213" s="190" t="str">
        <f t="shared" si="115"/>
        <v/>
      </c>
      <c r="BC213" s="190" t="str">
        <f t="shared" si="115"/>
        <v/>
      </c>
      <c r="BD213" s="190" t="str">
        <f t="shared" si="112"/>
        <v/>
      </c>
      <c r="BE213" s="190" t="str">
        <f t="shared" si="113"/>
        <v/>
      </c>
      <c r="BF213" s="190" t="str">
        <f t="shared" si="111"/>
        <v/>
      </c>
      <c r="BG213" s="190" t="str">
        <f t="shared" si="111"/>
        <v/>
      </c>
      <c r="BH213" s="190" t="str">
        <f t="shared" si="111"/>
        <v/>
      </c>
      <c r="BI213" s="190" t="str">
        <f t="shared" si="111"/>
        <v/>
      </c>
      <c r="BJ213" s="190" t="str">
        <f t="shared" si="111"/>
        <v/>
      </c>
      <c r="BK213" s="190" t="str">
        <f t="shared" si="111"/>
        <v/>
      </c>
      <c r="BL213" s="190" t="str">
        <f t="shared" si="111"/>
        <v/>
      </c>
      <c r="BM213" s="190" t="str">
        <f t="shared" si="111"/>
        <v/>
      </c>
      <c r="BN213" s="190" t="str">
        <f t="shared" si="111"/>
        <v/>
      </c>
      <c r="BO213" s="190" t="str">
        <f t="shared" si="111"/>
        <v/>
      </c>
      <c r="BP213" s="190" t="str">
        <f t="shared" si="111"/>
        <v/>
      </c>
      <c r="BQ213" s="190" t="str">
        <f t="shared" si="111"/>
        <v/>
      </c>
      <c r="BR213" s="190" t="str">
        <f t="shared" si="111"/>
        <v/>
      </c>
      <c r="BS213" s="190" t="str">
        <f t="shared" si="111"/>
        <v/>
      </c>
      <c r="BT213" s="190" t="str">
        <f t="shared" si="100"/>
        <v/>
      </c>
      <c r="BU213" s="190" t="str">
        <f t="shared" si="100"/>
        <v/>
      </c>
      <c r="BV213" s="190" t="str">
        <f t="shared" si="100"/>
        <v/>
      </c>
      <c r="BW213" s="190" t="str">
        <f t="shared" si="100"/>
        <v/>
      </c>
      <c r="BX213" s="190" t="str">
        <f t="shared" si="100"/>
        <v/>
      </c>
      <c r="BY213" s="190" t="str">
        <f t="shared" si="100"/>
        <v/>
      </c>
      <c r="BZ213" t="e">
        <f>IF(LEFT(B213,6)=$A$1,IF(ISERROR(FIND(SALES!$M$8,MPAN!H213)),"",TRUE),"")</f>
        <v>#N/A</v>
      </c>
    </row>
    <row r="214" spans="1:78" x14ac:dyDescent="0.25">
      <c r="A214" t="e">
        <f>IF(BZ214=TRUE,BZ214&amp;COUNTIF($BZ$3:BZ214,"TRUE"),"")</f>
        <v>#N/A</v>
      </c>
      <c r="B214" s="625" t="str">
        <f t="shared" si="101"/>
        <v>00</v>
      </c>
      <c r="C214" s="626">
        <f>'F12'!E217</f>
        <v>0</v>
      </c>
      <c r="D214" s="1" t="str">
        <f t="shared" si="102"/>
        <v>0</v>
      </c>
      <c r="E214" s="1" t="str">
        <f t="shared" si="103"/>
        <v>0</v>
      </c>
      <c r="F214" t="str">
        <f t="shared" si="106"/>
        <v>0</v>
      </c>
      <c r="G214" t="e">
        <f t="shared" si="107"/>
        <v>#VALUE!</v>
      </c>
      <c r="H214" s="1">
        <f>'F12'!F217</f>
        <v>0</v>
      </c>
      <c r="I214" s="197">
        <f t="shared" si="104"/>
        <v>0.25</v>
      </c>
      <c r="J214" s="190" t="str">
        <f t="shared" si="109"/>
        <v/>
      </c>
      <c r="K214" s="190" t="str">
        <f t="shared" si="109"/>
        <v/>
      </c>
      <c r="L214" s="190" t="str">
        <f t="shared" si="109"/>
        <v/>
      </c>
      <c r="M214" s="190" t="str">
        <f t="shared" si="109"/>
        <v/>
      </c>
      <c r="N214" s="190" t="str">
        <f t="shared" si="109"/>
        <v/>
      </c>
      <c r="O214" s="190" t="str">
        <f t="shared" si="109"/>
        <v/>
      </c>
      <c r="P214" s="190" t="str">
        <f t="shared" si="109"/>
        <v/>
      </c>
      <c r="Q214" s="190" t="str">
        <f t="shared" si="109"/>
        <v/>
      </c>
      <c r="R214" s="190" t="str">
        <f t="shared" si="109"/>
        <v/>
      </c>
      <c r="S214" s="190" t="str">
        <f t="shared" si="109"/>
        <v/>
      </c>
      <c r="T214" s="190" t="str">
        <f t="shared" si="109"/>
        <v/>
      </c>
      <c r="U214" s="190" t="str">
        <f t="shared" si="109"/>
        <v/>
      </c>
      <c r="V214" s="190" t="str">
        <f t="shared" si="109"/>
        <v/>
      </c>
      <c r="W214" s="190" t="str">
        <f t="shared" si="109"/>
        <v/>
      </c>
      <c r="X214" s="190" t="str">
        <f t="shared" si="109"/>
        <v/>
      </c>
      <c r="Y214" s="190" t="str">
        <f t="shared" ref="Y214:AN230" si="116">IF(Y$2&gt;LEN($H214),IF(Y$1=1,IF(LEN($H214)=2,"0"&amp;$H214,""),""),RIGHT(LEFT($H214,Y$2),3))</f>
        <v/>
      </c>
      <c r="Z214" s="190" t="str">
        <f t="shared" si="116"/>
        <v/>
      </c>
      <c r="AA214" s="190" t="str">
        <f t="shared" si="116"/>
        <v/>
      </c>
      <c r="AB214" s="190" t="str">
        <f t="shared" si="116"/>
        <v/>
      </c>
      <c r="AC214" s="190" t="str">
        <f t="shared" si="116"/>
        <v/>
      </c>
      <c r="AD214" s="190" t="str">
        <f t="shared" si="116"/>
        <v/>
      </c>
      <c r="AE214" s="190" t="str">
        <f t="shared" si="116"/>
        <v/>
      </c>
      <c r="AF214" s="190" t="str">
        <f t="shared" si="116"/>
        <v/>
      </c>
      <c r="AG214" s="190" t="str">
        <f t="shared" si="116"/>
        <v/>
      </c>
      <c r="AH214" s="190" t="str">
        <f t="shared" si="116"/>
        <v/>
      </c>
      <c r="AI214" s="190" t="str">
        <f t="shared" si="116"/>
        <v/>
      </c>
      <c r="AJ214" s="190" t="str">
        <f t="shared" si="116"/>
        <v/>
      </c>
      <c r="AK214" s="190" t="str">
        <f t="shared" si="116"/>
        <v/>
      </c>
      <c r="AL214" s="190" t="str">
        <f t="shared" si="116"/>
        <v/>
      </c>
      <c r="AM214" s="190" t="str">
        <f t="shared" si="116"/>
        <v/>
      </c>
      <c r="AN214" s="190" t="str">
        <f t="shared" si="116"/>
        <v/>
      </c>
      <c r="AO214" s="190" t="str">
        <f t="shared" si="115"/>
        <v/>
      </c>
      <c r="AP214" s="190" t="str">
        <f t="shared" si="115"/>
        <v/>
      </c>
      <c r="AQ214" s="190" t="str">
        <f t="shared" si="115"/>
        <v/>
      </c>
      <c r="AR214" s="190" t="str">
        <f t="shared" si="115"/>
        <v/>
      </c>
      <c r="AS214" s="190" t="str">
        <f t="shared" si="115"/>
        <v/>
      </c>
      <c r="AT214" s="190" t="str">
        <f t="shared" si="115"/>
        <v/>
      </c>
      <c r="AU214" s="190" t="str">
        <f t="shared" si="115"/>
        <v/>
      </c>
      <c r="AV214" s="190" t="str">
        <f t="shared" si="115"/>
        <v/>
      </c>
      <c r="AW214" s="190" t="str">
        <f t="shared" si="115"/>
        <v/>
      </c>
      <c r="AX214" s="190" t="str">
        <f t="shared" si="115"/>
        <v/>
      </c>
      <c r="AY214" s="190" t="str">
        <f t="shared" si="115"/>
        <v/>
      </c>
      <c r="AZ214" s="190" t="str">
        <f t="shared" si="115"/>
        <v/>
      </c>
      <c r="BA214" s="190" t="str">
        <f t="shared" si="115"/>
        <v/>
      </c>
      <c r="BB214" s="190" t="str">
        <f t="shared" si="115"/>
        <v/>
      </c>
      <c r="BC214" s="190" t="str">
        <f t="shared" si="115"/>
        <v/>
      </c>
      <c r="BD214" s="190" t="str">
        <f t="shared" si="112"/>
        <v/>
      </c>
      <c r="BE214" s="190" t="str">
        <f t="shared" si="113"/>
        <v/>
      </c>
      <c r="BF214" s="190" t="str">
        <f t="shared" si="111"/>
        <v/>
      </c>
      <c r="BG214" s="190" t="str">
        <f t="shared" si="111"/>
        <v/>
      </c>
      <c r="BH214" s="190" t="str">
        <f t="shared" si="111"/>
        <v/>
      </c>
      <c r="BI214" s="190" t="str">
        <f t="shared" si="111"/>
        <v/>
      </c>
      <c r="BJ214" s="190" t="str">
        <f t="shared" si="111"/>
        <v/>
      </c>
      <c r="BK214" s="190" t="str">
        <f t="shared" si="111"/>
        <v/>
      </c>
      <c r="BL214" s="190" t="str">
        <f t="shared" si="111"/>
        <v/>
      </c>
      <c r="BM214" s="190" t="str">
        <f t="shared" si="111"/>
        <v/>
      </c>
      <c r="BN214" s="190" t="str">
        <f t="shared" si="111"/>
        <v/>
      </c>
      <c r="BO214" s="190" t="str">
        <f t="shared" si="111"/>
        <v/>
      </c>
      <c r="BP214" s="190" t="str">
        <f t="shared" si="111"/>
        <v/>
      </c>
      <c r="BQ214" s="190" t="str">
        <f t="shared" si="111"/>
        <v/>
      </c>
      <c r="BR214" s="190" t="str">
        <f t="shared" si="111"/>
        <v/>
      </c>
      <c r="BS214" s="190" t="str">
        <f t="shared" si="111"/>
        <v/>
      </c>
      <c r="BT214" s="190" t="str">
        <f t="shared" si="100"/>
        <v/>
      </c>
      <c r="BU214" s="190" t="str">
        <f t="shared" si="100"/>
        <v/>
      </c>
      <c r="BV214" s="190" t="str">
        <f t="shared" si="100"/>
        <v/>
      </c>
      <c r="BW214" s="190" t="str">
        <f t="shared" si="100"/>
        <v/>
      </c>
      <c r="BX214" s="190" t="str">
        <f t="shared" si="100"/>
        <v/>
      </c>
      <c r="BY214" s="190" t="str">
        <f t="shared" si="100"/>
        <v/>
      </c>
      <c r="BZ214" t="e">
        <f>IF(LEFT(B214,6)=$A$1,IF(ISERROR(FIND(SALES!$M$8,MPAN!H214)),"",TRUE),"")</f>
        <v>#N/A</v>
      </c>
    </row>
    <row r="215" spans="1:78" x14ac:dyDescent="0.25">
      <c r="A215" t="e">
        <f>IF(BZ215=TRUE,BZ215&amp;COUNTIF($BZ$3:BZ215,"TRUE"),"")</f>
        <v>#N/A</v>
      </c>
      <c r="B215" s="625" t="str">
        <f t="shared" si="101"/>
        <v>00</v>
      </c>
      <c r="C215" s="626">
        <f>'F12'!E218</f>
        <v>0</v>
      </c>
      <c r="D215" s="1" t="str">
        <f t="shared" si="102"/>
        <v>0</v>
      </c>
      <c r="E215" s="1" t="str">
        <f t="shared" si="103"/>
        <v>0</v>
      </c>
      <c r="F215" t="str">
        <f t="shared" si="106"/>
        <v>0</v>
      </c>
      <c r="G215" t="e">
        <f t="shared" si="107"/>
        <v>#VALUE!</v>
      </c>
      <c r="H215" s="1">
        <f>'F12'!F218</f>
        <v>0</v>
      </c>
      <c r="I215" s="197">
        <f t="shared" si="104"/>
        <v>0.25</v>
      </c>
      <c r="J215" s="190" t="str">
        <f t="shared" ref="J215:Y230" si="117">IF(J$2&gt;LEN($H215),IF(J$1=1,IF(LEN($H215)=2,"0"&amp;$H215,""),""),RIGHT(LEFT($H215,J$2),3))</f>
        <v/>
      </c>
      <c r="K215" s="190" t="str">
        <f t="shared" si="117"/>
        <v/>
      </c>
      <c r="L215" s="190" t="str">
        <f t="shared" si="117"/>
        <v/>
      </c>
      <c r="M215" s="190" t="str">
        <f t="shared" si="117"/>
        <v/>
      </c>
      <c r="N215" s="190" t="str">
        <f t="shared" si="117"/>
        <v/>
      </c>
      <c r="O215" s="190" t="str">
        <f t="shared" si="117"/>
        <v/>
      </c>
      <c r="P215" s="190" t="str">
        <f t="shared" si="117"/>
        <v/>
      </c>
      <c r="Q215" s="190" t="str">
        <f t="shared" si="117"/>
        <v/>
      </c>
      <c r="R215" s="190" t="str">
        <f t="shared" si="117"/>
        <v/>
      </c>
      <c r="S215" s="190" t="str">
        <f t="shared" si="117"/>
        <v/>
      </c>
      <c r="T215" s="190" t="str">
        <f t="shared" si="117"/>
        <v/>
      </c>
      <c r="U215" s="190" t="str">
        <f t="shared" si="117"/>
        <v/>
      </c>
      <c r="V215" s="190" t="str">
        <f t="shared" si="117"/>
        <v/>
      </c>
      <c r="W215" s="190" t="str">
        <f t="shared" si="117"/>
        <v/>
      </c>
      <c r="X215" s="190" t="str">
        <f t="shared" si="117"/>
        <v/>
      </c>
      <c r="Y215" s="190" t="str">
        <f t="shared" si="117"/>
        <v/>
      </c>
      <c r="Z215" s="190" t="str">
        <f t="shared" si="116"/>
        <v/>
      </c>
      <c r="AA215" s="190" t="str">
        <f t="shared" si="116"/>
        <v/>
      </c>
      <c r="AB215" s="190" t="str">
        <f t="shared" si="116"/>
        <v/>
      </c>
      <c r="AC215" s="190" t="str">
        <f t="shared" si="116"/>
        <v/>
      </c>
      <c r="AD215" s="190" t="str">
        <f t="shared" si="116"/>
        <v/>
      </c>
      <c r="AE215" s="190" t="str">
        <f t="shared" si="116"/>
        <v/>
      </c>
      <c r="AF215" s="190" t="str">
        <f t="shared" si="116"/>
        <v/>
      </c>
      <c r="AG215" s="190" t="str">
        <f t="shared" si="116"/>
        <v/>
      </c>
      <c r="AH215" s="190" t="str">
        <f t="shared" si="116"/>
        <v/>
      </c>
      <c r="AI215" s="190" t="str">
        <f t="shared" si="116"/>
        <v/>
      </c>
      <c r="AJ215" s="190" t="str">
        <f t="shared" si="116"/>
        <v/>
      </c>
      <c r="AK215" s="190" t="str">
        <f t="shared" si="116"/>
        <v/>
      </c>
      <c r="AL215" s="190" t="str">
        <f t="shared" si="116"/>
        <v/>
      </c>
      <c r="AM215" s="190" t="str">
        <f t="shared" si="116"/>
        <v/>
      </c>
      <c r="AN215" s="190" t="str">
        <f t="shared" si="116"/>
        <v/>
      </c>
      <c r="AO215" s="190" t="str">
        <f t="shared" si="115"/>
        <v/>
      </c>
      <c r="AP215" s="190" t="str">
        <f t="shared" si="115"/>
        <v/>
      </c>
      <c r="AQ215" s="190" t="str">
        <f t="shared" si="115"/>
        <v/>
      </c>
      <c r="AR215" s="190" t="str">
        <f t="shared" si="115"/>
        <v/>
      </c>
      <c r="AS215" s="190" t="str">
        <f t="shared" si="115"/>
        <v/>
      </c>
      <c r="AT215" s="190" t="str">
        <f t="shared" si="115"/>
        <v/>
      </c>
      <c r="AU215" s="190" t="str">
        <f t="shared" si="115"/>
        <v/>
      </c>
      <c r="AV215" s="190" t="str">
        <f t="shared" si="115"/>
        <v/>
      </c>
      <c r="AW215" s="190" t="str">
        <f t="shared" si="115"/>
        <v/>
      </c>
      <c r="AX215" s="190" t="str">
        <f t="shared" si="115"/>
        <v/>
      </c>
      <c r="AY215" s="190" t="str">
        <f t="shared" si="115"/>
        <v/>
      </c>
      <c r="AZ215" s="190" t="str">
        <f t="shared" si="115"/>
        <v/>
      </c>
      <c r="BA215" s="190" t="str">
        <f t="shared" si="115"/>
        <v/>
      </c>
      <c r="BB215" s="190" t="str">
        <f t="shared" si="115"/>
        <v/>
      </c>
      <c r="BC215" s="190" t="str">
        <f t="shared" si="115"/>
        <v/>
      </c>
      <c r="BD215" s="190" t="str">
        <f t="shared" si="112"/>
        <v/>
      </c>
      <c r="BE215" s="190" t="str">
        <f t="shared" si="113"/>
        <v/>
      </c>
      <c r="BF215" s="190" t="str">
        <f t="shared" si="111"/>
        <v/>
      </c>
      <c r="BG215" s="190" t="str">
        <f t="shared" si="111"/>
        <v/>
      </c>
      <c r="BH215" s="190" t="str">
        <f t="shared" si="111"/>
        <v/>
      </c>
      <c r="BI215" s="190" t="str">
        <f t="shared" si="111"/>
        <v/>
      </c>
      <c r="BJ215" s="190" t="str">
        <f t="shared" si="111"/>
        <v/>
      </c>
      <c r="BK215" s="190" t="str">
        <f t="shared" si="111"/>
        <v/>
      </c>
      <c r="BL215" s="190" t="str">
        <f t="shared" si="111"/>
        <v/>
      </c>
      <c r="BM215" s="190" t="str">
        <f t="shared" si="111"/>
        <v/>
      </c>
      <c r="BN215" s="190" t="str">
        <f t="shared" si="111"/>
        <v/>
      </c>
      <c r="BO215" s="190" t="str">
        <f t="shared" si="111"/>
        <v/>
      </c>
      <c r="BP215" s="190" t="str">
        <f t="shared" si="111"/>
        <v/>
      </c>
      <c r="BQ215" s="190" t="str">
        <f t="shared" si="111"/>
        <v/>
      </c>
      <c r="BR215" s="190" t="str">
        <f t="shared" si="111"/>
        <v/>
      </c>
      <c r="BS215" s="190" t="str">
        <f t="shared" si="111"/>
        <v/>
      </c>
      <c r="BT215" s="190" t="str">
        <f t="shared" si="100"/>
        <v/>
      </c>
      <c r="BU215" s="190" t="str">
        <f t="shared" si="100"/>
        <v/>
      </c>
      <c r="BV215" s="190" t="str">
        <f t="shared" si="100"/>
        <v/>
      </c>
      <c r="BW215" s="190" t="str">
        <f t="shared" si="100"/>
        <v/>
      </c>
      <c r="BX215" s="190" t="str">
        <f t="shared" si="100"/>
        <v/>
      </c>
      <c r="BY215" s="190" t="str">
        <f t="shared" si="100"/>
        <v/>
      </c>
      <c r="BZ215" t="e">
        <f>IF(LEFT(B215,6)=$A$1,IF(ISERROR(FIND(SALES!$M$8,MPAN!H215)),"",TRUE),"")</f>
        <v>#N/A</v>
      </c>
    </row>
    <row r="216" spans="1:78" x14ac:dyDescent="0.25">
      <c r="A216" t="e">
        <f>IF(BZ216=TRUE,BZ216&amp;COUNTIF($BZ$3:BZ216,"TRUE"),"")</f>
        <v>#N/A</v>
      </c>
      <c r="B216" s="625" t="str">
        <f t="shared" si="101"/>
        <v>00</v>
      </c>
      <c r="C216" s="626">
        <f>'F12'!E219</f>
        <v>0</v>
      </c>
      <c r="D216" s="1" t="str">
        <f t="shared" si="102"/>
        <v>0</v>
      </c>
      <c r="E216" s="1" t="str">
        <f t="shared" si="103"/>
        <v>0</v>
      </c>
      <c r="F216" t="str">
        <f t="shared" si="106"/>
        <v>0</v>
      </c>
      <c r="G216" t="e">
        <f t="shared" si="107"/>
        <v>#VALUE!</v>
      </c>
      <c r="H216" s="1">
        <f>'F12'!F219</f>
        <v>0</v>
      </c>
      <c r="I216" s="197">
        <f t="shared" si="104"/>
        <v>0.25</v>
      </c>
      <c r="J216" s="190" t="str">
        <f t="shared" si="117"/>
        <v/>
      </c>
      <c r="K216" s="190" t="str">
        <f t="shared" si="117"/>
        <v/>
      </c>
      <c r="L216" s="190" t="str">
        <f t="shared" si="117"/>
        <v/>
      </c>
      <c r="M216" s="190" t="str">
        <f t="shared" si="117"/>
        <v/>
      </c>
      <c r="N216" s="190" t="str">
        <f t="shared" si="117"/>
        <v/>
      </c>
      <c r="O216" s="190" t="str">
        <f t="shared" si="117"/>
        <v/>
      </c>
      <c r="P216" s="190" t="str">
        <f t="shared" si="117"/>
        <v/>
      </c>
      <c r="Q216" s="190" t="str">
        <f t="shared" si="117"/>
        <v/>
      </c>
      <c r="R216" s="190" t="str">
        <f t="shared" si="117"/>
        <v/>
      </c>
      <c r="S216" s="190" t="str">
        <f t="shared" si="117"/>
        <v/>
      </c>
      <c r="T216" s="190" t="str">
        <f t="shared" si="117"/>
        <v/>
      </c>
      <c r="U216" s="190" t="str">
        <f t="shared" si="117"/>
        <v/>
      </c>
      <c r="V216" s="190" t="str">
        <f t="shared" si="117"/>
        <v/>
      </c>
      <c r="W216" s="190" t="str">
        <f t="shared" si="117"/>
        <v/>
      </c>
      <c r="X216" s="190" t="str">
        <f t="shared" si="117"/>
        <v/>
      </c>
      <c r="Y216" s="190" t="str">
        <f t="shared" si="117"/>
        <v/>
      </c>
      <c r="Z216" s="190" t="str">
        <f t="shared" si="116"/>
        <v/>
      </c>
      <c r="AA216" s="190" t="str">
        <f t="shared" si="116"/>
        <v/>
      </c>
      <c r="AB216" s="190" t="str">
        <f t="shared" si="116"/>
        <v/>
      </c>
      <c r="AC216" s="190" t="str">
        <f t="shared" si="116"/>
        <v/>
      </c>
      <c r="AD216" s="190" t="str">
        <f t="shared" si="116"/>
        <v/>
      </c>
      <c r="AE216" s="190" t="str">
        <f t="shared" si="116"/>
        <v/>
      </c>
      <c r="AF216" s="190" t="str">
        <f t="shared" si="116"/>
        <v/>
      </c>
      <c r="AG216" s="190" t="str">
        <f t="shared" si="116"/>
        <v/>
      </c>
      <c r="AH216" s="190" t="str">
        <f t="shared" si="116"/>
        <v/>
      </c>
      <c r="AI216" s="190" t="str">
        <f t="shared" si="116"/>
        <v/>
      </c>
      <c r="AJ216" s="190" t="str">
        <f t="shared" si="116"/>
        <v/>
      </c>
      <c r="AK216" s="190" t="str">
        <f t="shared" si="116"/>
        <v/>
      </c>
      <c r="AL216" s="190" t="str">
        <f t="shared" si="116"/>
        <v/>
      </c>
      <c r="AM216" s="190" t="str">
        <f t="shared" si="116"/>
        <v/>
      </c>
      <c r="AN216" s="190" t="str">
        <f t="shared" si="116"/>
        <v/>
      </c>
      <c r="AO216" s="190" t="str">
        <f t="shared" si="115"/>
        <v/>
      </c>
      <c r="AP216" s="190" t="str">
        <f t="shared" si="115"/>
        <v/>
      </c>
      <c r="AQ216" s="190" t="str">
        <f t="shared" si="115"/>
        <v/>
      </c>
      <c r="AR216" s="190" t="str">
        <f t="shared" si="115"/>
        <v/>
      </c>
      <c r="AS216" s="190" t="str">
        <f t="shared" si="115"/>
        <v/>
      </c>
      <c r="AT216" s="190" t="str">
        <f t="shared" si="115"/>
        <v/>
      </c>
      <c r="AU216" s="190" t="str">
        <f t="shared" si="115"/>
        <v/>
      </c>
      <c r="AV216" s="190" t="str">
        <f t="shared" si="115"/>
        <v/>
      </c>
      <c r="AW216" s="190" t="str">
        <f t="shared" si="115"/>
        <v/>
      </c>
      <c r="AX216" s="190" t="str">
        <f t="shared" si="115"/>
        <v/>
      </c>
      <c r="AY216" s="190" t="str">
        <f t="shared" si="115"/>
        <v/>
      </c>
      <c r="AZ216" s="190" t="str">
        <f t="shared" si="115"/>
        <v/>
      </c>
      <c r="BA216" s="190" t="str">
        <f t="shared" si="115"/>
        <v/>
      </c>
      <c r="BB216" s="190" t="str">
        <f t="shared" si="115"/>
        <v/>
      </c>
      <c r="BC216" s="190" t="str">
        <f t="shared" si="115"/>
        <v/>
      </c>
      <c r="BD216" s="190" t="str">
        <f t="shared" si="112"/>
        <v/>
      </c>
      <c r="BE216" s="190" t="str">
        <f t="shared" si="113"/>
        <v/>
      </c>
      <c r="BF216" s="190" t="str">
        <f t="shared" si="111"/>
        <v/>
      </c>
      <c r="BG216" s="190" t="str">
        <f t="shared" si="111"/>
        <v/>
      </c>
      <c r="BH216" s="190" t="str">
        <f t="shared" si="111"/>
        <v/>
      </c>
      <c r="BI216" s="190" t="str">
        <f t="shared" si="111"/>
        <v/>
      </c>
      <c r="BJ216" s="190" t="str">
        <f t="shared" si="111"/>
        <v/>
      </c>
      <c r="BK216" s="190" t="str">
        <f t="shared" si="111"/>
        <v/>
      </c>
      <c r="BL216" s="190" t="str">
        <f t="shared" si="111"/>
        <v/>
      </c>
      <c r="BM216" s="190" t="str">
        <f t="shared" si="111"/>
        <v/>
      </c>
      <c r="BN216" s="190" t="str">
        <f t="shared" si="111"/>
        <v/>
      </c>
      <c r="BO216" s="190" t="str">
        <f t="shared" si="111"/>
        <v/>
      </c>
      <c r="BP216" s="190" t="str">
        <f t="shared" si="111"/>
        <v/>
      </c>
      <c r="BQ216" s="190" t="str">
        <f t="shared" si="111"/>
        <v/>
      </c>
      <c r="BR216" s="190" t="str">
        <f t="shared" si="111"/>
        <v/>
      </c>
      <c r="BS216" s="190" t="str">
        <f t="shared" si="111"/>
        <v/>
      </c>
      <c r="BT216" s="190" t="str">
        <f t="shared" si="100"/>
        <v/>
      </c>
      <c r="BU216" s="190" t="str">
        <f t="shared" si="100"/>
        <v/>
      </c>
      <c r="BV216" s="190" t="str">
        <f t="shared" si="100"/>
        <v/>
      </c>
      <c r="BW216" s="190" t="str">
        <f t="shared" si="100"/>
        <v/>
      </c>
      <c r="BX216" s="190" t="str">
        <f t="shared" si="100"/>
        <v/>
      </c>
      <c r="BY216" s="190" t="str">
        <f t="shared" si="100"/>
        <v/>
      </c>
      <c r="BZ216" t="e">
        <f>IF(LEFT(B216,6)=$A$1,IF(ISERROR(FIND(SALES!$M$8,MPAN!H216)),"",TRUE),"")</f>
        <v>#N/A</v>
      </c>
    </row>
    <row r="217" spans="1:78" x14ac:dyDescent="0.25">
      <c r="A217" t="e">
        <f>IF(BZ217=TRUE,BZ217&amp;COUNTIF($BZ$3:BZ217,"TRUE"),"")</f>
        <v>#N/A</v>
      </c>
      <c r="B217" s="625" t="str">
        <f t="shared" si="101"/>
        <v>00</v>
      </c>
      <c r="C217" s="626">
        <f>'F12'!E220</f>
        <v>0</v>
      </c>
      <c r="D217" s="1" t="str">
        <f t="shared" si="102"/>
        <v>0</v>
      </c>
      <c r="E217" s="1" t="str">
        <f t="shared" si="103"/>
        <v>0</v>
      </c>
      <c r="F217" t="str">
        <f t="shared" si="106"/>
        <v>0</v>
      </c>
      <c r="G217" t="e">
        <f t="shared" si="107"/>
        <v>#VALUE!</v>
      </c>
      <c r="H217" s="1">
        <f>'F12'!F220</f>
        <v>0</v>
      </c>
      <c r="I217" s="197">
        <f t="shared" si="104"/>
        <v>0.25</v>
      </c>
      <c r="J217" s="190" t="str">
        <f t="shared" si="117"/>
        <v/>
      </c>
      <c r="K217" s="190" t="str">
        <f t="shared" si="117"/>
        <v/>
      </c>
      <c r="L217" s="190" t="str">
        <f t="shared" si="117"/>
        <v/>
      </c>
      <c r="M217" s="190" t="str">
        <f t="shared" si="117"/>
        <v/>
      </c>
      <c r="N217" s="190" t="str">
        <f t="shared" si="117"/>
        <v/>
      </c>
      <c r="O217" s="190" t="str">
        <f t="shared" si="117"/>
        <v/>
      </c>
      <c r="P217" s="190" t="str">
        <f t="shared" si="117"/>
        <v/>
      </c>
      <c r="Q217" s="190" t="str">
        <f t="shared" si="117"/>
        <v/>
      </c>
      <c r="R217" s="190" t="str">
        <f t="shared" si="117"/>
        <v/>
      </c>
      <c r="S217" s="190" t="str">
        <f t="shared" si="117"/>
        <v/>
      </c>
      <c r="T217" s="190" t="str">
        <f t="shared" si="117"/>
        <v/>
      </c>
      <c r="U217" s="190" t="str">
        <f t="shared" si="117"/>
        <v/>
      </c>
      <c r="V217" s="190" t="str">
        <f t="shared" si="117"/>
        <v/>
      </c>
      <c r="W217" s="190" t="str">
        <f t="shared" si="117"/>
        <v/>
      </c>
      <c r="X217" s="190" t="str">
        <f t="shared" si="117"/>
        <v/>
      </c>
      <c r="Y217" s="190" t="str">
        <f t="shared" si="117"/>
        <v/>
      </c>
      <c r="Z217" s="190" t="str">
        <f t="shared" si="116"/>
        <v/>
      </c>
      <c r="AA217" s="190" t="str">
        <f t="shared" si="116"/>
        <v/>
      </c>
      <c r="AB217" s="190" t="str">
        <f t="shared" si="116"/>
        <v/>
      </c>
      <c r="AC217" s="190" t="str">
        <f t="shared" si="116"/>
        <v/>
      </c>
      <c r="AD217" s="190" t="str">
        <f t="shared" si="116"/>
        <v/>
      </c>
      <c r="AE217" s="190" t="str">
        <f t="shared" si="116"/>
        <v/>
      </c>
      <c r="AF217" s="190" t="str">
        <f t="shared" si="116"/>
        <v/>
      </c>
      <c r="AG217" s="190" t="str">
        <f t="shared" si="116"/>
        <v/>
      </c>
      <c r="AH217" s="190" t="str">
        <f t="shared" si="116"/>
        <v/>
      </c>
      <c r="AI217" s="190" t="str">
        <f t="shared" si="116"/>
        <v/>
      </c>
      <c r="AJ217" s="190" t="str">
        <f t="shared" si="116"/>
        <v/>
      </c>
      <c r="AK217" s="190" t="str">
        <f t="shared" si="116"/>
        <v/>
      </c>
      <c r="AL217" s="190" t="str">
        <f t="shared" si="116"/>
        <v/>
      </c>
      <c r="AM217" s="190" t="str">
        <f t="shared" si="116"/>
        <v/>
      </c>
      <c r="AN217" s="190" t="str">
        <f t="shared" si="116"/>
        <v/>
      </c>
      <c r="AO217" s="190" t="str">
        <f t="shared" si="115"/>
        <v/>
      </c>
      <c r="AP217" s="190" t="str">
        <f t="shared" si="115"/>
        <v/>
      </c>
      <c r="AQ217" s="190" t="str">
        <f t="shared" si="115"/>
        <v/>
      </c>
      <c r="AR217" s="190" t="str">
        <f t="shared" si="115"/>
        <v/>
      </c>
      <c r="AS217" s="190" t="str">
        <f t="shared" si="115"/>
        <v/>
      </c>
      <c r="AT217" s="190" t="str">
        <f t="shared" si="115"/>
        <v/>
      </c>
      <c r="AU217" s="190" t="str">
        <f t="shared" si="115"/>
        <v/>
      </c>
      <c r="AV217" s="190" t="str">
        <f t="shared" si="115"/>
        <v/>
      </c>
      <c r="AW217" s="190" t="str">
        <f t="shared" si="115"/>
        <v/>
      </c>
      <c r="AX217" s="190" t="str">
        <f t="shared" si="115"/>
        <v/>
      </c>
      <c r="AY217" s="190" t="str">
        <f t="shared" si="115"/>
        <v/>
      </c>
      <c r="AZ217" s="190" t="str">
        <f t="shared" si="115"/>
        <v/>
      </c>
      <c r="BA217" s="190" t="str">
        <f t="shared" si="115"/>
        <v/>
      </c>
      <c r="BB217" s="190" t="str">
        <f t="shared" si="115"/>
        <v/>
      </c>
      <c r="BC217" s="190" t="str">
        <f t="shared" si="115"/>
        <v/>
      </c>
      <c r="BD217" s="190" t="str">
        <f t="shared" si="112"/>
        <v/>
      </c>
      <c r="BE217" s="190" t="str">
        <f t="shared" si="113"/>
        <v/>
      </c>
      <c r="BF217" s="190" t="str">
        <f t="shared" si="111"/>
        <v/>
      </c>
      <c r="BG217" s="190" t="str">
        <f t="shared" si="111"/>
        <v/>
      </c>
      <c r="BH217" s="190" t="str">
        <f t="shared" si="111"/>
        <v/>
      </c>
      <c r="BI217" s="190" t="str">
        <f t="shared" si="111"/>
        <v/>
      </c>
      <c r="BJ217" s="190" t="str">
        <f t="shared" si="111"/>
        <v/>
      </c>
      <c r="BK217" s="190" t="str">
        <f t="shared" si="111"/>
        <v/>
      </c>
      <c r="BL217" s="190" t="str">
        <f t="shared" si="111"/>
        <v/>
      </c>
      <c r="BM217" s="190" t="str">
        <f t="shared" si="111"/>
        <v/>
      </c>
      <c r="BN217" s="190" t="str">
        <f t="shared" si="111"/>
        <v/>
      </c>
      <c r="BO217" s="190" t="str">
        <f t="shared" si="111"/>
        <v/>
      </c>
      <c r="BP217" s="190" t="str">
        <f t="shared" si="111"/>
        <v/>
      </c>
      <c r="BQ217" s="190" t="str">
        <f t="shared" si="111"/>
        <v/>
      </c>
      <c r="BR217" s="190" t="str">
        <f t="shared" si="111"/>
        <v/>
      </c>
      <c r="BS217" s="190" t="str">
        <f t="shared" si="111"/>
        <v/>
      </c>
      <c r="BT217" s="190" t="str">
        <f t="shared" si="100"/>
        <v/>
      </c>
      <c r="BU217" s="190" t="str">
        <f t="shared" si="100"/>
        <v/>
      </c>
      <c r="BV217" s="190" t="str">
        <f t="shared" si="100"/>
        <v/>
      </c>
      <c r="BW217" s="190" t="str">
        <f t="shared" si="100"/>
        <v/>
      </c>
      <c r="BX217" s="190" t="str">
        <f t="shared" si="100"/>
        <v/>
      </c>
      <c r="BY217" s="190" t="str">
        <f t="shared" si="100"/>
        <v/>
      </c>
      <c r="BZ217" t="e">
        <f>IF(LEFT(B217,6)=$A$1,IF(ISERROR(FIND(SALES!$M$8,MPAN!H217)),"",TRUE),"")</f>
        <v>#N/A</v>
      </c>
    </row>
    <row r="218" spans="1:78" x14ac:dyDescent="0.25">
      <c r="A218" t="e">
        <f>IF(BZ218=TRUE,BZ218&amp;COUNTIF($BZ$3:BZ218,"TRUE"),"")</f>
        <v>#N/A</v>
      </c>
      <c r="B218" s="625" t="str">
        <f t="shared" si="101"/>
        <v>00</v>
      </c>
      <c r="C218" s="626">
        <f>'F12'!E221</f>
        <v>0</v>
      </c>
      <c r="D218" s="1" t="str">
        <f t="shared" si="102"/>
        <v>0</v>
      </c>
      <c r="E218" s="1" t="str">
        <f t="shared" si="103"/>
        <v>0</v>
      </c>
      <c r="F218" t="str">
        <f t="shared" si="106"/>
        <v>0</v>
      </c>
      <c r="G218" t="e">
        <f t="shared" si="107"/>
        <v>#VALUE!</v>
      </c>
      <c r="H218" s="1">
        <f>'F12'!F221</f>
        <v>0</v>
      </c>
      <c r="I218" s="197">
        <f t="shared" si="104"/>
        <v>0.25</v>
      </c>
      <c r="J218" s="190" t="str">
        <f t="shared" si="117"/>
        <v/>
      </c>
      <c r="K218" s="190" t="str">
        <f t="shared" si="117"/>
        <v/>
      </c>
      <c r="L218" s="190" t="str">
        <f t="shared" si="117"/>
        <v/>
      </c>
      <c r="M218" s="190" t="str">
        <f t="shared" si="117"/>
        <v/>
      </c>
      <c r="N218" s="190" t="str">
        <f t="shared" si="117"/>
        <v/>
      </c>
      <c r="O218" s="190" t="str">
        <f t="shared" si="117"/>
        <v/>
      </c>
      <c r="P218" s="190" t="str">
        <f t="shared" si="117"/>
        <v/>
      </c>
      <c r="Q218" s="190" t="str">
        <f t="shared" si="117"/>
        <v/>
      </c>
      <c r="R218" s="190" t="str">
        <f t="shared" si="117"/>
        <v/>
      </c>
      <c r="S218" s="190" t="str">
        <f t="shared" si="117"/>
        <v/>
      </c>
      <c r="T218" s="190" t="str">
        <f t="shared" si="117"/>
        <v/>
      </c>
      <c r="U218" s="190" t="str">
        <f t="shared" si="117"/>
        <v/>
      </c>
      <c r="V218" s="190" t="str">
        <f t="shared" si="117"/>
        <v/>
      </c>
      <c r="W218" s="190" t="str">
        <f t="shared" si="117"/>
        <v/>
      </c>
      <c r="X218" s="190" t="str">
        <f t="shared" si="117"/>
        <v/>
      </c>
      <c r="Y218" s="190" t="str">
        <f t="shared" si="117"/>
        <v/>
      </c>
      <c r="Z218" s="190" t="str">
        <f t="shared" si="116"/>
        <v/>
      </c>
      <c r="AA218" s="190" t="str">
        <f t="shared" si="116"/>
        <v/>
      </c>
      <c r="AB218" s="190" t="str">
        <f t="shared" si="116"/>
        <v/>
      </c>
      <c r="AC218" s="190" t="str">
        <f t="shared" si="116"/>
        <v/>
      </c>
      <c r="AD218" s="190" t="str">
        <f t="shared" si="116"/>
        <v/>
      </c>
      <c r="AE218" s="190" t="str">
        <f t="shared" si="116"/>
        <v/>
      </c>
      <c r="AF218" s="190" t="str">
        <f t="shared" si="116"/>
        <v/>
      </c>
      <c r="AG218" s="190" t="str">
        <f t="shared" si="116"/>
        <v/>
      </c>
      <c r="AH218" s="190" t="str">
        <f t="shared" si="116"/>
        <v/>
      </c>
      <c r="AI218" s="190" t="str">
        <f t="shared" si="116"/>
        <v/>
      </c>
      <c r="AJ218" s="190" t="str">
        <f t="shared" si="116"/>
        <v/>
      </c>
      <c r="AK218" s="190" t="str">
        <f t="shared" si="116"/>
        <v/>
      </c>
      <c r="AL218" s="190" t="str">
        <f t="shared" si="116"/>
        <v/>
      </c>
      <c r="AM218" s="190" t="str">
        <f t="shared" si="116"/>
        <v/>
      </c>
      <c r="AN218" s="190" t="str">
        <f t="shared" si="116"/>
        <v/>
      </c>
      <c r="AO218" s="190" t="str">
        <f t="shared" si="115"/>
        <v/>
      </c>
      <c r="AP218" s="190" t="str">
        <f t="shared" si="115"/>
        <v/>
      </c>
      <c r="AQ218" s="190" t="str">
        <f t="shared" si="115"/>
        <v/>
      </c>
      <c r="AR218" s="190" t="str">
        <f t="shared" si="115"/>
        <v/>
      </c>
      <c r="AS218" s="190" t="str">
        <f t="shared" si="115"/>
        <v/>
      </c>
      <c r="AT218" s="190" t="str">
        <f t="shared" si="115"/>
        <v/>
      </c>
      <c r="AU218" s="190" t="str">
        <f t="shared" si="115"/>
        <v/>
      </c>
      <c r="AV218" s="190" t="str">
        <f t="shared" si="115"/>
        <v/>
      </c>
      <c r="AW218" s="190" t="str">
        <f t="shared" si="115"/>
        <v/>
      </c>
      <c r="AX218" s="190" t="str">
        <f t="shared" si="115"/>
        <v/>
      </c>
      <c r="AY218" s="190" t="str">
        <f t="shared" si="115"/>
        <v/>
      </c>
      <c r="AZ218" s="190" t="str">
        <f t="shared" si="115"/>
        <v/>
      </c>
      <c r="BA218" s="190" t="str">
        <f t="shared" si="115"/>
        <v/>
      </c>
      <c r="BB218" s="190" t="str">
        <f t="shared" si="115"/>
        <v/>
      </c>
      <c r="BC218" s="190" t="str">
        <f t="shared" si="115"/>
        <v/>
      </c>
      <c r="BD218" s="190" t="str">
        <f t="shared" si="112"/>
        <v/>
      </c>
      <c r="BE218" s="190" t="str">
        <f t="shared" si="113"/>
        <v/>
      </c>
      <c r="BF218" s="190" t="str">
        <f t="shared" si="111"/>
        <v/>
      </c>
      <c r="BG218" s="190" t="str">
        <f t="shared" si="111"/>
        <v/>
      </c>
      <c r="BH218" s="190" t="str">
        <f t="shared" si="111"/>
        <v/>
      </c>
      <c r="BI218" s="190" t="str">
        <f t="shared" si="111"/>
        <v/>
      </c>
      <c r="BJ218" s="190" t="str">
        <f t="shared" si="111"/>
        <v/>
      </c>
      <c r="BK218" s="190" t="str">
        <f t="shared" si="111"/>
        <v/>
      </c>
      <c r="BL218" s="190" t="str">
        <f t="shared" si="111"/>
        <v/>
      </c>
      <c r="BM218" s="190" t="str">
        <f t="shared" si="111"/>
        <v/>
      </c>
      <c r="BN218" s="190" t="str">
        <f t="shared" si="111"/>
        <v/>
      </c>
      <c r="BO218" s="190" t="str">
        <f t="shared" si="111"/>
        <v/>
      </c>
      <c r="BP218" s="190" t="str">
        <f t="shared" si="111"/>
        <v/>
      </c>
      <c r="BQ218" s="190" t="str">
        <f t="shared" si="111"/>
        <v/>
      </c>
      <c r="BR218" s="190" t="str">
        <f t="shared" si="111"/>
        <v/>
      </c>
      <c r="BS218" s="190" t="str">
        <f t="shared" si="111"/>
        <v/>
      </c>
      <c r="BT218" s="190" t="str">
        <f t="shared" si="100"/>
        <v/>
      </c>
      <c r="BU218" s="190" t="str">
        <f t="shared" si="100"/>
        <v/>
      </c>
      <c r="BV218" s="190" t="str">
        <f t="shared" si="100"/>
        <v/>
      </c>
      <c r="BW218" s="190" t="str">
        <f t="shared" si="100"/>
        <v/>
      </c>
      <c r="BX218" s="190" t="str">
        <f t="shared" si="100"/>
        <v/>
      </c>
      <c r="BY218" s="190" t="str">
        <f t="shared" si="100"/>
        <v/>
      </c>
      <c r="BZ218" t="e">
        <f>IF(LEFT(B218,6)=$A$1,IF(ISERROR(FIND(SALES!$M$8,MPAN!H218)),"",TRUE),"")</f>
        <v>#N/A</v>
      </c>
    </row>
    <row r="219" spans="1:78" x14ac:dyDescent="0.25">
      <c r="A219" t="e">
        <f>IF(BZ219=TRUE,BZ219&amp;COUNTIF($BZ$3:BZ219,"TRUE"),"")</f>
        <v>#N/A</v>
      </c>
      <c r="B219" s="625" t="str">
        <f t="shared" si="101"/>
        <v>00</v>
      </c>
      <c r="C219" s="626">
        <f>'F12'!E222</f>
        <v>0</v>
      </c>
      <c r="D219" s="1" t="str">
        <f t="shared" si="102"/>
        <v>0</v>
      </c>
      <c r="E219" s="1" t="str">
        <f t="shared" si="103"/>
        <v>0</v>
      </c>
      <c r="F219" t="str">
        <f t="shared" si="106"/>
        <v>0</v>
      </c>
      <c r="G219" t="e">
        <f t="shared" si="107"/>
        <v>#VALUE!</v>
      </c>
      <c r="H219" s="1">
        <f>'F12'!F222</f>
        <v>0</v>
      </c>
      <c r="I219" s="197">
        <f t="shared" si="104"/>
        <v>0.25</v>
      </c>
      <c r="J219" s="190" t="str">
        <f t="shared" si="117"/>
        <v/>
      </c>
      <c r="K219" s="190" t="str">
        <f t="shared" si="117"/>
        <v/>
      </c>
      <c r="L219" s="190" t="str">
        <f t="shared" si="117"/>
        <v/>
      </c>
      <c r="M219" s="190" t="str">
        <f t="shared" si="117"/>
        <v/>
      </c>
      <c r="N219" s="190" t="str">
        <f t="shared" si="117"/>
        <v/>
      </c>
      <c r="O219" s="190" t="str">
        <f t="shared" si="117"/>
        <v/>
      </c>
      <c r="P219" s="190" t="str">
        <f t="shared" si="117"/>
        <v/>
      </c>
      <c r="Q219" s="190" t="str">
        <f t="shared" si="117"/>
        <v/>
      </c>
      <c r="R219" s="190" t="str">
        <f t="shared" si="117"/>
        <v/>
      </c>
      <c r="S219" s="190" t="str">
        <f t="shared" si="117"/>
        <v/>
      </c>
      <c r="T219" s="190" t="str">
        <f t="shared" si="117"/>
        <v/>
      </c>
      <c r="U219" s="190" t="str">
        <f t="shared" si="117"/>
        <v/>
      </c>
      <c r="V219" s="190" t="str">
        <f t="shared" si="117"/>
        <v/>
      </c>
      <c r="W219" s="190" t="str">
        <f t="shared" si="117"/>
        <v/>
      </c>
      <c r="X219" s="190" t="str">
        <f t="shared" si="117"/>
        <v/>
      </c>
      <c r="Y219" s="190" t="str">
        <f t="shared" si="117"/>
        <v/>
      </c>
      <c r="Z219" s="190" t="str">
        <f t="shared" si="116"/>
        <v/>
      </c>
      <c r="AA219" s="190" t="str">
        <f t="shared" si="116"/>
        <v/>
      </c>
      <c r="AB219" s="190" t="str">
        <f t="shared" si="116"/>
        <v/>
      </c>
      <c r="AC219" s="190" t="str">
        <f t="shared" si="116"/>
        <v/>
      </c>
      <c r="AD219" s="190" t="str">
        <f t="shared" si="116"/>
        <v/>
      </c>
      <c r="AE219" s="190" t="str">
        <f t="shared" si="116"/>
        <v/>
      </c>
      <c r="AF219" s="190" t="str">
        <f t="shared" si="116"/>
        <v/>
      </c>
      <c r="AG219" s="190" t="str">
        <f t="shared" si="116"/>
        <v/>
      </c>
      <c r="AH219" s="190" t="str">
        <f t="shared" si="116"/>
        <v/>
      </c>
      <c r="AI219" s="190" t="str">
        <f t="shared" si="116"/>
        <v/>
      </c>
      <c r="AJ219" s="190" t="str">
        <f t="shared" si="116"/>
        <v/>
      </c>
      <c r="AK219" s="190" t="str">
        <f t="shared" si="116"/>
        <v/>
      </c>
      <c r="AL219" s="190" t="str">
        <f t="shared" si="116"/>
        <v/>
      </c>
      <c r="AM219" s="190" t="str">
        <f t="shared" si="116"/>
        <v/>
      </c>
      <c r="AN219" s="190" t="str">
        <f t="shared" si="116"/>
        <v/>
      </c>
      <c r="AO219" s="190" t="str">
        <f t="shared" si="115"/>
        <v/>
      </c>
      <c r="AP219" s="190" t="str">
        <f t="shared" si="115"/>
        <v/>
      </c>
      <c r="AQ219" s="190" t="str">
        <f t="shared" si="115"/>
        <v/>
      </c>
      <c r="AR219" s="190" t="str">
        <f t="shared" si="115"/>
        <v/>
      </c>
      <c r="AS219" s="190" t="str">
        <f t="shared" si="115"/>
        <v/>
      </c>
      <c r="AT219" s="190" t="str">
        <f t="shared" si="115"/>
        <v/>
      </c>
      <c r="AU219" s="190" t="str">
        <f t="shared" si="115"/>
        <v/>
      </c>
      <c r="AV219" s="190" t="str">
        <f t="shared" si="115"/>
        <v/>
      </c>
      <c r="AW219" s="190" t="str">
        <f t="shared" si="115"/>
        <v/>
      </c>
      <c r="AX219" s="190" t="str">
        <f t="shared" si="115"/>
        <v/>
      </c>
      <c r="AY219" s="190" t="str">
        <f t="shared" si="115"/>
        <v/>
      </c>
      <c r="AZ219" s="190" t="str">
        <f t="shared" si="115"/>
        <v/>
      </c>
      <c r="BA219" s="190" t="str">
        <f t="shared" si="115"/>
        <v/>
      </c>
      <c r="BB219" s="190" t="str">
        <f t="shared" si="115"/>
        <v/>
      </c>
      <c r="BC219" s="190" t="str">
        <f t="shared" si="115"/>
        <v/>
      </c>
      <c r="BD219" s="190" t="str">
        <f t="shared" si="112"/>
        <v/>
      </c>
      <c r="BE219" s="190" t="str">
        <f t="shared" si="113"/>
        <v/>
      </c>
      <c r="BF219" s="190" t="str">
        <f t="shared" si="111"/>
        <v/>
      </c>
      <c r="BG219" s="190" t="str">
        <f t="shared" si="111"/>
        <v/>
      </c>
      <c r="BH219" s="190" t="str">
        <f t="shared" si="111"/>
        <v/>
      </c>
      <c r="BI219" s="190" t="str">
        <f t="shared" si="111"/>
        <v/>
      </c>
      <c r="BJ219" s="190" t="str">
        <f t="shared" si="111"/>
        <v/>
      </c>
      <c r="BK219" s="190" t="str">
        <f t="shared" si="111"/>
        <v/>
      </c>
      <c r="BL219" s="190" t="str">
        <f t="shared" si="111"/>
        <v/>
      </c>
      <c r="BM219" s="190" t="str">
        <f t="shared" si="111"/>
        <v/>
      </c>
      <c r="BN219" s="190" t="str">
        <f t="shared" si="111"/>
        <v/>
      </c>
      <c r="BO219" s="190" t="str">
        <f t="shared" si="111"/>
        <v/>
      </c>
      <c r="BP219" s="190" t="str">
        <f t="shared" si="111"/>
        <v/>
      </c>
      <c r="BQ219" s="190" t="str">
        <f t="shared" si="111"/>
        <v/>
      </c>
      <c r="BR219" s="190" t="str">
        <f t="shared" si="111"/>
        <v/>
      </c>
      <c r="BS219" s="190" t="str">
        <f t="shared" si="111"/>
        <v/>
      </c>
      <c r="BT219" s="190" t="str">
        <f t="shared" si="100"/>
        <v/>
      </c>
      <c r="BU219" s="190" t="str">
        <f t="shared" si="100"/>
        <v/>
      </c>
      <c r="BV219" s="190" t="str">
        <f t="shared" si="100"/>
        <v/>
      </c>
      <c r="BW219" s="190" t="str">
        <f t="shared" si="100"/>
        <v/>
      </c>
      <c r="BX219" s="190" t="str">
        <f t="shared" si="100"/>
        <v/>
      </c>
      <c r="BY219" s="190" t="str">
        <f t="shared" si="100"/>
        <v/>
      </c>
      <c r="BZ219" t="e">
        <f>IF(LEFT(B219,6)=$A$1,IF(ISERROR(FIND(SALES!$M$8,MPAN!H219)),"",TRUE),"")</f>
        <v>#N/A</v>
      </c>
    </row>
    <row r="220" spans="1:78" x14ac:dyDescent="0.25">
      <c r="A220" t="e">
        <f>IF(BZ220=TRUE,BZ220&amp;COUNTIF($BZ$3:BZ220,"TRUE"),"")</f>
        <v>#N/A</v>
      </c>
      <c r="B220" s="625" t="str">
        <f t="shared" si="101"/>
        <v>00</v>
      </c>
      <c r="C220" s="626">
        <f>'F12'!E223</f>
        <v>0</v>
      </c>
      <c r="D220" s="1" t="str">
        <f t="shared" si="102"/>
        <v>0</v>
      </c>
      <c r="E220" s="1" t="str">
        <f t="shared" si="103"/>
        <v>0</v>
      </c>
      <c r="F220" t="str">
        <f t="shared" si="106"/>
        <v>0</v>
      </c>
      <c r="G220" t="e">
        <f t="shared" si="107"/>
        <v>#VALUE!</v>
      </c>
      <c r="H220" s="1">
        <f>'F12'!F223</f>
        <v>0</v>
      </c>
      <c r="I220" s="197">
        <f t="shared" si="104"/>
        <v>0.25</v>
      </c>
      <c r="J220" s="190" t="str">
        <f t="shared" si="117"/>
        <v/>
      </c>
      <c r="K220" s="190" t="str">
        <f t="shared" si="117"/>
        <v/>
      </c>
      <c r="L220" s="190" t="str">
        <f t="shared" si="117"/>
        <v/>
      </c>
      <c r="M220" s="190" t="str">
        <f t="shared" si="117"/>
        <v/>
      </c>
      <c r="N220" s="190" t="str">
        <f t="shared" si="117"/>
        <v/>
      </c>
      <c r="O220" s="190" t="str">
        <f t="shared" si="117"/>
        <v/>
      </c>
      <c r="P220" s="190" t="str">
        <f t="shared" si="117"/>
        <v/>
      </c>
      <c r="Q220" s="190" t="str">
        <f t="shared" si="117"/>
        <v/>
      </c>
      <c r="R220" s="190" t="str">
        <f t="shared" si="117"/>
        <v/>
      </c>
      <c r="S220" s="190" t="str">
        <f t="shared" si="117"/>
        <v/>
      </c>
      <c r="T220" s="190" t="str">
        <f t="shared" si="117"/>
        <v/>
      </c>
      <c r="U220" s="190" t="str">
        <f t="shared" si="117"/>
        <v/>
      </c>
      <c r="V220" s="190" t="str">
        <f t="shared" si="117"/>
        <v/>
      </c>
      <c r="W220" s="190" t="str">
        <f t="shared" si="117"/>
        <v/>
      </c>
      <c r="X220" s="190" t="str">
        <f t="shared" si="117"/>
        <v/>
      </c>
      <c r="Y220" s="190" t="str">
        <f t="shared" si="117"/>
        <v/>
      </c>
      <c r="Z220" s="190" t="str">
        <f t="shared" si="116"/>
        <v/>
      </c>
      <c r="AA220" s="190" t="str">
        <f t="shared" si="116"/>
        <v/>
      </c>
      <c r="AB220" s="190" t="str">
        <f t="shared" si="116"/>
        <v/>
      </c>
      <c r="AC220" s="190" t="str">
        <f t="shared" si="116"/>
        <v/>
      </c>
      <c r="AD220" s="190" t="str">
        <f t="shared" si="116"/>
        <v/>
      </c>
      <c r="AE220" s="190" t="str">
        <f t="shared" si="116"/>
        <v/>
      </c>
      <c r="AF220" s="190" t="str">
        <f t="shared" si="116"/>
        <v/>
      </c>
      <c r="AG220" s="190" t="str">
        <f t="shared" si="116"/>
        <v/>
      </c>
      <c r="AH220" s="190" t="str">
        <f t="shared" si="116"/>
        <v/>
      </c>
      <c r="AI220" s="190" t="str">
        <f t="shared" si="116"/>
        <v/>
      </c>
      <c r="AJ220" s="190" t="str">
        <f t="shared" si="116"/>
        <v/>
      </c>
      <c r="AK220" s="190" t="str">
        <f t="shared" si="116"/>
        <v/>
      </c>
      <c r="AL220" s="190" t="str">
        <f t="shared" si="116"/>
        <v/>
      </c>
      <c r="AM220" s="190" t="str">
        <f t="shared" si="116"/>
        <v/>
      </c>
      <c r="AN220" s="190" t="str">
        <f t="shared" si="116"/>
        <v/>
      </c>
      <c r="AO220" s="190" t="str">
        <f t="shared" si="115"/>
        <v/>
      </c>
      <c r="AP220" s="190" t="str">
        <f t="shared" si="115"/>
        <v/>
      </c>
      <c r="AQ220" s="190" t="str">
        <f t="shared" si="115"/>
        <v/>
      </c>
      <c r="AR220" s="190" t="str">
        <f t="shared" si="115"/>
        <v/>
      </c>
      <c r="AS220" s="190" t="str">
        <f t="shared" si="115"/>
        <v/>
      </c>
      <c r="AT220" s="190" t="str">
        <f t="shared" si="115"/>
        <v/>
      </c>
      <c r="AU220" s="190" t="str">
        <f t="shared" si="115"/>
        <v/>
      </c>
      <c r="AV220" s="190" t="str">
        <f t="shared" si="115"/>
        <v/>
      </c>
      <c r="AW220" s="190" t="str">
        <f t="shared" si="115"/>
        <v/>
      </c>
      <c r="AX220" s="190" t="str">
        <f t="shared" si="115"/>
        <v/>
      </c>
      <c r="AY220" s="190" t="str">
        <f t="shared" si="115"/>
        <v/>
      </c>
      <c r="AZ220" s="190" t="str">
        <f t="shared" si="115"/>
        <v/>
      </c>
      <c r="BA220" s="190" t="str">
        <f t="shared" si="115"/>
        <v/>
      </c>
      <c r="BB220" s="190" t="str">
        <f t="shared" si="115"/>
        <v/>
      </c>
      <c r="BC220" s="190" t="str">
        <f t="shared" si="115"/>
        <v/>
      </c>
      <c r="BD220" s="190" t="str">
        <f t="shared" si="112"/>
        <v/>
      </c>
      <c r="BE220" s="190" t="str">
        <f t="shared" si="113"/>
        <v/>
      </c>
      <c r="BF220" s="190" t="str">
        <f t="shared" si="111"/>
        <v/>
      </c>
      <c r="BG220" s="190" t="str">
        <f t="shared" si="111"/>
        <v/>
      </c>
      <c r="BH220" s="190" t="str">
        <f t="shared" si="111"/>
        <v/>
      </c>
      <c r="BI220" s="190" t="str">
        <f t="shared" si="111"/>
        <v/>
      </c>
      <c r="BJ220" s="190" t="str">
        <f t="shared" si="111"/>
        <v/>
      </c>
      <c r="BK220" s="190" t="str">
        <f t="shared" si="111"/>
        <v/>
      </c>
      <c r="BL220" s="190" t="str">
        <f t="shared" si="111"/>
        <v/>
      </c>
      <c r="BM220" s="190" t="str">
        <f t="shared" si="111"/>
        <v/>
      </c>
      <c r="BN220" s="190" t="str">
        <f t="shared" si="111"/>
        <v/>
      </c>
      <c r="BO220" s="190" t="str">
        <f t="shared" si="111"/>
        <v/>
      </c>
      <c r="BP220" s="190" t="str">
        <f t="shared" si="111"/>
        <v/>
      </c>
      <c r="BQ220" s="190" t="str">
        <f t="shared" si="111"/>
        <v/>
      </c>
      <c r="BR220" s="190" t="str">
        <f t="shared" si="111"/>
        <v/>
      </c>
      <c r="BS220" s="190" t="str">
        <f t="shared" si="111"/>
        <v/>
      </c>
      <c r="BT220" s="190" t="str">
        <f t="shared" si="100"/>
        <v/>
      </c>
      <c r="BU220" s="190" t="str">
        <f t="shared" si="100"/>
        <v/>
      </c>
      <c r="BV220" s="190" t="str">
        <f t="shared" si="100"/>
        <v/>
      </c>
      <c r="BW220" s="190" t="str">
        <f t="shared" si="100"/>
        <v/>
      </c>
      <c r="BX220" s="190" t="str">
        <f t="shared" si="100"/>
        <v/>
      </c>
      <c r="BY220" s="190" t="str">
        <f t="shared" si="100"/>
        <v/>
      </c>
      <c r="BZ220" t="e">
        <f>IF(LEFT(B220,6)=$A$1,IF(ISERROR(FIND(SALES!$M$8,MPAN!H220)),"",TRUE),"")</f>
        <v>#N/A</v>
      </c>
    </row>
    <row r="221" spans="1:78" x14ac:dyDescent="0.25">
      <c r="A221" t="e">
        <f>IF(BZ221=TRUE,BZ221&amp;COUNTIF($BZ$3:BZ221,"TRUE"),"")</f>
        <v>#N/A</v>
      </c>
      <c r="B221" s="625" t="str">
        <f t="shared" si="101"/>
        <v>00</v>
      </c>
      <c r="C221" s="626">
        <f>'F12'!E224</f>
        <v>0</v>
      </c>
      <c r="D221" s="1" t="str">
        <f t="shared" si="102"/>
        <v>0</v>
      </c>
      <c r="E221" s="1" t="str">
        <f t="shared" si="103"/>
        <v>0</v>
      </c>
      <c r="F221" t="str">
        <f t="shared" si="106"/>
        <v>0</v>
      </c>
      <c r="G221" t="e">
        <f t="shared" si="107"/>
        <v>#VALUE!</v>
      </c>
      <c r="H221" s="1">
        <f>'F12'!F224</f>
        <v>0</v>
      </c>
      <c r="I221" s="197">
        <f t="shared" si="104"/>
        <v>0.25</v>
      </c>
      <c r="J221" s="190" t="str">
        <f t="shared" si="117"/>
        <v/>
      </c>
      <c r="K221" s="190" t="str">
        <f t="shared" si="117"/>
        <v/>
      </c>
      <c r="L221" s="190" t="str">
        <f t="shared" si="117"/>
        <v/>
      </c>
      <c r="M221" s="190" t="str">
        <f t="shared" si="117"/>
        <v/>
      </c>
      <c r="N221" s="190" t="str">
        <f t="shared" si="117"/>
        <v/>
      </c>
      <c r="O221" s="190" t="str">
        <f t="shared" si="117"/>
        <v/>
      </c>
      <c r="P221" s="190" t="str">
        <f t="shared" si="117"/>
        <v/>
      </c>
      <c r="Q221" s="190" t="str">
        <f t="shared" si="117"/>
        <v/>
      </c>
      <c r="R221" s="190" t="str">
        <f t="shared" si="117"/>
        <v/>
      </c>
      <c r="S221" s="190" t="str">
        <f t="shared" si="117"/>
        <v/>
      </c>
      <c r="T221" s="190" t="str">
        <f t="shared" si="117"/>
        <v/>
      </c>
      <c r="U221" s="190" t="str">
        <f t="shared" si="117"/>
        <v/>
      </c>
      <c r="V221" s="190" t="str">
        <f t="shared" si="117"/>
        <v/>
      </c>
      <c r="W221" s="190" t="str">
        <f t="shared" si="117"/>
        <v/>
      </c>
      <c r="X221" s="190" t="str">
        <f t="shared" si="117"/>
        <v/>
      </c>
      <c r="Y221" s="190" t="str">
        <f t="shared" si="117"/>
        <v/>
      </c>
      <c r="Z221" s="190" t="str">
        <f t="shared" si="116"/>
        <v/>
      </c>
      <c r="AA221" s="190" t="str">
        <f t="shared" si="116"/>
        <v/>
      </c>
      <c r="AB221" s="190" t="str">
        <f t="shared" si="116"/>
        <v/>
      </c>
      <c r="AC221" s="190" t="str">
        <f t="shared" si="116"/>
        <v/>
      </c>
      <c r="AD221" s="190" t="str">
        <f t="shared" si="116"/>
        <v/>
      </c>
      <c r="AE221" s="190" t="str">
        <f t="shared" si="116"/>
        <v/>
      </c>
      <c r="AF221" s="190" t="str">
        <f t="shared" si="116"/>
        <v/>
      </c>
      <c r="AG221" s="190" t="str">
        <f t="shared" si="116"/>
        <v/>
      </c>
      <c r="AH221" s="190" t="str">
        <f t="shared" si="116"/>
        <v/>
      </c>
      <c r="AI221" s="190" t="str">
        <f t="shared" si="116"/>
        <v/>
      </c>
      <c r="AJ221" s="190" t="str">
        <f t="shared" si="116"/>
        <v/>
      </c>
      <c r="AK221" s="190" t="str">
        <f t="shared" si="116"/>
        <v/>
      </c>
      <c r="AL221" s="190" t="str">
        <f t="shared" si="116"/>
        <v/>
      </c>
      <c r="AM221" s="190" t="str">
        <f t="shared" si="116"/>
        <v/>
      </c>
      <c r="AN221" s="190" t="str">
        <f t="shared" si="116"/>
        <v/>
      </c>
      <c r="AO221" s="190" t="str">
        <f t="shared" si="115"/>
        <v/>
      </c>
      <c r="AP221" s="190" t="str">
        <f t="shared" si="115"/>
        <v/>
      </c>
      <c r="AQ221" s="190" t="str">
        <f t="shared" si="115"/>
        <v/>
      </c>
      <c r="AR221" s="190" t="str">
        <f t="shared" si="115"/>
        <v/>
      </c>
      <c r="AS221" s="190" t="str">
        <f t="shared" si="115"/>
        <v/>
      </c>
      <c r="AT221" s="190" t="str">
        <f t="shared" si="115"/>
        <v/>
      </c>
      <c r="AU221" s="190" t="str">
        <f t="shared" si="115"/>
        <v/>
      </c>
      <c r="AV221" s="190" t="str">
        <f t="shared" si="115"/>
        <v/>
      </c>
      <c r="AW221" s="190" t="str">
        <f t="shared" si="115"/>
        <v/>
      </c>
      <c r="AX221" s="190" t="str">
        <f t="shared" si="115"/>
        <v/>
      </c>
      <c r="AY221" s="190" t="str">
        <f t="shared" si="115"/>
        <v/>
      </c>
      <c r="AZ221" s="190" t="str">
        <f t="shared" si="115"/>
        <v/>
      </c>
      <c r="BA221" s="190" t="str">
        <f t="shared" si="115"/>
        <v/>
      </c>
      <c r="BB221" s="190" t="str">
        <f t="shared" si="115"/>
        <v/>
      </c>
      <c r="BC221" s="190" t="str">
        <f t="shared" si="115"/>
        <v/>
      </c>
      <c r="BD221" s="190" t="str">
        <f t="shared" si="112"/>
        <v/>
      </c>
      <c r="BE221" s="190" t="str">
        <f t="shared" si="113"/>
        <v/>
      </c>
      <c r="BF221" s="190" t="str">
        <f t="shared" si="111"/>
        <v/>
      </c>
      <c r="BG221" s="190" t="str">
        <f t="shared" si="111"/>
        <v/>
      </c>
      <c r="BH221" s="190" t="str">
        <f t="shared" si="111"/>
        <v/>
      </c>
      <c r="BI221" s="190" t="str">
        <f t="shared" si="111"/>
        <v/>
      </c>
      <c r="BJ221" s="190" t="str">
        <f t="shared" si="111"/>
        <v/>
      </c>
      <c r="BK221" s="190" t="str">
        <f t="shared" si="111"/>
        <v/>
      </c>
      <c r="BL221" s="190" t="str">
        <f t="shared" si="111"/>
        <v/>
      </c>
      <c r="BM221" s="190" t="str">
        <f t="shared" si="111"/>
        <v/>
      </c>
      <c r="BN221" s="190" t="str">
        <f t="shared" si="111"/>
        <v/>
      </c>
      <c r="BO221" s="190" t="str">
        <f t="shared" si="111"/>
        <v/>
      </c>
      <c r="BP221" s="190" t="str">
        <f t="shared" si="111"/>
        <v/>
      </c>
      <c r="BQ221" s="190" t="str">
        <f t="shared" si="111"/>
        <v/>
      </c>
      <c r="BR221" s="190" t="str">
        <f t="shared" si="111"/>
        <v/>
      </c>
      <c r="BS221" s="190" t="str">
        <f t="shared" si="111"/>
        <v/>
      </c>
      <c r="BT221" s="190" t="str">
        <f t="shared" si="100"/>
        <v/>
      </c>
      <c r="BU221" s="190" t="str">
        <f t="shared" si="100"/>
        <v/>
      </c>
      <c r="BV221" s="190" t="str">
        <f t="shared" si="100"/>
        <v/>
      </c>
      <c r="BW221" s="190" t="str">
        <f t="shared" si="100"/>
        <v/>
      </c>
      <c r="BX221" s="190" t="str">
        <f t="shared" si="100"/>
        <v/>
      </c>
      <c r="BY221" s="190" t="str">
        <f t="shared" si="100"/>
        <v/>
      </c>
      <c r="BZ221" t="e">
        <f>IF(LEFT(B221,6)=$A$1,IF(ISERROR(FIND(SALES!$M$8,MPAN!H221)),"",TRUE),"")</f>
        <v>#N/A</v>
      </c>
    </row>
    <row r="222" spans="1:78" x14ac:dyDescent="0.25">
      <c r="A222" t="e">
        <f>IF(BZ222=TRUE,BZ222&amp;COUNTIF($BZ$3:BZ222,"TRUE"),"")</f>
        <v>#N/A</v>
      </c>
      <c r="B222" s="625" t="str">
        <f t="shared" si="101"/>
        <v>00</v>
      </c>
      <c r="C222" s="626">
        <f>'F12'!E225</f>
        <v>0</v>
      </c>
      <c r="D222" s="1" t="str">
        <f t="shared" si="102"/>
        <v>0</v>
      </c>
      <c r="E222" s="1" t="str">
        <f t="shared" si="103"/>
        <v>0</v>
      </c>
      <c r="F222" t="str">
        <f t="shared" si="106"/>
        <v>0</v>
      </c>
      <c r="G222" t="e">
        <f t="shared" si="107"/>
        <v>#VALUE!</v>
      </c>
      <c r="H222" s="1">
        <f>'F12'!F225</f>
        <v>0</v>
      </c>
      <c r="I222" s="197">
        <f t="shared" si="104"/>
        <v>0.25</v>
      </c>
      <c r="J222" s="190" t="str">
        <f t="shared" si="117"/>
        <v/>
      </c>
      <c r="K222" s="190" t="str">
        <f t="shared" si="117"/>
        <v/>
      </c>
      <c r="L222" s="190" t="str">
        <f t="shared" si="117"/>
        <v/>
      </c>
      <c r="M222" s="190" t="str">
        <f t="shared" si="117"/>
        <v/>
      </c>
      <c r="N222" s="190" t="str">
        <f t="shared" si="117"/>
        <v/>
      </c>
      <c r="O222" s="190" t="str">
        <f t="shared" si="117"/>
        <v/>
      </c>
      <c r="P222" s="190" t="str">
        <f t="shared" si="117"/>
        <v/>
      </c>
      <c r="Q222" s="190" t="str">
        <f t="shared" si="117"/>
        <v/>
      </c>
      <c r="R222" s="190" t="str">
        <f t="shared" si="117"/>
        <v/>
      </c>
      <c r="S222" s="190" t="str">
        <f t="shared" si="117"/>
        <v/>
      </c>
      <c r="T222" s="190" t="str">
        <f t="shared" si="117"/>
        <v/>
      </c>
      <c r="U222" s="190" t="str">
        <f t="shared" si="117"/>
        <v/>
      </c>
      <c r="V222" s="190" t="str">
        <f t="shared" si="117"/>
        <v/>
      </c>
      <c r="W222" s="190" t="str">
        <f t="shared" si="117"/>
        <v/>
      </c>
      <c r="X222" s="190" t="str">
        <f t="shared" si="117"/>
        <v/>
      </c>
      <c r="Y222" s="190" t="str">
        <f t="shared" si="117"/>
        <v/>
      </c>
      <c r="Z222" s="190" t="str">
        <f t="shared" si="116"/>
        <v/>
      </c>
      <c r="AA222" s="190" t="str">
        <f t="shared" si="116"/>
        <v/>
      </c>
      <c r="AB222" s="190" t="str">
        <f t="shared" si="116"/>
        <v/>
      </c>
      <c r="AC222" s="190" t="str">
        <f t="shared" si="116"/>
        <v/>
      </c>
      <c r="AD222" s="190" t="str">
        <f t="shared" si="116"/>
        <v/>
      </c>
      <c r="AE222" s="190" t="str">
        <f t="shared" si="116"/>
        <v/>
      </c>
      <c r="AF222" s="190" t="str">
        <f t="shared" si="116"/>
        <v/>
      </c>
      <c r="AG222" s="190" t="str">
        <f t="shared" si="116"/>
        <v/>
      </c>
      <c r="AH222" s="190" t="str">
        <f t="shared" si="116"/>
        <v/>
      </c>
      <c r="AI222" s="190" t="str">
        <f t="shared" si="116"/>
        <v/>
      </c>
      <c r="AJ222" s="190" t="str">
        <f t="shared" si="116"/>
        <v/>
      </c>
      <c r="AK222" s="190" t="str">
        <f t="shared" si="116"/>
        <v/>
      </c>
      <c r="AL222" s="190" t="str">
        <f t="shared" si="116"/>
        <v/>
      </c>
      <c r="AM222" s="190" t="str">
        <f t="shared" si="116"/>
        <v/>
      </c>
      <c r="AN222" s="190" t="str">
        <f t="shared" si="116"/>
        <v/>
      </c>
      <c r="AO222" s="190" t="str">
        <f t="shared" si="115"/>
        <v/>
      </c>
      <c r="AP222" s="190" t="str">
        <f t="shared" si="115"/>
        <v/>
      </c>
      <c r="AQ222" s="190" t="str">
        <f t="shared" si="115"/>
        <v/>
      </c>
      <c r="AR222" s="190" t="str">
        <f t="shared" si="115"/>
        <v/>
      </c>
      <c r="AS222" s="190" t="str">
        <f t="shared" si="115"/>
        <v/>
      </c>
      <c r="AT222" s="190" t="str">
        <f t="shared" si="115"/>
        <v/>
      </c>
      <c r="AU222" s="190" t="str">
        <f t="shared" si="115"/>
        <v/>
      </c>
      <c r="AV222" s="190" t="str">
        <f t="shared" si="115"/>
        <v/>
      </c>
      <c r="AW222" s="190" t="str">
        <f t="shared" si="115"/>
        <v/>
      </c>
      <c r="AX222" s="190" t="str">
        <f t="shared" si="115"/>
        <v/>
      </c>
      <c r="AY222" s="190" t="str">
        <f t="shared" si="115"/>
        <v/>
      </c>
      <c r="AZ222" s="190" t="str">
        <f t="shared" si="115"/>
        <v/>
      </c>
      <c r="BA222" s="190" t="str">
        <f t="shared" si="115"/>
        <v/>
      </c>
      <c r="BB222" s="190" t="str">
        <f t="shared" si="115"/>
        <v/>
      </c>
      <c r="BC222" s="190" t="str">
        <f t="shared" si="115"/>
        <v/>
      </c>
      <c r="BD222" s="190" t="str">
        <f t="shared" si="112"/>
        <v/>
      </c>
      <c r="BE222" s="190" t="str">
        <f t="shared" si="113"/>
        <v/>
      </c>
      <c r="BF222" s="190" t="str">
        <f t="shared" si="111"/>
        <v/>
      </c>
      <c r="BG222" s="190" t="str">
        <f t="shared" si="111"/>
        <v/>
      </c>
      <c r="BH222" s="190" t="str">
        <f t="shared" si="111"/>
        <v/>
      </c>
      <c r="BI222" s="190" t="str">
        <f t="shared" ref="BI222:BS222" si="118">IF(BI$2&gt;LEN($H222),IF(BI$1=1,IF(LEN($H222)=2,"0"&amp;$H222,""),""),RIGHT(LEFT($H222,BI$2),3))</f>
        <v/>
      </c>
      <c r="BJ222" s="190" t="str">
        <f t="shared" si="118"/>
        <v/>
      </c>
      <c r="BK222" s="190" t="str">
        <f t="shared" si="118"/>
        <v/>
      </c>
      <c r="BL222" s="190" t="str">
        <f t="shared" si="118"/>
        <v/>
      </c>
      <c r="BM222" s="190" t="str">
        <f t="shared" si="118"/>
        <v/>
      </c>
      <c r="BN222" s="190" t="str">
        <f t="shared" si="118"/>
        <v/>
      </c>
      <c r="BO222" s="190" t="str">
        <f t="shared" si="118"/>
        <v/>
      </c>
      <c r="BP222" s="190" t="str">
        <f t="shared" si="118"/>
        <v/>
      </c>
      <c r="BQ222" s="190" t="str">
        <f t="shared" si="118"/>
        <v/>
      </c>
      <c r="BR222" s="190" t="str">
        <f t="shared" si="118"/>
        <v/>
      </c>
      <c r="BS222" s="190" t="str">
        <f t="shared" si="118"/>
        <v/>
      </c>
      <c r="BT222" s="190" t="str">
        <f t="shared" si="100"/>
        <v/>
      </c>
      <c r="BU222" s="190" t="str">
        <f t="shared" si="100"/>
        <v/>
      </c>
      <c r="BV222" s="190" t="str">
        <f t="shared" si="100"/>
        <v/>
      </c>
      <c r="BW222" s="190" t="str">
        <f t="shared" si="100"/>
        <v/>
      </c>
      <c r="BX222" s="190" t="str">
        <f t="shared" si="100"/>
        <v/>
      </c>
      <c r="BY222" s="190" t="str">
        <f t="shared" si="100"/>
        <v/>
      </c>
      <c r="BZ222" t="e">
        <f>IF(LEFT(B222,6)=$A$1,IF(ISERROR(FIND(SALES!$M$8,MPAN!H222)),"",TRUE),"")</f>
        <v>#N/A</v>
      </c>
    </row>
    <row r="223" spans="1:78" x14ac:dyDescent="0.25">
      <c r="A223" t="e">
        <f>IF(BZ223=TRUE,BZ223&amp;COUNTIF($BZ$3:BZ223,"TRUE"),"")</f>
        <v>#N/A</v>
      </c>
      <c r="B223" s="625" t="str">
        <f t="shared" si="101"/>
        <v>00</v>
      </c>
      <c r="C223" s="626">
        <f>'F12'!E226</f>
        <v>0</v>
      </c>
      <c r="D223" s="1" t="str">
        <f t="shared" si="102"/>
        <v>0</v>
      </c>
      <c r="E223" s="1" t="str">
        <f t="shared" si="103"/>
        <v>0</v>
      </c>
      <c r="F223" t="str">
        <f t="shared" si="106"/>
        <v>0</v>
      </c>
      <c r="G223" t="e">
        <f t="shared" si="107"/>
        <v>#VALUE!</v>
      </c>
      <c r="H223" s="1">
        <f>'F12'!F226</f>
        <v>0</v>
      </c>
      <c r="I223" s="197">
        <f t="shared" si="104"/>
        <v>0.25</v>
      </c>
      <c r="J223" s="190" t="str">
        <f t="shared" si="117"/>
        <v/>
      </c>
      <c r="K223" s="190" t="str">
        <f t="shared" si="117"/>
        <v/>
      </c>
      <c r="L223" s="190" t="str">
        <f t="shared" si="117"/>
        <v/>
      </c>
      <c r="M223" s="190" t="str">
        <f t="shared" si="117"/>
        <v/>
      </c>
      <c r="N223" s="190" t="str">
        <f t="shared" si="117"/>
        <v/>
      </c>
      <c r="O223" s="190" t="str">
        <f t="shared" si="117"/>
        <v/>
      </c>
      <c r="P223" s="190" t="str">
        <f t="shared" si="117"/>
        <v/>
      </c>
      <c r="Q223" s="190" t="str">
        <f t="shared" si="117"/>
        <v/>
      </c>
      <c r="R223" s="190" t="str">
        <f t="shared" si="117"/>
        <v/>
      </c>
      <c r="S223" s="190" t="str">
        <f t="shared" si="117"/>
        <v/>
      </c>
      <c r="T223" s="190" t="str">
        <f t="shared" si="117"/>
        <v/>
      </c>
      <c r="U223" s="190" t="str">
        <f t="shared" si="117"/>
        <v/>
      </c>
      <c r="V223" s="190" t="str">
        <f t="shared" si="117"/>
        <v/>
      </c>
      <c r="W223" s="190" t="str">
        <f t="shared" si="117"/>
        <v/>
      </c>
      <c r="X223" s="190" t="str">
        <f t="shared" si="117"/>
        <v/>
      </c>
      <c r="Y223" s="190" t="str">
        <f t="shared" si="117"/>
        <v/>
      </c>
      <c r="Z223" s="190" t="str">
        <f t="shared" si="116"/>
        <v/>
      </c>
      <c r="AA223" s="190" t="str">
        <f t="shared" si="116"/>
        <v/>
      </c>
      <c r="AB223" s="190" t="str">
        <f t="shared" si="116"/>
        <v/>
      </c>
      <c r="AC223" s="190" t="str">
        <f t="shared" si="116"/>
        <v/>
      </c>
      <c r="AD223" s="190" t="str">
        <f t="shared" si="116"/>
        <v/>
      </c>
      <c r="AE223" s="190" t="str">
        <f t="shared" si="116"/>
        <v/>
      </c>
      <c r="AF223" s="190" t="str">
        <f t="shared" si="116"/>
        <v/>
      </c>
      <c r="AG223" s="190" t="str">
        <f t="shared" si="116"/>
        <v/>
      </c>
      <c r="AH223" s="190" t="str">
        <f t="shared" si="116"/>
        <v/>
      </c>
      <c r="AI223" s="190" t="str">
        <f t="shared" si="116"/>
        <v/>
      </c>
      <c r="AJ223" s="190" t="str">
        <f t="shared" si="116"/>
        <v/>
      </c>
      <c r="AK223" s="190" t="str">
        <f t="shared" si="116"/>
        <v/>
      </c>
      <c r="AL223" s="190" t="str">
        <f t="shared" si="116"/>
        <v/>
      </c>
      <c r="AM223" s="190" t="str">
        <f t="shared" si="116"/>
        <v/>
      </c>
      <c r="AN223" s="190" t="str">
        <f t="shared" si="116"/>
        <v/>
      </c>
      <c r="AO223" s="190" t="str">
        <f t="shared" si="115"/>
        <v/>
      </c>
      <c r="AP223" s="190" t="str">
        <f t="shared" si="115"/>
        <v/>
      </c>
      <c r="AQ223" s="190" t="str">
        <f t="shared" si="115"/>
        <v/>
      </c>
      <c r="AR223" s="190" t="str">
        <f t="shared" si="115"/>
        <v/>
      </c>
      <c r="AS223" s="190" t="str">
        <f t="shared" si="115"/>
        <v/>
      </c>
      <c r="AT223" s="190" t="str">
        <f t="shared" si="115"/>
        <v/>
      </c>
      <c r="AU223" s="190" t="str">
        <f t="shared" si="115"/>
        <v/>
      </c>
      <c r="AV223" s="190" t="str">
        <f t="shared" si="115"/>
        <v/>
      </c>
      <c r="AW223" s="190" t="str">
        <f t="shared" si="115"/>
        <v/>
      </c>
      <c r="AX223" s="190" t="str">
        <f t="shared" si="115"/>
        <v/>
      </c>
      <c r="AY223" s="190" t="str">
        <f t="shared" si="115"/>
        <v/>
      </c>
      <c r="AZ223" s="190" t="str">
        <f t="shared" si="115"/>
        <v/>
      </c>
      <c r="BA223" s="190" t="str">
        <f t="shared" si="115"/>
        <v/>
      </c>
      <c r="BB223" s="190" t="str">
        <f t="shared" si="115"/>
        <v/>
      </c>
      <c r="BC223" s="190" t="str">
        <f t="shared" si="115"/>
        <v/>
      </c>
      <c r="BD223" s="190" t="str">
        <f t="shared" si="112"/>
        <v/>
      </c>
      <c r="BE223" s="190" t="str">
        <f t="shared" si="113"/>
        <v/>
      </c>
      <c r="BF223" s="190" t="str">
        <f t="shared" ref="BF223:BS236" si="119">IF(BF$2&gt;LEN($H223),IF(BF$1=1,IF(LEN($H223)=2,"0"&amp;$H223,""),""),RIGHT(LEFT($H223,BF$2),3))</f>
        <v/>
      </c>
      <c r="BG223" s="190" t="str">
        <f t="shared" si="119"/>
        <v/>
      </c>
      <c r="BH223" s="190" t="str">
        <f t="shared" si="119"/>
        <v/>
      </c>
      <c r="BI223" s="190" t="str">
        <f t="shared" si="119"/>
        <v/>
      </c>
      <c r="BJ223" s="190" t="str">
        <f t="shared" si="119"/>
        <v/>
      </c>
      <c r="BK223" s="190" t="str">
        <f t="shared" si="119"/>
        <v/>
      </c>
      <c r="BL223" s="190" t="str">
        <f t="shared" si="119"/>
        <v/>
      </c>
      <c r="BM223" s="190" t="str">
        <f t="shared" si="119"/>
        <v/>
      </c>
      <c r="BN223" s="190" t="str">
        <f t="shared" si="119"/>
        <v/>
      </c>
      <c r="BO223" s="190" t="str">
        <f t="shared" si="119"/>
        <v/>
      </c>
      <c r="BP223" s="190" t="str">
        <f t="shared" si="119"/>
        <v/>
      </c>
      <c r="BQ223" s="190" t="str">
        <f t="shared" si="119"/>
        <v/>
      </c>
      <c r="BR223" s="190" t="str">
        <f t="shared" si="119"/>
        <v/>
      </c>
      <c r="BS223" s="190" t="str">
        <f t="shared" si="119"/>
        <v/>
      </c>
      <c r="BT223" s="190" t="str">
        <f t="shared" si="100"/>
        <v/>
      </c>
      <c r="BU223" s="190" t="str">
        <f t="shared" si="100"/>
        <v/>
      </c>
      <c r="BV223" s="190" t="str">
        <f t="shared" si="100"/>
        <v/>
      </c>
      <c r="BW223" s="190" t="str">
        <f t="shared" si="100"/>
        <v/>
      </c>
      <c r="BX223" s="190" t="str">
        <f t="shared" si="100"/>
        <v/>
      </c>
      <c r="BY223" s="190" t="str">
        <f t="shared" si="100"/>
        <v/>
      </c>
      <c r="BZ223" t="e">
        <f>IF(LEFT(B223,6)=$A$1,IF(ISERROR(FIND(SALES!$M$8,MPAN!H223)),"",TRUE),"")</f>
        <v>#N/A</v>
      </c>
    </row>
    <row r="224" spans="1:78" x14ac:dyDescent="0.25">
      <c r="A224" t="e">
        <f>IF(BZ224=TRUE,BZ224&amp;COUNTIF($BZ$3:BZ224,"TRUE"),"")</f>
        <v>#N/A</v>
      </c>
      <c r="B224" s="625" t="str">
        <f t="shared" si="101"/>
        <v>00</v>
      </c>
      <c r="C224" s="626">
        <f>'F12'!E227</f>
        <v>0</v>
      </c>
      <c r="D224" s="1" t="str">
        <f t="shared" si="102"/>
        <v>0</v>
      </c>
      <c r="E224" s="1" t="str">
        <f t="shared" si="103"/>
        <v>0</v>
      </c>
      <c r="F224" t="str">
        <f t="shared" si="106"/>
        <v>0</v>
      </c>
      <c r="G224" t="e">
        <f t="shared" si="107"/>
        <v>#VALUE!</v>
      </c>
      <c r="H224" s="1">
        <f>'F12'!F227</f>
        <v>0</v>
      </c>
      <c r="I224" s="197">
        <f t="shared" si="104"/>
        <v>0.25</v>
      </c>
      <c r="J224" s="190" t="str">
        <f t="shared" si="117"/>
        <v/>
      </c>
      <c r="K224" s="190" t="str">
        <f t="shared" si="117"/>
        <v/>
      </c>
      <c r="L224" s="190" t="str">
        <f t="shared" si="117"/>
        <v/>
      </c>
      <c r="M224" s="190" t="str">
        <f t="shared" si="117"/>
        <v/>
      </c>
      <c r="N224" s="190" t="str">
        <f t="shared" si="117"/>
        <v/>
      </c>
      <c r="O224" s="190" t="str">
        <f t="shared" si="117"/>
        <v/>
      </c>
      <c r="P224" s="190" t="str">
        <f t="shared" si="117"/>
        <v/>
      </c>
      <c r="Q224" s="190" t="str">
        <f t="shared" si="117"/>
        <v/>
      </c>
      <c r="R224" s="190" t="str">
        <f t="shared" si="117"/>
        <v/>
      </c>
      <c r="S224" s="190" t="str">
        <f t="shared" si="117"/>
        <v/>
      </c>
      <c r="T224" s="190" t="str">
        <f t="shared" si="117"/>
        <v/>
      </c>
      <c r="U224" s="190" t="str">
        <f t="shared" si="117"/>
        <v/>
      </c>
      <c r="V224" s="190" t="str">
        <f t="shared" si="117"/>
        <v/>
      </c>
      <c r="W224" s="190" t="str">
        <f t="shared" si="117"/>
        <v/>
      </c>
      <c r="X224" s="190" t="str">
        <f t="shared" si="117"/>
        <v/>
      </c>
      <c r="Y224" s="190" t="str">
        <f t="shared" si="117"/>
        <v/>
      </c>
      <c r="Z224" s="190" t="str">
        <f t="shared" si="116"/>
        <v/>
      </c>
      <c r="AA224" s="190" t="str">
        <f t="shared" si="116"/>
        <v/>
      </c>
      <c r="AB224" s="190" t="str">
        <f t="shared" si="116"/>
        <v/>
      </c>
      <c r="AC224" s="190" t="str">
        <f t="shared" si="116"/>
        <v/>
      </c>
      <c r="AD224" s="190" t="str">
        <f t="shared" si="116"/>
        <v/>
      </c>
      <c r="AE224" s="190" t="str">
        <f t="shared" si="116"/>
        <v/>
      </c>
      <c r="AF224" s="190" t="str">
        <f t="shared" si="116"/>
        <v/>
      </c>
      <c r="AG224" s="190" t="str">
        <f t="shared" si="116"/>
        <v/>
      </c>
      <c r="AH224" s="190" t="str">
        <f t="shared" si="116"/>
        <v/>
      </c>
      <c r="AI224" s="190" t="str">
        <f t="shared" si="116"/>
        <v/>
      </c>
      <c r="AJ224" s="190" t="str">
        <f t="shared" si="116"/>
        <v/>
      </c>
      <c r="AK224" s="190" t="str">
        <f t="shared" si="116"/>
        <v/>
      </c>
      <c r="AL224" s="190" t="str">
        <f t="shared" si="116"/>
        <v/>
      </c>
      <c r="AM224" s="190" t="str">
        <f t="shared" si="116"/>
        <v/>
      </c>
      <c r="AN224" s="190" t="str">
        <f t="shared" si="116"/>
        <v/>
      </c>
      <c r="AO224" s="190" t="str">
        <f t="shared" si="115"/>
        <v/>
      </c>
      <c r="AP224" s="190" t="str">
        <f t="shared" si="115"/>
        <v/>
      </c>
      <c r="AQ224" s="190" t="str">
        <f t="shared" si="115"/>
        <v/>
      </c>
      <c r="AR224" s="190" t="str">
        <f t="shared" si="115"/>
        <v/>
      </c>
      <c r="AS224" s="190" t="str">
        <f t="shared" si="115"/>
        <v/>
      </c>
      <c r="AT224" s="190" t="str">
        <f t="shared" si="115"/>
        <v/>
      </c>
      <c r="AU224" s="190" t="str">
        <f t="shared" si="115"/>
        <v/>
      </c>
      <c r="AV224" s="190" t="str">
        <f t="shared" si="115"/>
        <v/>
      </c>
      <c r="AW224" s="190" t="str">
        <f t="shared" si="115"/>
        <v/>
      </c>
      <c r="AX224" s="190" t="str">
        <f t="shared" si="115"/>
        <v/>
      </c>
      <c r="AY224" s="190" t="str">
        <f t="shared" si="115"/>
        <v/>
      </c>
      <c r="AZ224" s="190" t="str">
        <f t="shared" si="115"/>
        <v/>
      </c>
      <c r="BA224" s="190" t="str">
        <f t="shared" si="115"/>
        <v/>
      </c>
      <c r="BB224" s="190" t="str">
        <f t="shared" si="115"/>
        <v/>
      </c>
      <c r="BC224" s="190" t="str">
        <f t="shared" si="115"/>
        <v/>
      </c>
      <c r="BD224" s="190" t="str">
        <f t="shared" si="112"/>
        <v/>
      </c>
      <c r="BE224" s="190" t="str">
        <f t="shared" si="113"/>
        <v/>
      </c>
      <c r="BF224" s="190" t="str">
        <f t="shared" si="119"/>
        <v/>
      </c>
      <c r="BG224" s="190" t="str">
        <f t="shared" si="119"/>
        <v/>
      </c>
      <c r="BH224" s="190" t="str">
        <f t="shared" si="119"/>
        <v/>
      </c>
      <c r="BI224" s="190" t="str">
        <f t="shared" si="119"/>
        <v/>
      </c>
      <c r="BJ224" s="190" t="str">
        <f t="shared" si="119"/>
        <v/>
      </c>
      <c r="BK224" s="190" t="str">
        <f t="shared" si="119"/>
        <v/>
      </c>
      <c r="BL224" s="190" t="str">
        <f t="shared" si="119"/>
        <v/>
      </c>
      <c r="BM224" s="190" t="str">
        <f t="shared" si="119"/>
        <v/>
      </c>
      <c r="BN224" s="190" t="str">
        <f t="shared" si="119"/>
        <v/>
      </c>
      <c r="BO224" s="190" t="str">
        <f t="shared" si="119"/>
        <v/>
      </c>
      <c r="BP224" s="190" t="str">
        <f t="shared" si="119"/>
        <v/>
      </c>
      <c r="BQ224" s="190" t="str">
        <f t="shared" si="119"/>
        <v/>
      </c>
      <c r="BR224" s="190" t="str">
        <f t="shared" si="119"/>
        <v/>
      </c>
      <c r="BS224" s="190" t="str">
        <f t="shared" si="119"/>
        <v/>
      </c>
      <c r="BT224" s="190" t="str">
        <f t="shared" si="100"/>
        <v/>
      </c>
      <c r="BU224" s="190" t="str">
        <f t="shared" si="100"/>
        <v/>
      </c>
      <c r="BV224" s="190" t="str">
        <f t="shared" si="100"/>
        <v/>
      </c>
      <c r="BW224" s="190" t="str">
        <f t="shared" si="100"/>
        <v/>
      </c>
      <c r="BX224" s="190" t="str">
        <f t="shared" si="100"/>
        <v/>
      </c>
      <c r="BY224" s="190" t="str">
        <f t="shared" si="100"/>
        <v/>
      </c>
      <c r="BZ224" t="e">
        <f>IF(LEFT(B224,6)=$A$1,IF(ISERROR(FIND(SALES!$M$8,MPAN!H224)),"",TRUE),"")</f>
        <v>#N/A</v>
      </c>
    </row>
    <row r="225" spans="1:78" x14ac:dyDescent="0.25">
      <c r="A225" t="e">
        <f>IF(BZ225=TRUE,BZ225&amp;COUNTIF($BZ$3:BZ225,"TRUE"),"")</f>
        <v>#N/A</v>
      </c>
      <c r="B225" s="625" t="str">
        <f t="shared" si="101"/>
        <v>00</v>
      </c>
      <c r="C225" s="626">
        <f>'F12'!E228</f>
        <v>0</v>
      </c>
      <c r="D225" s="1" t="str">
        <f t="shared" si="102"/>
        <v>0</v>
      </c>
      <c r="E225" s="1" t="str">
        <f t="shared" si="103"/>
        <v>0</v>
      </c>
      <c r="F225" t="str">
        <f t="shared" si="106"/>
        <v>0</v>
      </c>
      <c r="G225" t="e">
        <f t="shared" si="107"/>
        <v>#VALUE!</v>
      </c>
      <c r="H225" s="1">
        <f>'F12'!F228</f>
        <v>0</v>
      </c>
      <c r="I225" s="197">
        <f t="shared" si="104"/>
        <v>0.25</v>
      </c>
      <c r="J225" s="190" t="str">
        <f t="shared" si="117"/>
        <v/>
      </c>
      <c r="K225" s="190" t="str">
        <f t="shared" si="117"/>
        <v/>
      </c>
      <c r="L225" s="190" t="str">
        <f t="shared" si="117"/>
        <v/>
      </c>
      <c r="M225" s="190" t="str">
        <f t="shared" si="117"/>
        <v/>
      </c>
      <c r="N225" s="190" t="str">
        <f t="shared" si="117"/>
        <v/>
      </c>
      <c r="O225" s="190" t="str">
        <f t="shared" si="117"/>
        <v/>
      </c>
      <c r="P225" s="190" t="str">
        <f t="shared" si="117"/>
        <v/>
      </c>
      <c r="Q225" s="190" t="str">
        <f t="shared" si="117"/>
        <v/>
      </c>
      <c r="R225" s="190" t="str">
        <f t="shared" si="117"/>
        <v/>
      </c>
      <c r="S225" s="190" t="str">
        <f t="shared" si="117"/>
        <v/>
      </c>
      <c r="T225" s="190" t="str">
        <f t="shared" si="117"/>
        <v/>
      </c>
      <c r="U225" s="190" t="str">
        <f t="shared" si="117"/>
        <v/>
      </c>
      <c r="V225" s="190" t="str">
        <f t="shared" si="117"/>
        <v/>
      </c>
      <c r="W225" s="190" t="str">
        <f t="shared" si="117"/>
        <v/>
      </c>
      <c r="X225" s="190" t="str">
        <f t="shared" si="117"/>
        <v/>
      </c>
      <c r="Y225" s="190" t="str">
        <f t="shared" si="117"/>
        <v/>
      </c>
      <c r="Z225" s="190" t="str">
        <f t="shared" si="116"/>
        <v/>
      </c>
      <c r="AA225" s="190" t="str">
        <f t="shared" si="116"/>
        <v/>
      </c>
      <c r="AB225" s="190" t="str">
        <f t="shared" si="116"/>
        <v/>
      </c>
      <c r="AC225" s="190" t="str">
        <f t="shared" si="116"/>
        <v/>
      </c>
      <c r="AD225" s="190" t="str">
        <f t="shared" si="116"/>
        <v/>
      </c>
      <c r="AE225" s="190" t="str">
        <f t="shared" si="116"/>
        <v/>
      </c>
      <c r="AF225" s="190" t="str">
        <f t="shared" si="116"/>
        <v/>
      </c>
      <c r="AG225" s="190" t="str">
        <f t="shared" si="116"/>
        <v/>
      </c>
      <c r="AH225" s="190" t="str">
        <f t="shared" si="116"/>
        <v/>
      </c>
      <c r="AI225" s="190" t="str">
        <f t="shared" si="116"/>
        <v/>
      </c>
      <c r="AJ225" s="190" t="str">
        <f t="shared" si="116"/>
        <v/>
      </c>
      <c r="AK225" s="190" t="str">
        <f t="shared" si="116"/>
        <v/>
      </c>
      <c r="AL225" s="190" t="str">
        <f t="shared" si="116"/>
        <v/>
      </c>
      <c r="AM225" s="190" t="str">
        <f t="shared" si="116"/>
        <v/>
      </c>
      <c r="AN225" s="190" t="str">
        <f t="shared" si="116"/>
        <v/>
      </c>
      <c r="AO225" s="190" t="str">
        <f t="shared" si="115"/>
        <v/>
      </c>
      <c r="AP225" s="190" t="str">
        <f t="shared" si="115"/>
        <v/>
      </c>
      <c r="AQ225" s="190" t="str">
        <f t="shared" si="115"/>
        <v/>
      </c>
      <c r="AR225" s="190" t="str">
        <f t="shared" si="115"/>
        <v/>
      </c>
      <c r="AS225" s="190" t="str">
        <f t="shared" si="115"/>
        <v/>
      </c>
      <c r="AT225" s="190" t="str">
        <f t="shared" si="115"/>
        <v/>
      </c>
      <c r="AU225" s="190" t="str">
        <f t="shared" si="115"/>
        <v/>
      </c>
      <c r="AV225" s="190" t="str">
        <f t="shared" si="115"/>
        <v/>
      </c>
      <c r="AW225" s="190" t="str">
        <f t="shared" si="115"/>
        <v/>
      </c>
      <c r="AX225" s="190" t="str">
        <f t="shared" si="115"/>
        <v/>
      </c>
      <c r="AY225" s="190" t="str">
        <f t="shared" si="115"/>
        <v/>
      </c>
      <c r="AZ225" s="190" t="str">
        <f t="shared" si="115"/>
        <v/>
      </c>
      <c r="BA225" s="190" t="str">
        <f t="shared" si="115"/>
        <v/>
      </c>
      <c r="BB225" s="190" t="str">
        <f t="shared" si="115"/>
        <v/>
      </c>
      <c r="BC225" s="190" t="str">
        <f t="shared" si="115"/>
        <v/>
      </c>
      <c r="BD225" s="190" t="str">
        <f t="shared" si="112"/>
        <v/>
      </c>
      <c r="BE225" s="190" t="str">
        <f t="shared" si="113"/>
        <v/>
      </c>
      <c r="BF225" s="190" t="str">
        <f t="shared" si="119"/>
        <v/>
      </c>
      <c r="BG225" s="190" t="str">
        <f t="shared" si="119"/>
        <v/>
      </c>
      <c r="BH225" s="190" t="str">
        <f t="shared" si="119"/>
        <v/>
      </c>
      <c r="BI225" s="190" t="str">
        <f t="shared" si="119"/>
        <v/>
      </c>
      <c r="BJ225" s="190" t="str">
        <f t="shared" si="119"/>
        <v/>
      </c>
      <c r="BK225" s="190" t="str">
        <f t="shared" si="119"/>
        <v/>
      </c>
      <c r="BL225" s="190" t="str">
        <f t="shared" si="119"/>
        <v/>
      </c>
      <c r="BM225" s="190" t="str">
        <f t="shared" si="119"/>
        <v/>
      </c>
      <c r="BN225" s="190" t="str">
        <f t="shared" si="119"/>
        <v/>
      </c>
      <c r="BO225" s="190" t="str">
        <f t="shared" si="119"/>
        <v/>
      </c>
      <c r="BP225" s="190" t="str">
        <f t="shared" si="119"/>
        <v/>
      </c>
      <c r="BQ225" s="190" t="str">
        <f t="shared" si="119"/>
        <v/>
      </c>
      <c r="BR225" s="190" t="str">
        <f t="shared" si="119"/>
        <v/>
      </c>
      <c r="BS225" s="190" t="str">
        <f t="shared" si="119"/>
        <v/>
      </c>
      <c r="BT225" s="190" t="str">
        <f t="shared" si="100"/>
        <v/>
      </c>
      <c r="BU225" s="190" t="str">
        <f t="shared" si="100"/>
        <v/>
      </c>
      <c r="BV225" s="190" t="str">
        <f t="shared" si="100"/>
        <v/>
      </c>
      <c r="BW225" s="190" t="str">
        <f t="shared" si="100"/>
        <v/>
      </c>
      <c r="BX225" s="190" t="str">
        <f t="shared" si="100"/>
        <v/>
      </c>
      <c r="BY225" s="190" t="str">
        <f t="shared" si="100"/>
        <v/>
      </c>
      <c r="BZ225" t="e">
        <f>IF(LEFT(B225,6)=$A$1,IF(ISERROR(FIND(SALES!$M$8,MPAN!H225)),"",TRUE),"")</f>
        <v>#N/A</v>
      </c>
    </row>
    <row r="226" spans="1:78" x14ac:dyDescent="0.25">
      <c r="A226" t="e">
        <f>IF(BZ226=TRUE,BZ226&amp;COUNTIF($BZ$3:BZ226,"TRUE"),"")</f>
        <v>#N/A</v>
      </c>
      <c r="B226" s="625" t="str">
        <f t="shared" si="101"/>
        <v>00</v>
      </c>
      <c r="C226" s="626">
        <f>'F12'!E229</f>
        <v>0</v>
      </c>
      <c r="D226" s="1" t="str">
        <f t="shared" si="102"/>
        <v>0</v>
      </c>
      <c r="E226" s="1" t="str">
        <f t="shared" si="103"/>
        <v>0</v>
      </c>
      <c r="F226" t="str">
        <f t="shared" si="106"/>
        <v>0</v>
      </c>
      <c r="G226" t="e">
        <f t="shared" si="107"/>
        <v>#VALUE!</v>
      </c>
      <c r="H226" s="1">
        <f>'F12'!F229</f>
        <v>0</v>
      </c>
      <c r="I226" s="197">
        <f t="shared" si="104"/>
        <v>0.25</v>
      </c>
      <c r="J226" s="190" t="str">
        <f t="shared" si="117"/>
        <v/>
      </c>
      <c r="K226" s="190" t="str">
        <f t="shared" si="117"/>
        <v/>
      </c>
      <c r="L226" s="190" t="str">
        <f t="shared" si="117"/>
        <v/>
      </c>
      <c r="M226" s="190" t="str">
        <f t="shared" si="117"/>
        <v/>
      </c>
      <c r="N226" s="190" t="str">
        <f t="shared" si="117"/>
        <v/>
      </c>
      <c r="O226" s="190" t="str">
        <f t="shared" si="117"/>
        <v/>
      </c>
      <c r="P226" s="190" t="str">
        <f t="shared" si="117"/>
        <v/>
      </c>
      <c r="Q226" s="190" t="str">
        <f t="shared" si="117"/>
        <v/>
      </c>
      <c r="R226" s="190" t="str">
        <f t="shared" si="117"/>
        <v/>
      </c>
      <c r="S226" s="190" t="str">
        <f t="shared" si="117"/>
        <v/>
      </c>
      <c r="T226" s="190" t="str">
        <f t="shared" si="117"/>
        <v/>
      </c>
      <c r="U226" s="190" t="str">
        <f t="shared" si="117"/>
        <v/>
      </c>
      <c r="V226" s="190" t="str">
        <f t="shared" si="117"/>
        <v/>
      </c>
      <c r="W226" s="190" t="str">
        <f t="shared" si="117"/>
        <v/>
      </c>
      <c r="X226" s="190" t="str">
        <f t="shared" si="117"/>
        <v/>
      </c>
      <c r="Y226" s="190" t="str">
        <f t="shared" si="117"/>
        <v/>
      </c>
      <c r="Z226" s="190" t="str">
        <f t="shared" si="116"/>
        <v/>
      </c>
      <c r="AA226" s="190" t="str">
        <f t="shared" si="116"/>
        <v/>
      </c>
      <c r="AB226" s="190" t="str">
        <f t="shared" si="116"/>
        <v/>
      </c>
      <c r="AC226" s="190" t="str">
        <f t="shared" si="116"/>
        <v/>
      </c>
      <c r="AD226" s="190" t="str">
        <f t="shared" si="116"/>
        <v/>
      </c>
      <c r="AE226" s="190" t="str">
        <f t="shared" si="116"/>
        <v/>
      </c>
      <c r="AF226" s="190" t="str">
        <f t="shared" si="116"/>
        <v/>
      </c>
      <c r="AG226" s="190" t="str">
        <f t="shared" si="116"/>
        <v/>
      </c>
      <c r="AH226" s="190" t="str">
        <f t="shared" si="116"/>
        <v/>
      </c>
      <c r="AI226" s="190" t="str">
        <f t="shared" si="116"/>
        <v/>
      </c>
      <c r="AJ226" s="190" t="str">
        <f t="shared" si="116"/>
        <v/>
      </c>
      <c r="AK226" s="190" t="str">
        <f t="shared" si="116"/>
        <v/>
      </c>
      <c r="AL226" s="190" t="str">
        <f t="shared" si="116"/>
        <v/>
      </c>
      <c r="AM226" s="190" t="str">
        <f t="shared" si="116"/>
        <v/>
      </c>
      <c r="AN226" s="190" t="str">
        <f t="shared" si="116"/>
        <v/>
      </c>
      <c r="AO226" s="190" t="str">
        <f t="shared" si="115"/>
        <v/>
      </c>
      <c r="AP226" s="190" t="str">
        <f t="shared" si="115"/>
        <v/>
      </c>
      <c r="AQ226" s="190" t="str">
        <f t="shared" si="115"/>
        <v/>
      </c>
      <c r="AR226" s="190" t="str">
        <f t="shared" si="115"/>
        <v/>
      </c>
      <c r="AS226" s="190" t="str">
        <f t="shared" si="115"/>
        <v/>
      </c>
      <c r="AT226" s="190" t="str">
        <f t="shared" si="115"/>
        <v/>
      </c>
      <c r="AU226" s="190" t="str">
        <f t="shared" si="115"/>
        <v/>
      </c>
      <c r="AV226" s="190" t="str">
        <f t="shared" si="115"/>
        <v/>
      </c>
      <c r="AW226" s="190" t="str">
        <f t="shared" si="115"/>
        <v/>
      </c>
      <c r="AX226" s="190" t="str">
        <f t="shared" si="115"/>
        <v/>
      </c>
      <c r="AY226" s="190" t="str">
        <f t="shared" si="115"/>
        <v/>
      </c>
      <c r="AZ226" s="190" t="str">
        <f t="shared" si="115"/>
        <v/>
      </c>
      <c r="BA226" s="190" t="str">
        <f t="shared" si="115"/>
        <v/>
      </c>
      <c r="BB226" s="190" t="str">
        <f t="shared" si="115"/>
        <v/>
      </c>
      <c r="BC226" s="190" t="str">
        <f t="shared" si="115"/>
        <v/>
      </c>
      <c r="BD226" s="190" t="str">
        <f t="shared" si="112"/>
        <v/>
      </c>
      <c r="BE226" s="190" t="str">
        <f t="shared" si="113"/>
        <v/>
      </c>
      <c r="BF226" s="190" t="str">
        <f t="shared" si="119"/>
        <v/>
      </c>
      <c r="BG226" s="190" t="str">
        <f t="shared" si="119"/>
        <v/>
      </c>
      <c r="BH226" s="190" t="str">
        <f t="shared" si="119"/>
        <v/>
      </c>
      <c r="BI226" s="190" t="str">
        <f t="shared" si="119"/>
        <v/>
      </c>
      <c r="BJ226" s="190" t="str">
        <f t="shared" si="119"/>
        <v/>
      </c>
      <c r="BK226" s="190" t="str">
        <f t="shared" si="119"/>
        <v/>
      </c>
      <c r="BL226" s="190" t="str">
        <f t="shared" si="119"/>
        <v/>
      </c>
      <c r="BM226" s="190" t="str">
        <f t="shared" si="119"/>
        <v/>
      </c>
      <c r="BN226" s="190" t="str">
        <f t="shared" si="119"/>
        <v/>
      </c>
      <c r="BO226" s="190" t="str">
        <f t="shared" si="119"/>
        <v/>
      </c>
      <c r="BP226" s="190" t="str">
        <f t="shared" si="119"/>
        <v/>
      </c>
      <c r="BQ226" s="190" t="str">
        <f t="shared" si="119"/>
        <v/>
      </c>
      <c r="BR226" s="190" t="str">
        <f t="shared" si="119"/>
        <v/>
      </c>
      <c r="BS226" s="190" t="str">
        <f t="shared" si="119"/>
        <v/>
      </c>
      <c r="BT226" s="190" t="str">
        <f t="shared" si="100"/>
        <v/>
      </c>
      <c r="BU226" s="190" t="str">
        <f t="shared" si="100"/>
        <v/>
      </c>
      <c r="BV226" s="190" t="str">
        <f t="shared" si="100"/>
        <v/>
      </c>
      <c r="BW226" s="190" t="str">
        <f t="shared" si="100"/>
        <v/>
      </c>
      <c r="BX226" s="190" t="str">
        <f t="shared" si="100"/>
        <v/>
      </c>
      <c r="BY226" s="190" t="str">
        <f t="shared" si="100"/>
        <v/>
      </c>
      <c r="BZ226" t="e">
        <f>IF(LEFT(B226,6)=$A$1,IF(ISERROR(FIND(SALES!$M$8,MPAN!H226)),"",TRUE),"")</f>
        <v>#N/A</v>
      </c>
    </row>
    <row r="227" spans="1:78" x14ac:dyDescent="0.25">
      <c r="A227" t="e">
        <f>IF(BZ227=TRUE,BZ227&amp;COUNTIF($BZ$3:BZ227,"TRUE"),"")</f>
        <v>#N/A</v>
      </c>
      <c r="B227" s="625" t="str">
        <f t="shared" si="101"/>
        <v>00</v>
      </c>
      <c r="C227" s="626">
        <f>'F12'!E230</f>
        <v>0</v>
      </c>
      <c r="D227" s="1" t="str">
        <f t="shared" si="102"/>
        <v>0</v>
      </c>
      <c r="E227" s="1" t="str">
        <f t="shared" si="103"/>
        <v>0</v>
      </c>
      <c r="F227" t="str">
        <f t="shared" si="106"/>
        <v>0</v>
      </c>
      <c r="G227" t="e">
        <f t="shared" si="107"/>
        <v>#VALUE!</v>
      </c>
      <c r="H227" s="1">
        <f>'F12'!F230</f>
        <v>0</v>
      </c>
      <c r="I227" s="197">
        <f t="shared" si="104"/>
        <v>0.25</v>
      </c>
      <c r="J227" s="190" t="str">
        <f t="shared" si="117"/>
        <v/>
      </c>
      <c r="K227" s="190" t="str">
        <f t="shared" si="117"/>
        <v/>
      </c>
      <c r="L227" s="190" t="str">
        <f t="shared" si="117"/>
        <v/>
      </c>
      <c r="M227" s="190" t="str">
        <f t="shared" si="117"/>
        <v/>
      </c>
      <c r="N227" s="190" t="str">
        <f t="shared" si="117"/>
        <v/>
      </c>
      <c r="O227" s="190" t="str">
        <f t="shared" si="117"/>
        <v/>
      </c>
      <c r="P227" s="190" t="str">
        <f t="shared" si="117"/>
        <v/>
      </c>
      <c r="Q227" s="190" t="str">
        <f t="shared" si="117"/>
        <v/>
      </c>
      <c r="R227" s="190" t="str">
        <f t="shared" si="117"/>
        <v/>
      </c>
      <c r="S227" s="190" t="str">
        <f t="shared" si="117"/>
        <v/>
      </c>
      <c r="T227" s="190" t="str">
        <f t="shared" si="117"/>
        <v/>
      </c>
      <c r="U227" s="190" t="str">
        <f t="shared" si="117"/>
        <v/>
      </c>
      <c r="V227" s="190" t="str">
        <f t="shared" si="117"/>
        <v/>
      </c>
      <c r="W227" s="190" t="str">
        <f t="shared" si="117"/>
        <v/>
      </c>
      <c r="X227" s="190" t="str">
        <f t="shared" si="117"/>
        <v/>
      </c>
      <c r="Y227" s="190" t="str">
        <f t="shared" si="117"/>
        <v/>
      </c>
      <c r="Z227" s="190" t="str">
        <f t="shared" si="116"/>
        <v/>
      </c>
      <c r="AA227" s="190" t="str">
        <f t="shared" si="116"/>
        <v/>
      </c>
      <c r="AB227" s="190" t="str">
        <f t="shared" si="116"/>
        <v/>
      </c>
      <c r="AC227" s="190" t="str">
        <f t="shared" si="116"/>
        <v/>
      </c>
      <c r="AD227" s="190" t="str">
        <f t="shared" si="116"/>
        <v/>
      </c>
      <c r="AE227" s="190" t="str">
        <f t="shared" si="116"/>
        <v/>
      </c>
      <c r="AF227" s="190" t="str">
        <f t="shared" si="116"/>
        <v/>
      </c>
      <c r="AG227" s="190" t="str">
        <f t="shared" si="116"/>
        <v/>
      </c>
      <c r="AH227" s="190" t="str">
        <f t="shared" si="116"/>
        <v/>
      </c>
      <c r="AI227" s="190" t="str">
        <f t="shared" si="116"/>
        <v/>
      </c>
      <c r="AJ227" s="190" t="str">
        <f t="shared" si="116"/>
        <v/>
      </c>
      <c r="AK227" s="190" t="str">
        <f t="shared" si="116"/>
        <v/>
      </c>
      <c r="AL227" s="190" t="str">
        <f t="shared" si="116"/>
        <v/>
      </c>
      <c r="AM227" s="190" t="str">
        <f t="shared" si="116"/>
        <v/>
      </c>
      <c r="AN227" s="190" t="str">
        <f t="shared" si="116"/>
        <v/>
      </c>
      <c r="AO227" s="190" t="str">
        <f t="shared" si="115"/>
        <v/>
      </c>
      <c r="AP227" s="190" t="str">
        <f t="shared" si="115"/>
        <v/>
      </c>
      <c r="AQ227" s="190" t="str">
        <f t="shared" si="115"/>
        <v/>
      </c>
      <c r="AR227" s="190" t="str">
        <f t="shared" si="115"/>
        <v/>
      </c>
      <c r="AS227" s="190" t="str">
        <f t="shared" si="115"/>
        <v/>
      </c>
      <c r="AT227" s="190" t="str">
        <f t="shared" si="115"/>
        <v/>
      </c>
      <c r="AU227" s="190" t="str">
        <f t="shared" si="115"/>
        <v/>
      </c>
      <c r="AV227" s="190" t="str">
        <f t="shared" si="115"/>
        <v/>
      </c>
      <c r="AW227" s="190" t="str">
        <f t="shared" si="115"/>
        <v/>
      </c>
      <c r="AX227" s="190" t="str">
        <f t="shared" si="115"/>
        <v/>
      </c>
      <c r="AY227" s="190" t="str">
        <f t="shared" si="115"/>
        <v/>
      </c>
      <c r="AZ227" s="190" t="str">
        <f t="shared" si="115"/>
        <v/>
      </c>
      <c r="BA227" s="190" t="str">
        <f t="shared" si="115"/>
        <v/>
      </c>
      <c r="BB227" s="190" t="str">
        <f t="shared" si="115"/>
        <v/>
      </c>
      <c r="BC227" s="190" t="str">
        <f t="shared" si="115"/>
        <v/>
      </c>
      <c r="BD227" s="190" t="str">
        <f t="shared" si="112"/>
        <v/>
      </c>
      <c r="BE227" s="190" t="str">
        <f t="shared" si="113"/>
        <v/>
      </c>
      <c r="BF227" s="190" t="str">
        <f t="shared" si="119"/>
        <v/>
      </c>
      <c r="BG227" s="190" t="str">
        <f t="shared" si="119"/>
        <v/>
      </c>
      <c r="BH227" s="190" t="str">
        <f t="shared" si="119"/>
        <v/>
      </c>
      <c r="BI227" s="190" t="str">
        <f t="shared" si="119"/>
        <v/>
      </c>
      <c r="BJ227" s="190" t="str">
        <f t="shared" si="119"/>
        <v/>
      </c>
      <c r="BK227" s="190" t="str">
        <f t="shared" si="119"/>
        <v/>
      </c>
      <c r="BL227" s="190" t="str">
        <f t="shared" si="119"/>
        <v/>
      </c>
      <c r="BM227" s="190" t="str">
        <f t="shared" si="119"/>
        <v/>
      </c>
      <c r="BN227" s="190" t="str">
        <f t="shared" si="119"/>
        <v/>
      </c>
      <c r="BO227" s="190" t="str">
        <f t="shared" si="119"/>
        <v/>
      </c>
      <c r="BP227" s="190" t="str">
        <f t="shared" si="119"/>
        <v/>
      </c>
      <c r="BQ227" s="190" t="str">
        <f t="shared" si="119"/>
        <v/>
      </c>
      <c r="BR227" s="190" t="str">
        <f t="shared" si="119"/>
        <v/>
      </c>
      <c r="BS227" s="190" t="str">
        <f t="shared" si="119"/>
        <v/>
      </c>
      <c r="BT227" s="190" t="str">
        <f t="shared" si="100"/>
        <v/>
      </c>
      <c r="BU227" s="190" t="str">
        <f t="shared" si="100"/>
        <v/>
      </c>
      <c r="BV227" s="190" t="str">
        <f t="shared" si="100"/>
        <v/>
      </c>
      <c r="BW227" s="190" t="str">
        <f t="shared" si="100"/>
        <v/>
      </c>
      <c r="BX227" s="190" t="str">
        <f t="shared" si="100"/>
        <v/>
      </c>
      <c r="BY227" s="190" t="str">
        <f t="shared" si="100"/>
        <v/>
      </c>
      <c r="BZ227" t="e">
        <f>IF(LEFT(B227,6)=$A$1,IF(ISERROR(FIND(SALES!$M$8,MPAN!H227)),"",TRUE),"")</f>
        <v>#N/A</v>
      </c>
    </row>
    <row r="228" spans="1:78" x14ac:dyDescent="0.25">
      <c r="A228" t="e">
        <f>IF(BZ228=TRUE,BZ228&amp;COUNTIF($BZ$3:BZ228,"TRUE"),"")</f>
        <v>#N/A</v>
      </c>
      <c r="B228" s="625" t="str">
        <f t="shared" si="101"/>
        <v>00</v>
      </c>
      <c r="C228" s="626">
        <f>'F12'!E231</f>
        <v>0</v>
      </c>
      <c r="D228" s="1" t="str">
        <f t="shared" si="102"/>
        <v>0</v>
      </c>
      <c r="E228" s="1" t="str">
        <f t="shared" si="103"/>
        <v>0</v>
      </c>
      <c r="F228" t="str">
        <f t="shared" si="106"/>
        <v>0</v>
      </c>
      <c r="G228" t="e">
        <f t="shared" si="107"/>
        <v>#VALUE!</v>
      </c>
      <c r="H228" s="1">
        <f>'F12'!F231</f>
        <v>0</v>
      </c>
      <c r="I228" s="197">
        <f t="shared" si="104"/>
        <v>0.25</v>
      </c>
      <c r="J228" s="190" t="str">
        <f t="shared" si="117"/>
        <v/>
      </c>
      <c r="K228" s="190" t="str">
        <f t="shared" si="117"/>
        <v/>
      </c>
      <c r="L228" s="190" t="str">
        <f t="shared" si="117"/>
        <v/>
      </c>
      <c r="M228" s="190" t="str">
        <f t="shared" si="117"/>
        <v/>
      </c>
      <c r="N228" s="190" t="str">
        <f t="shared" si="117"/>
        <v/>
      </c>
      <c r="O228" s="190" t="str">
        <f t="shared" si="117"/>
        <v/>
      </c>
      <c r="P228" s="190" t="str">
        <f t="shared" si="117"/>
        <v/>
      </c>
      <c r="Q228" s="190" t="str">
        <f t="shared" si="117"/>
        <v/>
      </c>
      <c r="R228" s="190" t="str">
        <f t="shared" si="117"/>
        <v/>
      </c>
      <c r="S228" s="190" t="str">
        <f t="shared" si="117"/>
        <v/>
      </c>
      <c r="T228" s="190" t="str">
        <f t="shared" si="117"/>
        <v/>
      </c>
      <c r="U228" s="190" t="str">
        <f t="shared" si="117"/>
        <v/>
      </c>
      <c r="V228" s="190" t="str">
        <f t="shared" si="117"/>
        <v/>
      </c>
      <c r="W228" s="190" t="str">
        <f t="shared" si="117"/>
        <v/>
      </c>
      <c r="X228" s="190" t="str">
        <f t="shared" si="117"/>
        <v/>
      </c>
      <c r="Y228" s="190" t="str">
        <f t="shared" si="117"/>
        <v/>
      </c>
      <c r="Z228" s="190" t="str">
        <f t="shared" si="116"/>
        <v/>
      </c>
      <c r="AA228" s="190" t="str">
        <f t="shared" si="116"/>
        <v/>
      </c>
      <c r="AB228" s="190" t="str">
        <f t="shared" si="116"/>
        <v/>
      </c>
      <c r="AC228" s="190" t="str">
        <f t="shared" si="116"/>
        <v/>
      </c>
      <c r="AD228" s="190" t="str">
        <f t="shared" si="116"/>
        <v/>
      </c>
      <c r="AE228" s="190" t="str">
        <f t="shared" si="116"/>
        <v/>
      </c>
      <c r="AF228" s="190" t="str">
        <f t="shared" si="116"/>
        <v/>
      </c>
      <c r="AG228" s="190" t="str">
        <f t="shared" si="116"/>
        <v/>
      </c>
      <c r="AH228" s="190" t="str">
        <f t="shared" si="116"/>
        <v/>
      </c>
      <c r="AI228" s="190" t="str">
        <f t="shared" si="116"/>
        <v/>
      </c>
      <c r="AJ228" s="190" t="str">
        <f t="shared" si="116"/>
        <v/>
      </c>
      <c r="AK228" s="190" t="str">
        <f t="shared" si="116"/>
        <v/>
      </c>
      <c r="AL228" s="190" t="str">
        <f t="shared" si="116"/>
        <v/>
      </c>
      <c r="AM228" s="190" t="str">
        <f t="shared" si="116"/>
        <v/>
      </c>
      <c r="AN228" s="190" t="str">
        <f t="shared" si="116"/>
        <v/>
      </c>
      <c r="AO228" s="190" t="str">
        <f t="shared" si="115"/>
        <v/>
      </c>
      <c r="AP228" s="190" t="str">
        <f t="shared" si="115"/>
        <v/>
      </c>
      <c r="AQ228" s="190" t="str">
        <f t="shared" si="115"/>
        <v/>
      </c>
      <c r="AR228" s="190" t="str">
        <f t="shared" si="115"/>
        <v/>
      </c>
      <c r="AS228" s="190" t="str">
        <f t="shared" si="115"/>
        <v/>
      </c>
      <c r="AT228" s="190" t="str">
        <f t="shared" si="115"/>
        <v/>
      </c>
      <c r="AU228" s="190" t="str">
        <f t="shared" si="115"/>
        <v/>
      </c>
      <c r="AV228" s="190" t="str">
        <f t="shared" si="115"/>
        <v/>
      </c>
      <c r="AW228" s="190" t="str">
        <f t="shared" si="115"/>
        <v/>
      </c>
      <c r="AX228" s="190" t="str">
        <f t="shared" si="115"/>
        <v/>
      </c>
      <c r="AY228" s="190" t="str">
        <f t="shared" si="115"/>
        <v/>
      </c>
      <c r="AZ228" s="190" t="str">
        <f t="shared" si="115"/>
        <v/>
      </c>
      <c r="BA228" s="190" t="str">
        <f t="shared" si="115"/>
        <v/>
      </c>
      <c r="BB228" s="190" t="str">
        <f t="shared" si="115"/>
        <v/>
      </c>
      <c r="BC228" s="190" t="str">
        <f t="shared" si="115"/>
        <v/>
      </c>
      <c r="BD228" s="190" t="str">
        <f t="shared" si="112"/>
        <v/>
      </c>
      <c r="BE228" s="190" t="str">
        <f t="shared" si="113"/>
        <v/>
      </c>
      <c r="BF228" s="190" t="str">
        <f t="shared" si="119"/>
        <v/>
      </c>
      <c r="BG228" s="190" t="str">
        <f t="shared" si="119"/>
        <v/>
      </c>
      <c r="BH228" s="190" t="str">
        <f t="shared" si="119"/>
        <v/>
      </c>
      <c r="BI228" s="190" t="str">
        <f t="shared" si="119"/>
        <v/>
      </c>
      <c r="BJ228" s="190" t="str">
        <f t="shared" si="119"/>
        <v/>
      </c>
      <c r="BK228" s="190" t="str">
        <f t="shared" si="119"/>
        <v/>
      </c>
      <c r="BL228" s="190" t="str">
        <f t="shared" si="119"/>
        <v/>
      </c>
      <c r="BM228" s="190" t="str">
        <f t="shared" si="119"/>
        <v/>
      </c>
      <c r="BN228" s="190" t="str">
        <f t="shared" si="119"/>
        <v/>
      </c>
      <c r="BO228" s="190" t="str">
        <f t="shared" si="119"/>
        <v/>
      </c>
      <c r="BP228" s="190" t="str">
        <f t="shared" si="119"/>
        <v/>
      </c>
      <c r="BQ228" s="190" t="str">
        <f t="shared" si="119"/>
        <v/>
      </c>
      <c r="BR228" s="190" t="str">
        <f t="shared" si="119"/>
        <v/>
      </c>
      <c r="BS228" s="190" t="str">
        <f t="shared" si="119"/>
        <v/>
      </c>
      <c r="BT228" s="190" t="str">
        <f t="shared" si="100"/>
        <v/>
      </c>
      <c r="BU228" s="190" t="str">
        <f t="shared" si="100"/>
        <v/>
      </c>
      <c r="BV228" s="190" t="str">
        <f t="shared" si="100"/>
        <v/>
      </c>
      <c r="BW228" s="190" t="str">
        <f t="shared" si="100"/>
        <v/>
      </c>
      <c r="BX228" s="190" t="str">
        <f t="shared" si="100"/>
        <v/>
      </c>
      <c r="BY228" s="190" t="str">
        <f t="shared" si="100"/>
        <v/>
      </c>
      <c r="BZ228" t="e">
        <f>IF(LEFT(B228,6)=$A$1,IF(ISERROR(FIND(SALES!$M$8,MPAN!H228)),"",TRUE),"")</f>
        <v>#N/A</v>
      </c>
    </row>
    <row r="229" spans="1:78" x14ac:dyDescent="0.25">
      <c r="A229" t="e">
        <f>IF(BZ229=TRUE,BZ229&amp;COUNTIF($BZ$3:BZ229,"TRUE"),"")</f>
        <v>#N/A</v>
      </c>
      <c r="B229" s="625" t="str">
        <f t="shared" si="101"/>
        <v>00</v>
      </c>
      <c r="C229" s="626">
        <f>'F12'!E232</f>
        <v>0</v>
      </c>
      <c r="D229" s="1" t="str">
        <f t="shared" si="102"/>
        <v>0</v>
      </c>
      <c r="E229" s="1" t="str">
        <f t="shared" si="103"/>
        <v>0</v>
      </c>
      <c r="F229" t="str">
        <f t="shared" si="106"/>
        <v>0</v>
      </c>
      <c r="G229" t="e">
        <f t="shared" si="107"/>
        <v>#VALUE!</v>
      </c>
      <c r="H229" s="1">
        <f>'F12'!F232</f>
        <v>0</v>
      </c>
      <c r="I229" s="197">
        <f t="shared" si="104"/>
        <v>0.25</v>
      </c>
      <c r="J229" s="190" t="str">
        <f t="shared" si="117"/>
        <v/>
      </c>
      <c r="K229" s="190" t="str">
        <f t="shared" si="117"/>
        <v/>
      </c>
      <c r="L229" s="190" t="str">
        <f t="shared" si="117"/>
        <v/>
      </c>
      <c r="M229" s="190" t="str">
        <f t="shared" si="117"/>
        <v/>
      </c>
      <c r="N229" s="190" t="str">
        <f t="shared" si="117"/>
        <v/>
      </c>
      <c r="O229" s="190" t="str">
        <f t="shared" si="117"/>
        <v/>
      </c>
      <c r="P229" s="190" t="str">
        <f t="shared" si="117"/>
        <v/>
      </c>
      <c r="Q229" s="190" t="str">
        <f t="shared" si="117"/>
        <v/>
      </c>
      <c r="R229" s="190" t="str">
        <f t="shared" si="117"/>
        <v/>
      </c>
      <c r="S229" s="190" t="str">
        <f t="shared" si="117"/>
        <v/>
      </c>
      <c r="T229" s="190" t="str">
        <f t="shared" si="117"/>
        <v/>
      </c>
      <c r="U229" s="190" t="str">
        <f t="shared" si="117"/>
        <v/>
      </c>
      <c r="V229" s="190" t="str">
        <f t="shared" si="117"/>
        <v/>
      </c>
      <c r="W229" s="190" t="str">
        <f t="shared" si="117"/>
        <v/>
      </c>
      <c r="X229" s="190" t="str">
        <f t="shared" si="117"/>
        <v/>
      </c>
      <c r="Y229" s="190" t="str">
        <f t="shared" si="117"/>
        <v/>
      </c>
      <c r="Z229" s="190" t="str">
        <f t="shared" si="116"/>
        <v/>
      </c>
      <c r="AA229" s="190" t="str">
        <f t="shared" si="116"/>
        <v/>
      </c>
      <c r="AB229" s="190" t="str">
        <f t="shared" si="116"/>
        <v/>
      </c>
      <c r="AC229" s="190" t="str">
        <f t="shared" si="116"/>
        <v/>
      </c>
      <c r="AD229" s="190" t="str">
        <f t="shared" si="116"/>
        <v/>
      </c>
      <c r="AE229" s="190" t="str">
        <f t="shared" si="116"/>
        <v/>
      </c>
      <c r="AF229" s="190" t="str">
        <f t="shared" si="116"/>
        <v/>
      </c>
      <c r="AG229" s="190" t="str">
        <f t="shared" si="116"/>
        <v/>
      </c>
      <c r="AH229" s="190" t="str">
        <f t="shared" si="116"/>
        <v/>
      </c>
      <c r="AI229" s="190" t="str">
        <f t="shared" si="116"/>
        <v/>
      </c>
      <c r="AJ229" s="190" t="str">
        <f t="shared" si="116"/>
        <v/>
      </c>
      <c r="AK229" s="190" t="str">
        <f t="shared" si="116"/>
        <v/>
      </c>
      <c r="AL229" s="190" t="str">
        <f t="shared" si="116"/>
        <v/>
      </c>
      <c r="AM229" s="190" t="str">
        <f t="shared" si="116"/>
        <v/>
      </c>
      <c r="AN229" s="190" t="str">
        <f t="shared" si="116"/>
        <v/>
      </c>
      <c r="AO229" s="190" t="str">
        <f t="shared" si="115"/>
        <v/>
      </c>
      <c r="AP229" s="190" t="str">
        <f t="shared" si="115"/>
        <v/>
      </c>
      <c r="AQ229" s="190" t="str">
        <f t="shared" si="115"/>
        <v/>
      </c>
      <c r="AR229" s="190" t="str">
        <f t="shared" si="115"/>
        <v/>
      </c>
      <c r="AS229" s="190" t="str">
        <f t="shared" si="115"/>
        <v/>
      </c>
      <c r="AT229" s="190" t="str">
        <f t="shared" si="115"/>
        <v/>
      </c>
      <c r="AU229" s="190" t="str">
        <f t="shared" si="115"/>
        <v/>
      </c>
      <c r="AV229" s="190" t="str">
        <f t="shared" si="115"/>
        <v/>
      </c>
      <c r="AW229" s="190" t="str">
        <f t="shared" si="115"/>
        <v/>
      </c>
      <c r="AX229" s="190" t="str">
        <f t="shared" si="115"/>
        <v/>
      </c>
      <c r="AY229" s="190" t="str">
        <f t="shared" si="115"/>
        <v/>
      </c>
      <c r="AZ229" s="190" t="str">
        <f t="shared" si="115"/>
        <v/>
      </c>
      <c r="BA229" s="190" t="str">
        <f t="shared" si="115"/>
        <v/>
      </c>
      <c r="BB229" s="190" t="str">
        <f t="shared" si="115"/>
        <v/>
      </c>
      <c r="BC229" s="190" t="str">
        <f t="shared" ref="BC229:BR253" si="120">IF(BC$2&gt;LEN($H229),IF(BC$1=1,IF(LEN($H229)=2,"0"&amp;$H229,""),""),RIGHT(LEFT($H229,BC$2),3))</f>
        <v/>
      </c>
      <c r="BD229" s="190" t="str">
        <f t="shared" si="120"/>
        <v/>
      </c>
      <c r="BE229" s="190" t="str">
        <f t="shared" si="113"/>
        <v/>
      </c>
      <c r="BF229" s="190" t="str">
        <f t="shared" si="119"/>
        <v/>
      </c>
      <c r="BG229" s="190" t="str">
        <f t="shared" si="119"/>
        <v/>
      </c>
      <c r="BH229" s="190" t="str">
        <f t="shared" si="119"/>
        <v/>
      </c>
      <c r="BI229" s="190" t="str">
        <f t="shared" si="119"/>
        <v/>
      </c>
      <c r="BJ229" s="190" t="str">
        <f t="shared" si="119"/>
        <v/>
      </c>
      <c r="BK229" s="190" t="str">
        <f t="shared" si="119"/>
        <v/>
      </c>
      <c r="BL229" s="190" t="str">
        <f t="shared" si="119"/>
        <v/>
      </c>
      <c r="BM229" s="190" t="str">
        <f t="shared" si="119"/>
        <v/>
      </c>
      <c r="BN229" s="190" t="str">
        <f t="shared" si="119"/>
        <v/>
      </c>
      <c r="BO229" s="190" t="str">
        <f t="shared" si="119"/>
        <v/>
      </c>
      <c r="BP229" s="190" t="str">
        <f t="shared" si="119"/>
        <v/>
      </c>
      <c r="BQ229" s="190" t="str">
        <f t="shared" si="119"/>
        <v/>
      </c>
      <c r="BR229" s="190" t="str">
        <f t="shared" si="119"/>
        <v/>
      </c>
      <c r="BS229" s="190" t="str">
        <f t="shared" si="119"/>
        <v/>
      </c>
      <c r="BT229" s="190" t="str">
        <f t="shared" si="100"/>
        <v/>
      </c>
      <c r="BU229" s="190" t="str">
        <f t="shared" si="100"/>
        <v/>
      </c>
      <c r="BV229" s="190" t="str">
        <f t="shared" si="100"/>
        <v/>
      </c>
      <c r="BW229" s="190" t="str">
        <f t="shared" si="100"/>
        <v/>
      </c>
      <c r="BX229" s="190" t="str">
        <f t="shared" si="100"/>
        <v/>
      </c>
      <c r="BY229" s="190" t="str">
        <f t="shared" si="100"/>
        <v/>
      </c>
      <c r="BZ229" t="e">
        <f>IF(LEFT(B229,6)=$A$1,IF(ISERROR(FIND(SALES!$M$8,MPAN!H229)),"",TRUE),"")</f>
        <v>#N/A</v>
      </c>
    </row>
    <row r="230" spans="1:78" x14ac:dyDescent="0.25">
      <c r="A230" t="e">
        <f>IF(BZ230=TRUE,BZ230&amp;COUNTIF($BZ$3:BZ230,"TRUE"),"")</f>
        <v>#N/A</v>
      </c>
      <c r="B230" s="625" t="str">
        <f t="shared" si="101"/>
        <v>00</v>
      </c>
      <c r="C230" s="626">
        <f>'F12'!E233</f>
        <v>0</v>
      </c>
      <c r="D230" s="1" t="str">
        <f t="shared" si="102"/>
        <v>0</v>
      </c>
      <c r="E230" s="1" t="str">
        <f t="shared" si="103"/>
        <v>0</v>
      </c>
      <c r="F230" t="str">
        <f t="shared" si="106"/>
        <v>0</v>
      </c>
      <c r="G230" t="e">
        <f t="shared" si="107"/>
        <v>#VALUE!</v>
      </c>
      <c r="H230" s="1">
        <f>'F12'!F233</f>
        <v>0</v>
      </c>
      <c r="I230" s="197">
        <f t="shared" si="104"/>
        <v>0.25</v>
      </c>
      <c r="J230" s="190" t="str">
        <f t="shared" si="117"/>
        <v/>
      </c>
      <c r="K230" s="190" t="str">
        <f t="shared" si="117"/>
        <v/>
      </c>
      <c r="L230" s="190" t="str">
        <f t="shared" si="117"/>
        <v/>
      </c>
      <c r="M230" s="190" t="str">
        <f t="shared" si="117"/>
        <v/>
      </c>
      <c r="N230" s="190" t="str">
        <f t="shared" si="117"/>
        <v/>
      </c>
      <c r="O230" s="190" t="str">
        <f t="shared" si="117"/>
        <v/>
      </c>
      <c r="P230" s="190" t="str">
        <f t="shared" si="117"/>
        <v/>
      </c>
      <c r="Q230" s="190" t="str">
        <f t="shared" si="117"/>
        <v/>
      </c>
      <c r="R230" s="190" t="str">
        <f t="shared" si="117"/>
        <v/>
      </c>
      <c r="S230" s="190" t="str">
        <f t="shared" si="117"/>
        <v/>
      </c>
      <c r="T230" s="190" t="str">
        <f t="shared" si="117"/>
        <v/>
      </c>
      <c r="U230" s="190" t="str">
        <f t="shared" si="117"/>
        <v/>
      </c>
      <c r="V230" s="190" t="str">
        <f t="shared" si="117"/>
        <v/>
      </c>
      <c r="W230" s="190" t="str">
        <f t="shared" si="117"/>
        <v/>
      </c>
      <c r="X230" s="190" t="str">
        <f t="shared" si="117"/>
        <v/>
      </c>
      <c r="Y230" s="190" t="str">
        <f>IF(Y$2&gt;LEN($H230),IF(Y$1=1,IF(LEN($H230)=2,"0"&amp;$H230,""),""),RIGHT(LEFT($H230,Y$2),3))</f>
        <v/>
      </c>
      <c r="Z230" s="190" t="str">
        <f t="shared" si="116"/>
        <v/>
      </c>
      <c r="AA230" s="190" t="str">
        <f t="shared" si="116"/>
        <v/>
      </c>
      <c r="AB230" s="190" t="str">
        <f t="shared" si="116"/>
        <v/>
      </c>
      <c r="AC230" s="190" t="str">
        <f t="shared" si="116"/>
        <v/>
      </c>
      <c r="AD230" s="190" t="str">
        <f t="shared" si="116"/>
        <v/>
      </c>
      <c r="AE230" s="190" t="str">
        <f t="shared" si="116"/>
        <v/>
      </c>
      <c r="AF230" s="190" t="str">
        <f t="shared" si="116"/>
        <v/>
      </c>
      <c r="AG230" s="190" t="str">
        <f t="shared" si="116"/>
        <v/>
      </c>
      <c r="AH230" s="190" t="str">
        <f t="shared" si="116"/>
        <v/>
      </c>
      <c r="AI230" s="190" t="str">
        <f t="shared" si="116"/>
        <v/>
      </c>
      <c r="AJ230" s="190" t="str">
        <f t="shared" si="116"/>
        <v/>
      </c>
      <c r="AK230" s="190" t="str">
        <f t="shared" si="116"/>
        <v/>
      </c>
      <c r="AL230" s="190" t="str">
        <f t="shared" si="116"/>
        <v/>
      </c>
      <c r="AM230" s="190" t="str">
        <f t="shared" si="116"/>
        <v/>
      </c>
      <c r="AN230" s="190" t="str">
        <f t="shared" ref="AN230:BC246" si="121">IF(AN$2&gt;LEN($H230),IF(AN$1=1,IF(LEN($H230)=2,"0"&amp;$H230,""),""),RIGHT(LEFT($H230,AN$2),3))</f>
        <v/>
      </c>
      <c r="AO230" s="190" t="str">
        <f t="shared" si="121"/>
        <v/>
      </c>
      <c r="AP230" s="190" t="str">
        <f t="shared" si="121"/>
        <v/>
      </c>
      <c r="AQ230" s="190" t="str">
        <f t="shared" si="121"/>
        <v/>
      </c>
      <c r="AR230" s="190" t="str">
        <f t="shared" si="121"/>
        <v/>
      </c>
      <c r="AS230" s="190" t="str">
        <f t="shared" si="121"/>
        <v/>
      </c>
      <c r="AT230" s="190" t="str">
        <f t="shared" si="121"/>
        <v/>
      </c>
      <c r="AU230" s="190" t="str">
        <f t="shared" si="121"/>
        <v/>
      </c>
      <c r="AV230" s="190" t="str">
        <f t="shared" si="121"/>
        <v/>
      </c>
      <c r="AW230" s="190" t="str">
        <f t="shared" si="121"/>
        <v/>
      </c>
      <c r="AX230" s="190" t="str">
        <f t="shared" si="121"/>
        <v/>
      </c>
      <c r="AY230" s="190" t="str">
        <f t="shared" si="121"/>
        <v/>
      </c>
      <c r="AZ230" s="190" t="str">
        <f t="shared" si="121"/>
        <v/>
      </c>
      <c r="BA230" s="190" t="str">
        <f t="shared" si="121"/>
        <v/>
      </c>
      <c r="BB230" s="190" t="str">
        <f t="shared" si="121"/>
        <v/>
      </c>
      <c r="BC230" s="190" t="str">
        <f t="shared" si="121"/>
        <v/>
      </c>
      <c r="BD230" s="190" t="str">
        <f t="shared" si="120"/>
        <v/>
      </c>
      <c r="BE230" s="190" t="str">
        <f t="shared" si="113"/>
        <v/>
      </c>
      <c r="BF230" s="190" t="str">
        <f t="shared" si="119"/>
        <v/>
      </c>
      <c r="BG230" s="190" t="str">
        <f t="shared" si="119"/>
        <v/>
      </c>
      <c r="BH230" s="190" t="str">
        <f t="shared" si="119"/>
        <v/>
      </c>
      <c r="BI230" s="190" t="str">
        <f t="shared" si="119"/>
        <v/>
      </c>
      <c r="BJ230" s="190" t="str">
        <f t="shared" si="119"/>
        <v/>
      </c>
      <c r="BK230" s="190" t="str">
        <f t="shared" si="119"/>
        <v/>
      </c>
      <c r="BL230" s="190" t="str">
        <f t="shared" si="119"/>
        <v/>
      </c>
      <c r="BM230" s="190" t="str">
        <f t="shared" si="119"/>
        <v/>
      </c>
      <c r="BN230" s="190" t="str">
        <f t="shared" si="119"/>
        <v/>
      </c>
      <c r="BO230" s="190" t="str">
        <f t="shared" si="119"/>
        <v/>
      </c>
      <c r="BP230" s="190" t="str">
        <f t="shared" si="119"/>
        <v/>
      </c>
      <c r="BQ230" s="190" t="str">
        <f t="shared" si="119"/>
        <v/>
      </c>
      <c r="BR230" s="190" t="str">
        <f t="shared" si="119"/>
        <v/>
      </c>
      <c r="BS230" s="190" t="str">
        <f t="shared" si="119"/>
        <v/>
      </c>
      <c r="BT230" s="190" t="str">
        <f t="shared" si="100"/>
        <v/>
      </c>
      <c r="BU230" s="190" t="str">
        <f t="shared" si="100"/>
        <v/>
      </c>
      <c r="BV230" s="190" t="str">
        <f t="shared" si="100"/>
        <v/>
      </c>
      <c r="BW230" s="190" t="str">
        <f t="shared" si="100"/>
        <v/>
      </c>
      <c r="BX230" s="190" t="str">
        <f t="shared" si="100"/>
        <v/>
      </c>
      <c r="BY230" s="190" t="str">
        <f t="shared" si="100"/>
        <v/>
      </c>
      <c r="BZ230" t="e">
        <f>IF(LEFT(B230,6)=$A$1,IF(ISERROR(FIND(SALES!$M$8,MPAN!H230)),"",TRUE),"")</f>
        <v>#N/A</v>
      </c>
    </row>
    <row r="231" spans="1:78" x14ac:dyDescent="0.25">
      <c r="A231" t="e">
        <f>IF(BZ231=TRUE,BZ231&amp;COUNTIF($BZ$3:BZ231,"TRUE"),"")</f>
        <v>#N/A</v>
      </c>
      <c r="B231" s="625" t="str">
        <f t="shared" si="101"/>
        <v>00</v>
      </c>
      <c r="C231" s="626">
        <f>'F12'!E234</f>
        <v>0</v>
      </c>
      <c r="D231" s="1" t="str">
        <f t="shared" si="102"/>
        <v>0</v>
      </c>
      <c r="E231" s="1" t="str">
        <f t="shared" si="103"/>
        <v>0</v>
      </c>
      <c r="F231" t="str">
        <f t="shared" si="106"/>
        <v>0</v>
      </c>
      <c r="G231" t="e">
        <f t="shared" si="107"/>
        <v>#VALUE!</v>
      </c>
      <c r="H231" s="1">
        <f>'F12'!F234</f>
        <v>0</v>
      </c>
      <c r="I231" s="197">
        <f t="shared" si="104"/>
        <v>0.25</v>
      </c>
      <c r="J231" s="190" t="str">
        <f t="shared" ref="J231:Y246" si="122">IF(J$2&gt;LEN($H231),IF(J$1=1,IF(LEN($H231)=2,"0"&amp;$H231,""),""),RIGHT(LEFT($H231,J$2),3))</f>
        <v/>
      </c>
      <c r="K231" s="190" t="str">
        <f t="shared" si="122"/>
        <v/>
      </c>
      <c r="L231" s="190" t="str">
        <f t="shared" si="122"/>
        <v/>
      </c>
      <c r="M231" s="190" t="str">
        <f t="shared" si="122"/>
        <v/>
      </c>
      <c r="N231" s="190" t="str">
        <f t="shared" si="122"/>
        <v/>
      </c>
      <c r="O231" s="190" t="str">
        <f t="shared" si="122"/>
        <v/>
      </c>
      <c r="P231" s="190" t="str">
        <f t="shared" si="122"/>
        <v/>
      </c>
      <c r="Q231" s="190" t="str">
        <f t="shared" si="122"/>
        <v/>
      </c>
      <c r="R231" s="190" t="str">
        <f t="shared" si="122"/>
        <v/>
      </c>
      <c r="S231" s="190" t="str">
        <f t="shared" si="122"/>
        <v/>
      </c>
      <c r="T231" s="190" t="str">
        <f t="shared" si="122"/>
        <v/>
      </c>
      <c r="U231" s="190" t="str">
        <f t="shared" si="122"/>
        <v/>
      </c>
      <c r="V231" s="190" t="str">
        <f t="shared" si="122"/>
        <v/>
      </c>
      <c r="W231" s="190" t="str">
        <f t="shared" si="122"/>
        <v/>
      </c>
      <c r="X231" s="190" t="str">
        <f t="shared" si="122"/>
        <v/>
      </c>
      <c r="Y231" s="190" t="str">
        <f t="shared" si="122"/>
        <v/>
      </c>
      <c r="Z231" s="190" t="str">
        <f t="shared" ref="Z231:AN247" si="123">IF(Z$2&gt;LEN($H231),IF(Z$1=1,IF(LEN($H231)=2,"0"&amp;$H231,""),""),RIGHT(LEFT($H231,Z$2),3))</f>
        <v/>
      </c>
      <c r="AA231" s="190" t="str">
        <f t="shared" si="123"/>
        <v/>
      </c>
      <c r="AB231" s="190" t="str">
        <f t="shared" si="123"/>
        <v/>
      </c>
      <c r="AC231" s="190" t="str">
        <f t="shared" si="123"/>
        <v/>
      </c>
      <c r="AD231" s="190" t="str">
        <f t="shared" si="123"/>
        <v/>
      </c>
      <c r="AE231" s="190" t="str">
        <f t="shared" si="123"/>
        <v/>
      </c>
      <c r="AF231" s="190" t="str">
        <f t="shared" si="123"/>
        <v/>
      </c>
      <c r="AG231" s="190" t="str">
        <f t="shared" si="123"/>
        <v/>
      </c>
      <c r="AH231" s="190" t="str">
        <f t="shared" si="123"/>
        <v/>
      </c>
      <c r="AI231" s="190" t="str">
        <f t="shared" si="123"/>
        <v/>
      </c>
      <c r="AJ231" s="190" t="str">
        <f t="shared" si="123"/>
        <v/>
      </c>
      <c r="AK231" s="190" t="str">
        <f t="shared" si="123"/>
        <v/>
      </c>
      <c r="AL231" s="190" t="str">
        <f t="shared" si="123"/>
        <v/>
      </c>
      <c r="AM231" s="190" t="str">
        <f t="shared" si="123"/>
        <v/>
      </c>
      <c r="AN231" s="190" t="str">
        <f t="shared" si="123"/>
        <v/>
      </c>
      <c r="AO231" s="190" t="str">
        <f t="shared" si="121"/>
        <v/>
      </c>
      <c r="AP231" s="190" t="str">
        <f t="shared" si="121"/>
        <v/>
      </c>
      <c r="AQ231" s="190" t="str">
        <f t="shared" si="121"/>
        <v/>
      </c>
      <c r="AR231" s="190" t="str">
        <f t="shared" si="121"/>
        <v/>
      </c>
      <c r="AS231" s="190" t="str">
        <f t="shared" si="121"/>
        <v/>
      </c>
      <c r="AT231" s="190" t="str">
        <f t="shared" si="121"/>
        <v/>
      </c>
      <c r="AU231" s="190" t="str">
        <f t="shared" si="121"/>
        <v/>
      </c>
      <c r="AV231" s="190" t="str">
        <f t="shared" si="121"/>
        <v/>
      </c>
      <c r="AW231" s="190" t="str">
        <f t="shared" si="121"/>
        <v/>
      </c>
      <c r="AX231" s="190" t="str">
        <f t="shared" si="121"/>
        <v/>
      </c>
      <c r="AY231" s="190" t="str">
        <f t="shared" si="121"/>
        <v/>
      </c>
      <c r="AZ231" s="190" t="str">
        <f t="shared" si="121"/>
        <v/>
      </c>
      <c r="BA231" s="190" t="str">
        <f t="shared" si="121"/>
        <v/>
      </c>
      <c r="BB231" s="190" t="str">
        <f t="shared" si="121"/>
        <v/>
      </c>
      <c r="BC231" s="190" t="str">
        <f t="shared" si="121"/>
        <v/>
      </c>
      <c r="BD231" s="190" t="str">
        <f t="shared" si="120"/>
        <v/>
      </c>
      <c r="BE231" s="190" t="str">
        <f t="shared" si="113"/>
        <v/>
      </c>
      <c r="BF231" s="190" t="str">
        <f t="shared" si="119"/>
        <v/>
      </c>
      <c r="BG231" s="190" t="str">
        <f t="shared" si="119"/>
        <v/>
      </c>
      <c r="BH231" s="190" t="str">
        <f t="shared" si="119"/>
        <v/>
      </c>
      <c r="BI231" s="190" t="str">
        <f t="shared" si="119"/>
        <v/>
      </c>
      <c r="BJ231" s="190" t="str">
        <f t="shared" si="119"/>
        <v/>
      </c>
      <c r="BK231" s="190" t="str">
        <f t="shared" si="119"/>
        <v/>
      </c>
      <c r="BL231" s="190" t="str">
        <f t="shared" si="119"/>
        <v/>
      </c>
      <c r="BM231" s="190" t="str">
        <f t="shared" si="119"/>
        <v/>
      </c>
      <c r="BN231" s="190" t="str">
        <f t="shared" si="119"/>
        <v/>
      </c>
      <c r="BO231" s="190" t="str">
        <f t="shared" si="119"/>
        <v/>
      </c>
      <c r="BP231" s="190" t="str">
        <f t="shared" si="119"/>
        <v/>
      </c>
      <c r="BQ231" s="190" t="str">
        <f t="shared" si="119"/>
        <v/>
      </c>
      <c r="BR231" s="190" t="str">
        <f t="shared" si="119"/>
        <v/>
      </c>
      <c r="BS231" s="190" t="str">
        <f t="shared" si="119"/>
        <v/>
      </c>
      <c r="BT231" s="190" t="str">
        <f t="shared" si="100"/>
        <v/>
      </c>
      <c r="BU231" s="190" t="str">
        <f t="shared" si="100"/>
        <v/>
      </c>
      <c r="BV231" s="190" t="str">
        <f t="shared" si="100"/>
        <v/>
      </c>
      <c r="BW231" s="190" t="str">
        <f t="shared" si="100"/>
        <v/>
      </c>
      <c r="BX231" s="190" t="str">
        <f t="shared" si="100"/>
        <v/>
      </c>
      <c r="BY231" s="190" t="str">
        <f t="shared" ref="BW231:BY238" si="124">IF(BY$2&gt;LEN($H231),IF(BY$1=1,IF(LEN($H231)=2,"0"&amp;$H231,""),""),RIGHT(LEFT($H231,BY$2),3))</f>
        <v/>
      </c>
      <c r="BZ231" t="e">
        <f>IF(LEFT(B231,6)=$A$1,IF(ISERROR(FIND(SALES!$M$8,MPAN!H231)),"",TRUE),"")</f>
        <v>#N/A</v>
      </c>
    </row>
    <row r="232" spans="1:78" x14ac:dyDescent="0.25">
      <c r="A232" t="e">
        <f>IF(BZ232=TRUE,BZ232&amp;COUNTIF($BZ$3:BZ232,"TRUE"),"")</f>
        <v>#N/A</v>
      </c>
      <c r="B232" s="625" t="str">
        <f t="shared" si="101"/>
        <v>00</v>
      </c>
      <c r="C232" s="626">
        <f>'F12'!E235</f>
        <v>0</v>
      </c>
      <c r="D232" s="1" t="str">
        <f t="shared" si="102"/>
        <v>0</v>
      </c>
      <c r="E232" s="1" t="str">
        <f t="shared" si="103"/>
        <v>0</v>
      </c>
      <c r="F232" t="str">
        <f t="shared" si="106"/>
        <v>0</v>
      </c>
      <c r="G232" t="e">
        <f t="shared" si="107"/>
        <v>#VALUE!</v>
      </c>
      <c r="H232" s="1">
        <f>'F12'!F235</f>
        <v>0</v>
      </c>
      <c r="I232" s="197">
        <f t="shared" si="104"/>
        <v>0.25</v>
      </c>
      <c r="J232" s="190" t="str">
        <f t="shared" si="122"/>
        <v/>
      </c>
      <c r="K232" s="190" t="str">
        <f t="shared" si="122"/>
        <v/>
      </c>
      <c r="L232" s="190" t="str">
        <f t="shared" si="122"/>
        <v/>
      </c>
      <c r="M232" s="190" t="str">
        <f t="shared" si="122"/>
        <v/>
      </c>
      <c r="N232" s="190" t="str">
        <f t="shared" si="122"/>
        <v/>
      </c>
      <c r="O232" s="190" t="str">
        <f t="shared" si="122"/>
        <v/>
      </c>
      <c r="P232" s="190" t="str">
        <f t="shared" si="122"/>
        <v/>
      </c>
      <c r="Q232" s="190" t="str">
        <f t="shared" si="122"/>
        <v/>
      </c>
      <c r="R232" s="190" t="str">
        <f t="shared" si="122"/>
        <v/>
      </c>
      <c r="S232" s="190" t="str">
        <f t="shared" si="122"/>
        <v/>
      </c>
      <c r="T232" s="190" t="str">
        <f t="shared" si="122"/>
        <v/>
      </c>
      <c r="U232" s="190" t="str">
        <f t="shared" si="122"/>
        <v/>
      </c>
      <c r="V232" s="190" t="str">
        <f t="shared" si="122"/>
        <v/>
      </c>
      <c r="W232" s="190" t="str">
        <f t="shared" si="122"/>
        <v/>
      </c>
      <c r="X232" s="190" t="str">
        <f t="shared" si="122"/>
        <v/>
      </c>
      <c r="Y232" s="190" t="str">
        <f t="shared" si="122"/>
        <v/>
      </c>
      <c r="Z232" s="190" t="str">
        <f t="shared" si="123"/>
        <v/>
      </c>
      <c r="AA232" s="190" t="str">
        <f t="shared" si="123"/>
        <v/>
      </c>
      <c r="AB232" s="190" t="str">
        <f t="shared" si="123"/>
        <v/>
      </c>
      <c r="AC232" s="190" t="str">
        <f t="shared" si="123"/>
        <v/>
      </c>
      <c r="AD232" s="190" t="str">
        <f t="shared" si="123"/>
        <v/>
      </c>
      <c r="AE232" s="190" t="str">
        <f t="shared" si="123"/>
        <v/>
      </c>
      <c r="AF232" s="190" t="str">
        <f t="shared" si="123"/>
        <v/>
      </c>
      <c r="AG232" s="190" t="str">
        <f t="shared" si="123"/>
        <v/>
      </c>
      <c r="AH232" s="190" t="str">
        <f t="shared" si="123"/>
        <v/>
      </c>
      <c r="AI232" s="190" t="str">
        <f t="shared" si="123"/>
        <v/>
      </c>
      <c r="AJ232" s="190" t="str">
        <f t="shared" si="123"/>
        <v/>
      </c>
      <c r="AK232" s="190" t="str">
        <f t="shared" si="123"/>
        <v/>
      </c>
      <c r="AL232" s="190" t="str">
        <f t="shared" si="123"/>
        <v/>
      </c>
      <c r="AM232" s="190" t="str">
        <f t="shared" si="123"/>
        <v/>
      </c>
      <c r="AN232" s="190" t="str">
        <f t="shared" si="123"/>
        <v/>
      </c>
      <c r="AO232" s="190" t="str">
        <f t="shared" si="121"/>
        <v/>
      </c>
      <c r="AP232" s="190" t="str">
        <f t="shared" si="121"/>
        <v/>
      </c>
      <c r="AQ232" s="190" t="str">
        <f t="shared" si="121"/>
        <v/>
      </c>
      <c r="AR232" s="190" t="str">
        <f t="shared" si="121"/>
        <v/>
      </c>
      <c r="AS232" s="190" t="str">
        <f t="shared" si="121"/>
        <v/>
      </c>
      <c r="AT232" s="190" t="str">
        <f t="shared" si="121"/>
        <v/>
      </c>
      <c r="AU232" s="190" t="str">
        <f t="shared" si="121"/>
        <v/>
      </c>
      <c r="AV232" s="190" t="str">
        <f t="shared" si="121"/>
        <v/>
      </c>
      <c r="AW232" s="190" t="str">
        <f t="shared" si="121"/>
        <v/>
      </c>
      <c r="AX232" s="190" t="str">
        <f t="shared" si="121"/>
        <v/>
      </c>
      <c r="AY232" s="190" t="str">
        <f t="shared" si="121"/>
        <v/>
      </c>
      <c r="AZ232" s="190" t="str">
        <f t="shared" si="121"/>
        <v/>
      </c>
      <c r="BA232" s="190" t="str">
        <f t="shared" si="121"/>
        <v/>
      </c>
      <c r="BB232" s="190" t="str">
        <f t="shared" si="121"/>
        <v/>
      </c>
      <c r="BC232" s="190" t="str">
        <f t="shared" si="121"/>
        <v/>
      </c>
      <c r="BD232" s="190" t="str">
        <f t="shared" si="120"/>
        <v/>
      </c>
      <c r="BE232" s="190" t="str">
        <f t="shared" si="113"/>
        <v/>
      </c>
      <c r="BF232" s="190" t="str">
        <f t="shared" si="119"/>
        <v/>
      </c>
      <c r="BG232" s="190" t="str">
        <f t="shared" si="119"/>
        <v/>
      </c>
      <c r="BH232" s="190" t="str">
        <f t="shared" si="119"/>
        <v/>
      </c>
      <c r="BI232" s="190" t="str">
        <f t="shared" si="119"/>
        <v/>
      </c>
      <c r="BJ232" s="190" t="str">
        <f t="shared" si="119"/>
        <v/>
      </c>
      <c r="BK232" s="190" t="str">
        <f t="shared" si="119"/>
        <v/>
      </c>
      <c r="BL232" s="190" t="str">
        <f t="shared" si="119"/>
        <v/>
      </c>
      <c r="BM232" s="190" t="str">
        <f t="shared" si="119"/>
        <v/>
      </c>
      <c r="BN232" s="190" t="str">
        <f t="shared" si="119"/>
        <v/>
      </c>
      <c r="BO232" s="190" t="str">
        <f t="shared" si="119"/>
        <v/>
      </c>
      <c r="BP232" s="190" t="str">
        <f t="shared" si="119"/>
        <v/>
      </c>
      <c r="BQ232" s="190" t="str">
        <f t="shared" si="119"/>
        <v/>
      </c>
      <c r="BR232" s="190" t="str">
        <f t="shared" si="119"/>
        <v/>
      </c>
      <c r="BS232" s="190" t="str">
        <f t="shared" si="119"/>
        <v/>
      </c>
      <c r="BT232" s="190" t="str">
        <f>IF(BT$2&gt;LEN($H232),IF(BT$1=1,IF(LEN($H232)=2,"0"&amp;$H232,""),""),RIGHT(LEFT($H232,BT$2),3))</f>
        <v/>
      </c>
      <c r="BU232" s="190" t="str">
        <f>IF(BU$2&gt;LEN($H232),IF(BU$1=1,IF(LEN($H232)=2,"0"&amp;$H232,""),""),RIGHT(LEFT($H232,BU$2),3))</f>
        <v/>
      </c>
      <c r="BV232" s="190" t="str">
        <f t="shared" ref="BT232:BY278" si="125">IF(BV$2&gt;LEN($H232),IF(BV$1=1,IF(LEN($H232)=2,"0"&amp;$H232,""),""),RIGHT(LEFT($H232,BV$2),3))</f>
        <v/>
      </c>
      <c r="BW232" s="190" t="str">
        <f t="shared" si="124"/>
        <v/>
      </c>
      <c r="BX232" s="190" t="str">
        <f t="shared" si="124"/>
        <v/>
      </c>
      <c r="BY232" s="190" t="str">
        <f t="shared" si="124"/>
        <v/>
      </c>
      <c r="BZ232" t="e">
        <f>IF(LEFT(B232,6)=$A$1,IF(ISERROR(FIND(SALES!$M$8,MPAN!H232)),"",TRUE),"")</f>
        <v>#N/A</v>
      </c>
    </row>
    <row r="233" spans="1:78" x14ac:dyDescent="0.25">
      <c r="A233" t="e">
        <f>IF(BZ233=TRUE,BZ233&amp;COUNTIF($BZ$3:BZ233,"TRUE"),"")</f>
        <v>#N/A</v>
      </c>
      <c r="B233" s="625" t="str">
        <f t="shared" si="101"/>
        <v>00</v>
      </c>
      <c r="C233" s="626">
        <f>'F12'!E236</f>
        <v>0</v>
      </c>
      <c r="D233" s="1" t="str">
        <f t="shared" si="102"/>
        <v>0</v>
      </c>
      <c r="E233" s="1" t="str">
        <f t="shared" si="103"/>
        <v>0</v>
      </c>
      <c r="F233" t="str">
        <f t="shared" si="106"/>
        <v>0</v>
      </c>
      <c r="G233" t="e">
        <f t="shared" si="107"/>
        <v>#VALUE!</v>
      </c>
      <c r="H233" s="1">
        <f>'F12'!F236</f>
        <v>0</v>
      </c>
      <c r="I233" s="197">
        <f t="shared" si="104"/>
        <v>0.25</v>
      </c>
      <c r="J233" s="190" t="str">
        <f t="shared" si="122"/>
        <v/>
      </c>
      <c r="K233" s="190" t="str">
        <f t="shared" si="122"/>
        <v/>
      </c>
      <c r="L233" s="190" t="str">
        <f t="shared" si="122"/>
        <v/>
      </c>
      <c r="M233" s="190" t="str">
        <f t="shared" si="122"/>
        <v/>
      </c>
      <c r="N233" s="190" t="str">
        <f t="shared" si="122"/>
        <v/>
      </c>
      <c r="O233" s="190" t="str">
        <f t="shared" si="122"/>
        <v/>
      </c>
      <c r="P233" s="190" t="str">
        <f t="shared" si="122"/>
        <v/>
      </c>
      <c r="Q233" s="190" t="str">
        <f t="shared" si="122"/>
        <v/>
      </c>
      <c r="R233" s="190" t="str">
        <f t="shared" si="122"/>
        <v/>
      </c>
      <c r="S233" s="190" t="str">
        <f t="shared" si="122"/>
        <v/>
      </c>
      <c r="T233" s="190" t="str">
        <f t="shared" si="122"/>
        <v/>
      </c>
      <c r="U233" s="190" t="str">
        <f t="shared" si="122"/>
        <v/>
      </c>
      <c r="V233" s="190" t="str">
        <f t="shared" si="122"/>
        <v/>
      </c>
      <c r="W233" s="190" t="str">
        <f t="shared" si="122"/>
        <v/>
      </c>
      <c r="X233" s="190" t="str">
        <f t="shared" si="122"/>
        <v/>
      </c>
      <c r="Y233" s="190" t="str">
        <f t="shared" si="122"/>
        <v/>
      </c>
      <c r="Z233" s="190" t="str">
        <f t="shared" si="123"/>
        <v/>
      </c>
      <c r="AA233" s="190" t="str">
        <f t="shared" si="123"/>
        <v/>
      </c>
      <c r="AB233" s="190" t="str">
        <f t="shared" si="123"/>
        <v/>
      </c>
      <c r="AC233" s="190" t="str">
        <f t="shared" si="123"/>
        <v/>
      </c>
      <c r="AD233" s="190" t="str">
        <f t="shared" si="123"/>
        <v/>
      </c>
      <c r="AE233" s="190" t="str">
        <f t="shared" si="123"/>
        <v/>
      </c>
      <c r="AF233" s="190" t="str">
        <f t="shared" si="123"/>
        <v/>
      </c>
      <c r="AG233" s="190" t="str">
        <f t="shared" si="123"/>
        <v/>
      </c>
      <c r="AH233" s="190" t="str">
        <f t="shared" si="123"/>
        <v/>
      </c>
      <c r="AI233" s="190" t="str">
        <f t="shared" si="123"/>
        <v/>
      </c>
      <c r="AJ233" s="190" t="str">
        <f t="shared" si="123"/>
        <v/>
      </c>
      <c r="AK233" s="190" t="str">
        <f t="shared" si="123"/>
        <v/>
      </c>
      <c r="AL233" s="190" t="str">
        <f t="shared" si="123"/>
        <v/>
      </c>
      <c r="AM233" s="190" t="str">
        <f t="shared" si="123"/>
        <v/>
      </c>
      <c r="AN233" s="190" t="str">
        <f t="shared" si="123"/>
        <v/>
      </c>
      <c r="AO233" s="190" t="str">
        <f t="shared" si="121"/>
        <v/>
      </c>
      <c r="AP233" s="190" t="str">
        <f t="shared" si="121"/>
        <v/>
      </c>
      <c r="AQ233" s="190" t="str">
        <f t="shared" si="121"/>
        <v/>
      </c>
      <c r="AR233" s="190" t="str">
        <f t="shared" si="121"/>
        <v/>
      </c>
      <c r="AS233" s="190" t="str">
        <f t="shared" si="121"/>
        <v/>
      </c>
      <c r="AT233" s="190" t="str">
        <f t="shared" si="121"/>
        <v/>
      </c>
      <c r="AU233" s="190" t="str">
        <f t="shared" si="121"/>
        <v/>
      </c>
      <c r="AV233" s="190" t="str">
        <f t="shared" si="121"/>
        <v/>
      </c>
      <c r="AW233" s="190" t="str">
        <f t="shared" si="121"/>
        <v/>
      </c>
      <c r="AX233" s="190" t="str">
        <f t="shared" si="121"/>
        <v/>
      </c>
      <c r="AY233" s="190" t="str">
        <f t="shared" si="121"/>
        <v/>
      </c>
      <c r="AZ233" s="190" t="str">
        <f t="shared" si="121"/>
        <v/>
      </c>
      <c r="BA233" s="190" t="str">
        <f t="shared" si="121"/>
        <v/>
      </c>
      <c r="BB233" s="190" t="str">
        <f t="shared" si="121"/>
        <v/>
      </c>
      <c r="BC233" s="190" t="str">
        <f t="shared" si="121"/>
        <v/>
      </c>
      <c r="BD233" s="190" t="str">
        <f t="shared" si="120"/>
        <v/>
      </c>
      <c r="BE233" s="190" t="str">
        <f t="shared" si="113"/>
        <v/>
      </c>
      <c r="BF233" s="190" t="str">
        <f t="shared" si="119"/>
        <v/>
      </c>
      <c r="BG233" s="190" t="str">
        <f t="shared" si="119"/>
        <v/>
      </c>
      <c r="BH233" s="190" t="str">
        <f t="shared" si="119"/>
        <v/>
      </c>
      <c r="BI233" s="190" t="str">
        <f t="shared" si="119"/>
        <v/>
      </c>
      <c r="BJ233" s="190" t="str">
        <f t="shared" si="119"/>
        <v/>
      </c>
      <c r="BK233" s="190" t="str">
        <f t="shared" si="119"/>
        <v/>
      </c>
      <c r="BL233" s="190" t="str">
        <f t="shared" si="119"/>
        <v/>
      </c>
      <c r="BM233" s="190" t="str">
        <f t="shared" si="119"/>
        <v/>
      </c>
      <c r="BN233" s="190" t="str">
        <f t="shared" si="119"/>
        <v/>
      </c>
      <c r="BO233" s="190" t="str">
        <f t="shared" si="119"/>
        <v/>
      </c>
      <c r="BP233" s="190" t="str">
        <f t="shared" si="119"/>
        <v/>
      </c>
      <c r="BQ233" s="190" t="str">
        <f t="shared" si="119"/>
        <v/>
      </c>
      <c r="BR233" s="190" t="str">
        <f t="shared" si="119"/>
        <v/>
      </c>
      <c r="BS233" s="190" t="str">
        <f t="shared" si="119"/>
        <v/>
      </c>
      <c r="BT233" s="190" t="str">
        <f t="shared" si="125"/>
        <v/>
      </c>
      <c r="BU233" s="190" t="str">
        <f t="shared" si="125"/>
        <v/>
      </c>
      <c r="BV233" s="190" t="str">
        <f t="shared" si="125"/>
        <v/>
      </c>
      <c r="BW233" s="190" t="str">
        <f t="shared" si="124"/>
        <v/>
      </c>
      <c r="BX233" s="190" t="str">
        <f t="shared" si="124"/>
        <v/>
      </c>
      <c r="BY233" s="190" t="str">
        <f t="shared" si="124"/>
        <v/>
      </c>
      <c r="BZ233" t="e">
        <f>IF(LEFT(B233,6)=$A$1,IF(ISERROR(FIND(SALES!$M$8,MPAN!H233)),"",TRUE),"")</f>
        <v>#N/A</v>
      </c>
    </row>
    <row r="234" spans="1:78" x14ac:dyDescent="0.25">
      <c r="A234" t="e">
        <f>IF(BZ234=TRUE,BZ234&amp;COUNTIF($BZ$3:BZ234,"TRUE"),"")</f>
        <v>#N/A</v>
      </c>
      <c r="B234" s="625" t="str">
        <f t="shared" si="101"/>
        <v>00</v>
      </c>
      <c r="C234" s="626">
        <f>'F12'!E237</f>
        <v>0</v>
      </c>
      <c r="D234" s="1" t="str">
        <f t="shared" si="102"/>
        <v>0</v>
      </c>
      <c r="E234" s="1" t="str">
        <f t="shared" si="103"/>
        <v>0</v>
      </c>
      <c r="F234" t="str">
        <f t="shared" si="106"/>
        <v>0</v>
      </c>
      <c r="G234" t="e">
        <f t="shared" si="107"/>
        <v>#VALUE!</v>
      </c>
      <c r="H234" s="1">
        <f>'F12'!F237</f>
        <v>0</v>
      </c>
      <c r="I234" s="197">
        <f t="shared" si="104"/>
        <v>0.25</v>
      </c>
      <c r="J234" s="190" t="str">
        <f t="shared" si="122"/>
        <v/>
      </c>
      <c r="K234" s="190" t="str">
        <f t="shared" si="122"/>
        <v/>
      </c>
      <c r="L234" s="190" t="str">
        <f t="shared" si="122"/>
        <v/>
      </c>
      <c r="M234" s="190" t="str">
        <f t="shared" si="122"/>
        <v/>
      </c>
      <c r="N234" s="190" t="str">
        <f t="shared" si="122"/>
        <v/>
      </c>
      <c r="O234" s="190" t="str">
        <f t="shared" si="122"/>
        <v/>
      </c>
      <c r="P234" s="190" t="str">
        <f t="shared" si="122"/>
        <v/>
      </c>
      <c r="Q234" s="190" t="str">
        <f t="shared" si="122"/>
        <v/>
      </c>
      <c r="R234" s="190" t="str">
        <f t="shared" si="122"/>
        <v/>
      </c>
      <c r="S234" s="190" t="str">
        <f t="shared" si="122"/>
        <v/>
      </c>
      <c r="T234" s="190" t="str">
        <f t="shared" si="122"/>
        <v/>
      </c>
      <c r="U234" s="190" t="str">
        <f t="shared" si="122"/>
        <v/>
      </c>
      <c r="V234" s="190" t="str">
        <f t="shared" si="122"/>
        <v/>
      </c>
      <c r="W234" s="190" t="str">
        <f t="shared" si="122"/>
        <v/>
      </c>
      <c r="X234" s="190" t="str">
        <f t="shared" si="122"/>
        <v/>
      </c>
      <c r="Y234" s="190" t="str">
        <f t="shared" si="122"/>
        <v/>
      </c>
      <c r="Z234" s="190" t="str">
        <f t="shared" si="123"/>
        <v/>
      </c>
      <c r="AA234" s="190" t="str">
        <f t="shared" si="123"/>
        <v/>
      </c>
      <c r="AB234" s="190" t="str">
        <f t="shared" si="123"/>
        <v/>
      </c>
      <c r="AC234" s="190" t="str">
        <f t="shared" si="123"/>
        <v/>
      </c>
      <c r="AD234" s="190" t="str">
        <f t="shared" si="123"/>
        <v/>
      </c>
      <c r="AE234" s="190" t="str">
        <f t="shared" si="123"/>
        <v/>
      </c>
      <c r="AF234" s="190" t="str">
        <f t="shared" si="123"/>
        <v/>
      </c>
      <c r="AG234" s="190" t="str">
        <f t="shared" si="123"/>
        <v/>
      </c>
      <c r="AH234" s="190" t="str">
        <f t="shared" si="123"/>
        <v/>
      </c>
      <c r="AI234" s="190" t="str">
        <f t="shared" si="123"/>
        <v/>
      </c>
      <c r="AJ234" s="190" t="str">
        <f t="shared" si="123"/>
        <v/>
      </c>
      <c r="AK234" s="190" t="str">
        <f t="shared" si="123"/>
        <v/>
      </c>
      <c r="AL234" s="190" t="str">
        <f t="shared" si="123"/>
        <v/>
      </c>
      <c r="AM234" s="190" t="str">
        <f t="shared" si="123"/>
        <v/>
      </c>
      <c r="AN234" s="190" t="str">
        <f t="shared" si="123"/>
        <v/>
      </c>
      <c r="AO234" s="190" t="str">
        <f t="shared" si="121"/>
        <v/>
      </c>
      <c r="AP234" s="190" t="str">
        <f t="shared" si="121"/>
        <v/>
      </c>
      <c r="AQ234" s="190" t="str">
        <f t="shared" si="121"/>
        <v/>
      </c>
      <c r="AR234" s="190" t="str">
        <f t="shared" si="121"/>
        <v/>
      </c>
      <c r="AS234" s="190" t="str">
        <f t="shared" si="121"/>
        <v/>
      </c>
      <c r="AT234" s="190" t="str">
        <f t="shared" si="121"/>
        <v/>
      </c>
      <c r="AU234" s="190" t="str">
        <f t="shared" si="121"/>
        <v/>
      </c>
      <c r="AV234" s="190" t="str">
        <f t="shared" si="121"/>
        <v/>
      </c>
      <c r="AW234" s="190" t="str">
        <f t="shared" si="121"/>
        <v/>
      </c>
      <c r="AX234" s="190" t="str">
        <f t="shared" si="121"/>
        <v/>
      </c>
      <c r="AY234" s="190" t="str">
        <f t="shared" si="121"/>
        <v/>
      </c>
      <c r="AZ234" s="190" t="str">
        <f t="shared" si="121"/>
        <v/>
      </c>
      <c r="BA234" s="190" t="str">
        <f t="shared" si="121"/>
        <v/>
      </c>
      <c r="BB234" s="190" t="str">
        <f t="shared" si="121"/>
        <v/>
      </c>
      <c r="BC234" s="190" t="str">
        <f t="shared" si="121"/>
        <v/>
      </c>
      <c r="BD234" s="190" t="str">
        <f t="shared" si="120"/>
        <v/>
      </c>
      <c r="BE234" s="190" t="str">
        <f t="shared" si="113"/>
        <v/>
      </c>
      <c r="BF234" s="190" t="str">
        <f t="shared" si="119"/>
        <v/>
      </c>
      <c r="BG234" s="190" t="str">
        <f t="shared" si="119"/>
        <v/>
      </c>
      <c r="BH234" s="190" t="str">
        <f t="shared" si="119"/>
        <v/>
      </c>
      <c r="BI234" s="190" t="str">
        <f t="shared" si="119"/>
        <v/>
      </c>
      <c r="BJ234" s="190" t="str">
        <f t="shared" si="119"/>
        <v/>
      </c>
      <c r="BK234" s="190" t="str">
        <f t="shared" si="119"/>
        <v/>
      </c>
      <c r="BL234" s="190" t="str">
        <f t="shared" si="119"/>
        <v/>
      </c>
      <c r="BM234" s="190" t="str">
        <f t="shared" si="119"/>
        <v/>
      </c>
      <c r="BN234" s="190" t="str">
        <f t="shared" si="119"/>
        <v/>
      </c>
      <c r="BO234" s="190" t="str">
        <f t="shared" si="119"/>
        <v/>
      </c>
      <c r="BP234" s="190" t="str">
        <f t="shared" si="119"/>
        <v/>
      </c>
      <c r="BQ234" s="190" t="str">
        <f t="shared" si="119"/>
        <v/>
      </c>
      <c r="BR234" s="190" t="str">
        <f t="shared" si="119"/>
        <v/>
      </c>
      <c r="BS234" s="190" t="str">
        <f t="shared" si="119"/>
        <v/>
      </c>
      <c r="BT234" s="190" t="str">
        <f t="shared" si="125"/>
        <v/>
      </c>
      <c r="BU234" s="190" t="str">
        <f t="shared" si="125"/>
        <v/>
      </c>
      <c r="BV234" s="190" t="str">
        <f t="shared" si="125"/>
        <v/>
      </c>
      <c r="BW234" s="190" t="str">
        <f t="shared" si="124"/>
        <v/>
      </c>
      <c r="BX234" s="190" t="str">
        <f t="shared" si="124"/>
        <v/>
      </c>
      <c r="BY234" s="190" t="str">
        <f t="shared" si="124"/>
        <v/>
      </c>
      <c r="BZ234" t="e">
        <f>IF(LEFT(B234,6)=$A$1,IF(ISERROR(FIND(SALES!$M$8,MPAN!H234)),"",TRUE),"")</f>
        <v>#N/A</v>
      </c>
    </row>
    <row r="235" spans="1:78" x14ac:dyDescent="0.25">
      <c r="A235" t="e">
        <f>IF(BZ235=TRUE,BZ235&amp;COUNTIF($BZ$3:BZ235,"TRUE"),"")</f>
        <v>#N/A</v>
      </c>
      <c r="B235" s="625" t="str">
        <f t="shared" si="101"/>
        <v>00</v>
      </c>
      <c r="C235" s="626">
        <f>'F12'!E238</f>
        <v>0</v>
      </c>
      <c r="D235" s="1" t="str">
        <f t="shared" si="102"/>
        <v>0</v>
      </c>
      <c r="E235" s="1" t="str">
        <f t="shared" si="103"/>
        <v>0</v>
      </c>
      <c r="F235" t="str">
        <f t="shared" si="106"/>
        <v>0</v>
      </c>
      <c r="G235" t="e">
        <f t="shared" si="107"/>
        <v>#VALUE!</v>
      </c>
      <c r="H235" s="1">
        <f>'F12'!F238</f>
        <v>0</v>
      </c>
      <c r="I235" s="197">
        <f t="shared" si="104"/>
        <v>0.25</v>
      </c>
      <c r="J235" s="190" t="str">
        <f t="shared" si="122"/>
        <v/>
      </c>
      <c r="K235" s="190" t="str">
        <f t="shared" si="122"/>
        <v/>
      </c>
      <c r="L235" s="190" t="str">
        <f t="shared" si="122"/>
        <v/>
      </c>
      <c r="M235" s="190" t="str">
        <f t="shared" si="122"/>
        <v/>
      </c>
      <c r="N235" s="190" t="str">
        <f t="shared" si="122"/>
        <v/>
      </c>
      <c r="O235" s="190" t="str">
        <f t="shared" si="122"/>
        <v/>
      </c>
      <c r="P235" s="190" t="str">
        <f t="shared" si="122"/>
        <v/>
      </c>
      <c r="Q235" s="190" t="str">
        <f t="shared" si="122"/>
        <v/>
      </c>
      <c r="R235" s="190" t="str">
        <f t="shared" si="122"/>
        <v/>
      </c>
      <c r="S235" s="190" t="str">
        <f t="shared" si="122"/>
        <v/>
      </c>
      <c r="T235" s="190" t="str">
        <f t="shared" si="122"/>
        <v/>
      </c>
      <c r="U235" s="190" t="str">
        <f t="shared" si="122"/>
        <v/>
      </c>
      <c r="V235" s="190" t="str">
        <f t="shared" si="122"/>
        <v/>
      </c>
      <c r="W235" s="190" t="str">
        <f t="shared" si="122"/>
        <v/>
      </c>
      <c r="X235" s="190" t="str">
        <f t="shared" si="122"/>
        <v/>
      </c>
      <c r="Y235" s="190" t="str">
        <f t="shared" si="122"/>
        <v/>
      </c>
      <c r="Z235" s="190" t="str">
        <f t="shared" si="123"/>
        <v/>
      </c>
      <c r="AA235" s="190" t="str">
        <f t="shared" si="123"/>
        <v/>
      </c>
      <c r="AB235" s="190" t="str">
        <f t="shared" si="123"/>
        <v/>
      </c>
      <c r="AC235" s="190" t="str">
        <f t="shared" si="123"/>
        <v/>
      </c>
      <c r="AD235" s="190" t="str">
        <f t="shared" si="123"/>
        <v/>
      </c>
      <c r="AE235" s="190" t="str">
        <f t="shared" si="123"/>
        <v/>
      </c>
      <c r="AF235" s="190" t="str">
        <f t="shared" si="123"/>
        <v/>
      </c>
      <c r="AG235" s="190" t="str">
        <f t="shared" si="123"/>
        <v/>
      </c>
      <c r="AH235" s="190" t="str">
        <f t="shared" si="123"/>
        <v/>
      </c>
      <c r="AI235" s="190" t="str">
        <f t="shared" si="123"/>
        <v/>
      </c>
      <c r="AJ235" s="190" t="str">
        <f t="shared" si="123"/>
        <v/>
      </c>
      <c r="AK235" s="190" t="str">
        <f t="shared" si="123"/>
        <v/>
      </c>
      <c r="AL235" s="190" t="str">
        <f t="shared" si="123"/>
        <v/>
      </c>
      <c r="AM235" s="190" t="str">
        <f t="shared" si="123"/>
        <v/>
      </c>
      <c r="AN235" s="190" t="str">
        <f t="shared" si="123"/>
        <v/>
      </c>
      <c r="AO235" s="190" t="str">
        <f t="shared" si="121"/>
        <v/>
      </c>
      <c r="AP235" s="190" t="str">
        <f t="shared" si="121"/>
        <v/>
      </c>
      <c r="AQ235" s="190" t="str">
        <f t="shared" si="121"/>
        <v/>
      </c>
      <c r="AR235" s="190" t="str">
        <f t="shared" si="121"/>
        <v/>
      </c>
      <c r="AS235" s="190" t="str">
        <f t="shared" si="121"/>
        <v/>
      </c>
      <c r="AT235" s="190" t="str">
        <f t="shared" si="121"/>
        <v/>
      </c>
      <c r="AU235" s="190" t="str">
        <f t="shared" si="121"/>
        <v/>
      </c>
      <c r="AV235" s="190" t="str">
        <f t="shared" si="121"/>
        <v/>
      </c>
      <c r="AW235" s="190" t="str">
        <f t="shared" si="121"/>
        <v/>
      </c>
      <c r="AX235" s="190" t="str">
        <f t="shared" si="121"/>
        <v/>
      </c>
      <c r="AY235" s="190" t="str">
        <f t="shared" si="121"/>
        <v/>
      </c>
      <c r="AZ235" s="190" t="str">
        <f t="shared" si="121"/>
        <v/>
      </c>
      <c r="BA235" s="190" t="str">
        <f t="shared" si="121"/>
        <v/>
      </c>
      <c r="BB235" s="190" t="str">
        <f t="shared" si="121"/>
        <v/>
      </c>
      <c r="BC235" s="190" t="str">
        <f t="shared" si="121"/>
        <v/>
      </c>
      <c r="BD235" s="190" t="str">
        <f t="shared" si="120"/>
        <v/>
      </c>
      <c r="BE235" s="190" t="str">
        <f t="shared" si="113"/>
        <v/>
      </c>
      <c r="BF235" s="190" t="str">
        <f t="shared" si="119"/>
        <v/>
      </c>
      <c r="BG235" s="190" t="str">
        <f t="shared" si="119"/>
        <v/>
      </c>
      <c r="BH235" s="190" t="str">
        <f t="shared" si="119"/>
        <v/>
      </c>
      <c r="BI235" s="190" t="str">
        <f t="shared" si="119"/>
        <v/>
      </c>
      <c r="BJ235" s="190" t="str">
        <f t="shared" si="119"/>
        <v/>
      </c>
      <c r="BK235" s="190" t="str">
        <f t="shared" si="119"/>
        <v/>
      </c>
      <c r="BL235" s="190" t="str">
        <f t="shared" si="119"/>
        <v/>
      </c>
      <c r="BM235" s="190" t="str">
        <f t="shared" si="119"/>
        <v/>
      </c>
      <c r="BN235" s="190" t="str">
        <f t="shared" si="119"/>
        <v/>
      </c>
      <c r="BO235" s="190" t="str">
        <f t="shared" si="119"/>
        <v/>
      </c>
      <c r="BP235" s="190" t="str">
        <f t="shared" si="119"/>
        <v/>
      </c>
      <c r="BQ235" s="190" t="str">
        <f t="shared" si="119"/>
        <v/>
      </c>
      <c r="BR235" s="190" t="str">
        <f t="shared" si="119"/>
        <v/>
      </c>
      <c r="BS235" s="190" t="str">
        <f t="shared" si="119"/>
        <v/>
      </c>
      <c r="BT235" s="190" t="str">
        <f t="shared" si="125"/>
        <v/>
      </c>
      <c r="BU235" s="190" t="str">
        <f t="shared" si="125"/>
        <v/>
      </c>
      <c r="BV235" s="190" t="str">
        <f t="shared" si="125"/>
        <v/>
      </c>
      <c r="BW235" s="190" t="str">
        <f t="shared" si="124"/>
        <v/>
      </c>
      <c r="BX235" s="190" t="str">
        <f t="shared" si="124"/>
        <v/>
      </c>
      <c r="BY235" s="190" t="str">
        <f t="shared" si="124"/>
        <v/>
      </c>
      <c r="BZ235" t="e">
        <f>IF(LEFT(B235,6)=$A$1,IF(ISERROR(FIND(SALES!$M$8,MPAN!H235)),"",TRUE),"")</f>
        <v>#N/A</v>
      </c>
    </row>
    <row r="236" spans="1:78" x14ac:dyDescent="0.25">
      <c r="A236" t="e">
        <f>IF(BZ236=TRUE,BZ236&amp;COUNTIF($BZ$3:BZ236,"TRUE"),"")</f>
        <v>#N/A</v>
      </c>
      <c r="B236" s="625" t="str">
        <f t="shared" si="101"/>
        <v>00</v>
      </c>
      <c r="C236" s="626">
        <f>'F12'!E239</f>
        <v>0</v>
      </c>
      <c r="D236" s="1" t="str">
        <f t="shared" si="102"/>
        <v>0</v>
      </c>
      <c r="E236" s="1" t="str">
        <f t="shared" si="103"/>
        <v>0</v>
      </c>
      <c r="F236" t="str">
        <f t="shared" si="106"/>
        <v>0</v>
      </c>
      <c r="G236" t="e">
        <f t="shared" si="107"/>
        <v>#VALUE!</v>
      </c>
      <c r="H236" s="1">
        <f>'F12'!F239</f>
        <v>0</v>
      </c>
      <c r="I236" s="197">
        <f t="shared" si="104"/>
        <v>0.25</v>
      </c>
      <c r="J236" s="190" t="str">
        <f t="shared" si="122"/>
        <v/>
      </c>
      <c r="K236" s="190" t="str">
        <f t="shared" si="122"/>
        <v/>
      </c>
      <c r="L236" s="190" t="str">
        <f t="shared" si="122"/>
        <v/>
      </c>
      <c r="M236" s="190" t="str">
        <f t="shared" si="122"/>
        <v/>
      </c>
      <c r="N236" s="190" t="str">
        <f t="shared" si="122"/>
        <v/>
      </c>
      <c r="O236" s="190" t="str">
        <f t="shared" si="122"/>
        <v/>
      </c>
      <c r="P236" s="190" t="str">
        <f t="shared" si="122"/>
        <v/>
      </c>
      <c r="Q236" s="190" t="str">
        <f t="shared" si="122"/>
        <v/>
      </c>
      <c r="R236" s="190" t="str">
        <f t="shared" si="122"/>
        <v/>
      </c>
      <c r="S236" s="190" t="str">
        <f t="shared" si="122"/>
        <v/>
      </c>
      <c r="T236" s="190" t="str">
        <f t="shared" si="122"/>
        <v/>
      </c>
      <c r="U236" s="190" t="str">
        <f t="shared" si="122"/>
        <v/>
      </c>
      <c r="V236" s="190" t="str">
        <f t="shared" si="122"/>
        <v/>
      </c>
      <c r="W236" s="190" t="str">
        <f t="shared" si="122"/>
        <v/>
      </c>
      <c r="X236" s="190" t="str">
        <f t="shared" si="122"/>
        <v/>
      </c>
      <c r="Y236" s="190" t="str">
        <f t="shared" si="122"/>
        <v/>
      </c>
      <c r="Z236" s="190" t="str">
        <f t="shared" si="123"/>
        <v/>
      </c>
      <c r="AA236" s="190" t="str">
        <f t="shared" si="123"/>
        <v/>
      </c>
      <c r="AB236" s="190" t="str">
        <f t="shared" si="123"/>
        <v/>
      </c>
      <c r="AC236" s="190" t="str">
        <f t="shared" si="123"/>
        <v/>
      </c>
      <c r="AD236" s="190" t="str">
        <f t="shared" si="123"/>
        <v/>
      </c>
      <c r="AE236" s="190" t="str">
        <f t="shared" si="123"/>
        <v/>
      </c>
      <c r="AF236" s="190" t="str">
        <f t="shared" si="123"/>
        <v/>
      </c>
      <c r="AG236" s="190" t="str">
        <f t="shared" si="123"/>
        <v/>
      </c>
      <c r="AH236" s="190" t="str">
        <f t="shared" si="123"/>
        <v/>
      </c>
      <c r="AI236" s="190" t="str">
        <f t="shared" si="123"/>
        <v/>
      </c>
      <c r="AJ236" s="190" t="str">
        <f t="shared" si="123"/>
        <v/>
      </c>
      <c r="AK236" s="190" t="str">
        <f t="shared" si="123"/>
        <v/>
      </c>
      <c r="AL236" s="190" t="str">
        <f t="shared" si="123"/>
        <v/>
      </c>
      <c r="AM236" s="190" t="str">
        <f t="shared" si="123"/>
        <v/>
      </c>
      <c r="AN236" s="190" t="str">
        <f t="shared" si="123"/>
        <v/>
      </c>
      <c r="AO236" s="190" t="str">
        <f t="shared" si="121"/>
        <v/>
      </c>
      <c r="AP236" s="190" t="str">
        <f t="shared" si="121"/>
        <v/>
      </c>
      <c r="AQ236" s="190" t="str">
        <f t="shared" si="121"/>
        <v/>
      </c>
      <c r="AR236" s="190" t="str">
        <f t="shared" si="121"/>
        <v/>
      </c>
      <c r="AS236" s="190" t="str">
        <f t="shared" si="121"/>
        <v/>
      </c>
      <c r="AT236" s="190" t="str">
        <f t="shared" si="121"/>
        <v/>
      </c>
      <c r="AU236" s="190" t="str">
        <f t="shared" si="121"/>
        <v/>
      </c>
      <c r="AV236" s="190" t="str">
        <f t="shared" si="121"/>
        <v/>
      </c>
      <c r="AW236" s="190" t="str">
        <f t="shared" si="121"/>
        <v/>
      </c>
      <c r="AX236" s="190" t="str">
        <f t="shared" si="121"/>
        <v/>
      </c>
      <c r="AY236" s="190" t="str">
        <f t="shared" si="121"/>
        <v/>
      </c>
      <c r="AZ236" s="190" t="str">
        <f t="shared" si="121"/>
        <v/>
      </c>
      <c r="BA236" s="190" t="str">
        <f t="shared" si="121"/>
        <v/>
      </c>
      <c r="BB236" s="190" t="str">
        <f t="shared" si="121"/>
        <v/>
      </c>
      <c r="BC236" s="190" t="str">
        <f t="shared" si="121"/>
        <v/>
      </c>
      <c r="BD236" s="190" t="str">
        <f t="shared" si="120"/>
        <v/>
      </c>
      <c r="BE236" s="190" t="str">
        <f t="shared" si="113"/>
        <v/>
      </c>
      <c r="BF236" s="190" t="str">
        <f t="shared" si="119"/>
        <v/>
      </c>
      <c r="BG236" s="190" t="str">
        <f t="shared" si="119"/>
        <v/>
      </c>
      <c r="BH236" s="190" t="str">
        <f t="shared" si="119"/>
        <v/>
      </c>
      <c r="BI236" s="190" t="str">
        <f t="shared" si="119"/>
        <v/>
      </c>
      <c r="BJ236" s="190" t="str">
        <f t="shared" si="119"/>
        <v/>
      </c>
      <c r="BK236" s="190" t="str">
        <f t="shared" si="119"/>
        <v/>
      </c>
      <c r="BL236" s="190" t="str">
        <f t="shared" si="119"/>
        <v/>
      </c>
      <c r="BM236" s="190" t="str">
        <f t="shared" si="119"/>
        <v/>
      </c>
      <c r="BN236" s="190" t="str">
        <f t="shared" si="119"/>
        <v/>
      </c>
      <c r="BO236" s="190" t="str">
        <f t="shared" si="119"/>
        <v/>
      </c>
      <c r="BP236" s="190" t="str">
        <f t="shared" si="119"/>
        <v/>
      </c>
      <c r="BQ236" s="190" t="str">
        <f t="shared" si="119"/>
        <v/>
      </c>
      <c r="BR236" s="190" t="str">
        <f t="shared" si="119"/>
        <v/>
      </c>
      <c r="BS236" s="190" t="str">
        <f t="shared" si="119"/>
        <v/>
      </c>
      <c r="BT236" s="190" t="str">
        <f t="shared" si="125"/>
        <v/>
      </c>
      <c r="BU236" s="190" t="str">
        <f t="shared" si="125"/>
        <v/>
      </c>
      <c r="BV236" s="190" t="str">
        <f t="shared" si="125"/>
        <v/>
      </c>
      <c r="BW236" s="190" t="str">
        <f t="shared" si="124"/>
        <v/>
      </c>
      <c r="BX236" s="190" t="str">
        <f t="shared" si="124"/>
        <v/>
      </c>
      <c r="BY236" s="190" t="str">
        <f t="shared" si="124"/>
        <v/>
      </c>
      <c r="BZ236" t="e">
        <f>IF(LEFT(B236,6)=$A$1,IF(ISERROR(FIND(SALES!$M$8,MPAN!H236)),"",TRUE),"")</f>
        <v>#N/A</v>
      </c>
    </row>
    <row r="237" spans="1:78" x14ac:dyDescent="0.25">
      <c r="A237" t="e">
        <f>IF(BZ237=TRUE,BZ237&amp;COUNTIF($BZ$3:BZ237,"TRUE"),"")</f>
        <v>#N/A</v>
      </c>
      <c r="B237" s="625" t="str">
        <f t="shared" si="101"/>
        <v>00</v>
      </c>
      <c r="C237" s="626">
        <f>'F12'!E240</f>
        <v>0</v>
      </c>
      <c r="D237" s="1" t="str">
        <f t="shared" si="102"/>
        <v>0</v>
      </c>
      <c r="E237" s="1" t="str">
        <f t="shared" si="103"/>
        <v>0</v>
      </c>
      <c r="F237" t="str">
        <f t="shared" si="106"/>
        <v>0</v>
      </c>
      <c r="G237" t="e">
        <f t="shared" si="107"/>
        <v>#VALUE!</v>
      </c>
      <c r="H237" s="1">
        <f>'F12'!F240</f>
        <v>0</v>
      </c>
      <c r="I237" s="197">
        <f t="shared" si="104"/>
        <v>0.25</v>
      </c>
      <c r="J237" s="190" t="str">
        <f t="shared" si="122"/>
        <v/>
      </c>
      <c r="K237" s="190" t="str">
        <f t="shared" si="122"/>
        <v/>
      </c>
      <c r="L237" s="190" t="str">
        <f t="shared" si="122"/>
        <v/>
      </c>
      <c r="M237" s="190" t="str">
        <f t="shared" si="122"/>
        <v/>
      </c>
      <c r="N237" s="190" t="str">
        <f t="shared" si="122"/>
        <v/>
      </c>
      <c r="O237" s="190" t="str">
        <f t="shared" si="122"/>
        <v/>
      </c>
      <c r="P237" s="190" t="str">
        <f t="shared" si="122"/>
        <v/>
      </c>
      <c r="Q237" s="190" t="str">
        <f t="shared" si="122"/>
        <v/>
      </c>
      <c r="R237" s="190" t="str">
        <f t="shared" si="122"/>
        <v/>
      </c>
      <c r="S237" s="190" t="str">
        <f t="shared" si="122"/>
        <v/>
      </c>
      <c r="T237" s="190" t="str">
        <f t="shared" si="122"/>
        <v/>
      </c>
      <c r="U237" s="190" t="str">
        <f t="shared" si="122"/>
        <v/>
      </c>
      <c r="V237" s="190" t="str">
        <f t="shared" si="122"/>
        <v/>
      </c>
      <c r="W237" s="190" t="str">
        <f t="shared" si="122"/>
        <v/>
      </c>
      <c r="X237" s="190" t="str">
        <f t="shared" si="122"/>
        <v/>
      </c>
      <c r="Y237" s="190" t="str">
        <f t="shared" si="122"/>
        <v/>
      </c>
      <c r="Z237" s="190" t="str">
        <f t="shared" si="123"/>
        <v/>
      </c>
      <c r="AA237" s="190" t="str">
        <f t="shared" si="123"/>
        <v/>
      </c>
      <c r="AB237" s="190" t="str">
        <f t="shared" si="123"/>
        <v/>
      </c>
      <c r="AC237" s="190" t="str">
        <f t="shared" si="123"/>
        <v/>
      </c>
      <c r="AD237" s="190" t="str">
        <f t="shared" si="123"/>
        <v/>
      </c>
      <c r="AE237" s="190" t="str">
        <f t="shared" si="123"/>
        <v/>
      </c>
      <c r="AF237" s="190" t="str">
        <f t="shared" si="123"/>
        <v/>
      </c>
      <c r="AG237" s="190" t="str">
        <f t="shared" si="123"/>
        <v/>
      </c>
      <c r="AH237" s="190" t="str">
        <f t="shared" si="123"/>
        <v/>
      </c>
      <c r="AI237" s="190" t="str">
        <f t="shared" si="123"/>
        <v/>
      </c>
      <c r="AJ237" s="190" t="str">
        <f t="shared" si="123"/>
        <v/>
      </c>
      <c r="AK237" s="190" t="str">
        <f t="shared" si="123"/>
        <v/>
      </c>
      <c r="AL237" s="190" t="str">
        <f t="shared" si="123"/>
        <v/>
      </c>
      <c r="AM237" s="190" t="str">
        <f t="shared" si="123"/>
        <v/>
      </c>
      <c r="AN237" s="190" t="str">
        <f t="shared" si="123"/>
        <v/>
      </c>
      <c r="AO237" s="190" t="str">
        <f t="shared" si="121"/>
        <v/>
      </c>
      <c r="AP237" s="190" t="str">
        <f t="shared" si="121"/>
        <v/>
      </c>
      <c r="AQ237" s="190" t="str">
        <f t="shared" si="121"/>
        <v/>
      </c>
      <c r="AR237" s="190" t="str">
        <f t="shared" si="121"/>
        <v/>
      </c>
      <c r="AS237" s="190" t="str">
        <f t="shared" si="121"/>
        <v/>
      </c>
      <c r="AT237" s="190" t="str">
        <f t="shared" si="121"/>
        <v/>
      </c>
      <c r="AU237" s="190" t="str">
        <f t="shared" si="121"/>
        <v/>
      </c>
      <c r="AV237" s="190" t="str">
        <f t="shared" si="121"/>
        <v/>
      </c>
      <c r="AW237" s="190" t="str">
        <f t="shared" si="121"/>
        <v/>
      </c>
      <c r="AX237" s="190" t="str">
        <f t="shared" si="121"/>
        <v/>
      </c>
      <c r="AY237" s="190" t="str">
        <f t="shared" si="121"/>
        <v/>
      </c>
      <c r="AZ237" s="190" t="str">
        <f t="shared" si="121"/>
        <v/>
      </c>
      <c r="BA237" s="190" t="str">
        <f t="shared" si="121"/>
        <v/>
      </c>
      <c r="BB237" s="190" t="str">
        <f t="shared" si="121"/>
        <v/>
      </c>
      <c r="BC237" s="190" t="str">
        <f t="shared" si="121"/>
        <v/>
      </c>
      <c r="BD237" s="190" t="str">
        <f t="shared" si="120"/>
        <v/>
      </c>
      <c r="BE237" s="190" t="str">
        <f t="shared" si="120"/>
        <v/>
      </c>
      <c r="BF237" s="190" t="str">
        <f t="shared" si="120"/>
        <v/>
      </c>
      <c r="BG237" s="190" t="str">
        <f t="shared" si="120"/>
        <v/>
      </c>
      <c r="BH237" s="190" t="str">
        <f t="shared" si="120"/>
        <v/>
      </c>
      <c r="BI237" s="190" t="str">
        <f t="shared" si="120"/>
        <v/>
      </c>
      <c r="BJ237" s="190" t="str">
        <f t="shared" si="120"/>
        <v/>
      </c>
      <c r="BK237" s="190" t="str">
        <f t="shared" si="120"/>
        <v/>
      </c>
      <c r="BL237" s="190" t="str">
        <f t="shared" si="120"/>
        <v/>
      </c>
      <c r="BM237" s="190" t="str">
        <f t="shared" si="120"/>
        <v/>
      </c>
      <c r="BN237" s="190" t="str">
        <f t="shared" si="120"/>
        <v/>
      </c>
      <c r="BO237" s="190" t="str">
        <f t="shared" si="120"/>
        <v/>
      </c>
      <c r="BP237" s="190" t="str">
        <f t="shared" si="120"/>
        <v/>
      </c>
      <c r="BQ237" s="190" t="str">
        <f t="shared" si="120"/>
        <v/>
      </c>
      <c r="BR237" s="190" t="str">
        <f t="shared" si="120"/>
        <v/>
      </c>
      <c r="BS237" s="190" t="str">
        <f t="shared" ref="BS237:BS253" si="126">IF(BS$2&gt;LEN($H237),IF(BS$1=1,IF(LEN($H237)=2,"0"&amp;$H237,""),""),RIGHT(LEFT($H237,BS$2),3))</f>
        <v/>
      </c>
      <c r="BT237" s="190" t="str">
        <f t="shared" si="125"/>
        <v/>
      </c>
      <c r="BU237" s="190" t="str">
        <f t="shared" si="125"/>
        <v/>
      </c>
      <c r="BV237" s="190" t="str">
        <f t="shared" si="125"/>
        <v/>
      </c>
      <c r="BW237" s="190" t="str">
        <f t="shared" si="124"/>
        <v/>
      </c>
      <c r="BX237" s="190" t="str">
        <f t="shared" si="124"/>
        <v/>
      </c>
      <c r="BY237" s="190" t="str">
        <f t="shared" si="124"/>
        <v/>
      </c>
      <c r="BZ237" t="e">
        <f>IF(LEFT(B237,6)=$A$1,IF(ISERROR(FIND(SALES!$M$8,MPAN!H237)),"",TRUE),"")</f>
        <v>#N/A</v>
      </c>
    </row>
    <row r="238" spans="1:78" x14ac:dyDescent="0.25">
      <c r="A238" t="e">
        <f>IF(BZ238=TRUE,BZ238&amp;COUNTIF($BZ$3:BZ238,"TRUE"),"")</f>
        <v>#N/A</v>
      </c>
      <c r="B238" s="625" t="str">
        <f t="shared" si="101"/>
        <v>00</v>
      </c>
      <c r="C238" s="626">
        <f>'F12'!E241</f>
        <v>0</v>
      </c>
      <c r="D238" s="1" t="str">
        <f t="shared" si="102"/>
        <v>0</v>
      </c>
      <c r="E238" s="1" t="str">
        <f t="shared" si="103"/>
        <v>0</v>
      </c>
      <c r="F238" t="str">
        <f t="shared" si="106"/>
        <v>0</v>
      </c>
      <c r="G238" t="e">
        <f t="shared" si="107"/>
        <v>#VALUE!</v>
      </c>
      <c r="H238" s="1">
        <f>'F12'!F241</f>
        <v>0</v>
      </c>
      <c r="I238" s="197">
        <f t="shared" si="104"/>
        <v>0.25</v>
      </c>
      <c r="J238" s="190" t="str">
        <f t="shared" si="122"/>
        <v/>
      </c>
      <c r="K238" s="190" t="str">
        <f t="shared" si="122"/>
        <v/>
      </c>
      <c r="L238" s="190" t="str">
        <f t="shared" si="122"/>
        <v/>
      </c>
      <c r="M238" s="190" t="str">
        <f t="shared" si="122"/>
        <v/>
      </c>
      <c r="N238" s="190" t="str">
        <f t="shared" si="122"/>
        <v/>
      </c>
      <c r="O238" s="190" t="str">
        <f t="shared" si="122"/>
        <v/>
      </c>
      <c r="P238" s="190" t="str">
        <f t="shared" si="122"/>
        <v/>
      </c>
      <c r="Q238" s="190" t="str">
        <f t="shared" si="122"/>
        <v/>
      </c>
      <c r="R238" s="190" t="str">
        <f t="shared" si="122"/>
        <v/>
      </c>
      <c r="S238" s="190" t="str">
        <f t="shared" si="122"/>
        <v/>
      </c>
      <c r="T238" s="190" t="str">
        <f t="shared" si="122"/>
        <v/>
      </c>
      <c r="U238" s="190" t="str">
        <f t="shared" si="122"/>
        <v/>
      </c>
      <c r="V238" s="190" t="str">
        <f t="shared" si="122"/>
        <v/>
      </c>
      <c r="W238" s="190" t="str">
        <f t="shared" si="122"/>
        <v/>
      </c>
      <c r="X238" s="190" t="str">
        <f t="shared" si="122"/>
        <v/>
      </c>
      <c r="Y238" s="190" t="str">
        <f t="shared" si="122"/>
        <v/>
      </c>
      <c r="Z238" s="190" t="str">
        <f t="shared" si="123"/>
        <v/>
      </c>
      <c r="AA238" s="190" t="str">
        <f t="shared" si="123"/>
        <v/>
      </c>
      <c r="AB238" s="190" t="str">
        <f t="shared" si="123"/>
        <v/>
      </c>
      <c r="AC238" s="190" t="str">
        <f t="shared" si="123"/>
        <v/>
      </c>
      <c r="AD238" s="190" t="str">
        <f t="shared" si="123"/>
        <v/>
      </c>
      <c r="AE238" s="190" t="str">
        <f t="shared" si="123"/>
        <v/>
      </c>
      <c r="AF238" s="190" t="str">
        <f t="shared" si="123"/>
        <v/>
      </c>
      <c r="AG238" s="190" t="str">
        <f t="shared" si="123"/>
        <v/>
      </c>
      <c r="AH238" s="190" t="str">
        <f t="shared" si="123"/>
        <v/>
      </c>
      <c r="AI238" s="190" t="str">
        <f t="shared" si="123"/>
        <v/>
      </c>
      <c r="AJ238" s="190" t="str">
        <f t="shared" si="123"/>
        <v/>
      </c>
      <c r="AK238" s="190" t="str">
        <f t="shared" si="123"/>
        <v/>
      </c>
      <c r="AL238" s="190" t="str">
        <f t="shared" si="123"/>
        <v/>
      </c>
      <c r="AM238" s="190" t="str">
        <f t="shared" si="123"/>
        <v/>
      </c>
      <c r="AN238" s="190" t="str">
        <f t="shared" si="123"/>
        <v/>
      </c>
      <c r="AO238" s="190" t="str">
        <f t="shared" si="121"/>
        <v/>
      </c>
      <c r="AP238" s="190" t="str">
        <f t="shared" si="121"/>
        <v/>
      </c>
      <c r="AQ238" s="190" t="str">
        <f t="shared" si="121"/>
        <v/>
      </c>
      <c r="AR238" s="190" t="str">
        <f t="shared" si="121"/>
        <v/>
      </c>
      <c r="AS238" s="190" t="str">
        <f t="shared" si="121"/>
        <v/>
      </c>
      <c r="AT238" s="190" t="str">
        <f t="shared" si="121"/>
        <v/>
      </c>
      <c r="AU238" s="190" t="str">
        <f t="shared" si="121"/>
        <v/>
      </c>
      <c r="AV238" s="190" t="str">
        <f t="shared" si="121"/>
        <v/>
      </c>
      <c r="AW238" s="190" t="str">
        <f t="shared" si="121"/>
        <v/>
      </c>
      <c r="AX238" s="190" t="str">
        <f t="shared" si="121"/>
        <v/>
      </c>
      <c r="AY238" s="190" t="str">
        <f t="shared" si="121"/>
        <v/>
      </c>
      <c r="AZ238" s="190" t="str">
        <f t="shared" si="121"/>
        <v/>
      </c>
      <c r="BA238" s="190" t="str">
        <f t="shared" si="121"/>
        <v/>
      </c>
      <c r="BB238" s="190" t="str">
        <f t="shared" si="121"/>
        <v/>
      </c>
      <c r="BC238" s="190" t="str">
        <f t="shared" si="121"/>
        <v/>
      </c>
      <c r="BD238" s="190" t="str">
        <f t="shared" si="120"/>
        <v/>
      </c>
      <c r="BE238" s="190" t="str">
        <f t="shared" si="120"/>
        <v/>
      </c>
      <c r="BF238" s="190" t="str">
        <f t="shared" si="120"/>
        <v/>
      </c>
      <c r="BG238" s="190" t="str">
        <f t="shared" si="120"/>
        <v/>
      </c>
      <c r="BH238" s="190" t="str">
        <f t="shared" si="120"/>
        <v/>
      </c>
      <c r="BI238" s="190" t="str">
        <f t="shared" si="120"/>
        <v/>
      </c>
      <c r="BJ238" s="190" t="str">
        <f t="shared" si="120"/>
        <v/>
      </c>
      <c r="BK238" s="190" t="str">
        <f t="shared" si="120"/>
        <v/>
      </c>
      <c r="BL238" s="190" t="str">
        <f t="shared" si="120"/>
        <v/>
      </c>
      <c r="BM238" s="190" t="str">
        <f t="shared" si="120"/>
        <v/>
      </c>
      <c r="BN238" s="190" t="str">
        <f t="shared" si="120"/>
        <v/>
      </c>
      <c r="BO238" s="190" t="str">
        <f t="shared" si="120"/>
        <v/>
      </c>
      <c r="BP238" s="190" t="str">
        <f t="shared" si="120"/>
        <v/>
      </c>
      <c r="BQ238" s="190" t="str">
        <f t="shared" si="120"/>
        <v/>
      </c>
      <c r="BR238" s="190" t="str">
        <f t="shared" si="120"/>
        <v/>
      </c>
      <c r="BS238" s="190" t="str">
        <f t="shared" si="126"/>
        <v/>
      </c>
      <c r="BT238" s="190" t="str">
        <f t="shared" si="125"/>
        <v/>
      </c>
      <c r="BU238" s="190" t="str">
        <f t="shared" si="125"/>
        <v/>
      </c>
      <c r="BV238" s="190" t="str">
        <f t="shared" si="125"/>
        <v/>
      </c>
      <c r="BW238" s="190" t="str">
        <f t="shared" si="124"/>
        <v/>
      </c>
      <c r="BX238" s="190" t="str">
        <f t="shared" si="124"/>
        <v/>
      </c>
      <c r="BY238" s="190" t="str">
        <f t="shared" si="124"/>
        <v/>
      </c>
      <c r="BZ238" t="e">
        <f>IF(LEFT(B238,6)=$A$1,IF(ISERROR(FIND(SALES!$M$8,MPAN!H238)),"",TRUE),"")</f>
        <v>#N/A</v>
      </c>
    </row>
    <row r="239" spans="1:78" x14ac:dyDescent="0.25">
      <c r="A239" t="e">
        <f>IF(BZ239=TRUE,BZ239&amp;COUNTIF($BZ$3:BZ239,"TRUE"),"")</f>
        <v>#N/A</v>
      </c>
      <c r="B239" s="625" t="str">
        <f t="shared" si="101"/>
        <v>00</v>
      </c>
      <c r="C239" s="626">
        <f>'F12'!E242</f>
        <v>0</v>
      </c>
      <c r="D239" s="1" t="str">
        <f t="shared" si="102"/>
        <v>0</v>
      </c>
      <c r="E239" s="1" t="str">
        <f t="shared" si="103"/>
        <v>0</v>
      </c>
      <c r="F239" t="str">
        <f t="shared" si="106"/>
        <v>0</v>
      </c>
      <c r="G239" t="e">
        <f t="shared" si="107"/>
        <v>#VALUE!</v>
      </c>
      <c r="H239" s="1">
        <f>'F12'!F242</f>
        <v>0</v>
      </c>
      <c r="I239" s="197">
        <f t="shared" si="104"/>
        <v>0.25</v>
      </c>
      <c r="J239" s="190" t="str">
        <f t="shared" si="122"/>
        <v/>
      </c>
      <c r="K239" s="190" t="str">
        <f t="shared" si="122"/>
        <v/>
      </c>
      <c r="L239" s="190" t="str">
        <f t="shared" si="122"/>
        <v/>
      </c>
      <c r="M239" s="190" t="str">
        <f t="shared" si="122"/>
        <v/>
      </c>
      <c r="N239" s="190" t="str">
        <f t="shared" si="122"/>
        <v/>
      </c>
      <c r="O239" s="190" t="str">
        <f t="shared" si="122"/>
        <v/>
      </c>
      <c r="P239" s="190" t="str">
        <f t="shared" si="122"/>
        <v/>
      </c>
      <c r="Q239" s="190" t="str">
        <f t="shared" si="122"/>
        <v/>
      </c>
      <c r="R239" s="190" t="str">
        <f t="shared" si="122"/>
        <v/>
      </c>
      <c r="S239" s="190" t="str">
        <f t="shared" si="122"/>
        <v/>
      </c>
      <c r="T239" s="190" t="str">
        <f t="shared" si="122"/>
        <v/>
      </c>
      <c r="U239" s="190" t="str">
        <f t="shared" si="122"/>
        <v/>
      </c>
      <c r="V239" s="190" t="str">
        <f t="shared" si="122"/>
        <v/>
      </c>
      <c r="W239" s="190" t="str">
        <f t="shared" si="122"/>
        <v/>
      </c>
      <c r="X239" s="190" t="str">
        <f t="shared" si="122"/>
        <v/>
      </c>
      <c r="Y239" s="190" t="str">
        <f t="shared" si="122"/>
        <v/>
      </c>
      <c r="Z239" s="190" t="str">
        <f t="shared" si="123"/>
        <v/>
      </c>
      <c r="AA239" s="190" t="str">
        <f t="shared" si="123"/>
        <v/>
      </c>
      <c r="AB239" s="190" t="str">
        <f t="shared" si="123"/>
        <v/>
      </c>
      <c r="AC239" s="190" t="str">
        <f t="shared" si="123"/>
        <v/>
      </c>
      <c r="AD239" s="190" t="str">
        <f t="shared" si="123"/>
        <v/>
      </c>
      <c r="AE239" s="190" t="str">
        <f t="shared" si="123"/>
        <v/>
      </c>
      <c r="AF239" s="190" t="str">
        <f t="shared" si="123"/>
        <v/>
      </c>
      <c r="AG239" s="190" t="str">
        <f t="shared" si="123"/>
        <v/>
      </c>
      <c r="AH239" s="190" t="str">
        <f t="shared" si="123"/>
        <v/>
      </c>
      <c r="AI239" s="190" t="str">
        <f t="shared" si="123"/>
        <v/>
      </c>
      <c r="AJ239" s="190" t="str">
        <f t="shared" si="123"/>
        <v/>
      </c>
      <c r="AK239" s="190" t="str">
        <f t="shared" si="123"/>
        <v/>
      </c>
      <c r="AL239" s="190" t="str">
        <f t="shared" si="123"/>
        <v/>
      </c>
      <c r="AM239" s="190" t="str">
        <f t="shared" si="123"/>
        <v/>
      </c>
      <c r="AN239" s="190" t="str">
        <f t="shared" si="123"/>
        <v/>
      </c>
      <c r="AO239" s="190" t="str">
        <f t="shared" si="121"/>
        <v/>
      </c>
      <c r="AP239" s="190" t="str">
        <f t="shared" si="121"/>
        <v/>
      </c>
      <c r="AQ239" s="190" t="str">
        <f t="shared" si="121"/>
        <v/>
      </c>
      <c r="AR239" s="190" t="str">
        <f t="shared" si="121"/>
        <v/>
      </c>
      <c r="AS239" s="190" t="str">
        <f t="shared" si="121"/>
        <v/>
      </c>
      <c r="AT239" s="190" t="str">
        <f t="shared" si="121"/>
        <v/>
      </c>
      <c r="AU239" s="190" t="str">
        <f t="shared" si="121"/>
        <v/>
      </c>
      <c r="AV239" s="190" t="str">
        <f t="shared" si="121"/>
        <v/>
      </c>
      <c r="AW239" s="190" t="str">
        <f t="shared" si="121"/>
        <v/>
      </c>
      <c r="AX239" s="190" t="str">
        <f t="shared" si="121"/>
        <v/>
      </c>
      <c r="AY239" s="190" t="str">
        <f t="shared" si="121"/>
        <v/>
      </c>
      <c r="AZ239" s="190" t="str">
        <f t="shared" si="121"/>
        <v/>
      </c>
      <c r="BA239" s="190" t="str">
        <f t="shared" si="121"/>
        <v/>
      </c>
      <c r="BB239" s="190" t="str">
        <f t="shared" si="121"/>
        <v/>
      </c>
      <c r="BC239" s="190" t="str">
        <f t="shared" si="121"/>
        <v/>
      </c>
      <c r="BD239" s="190" t="str">
        <f t="shared" si="120"/>
        <v/>
      </c>
      <c r="BE239" s="190" t="str">
        <f t="shared" si="120"/>
        <v/>
      </c>
      <c r="BF239" s="190" t="str">
        <f t="shared" si="120"/>
        <v/>
      </c>
      <c r="BG239" s="190" t="str">
        <f t="shared" si="120"/>
        <v/>
      </c>
      <c r="BH239" s="190" t="str">
        <f t="shared" si="120"/>
        <v/>
      </c>
      <c r="BI239" s="190" t="str">
        <f t="shared" si="120"/>
        <v/>
      </c>
      <c r="BJ239" s="190" t="str">
        <f t="shared" si="120"/>
        <v/>
      </c>
      <c r="BK239" s="190" t="str">
        <f t="shared" si="120"/>
        <v/>
      </c>
      <c r="BL239" s="190" t="str">
        <f t="shared" si="120"/>
        <v/>
      </c>
      <c r="BM239" s="190" t="str">
        <f t="shared" si="120"/>
        <v/>
      </c>
      <c r="BN239" s="190" t="str">
        <f t="shared" si="120"/>
        <v/>
      </c>
      <c r="BO239" s="190" t="str">
        <f t="shared" si="120"/>
        <v/>
      </c>
      <c r="BP239" s="190" t="str">
        <f t="shared" si="120"/>
        <v/>
      </c>
      <c r="BQ239" s="190" t="str">
        <f t="shared" si="120"/>
        <v/>
      </c>
      <c r="BR239" s="190" t="str">
        <f t="shared" si="120"/>
        <v/>
      </c>
      <c r="BS239" s="190" t="str">
        <f t="shared" si="126"/>
        <v/>
      </c>
      <c r="BT239" s="190" t="str">
        <f t="shared" si="125"/>
        <v/>
      </c>
      <c r="BU239" s="190" t="str">
        <f t="shared" si="125"/>
        <v/>
      </c>
      <c r="BV239" s="190" t="str">
        <f t="shared" si="125"/>
        <v/>
      </c>
      <c r="BW239" s="190" t="str">
        <f t="shared" si="125"/>
        <v/>
      </c>
      <c r="BX239" s="190" t="str">
        <f t="shared" si="125"/>
        <v/>
      </c>
      <c r="BY239" s="190" t="str">
        <f t="shared" si="125"/>
        <v/>
      </c>
      <c r="BZ239" t="e">
        <f>IF(LEFT(B239,6)=$A$1,IF(ISERROR(FIND(SALES!$M$8,MPAN!H239)),"",TRUE),"")</f>
        <v>#N/A</v>
      </c>
    </row>
    <row r="240" spans="1:78" x14ac:dyDescent="0.25">
      <c r="A240" t="e">
        <f>IF(BZ240=TRUE,BZ240&amp;COUNTIF($BZ$3:BZ240,"TRUE"),"")</f>
        <v>#N/A</v>
      </c>
      <c r="B240" s="625" t="str">
        <f t="shared" si="101"/>
        <v>00</v>
      </c>
      <c r="C240" s="626">
        <f>'F12'!E243</f>
        <v>0</v>
      </c>
      <c r="D240" s="1" t="str">
        <f t="shared" si="102"/>
        <v>0</v>
      </c>
      <c r="E240" s="1" t="str">
        <f t="shared" si="103"/>
        <v>0</v>
      </c>
      <c r="F240" t="str">
        <f t="shared" si="106"/>
        <v>0</v>
      </c>
      <c r="G240" t="e">
        <f t="shared" si="107"/>
        <v>#VALUE!</v>
      </c>
      <c r="H240" s="1">
        <f>'F12'!F243</f>
        <v>0</v>
      </c>
      <c r="I240" s="197">
        <f t="shared" si="104"/>
        <v>0.25</v>
      </c>
      <c r="J240" s="190" t="str">
        <f t="shared" si="122"/>
        <v/>
      </c>
      <c r="K240" s="190" t="str">
        <f t="shared" si="122"/>
        <v/>
      </c>
      <c r="L240" s="190" t="str">
        <f t="shared" si="122"/>
        <v/>
      </c>
      <c r="M240" s="190" t="str">
        <f t="shared" si="122"/>
        <v/>
      </c>
      <c r="N240" s="190" t="str">
        <f t="shared" si="122"/>
        <v/>
      </c>
      <c r="O240" s="190" t="str">
        <f t="shared" si="122"/>
        <v/>
      </c>
      <c r="P240" s="190" t="str">
        <f t="shared" si="122"/>
        <v/>
      </c>
      <c r="Q240" s="190" t="str">
        <f t="shared" si="122"/>
        <v/>
      </c>
      <c r="R240" s="190" t="str">
        <f t="shared" si="122"/>
        <v/>
      </c>
      <c r="S240" s="190" t="str">
        <f t="shared" si="122"/>
        <v/>
      </c>
      <c r="T240" s="190" t="str">
        <f t="shared" si="122"/>
        <v/>
      </c>
      <c r="U240" s="190" t="str">
        <f t="shared" si="122"/>
        <v/>
      </c>
      <c r="V240" s="190" t="str">
        <f t="shared" si="122"/>
        <v/>
      </c>
      <c r="W240" s="190" t="str">
        <f t="shared" si="122"/>
        <v/>
      </c>
      <c r="X240" s="190" t="str">
        <f t="shared" si="122"/>
        <v/>
      </c>
      <c r="Y240" s="190" t="str">
        <f t="shared" si="122"/>
        <v/>
      </c>
      <c r="Z240" s="190" t="str">
        <f t="shared" si="123"/>
        <v/>
      </c>
      <c r="AA240" s="190" t="str">
        <f t="shared" si="123"/>
        <v/>
      </c>
      <c r="AB240" s="190" t="str">
        <f t="shared" si="123"/>
        <v/>
      </c>
      <c r="AC240" s="190" t="str">
        <f t="shared" si="123"/>
        <v/>
      </c>
      <c r="AD240" s="190" t="str">
        <f t="shared" si="123"/>
        <v/>
      </c>
      <c r="AE240" s="190" t="str">
        <f t="shared" si="123"/>
        <v/>
      </c>
      <c r="AF240" s="190" t="str">
        <f t="shared" si="123"/>
        <v/>
      </c>
      <c r="AG240" s="190" t="str">
        <f t="shared" si="123"/>
        <v/>
      </c>
      <c r="AH240" s="190" t="str">
        <f t="shared" si="123"/>
        <v/>
      </c>
      <c r="AI240" s="190" t="str">
        <f t="shared" si="123"/>
        <v/>
      </c>
      <c r="AJ240" s="190" t="str">
        <f t="shared" si="123"/>
        <v/>
      </c>
      <c r="AK240" s="190" t="str">
        <f t="shared" si="123"/>
        <v/>
      </c>
      <c r="AL240" s="190" t="str">
        <f t="shared" si="123"/>
        <v/>
      </c>
      <c r="AM240" s="190" t="str">
        <f t="shared" si="123"/>
        <v/>
      </c>
      <c r="AN240" s="190" t="str">
        <f t="shared" si="123"/>
        <v/>
      </c>
      <c r="AO240" s="190" t="str">
        <f t="shared" si="121"/>
        <v/>
      </c>
      <c r="AP240" s="190" t="str">
        <f t="shared" si="121"/>
        <v/>
      </c>
      <c r="AQ240" s="190" t="str">
        <f t="shared" si="121"/>
        <v/>
      </c>
      <c r="AR240" s="190" t="str">
        <f t="shared" si="121"/>
        <v/>
      </c>
      <c r="AS240" s="190" t="str">
        <f t="shared" si="121"/>
        <v/>
      </c>
      <c r="AT240" s="190" t="str">
        <f t="shared" si="121"/>
        <v/>
      </c>
      <c r="AU240" s="190" t="str">
        <f t="shared" si="121"/>
        <v/>
      </c>
      <c r="AV240" s="190" t="str">
        <f t="shared" si="121"/>
        <v/>
      </c>
      <c r="AW240" s="190" t="str">
        <f t="shared" si="121"/>
        <v/>
      </c>
      <c r="AX240" s="190" t="str">
        <f t="shared" si="121"/>
        <v/>
      </c>
      <c r="AY240" s="190" t="str">
        <f t="shared" si="121"/>
        <v/>
      </c>
      <c r="AZ240" s="190" t="str">
        <f t="shared" si="121"/>
        <v/>
      </c>
      <c r="BA240" s="190" t="str">
        <f t="shared" si="121"/>
        <v/>
      </c>
      <c r="BB240" s="190" t="str">
        <f t="shared" si="121"/>
        <v/>
      </c>
      <c r="BC240" s="190" t="str">
        <f t="shared" si="121"/>
        <v/>
      </c>
      <c r="BD240" s="190" t="str">
        <f t="shared" si="120"/>
        <v/>
      </c>
      <c r="BE240" s="190" t="str">
        <f t="shared" si="120"/>
        <v/>
      </c>
      <c r="BF240" s="190" t="str">
        <f t="shared" si="120"/>
        <v/>
      </c>
      <c r="BG240" s="190" t="str">
        <f t="shared" si="120"/>
        <v/>
      </c>
      <c r="BH240" s="190" t="str">
        <f t="shared" si="120"/>
        <v/>
      </c>
      <c r="BI240" s="190" t="str">
        <f t="shared" si="120"/>
        <v/>
      </c>
      <c r="BJ240" s="190" t="str">
        <f t="shared" si="120"/>
        <v/>
      </c>
      <c r="BK240" s="190" t="str">
        <f t="shared" si="120"/>
        <v/>
      </c>
      <c r="BL240" s="190" t="str">
        <f t="shared" si="120"/>
        <v/>
      </c>
      <c r="BM240" s="190" t="str">
        <f t="shared" si="120"/>
        <v/>
      </c>
      <c r="BN240" s="190" t="str">
        <f t="shared" si="120"/>
        <v/>
      </c>
      <c r="BO240" s="190" t="str">
        <f t="shared" si="120"/>
        <v/>
      </c>
      <c r="BP240" s="190" t="str">
        <f t="shared" si="120"/>
        <v/>
      </c>
      <c r="BQ240" s="190" t="str">
        <f t="shared" si="120"/>
        <v/>
      </c>
      <c r="BR240" s="190" t="str">
        <f t="shared" si="120"/>
        <v/>
      </c>
      <c r="BS240" s="190" t="str">
        <f t="shared" si="126"/>
        <v/>
      </c>
      <c r="BT240" s="190" t="str">
        <f t="shared" si="125"/>
        <v/>
      </c>
      <c r="BU240" s="190" t="str">
        <f t="shared" si="125"/>
        <v/>
      </c>
      <c r="BV240" s="190" t="str">
        <f t="shared" si="125"/>
        <v/>
      </c>
      <c r="BW240" s="190" t="str">
        <f t="shared" si="125"/>
        <v/>
      </c>
      <c r="BX240" s="190" t="str">
        <f t="shared" si="125"/>
        <v/>
      </c>
      <c r="BY240" s="190" t="str">
        <f t="shared" si="125"/>
        <v/>
      </c>
      <c r="BZ240" t="e">
        <f>IF(LEFT(B240,6)=$A$1,IF(ISERROR(FIND(SALES!$M$8,MPAN!H240)),"",TRUE),"")</f>
        <v>#N/A</v>
      </c>
    </row>
    <row r="241" spans="1:78" x14ac:dyDescent="0.25">
      <c r="A241" t="e">
        <f>IF(BZ241=TRUE,BZ241&amp;COUNTIF($BZ$3:BZ241,"TRUE"),"")</f>
        <v>#N/A</v>
      </c>
      <c r="B241" s="625" t="str">
        <f t="shared" si="101"/>
        <v>00</v>
      </c>
      <c r="C241" s="626">
        <f>'F12'!E244</f>
        <v>0</v>
      </c>
      <c r="D241" s="1" t="str">
        <f t="shared" si="102"/>
        <v>0</v>
      </c>
      <c r="E241" s="1" t="str">
        <f t="shared" si="103"/>
        <v>0</v>
      </c>
      <c r="F241" t="str">
        <f t="shared" si="106"/>
        <v>0</v>
      </c>
      <c r="G241" t="e">
        <f t="shared" si="107"/>
        <v>#VALUE!</v>
      </c>
      <c r="H241" s="1">
        <f>'F12'!F244</f>
        <v>0</v>
      </c>
      <c r="I241" s="197">
        <f t="shared" si="104"/>
        <v>0.25</v>
      </c>
      <c r="J241" s="190" t="str">
        <f t="shared" si="122"/>
        <v/>
      </c>
      <c r="K241" s="190" t="str">
        <f t="shared" si="122"/>
        <v/>
      </c>
      <c r="L241" s="190" t="str">
        <f t="shared" si="122"/>
        <v/>
      </c>
      <c r="M241" s="190" t="str">
        <f t="shared" si="122"/>
        <v/>
      </c>
      <c r="N241" s="190" t="str">
        <f t="shared" si="122"/>
        <v/>
      </c>
      <c r="O241" s="190" t="str">
        <f t="shared" si="122"/>
        <v/>
      </c>
      <c r="P241" s="190" t="str">
        <f t="shared" si="122"/>
        <v/>
      </c>
      <c r="Q241" s="190" t="str">
        <f t="shared" si="122"/>
        <v/>
      </c>
      <c r="R241" s="190" t="str">
        <f t="shared" si="122"/>
        <v/>
      </c>
      <c r="S241" s="190" t="str">
        <f t="shared" si="122"/>
        <v/>
      </c>
      <c r="T241" s="190" t="str">
        <f t="shared" si="122"/>
        <v/>
      </c>
      <c r="U241" s="190" t="str">
        <f t="shared" si="122"/>
        <v/>
      </c>
      <c r="V241" s="190" t="str">
        <f t="shared" si="122"/>
        <v/>
      </c>
      <c r="W241" s="190" t="str">
        <f t="shared" si="122"/>
        <v/>
      </c>
      <c r="X241" s="190" t="str">
        <f t="shared" si="122"/>
        <v/>
      </c>
      <c r="Y241" s="190" t="str">
        <f t="shared" si="122"/>
        <v/>
      </c>
      <c r="Z241" s="190" t="str">
        <f t="shared" si="123"/>
        <v/>
      </c>
      <c r="AA241" s="190" t="str">
        <f t="shared" si="123"/>
        <v/>
      </c>
      <c r="AB241" s="190" t="str">
        <f t="shared" si="123"/>
        <v/>
      </c>
      <c r="AC241" s="190" t="str">
        <f t="shared" si="123"/>
        <v/>
      </c>
      <c r="AD241" s="190" t="str">
        <f t="shared" si="123"/>
        <v/>
      </c>
      <c r="AE241" s="190" t="str">
        <f t="shared" si="123"/>
        <v/>
      </c>
      <c r="AF241" s="190" t="str">
        <f t="shared" si="123"/>
        <v/>
      </c>
      <c r="AG241" s="190" t="str">
        <f t="shared" si="123"/>
        <v/>
      </c>
      <c r="AH241" s="190" t="str">
        <f t="shared" si="123"/>
        <v/>
      </c>
      <c r="AI241" s="190" t="str">
        <f t="shared" si="123"/>
        <v/>
      </c>
      <c r="AJ241" s="190" t="str">
        <f t="shared" si="123"/>
        <v/>
      </c>
      <c r="AK241" s="190" t="str">
        <f t="shared" si="123"/>
        <v/>
      </c>
      <c r="AL241" s="190" t="str">
        <f t="shared" si="123"/>
        <v/>
      </c>
      <c r="AM241" s="190" t="str">
        <f t="shared" si="123"/>
        <v/>
      </c>
      <c r="AN241" s="190" t="str">
        <f t="shared" si="123"/>
        <v/>
      </c>
      <c r="AO241" s="190" t="str">
        <f t="shared" si="121"/>
        <v/>
      </c>
      <c r="AP241" s="190" t="str">
        <f t="shared" si="121"/>
        <v/>
      </c>
      <c r="AQ241" s="190" t="str">
        <f t="shared" si="121"/>
        <v/>
      </c>
      <c r="AR241" s="190" t="str">
        <f t="shared" si="121"/>
        <v/>
      </c>
      <c r="AS241" s="190" t="str">
        <f t="shared" si="121"/>
        <v/>
      </c>
      <c r="AT241" s="190" t="str">
        <f t="shared" si="121"/>
        <v/>
      </c>
      <c r="AU241" s="190" t="str">
        <f t="shared" si="121"/>
        <v/>
      </c>
      <c r="AV241" s="190" t="str">
        <f t="shared" si="121"/>
        <v/>
      </c>
      <c r="AW241" s="190" t="str">
        <f t="shared" si="121"/>
        <v/>
      </c>
      <c r="AX241" s="190" t="str">
        <f t="shared" si="121"/>
        <v/>
      </c>
      <c r="AY241" s="190" t="str">
        <f t="shared" si="121"/>
        <v/>
      </c>
      <c r="AZ241" s="190" t="str">
        <f t="shared" si="121"/>
        <v/>
      </c>
      <c r="BA241" s="190" t="str">
        <f t="shared" si="121"/>
        <v/>
      </c>
      <c r="BB241" s="190" t="str">
        <f t="shared" si="121"/>
        <v/>
      </c>
      <c r="BC241" s="190" t="str">
        <f t="shared" si="121"/>
        <v/>
      </c>
      <c r="BD241" s="190" t="str">
        <f t="shared" si="120"/>
        <v/>
      </c>
      <c r="BE241" s="190" t="str">
        <f t="shared" si="120"/>
        <v/>
      </c>
      <c r="BF241" s="190" t="str">
        <f t="shared" si="120"/>
        <v/>
      </c>
      <c r="BG241" s="190" t="str">
        <f t="shared" si="120"/>
        <v/>
      </c>
      <c r="BH241" s="190" t="str">
        <f t="shared" si="120"/>
        <v/>
      </c>
      <c r="BI241" s="190" t="str">
        <f t="shared" si="120"/>
        <v/>
      </c>
      <c r="BJ241" s="190" t="str">
        <f t="shared" si="120"/>
        <v/>
      </c>
      <c r="BK241" s="190" t="str">
        <f t="shared" si="120"/>
        <v/>
      </c>
      <c r="BL241" s="190" t="str">
        <f t="shared" si="120"/>
        <v/>
      </c>
      <c r="BM241" s="190" t="str">
        <f t="shared" si="120"/>
        <v/>
      </c>
      <c r="BN241" s="190" t="str">
        <f t="shared" si="120"/>
        <v/>
      </c>
      <c r="BO241" s="190" t="str">
        <f t="shared" si="120"/>
        <v/>
      </c>
      <c r="BP241" s="190" t="str">
        <f t="shared" si="120"/>
        <v/>
      </c>
      <c r="BQ241" s="190" t="str">
        <f t="shared" si="120"/>
        <v/>
      </c>
      <c r="BR241" s="190" t="str">
        <f t="shared" si="120"/>
        <v/>
      </c>
      <c r="BS241" s="190" t="str">
        <f t="shared" si="126"/>
        <v/>
      </c>
      <c r="BT241" s="190" t="str">
        <f t="shared" si="125"/>
        <v/>
      </c>
      <c r="BU241" s="190" t="str">
        <f t="shared" si="125"/>
        <v/>
      </c>
      <c r="BV241" s="190" t="str">
        <f t="shared" si="125"/>
        <v/>
      </c>
      <c r="BW241" s="190" t="str">
        <f t="shared" si="125"/>
        <v/>
      </c>
      <c r="BX241" s="190" t="str">
        <f t="shared" si="125"/>
        <v/>
      </c>
      <c r="BY241" s="190" t="str">
        <f t="shared" si="125"/>
        <v/>
      </c>
      <c r="BZ241" t="e">
        <f>IF(LEFT(B241,6)=$A$1,IF(ISERROR(FIND(SALES!$M$8,MPAN!H241)),"",TRUE),"")</f>
        <v>#N/A</v>
      </c>
    </row>
    <row r="242" spans="1:78" x14ac:dyDescent="0.25">
      <c r="A242" t="e">
        <f>IF(BZ242=TRUE,BZ242&amp;COUNTIF($BZ$3:BZ242,"TRUE"),"")</f>
        <v>#N/A</v>
      </c>
      <c r="B242" s="625" t="str">
        <f t="shared" si="101"/>
        <v>00</v>
      </c>
      <c r="C242" s="626">
        <f>'F12'!E245</f>
        <v>0</v>
      </c>
      <c r="D242" s="1" t="str">
        <f t="shared" si="102"/>
        <v>0</v>
      </c>
      <c r="E242" s="1" t="str">
        <f t="shared" si="103"/>
        <v>0</v>
      </c>
      <c r="F242" t="str">
        <f t="shared" si="106"/>
        <v>0</v>
      </c>
      <c r="G242" t="e">
        <f t="shared" si="107"/>
        <v>#VALUE!</v>
      </c>
      <c r="H242" s="1">
        <f>'F12'!F245</f>
        <v>0</v>
      </c>
      <c r="I242" s="197">
        <f t="shared" si="104"/>
        <v>0.25</v>
      </c>
      <c r="J242" s="190" t="str">
        <f t="shared" si="122"/>
        <v/>
      </c>
      <c r="K242" s="190" t="str">
        <f t="shared" si="122"/>
        <v/>
      </c>
      <c r="L242" s="190" t="str">
        <f t="shared" si="122"/>
        <v/>
      </c>
      <c r="M242" s="190" t="str">
        <f t="shared" si="122"/>
        <v/>
      </c>
      <c r="N242" s="190" t="str">
        <f t="shared" si="122"/>
        <v/>
      </c>
      <c r="O242" s="190" t="str">
        <f t="shared" si="122"/>
        <v/>
      </c>
      <c r="P242" s="190" t="str">
        <f t="shared" si="122"/>
        <v/>
      </c>
      <c r="Q242" s="190" t="str">
        <f t="shared" si="122"/>
        <v/>
      </c>
      <c r="R242" s="190" t="str">
        <f t="shared" si="122"/>
        <v/>
      </c>
      <c r="S242" s="190" t="str">
        <f t="shared" si="122"/>
        <v/>
      </c>
      <c r="T242" s="190" t="str">
        <f t="shared" si="122"/>
        <v/>
      </c>
      <c r="U242" s="190" t="str">
        <f t="shared" si="122"/>
        <v/>
      </c>
      <c r="V242" s="190" t="str">
        <f t="shared" si="122"/>
        <v/>
      </c>
      <c r="W242" s="190" t="str">
        <f t="shared" si="122"/>
        <v/>
      </c>
      <c r="X242" s="190" t="str">
        <f t="shared" si="122"/>
        <v/>
      </c>
      <c r="Y242" s="190" t="str">
        <f t="shared" si="122"/>
        <v/>
      </c>
      <c r="Z242" s="190" t="str">
        <f t="shared" si="123"/>
        <v/>
      </c>
      <c r="AA242" s="190" t="str">
        <f t="shared" si="123"/>
        <v/>
      </c>
      <c r="AB242" s="190" t="str">
        <f t="shared" si="123"/>
        <v/>
      </c>
      <c r="AC242" s="190" t="str">
        <f t="shared" si="123"/>
        <v/>
      </c>
      <c r="AD242" s="190" t="str">
        <f t="shared" si="123"/>
        <v/>
      </c>
      <c r="AE242" s="190" t="str">
        <f t="shared" si="123"/>
        <v/>
      </c>
      <c r="AF242" s="190" t="str">
        <f t="shared" si="123"/>
        <v/>
      </c>
      <c r="AG242" s="190" t="str">
        <f t="shared" si="123"/>
        <v/>
      </c>
      <c r="AH242" s="190" t="str">
        <f t="shared" si="123"/>
        <v/>
      </c>
      <c r="AI242" s="190" t="str">
        <f t="shared" si="123"/>
        <v/>
      </c>
      <c r="AJ242" s="190" t="str">
        <f t="shared" si="123"/>
        <v/>
      </c>
      <c r="AK242" s="190" t="str">
        <f t="shared" si="123"/>
        <v/>
      </c>
      <c r="AL242" s="190" t="str">
        <f t="shared" si="123"/>
        <v/>
      </c>
      <c r="AM242" s="190" t="str">
        <f t="shared" si="123"/>
        <v/>
      </c>
      <c r="AN242" s="190" t="str">
        <f t="shared" si="123"/>
        <v/>
      </c>
      <c r="AO242" s="190" t="str">
        <f t="shared" si="121"/>
        <v/>
      </c>
      <c r="AP242" s="190" t="str">
        <f t="shared" si="121"/>
        <v/>
      </c>
      <c r="AQ242" s="190" t="str">
        <f t="shared" si="121"/>
        <v/>
      </c>
      <c r="AR242" s="190" t="str">
        <f t="shared" si="121"/>
        <v/>
      </c>
      <c r="AS242" s="190" t="str">
        <f t="shared" si="121"/>
        <v/>
      </c>
      <c r="AT242" s="190" t="str">
        <f t="shared" si="121"/>
        <v/>
      </c>
      <c r="AU242" s="190" t="str">
        <f t="shared" si="121"/>
        <v/>
      </c>
      <c r="AV242" s="190" t="str">
        <f t="shared" si="121"/>
        <v/>
      </c>
      <c r="AW242" s="190" t="str">
        <f t="shared" si="121"/>
        <v/>
      </c>
      <c r="AX242" s="190" t="str">
        <f t="shared" si="121"/>
        <v/>
      </c>
      <c r="AY242" s="190" t="str">
        <f t="shared" si="121"/>
        <v/>
      </c>
      <c r="AZ242" s="190" t="str">
        <f t="shared" si="121"/>
        <v/>
      </c>
      <c r="BA242" s="190" t="str">
        <f t="shared" si="121"/>
        <v/>
      </c>
      <c r="BB242" s="190" t="str">
        <f t="shared" si="121"/>
        <v/>
      </c>
      <c r="BC242" s="190" t="str">
        <f t="shared" si="121"/>
        <v/>
      </c>
      <c r="BD242" s="190" t="str">
        <f t="shared" si="120"/>
        <v/>
      </c>
      <c r="BE242" s="190" t="str">
        <f t="shared" si="120"/>
        <v/>
      </c>
      <c r="BF242" s="190" t="str">
        <f t="shared" si="120"/>
        <v/>
      </c>
      <c r="BG242" s="190" t="str">
        <f t="shared" si="120"/>
        <v/>
      </c>
      <c r="BH242" s="190" t="str">
        <f t="shared" si="120"/>
        <v/>
      </c>
      <c r="BI242" s="190" t="str">
        <f t="shared" si="120"/>
        <v/>
      </c>
      <c r="BJ242" s="190" t="str">
        <f t="shared" si="120"/>
        <v/>
      </c>
      <c r="BK242" s="190" t="str">
        <f t="shared" si="120"/>
        <v/>
      </c>
      <c r="BL242" s="190" t="str">
        <f t="shared" si="120"/>
        <v/>
      </c>
      <c r="BM242" s="190" t="str">
        <f t="shared" si="120"/>
        <v/>
      </c>
      <c r="BN242" s="190" t="str">
        <f t="shared" si="120"/>
        <v/>
      </c>
      <c r="BO242" s="190" t="str">
        <f t="shared" si="120"/>
        <v/>
      </c>
      <c r="BP242" s="190" t="str">
        <f t="shared" si="120"/>
        <v/>
      </c>
      <c r="BQ242" s="190" t="str">
        <f t="shared" si="120"/>
        <v/>
      </c>
      <c r="BR242" s="190" t="str">
        <f t="shared" si="120"/>
        <v/>
      </c>
      <c r="BS242" s="190" t="str">
        <f t="shared" si="126"/>
        <v/>
      </c>
      <c r="BT242" s="190" t="str">
        <f t="shared" si="125"/>
        <v/>
      </c>
      <c r="BU242" s="190" t="str">
        <f t="shared" si="125"/>
        <v/>
      </c>
      <c r="BV242" s="190" t="str">
        <f t="shared" si="125"/>
        <v/>
      </c>
      <c r="BW242" s="190" t="str">
        <f t="shared" si="125"/>
        <v/>
      </c>
      <c r="BX242" s="190" t="str">
        <f t="shared" si="125"/>
        <v/>
      </c>
      <c r="BY242" s="190" t="str">
        <f t="shared" si="125"/>
        <v/>
      </c>
      <c r="BZ242" t="e">
        <f>IF(LEFT(B242,6)=$A$1,IF(ISERROR(FIND(SALES!$M$8,MPAN!H242)),"",TRUE),"")</f>
        <v>#N/A</v>
      </c>
    </row>
    <row r="243" spans="1:78" x14ac:dyDescent="0.25">
      <c r="A243" t="e">
        <f>IF(BZ243=TRUE,BZ243&amp;COUNTIF($BZ$3:BZ243,"TRUE"),"")</f>
        <v>#N/A</v>
      </c>
      <c r="B243" s="625" t="str">
        <f t="shared" si="101"/>
        <v>00</v>
      </c>
      <c r="C243" s="626">
        <f>'F12'!E246</f>
        <v>0</v>
      </c>
      <c r="D243" s="1" t="str">
        <f t="shared" si="102"/>
        <v>0</v>
      </c>
      <c r="E243" s="1" t="str">
        <f t="shared" si="103"/>
        <v>0</v>
      </c>
      <c r="F243" t="str">
        <f t="shared" si="106"/>
        <v>0</v>
      </c>
      <c r="G243" t="e">
        <f t="shared" si="107"/>
        <v>#VALUE!</v>
      </c>
      <c r="H243" s="1">
        <f>'F12'!F246</f>
        <v>0</v>
      </c>
      <c r="I243" s="197">
        <f t="shared" si="104"/>
        <v>0.25</v>
      </c>
      <c r="J243" s="190" t="str">
        <f t="shared" si="122"/>
        <v/>
      </c>
      <c r="K243" s="190" t="str">
        <f t="shared" si="122"/>
        <v/>
      </c>
      <c r="L243" s="190" t="str">
        <f t="shared" si="122"/>
        <v/>
      </c>
      <c r="M243" s="190" t="str">
        <f t="shared" si="122"/>
        <v/>
      </c>
      <c r="N243" s="190" t="str">
        <f t="shared" si="122"/>
        <v/>
      </c>
      <c r="O243" s="190" t="str">
        <f t="shared" si="122"/>
        <v/>
      </c>
      <c r="P243" s="190" t="str">
        <f t="shared" si="122"/>
        <v/>
      </c>
      <c r="Q243" s="190" t="str">
        <f t="shared" si="122"/>
        <v/>
      </c>
      <c r="R243" s="190" t="str">
        <f t="shared" si="122"/>
        <v/>
      </c>
      <c r="S243" s="190" t="str">
        <f t="shared" si="122"/>
        <v/>
      </c>
      <c r="T243" s="190" t="str">
        <f t="shared" si="122"/>
        <v/>
      </c>
      <c r="U243" s="190" t="str">
        <f t="shared" si="122"/>
        <v/>
      </c>
      <c r="V243" s="190" t="str">
        <f t="shared" si="122"/>
        <v/>
      </c>
      <c r="W243" s="190" t="str">
        <f t="shared" si="122"/>
        <v/>
      </c>
      <c r="X243" s="190" t="str">
        <f t="shared" si="122"/>
        <v/>
      </c>
      <c r="Y243" s="190" t="str">
        <f t="shared" si="122"/>
        <v/>
      </c>
      <c r="Z243" s="190" t="str">
        <f t="shared" si="123"/>
        <v/>
      </c>
      <c r="AA243" s="190" t="str">
        <f t="shared" si="123"/>
        <v/>
      </c>
      <c r="AB243" s="190" t="str">
        <f t="shared" si="123"/>
        <v/>
      </c>
      <c r="AC243" s="190" t="str">
        <f t="shared" si="123"/>
        <v/>
      </c>
      <c r="AD243" s="190" t="str">
        <f t="shared" si="123"/>
        <v/>
      </c>
      <c r="AE243" s="190" t="str">
        <f t="shared" si="123"/>
        <v/>
      </c>
      <c r="AF243" s="190" t="str">
        <f t="shared" si="123"/>
        <v/>
      </c>
      <c r="AG243" s="190" t="str">
        <f t="shared" si="123"/>
        <v/>
      </c>
      <c r="AH243" s="190" t="str">
        <f t="shared" si="123"/>
        <v/>
      </c>
      <c r="AI243" s="190" t="str">
        <f t="shared" si="123"/>
        <v/>
      </c>
      <c r="AJ243" s="190" t="str">
        <f t="shared" si="123"/>
        <v/>
      </c>
      <c r="AK243" s="190" t="str">
        <f t="shared" si="123"/>
        <v/>
      </c>
      <c r="AL243" s="190" t="str">
        <f t="shared" si="123"/>
        <v/>
      </c>
      <c r="AM243" s="190" t="str">
        <f t="shared" si="123"/>
        <v/>
      </c>
      <c r="AN243" s="190" t="str">
        <f t="shared" si="123"/>
        <v/>
      </c>
      <c r="AO243" s="190" t="str">
        <f t="shared" si="121"/>
        <v/>
      </c>
      <c r="AP243" s="190" t="str">
        <f t="shared" si="121"/>
        <v/>
      </c>
      <c r="AQ243" s="190" t="str">
        <f t="shared" si="121"/>
        <v/>
      </c>
      <c r="AR243" s="190" t="str">
        <f t="shared" si="121"/>
        <v/>
      </c>
      <c r="AS243" s="190" t="str">
        <f t="shared" si="121"/>
        <v/>
      </c>
      <c r="AT243" s="190" t="str">
        <f t="shared" si="121"/>
        <v/>
      </c>
      <c r="AU243" s="190" t="str">
        <f t="shared" si="121"/>
        <v/>
      </c>
      <c r="AV243" s="190" t="str">
        <f t="shared" si="121"/>
        <v/>
      </c>
      <c r="AW243" s="190" t="str">
        <f t="shared" si="121"/>
        <v/>
      </c>
      <c r="AX243" s="190" t="str">
        <f t="shared" si="121"/>
        <v/>
      </c>
      <c r="AY243" s="190" t="str">
        <f t="shared" si="121"/>
        <v/>
      </c>
      <c r="AZ243" s="190" t="str">
        <f t="shared" si="121"/>
        <v/>
      </c>
      <c r="BA243" s="190" t="str">
        <f t="shared" si="121"/>
        <v/>
      </c>
      <c r="BB243" s="190" t="str">
        <f t="shared" si="121"/>
        <v/>
      </c>
      <c r="BC243" s="190" t="str">
        <f t="shared" si="121"/>
        <v/>
      </c>
      <c r="BD243" s="190" t="str">
        <f t="shared" si="120"/>
        <v/>
      </c>
      <c r="BE243" s="190" t="str">
        <f t="shared" si="120"/>
        <v/>
      </c>
      <c r="BF243" s="190" t="str">
        <f t="shared" si="120"/>
        <v/>
      </c>
      <c r="BG243" s="190" t="str">
        <f t="shared" si="120"/>
        <v/>
      </c>
      <c r="BH243" s="190" t="str">
        <f t="shared" si="120"/>
        <v/>
      </c>
      <c r="BI243" s="190" t="str">
        <f t="shared" si="120"/>
        <v/>
      </c>
      <c r="BJ243" s="190" t="str">
        <f t="shared" si="120"/>
        <v/>
      </c>
      <c r="BK243" s="190" t="str">
        <f t="shared" si="120"/>
        <v/>
      </c>
      <c r="BL243" s="190" t="str">
        <f t="shared" si="120"/>
        <v/>
      </c>
      <c r="BM243" s="190" t="str">
        <f t="shared" si="120"/>
        <v/>
      </c>
      <c r="BN243" s="190" t="str">
        <f t="shared" si="120"/>
        <v/>
      </c>
      <c r="BO243" s="190" t="str">
        <f t="shared" si="120"/>
        <v/>
      </c>
      <c r="BP243" s="190" t="str">
        <f t="shared" si="120"/>
        <v/>
      </c>
      <c r="BQ243" s="190" t="str">
        <f t="shared" si="120"/>
        <v/>
      </c>
      <c r="BR243" s="190" t="str">
        <f t="shared" si="120"/>
        <v/>
      </c>
      <c r="BS243" s="190" t="str">
        <f t="shared" si="126"/>
        <v/>
      </c>
      <c r="BT243" s="190" t="str">
        <f t="shared" si="125"/>
        <v/>
      </c>
      <c r="BU243" s="190" t="str">
        <f t="shared" si="125"/>
        <v/>
      </c>
      <c r="BV243" s="190" t="str">
        <f t="shared" si="125"/>
        <v/>
      </c>
      <c r="BW243" s="190" t="str">
        <f t="shared" si="125"/>
        <v/>
      </c>
      <c r="BX243" s="190" t="str">
        <f t="shared" si="125"/>
        <v/>
      </c>
      <c r="BY243" s="190" t="str">
        <f t="shared" si="125"/>
        <v/>
      </c>
      <c r="BZ243" t="e">
        <f>IF(LEFT(B243,6)=$A$1,IF(ISERROR(FIND(SALES!$M$8,MPAN!H243)),"",TRUE),"")</f>
        <v>#N/A</v>
      </c>
    </row>
    <row r="244" spans="1:78" x14ac:dyDescent="0.25">
      <c r="A244" t="e">
        <f>IF(BZ244=TRUE,BZ244&amp;COUNTIF($BZ$3:BZ244,"TRUE"),"")</f>
        <v>#N/A</v>
      </c>
      <c r="B244" s="625" t="str">
        <f t="shared" si="101"/>
        <v>00</v>
      </c>
      <c r="C244" s="626">
        <f>'F12'!E247</f>
        <v>0</v>
      </c>
      <c r="D244" s="1" t="str">
        <f t="shared" si="102"/>
        <v>0</v>
      </c>
      <c r="E244" s="1" t="str">
        <f t="shared" si="103"/>
        <v>0</v>
      </c>
      <c r="F244" t="str">
        <f t="shared" si="106"/>
        <v>0</v>
      </c>
      <c r="G244" t="e">
        <f t="shared" si="107"/>
        <v>#VALUE!</v>
      </c>
      <c r="H244" s="1">
        <f>'F12'!F247</f>
        <v>0</v>
      </c>
      <c r="I244" s="197">
        <f t="shared" si="104"/>
        <v>0.25</v>
      </c>
      <c r="J244" s="190" t="str">
        <f t="shared" si="122"/>
        <v/>
      </c>
      <c r="K244" s="190" t="str">
        <f t="shared" si="122"/>
        <v/>
      </c>
      <c r="L244" s="190" t="str">
        <f t="shared" si="122"/>
        <v/>
      </c>
      <c r="M244" s="190" t="str">
        <f t="shared" si="122"/>
        <v/>
      </c>
      <c r="N244" s="190" t="str">
        <f t="shared" si="122"/>
        <v/>
      </c>
      <c r="O244" s="190" t="str">
        <f t="shared" si="122"/>
        <v/>
      </c>
      <c r="P244" s="190" t="str">
        <f t="shared" si="122"/>
        <v/>
      </c>
      <c r="Q244" s="190" t="str">
        <f t="shared" si="122"/>
        <v/>
      </c>
      <c r="R244" s="190" t="str">
        <f t="shared" si="122"/>
        <v/>
      </c>
      <c r="S244" s="190" t="str">
        <f t="shared" si="122"/>
        <v/>
      </c>
      <c r="T244" s="190" t="str">
        <f t="shared" si="122"/>
        <v/>
      </c>
      <c r="U244" s="190" t="str">
        <f t="shared" si="122"/>
        <v/>
      </c>
      <c r="V244" s="190" t="str">
        <f t="shared" si="122"/>
        <v/>
      </c>
      <c r="W244" s="190" t="str">
        <f t="shared" si="122"/>
        <v/>
      </c>
      <c r="X244" s="190" t="str">
        <f t="shared" si="122"/>
        <v/>
      </c>
      <c r="Y244" s="190" t="str">
        <f t="shared" si="122"/>
        <v/>
      </c>
      <c r="Z244" s="190" t="str">
        <f t="shared" si="123"/>
        <v/>
      </c>
      <c r="AA244" s="190" t="str">
        <f t="shared" si="123"/>
        <v/>
      </c>
      <c r="AB244" s="190" t="str">
        <f t="shared" si="123"/>
        <v/>
      </c>
      <c r="AC244" s="190" t="str">
        <f t="shared" si="123"/>
        <v/>
      </c>
      <c r="AD244" s="190" t="str">
        <f t="shared" si="123"/>
        <v/>
      </c>
      <c r="AE244" s="190" t="str">
        <f t="shared" si="123"/>
        <v/>
      </c>
      <c r="AF244" s="190" t="str">
        <f t="shared" si="123"/>
        <v/>
      </c>
      <c r="AG244" s="190" t="str">
        <f t="shared" si="123"/>
        <v/>
      </c>
      <c r="AH244" s="190" t="str">
        <f t="shared" si="123"/>
        <v/>
      </c>
      <c r="AI244" s="190" t="str">
        <f t="shared" si="123"/>
        <v/>
      </c>
      <c r="AJ244" s="190" t="str">
        <f t="shared" si="123"/>
        <v/>
      </c>
      <c r="AK244" s="190" t="str">
        <f t="shared" si="123"/>
        <v/>
      </c>
      <c r="AL244" s="190" t="str">
        <f t="shared" si="123"/>
        <v/>
      </c>
      <c r="AM244" s="190" t="str">
        <f t="shared" si="123"/>
        <v/>
      </c>
      <c r="AN244" s="190" t="str">
        <f t="shared" si="123"/>
        <v/>
      </c>
      <c r="AO244" s="190" t="str">
        <f t="shared" si="121"/>
        <v/>
      </c>
      <c r="AP244" s="190" t="str">
        <f t="shared" si="121"/>
        <v/>
      </c>
      <c r="AQ244" s="190" t="str">
        <f t="shared" si="121"/>
        <v/>
      </c>
      <c r="AR244" s="190" t="str">
        <f t="shared" si="121"/>
        <v/>
      </c>
      <c r="AS244" s="190" t="str">
        <f t="shared" si="121"/>
        <v/>
      </c>
      <c r="AT244" s="190" t="str">
        <f t="shared" si="121"/>
        <v/>
      </c>
      <c r="AU244" s="190" t="str">
        <f t="shared" si="121"/>
        <v/>
      </c>
      <c r="AV244" s="190" t="str">
        <f t="shared" si="121"/>
        <v/>
      </c>
      <c r="AW244" s="190" t="str">
        <f t="shared" si="121"/>
        <v/>
      </c>
      <c r="AX244" s="190" t="str">
        <f t="shared" si="121"/>
        <v/>
      </c>
      <c r="AY244" s="190" t="str">
        <f t="shared" si="121"/>
        <v/>
      </c>
      <c r="AZ244" s="190" t="str">
        <f t="shared" si="121"/>
        <v/>
      </c>
      <c r="BA244" s="190" t="str">
        <f t="shared" si="121"/>
        <v/>
      </c>
      <c r="BB244" s="190" t="str">
        <f t="shared" si="121"/>
        <v/>
      </c>
      <c r="BC244" s="190" t="str">
        <f t="shared" si="121"/>
        <v/>
      </c>
      <c r="BD244" s="190" t="str">
        <f t="shared" si="120"/>
        <v/>
      </c>
      <c r="BE244" s="190" t="str">
        <f t="shared" si="120"/>
        <v/>
      </c>
      <c r="BF244" s="190" t="str">
        <f t="shared" si="120"/>
        <v/>
      </c>
      <c r="BG244" s="190" t="str">
        <f t="shared" si="120"/>
        <v/>
      </c>
      <c r="BH244" s="190" t="str">
        <f t="shared" si="120"/>
        <v/>
      </c>
      <c r="BI244" s="190" t="str">
        <f t="shared" si="120"/>
        <v/>
      </c>
      <c r="BJ244" s="190" t="str">
        <f t="shared" si="120"/>
        <v/>
      </c>
      <c r="BK244" s="190" t="str">
        <f t="shared" si="120"/>
        <v/>
      </c>
      <c r="BL244" s="190" t="str">
        <f t="shared" si="120"/>
        <v/>
      </c>
      <c r="BM244" s="190" t="str">
        <f t="shared" si="120"/>
        <v/>
      </c>
      <c r="BN244" s="190" t="str">
        <f t="shared" si="120"/>
        <v/>
      </c>
      <c r="BO244" s="190" t="str">
        <f t="shared" si="120"/>
        <v/>
      </c>
      <c r="BP244" s="190" t="str">
        <f t="shared" si="120"/>
        <v/>
      </c>
      <c r="BQ244" s="190" t="str">
        <f t="shared" si="120"/>
        <v/>
      </c>
      <c r="BR244" s="190" t="str">
        <f t="shared" si="120"/>
        <v/>
      </c>
      <c r="BS244" s="190" t="str">
        <f t="shared" si="126"/>
        <v/>
      </c>
      <c r="BT244" s="190" t="str">
        <f t="shared" si="125"/>
        <v/>
      </c>
      <c r="BU244" s="190" t="str">
        <f t="shared" si="125"/>
        <v/>
      </c>
      <c r="BV244" s="190" t="str">
        <f t="shared" si="125"/>
        <v/>
      </c>
      <c r="BW244" s="190" t="str">
        <f t="shared" si="125"/>
        <v/>
      </c>
      <c r="BX244" s="190" t="str">
        <f t="shared" si="125"/>
        <v/>
      </c>
      <c r="BY244" s="190" t="str">
        <f t="shared" si="125"/>
        <v/>
      </c>
      <c r="BZ244" t="e">
        <f>IF(LEFT(B244,6)=$A$1,IF(ISERROR(FIND(SALES!$M$8,MPAN!H244)),"",TRUE),"")</f>
        <v>#N/A</v>
      </c>
    </row>
    <row r="245" spans="1:78" x14ac:dyDescent="0.25">
      <c r="A245" t="e">
        <f>IF(BZ245=TRUE,BZ245&amp;COUNTIF($BZ$3:BZ245,"TRUE"),"")</f>
        <v>#N/A</v>
      </c>
      <c r="B245" s="625" t="str">
        <f t="shared" si="101"/>
        <v>00</v>
      </c>
      <c r="C245" s="626">
        <f>'F12'!E248</f>
        <v>0</v>
      </c>
      <c r="D245" s="1" t="str">
        <f t="shared" si="102"/>
        <v>0</v>
      </c>
      <c r="E245" s="1" t="str">
        <f t="shared" si="103"/>
        <v>0</v>
      </c>
      <c r="F245" t="str">
        <f t="shared" si="106"/>
        <v>0</v>
      </c>
      <c r="G245" t="e">
        <f t="shared" si="107"/>
        <v>#VALUE!</v>
      </c>
      <c r="H245" s="1">
        <f>'F12'!F248</f>
        <v>0</v>
      </c>
      <c r="I245" s="197">
        <f t="shared" si="104"/>
        <v>0.25</v>
      </c>
      <c r="J245" s="190" t="str">
        <f t="shared" si="122"/>
        <v/>
      </c>
      <c r="K245" s="190" t="str">
        <f t="shared" si="122"/>
        <v/>
      </c>
      <c r="L245" s="190" t="str">
        <f t="shared" si="122"/>
        <v/>
      </c>
      <c r="M245" s="190" t="str">
        <f t="shared" si="122"/>
        <v/>
      </c>
      <c r="N245" s="190" t="str">
        <f t="shared" si="122"/>
        <v/>
      </c>
      <c r="O245" s="190" t="str">
        <f t="shared" si="122"/>
        <v/>
      </c>
      <c r="P245" s="190" t="str">
        <f t="shared" si="122"/>
        <v/>
      </c>
      <c r="Q245" s="190" t="str">
        <f t="shared" si="122"/>
        <v/>
      </c>
      <c r="R245" s="190" t="str">
        <f t="shared" si="122"/>
        <v/>
      </c>
      <c r="S245" s="190" t="str">
        <f t="shared" si="122"/>
        <v/>
      </c>
      <c r="T245" s="190" t="str">
        <f t="shared" si="122"/>
        <v/>
      </c>
      <c r="U245" s="190" t="str">
        <f t="shared" si="122"/>
        <v/>
      </c>
      <c r="V245" s="190" t="str">
        <f t="shared" si="122"/>
        <v/>
      </c>
      <c r="W245" s="190" t="str">
        <f t="shared" si="122"/>
        <v/>
      </c>
      <c r="X245" s="190" t="str">
        <f t="shared" si="122"/>
        <v/>
      </c>
      <c r="Y245" s="190" t="str">
        <f t="shared" si="122"/>
        <v/>
      </c>
      <c r="Z245" s="190" t="str">
        <f t="shared" si="123"/>
        <v/>
      </c>
      <c r="AA245" s="190" t="str">
        <f t="shared" si="123"/>
        <v/>
      </c>
      <c r="AB245" s="190" t="str">
        <f t="shared" si="123"/>
        <v/>
      </c>
      <c r="AC245" s="190" t="str">
        <f t="shared" si="123"/>
        <v/>
      </c>
      <c r="AD245" s="190" t="str">
        <f t="shared" si="123"/>
        <v/>
      </c>
      <c r="AE245" s="190" t="str">
        <f t="shared" si="123"/>
        <v/>
      </c>
      <c r="AF245" s="190" t="str">
        <f t="shared" si="123"/>
        <v/>
      </c>
      <c r="AG245" s="190" t="str">
        <f t="shared" si="123"/>
        <v/>
      </c>
      <c r="AH245" s="190" t="str">
        <f t="shared" si="123"/>
        <v/>
      </c>
      <c r="AI245" s="190" t="str">
        <f t="shared" si="123"/>
        <v/>
      </c>
      <c r="AJ245" s="190" t="str">
        <f t="shared" si="123"/>
        <v/>
      </c>
      <c r="AK245" s="190" t="str">
        <f t="shared" si="123"/>
        <v/>
      </c>
      <c r="AL245" s="190" t="str">
        <f t="shared" si="123"/>
        <v/>
      </c>
      <c r="AM245" s="190" t="str">
        <f t="shared" si="123"/>
        <v/>
      </c>
      <c r="AN245" s="190" t="str">
        <f t="shared" si="123"/>
        <v/>
      </c>
      <c r="AO245" s="190" t="str">
        <f t="shared" si="121"/>
        <v/>
      </c>
      <c r="AP245" s="190" t="str">
        <f t="shared" si="121"/>
        <v/>
      </c>
      <c r="AQ245" s="190" t="str">
        <f t="shared" si="121"/>
        <v/>
      </c>
      <c r="AR245" s="190" t="str">
        <f t="shared" si="121"/>
        <v/>
      </c>
      <c r="AS245" s="190" t="str">
        <f t="shared" si="121"/>
        <v/>
      </c>
      <c r="AT245" s="190" t="str">
        <f t="shared" si="121"/>
        <v/>
      </c>
      <c r="AU245" s="190" t="str">
        <f t="shared" si="121"/>
        <v/>
      </c>
      <c r="AV245" s="190" t="str">
        <f t="shared" si="121"/>
        <v/>
      </c>
      <c r="AW245" s="190" t="str">
        <f t="shared" si="121"/>
        <v/>
      </c>
      <c r="AX245" s="190" t="str">
        <f t="shared" si="121"/>
        <v/>
      </c>
      <c r="AY245" s="190" t="str">
        <f t="shared" si="121"/>
        <v/>
      </c>
      <c r="AZ245" s="190" t="str">
        <f t="shared" si="121"/>
        <v/>
      </c>
      <c r="BA245" s="190" t="str">
        <f t="shared" si="121"/>
        <v/>
      </c>
      <c r="BB245" s="190" t="str">
        <f t="shared" si="121"/>
        <v/>
      </c>
      <c r="BC245" s="190" t="str">
        <f t="shared" si="121"/>
        <v/>
      </c>
      <c r="BD245" s="190" t="str">
        <f t="shared" si="120"/>
        <v/>
      </c>
      <c r="BE245" s="190" t="str">
        <f t="shared" si="120"/>
        <v/>
      </c>
      <c r="BF245" s="190" t="str">
        <f t="shared" si="120"/>
        <v/>
      </c>
      <c r="BG245" s="190" t="str">
        <f t="shared" si="120"/>
        <v/>
      </c>
      <c r="BH245" s="190" t="str">
        <f t="shared" si="120"/>
        <v/>
      </c>
      <c r="BI245" s="190" t="str">
        <f t="shared" si="120"/>
        <v/>
      </c>
      <c r="BJ245" s="190" t="str">
        <f t="shared" si="120"/>
        <v/>
      </c>
      <c r="BK245" s="190" t="str">
        <f t="shared" si="120"/>
        <v/>
      </c>
      <c r="BL245" s="190" t="str">
        <f t="shared" si="120"/>
        <v/>
      </c>
      <c r="BM245" s="190" t="str">
        <f t="shared" si="120"/>
        <v/>
      </c>
      <c r="BN245" s="190" t="str">
        <f t="shared" si="120"/>
        <v/>
      </c>
      <c r="BO245" s="190" t="str">
        <f t="shared" si="120"/>
        <v/>
      </c>
      <c r="BP245" s="190" t="str">
        <f t="shared" si="120"/>
        <v/>
      </c>
      <c r="BQ245" s="190" t="str">
        <f t="shared" si="120"/>
        <v/>
      </c>
      <c r="BR245" s="190" t="str">
        <f t="shared" si="120"/>
        <v/>
      </c>
      <c r="BS245" s="190" t="str">
        <f t="shared" si="126"/>
        <v/>
      </c>
      <c r="BT245" s="190" t="str">
        <f t="shared" si="125"/>
        <v/>
      </c>
      <c r="BU245" s="190" t="str">
        <f t="shared" si="125"/>
        <v/>
      </c>
      <c r="BV245" s="190" t="str">
        <f t="shared" si="125"/>
        <v/>
      </c>
      <c r="BW245" s="190" t="str">
        <f t="shared" si="125"/>
        <v/>
      </c>
      <c r="BX245" s="190" t="str">
        <f t="shared" si="125"/>
        <v/>
      </c>
      <c r="BY245" s="190" t="str">
        <f t="shared" si="125"/>
        <v/>
      </c>
      <c r="BZ245" t="e">
        <f>IF(LEFT(B245,6)=$A$1,IF(ISERROR(FIND(SALES!$M$8,MPAN!H245)),"",TRUE),"")</f>
        <v>#N/A</v>
      </c>
    </row>
    <row r="246" spans="1:78" x14ac:dyDescent="0.25">
      <c r="A246" t="e">
        <f>IF(BZ246=TRUE,BZ246&amp;COUNTIF($BZ$3:BZ246,"TRUE"),"")</f>
        <v>#N/A</v>
      </c>
      <c r="B246" s="625" t="str">
        <f t="shared" si="101"/>
        <v>00</v>
      </c>
      <c r="C246" s="626">
        <f>'F12'!E249</f>
        <v>0</v>
      </c>
      <c r="D246" s="1" t="str">
        <f t="shared" si="102"/>
        <v>0</v>
      </c>
      <c r="E246" s="1" t="str">
        <f t="shared" si="103"/>
        <v>0</v>
      </c>
      <c r="F246" t="str">
        <f t="shared" si="106"/>
        <v>0</v>
      </c>
      <c r="G246" t="e">
        <f t="shared" si="107"/>
        <v>#VALUE!</v>
      </c>
      <c r="H246" s="1">
        <f>'F12'!F249</f>
        <v>0</v>
      </c>
      <c r="I246" s="197">
        <f t="shared" si="104"/>
        <v>0.25</v>
      </c>
      <c r="J246" s="190" t="str">
        <f t="shared" si="122"/>
        <v/>
      </c>
      <c r="K246" s="190" t="str">
        <f t="shared" si="122"/>
        <v/>
      </c>
      <c r="L246" s="190" t="str">
        <f t="shared" si="122"/>
        <v/>
      </c>
      <c r="M246" s="190" t="str">
        <f t="shared" si="122"/>
        <v/>
      </c>
      <c r="N246" s="190" t="str">
        <f t="shared" si="122"/>
        <v/>
      </c>
      <c r="O246" s="190" t="str">
        <f t="shared" si="122"/>
        <v/>
      </c>
      <c r="P246" s="190" t="str">
        <f t="shared" si="122"/>
        <v/>
      </c>
      <c r="Q246" s="190" t="str">
        <f t="shared" si="122"/>
        <v/>
      </c>
      <c r="R246" s="190" t="str">
        <f t="shared" si="122"/>
        <v/>
      </c>
      <c r="S246" s="190" t="str">
        <f t="shared" si="122"/>
        <v/>
      </c>
      <c r="T246" s="190" t="str">
        <f t="shared" si="122"/>
        <v/>
      </c>
      <c r="U246" s="190" t="str">
        <f t="shared" si="122"/>
        <v/>
      </c>
      <c r="V246" s="190" t="str">
        <f t="shared" si="122"/>
        <v/>
      </c>
      <c r="W246" s="190" t="str">
        <f t="shared" si="122"/>
        <v/>
      </c>
      <c r="X246" s="190" t="str">
        <f t="shared" si="122"/>
        <v/>
      </c>
      <c r="Y246" s="190" t="str">
        <f>IF(Y$2&gt;LEN($H246),IF(Y$1=1,IF(LEN($H246)=2,"0"&amp;$H246,""),""),RIGHT(LEFT($H246,Y$2),3))</f>
        <v/>
      </c>
      <c r="Z246" s="190" t="str">
        <f t="shared" si="123"/>
        <v/>
      </c>
      <c r="AA246" s="190" t="str">
        <f t="shared" si="123"/>
        <v/>
      </c>
      <c r="AB246" s="190" t="str">
        <f t="shared" si="123"/>
        <v/>
      </c>
      <c r="AC246" s="190" t="str">
        <f t="shared" si="123"/>
        <v/>
      </c>
      <c r="AD246" s="190" t="str">
        <f t="shared" si="123"/>
        <v/>
      </c>
      <c r="AE246" s="190" t="str">
        <f t="shared" si="123"/>
        <v/>
      </c>
      <c r="AF246" s="190" t="str">
        <f t="shared" si="123"/>
        <v/>
      </c>
      <c r="AG246" s="190" t="str">
        <f t="shared" si="123"/>
        <v/>
      </c>
      <c r="AH246" s="190" t="str">
        <f t="shared" si="123"/>
        <v/>
      </c>
      <c r="AI246" s="190" t="str">
        <f t="shared" si="123"/>
        <v/>
      </c>
      <c r="AJ246" s="190" t="str">
        <f t="shared" si="123"/>
        <v/>
      </c>
      <c r="AK246" s="190" t="str">
        <f t="shared" si="123"/>
        <v/>
      </c>
      <c r="AL246" s="190" t="str">
        <f t="shared" si="123"/>
        <v/>
      </c>
      <c r="AM246" s="190" t="str">
        <f t="shared" si="123"/>
        <v/>
      </c>
      <c r="AN246" s="190" t="str">
        <f t="shared" si="123"/>
        <v/>
      </c>
      <c r="AO246" s="190" t="str">
        <f t="shared" si="121"/>
        <v/>
      </c>
      <c r="AP246" s="190" t="str">
        <f t="shared" si="121"/>
        <v/>
      </c>
      <c r="AQ246" s="190" t="str">
        <f t="shared" si="121"/>
        <v/>
      </c>
      <c r="AR246" s="190" t="str">
        <f t="shared" si="121"/>
        <v/>
      </c>
      <c r="AS246" s="190" t="str">
        <f t="shared" si="121"/>
        <v/>
      </c>
      <c r="AT246" s="190" t="str">
        <f t="shared" si="121"/>
        <v/>
      </c>
      <c r="AU246" s="190" t="str">
        <f t="shared" si="121"/>
        <v/>
      </c>
      <c r="AV246" s="190" t="str">
        <f t="shared" si="121"/>
        <v/>
      </c>
      <c r="AW246" s="190" t="str">
        <f t="shared" si="121"/>
        <v/>
      </c>
      <c r="AX246" s="190" t="str">
        <f t="shared" si="121"/>
        <v/>
      </c>
      <c r="AY246" s="190" t="str">
        <f t="shared" si="121"/>
        <v/>
      </c>
      <c r="AZ246" s="190" t="str">
        <f t="shared" si="121"/>
        <v/>
      </c>
      <c r="BA246" s="190" t="str">
        <f t="shared" si="121"/>
        <v/>
      </c>
      <c r="BB246" s="190" t="str">
        <f t="shared" si="121"/>
        <v/>
      </c>
      <c r="BC246" s="190" t="str">
        <f>IF(BC$2&gt;LEN($H246),IF(BC$1=1,IF(LEN($H246)=2,"0"&amp;$H246,""),""),RIGHT(LEFT($H246,BC$2),3))</f>
        <v/>
      </c>
      <c r="BD246" s="190" t="str">
        <f>IF(BD$2&gt;LEN($H246),IF(BD$1=1,IF(LEN($H246)=2,"0"&amp;$H246,""),""),RIGHT(LEFT($H246,BD$2),3))</f>
        <v/>
      </c>
      <c r="BE246" s="190" t="str">
        <f t="shared" si="120"/>
        <v/>
      </c>
      <c r="BF246" s="190" t="str">
        <f t="shared" si="120"/>
        <v/>
      </c>
      <c r="BG246" s="190" t="str">
        <f t="shared" si="120"/>
        <v/>
      </c>
      <c r="BH246" s="190" t="str">
        <f t="shared" si="120"/>
        <v/>
      </c>
      <c r="BI246" s="190" t="str">
        <f t="shared" si="120"/>
        <v/>
      </c>
      <c r="BJ246" s="190" t="str">
        <f t="shared" si="120"/>
        <v/>
      </c>
      <c r="BK246" s="190" t="str">
        <f t="shared" si="120"/>
        <v/>
      </c>
      <c r="BL246" s="190" t="str">
        <f t="shared" si="120"/>
        <v/>
      </c>
      <c r="BM246" s="190" t="str">
        <f t="shared" si="120"/>
        <v/>
      </c>
      <c r="BN246" s="190" t="str">
        <f t="shared" si="120"/>
        <v/>
      </c>
      <c r="BO246" s="190" t="str">
        <f t="shared" si="120"/>
        <v/>
      </c>
      <c r="BP246" s="190" t="str">
        <f t="shared" si="120"/>
        <v/>
      </c>
      <c r="BQ246" s="190" t="str">
        <f t="shared" si="120"/>
        <v/>
      </c>
      <c r="BR246" s="190" t="str">
        <f t="shared" si="120"/>
        <v/>
      </c>
      <c r="BS246" s="190" t="str">
        <f t="shared" si="126"/>
        <v/>
      </c>
      <c r="BT246" s="190" t="str">
        <f t="shared" si="125"/>
        <v/>
      </c>
      <c r="BU246" s="190" t="str">
        <f t="shared" si="125"/>
        <v/>
      </c>
      <c r="BV246" s="190" t="str">
        <f t="shared" si="125"/>
        <v/>
      </c>
      <c r="BW246" s="190" t="str">
        <f t="shared" si="125"/>
        <v/>
      </c>
      <c r="BX246" s="190" t="str">
        <f t="shared" si="125"/>
        <v/>
      </c>
      <c r="BY246" s="190" t="str">
        <f t="shared" si="125"/>
        <v/>
      </c>
      <c r="BZ246" t="e">
        <f>IF(LEFT(B246,6)=$A$1,IF(ISERROR(FIND(SALES!$M$8,MPAN!H246)),"",TRUE),"")</f>
        <v>#N/A</v>
      </c>
    </row>
    <row r="247" spans="1:78" x14ac:dyDescent="0.25">
      <c r="A247" t="e">
        <f>IF(BZ247=TRUE,BZ247&amp;COUNTIF($BZ$3:BZ247,"TRUE"),"")</f>
        <v>#N/A</v>
      </c>
      <c r="B247" s="625" t="str">
        <f t="shared" si="101"/>
        <v>00</v>
      </c>
      <c r="C247" s="626">
        <f>'F12'!E250</f>
        <v>0</v>
      </c>
      <c r="D247" s="1" t="str">
        <f t="shared" si="102"/>
        <v>0</v>
      </c>
      <c r="E247" s="1" t="str">
        <f t="shared" si="103"/>
        <v>0</v>
      </c>
      <c r="F247" t="str">
        <f t="shared" si="106"/>
        <v>0</v>
      </c>
      <c r="G247" t="e">
        <f t="shared" si="107"/>
        <v>#VALUE!</v>
      </c>
      <c r="H247" s="1">
        <f>'F12'!F250</f>
        <v>0</v>
      </c>
      <c r="I247" s="197">
        <f t="shared" si="104"/>
        <v>0.25</v>
      </c>
      <c r="J247" s="190" t="str">
        <f t="shared" ref="J247:Y262" si="127">IF(J$2&gt;LEN($H247),IF(J$1=1,IF(LEN($H247)=2,"0"&amp;$H247,""),""),RIGHT(LEFT($H247,J$2),3))</f>
        <v/>
      </c>
      <c r="K247" s="190" t="str">
        <f t="shared" si="127"/>
        <v/>
      </c>
      <c r="L247" s="190" t="str">
        <f t="shared" si="127"/>
        <v/>
      </c>
      <c r="M247" s="190" t="str">
        <f t="shared" si="127"/>
        <v/>
      </c>
      <c r="N247" s="190" t="str">
        <f t="shared" si="127"/>
        <v/>
      </c>
      <c r="O247" s="190" t="str">
        <f t="shared" si="127"/>
        <v/>
      </c>
      <c r="P247" s="190" t="str">
        <f t="shared" si="127"/>
        <v/>
      </c>
      <c r="Q247" s="190" t="str">
        <f t="shared" si="127"/>
        <v/>
      </c>
      <c r="R247" s="190" t="str">
        <f t="shared" si="127"/>
        <v/>
      </c>
      <c r="S247" s="190" t="str">
        <f t="shared" si="127"/>
        <v/>
      </c>
      <c r="T247" s="190" t="str">
        <f t="shared" si="127"/>
        <v/>
      </c>
      <c r="U247" s="190" t="str">
        <f t="shared" si="127"/>
        <v/>
      </c>
      <c r="V247" s="190" t="str">
        <f t="shared" si="127"/>
        <v/>
      </c>
      <c r="W247" s="190" t="str">
        <f t="shared" si="127"/>
        <v/>
      </c>
      <c r="X247" s="190" t="str">
        <f t="shared" si="127"/>
        <v/>
      </c>
      <c r="Y247" s="190" t="str">
        <f t="shared" si="127"/>
        <v/>
      </c>
      <c r="Z247" s="190" t="str">
        <f t="shared" si="123"/>
        <v/>
      </c>
      <c r="AA247" s="190" t="str">
        <f t="shared" si="123"/>
        <v/>
      </c>
      <c r="AB247" s="190" t="str">
        <f t="shared" si="123"/>
        <v/>
      </c>
      <c r="AC247" s="190" t="str">
        <f t="shared" si="123"/>
        <v/>
      </c>
      <c r="AD247" s="190" t="str">
        <f t="shared" si="123"/>
        <v/>
      </c>
      <c r="AE247" s="190" t="str">
        <f t="shared" si="123"/>
        <v/>
      </c>
      <c r="AF247" s="190" t="str">
        <f t="shared" si="123"/>
        <v/>
      </c>
      <c r="AG247" s="190" t="str">
        <f t="shared" si="123"/>
        <v/>
      </c>
      <c r="AH247" s="190" t="str">
        <f t="shared" si="123"/>
        <v/>
      </c>
      <c r="AI247" s="190" t="str">
        <f t="shared" si="123"/>
        <v/>
      </c>
      <c r="AJ247" s="190" t="str">
        <f t="shared" si="123"/>
        <v/>
      </c>
      <c r="AK247" s="190" t="str">
        <f t="shared" si="123"/>
        <v/>
      </c>
      <c r="AL247" s="190" t="str">
        <f t="shared" si="123"/>
        <v/>
      </c>
      <c r="AM247" s="190" t="str">
        <f t="shared" si="123"/>
        <v/>
      </c>
      <c r="AN247" s="190" t="str">
        <f t="shared" si="123"/>
        <v/>
      </c>
      <c r="AO247" s="190" t="str">
        <f t="shared" ref="AO247:BD262" si="128">IF(AO$2&gt;LEN($H247),IF(AO$1=1,IF(LEN($H247)=2,"0"&amp;$H247,""),""),RIGHT(LEFT($H247,AO$2),3))</f>
        <v/>
      </c>
      <c r="AP247" s="190" t="str">
        <f t="shared" si="128"/>
        <v/>
      </c>
      <c r="AQ247" s="190" t="str">
        <f t="shared" si="128"/>
        <v/>
      </c>
      <c r="AR247" s="190" t="str">
        <f t="shared" si="128"/>
        <v/>
      </c>
      <c r="AS247" s="190" t="str">
        <f t="shared" si="128"/>
        <v/>
      </c>
      <c r="AT247" s="190" t="str">
        <f t="shared" si="128"/>
        <v/>
      </c>
      <c r="AU247" s="190" t="str">
        <f t="shared" si="128"/>
        <v/>
      </c>
      <c r="AV247" s="190" t="str">
        <f t="shared" si="128"/>
        <v/>
      </c>
      <c r="AW247" s="190" t="str">
        <f t="shared" si="128"/>
        <v/>
      </c>
      <c r="AX247" s="190" t="str">
        <f t="shared" si="128"/>
        <v/>
      </c>
      <c r="AY247" s="190" t="str">
        <f t="shared" si="128"/>
        <v/>
      </c>
      <c r="AZ247" s="190" t="str">
        <f t="shared" si="128"/>
        <v/>
      </c>
      <c r="BA247" s="190" t="str">
        <f t="shared" si="128"/>
        <v/>
      </c>
      <c r="BB247" s="190" t="str">
        <f t="shared" si="128"/>
        <v/>
      </c>
      <c r="BC247" s="190" t="str">
        <f t="shared" si="128"/>
        <v/>
      </c>
      <c r="BD247" s="190" t="str">
        <f t="shared" si="128"/>
        <v/>
      </c>
      <c r="BE247" s="190" t="str">
        <f t="shared" si="120"/>
        <v/>
      </c>
      <c r="BF247" s="190" t="str">
        <f t="shared" si="120"/>
        <v/>
      </c>
      <c r="BG247" s="190" t="str">
        <f t="shared" si="120"/>
        <v/>
      </c>
      <c r="BH247" s="190" t="str">
        <f t="shared" si="120"/>
        <v/>
      </c>
      <c r="BI247" s="190" t="str">
        <f t="shared" si="120"/>
        <v/>
      </c>
      <c r="BJ247" s="190" t="str">
        <f t="shared" si="120"/>
        <v/>
      </c>
      <c r="BK247" s="190" t="str">
        <f t="shared" si="120"/>
        <v/>
      </c>
      <c r="BL247" s="190" t="str">
        <f t="shared" si="120"/>
        <v/>
      </c>
      <c r="BM247" s="190" t="str">
        <f t="shared" si="120"/>
        <v/>
      </c>
      <c r="BN247" s="190" t="str">
        <f t="shared" si="120"/>
        <v/>
      </c>
      <c r="BO247" s="190" t="str">
        <f t="shared" si="120"/>
        <v/>
      </c>
      <c r="BP247" s="190" t="str">
        <f t="shared" si="120"/>
        <v/>
      </c>
      <c r="BQ247" s="190" t="str">
        <f t="shared" si="120"/>
        <v/>
      </c>
      <c r="BR247" s="190" t="str">
        <f t="shared" si="120"/>
        <v/>
      </c>
      <c r="BS247" s="190" t="str">
        <f t="shared" si="126"/>
        <v/>
      </c>
      <c r="BT247" s="190" t="str">
        <f t="shared" si="125"/>
        <v/>
      </c>
      <c r="BU247" s="190" t="str">
        <f t="shared" si="125"/>
        <v/>
      </c>
      <c r="BV247" s="190" t="str">
        <f t="shared" si="125"/>
        <v/>
      </c>
      <c r="BW247" s="190" t="str">
        <f t="shared" si="125"/>
        <v/>
      </c>
      <c r="BX247" s="190" t="str">
        <f t="shared" si="125"/>
        <v/>
      </c>
      <c r="BY247" s="190" t="str">
        <f t="shared" si="125"/>
        <v/>
      </c>
      <c r="BZ247" t="e">
        <f>IF(LEFT(B247,6)=$A$1,IF(ISERROR(FIND(SALES!$M$8,MPAN!H247)),"",TRUE),"")</f>
        <v>#N/A</v>
      </c>
    </row>
    <row r="248" spans="1:78" x14ac:dyDescent="0.25">
      <c r="A248" t="e">
        <f>IF(BZ248=TRUE,BZ248&amp;COUNTIF($BZ$3:BZ248,"TRUE"),"")</f>
        <v>#N/A</v>
      </c>
      <c r="B248" s="625" t="str">
        <f t="shared" si="101"/>
        <v>00</v>
      </c>
      <c r="C248" s="626">
        <f>'F12'!E251</f>
        <v>0</v>
      </c>
      <c r="D248" s="1" t="str">
        <f t="shared" si="102"/>
        <v>0</v>
      </c>
      <c r="E248" s="1" t="str">
        <f t="shared" si="103"/>
        <v>0</v>
      </c>
      <c r="F248" t="str">
        <f t="shared" si="106"/>
        <v>0</v>
      </c>
      <c r="G248" t="e">
        <f t="shared" si="107"/>
        <v>#VALUE!</v>
      </c>
      <c r="H248" s="1">
        <f>'F12'!F251</f>
        <v>0</v>
      </c>
      <c r="I248" s="197">
        <f t="shared" si="104"/>
        <v>0.25</v>
      </c>
      <c r="J248" s="190" t="str">
        <f t="shared" si="127"/>
        <v/>
      </c>
      <c r="K248" s="190" t="str">
        <f t="shared" si="127"/>
        <v/>
      </c>
      <c r="L248" s="190" t="str">
        <f t="shared" si="127"/>
        <v/>
      </c>
      <c r="M248" s="190" t="str">
        <f t="shared" si="127"/>
        <v/>
      </c>
      <c r="N248" s="190" t="str">
        <f t="shared" si="127"/>
        <v/>
      </c>
      <c r="O248" s="190" t="str">
        <f t="shared" si="127"/>
        <v/>
      </c>
      <c r="P248" s="190" t="str">
        <f t="shared" si="127"/>
        <v/>
      </c>
      <c r="Q248" s="190" t="str">
        <f t="shared" si="127"/>
        <v/>
      </c>
      <c r="R248" s="190" t="str">
        <f t="shared" si="127"/>
        <v/>
      </c>
      <c r="S248" s="190" t="str">
        <f t="shared" si="127"/>
        <v/>
      </c>
      <c r="T248" s="190" t="str">
        <f t="shared" si="127"/>
        <v/>
      </c>
      <c r="U248" s="190" t="str">
        <f t="shared" si="127"/>
        <v/>
      </c>
      <c r="V248" s="190" t="str">
        <f t="shared" si="127"/>
        <v/>
      </c>
      <c r="W248" s="190" t="str">
        <f t="shared" si="127"/>
        <v/>
      </c>
      <c r="X248" s="190" t="str">
        <f t="shared" si="127"/>
        <v/>
      </c>
      <c r="Y248" s="190" t="str">
        <f t="shared" si="127"/>
        <v/>
      </c>
      <c r="Z248" s="190" t="str">
        <f t="shared" ref="Z248:AO264" si="129">IF(Z$2&gt;LEN($H248),IF(Z$1=1,IF(LEN($H248)=2,"0"&amp;$H248,""),""),RIGHT(LEFT($H248,Z$2),3))</f>
        <v/>
      </c>
      <c r="AA248" s="190" t="str">
        <f t="shared" si="129"/>
        <v/>
      </c>
      <c r="AB248" s="190" t="str">
        <f t="shared" si="129"/>
        <v/>
      </c>
      <c r="AC248" s="190" t="str">
        <f t="shared" si="129"/>
        <v/>
      </c>
      <c r="AD248" s="190" t="str">
        <f t="shared" si="129"/>
        <v/>
      </c>
      <c r="AE248" s="190" t="str">
        <f t="shared" si="129"/>
        <v/>
      </c>
      <c r="AF248" s="190" t="str">
        <f t="shared" si="129"/>
        <v/>
      </c>
      <c r="AG248" s="190" t="str">
        <f t="shared" si="129"/>
        <v/>
      </c>
      <c r="AH248" s="190" t="str">
        <f t="shared" si="129"/>
        <v/>
      </c>
      <c r="AI248" s="190" t="str">
        <f t="shared" si="129"/>
        <v/>
      </c>
      <c r="AJ248" s="190" t="str">
        <f t="shared" si="129"/>
        <v/>
      </c>
      <c r="AK248" s="190" t="str">
        <f t="shared" si="129"/>
        <v/>
      </c>
      <c r="AL248" s="190" t="str">
        <f t="shared" si="129"/>
        <v/>
      </c>
      <c r="AM248" s="190" t="str">
        <f t="shared" si="129"/>
        <v/>
      </c>
      <c r="AN248" s="190" t="str">
        <f t="shared" si="129"/>
        <v/>
      </c>
      <c r="AO248" s="190" t="str">
        <f t="shared" si="128"/>
        <v/>
      </c>
      <c r="AP248" s="190" t="str">
        <f t="shared" si="128"/>
        <v/>
      </c>
      <c r="AQ248" s="190" t="str">
        <f t="shared" si="128"/>
        <v/>
      </c>
      <c r="AR248" s="190" t="str">
        <f t="shared" si="128"/>
        <v/>
      </c>
      <c r="AS248" s="190" t="str">
        <f t="shared" si="128"/>
        <v/>
      </c>
      <c r="AT248" s="190" t="str">
        <f t="shared" si="128"/>
        <v/>
      </c>
      <c r="AU248" s="190" t="str">
        <f t="shared" si="128"/>
        <v/>
      </c>
      <c r="AV248" s="190" t="str">
        <f t="shared" si="128"/>
        <v/>
      </c>
      <c r="AW248" s="190" t="str">
        <f t="shared" si="128"/>
        <v/>
      </c>
      <c r="AX248" s="190" t="str">
        <f t="shared" si="128"/>
        <v/>
      </c>
      <c r="AY248" s="190" t="str">
        <f t="shared" si="128"/>
        <v/>
      </c>
      <c r="AZ248" s="190" t="str">
        <f t="shared" si="128"/>
        <v/>
      </c>
      <c r="BA248" s="190" t="str">
        <f t="shared" si="128"/>
        <v/>
      </c>
      <c r="BB248" s="190" t="str">
        <f t="shared" si="128"/>
        <v/>
      </c>
      <c r="BC248" s="190" t="str">
        <f t="shared" si="128"/>
        <v/>
      </c>
      <c r="BD248" s="190" t="str">
        <f t="shared" si="128"/>
        <v/>
      </c>
      <c r="BE248" s="190" t="str">
        <f t="shared" si="120"/>
        <v/>
      </c>
      <c r="BF248" s="190" t="str">
        <f t="shared" si="120"/>
        <v/>
      </c>
      <c r="BG248" s="190" t="str">
        <f t="shared" si="120"/>
        <v/>
      </c>
      <c r="BH248" s="190" t="str">
        <f t="shared" si="120"/>
        <v/>
      </c>
      <c r="BI248" s="190" t="str">
        <f t="shared" si="120"/>
        <v/>
      </c>
      <c r="BJ248" s="190" t="str">
        <f t="shared" si="120"/>
        <v/>
      </c>
      <c r="BK248" s="190" t="str">
        <f t="shared" si="120"/>
        <v/>
      </c>
      <c r="BL248" s="190" t="str">
        <f t="shared" si="120"/>
        <v/>
      </c>
      <c r="BM248" s="190" t="str">
        <f t="shared" si="120"/>
        <v/>
      </c>
      <c r="BN248" s="190" t="str">
        <f t="shared" si="120"/>
        <v/>
      </c>
      <c r="BO248" s="190" t="str">
        <f t="shared" si="120"/>
        <v/>
      </c>
      <c r="BP248" s="190" t="str">
        <f t="shared" si="120"/>
        <v/>
      </c>
      <c r="BQ248" s="190" t="str">
        <f t="shared" si="120"/>
        <v/>
      </c>
      <c r="BR248" s="190" t="str">
        <f t="shared" si="120"/>
        <v/>
      </c>
      <c r="BS248" s="190" t="str">
        <f t="shared" si="126"/>
        <v/>
      </c>
      <c r="BT248" s="190" t="str">
        <f t="shared" si="125"/>
        <v/>
      </c>
      <c r="BU248" s="190" t="str">
        <f t="shared" si="125"/>
        <v/>
      </c>
      <c r="BV248" s="190" t="str">
        <f t="shared" si="125"/>
        <v/>
      </c>
      <c r="BW248" s="190" t="str">
        <f t="shared" si="125"/>
        <v/>
      </c>
      <c r="BX248" s="190" t="str">
        <f t="shared" si="125"/>
        <v/>
      </c>
      <c r="BY248" s="190" t="str">
        <f t="shared" si="125"/>
        <v/>
      </c>
      <c r="BZ248" t="e">
        <f>IF(LEFT(B248,6)=$A$1,IF(ISERROR(FIND(SALES!$M$8,MPAN!H248)),"",TRUE),"")</f>
        <v>#N/A</v>
      </c>
    </row>
    <row r="249" spans="1:78" x14ac:dyDescent="0.25">
      <c r="A249" t="e">
        <f>IF(BZ249=TRUE,BZ249&amp;COUNTIF($BZ$3:BZ249,"TRUE"),"")</f>
        <v>#N/A</v>
      </c>
      <c r="B249" s="625" t="str">
        <f t="shared" si="101"/>
        <v>00</v>
      </c>
      <c r="C249" s="626">
        <f>'F12'!E252</f>
        <v>0</v>
      </c>
      <c r="D249" s="1" t="str">
        <f t="shared" si="102"/>
        <v>0</v>
      </c>
      <c r="E249" s="1" t="str">
        <f t="shared" si="103"/>
        <v>0</v>
      </c>
      <c r="F249" t="str">
        <f t="shared" si="106"/>
        <v>0</v>
      </c>
      <c r="G249" t="e">
        <f t="shared" si="107"/>
        <v>#VALUE!</v>
      </c>
      <c r="H249" s="1">
        <f>'F12'!F252</f>
        <v>0</v>
      </c>
      <c r="I249" s="197">
        <f t="shared" si="104"/>
        <v>0.25</v>
      </c>
      <c r="J249" s="190" t="str">
        <f t="shared" si="127"/>
        <v/>
      </c>
      <c r="K249" s="190" t="str">
        <f t="shared" si="127"/>
        <v/>
      </c>
      <c r="L249" s="190" t="str">
        <f t="shared" si="127"/>
        <v/>
      </c>
      <c r="M249" s="190" t="str">
        <f t="shared" si="127"/>
        <v/>
      </c>
      <c r="N249" s="190" t="str">
        <f t="shared" si="127"/>
        <v/>
      </c>
      <c r="O249" s="190" t="str">
        <f t="shared" si="127"/>
        <v/>
      </c>
      <c r="P249" s="190" t="str">
        <f t="shared" si="127"/>
        <v/>
      </c>
      <c r="Q249" s="190" t="str">
        <f t="shared" si="127"/>
        <v/>
      </c>
      <c r="R249" s="190" t="str">
        <f t="shared" si="127"/>
        <v/>
      </c>
      <c r="S249" s="190" t="str">
        <f t="shared" si="127"/>
        <v/>
      </c>
      <c r="T249" s="190" t="str">
        <f t="shared" si="127"/>
        <v/>
      </c>
      <c r="U249" s="190" t="str">
        <f t="shared" si="127"/>
        <v/>
      </c>
      <c r="V249" s="190" t="str">
        <f t="shared" si="127"/>
        <v/>
      </c>
      <c r="W249" s="190" t="str">
        <f t="shared" si="127"/>
        <v/>
      </c>
      <c r="X249" s="190" t="str">
        <f t="shared" si="127"/>
        <v/>
      </c>
      <c r="Y249" s="190" t="str">
        <f t="shared" si="127"/>
        <v/>
      </c>
      <c r="Z249" s="190" t="str">
        <f t="shared" si="129"/>
        <v/>
      </c>
      <c r="AA249" s="190" t="str">
        <f t="shared" si="129"/>
        <v/>
      </c>
      <c r="AB249" s="190" t="str">
        <f t="shared" si="129"/>
        <v/>
      </c>
      <c r="AC249" s="190" t="str">
        <f t="shared" si="129"/>
        <v/>
      </c>
      <c r="AD249" s="190" t="str">
        <f t="shared" si="129"/>
        <v/>
      </c>
      <c r="AE249" s="190" t="str">
        <f t="shared" si="129"/>
        <v/>
      </c>
      <c r="AF249" s="190" t="str">
        <f t="shared" si="129"/>
        <v/>
      </c>
      <c r="AG249" s="190" t="str">
        <f t="shared" si="129"/>
        <v/>
      </c>
      <c r="AH249" s="190" t="str">
        <f t="shared" si="129"/>
        <v/>
      </c>
      <c r="AI249" s="190" t="str">
        <f t="shared" si="129"/>
        <v/>
      </c>
      <c r="AJ249" s="190" t="str">
        <f t="shared" si="129"/>
        <v/>
      </c>
      <c r="AK249" s="190" t="str">
        <f t="shared" si="129"/>
        <v/>
      </c>
      <c r="AL249" s="190" t="str">
        <f t="shared" si="129"/>
        <v/>
      </c>
      <c r="AM249" s="190" t="str">
        <f t="shared" si="129"/>
        <v/>
      </c>
      <c r="AN249" s="190" t="str">
        <f t="shared" si="129"/>
        <v/>
      </c>
      <c r="AO249" s="190" t="str">
        <f t="shared" si="128"/>
        <v/>
      </c>
      <c r="AP249" s="190" t="str">
        <f t="shared" si="128"/>
        <v/>
      </c>
      <c r="AQ249" s="190" t="str">
        <f t="shared" si="128"/>
        <v/>
      </c>
      <c r="AR249" s="190" t="str">
        <f t="shared" si="128"/>
        <v/>
      </c>
      <c r="AS249" s="190" t="str">
        <f t="shared" si="128"/>
        <v/>
      </c>
      <c r="AT249" s="190" t="str">
        <f t="shared" si="128"/>
        <v/>
      </c>
      <c r="AU249" s="190" t="str">
        <f t="shared" si="128"/>
        <v/>
      </c>
      <c r="AV249" s="190" t="str">
        <f t="shared" si="128"/>
        <v/>
      </c>
      <c r="AW249" s="190" t="str">
        <f t="shared" si="128"/>
        <v/>
      </c>
      <c r="AX249" s="190" t="str">
        <f t="shared" si="128"/>
        <v/>
      </c>
      <c r="AY249" s="190" t="str">
        <f t="shared" si="128"/>
        <v/>
      </c>
      <c r="AZ249" s="190" t="str">
        <f t="shared" si="128"/>
        <v/>
      </c>
      <c r="BA249" s="190" t="str">
        <f t="shared" si="128"/>
        <v/>
      </c>
      <c r="BB249" s="190" t="str">
        <f t="shared" si="128"/>
        <v/>
      </c>
      <c r="BC249" s="190" t="str">
        <f t="shared" si="128"/>
        <v/>
      </c>
      <c r="BD249" s="190" t="str">
        <f t="shared" si="128"/>
        <v/>
      </c>
      <c r="BE249" s="190" t="str">
        <f t="shared" si="120"/>
        <v/>
      </c>
      <c r="BF249" s="190" t="str">
        <f t="shared" si="120"/>
        <v/>
      </c>
      <c r="BG249" s="190" t="str">
        <f t="shared" si="120"/>
        <v/>
      </c>
      <c r="BH249" s="190" t="str">
        <f t="shared" si="120"/>
        <v/>
      </c>
      <c r="BI249" s="190" t="str">
        <f t="shared" si="120"/>
        <v/>
      </c>
      <c r="BJ249" s="190" t="str">
        <f t="shared" si="120"/>
        <v/>
      </c>
      <c r="BK249" s="190" t="str">
        <f t="shared" si="120"/>
        <v/>
      </c>
      <c r="BL249" s="190" t="str">
        <f t="shared" si="120"/>
        <v/>
      </c>
      <c r="BM249" s="190" t="str">
        <f t="shared" si="120"/>
        <v/>
      </c>
      <c r="BN249" s="190" t="str">
        <f t="shared" si="120"/>
        <v/>
      </c>
      <c r="BO249" s="190" t="str">
        <f t="shared" si="120"/>
        <v/>
      </c>
      <c r="BP249" s="190" t="str">
        <f t="shared" si="120"/>
        <v/>
      </c>
      <c r="BQ249" s="190" t="str">
        <f t="shared" si="120"/>
        <v/>
      </c>
      <c r="BR249" s="190" t="str">
        <f t="shared" si="120"/>
        <v/>
      </c>
      <c r="BS249" s="190" t="str">
        <f t="shared" si="126"/>
        <v/>
      </c>
      <c r="BT249" s="190" t="str">
        <f t="shared" si="125"/>
        <v/>
      </c>
      <c r="BU249" s="190" t="str">
        <f t="shared" si="125"/>
        <v/>
      </c>
      <c r="BV249" s="190" t="str">
        <f t="shared" si="125"/>
        <v/>
      </c>
      <c r="BW249" s="190" t="str">
        <f t="shared" si="125"/>
        <v/>
      </c>
      <c r="BX249" s="190" t="str">
        <f t="shared" si="125"/>
        <v/>
      </c>
      <c r="BY249" s="190" t="str">
        <f t="shared" si="125"/>
        <v/>
      </c>
      <c r="BZ249" t="e">
        <f>IF(LEFT(B249,6)=$A$1,IF(ISERROR(FIND(SALES!$M$8,MPAN!H249)),"",TRUE),"")</f>
        <v>#N/A</v>
      </c>
    </row>
    <row r="250" spans="1:78" x14ac:dyDescent="0.25">
      <c r="A250" t="e">
        <f>IF(BZ250=TRUE,BZ250&amp;COUNTIF($BZ$3:BZ250,"TRUE"),"")</f>
        <v>#N/A</v>
      </c>
      <c r="B250" s="625" t="str">
        <f t="shared" si="101"/>
        <v>00</v>
      </c>
      <c r="C250" s="626">
        <f>'F12'!E253</f>
        <v>0</v>
      </c>
      <c r="D250" s="1" t="str">
        <f t="shared" si="102"/>
        <v>0</v>
      </c>
      <c r="E250" s="1" t="str">
        <f t="shared" si="103"/>
        <v>0</v>
      </c>
      <c r="F250" t="str">
        <f t="shared" si="106"/>
        <v>0</v>
      </c>
      <c r="G250" t="e">
        <f t="shared" si="107"/>
        <v>#VALUE!</v>
      </c>
      <c r="H250" s="1">
        <f>'F12'!F253</f>
        <v>0</v>
      </c>
      <c r="I250" s="197">
        <f t="shared" si="104"/>
        <v>0.25</v>
      </c>
      <c r="J250" s="190" t="str">
        <f t="shared" si="127"/>
        <v/>
      </c>
      <c r="K250" s="190" t="str">
        <f t="shared" si="127"/>
        <v/>
      </c>
      <c r="L250" s="190" t="str">
        <f t="shared" si="127"/>
        <v/>
      </c>
      <c r="M250" s="190" t="str">
        <f t="shared" si="127"/>
        <v/>
      </c>
      <c r="N250" s="190" t="str">
        <f t="shared" si="127"/>
        <v/>
      </c>
      <c r="O250" s="190" t="str">
        <f t="shared" si="127"/>
        <v/>
      </c>
      <c r="P250" s="190" t="str">
        <f t="shared" si="127"/>
        <v/>
      </c>
      <c r="Q250" s="190" t="str">
        <f t="shared" si="127"/>
        <v/>
      </c>
      <c r="R250" s="190" t="str">
        <f t="shared" si="127"/>
        <v/>
      </c>
      <c r="S250" s="190" t="str">
        <f t="shared" si="127"/>
        <v/>
      </c>
      <c r="T250" s="190" t="str">
        <f t="shared" si="127"/>
        <v/>
      </c>
      <c r="U250" s="190" t="str">
        <f t="shared" si="127"/>
        <v/>
      </c>
      <c r="V250" s="190" t="str">
        <f t="shared" si="127"/>
        <v/>
      </c>
      <c r="W250" s="190" t="str">
        <f t="shared" si="127"/>
        <v/>
      </c>
      <c r="X250" s="190" t="str">
        <f t="shared" si="127"/>
        <v/>
      </c>
      <c r="Y250" s="190" t="str">
        <f t="shared" si="127"/>
        <v/>
      </c>
      <c r="Z250" s="190" t="str">
        <f t="shared" si="129"/>
        <v/>
      </c>
      <c r="AA250" s="190" t="str">
        <f t="shared" si="129"/>
        <v/>
      </c>
      <c r="AB250" s="190" t="str">
        <f t="shared" si="129"/>
        <v/>
      </c>
      <c r="AC250" s="190" t="str">
        <f t="shared" si="129"/>
        <v/>
      </c>
      <c r="AD250" s="190" t="str">
        <f t="shared" si="129"/>
        <v/>
      </c>
      <c r="AE250" s="190" t="str">
        <f t="shared" si="129"/>
        <v/>
      </c>
      <c r="AF250" s="190" t="str">
        <f t="shared" si="129"/>
        <v/>
      </c>
      <c r="AG250" s="190" t="str">
        <f t="shared" si="129"/>
        <v/>
      </c>
      <c r="AH250" s="190" t="str">
        <f t="shared" si="129"/>
        <v/>
      </c>
      <c r="AI250" s="190" t="str">
        <f t="shared" si="129"/>
        <v/>
      </c>
      <c r="AJ250" s="190" t="str">
        <f t="shared" si="129"/>
        <v/>
      </c>
      <c r="AK250" s="190" t="str">
        <f t="shared" si="129"/>
        <v/>
      </c>
      <c r="AL250" s="190" t="str">
        <f t="shared" si="129"/>
        <v/>
      </c>
      <c r="AM250" s="190" t="str">
        <f t="shared" si="129"/>
        <v/>
      </c>
      <c r="AN250" s="190" t="str">
        <f t="shared" si="129"/>
        <v/>
      </c>
      <c r="AO250" s="190" t="str">
        <f t="shared" si="128"/>
        <v/>
      </c>
      <c r="AP250" s="190" t="str">
        <f t="shared" si="128"/>
        <v/>
      </c>
      <c r="AQ250" s="190" t="str">
        <f t="shared" si="128"/>
        <v/>
      </c>
      <c r="AR250" s="190" t="str">
        <f t="shared" si="128"/>
        <v/>
      </c>
      <c r="AS250" s="190" t="str">
        <f t="shared" si="128"/>
        <v/>
      </c>
      <c r="AT250" s="190" t="str">
        <f t="shared" si="128"/>
        <v/>
      </c>
      <c r="AU250" s="190" t="str">
        <f t="shared" si="128"/>
        <v/>
      </c>
      <c r="AV250" s="190" t="str">
        <f t="shared" si="128"/>
        <v/>
      </c>
      <c r="AW250" s="190" t="str">
        <f t="shared" si="128"/>
        <v/>
      </c>
      <c r="AX250" s="190" t="str">
        <f t="shared" si="128"/>
        <v/>
      </c>
      <c r="AY250" s="190" t="str">
        <f t="shared" si="128"/>
        <v/>
      </c>
      <c r="AZ250" s="190" t="str">
        <f t="shared" si="128"/>
        <v/>
      </c>
      <c r="BA250" s="190" t="str">
        <f t="shared" si="128"/>
        <v/>
      </c>
      <c r="BB250" s="190" t="str">
        <f t="shared" si="128"/>
        <v/>
      </c>
      <c r="BC250" s="190" t="str">
        <f t="shared" si="128"/>
        <v/>
      </c>
      <c r="BD250" s="190" t="str">
        <f t="shared" si="128"/>
        <v/>
      </c>
      <c r="BE250" s="190" t="str">
        <f t="shared" si="120"/>
        <v/>
      </c>
      <c r="BF250" s="190" t="str">
        <f t="shared" si="120"/>
        <v/>
      </c>
      <c r="BG250" s="190" t="str">
        <f t="shared" si="120"/>
        <v/>
      </c>
      <c r="BH250" s="190" t="str">
        <f t="shared" si="120"/>
        <v/>
      </c>
      <c r="BI250" s="190" t="str">
        <f t="shared" si="120"/>
        <v/>
      </c>
      <c r="BJ250" s="190" t="str">
        <f t="shared" si="120"/>
        <v/>
      </c>
      <c r="BK250" s="190" t="str">
        <f t="shared" si="120"/>
        <v/>
      </c>
      <c r="BL250" s="190" t="str">
        <f t="shared" si="120"/>
        <v/>
      </c>
      <c r="BM250" s="190" t="str">
        <f t="shared" si="120"/>
        <v/>
      </c>
      <c r="BN250" s="190" t="str">
        <f t="shared" si="120"/>
        <v/>
      </c>
      <c r="BO250" s="190" t="str">
        <f t="shared" si="120"/>
        <v/>
      </c>
      <c r="BP250" s="190" t="str">
        <f t="shared" si="120"/>
        <v/>
      </c>
      <c r="BQ250" s="190" t="str">
        <f t="shared" si="120"/>
        <v/>
      </c>
      <c r="BR250" s="190" t="str">
        <f t="shared" si="120"/>
        <v/>
      </c>
      <c r="BS250" s="190" t="str">
        <f t="shared" si="126"/>
        <v/>
      </c>
      <c r="BT250" s="190" t="str">
        <f t="shared" si="125"/>
        <v/>
      </c>
      <c r="BU250" s="190" t="str">
        <f t="shared" si="125"/>
        <v/>
      </c>
      <c r="BV250" s="190" t="str">
        <f t="shared" si="125"/>
        <v/>
      </c>
      <c r="BW250" s="190" t="str">
        <f t="shared" si="125"/>
        <v/>
      </c>
      <c r="BX250" s="190" t="str">
        <f t="shared" si="125"/>
        <v/>
      </c>
      <c r="BY250" s="190" t="str">
        <f t="shared" si="125"/>
        <v/>
      </c>
      <c r="BZ250" t="e">
        <f>IF(LEFT(B250,6)=$A$1,IF(ISERROR(FIND(SALES!$M$8,MPAN!H250)),"",TRUE),"")</f>
        <v>#N/A</v>
      </c>
    </row>
    <row r="251" spans="1:78" x14ac:dyDescent="0.25">
      <c r="A251" t="e">
        <f>IF(BZ251=TRUE,BZ251&amp;COUNTIF($BZ$3:BZ251,"TRUE"),"")</f>
        <v>#N/A</v>
      </c>
      <c r="B251" s="625" t="str">
        <f t="shared" si="101"/>
        <v>00</v>
      </c>
      <c r="C251" s="626">
        <f>'F12'!E254</f>
        <v>0</v>
      </c>
      <c r="D251" s="1" t="str">
        <f t="shared" si="102"/>
        <v>0</v>
      </c>
      <c r="E251" s="1" t="str">
        <f t="shared" si="103"/>
        <v>0</v>
      </c>
      <c r="F251" t="str">
        <f t="shared" si="106"/>
        <v>0</v>
      </c>
      <c r="G251" t="e">
        <f t="shared" si="107"/>
        <v>#VALUE!</v>
      </c>
      <c r="H251" s="1">
        <f>'F12'!F254</f>
        <v>0</v>
      </c>
      <c r="I251" s="197">
        <f t="shared" si="104"/>
        <v>0.25</v>
      </c>
      <c r="J251" s="190" t="str">
        <f t="shared" si="127"/>
        <v/>
      </c>
      <c r="K251" s="190" t="str">
        <f t="shared" si="127"/>
        <v/>
      </c>
      <c r="L251" s="190" t="str">
        <f t="shared" si="127"/>
        <v/>
      </c>
      <c r="M251" s="190" t="str">
        <f t="shared" si="127"/>
        <v/>
      </c>
      <c r="N251" s="190" t="str">
        <f t="shared" si="127"/>
        <v/>
      </c>
      <c r="O251" s="190" t="str">
        <f t="shared" si="127"/>
        <v/>
      </c>
      <c r="P251" s="190" t="str">
        <f t="shared" si="127"/>
        <v/>
      </c>
      <c r="Q251" s="190" t="str">
        <f t="shared" si="127"/>
        <v/>
      </c>
      <c r="R251" s="190" t="str">
        <f t="shared" si="127"/>
        <v/>
      </c>
      <c r="S251" s="190" t="str">
        <f t="shared" si="127"/>
        <v/>
      </c>
      <c r="T251" s="190" t="str">
        <f t="shared" si="127"/>
        <v/>
      </c>
      <c r="U251" s="190" t="str">
        <f t="shared" si="127"/>
        <v/>
      </c>
      <c r="V251" s="190" t="str">
        <f t="shared" si="127"/>
        <v/>
      </c>
      <c r="W251" s="190" t="str">
        <f t="shared" si="127"/>
        <v/>
      </c>
      <c r="X251" s="190" t="str">
        <f t="shared" si="127"/>
        <v/>
      </c>
      <c r="Y251" s="190" t="str">
        <f t="shared" si="127"/>
        <v/>
      </c>
      <c r="Z251" s="190" t="str">
        <f t="shared" si="129"/>
        <v/>
      </c>
      <c r="AA251" s="190" t="str">
        <f t="shared" si="129"/>
        <v/>
      </c>
      <c r="AB251" s="190" t="str">
        <f t="shared" si="129"/>
        <v/>
      </c>
      <c r="AC251" s="190" t="str">
        <f t="shared" si="129"/>
        <v/>
      </c>
      <c r="AD251" s="190" t="str">
        <f t="shared" si="129"/>
        <v/>
      </c>
      <c r="AE251" s="190" t="str">
        <f t="shared" si="129"/>
        <v/>
      </c>
      <c r="AF251" s="190" t="str">
        <f t="shared" si="129"/>
        <v/>
      </c>
      <c r="AG251" s="190" t="str">
        <f t="shared" si="129"/>
        <v/>
      </c>
      <c r="AH251" s="190" t="str">
        <f t="shared" si="129"/>
        <v/>
      </c>
      <c r="AI251" s="190" t="str">
        <f t="shared" si="129"/>
        <v/>
      </c>
      <c r="AJ251" s="190" t="str">
        <f t="shared" si="129"/>
        <v/>
      </c>
      <c r="AK251" s="190" t="str">
        <f t="shared" si="129"/>
        <v/>
      </c>
      <c r="AL251" s="190" t="str">
        <f t="shared" si="129"/>
        <v/>
      </c>
      <c r="AM251" s="190" t="str">
        <f t="shared" si="129"/>
        <v/>
      </c>
      <c r="AN251" s="190" t="str">
        <f t="shared" si="129"/>
        <v/>
      </c>
      <c r="AO251" s="190" t="str">
        <f t="shared" si="128"/>
        <v/>
      </c>
      <c r="AP251" s="190" t="str">
        <f t="shared" si="128"/>
        <v/>
      </c>
      <c r="AQ251" s="190" t="str">
        <f t="shared" si="128"/>
        <v/>
      </c>
      <c r="AR251" s="190" t="str">
        <f t="shared" si="128"/>
        <v/>
      </c>
      <c r="AS251" s="190" t="str">
        <f t="shared" si="128"/>
        <v/>
      </c>
      <c r="AT251" s="190" t="str">
        <f t="shared" si="128"/>
        <v/>
      </c>
      <c r="AU251" s="190" t="str">
        <f t="shared" si="128"/>
        <v/>
      </c>
      <c r="AV251" s="190" t="str">
        <f t="shared" si="128"/>
        <v/>
      </c>
      <c r="AW251" s="190" t="str">
        <f t="shared" si="128"/>
        <v/>
      </c>
      <c r="AX251" s="190" t="str">
        <f t="shared" si="128"/>
        <v/>
      </c>
      <c r="AY251" s="190" t="str">
        <f t="shared" si="128"/>
        <v/>
      </c>
      <c r="AZ251" s="190" t="str">
        <f t="shared" si="128"/>
        <v/>
      </c>
      <c r="BA251" s="190" t="str">
        <f t="shared" si="128"/>
        <v/>
      </c>
      <c r="BB251" s="190" t="str">
        <f t="shared" si="128"/>
        <v/>
      </c>
      <c r="BC251" s="190" t="str">
        <f t="shared" si="128"/>
        <v/>
      </c>
      <c r="BD251" s="190" t="str">
        <f t="shared" si="128"/>
        <v/>
      </c>
      <c r="BE251" s="190" t="str">
        <f t="shared" si="120"/>
        <v/>
      </c>
      <c r="BF251" s="190" t="str">
        <f t="shared" si="120"/>
        <v/>
      </c>
      <c r="BG251" s="190" t="str">
        <f t="shared" si="120"/>
        <v/>
      </c>
      <c r="BH251" s="190" t="str">
        <f t="shared" si="120"/>
        <v/>
      </c>
      <c r="BI251" s="190" t="str">
        <f t="shared" si="120"/>
        <v/>
      </c>
      <c r="BJ251" s="190" t="str">
        <f t="shared" si="120"/>
        <v/>
      </c>
      <c r="BK251" s="190" t="str">
        <f t="shared" si="120"/>
        <v/>
      </c>
      <c r="BL251" s="190" t="str">
        <f t="shared" si="120"/>
        <v/>
      </c>
      <c r="BM251" s="190" t="str">
        <f t="shared" si="120"/>
        <v/>
      </c>
      <c r="BN251" s="190" t="str">
        <f t="shared" si="120"/>
        <v/>
      </c>
      <c r="BO251" s="190" t="str">
        <f t="shared" si="120"/>
        <v/>
      </c>
      <c r="BP251" s="190" t="str">
        <f t="shared" si="120"/>
        <v/>
      </c>
      <c r="BQ251" s="190" t="str">
        <f t="shared" si="120"/>
        <v/>
      </c>
      <c r="BR251" s="190" t="str">
        <f t="shared" si="120"/>
        <v/>
      </c>
      <c r="BS251" s="190" t="str">
        <f t="shared" si="126"/>
        <v/>
      </c>
      <c r="BT251" s="190" t="str">
        <f t="shared" si="125"/>
        <v/>
      </c>
      <c r="BU251" s="190" t="str">
        <f t="shared" si="125"/>
        <v/>
      </c>
      <c r="BV251" s="190" t="str">
        <f t="shared" si="125"/>
        <v/>
      </c>
      <c r="BW251" s="190" t="str">
        <f t="shared" si="125"/>
        <v/>
      </c>
      <c r="BX251" s="190" t="str">
        <f t="shared" si="125"/>
        <v/>
      </c>
      <c r="BY251" s="190" t="str">
        <f t="shared" si="125"/>
        <v/>
      </c>
      <c r="BZ251" t="e">
        <f>IF(LEFT(B251,6)=$A$1,IF(ISERROR(FIND(SALES!$M$8,MPAN!H251)),"",TRUE),"")</f>
        <v>#N/A</v>
      </c>
    </row>
    <row r="252" spans="1:78" x14ac:dyDescent="0.25">
      <c r="A252" t="e">
        <f>IF(BZ252=TRUE,BZ252&amp;COUNTIF($BZ$3:BZ252,"TRUE"),"")</f>
        <v>#N/A</v>
      </c>
      <c r="B252" s="625" t="str">
        <f t="shared" si="101"/>
        <v>00</v>
      </c>
      <c r="C252" s="626">
        <f>'F12'!E255</f>
        <v>0</v>
      </c>
      <c r="D252" s="1" t="str">
        <f t="shared" si="102"/>
        <v>0</v>
      </c>
      <c r="E252" s="1" t="str">
        <f t="shared" si="103"/>
        <v>0</v>
      </c>
      <c r="F252" t="str">
        <f t="shared" si="106"/>
        <v>0</v>
      </c>
      <c r="G252" t="e">
        <f t="shared" si="107"/>
        <v>#VALUE!</v>
      </c>
      <c r="H252" s="1">
        <f>'F12'!F255</f>
        <v>0</v>
      </c>
      <c r="I252" s="197">
        <f t="shared" si="104"/>
        <v>0.25</v>
      </c>
      <c r="J252" s="190" t="str">
        <f t="shared" si="127"/>
        <v/>
      </c>
      <c r="K252" s="190" t="str">
        <f t="shared" si="127"/>
        <v/>
      </c>
      <c r="L252" s="190" t="str">
        <f t="shared" si="127"/>
        <v/>
      </c>
      <c r="M252" s="190" t="str">
        <f t="shared" si="127"/>
        <v/>
      </c>
      <c r="N252" s="190" t="str">
        <f t="shared" si="127"/>
        <v/>
      </c>
      <c r="O252" s="190" t="str">
        <f t="shared" si="127"/>
        <v/>
      </c>
      <c r="P252" s="190" t="str">
        <f t="shared" si="127"/>
        <v/>
      </c>
      <c r="Q252" s="190" t="str">
        <f t="shared" si="127"/>
        <v/>
      </c>
      <c r="R252" s="190" t="str">
        <f t="shared" si="127"/>
        <v/>
      </c>
      <c r="S252" s="190" t="str">
        <f t="shared" si="127"/>
        <v/>
      </c>
      <c r="T252" s="190" t="str">
        <f t="shared" si="127"/>
        <v/>
      </c>
      <c r="U252" s="190" t="str">
        <f t="shared" si="127"/>
        <v/>
      </c>
      <c r="V252" s="190" t="str">
        <f t="shared" si="127"/>
        <v/>
      </c>
      <c r="W252" s="190" t="str">
        <f t="shared" si="127"/>
        <v/>
      </c>
      <c r="X252" s="190" t="str">
        <f t="shared" si="127"/>
        <v/>
      </c>
      <c r="Y252" s="190" t="str">
        <f t="shared" si="127"/>
        <v/>
      </c>
      <c r="Z252" s="190" t="str">
        <f t="shared" si="129"/>
        <v/>
      </c>
      <c r="AA252" s="190" t="str">
        <f t="shared" si="129"/>
        <v/>
      </c>
      <c r="AB252" s="190" t="str">
        <f t="shared" si="129"/>
        <v/>
      </c>
      <c r="AC252" s="190" t="str">
        <f t="shared" si="129"/>
        <v/>
      </c>
      <c r="AD252" s="190" t="str">
        <f t="shared" si="129"/>
        <v/>
      </c>
      <c r="AE252" s="190" t="str">
        <f t="shared" si="129"/>
        <v/>
      </c>
      <c r="AF252" s="190" t="str">
        <f t="shared" si="129"/>
        <v/>
      </c>
      <c r="AG252" s="190" t="str">
        <f t="shared" si="129"/>
        <v/>
      </c>
      <c r="AH252" s="190" t="str">
        <f t="shared" si="129"/>
        <v/>
      </c>
      <c r="AI252" s="190" t="str">
        <f t="shared" si="129"/>
        <v/>
      </c>
      <c r="AJ252" s="190" t="str">
        <f t="shared" si="129"/>
        <v/>
      </c>
      <c r="AK252" s="190" t="str">
        <f t="shared" si="129"/>
        <v/>
      </c>
      <c r="AL252" s="190" t="str">
        <f t="shared" si="129"/>
        <v/>
      </c>
      <c r="AM252" s="190" t="str">
        <f t="shared" si="129"/>
        <v/>
      </c>
      <c r="AN252" s="190" t="str">
        <f t="shared" si="129"/>
        <v/>
      </c>
      <c r="AO252" s="190" t="str">
        <f t="shared" si="128"/>
        <v/>
      </c>
      <c r="AP252" s="190" t="str">
        <f t="shared" si="128"/>
        <v/>
      </c>
      <c r="AQ252" s="190" t="str">
        <f t="shared" si="128"/>
        <v/>
      </c>
      <c r="AR252" s="190" t="str">
        <f t="shared" si="128"/>
        <v/>
      </c>
      <c r="AS252" s="190" t="str">
        <f t="shared" si="128"/>
        <v/>
      </c>
      <c r="AT252" s="190" t="str">
        <f t="shared" si="128"/>
        <v/>
      </c>
      <c r="AU252" s="190" t="str">
        <f t="shared" si="128"/>
        <v/>
      </c>
      <c r="AV252" s="190" t="str">
        <f t="shared" si="128"/>
        <v/>
      </c>
      <c r="AW252" s="190" t="str">
        <f t="shared" si="128"/>
        <v/>
      </c>
      <c r="AX252" s="190" t="str">
        <f t="shared" si="128"/>
        <v/>
      </c>
      <c r="AY252" s="190" t="str">
        <f t="shared" si="128"/>
        <v/>
      </c>
      <c r="AZ252" s="190" t="str">
        <f t="shared" si="128"/>
        <v/>
      </c>
      <c r="BA252" s="190" t="str">
        <f t="shared" si="128"/>
        <v/>
      </c>
      <c r="BB252" s="190" t="str">
        <f t="shared" si="128"/>
        <v/>
      </c>
      <c r="BC252" s="190" t="str">
        <f t="shared" si="128"/>
        <v/>
      </c>
      <c r="BD252" s="190" t="str">
        <f t="shared" si="128"/>
        <v/>
      </c>
      <c r="BE252" s="190" t="str">
        <f t="shared" si="120"/>
        <v/>
      </c>
      <c r="BF252" s="190" t="str">
        <f t="shared" si="120"/>
        <v/>
      </c>
      <c r="BG252" s="190" t="str">
        <f t="shared" si="120"/>
        <v/>
      </c>
      <c r="BH252" s="190" t="str">
        <f t="shared" si="120"/>
        <v/>
      </c>
      <c r="BI252" s="190" t="str">
        <f t="shared" si="120"/>
        <v/>
      </c>
      <c r="BJ252" s="190" t="str">
        <f t="shared" si="120"/>
        <v/>
      </c>
      <c r="BK252" s="190" t="str">
        <f t="shared" si="120"/>
        <v/>
      </c>
      <c r="BL252" s="190" t="str">
        <f t="shared" si="120"/>
        <v/>
      </c>
      <c r="BM252" s="190" t="str">
        <f t="shared" si="120"/>
        <v/>
      </c>
      <c r="BN252" s="190" t="str">
        <f t="shared" si="120"/>
        <v/>
      </c>
      <c r="BO252" s="190" t="str">
        <f t="shared" si="120"/>
        <v/>
      </c>
      <c r="BP252" s="190" t="str">
        <f t="shared" si="120"/>
        <v/>
      </c>
      <c r="BQ252" s="190" t="str">
        <f t="shared" si="120"/>
        <v/>
      </c>
      <c r="BR252" s="190" t="str">
        <f t="shared" si="120"/>
        <v/>
      </c>
      <c r="BS252" s="190" t="str">
        <f t="shared" si="126"/>
        <v/>
      </c>
      <c r="BT252" s="190" t="str">
        <f t="shared" si="125"/>
        <v/>
      </c>
      <c r="BU252" s="190" t="str">
        <f t="shared" si="125"/>
        <v/>
      </c>
      <c r="BV252" s="190" t="str">
        <f t="shared" si="125"/>
        <v/>
      </c>
      <c r="BW252" s="190" t="str">
        <f t="shared" si="125"/>
        <v/>
      </c>
      <c r="BX252" s="190" t="str">
        <f t="shared" si="125"/>
        <v/>
      </c>
      <c r="BY252" s="190" t="str">
        <f t="shared" si="125"/>
        <v/>
      </c>
      <c r="BZ252" t="e">
        <f>IF(LEFT(B252,6)=$A$1,IF(ISERROR(FIND(SALES!$M$8,MPAN!H252)),"",TRUE),"")</f>
        <v>#N/A</v>
      </c>
    </row>
    <row r="253" spans="1:78" x14ac:dyDescent="0.25">
      <c r="A253" t="e">
        <f>IF(BZ253=TRUE,BZ253&amp;COUNTIF($BZ$3:BZ253,"TRUE"),"")</f>
        <v>#N/A</v>
      </c>
      <c r="B253" s="625" t="str">
        <f t="shared" si="101"/>
        <v>00</v>
      </c>
      <c r="C253" s="626">
        <f>'F12'!E256</f>
        <v>0</v>
      </c>
      <c r="D253" s="1" t="str">
        <f t="shared" si="102"/>
        <v>0</v>
      </c>
      <c r="E253" s="1" t="str">
        <f t="shared" si="103"/>
        <v>0</v>
      </c>
      <c r="F253" t="str">
        <f t="shared" si="106"/>
        <v>0</v>
      </c>
      <c r="G253" t="e">
        <f t="shared" si="107"/>
        <v>#VALUE!</v>
      </c>
      <c r="H253" s="1">
        <f>'F12'!F256</f>
        <v>0</v>
      </c>
      <c r="I253" s="197">
        <f t="shared" si="104"/>
        <v>0.25</v>
      </c>
      <c r="J253" s="190" t="str">
        <f t="shared" si="127"/>
        <v/>
      </c>
      <c r="K253" s="190" t="str">
        <f t="shared" si="127"/>
        <v/>
      </c>
      <c r="L253" s="190" t="str">
        <f t="shared" si="127"/>
        <v/>
      </c>
      <c r="M253" s="190" t="str">
        <f t="shared" si="127"/>
        <v/>
      </c>
      <c r="N253" s="190" t="str">
        <f t="shared" si="127"/>
        <v/>
      </c>
      <c r="O253" s="190" t="str">
        <f t="shared" si="127"/>
        <v/>
      </c>
      <c r="P253" s="190" t="str">
        <f t="shared" si="127"/>
        <v/>
      </c>
      <c r="Q253" s="190" t="str">
        <f t="shared" si="127"/>
        <v/>
      </c>
      <c r="R253" s="190" t="str">
        <f t="shared" si="127"/>
        <v/>
      </c>
      <c r="S253" s="190" t="str">
        <f t="shared" si="127"/>
        <v/>
      </c>
      <c r="T253" s="190" t="str">
        <f t="shared" si="127"/>
        <v/>
      </c>
      <c r="U253" s="190" t="str">
        <f t="shared" si="127"/>
        <v/>
      </c>
      <c r="V253" s="190" t="str">
        <f t="shared" si="127"/>
        <v/>
      </c>
      <c r="W253" s="190" t="str">
        <f t="shared" si="127"/>
        <v/>
      </c>
      <c r="X253" s="190" t="str">
        <f t="shared" si="127"/>
        <v/>
      </c>
      <c r="Y253" s="190" t="str">
        <f t="shared" si="127"/>
        <v/>
      </c>
      <c r="Z253" s="190" t="str">
        <f t="shared" si="129"/>
        <v/>
      </c>
      <c r="AA253" s="190" t="str">
        <f t="shared" si="129"/>
        <v/>
      </c>
      <c r="AB253" s="190" t="str">
        <f t="shared" si="129"/>
        <v/>
      </c>
      <c r="AC253" s="190" t="str">
        <f t="shared" si="129"/>
        <v/>
      </c>
      <c r="AD253" s="190" t="str">
        <f t="shared" si="129"/>
        <v/>
      </c>
      <c r="AE253" s="190" t="str">
        <f t="shared" si="129"/>
        <v/>
      </c>
      <c r="AF253" s="190" t="str">
        <f t="shared" si="129"/>
        <v/>
      </c>
      <c r="AG253" s="190" t="str">
        <f t="shared" si="129"/>
        <v/>
      </c>
      <c r="AH253" s="190" t="str">
        <f t="shared" si="129"/>
        <v/>
      </c>
      <c r="AI253" s="190" t="str">
        <f t="shared" si="129"/>
        <v/>
      </c>
      <c r="AJ253" s="190" t="str">
        <f t="shared" si="129"/>
        <v/>
      </c>
      <c r="AK253" s="190" t="str">
        <f t="shared" si="129"/>
        <v/>
      </c>
      <c r="AL253" s="190" t="str">
        <f t="shared" si="129"/>
        <v/>
      </c>
      <c r="AM253" s="190" t="str">
        <f t="shared" si="129"/>
        <v/>
      </c>
      <c r="AN253" s="190" t="str">
        <f t="shared" si="129"/>
        <v/>
      </c>
      <c r="AO253" s="190" t="str">
        <f t="shared" si="128"/>
        <v/>
      </c>
      <c r="AP253" s="190" t="str">
        <f t="shared" si="128"/>
        <v/>
      </c>
      <c r="AQ253" s="190" t="str">
        <f t="shared" si="128"/>
        <v/>
      </c>
      <c r="AR253" s="190" t="str">
        <f t="shared" si="128"/>
        <v/>
      </c>
      <c r="AS253" s="190" t="str">
        <f t="shared" si="128"/>
        <v/>
      </c>
      <c r="AT253" s="190" t="str">
        <f t="shared" si="128"/>
        <v/>
      </c>
      <c r="AU253" s="190" t="str">
        <f t="shared" si="128"/>
        <v/>
      </c>
      <c r="AV253" s="190" t="str">
        <f t="shared" si="128"/>
        <v/>
      </c>
      <c r="AW253" s="190" t="str">
        <f t="shared" si="128"/>
        <v/>
      </c>
      <c r="AX253" s="190" t="str">
        <f t="shared" si="128"/>
        <v/>
      </c>
      <c r="AY253" s="190" t="str">
        <f t="shared" si="128"/>
        <v/>
      </c>
      <c r="AZ253" s="190" t="str">
        <f t="shared" si="128"/>
        <v/>
      </c>
      <c r="BA253" s="190" t="str">
        <f t="shared" si="128"/>
        <v/>
      </c>
      <c r="BB253" s="190" t="str">
        <f t="shared" si="128"/>
        <v/>
      </c>
      <c r="BC253" s="190" t="str">
        <f t="shared" si="128"/>
        <v/>
      </c>
      <c r="BD253" s="190" t="str">
        <f t="shared" si="128"/>
        <v/>
      </c>
      <c r="BE253" s="190" t="str">
        <f t="shared" si="120"/>
        <v/>
      </c>
      <c r="BF253" s="190" t="str">
        <f t="shared" si="120"/>
        <v/>
      </c>
      <c r="BG253" s="190" t="str">
        <f t="shared" si="120"/>
        <v/>
      </c>
      <c r="BH253" s="190" t="str">
        <f t="shared" si="120"/>
        <v/>
      </c>
      <c r="BI253" s="190" t="str">
        <f t="shared" si="120"/>
        <v/>
      </c>
      <c r="BJ253" s="190" t="str">
        <f t="shared" si="120"/>
        <v/>
      </c>
      <c r="BK253" s="190" t="str">
        <f t="shared" si="120"/>
        <v/>
      </c>
      <c r="BL253" s="190" t="str">
        <f t="shared" si="120"/>
        <v/>
      </c>
      <c r="BM253" s="190" t="str">
        <f t="shared" si="120"/>
        <v/>
      </c>
      <c r="BN253" s="190" t="str">
        <f t="shared" si="120"/>
        <v/>
      </c>
      <c r="BO253" s="190" t="str">
        <f t="shared" si="120"/>
        <v/>
      </c>
      <c r="BP253" s="190" t="str">
        <f t="shared" si="120"/>
        <v/>
      </c>
      <c r="BQ253" s="190" t="str">
        <f t="shared" si="120"/>
        <v/>
      </c>
      <c r="BR253" s="190" t="str">
        <f>IF(BR$2&gt;LEN($H253),IF(BR$1=1,IF(LEN($H253)=2,"0"&amp;$H253,""),""),RIGHT(LEFT($H253,BR$2),3))</f>
        <v/>
      </c>
      <c r="BS253" s="190" t="str">
        <f t="shared" si="126"/>
        <v/>
      </c>
      <c r="BT253" s="190" t="str">
        <f t="shared" si="125"/>
        <v/>
      </c>
      <c r="BU253" s="190" t="str">
        <f t="shared" si="125"/>
        <v/>
      </c>
      <c r="BV253" s="190" t="str">
        <f t="shared" si="125"/>
        <v/>
      </c>
      <c r="BW253" s="190" t="str">
        <f t="shared" si="125"/>
        <v/>
      </c>
      <c r="BX253" s="190" t="str">
        <f t="shared" si="125"/>
        <v/>
      </c>
      <c r="BY253" s="190" t="str">
        <f t="shared" si="125"/>
        <v/>
      </c>
      <c r="BZ253" t="e">
        <f>IF(LEFT(B253,6)=$A$1,IF(ISERROR(FIND(SALES!$M$8,MPAN!H253)),"",TRUE),"")</f>
        <v>#N/A</v>
      </c>
    </row>
    <row r="254" spans="1:78" x14ac:dyDescent="0.25">
      <c r="A254" t="e">
        <f>IF(BZ254=TRUE,BZ254&amp;COUNTIF($BZ$3:BZ254,"TRUE"),"")</f>
        <v>#N/A</v>
      </c>
      <c r="B254" s="625" t="str">
        <f t="shared" si="101"/>
        <v>00</v>
      </c>
      <c r="C254" s="626">
        <f>'F12'!E257</f>
        <v>0</v>
      </c>
      <c r="D254" s="1" t="str">
        <f t="shared" si="102"/>
        <v>0</v>
      </c>
      <c r="E254" s="1" t="str">
        <f t="shared" si="103"/>
        <v>0</v>
      </c>
      <c r="F254" t="str">
        <f t="shared" si="106"/>
        <v>0</v>
      </c>
      <c r="G254" t="e">
        <f t="shared" si="107"/>
        <v>#VALUE!</v>
      </c>
      <c r="H254" s="1">
        <f>'F12'!F257</f>
        <v>0</v>
      </c>
      <c r="I254" s="197">
        <f t="shared" si="104"/>
        <v>0.25</v>
      </c>
      <c r="J254" s="190" t="str">
        <f t="shared" si="127"/>
        <v/>
      </c>
      <c r="K254" s="190" t="str">
        <f t="shared" si="127"/>
        <v/>
      </c>
      <c r="L254" s="190" t="str">
        <f t="shared" si="127"/>
        <v/>
      </c>
      <c r="M254" s="190" t="str">
        <f t="shared" si="127"/>
        <v/>
      </c>
      <c r="N254" s="190" t="str">
        <f t="shared" si="127"/>
        <v/>
      </c>
      <c r="O254" s="190" t="str">
        <f t="shared" si="127"/>
        <v/>
      </c>
      <c r="P254" s="190" t="str">
        <f t="shared" si="127"/>
        <v/>
      </c>
      <c r="Q254" s="190" t="str">
        <f t="shared" si="127"/>
        <v/>
      </c>
      <c r="R254" s="190" t="str">
        <f t="shared" si="127"/>
        <v/>
      </c>
      <c r="S254" s="190" t="str">
        <f t="shared" si="127"/>
        <v/>
      </c>
      <c r="T254" s="190" t="str">
        <f t="shared" si="127"/>
        <v/>
      </c>
      <c r="U254" s="190" t="str">
        <f t="shared" si="127"/>
        <v/>
      </c>
      <c r="V254" s="190" t="str">
        <f t="shared" si="127"/>
        <v/>
      </c>
      <c r="W254" s="190" t="str">
        <f t="shared" si="127"/>
        <v/>
      </c>
      <c r="X254" s="190" t="str">
        <f t="shared" si="127"/>
        <v/>
      </c>
      <c r="Y254" s="190" t="str">
        <f t="shared" si="127"/>
        <v/>
      </c>
      <c r="Z254" s="190" t="str">
        <f t="shared" si="129"/>
        <v/>
      </c>
      <c r="AA254" s="190" t="str">
        <f t="shared" si="129"/>
        <v/>
      </c>
      <c r="AB254" s="190" t="str">
        <f t="shared" si="129"/>
        <v/>
      </c>
      <c r="AC254" s="190" t="str">
        <f t="shared" si="129"/>
        <v/>
      </c>
      <c r="AD254" s="190" t="str">
        <f t="shared" si="129"/>
        <v/>
      </c>
      <c r="AE254" s="190" t="str">
        <f t="shared" si="129"/>
        <v/>
      </c>
      <c r="AF254" s="190" t="str">
        <f t="shared" si="129"/>
        <v/>
      </c>
      <c r="AG254" s="190" t="str">
        <f t="shared" si="129"/>
        <v/>
      </c>
      <c r="AH254" s="190" t="str">
        <f t="shared" si="129"/>
        <v/>
      </c>
      <c r="AI254" s="190" t="str">
        <f t="shared" si="129"/>
        <v/>
      </c>
      <c r="AJ254" s="190" t="str">
        <f t="shared" si="129"/>
        <v/>
      </c>
      <c r="AK254" s="190" t="str">
        <f t="shared" si="129"/>
        <v/>
      </c>
      <c r="AL254" s="190" t="str">
        <f t="shared" si="129"/>
        <v/>
      </c>
      <c r="AM254" s="190" t="str">
        <f t="shared" si="129"/>
        <v/>
      </c>
      <c r="AN254" s="190" t="str">
        <f t="shared" si="129"/>
        <v/>
      </c>
      <c r="AO254" s="190" t="str">
        <f t="shared" si="128"/>
        <v/>
      </c>
      <c r="AP254" s="190" t="str">
        <f t="shared" si="128"/>
        <v/>
      </c>
      <c r="AQ254" s="190" t="str">
        <f t="shared" si="128"/>
        <v/>
      </c>
      <c r="AR254" s="190" t="str">
        <f t="shared" si="128"/>
        <v/>
      </c>
      <c r="AS254" s="190" t="str">
        <f t="shared" si="128"/>
        <v/>
      </c>
      <c r="AT254" s="190" t="str">
        <f t="shared" si="128"/>
        <v/>
      </c>
      <c r="AU254" s="190" t="str">
        <f t="shared" si="128"/>
        <v/>
      </c>
      <c r="AV254" s="190" t="str">
        <f t="shared" si="128"/>
        <v/>
      </c>
      <c r="AW254" s="190" t="str">
        <f t="shared" si="128"/>
        <v/>
      </c>
      <c r="AX254" s="190" t="str">
        <f t="shared" si="128"/>
        <v/>
      </c>
      <c r="AY254" s="190" t="str">
        <f t="shared" si="128"/>
        <v/>
      </c>
      <c r="AZ254" s="190" t="str">
        <f t="shared" si="128"/>
        <v/>
      </c>
      <c r="BA254" s="190" t="str">
        <f t="shared" si="128"/>
        <v/>
      </c>
      <c r="BB254" s="190" t="str">
        <f t="shared" si="128"/>
        <v/>
      </c>
      <c r="BC254" s="190" t="str">
        <f t="shared" si="128"/>
        <v/>
      </c>
      <c r="BD254" s="190" t="str">
        <f t="shared" si="128"/>
        <v/>
      </c>
      <c r="BE254" s="190" t="str">
        <f t="shared" ref="BE254:BS271" si="130">IF(BE$2&gt;LEN($H254),IF(BE$1=1,IF(LEN($H254)=2,"0"&amp;$H254,""),""),RIGHT(LEFT($H254,BE$2),3))</f>
        <v/>
      </c>
      <c r="BF254" s="190" t="str">
        <f t="shared" si="130"/>
        <v/>
      </c>
      <c r="BG254" s="190" t="str">
        <f t="shared" si="130"/>
        <v/>
      </c>
      <c r="BH254" s="190" t="str">
        <f t="shared" si="130"/>
        <v/>
      </c>
      <c r="BI254" s="190" t="str">
        <f t="shared" si="130"/>
        <v/>
      </c>
      <c r="BJ254" s="190" t="str">
        <f t="shared" si="130"/>
        <v/>
      </c>
      <c r="BK254" s="190" t="str">
        <f t="shared" si="130"/>
        <v/>
      </c>
      <c r="BL254" s="190" t="str">
        <f t="shared" si="130"/>
        <v/>
      </c>
      <c r="BM254" s="190" t="str">
        <f t="shared" si="130"/>
        <v/>
      </c>
      <c r="BN254" s="190" t="str">
        <f t="shared" si="130"/>
        <v/>
      </c>
      <c r="BO254" s="190" t="str">
        <f t="shared" si="130"/>
        <v/>
      </c>
      <c r="BP254" s="190" t="str">
        <f t="shared" si="130"/>
        <v/>
      </c>
      <c r="BQ254" s="190" t="str">
        <f t="shared" si="130"/>
        <v/>
      </c>
      <c r="BR254" s="190" t="str">
        <f t="shared" si="130"/>
        <v/>
      </c>
      <c r="BS254" s="190" t="str">
        <f t="shared" si="130"/>
        <v/>
      </c>
      <c r="BT254" s="190" t="str">
        <f t="shared" si="125"/>
        <v/>
      </c>
      <c r="BU254" s="190" t="str">
        <f t="shared" si="125"/>
        <v/>
      </c>
      <c r="BV254" s="190" t="str">
        <f t="shared" si="125"/>
        <v/>
      </c>
      <c r="BW254" s="190" t="str">
        <f t="shared" si="125"/>
        <v/>
      </c>
      <c r="BX254" s="190" t="str">
        <f t="shared" si="125"/>
        <v/>
      </c>
      <c r="BY254" s="190" t="str">
        <f t="shared" si="125"/>
        <v/>
      </c>
      <c r="BZ254" t="e">
        <f>IF(LEFT(B254,6)=$A$1,IF(ISERROR(FIND(SALES!$M$8,MPAN!H254)),"",TRUE),"")</f>
        <v>#N/A</v>
      </c>
    </row>
    <row r="255" spans="1:78" x14ac:dyDescent="0.25">
      <c r="A255" t="e">
        <f>IF(BZ255=TRUE,BZ255&amp;COUNTIF($BZ$3:BZ255,"TRUE"),"")</f>
        <v>#N/A</v>
      </c>
      <c r="B255" s="625" t="str">
        <f t="shared" si="101"/>
        <v>00</v>
      </c>
      <c r="C255" s="626">
        <f>'F12'!E258</f>
        <v>0</v>
      </c>
      <c r="D255" s="1" t="str">
        <f t="shared" si="102"/>
        <v>0</v>
      </c>
      <c r="E255" s="1" t="str">
        <f t="shared" si="103"/>
        <v>0</v>
      </c>
      <c r="F255" t="str">
        <f t="shared" si="106"/>
        <v>0</v>
      </c>
      <c r="G255" t="e">
        <f t="shared" si="107"/>
        <v>#VALUE!</v>
      </c>
      <c r="H255" s="1">
        <f>'F12'!F258</f>
        <v>0</v>
      </c>
      <c r="I255" s="197">
        <f t="shared" si="104"/>
        <v>0.25</v>
      </c>
      <c r="J255" s="190" t="str">
        <f t="shared" si="127"/>
        <v/>
      </c>
      <c r="K255" s="190" t="str">
        <f t="shared" si="127"/>
        <v/>
      </c>
      <c r="L255" s="190" t="str">
        <f t="shared" si="127"/>
        <v/>
      </c>
      <c r="M255" s="190" t="str">
        <f t="shared" si="127"/>
        <v/>
      </c>
      <c r="N255" s="190" t="str">
        <f t="shared" si="127"/>
        <v/>
      </c>
      <c r="O255" s="190" t="str">
        <f t="shared" si="127"/>
        <v/>
      </c>
      <c r="P255" s="190" t="str">
        <f t="shared" si="127"/>
        <v/>
      </c>
      <c r="Q255" s="190" t="str">
        <f t="shared" si="127"/>
        <v/>
      </c>
      <c r="R255" s="190" t="str">
        <f t="shared" si="127"/>
        <v/>
      </c>
      <c r="S255" s="190" t="str">
        <f t="shared" si="127"/>
        <v/>
      </c>
      <c r="T255" s="190" t="str">
        <f t="shared" si="127"/>
        <v/>
      </c>
      <c r="U255" s="190" t="str">
        <f t="shared" si="127"/>
        <v/>
      </c>
      <c r="V255" s="190" t="str">
        <f t="shared" si="127"/>
        <v/>
      </c>
      <c r="W255" s="190" t="str">
        <f t="shared" si="127"/>
        <v/>
      </c>
      <c r="X255" s="190" t="str">
        <f t="shared" si="127"/>
        <v/>
      </c>
      <c r="Y255" s="190" t="str">
        <f t="shared" si="127"/>
        <v/>
      </c>
      <c r="Z255" s="190" t="str">
        <f t="shared" si="129"/>
        <v/>
      </c>
      <c r="AA255" s="190" t="str">
        <f t="shared" si="129"/>
        <v/>
      </c>
      <c r="AB255" s="190" t="str">
        <f t="shared" si="129"/>
        <v/>
      </c>
      <c r="AC255" s="190" t="str">
        <f t="shared" si="129"/>
        <v/>
      </c>
      <c r="AD255" s="190" t="str">
        <f t="shared" si="129"/>
        <v/>
      </c>
      <c r="AE255" s="190" t="str">
        <f t="shared" si="129"/>
        <v/>
      </c>
      <c r="AF255" s="190" t="str">
        <f t="shared" si="129"/>
        <v/>
      </c>
      <c r="AG255" s="190" t="str">
        <f t="shared" si="129"/>
        <v/>
      </c>
      <c r="AH255" s="190" t="str">
        <f t="shared" si="129"/>
        <v/>
      </c>
      <c r="AI255" s="190" t="str">
        <f t="shared" si="129"/>
        <v/>
      </c>
      <c r="AJ255" s="190" t="str">
        <f t="shared" si="129"/>
        <v/>
      </c>
      <c r="AK255" s="190" t="str">
        <f t="shared" si="129"/>
        <v/>
      </c>
      <c r="AL255" s="190" t="str">
        <f t="shared" si="129"/>
        <v/>
      </c>
      <c r="AM255" s="190" t="str">
        <f t="shared" si="129"/>
        <v/>
      </c>
      <c r="AN255" s="190" t="str">
        <f t="shared" si="129"/>
        <v/>
      </c>
      <c r="AO255" s="190" t="str">
        <f t="shared" si="128"/>
        <v/>
      </c>
      <c r="AP255" s="190" t="str">
        <f t="shared" si="128"/>
        <v/>
      </c>
      <c r="AQ255" s="190" t="str">
        <f t="shared" si="128"/>
        <v/>
      </c>
      <c r="AR255" s="190" t="str">
        <f t="shared" si="128"/>
        <v/>
      </c>
      <c r="AS255" s="190" t="str">
        <f t="shared" si="128"/>
        <v/>
      </c>
      <c r="AT255" s="190" t="str">
        <f t="shared" si="128"/>
        <v/>
      </c>
      <c r="AU255" s="190" t="str">
        <f t="shared" si="128"/>
        <v/>
      </c>
      <c r="AV255" s="190" t="str">
        <f t="shared" si="128"/>
        <v/>
      </c>
      <c r="AW255" s="190" t="str">
        <f t="shared" si="128"/>
        <v/>
      </c>
      <c r="AX255" s="190" t="str">
        <f t="shared" si="128"/>
        <v/>
      </c>
      <c r="AY255" s="190" t="str">
        <f t="shared" si="128"/>
        <v/>
      </c>
      <c r="AZ255" s="190" t="str">
        <f t="shared" si="128"/>
        <v/>
      </c>
      <c r="BA255" s="190" t="str">
        <f t="shared" si="128"/>
        <v/>
      </c>
      <c r="BB255" s="190" t="str">
        <f t="shared" si="128"/>
        <v/>
      </c>
      <c r="BC255" s="190" t="str">
        <f t="shared" si="128"/>
        <v/>
      </c>
      <c r="BD255" s="190" t="str">
        <f t="shared" si="128"/>
        <v/>
      </c>
      <c r="BE255" s="190" t="str">
        <f t="shared" si="130"/>
        <v/>
      </c>
      <c r="BF255" s="190" t="str">
        <f t="shared" si="130"/>
        <v/>
      </c>
      <c r="BG255" s="190" t="str">
        <f t="shared" si="130"/>
        <v/>
      </c>
      <c r="BH255" s="190" t="str">
        <f t="shared" si="130"/>
        <v/>
      </c>
      <c r="BI255" s="190" t="str">
        <f t="shared" si="130"/>
        <v/>
      </c>
      <c r="BJ255" s="190" t="str">
        <f t="shared" si="130"/>
        <v/>
      </c>
      <c r="BK255" s="190" t="str">
        <f t="shared" si="130"/>
        <v/>
      </c>
      <c r="BL255" s="190" t="str">
        <f t="shared" si="130"/>
        <v/>
      </c>
      <c r="BM255" s="190" t="str">
        <f t="shared" si="130"/>
        <v/>
      </c>
      <c r="BN255" s="190" t="str">
        <f t="shared" si="130"/>
        <v/>
      </c>
      <c r="BO255" s="190" t="str">
        <f t="shared" si="130"/>
        <v/>
      </c>
      <c r="BP255" s="190" t="str">
        <f t="shared" si="130"/>
        <v/>
      </c>
      <c r="BQ255" s="190" t="str">
        <f t="shared" si="130"/>
        <v/>
      </c>
      <c r="BR255" s="190" t="str">
        <f t="shared" si="130"/>
        <v/>
      </c>
      <c r="BS255" s="190" t="str">
        <f t="shared" si="130"/>
        <v/>
      </c>
      <c r="BT255" s="190" t="str">
        <f t="shared" si="125"/>
        <v/>
      </c>
      <c r="BU255" s="190" t="str">
        <f t="shared" si="125"/>
        <v/>
      </c>
      <c r="BV255" s="190" t="str">
        <f t="shared" si="125"/>
        <v/>
      </c>
      <c r="BW255" s="190" t="str">
        <f t="shared" si="125"/>
        <v/>
      </c>
      <c r="BX255" s="190" t="str">
        <f t="shared" si="125"/>
        <v/>
      </c>
      <c r="BY255" s="190" t="str">
        <f t="shared" si="125"/>
        <v/>
      </c>
      <c r="BZ255" t="e">
        <f>IF(LEFT(B255,6)=$A$1,IF(ISERROR(FIND(SALES!$M$8,MPAN!H255)),"",TRUE),"")</f>
        <v>#N/A</v>
      </c>
    </row>
    <row r="256" spans="1:78" x14ac:dyDescent="0.25">
      <c r="A256" t="e">
        <f>IF(BZ256=TRUE,BZ256&amp;COUNTIF($BZ$3:BZ256,"TRUE"),"")</f>
        <v>#N/A</v>
      </c>
      <c r="B256" s="625" t="str">
        <f t="shared" si="101"/>
        <v>00</v>
      </c>
      <c r="C256" s="626">
        <f>'F12'!E259</f>
        <v>0</v>
      </c>
      <c r="D256" s="1" t="str">
        <f t="shared" si="102"/>
        <v>0</v>
      </c>
      <c r="E256" s="1" t="str">
        <f t="shared" si="103"/>
        <v>0</v>
      </c>
      <c r="F256" t="str">
        <f t="shared" si="106"/>
        <v>0</v>
      </c>
      <c r="G256" t="e">
        <f t="shared" si="107"/>
        <v>#VALUE!</v>
      </c>
      <c r="H256" s="1">
        <f>'F12'!F259</f>
        <v>0</v>
      </c>
      <c r="I256" s="197">
        <f t="shared" si="104"/>
        <v>0.25</v>
      </c>
      <c r="J256" s="190" t="str">
        <f t="shared" si="127"/>
        <v/>
      </c>
      <c r="K256" s="190" t="str">
        <f t="shared" si="127"/>
        <v/>
      </c>
      <c r="L256" s="190" t="str">
        <f t="shared" si="127"/>
        <v/>
      </c>
      <c r="M256" s="190" t="str">
        <f t="shared" si="127"/>
        <v/>
      </c>
      <c r="N256" s="190" t="str">
        <f t="shared" si="127"/>
        <v/>
      </c>
      <c r="O256" s="190" t="str">
        <f t="shared" si="127"/>
        <v/>
      </c>
      <c r="P256" s="190" t="str">
        <f t="shared" si="127"/>
        <v/>
      </c>
      <c r="Q256" s="190" t="str">
        <f t="shared" si="127"/>
        <v/>
      </c>
      <c r="R256" s="190" t="str">
        <f t="shared" si="127"/>
        <v/>
      </c>
      <c r="S256" s="190" t="str">
        <f t="shared" si="127"/>
        <v/>
      </c>
      <c r="T256" s="190" t="str">
        <f t="shared" si="127"/>
        <v/>
      </c>
      <c r="U256" s="190" t="str">
        <f t="shared" si="127"/>
        <v/>
      </c>
      <c r="V256" s="190" t="str">
        <f t="shared" si="127"/>
        <v/>
      </c>
      <c r="W256" s="190" t="str">
        <f t="shared" si="127"/>
        <v/>
      </c>
      <c r="X256" s="190" t="str">
        <f t="shared" si="127"/>
        <v/>
      </c>
      <c r="Y256" s="190" t="str">
        <f t="shared" si="127"/>
        <v/>
      </c>
      <c r="Z256" s="190" t="str">
        <f t="shared" si="129"/>
        <v/>
      </c>
      <c r="AA256" s="190" t="str">
        <f t="shared" si="129"/>
        <v/>
      </c>
      <c r="AB256" s="190" t="str">
        <f t="shared" si="129"/>
        <v/>
      </c>
      <c r="AC256" s="190" t="str">
        <f t="shared" si="129"/>
        <v/>
      </c>
      <c r="AD256" s="190" t="str">
        <f t="shared" si="129"/>
        <v/>
      </c>
      <c r="AE256" s="190" t="str">
        <f t="shared" si="129"/>
        <v/>
      </c>
      <c r="AF256" s="190" t="str">
        <f t="shared" si="129"/>
        <v/>
      </c>
      <c r="AG256" s="190" t="str">
        <f t="shared" si="129"/>
        <v/>
      </c>
      <c r="AH256" s="190" t="str">
        <f t="shared" si="129"/>
        <v/>
      </c>
      <c r="AI256" s="190" t="str">
        <f t="shared" si="129"/>
        <v/>
      </c>
      <c r="AJ256" s="190" t="str">
        <f t="shared" si="129"/>
        <v/>
      </c>
      <c r="AK256" s="190" t="str">
        <f t="shared" si="129"/>
        <v/>
      </c>
      <c r="AL256" s="190" t="str">
        <f t="shared" si="129"/>
        <v/>
      </c>
      <c r="AM256" s="190" t="str">
        <f t="shared" si="129"/>
        <v/>
      </c>
      <c r="AN256" s="190" t="str">
        <f t="shared" si="129"/>
        <v/>
      </c>
      <c r="AO256" s="190" t="str">
        <f t="shared" si="128"/>
        <v/>
      </c>
      <c r="AP256" s="190" t="str">
        <f t="shared" si="128"/>
        <v/>
      </c>
      <c r="AQ256" s="190" t="str">
        <f t="shared" si="128"/>
        <v/>
      </c>
      <c r="AR256" s="190" t="str">
        <f t="shared" si="128"/>
        <v/>
      </c>
      <c r="AS256" s="190" t="str">
        <f t="shared" si="128"/>
        <v/>
      </c>
      <c r="AT256" s="190" t="str">
        <f t="shared" si="128"/>
        <v/>
      </c>
      <c r="AU256" s="190" t="str">
        <f t="shared" si="128"/>
        <v/>
      </c>
      <c r="AV256" s="190" t="str">
        <f t="shared" si="128"/>
        <v/>
      </c>
      <c r="AW256" s="190" t="str">
        <f t="shared" si="128"/>
        <v/>
      </c>
      <c r="AX256" s="190" t="str">
        <f t="shared" si="128"/>
        <v/>
      </c>
      <c r="AY256" s="190" t="str">
        <f t="shared" si="128"/>
        <v/>
      </c>
      <c r="AZ256" s="190" t="str">
        <f t="shared" si="128"/>
        <v/>
      </c>
      <c r="BA256" s="190" t="str">
        <f t="shared" si="128"/>
        <v/>
      </c>
      <c r="BB256" s="190" t="str">
        <f t="shared" si="128"/>
        <v/>
      </c>
      <c r="BC256" s="190" t="str">
        <f t="shared" si="128"/>
        <v/>
      </c>
      <c r="BD256" s="190" t="str">
        <f t="shared" si="128"/>
        <v/>
      </c>
      <c r="BE256" s="190" t="str">
        <f t="shared" si="130"/>
        <v/>
      </c>
      <c r="BF256" s="190" t="str">
        <f t="shared" si="130"/>
        <v/>
      </c>
      <c r="BG256" s="190" t="str">
        <f t="shared" si="130"/>
        <v/>
      </c>
      <c r="BH256" s="190" t="str">
        <f t="shared" si="130"/>
        <v/>
      </c>
      <c r="BI256" s="190" t="str">
        <f t="shared" si="130"/>
        <v/>
      </c>
      <c r="BJ256" s="190" t="str">
        <f t="shared" si="130"/>
        <v/>
      </c>
      <c r="BK256" s="190" t="str">
        <f t="shared" si="130"/>
        <v/>
      </c>
      <c r="BL256" s="190" t="str">
        <f t="shared" si="130"/>
        <v/>
      </c>
      <c r="BM256" s="190" t="str">
        <f t="shared" si="130"/>
        <v/>
      </c>
      <c r="BN256" s="190" t="str">
        <f t="shared" si="130"/>
        <v/>
      </c>
      <c r="BO256" s="190" t="str">
        <f t="shared" si="130"/>
        <v/>
      </c>
      <c r="BP256" s="190" t="str">
        <f t="shared" si="130"/>
        <v/>
      </c>
      <c r="BQ256" s="190" t="str">
        <f t="shared" si="130"/>
        <v/>
      </c>
      <c r="BR256" s="190" t="str">
        <f t="shared" si="130"/>
        <v/>
      </c>
      <c r="BS256" s="190" t="str">
        <f t="shared" si="130"/>
        <v/>
      </c>
      <c r="BT256" s="190" t="str">
        <f t="shared" si="125"/>
        <v/>
      </c>
      <c r="BU256" s="190" t="str">
        <f t="shared" si="125"/>
        <v/>
      </c>
      <c r="BV256" s="190" t="str">
        <f t="shared" si="125"/>
        <v/>
      </c>
      <c r="BW256" s="190" t="str">
        <f t="shared" si="125"/>
        <v/>
      </c>
      <c r="BX256" s="190" t="str">
        <f t="shared" si="125"/>
        <v/>
      </c>
      <c r="BY256" s="190" t="str">
        <f t="shared" si="125"/>
        <v/>
      </c>
      <c r="BZ256" t="e">
        <f>IF(LEFT(B256,6)=$A$1,IF(ISERROR(FIND(SALES!$M$8,MPAN!H256)),"",TRUE),"")</f>
        <v>#N/A</v>
      </c>
    </row>
    <row r="257" spans="1:78" x14ac:dyDescent="0.25">
      <c r="A257" t="e">
        <f>IF(BZ257=TRUE,BZ257&amp;COUNTIF($BZ$3:BZ257,"TRUE"),"")</f>
        <v>#N/A</v>
      </c>
      <c r="B257" s="625" t="str">
        <f t="shared" si="101"/>
        <v>00</v>
      </c>
      <c r="C257" s="626">
        <f>'F12'!E260</f>
        <v>0</v>
      </c>
      <c r="D257" s="1" t="str">
        <f t="shared" si="102"/>
        <v>0</v>
      </c>
      <c r="E257" s="1" t="str">
        <f t="shared" si="103"/>
        <v>0</v>
      </c>
      <c r="F257" t="str">
        <f t="shared" si="106"/>
        <v>0</v>
      </c>
      <c r="G257" t="e">
        <f t="shared" si="107"/>
        <v>#VALUE!</v>
      </c>
      <c r="H257" s="1">
        <f>'F12'!F260</f>
        <v>0</v>
      </c>
      <c r="I257" s="197">
        <f t="shared" si="104"/>
        <v>0.25</v>
      </c>
      <c r="J257" s="190" t="str">
        <f t="shared" si="127"/>
        <v/>
      </c>
      <c r="K257" s="190" t="str">
        <f t="shared" si="127"/>
        <v/>
      </c>
      <c r="L257" s="190" t="str">
        <f t="shared" si="127"/>
        <v/>
      </c>
      <c r="M257" s="190" t="str">
        <f t="shared" si="127"/>
        <v/>
      </c>
      <c r="N257" s="190" t="str">
        <f t="shared" si="127"/>
        <v/>
      </c>
      <c r="O257" s="190" t="str">
        <f t="shared" si="127"/>
        <v/>
      </c>
      <c r="P257" s="190" t="str">
        <f t="shared" si="127"/>
        <v/>
      </c>
      <c r="Q257" s="190" t="str">
        <f t="shared" si="127"/>
        <v/>
      </c>
      <c r="R257" s="190" t="str">
        <f t="shared" si="127"/>
        <v/>
      </c>
      <c r="S257" s="190" t="str">
        <f t="shared" si="127"/>
        <v/>
      </c>
      <c r="T257" s="190" t="str">
        <f t="shared" si="127"/>
        <v/>
      </c>
      <c r="U257" s="190" t="str">
        <f t="shared" si="127"/>
        <v/>
      </c>
      <c r="V257" s="190" t="str">
        <f t="shared" si="127"/>
        <v/>
      </c>
      <c r="W257" s="190" t="str">
        <f t="shared" si="127"/>
        <v/>
      </c>
      <c r="X257" s="190" t="str">
        <f t="shared" si="127"/>
        <v/>
      </c>
      <c r="Y257" s="190" t="str">
        <f t="shared" si="127"/>
        <v/>
      </c>
      <c r="Z257" s="190" t="str">
        <f t="shared" si="129"/>
        <v/>
      </c>
      <c r="AA257" s="190" t="str">
        <f t="shared" si="129"/>
        <v/>
      </c>
      <c r="AB257" s="190" t="str">
        <f t="shared" si="129"/>
        <v/>
      </c>
      <c r="AC257" s="190" t="str">
        <f t="shared" si="129"/>
        <v/>
      </c>
      <c r="AD257" s="190" t="str">
        <f t="shared" si="129"/>
        <v/>
      </c>
      <c r="AE257" s="190" t="str">
        <f t="shared" si="129"/>
        <v/>
      </c>
      <c r="AF257" s="190" t="str">
        <f t="shared" si="129"/>
        <v/>
      </c>
      <c r="AG257" s="190" t="str">
        <f t="shared" si="129"/>
        <v/>
      </c>
      <c r="AH257" s="190" t="str">
        <f t="shared" si="129"/>
        <v/>
      </c>
      <c r="AI257" s="190" t="str">
        <f t="shared" si="129"/>
        <v/>
      </c>
      <c r="AJ257" s="190" t="str">
        <f t="shared" si="129"/>
        <v/>
      </c>
      <c r="AK257" s="190" t="str">
        <f t="shared" si="129"/>
        <v/>
      </c>
      <c r="AL257" s="190" t="str">
        <f t="shared" si="129"/>
        <v/>
      </c>
      <c r="AM257" s="190" t="str">
        <f t="shared" si="129"/>
        <v/>
      </c>
      <c r="AN257" s="190" t="str">
        <f t="shared" si="129"/>
        <v/>
      </c>
      <c r="AO257" s="190" t="str">
        <f t="shared" si="128"/>
        <v/>
      </c>
      <c r="AP257" s="190" t="str">
        <f t="shared" si="128"/>
        <v/>
      </c>
      <c r="AQ257" s="190" t="str">
        <f t="shared" si="128"/>
        <v/>
      </c>
      <c r="AR257" s="190" t="str">
        <f t="shared" si="128"/>
        <v/>
      </c>
      <c r="AS257" s="190" t="str">
        <f t="shared" si="128"/>
        <v/>
      </c>
      <c r="AT257" s="190" t="str">
        <f t="shared" si="128"/>
        <v/>
      </c>
      <c r="AU257" s="190" t="str">
        <f t="shared" si="128"/>
        <v/>
      </c>
      <c r="AV257" s="190" t="str">
        <f t="shared" si="128"/>
        <v/>
      </c>
      <c r="AW257" s="190" t="str">
        <f t="shared" si="128"/>
        <v/>
      </c>
      <c r="AX257" s="190" t="str">
        <f t="shared" si="128"/>
        <v/>
      </c>
      <c r="AY257" s="190" t="str">
        <f t="shared" si="128"/>
        <v/>
      </c>
      <c r="AZ257" s="190" t="str">
        <f t="shared" si="128"/>
        <v/>
      </c>
      <c r="BA257" s="190" t="str">
        <f t="shared" si="128"/>
        <v/>
      </c>
      <c r="BB257" s="190" t="str">
        <f t="shared" si="128"/>
        <v/>
      </c>
      <c r="BC257" s="190" t="str">
        <f t="shared" si="128"/>
        <v/>
      </c>
      <c r="BD257" s="190" t="str">
        <f t="shared" si="128"/>
        <v/>
      </c>
      <c r="BE257" s="190" t="str">
        <f t="shared" si="130"/>
        <v/>
      </c>
      <c r="BF257" s="190" t="str">
        <f t="shared" si="130"/>
        <v/>
      </c>
      <c r="BG257" s="190" t="str">
        <f t="shared" si="130"/>
        <v/>
      </c>
      <c r="BH257" s="190" t="str">
        <f t="shared" si="130"/>
        <v/>
      </c>
      <c r="BI257" s="190" t="str">
        <f t="shared" si="130"/>
        <v/>
      </c>
      <c r="BJ257" s="190" t="str">
        <f t="shared" si="130"/>
        <v/>
      </c>
      <c r="BK257" s="190" t="str">
        <f t="shared" si="130"/>
        <v/>
      </c>
      <c r="BL257" s="190" t="str">
        <f t="shared" si="130"/>
        <v/>
      </c>
      <c r="BM257" s="190" t="str">
        <f t="shared" si="130"/>
        <v/>
      </c>
      <c r="BN257" s="190" t="str">
        <f t="shared" si="130"/>
        <v/>
      </c>
      <c r="BO257" s="190" t="str">
        <f t="shared" si="130"/>
        <v/>
      </c>
      <c r="BP257" s="190" t="str">
        <f t="shared" si="130"/>
        <v/>
      </c>
      <c r="BQ257" s="190" t="str">
        <f t="shared" si="130"/>
        <v/>
      </c>
      <c r="BR257" s="190" t="str">
        <f t="shared" si="130"/>
        <v/>
      </c>
      <c r="BS257" s="190" t="str">
        <f t="shared" si="130"/>
        <v/>
      </c>
      <c r="BT257" s="190" t="str">
        <f t="shared" si="125"/>
        <v/>
      </c>
      <c r="BU257" s="190" t="str">
        <f t="shared" si="125"/>
        <v/>
      </c>
      <c r="BV257" s="190" t="str">
        <f t="shared" si="125"/>
        <v/>
      </c>
      <c r="BW257" s="190" t="str">
        <f t="shared" si="125"/>
        <v/>
      </c>
      <c r="BX257" s="190" t="str">
        <f t="shared" si="125"/>
        <v/>
      </c>
      <c r="BY257" s="190" t="str">
        <f t="shared" si="125"/>
        <v/>
      </c>
      <c r="BZ257" t="e">
        <f>IF(LEFT(B257,6)=$A$1,IF(ISERROR(FIND(SALES!$M$8,MPAN!H257)),"",TRUE),"")</f>
        <v>#N/A</v>
      </c>
    </row>
    <row r="258" spans="1:78" x14ac:dyDescent="0.25">
      <c r="A258" t="e">
        <f>IF(BZ258=TRUE,BZ258&amp;COUNTIF($BZ$3:BZ258,"TRUE"),"")</f>
        <v>#N/A</v>
      </c>
      <c r="B258" s="625" t="str">
        <f t="shared" si="101"/>
        <v>00</v>
      </c>
      <c r="C258" s="626">
        <f>'F12'!E261</f>
        <v>0</v>
      </c>
      <c r="D258" s="1" t="str">
        <f t="shared" si="102"/>
        <v>0</v>
      </c>
      <c r="E258" s="1" t="str">
        <f t="shared" si="103"/>
        <v>0</v>
      </c>
      <c r="F258" t="str">
        <f t="shared" si="106"/>
        <v>0</v>
      </c>
      <c r="G258" t="e">
        <f t="shared" si="107"/>
        <v>#VALUE!</v>
      </c>
      <c r="H258" s="1">
        <f>'F12'!F261</f>
        <v>0</v>
      </c>
      <c r="I258" s="197">
        <f t="shared" si="104"/>
        <v>0.25</v>
      </c>
      <c r="J258" s="190" t="str">
        <f t="shared" si="127"/>
        <v/>
      </c>
      <c r="K258" s="190" t="str">
        <f t="shared" si="127"/>
        <v/>
      </c>
      <c r="L258" s="190" t="str">
        <f t="shared" si="127"/>
        <v/>
      </c>
      <c r="M258" s="190" t="str">
        <f t="shared" si="127"/>
        <v/>
      </c>
      <c r="N258" s="190" t="str">
        <f t="shared" si="127"/>
        <v/>
      </c>
      <c r="O258" s="190" t="str">
        <f t="shared" si="127"/>
        <v/>
      </c>
      <c r="P258" s="190" t="str">
        <f t="shared" si="127"/>
        <v/>
      </c>
      <c r="Q258" s="190" t="str">
        <f t="shared" si="127"/>
        <v/>
      </c>
      <c r="R258" s="190" t="str">
        <f t="shared" si="127"/>
        <v/>
      </c>
      <c r="S258" s="190" t="str">
        <f t="shared" si="127"/>
        <v/>
      </c>
      <c r="T258" s="190" t="str">
        <f t="shared" si="127"/>
        <v/>
      </c>
      <c r="U258" s="190" t="str">
        <f t="shared" si="127"/>
        <v/>
      </c>
      <c r="V258" s="190" t="str">
        <f t="shared" si="127"/>
        <v/>
      </c>
      <c r="W258" s="190" t="str">
        <f t="shared" si="127"/>
        <v/>
      </c>
      <c r="X258" s="190" t="str">
        <f t="shared" si="127"/>
        <v/>
      </c>
      <c r="Y258" s="190" t="str">
        <f t="shared" si="127"/>
        <v/>
      </c>
      <c r="Z258" s="190" t="str">
        <f t="shared" si="129"/>
        <v/>
      </c>
      <c r="AA258" s="190" t="str">
        <f t="shared" si="129"/>
        <v/>
      </c>
      <c r="AB258" s="190" t="str">
        <f t="shared" si="129"/>
        <v/>
      </c>
      <c r="AC258" s="190" t="str">
        <f t="shared" si="129"/>
        <v/>
      </c>
      <c r="AD258" s="190" t="str">
        <f t="shared" si="129"/>
        <v/>
      </c>
      <c r="AE258" s="190" t="str">
        <f t="shared" si="129"/>
        <v/>
      </c>
      <c r="AF258" s="190" t="str">
        <f t="shared" si="129"/>
        <v/>
      </c>
      <c r="AG258" s="190" t="str">
        <f t="shared" si="129"/>
        <v/>
      </c>
      <c r="AH258" s="190" t="str">
        <f t="shared" si="129"/>
        <v/>
      </c>
      <c r="AI258" s="190" t="str">
        <f t="shared" si="129"/>
        <v/>
      </c>
      <c r="AJ258" s="190" t="str">
        <f t="shared" si="129"/>
        <v/>
      </c>
      <c r="AK258" s="190" t="str">
        <f t="shared" si="129"/>
        <v/>
      </c>
      <c r="AL258" s="190" t="str">
        <f t="shared" si="129"/>
        <v/>
      </c>
      <c r="AM258" s="190" t="str">
        <f t="shared" si="129"/>
        <v/>
      </c>
      <c r="AN258" s="190" t="str">
        <f t="shared" si="129"/>
        <v/>
      </c>
      <c r="AO258" s="190" t="str">
        <f t="shared" si="128"/>
        <v/>
      </c>
      <c r="AP258" s="190" t="str">
        <f t="shared" si="128"/>
        <v/>
      </c>
      <c r="AQ258" s="190" t="str">
        <f t="shared" si="128"/>
        <v/>
      </c>
      <c r="AR258" s="190" t="str">
        <f t="shared" si="128"/>
        <v/>
      </c>
      <c r="AS258" s="190" t="str">
        <f t="shared" si="128"/>
        <v/>
      </c>
      <c r="AT258" s="190" t="str">
        <f t="shared" si="128"/>
        <v/>
      </c>
      <c r="AU258" s="190" t="str">
        <f t="shared" si="128"/>
        <v/>
      </c>
      <c r="AV258" s="190" t="str">
        <f t="shared" si="128"/>
        <v/>
      </c>
      <c r="AW258" s="190" t="str">
        <f t="shared" si="128"/>
        <v/>
      </c>
      <c r="AX258" s="190" t="str">
        <f t="shared" si="128"/>
        <v/>
      </c>
      <c r="AY258" s="190" t="str">
        <f t="shared" si="128"/>
        <v/>
      </c>
      <c r="AZ258" s="190" t="str">
        <f t="shared" si="128"/>
        <v/>
      </c>
      <c r="BA258" s="190" t="str">
        <f t="shared" si="128"/>
        <v/>
      </c>
      <c r="BB258" s="190" t="str">
        <f t="shared" si="128"/>
        <v/>
      </c>
      <c r="BC258" s="190" t="str">
        <f t="shared" si="128"/>
        <v/>
      </c>
      <c r="BD258" s="190" t="str">
        <f t="shared" si="128"/>
        <v/>
      </c>
      <c r="BE258" s="190" t="str">
        <f t="shared" si="130"/>
        <v/>
      </c>
      <c r="BF258" s="190" t="str">
        <f t="shared" si="130"/>
        <v/>
      </c>
      <c r="BG258" s="190" t="str">
        <f t="shared" si="130"/>
        <v/>
      </c>
      <c r="BH258" s="190" t="str">
        <f t="shared" si="130"/>
        <v/>
      </c>
      <c r="BI258" s="190" t="str">
        <f t="shared" si="130"/>
        <v/>
      </c>
      <c r="BJ258" s="190" t="str">
        <f t="shared" si="130"/>
        <v/>
      </c>
      <c r="BK258" s="190" t="str">
        <f t="shared" si="130"/>
        <v/>
      </c>
      <c r="BL258" s="190" t="str">
        <f t="shared" si="130"/>
        <v/>
      </c>
      <c r="BM258" s="190" t="str">
        <f t="shared" si="130"/>
        <v/>
      </c>
      <c r="BN258" s="190" t="str">
        <f t="shared" si="130"/>
        <v/>
      </c>
      <c r="BO258" s="190" t="str">
        <f t="shared" si="130"/>
        <v/>
      </c>
      <c r="BP258" s="190" t="str">
        <f t="shared" si="130"/>
        <v/>
      </c>
      <c r="BQ258" s="190" t="str">
        <f t="shared" si="130"/>
        <v/>
      </c>
      <c r="BR258" s="190" t="str">
        <f t="shared" si="130"/>
        <v/>
      </c>
      <c r="BS258" s="190" t="str">
        <f t="shared" si="130"/>
        <v/>
      </c>
      <c r="BT258" s="190" t="str">
        <f t="shared" si="125"/>
        <v/>
      </c>
      <c r="BU258" s="190" t="str">
        <f t="shared" si="125"/>
        <v/>
      </c>
      <c r="BV258" s="190" t="str">
        <f t="shared" si="125"/>
        <v/>
      </c>
      <c r="BW258" s="190" t="str">
        <f t="shared" si="125"/>
        <v/>
      </c>
      <c r="BX258" s="190" t="str">
        <f t="shared" si="125"/>
        <v/>
      </c>
      <c r="BY258" s="190" t="str">
        <f t="shared" si="125"/>
        <v/>
      </c>
      <c r="BZ258" t="e">
        <f>IF(LEFT(B258,6)=$A$1,IF(ISERROR(FIND(SALES!$M$8,MPAN!H258)),"",TRUE),"")</f>
        <v>#N/A</v>
      </c>
    </row>
    <row r="259" spans="1:78" x14ac:dyDescent="0.25">
      <c r="A259" t="e">
        <f>IF(BZ259=TRUE,BZ259&amp;COUNTIF($BZ$3:BZ259,"TRUE"),"")</f>
        <v>#N/A</v>
      </c>
      <c r="B259" s="625" t="str">
        <f t="shared" si="101"/>
        <v>00</v>
      </c>
      <c r="C259" s="626">
        <f>'F12'!E262</f>
        <v>0</v>
      </c>
      <c r="D259" s="1" t="str">
        <f t="shared" si="102"/>
        <v>0</v>
      </c>
      <c r="E259" s="1" t="str">
        <f t="shared" si="103"/>
        <v>0</v>
      </c>
      <c r="F259" t="str">
        <f t="shared" si="106"/>
        <v>0</v>
      </c>
      <c r="G259" t="e">
        <f t="shared" si="107"/>
        <v>#VALUE!</v>
      </c>
      <c r="H259" s="1">
        <f>'F12'!F262</f>
        <v>0</v>
      </c>
      <c r="I259" s="197">
        <f t="shared" si="104"/>
        <v>0.25</v>
      </c>
      <c r="J259" s="190" t="str">
        <f t="shared" si="127"/>
        <v/>
      </c>
      <c r="K259" s="190" t="str">
        <f t="shared" si="127"/>
        <v/>
      </c>
      <c r="L259" s="190" t="str">
        <f t="shared" si="127"/>
        <v/>
      </c>
      <c r="M259" s="190" t="str">
        <f t="shared" si="127"/>
        <v/>
      </c>
      <c r="N259" s="190" t="str">
        <f t="shared" si="127"/>
        <v/>
      </c>
      <c r="O259" s="190" t="str">
        <f t="shared" si="127"/>
        <v/>
      </c>
      <c r="P259" s="190" t="str">
        <f t="shared" si="127"/>
        <v/>
      </c>
      <c r="Q259" s="190" t="str">
        <f t="shared" si="127"/>
        <v/>
      </c>
      <c r="R259" s="190" t="str">
        <f t="shared" si="127"/>
        <v/>
      </c>
      <c r="S259" s="190" t="str">
        <f t="shared" si="127"/>
        <v/>
      </c>
      <c r="T259" s="190" t="str">
        <f t="shared" si="127"/>
        <v/>
      </c>
      <c r="U259" s="190" t="str">
        <f t="shared" si="127"/>
        <v/>
      </c>
      <c r="V259" s="190" t="str">
        <f t="shared" si="127"/>
        <v/>
      </c>
      <c r="W259" s="190" t="str">
        <f t="shared" si="127"/>
        <v/>
      </c>
      <c r="X259" s="190" t="str">
        <f t="shared" si="127"/>
        <v/>
      </c>
      <c r="Y259" s="190" t="str">
        <f t="shared" si="127"/>
        <v/>
      </c>
      <c r="Z259" s="190" t="str">
        <f t="shared" si="129"/>
        <v/>
      </c>
      <c r="AA259" s="190" t="str">
        <f t="shared" si="129"/>
        <v/>
      </c>
      <c r="AB259" s="190" t="str">
        <f t="shared" si="129"/>
        <v/>
      </c>
      <c r="AC259" s="190" t="str">
        <f t="shared" si="129"/>
        <v/>
      </c>
      <c r="AD259" s="190" t="str">
        <f t="shared" si="129"/>
        <v/>
      </c>
      <c r="AE259" s="190" t="str">
        <f t="shared" si="129"/>
        <v/>
      </c>
      <c r="AF259" s="190" t="str">
        <f t="shared" si="129"/>
        <v/>
      </c>
      <c r="AG259" s="190" t="str">
        <f t="shared" si="129"/>
        <v/>
      </c>
      <c r="AH259" s="190" t="str">
        <f t="shared" si="129"/>
        <v/>
      </c>
      <c r="AI259" s="190" t="str">
        <f t="shared" si="129"/>
        <v/>
      </c>
      <c r="AJ259" s="190" t="str">
        <f t="shared" si="129"/>
        <v/>
      </c>
      <c r="AK259" s="190" t="str">
        <f t="shared" si="129"/>
        <v/>
      </c>
      <c r="AL259" s="190" t="str">
        <f t="shared" si="129"/>
        <v/>
      </c>
      <c r="AM259" s="190" t="str">
        <f t="shared" si="129"/>
        <v/>
      </c>
      <c r="AN259" s="190" t="str">
        <f t="shared" si="129"/>
        <v/>
      </c>
      <c r="AO259" s="190" t="str">
        <f t="shared" si="128"/>
        <v/>
      </c>
      <c r="AP259" s="190" t="str">
        <f t="shared" si="128"/>
        <v/>
      </c>
      <c r="AQ259" s="190" t="str">
        <f t="shared" si="128"/>
        <v/>
      </c>
      <c r="AR259" s="190" t="str">
        <f t="shared" si="128"/>
        <v/>
      </c>
      <c r="AS259" s="190" t="str">
        <f t="shared" si="128"/>
        <v/>
      </c>
      <c r="AT259" s="190" t="str">
        <f t="shared" si="128"/>
        <v/>
      </c>
      <c r="AU259" s="190" t="str">
        <f t="shared" si="128"/>
        <v/>
      </c>
      <c r="AV259" s="190" t="str">
        <f t="shared" si="128"/>
        <v/>
      </c>
      <c r="AW259" s="190" t="str">
        <f t="shared" si="128"/>
        <v/>
      </c>
      <c r="AX259" s="190" t="str">
        <f t="shared" si="128"/>
        <v/>
      </c>
      <c r="AY259" s="190" t="str">
        <f t="shared" si="128"/>
        <v/>
      </c>
      <c r="AZ259" s="190" t="str">
        <f t="shared" si="128"/>
        <v/>
      </c>
      <c r="BA259" s="190" t="str">
        <f t="shared" si="128"/>
        <v/>
      </c>
      <c r="BB259" s="190" t="str">
        <f t="shared" si="128"/>
        <v/>
      </c>
      <c r="BC259" s="190" t="str">
        <f t="shared" si="128"/>
        <v/>
      </c>
      <c r="BD259" s="190" t="str">
        <f t="shared" si="128"/>
        <v/>
      </c>
      <c r="BE259" s="190" t="str">
        <f t="shared" si="130"/>
        <v/>
      </c>
      <c r="BF259" s="190" t="str">
        <f t="shared" si="130"/>
        <v/>
      </c>
      <c r="BG259" s="190" t="str">
        <f t="shared" si="130"/>
        <v/>
      </c>
      <c r="BH259" s="190" t="str">
        <f t="shared" si="130"/>
        <v/>
      </c>
      <c r="BI259" s="190" t="str">
        <f t="shared" si="130"/>
        <v/>
      </c>
      <c r="BJ259" s="190" t="str">
        <f t="shared" si="130"/>
        <v/>
      </c>
      <c r="BK259" s="190" t="str">
        <f t="shared" si="130"/>
        <v/>
      </c>
      <c r="BL259" s="190" t="str">
        <f t="shared" si="130"/>
        <v/>
      </c>
      <c r="BM259" s="190" t="str">
        <f t="shared" si="130"/>
        <v/>
      </c>
      <c r="BN259" s="190" t="str">
        <f t="shared" si="130"/>
        <v/>
      </c>
      <c r="BO259" s="190" t="str">
        <f t="shared" si="130"/>
        <v/>
      </c>
      <c r="BP259" s="190" t="str">
        <f t="shared" si="130"/>
        <v/>
      </c>
      <c r="BQ259" s="190" t="str">
        <f t="shared" si="130"/>
        <v/>
      </c>
      <c r="BR259" s="190" t="str">
        <f t="shared" si="130"/>
        <v/>
      </c>
      <c r="BS259" s="190" t="str">
        <f t="shared" si="130"/>
        <v/>
      </c>
      <c r="BT259" s="190" t="str">
        <f t="shared" si="125"/>
        <v/>
      </c>
      <c r="BU259" s="190" t="str">
        <f t="shared" si="125"/>
        <v/>
      </c>
      <c r="BV259" s="190" t="str">
        <f t="shared" si="125"/>
        <v/>
      </c>
      <c r="BW259" s="190" t="str">
        <f t="shared" si="125"/>
        <v/>
      </c>
      <c r="BX259" s="190" t="str">
        <f t="shared" si="125"/>
        <v/>
      </c>
      <c r="BY259" s="190" t="str">
        <f t="shared" si="125"/>
        <v/>
      </c>
      <c r="BZ259" t="e">
        <f>IF(LEFT(B259,6)=$A$1,IF(ISERROR(FIND(SALES!$M$8,MPAN!H259)),"",TRUE),"")</f>
        <v>#N/A</v>
      </c>
    </row>
    <row r="260" spans="1:78" x14ac:dyDescent="0.25">
      <c r="A260" t="e">
        <f>IF(BZ260=TRUE,BZ260&amp;COUNTIF($BZ$3:BZ260,"TRUE"),"")</f>
        <v>#N/A</v>
      </c>
      <c r="B260" s="625" t="str">
        <f t="shared" ref="B260:B323" si="131">D260&amp;E260</f>
        <v>00</v>
      </c>
      <c r="C260" s="626">
        <f>'F12'!E263</f>
        <v>0</v>
      </c>
      <c r="D260" s="1" t="str">
        <f t="shared" ref="D260:D323" si="132">LEFT(C260,4)</f>
        <v>0</v>
      </c>
      <c r="E260" s="1" t="str">
        <f t="shared" ref="E260:E323" si="133">RIGHT(LEFT(C260,7),2)</f>
        <v>0</v>
      </c>
      <c r="F260" t="str">
        <f t="shared" si="106"/>
        <v>0</v>
      </c>
      <c r="G260" t="e">
        <f t="shared" si="107"/>
        <v>#VALUE!</v>
      </c>
      <c r="H260" s="1">
        <f>'F12'!F263</f>
        <v>0</v>
      </c>
      <c r="I260" s="197">
        <f t="shared" ref="I260:I323" si="134">LEN(H260)/4</f>
        <v>0.25</v>
      </c>
      <c r="J260" s="190" t="str">
        <f t="shared" si="127"/>
        <v/>
      </c>
      <c r="K260" s="190" t="str">
        <f t="shared" si="127"/>
        <v/>
      </c>
      <c r="L260" s="190" t="str">
        <f t="shared" si="127"/>
        <v/>
      </c>
      <c r="M260" s="190" t="str">
        <f t="shared" si="127"/>
        <v/>
      </c>
      <c r="N260" s="190" t="str">
        <f t="shared" si="127"/>
        <v/>
      </c>
      <c r="O260" s="190" t="str">
        <f t="shared" si="127"/>
        <v/>
      </c>
      <c r="P260" s="190" t="str">
        <f t="shared" si="127"/>
        <v/>
      </c>
      <c r="Q260" s="190" t="str">
        <f t="shared" si="127"/>
        <v/>
      </c>
      <c r="R260" s="190" t="str">
        <f t="shared" si="127"/>
        <v/>
      </c>
      <c r="S260" s="190" t="str">
        <f t="shared" si="127"/>
        <v/>
      </c>
      <c r="T260" s="190" t="str">
        <f t="shared" si="127"/>
        <v/>
      </c>
      <c r="U260" s="190" t="str">
        <f t="shared" si="127"/>
        <v/>
      </c>
      <c r="V260" s="190" t="str">
        <f t="shared" si="127"/>
        <v/>
      </c>
      <c r="W260" s="190" t="str">
        <f t="shared" si="127"/>
        <v/>
      </c>
      <c r="X260" s="190" t="str">
        <f t="shared" si="127"/>
        <v/>
      </c>
      <c r="Y260" s="190" t="str">
        <f t="shared" si="127"/>
        <v/>
      </c>
      <c r="Z260" s="190" t="str">
        <f t="shared" si="129"/>
        <v/>
      </c>
      <c r="AA260" s="190" t="str">
        <f t="shared" si="129"/>
        <v/>
      </c>
      <c r="AB260" s="190" t="str">
        <f t="shared" si="129"/>
        <v/>
      </c>
      <c r="AC260" s="190" t="str">
        <f t="shared" si="129"/>
        <v/>
      </c>
      <c r="AD260" s="190" t="str">
        <f t="shared" si="129"/>
        <v/>
      </c>
      <c r="AE260" s="190" t="str">
        <f t="shared" si="129"/>
        <v/>
      </c>
      <c r="AF260" s="190" t="str">
        <f t="shared" si="129"/>
        <v/>
      </c>
      <c r="AG260" s="190" t="str">
        <f t="shared" si="129"/>
        <v/>
      </c>
      <c r="AH260" s="190" t="str">
        <f t="shared" si="129"/>
        <v/>
      </c>
      <c r="AI260" s="190" t="str">
        <f t="shared" si="129"/>
        <v/>
      </c>
      <c r="AJ260" s="190" t="str">
        <f t="shared" si="129"/>
        <v/>
      </c>
      <c r="AK260" s="190" t="str">
        <f t="shared" si="129"/>
        <v/>
      </c>
      <c r="AL260" s="190" t="str">
        <f t="shared" si="129"/>
        <v/>
      </c>
      <c r="AM260" s="190" t="str">
        <f t="shared" si="129"/>
        <v/>
      </c>
      <c r="AN260" s="190" t="str">
        <f t="shared" si="129"/>
        <v/>
      </c>
      <c r="AO260" s="190" t="str">
        <f t="shared" si="128"/>
        <v/>
      </c>
      <c r="AP260" s="190" t="str">
        <f t="shared" si="128"/>
        <v/>
      </c>
      <c r="AQ260" s="190" t="str">
        <f t="shared" si="128"/>
        <v/>
      </c>
      <c r="AR260" s="190" t="str">
        <f t="shared" si="128"/>
        <v/>
      </c>
      <c r="AS260" s="190" t="str">
        <f t="shared" si="128"/>
        <v/>
      </c>
      <c r="AT260" s="190" t="str">
        <f t="shared" si="128"/>
        <v/>
      </c>
      <c r="AU260" s="190" t="str">
        <f t="shared" si="128"/>
        <v/>
      </c>
      <c r="AV260" s="190" t="str">
        <f t="shared" si="128"/>
        <v/>
      </c>
      <c r="AW260" s="190" t="str">
        <f t="shared" si="128"/>
        <v/>
      </c>
      <c r="AX260" s="190" t="str">
        <f t="shared" si="128"/>
        <v/>
      </c>
      <c r="AY260" s="190" t="str">
        <f t="shared" si="128"/>
        <v/>
      </c>
      <c r="AZ260" s="190" t="str">
        <f t="shared" si="128"/>
        <v/>
      </c>
      <c r="BA260" s="190" t="str">
        <f t="shared" si="128"/>
        <v/>
      </c>
      <c r="BB260" s="190" t="str">
        <f t="shared" si="128"/>
        <v/>
      </c>
      <c r="BC260" s="190" t="str">
        <f t="shared" si="128"/>
        <v/>
      </c>
      <c r="BD260" s="190" t="str">
        <f t="shared" si="128"/>
        <v/>
      </c>
      <c r="BE260" s="190" t="str">
        <f t="shared" si="130"/>
        <v/>
      </c>
      <c r="BF260" s="190" t="str">
        <f t="shared" si="130"/>
        <v/>
      </c>
      <c r="BG260" s="190" t="str">
        <f t="shared" si="130"/>
        <v/>
      </c>
      <c r="BH260" s="190" t="str">
        <f t="shared" si="130"/>
        <v/>
      </c>
      <c r="BI260" s="190" t="str">
        <f t="shared" si="130"/>
        <v/>
      </c>
      <c r="BJ260" s="190" t="str">
        <f t="shared" si="130"/>
        <v/>
      </c>
      <c r="BK260" s="190" t="str">
        <f t="shared" si="130"/>
        <v/>
      </c>
      <c r="BL260" s="190" t="str">
        <f t="shared" si="130"/>
        <v/>
      </c>
      <c r="BM260" s="190" t="str">
        <f t="shared" si="130"/>
        <v/>
      </c>
      <c r="BN260" s="190" t="str">
        <f t="shared" si="130"/>
        <v/>
      </c>
      <c r="BO260" s="190" t="str">
        <f t="shared" si="130"/>
        <v/>
      </c>
      <c r="BP260" s="190" t="str">
        <f t="shared" si="130"/>
        <v/>
      </c>
      <c r="BQ260" s="190" t="str">
        <f t="shared" si="130"/>
        <v/>
      </c>
      <c r="BR260" s="190" t="str">
        <f t="shared" si="130"/>
        <v/>
      </c>
      <c r="BS260" s="190" t="str">
        <f t="shared" si="130"/>
        <v/>
      </c>
      <c r="BT260" s="190" t="str">
        <f t="shared" si="125"/>
        <v/>
      </c>
      <c r="BU260" s="190" t="str">
        <f t="shared" si="125"/>
        <v/>
      </c>
      <c r="BV260" s="190" t="str">
        <f t="shared" si="125"/>
        <v/>
      </c>
      <c r="BW260" s="190" t="str">
        <f t="shared" si="125"/>
        <v/>
      </c>
      <c r="BX260" s="190" t="str">
        <f t="shared" si="125"/>
        <v/>
      </c>
      <c r="BY260" s="190" t="str">
        <f t="shared" si="125"/>
        <v/>
      </c>
      <c r="BZ260" t="e">
        <f>IF(LEFT(B260,6)=$A$1,IF(ISERROR(FIND(SALES!$M$8,MPAN!H260)),"",TRUE),"")</f>
        <v>#N/A</v>
      </c>
    </row>
    <row r="261" spans="1:78" x14ac:dyDescent="0.25">
      <c r="A261" t="e">
        <f>IF(BZ261=TRUE,BZ261&amp;COUNTIF($BZ$3:BZ261,"TRUE"),"")</f>
        <v>#N/A</v>
      </c>
      <c r="B261" s="625" t="str">
        <f t="shared" si="131"/>
        <v>00</v>
      </c>
      <c r="C261" s="626">
        <f>'F12'!E264</f>
        <v>0</v>
      </c>
      <c r="D261" s="1" t="str">
        <f t="shared" si="132"/>
        <v>0</v>
      </c>
      <c r="E261" s="1" t="str">
        <f t="shared" si="133"/>
        <v>0</v>
      </c>
      <c r="F261" t="str">
        <f t="shared" ref="F261:F324" si="135">RIGHT(LEFT(C261,10),2)</f>
        <v>0</v>
      </c>
      <c r="G261" t="e">
        <f t="shared" ref="G261:G324" si="136">RIGHT(C261,LEN(C261)-10)</f>
        <v>#VALUE!</v>
      </c>
      <c r="H261" s="1">
        <f>'F12'!F264</f>
        <v>0</v>
      </c>
      <c r="I261" s="197">
        <f t="shared" si="134"/>
        <v>0.25</v>
      </c>
      <c r="J261" s="190" t="str">
        <f t="shared" si="127"/>
        <v/>
      </c>
      <c r="K261" s="190" t="str">
        <f t="shared" si="127"/>
        <v/>
      </c>
      <c r="L261" s="190" t="str">
        <f t="shared" si="127"/>
        <v/>
      </c>
      <c r="M261" s="190" t="str">
        <f t="shared" si="127"/>
        <v/>
      </c>
      <c r="N261" s="190" t="str">
        <f t="shared" si="127"/>
        <v/>
      </c>
      <c r="O261" s="190" t="str">
        <f t="shared" si="127"/>
        <v/>
      </c>
      <c r="P261" s="190" t="str">
        <f t="shared" si="127"/>
        <v/>
      </c>
      <c r="Q261" s="190" t="str">
        <f t="shared" si="127"/>
        <v/>
      </c>
      <c r="R261" s="190" t="str">
        <f t="shared" si="127"/>
        <v/>
      </c>
      <c r="S261" s="190" t="str">
        <f t="shared" si="127"/>
        <v/>
      </c>
      <c r="T261" s="190" t="str">
        <f t="shared" si="127"/>
        <v/>
      </c>
      <c r="U261" s="190" t="str">
        <f t="shared" si="127"/>
        <v/>
      </c>
      <c r="V261" s="190" t="str">
        <f t="shared" si="127"/>
        <v/>
      </c>
      <c r="W261" s="190" t="str">
        <f t="shared" si="127"/>
        <v/>
      </c>
      <c r="X261" s="190" t="str">
        <f t="shared" si="127"/>
        <v/>
      </c>
      <c r="Y261" s="190" t="str">
        <f t="shared" si="127"/>
        <v/>
      </c>
      <c r="Z261" s="190" t="str">
        <f t="shared" si="129"/>
        <v/>
      </c>
      <c r="AA261" s="190" t="str">
        <f t="shared" si="129"/>
        <v/>
      </c>
      <c r="AB261" s="190" t="str">
        <f t="shared" si="129"/>
        <v/>
      </c>
      <c r="AC261" s="190" t="str">
        <f t="shared" si="129"/>
        <v/>
      </c>
      <c r="AD261" s="190" t="str">
        <f t="shared" si="129"/>
        <v/>
      </c>
      <c r="AE261" s="190" t="str">
        <f t="shared" si="129"/>
        <v/>
      </c>
      <c r="AF261" s="190" t="str">
        <f t="shared" si="129"/>
        <v/>
      </c>
      <c r="AG261" s="190" t="str">
        <f t="shared" si="129"/>
        <v/>
      </c>
      <c r="AH261" s="190" t="str">
        <f t="shared" si="129"/>
        <v/>
      </c>
      <c r="AI261" s="190" t="str">
        <f t="shared" si="129"/>
        <v/>
      </c>
      <c r="AJ261" s="190" t="str">
        <f t="shared" si="129"/>
        <v/>
      </c>
      <c r="AK261" s="190" t="str">
        <f t="shared" si="129"/>
        <v/>
      </c>
      <c r="AL261" s="190" t="str">
        <f t="shared" si="129"/>
        <v/>
      </c>
      <c r="AM261" s="190" t="str">
        <f t="shared" si="129"/>
        <v/>
      </c>
      <c r="AN261" s="190" t="str">
        <f t="shared" si="129"/>
        <v/>
      </c>
      <c r="AO261" s="190" t="str">
        <f t="shared" si="128"/>
        <v/>
      </c>
      <c r="AP261" s="190" t="str">
        <f t="shared" si="128"/>
        <v/>
      </c>
      <c r="AQ261" s="190" t="str">
        <f t="shared" si="128"/>
        <v/>
      </c>
      <c r="AR261" s="190" t="str">
        <f t="shared" si="128"/>
        <v/>
      </c>
      <c r="AS261" s="190" t="str">
        <f t="shared" si="128"/>
        <v/>
      </c>
      <c r="AT261" s="190" t="str">
        <f t="shared" si="128"/>
        <v/>
      </c>
      <c r="AU261" s="190" t="str">
        <f t="shared" si="128"/>
        <v/>
      </c>
      <c r="AV261" s="190" t="str">
        <f t="shared" si="128"/>
        <v/>
      </c>
      <c r="AW261" s="190" t="str">
        <f t="shared" si="128"/>
        <v/>
      </c>
      <c r="AX261" s="190" t="str">
        <f t="shared" si="128"/>
        <v/>
      </c>
      <c r="AY261" s="190" t="str">
        <f t="shared" si="128"/>
        <v/>
      </c>
      <c r="AZ261" s="190" t="str">
        <f t="shared" si="128"/>
        <v/>
      </c>
      <c r="BA261" s="190" t="str">
        <f t="shared" si="128"/>
        <v/>
      </c>
      <c r="BB261" s="190" t="str">
        <f t="shared" si="128"/>
        <v/>
      </c>
      <c r="BC261" s="190" t="str">
        <f t="shared" si="128"/>
        <v/>
      </c>
      <c r="BD261" s="190" t="str">
        <f t="shared" si="128"/>
        <v/>
      </c>
      <c r="BE261" s="190" t="str">
        <f t="shared" si="130"/>
        <v/>
      </c>
      <c r="BF261" s="190" t="str">
        <f t="shared" si="130"/>
        <v/>
      </c>
      <c r="BG261" s="190" t="str">
        <f t="shared" si="130"/>
        <v/>
      </c>
      <c r="BH261" s="190" t="str">
        <f t="shared" si="130"/>
        <v/>
      </c>
      <c r="BI261" s="190" t="str">
        <f t="shared" si="130"/>
        <v/>
      </c>
      <c r="BJ261" s="190" t="str">
        <f t="shared" si="130"/>
        <v/>
      </c>
      <c r="BK261" s="190" t="str">
        <f t="shared" si="130"/>
        <v/>
      </c>
      <c r="BL261" s="190" t="str">
        <f t="shared" si="130"/>
        <v/>
      </c>
      <c r="BM261" s="190" t="str">
        <f t="shared" si="130"/>
        <v/>
      </c>
      <c r="BN261" s="190" t="str">
        <f t="shared" si="130"/>
        <v/>
      </c>
      <c r="BO261" s="190" t="str">
        <f t="shared" si="130"/>
        <v/>
      </c>
      <c r="BP261" s="190" t="str">
        <f t="shared" si="130"/>
        <v/>
      </c>
      <c r="BQ261" s="190" t="str">
        <f t="shared" si="130"/>
        <v/>
      </c>
      <c r="BR261" s="190" t="str">
        <f t="shared" si="130"/>
        <v/>
      </c>
      <c r="BS261" s="190" t="str">
        <f t="shared" si="130"/>
        <v/>
      </c>
      <c r="BT261" s="190" t="str">
        <f t="shared" si="125"/>
        <v/>
      </c>
      <c r="BU261" s="190" t="str">
        <f t="shared" si="125"/>
        <v/>
      </c>
      <c r="BV261" s="190" t="str">
        <f t="shared" si="125"/>
        <v/>
      </c>
      <c r="BW261" s="190" t="str">
        <f t="shared" si="125"/>
        <v/>
      </c>
      <c r="BX261" s="190" t="str">
        <f t="shared" si="125"/>
        <v/>
      </c>
      <c r="BY261" s="190" t="str">
        <f t="shared" si="125"/>
        <v/>
      </c>
      <c r="BZ261" t="e">
        <f>IF(LEFT(B261,6)=$A$1,IF(ISERROR(FIND(SALES!$M$8,MPAN!H261)),"",TRUE),"")</f>
        <v>#N/A</v>
      </c>
    </row>
    <row r="262" spans="1:78" x14ac:dyDescent="0.25">
      <c r="A262" t="e">
        <f>IF(BZ262=TRUE,BZ262&amp;COUNTIF($BZ$3:BZ262,"TRUE"),"")</f>
        <v>#N/A</v>
      </c>
      <c r="B262" s="625" t="str">
        <f t="shared" si="131"/>
        <v>00</v>
      </c>
      <c r="C262" s="626">
        <f>'F12'!E265</f>
        <v>0</v>
      </c>
      <c r="D262" s="1" t="str">
        <f t="shared" si="132"/>
        <v>0</v>
      </c>
      <c r="E262" s="1" t="str">
        <f t="shared" si="133"/>
        <v>0</v>
      </c>
      <c r="F262" t="str">
        <f t="shared" si="135"/>
        <v>0</v>
      </c>
      <c r="G262" t="e">
        <f t="shared" si="136"/>
        <v>#VALUE!</v>
      </c>
      <c r="H262" s="1">
        <f>'F12'!F265</f>
        <v>0</v>
      </c>
      <c r="I262" s="197">
        <f t="shared" si="134"/>
        <v>0.25</v>
      </c>
      <c r="J262" s="190" t="str">
        <f t="shared" si="127"/>
        <v/>
      </c>
      <c r="K262" s="190" t="str">
        <f t="shared" si="127"/>
        <v/>
      </c>
      <c r="L262" s="190" t="str">
        <f t="shared" si="127"/>
        <v/>
      </c>
      <c r="M262" s="190" t="str">
        <f t="shared" si="127"/>
        <v/>
      </c>
      <c r="N262" s="190" t="str">
        <f t="shared" si="127"/>
        <v/>
      </c>
      <c r="O262" s="190" t="str">
        <f t="shared" si="127"/>
        <v/>
      </c>
      <c r="P262" s="190" t="str">
        <f t="shared" si="127"/>
        <v/>
      </c>
      <c r="Q262" s="190" t="str">
        <f t="shared" si="127"/>
        <v/>
      </c>
      <c r="R262" s="190" t="str">
        <f t="shared" si="127"/>
        <v/>
      </c>
      <c r="S262" s="190" t="str">
        <f t="shared" si="127"/>
        <v/>
      </c>
      <c r="T262" s="190" t="str">
        <f t="shared" si="127"/>
        <v/>
      </c>
      <c r="U262" s="190" t="str">
        <f t="shared" si="127"/>
        <v/>
      </c>
      <c r="V262" s="190" t="str">
        <f t="shared" si="127"/>
        <v/>
      </c>
      <c r="W262" s="190" t="str">
        <f t="shared" si="127"/>
        <v/>
      </c>
      <c r="X262" s="190" t="str">
        <f t="shared" si="127"/>
        <v/>
      </c>
      <c r="Y262" s="190" t="str">
        <f>IF(Y$2&gt;LEN($H262),IF(Y$1=1,IF(LEN($H262)=2,"0"&amp;$H262,""),""),RIGHT(LEFT($H262,Y$2),3))</f>
        <v/>
      </c>
      <c r="Z262" s="190" t="str">
        <f t="shared" si="129"/>
        <v/>
      </c>
      <c r="AA262" s="190" t="str">
        <f t="shared" si="129"/>
        <v/>
      </c>
      <c r="AB262" s="190" t="str">
        <f t="shared" si="129"/>
        <v/>
      </c>
      <c r="AC262" s="190" t="str">
        <f t="shared" si="129"/>
        <v/>
      </c>
      <c r="AD262" s="190" t="str">
        <f t="shared" si="129"/>
        <v/>
      </c>
      <c r="AE262" s="190" t="str">
        <f t="shared" si="129"/>
        <v/>
      </c>
      <c r="AF262" s="190" t="str">
        <f t="shared" si="129"/>
        <v/>
      </c>
      <c r="AG262" s="190" t="str">
        <f t="shared" si="129"/>
        <v/>
      </c>
      <c r="AH262" s="190" t="str">
        <f t="shared" si="129"/>
        <v/>
      </c>
      <c r="AI262" s="190" t="str">
        <f t="shared" si="129"/>
        <v/>
      </c>
      <c r="AJ262" s="190" t="str">
        <f t="shared" si="129"/>
        <v/>
      </c>
      <c r="AK262" s="190" t="str">
        <f t="shared" si="129"/>
        <v/>
      </c>
      <c r="AL262" s="190" t="str">
        <f t="shared" si="129"/>
        <v/>
      </c>
      <c r="AM262" s="190" t="str">
        <f t="shared" si="129"/>
        <v/>
      </c>
      <c r="AN262" s="190" t="str">
        <f t="shared" si="129"/>
        <v/>
      </c>
      <c r="AO262" s="190" t="str">
        <f t="shared" si="128"/>
        <v/>
      </c>
      <c r="AP262" s="190" t="str">
        <f t="shared" si="128"/>
        <v/>
      </c>
      <c r="AQ262" s="190" t="str">
        <f t="shared" si="128"/>
        <v/>
      </c>
      <c r="AR262" s="190" t="str">
        <f t="shared" si="128"/>
        <v/>
      </c>
      <c r="AS262" s="190" t="str">
        <f t="shared" si="128"/>
        <v/>
      </c>
      <c r="AT262" s="190" t="str">
        <f t="shared" si="128"/>
        <v/>
      </c>
      <c r="AU262" s="190" t="str">
        <f t="shared" si="128"/>
        <v/>
      </c>
      <c r="AV262" s="190" t="str">
        <f t="shared" si="128"/>
        <v/>
      </c>
      <c r="AW262" s="190" t="str">
        <f t="shared" si="128"/>
        <v/>
      </c>
      <c r="AX262" s="190" t="str">
        <f t="shared" si="128"/>
        <v/>
      </c>
      <c r="AY262" s="190" t="str">
        <f t="shared" si="128"/>
        <v/>
      </c>
      <c r="AZ262" s="190" t="str">
        <f t="shared" si="128"/>
        <v/>
      </c>
      <c r="BA262" s="190" t="str">
        <f t="shared" si="128"/>
        <v/>
      </c>
      <c r="BB262" s="190" t="str">
        <f t="shared" si="128"/>
        <v/>
      </c>
      <c r="BC262" s="190" t="str">
        <f t="shared" si="128"/>
        <v/>
      </c>
      <c r="BD262" s="190" t="str">
        <f t="shared" ref="BD262:BD280" si="137">IF(BD$2&gt;LEN($H262),IF(BD$1=1,IF(LEN($H262)=2,"0"&amp;$H262,""),""),RIGHT(LEFT($H262,BD$2),3))</f>
        <v/>
      </c>
      <c r="BE262" s="190" t="str">
        <f t="shared" si="130"/>
        <v/>
      </c>
      <c r="BF262" s="190" t="str">
        <f t="shared" si="130"/>
        <v/>
      </c>
      <c r="BG262" s="190" t="str">
        <f t="shared" si="130"/>
        <v/>
      </c>
      <c r="BH262" s="190" t="str">
        <f t="shared" si="130"/>
        <v/>
      </c>
      <c r="BI262" s="190" t="str">
        <f t="shared" si="130"/>
        <v/>
      </c>
      <c r="BJ262" s="190" t="str">
        <f t="shared" si="130"/>
        <v/>
      </c>
      <c r="BK262" s="190" t="str">
        <f t="shared" si="130"/>
        <v/>
      </c>
      <c r="BL262" s="190" t="str">
        <f t="shared" si="130"/>
        <v/>
      </c>
      <c r="BM262" s="190" t="str">
        <f t="shared" si="130"/>
        <v/>
      </c>
      <c r="BN262" s="190" t="str">
        <f t="shared" si="130"/>
        <v/>
      </c>
      <c r="BO262" s="190" t="str">
        <f t="shared" si="130"/>
        <v/>
      </c>
      <c r="BP262" s="190" t="str">
        <f t="shared" si="130"/>
        <v/>
      </c>
      <c r="BQ262" s="190" t="str">
        <f t="shared" si="130"/>
        <v/>
      </c>
      <c r="BR262" s="190" t="str">
        <f t="shared" si="130"/>
        <v/>
      </c>
      <c r="BS262" s="190" t="str">
        <f t="shared" si="130"/>
        <v/>
      </c>
      <c r="BT262" s="190" t="str">
        <f t="shared" si="125"/>
        <v/>
      </c>
      <c r="BU262" s="190" t="str">
        <f t="shared" si="125"/>
        <v/>
      </c>
      <c r="BV262" s="190" t="str">
        <f t="shared" si="125"/>
        <v/>
      </c>
      <c r="BW262" s="190" t="str">
        <f t="shared" si="125"/>
        <v/>
      </c>
      <c r="BX262" s="190" t="str">
        <f t="shared" si="125"/>
        <v/>
      </c>
      <c r="BY262" s="190" t="str">
        <f t="shared" si="125"/>
        <v/>
      </c>
      <c r="BZ262" t="e">
        <f>IF(LEFT(B262,6)=$A$1,IF(ISERROR(FIND(SALES!$M$8,MPAN!H262)),"",TRUE),"")</f>
        <v>#N/A</v>
      </c>
    </row>
    <row r="263" spans="1:78" x14ac:dyDescent="0.25">
      <c r="A263" t="e">
        <f>IF(BZ263=TRUE,BZ263&amp;COUNTIF($BZ$3:BZ263,"TRUE"),"")</f>
        <v>#N/A</v>
      </c>
      <c r="B263" s="625" t="str">
        <f t="shared" si="131"/>
        <v>00</v>
      </c>
      <c r="C263" s="626">
        <f>'F12'!E266</f>
        <v>0</v>
      </c>
      <c r="D263" s="1" t="str">
        <f t="shared" si="132"/>
        <v>0</v>
      </c>
      <c r="E263" s="1" t="str">
        <f t="shared" si="133"/>
        <v>0</v>
      </c>
      <c r="F263" t="str">
        <f t="shared" si="135"/>
        <v>0</v>
      </c>
      <c r="G263" t="e">
        <f t="shared" si="136"/>
        <v>#VALUE!</v>
      </c>
      <c r="H263" s="1">
        <f>'F12'!F266</f>
        <v>0</v>
      </c>
      <c r="I263" s="197">
        <f t="shared" si="134"/>
        <v>0.25</v>
      </c>
      <c r="J263" s="190" t="str">
        <f t="shared" ref="J263:Y278" si="138">IF(J$2&gt;LEN($H263),IF(J$1=1,IF(LEN($H263)=2,"0"&amp;$H263,""),""),RIGHT(LEFT($H263,J$2),3))</f>
        <v/>
      </c>
      <c r="K263" s="190" t="str">
        <f t="shared" si="138"/>
        <v/>
      </c>
      <c r="L263" s="190" t="str">
        <f t="shared" si="138"/>
        <v/>
      </c>
      <c r="M263" s="190" t="str">
        <f t="shared" si="138"/>
        <v/>
      </c>
      <c r="N263" s="190" t="str">
        <f t="shared" si="138"/>
        <v/>
      </c>
      <c r="O263" s="190" t="str">
        <f t="shared" si="138"/>
        <v/>
      </c>
      <c r="P263" s="190" t="str">
        <f t="shared" si="138"/>
        <v/>
      </c>
      <c r="Q263" s="190" t="str">
        <f t="shared" si="138"/>
        <v/>
      </c>
      <c r="R263" s="190" t="str">
        <f t="shared" si="138"/>
        <v/>
      </c>
      <c r="S263" s="190" t="str">
        <f t="shared" si="138"/>
        <v/>
      </c>
      <c r="T263" s="190" t="str">
        <f t="shared" si="138"/>
        <v/>
      </c>
      <c r="U263" s="190" t="str">
        <f t="shared" si="138"/>
        <v/>
      </c>
      <c r="V263" s="190" t="str">
        <f t="shared" si="138"/>
        <v/>
      </c>
      <c r="W263" s="190" t="str">
        <f t="shared" si="138"/>
        <v/>
      </c>
      <c r="X263" s="190" t="str">
        <f t="shared" si="138"/>
        <v/>
      </c>
      <c r="Y263" s="190" t="str">
        <f t="shared" si="138"/>
        <v/>
      </c>
      <c r="Z263" s="190" t="str">
        <f t="shared" si="129"/>
        <v/>
      </c>
      <c r="AA263" s="190" t="str">
        <f t="shared" si="129"/>
        <v/>
      </c>
      <c r="AB263" s="190" t="str">
        <f t="shared" si="129"/>
        <v/>
      </c>
      <c r="AC263" s="190" t="str">
        <f t="shared" si="129"/>
        <v/>
      </c>
      <c r="AD263" s="190" t="str">
        <f t="shared" si="129"/>
        <v/>
      </c>
      <c r="AE263" s="190" t="str">
        <f t="shared" si="129"/>
        <v/>
      </c>
      <c r="AF263" s="190" t="str">
        <f t="shared" si="129"/>
        <v/>
      </c>
      <c r="AG263" s="190" t="str">
        <f t="shared" si="129"/>
        <v/>
      </c>
      <c r="AH263" s="190" t="str">
        <f t="shared" si="129"/>
        <v/>
      </c>
      <c r="AI263" s="190" t="str">
        <f t="shared" si="129"/>
        <v/>
      </c>
      <c r="AJ263" s="190" t="str">
        <f t="shared" si="129"/>
        <v/>
      </c>
      <c r="AK263" s="190" t="str">
        <f t="shared" si="129"/>
        <v/>
      </c>
      <c r="AL263" s="190" t="str">
        <f t="shared" si="129"/>
        <v/>
      </c>
      <c r="AM263" s="190" t="str">
        <f t="shared" si="129"/>
        <v/>
      </c>
      <c r="AN263" s="190" t="str">
        <f t="shared" si="129"/>
        <v/>
      </c>
      <c r="AO263" s="190" t="str">
        <f t="shared" si="129"/>
        <v/>
      </c>
      <c r="AP263" s="190" t="str">
        <f t="shared" ref="AP263:BC263" si="139">IF(AP$2&gt;LEN($H263),IF(AP$1=1,IF(LEN($H263)=2,"0"&amp;$H263,""),""),RIGHT(LEFT($H263,AP$2),3))</f>
        <v/>
      </c>
      <c r="AQ263" s="190" t="str">
        <f t="shared" si="139"/>
        <v/>
      </c>
      <c r="AR263" s="190" t="str">
        <f t="shared" si="139"/>
        <v/>
      </c>
      <c r="AS263" s="190" t="str">
        <f t="shared" si="139"/>
        <v/>
      </c>
      <c r="AT263" s="190" t="str">
        <f t="shared" si="139"/>
        <v/>
      </c>
      <c r="AU263" s="190" t="str">
        <f t="shared" si="139"/>
        <v/>
      </c>
      <c r="AV263" s="190" t="str">
        <f t="shared" si="139"/>
        <v/>
      </c>
      <c r="AW263" s="190" t="str">
        <f t="shared" si="139"/>
        <v/>
      </c>
      <c r="AX263" s="190" t="str">
        <f t="shared" si="139"/>
        <v/>
      </c>
      <c r="AY263" s="190" t="str">
        <f t="shared" si="139"/>
        <v/>
      </c>
      <c r="AZ263" s="190" t="str">
        <f t="shared" si="139"/>
        <v/>
      </c>
      <c r="BA263" s="190" t="str">
        <f t="shared" si="139"/>
        <v/>
      </c>
      <c r="BB263" s="190" t="str">
        <f t="shared" si="139"/>
        <v/>
      </c>
      <c r="BC263" s="190" t="str">
        <f t="shared" si="139"/>
        <v/>
      </c>
      <c r="BD263" s="190" t="str">
        <f t="shared" si="137"/>
        <v/>
      </c>
      <c r="BE263" s="190" t="str">
        <f t="shared" si="130"/>
        <v/>
      </c>
      <c r="BF263" s="190" t="str">
        <f t="shared" si="130"/>
        <v/>
      </c>
      <c r="BG263" s="190" t="str">
        <f t="shared" si="130"/>
        <v/>
      </c>
      <c r="BH263" s="190" t="str">
        <f t="shared" si="130"/>
        <v/>
      </c>
      <c r="BI263" s="190" t="str">
        <f t="shared" si="130"/>
        <v/>
      </c>
      <c r="BJ263" s="190" t="str">
        <f t="shared" si="130"/>
        <v/>
      </c>
      <c r="BK263" s="190" t="str">
        <f t="shared" si="130"/>
        <v/>
      </c>
      <c r="BL263" s="190" t="str">
        <f t="shared" si="130"/>
        <v/>
      </c>
      <c r="BM263" s="190" t="str">
        <f t="shared" si="130"/>
        <v/>
      </c>
      <c r="BN263" s="190" t="str">
        <f t="shared" si="130"/>
        <v/>
      </c>
      <c r="BO263" s="190" t="str">
        <f t="shared" si="130"/>
        <v/>
      </c>
      <c r="BP263" s="190" t="str">
        <f t="shared" si="130"/>
        <v/>
      </c>
      <c r="BQ263" s="190" t="str">
        <f t="shared" si="130"/>
        <v/>
      </c>
      <c r="BR263" s="190" t="str">
        <f t="shared" si="130"/>
        <v/>
      </c>
      <c r="BS263" s="190" t="str">
        <f t="shared" si="130"/>
        <v/>
      </c>
      <c r="BT263" s="190" t="str">
        <f t="shared" si="125"/>
        <v/>
      </c>
      <c r="BU263" s="190" t="str">
        <f t="shared" si="125"/>
        <v/>
      </c>
      <c r="BV263" s="190" t="str">
        <f t="shared" si="125"/>
        <v/>
      </c>
      <c r="BW263" s="190" t="str">
        <f t="shared" si="125"/>
        <v/>
      </c>
      <c r="BX263" s="190" t="str">
        <f t="shared" si="125"/>
        <v/>
      </c>
      <c r="BY263" s="190" t="str">
        <f t="shared" si="125"/>
        <v/>
      </c>
      <c r="BZ263" t="e">
        <f>IF(LEFT(B263,6)=$A$1,IF(ISERROR(FIND(SALES!$M$8,MPAN!H263)),"",TRUE),"")</f>
        <v>#N/A</v>
      </c>
    </row>
    <row r="264" spans="1:78" x14ac:dyDescent="0.25">
      <c r="A264" t="e">
        <f>IF(BZ264=TRUE,BZ264&amp;COUNTIF($BZ$3:BZ264,"TRUE"),"")</f>
        <v>#N/A</v>
      </c>
      <c r="B264" s="625" t="str">
        <f t="shared" si="131"/>
        <v>00</v>
      </c>
      <c r="C264" s="626">
        <f>'F12'!E267</f>
        <v>0</v>
      </c>
      <c r="D264" s="1" t="str">
        <f t="shared" si="132"/>
        <v>0</v>
      </c>
      <c r="E264" s="1" t="str">
        <f t="shared" si="133"/>
        <v>0</v>
      </c>
      <c r="F264" t="str">
        <f t="shared" si="135"/>
        <v>0</v>
      </c>
      <c r="G264" t="e">
        <f t="shared" si="136"/>
        <v>#VALUE!</v>
      </c>
      <c r="H264" s="1">
        <f>'F12'!F267</f>
        <v>0</v>
      </c>
      <c r="I264" s="197">
        <f t="shared" si="134"/>
        <v>0.25</v>
      </c>
      <c r="J264" s="190" t="str">
        <f t="shared" si="138"/>
        <v/>
      </c>
      <c r="K264" s="190" t="str">
        <f t="shared" si="138"/>
        <v/>
      </c>
      <c r="L264" s="190" t="str">
        <f t="shared" si="138"/>
        <v/>
      </c>
      <c r="M264" s="190" t="str">
        <f t="shared" si="138"/>
        <v/>
      </c>
      <c r="N264" s="190" t="str">
        <f t="shared" si="138"/>
        <v/>
      </c>
      <c r="O264" s="190" t="str">
        <f t="shared" si="138"/>
        <v/>
      </c>
      <c r="P264" s="190" t="str">
        <f t="shared" si="138"/>
        <v/>
      </c>
      <c r="Q264" s="190" t="str">
        <f t="shared" si="138"/>
        <v/>
      </c>
      <c r="R264" s="190" t="str">
        <f t="shared" si="138"/>
        <v/>
      </c>
      <c r="S264" s="190" t="str">
        <f t="shared" si="138"/>
        <v/>
      </c>
      <c r="T264" s="190" t="str">
        <f t="shared" si="138"/>
        <v/>
      </c>
      <c r="U264" s="190" t="str">
        <f t="shared" si="138"/>
        <v/>
      </c>
      <c r="V264" s="190" t="str">
        <f t="shared" si="138"/>
        <v/>
      </c>
      <c r="W264" s="190" t="str">
        <f t="shared" si="138"/>
        <v/>
      </c>
      <c r="X264" s="190" t="str">
        <f t="shared" si="138"/>
        <v/>
      </c>
      <c r="Y264" s="190" t="str">
        <f t="shared" si="138"/>
        <v/>
      </c>
      <c r="Z264" s="190" t="str">
        <f t="shared" si="129"/>
        <v/>
      </c>
      <c r="AA264" s="190" t="str">
        <f t="shared" si="129"/>
        <v/>
      </c>
      <c r="AB264" s="190" t="str">
        <f t="shared" si="129"/>
        <v/>
      </c>
      <c r="AC264" s="190" t="str">
        <f t="shared" si="129"/>
        <v/>
      </c>
      <c r="AD264" s="190" t="str">
        <f t="shared" si="129"/>
        <v/>
      </c>
      <c r="AE264" s="190" t="str">
        <f t="shared" si="129"/>
        <v/>
      </c>
      <c r="AF264" s="190" t="str">
        <f t="shared" si="129"/>
        <v/>
      </c>
      <c r="AG264" s="190" t="str">
        <f t="shared" si="129"/>
        <v/>
      </c>
      <c r="AH264" s="190" t="str">
        <f t="shared" si="129"/>
        <v/>
      </c>
      <c r="AI264" s="190" t="str">
        <f t="shared" si="129"/>
        <v/>
      </c>
      <c r="AJ264" s="190" t="str">
        <f t="shared" si="129"/>
        <v/>
      </c>
      <c r="AK264" s="190" t="str">
        <f t="shared" si="129"/>
        <v/>
      </c>
      <c r="AL264" s="190" t="str">
        <f t="shared" si="129"/>
        <v/>
      </c>
      <c r="AM264" s="190" t="str">
        <f t="shared" si="129"/>
        <v/>
      </c>
      <c r="AN264" s="190" t="str">
        <f t="shared" ref="AN264:BC280" si="140">IF(AN$2&gt;LEN($H264),IF(AN$1=1,IF(LEN($H264)=2,"0"&amp;$H264,""),""),RIGHT(LEFT($H264,AN$2),3))</f>
        <v/>
      </c>
      <c r="AO264" s="190" t="str">
        <f t="shared" si="140"/>
        <v/>
      </c>
      <c r="AP264" s="190" t="str">
        <f t="shared" si="140"/>
        <v/>
      </c>
      <c r="AQ264" s="190" t="str">
        <f t="shared" si="140"/>
        <v/>
      </c>
      <c r="AR264" s="190" t="str">
        <f t="shared" si="140"/>
        <v/>
      </c>
      <c r="AS264" s="190" t="str">
        <f t="shared" si="140"/>
        <v/>
      </c>
      <c r="AT264" s="190" t="str">
        <f t="shared" si="140"/>
        <v/>
      </c>
      <c r="AU264" s="190" t="str">
        <f t="shared" si="140"/>
        <v/>
      </c>
      <c r="AV264" s="190" t="str">
        <f t="shared" si="140"/>
        <v/>
      </c>
      <c r="AW264" s="190" t="str">
        <f t="shared" si="140"/>
        <v/>
      </c>
      <c r="AX264" s="190" t="str">
        <f t="shared" si="140"/>
        <v/>
      </c>
      <c r="AY264" s="190" t="str">
        <f t="shared" si="140"/>
        <v/>
      </c>
      <c r="AZ264" s="190" t="str">
        <f t="shared" si="140"/>
        <v/>
      </c>
      <c r="BA264" s="190" t="str">
        <f t="shared" si="140"/>
        <v/>
      </c>
      <c r="BB264" s="190" t="str">
        <f t="shared" si="140"/>
        <v/>
      </c>
      <c r="BC264" s="190" t="str">
        <f t="shared" si="140"/>
        <v/>
      </c>
      <c r="BD264" s="190" t="str">
        <f t="shared" si="137"/>
        <v/>
      </c>
      <c r="BE264" s="190" t="str">
        <f t="shared" si="130"/>
        <v/>
      </c>
      <c r="BF264" s="190" t="str">
        <f t="shared" si="130"/>
        <v/>
      </c>
      <c r="BG264" s="190" t="str">
        <f t="shared" si="130"/>
        <v/>
      </c>
      <c r="BH264" s="190" t="str">
        <f t="shared" si="130"/>
        <v/>
      </c>
      <c r="BI264" s="190" t="str">
        <f t="shared" si="130"/>
        <v/>
      </c>
      <c r="BJ264" s="190" t="str">
        <f t="shared" si="130"/>
        <v/>
      </c>
      <c r="BK264" s="190" t="str">
        <f t="shared" si="130"/>
        <v/>
      </c>
      <c r="BL264" s="190" t="str">
        <f t="shared" si="130"/>
        <v/>
      </c>
      <c r="BM264" s="190" t="str">
        <f t="shared" si="130"/>
        <v/>
      </c>
      <c r="BN264" s="190" t="str">
        <f t="shared" si="130"/>
        <v/>
      </c>
      <c r="BO264" s="190" t="str">
        <f t="shared" si="130"/>
        <v/>
      </c>
      <c r="BP264" s="190" t="str">
        <f t="shared" si="130"/>
        <v/>
      </c>
      <c r="BQ264" s="190" t="str">
        <f t="shared" si="130"/>
        <v/>
      </c>
      <c r="BR264" s="190" t="str">
        <f t="shared" si="130"/>
        <v/>
      </c>
      <c r="BS264" s="190" t="str">
        <f t="shared" si="130"/>
        <v/>
      </c>
      <c r="BT264" s="190" t="str">
        <f t="shared" si="125"/>
        <v/>
      </c>
      <c r="BU264" s="190" t="str">
        <f t="shared" si="125"/>
        <v/>
      </c>
      <c r="BV264" s="190" t="str">
        <f t="shared" si="125"/>
        <v/>
      </c>
      <c r="BW264" s="190" t="str">
        <f t="shared" si="125"/>
        <v/>
      </c>
      <c r="BX264" s="190" t="str">
        <f t="shared" si="125"/>
        <v/>
      </c>
      <c r="BY264" s="190" t="str">
        <f t="shared" si="125"/>
        <v/>
      </c>
      <c r="BZ264" t="e">
        <f>IF(LEFT(B264,6)=$A$1,IF(ISERROR(FIND(SALES!$M$8,MPAN!H264)),"",TRUE),"")</f>
        <v>#N/A</v>
      </c>
    </row>
    <row r="265" spans="1:78" x14ac:dyDescent="0.25">
      <c r="A265" t="e">
        <f>IF(BZ265=TRUE,BZ265&amp;COUNTIF($BZ$3:BZ265,"TRUE"),"")</f>
        <v>#N/A</v>
      </c>
      <c r="B265" s="625" t="str">
        <f t="shared" si="131"/>
        <v>00</v>
      </c>
      <c r="C265" s="626">
        <f>'F12'!E268</f>
        <v>0</v>
      </c>
      <c r="D265" s="1" t="str">
        <f t="shared" si="132"/>
        <v>0</v>
      </c>
      <c r="E265" s="1" t="str">
        <f t="shared" si="133"/>
        <v>0</v>
      </c>
      <c r="F265" t="str">
        <f t="shared" si="135"/>
        <v>0</v>
      </c>
      <c r="G265" t="e">
        <f t="shared" si="136"/>
        <v>#VALUE!</v>
      </c>
      <c r="H265" s="1">
        <f>'F12'!F268</f>
        <v>0</v>
      </c>
      <c r="I265" s="197">
        <f t="shared" si="134"/>
        <v>0.25</v>
      </c>
      <c r="J265" s="190" t="str">
        <f t="shared" si="138"/>
        <v/>
      </c>
      <c r="K265" s="190" t="str">
        <f t="shared" si="138"/>
        <v/>
      </c>
      <c r="L265" s="190" t="str">
        <f t="shared" si="138"/>
        <v/>
      </c>
      <c r="M265" s="190" t="str">
        <f t="shared" si="138"/>
        <v/>
      </c>
      <c r="N265" s="190" t="str">
        <f t="shared" si="138"/>
        <v/>
      </c>
      <c r="O265" s="190" t="str">
        <f t="shared" si="138"/>
        <v/>
      </c>
      <c r="P265" s="190" t="str">
        <f t="shared" si="138"/>
        <v/>
      </c>
      <c r="Q265" s="190" t="str">
        <f t="shared" si="138"/>
        <v/>
      </c>
      <c r="R265" s="190" t="str">
        <f t="shared" si="138"/>
        <v/>
      </c>
      <c r="S265" s="190" t="str">
        <f t="shared" si="138"/>
        <v/>
      </c>
      <c r="T265" s="190" t="str">
        <f t="shared" si="138"/>
        <v/>
      </c>
      <c r="U265" s="190" t="str">
        <f t="shared" si="138"/>
        <v/>
      </c>
      <c r="V265" s="190" t="str">
        <f t="shared" si="138"/>
        <v/>
      </c>
      <c r="W265" s="190" t="str">
        <f t="shared" si="138"/>
        <v/>
      </c>
      <c r="X265" s="190" t="str">
        <f t="shared" si="138"/>
        <v/>
      </c>
      <c r="Y265" s="190" t="str">
        <f t="shared" si="138"/>
        <v/>
      </c>
      <c r="Z265" s="190" t="str">
        <f t="shared" ref="Z265:AN281" si="141">IF(Z$2&gt;LEN($H265),IF(Z$1=1,IF(LEN($H265)=2,"0"&amp;$H265,""),""),RIGHT(LEFT($H265,Z$2),3))</f>
        <v/>
      </c>
      <c r="AA265" s="190" t="str">
        <f t="shared" si="141"/>
        <v/>
      </c>
      <c r="AB265" s="190" t="str">
        <f t="shared" si="141"/>
        <v/>
      </c>
      <c r="AC265" s="190" t="str">
        <f t="shared" si="141"/>
        <v/>
      </c>
      <c r="AD265" s="190" t="str">
        <f t="shared" si="141"/>
        <v/>
      </c>
      <c r="AE265" s="190" t="str">
        <f t="shared" si="141"/>
        <v/>
      </c>
      <c r="AF265" s="190" t="str">
        <f t="shared" si="141"/>
        <v/>
      </c>
      <c r="AG265" s="190" t="str">
        <f t="shared" si="141"/>
        <v/>
      </c>
      <c r="AH265" s="190" t="str">
        <f t="shared" si="141"/>
        <v/>
      </c>
      <c r="AI265" s="190" t="str">
        <f t="shared" si="141"/>
        <v/>
      </c>
      <c r="AJ265" s="190" t="str">
        <f t="shared" si="141"/>
        <v/>
      </c>
      <c r="AK265" s="190" t="str">
        <f t="shared" si="141"/>
        <v/>
      </c>
      <c r="AL265" s="190" t="str">
        <f t="shared" si="141"/>
        <v/>
      </c>
      <c r="AM265" s="190" t="str">
        <f t="shared" si="141"/>
        <v/>
      </c>
      <c r="AN265" s="190" t="str">
        <f t="shared" si="141"/>
        <v/>
      </c>
      <c r="AO265" s="190" t="str">
        <f t="shared" si="140"/>
        <v/>
      </c>
      <c r="AP265" s="190" t="str">
        <f t="shared" si="140"/>
        <v/>
      </c>
      <c r="AQ265" s="190" t="str">
        <f t="shared" si="140"/>
        <v/>
      </c>
      <c r="AR265" s="190" t="str">
        <f t="shared" si="140"/>
        <v/>
      </c>
      <c r="AS265" s="190" t="str">
        <f t="shared" si="140"/>
        <v/>
      </c>
      <c r="AT265" s="190" t="str">
        <f t="shared" si="140"/>
        <v/>
      </c>
      <c r="AU265" s="190" t="str">
        <f t="shared" si="140"/>
        <v/>
      </c>
      <c r="AV265" s="190" t="str">
        <f t="shared" si="140"/>
        <v/>
      </c>
      <c r="AW265" s="190" t="str">
        <f t="shared" si="140"/>
        <v/>
      </c>
      <c r="AX265" s="190" t="str">
        <f t="shared" si="140"/>
        <v/>
      </c>
      <c r="AY265" s="190" t="str">
        <f t="shared" si="140"/>
        <v/>
      </c>
      <c r="AZ265" s="190" t="str">
        <f t="shared" si="140"/>
        <v/>
      </c>
      <c r="BA265" s="190" t="str">
        <f t="shared" si="140"/>
        <v/>
      </c>
      <c r="BB265" s="190" t="str">
        <f t="shared" si="140"/>
        <v/>
      </c>
      <c r="BC265" s="190" t="str">
        <f t="shared" si="140"/>
        <v/>
      </c>
      <c r="BD265" s="190" t="str">
        <f t="shared" si="137"/>
        <v/>
      </c>
      <c r="BE265" s="190" t="str">
        <f t="shared" si="130"/>
        <v/>
      </c>
      <c r="BF265" s="190" t="str">
        <f t="shared" si="130"/>
        <v/>
      </c>
      <c r="BG265" s="190" t="str">
        <f t="shared" si="130"/>
        <v/>
      </c>
      <c r="BH265" s="190" t="str">
        <f t="shared" si="130"/>
        <v/>
      </c>
      <c r="BI265" s="190" t="str">
        <f t="shared" si="130"/>
        <v/>
      </c>
      <c r="BJ265" s="190" t="str">
        <f t="shared" si="130"/>
        <v/>
      </c>
      <c r="BK265" s="190" t="str">
        <f t="shared" si="130"/>
        <v/>
      </c>
      <c r="BL265" s="190" t="str">
        <f t="shared" si="130"/>
        <v/>
      </c>
      <c r="BM265" s="190" t="str">
        <f t="shared" si="130"/>
        <v/>
      </c>
      <c r="BN265" s="190" t="str">
        <f t="shared" si="130"/>
        <v/>
      </c>
      <c r="BO265" s="190" t="str">
        <f t="shared" si="130"/>
        <v/>
      </c>
      <c r="BP265" s="190" t="str">
        <f t="shared" si="130"/>
        <v/>
      </c>
      <c r="BQ265" s="190" t="str">
        <f t="shared" si="130"/>
        <v/>
      </c>
      <c r="BR265" s="190" t="str">
        <f t="shared" si="130"/>
        <v/>
      </c>
      <c r="BS265" s="190" t="str">
        <f t="shared" si="130"/>
        <v/>
      </c>
      <c r="BT265" s="190" t="str">
        <f t="shared" si="125"/>
        <v/>
      </c>
      <c r="BU265" s="190" t="str">
        <f t="shared" si="125"/>
        <v/>
      </c>
      <c r="BV265" s="190" t="str">
        <f t="shared" si="125"/>
        <v/>
      </c>
      <c r="BW265" s="190" t="str">
        <f t="shared" si="125"/>
        <v/>
      </c>
      <c r="BX265" s="190" t="str">
        <f t="shared" si="125"/>
        <v/>
      </c>
      <c r="BY265" s="190" t="str">
        <f t="shared" si="125"/>
        <v/>
      </c>
      <c r="BZ265" t="e">
        <f>IF(LEFT(B265,6)=$A$1,IF(ISERROR(FIND(SALES!$M$8,MPAN!H265)),"",TRUE),"")</f>
        <v>#N/A</v>
      </c>
    </row>
    <row r="266" spans="1:78" x14ac:dyDescent="0.25">
      <c r="A266" t="e">
        <f>IF(BZ266=TRUE,BZ266&amp;COUNTIF($BZ$3:BZ266,"TRUE"),"")</f>
        <v>#N/A</v>
      </c>
      <c r="B266" s="625" t="str">
        <f t="shared" si="131"/>
        <v>00</v>
      </c>
      <c r="C266" s="626">
        <f>'F12'!E269</f>
        <v>0</v>
      </c>
      <c r="D266" s="1" t="str">
        <f t="shared" si="132"/>
        <v>0</v>
      </c>
      <c r="E266" s="1" t="str">
        <f t="shared" si="133"/>
        <v>0</v>
      </c>
      <c r="F266" t="str">
        <f t="shared" si="135"/>
        <v>0</v>
      </c>
      <c r="G266" t="e">
        <f t="shared" si="136"/>
        <v>#VALUE!</v>
      </c>
      <c r="H266" s="1">
        <f>'F12'!F269</f>
        <v>0</v>
      </c>
      <c r="I266" s="197">
        <f t="shared" si="134"/>
        <v>0.25</v>
      </c>
      <c r="J266" s="190" t="str">
        <f t="shared" si="138"/>
        <v/>
      </c>
      <c r="K266" s="190" t="str">
        <f t="shared" si="138"/>
        <v/>
      </c>
      <c r="L266" s="190" t="str">
        <f t="shared" si="138"/>
        <v/>
      </c>
      <c r="M266" s="190" t="str">
        <f t="shared" si="138"/>
        <v/>
      </c>
      <c r="N266" s="190" t="str">
        <f t="shared" si="138"/>
        <v/>
      </c>
      <c r="O266" s="190" t="str">
        <f t="shared" si="138"/>
        <v/>
      </c>
      <c r="P266" s="190" t="str">
        <f t="shared" si="138"/>
        <v/>
      </c>
      <c r="Q266" s="190" t="str">
        <f t="shared" si="138"/>
        <v/>
      </c>
      <c r="R266" s="190" t="str">
        <f t="shared" si="138"/>
        <v/>
      </c>
      <c r="S266" s="190" t="str">
        <f t="shared" si="138"/>
        <v/>
      </c>
      <c r="T266" s="190" t="str">
        <f t="shared" si="138"/>
        <v/>
      </c>
      <c r="U266" s="190" t="str">
        <f t="shared" si="138"/>
        <v/>
      </c>
      <c r="V266" s="190" t="str">
        <f t="shared" si="138"/>
        <v/>
      </c>
      <c r="W266" s="190" t="str">
        <f t="shared" si="138"/>
        <v/>
      </c>
      <c r="X266" s="190" t="str">
        <f t="shared" si="138"/>
        <v/>
      </c>
      <c r="Y266" s="190" t="str">
        <f t="shared" si="138"/>
        <v/>
      </c>
      <c r="Z266" s="190" t="str">
        <f t="shared" si="141"/>
        <v/>
      </c>
      <c r="AA266" s="190" t="str">
        <f t="shared" si="141"/>
        <v/>
      </c>
      <c r="AB266" s="190" t="str">
        <f t="shared" si="141"/>
        <v/>
      </c>
      <c r="AC266" s="190" t="str">
        <f t="shared" si="141"/>
        <v/>
      </c>
      <c r="AD266" s="190" t="str">
        <f t="shared" si="141"/>
        <v/>
      </c>
      <c r="AE266" s="190" t="str">
        <f t="shared" si="141"/>
        <v/>
      </c>
      <c r="AF266" s="190" t="str">
        <f t="shared" si="141"/>
        <v/>
      </c>
      <c r="AG266" s="190" t="str">
        <f t="shared" si="141"/>
        <v/>
      </c>
      <c r="AH266" s="190" t="str">
        <f t="shared" si="141"/>
        <v/>
      </c>
      <c r="AI266" s="190" t="str">
        <f t="shared" si="141"/>
        <v/>
      </c>
      <c r="AJ266" s="190" t="str">
        <f t="shared" si="141"/>
        <v/>
      </c>
      <c r="AK266" s="190" t="str">
        <f t="shared" si="141"/>
        <v/>
      </c>
      <c r="AL266" s="190" t="str">
        <f t="shared" si="141"/>
        <v/>
      </c>
      <c r="AM266" s="190" t="str">
        <f t="shared" si="141"/>
        <v/>
      </c>
      <c r="AN266" s="190" t="str">
        <f t="shared" si="141"/>
        <v/>
      </c>
      <c r="AO266" s="190" t="str">
        <f t="shared" si="140"/>
        <v/>
      </c>
      <c r="AP266" s="190" t="str">
        <f t="shared" si="140"/>
        <v/>
      </c>
      <c r="AQ266" s="190" t="str">
        <f t="shared" si="140"/>
        <v/>
      </c>
      <c r="AR266" s="190" t="str">
        <f t="shared" si="140"/>
        <v/>
      </c>
      <c r="AS266" s="190" t="str">
        <f t="shared" si="140"/>
        <v/>
      </c>
      <c r="AT266" s="190" t="str">
        <f t="shared" si="140"/>
        <v/>
      </c>
      <c r="AU266" s="190" t="str">
        <f t="shared" si="140"/>
        <v/>
      </c>
      <c r="AV266" s="190" t="str">
        <f t="shared" si="140"/>
        <v/>
      </c>
      <c r="AW266" s="190" t="str">
        <f t="shared" si="140"/>
        <v/>
      </c>
      <c r="AX266" s="190" t="str">
        <f t="shared" si="140"/>
        <v/>
      </c>
      <c r="AY266" s="190" t="str">
        <f t="shared" si="140"/>
        <v/>
      </c>
      <c r="AZ266" s="190" t="str">
        <f t="shared" si="140"/>
        <v/>
      </c>
      <c r="BA266" s="190" t="str">
        <f t="shared" si="140"/>
        <v/>
      </c>
      <c r="BB266" s="190" t="str">
        <f t="shared" si="140"/>
        <v/>
      </c>
      <c r="BC266" s="190" t="str">
        <f t="shared" si="140"/>
        <v/>
      </c>
      <c r="BD266" s="190" t="str">
        <f t="shared" si="137"/>
        <v/>
      </c>
      <c r="BE266" s="190" t="str">
        <f t="shared" si="130"/>
        <v/>
      </c>
      <c r="BF266" s="190" t="str">
        <f t="shared" si="130"/>
        <v/>
      </c>
      <c r="BG266" s="190" t="str">
        <f t="shared" si="130"/>
        <v/>
      </c>
      <c r="BH266" s="190" t="str">
        <f t="shared" si="130"/>
        <v/>
      </c>
      <c r="BI266" s="190" t="str">
        <f t="shared" si="130"/>
        <v/>
      </c>
      <c r="BJ266" s="190" t="str">
        <f t="shared" si="130"/>
        <v/>
      </c>
      <c r="BK266" s="190" t="str">
        <f t="shared" si="130"/>
        <v/>
      </c>
      <c r="BL266" s="190" t="str">
        <f t="shared" si="130"/>
        <v/>
      </c>
      <c r="BM266" s="190" t="str">
        <f t="shared" si="130"/>
        <v/>
      </c>
      <c r="BN266" s="190" t="str">
        <f t="shared" si="130"/>
        <v/>
      </c>
      <c r="BO266" s="190" t="str">
        <f t="shared" si="130"/>
        <v/>
      </c>
      <c r="BP266" s="190" t="str">
        <f t="shared" si="130"/>
        <v/>
      </c>
      <c r="BQ266" s="190" t="str">
        <f t="shared" si="130"/>
        <v/>
      </c>
      <c r="BR266" s="190" t="str">
        <f t="shared" si="130"/>
        <v/>
      </c>
      <c r="BS266" s="190" t="str">
        <f t="shared" si="130"/>
        <v/>
      </c>
      <c r="BT266" s="190" t="str">
        <f t="shared" si="125"/>
        <v/>
      </c>
      <c r="BU266" s="190" t="str">
        <f t="shared" si="125"/>
        <v/>
      </c>
      <c r="BV266" s="190" t="str">
        <f t="shared" si="125"/>
        <v/>
      </c>
      <c r="BW266" s="190" t="str">
        <f t="shared" si="125"/>
        <v/>
      </c>
      <c r="BX266" s="190" t="str">
        <f t="shared" si="125"/>
        <v/>
      </c>
      <c r="BY266" s="190" t="str">
        <f t="shared" si="125"/>
        <v/>
      </c>
      <c r="BZ266" t="e">
        <f>IF(LEFT(B266,6)=$A$1,IF(ISERROR(FIND(SALES!$M$8,MPAN!H266)),"",TRUE),"")</f>
        <v>#N/A</v>
      </c>
    </row>
    <row r="267" spans="1:78" x14ac:dyDescent="0.25">
      <c r="A267" t="e">
        <f>IF(BZ267=TRUE,BZ267&amp;COUNTIF($BZ$3:BZ267,"TRUE"),"")</f>
        <v>#N/A</v>
      </c>
      <c r="B267" s="625" t="str">
        <f t="shared" si="131"/>
        <v>00</v>
      </c>
      <c r="C267" s="626">
        <f>'F12'!E270</f>
        <v>0</v>
      </c>
      <c r="D267" s="1" t="str">
        <f t="shared" si="132"/>
        <v>0</v>
      </c>
      <c r="E267" s="1" t="str">
        <f t="shared" si="133"/>
        <v>0</v>
      </c>
      <c r="F267" t="str">
        <f t="shared" si="135"/>
        <v>0</v>
      </c>
      <c r="G267" t="e">
        <f t="shared" si="136"/>
        <v>#VALUE!</v>
      </c>
      <c r="H267" s="1">
        <f>'F12'!F270</f>
        <v>0</v>
      </c>
      <c r="I267" s="197">
        <f t="shared" si="134"/>
        <v>0.25</v>
      </c>
      <c r="J267" s="190" t="str">
        <f t="shared" si="138"/>
        <v/>
      </c>
      <c r="K267" s="190" t="str">
        <f t="shared" si="138"/>
        <v/>
      </c>
      <c r="L267" s="190" t="str">
        <f t="shared" si="138"/>
        <v/>
      </c>
      <c r="M267" s="190" t="str">
        <f t="shared" si="138"/>
        <v/>
      </c>
      <c r="N267" s="190" t="str">
        <f t="shared" si="138"/>
        <v/>
      </c>
      <c r="O267" s="190" t="str">
        <f t="shared" si="138"/>
        <v/>
      </c>
      <c r="P267" s="190" t="str">
        <f t="shared" si="138"/>
        <v/>
      </c>
      <c r="Q267" s="190" t="str">
        <f t="shared" si="138"/>
        <v/>
      </c>
      <c r="R267" s="190" t="str">
        <f t="shared" si="138"/>
        <v/>
      </c>
      <c r="S267" s="190" t="str">
        <f t="shared" si="138"/>
        <v/>
      </c>
      <c r="T267" s="190" t="str">
        <f t="shared" si="138"/>
        <v/>
      </c>
      <c r="U267" s="190" t="str">
        <f t="shared" si="138"/>
        <v/>
      </c>
      <c r="V267" s="190" t="str">
        <f t="shared" si="138"/>
        <v/>
      </c>
      <c r="W267" s="190" t="str">
        <f t="shared" si="138"/>
        <v/>
      </c>
      <c r="X267" s="190" t="str">
        <f t="shared" si="138"/>
        <v/>
      </c>
      <c r="Y267" s="190" t="str">
        <f t="shared" si="138"/>
        <v/>
      </c>
      <c r="Z267" s="190" t="str">
        <f t="shared" si="141"/>
        <v/>
      </c>
      <c r="AA267" s="190" t="str">
        <f t="shared" si="141"/>
        <v/>
      </c>
      <c r="AB267" s="190" t="str">
        <f t="shared" si="141"/>
        <v/>
      </c>
      <c r="AC267" s="190" t="str">
        <f t="shared" si="141"/>
        <v/>
      </c>
      <c r="AD267" s="190" t="str">
        <f t="shared" si="141"/>
        <v/>
      </c>
      <c r="AE267" s="190" t="str">
        <f t="shared" si="141"/>
        <v/>
      </c>
      <c r="AF267" s="190" t="str">
        <f t="shared" si="141"/>
        <v/>
      </c>
      <c r="AG267" s="190" t="str">
        <f t="shared" si="141"/>
        <v/>
      </c>
      <c r="AH267" s="190" t="str">
        <f t="shared" si="141"/>
        <v/>
      </c>
      <c r="AI267" s="190" t="str">
        <f t="shared" si="141"/>
        <v/>
      </c>
      <c r="AJ267" s="190" t="str">
        <f t="shared" si="141"/>
        <v/>
      </c>
      <c r="AK267" s="190" t="str">
        <f t="shared" si="141"/>
        <v/>
      </c>
      <c r="AL267" s="190" t="str">
        <f t="shared" si="141"/>
        <v/>
      </c>
      <c r="AM267" s="190" t="str">
        <f t="shared" si="141"/>
        <v/>
      </c>
      <c r="AN267" s="190" t="str">
        <f t="shared" si="141"/>
        <v/>
      </c>
      <c r="AO267" s="190" t="str">
        <f t="shared" si="140"/>
        <v/>
      </c>
      <c r="AP267" s="190" t="str">
        <f t="shared" si="140"/>
        <v/>
      </c>
      <c r="AQ267" s="190" t="str">
        <f t="shared" si="140"/>
        <v/>
      </c>
      <c r="AR267" s="190" t="str">
        <f t="shared" si="140"/>
        <v/>
      </c>
      <c r="AS267" s="190" t="str">
        <f t="shared" si="140"/>
        <v/>
      </c>
      <c r="AT267" s="190" t="str">
        <f t="shared" si="140"/>
        <v/>
      </c>
      <c r="AU267" s="190" t="str">
        <f t="shared" si="140"/>
        <v/>
      </c>
      <c r="AV267" s="190" t="str">
        <f t="shared" si="140"/>
        <v/>
      </c>
      <c r="AW267" s="190" t="str">
        <f t="shared" si="140"/>
        <v/>
      </c>
      <c r="AX267" s="190" t="str">
        <f t="shared" si="140"/>
        <v/>
      </c>
      <c r="AY267" s="190" t="str">
        <f t="shared" si="140"/>
        <v/>
      </c>
      <c r="AZ267" s="190" t="str">
        <f t="shared" si="140"/>
        <v/>
      </c>
      <c r="BA267" s="190" t="str">
        <f t="shared" si="140"/>
        <v/>
      </c>
      <c r="BB267" s="190" t="str">
        <f t="shared" si="140"/>
        <v/>
      </c>
      <c r="BC267" s="190" t="str">
        <f t="shared" si="140"/>
        <v/>
      </c>
      <c r="BD267" s="190" t="str">
        <f t="shared" si="137"/>
        <v/>
      </c>
      <c r="BE267" s="190" t="str">
        <f t="shared" si="130"/>
        <v/>
      </c>
      <c r="BF267" s="190" t="str">
        <f t="shared" si="130"/>
        <v/>
      </c>
      <c r="BG267" s="190" t="str">
        <f t="shared" si="130"/>
        <v/>
      </c>
      <c r="BH267" s="190" t="str">
        <f t="shared" si="130"/>
        <v/>
      </c>
      <c r="BI267" s="190" t="str">
        <f t="shared" si="130"/>
        <v/>
      </c>
      <c r="BJ267" s="190" t="str">
        <f t="shared" si="130"/>
        <v/>
      </c>
      <c r="BK267" s="190" t="str">
        <f t="shared" si="130"/>
        <v/>
      </c>
      <c r="BL267" s="190" t="str">
        <f t="shared" si="130"/>
        <v/>
      </c>
      <c r="BM267" s="190" t="str">
        <f t="shared" si="130"/>
        <v/>
      </c>
      <c r="BN267" s="190" t="str">
        <f t="shared" si="130"/>
        <v/>
      </c>
      <c r="BO267" s="190" t="str">
        <f t="shared" si="130"/>
        <v/>
      </c>
      <c r="BP267" s="190" t="str">
        <f t="shared" si="130"/>
        <v/>
      </c>
      <c r="BQ267" s="190" t="str">
        <f t="shared" si="130"/>
        <v/>
      </c>
      <c r="BR267" s="190" t="str">
        <f t="shared" si="130"/>
        <v/>
      </c>
      <c r="BS267" s="190" t="str">
        <f t="shared" si="130"/>
        <v/>
      </c>
      <c r="BT267" s="190" t="str">
        <f t="shared" si="125"/>
        <v/>
      </c>
      <c r="BU267" s="190" t="str">
        <f t="shared" si="125"/>
        <v/>
      </c>
      <c r="BV267" s="190" t="str">
        <f t="shared" si="125"/>
        <v/>
      </c>
      <c r="BW267" s="190" t="str">
        <f t="shared" si="125"/>
        <v/>
      </c>
      <c r="BX267" s="190" t="str">
        <f t="shared" si="125"/>
        <v/>
      </c>
      <c r="BY267" s="190" t="str">
        <f t="shared" si="125"/>
        <v/>
      </c>
      <c r="BZ267" t="e">
        <f>IF(LEFT(B267,6)=$A$1,IF(ISERROR(FIND(SALES!$M$8,MPAN!H267)),"",TRUE),"")</f>
        <v>#N/A</v>
      </c>
    </row>
    <row r="268" spans="1:78" x14ac:dyDescent="0.25">
      <c r="A268" t="e">
        <f>IF(BZ268=TRUE,BZ268&amp;COUNTIF($BZ$3:BZ268,"TRUE"),"")</f>
        <v>#N/A</v>
      </c>
      <c r="B268" s="625" t="str">
        <f t="shared" si="131"/>
        <v>00</v>
      </c>
      <c r="C268" s="626">
        <f>'F12'!E271</f>
        <v>0</v>
      </c>
      <c r="D268" s="1" t="str">
        <f t="shared" si="132"/>
        <v>0</v>
      </c>
      <c r="E268" s="1" t="str">
        <f t="shared" si="133"/>
        <v>0</v>
      </c>
      <c r="F268" t="str">
        <f t="shared" si="135"/>
        <v>0</v>
      </c>
      <c r="G268" t="e">
        <f t="shared" si="136"/>
        <v>#VALUE!</v>
      </c>
      <c r="H268" s="1">
        <f>'F12'!F271</f>
        <v>0</v>
      </c>
      <c r="I268" s="197">
        <f t="shared" si="134"/>
        <v>0.25</v>
      </c>
      <c r="J268" s="190" t="str">
        <f t="shared" si="138"/>
        <v/>
      </c>
      <c r="K268" s="190" t="str">
        <f t="shared" si="138"/>
        <v/>
      </c>
      <c r="L268" s="190" t="str">
        <f t="shared" si="138"/>
        <v/>
      </c>
      <c r="M268" s="190" t="str">
        <f t="shared" si="138"/>
        <v/>
      </c>
      <c r="N268" s="190" t="str">
        <f t="shared" si="138"/>
        <v/>
      </c>
      <c r="O268" s="190" t="str">
        <f t="shared" si="138"/>
        <v/>
      </c>
      <c r="P268" s="190" t="str">
        <f t="shared" si="138"/>
        <v/>
      </c>
      <c r="Q268" s="190" t="str">
        <f t="shared" si="138"/>
        <v/>
      </c>
      <c r="R268" s="190" t="str">
        <f t="shared" si="138"/>
        <v/>
      </c>
      <c r="S268" s="190" t="str">
        <f t="shared" si="138"/>
        <v/>
      </c>
      <c r="T268" s="190" t="str">
        <f t="shared" si="138"/>
        <v/>
      </c>
      <c r="U268" s="190" t="str">
        <f t="shared" si="138"/>
        <v/>
      </c>
      <c r="V268" s="190" t="str">
        <f t="shared" si="138"/>
        <v/>
      </c>
      <c r="W268" s="190" t="str">
        <f t="shared" si="138"/>
        <v/>
      </c>
      <c r="X268" s="190" t="str">
        <f t="shared" si="138"/>
        <v/>
      </c>
      <c r="Y268" s="190" t="str">
        <f t="shared" si="138"/>
        <v/>
      </c>
      <c r="Z268" s="190" t="str">
        <f t="shared" si="141"/>
        <v/>
      </c>
      <c r="AA268" s="190" t="str">
        <f t="shared" si="141"/>
        <v/>
      </c>
      <c r="AB268" s="190" t="str">
        <f t="shared" si="141"/>
        <v/>
      </c>
      <c r="AC268" s="190" t="str">
        <f t="shared" si="141"/>
        <v/>
      </c>
      <c r="AD268" s="190" t="str">
        <f t="shared" si="141"/>
        <v/>
      </c>
      <c r="AE268" s="190" t="str">
        <f t="shared" si="141"/>
        <v/>
      </c>
      <c r="AF268" s="190" t="str">
        <f t="shared" si="141"/>
        <v/>
      </c>
      <c r="AG268" s="190" t="str">
        <f t="shared" si="141"/>
        <v/>
      </c>
      <c r="AH268" s="190" t="str">
        <f t="shared" si="141"/>
        <v/>
      </c>
      <c r="AI268" s="190" t="str">
        <f t="shared" si="141"/>
        <v/>
      </c>
      <c r="AJ268" s="190" t="str">
        <f t="shared" si="141"/>
        <v/>
      </c>
      <c r="AK268" s="190" t="str">
        <f t="shared" si="141"/>
        <v/>
      </c>
      <c r="AL268" s="190" t="str">
        <f t="shared" si="141"/>
        <v/>
      </c>
      <c r="AM268" s="190" t="str">
        <f t="shared" si="141"/>
        <v/>
      </c>
      <c r="AN268" s="190" t="str">
        <f t="shared" si="141"/>
        <v/>
      </c>
      <c r="AO268" s="190" t="str">
        <f t="shared" si="140"/>
        <v/>
      </c>
      <c r="AP268" s="190" t="str">
        <f t="shared" si="140"/>
        <v/>
      </c>
      <c r="AQ268" s="190" t="str">
        <f t="shared" si="140"/>
        <v/>
      </c>
      <c r="AR268" s="190" t="str">
        <f t="shared" si="140"/>
        <v/>
      </c>
      <c r="AS268" s="190" t="str">
        <f t="shared" si="140"/>
        <v/>
      </c>
      <c r="AT268" s="190" t="str">
        <f t="shared" si="140"/>
        <v/>
      </c>
      <c r="AU268" s="190" t="str">
        <f t="shared" si="140"/>
        <v/>
      </c>
      <c r="AV268" s="190" t="str">
        <f t="shared" si="140"/>
        <v/>
      </c>
      <c r="AW268" s="190" t="str">
        <f t="shared" si="140"/>
        <v/>
      </c>
      <c r="AX268" s="190" t="str">
        <f t="shared" si="140"/>
        <v/>
      </c>
      <c r="AY268" s="190" t="str">
        <f t="shared" si="140"/>
        <v/>
      </c>
      <c r="AZ268" s="190" t="str">
        <f t="shared" si="140"/>
        <v/>
      </c>
      <c r="BA268" s="190" t="str">
        <f t="shared" si="140"/>
        <v/>
      </c>
      <c r="BB268" s="190" t="str">
        <f t="shared" si="140"/>
        <v/>
      </c>
      <c r="BC268" s="190" t="str">
        <f t="shared" si="140"/>
        <v/>
      </c>
      <c r="BD268" s="190" t="str">
        <f t="shared" si="137"/>
        <v/>
      </c>
      <c r="BE268" s="190" t="str">
        <f t="shared" si="130"/>
        <v/>
      </c>
      <c r="BF268" s="190" t="str">
        <f t="shared" si="130"/>
        <v/>
      </c>
      <c r="BG268" s="190" t="str">
        <f t="shared" si="130"/>
        <v/>
      </c>
      <c r="BH268" s="190" t="str">
        <f t="shared" si="130"/>
        <v/>
      </c>
      <c r="BI268" s="190" t="str">
        <f t="shared" si="130"/>
        <v/>
      </c>
      <c r="BJ268" s="190" t="str">
        <f t="shared" si="130"/>
        <v/>
      </c>
      <c r="BK268" s="190" t="str">
        <f t="shared" si="130"/>
        <v/>
      </c>
      <c r="BL268" s="190" t="str">
        <f t="shared" si="130"/>
        <v/>
      </c>
      <c r="BM268" s="190" t="str">
        <f t="shared" si="130"/>
        <v/>
      </c>
      <c r="BN268" s="190" t="str">
        <f t="shared" si="130"/>
        <v/>
      </c>
      <c r="BO268" s="190" t="str">
        <f t="shared" si="130"/>
        <v/>
      </c>
      <c r="BP268" s="190" t="str">
        <f t="shared" si="130"/>
        <v/>
      </c>
      <c r="BQ268" s="190" t="str">
        <f t="shared" si="130"/>
        <v/>
      </c>
      <c r="BR268" s="190" t="str">
        <f t="shared" si="130"/>
        <v/>
      </c>
      <c r="BS268" s="190" t="str">
        <f t="shared" si="130"/>
        <v/>
      </c>
      <c r="BT268" s="190" t="str">
        <f t="shared" si="125"/>
        <v/>
      </c>
      <c r="BU268" s="190" t="str">
        <f t="shared" si="125"/>
        <v/>
      </c>
      <c r="BV268" s="190" t="str">
        <f t="shared" si="125"/>
        <v/>
      </c>
      <c r="BW268" s="190" t="str">
        <f t="shared" si="125"/>
        <v/>
      </c>
      <c r="BX268" s="190" t="str">
        <f t="shared" si="125"/>
        <v/>
      </c>
      <c r="BY268" s="190" t="str">
        <f t="shared" si="125"/>
        <v/>
      </c>
      <c r="BZ268" t="e">
        <f>IF(LEFT(B268,6)=$A$1,IF(ISERROR(FIND(SALES!$M$8,MPAN!H268)),"",TRUE),"")</f>
        <v>#N/A</v>
      </c>
    </row>
    <row r="269" spans="1:78" x14ac:dyDescent="0.25">
      <c r="A269" t="e">
        <f>IF(BZ269=TRUE,BZ269&amp;COUNTIF($BZ$3:BZ269,"TRUE"),"")</f>
        <v>#N/A</v>
      </c>
      <c r="B269" s="625" t="str">
        <f t="shared" si="131"/>
        <v>00</v>
      </c>
      <c r="C269" s="626">
        <f>'F12'!E272</f>
        <v>0</v>
      </c>
      <c r="D269" s="1" t="str">
        <f t="shared" si="132"/>
        <v>0</v>
      </c>
      <c r="E269" s="1" t="str">
        <f t="shared" si="133"/>
        <v>0</v>
      </c>
      <c r="F269" t="str">
        <f t="shared" si="135"/>
        <v>0</v>
      </c>
      <c r="G269" t="e">
        <f t="shared" si="136"/>
        <v>#VALUE!</v>
      </c>
      <c r="H269" s="1">
        <f>'F12'!F272</f>
        <v>0</v>
      </c>
      <c r="I269" s="197">
        <f t="shared" si="134"/>
        <v>0.25</v>
      </c>
      <c r="J269" s="190" t="str">
        <f t="shared" si="138"/>
        <v/>
      </c>
      <c r="K269" s="190" t="str">
        <f t="shared" si="138"/>
        <v/>
      </c>
      <c r="L269" s="190" t="str">
        <f t="shared" si="138"/>
        <v/>
      </c>
      <c r="M269" s="190" t="str">
        <f t="shared" si="138"/>
        <v/>
      </c>
      <c r="N269" s="190" t="str">
        <f t="shared" si="138"/>
        <v/>
      </c>
      <c r="O269" s="190" t="str">
        <f t="shared" si="138"/>
        <v/>
      </c>
      <c r="P269" s="190" t="str">
        <f t="shared" si="138"/>
        <v/>
      </c>
      <c r="Q269" s="190" t="str">
        <f t="shared" si="138"/>
        <v/>
      </c>
      <c r="R269" s="190" t="str">
        <f t="shared" si="138"/>
        <v/>
      </c>
      <c r="S269" s="190" t="str">
        <f t="shared" si="138"/>
        <v/>
      </c>
      <c r="T269" s="190" t="str">
        <f t="shared" si="138"/>
        <v/>
      </c>
      <c r="U269" s="190" t="str">
        <f t="shared" si="138"/>
        <v/>
      </c>
      <c r="V269" s="190" t="str">
        <f t="shared" si="138"/>
        <v/>
      </c>
      <c r="W269" s="190" t="str">
        <f t="shared" si="138"/>
        <v/>
      </c>
      <c r="X269" s="190" t="str">
        <f t="shared" si="138"/>
        <v/>
      </c>
      <c r="Y269" s="190" t="str">
        <f t="shared" si="138"/>
        <v/>
      </c>
      <c r="Z269" s="190" t="str">
        <f t="shared" si="141"/>
        <v/>
      </c>
      <c r="AA269" s="190" t="str">
        <f t="shared" si="141"/>
        <v/>
      </c>
      <c r="AB269" s="190" t="str">
        <f t="shared" si="141"/>
        <v/>
      </c>
      <c r="AC269" s="190" t="str">
        <f t="shared" si="141"/>
        <v/>
      </c>
      <c r="AD269" s="190" t="str">
        <f t="shared" si="141"/>
        <v/>
      </c>
      <c r="AE269" s="190" t="str">
        <f t="shared" si="141"/>
        <v/>
      </c>
      <c r="AF269" s="190" t="str">
        <f t="shared" si="141"/>
        <v/>
      </c>
      <c r="AG269" s="190" t="str">
        <f t="shared" si="141"/>
        <v/>
      </c>
      <c r="AH269" s="190" t="str">
        <f t="shared" si="141"/>
        <v/>
      </c>
      <c r="AI269" s="190" t="str">
        <f t="shared" si="141"/>
        <v/>
      </c>
      <c r="AJ269" s="190" t="str">
        <f t="shared" si="141"/>
        <v/>
      </c>
      <c r="AK269" s="190" t="str">
        <f t="shared" si="141"/>
        <v/>
      </c>
      <c r="AL269" s="190" t="str">
        <f t="shared" si="141"/>
        <v/>
      </c>
      <c r="AM269" s="190" t="str">
        <f t="shared" si="141"/>
        <v/>
      </c>
      <c r="AN269" s="190" t="str">
        <f t="shared" si="141"/>
        <v/>
      </c>
      <c r="AO269" s="190" t="str">
        <f t="shared" si="140"/>
        <v/>
      </c>
      <c r="AP269" s="190" t="str">
        <f t="shared" si="140"/>
        <v/>
      </c>
      <c r="AQ269" s="190" t="str">
        <f t="shared" si="140"/>
        <v/>
      </c>
      <c r="AR269" s="190" t="str">
        <f t="shared" si="140"/>
        <v/>
      </c>
      <c r="AS269" s="190" t="str">
        <f t="shared" si="140"/>
        <v/>
      </c>
      <c r="AT269" s="190" t="str">
        <f t="shared" si="140"/>
        <v/>
      </c>
      <c r="AU269" s="190" t="str">
        <f t="shared" si="140"/>
        <v/>
      </c>
      <c r="AV269" s="190" t="str">
        <f t="shared" si="140"/>
        <v/>
      </c>
      <c r="AW269" s="190" t="str">
        <f t="shared" si="140"/>
        <v/>
      </c>
      <c r="AX269" s="190" t="str">
        <f t="shared" si="140"/>
        <v/>
      </c>
      <c r="AY269" s="190" t="str">
        <f t="shared" si="140"/>
        <v/>
      </c>
      <c r="AZ269" s="190" t="str">
        <f t="shared" si="140"/>
        <v/>
      </c>
      <c r="BA269" s="190" t="str">
        <f t="shared" si="140"/>
        <v/>
      </c>
      <c r="BB269" s="190" t="str">
        <f t="shared" si="140"/>
        <v/>
      </c>
      <c r="BC269" s="190" t="str">
        <f t="shared" si="140"/>
        <v/>
      </c>
      <c r="BD269" s="190" t="str">
        <f t="shared" si="137"/>
        <v/>
      </c>
      <c r="BE269" s="190" t="str">
        <f>IF(BE$2&gt;LEN($H269),IF(BE$1=1,IF(LEN($H269)=2,"0"&amp;$H269,""),""),RIGHT(LEFT($H269,BE$2),3))</f>
        <v/>
      </c>
      <c r="BF269" s="190" t="str">
        <f t="shared" si="130"/>
        <v/>
      </c>
      <c r="BG269" s="190" t="str">
        <f t="shared" si="130"/>
        <v/>
      </c>
      <c r="BH269" s="190" t="str">
        <f t="shared" si="130"/>
        <v/>
      </c>
      <c r="BI269" s="190" t="str">
        <f t="shared" si="130"/>
        <v/>
      </c>
      <c r="BJ269" s="190" t="str">
        <f t="shared" si="130"/>
        <v/>
      </c>
      <c r="BK269" s="190" t="str">
        <f t="shared" si="130"/>
        <v/>
      </c>
      <c r="BL269" s="190" t="str">
        <f t="shared" si="130"/>
        <v/>
      </c>
      <c r="BM269" s="190" t="str">
        <f t="shared" si="130"/>
        <v/>
      </c>
      <c r="BN269" s="190" t="str">
        <f t="shared" si="130"/>
        <v/>
      </c>
      <c r="BO269" s="190" t="str">
        <f t="shared" si="130"/>
        <v/>
      </c>
      <c r="BP269" s="190" t="str">
        <f t="shared" si="130"/>
        <v/>
      </c>
      <c r="BQ269" s="190" t="str">
        <f t="shared" si="130"/>
        <v/>
      </c>
      <c r="BR269" s="190" t="str">
        <f t="shared" si="130"/>
        <v/>
      </c>
      <c r="BS269" s="190" t="str">
        <f t="shared" si="130"/>
        <v/>
      </c>
      <c r="BT269" s="190" t="str">
        <f t="shared" si="125"/>
        <v/>
      </c>
      <c r="BU269" s="190" t="str">
        <f t="shared" si="125"/>
        <v/>
      </c>
      <c r="BV269" s="190" t="str">
        <f t="shared" si="125"/>
        <v/>
      </c>
      <c r="BW269" s="190" t="str">
        <f t="shared" si="125"/>
        <v/>
      </c>
      <c r="BX269" s="190" t="str">
        <f t="shared" si="125"/>
        <v/>
      </c>
      <c r="BY269" s="190" t="str">
        <f t="shared" si="125"/>
        <v/>
      </c>
      <c r="BZ269" t="e">
        <f>IF(LEFT(B269,6)=$A$1,IF(ISERROR(FIND(SALES!$M$8,MPAN!H269)),"",TRUE),"")</f>
        <v>#N/A</v>
      </c>
    </row>
    <row r="270" spans="1:78" x14ac:dyDescent="0.25">
      <c r="A270" t="e">
        <f>IF(BZ270=TRUE,BZ270&amp;COUNTIF($BZ$3:BZ270,"TRUE"),"")</f>
        <v>#N/A</v>
      </c>
      <c r="B270" s="625" t="str">
        <f t="shared" si="131"/>
        <v>00</v>
      </c>
      <c r="C270" s="626">
        <f>'F12'!E273</f>
        <v>0</v>
      </c>
      <c r="D270" s="1" t="str">
        <f t="shared" si="132"/>
        <v>0</v>
      </c>
      <c r="E270" s="1" t="str">
        <f t="shared" si="133"/>
        <v>0</v>
      </c>
      <c r="F270" t="str">
        <f t="shared" si="135"/>
        <v>0</v>
      </c>
      <c r="G270" t="e">
        <f t="shared" si="136"/>
        <v>#VALUE!</v>
      </c>
      <c r="H270" s="1">
        <f>'F12'!F273</f>
        <v>0</v>
      </c>
      <c r="I270" s="197">
        <f t="shared" si="134"/>
        <v>0.25</v>
      </c>
      <c r="J270" s="190" t="str">
        <f t="shared" si="138"/>
        <v/>
      </c>
      <c r="K270" s="190" t="str">
        <f t="shared" si="138"/>
        <v/>
      </c>
      <c r="L270" s="190" t="str">
        <f t="shared" si="138"/>
        <v/>
      </c>
      <c r="M270" s="190" t="str">
        <f t="shared" si="138"/>
        <v/>
      </c>
      <c r="N270" s="190" t="str">
        <f t="shared" si="138"/>
        <v/>
      </c>
      <c r="O270" s="190" t="str">
        <f t="shared" si="138"/>
        <v/>
      </c>
      <c r="P270" s="190" t="str">
        <f t="shared" si="138"/>
        <v/>
      </c>
      <c r="Q270" s="190" t="str">
        <f t="shared" si="138"/>
        <v/>
      </c>
      <c r="R270" s="190" t="str">
        <f t="shared" si="138"/>
        <v/>
      </c>
      <c r="S270" s="190" t="str">
        <f t="shared" si="138"/>
        <v/>
      </c>
      <c r="T270" s="190" t="str">
        <f t="shared" si="138"/>
        <v/>
      </c>
      <c r="U270" s="190" t="str">
        <f t="shared" si="138"/>
        <v/>
      </c>
      <c r="V270" s="190" t="str">
        <f t="shared" si="138"/>
        <v/>
      </c>
      <c r="W270" s="190" t="str">
        <f t="shared" si="138"/>
        <v/>
      </c>
      <c r="X270" s="190" t="str">
        <f t="shared" si="138"/>
        <v/>
      </c>
      <c r="Y270" s="190" t="str">
        <f t="shared" si="138"/>
        <v/>
      </c>
      <c r="Z270" s="190" t="str">
        <f t="shared" si="141"/>
        <v/>
      </c>
      <c r="AA270" s="190" t="str">
        <f t="shared" si="141"/>
        <v/>
      </c>
      <c r="AB270" s="190" t="str">
        <f t="shared" si="141"/>
        <v/>
      </c>
      <c r="AC270" s="190" t="str">
        <f t="shared" si="141"/>
        <v/>
      </c>
      <c r="AD270" s="190" t="str">
        <f t="shared" si="141"/>
        <v/>
      </c>
      <c r="AE270" s="190" t="str">
        <f t="shared" si="141"/>
        <v/>
      </c>
      <c r="AF270" s="190" t="str">
        <f t="shared" si="141"/>
        <v/>
      </c>
      <c r="AG270" s="190" t="str">
        <f t="shared" si="141"/>
        <v/>
      </c>
      <c r="AH270" s="190" t="str">
        <f t="shared" si="141"/>
        <v/>
      </c>
      <c r="AI270" s="190" t="str">
        <f t="shared" si="141"/>
        <v/>
      </c>
      <c r="AJ270" s="190" t="str">
        <f t="shared" si="141"/>
        <v/>
      </c>
      <c r="AK270" s="190" t="str">
        <f t="shared" si="141"/>
        <v/>
      </c>
      <c r="AL270" s="190" t="str">
        <f t="shared" si="141"/>
        <v/>
      </c>
      <c r="AM270" s="190" t="str">
        <f t="shared" si="141"/>
        <v/>
      </c>
      <c r="AN270" s="190" t="str">
        <f t="shared" si="141"/>
        <v/>
      </c>
      <c r="AO270" s="190" t="str">
        <f t="shared" si="140"/>
        <v/>
      </c>
      <c r="AP270" s="190" t="str">
        <f t="shared" si="140"/>
        <v/>
      </c>
      <c r="AQ270" s="190" t="str">
        <f t="shared" si="140"/>
        <v/>
      </c>
      <c r="AR270" s="190" t="str">
        <f t="shared" si="140"/>
        <v/>
      </c>
      <c r="AS270" s="190" t="str">
        <f t="shared" si="140"/>
        <v/>
      </c>
      <c r="AT270" s="190" t="str">
        <f t="shared" si="140"/>
        <v/>
      </c>
      <c r="AU270" s="190" t="str">
        <f t="shared" si="140"/>
        <v/>
      </c>
      <c r="AV270" s="190" t="str">
        <f t="shared" si="140"/>
        <v/>
      </c>
      <c r="AW270" s="190" t="str">
        <f t="shared" si="140"/>
        <v/>
      </c>
      <c r="AX270" s="190" t="str">
        <f t="shared" si="140"/>
        <v/>
      </c>
      <c r="AY270" s="190" t="str">
        <f t="shared" si="140"/>
        <v/>
      </c>
      <c r="AZ270" s="190" t="str">
        <f t="shared" si="140"/>
        <v/>
      </c>
      <c r="BA270" s="190" t="str">
        <f t="shared" si="140"/>
        <v/>
      </c>
      <c r="BB270" s="190" t="str">
        <f t="shared" si="140"/>
        <v/>
      </c>
      <c r="BC270" s="190" t="str">
        <f t="shared" si="140"/>
        <v/>
      </c>
      <c r="BD270" s="190" t="str">
        <f t="shared" si="137"/>
        <v/>
      </c>
      <c r="BE270" s="190" t="str">
        <f t="shared" si="130"/>
        <v/>
      </c>
      <c r="BF270" s="190" t="str">
        <f t="shared" si="130"/>
        <v/>
      </c>
      <c r="BG270" s="190" t="str">
        <f t="shared" si="130"/>
        <v/>
      </c>
      <c r="BH270" s="190" t="str">
        <f t="shared" si="130"/>
        <v/>
      </c>
      <c r="BI270" s="190" t="str">
        <f t="shared" si="130"/>
        <v/>
      </c>
      <c r="BJ270" s="190" t="str">
        <f t="shared" si="130"/>
        <v/>
      </c>
      <c r="BK270" s="190" t="str">
        <f t="shared" si="130"/>
        <v/>
      </c>
      <c r="BL270" s="190" t="str">
        <f t="shared" si="130"/>
        <v/>
      </c>
      <c r="BM270" s="190" t="str">
        <f t="shared" si="130"/>
        <v/>
      </c>
      <c r="BN270" s="190" t="str">
        <f t="shared" si="130"/>
        <v/>
      </c>
      <c r="BO270" s="190" t="str">
        <f t="shared" si="130"/>
        <v/>
      </c>
      <c r="BP270" s="190" t="str">
        <f t="shared" si="130"/>
        <v/>
      </c>
      <c r="BQ270" s="190" t="str">
        <f t="shared" si="130"/>
        <v/>
      </c>
      <c r="BR270" s="190" t="str">
        <f t="shared" si="130"/>
        <v/>
      </c>
      <c r="BS270" s="190" t="str">
        <f t="shared" si="130"/>
        <v/>
      </c>
      <c r="BT270" s="190" t="str">
        <f t="shared" si="125"/>
        <v/>
      </c>
      <c r="BU270" s="190" t="str">
        <f t="shared" si="125"/>
        <v/>
      </c>
      <c r="BV270" s="190" t="str">
        <f t="shared" si="125"/>
        <v/>
      </c>
      <c r="BW270" s="190" t="str">
        <f t="shared" si="125"/>
        <v/>
      </c>
      <c r="BX270" s="190" t="str">
        <f t="shared" si="125"/>
        <v/>
      </c>
      <c r="BY270" s="190" t="str">
        <f t="shared" si="125"/>
        <v/>
      </c>
      <c r="BZ270" t="e">
        <f>IF(LEFT(B270,6)=$A$1,IF(ISERROR(FIND(SALES!$M$8,MPAN!H270)),"",TRUE),"")</f>
        <v>#N/A</v>
      </c>
    </row>
    <row r="271" spans="1:78" x14ac:dyDescent="0.25">
      <c r="A271" t="e">
        <f>IF(BZ271=TRUE,BZ271&amp;COUNTIF($BZ$3:BZ271,"TRUE"),"")</f>
        <v>#N/A</v>
      </c>
      <c r="B271" s="625" t="str">
        <f t="shared" si="131"/>
        <v>00</v>
      </c>
      <c r="C271" s="626">
        <f>'F12'!E274</f>
        <v>0</v>
      </c>
      <c r="D271" s="1" t="str">
        <f t="shared" si="132"/>
        <v>0</v>
      </c>
      <c r="E271" s="1" t="str">
        <f t="shared" si="133"/>
        <v>0</v>
      </c>
      <c r="F271" t="str">
        <f t="shared" si="135"/>
        <v>0</v>
      </c>
      <c r="G271" t="e">
        <f t="shared" si="136"/>
        <v>#VALUE!</v>
      </c>
      <c r="H271" s="1">
        <f>'F12'!F274</f>
        <v>0</v>
      </c>
      <c r="I271" s="197">
        <f t="shared" si="134"/>
        <v>0.25</v>
      </c>
      <c r="J271" s="190" t="str">
        <f t="shared" si="138"/>
        <v/>
      </c>
      <c r="K271" s="190" t="str">
        <f t="shared" si="138"/>
        <v/>
      </c>
      <c r="L271" s="190" t="str">
        <f t="shared" si="138"/>
        <v/>
      </c>
      <c r="M271" s="190" t="str">
        <f t="shared" si="138"/>
        <v/>
      </c>
      <c r="N271" s="190" t="str">
        <f t="shared" si="138"/>
        <v/>
      </c>
      <c r="O271" s="190" t="str">
        <f t="shared" si="138"/>
        <v/>
      </c>
      <c r="P271" s="190" t="str">
        <f t="shared" si="138"/>
        <v/>
      </c>
      <c r="Q271" s="190" t="str">
        <f t="shared" si="138"/>
        <v/>
      </c>
      <c r="R271" s="190" t="str">
        <f t="shared" si="138"/>
        <v/>
      </c>
      <c r="S271" s="190" t="str">
        <f t="shared" si="138"/>
        <v/>
      </c>
      <c r="T271" s="190" t="str">
        <f t="shared" si="138"/>
        <v/>
      </c>
      <c r="U271" s="190" t="str">
        <f t="shared" si="138"/>
        <v/>
      </c>
      <c r="V271" s="190" t="str">
        <f t="shared" si="138"/>
        <v/>
      </c>
      <c r="W271" s="190" t="str">
        <f t="shared" si="138"/>
        <v/>
      </c>
      <c r="X271" s="190" t="str">
        <f t="shared" si="138"/>
        <v/>
      </c>
      <c r="Y271" s="190" t="str">
        <f t="shared" si="138"/>
        <v/>
      </c>
      <c r="Z271" s="190" t="str">
        <f t="shared" si="141"/>
        <v/>
      </c>
      <c r="AA271" s="190" t="str">
        <f t="shared" si="141"/>
        <v/>
      </c>
      <c r="AB271" s="190" t="str">
        <f t="shared" si="141"/>
        <v/>
      </c>
      <c r="AC271" s="190" t="str">
        <f t="shared" si="141"/>
        <v/>
      </c>
      <c r="AD271" s="190" t="str">
        <f t="shared" si="141"/>
        <v/>
      </c>
      <c r="AE271" s="190" t="str">
        <f t="shared" si="141"/>
        <v/>
      </c>
      <c r="AF271" s="190" t="str">
        <f t="shared" si="141"/>
        <v/>
      </c>
      <c r="AG271" s="190" t="str">
        <f t="shared" si="141"/>
        <v/>
      </c>
      <c r="AH271" s="190" t="str">
        <f t="shared" si="141"/>
        <v/>
      </c>
      <c r="AI271" s="190" t="str">
        <f t="shared" si="141"/>
        <v/>
      </c>
      <c r="AJ271" s="190" t="str">
        <f t="shared" si="141"/>
        <v/>
      </c>
      <c r="AK271" s="190" t="str">
        <f t="shared" si="141"/>
        <v/>
      </c>
      <c r="AL271" s="190" t="str">
        <f t="shared" si="141"/>
        <v/>
      </c>
      <c r="AM271" s="190" t="str">
        <f t="shared" si="141"/>
        <v/>
      </c>
      <c r="AN271" s="190" t="str">
        <f t="shared" si="141"/>
        <v/>
      </c>
      <c r="AO271" s="190" t="str">
        <f t="shared" si="140"/>
        <v/>
      </c>
      <c r="AP271" s="190" t="str">
        <f t="shared" si="140"/>
        <v/>
      </c>
      <c r="AQ271" s="190" t="str">
        <f t="shared" si="140"/>
        <v/>
      </c>
      <c r="AR271" s="190" t="str">
        <f t="shared" si="140"/>
        <v/>
      </c>
      <c r="AS271" s="190" t="str">
        <f t="shared" si="140"/>
        <v/>
      </c>
      <c r="AT271" s="190" t="str">
        <f t="shared" si="140"/>
        <v/>
      </c>
      <c r="AU271" s="190" t="str">
        <f t="shared" si="140"/>
        <v/>
      </c>
      <c r="AV271" s="190" t="str">
        <f t="shared" si="140"/>
        <v/>
      </c>
      <c r="AW271" s="190" t="str">
        <f t="shared" si="140"/>
        <v/>
      </c>
      <c r="AX271" s="190" t="str">
        <f t="shared" si="140"/>
        <v/>
      </c>
      <c r="AY271" s="190" t="str">
        <f t="shared" si="140"/>
        <v/>
      </c>
      <c r="AZ271" s="190" t="str">
        <f t="shared" si="140"/>
        <v/>
      </c>
      <c r="BA271" s="190" t="str">
        <f t="shared" si="140"/>
        <v/>
      </c>
      <c r="BB271" s="190" t="str">
        <f t="shared" si="140"/>
        <v/>
      </c>
      <c r="BC271" s="190" t="str">
        <f t="shared" si="140"/>
        <v/>
      </c>
      <c r="BD271" s="190" t="str">
        <f t="shared" si="137"/>
        <v/>
      </c>
      <c r="BE271" s="190" t="str">
        <f t="shared" si="130"/>
        <v/>
      </c>
      <c r="BF271" s="190" t="str">
        <f t="shared" ref="BF271:BS289" si="142">IF(BF$2&gt;LEN($H271),IF(BF$1=1,IF(LEN($H271)=2,"0"&amp;$H271,""),""),RIGHT(LEFT($H271,BF$2),3))</f>
        <v/>
      </c>
      <c r="BG271" s="190" t="str">
        <f t="shared" si="142"/>
        <v/>
      </c>
      <c r="BH271" s="190" t="str">
        <f t="shared" si="142"/>
        <v/>
      </c>
      <c r="BI271" s="190" t="str">
        <f t="shared" si="142"/>
        <v/>
      </c>
      <c r="BJ271" s="190" t="str">
        <f t="shared" si="142"/>
        <v/>
      </c>
      <c r="BK271" s="190" t="str">
        <f t="shared" si="142"/>
        <v/>
      </c>
      <c r="BL271" s="190" t="str">
        <f t="shared" si="142"/>
        <v/>
      </c>
      <c r="BM271" s="190" t="str">
        <f t="shared" si="142"/>
        <v/>
      </c>
      <c r="BN271" s="190" t="str">
        <f t="shared" si="142"/>
        <v/>
      </c>
      <c r="BO271" s="190" t="str">
        <f t="shared" si="142"/>
        <v/>
      </c>
      <c r="BP271" s="190" t="str">
        <f t="shared" si="142"/>
        <v/>
      </c>
      <c r="BQ271" s="190" t="str">
        <f t="shared" si="142"/>
        <v/>
      </c>
      <c r="BR271" s="190" t="str">
        <f t="shared" si="142"/>
        <v/>
      </c>
      <c r="BS271" s="190" t="str">
        <f t="shared" si="142"/>
        <v/>
      </c>
      <c r="BT271" s="190" t="str">
        <f t="shared" si="125"/>
        <v/>
      </c>
      <c r="BU271" s="190" t="str">
        <f t="shared" si="125"/>
        <v/>
      </c>
      <c r="BV271" s="190" t="str">
        <f t="shared" si="125"/>
        <v/>
      </c>
      <c r="BW271" s="190" t="str">
        <f t="shared" si="125"/>
        <v/>
      </c>
      <c r="BX271" s="190" t="str">
        <f t="shared" si="125"/>
        <v/>
      </c>
      <c r="BY271" s="190" t="str">
        <f t="shared" si="125"/>
        <v/>
      </c>
      <c r="BZ271" t="e">
        <f>IF(LEFT(B271,6)=$A$1,IF(ISERROR(FIND(SALES!$M$8,MPAN!H271)),"",TRUE),"")</f>
        <v>#N/A</v>
      </c>
    </row>
    <row r="272" spans="1:78" x14ac:dyDescent="0.25">
      <c r="A272" t="e">
        <f>IF(BZ272=TRUE,BZ272&amp;COUNTIF($BZ$3:BZ272,"TRUE"),"")</f>
        <v>#N/A</v>
      </c>
      <c r="B272" s="625" t="str">
        <f t="shared" si="131"/>
        <v>00</v>
      </c>
      <c r="C272" s="626">
        <f>'F12'!E275</f>
        <v>0</v>
      </c>
      <c r="D272" s="1" t="str">
        <f t="shared" si="132"/>
        <v>0</v>
      </c>
      <c r="E272" s="1" t="str">
        <f t="shared" si="133"/>
        <v>0</v>
      </c>
      <c r="F272" t="str">
        <f t="shared" si="135"/>
        <v>0</v>
      </c>
      <c r="G272" t="e">
        <f t="shared" si="136"/>
        <v>#VALUE!</v>
      </c>
      <c r="H272" s="1">
        <f>'F12'!F275</f>
        <v>0</v>
      </c>
      <c r="I272" s="197">
        <f t="shared" si="134"/>
        <v>0.25</v>
      </c>
      <c r="J272" s="190" t="str">
        <f t="shared" si="138"/>
        <v/>
      </c>
      <c r="K272" s="190" t="str">
        <f t="shared" si="138"/>
        <v/>
      </c>
      <c r="L272" s="190" t="str">
        <f t="shared" si="138"/>
        <v/>
      </c>
      <c r="M272" s="190" t="str">
        <f t="shared" si="138"/>
        <v/>
      </c>
      <c r="N272" s="190" t="str">
        <f t="shared" si="138"/>
        <v/>
      </c>
      <c r="O272" s="190" t="str">
        <f t="shared" si="138"/>
        <v/>
      </c>
      <c r="P272" s="190" t="str">
        <f t="shared" si="138"/>
        <v/>
      </c>
      <c r="Q272" s="190" t="str">
        <f t="shared" si="138"/>
        <v/>
      </c>
      <c r="R272" s="190" t="str">
        <f t="shared" si="138"/>
        <v/>
      </c>
      <c r="S272" s="190" t="str">
        <f t="shared" si="138"/>
        <v/>
      </c>
      <c r="T272" s="190" t="str">
        <f t="shared" si="138"/>
        <v/>
      </c>
      <c r="U272" s="190" t="str">
        <f t="shared" si="138"/>
        <v/>
      </c>
      <c r="V272" s="190" t="str">
        <f t="shared" si="138"/>
        <v/>
      </c>
      <c r="W272" s="190" t="str">
        <f t="shared" si="138"/>
        <v/>
      </c>
      <c r="X272" s="190" t="str">
        <f t="shared" si="138"/>
        <v/>
      </c>
      <c r="Y272" s="190" t="str">
        <f t="shared" si="138"/>
        <v/>
      </c>
      <c r="Z272" s="190" t="str">
        <f t="shared" si="141"/>
        <v/>
      </c>
      <c r="AA272" s="190" t="str">
        <f t="shared" si="141"/>
        <v/>
      </c>
      <c r="AB272" s="190" t="str">
        <f t="shared" si="141"/>
        <v/>
      </c>
      <c r="AC272" s="190" t="str">
        <f t="shared" si="141"/>
        <v/>
      </c>
      <c r="AD272" s="190" t="str">
        <f t="shared" si="141"/>
        <v/>
      </c>
      <c r="AE272" s="190" t="str">
        <f t="shared" si="141"/>
        <v/>
      </c>
      <c r="AF272" s="190" t="str">
        <f t="shared" si="141"/>
        <v/>
      </c>
      <c r="AG272" s="190" t="str">
        <f t="shared" si="141"/>
        <v/>
      </c>
      <c r="AH272" s="190" t="str">
        <f t="shared" si="141"/>
        <v/>
      </c>
      <c r="AI272" s="190" t="str">
        <f t="shared" si="141"/>
        <v/>
      </c>
      <c r="AJ272" s="190" t="str">
        <f t="shared" si="141"/>
        <v/>
      </c>
      <c r="AK272" s="190" t="str">
        <f t="shared" si="141"/>
        <v/>
      </c>
      <c r="AL272" s="190" t="str">
        <f t="shared" si="141"/>
        <v/>
      </c>
      <c r="AM272" s="190" t="str">
        <f t="shared" si="141"/>
        <v/>
      </c>
      <c r="AN272" s="190" t="str">
        <f t="shared" si="141"/>
        <v/>
      </c>
      <c r="AO272" s="190" t="str">
        <f t="shared" si="140"/>
        <v/>
      </c>
      <c r="AP272" s="190" t="str">
        <f t="shared" si="140"/>
        <v/>
      </c>
      <c r="AQ272" s="190" t="str">
        <f t="shared" si="140"/>
        <v/>
      </c>
      <c r="AR272" s="190" t="str">
        <f t="shared" si="140"/>
        <v/>
      </c>
      <c r="AS272" s="190" t="str">
        <f t="shared" si="140"/>
        <v/>
      </c>
      <c r="AT272" s="190" t="str">
        <f t="shared" si="140"/>
        <v/>
      </c>
      <c r="AU272" s="190" t="str">
        <f t="shared" si="140"/>
        <v/>
      </c>
      <c r="AV272" s="190" t="str">
        <f t="shared" si="140"/>
        <v/>
      </c>
      <c r="AW272" s="190" t="str">
        <f t="shared" si="140"/>
        <v/>
      </c>
      <c r="AX272" s="190" t="str">
        <f t="shared" si="140"/>
        <v/>
      </c>
      <c r="AY272" s="190" t="str">
        <f t="shared" si="140"/>
        <v/>
      </c>
      <c r="AZ272" s="190" t="str">
        <f t="shared" si="140"/>
        <v/>
      </c>
      <c r="BA272" s="190" t="str">
        <f t="shared" si="140"/>
        <v/>
      </c>
      <c r="BB272" s="190" t="str">
        <f t="shared" si="140"/>
        <v/>
      </c>
      <c r="BC272" s="190" t="str">
        <f t="shared" si="140"/>
        <v/>
      </c>
      <c r="BD272" s="190" t="str">
        <f t="shared" si="137"/>
        <v/>
      </c>
      <c r="BE272" s="190" t="str">
        <f t="shared" ref="BE272:BE303" si="143">IF(BE$2&gt;LEN($H272),IF(BE$1=1,IF(LEN($H272)=2,"0"&amp;$H272,""),""),RIGHT(LEFT($H272,BE$2),3))</f>
        <v/>
      </c>
      <c r="BF272" s="190" t="str">
        <f t="shared" si="142"/>
        <v/>
      </c>
      <c r="BG272" s="190" t="str">
        <f t="shared" si="142"/>
        <v/>
      </c>
      <c r="BH272" s="190" t="str">
        <f t="shared" si="142"/>
        <v/>
      </c>
      <c r="BI272" s="190" t="str">
        <f t="shared" si="142"/>
        <v/>
      </c>
      <c r="BJ272" s="190" t="str">
        <f t="shared" si="142"/>
        <v/>
      </c>
      <c r="BK272" s="190" t="str">
        <f t="shared" si="142"/>
        <v/>
      </c>
      <c r="BL272" s="190" t="str">
        <f t="shared" si="142"/>
        <v/>
      </c>
      <c r="BM272" s="190" t="str">
        <f t="shared" si="142"/>
        <v/>
      </c>
      <c r="BN272" s="190" t="str">
        <f t="shared" si="142"/>
        <v/>
      </c>
      <c r="BO272" s="190" t="str">
        <f t="shared" si="142"/>
        <v/>
      </c>
      <c r="BP272" s="190" t="str">
        <f t="shared" si="142"/>
        <v/>
      </c>
      <c r="BQ272" s="190" t="str">
        <f t="shared" si="142"/>
        <v/>
      </c>
      <c r="BR272" s="190" t="str">
        <f t="shared" si="142"/>
        <v/>
      </c>
      <c r="BS272" s="190" t="str">
        <f t="shared" si="142"/>
        <v/>
      </c>
      <c r="BT272" s="190" t="str">
        <f t="shared" si="125"/>
        <v/>
      </c>
      <c r="BU272" s="190" t="str">
        <f t="shared" si="125"/>
        <v/>
      </c>
      <c r="BV272" s="190" t="str">
        <f t="shared" si="125"/>
        <v/>
      </c>
      <c r="BW272" s="190" t="str">
        <f t="shared" si="125"/>
        <v/>
      </c>
      <c r="BX272" s="190" t="str">
        <f t="shared" si="125"/>
        <v/>
      </c>
      <c r="BY272" s="190" t="str">
        <f t="shared" si="125"/>
        <v/>
      </c>
      <c r="BZ272" t="e">
        <f>IF(LEFT(B272,6)=$A$1,IF(ISERROR(FIND(SALES!$M$8,MPAN!H272)),"",TRUE),"")</f>
        <v>#N/A</v>
      </c>
    </row>
    <row r="273" spans="1:78" x14ac:dyDescent="0.25">
      <c r="A273" t="e">
        <f>IF(BZ273=TRUE,BZ273&amp;COUNTIF($BZ$3:BZ273,"TRUE"),"")</f>
        <v>#N/A</v>
      </c>
      <c r="B273" s="625" t="str">
        <f t="shared" si="131"/>
        <v>00</v>
      </c>
      <c r="C273" s="626">
        <f>'F12'!E276</f>
        <v>0</v>
      </c>
      <c r="D273" s="1" t="str">
        <f t="shared" si="132"/>
        <v>0</v>
      </c>
      <c r="E273" s="1" t="str">
        <f t="shared" si="133"/>
        <v>0</v>
      </c>
      <c r="F273" t="str">
        <f t="shared" si="135"/>
        <v>0</v>
      </c>
      <c r="G273" t="e">
        <f t="shared" si="136"/>
        <v>#VALUE!</v>
      </c>
      <c r="H273" s="1">
        <f>'F12'!F276</f>
        <v>0</v>
      </c>
      <c r="I273" s="197">
        <f t="shared" si="134"/>
        <v>0.25</v>
      </c>
      <c r="J273" s="190" t="str">
        <f t="shared" si="138"/>
        <v/>
      </c>
      <c r="K273" s="190" t="str">
        <f t="shared" si="138"/>
        <v/>
      </c>
      <c r="L273" s="190" t="str">
        <f t="shared" si="138"/>
        <v/>
      </c>
      <c r="M273" s="190" t="str">
        <f t="shared" si="138"/>
        <v/>
      </c>
      <c r="N273" s="190" t="str">
        <f t="shared" si="138"/>
        <v/>
      </c>
      <c r="O273" s="190" t="str">
        <f t="shared" si="138"/>
        <v/>
      </c>
      <c r="P273" s="190" t="str">
        <f t="shared" si="138"/>
        <v/>
      </c>
      <c r="Q273" s="190" t="str">
        <f t="shared" si="138"/>
        <v/>
      </c>
      <c r="R273" s="190" t="str">
        <f t="shared" si="138"/>
        <v/>
      </c>
      <c r="S273" s="190" t="str">
        <f t="shared" si="138"/>
        <v/>
      </c>
      <c r="T273" s="190" t="str">
        <f t="shared" si="138"/>
        <v/>
      </c>
      <c r="U273" s="190" t="str">
        <f t="shared" si="138"/>
        <v/>
      </c>
      <c r="V273" s="190" t="str">
        <f t="shared" si="138"/>
        <v/>
      </c>
      <c r="W273" s="190" t="str">
        <f t="shared" si="138"/>
        <v/>
      </c>
      <c r="X273" s="190" t="str">
        <f t="shared" si="138"/>
        <v/>
      </c>
      <c r="Y273" s="190" t="str">
        <f t="shared" si="138"/>
        <v/>
      </c>
      <c r="Z273" s="190" t="str">
        <f t="shared" si="141"/>
        <v/>
      </c>
      <c r="AA273" s="190" t="str">
        <f t="shared" si="141"/>
        <v/>
      </c>
      <c r="AB273" s="190" t="str">
        <f t="shared" si="141"/>
        <v/>
      </c>
      <c r="AC273" s="190" t="str">
        <f t="shared" si="141"/>
        <v/>
      </c>
      <c r="AD273" s="190" t="str">
        <f t="shared" si="141"/>
        <v/>
      </c>
      <c r="AE273" s="190" t="str">
        <f t="shared" si="141"/>
        <v/>
      </c>
      <c r="AF273" s="190" t="str">
        <f t="shared" si="141"/>
        <v/>
      </c>
      <c r="AG273" s="190" t="str">
        <f t="shared" si="141"/>
        <v/>
      </c>
      <c r="AH273" s="190" t="str">
        <f t="shared" si="141"/>
        <v/>
      </c>
      <c r="AI273" s="190" t="str">
        <f t="shared" si="141"/>
        <v/>
      </c>
      <c r="AJ273" s="190" t="str">
        <f t="shared" si="141"/>
        <v/>
      </c>
      <c r="AK273" s="190" t="str">
        <f t="shared" si="141"/>
        <v/>
      </c>
      <c r="AL273" s="190" t="str">
        <f t="shared" si="141"/>
        <v/>
      </c>
      <c r="AM273" s="190" t="str">
        <f t="shared" si="141"/>
        <v/>
      </c>
      <c r="AN273" s="190" t="str">
        <f t="shared" si="141"/>
        <v/>
      </c>
      <c r="AO273" s="190" t="str">
        <f t="shared" si="140"/>
        <v/>
      </c>
      <c r="AP273" s="190" t="str">
        <f t="shared" si="140"/>
        <v/>
      </c>
      <c r="AQ273" s="190" t="str">
        <f t="shared" si="140"/>
        <v/>
      </c>
      <c r="AR273" s="190" t="str">
        <f t="shared" si="140"/>
        <v/>
      </c>
      <c r="AS273" s="190" t="str">
        <f t="shared" si="140"/>
        <v/>
      </c>
      <c r="AT273" s="190" t="str">
        <f t="shared" si="140"/>
        <v/>
      </c>
      <c r="AU273" s="190" t="str">
        <f t="shared" si="140"/>
        <v/>
      </c>
      <c r="AV273" s="190" t="str">
        <f t="shared" si="140"/>
        <v/>
      </c>
      <c r="AW273" s="190" t="str">
        <f t="shared" si="140"/>
        <v/>
      </c>
      <c r="AX273" s="190" t="str">
        <f t="shared" si="140"/>
        <v/>
      </c>
      <c r="AY273" s="190" t="str">
        <f t="shared" si="140"/>
        <v/>
      </c>
      <c r="AZ273" s="190" t="str">
        <f t="shared" si="140"/>
        <v/>
      </c>
      <c r="BA273" s="190" t="str">
        <f t="shared" si="140"/>
        <v/>
      </c>
      <c r="BB273" s="190" t="str">
        <f t="shared" si="140"/>
        <v/>
      </c>
      <c r="BC273" s="190" t="str">
        <f t="shared" si="140"/>
        <v/>
      </c>
      <c r="BD273" s="190" t="str">
        <f t="shared" si="137"/>
        <v/>
      </c>
      <c r="BE273" s="190" t="str">
        <f t="shared" si="143"/>
        <v/>
      </c>
      <c r="BF273" s="190" t="str">
        <f t="shared" si="142"/>
        <v/>
      </c>
      <c r="BG273" s="190" t="str">
        <f t="shared" si="142"/>
        <v/>
      </c>
      <c r="BH273" s="190" t="str">
        <f t="shared" si="142"/>
        <v/>
      </c>
      <c r="BI273" s="190" t="str">
        <f t="shared" si="142"/>
        <v/>
      </c>
      <c r="BJ273" s="190" t="str">
        <f t="shared" si="142"/>
        <v/>
      </c>
      <c r="BK273" s="190" t="str">
        <f t="shared" si="142"/>
        <v/>
      </c>
      <c r="BL273" s="190" t="str">
        <f t="shared" si="142"/>
        <v/>
      </c>
      <c r="BM273" s="190" t="str">
        <f t="shared" si="142"/>
        <v/>
      </c>
      <c r="BN273" s="190" t="str">
        <f t="shared" si="142"/>
        <v/>
      </c>
      <c r="BO273" s="190" t="str">
        <f t="shared" si="142"/>
        <v/>
      </c>
      <c r="BP273" s="190" t="str">
        <f t="shared" si="142"/>
        <v/>
      </c>
      <c r="BQ273" s="190" t="str">
        <f t="shared" si="142"/>
        <v/>
      </c>
      <c r="BR273" s="190" t="str">
        <f t="shared" si="142"/>
        <v/>
      </c>
      <c r="BS273" s="190" t="str">
        <f t="shared" si="142"/>
        <v/>
      </c>
      <c r="BT273" s="190" t="str">
        <f t="shared" si="125"/>
        <v/>
      </c>
      <c r="BU273" s="190" t="str">
        <f t="shared" si="125"/>
        <v/>
      </c>
      <c r="BV273" s="190" t="str">
        <f t="shared" si="125"/>
        <v/>
      </c>
      <c r="BW273" s="190" t="str">
        <f t="shared" si="125"/>
        <v/>
      </c>
      <c r="BX273" s="190" t="str">
        <f t="shared" si="125"/>
        <v/>
      </c>
      <c r="BY273" s="190" t="str">
        <f t="shared" si="125"/>
        <v/>
      </c>
      <c r="BZ273" t="e">
        <f>IF(LEFT(B273,6)=$A$1,IF(ISERROR(FIND(SALES!$M$8,MPAN!H273)),"",TRUE),"")</f>
        <v>#N/A</v>
      </c>
    </row>
    <row r="274" spans="1:78" x14ac:dyDescent="0.25">
      <c r="A274" t="e">
        <f>IF(BZ274=TRUE,BZ274&amp;COUNTIF($BZ$3:BZ274,"TRUE"),"")</f>
        <v>#N/A</v>
      </c>
      <c r="B274" s="625" t="str">
        <f t="shared" si="131"/>
        <v>00</v>
      </c>
      <c r="C274" s="626">
        <f>'F12'!E277</f>
        <v>0</v>
      </c>
      <c r="D274" s="1" t="str">
        <f t="shared" si="132"/>
        <v>0</v>
      </c>
      <c r="E274" s="1" t="str">
        <f t="shared" si="133"/>
        <v>0</v>
      </c>
      <c r="F274" t="str">
        <f t="shared" si="135"/>
        <v>0</v>
      </c>
      <c r="G274" t="e">
        <f t="shared" si="136"/>
        <v>#VALUE!</v>
      </c>
      <c r="H274" s="1">
        <f>'F12'!F277</f>
        <v>0</v>
      </c>
      <c r="I274" s="197">
        <f t="shared" si="134"/>
        <v>0.25</v>
      </c>
      <c r="J274" s="190" t="str">
        <f t="shared" si="138"/>
        <v/>
      </c>
      <c r="K274" s="190" t="str">
        <f t="shared" si="138"/>
        <v/>
      </c>
      <c r="L274" s="190" t="str">
        <f t="shared" si="138"/>
        <v/>
      </c>
      <c r="M274" s="190" t="str">
        <f t="shared" si="138"/>
        <v/>
      </c>
      <c r="N274" s="190" t="str">
        <f t="shared" si="138"/>
        <v/>
      </c>
      <c r="O274" s="190" t="str">
        <f t="shared" si="138"/>
        <v/>
      </c>
      <c r="P274" s="190" t="str">
        <f t="shared" si="138"/>
        <v/>
      </c>
      <c r="Q274" s="190" t="str">
        <f t="shared" si="138"/>
        <v/>
      </c>
      <c r="R274" s="190" t="str">
        <f t="shared" si="138"/>
        <v/>
      </c>
      <c r="S274" s="190" t="str">
        <f t="shared" si="138"/>
        <v/>
      </c>
      <c r="T274" s="190" t="str">
        <f t="shared" si="138"/>
        <v/>
      </c>
      <c r="U274" s="190" t="str">
        <f t="shared" si="138"/>
        <v/>
      </c>
      <c r="V274" s="190" t="str">
        <f t="shared" si="138"/>
        <v/>
      </c>
      <c r="W274" s="190" t="str">
        <f t="shared" si="138"/>
        <v/>
      </c>
      <c r="X274" s="190" t="str">
        <f t="shared" si="138"/>
        <v/>
      </c>
      <c r="Y274" s="190" t="str">
        <f t="shared" si="138"/>
        <v/>
      </c>
      <c r="Z274" s="190" t="str">
        <f t="shared" si="141"/>
        <v/>
      </c>
      <c r="AA274" s="190" t="str">
        <f t="shared" si="141"/>
        <v/>
      </c>
      <c r="AB274" s="190" t="str">
        <f t="shared" si="141"/>
        <v/>
      </c>
      <c r="AC274" s="190" t="str">
        <f t="shared" si="141"/>
        <v/>
      </c>
      <c r="AD274" s="190" t="str">
        <f t="shared" si="141"/>
        <v/>
      </c>
      <c r="AE274" s="190" t="str">
        <f t="shared" si="141"/>
        <v/>
      </c>
      <c r="AF274" s="190" t="str">
        <f t="shared" si="141"/>
        <v/>
      </c>
      <c r="AG274" s="190" t="str">
        <f t="shared" si="141"/>
        <v/>
      </c>
      <c r="AH274" s="190" t="str">
        <f t="shared" si="141"/>
        <v/>
      </c>
      <c r="AI274" s="190" t="str">
        <f t="shared" si="141"/>
        <v/>
      </c>
      <c r="AJ274" s="190" t="str">
        <f t="shared" si="141"/>
        <v/>
      </c>
      <c r="AK274" s="190" t="str">
        <f t="shared" si="141"/>
        <v/>
      </c>
      <c r="AL274" s="190" t="str">
        <f t="shared" si="141"/>
        <v/>
      </c>
      <c r="AM274" s="190" t="str">
        <f t="shared" si="141"/>
        <v/>
      </c>
      <c r="AN274" s="190" t="str">
        <f t="shared" si="141"/>
        <v/>
      </c>
      <c r="AO274" s="190" t="str">
        <f t="shared" si="140"/>
        <v/>
      </c>
      <c r="AP274" s="190" t="str">
        <f t="shared" si="140"/>
        <v/>
      </c>
      <c r="AQ274" s="190" t="str">
        <f t="shared" si="140"/>
        <v/>
      </c>
      <c r="AR274" s="190" t="str">
        <f t="shared" si="140"/>
        <v/>
      </c>
      <c r="AS274" s="190" t="str">
        <f t="shared" si="140"/>
        <v/>
      </c>
      <c r="AT274" s="190" t="str">
        <f t="shared" si="140"/>
        <v/>
      </c>
      <c r="AU274" s="190" t="str">
        <f t="shared" si="140"/>
        <v/>
      </c>
      <c r="AV274" s="190" t="str">
        <f t="shared" si="140"/>
        <v/>
      </c>
      <c r="AW274" s="190" t="str">
        <f t="shared" si="140"/>
        <v/>
      </c>
      <c r="AX274" s="190" t="str">
        <f t="shared" si="140"/>
        <v/>
      </c>
      <c r="AY274" s="190" t="str">
        <f t="shared" si="140"/>
        <v/>
      </c>
      <c r="AZ274" s="190" t="str">
        <f t="shared" si="140"/>
        <v/>
      </c>
      <c r="BA274" s="190" t="str">
        <f t="shared" si="140"/>
        <v/>
      </c>
      <c r="BB274" s="190" t="str">
        <f t="shared" si="140"/>
        <v/>
      </c>
      <c r="BC274" s="190" t="str">
        <f t="shared" si="140"/>
        <v/>
      </c>
      <c r="BD274" s="190" t="str">
        <f t="shared" si="137"/>
        <v/>
      </c>
      <c r="BE274" s="190" t="str">
        <f t="shared" si="143"/>
        <v/>
      </c>
      <c r="BF274" s="190" t="str">
        <f t="shared" si="142"/>
        <v/>
      </c>
      <c r="BG274" s="190" t="str">
        <f t="shared" si="142"/>
        <v/>
      </c>
      <c r="BH274" s="190" t="str">
        <f t="shared" si="142"/>
        <v/>
      </c>
      <c r="BI274" s="190" t="str">
        <f t="shared" si="142"/>
        <v/>
      </c>
      <c r="BJ274" s="190" t="str">
        <f t="shared" si="142"/>
        <v/>
      </c>
      <c r="BK274" s="190" t="str">
        <f t="shared" si="142"/>
        <v/>
      </c>
      <c r="BL274" s="190" t="str">
        <f t="shared" si="142"/>
        <v/>
      </c>
      <c r="BM274" s="190" t="str">
        <f t="shared" si="142"/>
        <v/>
      </c>
      <c r="BN274" s="190" t="str">
        <f t="shared" si="142"/>
        <v/>
      </c>
      <c r="BO274" s="190" t="str">
        <f t="shared" si="142"/>
        <v/>
      </c>
      <c r="BP274" s="190" t="str">
        <f t="shared" si="142"/>
        <v/>
      </c>
      <c r="BQ274" s="190" t="str">
        <f t="shared" si="142"/>
        <v/>
      </c>
      <c r="BR274" s="190" t="str">
        <f t="shared" si="142"/>
        <v/>
      </c>
      <c r="BS274" s="190" t="str">
        <f t="shared" si="142"/>
        <v/>
      </c>
      <c r="BT274" s="190" t="str">
        <f t="shared" si="125"/>
        <v/>
      </c>
      <c r="BU274" s="190" t="str">
        <f t="shared" si="125"/>
        <v/>
      </c>
      <c r="BV274" s="190" t="str">
        <f t="shared" si="125"/>
        <v/>
      </c>
      <c r="BW274" s="190" t="str">
        <f t="shared" si="125"/>
        <v/>
      </c>
      <c r="BX274" s="190" t="str">
        <f t="shared" si="125"/>
        <v/>
      </c>
      <c r="BY274" s="190" t="str">
        <f t="shared" si="125"/>
        <v/>
      </c>
      <c r="BZ274" t="e">
        <f>IF(LEFT(B274,6)=$A$1,IF(ISERROR(FIND(SALES!$M$8,MPAN!H274)),"",TRUE),"")</f>
        <v>#N/A</v>
      </c>
    </row>
    <row r="275" spans="1:78" x14ac:dyDescent="0.25">
      <c r="A275" t="e">
        <f>IF(BZ275=TRUE,BZ275&amp;COUNTIF($BZ$3:BZ275,"TRUE"),"")</f>
        <v>#N/A</v>
      </c>
      <c r="B275" s="625" t="str">
        <f t="shared" si="131"/>
        <v>00</v>
      </c>
      <c r="C275" s="626">
        <f>'F12'!E278</f>
        <v>0</v>
      </c>
      <c r="D275" s="1" t="str">
        <f t="shared" si="132"/>
        <v>0</v>
      </c>
      <c r="E275" s="1" t="str">
        <f t="shared" si="133"/>
        <v>0</v>
      </c>
      <c r="F275" t="str">
        <f t="shared" si="135"/>
        <v>0</v>
      </c>
      <c r="G275" t="e">
        <f t="shared" si="136"/>
        <v>#VALUE!</v>
      </c>
      <c r="H275" s="1">
        <f>'F12'!F278</f>
        <v>0</v>
      </c>
      <c r="I275" s="197">
        <f t="shared" si="134"/>
        <v>0.25</v>
      </c>
      <c r="J275" s="190" t="str">
        <f t="shared" si="138"/>
        <v/>
      </c>
      <c r="K275" s="190" t="str">
        <f t="shared" si="138"/>
        <v/>
      </c>
      <c r="L275" s="190" t="str">
        <f t="shared" si="138"/>
        <v/>
      </c>
      <c r="M275" s="190" t="str">
        <f t="shared" si="138"/>
        <v/>
      </c>
      <c r="N275" s="190" t="str">
        <f t="shared" si="138"/>
        <v/>
      </c>
      <c r="O275" s="190" t="str">
        <f t="shared" si="138"/>
        <v/>
      </c>
      <c r="P275" s="190" t="str">
        <f t="shared" si="138"/>
        <v/>
      </c>
      <c r="Q275" s="190" t="str">
        <f t="shared" si="138"/>
        <v/>
      </c>
      <c r="R275" s="190" t="str">
        <f t="shared" si="138"/>
        <v/>
      </c>
      <c r="S275" s="190" t="str">
        <f t="shared" si="138"/>
        <v/>
      </c>
      <c r="T275" s="190" t="str">
        <f t="shared" si="138"/>
        <v/>
      </c>
      <c r="U275" s="190" t="str">
        <f t="shared" si="138"/>
        <v/>
      </c>
      <c r="V275" s="190" t="str">
        <f t="shared" si="138"/>
        <v/>
      </c>
      <c r="W275" s="190" t="str">
        <f t="shared" si="138"/>
        <v/>
      </c>
      <c r="X275" s="190" t="str">
        <f t="shared" si="138"/>
        <v/>
      </c>
      <c r="Y275" s="190" t="str">
        <f t="shared" si="138"/>
        <v/>
      </c>
      <c r="Z275" s="190" t="str">
        <f t="shared" si="141"/>
        <v/>
      </c>
      <c r="AA275" s="190" t="str">
        <f t="shared" si="141"/>
        <v/>
      </c>
      <c r="AB275" s="190" t="str">
        <f t="shared" si="141"/>
        <v/>
      </c>
      <c r="AC275" s="190" t="str">
        <f t="shared" si="141"/>
        <v/>
      </c>
      <c r="AD275" s="190" t="str">
        <f t="shared" si="141"/>
        <v/>
      </c>
      <c r="AE275" s="190" t="str">
        <f t="shared" si="141"/>
        <v/>
      </c>
      <c r="AF275" s="190" t="str">
        <f t="shared" si="141"/>
        <v/>
      </c>
      <c r="AG275" s="190" t="str">
        <f t="shared" si="141"/>
        <v/>
      </c>
      <c r="AH275" s="190" t="str">
        <f t="shared" si="141"/>
        <v/>
      </c>
      <c r="AI275" s="190" t="str">
        <f t="shared" si="141"/>
        <v/>
      </c>
      <c r="AJ275" s="190" t="str">
        <f t="shared" si="141"/>
        <v/>
      </c>
      <c r="AK275" s="190" t="str">
        <f t="shared" si="141"/>
        <v/>
      </c>
      <c r="AL275" s="190" t="str">
        <f t="shared" si="141"/>
        <v/>
      </c>
      <c r="AM275" s="190" t="str">
        <f t="shared" si="141"/>
        <v/>
      </c>
      <c r="AN275" s="190" t="str">
        <f t="shared" si="141"/>
        <v/>
      </c>
      <c r="AO275" s="190" t="str">
        <f t="shared" si="140"/>
        <v/>
      </c>
      <c r="AP275" s="190" t="str">
        <f t="shared" si="140"/>
        <v/>
      </c>
      <c r="AQ275" s="190" t="str">
        <f t="shared" si="140"/>
        <v/>
      </c>
      <c r="AR275" s="190" t="str">
        <f t="shared" si="140"/>
        <v/>
      </c>
      <c r="AS275" s="190" t="str">
        <f t="shared" si="140"/>
        <v/>
      </c>
      <c r="AT275" s="190" t="str">
        <f t="shared" si="140"/>
        <v/>
      </c>
      <c r="AU275" s="190" t="str">
        <f t="shared" si="140"/>
        <v/>
      </c>
      <c r="AV275" s="190" t="str">
        <f t="shared" si="140"/>
        <v/>
      </c>
      <c r="AW275" s="190" t="str">
        <f t="shared" si="140"/>
        <v/>
      </c>
      <c r="AX275" s="190" t="str">
        <f t="shared" si="140"/>
        <v/>
      </c>
      <c r="AY275" s="190" t="str">
        <f t="shared" si="140"/>
        <v/>
      </c>
      <c r="AZ275" s="190" t="str">
        <f t="shared" si="140"/>
        <v/>
      </c>
      <c r="BA275" s="190" t="str">
        <f t="shared" si="140"/>
        <v/>
      </c>
      <c r="BB275" s="190" t="str">
        <f t="shared" si="140"/>
        <v/>
      </c>
      <c r="BC275" s="190" t="str">
        <f t="shared" si="140"/>
        <v/>
      </c>
      <c r="BD275" s="190" t="str">
        <f t="shared" si="137"/>
        <v/>
      </c>
      <c r="BE275" s="190" t="str">
        <f t="shared" si="143"/>
        <v/>
      </c>
      <c r="BF275" s="190" t="str">
        <f t="shared" si="142"/>
        <v/>
      </c>
      <c r="BG275" s="190" t="str">
        <f t="shared" si="142"/>
        <v/>
      </c>
      <c r="BH275" s="190" t="str">
        <f t="shared" si="142"/>
        <v/>
      </c>
      <c r="BI275" s="190" t="str">
        <f t="shared" si="142"/>
        <v/>
      </c>
      <c r="BJ275" s="190" t="str">
        <f t="shared" si="142"/>
        <v/>
      </c>
      <c r="BK275" s="190" t="str">
        <f t="shared" si="142"/>
        <v/>
      </c>
      <c r="BL275" s="190" t="str">
        <f t="shared" si="142"/>
        <v/>
      </c>
      <c r="BM275" s="190" t="str">
        <f t="shared" si="142"/>
        <v/>
      </c>
      <c r="BN275" s="190" t="str">
        <f t="shared" si="142"/>
        <v/>
      </c>
      <c r="BO275" s="190" t="str">
        <f t="shared" si="142"/>
        <v/>
      </c>
      <c r="BP275" s="190" t="str">
        <f t="shared" si="142"/>
        <v/>
      </c>
      <c r="BQ275" s="190" t="str">
        <f t="shared" si="142"/>
        <v/>
      </c>
      <c r="BR275" s="190" t="str">
        <f t="shared" si="142"/>
        <v/>
      </c>
      <c r="BS275" s="190" t="str">
        <f t="shared" si="142"/>
        <v/>
      </c>
      <c r="BT275" s="190" t="str">
        <f t="shared" si="125"/>
        <v/>
      </c>
      <c r="BU275" s="190" t="str">
        <f t="shared" si="125"/>
        <v/>
      </c>
      <c r="BV275" s="190" t="str">
        <f t="shared" si="125"/>
        <v/>
      </c>
      <c r="BW275" s="190" t="str">
        <f t="shared" si="125"/>
        <v/>
      </c>
      <c r="BX275" s="190" t="str">
        <f t="shared" si="125"/>
        <v/>
      </c>
      <c r="BY275" s="190" t="str">
        <f t="shared" si="125"/>
        <v/>
      </c>
      <c r="BZ275" t="e">
        <f>IF(LEFT(B275,6)=$A$1,IF(ISERROR(FIND(SALES!$M$8,MPAN!H275)),"",TRUE),"")</f>
        <v>#N/A</v>
      </c>
    </row>
    <row r="276" spans="1:78" x14ac:dyDescent="0.25">
      <c r="A276" t="e">
        <f>IF(BZ276=TRUE,BZ276&amp;COUNTIF($BZ$3:BZ276,"TRUE"),"")</f>
        <v>#N/A</v>
      </c>
      <c r="B276" s="625" t="str">
        <f t="shared" si="131"/>
        <v>00</v>
      </c>
      <c r="C276" s="626">
        <f>'F12'!E279</f>
        <v>0</v>
      </c>
      <c r="D276" s="1" t="str">
        <f t="shared" si="132"/>
        <v>0</v>
      </c>
      <c r="E276" s="1" t="str">
        <f t="shared" si="133"/>
        <v>0</v>
      </c>
      <c r="F276" t="str">
        <f t="shared" si="135"/>
        <v>0</v>
      </c>
      <c r="G276" t="e">
        <f t="shared" si="136"/>
        <v>#VALUE!</v>
      </c>
      <c r="H276" s="1">
        <f>'F12'!F279</f>
        <v>0</v>
      </c>
      <c r="I276" s="197">
        <f t="shared" si="134"/>
        <v>0.25</v>
      </c>
      <c r="J276" s="190" t="str">
        <f t="shared" si="138"/>
        <v/>
      </c>
      <c r="K276" s="190" t="str">
        <f t="shared" si="138"/>
        <v/>
      </c>
      <c r="L276" s="190" t="str">
        <f t="shared" si="138"/>
        <v/>
      </c>
      <c r="M276" s="190" t="str">
        <f t="shared" si="138"/>
        <v/>
      </c>
      <c r="N276" s="190" t="str">
        <f t="shared" si="138"/>
        <v/>
      </c>
      <c r="O276" s="190" t="str">
        <f t="shared" si="138"/>
        <v/>
      </c>
      <c r="P276" s="190" t="str">
        <f t="shared" si="138"/>
        <v/>
      </c>
      <c r="Q276" s="190" t="str">
        <f t="shared" si="138"/>
        <v/>
      </c>
      <c r="R276" s="190" t="str">
        <f t="shared" si="138"/>
        <v/>
      </c>
      <c r="S276" s="190" t="str">
        <f t="shared" si="138"/>
        <v/>
      </c>
      <c r="T276" s="190" t="str">
        <f t="shared" si="138"/>
        <v/>
      </c>
      <c r="U276" s="190" t="str">
        <f t="shared" si="138"/>
        <v/>
      </c>
      <c r="V276" s="190" t="str">
        <f t="shared" si="138"/>
        <v/>
      </c>
      <c r="W276" s="190" t="str">
        <f t="shared" si="138"/>
        <v/>
      </c>
      <c r="X276" s="190" t="str">
        <f t="shared" si="138"/>
        <v/>
      </c>
      <c r="Y276" s="190" t="str">
        <f t="shared" si="138"/>
        <v/>
      </c>
      <c r="Z276" s="190" t="str">
        <f t="shared" si="141"/>
        <v/>
      </c>
      <c r="AA276" s="190" t="str">
        <f t="shared" si="141"/>
        <v/>
      </c>
      <c r="AB276" s="190" t="str">
        <f t="shared" si="141"/>
        <v/>
      </c>
      <c r="AC276" s="190" t="str">
        <f t="shared" si="141"/>
        <v/>
      </c>
      <c r="AD276" s="190" t="str">
        <f t="shared" si="141"/>
        <v/>
      </c>
      <c r="AE276" s="190" t="str">
        <f t="shared" si="141"/>
        <v/>
      </c>
      <c r="AF276" s="190" t="str">
        <f t="shared" si="141"/>
        <v/>
      </c>
      <c r="AG276" s="190" t="str">
        <f t="shared" si="141"/>
        <v/>
      </c>
      <c r="AH276" s="190" t="str">
        <f t="shared" si="141"/>
        <v/>
      </c>
      <c r="AI276" s="190" t="str">
        <f t="shared" si="141"/>
        <v/>
      </c>
      <c r="AJ276" s="190" t="str">
        <f t="shared" si="141"/>
        <v/>
      </c>
      <c r="AK276" s="190" t="str">
        <f t="shared" si="141"/>
        <v/>
      </c>
      <c r="AL276" s="190" t="str">
        <f t="shared" si="141"/>
        <v/>
      </c>
      <c r="AM276" s="190" t="str">
        <f t="shared" si="141"/>
        <v/>
      </c>
      <c r="AN276" s="190" t="str">
        <f t="shared" si="141"/>
        <v/>
      </c>
      <c r="AO276" s="190" t="str">
        <f t="shared" si="140"/>
        <v/>
      </c>
      <c r="AP276" s="190" t="str">
        <f t="shared" si="140"/>
        <v/>
      </c>
      <c r="AQ276" s="190" t="str">
        <f t="shared" si="140"/>
        <v/>
      </c>
      <c r="AR276" s="190" t="str">
        <f t="shared" si="140"/>
        <v/>
      </c>
      <c r="AS276" s="190" t="str">
        <f t="shared" si="140"/>
        <v/>
      </c>
      <c r="AT276" s="190" t="str">
        <f t="shared" si="140"/>
        <v/>
      </c>
      <c r="AU276" s="190" t="str">
        <f t="shared" si="140"/>
        <v/>
      </c>
      <c r="AV276" s="190" t="str">
        <f t="shared" si="140"/>
        <v/>
      </c>
      <c r="AW276" s="190" t="str">
        <f t="shared" si="140"/>
        <v/>
      </c>
      <c r="AX276" s="190" t="str">
        <f t="shared" si="140"/>
        <v/>
      </c>
      <c r="AY276" s="190" t="str">
        <f t="shared" si="140"/>
        <v/>
      </c>
      <c r="AZ276" s="190" t="str">
        <f t="shared" si="140"/>
        <v/>
      </c>
      <c r="BA276" s="190" t="str">
        <f t="shared" si="140"/>
        <v/>
      </c>
      <c r="BB276" s="190" t="str">
        <f t="shared" si="140"/>
        <v/>
      </c>
      <c r="BC276" s="190" t="str">
        <f t="shared" si="140"/>
        <v/>
      </c>
      <c r="BD276" s="190" t="str">
        <f t="shared" si="137"/>
        <v/>
      </c>
      <c r="BE276" s="190" t="str">
        <f t="shared" si="143"/>
        <v/>
      </c>
      <c r="BF276" s="190" t="str">
        <f t="shared" si="142"/>
        <v/>
      </c>
      <c r="BG276" s="190" t="str">
        <f t="shared" si="142"/>
        <v/>
      </c>
      <c r="BH276" s="190" t="str">
        <f t="shared" si="142"/>
        <v/>
      </c>
      <c r="BI276" s="190" t="str">
        <f t="shared" si="142"/>
        <v/>
      </c>
      <c r="BJ276" s="190" t="str">
        <f t="shared" si="142"/>
        <v/>
      </c>
      <c r="BK276" s="190" t="str">
        <f t="shared" si="142"/>
        <v/>
      </c>
      <c r="BL276" s="190" t="str">
        <f t="shared" si="142"/>
        <v/>
      </c>
      <c r="BM276" s="190" t="str">
        <f t="shared" si="142"/>
        <v/>
      </c>
      <c r="BN276" s="190" t="str">
        <f t="shared" si="142"/>
        <v/>
      </c>
      <c r="BO276" s="190" t="str">
        <f t="shared" si="142"/>
        <v/>
      </c>
      <c r="BP276" s="190" t="str">
        <f t="shared" si="142"/>
        <v/>
      </c>
      <c r="BQ276" s="190" t="str">
        <f t="shared" si="142"/>
        <v/>
      </c>
      <c r="BR276" s="190" t="str">
        <f t="shared" si="142"/>
        <v/>
      </c>
      <c r="BS276" s="190" t="str">
        <f t="shared" si="142"/>
        <v/>
      </c>
      <c r="BT276" s="190" t="str">
        <f t="shared" si="125"/>
        <v/>
      </c>
      <c r="BU276" s="190" t="str">
        <f t="shared" si="125"/>
        <v/>
      </c>
      <c r="BV276" s="190" t="str">
        <f t="shared" si="125"/>
        <v/>
      </c>
      <c r="BW276" s="190" t="str">
        <f t="shared" si="125"/>
        <v/>
      </c>
      <c r="BX276" s="190" t="str">
        <f t="shared" si="125"/>
        <v/>
      </c>
      <c r="BY276" s="190" t="str">
        <f t="shared" si="125"/>
        <v/>
      </c>
      <c r="BZ276" t="e">
        <f>IF(LEFT(B276,6)=$A$1,IF(ISERROR(FIND(SALES!$M$8,MPAN!H276)),"",TRUE),"")</f>
        <v>#N/A</v>
      </c>
    </row>
    <row r="277" spans="1:78" x14ac:dyDescent="0.25">
      <c r="A277" t="e">
        <f>IF(BZ277=TRUE,BZ277&amp;COUNTIF($BZ$3:BZ277,"TRUE"),"")</f>
        <v>#N/A</v>
      </c>
      <c r="B277" s="625" t="str">
        <f t="shared" si="131"/>
        <v>00</v>
      </c>
      <c r="C277" s="626">
        <f>'F12'!E280</f>
        <v>0</v>
      </c>
      <c r="D277" s="1" t="str">
        <f t="shared" si="132"/>
        <v>0</v>
      </c>
      <c r="E277" s="1" t="str">
        <f t="shared" si="133"/>
        <v>0</v>
      </c>
      <c r="F277" t="str">
        <f t="shared" si="135"/>
        <v>0</v>
      </c>
      <c r="G277" t="e">
        <f t="shared" si="136"/>
        <v>#VALUE!</v>
      </c>
      <c r="H277" s="1">
        <f>'F12'!F280</f>
        <v>0</v>
      </c>
      <c r="I277" s="197">
        <f t="shared" si="134"/>
        <v>0.25</v>
      </c>
      <c r="J277" s="190" t="str">
        <f t="shared" si="138"/>
        <v/>
      </c>
      <c r="K277" s="190" t="str">
        <f t="shared" si="138"/>
        <v/>
      </c>
      <c r="L277" s="190" t="str">
        <f t="shared" si="138"/>
        <v/>
      </c>
      <c r="M277" s="190" t="str">
        <f t="shared" si="138"/>
        <v/>
      </c>
      <c r="N277" s="190" t="str">
        <f t="shared" si="138"/>
        <v/>
      </c>
      <c r="O277" s="190" t="str">
        <f t="shared" si="138"/>
        <v/>
      </c>
      <c r="P277" s="190" t="str">
        <f t="shared" si="138"/>
        <v/>
      </c>
      <c r="Q277" s="190" t="str">
        <f t="shared" si="138"/>
        <v/>
      </c>
      <c r="R277" s="190" t="str">
        <f t="shared" si="138"/>
        <v/>
      </c>
      <c r="S277" s="190" t="str">
        <f t="shared" si="138"/>
        <v/>
      </c>
      <c r="T277" s="190" t="str">
        <f t="shared" si="138"/>
        <v/>
      </c>
      <c r="U277" s="190" t="str">
        <f t="shared" si="138"/>
        <v/>
      </c>
      <c r="V277" s="190" t="str">
        <f t="shared" si="138"/>
        <v/>
      </c>
      <c r="W277" s="190" t="str">
        <f t="shared" si="138"/>
        <v/>
      </c>
      <c r="X277" s="190" t="str">
        <f t="shared" si="138"/>
        <v/>
      </c>
      <c r="Y277" s="190" t="str">
        <f t="shared" si="138"/>
        <v/>
      </c>
      <c r="Z277" s="190" t="str">
        <f t="shared" si="141"/>
        <v/>
      </c>
      <c r="AA277" s="190" t="str">
        <f t="shared" si="141"/>
        <v/>
      </c>
      <c r="AB277" s="190" t="str">
        <f t="shared" si="141"/>
        <v/>
      </c>
      <c r="AC277" s="190" t="str">
        <f t="shared" si="141"/>
        <v/>
      </c>
      <c r="AD277" s="190" t="str">
        <f t="shared" si="141"/>
        <v/>
      </c>
      <c r="AE277" s="190" t="str">
        <f t="shared" si="141"/>
        <v/>
      </c>
      <c r="AF277" s="190" t="str">
        <f t="shared" si="141"/>
        <v/>
      </c>
      <c r="AG277" s="190" t="str">
        <f t="shared" si="141"/>
        <v/>
      </c>
      <c r="AH277" s="190" t="str">
        <f t="shared" si="141"/>
        <v/>
      </c>
      <c r="AI277" s="190" t="str">
        <f t="shared" si="141"/>
        <v/>
      </c>
      <c r="AJ277" s="190" t="str">
        <f t="shared" si="141"/>
        <v/>
      </c>
      <c r="AK277" s="190" t="str">
        <f t="shared" si="141"/>
        <v/>
      </c>
      <c r="AL277" s="190" t="str">
        <f t="shared" si="141"/>
        <v/>
      </c>
      <c r="AM277" s="190" t="str">
        <f t="shared" si="141"/>
        <v/>
      </c>
      <c r="AN277" s="190" t="str">
        <f t="shared" si="141"/>
        <v/>
      </c>
      <c r="AO277" s="190" t="str">
        <f t="shared" si="140"/>
        <v/>
      </c>
      <c r="AP277" s="190" t="str">
        <f t="shared" si="140"/>
        <v/>
      </c>
      <c r="AQ277" s="190" t="str">
        <f t="shared" si="140"/>
        <v/>
      </c>
      <c r="AR277" s="190" t="str">
        <f t="shared" si="140"/>
        <v/>
      </c>
      <c r="AS277" s="190" t="str">
        <f t="shared" si="140"/>
        <v/>
      </c>
      <c r="AT277" s="190" t="str">
        <f t="shared" si="140"/>
        <v/>
      </c>
      <c r="AU277" s="190" t="str">
        <f t="shared" si="140"/>
        <v/>
      </c>
      <c r="AV277" s="190" t="str">
        <f t="shared" si="140"/>
        <v/>
      </c>
      <c r="AW277" s="190" t="str">
        <f t="shared" si="140"/>
        <v/>
      </c>
      <c r="AX277" s="190" t="str">
        <f t="shared" si="140"/>
        <v/>
      </c>
      <c r="AY277" s="190" t="str">
        <f t="shared" si="140"/>
        <v/>
      </c>
      <c r="AZ277" s="190" t="str">
        <f t="shared" si="140"/>
        <v/>
      </c>
      <c r="BA277" s="190" t="str">
        <f t="shared" si="140"/>
        <v/>
      </c>
      <c r="BB277" s="190" t="str">
        <f t="shared" si="140"/>
        <v/>
      </c>
      <c r="BC277" s="190" t="str">
        <f t="shared" si="140"/>
        <v/>
      </c>
      <c r="BD277" s="190" t="str">
        <f t="shared" si="137"/>
        <v/>
      </c>
      <c r="BE277" s="190" t="str">
        <f t="shared" si="143"/>
        <v/>
      </c>
      <c r="BF277" s="190" t="str">
        <f t="shared" si="142"/>
        <v/>
      </c>
      <c r="BG277" s="190" t="str">
        <f t="shared" si="142"/>
        <v/>
      </c>
      <c r="BH277" s="190" t="str">
        <f t="shared" si="142"/>
        <v/>
      </c>
      <c r="BI277" s="190" t="str">
        <f t="shared" si="142"/>
        <v/>
      </c>
      <c r="BJ277" s="190" t="str">
        <f t="shared" si="142"/>
        <v/>
      </c>
      <c r="BK277" s="190" t="str">
        <f t="shared" si="142"/>
        <v/>
      </c>
      <c r="BL277" s="190" t="str">
        <f t="shared" si="142"/>
        <v/>
      </c>
      <c r="BM277" s="190" t="str">
        <f t="shared" si="142"/>
        <v/>
      </c>
      <c r="BN277" s="190" t="str">
        <f t="shared" si="142"/>
        <v/>
      </c>
      <c r="BO277" s="190" t="str">
        <f t="shared" si="142"/>
        <v/>
      </c>
      <c r="BP277" s="190" t="str">
        <f t="shared" si="142"/>
        <v/>
      </c>
      <c r="BQ277" s="190" t="str">
        <f t="shared" si="142"/>
        <v/>
      </c>
      <c r="BR277" s="190" t="str">
        <f t="shared" si="142"/>
        <v/>
      </c>
      <c r="BS277" s="190" t="str">
        <f t="shared" si="142"/>
        <v/>
      </c>
      <c r="BT277" s="190" t="str">
        <f t="shared" si="125"/>
        <v/>
      </c>
      <c r="BU277" s="190" t="str">
        <f t="shared" si="125"/>
        <v/>
      </c>
      <c r="BV277" s="190" t="str">
        <f t="shared" si="125"/>
        <v/>
      </c>
      <c r="BW277" s="190" t="str">
        <f t="shared" si="125"/>
        <v/>
      </c>
      <c r="BX277" s="190" t="str">
        <f t="shared" si="125"/>
        <v/>
      </c>
      <c r="BY277" s="190" t="str">
        <f t="shared" si="125"/>
        <v/>
      </c>
      <c r="BZ277" t="e">
        <f>IF(LEFT(B277,6)=$A$1,IF(ISERROR(FIND(SALES!$M$8,MPAN!H277)),"",TRUE),"")</f>
        <v>#N/A</v>
      </c>
    </row>
    <row r="278" spans="1:78" x14ac:dyDescent="0.25">
      <c r="A278" t="e">
        <f>IF(BZ278=TRUE,BZ278&amp;COUNTIF($BZ$3:BZ278,"TRUE"),"")</f>
        <v>#N/A</v>
      </c>
      <c r="B278" s="625" t="str">
        <f t="shared" si="131"/>
        <v>00</v>
      </c>
      <c r="C278" s="626">
        <f>'F12'!E281</f>
        <v>0</v>
      </c>
      <c r="D278" s="1" t="str">
        <f t="shared" si="132"/>
        <v>0</v>
      </c>
      <c r="E278" s="1" t="str">
        <f t="shared" si="133"/>
        <v>0</v>
      </c>
      <c r="F278" t="str">
        <f t="shared" si="135"/>
        <v>0</v>
      </c>
      <c r="G278" t="e">
        <f t="shared" si="136"/>
        <v>#VALUE!</v>
      </c>
      <c r="H278" s="1">
        <f>'F12'!F281</f>
        <v>0</v>
      </c>
      <c r="I278" s="197">
        <f t="shared" si="134"/>
        <v>0.25</v>
      </c>
      <c r="J278" s="190" t="str">
        <f t="shared" si="138"/>
        <v/>
      </c>
      <c r="K278" s="190" t="str">
        <f t="shared" si="138"/>
        <v/>
      </c>
      <c r="L278" s="190" t="str">
        <f t="shared" si="138"/>
        <v/>
      </c>
      <c r="M278" s="190" t="str">
        <f t="shared" si="138"/>
        <v/>
      </c>
      <c r="N278" s="190" t="str">
        <f t="shared" si="138"/>
        <v/>
      </c>
      <c r="O278" s="190" t="str">
        <f t="shared" si="138"/>
        <v/>
      </c>
      <c r="P278" s="190" t="str">
        <f t="shared" si="138"/>
        <v/>
      </c>
      <c r="Q278" s="190" t="str">
        <f t="shared" si="138"/>
        <v/>
      </c>
      <c r="R278" s="190" t="str">
        <f t="shared" si="138"/>
        <v/>
      </c>
      <c r="S278" s="190" t="str">
        <f t="shared" si="138"/>
        <v/>
      </c>
      <c r="T278" s="190" t="str">
        <f t="shared" si="138"/>
        <v/>
      </c>
      <c r="U278" s="190" t="str">
        <f t="shared" si="138"/>
        <v/>
      </c>
      <c r="V278" s="190" t="str">
        <f t="shared" si="138"/>
        <v/>
      </c>
      <c r="W278" s="190" t="str">
        <f t="shared" si="138"/>
        <v/>
      </c>
      <c r="X278" s="190" t="str">
        <f t="shared" si="138"/>
        <v/>
      </c>
      <c r="Y278" s="190" t="str">
        <f>IF(Y$2&gt;LEN($H278),IF(Y$1=1,IF(LEN($H278)=2,"0"&amp;$H278,""),""),RIGHT(LEFT($H278,Y$2),3))</f>
        <v/>
      </c>
      <c r="Z278" s="190" t="str">
        <f t="shared" si="141"/>
        <v/>
      </c>
      <c r="AA278" s="190" t="str">
        <f t="shared" si="141"/>
        <v/>
      </c>
      <c r="AB278" s="190" t="str">
        <f t="shared" si="141"/>
        <v/>
      </c>
      <c r="AC278" s="190" t="str">
        <f t="shared" si="141"/>
        <v/>
      </c>
      <c r="AD278" s="190" t="str">
        <f t="shared" si="141"/>
        <v/>
      </c>
      <c r="AE278" s="190" t="str">
        <f t="shared" si="141"/>
        <v/>
      </c>
      <c r="AF278" s="190" t="str">
        <f t="shared" si="141"/>
        <v/>
      </c>
      <c r="AG278" s="190" t="str">
        <f t="shared" si="141"/>
        <v/>
      </c>
      <c r="AH278" s="190" t="str">
        <f t="shared" si="141"/>
        <v/>
      </c>
      <c r="AI278" s="190" t="str">
        <f t="shared" si="141"/>
        <v/>
      </c>
      <c r="AJ278" s="190" t="str">
        <f t="shared" si="141"/>
        <v/>
      </c>
      <c r="AK278" s="190" t="str">
        <f t="shared" si="141"/>
        <v/>
      </c>
      <c r="AL278" s="190" t="str">
        <f t="shared" si="141"/>
        <v/>
      </c>
      <c r="AM278" s="190" t="str">
        <f t="shared" si="141"/>
        <v/>
      </c>
      <c r="AN278" s="190" t="str">
        <f t="shared" si="141"/>
        <v/>
      </c>
      <c r="AO278" s="190" t="str">
        <f t="shared" si="140"/>
        <v/>
      </c>
      <c r="AP278" s="190" t="str">
        <f t="shared" si="140"/>
        <v/>
      </c>
      <c r="AQ278" s="190" t="str">
        <f t="shared" si="140"/>
        <v/>
      </c>
      <c r="AR278" s="190" t="str">
        <f t="shared" si="140"/>
        <v/>
      </c>
      <c r="AS278" s="190" t="str">
        <f t="shared" si="140"/>
        <v/>
      </c>
      <c r="AT278" s="190" t="str">
        <f t="shared" si="140"/>
        <v/>
      </c>
      <c r="AU278" s="190" t="str">
        <f t="shared" si="140"/>
        <v/>
      </c>
      <c r="AV278" s="190" t="str">
        <f t="shared" si="140"/>
        <v/>
      </c>
      <c r="AW278" s="190" t="str">
        <f t="shared" si="140"/>
        <v/>
      </c>
      <c r="AX278" s="190" t="str">
        <f t="shared" si="140"/>
        <v/>
      </c>
      <c r="AY278" s="190" t="str">
        <f t="shared" si="140"/>
        <v/>
      </c>
      <c r="AZ278" s="190" t="str">
        <f t="shared" si="140"/>
        <v/>
      </c>
      <c r="BA278" s="190" t="str">
        <f t="shared" si="140"/>
        <v/>
      </c>
      <c r="BB278" s="190" t="str">
        <f t="shared" si="140"/>
        <v/>
      </c>
      <c r="BC278" s="190" t="str">
        <f t="shared" si="140"/>
        <v/>
      </c>
      <c r="BD278" s="190" t="str">
        <f t="shared" si="137"/>
        <v/>
      </c>
      <c r="BE278" s="190" t="str">
        <f t="shared" si="143"/>
        <v/>
      </c>
      <c r="BF278" s="190" t="str">
        <f t="shared" si="142"/>
        <v/>
      </c>
      <c r="BG278" s="190" t="str">
        <f t="shared" si="142"/>
        <v/>
      </c>
      <c r="BH278" s="190" t="str">
        <f t="shared" si="142"/>
        <v/>
      </c>
      <c r="BI278" s="190" t="str">
        <f t="shared" si="142"/>
        <v/>
      </c>
      <c r="BJ278" s="190" t="str">
        <f t="shared" si="142"/>
        <v/>
      </c>
      <c r="BK278" s="190" t="str">
        <f t="shared" si="142"/>
        <v/>
      </c>
      <c r="BL278" s="190" t="str">
        <f t="shared" si="142"/>
        <v/>
      </c>
      <c r="BM278" s="190" t="str">
        <f t="shared" si="142"/>
        <v/>
      </c>
      <c r="BN278" s="190" t="str">
        <f t="shared" si="142"/>
        <v/>
      </c>
      <c r="BO278" s="190" t="str">
        <f t="shared" si="142"/>
        <v/>
      </c>
      <c r="BP278" s="190" t="str">
        <f t="shared" si="142"/>
        <v/>
      </c>
      <c r="BQ278" s="190" t="str">
        <f t="shared" si="142"/>
        <v/>
      </c>
      <c r="BR278" s="190" t="str">
        <f t="shared" si="142"/>
        <v/>
      </c>
      <c r="BS278" s="190" t="str">
        <f t="shared" si="142"/>
        <v/>
      </c>
      <c r="BT278" s="190" t="str">
        <f t="shared" si="125"/>
        <v/>
      </c>
      <c r="BU278" s="190" t="str">
        <f t="shared" si="125"/>
        <v/>
      </c>
      <c r="BV278" s="190" t="str">
        <f t="shared" ref="BT278:BY320" si="144">IF(BV$2&gt;LEN($H278),IF(BV$1=1,IF(LEN($H278)=2,"0"&amp;$H278,""),""),RIGHT(LEFT($H278,BV$2),3))</f>
        <v/>
      </c>
      <c r="BW278" s="190" t="str">
        <f t="shared" si="144"/>
        <v/>
      </c>
      <c r="BX278" s="190" t="str">
        <f t="shared" si="144"/>
        <v/>
      </c>
      <c r="BY278" s="190" t="str">
        <f t="shared" si="144"/>
        <v/>
      </c>
      <c r="BZ278" t="e">
        <f>IF(LEFT(B278,6)=$A$1,IF(ISERROR(FIND(SALES!$M$8,MPAN!H278)),"",TRUE),"")</f>
        <v>#N/A</v>
      </c>
    </row>
    <row r="279" spans="1:78" x14ac:dyDescent="0.25">
      <c r="A279" t="e">
        <f>IF(BZ279=TRUE,BZ279&amp;COUNTIF($BZ$3:BZ279,"TRUE"),"")</f>
        <v>#N/A</v>
      </c>
      <c r="B279" s="625" t="str">
        <f t="shared" si="131"/>
        <v>00</v>
      </c>
      <c r="C279" s="626">
        <f>'F12'!E282</f>
        <v>0</v>
      </c>
      <c r="D279" s="1" t="str">
        <f t="shared" si="132"/>
        <v>0</v>
      </c>
      <c r="E279" s="1" t="str">
        <f t="shared" si="133"/>
        <v>0</v>
      </c>
      <c r="F279" t="str">
        <f t="shared" si="135"/>
        <v>0</v>
      </c>
      <c r="G279" t="e">
        <f t="shared" si="136"/>
        <v>#VALUE!</v>
      </c>
      <c r="H279" s="1">
        <f>'F12'!F282</f>
        <v>0</v>
      </c>
      <c r="I279" s="197">
        <f t="shared" si="134"/>
        <v>0.25</v>
      </c>
      <c r="J279" s="190" t="str">
        <f t="shared" ref="J279:Y294" si="145">IF(J$2&gt;LEN($H279),IF(J$1=1,IF(LEN($H279)=2,"0"&amp;$H279,""),""),RIGHT(LEFT($H279,J$2),3))</f>
        <v/>
      </c>
      <c r="K279" s="190" t="str">
        <f t="shared" si="145"/>
        <v/>
      </c>
      <c r="L279" s="190" t="str">
        <f t="shared" si="145"/>
        <v/>
      </c>
      <c r="M279" s="190" t="str">
        <f t="shared" si="145"/>
        <v/>
      </c>
      <c r="N279" s="190" t="str">
        <f t="shared" si="145"/>
        <v/>
      </c>
      <c r="O279" s="190" t="str">
        <f t="shared" si="145"/>
        <v/>
      </c>
      <c r="P279" s="190" t="str">
        <f t="shared" si="145"/>
        <v/>
      </c>
      <c r="Q279" s="190" t="str">
        <f t="shared" si="145"/>
        <v/>
      </c>
      <c r="R279" s="190" t="str">
        <f t="shared" si="145"/>
        <v/>
      </c>
      <c r="S279" s="190" t="str">
        <f t="shared" si="145"/>
        <v/>
      </c>
      <c r="T279" s="190" t="str">
        <f t="shared" si="145"/>
        <v/>
      </c>
      <c r="U279" s="190" t="str">
        <f t="shared" si="145"/>
        <v/>
      </c>
      <c r="V279" s="190" t="str">
        <f t="shared" si="145"/>
        <v/>
      </c>
      <c r="W279" s="190" t="str">
        <f t="shared" si="145"/>
        <v/>
      </c>
      <c r="X279" s="190" t="str">
        <f t="shared" si="145"/>
        <v/>
      </c>
      <c r="Y279" s="190" t="str">
        <f t="shared" si="145"/>
        <v/>
      </c>
      <c r="Z279" s="190" t="str">
        <f t="shared" si="141"/>
        <v/>
      </c>
      <c r="AA279" s="190" t="str">
        <f t="shared" si="141"/>
        <v/>
      </c>
      <c r="AB279" s="190" t="str">
        <f t="shared" si="141"/>
        <v/>
      </c>
      <c r="AC279" s="190" t="str">
        <f t="shared" si="141"/>
        <v/>
      </c>
      <c r="AD279" s="190" t="str">
        <f t="shared" si="141"/>
        <v/>
      </c>
      <c r="AE279" s="190" t="str">
        <f t="shared" si="141"/>
        <v/>
      </c>
      <c r="AF279" s="190" t="str">
        <f t="shared" si="141"/>
        <v/>
      </c>
      <c r="AG279" s="190" t="str">
        <f t="shared" si="141"/>
        <v/>
      </c>
      <c r="AH279" s="190" t="str">
        <f t="shared" si="141"/>
        <v/>
      </c>
      <c r="AI279" s="190" t="str">
        <f t="shared" si="141"/>
        <v/>
      </c>
      <c r="AJ279" s="190" t="str">
        <f t="shared" si="141"/>
        <v/>
      </c>
      <c r="AK279" s="190" t="str">
        <f t="shared" si="141"/>
        <v/>
      </c>
      <c r="AL279" s="190" t="str">
        <f t="shared" si="141"/>
        <v/>
      </c>
      <c r="AM279" s="190" t="str">
        <f t="shared" si="141"/>
        <v/>
      </c>
      <c r="AN279" s="190" t="str">
        <f t="shared" si="141"/>
        <v/>
      </c>
      <c r="AO279" s="190" t="str">
        <f t="shared" si="140"/>
        <v/>
      </c>
      <c r="AP279" s="190" t="str">
        <f t="shared" si="140"/>
        <v/>
      </c>
      <c r="AQ279" s="190" t="str">
        <f t="shared" si="140"/>
        <v/>
      </c>
      <c r="AR279" s="190" t="str">
        <f t="shared" si="140"/>
        <v/>
      </c>
      <c r="AS279" s="190" t="str">
        <f t="shared" si="140"/>
        <v/>
      </c>
      <c r="AT279" s="190" t="str">
        <f t="shared" si="140"/>
        <v/>
      </c>
      <c r="AU279" s="190" t="str">
        <f t="shared" si="140"/>
        <v/>
      </c>
      <c r="AV279" s="190" t="str">
        <f t="shared" si="140"/>
        <v/>
      </c>
      <c r="AW279" s="190" t="str">
        <f t="shared" si="140"/>
        <v/>
      </c>
      <c r="AX279" s="190" t="str">
        <f t="shared" si="140"/>
        <v/>
      </c>
      <c r="AY279" s="190" t="str">
        <f t="shared" si="140"/>
        <v/>
      </c>
      <c r="AZ279" s="190" t="str">
        <f t="shared" si="140"/>
        <v/>
      </c>
      <c r="BA279" s="190" t="str">
        <f t="shared" si="140"/>
        <v/>
      </c>
      <c r="BB279" s="190" t="str">
        <f t="shared" si="140"/>
        <v/>
      </c>
      <c r="BC279" s="190" t="str">
        <f t="shared" si="140"/>
        <v/>
      </c>
      <c r="BD279" s="190" t="str">
        <f t="shared" si="137"/>
        <v/>
      </c>
      <c r="BE279" s="190" t="str">
        <f t="shared" si="143"/>
        <v/>
      </c>
      <c r="BF279" s="190" t="str">
        <f t="shared" si="142"/>
        <v/>
      </c>
      <c r="BG279" s="190" t="str">
        <f t="shared" si="142"/>
        <v/>
      </c>
      <c r="BH279" s="190" t="str">
        <f t="shared" si="142"/>
        <v/>
      </c>
      <c r="BI279" s="190" t="str">
        <f t="shared" si="142"/>
        <v/>
      </c>
      <c r="BJ279" s="190" t="str">
        <f t="shared" si="142"/>
        <v/>
      </c>
      <c r="BK279" s="190" t="str">
        <f t="shared" si="142"/>
        <v/>
      </c>
      <c r="BL279" s="190" t="str">
        <f t="shared" si="142"/>
        <v/>
      </c>
      <c r="BM279" s="190" t="str">
        <f t="shared" si="142"/>
        <v/>
      </c>
      <c r="BN279" s="190" t="str">
        <f t="shared" si="142"/>
        <v/>
      </c>
      <c r="BO279" s="190" t="str">
        <f t="shared" si="142"/>
        <v/>
      </c>
      <c r="BP279" s="190" t="str">
        <f t="shared" si="142"/>
        <v/>
      </c>
      <c r="BQ279" s="190" t="str">
        <f t="shared" si="142"/>
        <v/>
      </c>
      <c r="BR279" s="190" t="str">
        <f t="shared" si="142"/>
        <v/>
      </c>
      <c r="BS279" s="190" t="str">
        <f t="shared" si="142"/>
        <v/>
      </c>
      <c r="BT279" s="190" t="str">
        <f t="shared" si="144"/>
        <v/>
      </c>
      <c r="BU279" s="190" t="str">
        <f t="shared" si="144"/>
        <v/>
      </c>
      <c r="BV279" s="190" t="str">
        <f t="shared" si="144"/>
        <v/>
      </c>
      <c r="BW279" s="190" t="str">
        <f t="shared" si="144"/>
        <v/>
      </c>
      <c r="BX279" s="190" t="str">
        <f t="shared" si="144"/>
        <v/>
      </c>
      <c r="BY279" s="190" t="str">
        <f t="shared" si="144"/>
        <v/>
      </c>
      <c r="BZ279" t="e">
        <f>IF(LEFT(B279,6)=$A$1,IF(ISERROR(FIND(SALES!$M$8,MPAN!H279)),"",TRUE),"")</f>
        <v>#N/A</v>
      </c>
    </row>
    <row r="280" spans="1:78" x14ac:dyDescent="0.25">
      <c r="A280" t="e">
        <f>IF(BZ280=TRUE,BZ280&amp;COUNTIF($BZ$3:BZ280,"TRUE"),"")</f>
        <v>#N/A</v>
      </c>
      <c r="B280" s="625" t="str">
        <f t="shared" si="131"/>
        <v>00</v>
      </c>
      <c r="C280" s="626">
        <f>'F12'!E283</f>
        <v>0</v>
      </c>
      <c r="D280" s="1" t="str">
        <f t="shared" si="132"/>
        <v>0</v>
      </c>
      <c r="E280" s="1" t="str">
        <f t="shared" si="133"/>
        <v>0</v>
      </c>
      <c r="F280" t="str">
        <f t="shared" si="135"/>
        <v>0</v>
      </c>
      <c r="G280" t="e">
        <f t="shared" si="136"/>
        <v>#VALUE!</v>
      </c>
      <c r="H280" s="1">
        <f>'F12'!F283</f>
        <v>0</v>
      </c>
      <c r="I280" s="197">
        <f t="shared" si="134"/>
        <v>0.25</v>
      </c>
      <c r="J280" s="190" t="str">
        <f t="shared" si="145"/>
        <v/>
      </c>
      <c r="K280" s="190" t="str">
        <f t="shared" si="145"/>
        <v/>
      </c>
      <c r="L280" s="190" t="str">
        <f t="shared" si="145"/>
        <v/>
      </c>
      <c r="M280" s="190" t="str">
        <f t="shared" si="145"/>
        <v/>
      </c>
      <c r="N280" s="190" t="str">
        <f t="shared" si="145"/>
        <v/>
      </c>
      <c r="O280" s="190" t="str">
        <f t="shared" si="145"/>
        <v/>
      </c>
      <c r="P280" s="190" t="str">
        <f t="shared" si="145"/>
        <v/>
      </c>
      <c r="Q280" s="190" t="str">
        <f t="shared" si="145"/>
        <v/>
      </c>
      <c r="R280" s="190" t="str">
        <f t="shared" si="145"/>
        <v/>
      </c>
      <c r="S280" s="190" t="str">
        <f t="shared" si="145"/>
        <v/>
      </c>
      <c r="T280" s="190" t="str">
        <f t="shared" si="145"/>
        <v/>
      </c>
      <c r="U280" s="190" t="str">
        <f t="shared" si="145"/>
        <v/>
      </c>
      <c r="V280" s="190" t="str">
        <f t="shared" si="145"/>
        <v/>
      </c>
      <c r="W280" s="190" t="str">
        <f t="shared" si="145"/>
        <v/>
      </c>
      <c r="X280" s="190" t="str">
        <f t="shared" si="145"/>
        <v/>
      </c>
      <c r="Y280" s="190" t="str">
        <f t="shared" si="145"/>
        <v/>
      </c>
      <c r="Z280" s="190" t="str">
        <f t="shared" si="141"/>
        <v/>
      </c>
      <c r="AA280" s="190" t="str">
        <f t="shared" si="141"/>
        <v/>
      </c>
      <c r="AB280" s="190" t="str">
        <f t="shared" si="141"/>
        <v/>
      </c>
      <c r="AC280" s="190" t="str">
        <f t="shared" si="141"/>
        <v/>
      </c>
      <c r="AD280" s="190" t="str">
        <f t="shared" si="141"/>
        <v/>
      </c>
      <c r="AE280" s="190" t="str">
        <f t="shared" si="141"/>
        <v/>
      </c>
      <c r="AF280" s="190" t="str">
        <f t="shared" si="141"/>
        <v/>
      </c>
      <c r="AG280" s="190" t="str">
        <f t="shared" si="141"/>
        <v/>
      </c>
      <c r="AH280" s="190" t="str">
        <f t="shared" si="141"/>
        <v/>
      </c>
      <c r="AI280" s="190" t="str">
        <f t="shared" si="141"/>
        <v/>
      </c>
      <c r="AJ280" s="190" t="str">
        <f t="shared" si="141"/>
        <v/>
      </c>
      <c r="AK280" s="190" t="str">
        <f t="shared" si="141"/>
        <v/>
      </c>
      <c r="AL280" s="190" t="str">
        <f t="shared" si="141"/>
        <v/>
      </c>
      <c r="AM280" s="190" t="str">
        <f t="shared" si="141"/>
        <v/>
      </c>
      <c r="AN280" s="190" t="str">
        <f t="shared" si="141"/>
        <v/>
      </c>
      <c r="AO280" s="190" t="str">
        <f t="shared" si="140"/>
        <v/>
      </c>
      <c r="AP280" s="190" t="str">
        <f t="shared" si="140"/>
        <v/>
      </c>
      <c r="AQ280" s="190" t="str">
        <f t="shared" si="140"/>
        <v/>
      </c>
      <c r="AR280" s="190" t="str">
        <f t="shared" si="140"/>
        <v/>
      </c>
      <c r="AS280" s="190" t="str">
        <f t="shared" si="140"/>
        <v/>
      </c>
      <c r="AT280" s="190" t="str">
        <f t="shared" si="140"/>
        <v/>
      </c>
      <c r="AU280" s="190" t="str">
        <f t="shared" si="140"/>
        <v/>
      </c>
      <c r="AV280" s="190" t="str">
        <f t="shared" si="140"/>
        <v/>
      </c>
      <c r="AW280" s="190" t="str">
        <f t="shared" si="140"/>
        <v/>
      </c>
      <c r="AX280" s="190" t="str">
        <f t="shared" si="140"/>
        <v/>
      </c>
      <c r="AY280" s="190" t="str">
        <f t="shared" si="140"/>
        <v/>
      </c>
      <c r="AZ280" s="190" t="str">
        <f t="shared" si="140"/>
        <v/>
      </c>
      <c r="BA280" s="190" t="str">
        <f t="shared" si="140"/>
        <v/>
      </c>
      <c r="BB280" s="190" t="str">
        <f t="shared" si="140"/>
        <v/>
      </c>
      <c r="BC280" s="190" t="str">
        <f>IF(BC$2&gt;LEN($H280),IF(BC$1=1,IF(LEN($H280)=2,"0"&amp;$H280,""),""),RIGHT(LEFT($H280,BC$2),3))</f>
        <v/>
      </c>
      <c r="BD280" s="190" t="str">
        <f t="shared" si="137"/>
        <v/>
      </c>
      <c r="BE280" s="190" t="str">
        <f t="shared" si="143"/>
        <v/>
      </c>
      <c r="BF280" s="190" t="str">
        <f t="shared" si="142"/>
        <v/>
      </c>
      <c r="BG280" s="190" t="str">
        <f t="shared" si="142"/>
        <v/>
      </c>
      <c r="BH280" s="190" t="str">
        <f t="shared" si="142"/>
        <v/>
      </c>
      <c r="BI280" s="190" t="str">
        <f t="shared" si="142"/>
        <v/>
      </c>
      <c r="BJ280" s="190" t="str">
        <f t="shared" si="142"/>
        <v/>
      </c>
      <c r="BK280" s="190" t="str">
        <f t="shared" si="142"/>
        <v/>
      </c>
      <c r="BL280" s="190" t="str">
        <f t="shared" si="142"/>
        <v/>
      </c>
      <c r="BM280" s="190" t="str">
        <f t="shared" si="142"/>
        <v/>
      </c>
      <c r="BN280" s="190" t="str">
        <f t="shared" si="142"/>
        <v/>
      </c>
      <c r="BO280" s="190" t="str">
        <f t="shared" si="142"/>
        <v/>
      </c>
      <c r="BP280" s="190" t="str">
        <f t="shared" si="142"/>
        <v/>
      </c>
      <c r="BQ280" s="190" t="str">
        <f t="shared" si="142"/>
        <v/>
      </c>
      <c r="BR280" s="190" t="str">
        <f t="shared" si="142"/>
        <v/>
      </c>
      <c r="BS280" s="190" t="str">
        <f t="shared" si="142"/>
        <v/>
      </c>
      <c r="BT280" s="190" t="str">
        <f t="shared" si="144"/>
        <v/>
      </c>
      <c r="BU280" s="190" t="str">
        <f t="shared" si="144"/>
        <v/>
      </c>
      <c r="BV280" s="190" t="str">
        <f t="shared" si="144"/>
        <v/>
      </c>
      <c r="BW280" s="190" t="str">
        <f t="shared" si="144"/>
        <v/>
      </c>
      <c r="BX280" s="190" t="str">
        <f t="shared" si="144"/>
        <v/>
      </c>
      <c r="BY280" s="190" t="str">
        <f t="shared" si="144"/>
        <v/>
      </c>
      <c r="BZ280" t="e">
        <f>IF(LEFT(B280,6)=$A$1,IF(ISERROR(FIND(SALES!$M$8,MPAN!H280)),"",TRUE),"")</f>
        <v>#N/A</v>
      </c>
    </row>
    <row r="281" spans="1:78" x14ac:dyDescent="0.25">
      <c r="A281" t="e">
        <f>IF(BZ281=TRUE,BZ281&amp;COUNTIF($BZ$3:BZ281,"TRUE"),"")</f>
        <v>#N/A</v>
      </c>
      <c r="B281" s="625" t="str">
        <f t="shared" si="131"/>
        <v>00</v>
      </c>
      <c r="C281" s="626">
        <f>'F12'!E284</f>
        <v>0</v>
      </c>
      <c r="D281" s="1" t="str">
        <f t="shared" si="132"/>
        <v>0</v>
      </c>
      <c r="E281" s="1" t="str">
        <f t="shared" si="133"/>
        <v>0</v>
      </c>
      <c r="F281" t="str">
        <f t="shared" si="135"/>
        <v>0</v>
      </c>
      <c r="G281" t="e">
        <f t="shared" si="136"/>
        <v>#VALUE!</v>
      </c>
      <c r="H281" s="1">
        <f>'F12'!F284</f>
        <v>0</v>
      </c>
      <c r="I281" s="197">
        <f t="shared" si="134"/>
        <v>0.25</v>
      </c>
      <c r="J281" s="190" t="str">
        <f t="shared" si="145"/>
        <v/>
      </c>
      <c r="K281" s="190" t="str">
        <f t="shared" si="145"/>
        <v/>
      </c>
      <c r="L281" s="190" t="str">
        <f t="shared" si="145"/>
        <v/>
      </c>
      <c r="M281" s="190" t="str">
        <f t="shared" si="145"/>
        <v/>
      </c>
      <c r="N281" s="190" t="str">
        <f t="shared" si="145"/>
        <v/>
      </c>
      <c r="O281" s="190" t="str">
        <f t="shared" si="145"/>
        <v/>
      </c>
      <c r="P281" s="190" t="str">
        <f t="shared" si="145"/>
        <v/>
      </c>
      <c r="Q281" s="190" t="str">
        <f t="shared" si="145"/>
        <v/>
      </c>
      <c r="R281" s="190" t="str">
        <f t="shared" si="145"/>
        <v/>
      </c>
      <c r="S281" s="190" t="str">
        <f t="shared" si="145"/>
        <v/>
      </c>
      <c r="T281" s="190" t="str">
        <f t="shared" si="145"/>
        <v/>
      </c>
      <c r="U281" s="190" t="str">
        <f t="shared" si="145"/>
        <v/>
      </c>
      <c r="V281" s="190" t="str">
        <f t="shared" si="145"/>
        <v/>
      </c>
      <c r="W281" s="190" t="str">
        <f t="shared" si="145"/>
        <v/>
      </c>
      <c r="X281" s="190" t="str">
        <f t="shared" si="145"/>
        <v/>
      </c>
      <c r="Y281" s="190" t="str">
        <f t="shared" si="145"/>
        <v/>
      </c>
      <c r="Z281" s="190" t="str">
        <f t="shared" si="141"/>
        <v/>
      </c>
      <c r="AA281" s="190" t="str">
        <f t="shared" si="141"/>
        <v/>
      </c>
      <c r="AB281" s="190" t="str">
        <f t="shared" si="141"/>
        <v/>
      </c>
      <c r="AC281" s="190" t="str">
        <f t="shared" si="141"/>
        <v/>
      </c>
      <c r="AD281" s="190" t="str">
        <f t="shared" si="141"/>
        <v/>
      </c>
      <c r="AE281" s="190" t="str">
        <f t="shared" si="141"/>
        <v/>
      </c>
      <c r="AF281" s="190" t="str">
        <f t="shared" si="141"/>
        <v/>
      </c>
      <c r="AG281" s="190" t="str">
        <f t="shared" si="141"/>
        <v/>
      </c>
      <c r="AH281" s="190" t="str">
        <f t="shared" si="141"/>
        <v/>
      </c>
      <c r="AI281" s="190" t="str">
        <f t="shared" si="141"/>
        <v/>
      </c>
      <c r="AJ281" s="190" t="str">
        <f t="shared" si="141"/>
        <v/>
      </c>
      <c r="AK281" s="190" t="str">
        <f t="shared" si="141"/>
        <v/>
      </c>
      <c r="AL281" s="190" t="str">
        <f t="shared" si="141"/>
        <v/>
      </c>
      <c r="AM281" s="190" t="str">
        <f t="shared" si="141"/>
        <v/>
      </c>
      <c r="AN281" s="190" t="str">
        <f t="shared" si="141"/>
        <v/>
      </c>
      <c r="AO281" s="190" t="str">
        <f t="shared" ref="AO281:BD296" si="146">IF(AO$2&gt;LEN($H281),IF(AO$1=1,IF(LEN($H281)=2,"0"&amp;$H281,""),""),RIGHT(LEFT($H281,AO$2),3))</f>
        <v/>
      </c>
      <c r="AP281" s="190" t="str">
        <f t="shared" si="146"/>
        <v/>
      </c>
      <c r="AQ281" s="190" t="str">
        <f t="shared" si="146"/>
        <v/>
      </c>
      <c r="AR281" s="190" t="str">
        <f t="shared" si="146"/>
        <v/>
      </c>
      <c r="AS281" s="190" t="str">
        <f t="shared" si="146"/>
        <v/>
      </c>
      <c r="AT281" s="190" t="str">
        <f t="shared" si="146"/>
        <v/>
      </c>
      <c r="AU281" s="190" t="str">
        <f t="shared" si="146"/>
        <v/>
      </c>
      <c r="AV281" s="190" t="str">
        <f t="shared" si="146"/>
        <v/>
      </c>
      <c r="AW281" s="190" t="str">
        <f t="shared" si="146"/>
        <v/>
      </c>
      <c r="AX281" s="190" t="str">
        <f t="shared" si="146"/>
        <v/>
      </c>
      <c r="AY281" s="190" t="str">
        <f t="shared" si="146"/>
        <v/>
      </c>
      <c r="AZ281" s="190" t="str">
        <f t="shared" si="146"/>
        <v/>
      </c>
      <c r="BA281" s="190" t="str">
        <f t="shared" si="146"/>
        <v/>
      </c>
      <c r="BB281" s="190" t="str">
        <f t="shared" si="146"/>
        <v/>
      </c>
      <c r="BC281" s="190" t="str">
        <f t="shared" si="146"/>
        <v/>
      </c>
      <c r="BD281" s="190" t="str">
        <f t="shared" si="146"/>
        <v/>
      </c>
      <c r="BE281" s="190" t="str">
        <f t="shared" si="143"/>
        <v/>
      </c>
      <c r="BF281" s="190" t="str">
        <f t="shared" si="142"/>
        <v/>
      </c>
      <c r="BG281" s="190" t="str">
        <f t="shared" si="142"/>
        <v/>
      </c>
      <c r="BH281" s="190" t="str">
        <f t="shared" si="142"/>
        <v/>
      </c>
      <c r="BI281" s="190" t="str">
        <f t="shared" si="142"/>
        <v/>
      </c>
      <c r="BJ281" s="190" t="str">
        <f t="shared" si="142"/>
        <v/>
      </c>
      <c r="BK281" s="190" t="str">
        <f t="shared" si="142"/>
        <v/>
      </c>
      <c r="BL281" s="190" t="str">
        <f t="shared" si="142"/>
        <v/>
      </c>
      <c r="BM281" s="190" t="str">
        <f t="shared" si="142"/>
        <v/>
      </c>
      <c r="BN281" s="190" t="str">
        <f t="shared" si="142"/>
        <v/>
      </c>
      <c r="BO281" s="190" t="str">
        <f t="shared" si="142"/>
        <v/>
      </c>
      <c r="BP281" s="190" t="str">
        <f t="shared" si="142"/>
        <v/>
      </c>
      <c r="BQ281" s="190" t="str">
        <f t="shared" si="142"/>
        <v/>
      </c>
      <c r="BR281" s="190" t="str">
        <f t="shared" si="142"/>
        <v/>
      </c>
      <c r="BS281" s="190" t="str">
        <f t="shared" si="142"/>
        <v/>
      </c>
      <c r="BT281" s="190" t="str">
        <f t="shared" si="144"/>
        <v/>
      </c>
      <c r="BU281" s="190" t="str">
        <f t="shared" si="144"/>
        <v/>
      </c>
      <c r="BV281" s="190" t="str">
        <f t="shared" si="144"/>
        <v/>
      </c>
      <c r="BW281" s="190" t="str">
        <f t="shared" si="144"/>
        <v/>
      </c>
      <c r="BX281" s="190" t="str">
        <f t="shared" si="144"/>
        <v/>
      </c>
      <c r="BY281" s="190" t="str">
        <f t="shared" si="144"/>
        <v/>
      </c>
      <c r="BZ281" t="e">
        <f>IF(LEFT(B281,6)=$A$1,IF(ISERROR(FIND(SALES!$M$8,MPAN!H281)),"",TRUE),"")</f>
        <v>#N/A</v>
      </c>
    </row>
    <row r="282" spans="1:78" x14ac:dyDescent="0.25">
      <c r="A282" t="e">
        <f>IF(BZ282=TRUE,BZ282&amp;COUNTIF($BZ$3:BZ282,"TRUE"),"")</f>
        <v>#N/A</v>
      </c>
      <c r="B282" s="625" t="str">
        <f t="shared" si="131"/>
        <v>00</v>
      </c>
      <c r="C282" s="626">
        <f>'F12'!E285</f>
        <v>0</v>
      </c>
      <c r="D282" s="1" t="str">
        <f t="shared" si="132"/>
        <v>0</v>
      </c>
      <c r="E282" s="1" t="str">
        <f t="shared" si="133"/>
        <v>0</v>
      </c>
      <c r="F282" t="str">
        <f t="shared" si="135"/>
        <v>0</v>
      </c>
      <c r="G282" t="e">
        <f t="shared" si="136"/>
        <v>#VALUE!</v>
      </c>
      <c r="H282" s="1">
        <f>'F12'!F285</f>
        <v>0</v>
      </c>
      <c r="I282" s="197">
        <f t="shared" si="134"/>
        <v>0.25</v>
      </c>
      <c r="J282" s="190" t="str">
        <f t="shared" si="145"/>
        <v/>
      </c>
      <c r="K282" s="190" t="str">
        <f t="shared" si="145"/>
        <v/>
      </c>
      <c r="L282" s="190" t="str">
        <f t="shared" si="145"/>
        <v/>
      </c>
      <c r="M282" s="190" t="str">
        <f t="shared" si="145"/>
        <v/>
      </c>
      <c r="N282" s="190" t="str">
        <f t="shared" si="145"/>
        <v/>
      </c>
      <c r="O282" s="190" t="str">
        <f t="shared" si="145"/>
        <v/>
      </c>
      <c r="P282" s="190" t="str">
        <f t="shared" si="145"/>
        <v/>
      </c>
      <c r="Q282" s="190" t="str">
        <f t="shared" si="145"/>
        <v/>
      </c>
      <c r="R282" s="190" t="str">
        <f t="shared" si="145"/>
        <v/>
      </c>
      <c r="S282" s="190" t="str">
        <f t="shared" si="145"/>
        <v/>
      </c>
      <c r="T282" s="190" t="str">
        <f t="shared" si="145"/>
        <v/>
      </c>
      <c r="U282" s="190" t="str">
        <f t="shared" si="145"/>
        <v/>
      </c>
      <c r="V282" s="190" t="str">
        <f t="shared" si="145"/>
        <v/>
      </c>
      <c r="W282" s="190" t="str">
        <f t="shared" si="145"/>
        <v/>
      </c>
      <c r="X282" s="190" t="str">
        <f t="shared" si="145"/>
        <v/>
      </c>
      <c r="Y282" s="190" t="str">
        <f t="shared" si="145"/>
        <v/>
      </c>
      <c r="Z282" s="190" t="str">
        <f t="shared" ref="Z282:AO298" si="147">IF(Z$2&gt;LEN($H282),IF(Z$1=1,IF(LEN($H282)=2,"0"&amp;$H282,""),""),RIGHT(LEFT($H282,Z$2),3))</f>
        <v/>
      </c>
      <c r="AA282" s="190" t="str">
        <f t="shared" si="147"/>
        <v/>
      </c>
      <c r="AB282" s="190" t="str">
        <f t="shared" si="147"/>
        <v/>
      </c>
      <c r="AC282" s="190" t="str">
        <f t="shared" si="147"/>
        <v/>
      </c>
      <c r="AD282" s="190" t="str">
        <f t="shared" si="147"/>
        <v/>
      </c>
      <c r="AE282" s="190" t="str">
        <f t="shared" si="147"/>
        <v/>
      </c>
      <c r="AF282" s="190" t="str">
        <f t="shared" si="147"/>
        <v/>
      </c>
      <c r="AG282" s="190" t="str">
        <f t="shared" si="147"/>
        <v/>
      </c>
      <c r="AH282" s="190" t="str">
        <f t="shared" si="147"/>
        <v/>
      </c>
      <c r="AI282" s="190" t="str">
        <f t="shared" si="147"/>
        <v/>
      </c>
      <c r="AJ282" s="190" t="str">
        <f t="shared" si="147"/>
        <v/>
      </c>
      <c r="AK282" s="190" t="str">
        <f t="shared" si="147"/>
        <v/>
      </c>
      <c r="AL282" s="190" t="str">
        <f t="shared" si="147"/>
        <v/>
      </c>
      <c r="AM282" s="190" t="str">
        <f t="shared" si="147"/>
        <v/>
      </c>
      <c r="AN282" s="190" t="str">
        <f t="shared" si="147"/>
        <v/>
      </c>
      <c r="AO282" s="190" t="str">
        <f t="shared" si="146"/>
        <v/>
      </c>
      <c r="AP282" s="190" t="str">
        <f t="shared" si="146"/>
        <v/>
      </c>
      <c r="AQ282" s="190" t="str">
        <f t="shared" si="146"/>
        <v/>
      </c>
      <c r="AR282" s="190" t="str">
        <f t="shared" si="146"/>
        <v/>
      </c>
      <c r="AS282" s="190" t="str">
        <f t="shared" si="146"/>
        <v/>
      </c>
      <c r="AT282" s="190" t="str">
        <f t="shared" si="146"/>
        <v/>
      </c>
      <c r="AU282" s="190" t="str">
        <f t="shared" si="146"/>
        <v/>
      </c>
      <c r="AV282" s="190" t="str">
        <f t="shared" si="146"/>
        <v/>
      </c>
      <c r="AW282" s="190" t="str">
        <f t="shared" si="146"/>
        <v/>
      </c>
      <c r="AX282" s="190" t="str">
        <f t="shared" si="146"/>
        <v/>
      </c>
      <c r="AY282" s="190" t="str">
        <f t="shared" si="146"/>
        <v/>
      </c>
      <c r="AZ282" s="190" t="str">
        <f t="shared" si="146"/>
        <v/>
      </c>
      <c r="BA282" s="190" t="str">
        <f t="shared" si="146"/>
        <v/>
      </c>
      <c r="BB282" s="190" t="str">
        <f t="shared" si="146"/>
        <v/>
      </c>
      <c r="BC282" s="190" t="str">
        <f t="shared" si="146"/>
        <v/>
      </c>
      <c r="BD282" s="190" t="str">
        <f t="shared" si="146"/>
        <v/>
      </c>
      <c r="BE282" s="190" t="str">
        <f t="shared" si="143"/>
        <v/>
      </c>
      <c r="BF282" s="190" t="str">
        <f t="shared" si="142"/>
        <v/>
      </c>
      <c r="BG282" s="190" t="str">
        <f t="shared" si="142"/>
        <v/>
      </c>
      <c r="BH282" s="190" t="str">
        <f t="shared" si="142"/>
        <v/>
      </c>
      <c r="BI282" s="190" t="str">
        <f t="shared" si="142"/>
        <v/>
      </c>
      <c r="BJ282" s="190" t="str">
        <f t="shared" si="142"/>
        <v/>
      </c>
      <c r="BK282" s="190" t="str">
        <f t="shared" si="142"/>
        <v/>
      </c>
      <c r="BL282" s="190" t="str">
        <f t="shared" si="142"/>
        <v/>
      </c>
      <c r="BM282" s="190" t="str">
        <f t="shared" si="142"/>
        <v/>
      </c>
      <c r="BN282" s="190" t="str">
        <f t="shared" si="142"/>
        <v/>
      </c>
      <c r="BO282" s="190" t="str">
        <f t="shared" si="142"/>
        <v/>
      </c>
      <c r="BP282" s="190" t="str">
        <f t="shared" si="142"/>
        <v/>
      </c>
      <c r="BQ282" s="190" t="str">
        <f t="shared" si="142"/>
        <v/>
      </c>
      <c r="BR282" s="190" t="str">
        <f t="shared" si="142"/>
        <v/>
      </c>
      <c r="BS282" s="190" t="str">
        <f t="shared" si="142"/>
        <v/>
      </c>
      <c r="BT282" s="190" t="str">
        <f t="shared" si="144"/>
        <v/>
      </c>
      <c r="BU282" s="190" t="str">
        <f t="shared" si="144"/>
        <v/>
      </c>
      <c r="BV282" s="190" t="str">
        <f t="shared" si="144"/>
        <v/>
      </c>
      <c r="BW282" s="190" t="str">
        <f t="shared" si="144"/>
        <v/>
      </c>
      <c r="BX282" s="190" t="str">
        <f t="shared" si="144"/>
        <v/>
      </c>
      <c r="BY282" s="190" t="str">
        <f t="shared" si="144"/>
        <v/>
      </c>
      <c r="BZ282" t="e">
        <f>IF(LEFT(B282,6)=$A$1,IF(ISERROR(FIND(SALES!$M$8,MPAN!H282)),"",TRUE),"")</f>
        <v>#N/A</v>
      </c>
    </row>
    <row r="283" spans="1:78" x14ac:dyDescent="0.25">
      <c r="A283" t="e">
        <f>IF(BZ283=TRUE,BZ283&amp;COUNTIF($BZ$3:BZ283,"TRUE"),"")</f>
        <v>#N/A</v>
      </c>
      <c r="B283" s="625" t="str">
        <f t="shared" si="131"/>
        <v>00</v>
      </c>
      <c r="C283" s="626">
        <f>'F12'!E286</f>
        <v>0</v>
      </c>
      <c r="D283" s="1" t="str">
        <f t="shared" si="132"/>
        <v>0</v>
      </c>
      <c r="E283" s="1" t="str">
        <f t="shared" si="133"/>
        <v>0</v>
      </c>
      <c r="F283" t="str">
        <f t="shared" si="135"/>
        <v>0</v>
      </c>
      <c r="G283" t="e">
        <f t="shared" si="136"/>
        <v>#VALUE!</v>
      </c>
      <c r="H283" s="1">
        <f>'F12'!F286</f>
        <v>0</v>
      </c>
      <c r="I283" s="197">
        <f t="shared" si="134"/>
        <v>0.25</v>
      </c>
      <c r="J283" s="190" t="str">
        <f t="shared" si="145"/>
        <v/>
      </c>
      <c r="K283" s="190" t="str">
        <f t="shared" si="145"/>
        <v/>
      </c>
      <c r="L283" s="190" t="str">
        <f t="shared" si="145"/>
        <v/>
      </c>
      <c r="M283" s="190" t="str">
        <f t="shared" si="145"/>
        <v/>
      </c>
      <c r="N283" s="190" t="str">
        <f t="shared" si="145"/>
        <v/>
      </c>
      <c r="O283" s="190" t="str">
        <f t="shared" si="145"/>
        <v/>
      </c>
      <c r="P283" s="190" t="str">
        <f t="shared" si="145"/>
        <v/>
      </c>
      <c r="Q283" s="190" t="str">
        <f t="shared" si="145"/>
        <v/>
      </c>
      <c r="R283" s="190" t="str">
        <f t="shared" si="145"/>
        <v/>
      </c>
      <c r="S283" s="190" t="str">
        <f t="shared" si="145"/>
        <v/>
      </c>
      <c r="T283" s="190" t="str">
        <f t="shared" si="145"/>
        <v/>
      </c>
      <c r="U283" s="190" t="str">
        <f t="shared" si="145"/>
        <v/>
      </c>
      <c r="V283" s="190" t="str">
        <f t="shared" si="145"/>
        <v/>
      </c>
      <c r="W283" s="190" t="str">
        <f t="shared" si="145"/>
        <v/>
      </c>
      <c r="X283" s="190" t="str">
        <f t="shared" si="145"/>
        <v/>
      </c>
      <c r="Y283" s="190" t="str">
        <f t="shared" si="145"/>
        <v/>
      </c>
      <c r="Z283" s="190" t="str">
        <f t="shared" si="147"/>
        <v/>
      </c>
      <c r="AA283" s="190" t="str">
        <f t="shared" si="147"/>
        <v/>
      </c>
      <c r="AB283" s="190" t="str">
        <f t="shared" si="147"/>
        <v/>
      </c>
      <c r="AC283" s="190" t="str">
        <f t="shared" si="147"/>
        <v/>
      </c>
      <c r="AD283" s="190" t="str">
        <f t="shared" si="147"/>
        <v/>
      </c>
      <c r="AE283" s="190" t="str">
        <f t="shared" si="147"/>
        <v/>
      </c>
      <c r="AF283" s="190" t="str">
        <f t="shared" si="147"/>
        <v/>
      </c>
      <c r="AG283" s="190" t="str">
        <f t="shared" si="147"/>
        <v/>
      </c>
      <c r="AH283" s="190" t="str">
        <f t="shared" si="147"/>
        <v/>
      </c>
      <c r="AI283" s="190" t="str">
        <f t="shared" si="147"/>
        <v/>
      </c>
      <c r="AJ283" s="190" t="str">
        <f t="shared" si="147"/>
        <v/>
      </c>
      <c r="AK283" s="190" t="str">
        <f t="shared" si="147"/>
        <v/>
      </c>
      <c r="AL283" s="190" t="str">
        <f t="shared" si="147"/>
        <v/>
      </c>
      <c r="AM283" s="190" t="str">
        <f t="shared" si="147"/>
        <v/>
      </c>
      <c r="AN283" s="190" t="str">
        <f t="shared" si="147"/>
        <v/>
      </c>
      <c r="AO283" s="190" t="str">
        <f t="shared" si="146"/>
        <v/>
      </c>
      <c r="AP283" s="190" t="str">
        <f t="shared" si="146"/>
        <v/>
      </c>
      <c r="AQ283" s="190" t="str">
        <f t="shared" si="146"/>
        <v/>
      </c>
      <c r="AR283" s="190" t="str">
        <f t="shared" si="146"/>
        <v/>
      </c>
      <c r="AS283" s="190" t="str">
        <f t="shared" si="146"/>
        <v/>
      </c>
      <c r="AT283" s="190" t="str">
        <f t="shared" si="146"/>
        <v/>
      </c>
      <c r="AU283" s="190" t="str">
        <f t="shared" si="146"/>
        <v/>
      </c>
      <c r="AV283" s="190" t="str">
        <f t="shared" si="146"/>
        <v/>
      </c>
      <c r="AW283" s="190" t="str">
        <f t="shared" si="146"/>
        <v/>
      </c>
      <c r="AX283" s="190" t="str">
        <f t="shared" si="146"/>
        <v/>
      </c>
      <c r="AY283" s="190" t="str">
        <f t="shared" si="146"/>
        <v/>
      </c>
      <c r="AZ283" s="190" t="str">
        <f t="shared" si="146"/>
        <v/>
      </c>
      <c r="BA283" s="190" t="str">
        <f t="shared" si="146"/>
        <v/>
      </c>
      <c r="BB283" s="190" t="str">
        <f t="shared" si="146"/>
        <v/>
      </c>
      <c r="BC283" s="190" t="str">
        <f t="shared" si="146"/>
        <v/>
      </c>
      <c r="BD283" s="190" t="str">
        <f t="shared" si="146"/>
        <v/>
      </c>
      <c r="BE283" s="190" t="str">
        <f t="shared" si="143"/>
        <v/>
      </c>
      <c r="BF283" s="190" t="str">
        <f t="shared" si="142"/>
        <v/>
      </c>
      <c r="BG283" s="190" t="str">
        <f t="shared" si="142"/>
        <v/>
      </c>
      <c r="BH283" s="190" t="str">
        <f t="shared" si="142"/>
        <v/>
      </c>
      <c r="BI283" s="190" t="str">
        <f t="shared" si="142"/>
        <v/>
      </c>
      <c r="BJ283" s="190" t="str">
        <f t="shared" si="142"/>
        <v/>
      </c>
      <c r="BK283" s="190" t="str">
        <f t="shared" si="142"/>
        <v/>
      </c>
      <c r="BL283" s="190" t="str">
        <f t="shared" si="142"/>
        <v/>
      </c>
      <c r="BM283" s="190" t="str">
        <f t="shared" si="142"/>
        <v/>
      </c>
      <c r="BN283" s="190" t="str">
        <f t="shared" si="142"/>
        <v/>
      </c>
      <c r="BO283" s="190" t="str">
        <f t="shared" si="142"/>
        <v/>
      </c>
      <c r="BP283" s="190" t="str">
        <f t="shared" si="142"/>
        <v/>
      </c>
      <c r="BQ283" s="190" t="str">
        <f t="shared" si="142"/>
        <v/>
      </c>
      <c r="BR283" s="190" t="str">
        <f t="shared" si="142"/>
        <v/>
      </c>
      <c r="BS283" s="190" t="str">
        <f t="shared" si="142"/>
        <v/>
      </c>
      <c r="BT283" s="190" t="str">
        <f t="shared" si="144"/>
        <v/>
      </c>
      <c r="BU283" s="190" t="str">
        <f t="shared" si="144"/>
        <v/>
      </c>
      <c r="BV283" s="190" t="str">
        <f t="shared" si="144"/>
        <v/>
      </c>
      <c r="BW283" s="190" t="str">
        <f t="shared" si="144"/>
        <v/>
      </c>
      <c r="BX283" s="190" t="str">
        <f t="shared" si="144"/>
        <v/>
      </c>
      <c r="BY283" s="190" t="str">
        <f t="shared" si="144"/>
        <v/>
      </c>
      <c r="BZ283" t="e">
        <f>IF(LEFT(B283,6)=$A$1,IF(ISERROR(FIND(SALES!$M$8,MPAN!H283)),"",TRUE),"")</f>
        <v>#N/A</v>
      </c>
    </row>
    <row r="284" spans="1:78" x14ac:dyDescent="0.25">
      <c r="A284" t="e">
        <f>IF(BZ284=TRUE,BZ284&amp;COUNTIF($BZ$3:BZ284,"TRUE"),"")</f>
        <v>#N/A</v>
      </c>
      <c r="B284" s="625" t="str">
        <f t="shared" si="131"/>
        <v>00</v>
      </c>
      <c r="C284" s="626">
        <f>'F12'!E287</f>
        <v>0</v>
      </c>
      <c r="D284" s="1" t="str">
        <f t="shared" si="132"/>
        <v>0</v>
      </c>
      <c r="E284" s="1" t="str">
        <f t="shared" si="133"/>
        <v>0</v>
      </c>
      <c r="F284" t="str">
        <f t="shared" si="135"/>
        <v>0</v>
      </c>
      <c r="G284" t="e">
        <f t="shared" si="136"/>
        <v>#VALUE!</v>
      </c>
      <c r="H284" s="1">
        <f>'F12'!F287</f>
        <v>0</v>
      </c>
      <c r="I284" s="197">
        <f t="shared" si="134"/>
        <v>0.25</v>
      </c>
      <c r="J284" s="190" t="str">
        <f t="shared" si="145"/>
        <v/>
      </c>
      <c r="K284" s="190" t="str">
        <f t="shared" si="145"/>
        <v/>
      </c>
      <c r="L284" s="190" t="str">
        <f t="shared" si="145"/>
        <v/>
      </c>
      <c r="M284" s="190" t="str">
        <f t="shared" si="145"/>
        <v/>
      </c>
      <c r="N284" s="190" t="str">
        <f t="shared" si="145"/>
        <v/>
      </c>
      <c r="O284" s="190" t="str">
        <f t="shared" si="145"/>
        <v/>
      </c>
      <c r="P284" s="190" t="str">
        <f t="shared" si="145"/>
        <v/>
      </c>
      <c r="Q284" s="190" t="str">
        <f t="shared" si="145"/>
        <v/>
      </c>
      <c r="R284" s="190" t="str">
        <f t="shared" si="145"/>
        <v/>
      </c>
      <c r="S284" s="190" t="str">
        <f t="shared" si="145"/>
        <v/>
      </c>
      <c r="T284" s="190" t="str">
        <f t="shared" si="145"/>
        <v/>
      </c>
      <c r="U284" s="190" t="str">
        <f t="shared" si="145"/>
        <v/>
      </c>
      <c r="V284" s="190" t="str">
        <f t="shared" si="145"/>
        <v/>
      </c>
      <c r="W284" s="190" t="str">
        <f t="shared" si="145"/>
        <v/>
      </c>
      <c r="X284" s="190" t="str">
        <f t="shared" si="145"/>
        <v/>
      </c>
      <c r="Y284" s="190" t="str">
        <f t="shared" si="145"/>
        <v/>
      </c>
      <c r="Z284" s="190" t="str">
        <f t="shared" si="147"/>
        <v/>
      </c>
      <c r="AA284" s="190" t="str">
        <f t="shared" si="147"/>
        <v/>
      </c>
      <c r="AB284" s="190" t="str">
        <f t="shared" si="147"/>
        <v/>
      </c>
      <c r="AC284" s="190" t="str">
        <f t="shared" si="147"/>
        <v/>
      </c>
      <c r="AD284" s="190" t="str">
        <f t="shared" si="147"/>
        <v/>
      </c>
      <c r="AE284" s="190" t="str">
        <f t="shared" si="147"/>
        <v/>
      </c>
      <c r="AF284" s="190" t="str">
        <f t="shared" si="147"/>
        <v/>
      </c>
      <c r="AG284" s="190" t="str">
        <f t="shared" si="147"/>
        <v/>
      </c>
      <c r="AH284" s="190" t="str">
        <f t="shared" si="147"/>
        <v/>
      </c>
      <c r="AI284" s="190" t="str">
        <f t="shared" si="147"/>
        <v/>
      </c>
      <c r="AJ284" s="190" t="str">
        <f t="shared" si="147"/>
        <v/>
      </c>
      <c r="AK284" s="190" t="str">
        <f t="shared" si="147"/>
        <v/>
      </c>
      <c r="AL284" s="190" t="str">
        <f t="shared" si="147"/>
        <v/>
      </c>
      <c r="AM284" s="190" t="str">
        <f t="shared" si="147"/>
        <v/>
      </c>
      <c r="AN284" s="190" t="str">
        <f t="shared" si="147"/>
        <v/>
      </c>
      <c r="AO284" s="190" t="str">
        <f t="shared" si="146"/>
        <v/>
      </c>
      <c r="AP284" s="190" t="str">
        <f t="shared" si="146"/>
        <v/>
      </c>
      <c r="AQ284" s="190" t="str">
        <f t="shared" si="146"/>
        <v/>
      </c>
      <c r="AR284" s="190" t="str">
        <f t="shared" si="146"/>
        <v/>
      </c>
      <c r="AS284" s="190" t="str">
        <f t="shared" si="146"/>
        <v/>
      </c>
      <c r="AT284" s="190" t="str">
        <f t="shared" si="146"/>
        <v/>
      </c>
      <c r="AU284" s="190" t="str">
        <f t="shared" si="146"/>
        <v/>
      </c>
      <c r="AV284" s="190" t="str">
        <f t="shared" si="146"/>
        <v/>
      </c>
      <c r="AW284" s="190" t="str">
        <f t="shared" si="146"/>
        <v/>
      </c>
      <c r="AX284" s="190" t="str">
        <f t="shared" si="146"/>
        <v/>
      </c>
      <c r="AY284" s="190" t="str">
        <f t="shared" si="146"/>
        <v/>
      </c>
      <c r="AZ284" s="190" t="str">
        <f t="shared" si="146"/>
        <v/>
      </c>
      <c r="BA284" s="190" t="str">
        <f t="shared" si="146"/>
        <v/>
      </c>
      <c r="BB284" s="190" t="str">
        <f t="shared" si="146"/>
        <v/>
      </c>
      <c r="BC284" s="190" t="str">
        <f t="shared" si="146"/>
        <v/>
      </c>
      <c r="BD284" s="190" t="str">
        <f t="shared" si="146"/>
        <v/>
      </c>
      <c r="BE284" s="190" t="str">
        <f t="shared" si="143"/>
        <v/>
      </c>
      <c r="BF284" s="190" t="str">
        <f t="shared" si="142"/>
        <v/>
      </c>
      <c r="BG284" s="190" t="str">
        <f t="shared" si="142"/>
        <v/>
      </c>
      <c r="BH284" s="190" t="str">
        <f t="shared" si="142"/>
        <v/>
      </c>
      <c r="BI284" s="190" t="str">
        <f t="shared" si="142"/>
        <v/>
      </c>
      <c r="BJ284" s="190" t="str">
        <f t="shared" si="142"/>
        <v/>
      </c>
      <c r="BK284" s="190" t="str">
        <f t="shared" si="142"/>
        <v/>
      </c>
      <c r="BL284" s="190" t="str">
        <f t="shared" si="142"/>
        <v/>
      </c>
      <c r="BM284" s="190" t="str">
        <f t="shared" si="142"/>
        <v/>
      </c>
      <c r="BN284" s="190" t="str">
        <f t="shared" si="142"/>
        <v/>
      </c>
      <c r="BO284" s="190" t="str">
        <f t="shared" si="142"/>
        <v/>
      </c>
      <c r="BP284" s="190" t="str">
        <f t="shared" si="142"/>
        <v/>
      </c>
      <c r="BQ284" s="190" t="str">
        <f t="shared" si="142"/>
        <v/>
      </c>
      <c r="BR284" s="190" t="str">
        <f t="shared" si="142"/>
        <v/>
      </c>
      <c r="BS284" s="190" t="str">
        <f t="shared" si="142"/>
        <v/>
      </c>
      <c r="BT284" s="190" t="str">
        <f t="shared" si="144"/>
        <v/>
      </c>
      <c r="BU284" s="190" t="str">
        <f t="shared" si="144"/>
        <v/>
      </c>
      <c r="BV284" s="190" t="str">
        <f t="shared" si="144"/>
        <v/>
      </c>
      <c r="BW284" s="190" t="str">
        <f t="shared" si="144"/>
        <v/>
      </c>
      <c r="BX284" s="190" t="str">
        <f t="shared" si="144"/>
        <v/>
      </c>
      <c r="BY284" s="190" t="str">
        <f t="shared" si="144"/>
        <v/>
      </c>
      <c r="BZ284" t="e">
        <f>IF(LEFT(B284,6)=$A$1,IF(ISERROR(FIND(SALES!$M$8,MPAN!H284)),"",TRUE),"")</f>
        <v>#N/A</v>
      </c>
    </row>
    <row r="285" spans="1:78" x14ac:dyDescent="0.25">
      <c r="A285" t="e">
        <f>IF(BZ285=TRUE,BZ285&amp;COUNTIF($BZ$3:BZ285,"TRUE"),"")</f>
        <v>#N/A</v>
      </c>
      <c r="B285" s="625" t="str">
        <f t="shared" si="131"/>
        <v>00</v>
      </c>
      <c r="C285" s="626">
        <f>'F12'!E288</f>
        <v>0</v>
      </c>
      <c r="D285" s="1" t="str">
        <f t="shared" si="132"/>
        <v>0</v>
      </c>
      <c r="E285" s="1" t="str">
        <f t="shared" si="133"/>
        <v>0</v>
      </c>
      <c r="F285" t="str">
        <f t="shared" si="135"/>
        <v>0</v>
      </c>
      <c r="G285" t="e">
        <f t="shared" si="136"/>
        <v>#VALUE!</v>
      </c>
      <c r="H285" s="1">
        <f>'F12'!F288</f>
        <v>0</v>
      </c>
      <c r="I285" s="197">
        <f t="shared" si="134"/>
        <v>0.25</v>
      </c>
      <c r="J285" s="190" t="str">
        <f t="shared" si="145"/>
        <v/>
      </c>
      <c r="K285" s="190" t="str">
        <f t="shared" si="145"/>
        <v/>
      </c>
      <c r="L285" s="190" t="str">
        <f t="shared" si="145"/>
        <v/>
      </c>
      <c r="M285" s="190" t="str">
        <f t="shared" si="145"/>
        <v/>
      </c>
      <c r="N285" s="190" t="str">
        <f t="shared" si="145"/>
        <v/>
      </c>
      <c r="O285" s="190" t="str">
        <f t="shared" si="145"/>
        <v/>
      </c>
      <c r="P285" s="190" t="str">
        <f t="shared" si="145"/>
        <v/>
      </c>
      <c r="Q285" s="190" t="str">
        <f t="shared" si="145"/>
        <v/>
      </c>
      <c r="R285" s="190" t="str">
        <f t="shared" si="145"/>
        <v/>
      </c>
      <c r="S285" s="190" t="str">
        <f t="shared" si="145"/>
        <v/>
      </c>
      <c r="T285" s="190" t="str">
        <f t="shared" si="145"/>
        <v/>
      </c>
      <c r="U285" s="190" t="str">
        <f t="shared" si="145"/>
        <v/>
      </c>
      <c r="V285" s="190" t="str">
        <f t="shared" si="145"/>
        <v/>
      </c>
      <c r="W285" s="190" t="str">
        <f t="shared" si="145"/>
        <v/>
      </c>
      <c r="X285" s="190" t="str">
        <f t="shared" si="145"/>
        <v/>
      </c>
      <c r="Y285" s="190" t="str">
        <f t="shared" si="145"/>
        <v/>
      </c>
      <c r="Z285" s="190" t="str">
        <f t="shared" si="147"/>
        <v/>
      </c>
      <c r="AA285" s="190" t="str">
        <f t="shared" si="147"/>
        <v/>
      </c>
      <c r="AB285" s="190" t="str">
        <f t="shared" si="147"/>
        <v/>
      </c>
      <c r="AC285" s="190" t="str">
        <f t="shared" si="147"/>
        <v/>
      </c>
      <c r="AD285" s="190" t="str">
        <f t="shared" si="147"/>
        <v/>
      </c>
      <c r="AE285" s="190" t="str">
        <f t="shared" si="147"/>
        <v/>
      </c>
      <c r="AF285" s="190" t="str">
        <f t="shared" si="147"/>
        <v/>
      </c>
      <c r="AG285" s="190" t="str">
        <f t="shared" si="147"/>
        <v/>
      </c>
      <c r="AH285" s="190" t="str">
        <f t="shared" si="147"/>
        <v/>
      </c>
      <c r="AI285" s="190" t="str">
        <f t="shared" si="147"/>
        <v/>
      </c>
      <c r="AJ285" s="190" t="str">
        <f t="shared" si="147"/>
        <v/>
      </c>
      <c r="AK285" s="190" t="str">
        <f t="shared" si="147"/>
        <v/>
      </c>
      <c r="AL285" s="190" t="str">
        <f t="shared" si="147"/>
        <v/>
      </c>
      <c r="AM285" s="190" t="str">
        <f t="shared" si="147"/>
        <v/>
      </c>
      <c r="AN285" s="190" t="str">
        <f t="shared" si="147"/>
        <v/>
      </c>
      <c r="AO285" s="190" t="str">
        <f t="shared" si="146"/>
        <v/>
      </c>
      <c r="AP285" s="190" t="str">
        <f t="shared" si="146"/>
        <v/>
      </c>
      <c r="AQ285" s="190" t="str">
        <f t="shared" si="146"/>
        <v/>
      </c>
      <c r="AR285" s="190" t="str">
        <f t="shared" si="146"/>
        <v/>
      </c>
      <c r="AS285" s="190" t="str">
        <f t="shared" si="146"/>
        <v/>
      </c>
      <c r="AT285" s="190" t="str">
        <f t="shared" si="146"/>
        <v/>
      </c>
      <c r="AU285" s="190" t="str">
        <f t="shared" si="146"/>
        <v/>
      </c>
      <c r="AV285" s="190" t="str">
        <f t="shared" si="146"/>
        <v/>
      </c>
      <c r="AW285" s="190" t="str">
        <f t="shared" si="146"/>
        <v/>
      </c>
      <c r="AX285" s="190" t="str">
        <f t="shared" si="146"/>
        <v/>
      </c>
      <c r="AY285" s="190" t="str">
        <f t="shared" si="146"/>
        <v/>
      </c>
      <c r="AZ285" s="190" t="str">
        <f t="shared" si="146"/>
        <v/>
      </c>
      <c r="BA285" s="190" t="str">
        <f t="shared" si="146"/>
        <v/>
      </c>
      <c r="BB285" s="190" t="str">
        <f t="shared" si="146"/>
        <v/>
      </c>
      <c r="BC285" s="190" t="str">
        <f t="shared" si="146"/>
        <v/>
      </c>
      <c r="BD285" s="190" t="str">
        <f t="shared" si="146"/>
        <v/>
      </c>
      <c r="BE285" s="190" t="str">
        <f t="shared" si="143"/>
        <v/>
      </c>
      <c r="BF285" s="190" t="str">
        <f t="shared" si="142"/>
        <v/>
      </c>
      <c r="BG285" s="190" t="str">
        <f t="shared" si="142"/>
        <v/>
      </c>
      <c r="BH285" s="190" t="str">
        <f t="shared" si="142"/>
        <v/>
      </c>
      <c r="BI285" s="190" t="str">
        <f t="shared" si="142"/>
        <v/>
      </c>
      <c r="BJ285" s="190" t="str">
        <f t="shared" si="142"/>
        <v/>
      </c>
      <c r="BK285" s="190" t="str">
        <f t="shared" si="142"/>
        <v/>
      </c>
      <c r="BL285" s="190" t="str">
        <f t="shared" si="142"/>
        <v/>
      </c>
      <c r="BM285" s="190" t="str">
        <f t="shared" si="142"/>
        <v/>
      </c>
      <c r="BN285" s="190" t="str">
        <f t="shared" si="142"/>
        <v/>
      </c>
      <c r="BO285" s="190" t="str">
        <f t="shared" si="142"/>
        <v/>
      </c>
      <c r="BP285" s="190" t="str">
        <f t="shared" si="142"/>
        <v/>
      </c>
      <c r="BQ285" s="190" t="str">
        <f t="shared" si="142"/>
        <v/>
      </c>
      <c r="BR285" s="190" t="str">
        <f t="shared" si="142"/>
        <v/>
      </c>
      <c r="BS285" s="190" t="str">
        <f t="shared" si="142"/>
        <v/>
      </c>
      <c r="BT285" s="190" t="str">
        <f t="shared" si="144"/>
        <v/>
      </c>
      <c r="BU285" s="190" t="str">
        <f t="shared" si="144"/>
        <v/>
      </c>
      <c r="BV285" s="190" t="str">
        <f t="shared" si="144"/>
        <v/>
      </c>
      <c r="BW285" s="190" t="str">
        <f t="shared" si="144"/>
        <v/>
      </c>
      <c r="BX285" s="190" t="str">
        <f t="shared" si="144"/>
        <v/>
      </c>
      <c r="BY285" s="190" t="str">
        <f t="shared" si="144"/>
        <v/>
      </c>
      <c r="BZ285" t="e">
        <f>IF(LEFT(B285,6)=$A$1,IF(ISERROR(FIND(SALES!$M$8,MPAN!H285)),"",TRUE),"")</f>
        <v>#N/A</v>
      </c>
    </row>
    <row r="286" spans="1:78" x14ac:dyDescent="0.25">
      <c r="A286" t="e">
        <f>IF(BZ286=TRUE,BZ286&amp;COUNTIF($BZ$3:BZ286,"TRUE"),"")</f>
        <v>#N/A</v>
      </c>
      <c r="B286" s="625" t="str">
        <f t="shared" si="131"/>
        <v>00</v>
      </c>
      <c r="C286" s="626">
        <f>'F12'!E289</f>
        <v>0</v>
      </c>
      <c r="D286" s="1" t="str">
        <f t="shared" si="132"/>
        <v>0</v>
      </c>
      <c r="E286" s="1" t="str">
        <f t="shared" si="133"/>
        <v>0</v>
      </c>
      <c r="F286" t="str">
        <f t="shared" si="135"/>
        <v>0</v>
      </c>
      <c r="G286" t="e">
        <f t="shared" si="136"/>
        <v>#VALUE!</v>
      </c>
      <c r="H286" s="1">
        <f>'F12'!F289</f>
        <v>0</v>
      </c>
      <c r="I286" s="197">
        <f t="shared" si="134"/>
        <v>0.25</v>
      </c>
      <c r="J286" s="190" t="str">
        <f t="shared" si="145"/>
        <v/>
      </c>
      <c r="K286" s="190" t="str">
        <f t="shared" si="145"/>
        <v/>
      </c>
      <c r="L286" s="190" t="str">
        <f t="shared" si="145"/>
        <v/>
      </c>
      <c r="M286" s="190" t="str">
        <f t="shared" si="145"/>
        <v/>
      </c>
      <c r="N286" s="190" t="str">
        <f t="shared" si="145"/>
        <v/>
      </c>
      <c r="O286" s="190" t="str">
        <f t="shared" si="145"/>
        <v/>
      </c>
      <c r="P286" s="190" t="str">
        <f t="shared" si="145"/>
        <v/>
      </c>
      <c r="Q286" s="190" t="str">
        <f t="shared" si="145"/>
        <v/>
      </c>
      <c r="R286" s="190" t="str">
        <f t="shared" si="145"/>
        <v/>
      </c>
      <c r="S286" s="190" t="str">
        <f t="shared" si="145"/>
        <v/>
      </c>
      <c r="T286" s="190" t="str">
        <f t="shared" si="145"/>
        <v/>
      </c>
      <c r="U286" s="190" t="str">
        <f t="shared" si="145"/>
        <v/>
      </c>
      <c r="V286" s="190" t="str">
        <f t="shared" si="145"/>
        <v/>
      </c>
      <c r="W286" s="190" t="str">
        <f t="shared" si="145"/>
        <v/>
      </c>
      <c r="X286" s="190" t="str">
        <f t="shared" si="145"/>
        <v/>
      </c>
      <c r="Y286" s="190" t="str">
        <f t="shared" si="145"/>
        <v/>
      </c>
      <c r="Z286" s="190" t="str">
        <f t="shared" si="147"/>
        <v/>
      </c>
      <c r="AA286" s="190" t="str">
        <f t="shared" si="147"/>
        <v/>
      </c>
      <c r="AB286" s="190" t="str">
        <f t="shared" si="147"/>
        <v/>
      </c>
      <c r="AC286" s="190" t="str">
        <f t="shared" si="147"/>
        <v/>
      </c>
      <c r="AD286" s="190" t="str">
        <f t="shared" si="147"/>
        <v/>
      </c>
      <c r="AE286" s="190" t="str">
        <f t="shared" si="147"/>
        <v/>
      </c>
      <c r="AF286" s="190" t="str">
        <f t="shared" si="147"/>
        <v/>
      </c>
      <c r="AG286" s="190" t="str">
        <f t="shared" si="147"/>
        <v/>
      </c>
      <c r="AH286" s="190" t="str">
        <f t="shared" si="147"/>
        <v/>
      </c>
      <c r="AI286" s="190" t="str">
        <f t="shared" si="147"/>
        <v/>
      </c>
      <c r="AJ286" s="190" t="str">
        <f t="shared" si="147"/>
        <v/>
      </c>
      <c r="AK286" s="190" t="str">
        <f t="shared" si="147"/>
        <v/>
      </c>
      <c r="AL286" s="190" t="str">
        <f t="shared" si="147"/>
        <v/>
      </c>
      <c r="AM286" s="190" t="str">
        <f t="shared" si="147"/>
        <v/>
      </c>
      <c r="AN286" s="190" t="str">
        <f t="shared" si="147"/>
        <v/>
      </c>
      <c r="AO286" s="190" t="str">
        <f t="shared" si="146"/>
        <v/>
      </c>
      <c r="AP286" s="190" t="str">
        <f t="shared" si="146"/>
        <v/>
      </c>
      <c r="AQ286" s="190" t="str">
        <f t="shared" si="146"/>
        <v/>
      </c>
      <c r="AR286" s="190" t="str">
        <f t="shared" si="146"/>
        <v/>
      </c>
      <c r="AS286" s="190" t="str">
        <f t="shared" si="146"/>
        <v/>
      </c>
      <c r="AT286" s="190" t="str">
        <f t="shared" si="146"/>
        <v/>
      </c>
      <c r="AU286" s="190" t="str">
        <f t="shared" si="146"/>
        <v/>
      </c>
      <c r="AV286" s="190" t="str">
        <f t="shared" si="146"/>
        <v/>
      </c>
      <c r="AW286" s="190" t="str">
        <f t="shared" si="146"/>
        <v/>
      </c>
      <c r="AX286" s="190" t="str">
        <f t="shared" si="146"/>
        <v/>
      </c>
      <c r="AY286" s="190" t="str">
        <f t="shared" si="146"/>
        <v/>
      </c>
      <c r="AZ286" s="190" t="str">
        <f t="shared" si="146"/>
        <v/>
      </c>
      <c r="BA286" s="190" t="str">
        <f t="shared" si="146"/>
        <v/>
      </c>
      <c r="BB286" s="190" t="str">
        <f t="shared" si="146"/>
        <v/>
      </c>
      <c r="BC286" s="190" t="str">
        <f t="shared" si="146"/>
        <v/>
      </c>
      <c r="BD286" s="190" t="str">
        <f t="shared" si="146"/>
        <v/>
      </c>
      <c r="BE286" s="190" t="str">
        <f t="shared" si="143"/>
        <v/>
      </c>
      <c r="BF286" s="190" t="str">
        <f t="shared" si="142"/>
        <v/>
      </c>
      <c r="BG286" s="190" t="str">
        <f t="shared" si="142"/>
        <v/>
      </c>
      <c r="BH286" s="190" t="str">
        <f t="shared" si="142"/>
        <v/>
      </c>
      <c r="BI286" s="190" t="str">
        <f t="shared" si="142"/>
        <v/>
      </c>
      <c r="BJ286" s="190" t="str">
        <f t="shared" si="142"/>
        <v/>
      </c>
      <c r="BK286" s="190" t="str">
        <f t="shared" si="142"/>
        <v/>
      </c>
      <c r="BL286" s="190" t="str">
        <f t="shared" si="142"/>
        <v/>
      </c>
      <c r="BM286" s="190" t="str">
        <f t="shared" si="142"/>
        <v/>
      </c>
      <c r="BN286" s="190" t="str">
        <f t="shared" si="142"/>
        <v/>
      </c>
      <c r="BO286" s="190" t="str">
        <f t="shared" si="142"/>
        <v/>
      </c>
      <c r="BP286" s="190" t="str">
        <f t="shared" si="142"/>
        <v/>
      </c>
      <c r="BQ286" s="190" t="str">
        <f t="shared" si="142"/>
        <v/>
      </c>
      <c r="BR286" s="190" t="str">
        <f t="shared" si="142"/>
        <v/>
      </c>
      <c r="BS286" s="190" t="str">
        <f t="shared" si="142"/>
        <v/>
      </c>
      <c r="BT286" s="190" t="str">
        <f t="shared" si="144"/>
        <v/>
      </c>
      <c r="BU286" s="190" t="str">
        <f t="shared" si="144"/>
        <v/>
      </c>
      <c r="BV286" s="190" t="str">
        <f t="shared" si="144"/>
        <v/>
      </c>
      <c r="BW286" s="190" t="str">
        <f t="shared" si="144"/>
        <v/>
      </c>
      <c r="BX286" s="190" t="str">
        <f t="shared" si="144"/>
        <v/>
      </c>
      <c r="BY286" s="190" t="str">
        <f t="shared" si="144"/>
        <v/>
      </c>
      <c r="BZ286" t="e">
        <f>IF(LEFT(B286,6)=$A$1,IF(ISERROR(FIND(SALES!$M$8,MPAN!H286)),"",TRUE),"")</f>
        <v>#N/A</v>
      </c>
    </row>
    <row r="287" spans="1:78" x14ac:dyDescent="0.25">
      <c r="A287" t="e">
        <f>IF(BZ287=TRUE,BZ287&amp;COUNTIF($BZ$3:BZ287,"TRUE"),"")</f>
        <v>#N/A</v>
      </c>
      <c r="B287" s="625" t="str">
        <f t="shared" si="131"/>
        <v>00</v>
      </c>
      <c r="C287" s="626">
        <f>'F12'!E290</f>
        <v>0</v>
      </c>
      <c r="D287" s="1" t="str">
        <f t="shared" si="132"/>
        <v>0</v>
      </c>
      <c r="E287" s="1" t="str">
        <f t="shared" si="133"/>
        <v>0</v>
      </c>
      <c r="F287" t="str">
        <f t="shared" si="135"/>
        <v>0</v>
      </c>
      <c r="G287" t="e">
        <f t="shared" si="136"/>
        <v>#VALUE!</v>
      </c>
      <c r="H287" s="1">
        <f>'F12'!F290</f>
        <v>0</v>
      </c>
      <c r="I287" s="197">
        <f t="shared" si="134"/>
        <v>0.25</v>
      </c>
      <c r="J287" s="190" t="str">
        <f t="shared" si="145"/>
        <v/>
      </c>
      <c r="K287" s="190" t="str">
        <f t="shared" si="145"/>
        <v/>
      </c>
      <c r="L287" s="190" t="str">
        <f t="shared" si="145"/>
        <v/>
      </c>
      <c r="M287" s="190" t="str">
        <f t="shared" si="145"/>
        <v/>
      </c>
      <c r="N287" s="190" t="str">
        <f t="shared" si="145"/>
        <v/>
      </c>
      <c r="O287" s="190" t="str">
        <f t="shared" si="145"/>
        <v/>
      </c>
      <c r="P287" s="190" t="str">
        <f t="shared" si="145"/>
        <v/>
      </c>
      <c r="Q287" s="190" t="str">
        <f t="shared" si="145"/>
        <v/>
      </c>
      <c r="R287" s="190" t="str">
        <f t="shared" si="145"/>
        <v/>
      </c>
      <c r="S287" s="190" t="str">
        <f t="shared" si="145"/>
        <v/>
      </c>
      <c r="T287" s="190" t="str">
        <f t="shared" si="145"/>
        <v/>
      </c>
      <c r="U287" s="190" t="str">
        <f t="shared" si="145"/>
        <v/>
      </c>
      <c r="V287" s="190" t="str">
        <f t="shared" si="145"/>
        <v/>
      </c>
      <c r="W287" s="190" t="str">
        <f t="shared" si="145"/>
        <v/>
      </c>
      <c r="X287" s="190" t="str">
        <f t="shared" si="145"/>
        <v/>
      </c>
      <c r="Y287" s="190" t="str">
        <f t="shared" si="145"/>
        <v/>
      </c>
      <c r="Z287" s="190" t="str">
        <f t="shared" si="147"/>
        <v/>
      </c>
      <c r="AA287" s="190" t="str">
        <f t="shared" si="147"/>
        <v/>
      </c>
      <c r="AB287" s="190" t="str">
        <f t="shared" si="147"/>
        <v/>
      </c>
      <c r="AC287" s="190" t="str">
        <f t="shared" si="147"/>
        <v/>
      </c>
      <c r="AD287" s="190" t="str">
        <f t="shared" si="147"/>
        <v/>
      </c>
      <c r="AE287" s="190" t="str">
        <f t="shared" si="147"/>
        <v/>
      </c>
      <c r="AF287" s="190" t="str">
        <f t="shared" si="147"/>
        <v/>
      </c>
      <c r="AG287" s="190" t="str">
        <f t="shared" si="147"/>
        <v/>
      </c>
      <c r="AH287" s="190" t="str">
        <f t="shared" si="147"/>
        <v/>
      </c>
      <c r="AI287" s="190" t="str">
        <f t="shared" si="147"/>
        <v/>
      </c>
      <c r="AJ287" s="190" t="str">
        <f t="shared" si="147"/>
        <v/>
      </c>
      <c r="AK287" s="190" t="str">
        <f t="shared" si="147"/>
        <v/>
      </c>
      <c r="AL287" s="190" t="str">
        <f t="shared" si="147"/>
        <v/>
      </c>
      <c r="AM287" s="190" t="str">
        <f t="shared" si="147"/>
        <v/>
      </c>
      <c r="AN287" s="190" t="str">
        <f t="shared" si="147"/>
        <v/>
      </c>
      <c r="AO287" s="190" t="str">
        <f t="shared" si="146"/>
        <v/>
      </c>
      <c r="AP287" s="190" t="str">
        <f t="shared" si="146"/>
        <v/>
      </c>
      <c r="AQ287" s="190" t="str">
        <f t="shared" si="146"/>
        <v/>
      </c>
      <c r="AR287" s="190" t="str">
        <f t="shared" si="146"/>
        <v/>
      </c>
      <c r="AS287" s="190" t="str">
        <f t="shared" si="146"/>
        <v/>
      </c>
      <c r="AT287" s="190" t="str">
        <f t="shared" si="146"/>
        <v/>
      </c>
      <c r="AU287" s="190" t="str">
        <f t="shared" si="146"/>
        <v/>
      </c>
      <c r="AV287" s="190" t="str">
        <f t="shared" si="146"/>
        <v/>
      </c>
      <c r="AW287" s="190" t="str">
        <f t="shared" si="146"/>
        <v/>
      </c>
      <c r="AX287" s="190" t="str">
        <f t="shared" si="146"/>
        <v/>
      </c>
      <c r="AY287" s="190" t="str">
        <f t="shared" si="146"/>
        <v/>
      </c>
      <c r="AZ287" s="190" t="str">
        <f t="shared" si="146"/>
        <v/>
      </c>
      <c r="BA287" s="190" t="str">
        <f t="shared" si="146"/>
        <v/>
      </c>
      <c r="BB287" s="190" t="str">
        <f t="shared" si="146"/>
        <v/>
      </c>
      <c r="BC287" s="190" t="str">
        <f t="shared" si="146"/>
        <v/>
      </c>
      <c r="BD287" s="190" t="str">
        <f t="shared" si="146"/>
        <v/>
      </c>
      <c r="BE287" s="190" t="str">
        <f t="shared" si="143"/>
        <v/>
      </c>
      <c r="BF287" s="190" t="str">
        <f t="shared" si="142"/>
        <v/>
      </c>
      <c r="BG287" s="190" t="str">
        <f t="shared" si="142"/>
        <v/>
      </c>
      <c r="BH287" s="190" t="str">
        <f t="shared" si="142"/>
        <v/>
      </c>
      <c r="BI287" s="190" t="str">
        <f t="shared" si="142"/>
        <v/>
      </c>
      <c r="BJ287" s="190" t="str">
        <f t="shared" si="142"/>
        <v/>
      </c>
      <c r="BK287" s="190" t="str">
        <f t="shared" si="142"/>
        <v/>
      </c>
      <c r="BL287" s="190" t="str">
        <f t="shared" si="142"/>
        <v/>
      </c>
      <c r="BM287" s="190" t="str">
        <f t="shared" si="142"/>
        <v/>
      </c>
      <c r="BN287" s="190" t="str">
        <f t="shared" si="142"/>
        <v/>
      </c>
      <c r="BO287" s="190" t="str">
        <f t="shared" si="142"/>
        <v/>
      </c>
      <c r="BP287" s="190" t="str">
        <f t="shared" si="142"/>
        <v/>
      </c>
      <c r="BQ287" s="190" t="str">
        <f t="shared" si="142"/>
        <v/>
      </c>
      <c r="BR287" s="190" t="str">
        <f t="shared" si="142"/>
        <v/>
      </c>
      <c r="BS287" s="190" t="str">
        <f t="shared" si="142"/>
        <v/>
      </c>
      <c r="BT287" s="190" t="str">
        <f t="shared" si="144"/>
        <v/>
      </c>
      <c r="BU287" s="190" t="str">
        <f t="shared" si="144"/>
        <v/>
      </c>
      <c r="BV287" s="190" t="str">
        <f t="shared" si="144"/>
        <v/>
      </c>
      <c r="BW287" s="190" t="str">
        <f t="shared" si="144"/>
        <v/>
      </c>
      <c r="BX287" s="190" t="str">
        <f t="shared" si="144"/>
        <v/>
      </c>
      <c r="BY287" s="190" t="str">
        <f t="shared" si="144"/>
        <v/>
      </c>
      <c r="BZ287" t="e">
        <f>IF(LEFT(B287,6)=$A$1,IF(ISERROR(FIND(SALES!$M$8,MPAN!H287)),"",TRUE),"")</f>
        <v>#N/A</v>
      </c>
    </row>
    <row r="288" spans="1:78" x14ac:dyDescent="0.25">
      <c r="A288" t="e">
        <f>IF(BZ288=TRUE,BZ288&amp;COUNTIF($BZ$3:BZ288,"TRUE"),"")</f>
        <v>#N/A</v>
      </c>
      <c r="B288" s="625" t="str">
        <f t="shared" si="131"/>
        <v>00</v>
      </c>
      <c r="C288" s="626">
        <f>'F12'!E291</f>
        <v>0</v>
      </c>
      <c r="D288" s="1" t="str">
        <f t="shared" si="132"/>
        <v>0</v>
      </c>
      <c r="E288" s="1" t="str">
        <f t="shared" si="133"/>
        <v>0</v>
      </c>
      <c r="F288" t="str">
        <f t="shared" si="135"/>
        <v>0</v>
      </c>
      <c r="G288" t="e">
        <f t="shared" si="136"/>
        <v>#VALUE!</v>
      </c>
      <c r="H288" s="1">
        <f>'F12'!F291</f>
        <v>0</v>
      </c>
      <c r="I288" s="197">
        <f t="shared" si="134"/>
        <v>0.25</v>
      </c>
      <c r="J288" s="190" t="str">
        <f t="shared" si="145"/>
        <v/>
      </c>
      <c r="K288" s="190" t="str">
        <f t="shared" si="145"/>
        <v/>
      </c>
      <c r="L288" s="190" t="str">
        <f t="shared" si="145"/>
        <v/>
      </c>
      <c r="M288" s="190" t="str">
        <f t="shared" si="145"/>
        <v/>
      </c>
      <c r="N288" s="190" t="str">
        <f t="shared" si="145"/>
        <v/>
      </c>
      <c r="O288" s="190" t="str">
        <f t="shared" si="145"/>
        <v/>
      </c>
      <c r="P288" s="190" t="str">
        <f t="shared" si="145"/>
        <v/>
      </c>
      <c r="Q288" s="190" t="str">
        <f t="shared" si="145"/>
        <v/>
      </c>
      <c r="R288" s="190" t="str">
        <f t="shared" si="145"/>
        <v/>
      </c>
      <c r="S288" s="190" t="str">
        <f t="shared" si="145"/>
        <v/>
      </c>
      <c r="T288" s="190" t="str">
        <f t="shared" si="145"/>
        <v/>
      </c>
      <c r="U288" s="190" t="str">
        <f t="shared" si="145"/>
        <v/>
      </c>
      <c r="V288" s="190" t="str">
        <f t="shared" si="145"/>
        <v/>
      </c>
      <c r="W288" s="190" t="str">
        <f t="shared" si="145"/>
        <v/>
      </c>
      <c r="X288" s="190" t="str">
        <f t="shared" si="145"/>
        <v/>
      </c>
      <c r="Y288" s="190" t="str">
        <f t="shared" si="145"/>
        <v/>
      </c>
      <c r="Z288" s="190" t="str">
        <f t="shared" si="147"/>
        <v/>
      </c>
      <c r="AA288" s="190" t="str">
        <f t="shared" si="147"/>
        <v/>
      </c>
      <c r="AB288" s="190" t="str">
        <f t="shared" si="147"/>
        <v/>
      </c>
      <c r="AC288" s="190" t="str">
        <f t="shared" si="147"/>
        <v/>
      </c>
      <c r="AD288" s="190" t="str">
        <f t="shared" si="147"/>
        <v/>
      </c>
      <c r="AE288" s="190" t="str">
        <f t="shared" si="147"/>
        <v/>
      </c>
      <c r="AF288" s="190" t="str">
        <f t="shared" si="147"/>
        <v/>
      </c>
      <c r="AG288" s="190" t="str">
        <f t="shared" si="147"/>
        <v/>
      </c>
      <c r="AH288" s="190" t="str">
        <f t="shared" si="147"/>
        <v/>
      </c>
      <c r="AI288" s="190" t="str">
        <f t="shared" si="147"/>
        <v/>
      </c>
      <c r="AJ288" s="190" t="str">
        <f t="shared" si="147"/>
        <v/>
      </c>
      <c r="AK288" s="190" t="str">
        <f t="shared" si="147"/>
        <v/>
      </c>
      <c r="AL288" s="190" t="str">
        <f t="shared" si="147"/>
        <v/>
      </c>
      <c r="AM288" s="190" t="str">
        <f t="shared" si="147"/>
        <v/>
      </c>
      <c r="AN288" s="190" t="str">
        <f t="shared" si="147"/>
        <v/>
      </c>
      <c r="AO288" s="190" t="str">
        <f t="shared" si="146"/>
        <v/>
      </c>
      <c r="AP288" s="190" t="str">
        <f t="shared" si="146"/>
        <v/>
      </c>
      <c r="AQ288" s="190" t="str">
        <f t="shared" si="146"/>
        <v/>
      </c>
      <c r="AR288" s="190" t="str">
        <f t="shared" si="146"/>
        <v/>
      </c>
      <c r="AS288" s="190" t="str">
        <f t="shared" si="146"/>
        <v/>
      </c>
      <c r="AT288" s="190" t="str">
        <f t="shared" si="146"/>
        <v/>
      </c>
      <c r="AU288" s="190" t="str">
        <f t="shared" si="146"/>
        <v/>
      </c>
      <c r="AV288" s="190" t="str">
        <f t="shared" si="146"/>
        <v/>
      </c>
      <c r="AW288" s="190" t="str">
        <f t="shared" si="146"/>
        <v/>
      </c>
      <c r="AX288" s="190" t="str">
        <f t="shared" si="146"/>
        <v/>
      </c>
      <c r="AY288" s="190" t="str">
        <f t="shared" si="146"/>
        <v/>
      </c>
      <c r="AZ288" s="190" t="str">
        <f t="shared" si="146"/>
        <v/>
      </c>
      <c r="BA288" s="190" t="str">
        <f t="shared" si="146"/>
        <v/>
      </c>
      <c r="BB288" s="190" t="str">
        <f t="shared" si="146"/>
        <v/>
      </c>
      <c r="BC288" s="190" t="str">
        <f t="shared" si="146"/>
        <v/>
      </c>
      <c r="BD288" s="190" t="str">
        <f t="shared" si="146"/>
        <v/>
      </c>
      <c r="BE288" s="190" t="str">
        <f t="shared" si="143"/>
        <v/>
      </c>
      <c r="BF288" s="190" t="str">
        <f t="shared" si="142"/>
        <v/>
      </c>
      <c r="BG288" s="190" t="str">
        <f t="shared" si="142"/>
        <v/>
      </c>
      <c r="BH288" s="190" t="str">
        <f t="shared" si="142"/>
        <v/>
      </c>
      <c r="BI288" s="190" t="str">
        <f t="shared" si="142"/>
        <v/>
      </c>
      <c r="BJ288" s="190" t="str">
        <f t="shared" si="142"/>
        <v/>
      </c>
      <c r="BK288" s="190" t="str">
        <f t="shared" si="142"/>
        <v/>
      </c>
      <c r="BL288" s="190" t="str">
        <f t="shared" si="142"/>
        <v/>
      </c>
      <c r="BM288" s="190" t="str">
        <f t="shared" si="142"/>
        <v/>
      </c>
      <c r="BN288" s="190" t="str">
        <f t="shared" si="142"/>
        <v/>
      </c>
      <c r="BO288" s="190" t="str">
        <f t="shared" si="142"/>
        <v/>
      </c>
      <c r="BP288" s="190" t="str">
        <f t="shared" si="142"/>
        <v/>
      </c>
      <c r="BQ288" s="190" t="str">
        <f t="shared" si="142"/>
        <v/>
      </c>
      <c r="BR288" s="190" t="str">
        <f t="shared" si="142"/>
        <v/>
      </c>
      <c r="BS288" s="190" t="str">
        <f t="shared" si="142"/>
        <v/>
      </c>
      <c r="BT288" s="190" t="str">
        <f t="shared" si="144"/>
        <v/>
      </c>
      <c r="BU288" s="190" t="str">
        <f t="shared" si="144"/>
        <v/>
      </c>
      <c r="BV288" s="190" t="str">
        <f t="shared" si="144"/>
        <v/>
      </c>
      <c r="BW288" s="190" t="str">
        <f t="shared" si="144"/>
        <v/>
      </c>
      <c r="BX288" s="190" t="str">
        <f t="shared" si="144"/>
        <v/>
      </c>
      <c r="BY288" s="190" t="str">
        <f t="shared" si="144"/>
        <v/>
      </c>
      <c r="BZ288" t="e">
        <f>IF(LEFT(B288,6)=$A$1,IF(ISERROR(FIND(SALES!$M$8,MPAN!H288)),"",TRUE),"")</f>
        <v>#N/A</v>
      </c>
    </row>
    <row r="289" spans="1:78" x14ac:dyDescent="0.25">
      <c r="A289" t="e">
        <f>IF(BZ289=TRUE,BZ289&amp;COUNTIF($BZ$3:BZ289,"TRUE"),"")</f>
        <v>#N/A</v>
      </c>
      <c r="B289" s="625" t="str">
        <f t="shared" si="131"/>
        <v>00</v>
      </c>
      <c r="C289" s="626">
        <f>'F12'!E292</f>
        <v>0</v>
      </c>
      <c r="D289" s="1" t="str">
        <f t="shared" si="132"/>
        <v>0</v>
      </c>
      <c r="E289" s="1" t="str">
        <f t="shared" si="133"/>
        <v>0</v>
      </c>
      <c r="F289" t="str">
        <f t="shared" si="135"/>
        <v>0</v>
      </c>
      <c r="G289" t="e">
        <f t="shared" si="136"/>
        <v>#VALUE!</v>
      </c>
      <c r="H289" s="1">
        <f>'F12'!F292</f>
        <v>0</v>
      </c>
      <c r="I289" s="197">
        <f t="shared" si="134"/>
        <v>0.25</v>
      </c>
      <c r="J289" s="190" t="str">
        <f t="shared" si="145"/>
        <v/>
      </c>
      <c r="K289" s="190" t="str">
        <f t="shared" si="145"/>
        <v/>
      </c>
      <c r="L289" s="190" t="str">
        <f t="shared" si="145"/>
        <v/>
      </c>
      <c r="M289" s="190" t="str">
        <f t="shared" si="145"/>
        <v/>
      </c>
      <c r="N289" s="190" t="str">
        <f t="shared" si="145"/>
        <v/>
      </c>
      <c r="O289" s="190" t="str">
        <f t="shared" si="145"/>
        <v/>
      </c>
      <c r="P289" s="190" t="str">
        <f t="shared" si="145"/>
        <v/>
      </c>
      <c r="Q289" s="190" t="str">
        <f t="shared" si="145"/>
        <v/>
      </c>
      <c r="R289" s="190" t="str">
        <f t="shared" si="145"/>
        <v/>
      </c>
      <c r="S289" s="190" t="str">
        <f t="shared" si="145"/>
        <v/>
      </c>
      <c r="T289" s="190" t="str">
        <f t="shared" si="145"/>
        <v/>
      </c>
      <c r="U289" s="190" t="str">
        <f t="shared" si="145"/>
        <v/>
      </c>
      <c r="V289" s="190" t="str">
        <f t="shared" si="145"/>
        <v/>
      </c>
      <c r="W289" s="190" t="str">
        <f t="shared" si="145"/>
        <v/>
      </c>
      <c r="X289" s="190" t="str">
        <f t="shared" si="145"/>
        <v/>
      </c>
      <c r="Y289" s="190" t="str">
        <f t="shared" si="145"/>
        <v/>
      </c>
      <c r="Z289" s="190" t="str">
        <f t="shared" si="147"/>
        <v/>
      </c>
      <c r="AA289" s="190" t="str">
        <f t="shared" si="147"/>
        <v/>
      </c>
      <c r="AB289" s="190" t="str">
        <f t="shared" si="147"/>
        <v/>
      </c>
      <c r="AC289" s="190" t="str">
        <f t="shared" si="147"/>
        <v/>
      </c>
      <c r="AD289" s="190" t="str">
        <f t="shared" si="147"/>
        <v/>
      </c>
      <c r="AE289" s="190" t="str">
        <f t="shared" si="147"/>
        <v/>
      </c>
      <c r="AF289" s="190" t="str">
        <f t="shared" si="147"/>
        <v/>
      </c>
      <c r="AG289" s="190" t="str">
        <f t="shared" si="147"/>
        <v/>
      </c>
      <c r="AH289" s="190" t="str">
        <f t="shared" si="147"/>
        <v/>
      </c>
      <c r="AI289" s="190" t="str">
        <f t="shared" si="147"/>
        <v/>
      </c>
      <c r="AJ289" s="190" t="str">
        <f t="shared" si="147"/>
        <v/>
      </c>
      <c r="AK289" s="190" t="str">
        <f t="shared" si="147"/>
        <v/>
      </c>
      <c r="AL289" s="190" t="str">
        <f t="shared" si="147"/>
        <v/>
      </c>
      <c r="AM289" s="190" t="str">
        <f t="shared" si="147"/>
        <v/>
      </c>
      <c r="AN289" s="190" t="str">
        <f t="shared" si="147"/>
        <v/>
      </c>
      <c r="AO289" s="190" t="str">
        <f t="shared" si="146"/>
        <v/>
      </c>
      <c r="AP289" s="190" t="str">
        <f t="shared" si="146"/>
        <v/>
      </c>
      <c r="AQ289" s="190" t="str">
        <f t="shared" si="146"/>
        <v/>
      </c>
      <c r="AR289" s="190" t="str">
        <f t="shared" si="146"/>
        <v/>
      </c>
      <c r="AS289" s="190" t="str">
        <f t="shared" si="146"/>
        <v/>
      </c>
      <c r="AT289" s="190" t="str">
        <f t="shared" si="146"/>
        <v/>
      </c>
      <c r="AU289" s="190" t="str">
        <f t="shared" si="146"/>
        <v/>
      </c>
      <c r="AV289" s="190" t="str">
        <f t="shared" si="146"/>
        <v/>
      </c>
      <c r="AW289" s="190" t="str">
        <f t="shared" si="146"/>
        <v/>
      </c>
      <c r="AX289" s="190" t="str">
        <f t="shared" si="146"/>
        <v/>
      </c>
      <c r="AY289" s="190" t="str">
        <f t="shared" si="146"/>
        <v/>
      </c>
      <c r="AZ289" s="190" t="str">
        <f t="shared" si="146"/>
        <v/>
      </c>
      <c r="BA289" s="190" t="str">
        <f t="shared" si="146"/>
        <v/>
      </c>
      <c r="BB289" s="190" t="str">
        <f t="shared" si="146"/>
        <v/>
      </c>
      <c r="BC289" s="190" t="str">
        <f t="shared" si="146"/>
        <v/>
      </c>
      <c r="BD289" s="190" t="str">
        <f t="shared" si="146"/>
        <v/>
      </c>
      <c r="BE289" s="190" t="str">
        <f t="shared" si="143"/>
        <v/>
      </c>
      <c r="BF289" s="190" t="str">
        <f t="shared" si="142"/>
        <v/>
      </c>
      <c r="BG289" s="190" t="str">
        <f t="shared" si="142"/>
        <v/>
      </c>
      <c r="BH289" s="190" t="str">
        <f t="shared" si="142"/>
        <v/>
      </c>
      <c r="BI289" s="190" t="str">
        <f t="shared" ref="BI289:BS289" si="148">IF(BI$2&gt;LEN($H289),IF(BI$1=1,IF(LEN($H289)=2,"0"&amp;$H289,""),""),RIGHT(LEFT($H289,BI$2),3))</f>
        <v/>
      </c>
      <c r="BJ289" s="190" t="str">
        <f t="shared" si="148"/>
        <v/>
      </c>
      <c r="BK289" s="190" t="str">
        <f t="shared" si="148"/>
        <v/>
      </c>
      <c r="BL289" s="190" t="str">
        <f t="shared" si="148"/>
        <v/>
      </c>
      <c r="BM289" s="190" t="str">
        <f t="shared" si="148"/>
        <v/>
      </c>
      <c r="BN289" s="190" t="str">
        <f t="shared" si="148"/>
        <v/>
      </c>
      <c r="BO289" s="190" t="str">
        <f t="shared" si="148"/>
        <v/>
      </c>
      <c r="BP289" s="190" t="str">
        <f t="shared" si="148"/>
        <v/>
      </c>
      <c r="BQ289" s="190" t="str">
        <f t="shared" si="148"/>
        <v/>
      </c>
      <c r="BR289" s="190" t="str">
        <f t="shared" si="148"/>
        <v/>
      </c>
      <c r="BS289" s="190" t="str">
        <f t="shared" si="148"/>
        <v/>
      </c>
      <c r="BT289" s="190" t="str">
        <f t="shared" si="144"/>
        <v/>
      </c>
      <c r="BU289" s="190" t="str">
        <f t="shared" si="144"/>
        <v/>
      </c>
      <c r="BV289" s="190" t="str">
        <f t="shared" si="144"/>
        <v/>
      </c>
      <c r="BW289" s="190" t="str">
        <f t="shared" si="144"/>
        <v/>
      </c>
      <c r="BX289" s="190" t="str">
        <f t="shared" si="144"/>
        <v/>
      </c>
      <c r="BY289" s="190" t="str">
        <f t="shared" si="144"/>
        <v/>
      </c>
      <c r="BZ289" t="e">
        <f>IF(LEFT(B289,6)=$A$1,IF(ISERROR(FIND(SALES!$M$8,MPAN!H289)),"",TRUE),"")</f>
        <v>#N/A</v>
      </c>
    </row>
    <row r="290" spans="1:78" x14ac:dyDescent="0.25">
      <c r="A290" t="e">
        <f>IF(BZ290=TRUE,BZ290&amp;COUNTIF($BZ$3:BZ290,"TRUE"),"")</f>
        <v>#N/A</v>
      </c>
      <c r="B290" s="625" t="str">
        <f t="shared" si="131"/>
        <v>00</v>
      </c>
      <c r="C290" s="626">
        <f>'F12'!E293</f>
        <v>0</v>
      </c>
      <c r="D290" s="1" t="str">
        <f t="shared" si="132"/>
        <v>0</v>
      </c>
      <c r="E290" s="1" t="str">
        <f t="shared" si="133"/>
        <v>0</v>
      </c>
      <c r="F290" t="str">
        <f t="shared" si="135"/>
        <v>0</v>
      </c>
      <c r="G290" t="e">
        <f t="shared" si="136"/>
        <v>#VALUE!</v>
      </c>
      <c r="H290" s="1">
        <f>'F12'!F293</f>
        <v>0</v>
      </c>
      <c r="I290" s="197">
        <f t="shared" si="134"/>
        <v>0.25</v>
      </c>
      <c r="J290" s="190" t="str">
        <f t="shared" si="145"/>
        <v/>
      </c>
      <c r="K290" s="190" t="str">
        <f t="shared" si="145"/>
        <v/>
      </c>
      <c r="L290" s="190" t="str">
        <f t="shared" si="145"/>
        <v/>
      </c>
      <c r="M290" s="190" t="str">
        <f t="shared" si="145"/>
        <v/>
      </c>
      <c r="N290" s="190" t="str">
        <f t="shared" si="145"/>
        <v/>
      </c>
      <c r="O290" s="190" t="str">
        <f t="shared" si="145"/>
        <v/>
      </c>
      <c r="P290" s="190" t="str">
        <f t="shared" si="145"/>
        <v/>
      </c>
      <c r="Q290" s="190" t="str">
        <f t="shared" si="145"/>
        <v/>
      </c>
      <c r="R290" s="190" t="str">
        <f t="shared" si="145"/>
        <v/>
      </c>
      <c r="S290" s="190" t="str">
        <f t="shared" si="145"/>
        <v/>
      </c>
      <c r="T290" s="190" t="str">
        <f t="shared" si="145"/>
        <v/>
      </c>
      <c r="U290" s="190" t="str">
        <f t="shared" si="145"/>
        <v/>
      </c>
      <c r="V290" s="190" t="str">
        <f t="shared" si="145"/>
        <v/>
      </c>
      <c r="W290" s="190" t="str">
        <f t="shared" si="145"/>
        <v/>
      </c>
      <c r="X290" s="190" t="str">
        <f t="shared" si="145"/>
        <v/>
      </c>
      <c r="Y290" s="190" t="str">
        <f t="shared" si="145"/>
        <v/>
      </c>
      <c r="Z290" s="190" t="str">
        <f t="shared" si="147"/>
        <v/>
      </c>
      <c r="AA290" s="190" t="str">
        <f t="shared" si="147"/>
        <v/>
      </c>
      <c r="AB290" s="190" t="str">
        <f t="shared" si="147"/>
        <v/>
      </c>
      <c r="AC290" s="190" t="str">
        <f t="shared" si="147"/>
        <v/>
      </c>
      <c r="AD290" s="190" t="str">
        <f t="shared" si="147"/>
        <v/>
      </c>
      <c r="AE290" s="190" t="str">
        <f t="shared" si="147"/>
        <v/>
      </c>
      <c r="AF290" s="190" t="str">
        <f t="shared" si="147"/>
        <v/>
      </c>
      <c r="AG290" s="190" t="str">
        <f t="shared" si="147"/>
        <v/>
      </c>
      <c r="AH290" s="190" t="str">
        <f t="shared" si="147"/>
        <v/>
      </c>
      <c r="AI290" s="190" t="str">
        <f t="shared" si="147"/>
        <v/>
      </c>
      <c r="AJ290" s="190" t="str">
        <f t="shared" si="147"/>
        <v/>
      </c>
      <c r="AK290" s="190" t="str">
        <f t="shared" si="147"/>
        <v/>
      </c>
      <c r="AL290" s="190" t="str">
        <f t="shared" si="147"/>
        <v/>
      </c>
      <c r="AM290" s="190" t="str">
        <f t="shared" si="147"/>
        <v/>
      </c>
      <c r="AN290" s="190" t="str">
        <f t="shared" si="147"/>
        <v/>
      </c>
      <c r="AO290" s="190" t="str">
        <f t="shared" si="146"/>
        <v/>
      </c>
      <c r="AP290" s="190" t="str">
        <f t="shared" si="146"/>
        <v/>
      </c>
      <c r="AQ290" s="190" t="str">
        <f t="shared" si="146"/>
        <v/>
      </c>
      <c r="AR290" s="190" t="str">
        <f t="shared" si="146"/>
        <v/>
      </c>
      <c r="AS290" s="190" t="str">
        <f t="shared" si="146"/>
        <v/>
      </c>
      <c r="AT290" s="190" t="str">
        <f t="shared" si="146"/>
        <v/>
      </c>
      <c r="AU290" s="190" t="str">
        <f t="shared" si="146"/>
        <v/>
      </c>
      <c r="AV290" s="190" t="str">
        <f t="shared" si="146"/>
        <v/>
      </c>
      <c r="AW290" s="190" t="str">
        <f t="shared" si="146"/>
        <v/>
      </c>
      <c r="AX290" s="190" t="str">
        <f t="shared" si="146"/>
        <v/>
      </c>
      <c r="AY290" s="190" t="str">
        <f t="shared" si="146"/>
        <v/>
      </c>
      <c r="AZ290" s="190" t="str">
        <f t="shared" si="146"/>
        <v/>
      </c>
      <c r="BA290" s="190" t="str">
        <f t="shared" si="146"/>
        <v/>
      </c>
      <c r="BB290" s="190" t="str">
        <f t="shared" si="146"/>
        <v/>
      </c>
      <c r="BC290" s="190" t="str">
        <f t="shared" si="146"/>
        <v/>
      </c>
      <c r="BD290" s="190" t="str">
        <f t="shared" si="146"/>
        <v/>
      </c>
      <c r="BE290" s="190" t="str">
        <f t="shared" si="143"/>
        <v/>
      </c>
      <c r="BF290" s="190" t="str">
        <f t="shared" ref="BF290:BS308" si="149">IF(BF$2&gt;LEN($H290),IF(BF$1=1,IF(LEN($H290)=2,"0"&amp;$H290,""),""),RIGHT(LEFT($H290,BF$2),3))</f>
        <v/>
      </c>
      <c r="BG290" s="190" t="str">
        <f t="shared" si="149"/>
        <v/>
      </c>
      <c r="BH290" s="190" t="str">
        <f t="shared" si="149"/>
        <v/>
      </c>
      <c r="BI290" s="190" t="str">
        <f t="shared" si="149"/>
        <v/>
      </c>
      <c r="BJ290" s="190" t="str">
        <f t="shared" si="149"/>
        <v/>
      </c>
      <c r="BK290" s="190" t="str">
        <f t="shared" si="149"/>
        <v/>
      </c>
      <c r="BL290" s="190" t="str">
        <f t="shared" si="149"/>
        <v/>
      </c>
      <c r="BM290" s="190" t="str">
        <f t="shared" si="149"/>
        <v/>
      </c>
      <c r="BN290" s="190" t="str">
        <f t="shared" si="149"/>
        <v/>
      </c>
      <c r="BO290" s="190" t="str">
        <f t="shared" si="149"/>
        <v/>
      </c>
      <c r="BP290" s="190" t="str">
        <f t="shared" si="149"/>
        <v/>
      </c>
      <c r="BQ290" s="190" t="str">
        <f t="shared" si="149"/>
        <v/>
      </c>
      <c r="BR290" s="190" t="str">
        <f t="shared" si="149"/>
        <v/>
      </c>
      <c r="BS290" s="190" t="str">
        <f t="shared" si="149"/>
        <v/>
      </c>
      <c r="BT290" s="190" t="str">
        <f t="shared" si="144"/>
        <v/>
      </c>
      <c r="BU290" s="190" t="str">
        <f t="shared" si="144"/>
        <v/>
      </c>
      <c r="BV290" s="190" t="str">
        <f t="shared" si="144"/>
        <v/>
      </c>
      <c r="BW290" s="190" t="str">
        <f t="shared" si="144"/>
        <v/>
      </c>
      <c r="BX290" s="190" t="str">
        <f t="shared" si="144"/>
        <v/>
      </c>
      <c r="BY290" s="190" t="str">
        <f t="shared" si="144"/>
        <v/>
      </c>
      <c r="BZ290" t="e">
        <f>IF(LEFT(B290,6)=$A$1,IF(ISERROR(FIND(SALES!$M$8,MPAN!H290)),"",TRUE),"")</f>
        <v>#N/A</v>
      </c>
    </row>
    <row r="291" spans="1:78" x14ac:dyDescent="0.25">
      <c r="A291" t="e">
        <f>IF(BZ291=TRUE,BZ291&amp;COUNTIF($BZ$3:BZ291,"TRUE"),"")</f>
        <v>#N/A</v>
      </c>
      <c r="B291" s="625" t="str">
        <f t="shared" si="131"/>
        <v>00</v>
      </c>
      <c r="C291" s="626">
        <f>'F12'!E294</f>
        <v>0</v>
      </c>
      <c r="D291" s="1" t="str">
        <f t="shared" si="132"/>
        <v>0</v>
      </c>
      <c r="E291" s="1" t="str">
        <f t="shared" si="133"/>
        <v>0</v>
      </c>
      <c r="F291" t="str">
        <f t="shared" si="135"/>
        <v>0</v>
      </c>
      <c r="G291" t="e">
        <f t="shared" si="136"/>
        <v>#VALUE!</v>
      </c>
      <c r="H291" s="1">
        <f>'F12'!F294</f>
        <v>0</v>
      </c>
      <c r="I291" s="197">
        <f t="shared" si="134"/>
        <v>0.25</v>
      </c>
      <c r="J291" s="190" t="str">
        <f t="shared" si="145"/>
        <v/>
      </c>
      <c r="K291" s="190" t="str">
        <f t="shared" si="145"/>
        <v/>
      </c>
      <c r="L291" s="190" t="str">
        <f t="shared" si="145"/>
        <v/>
      </c>
      <c r="M291" s="190" t="str">
        <f t="shared" si="145"/>
        <v/>
      </c>
      <c r="N291" s="190" t="str">
        <f t="shared" si="145"/>
        <v/>
      </c>
      <c r="O291" s="190" t="str">
        <f t="shared" si="145"/>
        <v/>
      </c>
      <c r="P291" s="190" t="str">
        <f t="shared" si="145"/>
        <v/>
      </c>
      <c r="Q291" s="190" t="str">
        <f t="shared" si="145"/>
        <v/>
      </c>
      <c r="R291" s="190" t="str">
        <f t="shared" si="145"/>
        <v/>
      </c>
      <c r="S291" s="190" t="str">
        <f t="shared" si="145"/>
        <v/>
      </c>
      <c r="T291" s="190" t="str">
        <f t="shared" si="145"/>
        <v/>
      </c>
      <c r="U291" s="190" t="str">
        <f t="shared" si="145"/>
        <v/>
      </c>
      <c r="V291" s="190" t="str">
        <f t="shared" si="145"/>
        <v/>
      </c>
      <c r="W291" s="190" t="str">
        <f t="shared" si="145"/>
        <v/>
      </c>
      <c r="X291" s="190" t="str">
        <f t="shared" si="145"/>
        <v/>
      </c>
      <c r="Y291" s="190" t="str">
        <f t="shared" si="145"/>
        <v/>
      </c>
      <c r="Z291" s="190" t="str">
        <f t="shared" si="147"/>
        <v/>
      </c>
      <c r="AA291" s="190" t="str">
        <f t="shared" si="147"/>
        <v/>
      </c>
      <c r="AB291" s="190" t="str">
        <f t="shared" si="147"/>
        <v/>
      </c>
      <c r="AC291" s="190" t="str">
        <f t="shared" si="147"/>
        <v/>
      </c>
      <c r="AD291" s="190" t="str">
        <f t="shared" si="147"/>
        <v/>
      </c>
      <c r="AE291" s="190" t="str">
        <f t="shared" si="147"/>
        <v/>
      </c>
      <c r="AF291" s="190" t="str">
        <f t="shared" si="147"/>
        <v/>
      </c>
      <c r="AG291" s="190" t="str">
        <f t="shared" si="147"/>
        <v/>
      </c>
      <c r="AH291" s="190" t="str">
        <f t="shared" si="147"/>
        <v/>
      </c>
      <c r="AI291" s="190" t="str">
        <f t="shared" si="147"/>
        <v/>
      </c>
      <c r="AJ291" s="190" t="str">
        <f t="shared" si="147"/>
        <v/>
      </c>
      <c r="AK291" s="190" t="str">
        <f t="shared" si="147"/>
        <v/>
      </c>
      <c r="AL291" s="190" t="str">
        <f t="shared" si="147"/>
        <v/>
      </c>
      <c r="AM291" s="190" t="str">
        <f t="shared" si="147"/>
        <v/>
      </c>
      <c r="AN291" s="190" t="str">
        <f t="shared" si="147"/>
        <v/>
      </c>
      <c r="AO291" s="190" t="str">
        <f t="shared" si="146"/>
        <v/>
      </c>
      <c r="AP291" s="190" t="str">
        <f t="shared" si="146"/>
        <v/>
      </c>
      <c r="AQ291" s="190" t="str">
        <f t="shared" si="146"/>
        <v/>
      </c>
      <c r="AR291" s="190" t="str">
        <f t="shared" si="146"/>
        <v/>
      </c>
      <c r="AS291" s="190" t="str">
        <f t="shared" si="146"/>
        <v/>
      </c>
      <c r="AT291" s="190" t="str">
        <f t="shared" si="146"/>
        <v/>
      </c>
      <c r="AU291" s="190" t="str">
        <f t="shared" si="146"/>
        <v/>
      </c>
      <c r="AV291" s="190" t="str">
        <f t="shared" si="146"/>
        <v/>
      </c>
      <c r="AW291" s="190" t="str">
        <f t="shared" si="146"/>
        <v/>
      </c>
      <c r="AX291" s="190" t="str">
        <f t="shared" si="146"/>
        <v/>
      </c>
      <c r="AY291" s="190" t="str">
        <f t="shared" si="146"/>
        <v/>
      </c>
      <c r="AZ291" s="190" t="str">
        <f t="shared" si="146"/>
        <v/>
      </c>
      <c r="BA291" s="190" t="str">
        <f t="shared" si="146"/>
        <v/>
      </c>
      <c r="BB291" s="190" t="str">
        <f t="shared" si="146"/>
        <v/>
      </c>
      <c r="BC291" s="190" t="str">
        <f t="shared" si="146"/>
        <v/>
      </c>
      <c r="BD291" s="190" t="str">
        <f t="shared" si="146"/>
        <v/>
      </c>
      <c r="BE291" s="190" t="str">
        <f t="shared" si="143"/>
        <v/>
      </c>
      <c r="BF291" s="190" t="str">
        <f t="shared" si="149"/>
        <v/>
      </c>
      <c r="BG291" s="190" t="str">
        <f t="shared" si="149"/>
        <v/>
      </c>
      <c r="BH291" s="190" t="str">
        <f t="shared" si="149"/>
        <v/>
      </c>
      <c r="BI291" s="190" t="str">
        <f t="shared" si="149"/>
        <v/>
      </c>
      <c r="BJ291" s="190" t="str">
        <f t="shared" si="149"/>
        <v/>
      </c>
      <c r="BK291" s="190" t="str">
        <f t="shared" si="149"/>
        <v/>
      </c>
      <c r="BL291" s="190" t="str">
        <f t="shared" si="149"/>
        <v/>
      </c>
      <c r="BM291" s="190" t="str">
        <f t="shared" si="149"/>
        <v/>
      </c>
      <c r="BN291" s="190" t="str">
        <f t="shared" si="149"/>
        <v/>
      </c>
      <c r="BO291" s="190" t="str">
        <f t="shared" si="149"/>
        <v/>
      </c>
      <c r="BP291" s="190" t="str">
        <f t="shared" si="149"/>
        <v/>
      </c>
      <c r="BQ291" s="190" t="str">
        <f t="shared" si="149"/>
        <v/>
      </c>
      <c r="BR291" s="190" t="str">
        <f t="shared" si="149"/>
        <v/>
      </c>
      <c r="BS291" s="190" t="str">
        <f t="shared" si="149"/>
        <v/>
      </c>
      <c r="BT291" s="190" t="str">
        <f t="shared" si="144"/>
        <v/>
      </c>
      <c r="BU291" s="190" t="str">
        <f t="shared" si="144"/>
        <v/>
      </c>
      <c r="BV291" s="190" t="str">
        <f t="shared" si="144"/>
        <v/>
      </c>
      <c r="BW291" s="190" t="str">
        <f t="shared" si="144"/>
        <v/>
      </c>
      <c r="BX291" s="190" t="str">
        <f t="shared" si="144"/>
        <v/>
      </c>
      <c r="BY291" s="190" t="str">
        <f t="shared" si="144"/>
        <v/>
      </c>
      <c r="BZ291" t="e">
        <f>IF(LEFT(B291,6)=$A$1,IF(ISERROR(FIND(SALES!$M$8,MPAN!H291)),"",TRUE),"")</f>
        <v>#N/A</v>
      </c>
    </row>
    <row r="292" spans="1:78" x14ac:dyDescent="0.25">
      <c r="A292" t="e">
        <f>IF(BZ292=TRUE,BZ292&amp;COUNTIF($BZ$3:BZ292,"TRUE"),"")</f>
        <v>#N/A</v>
      </c>
      <c r="B292" s="625" t="str">
        <f t="shared" si="131"/>
        <v>00</v>
      </c>
      <c r="C292" s="626">
        <f>'F12'!E295</f>
        <v>0</v>
      </c>
      <c r="D292" s="1" t="str">
        <f t="shared" si="132"/>
        <v>0</v>
      </c>
      <c r="E292" s="1" t="str">
        <f t="shared" si="133"/>
        <v>0</v>
      </c>
      <c r="F292" t="str">
        <f t="shared" si="135"/>
        <v>0</v>
      </c>
      <c r="G292" t="e">
        <f t="shared" si="136"/>
        <v>#VALUE!</v>
      </c>
      <c r="H292" s="1">
        <f>'F12'!F295</f>
        <v>0</v>
      </c>
      <c r="I292" s="197">
        <f t="shared" si="134"/>
        <v>0.25</v>
      </c>
      <c r="J292" s="190" t="str">
        <f t="shared" si="145"/>
        <v/>
      </c>
      <c r="K292" s="190" t="str">
        <f t="shared" si="145"/>
        <v/>
      </c>
      <c r="L292" s="190" t="str">
        <f t="shared" si="145"/>
        <v/>
      </c>
      <c r="M292" s="190" t="str">
        <f t="shared" si="145"/>
        <v/>
      </c>
      <c r="N292" s="190" t="str">
        <f t="shared" si="145"/>
        <v/>
      </c>
      <c r="O292" s="190" t="str">
        <f t="shared" si="145"/>
        <v/>
      </c>
      <c r="P292" s="190" t="str">
        <f t="shared" si="145"/>
        <v/>
      </c>
      <c r="Q292" s="190" t="str">
        <f t="shared" si="145"/>
        <v/>
      </c>
      <c r="R292" s="190" t="str">
        <f t="shared" si="145"/>
        <v/>
      </c>
      <c r="S292" s="190" t="str">
        <f t="shared" si="145"/>
        <v/>
      </c>
      <c r="T292" s="190" t="str">
        <f t="shared" si="145"/>
        <v/>
      </c>
      <c r="U292" s="190" t="str">
        <f t="shared" si="145"/>
        <v/>
      </c>
      <c r="V292" s="190" t="str">
        <f t="shared" si="145"/>
        <v/>
      </c>
      <c r="W292" s="190" t="str">
        <f t="shared" si="145"/>
        <v/>
      </c>
      <c r="X292" s="190" t="str">
        <f t="shared" si="145"/>
        <v/>
      </c>
      <c r="Y292" s="190" t="str">
        <f t="shared" si="145"/>
        <v/>
      </c>
      <c r="Z292" s="190" t="str">
        <f t="shared" si="147"/>
        <v/>
      </c>
      <c r="AA292" s="190" t="str">
        <f t="shared" si="147"/>
        <v/>
      </c>
      <c r="AB292" s="190" t="str">
        <f t="shared" si="147"/>
        <v/>
      </c>
      <c r="AC292" s="190" t="str">
        <f t="shared" si="147"/>
        <v/>
      </c>
      <c r="AD292" s="190" t="str">
        <f t="shared" si="147"/>
        <v/>
      </c>
      <c r="AE292" s="190" t="str">
        <f t="shared" si="147"/>
        <v/>
      </c>
      <c r="AF292" s="190" t="str">
        <f t="shared" si="147"/>
        <v/>
      </c>
      <c r="AG292" s="190" t="str">
        <f t="shared" si="147"/>
        <v/>
      </c>
      <c r="AH292" s="190" t="str">
        <f t="shared" si="147"/>
        <v/>
      </c>
      <c r="AI292" s="190" t="str">
        <f t="shared" si="147"/>
        <v/>
      </c>
      <c r="AJ292" s="190" t="str">
        <f t="shared" si="147"/>
        <v/>
      </c>
      <c r="AK292" s="190" t="str">
        <f t="shared" si="147"/>
        <v/>
      </c>
      <c r="AL292" s="190" t="str">
        <f t="shared" si="147"/>
        <v/>
      </c>
      <c r="AM292" s="190" t="str">
        <f t="shared" si="147"/>
        <v/>
      </c>
      <c r="AN292" s="190" t="str">
        <f t="shared" si="147"/>
        <v/>
      </c>
      <c r="AO292" s="190" t="str">
        <f t="shared" si="146"/>
        <v/>
      </c>
      <c r="AP292" s="190" t="str">
        <f t="shared" si="146"/>
        <v/>
      </c>
      <c r="AQ292" s="190" t="str">
        <f t="shared" si="146"/>
        <v/>
      </c>
      <c r="AR292" s="190" t="str">
        <f t="shared" si="146"/>
        <v/>
      </c>
      <c r="AS292" s="190" t="str">
        <f t="shared" si="146"/>
        <v/>
      </c>
      <c r="AT292" s="190" t="str">
        <f t="shared" si="146"/>
        <v/>
      </c>
      <c r="AU292" s="190" t="str">
        <f t="shared" si="146"/>
        <v/>
      </c>
      <c r="AV292" s="190" t="str">
        <f t="shared" si="146"/>
        <v/>
      </c>
      <c r="AW292" s="190" t="str">
        <f t="shared" si="146"/>
        <v/>
      </c>
      <c r="AX292" s="190" t="str">
        <f t="shared" si="146"/>
        <v/>
      </c>
      <c r="AY292" s="190" t="str">
        <f t="shared" si="146"/>
        <v/>
      </c>
      <c r="AZ292" s="190" t="str">
        <f t="shared" si="146"/>
        <v/>
      </c>
      <c r="BA292" s="190" t="str">
        <f t="shared" si="146"/>
        <v/>
      </c>
      <c r="BB292" s="190" t="str">
        <f t="shared" si="146"/>
        <v/>
      </c>
      <c r="BC292" s="190" t="str">
        <f t="shared" si="146"/>
        <v/>
      </c>
      <c r="BD292" s="190" t="str">
        <f t="shared" si="146"/>
        <v/>
      </c>
      <c r="BE292" s="190" t="str">
        <f t="shared" si="143"/>
        <v/>
      </c>
      <c r="BF292" s="190" t="str">
        <f t="shared" si="149"/>
        <v/>
      </c>
      <c r="BG292" s="190" t="str">
        <f t="shared" si="149"/>
        <v/>
      </c>
      <c r="BH292" s="190" t="str">
        <f t="shared" si="149"/>
        <v/>
      </c>
      <c r="BI292" s="190" t="str">
        <f t="shared" si="149"/>
        <v/>
      </c>
      <c r="BJ292" s="190" t="str">
        <f t="shared" si="149"/>
        <v/>
      </c>
      <c r="BK292" s="190" t="str">
        <f t="shared" si="149"/>
        <v/>
      </c>
      <c r="BL292" s="190" t="str">
        <f t="shared" si="149"/>
        <v/>
      </c>
      <c r="BM292" s="190" t="str">
        <f t="shared" si="149"/>
        <v/>
      </c>
      <c r="BN292" s="190" t="str">
        <f t="shared" si="149"/>
        <v/>
      </c>
      <c r="BO292" s="190" t="str">
        <f t="shared" si="149"/>
        <v/>
      </c>
      <c r="BP292" s="190" t="str">
        <f t="shared" si="149"/>
        <v/>
      </c>
      <c r="BQ292" s="190" t="str">
        <f t="shared" si="149"/>
        <v/>
      </c>
      <c r="BR292" s="190" t="str">
        <f t="shared" si="149"/>
        <v/>
      </c>
      <c r="BS292" s="190" t="str">
        <f t="shared" si="149"/>
        <v/>
      </c>
      <c r="BT292" s="190" t="str">
        <f t="shared" si="144"/>
        <v/>
      </c>
      <c r="BU292" s="190" t="str">
        <f t="shared" si="144"/>
        <v/>
      </c>
      <c r="BV292" s="190" t="str">
        <f t="shared" si="144"/>
        <v/>
      </c>
      <c r="BW292" s="190" t="str">
        <f t="shared" si="144"/>
        <v/>
      </c>
      <c r="BX292" s="190" t="str">
        <f t="shared" si="144"/>
        <v/>
      </c>
      <c r="BY292" s="190" t="str">
        <f t="shared" si="144"/>
        <v/>
      </c>
      <c r="BZ292" t="e">
        <f>IF(LEFT(B292,6)=$A$1,IF(ISERROR(FIND(SALES!$M$8,MPAN!H292)),"",TRUE),"")</f>
        <v>#N/A</v>
      </c>
    </row>
    <row r="293" spans="1:78" x14ac:dyDescent="0.25">
      <c r="A293" t="e">
        <f>IF(BZ293=TRUE,BZ293&amp;COUNTIF($BZ$3:BZ293,"TRUE"),"")</f>
        <v>#N/A</v>
      </c>
      <c r="B293" s="625" t="str">
        <f t="shared" si="131"/>
        <v>00</v>
      </c>
      <c r="C293" s="626">
        <f>'F12'!E296</f>
        <v>0</v>
      </c>
      <c r="D293" s="1" t="str">
        <f t="shared" si="132"/>
        <v>0</v>
      </c>
      <c r="E293" s="1" t="str">
        <f t="shared" si="133"/>
        <v>0</v>
      </c>
      <c r="F293" t="str">
        <f t="shared" si="135"/>
        <v>0</v>
      </c>
      <c r="G293" t="e">
        <f t="shared" si="136"/>
        <v>#VALUE!</v>
      </c>
      <c r="H293" s="1">
        <f>'F12'!F296</f>
        <v>0</v>
      </c>
      <c r="I293" s="197">
        <f t="shared" si="134"/>
        <v>0.25</v>
      </c>
      <c r="J293" s="190" t="str">
        <f t="shared" si="145"/>
        <v/>
      </c>
      <c r="K293" s="190" t="str">
        <f t="shared" si="145"/>
        <v/>
      </c>
      <c r="L293" s="190" t="str">
        <f t="shared" si="145"/>
        <v/>
      </c>
      <c r="M293" s="190" t="str">
        <f t="shared" si="145"/>
        <v/>
      </c>
      <c r="N293" s="190" t="str">
        <f t="shared" si="145"/>
        <v/>
      </c>
      <c r="O293" s="190" t="str">
        <f t="shared" si="145"/>
        <v/>
      </c>
      <c r="P293" s="190" t="str">
        <f t="shared" si="145"/>
        <v/>
      </c>
      <c r="Q293" s="190" t="str">
        <f t="shared" si="145"/>
        <v/>
      </c>
      <c r="R293" s="190" t="str">
        <f t="shared" si="145"/>
        <v/>
      </c>
      <c r="S293" s="190" t="str">
        <f t="shared" si="145"/>
        <v/>
      </c>
      <c r="T293" s="190" t="str">
        <f t="shared" si="145"/>
        <v/>
      </c>
      <c r="U293" s="190" t="str">
        <f t="shared" si="145"/>
        <v/>
      </c>
      <c r="V293" s="190" t="str">
        <f t="shared" si="145"/>
        <v/>
      </c>
      <c r="W293" s="190" t="str">
        <f t="shared" si="145"/>
        <v/>
      </c>
      <c r="X293" s="190" t="str">
        <f t="shared" si="145"/>
        <v/>
      </c>
      <c r="Y293" s="190" t="str">
        <f t="shared" si="145"/>
        <v/>
      </c>
      <c r="Z293" s="190" t="str">
        <f t="shared" si="147"/>
        <v/>
      </c>
      <c r="AA293" s="190" t="str">
        <f t="shared" si="147"/>
        <v/>
      </c>
      <c r="AB293" s="190" t="str">
        <f t="shared" si="147"/>
        <v/>
      </c>
      <c r="AC293" s="190" t="str">
        <f t="shared" si="147"/>
        <v/>
      </c>
      <c r="AD293" s="190" t="str">
        <f t="shared" si="147"/>
        <v/>
      </c>
      <c r="AE293" s="190" t="str">
        <f t="shared" si="147"/>
        <v/>
      </c>
      <c r="AF293" s="190" t="str">
        <f t="shared" si="147"/>
        <v/>
      </c>
      <c r="AG293" s="190" t="str">
        <f t="shared" si="147"/>
        <v/>
      </c>
      <c r="AH293" s="190" t="str">
        <f t="shared" si="147"/>
        <v/>
      </c>
      <c r="AI293" s="190" t="str">
        <f t="shared" si="147"/>
        <v/>
      </c>
      <c r="AJ293" s="190" t="str">
        <f t="shared" si="147"/>
        <v/>
      </c>
      <c r="AK293" s="190" t="str">
        <f t="shared" si="147"/>
        <v/>
      </c>
      <c r="AL293" s="190" t="str">
        <f t="shared" si="147"/>
        <v/>
      </c>
      <c r="AM293" s="190" t="str">
        <f t="shared" si="147"/>
        <v/>
      </c>
      <c r="AN293" s="190" t="str">
        <f t="shared" si="147"/>
        <v/>
      </c>
      <c r="AO293" s="190" t="str">
        <f t="shared" si="146"/>
        <v/>
      </c>
      <c r="AP293" s="190" t="str">
        <f t="shared" si="146"/>
        <v/>
      </c>
      <c r="AQ293" s="190" t="str">
        <f t="shared" si="146"/>
        <v/>
      </c>
      <c r="AR293" s="190" t="str">
        <f t="shared" si="146"/>
        <v/>
      </c>
      <c r="AS293" s="190" t="str">
        <f t="shared" si="146"/>
        <v/>
      </c>
      <c r="AT293" s="190" t="str">
        <f t="shared" si="146"/>
        <v/>
      </c>
      <c r="AU293" s="190" t="str">
        <f t="shared" si="146"/>
        <v/>
      </c>
      <c r="AV293" s="190" t="str">
        <f t="shared" si="146"/>
        <v/>
      </c>
      <c r="AW293" s="190" t="str">
        <f t="shared" si="146"/>
        <v/>
      </c>
      <c r="AX293" s="190" t="str">
        <f t="shared" si="146"/>
        <v/>
      </c>
      <c r="AY293" s="190" t="str">
        <f t="shared" si="146"/>
        <v/>
      </c>
      <c r="AZ293" s="190" t="str">
        <f t="shared" si="146"/>
        <v/>
      </c>
      <c r="BA293" s="190" t="str">
        <f t="shared" si="146"/>
        <v/>
      </c>
      <c r="BB293" s="190" t="str">
        <f t="shared" si="146"/>
        <v/>
      </c>
      <c r="BC293" s="190" t="str">
        <f t="shared" si="146"/>
        <v/>
      </c>
      <c r="BD293" s="190" t="str">
        <f t="shared" si="146"/>
        <v/>
      </c>
      <c r="BE293" s="190" t="str">
        <f t="shared" si="143"/>
        <v/>
      </c>
      <c r="BF293" s="190" t="str">
        <f t="shared" si="149"/>
        <v/>
      </c>
      <c r="BG293" s="190" t="str">
        <f t="shared" si="149"/>
        <v/>
      </c>
      <c r="BH293" s="190" t="str">
        <f t="shared" si="149"/>
        <v/>
      </c>
      <c r="BI293" s="190" t="str">
        <f t="shared" si="149"/>
        <v/>
      </c>
      <c r="BJ293" s="190" t="str">
        <f t="shared" si="149"/>
        <v/>
      </c>
      <c r="BK293" s="190" t="str">
        <f t="shared" si="149"/>
        <v/>
      </c>
      <c r="BL293" s="190" t="str">
        <f t="shared" si="149"/>
        <v/>
      </c>
      <c r="BM293" s="190" t="str">
        <f t="shared" si="149"/>
        <v/>
      </c>
      <c r="BN293" s="190" t="str">
        <f t="shared" si="149"/>
        <v/>
      </c>
      <c r="BO293" s="190" t="str">
        <f t="shared" si="149"/>
        <v/>
      </c>
      <c r="BP293" s="190" t="str">
        <f t="shared" si="149"/>
        <v/>
      </c>
      <c r="BQ293" s="190" t="str">
        <f t="shared" si="149"/>
        <v/>
      </c>
      <c r="BR293" s="190" t="str">
        <f t="shared" si="149"/>
        <v/>
      </c>
      <c r="BS293" s="190" t="str">
        <f t="shared" si="149"/>
        <v/>
      </c>
      <c r="BT293" s="190" t="str">
        <f t="shared" si="144"/>
        <v/>
      </c>
      <c r="BU293" s="190" t="str">
        <f t="shared" si="144"/>
        <v/>
      </c>
      <c r="BV293" s="190" t="str">
        <f t="shared" si="144"/>
        <v/>
      </c>
      <c r="BW293" s="190" t="str">
        <f t="shared" si="144"/>
        <v/>
      </c>
      <c r="BX293" s="190" t="str">
        <f t="shared" si="144"/>
        <v/>
      </c>
      <c r="BY293" s="190" t="str">
        <f t="shared" si="144"/>
        <v/>
      </c>
      <c r="BZ293" t="e">
        <f>IF(LEFT(B293,6)=$A$1,IF(ISERROR(FIND(SALES!$M$8,MPAN!H293)),"",TRUE),"")</f>
        <v>#N/A</v>
      </c>
    </row>
    <row r="294" spans="1:78" x14ac:dyDescent="0.25">
      <c r="A294" t="e">
        <f>IF(BZ294=TRUE,BZ294&amp;COUNTIF($BZ$3:BZ294,"TRUE"),"")</f>
        <v>#N/A</v>
      </c>
      <c r="B294" s="625" t="str">
        <f t="shared" si="131"/>
        <v>00</v>
      </c>
      <c r="C294" s="626">
        <f>'F12'!E297</f>
        <v>0</v>
      </c>
      <c r="D294" s="1" t="str">
        <f t="shared" si="132"/>
        <v>0</v>
      </c>
      <c r="E294" s="1" t="str">
        <f t="shared" si="133"/>
        <v>0</v>
      </c>
      <c r="F294" t="str">
        <f t="shared" si="135"/>
        <v>0</v>
      </c>
      <c r="G294" t="e">
        <f t="shared" si="136"/>
        <v>#VALUE!</v>
      </c>
      <c r="H294" s="1">
        <f>'F12'!F297</f>
        <v>0</v>
      </c>
      <c r="I294" s="197">
        <f t="shared" si="134"/>
        <v>0.25</v>
      </c>
      <c r="J294" s="190" t="str">
        <f t="shared" si="145"/>
        <v/>
      </c>
      <c r="K294" s="190" t="str">
        <f t="shared" si="145"/>
        <v/>
      </c>
      <c r="L294" s="190" t="str">
        <f t="shared" si="145"/>
        <v/>
      </c>
      <c r="M294" s="190" t="str">
        <f t="shared" si="145"/>
        <v/>
      </c>
      <c r="N294" s="190" t="str">
        <f t="shared" si="145"/>
        <v/>
      </c>
      <c r="O294" s="190" t="str">
        <f t="shared" si="145"/>
        <v/>
      </c>
      <c r="P294" s="190" t="str">
        <f t="shared" si="145"/>
        <v/>
      </c>
      <c r="Q294" s="190" t="str">
        <f t="shared" si="145"/>
        <v/>
      </c>
      <c r="R294" s="190" t="str">
        <f t="shared" si="145"/>
        <v/>
      </c>
      <c r="S294" s="190" t="str">
        <f t="shared" si="145"/>
        <v/>
      </c>
      <c r="T294" s="190" t="str">
        <f t="shared" si="145"/>
        <v/>
      </c>
      <c r="U294" s="190" t="str">
        <f t="shared" si="145"/>
        <v/>
      </c>
      <c r="V294" s="190" t="str">
        <f t="shared" si="145"/>
        <v/>
      </c>
      <c r="W294" s="190" t="str">
        <f t="shared" si="145"/>
        <v/>
      </c>
      <c r="X294" s="190" t="str">
        <f t="shared" si="145"/>
        <v/>
      </c>
      <c r="Y294" s="190" t="str">
        <f>IF(Y$2&gt;LEN($H294),IF(Y$1=1,IF(LEN($H294)=2,"0"&amp;$H294,""),""),RIGHT(LEFT($H294,Y$2),3))</f>
        <v/>
      </c>
      <c r="Z294" s="190" t="str">
        <f t="shared" si="147"/>
        <v/>
      </c>
      <c r="AA294" s="190" t="str">
        <f t="shared" si="147"/>
        <v/>
      </c>
      <c r="AB294" s="190" t="str">
        <f t="shared" si="147"/>
        <v/>
      </c>
      <c r="AC294" s="190" t="str">
        <f t="shared" si="147"/>
        <v/>
      </c>
      <c r="AD294" s="190" t="str">
        <f t="shared" si="147"/>
        <v/>
      </c>
      <c r="AE294" s="190" t="str">
        <f t="shared" si="147"/>
        <v/>
      </c>
      <c r="AF294" s="190" t="str">
        <f t="shared" si="147"/>
        <v/>
      </c>
      <c r="AG294" s="190" t="str">
        <f t="shared" si="147"/>
        <v/>
      </c>
      <c r="AH294" s="190" t="str">
        <f t="shared" si="147"/>
        <v/>
      </c>
      <c r="AI294" s="190" t="str">
        <f t="shared" si="147"/>
        <v/>
      </c>
      <c r="AJ294" s="190" t="str">
        <f t="shared" si="147"/>
        <v/>
      </c>
      <c r="AK294" s="190" t="str">
        <f t="shared" si="147"/>
        <v/>
      </c>
      <c r="AL294" s="190" t="str">
        <f t="shared" si="147"/>
        <v/>
      </c>
      <c r="AM294" s="190" t="str">
        <f t="shared" si="147"/>
        <v/>
      </c>
      <c r="AN294" s="190" t="str">
        <f t="shared" si="147"/>
        <v/>
      </c>
      <c r="AO294" s="190" t="str">
        <f t="shared" si="146"/>
        <v/>
      </c>
      <c r="AP294" s="190" t="str">
        <f t="shared" si="146"/>
        <v/>
      </c>
      <c r="AQ294" s="190" t="str">
        <f t="shared" si="146"/>
        <v/>
      </c>
      <c r="AR294" s="190" t="str">
        <f t="shared" si="146"/>
        <v/>
      </c>
      <c r="AS294" s="190" t="str">
        <f t="shared" si="146"/>
        <v/>
      </c>
      <c r="AT294" s="190" t="str">
        <f t="shared" si="146"/>
        <v/>
      </c>
      <c r="AU294" s="190" t="str">
        <f t="shared" si="146"/>
        <v/>
      </c>
      <c r="AV294" s="190" t="str">
        <f t="shared" si="146"/>
        <v/>
      </c>
      <c r="AW294" s="190" t="str">
        <f t="shared" si="146"/>
        <v/>
      </c>
      <c r="AX294" s="190" t="str">
        <f t="shared" si="146"/>
        <v/>
      </c>
      <c r="AY294" s="190" t="str">
        <f t="shared" si="146"/>
        <v/>
      </c>
      <c r="AZ294" s="190" t="str">
        <f t="shared" si="146"/>
        <v/>
      </c>
      <c r="BA294" s="190" t="str">
        <f t="shared" si="146"/>
        <v/>
      </c>
      <c r="BB294" s="190" t="str">
        <f t="shared" si="146"/>
        <v/>
      </c>
      <c r="BC294" s="190" t="str">
        <f t="shared" si="146"/>
        <v/>
      </c>
      <c r="BD294" s="190" t="str">
        <f t="shared" si="146"/>
        <v/>
      </c>
      <c r="BE294" s="190" t="str">
        <f t="shared" si="143"/>
        <v/>
      </c>
      <c r="BF294" s="190" t="str">
        <f t="shared" si="149"/>
        <v/>
      </c>
      <c r="BG294" s="190" t="str">
        <f t="shared" si="149"/>
        <v/>
      </c>
      <c r="BH294" s="190" t="str">
        <f t="shared" si="149"/>
        <v/>
      </c>
      <c r="BI294" s="190" t="str">
        <f t="shared" si="149"/>
        <v/>
      </c>
      <c r="BJ294" s="190" t="str">
        <f t="shared" si="149"/>
        <v/>
      </c>
      <c r="BK294" s="190" t="str">
        <f t="shared" si="149"/>
        <v/>
      </c>
      <c r="BL294" s="190" t="str">
        <f t="shared" si="149"/>
        <v/>
      </c>
      <c r="BM294" s="190" t="str">
        <f t="shared" si="149"/>
        <v/>
      </c>
      <c r="BN294" s="190" t="str">
        <f t="shared" si="149"/>
        <v/>
      </c>
      <c r="BO294" s="190" t="str">
        <f t="shared" si="149"/>
        <v/>
      </c>
      <c r="BP294" s="190" t="str">
        <f t="shared" si="149"/>
        <v/>
      </c>
      <c r="BQ294" s="190" t="str">
        <f t="shared" si="149"/>
        <v/>
      </c>
      <c r="BR294" s="190" t="str">
        <f t="shared" si="149"/>
        <v/>
      </c>
      <c r="BS294" s="190" t="str">
        <f t="shared" si="149"/>
        <v/>
      </c>
      <c r="BT294" s="190" t="str">
        <f t="shared" si="144"/>
        <v/>
      </c>
      <c r="BU294" s="190" t="str">
        <f t="shared" si="144"/>
        <v/>
      </c>
      <c r="BV294" s="190" t="str">
        <f t="shared" si="144"/>
        <v/>
      </c>
      <c r="BW294" s="190" t="str">
        <f t="shared" si="144"/>
        <v/>
      </c>
      <c r="BX294" s="190" t="str">
        <f t="shared" si="144"/>
        <v/>
      </c>
      <c r="BY294" s="190" t="str">
        <f t="shared" si="144"/>
        <v/>
      </c>
      <c r="BZ294" t="e">
        <f>IF(LEFT(B294,6)=$A$1,IF(ISERROR(FIND(SALES!$M$8,MPAN!H294)),"",TRUE),"")</f>
        <v>#N/A</v>
      </c>
    </row>
    <row r="295" spans="1:78" x14ac:dyDescent="0.25">
      <c r="A295" t="e">
        <f>IF(BZ295=TRUE,BZ295&amp;COUNTIF($BZ$3:BZ295,"TRUE"),"")</f>
        <v>#N/A</v>
      </c>
      <c r="B295" s="625" t="str">
        <f t="shared" si="131"/>
        <v>00</v>
      </c>
      <c r="C295" s="626">
        <f>'F12'!E298</f>
        <v>0</v>
      </c>
      <c r="D295" s="1" t="str">
        <f t="shared" si="132"/>
        <v>0</v>
      </c>
      <c r="E295" s="1" t="str">
        <f t="shared" si="133"/>
        <v>0</v>
      </c>
      <c r="F295" t="str">
        <f t="shared" si="135"/>
        <v>0</v>
      </c>
      <c r="G295" t="e">
        <f t="shared" si="136"/>
        <v>#VALUE!</v>
      </c>
      <c r="H295" s="1">
        <f>'F12'!F298</f>
        <v>0</v>
      </c>
      <c r="I295" s="197">
        <f t="shared" si="134"/>
        <v>0.25</v>
      </c>
      <c r="J295" s="190" t="str">
        <f t="shared" ref="J295:Y310" si="150">IF(J$2&gt;LEN($H295),IF(J$1=1,IF(LEN($H295)=2,"0"&amp;$H295,""),""),RIGHT(LEFT($H295,J$2),3))</f>
        <v/>
      </c>
      <c r="K295" s="190" t="str">
        <f t="shared" si="150"/>
        <v/>
      </c>
      <c r="L295" s="190" t="str">
        <f t="shared" si="150"/>
        <v/>
      </c>
      <c r="M295" s="190" t="str">
        <f t="shared" si="150"/>
        <v/>
      </c>
      <c r="N295" s="190" t="str">
        <f t="shared" si="150"/>
        <v/>
      </c>
      <c r="O295" s="190" t="str">
        <f t="shared" si="150"/>
        <v/>
      </c>
      <c r="P295" s="190" t="str">
        <f t="shared" si="150"/>
        <v/>
      </c>
      <c r="Q295" s="190" t="str">
        <f t="shared" si="150"/>
        <v/>
      </c>
      <c r="R295" s="190" t="str">
        <f t="shared" si="150"/>
        <v/>
      </c>
      <c r="S295" s="190" t="str">
        <f t="shared" si="150"/>
        <v/>
      </c>
      <c r="T295" s="190" t="str">
        <f t="shared" si="150"/>
        <v/>
      </c>
      <c r="U295" s="190" t="str">
        <f t="shared" si="150"/>
        <v/>
      </c>
      <c r="V295" s="190" t="str">
        <f t="shared" si="150"/>
        <v/>
      </c>
      <c r="W295" s="190" t="str">
        <f t="shared" si="150"/>
        <v/>
      </c>
      <c r="X295" s="190" t="str">
        <f t="shared" si="150"/>
        <v/>
      </c>
      <c r="Y295" s="190" t="str">
        <f t="shared" si="150"/>
        <v/>
      </c>
      <c r="Z295" s="190" t="str">
        <f t="shared" si="147"/>
        <v/>
      </c>
      <c r="AA295" s="190" t="str">
        <f t="shared" si="147"/>
        <v/>
      </c>
      <c r="AB295" s="190" t="str">
        <f t="shared" si="147"/>
        <v/>
      </c>
      <c r="AC295" s="190" t="str">
        <f t="shared" si="147"/>
        <v/>
      </c>
      <c r="AD295" s="190" t="str">
        <f t="shared" si="147"/>
        <v/>
      </c>
      <c r="AE295" s="190" t="str">
        <f t="shared" si="147"/>
        <v/>
      </c>
      <c r="AF295" s="190" t="str">
        <f t="shared" si="147"/>
        <v/>
      </c>
      <c r="AG295" s="190" t="str">
        <f t="shared" si="147"/>
        <v/>
      </c>
      <c r="AH295" s="190" t="str">
        <f t="shared" si="147"/>
        <v/>
      </c>
      <c r="AI295" s="190" t="str">
        <f t="shared" si="147"/>
        <v/>
      </c>
      <c r="AJ295" s="190" t="str">
        <f t="shared" si="147"/>
        <v/>
      </c>
      <c r="AK295" s="190" t="str">
        <f t="shared" si="147"/>
        <v/>
      </c>
      <c r="AL295" s="190" t="str">
        <f t="shared" si="147"/>
        <v/>
      </c>
      <c r="AM295" s="190" t="str">
        <f t="shared" si="147"/>
        <v/>
      </c>
      <c r="AN295" s="190" t="str">
        <f t="shared" si="147"/>
        <v/>
      </c>
      <c r="AO295" s="190" t="str">
        <f t="shared" si="146"/>
        <v/>
      </c>
      <c r="AP295" s="190" t="str">
        <f t="shared" si="146"/>
        <v/>
      </c>
      <c r="AQ295" s="190" t="str">
        <f t="shared" si="146"/>
        <v/>
      </c>
      <c r="AR295" s="190" t="str">
        <f t="shared" si="146"/>
        <v/>
      </c>
      <c r="AS295" s="190" t="str">
        <f t="shared" si="146"/>
        <v/>
      </c>
      <c r="AT295" s="190" t="str">
        <f t="shared" si="146"/>
        <v/>
      </c>
      <c r="AU295" s="190" t="str">
        <f t="shared" si="146"/>
        <v/>
      </c>
      <c r="AV295" s="190" t="str">
        <f t="shared" si="146"/>
        <v/>
      </c>
      <c r="AW295" s="190" t="str">
        <f t="shared" si="146"/>
        <v/>
      </c>
      <c r="AX295" s="190" t="str">
        <f t="shared" si="146"/>
        <v/>
      </c>
      <c r="AY295" s="190" t="str">
        <f t="shared" si="146"/>
        <v/>
      </c>
      <c r="AZ295" s="190" t="str">
        <f t="shared" si="146"/>
        <v/>
      </c>
      <c r="BA295" s="190" t="str">
        <f t="shared" si="146"/>
        <v/>
      </c>
      <c r="BB295" s="190" t="str">
        <f t="shared" si="146"/>
        <v/>
      </c>
      <c r="BC295" s="190" t="str">
        <f t="shared" si="146"/>
        <v/>
      </c>
      <c r="BD295" s="190" t="str">
        <f t="shared" si="146"/>
        <v/>
      </c>
      <c r="BE295" s="190" t="str">
        <f t="shared" si="143"/>
        <v/>
      </c>
      <c r="BF295" s="190" t="str">
        <f t="shared" si="149"/>
        <v/>
      </c>
      <c r="BG295" s="190" t="str">
        <f t="shared" si="149"/>
        <v/>
      </c>
      <c r="BH295" s="190" t="str">
        <f t="shared" si="149"/>
        <v/>
      </c>
      <c r="BI295" s="190" t="str">
        <f t="shared" si="149"/>
        <v/>
      </c>
      <c r="BJ295" s="190" t="str">
        <f t="shared" si="149"/>
        <v/>
      </c>
      <c r="BK295" s="190" t="str">
        <f t="shared" si="149"/>
        <v/>
      </c>
      <c r="BL295" s="190" t="str">
        <f t="shared" si="149"/>
        <v/>
      </c>
      <c r="BM295" s="190" t="str">
        <f t="shared" si="149"/>
        <v/>
      </c>
      <c r="BN295" s="190" t="str">
        <f t="shared" si="149"/>
        <v/>
      </c>
      <c r="BO295" s="190" t="str">
        <f t="shared" si="149"/>
        <v/>
      </c>
      <c r="BP295" s="190" t="str">
        <f t="shared" si="149"/>
        <v/>
      </c>
      <c r="BQ295" s="190" t="str">
        <f t="shared" si="149"/>
        <v/>
      </c>
      <c r="BR295" s="190" t="str">
        <f t="shared" si="149"/>
        <v/>
      </c>
      <c r="BS295" s="190" t="str">
        <f t="shared" si="149"/>
        <v/>
      </c>
      <c r="BT295" s="190" t="str">
        <f t="shared" si="144"/>
        <v/>
      </c>
      <c r="BU295" s="190" t="str">
        <f t="shared" si="144"/>
        <v/>
      </c>
      <c r="BV295" s="190" t="str">
        <f t="shared" si="144"/>
        <v/>
      </c>
      <c r="BW295" s="190" t="str">
        <f t="shared" si="144"/>
        <v/>
      </c>
      <c r="BX295" s="190" t="str">
        <f t="shared" si="144"/>
        <v/>
      </c>
      <c r="BY295" s="190" t="str">
        <f t="shared" si="144"/>
        <v/>
      </c>
      <c r="BZ295" t="e">
        <f>IF(LEFT(B295,6)=$A$1,IF(ISERROR(FIND(SALES!$M$8,MPAN!H295)),"",TRUE),"")</f>
        <v>#N/A</v>
      </c>
    </row>
    <row r="296" spans="1:78" x14ac:dyDescent="0.25">
      <c r="A296" t="e">
        <f>IF(BZ296=TRUE,BZ296&amp;COUNTIF($BZ$3:BZ296,"TRUE"),"")</f>
        <v>#N/A</v>
      </c>
      <c r="B296" s="625" t="str">
        <f t="shared" si="131"/>
        <v>00</v>
      </c>
      <c r="C296" s="626">
        <f>'F12'!E299</f>
        <v>0</v>
      </c>
      <c r="D296" s="1" t="str">
        <f t="shared" si="132"/>
        <v>0</v>
      </c>
      <c r="E296" s="1" t="str">
        <f t="shared" si="133"/>
        <v>0</v>
      </c>
      <c r="F296" t="str">
        <f t="shared" si="135"/>
        <v>0</v>
      </c>
      <c r="G296" t="e">
        <f t="shared" si="136"/>
        <v>#VALUE!</v>
      </c>
      <c r="H296" s="1">
        <f>'F12'!F299</f>
        <v>0</v>
      </c>
      <c r="I296" s="197">
        <f t="shared" si="134"/>
        <v>0.25</v>
      </c>
      <c r="J296" s="190" t="str">
        <f t="shared" si="150"/>
        <v/>
      </c>
      <c r="K296" s="190" t="str">
        <f t="shared" si="150"/>
        <v/>
      </c>
      <c r="L296" s="190" t="str">
        <f t="shared" si="150"/>
        <v/>
      </c>
      <c r="M296" s="190" t="str">
        <f t="shared" si="150"/>
        <v/>
      </c>
      <c r="N296" s="190" t="str">
        <f t="shared" si="150"/>
        <v/>
      </c>
      <c r="O296" s="190" t="str">
        <f t="shared" si="150"/>
        <v/>
      </c>
      <c r="P296" s="190" t="str">
        <f t="shared" si="150"/>
        <v/>
      </c>
      <c r="Q296" s="190" t="str">
        <f t="shared" si="150"/>
        <v/>
      </c>
      <c r="R296" s="190" t="str">
        <f t="shared" si="150"/>
        <v/>
      </c>
      <c r="S296" s="190" t="str">
        <f t="shared" si="150"/>
        <v/>
      </c>
      <c r="T296" s="190" t="str">
        <f t="shared" si="150"/>
        <v/>
      </c>
      <c r="U296" s="190" t="str">
        <f t="shared" si="150"/>
        <v/>
      </c>
      <c r="V296" s="190" t="str">
        <f t="shared" si="150"/>
        <v/>
      </c>
      <c r="W296" s="190" t="str">
        <f t="shared" si="150"/>
        <v/>
      </c>
      <c r="X296" s="190" t="str">
        <f t="shared" si="150"/>
        <v/>
      </c>
      <c r="Y296" s="190" t="str">
        <f t="shared" si="150"/>
        <v/>
      </c>
      <c r="Z296" s="190" t="str">
        <f t="shared" si="147"/>
        <v/>
      </c>
      <c r="AA296" s="190" t="str">
        <f t="shared" si="147"/>
        <v/>
      </c>
      <c r="AB296" s="190" t="str">
        <f t="shared" si="147"/>
        <v/>
      </c>
      <c r="AC296" s="190" t="str">
        <f t="shared" si="147"/>
        <v/>
      </c>
      <c r="AD296" s="190" t="str">
        <f t="shared" si="147"/>
        <v/>
      </c>
      <c r="AE296" s="190" t="str">
        <f t="shared" si="147"/>
        <v/>
      </c>
      <c r="AF296" s="190" t="str">
        <f t="shared" si="147"/>
        <v/>
      </c>
      <c r="AG296" s="190" t="str">
        <f t="shared" si="147"/>
        <v/>
      </c>
      <c r="AH296" s="190" t="str">
        <f t="shared" si="147"/>
        <v/>
      </c>
      <c r="AI296" s="190" t="str">
        <f t="shared" si="147"/>
        <v/>
      </c>
      <c r="AJ296" s="190" t="str">
        <f t="shared" si="147"/>
        <v/>
      </c>
      <c r="AK296" s="190" t="str">
        <f t="shared" si="147"/>
        <v/>
      </c>
      <c r="AL296" s="190" t="str">
        <f t="shared" si="147"/>
        <v/>
      </c>
      <c r="AM296" s="190" t="str">
        <f t="shared" si="147"/>
        <v/>
      </c>
      <c r="AN296" s="190" t="str">
        <f t="shared" si="147"/>
        <v/>
      </c>
      <c r="AO296" s="190" t="str">
        <f t="shared" si="146"/>
        <v/>
      </c>
      <c r="AP296" s="190" t="str">
        <f t="shared" si="146"/>
        <v/>
      </c>
      <c r="AQ296" s="190" t="str">
        <f t="shared" si="146"/>
        <v/>
      </c>
      <c r="AR296" s="190" t="str">
        <f t="shared" si="146"/>
        <v/>
      </c>
      <c r="AS296" s="190" t="str">
        <f t="shared" si="146"/>
        <v/>
      </c>
      <c r="AT296" s="190" t="str">
        <f t="shared" si="146"/>
        <v/>
      </c>
      <c r="AU296" s="190" t="str">
        <f t="shared" si="146"/>
        <v/>
      </c>
      <c r="AV296" s="190" t="str">
        <f t="shared" si="146"/>
        <v/>
      </c>
      <c r="AW296" s="190" t="str">
        <f t="shared" si="146"/>
        <v/>
      </c>
      <c r="AX296" s="190" t="str">
        <f t="shared" si="146"/>
        <v/>
      </c>
      <c r="AY296" s="190" t="str">
        <f t="shared" si="146"/>
        <v/>
      </c>
      <c r="AZ296" s="190" t="str">
        <f t="shared" si="146"/>
        <v/>
      </c>
      <c r="BA296" s="190" t="str">
        <f t="shared" si="146"/>
        <v/>
      </c>
      <c r="BB296" s="190" t="str">
        <f t="shared" si="146"/>
        <v/>
      </c>
      <c r="BC296" s="190" t="str">
        <f t="shared" si="146"/>
        <v/>
      </c>
      <c r="BD296" s="190" t="str">
        <f t="shared" ref="BD296:BD314" si="151">IF(BD$2&gt;LEN($H296),IF(BD$1=1,IF(LEN($H296)=2,"0"&amp;$H296,""),""),RIGHT(LEFT($H296,BD$2),3))</f>
        <v/>
      </c>
      <c r="BE296" s="190" t="str">
        <f t="shared" si="143"/>
        <v/>
      </c>
      <c r="BF296" s="190" t="str">
        <f t="shared" si="149"/>
        <v/>
      </c>
      <c r="BG296" s="190" t="str">
        <f t="shared" si="149"/>
        <v/>
      </c>
      <c r="BH296" s="190" t="str">
        <f t="shared" si="149"/>
        <v/>
      </c>
      <c r="BI296" s="190" t="str">
        <f t="shared" si="149"/>
        <v/>
      </c>
      <c r="BJ296" s="190" t="str">
        <f t="shared" si="149"/>
        <v/>
      </c>
      <c r="BK296" s="190" t="str">
        <f t="shared" si="149"/>
        <v/>
      </c>
      <c r="BL296" s="190" t="str">
        <f t="shared" si="149"/>
        <v/>
      </c>
      <c r="BM296" s="190" t="str">
        <f t="shared" si="149"/>
        <v/>
      </c>
      <c r="BN296" s="190" t="str">
        <f t="shared" si="149"/>
        <v/>
      </c>
      <c r="BO296" s="190" t="str">
        <f t="shared" si="149"/>
        <v/>
      </c>
      <c r="BP296" s="190" t="str">
        <f t="shared" si="149"/>
        <v/>
      </c>
      <c r="BQ296" s="190" t="str">
        <f t="shared" si="149"/>
        <v/>
      </c>
      <c r="BR296" s="190" t="str">
        <f t="shared" si="149"/>
        <v/>
      </c>
      <c r="BS296" s="190" t="str">
        <f t="shared" si="149"/>
        <v/>
      </c>
      <c r="BT296" s="190" t="str">
        <f t="shared" si="144"/>
        <v/>
      </c>
      <c r="BU296" s="190" t="str">
        <f t="shared" si="144"/>
        <v/>
      </c>
      <c r="BV296" s="190" t="str">
        <f t="shared" si="144"/>
        <v/>
      </c>
      <c r="BW296" s="190" t="str">
        <f t="shared" si="144"/>
        <v/>
      </c>
      <c r="BX296" s="190" t="str">
        <f t="shared" si="144"/>
        <v/>
      </c>
      <c r="BY296" s="190" t="str">
        <f t="shared" si="144"/>
        <v/>
      </c>
      <c r="BZ296" t="e">
        <f>IF(LEFT(B296,6)=$A$1,IF(ISERROR(FIND(SALES!$M$8,MPAN!H296)),"",TRUE),"")</f>
        <v>#N/A</v>
      </c>
    </row>
    <row r="297" spans="1:78" x14ac:dyDescent="0.25">
      <c r="A297" t="e">
        <f>IF(BZ297=TRUE,BZ297&amp;COUNTIF($BZ$3:BZ297,"TRUE"),"")</f>
        <v>#N/A</v>
      </c>
      <c r="B297" s="625" t="str">
        <f t="shared" si="131"/>
        <v>00</v>
      </c>
      <c r="C297" s="626">
        <f>'F12'!E300</f>
        <v>0</v>
      </c>
      <c r="D297" s="1" t="str">
        <f t="shared" si="132"/>
        <v>0</v>
      </c>
      <c r="E297" s="1" t="str">
        <f t="shared" si="133"/>
        <v>0</v>
      </c>
      <c r="F297" t="str">
        <f t="shared" si="135"/>
        <v>0</v>
      </c>
      <c r="G297" t="e">
        <f t="shared" si="136"/>
        <v>#VALUE!</v>
      </c>
      <c r="H297" s="1">
        <f>'F12'!F300</f>
        <v>0</v>
      </c>
      <c r="I297" s="197">
        <f t="shared" si="134"/>
        <v>0.25</v>
      </c>
      <c r="J297" s="190" t="str">
        <f t="shared" si="150"/>
        <v/>
      </c>
      <c r="K297" s="190" t="str">
        <f t="shared" si="150"/>
        <v/>
      </c>
      <c r="L297" s="190" t="str">
        <f t="shared" si="150"/>
        <v/>
      </c>
      <c r="M297" s="190" t="str">
        <f t="shared" si="150"/>
        <v/>
      </c>
      <c r="N297" s="190" t="str">
        <f t="shared" si="150"/>
        <v/>
      </c>
      <c r="O297" s="190" t="str">
        <f t="shared" si="150"/>
        <v/>
      </c>
      <c r="P297" s="190" t="str">
        <f t="shared" si="150"/>
        <v/>
      </c>
      <c r="Q297" s="190" t="str">
        <f t="shared" si="150"/>
        <v/>
      </c>
      <c r="R297" s="190" t="str">
        <f t="shared" si="150"/>
        <v/>
      </c>
      <c r="S297" s="190" t="str">
        <f t="shared" si="150"/>
        <v/>
      </c>
      <c r="T297" s="190" t="str">
        <f t="shared" si="150"/>
        <v/>
      </c>
      <c r="U297" s="190" t="str">
        <f t="shared" si="150"/>
        <v/>
      </c>
      <c r="V297" s="190" t="str">
        <f t="shared" si="150"/>
        <v/>
      </c>
      <c r="W297" s="190" t="str">
        <f t="shared" si="150"/>
        <v/>
      </c>
      <c r="X297" s="190" t="str">
        <f t="shared" si="150"/>
        <v/>
      </c>
      <c r="Y297" s="190" t="str">
        <f t="shared" si="150"/>
        <v/>
      </c>
      <c r="Z297" s="190" t="str">
        <f t="shared" si="147"/>
        <v/>
      </c>
      <c r="AA297" s="190" t="str">
        <f t="shared" si="147"/>
        <v/>
      </c>
      <c r="AB297" s="190" t="str">
        <f t="shared" si="147"/>
        <v/>
      </c>
      <c r="AC297" s="190" t="str">
        <f t="shared" si="147"/>
        <v/>
      </c>
      <c r="AD297" s="190" t="str">
        <f t="shared" si="147"/>
        <v/>
      </c>
      <c r="AE297" s="190" t="str">
        <f t="shared" si="147"/>
        <v/>
      </c>
      <c r="AF297" s="190" t="str">
        <f t="shared" si="147"/>
        <v/>
      </c>
      <c r="AG297" s="190" t="str">
        <f t="shared" si="147"/>
        <v/>
      </c>
      <c r="AH297" s="190" t="str">
        <f t="shared" si="147"/>
        <v/>
      </c>
      <c r="AI297" s="190" t="str">
        <f t="shared" si="147"/>
        <v/>
      </c>
      <c r="AJ297" s="190" t="str">
        <f t="shared" si="147"/>
        <v/>
      </c>
      <c r="AK297" s="190" t="str">
        <f t="shared" si="147"/>
        <v/>
      </c>
      <c r="AL297" s="190" t="str">
        <f t="shared" si="147"/>
        <v/>
      </c>
      <c r="AM297" s="190" t="str">
        <f t="shared" si="147"/>
        <v/>
      </c>
      <c r="AN297" s="190" t="str">
        <f t="shared" si="147"/>
        <v/>
      </c>
      <c r="AO297" s="190" t="str">
        <f t="shared" si="147"/>
        <v/>
      </c>
      <c r="AP297" s="190" t="str">
        <f t="shared" ref="AP297:BC297" si="152">IF(AP$2&gt;LEN($H297),IF(AP$1=1,IF(LEN($H297)=2,"0"&amp;$H297,""),""),RIGHT(LEFT($H297,AP$2),3))</f>
        <v/>
      </c>
      <c r="AQ297" s="190" t="str">
        <f t="shared" si="152"/>
        <v/>
      </c>
      <c r="AR297" s="190" t="str">
        <f t="shared" si="152"/>
        <v/>
      </c>
      <c r="AS297" s="190" t="str">
        <f t="shared" si="152"/>
        <v/>
      </c>
      <c r="AT297" s="190" t="str">
        <f t="shared" si="152"/>
        <v/>
      </c>
      <c r="AU297" s="190" t="str">
        <f t="shared" si="152"/>
        <v/>
      </c>
      <c r="AV297" s="190" t="str">
        <f t="shared" si="152"/>
        <v/>
      </c>
      <c r="AW297" s="190" t="str">
        <f t="shared" si="152"/>
        <v/>
      </c>
      <c r="AX297" s="190" t="str">
        <f t="shared" si="152"/>
        <v/>
      </c>
      <c r="AY297" s="190" t="str">
        <f t="shared" si="152"/>
        <v/>
      </c>
      <c r="AZ297" s="190" t="str">
        <f t="shared" si="152"/>
        <v/>
      </c>
      <c r="BA297" s="190" t="str">
        <f t="shared" si="152"/>
        <v/>
      </c>
      <c r="BB297" s="190" t="str">
        <f t="shared" si="152"/>
        <v/>
      </c>
      <c r="BC297" s="190" t="str">
        <f t="shared" si="152"/>
        <v/>
      </c>
      <c r="BD297" s="190" t="str">
        <f t="shared" si="151"/>
        <v/>
      </c>
      <c r="BE297" s="190" t="str">
        <f t="shared" si="143"/>
        <v/>
      </c>
      <c r="BF297" s="190" t="str">
        <f t="shared" si="149"/>
        <v/>
      </c>
      <c r="BG297" s="190" t="str">
        <f t="shared" si="149"/>
        <v/>
      </c>
      <c r="BH297" s="190" t="str">
        <f t="shared" si="149"/>
        <v/>
      </c>
      <c r="BI297" s="190" t="str">
        <f t="shared" si="149"/>
        <v/>
      </c>
      <c r="BJ297" s="190" t="str">
        <f t="shared" si="149"/>
        <v/>
      </c>
      <c r="BK297" s="190" t="str">
        <f t="shared" si="149"/>
        <v/>
      </c>
      <c r="BL297" s="190" t="str">
        <f t="shared" si="149"/>
        <v/>
      </c>
      <c r="BM297" s="190" t="str">
        <f t="shared" si="149"/>
        <v/>
      </c>
      <c r="BN297" s="190" t="str">
        <f t="shared" si="149"/>
        <v/>
      </c>
      <c r="BO297" s="190" t="str">
        <f t="shared" si="149"/>
        <v/>
      </c>
      <c r="BP297" s="190" t="str">
        <f t="shared" si="149"/>
        <v/>
      </c>
      <c r="BQ297" s="190" t="str">
        <f t="shared" si="149"/>
        <v/>
      </c>
      <c r="BR297" s="190" t="str">
        <f t="shared" si="149"/>
        <v/>
      </c>
      <c r="BS297" s="190" t="str">
        <f t="shared" si="149"/>
        <v/>
      </c>
      <c r="BT297" s="190" t="str">
        <f t="shared" si="144"/>
        <v/>
      </c>
      <c r="BU297" s="190" t="str">
        <f t="shared" si="144"/>
        <v/>
      </c>
      <c r="BV297" s="190" t="str">
        <f t="shared" si="144"/>
        <v/>
      </c>
      <c r="BW297" s="190" t="str">
        <f t="shared" si="144"/>
        <v/>
      </c>
      <c r="BX297" s="190" t="str">
        <f t="shared" si="144"/>
        <v/>
      </c>
      <c r="BY297" s="190" t="str">
        <f t="shared" si="144"/>
        <v/>
      </c>
      <c r="BZ297" t="e">
        <f>IF(LEFT(B297,6)=$A$1,IF(ISERROR(FIND(SALES!$M$8,MPAN!H297)),"",TRUE),"")</f>
        <v>#N/A</v>
      </c>
    </row>
    <row r="298" spans="1:78" x14ac:dyDescent="0.25">
      <c r="A298" t="e">
        <f>IF(BZ298=TRUE,BZ298&amp;COUNTIF($BZ$3:BZ298,"TRUE"),"")</f>
        <v>#N/A</v>
      </c>
      <c r="B298" s="625" t="str">
        <f t="shared" si="131"/>
        <v>00</v>
      </c>
      <c r="C298" s="626">
        <f>'F12'!E301</f>
        <v>0</v>
      </c>
      <c r="D298" s="1" t="str">
        <f t="shared" si="132"/>
        <v>0</v>
      </c>
      <c r="E298" s="1" t="str">
        <f t="shared" si="133"/>
        <v>0</v>
      </c>
      <c r="F298" t="str">
        <f t="shared" si="135"/>
        <v>0</v>
      </c>
      <c r="G298" t="e">
        <f t="shared" si="136"/>
        <v>#VALUE!</v>
      </c>
      <c r="H298" s="1">
        <f>'F12'!F301</f>
        <v>0</v>
      </c>
      <c r="I298" s="197">
        <f t="shared" si="134"/>
        <v>0.25</v>
      </c>
      <c r="J298" s="190" t="str">
        <f t="shared" si="150"/>
        <v/>
      </c>
      <c r="K298" s="190" t="str">
        <f t="shared" si="150"/>
        <v/>
      </c>
      <c r="L298" s="190" t="str">
        <f t="shared" si="150"/>
        <v/>
      </c>
      <c r="M298" s="190" t="str">
        <f t="shared" si="150"/>
        <v/>
      </c>
      <c r="N298" s="190" t="str">
        <f t="shared" si="150"/>
        <v/>
      </c>
      <c r="O298" s="190" t="str">
        <f t="shared" si="150"/>
        <v/>
      </c>
      <c r="P298" s="190" t="str">
        <f t="shared" si="150"/>
        <v/>
      </c>
      <c r="Q298" s="190" t="str">
        <f t="shared" si="150"/>
        <v/>
      </c>
      <c r="R298" s="190" t="str">
        <f t="shared" si="150"/>
        <v/>
      </c>
      <c r="S298" s="190" t="str">
        <f t="shared" si="150"/>
        <v/>
      </c>
      <c r="T298" s="190" t="str">
        <f t="shared" si="150"/>
        <v/>
      </c>
      <c r="U298" s="190" t="str">
        <f t="shared" si="150"/>
        <v/>
      </c>
      <c r="V298" s="190" t="str">
        <f t="shared" si="150"/>
        <v/>
      </c>
      <c r="W298" s="190" t="str">
        <f t="shared" si="150"/>
        <v/>
      </c>
      <c r="X298" s="190" t="str">
        <f t="shared" si="150"/>
        <v/>
      </c>
      <c r="Y298" s="190" t="str">
        <f t="shared" si="150"/>
        <v/>
      </c>
      <c r="Z298" s="190" t="str">
        <f t="shared" si="147"/>
        <v/>
      </c>
      <c r="AA298" s="190" t="str">
        <f t="shared" si="147"/>
        <v/>
      </c>
      <c r="AB298" s="190" t="str">
        <f t="shared" si="147"/>
        <v/>
      </c>
      <c r="AC298" s="190" t="str">
        <f t="shared" si="147"/>
        <v/>
      </c>
      <c r="AD298" s="190" t="str">
        <f t="shared" si="147"/>
        <v/>
      </c>
      <c r="AE298" s="190" t="str">
        <f t="shared" si="147"/>
        <v/>
      </c>
      <c r="AF298" s="190" t="str">
        <f t="shared" si="147"/>
        <v/>
      </c>
      <c r="AG298" s="190" t="str">
        <f t="shared" si="147"/>
        <v/>
      </c>
      <c r="AH298" s="190" t="str">
        <f t="shared" si="147"/>
        <v/>
      </c>
      <c r="AI298" s="190" t="str">
        <f t="shared" si="147"/>
        <v/>
      </c>
      <c r="AJ298" s="190" t="str">
        <f t="shared" si="147"/>
        <v/>
      </c>
      <c r="AK298" s="190" t="str">
        <f t="shared" si="147"/>
        <v/>
      </c>
      <c r="AL298" s="190" t="str">
        <f t="shared" si="147"/>
        <v/>
      </c>
      <c r="AM298" s="190" t="str">
        <f t="shared" si="147"/>
        <v/>
      </c>
      <c r="AN298" s="190" t="str">
        <f t="shared" ref="AN298:BC314" si="153">IF(AN$2&gt;LEN($H298),IF(AN$1=1,IF(LEN($H298)=2,"0"&amp;$H298,""),""),RIGHT(LEFT($H298,AN$2),3))</f>
        <v/>
      </c>
      <c r="AO298" s="190" t="str">
        <f t="shared" si="153"/>
        <v/>
      </c>
      <c r="AP298" s="190" t="str">
        <f t="shared" si="153"/>
        <v/>
      </c>
      <c r="AQ298" s="190" t="str">
        <f t="shared" si="153"/>
        <v/>
      </c>
      <c r="AR298" s="190" t="str">
        <f t="shared" si="153"/>
        <v/>
      </c>
      <c r="AS298" s="190" t="str">
        <f t="shared" si="153"/>
        <v/>
      </c>
      <c r="AT298" s="190" t="str">
        <f t="shared" si="153"/>
        <v/>
      </c>
      <c r="AU298" s="190" t="str">
        <f t="shared" si="153"/>
        <v/>
      </c>
      <c r="AV298" s="190" t="str">
        <f t="shared" si="153"/>
        <v/>
      </c>
      <c r="AW298" s="190" t="str">
        <f t="shared" si="153"/>
        <v/>
      </c>
      <c r="AX298" s="190" t="str">
        <f t="shared" si="153"/>
        <v/>
      </c>
      <c r="AY298" s="190" t="str">
        <f t="shared" si="153"/>
        <v/>
      </c>
      <c r="AZ298" s="190" t="str">
        <f t="shared" si="153"/>
        <v/>
      </c>
      <c r="BA298" s="190" t="str">
        <f t="shared" si="153"/>
        <v/>
      </c>
      <c r="BB298" s="190" t="str">
        <f t="shared" si="153"/>
        <v/>
      </c>
      <c r="BC298" s="190" t="str">
        <f t="shared" si="153"/>
        <v/>
      </c>
      <c r="BD298" s="190" t="str">
        <f t="shared" si="151"/>
        <v/>
      </c>
      <c r="BE298" s="190" t="str">
        <f t="shared" si="143"/>
        <v/>
      </c>
      <c r="BF298" s="190" t="str">
        <f t="shared" si="149"/>
        <v/>
      </c>
      <c r="BG298" s="190" t="str">
        <f t="shared" si="149"/>
        <v/>
      </c>
      <c r="BH298" s="190" t="str">
        <f t="shared" si="149"/>
        <v/>
      </c>
      <c r="BI298" s="190" t="str">
        <f t="shared" si="149"/>
        <v/>
      </c>
      <c r="BJ298" s="190" t="str">
        <f t="shared" si="149"/>
        <v/>
      </c>
      <c r="BK298" s="190" t="str">
        <f t="shared" si="149"/>
        <v/>
      </c>
      <c r="BL298" s="190" t="str">
        <f t="shared" si="149"/>
        <v/>
      </c>
      <c r="BM298" s="190" t="str">
        <f t="shared" si="149"/>
        <v/>
      </c>
      <c r="BN298" s="190" t="str">
        <f t="shared" si="149"/>
        <v/>
      </c>
      <c r="BO298" s="190" t="str">
        <f t="shared" si="149"/>
        <v/>
      </c>
      <c r="BP298" s="190" t="str">
        <f t="shared" si="149"/>
        <v/>
      </c>
      <c r="BQ298" s="190" t="str">
        <f t="shared" si="149"/>
        <v/>
      </c>
      <c r="BR298" s="190" t="str">
        <f t="shared" si="149"/>
        <v/>
      </c>
      <c r="BS298" s="190" t="str">
        <f t="shared" si="149"/>
        <v/>
      </c>
      <c r="BT298" s="190" t="str">
        <f t="shared" si="144"/>
        <v/>
      </c>
      <c r="BU298" s="190" t="str">
        <f t="shared" si="144"/>
        <v/>
      </c>
      <c r="BV298" s="190" t="str">
        <f t="shared" si="144"/>
        <v/>
      </c>
      <c r="BW298" s="190" t="str">
        <f t="shared" si="144"/>
        <v/>
      </c>
      <c r="BX298" s="190" t="str">
        <f t="shared" si="144"/>
        <v/>
      </c>
      <c r="BY298" s="190" t="str">
        <f t="shared" si="144"/>
        <v/>
      </c>
      <c r="BZ298" t="e">
        <f>IF(LEFT(B298,6)=$A$1,IF(ISERROR(FIND(SALES!$M$8,MPAN!H298)),"",TRUE),"")</f>
        <v>#N/A</v>
      </c>
    </row>
    <row r="299" spans="1:78" x14ac:dyDescent="0.25">
      <c r="A299" t="e">
        <f>IF(BZ299=TRUE,BZ299&amp;COUNTIF($BZ$3:BZ299,"TRUE"),"")</f>
        <v>#N/A</v>
      </c>
      <c r="B299" s="625" t="str">
        <f t="shared" si="131"/>
        <v>00</v>
      </c>
      <c r="C299" s="626">
        <f>'F12'!E302</f>
        <v>0</v>
      </c>
      <c r="D299" s="1" t="str">
        <f t="shared" si="132"/>
        <v>0</v>
      </c>
      <c r="E299" s="1" t="str">
        <f t="shared" si="133"/>
        <v>0</v>
      </c>
      <c r="F299" t="str">
        <f t="shared" si="135"/>
        <v>0</v>
      </c>
      <c r="G299" t="e">
        <f t="shared" si="136"/>
        <v>#VALUE!</v>
      </c>
      <c r="H299" s="1">
        <f>'F12'!F302</f>
        <v>0</v>
      </c>
      <c r="I299" s="197">
        <f t="shared" si="134"/>
        <v>0.25</v>
      </c>
      <c r="J299" s="190" t="str">
        <f t="shared" si="150"/>
        <v/>
      </c>
      <c r="K299" s="190" t="str">
        <f t="shared" si="150"/>
        <v/>
      </c>
      <c r="L299" s="190" t="str">
        <f t="shared" si="150"/>
        <v/>
      </c>
      <c r="M299" s="190" t="str">
        <f t="shared" si="150"/>
        <v/>
      </c>
      <c r="N299" s="190" t="str">
        <f t="shared" si="150"/>
        <v/>
      </c>
      <c r="O299" s="190" t="str">
        <f t="shared" si="150"/>
        <v/>
      </c>
      <c r="P299" s="190" t="str">
        <f t="shared" si="150"/>
        <v/>
      </c>
      <c r="Q299" s="190" t="str">
        <f t="shared" si="150"/>
        <v/>
      </c>
      <c r="R299" s="190" t="str">
        <f t="shared" si="150"/>
        <v/>
      </c>
      <c r="S299" s="190" t="str">
        <f t="shared" si="150"/>
        <v/>
      </c>
      <c r="T299" s="190" t="str">
        <f t="shared" si="150"/>
        <v/>
      </c>
      <c r="U299" s="190" t="str">
        <f t="shared" si="150"/>
        <v/>
      </c>
      <c r="V299" s="190" t="str">
        <f t="shared" si="150"/>
        <v/>
      </c>
      <c r="W299" s="190" t="str">
        <f t="shared" si="150"/>
        <v/>
      </c>
      <c r="X299" s="190" t="str">
        <f t="shared" si="150"/>
        <v/>
      </c>
      <c r="Y299" s="190" t="str">
        <f t="shared" si="150"/>
        <v/>
      </c>
      <c r="Z299" s="190" t="str">
        <f t="shared" ref="Z299:AN315" si="154">IF(Z$2&gt;LEN($H299),IF(Z$1=1,IF(LEN($H299)=2,"0"&amp;$H299,""),""),RIGHT(LEFT($H299,Z$2),3))</f>
        <v/>
      </c>
      <c r="AA299" s="190" t="str">
        <f t="shared" si="154"/>
        <v/>
      </c>
      <c r="AB299" s="190" t="str">
        <f t="shared" si="154"/>
        <v/>
      </c>
      <c r="AC299" s="190" t="str">
        <f t="shared" si="154"/>
        <v/>
      </c>
      <c r="AD299" s="190" t="str">
        <f t="shared" si="154"/>
        <v/>
      </c>
      <c r="AE299" s="190" t="str">
        <f t="shared" si="154"/>
        <v/>
      </c>
      <c r="AF299" s="190" t="str">
        <f t="shared" si="154"/>
        <v/>
      </c>
      <c r="AG299" s="190" t="str">
        <f t="shared" si="154"/>
        <v/>
      </c>
      <c r="AH299" s="190" t="str">
        <f t="shared" si="154"/>
        <v/>
      </c>
      <c r="AI299" s="190" t="str">
        <f t="shared" si="154"/>
        <v/>
      </c>
      <c r="AJ299" s="190" t="str">
        <f t="shared" si="154"/>
        <v/>
      </c>
      <c r="AK299" s="190" t="str">
        <f t="shared" si="154"/>
        <v/>
      </c>
      <c r="AL299" s="190" t="str">
        <f t="shared" si="154"/>
        <v/>
      </c>
      <c r="AM299" s="190" t="str">
        <f t="shared" si="154"/>
        <v/>
      </c>
      <c r="AN299" s="190" t="str">
        <f t="shared" si="154"/>
        <v/>
      </c>
      <c r="AO299" s="190" t="str">
        <f t="shared" si="153"/>
        <v/>
      </c>
      <c r="AP299" s="190" t="str">
        <f t="shared" si="153"/>
        <v/>
      </c>
      <c r="AQ299" s="190" t="str">
        <f t="shared" si="153"/>
        <v/>
      </c>
      <c r="AR299" s="190" t="str">
        <f t="shared" si="153"/>
        <v/>
      </c>
      <c r="AS299" s="190" t="str">
        <f t="shared" si="153"/>
        <v/>
      </c>
      <c r="AT299" s="190" t="str">
        <f t="shared" si="153"/>
        <v/>
      </c>
      <c r="AU299" s="190" t="str">
        <f t="shared" si="153"/>
        <v/>
      </c>
      <c r="AV299" s="190" t="str">
        <f t="shared" si="153"/>
        <v/>
      </c>
      <c r="AW299" s="190" t="str">
        <f t="shared" si="153"/>
        <v/>
      </c>
      <c r="AX299" s="190" t="str">
        <f t="shared" si="153"/>
        <v/>
      </c>
      <c r="AY299" s="190" t="str">
        <f t="shared" si="153"/>
        <v/>
      </c>
      <c r="AZ299" s="190" t="str">
        <f t="shared" si="153"/>
        <v/>
      </c>
      <c r="BA299" s="190" t="str">
        <f t="shared" si="153"/>
        <v/>
      </c>
      <c r="BB299" s="190" t="str">
        <f t="shared" si="153"/>
        <v/>
      </c>
      <c r="BC299" s="190" t="str">
        <f t="shared" si="153"/>
        <v/>
      </c>
      <c r="BD299" s="190" t="str">
        <f t="shared" si="151"/>
        <v/>
      </c>
      <c r="BE299" s="190" t="str">
        <f t="shared" si="143"/>
        <v/>
      </c>
      <c r="BF299" s="190" t="str">
        <f t="shared" si="149"/>
        <v/>
      </c>
      <c r="BG299" s="190" t="str">
        <f t="shared" si="149"/>
        <v/>
      </c>
      <c r="BH299" s="190" t="str">
        <f t="shared" si="149"/>
        <v/>
      </c>
      <c r="BI299" s="190" t="str">
        <f t="shared" si="149"/>
        <v/>
      </c>
      <c r="BJ299" s="190" t="str">
        <f t="shared" si="149"/>
        <v/>
      </c>
      <c r="BK299" s="190" t="str">
        <f t="shared" si="149"/>
        <v/>
      </c>
      <c r="BL299" s="190" t="str">
        <f t="shared" si="149"/>
        <v/>
      </c>
      <c r="BM299" s="190" t="str">
        <f t="shared" si="149"/>
        <v/>
      </c>
      <c r="BN299" s="190" t="str">
        <f t="shared" si="149"/>
        <v/>
      </c>
      <c r="BO299" s="190" t="str">
        <f t="shared" si="149"/>
        <v/>
      </c>
      <c r="BP299" s="190" t="str">
        <f t="shared" si="149"/>
        <v/>
      </c>
      <c r="BQ299" s="190" t="str">
        <f t="shared" si="149"/>
        <v/>
      </c>
      <c r="BR299" s="190" t="str">
        <f t="shared" si="149"/>
        <v/>
      </c>
      <c r="BS299" s="190" t="str">
        <f t="shared" si="149"/>
        <v/>
      </c>
      <c r="BT299" s="190" t="str">
        <f t="shared" si="144"/>
        <v/>
      </c>
      <c r="BU299" s="190" t="str">
        <f t="shared" si="144"/>
        <v/>
      </c>
      <c r="BV299" s="190" t="str">
        <f t="shared" si="144"/>
        <v/>
      </c>
      <c r="BW299" s="190" t="str">
        <f t="shared" si="144"/>
        <v/>
      </c>
      <c r="BX299" s="190" t="str">
        <f t="shared" si="144"/>
        <v/>
      </c>
      <c r="BY299" s="190" t="str">
        <f t="shared" si="144"/>
        <v/>
      </c>
      <c r="BZ299" t="e">
        <f>IF(LEFT(B299,6)=$A$1,IF(ISERROR(FIND(SALES!$M$8,MPAN!H299)),"",TRUE),"")</f>
        <v>#N/A</v>
      </c>
    </row>
    <row r="300" spans="1:78" x14ac:dyDescent="0.25">
      <c r="A300" t="e">
        <f>IF(BZ300=TRUE,BZ300&amp;COUNTIF($BZ$3:BZ300,"TRUE"),"")</f>
        <v>#N/A</v>
      </c>
      <c r="B300" s="625" t="str">
        <f t="shared" si="131"/>
        <v>00</v>
      </c>
      <c r="C300" s="626">
        <f>'F12'!E303</f>
        <v>0</v>
      </c>
      <c r="D300" s="1" t="str">
        <f t="shared" si="132"/>
        <v>0</v>
      </c>
      <c r="E300" s="1" t="str">
        <f t="shared" si="133"/>
        <v>0</v>
      </c>
      <c r="F300" t="str">
        <f t="shared" si="135"/>
        <v>0</v>
      </c>
      <c r="G300" t="e">
        <f t="shared" si="136"/>
        <v>#VALUE!</v>
      </c>
      <c r="H300" s="1">
        <f>'F12'!F303</f>
        <v>0</v>
      </c>
      <c r="I300" s="197">
        <f t="shared" si="134"/>
        <v>0.25</v>
      </c>
      <c r="J300" s="190" t="str">
        <f t="shared" si="150"/>
        <v/>
      </c>
      <c r="K300" s="190" t="str">
        <f t="shared" si="150"/>
        <v/>
      </c>
      <c r="L300" s="190" t="str">
        <f t="shared" si="150"/>
        <v/>
      </c>
      <c r="M300" s="190" t="str">
        <f t="shared" si="150"/>
        <v/>
      </c>
      <c r="N300" s="190" t="str">
        <f t="shared" si="150"/>
        <v/>
      </c>
      <c r="O300" s="190" t="str">
        <f t="shared" si="150"/>
        <v/>
      </c>
      <c r="P300" s="190" t="str">
        <f t="shared" si="150"/>
        <v/>
      </c>
      <c r="Q300" s="190" t="str">
        <f t="shared" si="150"/>
        <v/>
      </c>
      <c r="R300" s="190" t="str">
        <f t="shared" si="150"/>
        <v/>
      </c>
      <c r="S300" s="190" t="str">
        <f t="shared" si="150"/>
        <v/>
      </c>
      <c r="T300" s="190" t="str">
        <f t="shared" si="150"/>
        <v/>
      </c>
      <c r="U300" s="190" t="str">
        <f t="shared" si="150"/>
        <v/>
      </c>
      <c r="V300" s="190" t="str">
        <f t="shared" si="150"/>
        <v/>
      </c>
      <c r="W300" s="190" t="str">
        <f t="shared" si="150"/>
        <v/>
      </c>
      <c r="X300" s="190" t="str">
        <f t="shared" si="150"/>
        <v/>
      </c>
      <c r="Y300" s="190" t="str">
        <f t="shared" si="150"/>
        <v/>
      </c>
      <c r="Z300" s="190" t="str">
        <f t="shared" si="154"/>
        <v/>
      </c>
      <c r="AA300" s="190" t="str">
        <f t="shared" si="154"/>
        <v/>
      </c>
      <c r="AB300" s="190" t="str">
        <f t="shared" si="154"/>
        <v/>
      </c>
      <c r="AC300" s="190" t="str">
        <f t="shared" si="154"/>
        <v/>
      </c>
      <c r="AD300" s="190" t="str">
        <f t="shared" si="154"/>
        <v/>
      </c>
      <c r="AE300" s="190" t="str">
        <f t="shared" si="154"/>
        <v/>
      </c>
      <c r="AF300" s="190" t="str">
        <f t="shared" si="154"/>
        <v/>
      </c>
      <c r="AG300" s="190" t="str">
        <f t="shared" si="154"/>
        <v/>
      </c>
      <c r="AH300" s="190" t="str">
        <f t="shared" si="154"/>
        <v/>
      </c>
      <c r="AI300" s="190" t="str">
        <f t="shared" si="154"/>
        <v/>
      </c>
      <c r="AJ300" s="190" t="str">
        <f t="shared" si="154"/>
        <v/>
      </c>
      <c r="AK300" s="190" t="str">
        <f t="shared" si="154"/>
        <v/>
      </c>
      <c r="AL300" s="190" t="str">
        <f t="shared" si="154"/>
        <v/>
      </c>
      <c r="AM300" s="190" t="str">
        <f t="shared" si="154"/>
        <v/>
      </c>
      <c r="AN300" s="190" t="str">
        <f t="shared" si="154"/>
        <v/>
      </c>
      <c r="AO300" s="190" t="str">
        <f t="shared" si="153"/>
        <v/>
      </c>
      <c r="AP300" s="190" t="str">
        <f t="shared" si="153"/>
        <v/>
      </c>
      <c r="AQ300" s="190" t="str">
        <f t="shared" si="153"/>
        <v/>
      </c>
      <c r="AR300" s="190" t="str">
        <f t="shared" si="153"/>
        <v/>
      </c>
      <c r="AS300" s="190" t="str">
        <f t="shared" si="153"/>
        <v/>
      </c>
      <c r="AT300" s="190" t="str">
        <f t="shared" si="153"/>
        <v/>
      </c>
      <c r="AU300" s="190" t="str">
        <f t="shared" si="153"/>
        <v/>
      </c>
      <c r="AV300" s="190" t="str">
        <f t="shared" si="153"/>
        <v/>
      </c>
      <c r="AW300" s="190" t="str">
        <f t="shared" si="153"/>
        <v/>
      </c>
      <c r="AX300" s="190" t="str">
        <f t="shared" si="153"/>
        <v/>
      </c>
      <c r="AY300" s="190" t="str">
        <f t="shared" si="153"/>
        <v/>
      </c>
      <c r="AZ300" s="190" t="str">
        <f t="shared" si="153"/>
        <v/>
      </c>
      <c r="BA300" s="190" t="str">
        <f t="shared" si="153"/>
        <v/>
      </c>
      <c r="BB300" s="190" t="str">
        <f t="shared" si="153"/>
        <v/>
      </c>
      <c r="BC300" s="190" t="str">
        <f t="shared" si="153"/>
        <v/>
      </c>
      <c r="BD300" s="190" t="str">
        <f t="shared" si="151"/>
        <v/>
      </c>
      <c r="BE300" s="190" t="str">
        <f t="shared" si="143"/>
        <v/>
      </c>
      <c r="BF300" s="190" t="str">
        <f t="shared" si="149"/>
        <v/>
      </c>
      <c r="BG300" s="190" t="str">
        <f t="shared" si="149"/>
        <v/>
      </c>
      <c r="BH300" s="190" t="str">
        <f t="shared" si="149"/>
        <v/>
      </c>
      <c r="BI300" s="190" t="str">
        <f t="shared" si="149"/>
        <v/>
      </c>
      <c r="BJ300" s="190" t="str">
        <f t="shared" si="149"/>
        <v/>
      </c>
      <c r="BK300" s="190" t="str">
        <f t="shared" si="149"/>
        <v/>
      </c>
      <c r="BL300" s="190" t="str">
        <f t="shared" si="149"/>
        <v/>
      </c>
      <c r="BM300" s="190" t="str">
        <f t="shared" si="149"/>
        <v/>
      </c>
      <c r="BN300" s="190" t="str">
        <f t="shared" si="149"/>
        <v/>
      </c>
      <c r="BO300" s="190" t="str">
        <f t="shared" si="149"/>
        <v/>
      </c>
      <c r="BP300" s="190" t="str">
        <f t="shared" si="149"/>
        <v/>
      </c>
      <c r="BQ300" s="190" t="str">
        <f t="shared" si="149"/>
        <v/>
      </c>
      <c r="BR300" s="190" t="str">
        <f t="shared" si="149"/>
        <v/>
      </c>
      <c r="BS300" s="190" t="str">
        <f t="shared" si="149"/>
        <v/>
      </c>
      <c r="BT300" s="190" t="str">
        <f t="shared" si="144"/>
        <v/>
      </c>
      <c r="BU300" s="190" t="str">
        <f t="shared" si="144"/>
        <v/>
      </c>
      <c r="BV300" s="190" t="str">
        <f t="shared" si="144"/>
        <v/>
      </c>
      <c r="BW300" s="190" t="str">
        <f t="shared" si="144"/>
        <v/>
      </c>
      <c r="BX300" s="190" t="str">
        <f t="shared" si="144"/>
        <v/>
      </c>
      <c r="BY300" s="190" t="str">
        <f t="shared" si="144"/>
        <v/>
      </c>
      <c r="BZ300" t="e">
        <f>IF(LEFT(B300,6)=$A$1,IF(ISERROR(FIND(SALES!$M$8,MPAN!H300)),"",TRUE),"")</f>
        <v>#N/A</v>
      </c>
    </row>
    <row r="301" spans="1:78" x14ac:dyDescent="0.25">
      <c r="A301" t="e">
        <f>IF(BZ301=TRUE,BZ301&amp;COUNTIF($BZ$3:BZ301,"TRUE"),"")</f>
        <v>#N/A</v>
      </c>
      <c r="B301" s="625" t="str">
        <f t="shared" si="131"/>
        <v>00</v>
      </c>
      <c r="C301" s="626">
        <f>'F12'!E304</f>
        <v>0</v>
      </c>
      <c r="D301" s="1" t="str">
        <f t="shared" si="132"/>
        <v>0</v>
      </c>
      <c r="E301" s="1" t="str">
        <f t="shared" si="133"/>
        <v>0</v>
      </c>
      <c r="F301" t="str">
        <f t="shared" si="135"/>
        <v>0</v>
      </c>
      <c r="G301" t="e">
        <f t="shared" si="136"/>
        <v>#VALUE!</v>
      </c>
      <c r="H301" s="1">
        <f>'F12'!F304</f>
        <v>0</v>
      </c>
      <c r="I301" s="197">
        <f t="shared" si="134"/>
        <v>0.25</v>
      </c>
      <c r="J301" s="190" t="str">
        <f t="shared" si="150"/>
        <v/>
      </c>
      <c r="K301" s="190" t="str">
        <f t="shared" si="150"/>
        <v/>
      </c>
      <c r="L301" s="190" t="str">
        <f t="shared" si="150"/>
        <v/>
      </c>
      <c r="M301" s="190" t="str">
        <f t="shared" si="150"/>
        <v/>
      </c>
      <c r="N301" s="190" t="str">
        <f t="shared" si="150"/>
        <v/>
      </c>
      <c r="O301" s="190" t="str">
        <f t="shared" si="150"/>
        <v/>
      </c>
      <c r="P301" s="190" t="str">
        <f t="shared" si="150"/>
        <v/>
      </c>
      <c r="Q301" s="190" t="str">
        <f t="shared" si="150"/>
        <v/>
      </c>
      <c r="R301" s="190" t="str">
        <f t="shared" si="150"/>
        <v/>
      </c>
      <c r="S301" s="190" t="str">
        <f t="shared" si="150"/>
        <v/>
      </c>
      <c r="T301" s="190" t="str">
        <f t="shared" si="150"/>
        <v/>
      </c>
      <c r="U301" s="190" t="str">
        <f t="shared" si="150"/>
        <v/>
      </c>
      <c r="V301" s="190" t="str">
        <f t="shared" si="150"/>
        <v/>
      </c>
      <c r="W301" s="190" t="str">
        <f t="shared" si="150"/>
        <v/>
      </c>
      <c r="X301" s="190" t="str">
        <f t="shared" si="150"/>
        <v/>
      </c>
      <c r="Y301" s="190" t="str">
        <f t="shared" si="150"/>
        <v/>
      </c>
      <c r="Z301" s="190" t="str">
        <f t="shared" si="154"/>
        <v/>
      </c>
      <c r="AA301" s="190" t="str">
        <f t="shared" si="154"/>
        <v/>
      </c>
      <c r="AB301" s="190" t="str">
        <f t="shared" si="154"/>
        <v/>
      </c>
      <c r="AC301" s="190" t="str">
        <f t="shared" si="154"/>
        <v/>
      </c>
      <c r="AD301" s="190" t="str">
        <f t="shared" si="154"/>
        <v/>
      </c>
      <c r="AE301" s="190" t="str">
        <f t="shared" si="154"/>
        <v/>
      </c>
      <c r="AF301" s="190" t="str">
        <f t="shared" si="154"/>
        <v/>
      </c>
      <c r="AG301" s="190" t="str">
        <f t="shared" si="154"/>
        <v/>
      </c>
      <c r="AH301" s="190" t="str">
        <f t="shared" si="154"/>
        <v/>
      </c>
      <c r="AI301" s="190" t="str">
        <f t="shared" si="154"/>
        <v/>
      </c>
      <c r="AJ301" s="190" t="str">
        <f t="shared" si="154"/>
        <v/>
      </c>
      <c r="AK301" s="190" t="str">
        <f t="shared" si="154"/>
        <v/>
      </c>
      <c r="AL301" s="190" t="str">
        <f t="shared" si="154"/>
        <v/>
      </c>
      <c r="AM301" s="190" t="str">
        <f t="shared" si="154"/>
        <v/>
      </c>
      <c r="AN301" s="190" t="str">
        <f t="shared" si="154"/>
        <v/>
      </c>
      <c r="AO301" s="190" t="str">
        <f t="shared" si="153"/>
        <v/>
      </c>
      <c r="AP301" s="190" t="str">
        <f t="shared" si="153"/>
        <v/>
      </c>
      <c r="AQ301" s="190" t="str">
        <f t="shared" si="153"/>
        <v/>
      </c>
      <c r="AR301" s="190" t="str">
        <f t="shared" si="153"/>
        <v/>
      </c>
      <c r="AS301" s="190" t="str">
        <f t="shared" si="153"/>
        <v/>
      </c>
      <c r="AT301" s="190" t="str">
        <f t="shared" si="153"/>
        <v/>
      </c>
      <c r="AU301" s="190" t="str">
        <f t="shared" si="153"/>
        <v/>
      </c>
      <c r="AV301" s="190" t="str">
        <f t="shared" si="153"/>
        <v/>
      </c>
      <c r="AW301" s="190" t="str">
        <f t="shared" si="153"/>
        <v/>
      </c>
      <c r="AX301" s="190" t="str">
        <f t="shared" si="153"/>
        <v/>
      </c>
      <c r="AY301" s="190" t="str">
        <f t="shared" si="153"/>
        <v/>
      </c>
      <c r="AZ301" s="190" t="str">
        <f t="shared" si="153"/>
        <v/>
      </c>
      <c r="BA301" s="190" t="str">
        <f t="shared" si="153"/>
        <v/>
      </c>
      <c r="BB301" s="190" t="str">
        <f t="shared" si="153"/>
        <v/>
      </c>
      <c r="BC301" s="190" t="str">
        <f t="shared" si="153"/>
        <v/>
      </c>
      <c r="BD301" s="190" t="str">
        <f t="shared" si="151"/>
        <v/>
      </c>
      <c r="BE301" s="190" t="str">
        <f t="shared" si="143"/>
        <v/>
      </c>
      <c r="BF301" s="190" t="str">
        <f t="shared" si="149"/>
        <v/>
      </c>
      <c r="BG301" s="190" t="str">
        <f t="shared" si="149"/>
        <v/>
      </c>
      <c r="BH301" s="190" t="str">
        <f t="shared" si="149"/>
        <v/>
      </c>
      <c r="BI301" s="190" t="str">
        <f t="shared" si="149"/>
        <v/>
      </c>
      <c r="BJ301" s="190" t="str">
        <f t="shared" si="149"/>
        <v/>
      </c>
      <c r="BK301" s="190" t="str">
        <f t="shared" si="149"/>
        <v/>
      </c>
      <c r="BL301" s="190" t="str">
        <f t="shared" si="149"/>
        <v/>
      </c>
      <c r="BM301" s="190" t="str">
        <f t="shared" si="149"/>
        <v/>
      </c>
      <c r="BN301" s="190" t="str">
        <f t="shared" si="149"/>
        <v/>
      </c>
      <c r="BO301" s="190" t="str">
        <f t="shared" si="149"/>
        <v/>
      </c>
      <c r="BP301" s="190" t="str">
        <f t="shared" si="149"/>
        <v/>
      </c>
      <c r="BQ301" s="190" t="str">
        <f t="shared" si="149"/>
        <v/>
      </c>
      <c r="BR301" s="190" t="str">
        <f t="shared" si="149"/>
        <v/>
      </c>
      <c r="BS301" s="190" t="str">
        <f t="shared" si="149"/>
        <v/>
      </c>
      <c r="BT301" s="190" t="str">
        <f t="shared" si="144"/>
        <v/>
      </c>
      <c r="BU301" s="190" t="str">
        <f t="shared" si="144"/>
        <v/>
      </c>
      <c r="BV301" s="190" t="str">
        <f t="shared" si="144"/>
        <v/>
      </c>
      <c r="BW301" s="190" t="str">
        <f t="shared" si="144"/>
        <v/>
      </c>
      <c r="BX301" s="190" t="str">
        <f t="shared" si="144"/>
        <v/>
      </c>
      <c r="BY301" s="190" t="str">
        <f t="shared" si="144"/>
        <v/>
      </c>
      <c r="BZ301" t="e">
        <f>IF(LEFT(B301,6)=$A$1,IF(ISERROR(FIND(SALES!$M$8,MPAN!H301)),"",TRUE),"")</f>
        <v>#N/A</v>
      </c>
    </row>
    <row r="302" spans="1:78" x14ac:dyDescent="0.25">
      <c r="A302" t="e">
        <f>IF(BZ302=TRUE,BZ302&amp;COUNTIF($BZ$3:BZ302,"TRUE"),"")</f>
        <v>#N/A</v>
      </c>
      <c r="B302" s="625" t="str">
        <f t="shared" si="131"/>
        <v>00</v>
      </c>
      <c r="C302" s="626">
        <f>'F12'!E305</f>
        <v>0</v>
      </c>
      <c r="D302" s="1" t="str">
        <f t="shared" si="132"/>
        <v>0</v>
      </c>
      <c r="E302" s="1" t="str">
        <f t="shared" si="133"/>
        <v>0</v>
      </c>
      <c r="F302" t="str">
        <f t="shared" si="135"/>
        <v>0</v>
      </c>
      <c r="G302" t="e">
        <f t="shared" si="136"/>
        <v>#VALUE!</v>
      </c>
      <c r="H302" s="1">
        <f>'F12'!F305</f>
        <v>0</v>
      </c>
      <c r="I302" s="197">
        <f t="shared" si="134"/>
        <v>0.25</v>
      </c>
      <c r="J302" s="190" t="str">
        <f t="shared" si="150"/>
        <v/>
      </c>
      <c r="K302" s="190" t="str">
        <f t="shared" si="150"/>
        <v/>
      </c>
      <c r="L302" s="190" t="str">
        <f t="shared" si="150"/>
        <v/>
      </c>
      <c r="M302" s="190" t="str">
        <f t="shared" si="150"/>
        <v/>
      </c>
      <c r="N302" s="190" t="str">
        <f t="shared" si="150"/>
        <v/>
      </c>
      <c r="O302" s="190" t="str">
        <f t="shared" si="150"/>
        <v/>
      </c>
      <c r="P302" s="190" t="str">
        <f t="shared" si="150"/>
        <v/>
      </c>
      <c r="Q302" s="190" t="str">
        <f t="shared" si="150"/>
        <v/>
      </c>
      <c r="R302" s="190" t="str">
        <f t="shared" si="150"/>
        <v/>
      </c>
      <c r="S302" s="190" t="str">
        <f t="shared" si="150"/>
        <v/>
      </c>
      <c r="T302" s="190" t="str">
        <f t="shared" si="150"/>
        <v/>
      </c>
      <c r="U302" s="190" t="str">
        <f t="shared" si="150"/>
        <v/>
      </c>
      <c r="V302" s="190" t="str">
        <f t="shared" si="150"/>
        <v/>
      </c>
      <c r="W302" s="190" t="str">
        <f t="shared" si="150"/>
        <v/>
      </c>
      <c r="X302" s="190" t="str">
        <f t="shared" si="150"/>
        <v/>
      </c>
      <c r="Y302" s="190" t="str">
        <f t="shared" si="150"/>
        <v/>
      </c>
      <c r="Z302" s="190" t="str">
        <f t="shared" si="154"/>
        <v/>
      </c>
      <c r="AA302" s="190" t="str">
        <f t="shared" si="154"/>
        <v/>
      </c>
      <c r="AB302" s="190" t="str">
        <f t="shared" si="154"/>
        <v/>
      </c>
      <c r="AC302" s="190" t="str">
        <f t="shared" si="154"/>
        <v/>
      </c>
      <c r="AD302" s="190" t="str">
        <f t="shared" si="154"/>
        <v/>
      </c>
      <c r="AE302" s="190" t="str">
        <f t="shared" si="154"/>
        <v/>
      </c>
      <c r="AF302" s="190" t="str">
        <f t="shared" si="154"/>
        <v/>
      </c>
      <c r="AG302" s="190" t="str">
        <f t="shared" si="154"/>
        <v/>
      </c>
      <c r="AH302" s="190" t="str">
        <f t="shared" si="154"/>
        <v/>
      </c>
      <c r="AI302" s="190" t="str">
        <f t="shared" si="154"/>
        <v/>
      </c>
      <c r="AJ302" s="190" t="str">
        <f t="shared" si="154"/>
        <v/>
      </c>
      <c r="AK302" s="190" t="str">
        <f t="shared" si="154"/>
        <v/>
      </c>
      <c r="AL302" s="190" t="str">
        <f t="shared" si="154"/>
        <v/>
      </c>
      <c r="AM302" s="190" t="str">
        <f t="shared" si="154"/>
        <v/>
      </c>
      <c r="AN302" s="190" t="str">
        <f t="shared" si="154"/>
        <v/>
      </c>
      <c r="AO302" s="190" t="str">
        <f t="shared" si="153"/>
        <v/>
      </c>
      <c r="AP302" s="190" t="str">
        <f t="shared" si="153"/>
        <v/>
      </c>
      <c r="AQ302" s="190" t="str">
        <f t="shared" si="153"/>
        <v/>
      </c>
      <c r="AR302" s="190" t="str">
        <f t="shared" si="153"/>
        <v/>
      </c>
      <c r="AS302" s="190" t="str">
        <f t="shared" si="153"/>
        <v/>
      </c>
      <c r="AT302" s="190" t="str">
        <f t="shared" si="153"/>
        <v/>
      </c>
      <c r="AU302" s="190" t="str">
        <f t="shared" si="153"/>
        <v/>
      </c>
      <c r="AV302" s="190" t="str">
        <f t="shared" si="153"/>
        <v/>
      </c>
      <c r="AW302" s="190" t="str">
        <f t="shared" si="153"/>
        <v/>
      </c>
      <c r="AX302" s="190" t="str">
        <f t="shared" si="153"/>
        <v/>
      </c>
      <c r="AY302" s="190" t="str">
        <f t="shared" si="153"/>
        <v/>
      </c>
      <c r="AZ302" s="190" t="str">
        <f t="shared" si="153"/>
        <v/>
      </c>
      <c r="BA302" s="190" t="str">
        <f t="shared" si="153"/>
        <v/>
      </c>
      <c r="BB302" s="190" t="str">
        <f t="shared" si="153"/>
        <v/>
      </c>
      <c r="BC302" s="190" t="str">
        <f t="shared" si="153"/>
        <v/>
      </c>
      <c r="BD302" s="190" t="str">
        <f t="shared" si="151"/>
        <v/>
      </c>
      <c r="BE302" s="190" t="str">
        <f t="shared" si="143"/>
        <v/>
      </c>
      <c r="BF302" s="190" t="str">
        <f t="shared" si="149"/>
        <v/>
      </c>
      <c r="BG302" s="190" t="str">
        <f t="shared" si="149"/>
        <v/>
      </c>
      <c r="BH302" s="190" t="str">
        <f t="shared" si="149"/>
        <v/>
      </c>
      <c r="BI302" s="190" t="str">
        <f t="shared" si="149"/>
        <v/>
      </c>
      <c r="BJ302" s="190" t="str">
        <f t="shared" si="149"/>
        <v/>
      </c>
      <c r="BK302" s="190" t="str">
        <f t="shared" si="149"/>
        <v/>
      </c>
      <c r="BL302" s="190" t="str">
        <f t="shared" si="149"/>
        <v/>
      </c>
      <c r="BM302" s="190" t="str">
        <f t="shared" si="149"/>
        <v/>
      </c>
      <c r="BN302" s="190" t="str">
        <f t="shared" si="149"/>
        <v/>
      </c>
      <c r="BO302" s="190" t="str">
        <f t="shared" si="149"/>
        <v/>
      </c>
      <c r="BP302" s="190" t="str">
        <f t="shared" si="149"/>
        <v/>
      </c>
      <c r="BQ302" s="190" t="str">
        <f t="shared" si="149"/>
        <v/>
      </c>
      <c r="BR302" s="190" t="str">
        <f t="shared" si="149"/>
        <v/>
      </c>
      <c r="BS302" s="190" t="str">
        <f t="shared" si="149"/>
        <v/>
      </c>
      <c r="BT302" s="190" t="str">
        <f t="shared" si="144"/>
        <v/>
      </c>
      <c r="BU302" s="190" t="str">
        <f t="shared" si="144"/>
        <v/>
      </c>
      <c r="BV302" s="190" t="str">
        <f t="shared" si="144"/>
        <v/>
      </c>
      <c r="BW302" s="190" t="str">
        <f t="shared" si="144"/>
        <v/>
      </c>
      <c r="BX302" s="190" t="str">
        <f t="shared" si="144"/>
        <v/>
      </c>
      <c r="BY302" s="190" t="str">
        <f t="shared" si="144"/>
        <v/>
      </c>
      <c r="BZ302" t="e">
        <f>IF(LEFT(B302,6)=$A$1,IF(ISERROR(FIND(SALES!$M$8,MPAN!H302)),"",TRUE),"")</f>
        <v>#N/A</v>
      </c>
    </row>
    <row r="303" spans="1:78" x14ac:dyDescent="0.25">
      <c r="A303" t="e">
        <f>IF(BZ303=TRUE,BZ303&amp;COUNTIF($BZ$3:BZ303,"TRUE"),"")</f>
        <v>#N/A</v>
      </c>
      <c r="B303" s="625" t="str">
        <f t="shared" si="131"/>
        <v>00</v>
      </c>
      <c r="C303" s="626">
        <f>'F12'!E306</f>
        <v>0</v>
      </c>
      <c r="D303" s="1" t="str">
        <f t="shared" si="132"/>
        <v>0</v>
      </c>
      <c r="E303" s="1" t="str">
        <f t="shared" si="133"/>
        <v>0</v>
      </c>
      <c r="F303" t="str">
        <f t="shared" si="135"/>
        <v>0</v>
      </c>
      <c r="G303" t="e">
        <f t="shared" si="136"/>
        <v>#VALUE!</v>
      </c>
      <c r="H303" s="1">
        <f>'F12'!F306</f>
        <v>0</v>
      </c>
      <c r="I303" s="197">
        <f t="shared" si="134"/>
        <v>0.25</v>
      </c>
      <c r="J303" s="190" t="str">
        <f t="shared" si="150"/>
        <v/>
      </c>
      <c r="K303" s="190" t="str">
        <f t="shared" si="150"/>
        <v/>
      </c>
      <c r="L303" s="190" t="str">
        <f t="shared" si="150"/>
        <v/>
      </c>
      <c r="M303" s="190" t="str">
        <f t="shared" si="150"/>
        <v/>
      </c>
      <c r="N303" s="190" t="str">
        <f t="shared" si="150"/>
        <v/>
      </c>
      <c r="O303" s="190" t="str">
        <f t="shared" si="150"/>
        <v/>
      </c>
      <c r="P303" s="190" t="str">
        <f t="shared" si="150"/>
        <v/>
      </c>
      <c r="Q303" s="190" t="str">
        <f t="shared" si="150"/>
        <v/>
      </c>
      <c r="R303" s="190" t="str">
        <f t="shared" si="150"/>
        <v/>
      </c>
      <c r="S303" s="190" t="str">
        <f t="shared" si="150"/>
        <v/>
      </c>
      <c r="T303" s="190" t="str">
        <f t="shared" si="150"/>
        <v/>
      </c>
      <c r="U303" s="190" t="str">
        <f t="shared" si="150"/>
        <v/>
      </c>
      <c r="V303" s="190" t="str">
        <f t="shared" si="150"/>
        <v/>
      </c>
      <c r="W303" s="190" t="str">
        <f t="shared" si="150"/>
        <v/>
      </c>
      <c r="X303" s="190" t="str">
        <f t="shared" si="150"/>
        <v/>
      </c>
      <c r="Y303" s="190" t="str">
        <f t="shared" si="150"/>
        <v/>
      </c>
      <c r="Z303" s="190" t="str">
        <f t="shared" si="154"/>
        <v/>
      </c>
      <c r="AA303" s="190" t="str">
        <f t="shared" si="154"/>
        <v/>
      </c>
      <c r="AB303" s="190" t="str">
        <f t="shared" si="154"/>
        <v/>
      </c>
      <c r="AC303" s="190" t="str">
        <f t="shared" si="154"/>
        <v/>
      </c>
      <c r="AD303" s="190" t="str">
        <f t="shared" si="154"/>
        <v/>
      </c>
      <c r="AE303" s="190" t="str">
        <f t="shared" si="154"/>
        <v/>
      </c>
      <c r="AF303" s="190" t="str">
        <f t="shared" si="154"/>
        <v/>
      </c>
      <c r="AG303" s="190" t="str">
        <f t="shared" si="154"/>
        <v/>
      </c>
      <c r="AH303" s="190" t="str">
        <f t="shared" si="154"/>
        <v/>
      </c>
      <c r="AI303" s="190" t="str">
        <f t="shared" si="154"/>
        <v/>
      </c>
      <c r="AJ303" s="190" t="str">
        <f t="shared" si="154"/>
        <v/>
      </c>
      <c r="AK303" s="190" t="str">
        <f t="shared" si="154"/>
        <v/>
      </c>
      <c r="AL303" s="190" t="str">
        <f t="shared" si="154"/>
        <v/>
      </c>
      <c r="AM303" s="190" t="str">
        <f t="shared" si="154"/>
        <v/>
      </c>
      <c r="AN303" s="190" t="str">
        <f t="shared" si="154"/>
        <v/>
      </c>
      <c r="AO303" s="190" t="str">
        <f t="shared" si="153"/>
        <v/>
      </c>
      <c r="AP303" s="190" t="str">
        <f t="shared" si="153"/>
        <v/>
      </c>
      <c r="AQ303" s="190" t="str">
        <f t="shared" si="153"/>
        <v/>
      </c>
      <c r="AR303" s="190" t="str">
        <f t="shared" si="153"/>
        <v/>
      </c>
      <c r="AS303" s="190" t="str">
        <f t="shared" si="153"/>
        <v/>
      </c>
      <c r="AT303" s="190" t="str">
        <f t="shared" si="153"/>
        <v/>
      </c>
      <c r="AU303" s="190" t="str">
        <f t="shared" si="153"/>
        <v/>
      </c>
      <c r="AV303" s="190" t="str">
        <f t="shared" si="153"/>
        <v/>
      </c>
      <c r="AW303" s="190" t="str">
        <f t="shared" si="153"/>
        <v/>
      </c>
      <c r="AX303" s="190" t="str">
        <f t="shared" si="153"/>
        <v/>
      </c>
      <c r="AY303" s="190" t="str">
        <f t="shared" si="153"/>
        <v/>
      </c>
      <c r="AZ303" s="190" t="str">
        <f t="shared" si="153"/>
        <v/>
      </c>
      <c r="BA303" s="190" t="str">
        <f t="shared" si="153"/>
        <v/>
      </c>
      <c r="BB303" s="190" t="str">
        <f t="shared" si="153"/>
        <v/>
      </c>
      <c r="BC303" s="190" t="str">
        <f t="shared" si="153"/>
        <v/>
      </c>
      <c r="BD303" s="190" t="str">
        <f t="shared" si="151"/>
        <v/>
      </c>
      <c r="BE303" s="190" t="str">
        <f t="shared" si="143"/>
        <v/>
      </c>
      <c r="BF303" s="190" t="str">
        <f t="shared" si="149"/>
        <v/>
      </c>
      <c r="BG303" s="190" t="str">
        <f t="shared" si="149"/>
        <v/>
      </c>
      <c r="BH303" s="190" t="str">
        <f t="shared" si="149"/>
        <v/>
      </c>
      <c r="BI303" s="190" t="str">
        <f t="shared" si="149"/>
        <v/>
      </c>
      <c r="BJ303" s="190" t="str">
        <f t="shared" si="149"/>
        <v/>
      </c>
      <c r="BK303" s="190" t="str">
        <f t="shared" si="149"/>
        <v/>
      </c>
      <c r="BL303" s="190" t="str">
        <f t="shared" si="149"/>
        <v/>
      </c>
      <c r="BM303" s="190" t="str">
        <f t="shared" si="149"/>
        <v/>
      </c>
      <c r="BN303" s="190" t="str">
        <f t="shared" si="149"/>
        <v/>
      </c>
      <c r="BO303" s="190" t="str">
        <f t="shared" si="149"/>
        <v/>
      </c>
      <c r="BP303" s="190" t="str">
        <f t="shared" si="149"/>
        <v/>
      </c>
      <c r="BQ303" s="190" t="str">
        <f t="shared" si="149"/>
        <v/>
      </c>
      <c r="BR303" s="190" t="str">
        <f t="shared" si="149"/>
        <v/>
      </c>
      <c r="BS303" s="190" t="str">
        <f t="shared" si="149"/>
        <v/>
      </c>
      <c r="BT303" s="190" t="str">
        <f t="shared" si="144"/>
        <v/>
      </c>
      <c r="BU303" s="190" t="str">
        <f t="shared" si="144"/>
        <v/>
      </c>
      <c r="BV303" s="190" t="str">
        <f t="shared" si="144"/>
        <v/>
      </c>
      <c r="BW303" s="190" t="str">
        <f t="shared" si="144"/>
        <v/>
      </c>
      <c r="BX303" s="190" t="str">
        <f t="shared" si="144"/>
        <v/>
      </c>
      <c r="BY303" s="190" t="str">
        <f t="shared" si="144"/>
        <v/>
      </c>
      <c r="BZ303" t="e">
        <f>IF(LEFT(B303,6)=$A$1,IF(ISERROR(FIND(SALES!$M$8,MPAN!H303)),"",TRUE),"")</f>
        <v>#N/A</v>
      </c>
    </row>
    <row r="304" spans="1:78" x14ac:dyDescent="0.25">
      <c r="A304" t="e">
        <f>IF(BZ304=TRUE,BZ304&amp;COUNTIF($BZ$3:BZ304,"TRUE"),"")</f>
        <v>#N/A</v>
      </c>
      <c r="B304" s="625" t="str">
        <f t="shared" si="131"/>
        <v>00</v>
      </c>
      <c r="C304" s="626">
        <f>'F12'!E307</f>
        <v>0</v>
      </c>
      <c r="D304" s="1" t="str">
        <f t="shared" si="132"/>
        <v>0</v>
      </c>
      <c r="E304" s="1" t="str">
        <f t="shared" si="133"/>
        <v>0</v>
      </c>
      <c r="F304" t="str">
        <f t="shared" si="135"/>
        <v>0</v>
      </c>
      <c r="G304" t="e">
        <f t="shared" si="136"/>
        <v>#VALUE!</v>
      </c>
      <c r="H304" s="1">
        <f>'F12'!F307</f>
        <v>0</v>
      </c>
      <c r="I304" s="197">
        <f t="shared" si="134"/>
        <v>0.25</v>
      </c>
      <c r="J304" s="190" t="str">
        <f t="shared" si="150"/>
        <v/>
      </c>
      <c r="K304" s="190" t="str">
        <f t="shared" si="150"/>
        <v/>
      </c>
      <c r="L304" s="190" t="str">
        <f t="shared" si="150"/>
        <v/>
      </c>
      <c r="M304" s="190" t="str">
        <f t="shared" si="150"/>
        <v/>
      </c>
      <c r="N304" s="190" t="str">
        <f t="shared" si="150"/>
        <v/>
      </c>
      <c r="O304" s="190" t="str">
        <f t="shared" si="150"/>
        <v/>
      </c>
      <c r="P304" s="190" t="str">
        <f t="shared" si="150"/>
        <v/>
      </c>
      <c r="Q304" s="190" t="str">
        <f t="shared" si="150"/>
        <v/>
      </c>
      <c r="R304" s="190" t="str">
        <f t="shared" si="150"/>
        <v/>
      </c>
      <c r="S304" s="190" t="str">
        <f t="shared" si="150"/>
        <v/>
      </c>
      <c r="T304" s="190" t="str">
        <f t="shared" si="150"/>
        <v/>
      </c>
      <c r="U304" s="190" t="str">
        <f t="shared" si="150"/>
        <v/>
      </c>
      <c r="V304" s="190" t="str">
        <f t="shared" si="150"/>
        <v/>
      </c>
      <c r="W304" s="190" t="str">
        <f t="shared" si="150"/>
        <v/>
      </c>
      <c r="X304" s="190" t="str">
        <f t="shared" si="150"/>
        <v/>
      </c>
      <c r="Y304" s="190" t="str">
        <f t="shared" si="150"/>
        <v/>
      </c>
      <c r="Z304" s="190" t="str">
        <f t="shared" si="154"/>
        <v/>
      </c>
      <c r="AA304" s="190" t="str">
        <f t="shared" si="154"/>
        <v/>
      </c>
      <c r="AB304" s="190" t="str">
        <f t="shared" si="154"/>
        <v/>
      </c>
      <c r="AC304" s="190" t="str">
        <f t="shared" si="154"/>
        <v/>
      </c>
      <c r="AD304" s="190" t="str">
        <f t="shared" si="154"/>
        <v/>
      </c>
      <c r="AE304" s="190" t="str">
        <f t="shared" si="154"/>
        <v/>
      </c>
      <c r="AF304" s="190" t="str">
        <f t="shared" si="154"/>
        <v/>
      </c>
      <c r="AG304" s="190" t="str">
        <f t="shared" si="154"/>
        <v/>
      </c>
      <c r="AH304" s="190" t="str">
        <f t="shared" si="154"/>
        <v/>
      </c>
      <c r="AI304" s="190" t="str">
        <f t="shared" si="154"/>
        <v/>
      </c>
      <c r="AJ304" s="190" t="str">
        <f t="shared" si="154"/>
        <v/>
      </c>
      <c r="AK304" s="190" t="str">
        <f t="shared" si="154"/>
        <v/>
      </c>
      <c r="AL304" s="190" t="str">
        <f t="shared" si="154"/>
        <v/>
      </c>
      <c r="AM304" s="190" t="str">
        <f t="shared" si="154"/>
        <v/>
      </c>
      <c r="AN304" s="190" t="str">
        <f t="shared" si="154"/>
        <v/>
      </c>
      <c r="AO304" s="190" t="str">
        <f t="shared" si="153"/>
        <v/>
      </c>
      <c r="AP304" s="190" t="str">
        <f t="shared" si="153"/>
        <v/>
      </c>
      <c r="AQ304" s="190" t="str">
        <f t="shared" si="153"/>
        <v/>
      </c>
      <c r="AR304" s="190" t="str">
        <f t="shared" si="153"/>
        <v/>
      </c>
      <c r="AS304" s="190" t="str">
        <f t="shared" si="153"/>
        <v/>
      </c>
      <c r="AT304" s="190" t="str">
        <f t="shared" si="153"/>
        <v/>
      </c>
      <c r="AU304" s="190" t="str">
        <f t="shared" si="153"/>
        <v/>
      </c>
      <c r="AV304" s="190" t="str">
        <f t="shared" si="153"/>
        <v/>
      </c>
      <c r="AW304" s="190" t="str">
        <f t="shared" si="153"/>
        <v/>
      </c>
      <c r="AX304" s="190" t="str">
        <f t="shared" si="153"/>
        <v/>
      </c>
      <c r="AY304" s="190" t="str">
        <f t="shared" si="153"/>
        <v/>
      </c>
      <c r="AZ304" s="190" t="str">
        <f t="shared" si="153"/>
        <v/>
      </c>
      <c r="BA304" s="190" t="str">
        <f t="shared" si="153"/>
        <v/>
      </c>
      <c r="BB304" s="190" t="str">
        <f t="shared" si="153"/>
        <v/>
      </c>
      <c r="BC304" s="190" t="str">
        <f t="shared" si="153"/>
        <v/>
      </c>
      <c r="BD304" s="190" t="str">
        <f t="shared" si="151"/>
        <v/>
      </c>
      <c r="BE304" s="190" t="str">
        <f t="shared" ref="BE304:BE335" si="155">IF(BE$2&gt;LEN($H304),IF(BE$1=1,IF(LEN($H304)=2,"0"&amp;$H304,""),""),RIGHT(LEFT($H304,BE$2),3))</f>
        <v/>
      </c>
      <c r="BF304" s="190" t="str">
        <f t="shared" si="149"/>
        <v/>
      </c>
      <c r="BG304" s="190" t="str">
        <f t="shared" si="149"/>
        <v/>
      </c>
      <c r="BH304" s="190" t="str">
        <f t="shared" si="149"/>
        <v/>
      </c>
      <c r="BI304" s="190" t="str">
        <f t="shared" si="149"/>
        <v/>
      </c>
      <c r="BJ304" s="190" t="str">
        <f t="shared" si="149"/>
        <v/>
      </c>
      <c r="BK304" s="190" t="str">
        <f t="shared" si="149"/>
        <v/>
      </c>
      <c r="BL304" s="190" t="str">
        <f t="shared" si="149"/>
        <v/>
      </c>
      <c r="BM304" s="190" t="str">
        <f t="shared" si="149"/>
        <v/>
      </c>
      <c r="BN304" s="190" t="str">
        <f t="shared" si="149"/>
        <v/>
      </c>
      <c r="BO304" s="190" t="str">
        <f t="shared" si="149"/>
        <v/>
      </c>
      <c r="BP304" s="190" t="str">
        <f t="shared" si="149"/>
        <v/>
      </c>
      <c r="BQ304" s="190" t="str">
        <f t="shared" si="149"/>
        <v/>
      </c>
      <c r="BR304" s="190" t="str">
        <f t="shared" si="149"/>
        <v/>
      </c>
      <c r="BS304" s="190" t="str">
        <f t="shared" si="149"/>
        <v/>
      </c>
      <c r="BT304" s="190" t="str">
        <f t="shared" si="144"/>
        <v/>
      </c>
      <c r="BU304" s="190" t="str">
        <f t="shared" si="144"/>
        <v/>
      </c>
      <c r="BV304" s="190" t="str">
        <f t="shared" si="144"/>
        <v/>
      </c>
      <c r="BW304" s="190" t="str">
        <f t="shared" si="144"/>
        <v/>
      </c>
      <c r="BX304" s="190" t="str">
        <f t="shared" si="144"/>
        <v/>
      </c>
      <c r="BY304" s="190" t="str">
        <f t="shared" si="144"/>
        <v/>
      </c>
      <c r="BZ304" t="e">
        <f>IF(LEFT(B304,6)=$A$1,IF(ISERROR(FIND(SALES!$M$8,MPAN!H304)),"",TRUE),"")</f>
        <v>#N/A</v>
      </c>
    </row>
    <row r="305" spans="1:78" x14ac:dyDescent="0.25">
      <c r="A305" t="e">
        <f>IF(BZ305=TRUE,BZ305&amp;COUNTIF($BZ$3:BZ305,"TRUE"),"")</f>
        <v>#N/A</v>
      </c>
      <c r="B305" s="625" t="str">
        <f t="shared" si="131"/>
        <v>00</v>
      </c>
      <c r="C305" s="626">
        <f>'F12'!E308</f>
        <v>0</v>
      </c>
      <c r="D305" s="1" t="str">
        <f t="shared" si="132"/>
        <v>0</v>
      </c>
      <c r="E305" s="1" t="str">
        <f t="shared" si="133"/>
        <v>0</v>
      </c>
      <c r="F305" t="str">
        <f t="shared" si="135"/>
        <v>0</v>
      </c>
      <c r="G305" t="e">
        <f t="shared" si="136"/>
        <v>#VALUE!</v>
      </c>
      <c r="H305" s="1">
        <f>'F12'!F308</f>
        <v>0</v>
      </c>
      <c r="I305" s="197">
        <f t="shared" si="134"/>
        <v>0.25</v>
      </c>
      <c r="J305" s="190" t="str">
        <f t="shared" si="150"/>
        <v/>
      </c>
      <c r="K305" s="190" t="str">
        <f t="shared" si="150"/>
        <v/>
      </c>
      <c r="L305" s="190" t="str">
        <f t="shared" si="150"/>
        <v/>
      </c>
      <c r="M305" s="190" t="str">
        <f t="shared" si="150"/>
        <v/>
      </c>
      <c r="N305" s="190" t="str">
        <f t="shared" si="150"/>
        <v/>
      </c>
      <c r="O305" s="190" t="str">
        <f t="shared" si="150"/>
        <v/>
      </c>
      <c r="P305" s="190" t="str">
        <f t="shared" si="150"/>
        <v/>
      </c>
      <c r="Q305" s="190" t="str">
        <f t="shared" si="150"/>
        <v/>
      </c>
      <c r="R305" s="190" t="str">
        <f t="shared" si="150"/>
        <v/>
      </c>
      <c r="S305" s="190" t="str">
        <f t="shared" si="150"/>
        <v/>
      </c>
      <c r="T305" s="190" t="str">
        <f t="shared" si="150"/>
        <v/>
      </c>
      <c r="U305" s="190" t="str">
        <f t="shared" si="150"/>
        <v/>
      </c>
      <c r="V305" s="190" t="str">
        <f t="shared" si="150"/>
        <v/>
      </c>
      <c r="W305" s="190" t="str">
        <f t="shared" si="150"/>
        <v/>
      </c>
      <c r="X305" s="190" t="str">
        <f t="shared" si="150"/>
        <v/>
      </c>
      <c r="Y305" s="190" t="str">
        <f t="shared" si="150"/>
        <v/>
      </c>
      <c r="Z305" s="190" t="str">
        <f t="shared" si="154"/>
        <v/>
      </c>
      <c r="AA305" s="190" t="str">
        <f t="shared" si="154"/>
        <v/>
      </c>
      <c r="AB305" s="190" t="str">
        <f t="shared" si="154"/>
        <v/>
      </c>
      <c r="AC305" s="190" t="str">
        <f t="shared" si="154"/>
        <v/>
      </c>
      <c r="AD305" s="190" t="str">
        <f t="shared" si="154"/>
        <v/>
      </c>
      <c r="AE305" s="190" t="str">
        <f t="shared" si="154"/>
        <v/>
      </c>
      <c r="AF305" s="190" t="str">
        <f t="shared" si="154"/>
        <v/>
      </c>
      <c r="AG305" s="190" t="str">
        <f t="shared" si="154"/>
        <v/>
      </c>
      <c r="AH305" s="190" t="str">
        <f t="shared" si="154"/>
        <v/>
      </c>
      <c r="AI305" s="190" t="str">
        <f t="shared" si="154"/>
        <v/>
      </c>
      <c r="AJ305" s="190" t="str">
        <f t="shared" si="154"/>
        <v/>
      </c>
      <c r="AK305" s="190" t="str">
        <f t="shared" si="154"/>
        <v/>
      </c>
      <c r="AL305" s="190" t="str">
        <f t="shared" si="154"/>
        <v/>
      </c>
      <c r="AM305" s="190" t="str">
        <f t="shared" si="154"/>
        <v/>
      </c>
      <c r="AN305" s="190" t="str">
        <f t="shared" si="154"/>
        <v/>
      </c>
      <c r="AO305" s="190" t="str">
        <f t="shared" si="153"/>
        <v/>
      </c>
      <c r="AP305" s="190" t="str">
        <f t="shared" si="153"/>
        <v/>
      </c>
      <c r="AQ305" s="190" t="str">
        <f t="shared" si="153"/>
        <v/>
      </c>
      <c r="AR305" s="190" t="str">
        <f t="shared" si="153"/>
        <v/>
      </c>
      <c r="AS305" s="190" t="str">
        <f t="shared" si="153"/>
        <v/>
      </c>
      <c r="AT305" s="190" t="str">
        <f t="shared" si="153"/>
        <v/>
      </c>
      <c r="AU305" s="190" t="str">
        <f t="shared" si="153"/>
        <v/>
      </c>
      <c r="AV305" s="190" t="str">
        <f t="shared" si="153"/>
        <v/>
      </c>
      <c r="AW305" s="190" t="str">
        <f t="shared" si="153"/>
        <v/>
      </c>
      <c r="AX305" s="190" t="str">
        <f t="shared" si="153"/>
        <v/>
      </c>
      <c r="AY305" s="190" t="str">
        <f t="shared" si="153"/>
        <v/>
      </c>
      <c r="AZ305" s="190" t="str">
        <f t="shared" si="153"/>
        <v/>
      </c>
      <c r="BA305" s="190" t="str">
        <f t="shared" si="153"/>
        <v/>
      </c>
      <c r="BB305" s="190" t="str">
        <f t="shared" si="153"/>
        <v/>
      </c>
      <c r="BC305" s="190" t="str">
        <f t="shared" si="153"/>
        <v/>
      </c>
      <c r="BD305" s="190" t="str">
        <f t="shared" si="151"/>
        <v/>
      </c>
      <c r="BE305" s="190" t="str">
        <f t="shared" si="155"/>
        <v/>
      </c>
      <c r="BF305" s="190" t="str">
        <f t="shared" si="149"/>
        <v/>
      </c>
      <c r="BG305" s="190" t="str">
        <f t="shared" si="149"/>
        <v/>
      </c>
      <c r="BH305" s="190" t="str">
        <f t="shared" si="149"/>
        <v/>
      </c>
      <c r="BI305" s="190" t="str">
        <f t="shared" si="149"/>
        <v/>
      </c>
      <c r="BJ305" s="190" t="str">
        <f t="shared" si="149"/>
        <v/>
      </c>
      <c r="BK305" s="190" t="str">
        <f t="shared" si="149"/>
        <v/>
      </c>
      <c r="BL305" s="190" t="str">
        <f t="shared" si="149"/>
        <v/>
      </c>
      <c r="BM305" s="190" t="str">
        <f t="shared" si="149"/>
        <v/>
      </c>
      <c r="BN305" s="190" t="str">
        <f t="shared" si="149"/>
        <v/>
      </c>
      <c r="BO305" s="190" t="str">
        <f t="shared" si="149"/>
        <v/>
      </c>
      <c r="BP305" s="190" t="str">
        <f t="shared" si="149"/>
        <v/>
      </c>
      <c r="BQ305" s="190" t="str">
        <f t="shared" si="149"/>
        <v/>
      </c>
      <c r="BR305" s="190" t="str">
        <f t="shared" si="149"/>
        <v/>
      </c>
      <c r="BS305" s="190" t="str">
        <f t="shared" si="149"/>
        <v/>
      </c>
      <c r="BT305" s="190" t="str">
        <f t="shared" si="144"/>
        <v/>
      </c>
      <c r="BU305" s="190" t="str">
        <f t="shared" si="144"/>
        <v/>
      </c>
      <c r="BV305" s="190" t="str">
        <f t="shared" si="144"/>
        <v/>
      </c>
      <c r="BW305" s="190" t="str">
        <f t="shared" si="144"/>
        <v/>
      </c>
      <c r="BX305" s="190" t="str">
        <f t="shared" si="144"/>
        <v/>
      </c>
      <c r="BY305" s="190" t="str">
        <f t="shared" si="144"/>
        <v/>
      </c>
      <c r="BZ305" t="e">
        <f>IF(LEFT(B305,6)=$A$1,IF(ISERROR(FIND(SALES!$M$8,MPAN!H305)),"",TRUE),"")</f>
        <v>#N/A</v>
      </c>
    </row>
    <row r="306" spans="1:78" x14ac:dyDescent="0.25">
      <c r="A306" t="e">
        <f>IF(BZ306=TRUE,BZ306&amp;COUNTIF($BZ$3:BZ306,"TRUE"),"")</f>
        <v>#N/A</v>
      </c>
      <c r="B306" s="625" t="str">
        <f t="shared" si="131"/>
        <v>00</v>
      </c>
      <c r="C306" s="626">
        <f>'F12'!E309</f>
        <v>0</v>
      </c>
      <c r="D306" s="1" t="str">
        <f t="shared" si="132"/>
        <v>0</v>
      </c>
      <c r="E306" s="1" t="str">
        <f t="shared" si="133"/>
        <v>0</v>
      </c>
      <c r="F306" t="str">
        <f t="shared" si="135"/>
        <v>0</v>
      </c>
      <c r="G306" t="e">
        <f t="shared" si="136"/>
        <v>#VALUE!</v>
      </c>
      <c r="H306" s="1">
        <f>'F12'!F309</f>
        <v>0</v>
      </c>
      <c r="I306" s="197">
        <f t="shared" si="134"/>
        <v>0.25</v>
      </c>
      <c r="J306" s="190" t="str">
        <f t="shared" si="150"/>
        <v/>
      </c>
      <c r="K306" s="190" t="str">
        <f t="shared" si="150"/>
        <v/>
      </c>
      <c r="L306" s="190" t="str">
        <f t="shared" si="150"/>
        <v/>
      </c>
      <c r="M306" s="190" t="str">
        <f t="shared" si="150"/>
        <v/>
      </c>
      <c r="N306" s="190" t="str">
        <f t="shared" si="150"/>
        <v/>
      </c>
      <c r="O306" s="190" t="str">
        <f t="shared" si="150"/>
        <v/>
      </c>
      <c r="P306" s="190" t="str">
        <f t="shared" si="150"/>
        <v/>
      </c>
      <c r="Q306" s="190" t="str">
        <f t="shared" si="150"/>
        <v/>
      </c>
      <c r="R306" s="190" t="str">
        <f t="shared" si="150"/>
        <v/>
      </c>
      <c r="S306" s="190" t="str">
        <f t="shared" si="150"/>
        <v/>
      </c>
      <c r="T306" s="190" t="str">
        <f t="shared" si="150"/>
        <v/>
      </c>
      <c r="U306" s="190" t="str">
        <f t="shared" si="150"/>
        <v/>
      </c>
      <c r="V306" s="190" t="str">
        <f t="shared" si="150"/>
        <v/>
      </c>
      <c r="W306" s="190" t="str">
        <f t="shared" si="150"/>
        <v/>
      </c>
      <c r="X306" s="190" t="str">
        <f t="shared" si="150"/>
        <v/>
      </c>
      <c r="Y306" s="190" t="str">
        <f t="shared" si="150"/>
        <v/>
      </c>
      <c r="Z306" s="190" t="str">
        <f t="shared" si="154"/>
        <v/>
      </c>
      <c r="AA306" s="190" t="str">
        <f t="shared" si="154"/>
        <v/>
      </c>
      <c r="AB306" s="190" t="str">
        <f t="shared" si="154"/>
        <v/>
      </c>
      <c r="AC306" s="190" t="str">
        <f t="shared" si="154"/>
        <v/>
      </c>
      <c r="AD306" s="190" t="str">
        <f t="shared" si="154"/>
        <v/>
      </c>
      <c r="AE306" s="190" t="str">
        <f t="shared" si="154"/>
        <v/>
      </c>
      <c r="AF306" s="190" t="str">
        <f t="shared" si="154"/>
        <v/>
      </c>
      <c r="AG306" s="190" t="str">
        <f t="shared" si="154"/>
        <v/>
      </c>
      <c r="AH306" s="190" t="str">
        <f t="shared" si="154"/>
        <v/>
      </c>
      <c r="AI306" s="190" t="str">
        <f t="shared" si="154"/>
        <v/>
      </c>
      <c r="AJ306" s="190" t="str">
        <f t="shared" si="154"/>
        <v/>
      </c>
      <c r="AK306" s="190" t="str">
        <f t="shared" si="154"/>
        <v/>
      </c>
      <c r="AL306" s="190" t="str">
        <f t="shared" si="154"/>
        <v/>
      </c>
      <c r="AM306" s="190" t="str">
        <f t="shared" si="154"/>
        <v/>
      </c>
      <c r="AN306" s="190" t="str">
        <f t="shared" si="154"/>
        <v/>
      </c>
      <c r="AO306" s="190" t="str">
        <f t="shared" si="153"/>
        <v/>
      </c>
      <c r="AP306" s="190" t="str">
        <f t="shared" si="153"/>
        <v/>
      </c>
      <c r="AQ306" s="190" t="str">
        <f t="shared" si="153"/>
        <v/>
      </c>
      <c r="AR306" s="190" t="str">
        <f t="shared" si="153"/>
        <v/>
      </c>
      <c r="AS306" s="190" t="str">
        <f t="shared" si="153"/>
        <v/>
      </c>
      <c r="AT306" s="190" t="str">
        <f t="shared" si="153"/>
        <v/>
      </c>
      <c r="AU306" s="190" t="str">
        <f t="shared" si="153"/>
        <v/>
      </c>
      <c r="AV306" s="190" t="str">
        <f t="shared" si="153"/>
        <v/>
      </c>
      <c r="AW306" s="190" t="str">
        <f t="shared" si="153"/>
        <v/>
      </c>
      <c r="AX306" s="190" t="str">
        <f t="shared" si="153"/>
        <v/>
      </c>
      <c r="AY306" s="190" t="str">
        <f t="shared" si="153"/>
        <v/>
      </c>
      <c r="AZ306" s="190" t="str">
        <f t="shared" si="153"/>
        <v/>
      </c>
      <c r="BA306" s="190" t="str">
        <f t="shared" si="153"/>
        <v/>
      </c>
      <c r="BB306" s="190" t="str">
        <f t="shared" si="153"/>
        <v/>
      </c>
      <c r="BC306" s="190" t="str">
        <f t="shared" si="153"/>
        <v/>
      </c>
      <c r="BD306" s="190" t="str">
        <f t="shared" si="151"/>
        <v/>
      </c>
      <c r="BE306" s="190" t="str">
        <f t="shared" si="155"/>
        <v/>
      </c>
      <c r="BF306" s="190" t="str">
        <f t="shared" si="149"/>
        <v/>
      </c>
      <c r="BG306" s="190" t="str">
        <f t="shared" si="149"/>
        <v/>
      </c>
      <c r="BH306" s="190" t="str">
        <f t="shared" si="149"/>
        <v/>
      </c>
      <c r="BI306" s="190" t="str">
        <f t="shared" si="149"/>
        <v/>
      </c>
      <c r="BJ306" s="190" t="str">
        <f t="shared" si="149"/>
        <v/>
      </c>
      <c r="BK306" s="190" t="str">
        <f t="shared" si="149"/>
        <v/>
      </c>
      <c r="BL306" s="190" t="str">
        <f t="shared" si="149"/>
        <v/>
      </c>
      <c r="BM306" s="190" t="str">
        <f t="shared" si="149"/>
        <v/>
      </c>
      <c r="BN306" s="190" t="str">
        <f t="shared" si="149"/>
        <v/>
      </c>
      <c r="BO306" s="190" t="str">
        <f t="shared" si="149"/>
        <v/>
      </c>
      <c r="BP306" s="190" t="str">
        <f t="shared" si="149"/>
        <v/>
      </c>
      <c r="BQ306" s="190" t="str">
        <f t="shared" si="149"/>
        <v/>
      </c>
      <c r="BR306" s="190" t="str">
        <f t="shared" si="149"/>
        <v/>
      </c>
      <c r="BS306" s="190" t="str">
        <f t="shared" si="149"/>
        <v/>
      </c>
      <c r="BT306" s="190" t="str">
        <f t="shared" si="144"/>
        <v/>
      </c>
      <c r="BU306" s="190" t="str">
        <f t="shared" si="144"/>
        <v/>
      </c>
      <c r="BV306" s="190" t="str">
        <f t="shared" si="144"/>
        <v/>
      </c>
      <c r="BW306" s="190" t="str">
        <f t="shared" si="144"/>
        <v/>
      </c>
      <c r="BX306" s="190" t="str">
        <f t="shared" si="144"/>
        <v/>
      </c>
      <c r="BY306" s="190" t="str">
        <f t="shared" si="144"/>
        <v/>
      </c>
      <c r="BZ306" t="e">
        <f>IF(LEFT(B306,6)=$A$1,IF(ISERROR(FIND(SALES!$M$8,MPAN!H306)),"",TRUE),"")</f>
        <v>#N/A</v>
      </c>
    </row>
    <row r="307" spans="1:78" x14ac:dyDescent="0.25">
      <c r="A307" t="e">
        <f>IF(BZ307=TRUE,BZ307&amp;COUNTIF($BZ$3:BZ307,"TRUE"),"")</f>
        <v>#N/A</v>
      </c>
      <c r="B307" s="625" t="str">
        <f t="shared" si="131"/>
        <v>00</v>
      </c>
      <c r="C307" s="626">
        <f>'F12'!E310</f>
        <v>0</v>
      </c>
      <c r="D307" s="1" t="str">
        <f t="shared" si="132"/>
        <v>0</v>
      </c>
      <c r="E307" s="1" t="str">
        <f t="shared" si="133"/>
        <v>0</v>
      </c>
      <c r="F307" t="str">
        <f t="shared" si="135"/>
        <v>0</v>
      </c>
      <c r="G307" t="e">
        <f t="shared" si="136"/>
        <v>#VALUE!</v>
      </c>
      <c r="H307" s="1">
        <f>'F12'!F310</f>
        <v>0</v>
      </c>
      <c r="I307" s="197">
        <f t="shared" si="134"/>
        <v>0.25</v>
      </c>
      <c r="J307" s="190" t="str">
        <f t="shared" si="150"/>
        <v/>
      </c>
      <c r="K307" s="190" t="str">
        <f t="shared" si="150"/>
        <v/>
      </c>
      <c r="L307" s="190" t="str">
        <f t="shared" si="150"/>
        <v/>
      </c>
      <c r="M307" s="190" t="str">
        <f t="shared" si="150"/>
        <v/>
      </c>
      <c r="N307" s="190" t="str">
        <f t="shared" si="150"/>
        <v/>
      </c>
      <c r="O307" s="190" t="str">
        <f t="shared" si="150"/>
        <v/>
      </c>
      <c r="P307" s="190" t="str">
        <f t="shared" si="150"/>
        <v/>
      </c>
      <c r="Q307" s="190" t="str">
        <f t="shared" si="150"/>
        <v/>
      </c>
      <c r="R307" s="190" t="str">
        <f t="shared" si="150"/>
        <v/>
      </c>
      <c r="S307" s="190" t="str">
        <f t="shared" si="150"/>
        <v/>
      </c>
      <c r="T307" s="190" t="str">
        <f t="shared" si="150"/>
        <v/>
      </c>
      <c r="U307" s="190" t="str">
        <f t="shared" si="150"/>
        <v/>
      </c>
      <c r="V307" s="190" t="str">
        <f t="shared" si="150"/>
        <v/>
      </c>
      <c r="W307" s="190" t="str">
        <f t="shared" si="150"/>
        <v/>
      </c>
      <c r="X307" s="190" t="str">
        <f t="shared" si="150"/>
        <v/>
      </c>
      <c r="Y307" s="190" t="str">
        <f t="shared" si="150"/>
        <v/>
      </c>
      <c r="Z307" s="190" t="str">
        <f t="shared" si="154"/>
        <v/>
      </c>
      <c r="AA307" s="190" t="str">
        <f t="shared" si="154"/>
        <v/>
      </c>
      <c r="AB307" s="190" t="str">
        <f t="shared" si="154"/>
        <v/>
      </c>
      <c r="AC307" s="190" t="str">
        <f t="shared" si="154"/>
        <v/>
      </c>
      <c r="AD307" s="190" t="str">
        <f t="shared" si="154"/>
        <v/>
      </c>
      <c r="AE307" s="190" t="str">
        <f t="shared" si="154"/>
        <v/>
      </c>
      <c r="AF307" s="190" t="str">
        <f t="shared" si="154"/>
        <v/>
      </c>
      <c r="AG307" s="190" t="str">
        <f t="shared" si="154"/>
        <v/>
      </c>
      <c r="AH307" s="190" t="str">
        <f t="shared" si="154"/>
        <v/>
      </c>
      <c r="AI307" s="190" t="str">
        <f t="shared" si="154"/>
        <v/>
      </c>
      <c r="AJ307" s="190" t="str">
        <f t="shared" si="154"/>
        <v/>
      </c>
      <c r="AK307" s="190" t="str">
        <f t="shared" si="154"/>
        <v/>
      </c>
      <c r="AL307" s="190" t="str">
        <f t="shared" si="154"/>
        <v/>
      </c>
      <c r="AM307" s="190" t="str">
        <f t="shared" si="154"/>
        <v/>
      </c>
      <c r="AN307" s="190" t="str">
        <f t="shared" si="154"/>
        <v/>
      </c>
      <c r="AO307" s="190" t="str">
        <f t="shared" si="153"/>
        <v/>
      </c>
      <c r="AP307" s="190" t="str">
        <f t="shared" si="153"/>
        <v/>
      </c>
      <c r="AQ307" s="190" t="str">
        <f t="shared" si="153"/>
        <v/>
      </c>
      <c r="AR307" s="190" t="str">
        <f t="shared" si="153"/>
        <v/>
      </c>
      <c r="AS307" s="190" t="str">
        <f t="shared" si="153"/>
        <v/>
      </c>
      <c r="AT307" s="190" t="str">
        <f t="shared" si="153"/>
        <v/>
      </c>
      <c r="AU307" s="190" t="str">
        <f t="shared" si="153"/>
        <v/>
      </c>
      <c r="AV307" s="190" t="str">
        <f t="shared" si="153"/>
        <v/>
      </c>
      <c r="AW307" s="190" t="str">
        <f t="shared" si="153"/>
        <v/>
      </c>
      <c r="AX307" s="190" t="str">
        <f t="shared" si="153"/>
        <v/>
      </c>
      <c r="AY307" s="190" t="str">
        <f t="shared" si="153"/>
        <v/>
      </c>
      <c r="AZ307" s="190" t="str">
        <f t="shared" si="153"/>
        <v/>
      </c>
      <c r="BA307" s="190" t="str">
        <f t="shared" si="153"/>
        <v/>
      </c>
      <c r="BB307" s="190" t="str">
        <f t="shared" si="153"/>
        <v/>
      </c>
      <c r="BC307" s="190" t="str">
        <f t="shared" si="153"/>
        <v/>
      </c>
      <c r="BD307" s="190" t="str">
        <f t="shared" si="151"/>
        <v/>
      </c>
      <c r="BE307" s="190" t="str">
        <f t="shared" si="155"/>
        <v/>
      </c>
      <c r="BF307" s="190" t="str">
        <f t="shared" si="149"/>
        <v/>
      </c>
      <c r="BG307" s="190" t="str">
        <f t="shared" si="149"/>
        <v/>
      </c>
      <c r="BH307" s="190" t="str">
        <f t="shared" si="149"/>
        <v/>
      </c>
      <c r="BI307" s="190" t="str">
        <f t="shared" si="149"/>
        <v/>
      </c>
      <c r="BJ307" s="190" t="str">
        <f t="shared" si="149"/>
        <v/>
      </c>
      <c r="BK307" s="190" t="str">
        <f t="shared" si="149"/>
        <v/>
      </c>
      <c r="BL307" s="190" t="str">
        <f t="shared" si="149"/>
        <v/>
      </c>
      <c r="BM307" s="190" t="str">
        <f t="shared" si="149"/>
        <v/>
      </c>
      <c r="BN307" s="190" t="str">
        <f t="shared" si="149"/>
        <v/>
      </c>
      <c r="BO307" s="190" t="str">
        <f t="shared" si="149"/>
        <v/>
      </c>
      <c r="BP307" s="190" t="str">
        <f t="shared" si="149"/>
        <v/>
      </c>
      <c r="BQ307" s="190" t="str">
        <f t="shared" si="149"/>
        <v/>
      </c>
      <c r="BR307" s="190" t="str">
        <f t="shared" si="149"/>
        <v/>
      </c>
      <c r="BS307" s="190" t="str">
        <f t="shared" si="149"/>
        <v/>
      </c>
      <c r="BT307" s="190" t="str">
        <f t="shared" si="144"/>
        <v/>
      </c>
      <c r="BU307" s="190" t="str">
        <f t="shared" si="144"/>
        <v/>
      </c>
      <c r="BV307" s="190" t="str">
        <f t="shared" si="144"/>
        <v/>
      </c>
      <c r="BW307" s="190" t="str">
        <f t="shared" si="144"/>
        <v/>
      </c>
      <c r="BX307" s="190" t="str">
        <f t="shared" si="144"/>
        <v/>
      </c>
      <c r="BY307" s="190" t="str">
        <f t="shared" si="144"/>
        <v/>
      </c>
      <c r="BZ307" t="e">
        <f>IF(LEFT(B307,6)=$A$1,IF(ISERROR(FIND(SALES!$M$8,MPAN!H307)),"",TRUE),"")</f>
        <v>#N/A</v>
      </c>
    </row>
    <row r="308" spans="1:78" x14ac:dyDescent="0.25">
      <c r="A308" t="e">
        <f>IF(BZ308=TRUE,BZ308&amp;COUNTIF($BZ$3:BZ308,"TRUE"),"")</f>
        <v>#N/A</v>
      </c>
      <c r="B308" s="625" t="str">
        <f t="shared" si="131"/>
        <v>00</v>
      </c>
      <c r="C308" s="626">
        <f>'F12'!E311</f>
        <v>0</v>
      </c>
      <c r="D308" s="1" t="str">
        <f t="shared" si="132"/>
        <v>0</v>
      </c>
      <c r="E308" s="1" t="str">
        <f t="shared" si="133"/>
        <v>0</v>
      </c>
      <c r="F308" t="str">
        <f t="shared" si="135"/>
        <v>0</v>
      </c>
      <c r="G308" t="e">
        <f t="shared" si="136"/>
        <v>#VALUE!</v>
      </c>
      <c r="H308" s="1">
        <f>'F12'!F311</f>
        <v>0</v>
      </c>
      <c r="I308" s="197">
        <f t="shared" si="134"/>
        <v>0.25</v>
      </c>
      <c r="J308" s="190" t="str">
        <f t="shared" si="150"/>
        <v/>
      </c>
      <c r="K308" s="190" t="str">
        <f t="shared" si="150"/>
        <v/>
      </c>
      <c r="L308" s="190" t="str">
        <f t="shared" si="150"/>
        <v/>
      </c>
      <c r="M308" s="190" t="str">
        <f t="shared" si="150"/>
        <v/>
      </c>
      <c r="N308" s="190" t="str">
        <f t="shared" si="150"/>
        <v/>
      </c>
      <c r="O308" s="190" t="str">
        <f t="shared" si="150"/>
        <v/>
      </c>
      <c r="P308" s="190" t="str">
        <f t="shared" si="150"/>
        <v/>
      </c>
      <c r="Q308" s="190" t="str">
        <f t="shared" si="150"/>
        <v/>
      </c>
      <c r="R308" s="190" t="str">
        <f t="shared" si="150"/>
        <v/>
      </c>
      <c r="S308" s="190" t="str">
        <f t="shared" si="150"/>
        <v/>
      </c>
      <c r="T308" s="190" t="str">
        <f t="shared" si="150"/>
        <v/>
      </c>
      <c r="U308" s="190" t="str">
        <f t="shared" si="150"/>
        <v/>
      </c>
      <c r="V308" s="190" t="str">
        <f t="shared" si="150"/>
        <v/>
      </c>
      <c r="W308" s="190" t="str">
        <f t="shared" si="150"/>
        <v/>
      </c>
      <c r="X308" s="190" t="str">
        <f t="shared" si="150"/>
        <v/>
      </c>
      <c r="Y308" s="190" t="str">
        <f t="shared" si="150"/>
        <v/>
      </c>
      <c r="Z308" s="190" t="str">
        <f t="shared" si="154"/>
        <v/>
      </c>
      <c r="AA308" s="190" t="str">
        <f t="shared" si="154"/>
        <v/>
      </c>
      <c r="AB308" s="190" t="str">
        <f t="shared" si="154"/>
        <v/>
      </c>
      <c r="AC308" s="190" t="str">
        <f t="shared" si="154"/>
        <v/>
      </c>
      <c r="AD308" s="190" t="str">
        <f t="shared" si="154"/>
        <v/>
      </c>
      <c r="AE308" s="190" t="str">
        <f t="shared" si="154"/>
        <v/>
      </c>
      <c r="AF308" s="190" t="str">
        <f t="shared" si="154"/>
        <v/>
      </c>
      <c r="AG308" s="190" t="str">
        <f t="shared" si="154"/>
        <v/>
      </c>
      <c r="AH308" s="190" t="str">
        <f t="shared" si="154"/>
        <v/>
      </c>
      <c r="AI308" s="190" t="str">
        <f t="shared" si="154"/>
        <v/>
      </c>
      <c r="AJ308" s="190" t="str">
        <f t="shared" si="154"/>
        <v/>
      </c>
      <c r="AK308" s="190" t="str">
        <f t="shared" si="154"/>
        <v/>
      </c>
      <c r="AL308" s="190" t="str">
        <f t="shared" si="154"/>
        <v/>
      </c>
      <c r="AM308" s="190" t="str">
        <f t="shared" si="154"/>
        <v/>
      </c>
      <c r="AN308" s="190" t="str">
        <f t="shared" si="154"/>
        <v/>
      </c>
      <c r="AO308" s="190" t="str">
        <f t="shared" si="153"/>
        <v/>
      </c>
      <c r="AP308" s="190" t="str">
        <f t="shared" si="153"/>
        <v/>
      </c>
      <c r="AQ308" s="190" t="str">
        <f t="shared" si="153"/>
        <v/>
      </c>
      <c r="AR308" s="190" t="str">
        <f t="shared" si="153"/>
        <v/>
      </c>
      <c r="AS308" s="190" t="str">
        <f t="shared" si="153"/>
        <v/>
      </c>
      <c r="AT308" s="190" t="str">
        <f t="shared" si="153"/>
        <v/>
      </c>
      <c r="AU308" s="190" t="str">
        <f t="shared" si="153"/>
        <v/>
      </c>
      <c r="AV308" s="190" t="str">
        <f t="shared" si="153"/>
        <v/>
      </c>
      <c r="AW308" s="190" t="str">
        <f t="shared" si="153"/>
        <v/>
      </c>
      <c r="AX308" s="190" t="str">
        <f t="shared" si="153"/>
        <v/>
      </c>
      <c r="AY308" s="190" t="str">
        <f t="shared" si="153"/>
        <v/>
      </c>
      <c r="AZ308" s="190" t="str">
        <f t="shared" si="153"/>
        <v/>
      </c>
      <c r="BA308" s="190" t="str">
        <f t="shared" si="153"/>
        <v/>
      </c>
      <c r="BB308" s="190" t="str">
        <f t="shared" si="153"/>
        <v/>
      </c>
      <c r="BC308" s="190" t="str">
        <f t="shared" si="153"/>
        <v/>
      </c>
      <c r="BD308" s="190" t="str">
        <f t="shared" si="151"/>
        <v/>
      </c>
      <c r="BE308" s="190" t="str">
        <f t="shared" si="155"/>
        <v/>
      </c>
      <c r="BF308" s="190" t="str">
        <f t="shared" si="149"/>
        <v/>
      </c>
      <c r="BG308" s="190" t="str">
        <f t="shared" si="149"/>
        <v/>
      </c>
      <c r="BH308" s="190" t="str">
        <f t="shared" si="149"/>
        <v/>
      </c>
      <c r="BI308" s="190" t="str">
        <f t="shared" ref="BI308:BS308" si="156">IF(BI$2&gt;LEN($H308),IF(BI$1=1,IF(LEN($H308)=2,"0"&amp;$H308,""),""),RIGHT(LEFT($H308,BI$2),3))</f>
        <v/>
      </c>
      <c r="BJ308" s="190" t="str">
        <f t="shared" si="156"/>
        <v/>
      </c>
      <c r="BK308" s="190" t="str">
        <f t="shared" si="156"/>
        <v/>
      </c>
      <c r="BL308" s="190" t="str">
        <f t="shared" si="156"/>
        <v/>
      </c>
      <c r="BM308" s="190" t="str">
        <f t="shared" si="156"/>
        <v/>
      </c>
      <c r="BN308" s="190" t="str">
        <f t="shared" si="156"/>
        <v/>
      </c>
      <c r="BO308" s="190" t="str">
        <f t="shared" si="156"/>
        <v/>
      </c>
      <c r="BP308" s="190" t="str">
        <f t="shared" si="156"/>
        <v/>
      </c>
      <c r="BQ308" s="190" t="str">
        <f t="shared" si="156"/>
        <v/>
      </c>
      <c r="BR308" s="190" t="str">
        <f t="shared" si="156"/>
        <v/>
      </c>
      <c r="BS308" s="190" t="str">
        <f t="shared" si="156"/>
        <v/>
      </c>
      <c r="BT308" s="190" t="str">
        <f t="shared" si="144"/>
        <v/>
      </c>
      <c r="BU308" s="190" t="str">
        <f t="shared" si="144"/>
        <v/>
      </c>
      <c r="BV308" s="190" t="str">
        <f t="shared" si="144"/>
        <v/>
      </c>
      <c r="BW308" s="190" t="str">
        <f t="shared" si="144"/>
        <v/>
      </c>
      <c r="BX308" s="190" t="str">
        <f t="shared" si="144"/>
        <v/>
      </c>
      <c r="BY308" s="190" t="str">
        <f t="shared" si="144"/>
        <v/>
      </c>
      <c r="BZ308" t="e">
        <f>IF(LEFT(B308,6)=$A$1,IF(ISERROR(FIND(SALES!$M$8,MPAN!H308)),"",TRUE),"")</f>
        <v>#N/A</v>
      </c>
    </row>
    <row r="309" spans="1:78" x14ac:dyDescent="0.25">
      <c r="A309" t="e">
        <f>IF(BZ309=TRUE,BZ309&amp;COUNTIF($BZ$3:BZ309,"TRUE"),"")</f>
        <v>#N/A</v>
      </c>
      <c r="B309" s="625" t="str">
        <f t="shared" si="131"/>
        <v>00</v>
      </c>
      <c r="C309" s="626">
        <f>'F12'!E312</f>
        <v>0</v>
      </c>
      <c r="D309" s="1" t="str">
        <f t="shared" si="132"/>
        <v>0</v>
      </c>
      <c r="E309" s="1" t="str">
        <f t="shared" si="133"/>
        <v>0</v>
      </c>
      <c r="F309" t="str">
        <f t="shared" si="135"/>
        <v>0</v>
      </c>
      <c r="G309" t="e">
        <f t="shared" si="136"/>
        <v>#VALUE!</v>
      </c>
      <c r="H309" s="1">
        <f>'F12'!F312</f>
        <v>0</v>
      </c>
      <c r="I309" s="197">
        <f t="shared" si="134"/>
        <v>0.25</v>
      </c>
      <c r="J309" s="190" t="str">
        <f t="shared" si="150"/>
        <v/>
      </c>
      <c r="K309" s="190" t="str">
        <f t="shared" si="150"/>
        <v/>
      </c>
      <c r="L309" s="190" t="str">
        <f t="shared" si="150"/>
        <v/>
      </c>
      <c r="M309" s="190" t="str">
        <f t="shared" si="150"/>
        <v/>
      </c>
      <c r="N309" s="190" t="str">
        <f t="shared" si="150"/>
        <v/>
      </c>
      <c r="O309" s="190" t="str">
        <f t="shared" si="150"/>
        <v/>
      </c>
      <c r="P309" s="190" t="str">
        <f t="shared" si="150"/>
        <v/>
      </c>
      <c r="Q309" s="190" t="str">
        <f t="shared" si="150"/>
        <v/>
      </c>
      <c r="R309" s="190" t="str">
        <f t="shared" si="150"/>
        <v/>
      </c>
      <c r="S309" s="190" t="str">
        <f t="shared" si="150"/>
        <v/>
      </c>
      <c r="T309" s="190" t="str">
        <f t="shared" si="150"/>
        <v/>
      </c>
      <c r="U309" s="190" t="str">
        <f t="shared" si="150"/>
        <v/>
      </c>
      <c r="V309" s="190" t="str">
        <f t="shared" si="150"/>
        <v/>
      </c>
      <c r="W309" s="190" t="str">
        <f t="shared" si="150"/>
        <v/>
      </c>
      <c r="X309" s="190" t="str">
        <f t="shared" si="150"/>
        <v/>
      </c>
      <c r="Y309" s="190" t="str">
        <f t="shared" si="150"/>
        <v/>
      </c>
      <c r="Z309" s="190" t="str">
        <f t="shared" si="154"/>
        <v/>
      </c>
      <c r="AA309" s="190" t="str">
        <f t="shared" si="154"/>
        <v/>
      </c>
      <c r="AB309" s="190" t="str">
        <f t="shared" si="154"/>
        <v/>
      </c>
      <c r="AC309" s="190" t="str">
        <f t="shared" si="154"/>
        <v/>
      </c>
      <c r="AD309" s="190" t="str">
        <f t="shared" si="154"/>
        <v/>
      </c>
      <c r="AE309" s="190" t="str">
        <f t="shared" si="154"/>
        <v/>
      </c>
      <c r="AF309" s="190" t="str">
        <f t="shared" si="154"/>
        <v/>
      </c>
      <c r="AG309" s="190" t="str">
        <f t="shared" si="154"/>
        <v/>
      </c>
      <c r="AH309" s="190" t="str">
        <f t="shared" si="154"/>
        <v/>
      </c>
      <c r="AI309" s="190" t="str">
        <f t="shared" si="154"/>
        <v/>
      </c>
      <c r="AJ309" s="190" t="str">
        <f t="shared" si="154"/>
        <v/>
      </c>
      <c r="AK309" s="190" t="str">
        <f t="shared" si="154"/>
        <v/>
      </c>
      <c r="AL309" s="190" t="str">
        <f t="shared" si="154"/>
        <v/>
      </c>
      <c r="AM309" s="190" t="str">
        <f t="shared" si="154"/>
        <v/>
      </c>
      <c r="AN309" s="190" t="str">
        <f t="shared" si="154"/>
        <v/>
      </c>
      <c r="AO309" s="190" t="str">
        <f t="shared" si="153"/>
        <v/>
      </c>
      <c r="AP309" s="190" t="str">
        <f t="shared" si="153"/>
        <v/>
      </c>
      <c r="AQ309" s="190" t="str">
        <f t="shared" si="153"/>
        <v/>
      </c>
      <c r="AR309" s="190" t="str">
        <f t="shared" si="153"/>
        <v/>
      </c>
      <c r="AS309" s="190" t="str">
        <f t="shared" si="153"/>
        <v/>
      </c>
      <c r="AT309" s="190" t="str">
        <f t="shared" si="153"/>
        <v/>
      </c>
      <c r="AU309" s="190" t="str">
        <f t="shared" si="153"/>
        <v/>
      </c>
      <c r="AV309" s="190" t="str">
        <f t="shared" si="153"/>
        <v/>
      </c>
      <c r="AW309" s="190" t="str">
        <f t="shared" si="153"/>
        <v/>
      </c>
      <c r="AX309" s="190" t="str">
        <f t="shared" si="153"/>
        <v/>
      </c>
      <c r="AY309" s="190" t="str">
        <f t="shared" si="153"/>
        <v/>
      </c>
      <c r="AZ309" s="190" t="str">
        <f t="shared" si="153"/>
        <v/>
      </c>
      <c r="BA309" s="190" t="str">
        <f t="shared" si="153"/>
        <v/>
      </c>
      <c r="BB309" s="190" t="str">
        <f t="shared" si="153"/>
        <v/>
      </c>
      <c r="BC309" s="190" t="str">
        <f t="shared" si="153"/>
        <v/>
      </c>
      <c r="BD309" s="190" t="str">
        <f t="shared" si="151"/>
        <v/>
      </c>
      <c r="BE309" s="190" t="str">
        <f t="shared" si="155"/>
        <v/>
      </c>
      <c r="BF309" s="190" t="str">
        <f t="shared" ref="BF309:BU327" si="157">IF(BF$2&gt;LEN($H309),IF(BF$1=1,IF(LEN($H309)=2,"0"&amp;$H309,""),""),RIGHT(LEFT($H309,BF$2),3))</f>
        <v/>
      </c>
      <c r="BG309" s="190" t="str">
        <f t="shared" si="157"/>
        <v/>
      </c>
      <c r="BH309" s="190" t="str">
        <f t="shared" si="157"/>
        <v/>
      </c>
      <c r="BI309" s="190" t="str">
        <f t="shared" si="157"/>
        <v/>
      </c>
      <c r="BJ309" s="190" t="str">
        <f t="shared" si="157"/>
        <v/>
      </c>
      <c r="BK309" s="190" t="str">
        <f t="shared" si="157"/>
        <v/>
      </c>
      <c r="BL309" s="190" t="str">
        <f t="shared" si="157"/>
        <v/>
      </c>
      <c r="BM309" s="190" t="str">
        <f t="shared" si="157"/>
        <v/>
      </c>
      <c r="BN309" s="190" t="str">
        <f t="shared" si="157"/>
        <v/>
      </c>
      <c r="BO309" s="190" t="str">
        <f t="shared" si="157"/>
        <v/>
      </c>
      <c r="BP309" s="190" t="str">
        <f t="shared" si="157"/>
        <v/>
      </c>
      <c r="BQ309" s="190" t="str">
        <f t="shared" si="157"/>
        <v/>
      </c>
      <c r="BR309" s="190" t="str">
        <f t="shared" si="157"/>
        <v/>
      </c>
      <c r="BS309" s="190" t="str">
        <f t="shared" si="157"/>
        <v/>
      </c>
      <c r="BT309" s="190" t="str">
        <f t="shared" si="144"/>
        <v/>
      </c>
      <c r="BU309" s="190" t="str">
        <f t="shared" si="144"/>
        <v/>
      </c>
      <c r="BV309" s="190" t="str">
        <f t="shared" si="144"/>
        <v/>
      </c>
      <c r="BW309" s="190" t="str">
        <f t="shared" si="144"/>
        <v/>
      </c>
      <c r="BX309" s="190" t="str">
        <f t="shared" si="144"/>
        <v/>
      </c>
      <c r="BY309" s="190" t="str">
        <f t="shared" si="144"/>
        <v/>
      </c>
      <c r="BZ309" t="e">
        <f>IF(LEFT(B309,6)=$A$1,IF(ISERROR(FIND(SALES!$M$8,MPAN!H309)),"",TRUE),"")</f>
        <v>#N/A</v>
      </c>
    </row>
    <row r="310" spans="1:78" x14ac:dyDescent="0.25">
      <c r="A310" t="e">
        <f>IF(BZ310=TRUE,BZ310&amp;COUNTIF($BZ$3:BZ310,"TRUE"),"")</f>
        <v>#N/A</v>
      </c>
      <c r="B310" s="625" t="str">
        <f t="shared" si="131"/>
        <v>00</v>
      </c>
      <c r="C310" s="626">
        <f>'F12'!E313</f>
        <v>0</v>
      </c>
      <c r="D310" s="1" t="str">
        <f t="shared" si="132"/>
        <v>0</v>
      </c>
      <c r="E310" s="1" t="str">
        <f t="shared" si="133"/>
        <v>0</v>
      </c>
      <c r="F310" t="str">
        <f t="shared" si="135"/>
        <v>0</v>
      </c>
      <c r="G310" t="e">
        <f t="shared" si="136"/>
        <v>#VALUE!</v>
      </c>
      <c r="H310" s="1">
        <f>'F12'!F313</f>
        <v>0</v>
      </c>
      <c r="I310" s="197">
        <f t="shared" si="134"/>
        <v>0.25</v>
      </c>
      <c r="J310" s="190" t="str">
        <f t="shared" si="150"/>
        <v/>
      </c>
      <c r="K310" s="190" t="str">
        <f t="shared" si="150"/>
        <v/>
      </c>
      <c r="L310" s="190" t="str">
        <f t="shared" si="150"/>
        <v/>
      </c>
      <c r="M310" s="190" t="str">
        <f t="shared" si="150"/>
        <v/>
      </c>
      <c r="N310" s="190" t="str">
        <f t="shared" si="150"/>
        <v/>
      </c>
      <c r="O310" s="190" t="str">
        <f t="shared" si="150"/>
        <v/>
      </c>
      <c r="P310" s="190" t="str">
        <f t="shared" si="150"/>
        <v/>
      </c>
      <c r="Q310" s="190" t="str">
        <f t="shared" si="150"/>
        <v/>
      </c>
      <c r="R310" s="190" t="str">
        <f t="shared" si="150"/>
        <v/>
      </c>
      <c r="S310" s="190" t="str">
        <f t="shared" si="150"/>
        <v/>
      </c>
      <c r="T310" s="190" t="str">
        <f t="shared" si="150"/>
        <v/>
      </c>
      <c r="U310" s="190" t="str">
        <f t="shared" si="150"/>
        <v/>
      </c>
      <c r="V310" s="190" t="str">
        <f t="shared" si="150"/>
        <v/>
      </c>
      <c r="W310" s="190" t="str">
        <f t="shared" si="150"/>
        <v/>
      </c>
      <c r="X310" s="190" t="str">
        <f t="shared" si="150"/>
        <v/>
      </c>
      <c r="Y310" s="190" t="str">
        <f>IF(Y$2&gt;LEN($H310),IF(Y$1=1,IF(LEN($H310)=2,"0"&amp;$H310,""),""),RIGHT(LEFT($H310,Y$2),3))</f>
        <v/>
      </c>
      <c r="Z310" s="190" t="str">
        <f t="shared" si="154"/>
        <v/>
      </c>
      <c r="AA310" s="190" t="str">
        <f t="shared" si="154"/>
        <v/>
      </c>
      <c r="AB310" s="190" t="str">
        <f t="shared" si="154"/>
        <v/>
      </c>
      <c r="AC310" s="190" t="str">
        <f t="shared" si="154"/>
        <v/>
      </c>
      <c r="AD310" s="190" t="str">
        <f t="shared" si="154"/>
        <v/>
      </c>
      <c r="AE310" s="190" t="str">
        <f t="shared" si="154"/>
        <v/>
      </c>
      <c r="AF310" s="190" t="str">
        <f t="shared" si="154"/>
        <v/>
      </c>
      <c r="AG310" s="190" t="str">
        <f t="shared" si="154"/>
        <v/>
      </c>
      <c r="AH310" s="190" t="str">
        <f t="shared" si="154"/>
        <v/>
      </c>
      <c r="AI310" s="190" t="str">
        <f t="shared" si="154"/>
        <v/>
      </c>
      <c r="AJ310" s="190" t="str">
        <f t="shared" si="154"/>
        <v/>
      </c>
      <c r="AK310" s="190" t="str">
        <f t="shared" si="154"/>
        <v/>
      </c>
      <c r="AL310" s="190" t="str">
        <f t="shared" si="154"/>
        <v/>
      </c>
      <c r="AM310" s="190" t="str">
        <f t="shared" si="154"/>
        <v/>
      </c>
      <c r="AN310" s="190" t="str">
        <f t="shared" si="154"/>
        <v/>
      </c>
      <c r="AO310" s="190" t="str">
        <f t="shared" si="153"/>
        <v/>
      </c>
      <c r="AP310" s="190" t="str">
        <f t="shared" si="153"/>
        <v/>
      </c>
      <c r="AQ310" s="190" t="str">
        <f t="shared" si="153"/>
        <v/>
      </c>
      <c r="AR310" s="190" t="str">
        <f t="shared" si="153"/>
        <v/>
      </c>
      <c r="AS310" s="190" t="str">
        <f t="shared" si="153"/>
        <v/>
      </c>
      <c r="AT310" s="190" t="str">
        <f t="shared" si="153"/>
        <v/>
      </c>
      <c r="AU310" s="190" t="str">
        <f t="shared" si="153"/>
        <v/>
      </c>
      <c r="AV310" s="190" t="str">
        <f t="shared" si="153"/>
        <v/>
      </c>
      <c r="AW310" s="190" t="str">
        <f t="shared" si="153"/>
        <v/>
      </c>
      <c r="AX310" s="190" t="str">
        <f t="shared" si="153"/>
        <v/>
      </c>
      <c r="AY310" s="190" t="str">
        <f t="shared" si="153"/>
        <v/>
      </c>
      <c r="AZ310" s="190" t="str">
        <f t="shared" si="153"/>
        <v/>
      </c>
      <c r="BA310" s="190" t="str">
        <f t="shared" si="153"/>
        <v/>
      </c>
      <c r="BB310" s="190" t="str">
        <f t="shared" si="153"/>
        <v/>
      </c>
      <c r="BC310" s="190" t="str">
        <f t="shared" si="153"/>
        <v/>
      </c>
      <c r="BD310" s="190" t="str">
        <f t="shared" si="151"/>
        <v/>
      </c>
      <c r="BE310" s="190" t="str">
        <f t="shared" si="155"/>
        <v/>
      </c>
      <c r="BF310" s="190" t="str">
        <f t="shared" si="157"/>
        <v/>
      </c>
      <c r="BG310" s="190" t="str">
        <f t="shared" si="157"/>
        <v/>
      </c>
      <c r="BH310" s="190" t="str">
        <f t="shared" si="157"/>
        <v/>
      </c>
      <c r="BI310" s="190" t="str">
        <f t="shared" si="157"/>
        <v/>
      </c>
      <c r="BJ310" s="190" t="str">
        <f t="shared" si="157"/>
        <v/>
      </c>
      <c r="BK310" s="190" t="str">
        <f t="shared" si="157"/>
        <v/>
      </c>
      <c r="BL310" s="190" t="str">
        <f t="shared" si="157"/>
        <v/>
      </c>
      <c r="BM310" s="190" t="str">
        <f t="shared" si="157"/>
        <v/>
      </c>
      <c r="BN310" s="190" t="str">
        <f t="shared" si="157"/>
        <v/>
      </c>
      <c r="BO310" s="190" t="str">
        <f t="shared" si="157"/>
        <v/>
      </c>
      <c r="BP310" s="190" t="str">
        <f t="shared" si="157"/>
        <v/>
      </c>
      <c r="BQ310" s="190" t="str">
        <f t="shared" si="157"/>
        <v/>
      </c>
      <c r="BR310" s="190" t="str">
        <f t="shared" si="157"/>
        <v/>
      </c>
      <c r="BS310" s="190" t="str">
        <f t="shared" si="157"/>
        <v/>
      </c>
      <c r="BT310" s="190" t="str">
        <f t="shared" si="144"/>
        <v/>
      </c>
      <c r="BU310" s="190" t="str">
        <f t="shared" si="144"/>
        <v/>
      </c>
      <c r="BV310" s="190" t="str">
        <f t="shared" si="144"/>
        <v/>
      </c>
      <c r="BW310" s="190" t="str">
        <f t="shared" si="144"/>
        <v/>
      </c>
      <c r="BX310" s="190" t="str">
        <f t="shared" si="144"/>
        <v/>
      </c>
      <c r="BY310" s="190" t="str">
        <f t="shared" si="144"/>
        <v/>
      </c>
      <c r="BZ310" t="e">
        <f>IF(LEFT(B310,6)=$A$1,IF(ISERROR(FIND(SALES!$M$8,MPAN!H310)),"",TRUE),"")</f>
        <v>#N/A</v>
      </c>
    </row>
    <row r="311" spans="1:78" x14ac:dyDescent="0.25">
      <c r="A311" t="e">
        <f>IF(BZ311=TRUE,BZ311&amp;COUNTIF($BZ$3:BZ311,"TRUE"),"")</f>
        <v>#N/A</v>
      </c>
      <c r="B311" s="625" t="str">
        <f t="shared" si="131"/>
        <v>00</v>
      </c>
      <c r="C311" s="626">
        <f>'F12'!E314</f>
        <v>0</v>
      </c>
      <c r="D311" s="1" t="str">
        <f t="shared" si="132"/>
        <v>0</v>
      </c>
      <c r="E311" s="1" t="str">
        <f t="shared" si="133"/>
        <v>0</v>
      </c>
      <c r="F311" t="str">
        <f t="shared" si="135"/>
        <v>0</v>
      </c>
      <c r="G311" t="e">
        <f t="shared" si="136"/>
        <v>#VALUE!</v>
      </c>
      <c r="H311" s="1">
        <f>'F12'!F314</f>
        <v>0</v>
      </c>
      <c r="I311" s="197">
        <f t="shared" si="134"/>
        <v>0.25</v>
      </c>
      <c r="J311" s="190" t="str">
        <f t="shared" ref="J311:Y326" si="158">IF(J$2&gt;LEN($H311),IF(J$1=1,IF(LEN($H311)=2,"0"&amp;$H311,""),""),RIGHT(LEFT($H311,J$2),3))</f>
        <v/>
      </c>
      <c r="K311" s="190" t="str">
        <f t="shared" si="158"/>
        <v/>
      </c>
      <c r="L311" s="190" t="str">
        <f t="shared" si="158"/>
        <v/>
      </c>
      <c r="M311" s="190" t="str">
        <f t="shared" si="158"/>
        <v/>
      </c>
      <c r="N311" s="190" t="str">
        <f t="shared" si="158"/>
        <v/>
      </c>
      <c r="O311" s="190" t="str">
        <f t="shared" si="158"/>
        <v/>
      </c>
      <c r="P311" s="190" t="str">
        <f t="shared" si="158"/>
        <v/>
      </c>
      <c r="Q311" s="190" t="str">
        <f t="shared" si="158"/>
        <v/>
      </c>
      <c r="R311" s="190" t="str">
        <f t="shared" si="158"/>
        <v/>
      </c>
      <c r="S311" s="190" t="str">
        <f t="shared" si="158"/>
        <v/>
      </c>
      <c r="T311" s="190" t="str">
        <f t="shared" si="158"/>
        <v/>
      </c>
      <c r="U311" s="190" t="str">
        <f t="shared" si="158"/>
        <v/>
      </c>
      <c r="V311" s="190" t="str">
        <f t="shared" si="158"/>
        <v/>
      </c>
      <c r="W311" s="190" t="str">
        <f t="shared" si="158"/>
        <v/>
      </c>
      <c r="X311" s="190" t="str">
        <f t="shared" si="158"/>
        <v/>
      </c>
      <c r="Y311" s="190" t="str">
        <f t="shared" si="158"/>
        <v/>
      </c>
      <c r="Z311" s="190" t="str">
        <f t="shared" si="154"/>
        <v/>
      </c>
      <c r="AA311" s="190" t="str">
        <f t="shared" si="154"/>
        <v/>
      </c>
      <c r="AB311" s="190" t="str">
        <f t="shared" si="154"/>
        <v/>
      </c>
      <c r="AC311" s="190" t="str">
        <f t="shared" si="154"/>
        <v/>
      </c>
      <c r="AD311" s="190" t="str">
        <f t="shared" si="154"/>
        <v/>
      </c>
      <c r="AE311" s="190" t="str">
        <f t="shared" si="154"/>
        <v/>
      </c>
      <c r="AF311" s="190" t="str">
        <f t="shared" si="154"/>
        <v/>
      </c>
      <c r="AG311" s="190" t="str">
        <f t="shared" si="154"/>
        <v/>
      </c>
      <c r="AH311" s="190" t="str">
        <f t="shared" si="154"/>
        <v/>
      </c>
      <c r="AI311" s="190" t="str">
        <f t="shared" si="154"/>
        <v/>
      </c>
      <c r="AJ311" s="190" t="str">
        <f t="shared" si="154"/>
        <v/>
      </c>
      <c r="AK311" s="190" t="str">
        <f t="shared" si="154"/>
        <v/>
      </c>
      <c r="AL311" s="190" t="str">
        <f t="shared" si="154"/>
        <v/>
      </c>
      <c r="AM311" s="190" t="str">
        <f t="shared" si="154"/>
        <v/>
      </c>
      <c r="AN311" s="190" t="str">
        <f t="shared" si="154"/>
        <v/>
      </c>
      <c r="AO311" s="190" t="str">
        <f t="shared" si="153"/>
        <v/>
      </c>
      <c r="AP311" s="190" t="str">
        <f t="shared" si="153"/>
        <v/>
      </c>
      <c r="AQ311" s="190" t="str">
        <f t="shared" si="153"/>
        <v/>
      </c>
      <c r="AR311" s="190" t="str">
        <f t="shared" si="153"/>
        <v/>
      </c>
      <c r="AS311" s="190" t="str">
        <f t="shared" si="153"/>
        <v/>
      </c>
      <c r="AT311" s="190" t="str">
        <f t="shared" si="153"/>
        <v/>
      </c>
      <c r="AU311" s="190" t="str">
        <f t="shared" si="153"/>
        <v/>
      </c>
      <c r="AV311" s="190" t="str">
        <f t="shared" si="153"/>
        <v/>
      </c>
      <c r="AW311" s="190" t="str">
        <f t="shared" si="153"/>
        <v/>
      </c>
      <c r="AX311" s="190" t="str">
        <f t="shared" si="153"/>
        <v/>
      </c>
      <c r="AY311" s="190" t="str">
        <f t="shared" si="153"/>
        <v/>
      </c>
      <c r="AZ311" s="190" t="str">
        <f t="shared" si="153"/>
        <v/>
      </c>
      <c r="BA311" s="190" t="str">
        <f t="shared" si="153"/>
        <v/>
      </c>
      <c r="BB311" s="190" t="str">
        <f t="shared" si="153"/>
        <v/>
      </c>
      <c r="BC311" s="190" t="str">
        <f t="shared" si="153"/>
        <v/>
      </c>
      <c r="BD311" s="190" t="str">
        <f t="shared" si="151"/>
        <v/>
      </c>
      <c r="BE311" s="190" t="str">
        <f t="shared" si="155"/>
        <v/>
      </c>
      <c r="BF311" s="190" t="str">
        <f t="shared" si="157"/>
        <v/>
      </c>
      <c r="BG311" s="190" t="str">
        <f t="shared" si="157"/>
        <v/>
      </c>
      <c r="BH311" s="190" t="str">
        <f t="shared" si="157"/>
        <v/>
      </c>
      <c r="BI311" s="190" t="str">
        <f t="shared" si="157"/>
        <v/>
      </c>
      <c r="BJ311" s="190" t="str">
        <f t="shared" si="157"/>
        <v/>
      </c>
      <c r="BK311" s="190" t="str">
        <f t="shared" si="157"/>
        <v/>
      </c>
      <c r="BL311" s="190" t="str">
        <f t="shared" si="157"/>
        <v/>
      </c>
      <c r="BM311" s="190" t="str">
        <f t="shared" si="157"/>
        <v/>
      </c>
      <c r="BN311" s="190" t="str">
        <f t="shared" si="157"/>
        <v/>
      </c>
      <c r="BO311" s="190" t="str">
        <f t="shared" si="157"/>
        <v/>
      </c>
      <c r="BP311" s="190" t="str">
        <f t="shared" si="157"/>
        <v/>
      </c>
      <c r="BQ311" s="190" t="str">
        <f t="shared" si="157"/>
        <v/>
      </c>
      <c r="BR311" s="190" t="str">
        <f t="shared" si="157"/>
        <v/>
      </c>
      <c r="BS311" s="190" t="str">
        <f t="shared" si="157"/>
        <v/>
      </c>
      <c r="BT311" s="190" t="str">
        <f t="shared" si="144"/>
        <v/>
      </c>
      <c r="BU311" s="190" t="str">
        <f t="shared" si="144"/>
        <v/>
      </c>
      <c r="BV311" s="190" t="str">
        <f t="shared" si="144"/>
        <v/>
      </c>
      <c r="BW311" s="190" t="str">
        <f t="shared" si="144"/>
        <v/>
      </c>
      <c r="BX311" s="190" t="str">
        <f t="shared" si="144"/>
        <v/>
      </c>
      <c r="BY311" s="190" t="str">
        <f t="shared" si="144"/>
        <v/>
      </c>
      <c r="BZ311" t="e">
        <f>IF(LEFT(B311,6)=$A$1,IF(ISERROR(FIND(SALES!$M$8,MPAN!H311)),"",TRUE),"")</f>
        <v>#N/A</v>
      </c>
    </row>
    <row r="312" spans="1:78" x14ac:dyDescent="0.25">
      <c r="A312" t="e">
        <f>IF(BZ312=TRUE,BZ312&amp;COUNTIF($BZ$3:BZ312,"TRUE"),"")</f>
        <v>#N/A</v>
      </c>
      <c r="B312" s="625" t="str">
        <f t="shared" si="131"/>
        <v>00</v>
      </c>
      <c r="C312" s="626">
        <f>'F12'!E315</f>
        <v>0</v>
      </c>
      <c r="D312" s="1" t="str">
        <f t="shared" si="132"/>
        <v>0</v>
      </c>
      <c r="E312" s="1" t="str">
        <f t="shared" si="133"/>
        <v>0</v>
      </c>
      <c r="F312" t="str">
        <f t="shared" si="135"/>
        <v>0</v>
      </c>
      <c r="G312" t="e">
        <f t="shared" si="136"/>
        <v>#VALUE!</v>
      </c>
      <c r="H312" s="1">
        <f>'F12'!F315</f>
        <v>0</v>
      </c>
      <c r="I312" s="197">
        <f t="shared" si="134"/>
        <v>0.25</v>
      </c>
      <c r="J312" s="190" t="str">
        <f t="shared" si="158"/>
        <v/>
      </c>
      <c r="K312" s="190" t="str">
        <f t="shared" si="158"/>
        <v/>
      </c>
      <c r="L312" s="190" t="str">
        <f t="shared" si="158"/>
        <v/>
      </c>
      <c r="M312" s="190" t="str">
        <f t="shared" si="158"/>
        <v/>
      </c>
      <c r="N312" s="190" t="str">
        <f t="shared" si="158"/>
        <v/>
      </c>
      <c r="O312" s="190" t="str">
        <f t="shared" si="158"/>
        <v/>
      </c>
      <c r="P312" s="190" t="str">
        <f t="shared" si="158"/>
        <v/>
      </c>
      <c r="Q312" s="190" t="str">
        <f t="shared" si="158"/>
        <v/>
      </c>
      <c r="R312" s="190" t="str">
        <f t="shared" si="158"/>
        <v/>
      </c>
      <c r="S312" s="190" t="str">
        <f t="shared" si="158"/>
        <v/>
      </c>
      <c r="T312" s="190" t="str">
        <f t="shared" si="158"/>
        <v/>
      </c>
      <c r="U312" s="190" t="str">
        <f t="shared" si="158"/>
        <v/>
      </c>
      <c r="V312" s="190" t="str">
        <f t="shared" si="158"/>
        <v/>
      </c>
      <c r="W312" s="190" t="str">
        <f t="shared" si="158"/>
        <v/>
      </c>
      <c r="X312" s="190" t="str">
        <f t="shared" si="158"/>
        <v/>
      </c>
      <c r="Y312" s="190" t="str">
        <f t="shared" si="158"/>
        <v/>
      </c>
      <c r="Z312" s="190" t="str">
        <f t="shared" si="154"/>
        <v/>
      </c>
      <c r="AA312" s="190" t="str">
        <f t="shared" si="154"/>
        <v/>
      </c>
      <c r="AB312" s="190" t="str">
        <f t="shared" si="154"/>
        <v/>
      </c>
      <c r="AC312" s="190" t="str">
        <f t="shared" si="154"/>
        <v/>
      </c>
      <c r="AD312" s="190" t="str">
        <f t="shared" si="154"/>
        <v/>
      </c>
      <c r="AE312" s="190" t="str">
        <f t="shared" si="154"/>
        <v/>
      </c>
      <c r="AF312" s="190" t="str">
        <f t="shared" si="154"/>
        <v/>
      </c>
      <c r="AG312" s="190" t="str">
        <f t="shared" si="154"/>
        <v/>
      </c>
      <c r="AH312" s="190" t="str">
        <f t="shared" si="154"/>
        <v/>
      </c>
      <c r="AI312" s="190" t="str">
        <f t="shared" si="154"/>
        <v/>
      </c>
      <c r="AJ312" s="190" t="str">
        <f t="shared" si="154"/>
        <v/>
      </c>
      <c r="AK312" s="190" t="str">
        <f t="shared" si="154"/>
        <v/>
      </c>
      <c r="AL312" s="190" t="str">
        <f t="shared" si="154"/>
        <v/>
      </c>
      <c r="AM312" s="190" t="str">
        <f t="shared" si="154"/>
        <v/>
      </c>
      <c r="AN312" s="190" t="str">
        <f t="shared" si="154"/>
        <v/>
      </c>
      <c r="AO312" s="190" t="str">
        <f t="shared" si="153"/>
        <v/>
      </c>
      <c r="AP312" s="190" t="str">
        <f t="shared" si="153"/>
        <v/>
      </c>
      <c r="AQ312" s="190" t="str">
        <f t="shared" si="153"/>
        <v/>
      </c>
      <c r="AR312" s="190" t="str">
        <f t="shared" si="153"/>
        <v/>
      </c>
      <c r="AS312" s="190" t="str">
        <f t="shared" si="153"/>
        <v/>
      </c>
      <c r="AT312" s="190" t="str">
        <f t="shared" si="153"/>
        <v/>
      </c>
      <c r="AU312" s="190" t="str">
        <f t="shared" si="153"/>
        <v/>
      </c>
      <c r="AV312" s="190" t="str">
        <f t="shared" si="153"/>
        <v/>
      </c>
      <c r="AW312" s="190" t="str">
        <f t="shared" si="153"/>
        <v/>
      </c>
      <c r="AX312" s="190" t="str">
        <f t="shared" si="153"/>
        <v/>
      </c>
      <c r="AY312" s="190" t="str">
        <f t="shared" si="153"/>
        <v/>
      </c>
      <c r="AZ312" s="190" t="str">
        <f t="shared" si="153"/>
        <v/>
      </c>
      <c r="BA312" s="190" t="str">
        <f t="shared" si="153"/>
        <v/>
      </c>
      <c r="BB312" s="190" t="str">
        <f t="shared" si="153"/>
        <v/>
      </c>
      <c r="BC312" s="190" t="str">
        <f t="shared" si="153"/>
        <v/>
      </c>
      <c r="BD312" s="190" t="str">
        <f t="shared" si="151"/>
        <v/>
      </c>
      <c r="BE312" s="190" t="str">
        <f t="shared" si="155"/>
        <v/>
      </c>
      <c r="BF312" s="190" t="str">
        <f t="shared" si="157"/>
        <v/>
      </c>
      <c r="BG312" s="190" t="str">
        <f t="shared" si="157"/>
        <v/>
      </c>
      <c r="BH312" s="190" t="str">
        <f t="shared" si="157"/>
        <v/>
      </c>
      <c r="BI312" s="190" t="str">
        <f t="shared" si="157"/>
        <v/>
      </c>
      <c r="BJ312" s="190" t="str">
        <f t="shared" si="157"/>
        <v/>
      </c>
      <c r="BK312" s="190" t="str">
        <f t="shared" si="157"/>
        <v/>
      </c>
      <c r="BL312" s="190" t="str">
        <f t="shared" si="157"/>
        <v/>
      </c>
      <c r="BM312" s="190" t="str">
        <f t="shared" si="157"/>
        <v/>
      </c>
      <c r="BN312" s="190" t="str">
        <f t="shared" si="157"/>
        <v/>
      </c>
      <c r="BO312" s="190" t="str">
        <f t="shared" si="157"/>
        <v/>
      </c>
      <c r="BP312" s="190" t="str">
        <f t="shared" si="157"/>
        <v/>
      </c>
      <c r="BQ312" s="190" t="str">
        <f t="shared" si="157"/>
        <v/>
      </c>
      <c r="BR312" s="190" t="str">
        <f t="shared" si="157"/>
        <v/>
      </c>
      <c r="BS312" s="190" t="str">
        <f t="shared" si="157"/>
        <v/>
      </c>
      <c r="BT312" s="190" t="str">
        <f t="shared" si="144"/>
        <v/>
      </c>
      <c r="BU312" s="190" t="str">
        <f t="shared" si="144"/>
        <v/>
      </c>
      <c r="BV312" s="190" t="str">
        <f t="shared" si="144"/>
        <v/>
      </c>
      <c r="BW312" s="190" t="str">
        <f t="shared" si="144"/>
        <v/>
      </c>
      <c r="BX312" s="190" t="str">
        <f t="shared" si="144"/>
        <v/>
      </c>
      <c r="BY312" s="190" t="str">
        <f t="shared" si="144"/>
        <v/>
      </c>
      <c r="BZ312" t="e">
        <f>IF(LEFT(B312,6)=$A$1,IF(ISERROR(FIND(SALES!$M$8,MPAN!H312)),"",TRUE),"")</f>
        <v>#N/A</v>
      </c>
    </row>
    <row r="313" spans="1:78" x14ac:dyDescent="0.25">
      <c r="A313" t="e">
        <f>IF(BZ313=TRUE,BZ313&amp;COUNTIF($BZ$3:BZ313,"TRUE"),"")</f>
        <v>#N/A</v>
      </c>
      <c r="B313" s="625" t="str">
        <f t="shared" si="131"/>
        <v>00</v>
      </c>
      <c r="C313" s="626">
        <f>'F12'!E316</f>
        <v>0</v>
      </c>
      <c r="D313" s="1" t="str">
        <f t="shared" si="132"/>
        <v>0</v>
      </c>
      <c r="E313" s="1" t="str">
        <f t="shared" si="133"/>
        <v>0</v>
      </c>
      <c r="F313" t="str">
        <f t="shared" si="135"/>
        <v>0</v>
      </c>
      <c r="G313" t="e">
        <f t="shared" si="136"/>
        <v>#VALUE!</v>
      </c>
      <c r="H313" s="1">
        <f>'F12'!F316</f>
        <v>0</v>
      </c>
      <c r="I313" s="197">
        <f t="shared" si="134"/>
        <v>0.25</v>
      </c>
      <c r="J313" s="190" t="str">
        <f t="shared" si="158"/>
        <v/>
      </c>
      <c r="K313" s="190" t="str">
        <f t="shared" si="158"/>
        <v/>
      </c>
      <c r="L313" s="190" t="str">
        <f t="shared" si="158"/>
        <v/>
      </c>
      <c r="M313" s="190" t="str">
        <f t="shared" si="158"/>
        <v/>
      </c>
      <c r="N313" s="190" t="str">
        <f t="shared" si="158"/>
        <v/>
      </c>
      <c r="O313" s="190" t="str">
        <f t="shared" si="158"/>
        <v/>
      </c>
      <c r="P313" s="190" t="str">
        <f t="shared" si="158"/>
        <v/>
      </c>
      <c r="Q313" s="190" t="str">
        <f t="shared" si="158"/>
        <v/>
      </c>
      <c r="R313" s="190" t="str">
        <f t="shared" si="158"/>
        <v/>
      </c>
      <c r="S313" s="190" t="str">
        <f t="shared" si="158"/>
        <v/>
      </c>
      <c r="T313" s="190" t="str">
        <f t="shared" si="158"/>
        <v/>
      </c>
      <c r="U313" s="190" t="str">
        <f t="shared" si="158"/>
        <v/>
      </c>
      <c r="V313" s="190" t="str">
        <f t="shared" si="158"/>
        <v/>
      </c>
      <c r="W313" s="190" t="str">
        <f t="shared" si="158"/>
        <v/>
      </c>
      <c r="X313" s="190" t="str">
        <f t="shared" si="158"/>
        <v/>
      </c>
      <c r="Y313" s="190" t="str">
        <f t="shared" si="158"/>
        <v/>
      </c>
      <c r="Z313" s="190" t="str">
        <f t="shared" si="154"/>
        <v/>
      </c>
      <c r="AA313" s="190" t="str">
        <f t="shared" si="154"/>
        <v/>
      </c>
      <c r="AB313" s="190" t="str">
        <f t="shared" si="154"/>
        <v/>
      </c>
      <c r="AC313" s="190" t="str">
        <f t="shared" si="154"/>
        <v/>
      </c>
      <c r="AD313" s="190" t="str">
        <f t="shared" si="154"/>
        <v/>
      </c>
      <c r="AE313" s="190" t="str">
        <f t="shared" si="154"/>
        <v/>
      </c>
      <c r="AF313" s="190" t="str">
        <f t="shared" si="154"/>
        <v/>
      </c>
      <c r="AG313" s="190" t="str">
        <f t="shared" si="154"/>
        <v/>
      </c>
      <c r="AH313" s="190" t="str">
        <f t="shared" si="154"/>
        <v/>
      </c>
      <c r="AI313" s="190" t="str">
        <f t="shared" si="154"/>
        <v/>
      </c>
      <c r="AJ313" s="190" t="str">
        <f t="shared" si="154"/>
        <v/>
      </c>
      <c r="AK313" s="190" t="str">
        <f t="shared" si="154"/>
        <v/>
      </c>
      <c r="AL313" s="190" t="str">
        <f t="shared" si="154"/>
        <v/>
      </c>
      <c r="AM313" s="190" t="str">
        <f t="shared" si="154"/>
        <v/>
      </c>
      <c r="AN313" s="190" t="str">
        <f t="shared" si="154"/>
        <v/>
      </c>
      <c r="AO313" s="190" t="str">
        <f t="shared" si="153"/>
        <v/>
      </c>
      <c r="AP313" s="190" t="str">
        <f t="shared" si="153"/>
        <v/>
      </c>
      <c r="AQ313" s="190" t="str">
        <f t="shared" si="153"/>
        <v/>
      </c>
      <c r="AR313" s="190" t="str">
        <f t="shared" si="153"/>
        <v/>
      </c>
      <c r="AS313" s="190" t="str">
        <f t="shared" si="153"/>
        <v/>
      </c>
      <c r="AT313" s="190" t="str">
        <f t="shared" si="153"/>
        <v/>
      </c>
      <c r="AU313" s="190" t="str">
        <f t="shared" si="153"/>
        <v/>
      </c>
      <c r="AV313" s="190" t="str">
        <f t="shared" si="153"/>
        <v/>
      </c>
      <c r="AW313" s="190" t="str">
        <f t="shared" si="153"/>
        <v/>
      </c>
      <c r="AX313" s="190" t="str">
        <f t="shared" si="153"/>
        <v/>
      </c>
      <c r="AY313" s="190" t="str">
        <f t="shared" si="153"/>
        <v/>
      </c>
      <c r="AZ313" s="190" t="str">
        <f t="shared" si="153"/>
        <v/>
      </c>
      <c r="BA313" s="190" t="str">
        <f t="shared" si="153"/>
        <v/>
      </c>
      <c r="BB313" s="190" t="str">
        <f t="shared" si="153"/>
        <v/>
      </c>
      <c r="BC313" s="190" t="str">
        <f t="shared" si="153"/>
        <v/>
      </c>
      <c r="BD313" s="190" t="str">
        <f t="shared" si="151"/>
        <v/>
      </c>
      <c r="BE313" s="190" t="str">
        <f t="shared" si="155"/>
        <v/>
      </c>
      <c r="BF313" s="190" t="str">
        <f t="shared" si="157"/>
        <v/>
      </c>
      <c r="BG313" s="190" t="str">
        <f t="shared" si="157"/>
        <v/>
      </c>
      <c r="BH313" s="190" t="str">
        <f t="shared" si="157"/>
        <v/>
      </c>
      <c r="BI313" s="190" t="str">
        <f t="shared" si="157"/>
        <v/>
      </c>
      <c r="BJ313" s="190" t="str">
        <f t="shared" si="157"/>
        <v/>
      </c>
      <c r="BK313" s="190" t="str">
        <f t="shared" si="157"/>
        <v/>
      </c>
      <c r="BL313" s="190" t="str">
        <f t="shared" si="157"/>
        <v/>
      </c>
      <c r="BM313" s="190" t="str">
        <f t="shared" si="157"/>
        <v/>
      </c>
      <c r="BN313" s="190" t="str">
        <f t="shared" si="157"/>
        <v/>
      </c>
      <c r="BO313" s="190" t="str">
        <f t="shared" si="157"/>
        <v/>
      </c>
      <c r="BP313" s="190" t="str">
        <f t="shared" si="157"/>
        <v/>
      </c>
      <c r="BQ313" s="190" t="str">
        <f t="shared" si="157"/>
        <v/>
      </c>
      <c r="BR313" s="190" t="str">
        <f t="shared" si="157"/>
        <v/>
      </c>
      <c r="BS313" s="190" t="str">
        <f t="shared" si="157"/>
        <v/>
      </c>
      <c r="BT313" s="190" t="str">
        <f t="shared" si="144"/>
        <v/>
      </c>
      <c r="BU313" s="190" t="str">
        <f t="shared" si="144"/>
        <v/>
      </c>
      <c r="BV313" s="190" t="str">
        <f t="shared" si="144"/>
        <v/>
      </c>
      <c r="BW313" s="190" t="str">
        <f t="shared" si="144"/>
        <v/>
      </c>
      <c r="BX313" s="190" t="str">
        <f t="shared" si="144"/>
        <v/>
      </c>
      <c r="BY313" s="190" t="str">
        <f t="shared" si="144"/>
        <v/>
      </c>
      <c r="BZ313" t="e">
        <f>IF(LEFT(B313,6)=$A$1,IF(ISERROR(FIND(SALES!$M$8,MPAN!H313)),"",TRUE),"")</f>
        <v>#N/A</v>
      </c>
    </row>
    <row r="314" spans="1:78" x14ac:dyDescent="0.25">
      <c r="A314" t="e">
        <f>IF(BZ314=TRUE,BZ314&amp;COUNTIF($BZ$3:BZ314,"TRUE"),"")</f>
        <v>#N/A</v>
      </c>
      <c r="B314" s="625" t="str">
        <f t="shared" si="131"/>
        <v>00</v>
      </c>
      <c r="C314" s="626">
        <f>'F12'!E317</f>
        <v>0</v>
      </c>
      <c r="D314" s="1" t="str">
        <f t="shared" si="132"/>
        <v>0</v>
      </c>
      <c r="E314" s="1" t="str">
        <f t="shared" si="133"/>
        <v>0</v>
      </c>
      <c r="F314" t="str">
        <f t="shared" si="135"/>
        <v>0</v>
      </c>
      <c r="G314" t="e">
        <f t="shared" si="136"/>
        <v>#VALUE!</v>
      </c>
      <c r="H314" s="1">
        <f>'F12'!F317</f>
        <v>0</v>
      </c>
      <c r="I314" s="197">
        <f t="shared" si="134"/>
        <v>0.25</v>
      </c>
      <c r="J314" s="190" t="str">
        <f t="shared" si="158"/>
        <v/>
      </c>
      <c r="K314" s="190" t="str">
        <f t="shared" si="158"/>
        <v/>
      </c>
      <c r="L314" s="190" t="str">
        <f t="shared" si="158"/>
        <v/>
      </c>
      <c r="M314" s="190" t="str">
        <f t="shared" si="158"/>
        <v/>
      </c>
      <c r="N314" s="190" t="str">
        <f t="shared" si="158"/>
        <v/>
      </c>
      <c r="O314" s="190" t="str">
        <f t="shared" si="158"/>
        <v/>
      </c>
      <c r="P314" s="190" t="str">
        <f t="shared" si="158"/>
        <v/>
      </c>
      <c r="Q314" s="190" t="str">
        <f t="shared" si="158"/>
        <v/>
      </c>
      <c r="R314" s="190" t="str">
        <f t="shared" si="158"/>
        <v/>
      </c>
      <c r="S314" s="190" t="str">
        <f t="shared" si="158"/>
        <v/>
      </c>
      <c r="T314" s="190" t="str">
        <f t="shared" si="158"/>
        <v/>
      </c>
      <c r="U314" s="190" t="str">
        <f t="shared" si="158"/>
        <v/>
      </c>
      <c r="V314" s="190" t="str">
        <f t="shared" si="158"/>
        <v/>
      </c>
      <c r="W314" s="190" t="str">
        <f t="shared" si="158"/>
        <v/>
      </c>
      <c r="X314" s="190" t="str">
        <f t="shared" si="158"/>
        <v/>
      </c>
      <c r="Y314" s="190" t="str">
        <f t="shared" si="158"/>
        <v/>
      </c>
      <c r="Z314" s="190" t="str">
        <f t="shared" si="154"/>
        <v/>
      </c>
      <c r="AA314" s="190" t="str">
        <f t="shared" si="154"/>
        <v/>
      </c>
      <c r="AB314" s="190" t="str">
        <f t="shared" si="154"/>
        <v/>
      </c>
      <c r="AC314" s="190" t="str">
        <f t="shared" si="154"/>
        <v/>
      </c>
      <c r="AD314" s="190" t="str">
        <f t="shared" si="154"/>
        <v/>
      </c>
      <c r="AE314" s="190" t="str">
        <f t="shared" si="154"/>
        <v/>
      </c>
      <c r="AF314" s="190" t="str">
        <f t="shared" si="154"/>
        <v/>
      </c>
      <c r="AG314" s="190" t="str">
        <f t="shared" si="154"/>
        <v/>
      </c>
      <c r="AH314" s="190" t="str">
        <f t="shared" si="154"/>
        <v/>
      </c>
      <c r="AI314" s="190" t="str">
        <f t="shared" si="154"/>
        <v/>
      </c>
      <c r="AJ314" s="190" t="str">
        <f t="shared" si="154"/>
        <v/>
      </c>
      <c r="AK314" s="190" t="str">
        <f t="shared" si="154"/>
        <v/>
      </c>
      <c r="AL314" s="190" t="str">
        <f t="shared" si="154"/>
        <v/>
      </c>
      <c r="AM314" s="190" t="str">
        <f t="shared" si="154"/>
        <v/>
      </c>
      <c r="AN314" s="190" t="str">
        <f t="shared" si="154"/>
        <v/>
      </c>
      <c r="AO314" s="190" t="str">
        <f t="shared" si="153"/>
        <v/>
      </c>
      <c r="AP314" s="190" t="str">
        <f t="shared" si="153"/>
        <v/>
      </c>
      <c r="AQ314" s="190" t="str">
        <f t="shared" si="153"/>
        <v/>
      </c>
      <c r="AR314" s="190" t="str">
        <f t="shared" si="153"/>
        <v/>
      </c>
      <c r="AS314" s="190" t="str">
        <f t="shared" si="153"/>
        <v/>
      </c>
      <c r="AT314" s="190" t="str">
        <f t="shared" si="153"/>
        <v/>
      </c>
      <c r="AU314" s="190" t="str">
        <f t="shared" si="153"/>
        <v/>
      </c>
      <c r="AV314" s="190" t="str">
        <f t="shared" si="153"/>
        <v/>
      </c>
      <c r="AW314" s="190" t="str">
        <f t="shared" si="153"/>
        <v/>
      </c>
      <c r="AX314" s="190" t="str">
        <f t="shared" si="153"/>
        <v/>
      </c>
      <c r="AY314" s="190" t="str">
        <f t="shared" si="153"/>
        <v/>
      </c>
      <c r="AZ314" s="190" t="str">
        <f t="shared" si="153"/>
        <v/>
      </c>
      <c r="BA314" s="190" t="str">
        <f t="shared" si="153"/>
        <v/>
      </c>
      <c r="BB314" s="190" t="str">
        <f t="shared" si="153"/>
        <v/>
      </c>
      <c r="BC314" s="190" t="str">
        <f>IF(BC$2&gt;LEN($H314),IF(BC$1=1,IF(LEN($H314)=2,"0"&amp;$H314,""),""),RIGHT(LEFT($H314,BC$2),3))</f>
        <v/>
      </c>
      <c r="BD314" s="190" t="str">
        <f t="shared" si="151"/>
        <v/>
      </c>
      <c r="BE314" s="190" t="str">
        <f t="shared" si="155"/>
        <v/>
      </c>
      <c r="BF314" s="190" t="str">
        <f t="shared" si="157"/>
        <v/>
      </c>
      <c r="BG314" s="190" t="str">
        <f t="shared" si="157"/>
        <v/>
      </c>
      <c r="BH314" s="190" t="str">
        <f t="shared" si="157"/>
        <v/>
      </c>
      <c r="BI314" s="190" t="str">
        <f t="shared" si="157"/>
        <v/>
      </c>
      <c r="BJ314" s="190" t="str">
        <f t="shared" si="157"/>
        <v/>
      </c>
      <c r="BK314" s="190" t="str">
        <f t="shared" si="157"/>
        <v/>
      </c>
      <c r="BL314" s="190" t="str">
        <f t="shared" si="157"/>
        <v/>
      </c>
      <c r="BM314" s="190" t="str">
        <f t="shared" si="157"/>
        <v/>
      </c>
      <c r="BN314" s="190" t="str">
        <f t="shared" si="157"/>
        <v/>
      </c>
      <c r="BO314" s="190" t="str">
        <f t="shared" si="157"/>
        <v/>
      </c>
      <c r="BP314" s="190" t="str">
        <f t="shared" si="157"/>
        <v/>
      </c>
      <c r="BQ314" s="190" t="str">
        <f t="shared" si="157"/>
        <v/>
      </c>
      <c r="BR314" s="190" t="str">
        <f t="shared" si="157"/>
        <v/>
      </c>
      <c r="BS314" s="190" t="str">
        <f t="shared" si="157"/>
        <v/>
      </c>
      <c r="BT314" s="190" t="str">
        <f t="shared" si="144"/>
        <v/>
      </c>
      <c r="BU314" s="190" t="str">
        <f t="shared" si="144"/>
        <v/>
      </c>
      <c r="BV314" s="190" t="str">
        <f t="shared" si="144"/>
        <v/>
      </c>
      <c r="BW314" s="190" t="str">
        <f t="shared" si="144"/>
        <v/>
      </c>
      <c r="BX314" s="190" t="str">
        <f t="shared" si="144"/>
        <v/>
      </c>
      <c r="BY314" s="190" t="str">
        <f t="shared" si="144"/>
        <v/>
      </c>
      <c r="BZ314" t="e">
        <f>IF(LEFT(B314,6)=$A$1,IF(ISERROR(FIND(SALES!$M$8,MPAN!H314)),"",TRUE),"")</f>
        <v>#N/A</v>
      </c>
    </row>
    <row r="315" spans="1:78" x14ac:dyDescent="0.25">
      <c r="A315" t="e">
        <f>IF(BZ315=TRUE,BZ315&amp;COUNTIF($BZ$3:BZ315,"TRUE"),"")</f>
        <v>#N/A</v>
      </c>
      <c r="B315" s="625" t="str">
        <f t="shared" si="131"/>
        <v>00</v>
      </c>
      <c r="C315" s="626">
        <f>'F12'!E318</f>
        <v>0</v>
      </c>
      <c r="D315" s="1" t="str">
        <f t="shared" si="132"/>
        <v>0</v>
      </c>
      <c r="E315" s="1" t="str">
        <f t="shared" si="133"/>
        <v>0</v>
      </c>
      <c r="F315" t="str">
        <f t="shared" si="135"/>
        <v>0</v>
      </c>
      <c r="G315" t="e">
        <f t="shared" si="136"/>
        <v>#VALUE!</v>
      </c>
      <c r="H315" s="1">
        <f>'F12'!F318</f>
        <v>0</v>
      </c>
      <c r="I315" s="197">
        <f t="shared" si="134"/>
        <v>0.25</v>
      </c>
      <c r="J315" s="190" t="str">
        <f t="shared" si="158"/>
        <v/>
      </c>
      <c r="K315" s="190" t="str">
        <f t="shared" si="158"/>
        <v/>
      </c>
      <c r="L315" s="190" t="str">
        <f t="shared" si="158"/>
        <v/>
      </c>
      <c r="M315" s="190" t="str">
        <f t="shared" si="158"/>
        <v/>
      </c>
      <c r="N315" s="190" t="str">
        <f t="shared" si="158"/>
        <v/>
      </c>
      <c r="O315" s="190" t="str">
        <f t="shared" si="158"/>
        <v/>
      </c>
      <c r="P315" s="190" t="str">
        <f t="shared" si="158"/>
        <v/>
      </c>
      <c r="Q315" s="190" t="str">
        <f t="shared" si="158"/>
        <v/>
      </c>
      <c r="R315" s="190" t="str">
        <f t="shared" si="158"/>
        <v/>
      </c>
      <c r="S315" s="190" t="str">
        <f t="shared" si="158"/>
        <v/>
      </c>
      <c r="T315" s="190" t="str">
        <f t="shared" si="158"/>
        <v/>
      </c>
      <c r="U315" s="190" t="str">
        <f t="shared" si="158"/>
        <v/>
      </c>
      <c r="V315" s="190" t="str">
        <f t="shared" si="158"/>
        <v/>
      </c>
      <c r="W315" s="190" t="str">
        <f t="shared" si="158"/>
        <v/>
      </c>
      <c r="X315" s="190" t="str">
        <f t="shared" si="158"/>
        <v/>
      </c>
      <c r="Y315" s="190" t="str">
        <f t="shared" si="158"/>
        <v/>
      </c>
      <c r="Z315" s="190" t="str">
        <f t="shared" si="154"/>
        <v/>
      </c>
      <c r="AA315" s="190" t="str">
        <f t="shared" si="154"/>
        <v/>
      </c>
      <c r="AB315" s="190" t="str">
        <f t="shared" si="154"/>
        <v/>
      </c>
      <c r="AC315" s="190" t="str">
        <f t="shared" si="154"/>
        <v/>
      </c>
      <c r="AD315" s="190" t="str">
        <f t="shared" si="154"/>
        <v/>
      </c>
      <c r="AE315" s="190" t="str">
        <f t="shared" si="154"/>
        <v/>
      </c>
      <c r="AF315" s="190" t="str">
        <f t="shared" si="154"/>
        <v/>
      </c>
      <c r="AG315" s="190" t="str">
        <f t="shared" si="154"/>
        <v/>
      </c>
      <c r="AH315" s="190" t="str">
        <f t="shared" si="154"/>
        <v/>
      </c>
      <c r="AI315" s="190" t="str">
        <f t="shared" si="154"/>
        <v/>
      </c>
      <c r="AJ315" s="190" t="str">
        <f t="shared" si="154"/>
        <v/>
      </c>
      <c r="AK315" s="190" t="str">
        <f t="shared" si="154"/>
        <v/>
      </c>
      <c r="AL315" s="190" t="str">
        <f t="shared" si="154"/>
        <v/>
      </c>
      <c r="AM315" s="190" t="str">
        <f t="shared" si="154"/>
        <v/>
      </c>
      <c r="AN315" s="190" t="str">
        <f t="shared" si="154"/>
        <v/>
      </c>
      <c r="AO315" s="190" t="str">
        <f t="shared" ref="AO315:BD330" si="159">IF(AO$2&gt;LEN($H315),IF(AO$1=1,IF(LEN($H315)=2,"0"&amp;$H315,""),""),RIGHT(LEFT($H315,AO$2),3))</f>
        <v/>
      </c>
      <c r="AP315" s="190" t="str">
        <f t="shared" si="159"/>
        <v/>
      </c>
      <c r="AQ315" s="190" t="str">
        <f t="shared" si="159"/>
        <v/>
      </c>
      <c r="AR315" s="190" t="str">
        <f t="shared" si="159"/>
        <v/>
      </c>
      <c r="AS315" s="190" t="str">
        <f t="shared" si="159"/>
        <v/>
      </c>
      <c r="AT315" s="190" t="str">
        <f t="shared" si="159"/>
        <v/>
      </c>
      <c r="AU315" s="190" t="str">
        <f t="shared" si="159"/>
        <v/>
      </c>
      <c r="AV315" s="190" t="str">
        <f t="shared" si="159"/>
        <v/>
      </c>
      <c r="AW315" s="190" t="str">
        <f t="shared" si="159"/>
        <v/>
      </c>
      <c r="AX315" s="190" t="str">
        <f t="shared" si="159"/>
        <v/>
      </c>
      <c r="AY315" s="190" t="str">
        <f t="shared" si="159"/>
        <v/>
      </c>
      <c r="AZ315" s="190" t="str">
        <f t="shared" si="159"/>
        <v/>
      </c>
      <c r="BA315" s="190" t="str">
        <f t="shared" si="159"/>
        <v/>
      </c>
      <c r="BB315" s="190" t="str">
        <f t="shared" si="159"/>
        <v/>
      </c>
      <c r="BC315" s="190" t="str">
        <f t="shared" si="159"/>
        <v/>
      </c>
      <c r="BD315" s="190" t="str">
        <f t="shared" si="159"/>
        <v/>
      </c>
      <c r="BE315" s="190" t="str">
        <f t="shared" si="155"/>
        <v/>
      </c>
      <c r="BF315" s="190" t="str">
        <f t="shared" si="157"/>
        <v/>
      </c>
      <c r="BG315" s="190" t="str">
        <f t="shared" si="157"/>
        <v/>
      </c>
      <c r="BH315" s="190" t="str">
        <f t="shared" si="157"/>
        <v/>
      </c>
      <c r="BI315" s="190" t="str">
        <f t="shared" si="157"/>
        <v/>
      </c>
      <c r="BJ315" s="190" t="str">
        <f t="shared" si="157"/>
        <v/>
      </c>
      <c r="BK315" s="190" t="str">
        <f t="shared" si="157"/>
        <v/>
      </c>
      <c r="BL315" s="190" t="str">
        <f t="shared" si="157"/>
        <v/>
      </c>
      <c r="BM315" s="190" t="str">
        <f t="shared" si="157"/>
        <v/>
      </c>
      <c r="BN315" s="190" t="str">
        <f t="shared" si="157"/>
        <v/>
      </c>
      <c r="BO315" s="190" t="str">
        <f t="shared" si="157"/>
        <v/>
      </c>
      <c r="BP315" s="190" t="str">
        <f t="shared" si="157"/>
        <v/>
      </c>
      <c r="BQ315" s="190" t="str">
        <f t="shared" si="157"/>
        <v/>
      </c>
      <c r="BR315" s="190" t="str">
        <f t="shared" si="157"/>
        <v/>
      </c>
      <c r="BS315" s="190" t="str">
        <f t="shared" si="157"/>
        <v/>
      </c>
      <c r="BT315" s="190" t="str">
        <f t="shared" si="144"/>
        <v/>
      </c>
      <c r="BU315" s="190" t="str">
        <f t="shared" si="144"/>
        <v/>
      </c>
      <c r="BV315" s="190" t="str">
        <f t="shared" si="144"/>
        <v/>
      </c>
      <c r="BW315" s="190" t="str">
        <f t="shared" si="144"/>
        <v/>
      </c>
      <c r="BX315" s="190" t="str">
        <f t="shared" si="144"/>
        <v/>
      </c>
      <c r="BY315" s="190" t="str">
        <f t="shared" si="144"/>
        <v/>
      </c>
      <c r="BZ315" t="e">
        <f>IF(LEFT(B315,6)=$A$1,IF(ISERROR(FIND(SALES!$M$8,MPAN!H315)),"",TRUE),"")</f>
        <v>#N/A</v>
      </c>
    </row>
    <row r="316" spans="1:78" x14ac:dyDescent="0.25">
      <c r="A316" t="e">
        <f>IF(BZ316=TRUE,BZ316&amp;COUNTIF($BZ$3:BZ316,"TRUE"),"")</f>
        <v>#N/A</v>
      </c>
      <c r="B316" s="625" t="str">
        <f t="shared" si="131"/>
        <v>00</v>
      </c>
      <c r="C316" s="626">
        <f>'F12'!E319</f>
        <v>0</v>
      </c>
      <c r="D316" s="1" t="str">
        <f t="shared" si="132"/>
        <v>0</v>
      </c>
      <c r="E316" s="1" t="str">
        <f t="shared" si="133"/>
        <v>0</v>
      </c>
      <c r="F316" t="str">
        <f t="shared" si="135"/>
        <v>0</v>
      </c>
      <c r="G316" t="e">
        <f t="shared" si="136"/>
        <v>#VALUE!</v>
      </c>
      <c r="H316" s="1">
        <f>'F12'!F319</f>
        <v>0</v>
      </c>
      <c r="I316" s="197">
        <f t="shared" si="134"/>
        <v>0.25</v>
      </c>
      <c r="J316" s="190" t="str">
        <f t="shared" si="158"/>
        <v/>
      </c>
      <c r="K316" s="190" t="str">
        <f t="shared" si="158"/>
        <v/>
      </c>
      <c r="L316" s="190" t="str">
        <f t="shared" si="158"/>
        <v/>
      </c>
      <c r="M316" s="190" t="str">
        <f t="shared" si="158"/>
        <v/>
      </c>
      <c r="N316" s="190" t="str">
        <f t="shared" si="158"/>
        <v/>
      </c>
      <c r="O316" s="190" t="str">
        <f t="shared" si="158"/>
        <v/>
      </c>
      <c r="P316" s="190" t="str">
        <f t="shared" si="158"/>
        <v/>
      </c>
      <c r="Q316" s="190" t="str">
        <f t="shared" si="158"/>
        <v/>
      </c>
      <c r="R316" s="190" t="str">
        <f t="shared" si="158"/>
        <v/>
      </c>
      <c r="S316" s="190" t="str">
        <f t="shared" si="158"/>
        <v/>
      </c>
      <c r="T316" s="190" t="str">
        <f t="shared" si="158"/>
        <v/>
      </c>
      <c r="U316" s="190" t="str">
        <f t="shared" si="158"/>
        <v/>
      </c>
      <c r="V316" s="190" t="str">
        <f t="shared" si="158"/>
        <v/>
      </c>
      <c r="W316" s="190" t="str">
        <f t="shared" si="158"/>
        <v/>
      </c>
      <c r="X316" s="190" t="str">
        <f t="shared" si="158"/>
        <v/>
      </c>
      <c r="Y316" s="190" t="str">
        <f t="shared" si="158"/>
        <v/>
      </c>
      <c r="Z316" s="190" t="str">
        <f t="shared" ref="Z316:AO332" si="160">IF(Z$2&gt;LEN($H316),IF(Z$1=1,IF(LEN($H316)=2,"0"&amp;$H316,""),""),RIGHT(LEFT($H316,Z$2),3))</f>
        <v/>
      </c>
      <c r="AA316" s="190" t="str">
        <f t="shared" si="160"/>
        <v/>
      </c>
      <c r="AB316" s="190" t="str">
        <f t="shared" si="160"/>
        <v/>
      </c>
      <c r="AC316" s="190" t="str">
        <f t="shared" si="160"/>
        <v/>
      </c>
      <c r="AD316" s="190" t="str">
        <f t="shared" si="160"/>
        <v/>
      </c>
      <c r="AE316" s="190" t="str">
        <f t="shared" si="160"/>
        <v/>
      </c>
      <c r="AF316" s="190" t="str">
        <f t="shared" si="160"/>
        <v/>
      </c>
      <c r="AG316" s="190" t="str">
        <f t="shared" si="160"/>
        <v/>
      </c>
      <c r="AH316" s="190" t="str">
        <f t="shared" si="160"/>
        <v/>
      </c>
      <c r="AI316" s="190" t="str">
        <f t="shared" si="160"/>
        <v/>
      </c>
      <c r="AJ316" s="190" t="str">
        <f t="shared" si="160"/>
        <v/>
      </c>
      <c r="AK316" s="190" t="str">
        <f t="shared" si="160"/>
        <v/>
      </c>
      <c r="AL316" s="190" t="str">
        <f t="shared" si="160"/>
        <v/>
      </c>
      <c r="AM316" s="190" t="str">
        <f t="shared" si="160"/>
        <v/>
      </c>
      <c r="AN316" s="190" t="str">
        <f t="shared" si="160"/>
        <v/>
      </c>
      <c r="AO316" s="190" t="str">
        <f t="shared" si="159"/>
        <v/>
      </c>
      <c r="AP316" s="190" t="str">
        <f t="shared" si="159"/>
        <v/>
      </c>
      <c r="AQ316" s="190" t="str">
        <f t="shared" si="159"/>
        <v/>
      </c>
      <c r="AR316" s="190" t="str">
        <f t="shared" si="159"/>
        <v/>
      </c>
      <c r="AS316" s="190" t="str">
        <f t="shared" si="159"/>
        <v/>
      </c>
      <c r="AT316" s="190" t="str">
        <f t="shared" si="159"/>
        <v/>
      </c>
      <c r="AU316" s="190" t="str">
        <f t="shared" si="159"/>
        <v/>
      </c>
      <c r="AV316" s="190" t="str">
        <f t="shared" si="159"/>
        <v/>
      </c>
      <c r="AW316" s="190" t="str">
        <f t="shared" si="159"/>
        <v/>
      </c>
      <c r="AX316" s="190" t="str">
        <f t="shared" si="159"/>
        <v/>
      </c>
      <c r="AY316" s="190" t="str">
        <f t="shared" si="159"/>
        <v/>
      </c>
      <c r="AZ316" s="190" t="str">
        <f t="shared" si="159"/>
        <v/>
      </c>
      <c r="BA316" s="190" t="str">
        <f t="shared" si="159"/>
        <v/>
      </c>
      <c r="BB316" s="190" t="str">
        <f t="shared" si="159"/>
        <v/>
      </c>
      <c r="BC316" s="190" t="str">
        <f t="shared" si="159"/>
        <v/>
      </c>
      <c r="BD316" s="190" t="str">
        <f t="shared" si="159"/>
        <v/>
      </c>
      <c r="BE316" s="190" t="str">
        <f t="shared" si="155"/>
        <v/>
      </c>
      <c r="BF316" s="190" t="str">
        <f t="shared" si="157"/>
        <v/>
      </c>
      <c r="BG316" s="190" t="str">
        <f t="shared" si="157"/>
        <v/>
      </c>
      <c r="BH316" s="190" t="str">
        <f t="shared" si="157"/>
        <v/>
      </c>
      <c r="BI316" s="190" t="str">
        <f t="shared" si="157"/>
        <v/>
      </c>
      <c r="BJ316" s="190" t="str">
        <f t="shared" si="157"/>
        <v/>
      </c>
      <c r="BK316" s="190" t="str">
        <f t="shared" si="157"/>
        <v/>
      </c>
      <c r="BL316" s="190" t="str">
        <f t="shared" si="157"/>
        <v/>
      </c>
      <c r="BM316" s="190" t="str">
        <f t="shared" si="157"/>
        <v/>
      </c>
      <c r="BN316" s="190" t="str">
        <f t="shared" si="157"/>
        <v/>
      </c>
      <c r="BO316" s="190" t="str">
        <f t="shared" si="157"/>
        <v/>
      </c>
      <c r="BP316" s="190" t="str">
        <f t="shared" si="157"/>
        <v/>
      </c>
      <c r="BQ316" s="190" t="str">
        <f t="shared" si="157"/>
        <v/>
      </c>
      <c r="BR316" s="190" t="str">
        <f t="shared" si="157"/>
        <v/>
      </c>
      <c r="BS316" s="190" t="str">
        <f t="shared" si="157"/>
        <v/>
      </c>
      <c r="BT316" s="190" t="str">
        <f t="shared" si="144"/>
        <v/>
      </c>
      <c r="BU316" s="190" t="str">
        <f t="shared" si="144"/>
        <v/>
      </c>
      <c r="BV316" s="190" t="str">
        <f t="shared" si="144"/>
        <v/>
      </c>
      <c r="BW316" s="190" t="str">
        <f t="shared" si="144"/>
        <v/>
      </c>
      <c r="BX316" s="190" t="str">
        <f t="shared" si="144"/>
        <v/>
      </c>
      <c r="BY316" s="190" t="str">
        <f t="shared" si="144"/>
        <v/>
      </c>
      <c r="BZ316" t="e">
        <f>IF(LEFT(B316,6)=$A$1,IF(ISERROR(FIND(SALES!$M$8,MPAN!H316)),"",TRUE),"")</f>
        <v>#N/A</v>
      </c>
    </row>
    <row r="317" spans="1:78" x14ac:dyDescent="0.25">
      <c r="A317" t="e">
        <f>IF(BZ317=TRUE,BZ317&amp;COUNTIF($BZ$3:BZ317,"TRUE"),"")</f>
        <v>#N/A</v>
      </c>
      <c r="B317" s="625" t="str">
        <f t="shared" si="131"/>
        <v>00</v>
      </c>
      <c r="C317" s="626">
        <f>'F12'!E320</f>
        <v>0</v>
      </c>
      <c r="D317" s="1" t="str">
        <f t="shared" si="132"/>
        <v>0</v>
      </c>
      <c r="E317" s="1" t="str">
        <f t="shared" si="133"/>
        <v>0</v>
      </c>
      <c r="F317" t="str">
        <f t="shared" si="135"/>
        <v>0</v>
      </c>
      <c r="G317" t="e">
        <f t="shared" si="136"/>
        <v>#VALUE!</v>
      </c>
      <c r="H317" s="1">
        <f>'F12'!F320</f>
        <v>0</v>
      </c>
      <c r="I317" s="197">
        <f t="shared" si="134"/>
        <v>0.25</v>
      </c>
      <c r="J317" s="190" t="str">
        <f t="shared" si="158"/>
        <v/>
      </c>
      <c r="K317" s="190" t="str">
        <f t="shared" si="158"/>
        <v/>
      </c>
      <c r="L317" s="190" t="str">
        <f t="shared" si="158"/>
        <v/>
      </c>
      <c r="M317" s="190" t="str">
        <f t="shared" si="158"/>
        <v/>
      </c>
      <c r="N317" s="190" t="str">
        <f t="shared" si="158"/>
        <v/>
      </c>
      <c r="O317" s="190" t="str">
        <f t="shared" si="158"/>
        <v/>
      </c>
      <c r="P317" s="190" t="str">
        <f t="shared" si="158"/>
        <v/>
      </c>
      <c r="Q317" s="190" t="str">
        <f t="shared" si="158"/>
        <v/>
      </c>
      <c r="R317" s="190" t="str">
        <f t="shared" si="158"/>
        <v/>
      </c>
      <c r="S317" s="190" t="str">
        <f t="shared" si="158"/>
        <v/>
      </c>
      <c r="T317" s="190" t="str">
        <f t="shared" si="158"/>
        <v/>
      </c>
      <c r="U317" s="190" t="str">
        <f t="shared" si="158"/>
        <v/>
      </c>
      <c r="V317" s="190" t="str">
        <f t="shared" si="158"/>
        <v/>
      </c>
      <c r="W317" s="190" t="str">
        <f t="shared" si="158"/>
        <v/>
      </c>
      <c r="X317" s="190" t="str">
        <f t="shared" si="158"/>
        <v/>
      </c>
      <c r="Y317" s="190" t="str">
        <f t="shared" si="158"/>
        <v/>
      </c>
      <c r="Z317" s="190" t="str">
        <f t="shared" si="160"/>
        <v/>
      </c>
      <c r="AA317" s="190" t="str">
        <f t="shared" si="160"/>
        <v/>
      </c>
      <c r="AB317" s="190" t="str">
        <f t="shared" si="160"/>
        <v/>
      </c>
      <c r="AC317" s="190" t="str">
        <f t="shared" si="160"/>
        <v/>
      </c>
      <c r="AD317" s="190" t="str">
        <f t="shared" si="160"/>
        <v/>
      </c>
      <c r="AE317" s="190" t="str">
        <f t="shared" si="160"/>
        <v/>
      </c>
      <c r="AF317" s="190" t="str">
        <f t="shared" si="160"/>
        <v/>
      </c>
      <c r="AG317" s="190" t="str">
        <f t="shared" si="160"/>
        <v/>
      </c>
      <c r="AH317" s="190" t="str">
        <f t="shared" si="160"/>
        <v/>
      </c>
      <c r="AI317" s="190" t="str">
        <f t="shared" si="160"/>
        <v/>
      </c>
      <c r="AJ317" s="190" t="str">
        <f t="shared" si="160"/>
        <v/>
      </c>
      <c r="AK317" s="190" t="str">
        <f t="shared" si="160"/>
        <v/>
      </c>
      <c r="AL317" s="190" t="str">
        <f t="shared" si="160"/>
        <v/>
      </c>
      <c r="AM317" s="190" t="str">
        <f t="shared" si="160"/>
        <v/>
      </c>
      <c r="AN317" s="190" t="str">
        <f t="shared" si="160"/>
        <v/>
      </c>
      <c r="AO317" s="190" t="str">
        <f t="shared" si="159"/>
        <v/>
      </c>
      <c r="AP317" s="190" t="str">
        <f t="shared" si="159"/>
        <v/>
      </c>
      <c r="AQ317" s="190" t="str">
        <f t="shared" si="159"/>
        <v/>
      </c>
      <c r="AR317" s="190" t="str">
        <f t="shared" si="159"/>
        <v/>
      </c>
      <c r="AS317" s="190" t="str">
        <f t="shared" si="159"/>
        <v/>
      </c>
      <c r="AT317" s="190" t="str">
        <f t="shared" si="159"/>
        <v/>
      </c>
      <c r="AU317" s="190" t="str">
        <f t="shared" si="159"/>
        <v/>
      </c>
      <c r="AV317" s="190" t="str">
        <f t="shared" si="159"/>
        <v/>
      </c>
      <c r="AW317" s="190" t="str">
        <f t="shared" si="159"/>
        <v/>
      </c>
      <c r="AX317" s="190" t="str">
        <f t="shared" si="159"/>
        <v/>
      </c>
      <c r="AY317" s="190" t="str">
        <f t="shared" si="159"/>
        <v/>
      </c>
      <c r="AZ317" s="190" t="str">
        <f t="shared" si="159"/>
        <v/>
      </c>
      <c r="BA317" s="190" t="str">
        <f t="shared" si="159"/>
        <v/>
      </c>
      <c r="BB317" s="190" t="str">
        <f t="shared" si="159"/>
        <v/>
      </c>
      <c r="BC317" s="190" t="str">
        <f t="shared" si="159"/>
        <v/>
      </c>
      <c r="BD317" s="190" t="str">
        <f t="shared" si="159"/>
        <v/>
      </c>
      <c r="BE317" s="190" t="str">
        <f t="shared" si="155"/>
        <v/>
      </c>
      <c r="BF317" s="190" t="str">
        <f t="shared" si="157"/>
        <v/>
      </c>
      <c r="BG317" s="190" t="str">
        <f t="shared" si="157"/>
        <v/>
      </c>
      <c r="BH317" s="190" t="str">
        <f t="shared" si="157"/>
        <v/>
      </c>
      <c r="BI317" s="190" t="str">
        <f t="shared" si="157"/>
        <v/>
      </c>
      <c r="BJ317" s="190" t="str">
        <f t="shared" si="157"/>
        <v/>
      </c>
      <c r="BK317" s="190" t="str">
        <f t="shared" si="157"/>
        <v/>
      </c>
      <c r="BL317" s="190" t="str">
        <f t="shared" si="157"/>
        <v/>
      </c>
      <c r="BM317" s="190" t="str">
        <f t="shared" si="157"/>
        <v/>
      </c>
      <c r="BN317" s="190" t="str">
        <f t="shared" si="157"/>
        <v/>
      </c>
      <c r="BO317" s="190" t="str">
        <f t="shared" si="157"/>
        <v/>
      </c>
      <c r="BP317" s="190" t="str">
        <f t="shared" si="157"/>
        <v/>
      </c>
      <c r="BQ317" s="190" t="str">
        <f t="shared" si="157"/>
        <v/>
      </c>
      <c r="BR317" s="190" t="str">
        <f t="shared" si="157"/>
        <v/>
      </c>
      <c r="BS317" s="190" t="str">
        <f t="shared" si="157"/>
        <v/>
      </c>
      <c r="BT317" s="190" t="str">
        <f t="shared" si="144"/>
        <v/>
      </c>
      <c r="BU317" s="190" t="str">
        <f t="shared" si="144"/>
        <v/>
      </c>
      <c r="BV317" s="190" t="str">
        <f t="shared" si="144"/>
        <v/>
      </c>
      <c r="BW317" s="190" t="str">
        <f t="shared" si="144"/>
        <v/>
      </c>
      <c r="BX317" s="190" t="str">
        <f t="shared" si="144"/>
        <v/>
      </c>
      <c r="BY317" s="190" t="str">
        <f t="shared" si="144"/>
        <v/>
      </c>
      <c r="BZ317" t="e">
        <f>IF(LEFT(B317,6)=$A$1,IF(ISERROR(FIND(SALES!$M$8,MPAN!H317)),"",TRUE),"")</f>
        <v>#N/A</v>
      </c>
    </row>
    <row r="318" spans="1:78" x14ac:dyDescent="0.25">
      <c r="A318" t="e">
        <f>IF(BZ318=TRUE,BZ318&amp;COUNTIF($BZ$3:BZ318,"TRUE"),"")</f>
        <v>#N/A</v>
      </c>
      <c r="B318" s="625" t="str">
        <f t="shared" si="131"/>
        <v>00</v>
      </c>
      <c r="C318" s="626">
        <f>'F12'!E321</f>
        <v>0</v>
      </c>
      <c r="D318" s="1" t="str">
        <f t="shared" si="132"/>
        <v>0</v>
      </c>
      <c r="E318" s="1" t="str">
        <f t="shared" si="133"/>
        <v>0</v>
      </c>
      <c r="F318" t="str">
        <f t="shared" si="135"/>
        <v>0</v>
      </c>
      <c r="G318" t="e">
        <f t="shared" si="136"/>
        <v>#VALUE!</v>
      </c>
      <c r="H318" s="1">
        <f>'F12'!F321</f>
        <v>0</v>
      </c>
      <c r="I318" s="197">
        <f t="shared" si="134"/>
        <v>0.25</v>
      </c>
      <c r="J318" s="190" t="str">
        <f t="shared" si="158"/>
        <v/>
      </c>
      <c r="K318" s="190" t="str">
        <f t="shared" si="158"/>
        <v/>
      </c>
      <c r="L318" s="190" t="str">
        <f t="shared" si="158"/>
        <v/>
      </c>
      <c r="M318" s="190" t="str">
        <f t="shared" si="158"/>
        <v/>
      </c>
      <c r="N318" s="190" t="str">
        <f t="shared" si="158"/>
        <v/>
      </c>
      <c r="O318" s="190" t="str">
        <f t="shared" si="158"/>
        <v/>
      </c>
      <c r="P318" s="190" t="str">
        <f t="shared" si="158"/>
        <v/>
      </c>
      <c r="Q318" s="190" t="str">
        <f t="shared" si="158"/>
        <v/>
      </c>
      <c r="R318" s="190" t="str">
        <f t="shared" si="158"/>
        <v/>
      </c>
      <c r="S318" s="190" t="str">
        <f t="shared" si="158"/>
        <v/>
      </c>
      <c r="T318" s="190" t="str">
        <f t="shared" si="158"/>
        <v/>
      </c>
      <c r="U318" s="190" t="str">
        <f t="shared" si="158"/>
        <v/>
      </c>
      <c r="V318" s="190" t="str">
        <f t="shared" si="158"/>
        <v/>
      </c>
      <c r="W318" s="190" t="str">
        <f t="shared" si="158"/>
        <v/>
      </c>
      <c r="X318" s="190" t="str">
        <f t="shared" si="158"/>
        <v/>
      </c>
      <c r="Y318" s="190" t="str">
        <f t="shared" si="158"/>
        <v/>
      </c>
      <c r="Z318" s="190" t="str">
        <f t="shared" si="160"/>
        <v/>
      </c>
      <c r="AA318" s="190" t="str">
        <f t="shared" si="160"/>
        <v/>
      </c>
      <c r="AB318" s="190" t="str">
        <f t="shared" si="160"/>
        <v/>
      </c>
      <c r="AC318" s="190" t="str">
        <f t="shared" si="160"/>
        <v/>
      </c>
      <c r="AD318" s="190" t="str">
        <f t="shared" si="160"/>
        <v/>
      </c>
      <c r="AE318" s="190" t="str">
        <f t="shared" si="160"/>
        <v/>
      </c>
      <c r="AF318" s="190" t="str">
        <f t="shared" si="160"/>
        <v/>
      </c>
      <c r="AG318" s="190" t="str">
        <f t="shared" si="160"/>
        <v/>
      </c>
      <c r="AH318" s="190" t="str">
        <f t="shared" si="160"/>
        <v/>
      </c>
      <c r="AI318" s="190" t="str">
        <f t="shared" si="160"/>
        <v/>
      </c>
      <c r="AJ318" s="190" t="str">
        <f t="shared" si="160"/>
        <v/>
      </c>
      <c r="AK318" s="190" t="str">
        <f t="shared" si="160"/>
        <v/>
      </c>
      <c r="AL318" s="190" t="str">
        <f t="shared" si="160"/>
        <v/>
      </c>
      <c r="AM318" s="190" t="str">
        <f t="shared" si="160"/>
        <v/>
      </c>
      <c r="AN318" s="190" t="str">
        <f t="shared" si="160"/>
        <v/>
      </c>
      <c r="AO318" s="190" t="str">
        <f t="shared" si="159"/>
        <v/>
      </c>
      <c r="AP318" s="190" t="str">
        <f t="shared" si="159"/>
        <v/>
      </c>
      <c r="AQ318" s="190" t="str">
        <f t="shared" si="159"/>
        <v/>
      </c>
      <c r="AR318" s="190" t="str">
        <f t="shared" si="159"/>
        <v/>
      </c>
      <c r="AS318" s="190" t="str">
        <f t="shared" si="159"/>
        <v/>
      </c>
      <c r="AT318" s="190" t="str">
        <f t="shared" si="159"/>
        <v/>
      </c>
      <c r="AU318" s="190" t="str">
        <f t="shared" si="159"/>
        <v/>
      </c>
      <c r="AV318" s="190" t="str">
        <f t="shared" si="159"/>
        <v/>
      </c>
      <c r="AW318" s="190" t="str">
        <f t="shared" si="159"/>
        <v/>
      </c>
      <c r="AX318" s="190" t="str">
        <f t="shared" si="159"/>
        <v/>
      </c>
      <c r="AY318" s="190" t="str">
        <f t="shared" si="159"/>
        <v/>
      </c>
      <c r="AZ318" s="190" t="str">
        <f t="shared" si="159"/>
        <v/>
      </c>
      <c r="BA318" s="190" t="str">
        <f t="shared" si="159"/>
        <v/>
      </c>
      <c r="BB318" s="190" t="str">
        <f t="shared" si="159"/>
        <v/>
      </c>
      <c r="BC318" s="190" t="str">
        <f t="shared" si="159"/>
        <v/>
      </c>
      <c r="BD318" s="190" t="str">
        <f t="shared" si="159"/>
        <v/>
      </c>
      <c r="BE318" s="190" t="str">
        <f t="shared" si="155"/>
        <v/>
      </c>
      <c r="BF318" s="190" t="str">
        <f t="shared" si="157"/>
        <v/>
      </c>
      <c r="BG318" s="190" t="str">
        <f t="shared" si="157"/>
        <v/>
      </c>
      <c r="BH318" s="190" t="str">
        <f t="shared" si="157"/>
        <v/>
      </c>
      <c r="BI318" s="190" t="str">
        <f t="shared" si="157"/>
        <v/>
      </c>
      <c r="BJ318" s="190" t="str">
        <f t="shared" si="157"/>
        <v/>
      </c>
      <c r="BK318" s="190" t="str">
        <f t="shared" si="157"/>
        <v/>
      </c>
      <c r="BL318" s="190" t="str">
        <f t="shared" si="157"/>
        <v/>
      </c>
      <c r="BM318" s="190" t="str">
        <f t="shared" si="157"/>
        <v/>
      </c>
      <c r="BN318" s="190" t="str">
        <f t="shared" si="157"/>
        <v/>
      </c>
      <c r="BO318" s="190" t="str">
        <f t="shared" si="157"/>
        <v/>
      </c>
      <c r="BP318" s="190" t="str">
        <f t="shared" si="157"/>
        <v/>
      </c>
      <c r="BQ318" s="190" t="str">
        <f t="shared" si="157"/>
        <v/>
      </c>
      <c r="BR318" s="190" t="str">
        <f t="shared" si="157"/>
        <v/>
      </c>
      <c r="BS318" s="190" t="str">
        <f t="shared" si="157"/>
        <v/>
      </c>
      <c r="BT318" s="190" t="str">
        <f t="shared" si="144"/>
        <v/>
      </c>
      <c r="BU318" s="190" t="str">
        <f t="shared" si="144"/>
        <v/>
      </c>
      <c r="BV318" s="190" t="str">
        <f t="shared" si="144"/>
        <v/>
      </c>
      <c r="BW318" s="190" t="str">
        <f t="shared" si="144"/>
        <v/>
      </c>
      <c r="BX318" s="190" t="str">
        <f t="shared" si="144"/>
        <v/>
      </c>
      <c r="BY318" s="190" t="str">
        <f t="shared" si="144"/>
        <v/>
      </c>
      <c r="BZ318" t="e">
        <f>IF(LEFT(B318,6)=$A$1,IF(ISERROR(FIND(SALES!$M$8,MPAN!H318)),"",TRUE),"")</f>
        <v>#N/A</v>
      </c>
    </row>
    <row r="319" spans="1:78" x14ac:dyDescent="0.25">
      <c r="A319" t="e">
        <f>IF(BZ319=TRUE,BZ319&amp;COUNTIF($BZ$3:BZ319,"TRUE"),"")</f>
        <v>#N/A</v>
      </c>
      <c r="B319" s="625" t="str">
        <f t="shared" si="131"/>
        <v>00</v>
      </c>
      <c r="C319" s="626">
        <f>'F12'!E322</f>
        <v>0</v>
      </c>
      <c r="D319" s="1" t="str">
        <f t="shared" si="132"/>
        <v>0</v>
      </c>
      <c r="E319" s="1" t="str">
        <f t="shared" si="133"/>
        <v>0</v>
      </c>
      <c r="F319" t="str">
        <f t="shared" si="135"/>
        <v>0</v>
      </c>
      <c r="G319" t="e">
        <f t="shared" si="136"/>
        <v>#VALUE!</v>
      </c>
      <c r="H319" s="1">
        <f>'F12'!F322</f>
        <v>0</v>
      </c>
      <c r="I319" s="197">
        <f t="shared" si="134"/>
        <v>0.25</v>
      </c>
      <c r="J319" s="190" t="str">
        <f t="shared" si="158"/>
        <v/>
      </c>
      <c r="K319" s="190" t="str">
        <f t="shared" si="158"/>
        <v/>
      </c>
      <c r="L319" s="190" t="str">
        <f t="shared" si="158"/>
        <v/>
      </c>
      <c r="M319" s="190" t="str">
        <f t="shared" si="158"/>
        <v/>
      </c>
      <c r="N319" s="190" t="str">
        <f t="shared" si="158"/>
        <v/>
      </c>
      <c r="O319" s="190" t="str">
        <f t="shared" si="158"/>
        <v/>
      </c>
      <c r="P319" s="190" t="str">
        <f t="shared" si="158"/>
        <v/>
      </c>
      <c r="Q319" s="190" t="str">
        <f t="shared" si="158"/>
        <v/>
      </c>
      <c r="R319" s="190" t="str">
        <f t="shared" si="158"/>
        <v/>
      </c>
      <c r="S319" s="190" t="str">
        <f t="shared" si="158"/>
        <v/>
      </c>
      <c r="T319" s="190" t="str">
        <f t="shared" si="158"/>
        <v/>
      </c>
      <c r="U319" s="190" t="str">
        <f t="shared" si="158"/>
        <v/>
      </c>
      <c r="V319" s="190" t="str">
        <f t="shared" si="158"/>
        <v/>
      </c>
      <c r="W319" s="190" t="str">
        <f t="shared" si="158"/>
        <v/>
      </c>
      <c r="X319" s="190" t="str">
        <f t="shared" si="158"/>
        <v/>
      </c>
      <c r="Y319" s="190" t="str">
        <f t="shared" si="158"/>
        <v/>
      </c>
      <c r="Z319" s="190" t="str">
        <f t="shared" si="160"/>
        <v/>
      </c>
      <c r="AA319" s="190" t="str">
        <f t="shared" si="160"/>
        <v/>
      </c>
      <c r="AB319" s="190" t="str">
        <f t="shared" si="160"/>
        <v/>
      </c>
      <c r="AC319" s="190" t="str">
        <f t="shared" si="160"/>
        <v/>
      </c>
      <c r="AD319" s="190" t="str">
        <f t="shared" si="160"/>
        <v/>
      </c>
      <c r="AE319" s="190" t="str">
        <f t="shared" si="160"/>
        <v/>
      </c>
      <c r="AF319" s="190" t="str">
        <f t="shared" si="160"/>
        <v/>
      </c>
      <c r="AG319" s="190" t="str">
        <f t="shared" si="160"/>
        <v/>
      </c>
      <c r="AH319" s="190" t="str">
        <f t="shared" si="160"/>
        <v/>
      </c>
      <c r="AI319" s="190" t="str">
        <f t="shared" si="160"/>
        <v/>
      </c>
      <c r="AJ319" s="190" t="str">
        <f t="shared" si="160"/>
        <v/>
      </c>
      <c r="AK319" s="190" t="str">
        <f t="shared" si="160"/>
        <v/>
      </c>
      <c r="AL319" s="190" t="str">
        <f t="shared" si="160"/>
        <v/>
      </c>
      <c r="AM319" s="190" t="str">
        <f t="shared" si="160"/>
        <v/>
      </c>
      <c r="AN319" s="190" t="str">
        <f t="shared" si="160"/>
        <v/>
      </c>
      <c r="AO319" s="190" t="str">
        <f t="shared" si="159"/>
        <v/>
      </c>
      <c r="AP319" s="190" t="str">
        <f t="shared" si="159"/>
        <v/>
      </c>
      <c r="AQ319" s="190" t="str">
        <f t="shared" si="159"/>
        <v/>
      </c>
      <c r="AR319" s="190" t="str">
        <f t="shared" si="159"/>
        <v/>
      </c>
      <c r="AS319" s="190" t="str">
        <f t="shared" si="159"/>
        <v/>
      </c>
      <c r="AT319" s="190" t="str">
        <f t="shared" si="159"/>
        <v/>
      </c>
      <c r="AU319" s="190" t="str">
        <f t="shared" si="159"/>
        <v/>
      </c>
      <c r="AV319" s="190" t="str">
        <f t="shared" si="159"/>
        <v/>
      </c>
      <c r="AW319" s="190" t="str">
        <f t="shared" si="159"/>
        <v/>
      </c>
      <c r="AX319" s="190" t="str">
        <f t="shared" si="159"/>
        <v/>
      </c>
      <c r="AY319" s="190" t="str">
        <f t="shared" si="159"/>
        <v/>
      </c>
      <c r="AZ319" s="190" t="str">
        <f t="shared" si="159"/>
        <v/>
      </c>
      <c r="BA319" s="190" t="str">
        <f t="shared" si="159"/>
        <v/>
      </c>
      <c r="BB319" s="190" t="str">
        <f t="shared" si="159"/>
        <v/>
      </c>
      <c r="BC319" s="190" t="str">
        <f t="shared" si="159"/>
        <v/>
      </c>
      <c r="BD319" s="190" t="str">
        <f t="shared" si="159"/>
        <v/>
      </c>
      <c r="BE319" s="190" t="str">
        <f t="shared" si="155"/>
        <v/>
      </c>
      <c r="BF319" s="190" t="str">
        <f t="shared" si="157"/>
        <v/>
      </c>
      <c r="BG319" s="190" t="str">
        <f t="shared" si="157"/>
        <v/>
      </c>
      <c r="BH319" s="190" t="str">
        <f t="shared" si="157"/>
        <v/>
      </c>
      <c r="BI319" s="190" t="str">
        <f t="shared" si="157"/>
        <v/>
      </c>
      <c r="BJ319" s="190" t="str">
        <f t="shared" si="157"/>
        <v/>
      </c>
      <c r="BK319" s="190" t="str">
        <f t="shared" si="157"/>
        <v/>
      </c>
      <c r="BL319" s="190" t="str">
        <f t="shared" si="157"/>
        <v/>
      </c>
      <c r="BM319" s="190" t="str">
        <f t="shared" si="157"/>
        <v/>
      </c>
      <c r="BN319" s="190" t="str">
        <f t="shared" si="157"/>
        <v/>
      </c>
      <c r="BO319" s="190" t="str">
        <f t="shared" si="157"/>
        <v/>
      </c>
      <c r="BP319" s="190" t="str">
        <f t="shared" si="157"/>
        <v/>
      </c>
      <c r="BQ319" s="190" t="str">
        <f t="shared" si="157"/>
        <v/>
      </c>
      <c r="BR319" s="190" t="str">
        <f t="shared" si="157"/>
        <v/>
      </c>
      <c r="BS319" s="190" t="str">
        <f t="shared" si="157"/>
        <v/>
      </c>
      <c r="BT319" s="190" t="str">
        <f t="shared" si="144"/>
        <v/>
      </c>
      <c r="BU319" s="190" t="str">
        <f t="shared" si="144"/>
        <v/>
      </c>
      <c r="BV319" s="190" t="str">
        <f t="shared" si="144"/>
        <v/>
      </c>
      <c r="BW319" s="190" t="str">
        <f t="shared" si="144"/>
        <v/>
      </c>
      <c r="BX319" s="190" t="str">
        <f t="shared" si="144"/>
        <v/>
      </c>
      <c r="BY319" s="190" t="str">
        <f t="shared" si="144"/>
        <v/>
      </c>
      <c r="BZ319" t="e">
        <f>IF(LEFT(B319,6)=$A$1,IF(ISERROR(FIND(SALES!$M$8,MPAN!H319)),"",TRUE),"")</f>
        <v>#N/A</v>
      </c>
    </row>
    <row r="320" spans="1:78" x14ac:dyDescent="0.25">
      <c r="A320" t="e">
        <f>IF(BZ320=TRUE,BZ320&amp;COUNTIF($BZ$3:BZ320,"TRUE"),"")</f>
        <v>#N/A</v>
      </c>
      <c r="B320" s="625" t="str">
        <f t="shared" si="131"/>
        <v>00</v>
      </c>
      <c r="C320" s="626">
        <f>'F12'!E323</f>
        <v>0</v>
      </c>
      <c r="D320" s="1" t="str">
        <f t="shared" si="132"/>
        <v>0</v>
      </c>
      <c r="E320" s="1" t="str">
        <f t="shared" si="133"/>
        <v>0</v>
      </c>
      <c r="F320" t="str">
        <f t="shared" si="135"/>
        <v>0</v>
      </c>
      <c r="G320" t="e">
        <f t="shared" si="136"/>
        <v>#VALUE!</v>
      </c>
      <c r="H320" s="1">
        <f>'F12'!F323</f>
        <v>0</v>
      </c>
      <c r="I320" s="197">
        <f t="shared" si="134"/>
        <v>0.25</v>
      </c>
      <c r="J320" s="190" t="str">
        <f t="shared" si="158"/>
        <v/>
      </c>
      <c r="K320" s="190" t="str">
        <f t="shared" si="158"/>
        <v/>
      </c>
      <c r="L320" s="190" t="str">
        <f t="shared" si="158"/>
        <v/>
      </c>
      <c r="M320" s="190" t="str">
        <f t="shared" si="158"/>
        <v/>
      </c>
      <c r="N320" s="190" t="str">
        <f t="shared" si="158"/>
        <v/>
      </c>
      <c r="O320" s="190" t="str">
        <f t="shared" si="158"/>
        <v/>
      </c>
      <c r="P320" s="190" t="str">
        <f t="shared" si="158"/>
        <v/>
      </c>
      <c r="Q320" s="190" t="str">
        <f t="shared" si="158"/>
        <v/>
      </c>
      <c r="R320" s="190" t="str">
        <f t="shared" si="158"/>
        <v/>
      </c>
      <c r="S320" s="190" t="str">
        <f t="shared" si="158"/>
        <v/>
      </c>
      <c r="T320" s="190" t="str">
        <f t="shared" si="158"/>
        <v/>
      </c>
      <c r="U320" s="190" t="str">
        <f t="shared" si="158"/>
        <v/>
      </c>
      <c r="V320" s="190" t="str">
        <f t="shared" si="158"/>
        <v/>
      </c>
      <c r="W320" s="190" t="str">
        <f t="shared" si="158"/>
        <v/>
      </c>
      <c r="X320" s="190" t="str">
        <f t="shared" si="158"/>
        <v/>
      </c>
      <c r="Y320" s="190" t="str">
        <f t="shared" si="158"/>
        <v/>
      </c>
      <c r="Z320" s="190" t="str">
        <f t="shared" si="160"/>
        <v/>
      </c>
      <c r="AA320" s="190" t="str">
        <f t="shared" si="160"/>
        <v/>
      </c>
      <c r="AB320" s="190" t="str">
        <f t="shared" si="160"/>
        <v/>
      </c>
      <c r="AC320" s="190" t="str">
        <f t="shared" si="160"/>
        <v/>
      </c>
      <c r="AD320" s="190" t="str">
        <f t="shared" si="160"/>
        <v/>
      </c>
      <c r="AE320" s="190" t="str">
        <f t="shared" si="160"/>
        <v/>
      </c>
      <c r="AF320" s="190" t="str">
        <f t="shared" si="160"/>
        <v/>
      </c>
      <c r="AG320" s="190" t="str">
        <f t="shared" si="160"/>
        <v/>
      </c>
      <c r="AH320" s="190" t="str">
        <f t="shared" si="160"/>
        <v/>
      </c>
      <c r="AI320" s="190" t="str">
        <f t="shared" si="160"/>
        <v/>
      </c>
      <c r="AJ320" s="190" t="str">
        <f t="shared" si="160"/>
        <v/>
      </c>
      <c r="AK320" s="190" t="str">
        <f t="shared" si="160"/>
        <v/>
      </c>
      <c r="AL320" s="190" t="str">
        <f t="shared" si="160"/>
        <v/>
      </c>
      <c r="AM320" s="190" t="str">
        <f t="shared" si="160"/>
        <v/>
      </c>
      <c r="AN320" s="190" t="str">
        <f t="shared" si="160"/>
        <v/>
      </c>
      <c r="AO320" s="190" t="str">
        <f t="shared" si="159"/>
        <v/>
      </c>
      <c r="AP320" s="190" t="str">
        <f t="shared" si="159"/>
        <v/>
      </c>
      <c r="AQ320" s="190" t="str">
        <f t="shared" si="159"/>
        <v/>
      </c>
      <c r="AR320" s="190" t="str">
        <f t="shared" si="159"/>
        <v/>
      </c>
      <c r="AS320" s="190" t="str">
        <f t="shared" si="159"/>
        <v/>
      </c>
      <c r="AT320" s="190" t="str">
        <f t="shared" si="159"/>
        <v/>
      </c>
      <c r="AU320" s="190" t="str">
        <f t="shared" si="159"/>
        <v/>
      </c>
      <c r="AV320" s="190" t="str">
        <f t="shared" si="159"/>
        <v/>
      </c>
      <c r="AW320" s="190" t="str">
        <f t="shared" si="159"/>
        <v/>
      </c>
      <c r="AX320" s="190" t="str">
        <f t="shared" si="159"/>
        <v/>
      </c>
      <c r="AY320" s="190" t="str">
        <f t="shared" si="159"/>
        <v/>
      </c>
      <c r="AZ320" s="190" t="str">
        <f t="shared" si="159"/>
        <v/>
      </c>
      <c r="BA320" s="190" t="str">
        <f t="shared" si="159"/>
        <v/>
      </c>
      <c r="BB320" s="190" t="str">
        <f t="shared" si="159"/>
        <v/>
      </c>
      <c r="BC320" s="190" t="str">
        <f t="shared" si="159"/>
        <v/>
      </c>
      <c r="BD320" s="190" t="str">
        <f t="shared" si="159"/>
        <v/>
      </c>
      <c r="BE320" s="190" t="str">
        <f t="shared" si="155"/>
        <v/>
      </c>
      <c r="BF320" s="190" t="str">
        <f t="shared" si="157"/>
        <v/>
      </c>
      <c r="BG320" s="190" t="str">
        <f t="shared" si="157"/>
        <v/>
      </c>
      <c r="BH320" s="190" t="str">
        <f t="shared" si="157"/>
        <v/>
      </c>
      <c r="BI320" s="190" t="str">
        <f t="shared" si="157"/>
        <v/>
      </c>
      <c r="BJ320" s="190" t="str">
        <f t="shared" si="157"/>
        <v/>
      </c>
      <c r="BK320" s="190" t="str">
        <f t="shared" si="157"/>
        <v/>
      </c>
      <c r="BL320" s="190" t="str">
        <f t="shared" si="157"/>
        <v/>
      </c>
      <c r="BM320" s="190" t="str">
        <f t="shared" si="157"/>
        <v/>
      </c>
      <c r="BN320" s="190" t="str">
        <f t="shared" si="157"/>
        <v/>
      </c>
      <c r="BO320" s="190" t="str">
        <f t="shared" si="157"/>
        <v/>
      </c>
      <c r="BP320" s="190" t="str">
        <f t="shared" si="157"/>
        <v/>
      </c>
      <c r="BQ320" s="190" t="str">
        <f t="shared" si="157"/>
        <v/>
      </c>
      <c r="BR320" s="190" t="str">
        <f t="shared" si="157"/>
        <v/>
      </c>
      <c r="BS320" s="190" t="str">
        <f t="shared" si="157"/>
        <v/>
      </c>
      <c r="BT320" s="190" t="str">
        <f t="shared" si="144"/>
        <v/>
      </c>
      <c r="BU320" s="190" t="str">
        <f t="shared" si="144"/>
        <v/>
      </c>
      <c r="BV320" s="190" t="str">
        <f t="shared" si="144"/>
        <v/>
      </c>
      <c r="BW320" s="190" t="str">
        <f t="shared" si="144"/>
        <v/>
      </c>
      <c r="BX320" s="190" t="str">
        <f t="shared" si="144"/>
        <v/>
      </c>
      <c r="BY320" s="190" t="str">
        <f t="shared" ref="BW320:BY345" si="161">IF(BY$2&gt;LEN($H320),IF(BY$1=1,IF(LEN($H320)=2,"0"&amp;$H320,""),""),RIGHT(LEFT($H320,BY$2),3))</f>
        <v/>
      </c>
      <c r="BZ320" t="e">
        <f>IF(LEFT(B320,6)=$A$1,IF(ISERROR(FIND(SALES!$M$8,MPAN!H320)),"",TRUE),"")</f>
        <v>#N/A</v>
      </c>
    </row>
    <row r="321" spans="1:78" x14ac:dyDescent="0.25">
      <c r="A321" t="e">
        <f>IF(BZ321=TRUE,BZ321&amp;COUNTIF($BZ$3:BZ321,"TRUE"),"")</f>
        <v>#N/A</v>
      </c>
      <c r="B321" s="625" t="str">
        <f t="shared" si="131"/>
        <v>00</v>
      </c>
      <c r="C321" s="626">
        <f>'F12'!E324</f>
        <v>0</v>
      </c>
      <c r="D321" s="1" t="str">
        <f t="shared" si="132"/>
        <v>0</v>
      </c>
      <c r="E321" s="1" t="str">
        <f t="shared" si="133"/>
        <v>0</v>
      </c>
      <c r="F321" t="str">
        <f t="shared" si="135"/>
        <v>0</v>
      </c>
      <c r="G321" t="e">
        <f t="shared" si="136"/>
        <v>#VALUE!</v>
      </c>
      <c r="H321" s="1">
        <f>'F12'!F324</f>
        <v>0</v>
      </c>
      <c r="I321" s="197">
        <f t="shared" si="134"/>
        <v>0.25</v>
      </c>
      <c r="J321" s="190" t="str">
        <f t="shared" si="158"/>
        <v/>
      </c>
      <c r="K321" s="190" t="str">
        <f t="shared" si="158"/>
        <v/>
      </c>
      <c r="L321" s="190" t="str">
        <f t="shared" si="158"/>
        <v/>
      </c>
      <c r="M321" s="190" t="str">
        <f t="shared" si="158"/>
        <v/>
      </c>
      <c r="N321" s="190" t="str">
        <f t="shared" si="158"/>
        <v/>
      </c>
      <c r="O321" s="190" t="str">
        <f t="shared" si="158"/>
        <v/>
      </c>
      <c r="P321" s="190" t="str">
        <f t="shared" si="158"/>
        <v/>
      </c>
      <c r="Q321" s="190" t="str">
        <f t="shared" si="158"/>
        <v/>
      </c>
      <c r="R321" s="190" t="str">
        <f t="shared" si="158"/>
        <v/>
      </c>
      <c r="S321" s="190" t="str">
        <f t="shared" si="158"/>
        <v/>
      </c>
      <c r="T321" s="190" t="str">
        <f t="shared" si="158"/>
        <v/>
      </c>
      <c r="U321" s="190" t="str">
        <f t="shared" si="158"/>
        <v/>
      </c>
      <c r="V321" s="190" t="str">
        <f t="shared" si="158"/>
        <v/>
      </c>
      <c r="W321" s="190" t="str">
        <f t="shared" si="158"/>
        <v/>
      </c>
      <c r="X321" s="190" t="str">
        <f t="shared" si="158"/>
        <v/>
      </c>
      <c r="Y321" s="190" t="str">
        <f t="shared" si="158"/>
        <v/>
      </c>
      <c r="Z321" s="190" t="str">
        <f t="shared" si="160"/>
        <v/>
      </c>
      <c r="AA321" s="190" t="str">
        <f t="shared" si="160"/>
        <v/>
      </c>
      <c r="AB321" s="190" t="str">
        <f t="shared" si="160"/>
        <v/>
      </c>
      <c r="AC321" s="190" t="str">
        <f t="shared" si="160"/>
        <v/>
      </c>
      <c r="AD321" s="190" t="str">
        <f t="shared" si="160"/>
        <v/>
      </c>
      <c r="AE321" s="190" t="str">
        <f t="shared" si="160"/>
        <v/>
      </c>
      <c r="AF321" s="190" t="str">
        <f t="shared" si="160"/>
        <v/>
      </c>
      <c r="AG321" s="190" t="str">
        <f t="shared" si="160"/>
        <v/>
      </c>
      <c r="AH321" s="190" t="str">
        <f t="shared" si="160"/>
        <v/>
      </c>
      <c r="AI321" s="190" t="str">
        <f t="shared" si="160"/>
        <v/>
      </c>
      <c r="AJ321" s="190" t="str">
        <f t="shared" si="160"/>
        <v/>
      </c>
      <c r="AK321" s="190" t="str">
        <f t="shared" si="160"/>
        <v/>
      </c>
      <c r="AL321" s="190" t="str">
        <f t="shared" si="160"/>
        <v/>
      </c>
      <c r="AM321" s="190" t="str">
        <f t="shared" si="160"/>
        <v/>
      </c>
      <c r="AN321" s="190" t="str">
        <f t="shared" si="160"/>
        <v/>
      </c>
      <c r="AO321" s="190" t="str">
        <f t="shared" si="159"/>
        <v/>
      </c>
      <c r="AP321" s="190" t="str">
        <f t="shared" si="159"/>
        <v/>
      </c>
      <c r="AQ321" s="190" t="str">
        <f t="shared" si="159"/>
        <v/>
      </c>
      <c r="AR321" s="190" t="str">
        <f t="shared" si="159"/>
        <v/>
      </c>
      <c r="AS321" s="190" t="str">
        <f t="shared" si="159"/>
        <v/>
      </c>
      <c r="AT321" s="190" t="str">
        <f t="shared" si="159"/>
        <v/>
      </c>
      <c r="AU321" s="190" t="str">
        <f t="shared" si="159"/>
        <v/>
      </c>
      <c r="AV321" s="190" t="str">
        <f t="shared" si="159"/>
        <v/>
      </c>
      <c r="AW321" s="190" t="str">
        <f t="shared" si="159"/>
        <v/>
      </c>
      <c r="AX321" s="190" t="str">
        <f t="shared" si="159"/>
        <v/>
      </c>
      <c r="AY321" s="190" t="str">
        <f t="shared" si="159"/>
        <v/>
      </c>
      <c r="AZ321" s="190" t="str">
        <f t="shared" si="159"/>
        <v/>
      </c>
      <c r="BA321" s="190" t="str">
        <f t="shared" si="159"/>
        <v/>
      </c>
      <c r="BB321" s="190" t="str">
        <f t="shared" si="159"/>
        <v/>
      </c>
      <c r="BC321" s="190" t="str">
        <f t="shared" si="159"/>
        <v/>
      </c>
      <c r="BD321" s="190" t="str">
        <f t="shared" si="159"/>
        <v/>
      </c>
      <c r="BE321" s="190" t="str">
        <f t="shared" si="155"/>
        <v/>
      </c>
      <c r="BF321" s="190" t="str">
        <f t="shared" si="157"/>
        <v/>
      </c>
      <c r="BG321" s="190" t="str">
        <f t="shared" si="157"/>
        <v/>
      </c>
      <c r="BH321" s="190" t="str">
        <f t="shared" si="157"/>
        <v/>
      </c>
      <c r="BI321" s="190" t="str">
        <f t="shared" si="157"/>
        <v/>
      </c>
      <c r="BJ321" s="190" t="str">
        <f t="shared" si="157"/>
        <v/>
      </c>
      <c r="BK321" s="190" t="str">
        <f t="shared" si="157"/>
        <v/>
      </c>
      <c r="BL321" s="190" t="str">
        <f t="shared" si="157"/>
        <v/>
      </c>
      <c r="BM321" s="190" t="str">
        <f t="shared" si="157"/>
        <v/>
      </c>
      <c r="BN321" s="190" t="str">
        <f t="shared" si="157"/>
        <v/>
      </c>
      <c r="BO321" s="190" t="str">
        <f t="shared" si="157"/>
        <v/>
      </c>
      <c r="BP321" s="190" t="str">
        <f t="shared" si="157"/>
        <v/>
      </c>
      <c r="BQ321" s="190" t="str">
        <f t="shared" si="157"/>
        <v/>
      </c>
      <c r="BR321" s="190" t="str">
        <f t="shared" si="157"/>
        <v/>
      </c>
      <c r="BS321" s="190" t="str">
        <f t="shared" si="157"/>
        <v/>
      </c>
      <c r="BT321" s="190" t="str">
        <f t="shared" si="157"/>
        <v/>
      </c>
      <c r="BU321" s="190" t="str">
        <f t="shared" si="157"/>
        <v/>
      </c>
      <c r="BV321" s="190" t="str">
        <f t="shared" ref="BT321:BY354" si="162">IF(BV$2&gt;LEN($H321),IF(BV$1=1,IF(LEN($H321)=2,"0"&amp;$H321,""),""),RIGHT(LEFT($H321,BV$2),3))</f>
        <v/>
      </c>
      <c r="BW321" s="190" t="str">
        <f t="shared" si="161"/>
        <v/>
      </c>
      <c r="BX321" s="190" t="str">
        <f t="shared" si="161"/>
        <v/>
      </c>
      <c r="BY321" s="190" t="str">
        <f t="shared" si="161"/>
        <v/>
      </c>
      <c r="BZ321" t="e">
        <f>IF(LEFT(B321,6)=$A$1,IF(ISERROR(FIND(SALES!$M$8,MPAN!H321)),"",TRUE),"")</f>
        <v>#N/A</v>
      </c>
    </row>
    <row r="322" spans="1:78" x14ac:dyDescent="0.25">
      <c r="A322" t="e">
        <f>IF(BZ322=TRUE,BZ322&amp;COUNTIF($BZ$3:BZ322,"TRUE"),"")</f>
        <v>#N/A</v>
      </c>
      <c r="B322" s="625" t="str">
        <f t="shared" si="131"/>
        <v>00</v>
      </c>
      <c r="C322" s="626">
        <f>'F12'!E325</f>
        <v>0</v>
      </c>
      <c r="D322" s="1" t="str">
        <f t="shared" si="132"/>
        <v>0</v>
      </c>
      <c r="E322" s="1" t="str">
        <f t="shared" si="133"/>
        <v>0</v>
      </c>
      <c r="F322" t="str">
        <f t="shared" si="135"/>
        <v>0</v>
      </c>
      <c r="G322" t="e">
        <f t="shared" si="136"/>
        <v>#VALUE!</v>
      </c>
      <c r="H322" s="1">
        <f>'F12'!F325</f>
        <v>0</v>
      </c>
      <c r="I322" s="197">
        <f t="shared" si="134"/>
        <v>0.25</v>
      </c>
      <c r="J322" s="190" t="str">
        <f t="shared" si="158"/>
        <v/>
      </c>
      <c r="K322" s="190" t="str">
        <f t="shared" si="158"/>
        <v/>
      </c>
      <c r="L322" s="190" t="str">
        <f t="shared" si="158"/>
        <v/>
      </c>
      <c r="M322" s="190" t="str">
        <f t="shared" si="158"/>
        <v/>
      </c>
      <c r="N322" s="190" t="str">
        <f t="shared" si="158"/>
        <v/>
      </c>
      <c r="O322" s="190" t="str">
        <f t="shared" si="158"/>
        <v/>
      </c>
      <c r="P322" s="190" t="str">
        <f t="shared" si="158"/>
        <v/>
      </c>
      <c r="Q322" s="190" t="str">
        <f t="shared" si="158"/>
        <v/>
      </c>
      <c r="R322" s="190" t="str">
        <f t="shared" si="158"/>
        <v/>
      </c>
      <c r="S322" s="190" t="str">
        <f t="shared" si="158"/>
        <v/>
      </c>
      <c r="T322" s="190" t="str">
        <f t="shared" si="158"/>
        <v/>
      </c>
      <c r="U322" s="190" t="str">
        <f t="shared" si="158"/>
        <v/>
      </c>
      <c r="V322" s="190" t="str">
        <f t="shared" si="158"/>
        <v/>
      </c>
      <c r="W322" s="190" t="str">
        <f t="shared" si="158"/>
        <v/>
      </c>
      <c r="X322" s="190" t="str">
        <f t="shared" si="158"/>
        <v/>
      </c>
      <c r="Y322" s="190" t="str">
        <f t="shared" si="158"/>
        <v/>
      </c>
      <c r="Z322" s="190" t="str">
        <f t="shared" si="160"/>
        <v/>
      </c>
      <c r="AA322" s="190" t="str">
        <f t="shared" si="160"/>
        <v/>
      </c>
      <c r="AB322" s="190" t="str">
        <f t="shared" si="160"/>
        <v/>
      </c>
      <c r="AC322" s="190" t="str">
        <f t="shared" si="160"/>
        <v/>
      </c>
      <c r="AD322" s="190" t="str">
        <f t="shared" si="160"/>
        <v/>
      </c>
      <c r="AE322" s="190" t="str">
        <f t="shared" si="160"/>
        <v/>
      </c>
      <c r="AF322" s="190" t="str">
        <f t="shared" si="160"/>
        <v/>
      </c>
      <c r="AG322" s="190" t="str">
        <f t="shared" si="160"/>
        <v/>
      </c>
      <c r="AH322" s="190" t="str">
        <f t="shared" si="160"/>
        <v/>
      </c>
      <c r="AI322" s="190" t="str">
        <f t="shared" si="160"/>
        <v/>
      </c>
      <c r="AJ322" s="190" t="str">
        <f t="shared" si="160"/>
        <v/>
      </c>
      <c r="AK322" s="190" t="str">
        <f t="shared" si="160"/>
        <v/>
      </c>
      <c r="AL322" s="190" t="str">
        <f t="shared" si="160"/>
        <v/>
      </c>
      <c r="AM322" s="190" t="str">
        <f t="shared" si="160"/>
        <v/>
      </c>
      <c r="AN322" s="190" t="str">
        <f t="shared" si="160"/>
        <v/>
      </c>
      <c r="AO322" s="190" t="str">
        <f t="shared" si="159"/>
        <v/>
      </c>
      <c r="AP322" s="190" t="str">
        <f t="shared" si="159"/>
        <v/>
      </c>
      <c r="AQ322" s="190" t="str">
        <f t="shared" si="159"/>
        <v/>
      </c>
      <c r="AR322" s="190" t="str">
        <f t="shared" si="159"/>
        <v/>
      </c>
      <c r="AS322" s="190" t="str">
        <f t="shared" si="159"/>
        <v/>
      </c>
      <c r="AT322" s="190" t="str">
        <f t="shared" si="159"/>
        <v/>
      </c>
      <c r="AU322" s="190" t="str">
        <f t="shared" si="159"/>
        <v/>
      </c>
      <c r="AV322" s="190" t="str">
        <f t="shared" si="159"/>
        <v/>
      </c>
      <c r="AW322" s="190" t="str">
        <f t="shared" si="159"/>
        <v/>
      </c>
      <c r="AX322" s="190" t="str">
        <f t="shared" si="159"/>
        <v/>
      </c>
      <c r="AY322" s="190" t="str">
        <f t="shared" si="159"/>
        <v/>
      </c>
      <c r="AZ322" s="190" t="str">
        <f t="shared" si="159"/>
        <v/>
      </c>
      <c r="BA322" s="190" t="str">
        <f t="shared" si="159"/>
        <v/>
      </c>
      <c r="BB322" s="190" t="str">
        <f t="shared" si="159"/>
        <v/>
      </c>
      <c r="BC322" s="190" t="str">
        <f t="shared" si="159"/>
        <v/>
      </c>
      <c r="BD322" s="190" t="str">
        <f t="shared" si="159"/>
        <v/>
      </c>
      <c r="BE322" s="190" t="str">
        <f t="shared" si="155"/>
        <v/>
      </c>
      <c r="BF322" s="190" t="str">
        <f t="shared" si="157"/>
        <v/>
      </c>
      <c r="BG322" s="190" t="str">
        <f t="shared" si="157"/>
        <v/>
      </c>
      <c r="BH322" s="190" t="str">
        <f t="shared" si="157"/>
        <v/>
      </c>
      <c r="BI322" s="190" t="str">
        <f t="shared" si="157"/>
        <v/>
      </c>
      <c r="BJ322" s="190" t="str">
        <f t="shared" si="157"/>
        <v/>
      </c>
      <c r="BK322" s="190" t="str">
        <f t="shared" si="157"/>
        <v/>
      </c>
      <c r="BL322" s="190" t="str">
        <f t="shared" si="157"/>
        <v/>
      </c>
      <c r="BM322" s="190" t="str">
        <f t="shared" si="157"/>
        <v/>
      </c>
      <c r="BN322" s="190" t="str">
        <f t="shared" si="157"/>
        <v/>
      </c>
      <c r="BO322" s="190" t="str">
        <f t="shared" si="157"/>
        <v/>
      </c>
      <c r="BP322" s="190" t="str">
        <f t="shared" si="157"/>
        <v/>
      </c>
      <c r="BQ322" s="190" t="str">
        <f t="shared" si="157"/>
        <v/>
      </c>
      <c r="BR322" s="190" t="str">
        <f t="shared" si="157"/>
        <v/>
      </c>
      <c r="BS322" s="190" t="str">
        <f t="shared" si="157"/>
        <v/>
      </c>
      <c r="BT322" s="190" t="str">
        <f t="shared" si="162"/>
        <v/>
      </c>
      <c r="BU322" s="190" t="str">
        <f t="shared" si="162"/>
        <v/>
      </c>
      <c r="BV322" s="190" t="str">
        <f t="shared" si="162"/>
        <v/>
      </c>
      <c r="BW322" s="190" t="str">
        <f t="shared" si="161"/>
        <v/>
      </c>
      <c r="BX322" s="190" t="str">
        <f t="shared" si="161"/>
        <v/>
      </c>
      <c r="BY322" s="190" t="str">
        <f t="shared" si="161"/>
        <v/>
      </c>
      <c r="BZ322" t="e">
        <f>IF(LEFT(B322,6)=$A$1,IF(ISERROR(FIND(SALES!$M$8,MPAN!H322)),"",TRUE),"")</f>
        <v>#N/A</v>
      </c>
    </row>
    <row r="323" spans="1:78" x14ac:dyDescent="0.25">
      <c r="A323" t="e">
        <f>IF(BZ323=TRUE,BZ323&amp;COUNTIF($BZ$3:BZ323,"TRUE"),"")</f>
        <v>#N/A</v>
      </c>
      <c r="B323" s="625" t="str">
        <f t="shared" si="131"/>
        <v>00</v>
      </c>
      <c r="C323" s="626">
        <f>'F12'!E326</f>
        <v>0</v>
      </c>
      <c r="D323" s="1" t="str">
        <f t="shared" si="132"/>
        <v>0</v>
      </c>
      <c r="E323" s="1" t="str">
        <f t="shared" si="133"/>
        <v>0</v>
      </c>
      <c r="F323" t="str">
        <f t="shared" si="135"/>
        <v>0</v>
      </c>
      <c r="G323" t="e">
        <f t="shared" si="136"/>
        <v>#VALUE!</v>
      </c>
      <c r="H323" s="1">
        <f>'F12'!F326</f>
        <v>0</v>
      </c>
      <c r="I323" s="197">
        <f t="shared" si="134"/>
        <v>0.25</v>
      </c>
      <c r="J323" s="190" t="str">
        <f t="shared" si="158"/>
        <v/>
      </c>
      <c r="K323" s="190" t="str">
        <f t="shared" si="158"/>
        <v/>
      </c>
      <c r="L323" s="190" t="str">
        <f t="shared" si="158"/>
        <v/>
      </c>
      <c r="M323" s="190" t="str">
        <f t="shared" si="158"/>
        <v/>
      </c>
      <c r="N323" s="190" t="str">
        <f t="shared" si="158"/>
        <v/>
      </c>
      <c r="O323" s="190" t="str">
        <f t="shared" si="158"/>
        <v/>
      </c>
      <c r="P323" s="190" t="str">
        <f t="shared" si="158"/>
        <v/>
      </c>
      <c r="Q323" s="190" t="str">
        <f t="shared" si="158"/>
        <v/>
      </c>
      <c r="R323" s="190" t="str">
        <f t="shared" si="158"/>
        <v/>
      </c>
      <c r="S323" s="190" t="str">
        <f t="shared" si="158"/>
        <v/>
      </c>
      <c r="T323" s="190" t="str">
        <f t="shared" si="158"/>
        <v/>
      </c>
      <c r="U323" s="190" t="str">
        <f t="shared" si="158"/>
        <v/>
      </c>
      <c r="V323" s="190" t="str">
        <f t="shared" si="158"/>
        <v/>
      </c>
      <c r="W323" s="190" t="str">
        <f t="shared" si="158"/>
        <v/>
      </c>
      <c r="X323" s="190" t="str">
        <f t="shared" si="158"/>
        <v/>
      </c>
      <c r="Y323" s="190" t="str">
        <f t="shared" si="158"/>
        <v/>
      </c>
      <c r="Z323" s="190" t="str">
        <f t="shared" si="160"/>
        <v/>
      </c>
      <c r="AA323" s="190" t="str">
        <f t="shared" si="160"/>
        <v/>
      </c>
      <c r="AB323" s="190" t="str">
        <f t="shared" si="160"/>
        <v/>
      </c>
      <c r="AC323" s="190" t="str">
        <f t="shared" si="160"/>
        <v/>
      </c>
      <c r="AD323" s="190" t="str">
        <f t="shared" si="160"/>
        <v/>
      </c>
      <c r="AE323" s="190" t="str">
        <f t="shared" si="160"/>
        <v/>
      </c>
      <c r="AF323" s="190" t="str">
        <f t="shared" si="160"/>
        <v/>
      </c>
      <c r="AG323" s="190" t="str">
        <f t="shared" si="160"/>
        <v/>
      </c>
      <c r="AH323" s="190" t="str">
        <f t="shared" si="160"/>
        <v/>
      </c>
      <c r="AI323" s="190" t="str">
        <f t="shared" si="160"/>
        <v/>
      </c>
      <c r="AJ323" s="190" t="str">
        <f t="shared" si="160"/>
        <v/>
      </c>
      <c r="AK323" s="190" t="str">
        <f t="shared" si="160"/>
        <v/>
      </c>
      <c r="AL323" s="190" t="str">
        <f t="shared" si="160"/>
        <v/>
      </c>
      <c r="AM323" s="190" t="str">
        <f t="shared" si="160"/>
        <v/>
      </c>
      <c r="AN323" s="190" t="str">
        <f t="shared" si="160"/>
        <v/>
      </c>
      <c r="AO323" s="190" t="str">
        <f t="shared" si="159"/>
        <v/>
      </c>
      <c r="AP323" s="190" t="str">
        <f t="shared" si="159"/>
        <v/>
      </c>
      <c r="AQ323" s="190" t="str">
        <f t="shared" si="159"/>
        <v/>
      </c>
      <c r="AR323" s="190" t="str">
        <f t="shared" si="159"/>
        <v/>
      </c>
      <c r="AS323" s="190" t="str">
        <f t="shared" si="159"/>
        <v/>
      </c>
      <c r="AT323" s="190" t="str">
        <f t="shared" si="159"/>
        <v/>
      </c>
      <c r="AU323" s="190" t="str">
        <f t="shared" si="159"/>
        <v/>
      </c>
      <c r="AV323" s="190" t="str">
        <f t="shared" si="159"/>
        <v/>
      </c>
      <c r="AW323" s="190" t="str">
        <f t="shared" si="159"/>
        <v/>
      </c>
      <c r="AX323" s="190" t="str">
        <f t="shared" si="159"/>
        <v/>
      </c>
      <c r="AY323" s="190" t="str">
        <f t="shared" si="159"/>
        <v/>
      </c>
      <c r="AZ323" s="190" t="str">
        <f t="shared" si="159"/>
        <v/>
      </c>
      <c r="BA323" s="190" t="str">
        <f t="shared" si="159"/>
        <v/>
      </c>
      <c r="BB323" s="190" t="str">
        <f t="shared" si="159"/>
        <v/>
      </c>
      <c r="BC323" s="190" t="str">
        <f t="shared" si="159"/>
        <v/>
      </c>
      <c r="BD323" s="190" t="str">
        <f t="shared" si="159"/>
        <v/>
      </c>
      <c r="BE323" s="190" t="str">
        <f t="shared" si="155"/>
        <v/>
      </c>
      <c r="BF323" s="190" t="str">
        <f t="shared" si="157"/>
        <v/>
      </c>
      <c r="BG323" s="190" t="str">
        <f t="shared" si="157"/>
        <v/>
      </c>
      <c r="BH323" s="190" t="str">
        <f t="shared" si="157"/>
        <v/>
      </c>
      <c r="BI323" s="190" t="str">
        <f t="shared" si="157"/>
        <v/>
      </c>
      <c r="BJ323" s="190" t="str">
        <f t="shared" si="157"/>
        <v/>
      </c>
      <c r="BK323" s="190" t="str">
        <f t="shared" si="157"/>
        <v/>
      </c>
      <c r="BL323" s="190" t="str">
        <f t="shared" si="157"/>
        <v/>
      </c>
      <c r="BM323" s="190" t="str">
        <f t="shared" si="157"/>
        <v/>
      </c>
      <c r="BN323" s="190" t="str">
        <f t="shared" si="157"/>
        <v/>
      </c>
      <c r="BO323" s="190" t="str">
        <f t="shared" si="157"/>
        <v/>
      </c>
      <c r="BP323" s="190" t="str">
        <f t="shared" si="157"/>
        <v/>
      </c>
      <c r="BQ323" s="190" t="str">
        <f t="shared" si="157"/>
        <v/>
      </c>
      <c r="BR323" s="190" t="str">
        <f t="shared" si="157"/>
        <v/>
      </c>
      <c r="BS323" s="190" t="str">
        <f t="shared" si="157"/>
        <v/>
      </c>
      <c r="BT323" s="190" t="str">
        <f t="shared" si="162"/>
        <v/>
      </c>
      <c r="BU323" s="190" t="str">
        <f t="shared" si="162"/>
        <v/>
      </c>
      <c r="BV323" s="190" t="str">
        <f t="shared" si="162"/>
        <v/>
      </c>
      <c r="BW323" s="190" t="str">
        <f t="shared" si="161"/>
        <v/>
      </c>
      <c r="BX323" s="190" t="str">
        <f t="shared" si="161"/>
        <v/>
      </c>
      <c r="BY323" s="190" t="str">
        <f t="shared" si="161"/>
        <v/>
      </c>
      <c r="BZ323" t="e">
        <f>IF(LEFT(B323,6)=$A$1,IF(ISERROR(FIND(SALES!$M$8,MPAN!H323)),"",TRUE),"")</f>
        <v>#N/A</v>
      </c>
    </row>
    <row r="324" spans="1:78" x14ac:dyDescent="0.25">
      <c r="A324" t="e">
        <f>IF(BZ324=TRUE,BZ324&amp;COUNTIF($BZ$3:BZ324,"TRUE"),"")</f>
        <v>#N/A</v>
      </c>
      <c r="B324" s="625" t="str">
        <f t="shared" ref="B324:B353" si="163">D324&amp;E324</f>
        <v>00</v>
      </c>
      <c r="C324" s="626">
        <f>'F12'!E327</f>
        <v>0</v>
      </c>
      <c r="D324" s="1" t="str">
        <f t="shared" ref="D324:D353" si="164">LEFT(C324,4)</f>
        <v>0</v>
      </c>
      <c r="E324" s="1" t="str">
        <f t="shared" ref="E324:E353" si="165">RIGHT(LEFT(C324,7),2)</f>
        <v>0</v>
      </c>
      <c r="F324" t="str">
        <f t="shared" si="135"/>
        <v>0</v>
      </c>
      <c r="G324" t="e">
        <f t="shared" si="136"/>
        <v>#VALUE!</v>
      </c>
      <c r="H324" s="1">
        <f>'F12'!F327</f>
        <v>0</v>
      </c>
      <c r="I324" s="197">
        <f t="shared" ref="I324:I353" si="166">LEN(H324)/4</f>
        <v>0.25</v>
      </c>
      <c r="J324" s="190" t="str">
        <f t="shared" si="158"/>
        <v/>
      </c>
      <c r="K324" s="190" t="str">
        <f t="shared" si="158"/>
        <v/>
      </c>
      <c r="L324" s="190" t="str">
        <f t="shared" si="158"/>
        <v/>
      </c>
      <c r="M324" s="190" t="str">
        <f t="shared" si="158"/>
        <v/>
      </c>
      <c r="N324" s="190" t="str">
        <f t="shared" si="158"/>
        <v/>
      </c>
      <c r="O324" s="190" t="str">
        <f t="shared" si="158"/>
        <v/>
      </c>
      <c r="P324" s="190" t="str">
        <f t="shared" si="158"/>
        <v/>
      </c>
      <c r="Q324" s="190" t="str">
        <f t="shared" si="158"/>
        <v/>
      </c>
      <c r="R324" s="190" t="str">
        <f t="shared" si="158"/>
        <v/>
      </c>
      <c r="S324" s="190" t="str">
        <f t="shared" si="158"/>
        <v/>
      </c>
      <c r="T324" s="190" t="str">
        <f t="shared" si="158"/>
        <v/>
      </c>
      <c r="U324" s="190" t="str">
        <f t="shared" si="158"/>
        <v/>
      </c>
      <c r="V324" s="190" t="str">
        <f t="shared" si="158"/>
        <v/>
      </c>
      <c r="W324" s="190" t="str">
        <f t="shared" si="158"/>
        <v/>
      </c>
      <c r="X324" s="190" t="str">
        <f t="shared" si="158"/>
        <v/>
      </c>
      <c r="Y324" s="190" t="str">
        <f t="shared" si="158"/>
        <v/>
      </c>
      <c r="Z324" s="190" t="str">
        <f t="shared" si="160"/>
        <v/>
      </c>
      <c r="AA324" s="190" t="str">
        <f t="shared" si="160"/>
        <v/>
      </c>
      <c r="AB324" s="190" t="str">
        <f t="shared" si="160"/>
        <v/>
      </c>
      <c r="AC324" s="190" t="str">
        <f t="shared" si="160"/>
        <v/>
      </c>
      <c r="AD324" s="190" t="str">
        <f t="shared" si="160"/>
        <v/>
      </c>
      <c r="AE324" s="190" t="str">
        <f t="shared" si="160"/>
        <v/>
      </c>
      <c r="AF324" s="190" t="str">
        <f t="shared" si="160"/>
        <v/>
      </c>
      <c r="AG324" s="190" t="str">
        <f t="shared" si="160"/>
        <v/>
      </c>
      <c r="AH324" s="190" t="str">
        <f t="shared" si="160"/>
        <v/>
      </c>
      <c r="AI324" s="190" t="str">
        <f t="shared" si="160"/>
        <v/>
      </c>
      <c r="AJ324" s="190" t="str">
        <f t="shared" si="160"/>
        <v/>
      </c>
      <c r="AK324" s="190" t="str">
        <f t="shared" si="160"/>
        <v/>
      </c>
      <c r="AL324" s="190" t="str">
        <f t="shared" si="160"/>
        <v/>
      </c>
      <c r="AM324" s="190" t="str">
        <f t="shared" si="160"/>
        <v/>
      </c>
      <c r="AN324" s="190" t="str">
        <f t="shared" si="160"/>
        <v/>
      </c>
      <c r="AO324" s="190" t="str">
        <f t="shared" si="159"/>
        <v/>
      </c>
      <c r="AP324" s="190" t="str">
        <f t="shared" si="159"/>
        <v/>
      </c>
      <c r="AQ324" s="190" t="str">
        <f t="shared" si="159"/>
        <v/>
      </c>
      <c r="AR324" s="190" t="str">
        <f t="shared" si="159"/>
        <v/>
      </c>
      <c r="AS324" s="190" t="str">
        <f t="shared" si="159"/>
        <v/>
      </c>
      <c r="AT324" s="190" t="str">
        <f t="shared" si="159"/>
        <v/>
      </c>
      <c r="AU324" s="190" t="str">
        <f t="shared" si="159"/>
        <v/>
      </c>
      <c r="AV324" s="190" t="str">
        <f t="shared" si="159"/>
        <v/>
      </c>
      <c r="AW324" s="190" t="str">
        <f t="shared" si="159"/>
        <v/>
      </c>
      <c r="AX324" s="190" t="str">
        <f t="shared" si="159"/>
        <v/>
      </c>
      <c r="AY324" s="190" t="str">
        <f t="shared" si="159"/>
        <v/>
      </c>
      <c r="AZ324" s="190" t="str">
        <f t="shared" si="159"/>
        <v/>
      </c>
      <c r="BA324" s="190" t="str">
        <f t="shared" si="159"/>
        <v/>
      </c>
      <c r="BB324" s="190" t="str">
        <f t="shared" si="159"/>
        <v/>
      </c>
      <c r="BC324" s="190" t="str">
        <f t="shared" si="159"/>
        <v/>
      </c>
      <c r="BD324" s="190" t="str">
        <f t="shared" si="159"/>
        <v/>
      </c>
      <c r="BE324" s="190" t="str">
        <f t="shared" si="155"/>
        <v/>
      </c>
      <c r="BF324" s="190" t="str">
        <f t="shared" si="157"/>
        <v/>
      </c>
      <c r="BG324" s="190" t="str">
        <f t="shared" si="157"/>
        <v/>
      </c>
      <c r="BH324" s="190" t="str">
        <f t="shared" si="157"/>
        <v/>
      </c>
      <c r="BI324" s="190" t="str">
        <f t="shared" si="157"/>
        <v/>
      </c>
      <c r="BJ324" s="190" t="str">
        <f t="shared" si="157"/>
        <v/>
      </c>
      <c r="BK324" s="190" t="str">
        <f t="shared" si="157"/>
        <v/>
      </c>
      <c r="BL324" s="190" t="str">
        <f t="shared" si="157"/>
        <v/>
      </c>
      <c r="BM324" s="190" t="str">
        <f t="shared" si="157"/>
        <v/>
      </c>
      <c r="BN324" s="190" t="str">
        <f t="shared" si="157"/>
        <v/>
      </c>
      <c r="BO324" s="190" t="str">
        <f t="shared" si="157"/>
        <v/>
      </c>
      <c r="BP324" s="190" t="str">
        <f t="shared" si="157"/>
        <v/>
      </c>
      <c r="BQ324" s="190" t="str">
        <f t="shared" si="157"/>
        <v/>
      </c>
      <c r="BR324" s="190" t="str">
        <f t="shared" si="157"/>
        <v/>
      </c>
      <c r="BS324" s="190" t="str">
        <f t="shared" si="157"/>
        <v/>
      </c>
      <c r="BT324" s="190" t="str">
        <f t="shared" si="162"/>
        <v/>
      </c>
      <c r="BU324" s="190" t="str">
        <f t="shared" si="162"/>
        <v/>
      </c>
      <c r="BV324" s="190" t="str">
        <f t="shared" si="162"/>
        <v/>
      </c>
      <c r="BW324" s="190" t="str">
        <f t="shared" si="161"/>
        <v/>
      </c>
      <c r="BX324" s="190" t="str">
        <f t="shared" si="161"/>
        <v/>
      </c>
      <c r="BY324" s="190" t="str">
        <f t="shared" si="161"/>
        <v/>
      </c>
      <c r="BZ324" t="e">
        <f>IF(LEFT(B324,6)=$A$1,IF(ISERROR(FIND(SALES!$M$8,MPAN!H324)),"",TRUE),"")</f>
        <v>#N/A</v>
      </c>
    </row>
    <row r="325" spans="1:78" x14ac:dyDescent="0.25">
      <c r="A325" t="e">
        <f>IF(BZ325=TRUE,BZ325&amp;COUNTIF($BZ$3:BZ325,"TRUE"),"")</f>
        <v>#N/A</v>
      </c>
      <c r="B325" s="625" t="str">
        <f t="shared" si="163"/>
        <v>00</v>
      </c>
      <c r="C325" s="626">
        <f>'F12'!E328</f>
        <v>0</v>
      </c>
      <c r="D325" s="1" t="str">
        <f t="shared" si="164"/>
        <v>0</v>
      </c>
      <c r="E325" s="1" t="str">
        <f t="shared" si="165"/>
        <v>0</v>
      </c>
      <c r="F325" t="str">
        <f t="shared" ref="F325:F353" si="167">RIGHT(LEFT(C325,10),2)</f>
        <v>0</v>
      </c>
      <c r="G325" t="e">
        <f t="shared" ref="G325:G353" si="168">RIGHT(C325,LEN(C325)-10)</f>
        <v>#VALUE!</v>
      </c>
      <c r="H325" s="1">
        <f>'F12'!F328</f>
        <v>0</v>
      </c>
      <c r="I325" s="197">
        <f t="shared" si="166"/>
        <v>0.25</v>
      </c>
      <c r="J325" s="190" t="str">
        <f t="shared" si="158"/>
        <v/>
      </c>
      <c r="K325" s="190" t="str">
        <f t="shared" si="158"/>
        <v/>
      </c>
      <c r="L325" s="190" t="str">
        <f t="shared" si="158"/>
        <v/>
      </c>
      <c r="M325" s="190" t="str">
        <f t="shared" si="158"/>
        <v/>
      </c>
      <c r="N325" s="190" t="str">
        <f t="shared" si="158"/>
        <v/>
      </c>
      <c r="O325" s="190" t="str">
        <f t="shared" si="158"/>
        <v/>
      </c>
      <c r="P325" s="190" t="str">
        <f t="shared" si="158"/>
        <v/>
      </c>
      <c r="Q325" s="190" t="str">
        <f t="shared" si="158"/>
        <v/>
      </c>
      <c r="R325" s="190" t="str">
        <f t="shared" si="158"/>
        <v/>
      </c>
      <c r="S325" s="190" t="str">
        <f t="shared" si="158"/>
        <v/>
      </c>
      <c r="T325" s="190" t="str">
        <f t="shared" si="158"/>
        <v/>
      </c>
      <c r="U325" s="190" t="str">
        <f t="shared" si="158"/>
        <v/>
      </c>
      <c r="V325" s="190" t="str">
        <f t="shared" si="158"/>
        <v/>
      </c>
      <c r="W325" s="190" t="str">
        <f t="shared" si="158"/>
        <v/>
      </c>
      <c r="X325" s="190" t="str">
        <f t="shared" si="158"/>
        <v/>
      </c>
      <c r="Y325" s="190" t="str">
        <f t="shared" si="158"/>
        <v/>
      </c>
      <c r="Z325" s="190" t="str">
        <f t="shared" si="160"/>
        <v/>
      </c>
      <c r="AA325" s="190" t="str">
        <f t="shared" si="160"/>
        <v/>
      </c>
      <c r="AB325" s="190" t="str">
        <f t="shared" si="160"/>
        <v/>
      </c>
      <c r="AC325" s="190" t="str">
        <f t="shared" si="160"/>
        <v/>
      </c>
      <c r="AD325" s="190" t="str">
        <f t="shared" si="160"/>
        <v/>
      </c>
      <c r="AE325" s="190" t="str">
        <f t="shared" si="160"/>
        <v/>
      </c>
      <c r="AF325" s="190" t="str">
        <f t="shared" si="160"/>
        <v/>
      </c>
      <c r="AG325" s="190" t="str">
        <f t="shared" si="160"/>
        <v/>
      </c>
      <c r="AH325" s="190" t="str">
        <f t="shared" si="160"/>
        <v/>
      </c>
      <c r="AI325" s="190" t="str">
        <f t="shared" si="160"/>
        <v/>
      </c>
      <c r="AJ325" s="190" t="str">
        <f t="shared" si="160"/>
        <v/>
      </c>
      <c r="AK325" s="190" t="str">
        <f t="shared" si="160"/>
        <v/>
      </c>
      <c r="AL325" s="190" t="str">
        <f t="shared" si="160"/>
        <v/>
      </c>
      <c r="AM325" s="190" t="str">
        <f t="shared" si="160"/>
        <v/>
      </c>
      <c r="AN325" s="190" t="str">
        <f t="shared" si="160"/>
        <v/>
      </c>
      <c r="AO325" s="190" t="str">
        <f t="shared" si="159"/>
        <v/>
      </c>
      <c r="AP325" s="190" t="str">
        <f t="shared" si="159"/>
        <v/>
      </c>
      <c r="AQ325" s="190" t="str">
        <f t="shared" si="159"/>
        <v/>
      </c>
      <c r="AR325" s="190" t="str">
        <f t="shared" si="159"/>
        <v/>
      </c>
      <c r="AS325" s="190" t="str">
        <f t="shared" si="159"/>
        <v/>
      </c>
      <c r="AT325" s="190" t="str">
        <f t="shared" si="159"/>
        <v/>
      </c>
      <c r="AU325" s="190" t="str">
        <f t="shared" si="159"/>
        <v/>
      </c>
      <c r="AV325" s="190" t="str">
        <f t="shared" si="159"/>
        <v/>
      </c>
      <c r="AW325" s="190" t="str">
        <f t="shared" si="159"/>
        <v/>
      </c>
      <c r="AX325" s="190" t="str">
        <f t="shared" si="159"/>
        <v/>
      </c>
      <c r="AY325" s="190" t="str">
        <f t="shared" si="159"/>
        <v/>
      </c>
      <c r="AZ325" s="190" t="str">
        <f t="shared" si="159"/>
        <v/>
      </c>
      <c r="BA325" s="190" t="str">
        <f t="shared" si="159"/>
        <v/>
      </c>
      <c r="BB325" s="190" t="str">
        <f t="shared" si="159"/>
        <v/>
      </c>
      <c r="BC325" s="190" t="str">
        <f t="shared" si="159"/>
        <v/>
      </c>
      <c r="BD325" s="190" t="str">
        <f t="shared" si="159"/>
        <v/>
      </c>
      <c r="BE325" s="190" t="str">
        <f t="shared" si="155"/>
        <v/>
      </c>
      <c r="BF325" s="190" t="str">
        <f t="shared" si="157"/>
        <v/>
      </c>
      <c r="BG325" s="190" t="str">
        <f t="shared" si="157"/>
        <v/>
      </c>
      <c r="BH325" s="190" t="str">
        <f t="shared" si="157"/>
        <v/>
      </c>
      <c r="BI325" s="190" t="str">
        <f t="shared" si="157"/>
        <v/>
      </c>
      <c r="BJ325" s="190" t="str">
        <f t="shared" si="157"/>
        <v/>
      </c>
      <c r="BK325" s="190" t="str">
        <f t="shared" si="157"/>
        <v/>
      </c>
      <c r="BL325" s="190" t="str">
        <f t="shared" si="157"/>
        <v/>
      </c>
      <c r="BM325" s="190" t="str">
        <f t="shared" si="157"/>
        <v/>
      </c>
      <c r="BN325" s="190" t="str">
        <f t="shared" si="157"/>
        <v/>
      </c>
      <c r="BO325" s="190" t="str">
        <f t="shared" si="157"/>
        <v/>
      </c>
      <c r="BP325" s="190" t="str">
        <f t="shared" si="157"/>
        <v/>
      </c>
      <c r="BQ325" s="190" t="str">
        <f t="shared" si="157"/>
        <v/>
      </c>
      <c r="BR325" s="190" t="str">
        <f t="shared" si="157"/>
        <v/>
      </c>
      <c r="BS325" s="190" t="str">
        <f t="shared" si="157"/>
        <v/>
      </c>
      <c r="BT325" s="190" t="str">
        <f t="shared" si="162"/>
        <v/>
      </c>
      <c r="BU325" s="190" t="str">
        <f t="shared" si="162"/>
        <v/>
      </c>
      <c r="BV325" s="190" t="str">
        <f t="shared" si="162"/>
        <v/>
      </c>
      <c r="BW325" s="190" t="str">
        <f t="shared" si="161"/>
        <v/>
      </c>
      <c r="BX325" s="190" t="str">
        <f t="shared" si="161"/>
        <v/>
      </c>
      <c r="BY325" s="190" t="str">
        <f t="shared" si="161"/>
        <v/>
      </c>
      <c r="BZ325" t="e">
        <f>IF(LEFT(B325,6)=$A$1,IF(ISERROR(FIND(SALES!$M$8,MPAN!H325)),"",TRUE),"")</f>
        <v>#N/A</v>
      </c>
    </row>
    <row r="326" spans="1:78" x14ac:dyDescent="0.25">
      <c r="A326" t="e">
        <f>IF(BZ326=TRUE,BZ326&amp;COUNTIF($BZ$3:BZ326,"TRUE"),"")</f>
        <v>#N/A</v>
      </c>
      <c r="B326" s="625" t="str">
        <f t="shared" si="163"/>
        <v>00</v>
      </c>
      <c r="C326" s="626">
        <f>'F12'!E329</f>
        <v>0</v>
      </c>
      <c r="D326" s="1" t="str">
        <f t="shared" si="164"/>
        <v>0</v>
      </c>
      <c r="E326" s="1" t="str">
        <f t="shared" si="165"/>
        <v>0</v>
      </c>
      <c r="F326" t="str">
        <f t="shared" si="167"/>
        <v>0</v>
      </c>
      <c r="G326" t="e">
        <f t="shared" si="168"/>
        <v>#VALUE!</v>
      </c>
      <c r="H326" s="1">
        <f>'F12'!F329</f>
        <v>0</v>
      </c>
      <c r="I326" s="197">
        <f t="shared" si="166"/>
        <v>0.25</v>
      </c>
      <c r="J326" s="190" t="str">
        <f t="shared" si="158"/>
        <v/>
      </c>
      <c r="K326" s="190" t="str">
        <f t="shared" si="158"/>
        <v/>
      </c>
      <c r="L326" s="190" t="str">
        <f t="shared" si="158"/>
        <v/>
      </c>
      <c r="M326" s="190" t="str">
        <f t="shared" si="158"/>
        <v/>
      </c>
      <c r="N326" s="190" t="str">
        <f t="shared" si="158"/>
        <v/>
      </c>
      <c r="O326" s="190" t="str">
        <f t="shared" si="158"/>
        <v/>
      </c>
      <c r="P326" s="190" t="str">
        <f t="shared" si="158"/>
        <v/>
      </c>
      <c r="Q326" s="190" t="str">
        <f t="shared" si="158"/>
        <v/>
      </c>
      <c r="R326" s="190" t="str">
        <f t="shared" si="158"/>
        <v/>
      </c>
      <c r="S326" s="190" t="str">
        <f t="shared" si="158"/>
        <v/>
      </c>
      <c r="T326" s="190" t="str">
        <f t="shared" si="158"/>
        <v/>
      </c>
      <c r="U326" s="190" t="str">
        <f t="shared" si="158"/>
        <v/>
      </c>
      <c r="V326" s="190" t="str">
        <f t="shared" si="158"/>
        <v/>
      </c>
      <c r="W326" s="190" t="str">
        <f t="shared" si="158"/>
        <v/>
      </c>
      <c r="X326" s="190" t="str">
        <f t="shared" si="158"/>
        <v/>
      </c>
      <c r="Y326" s="190" t="str">
        <f>IF(Y$2&gt;LEN($H326),IF(Y$1=1,IF(LEN($H326)=2,"0"&amp;$H326,""),""),RIGHT(LEFT($H326,Y$2),3))</f>
        <v/>
      </c>
      <c r="Z326" s="190" t="str">
        <f t="shared" si="160"/>
        <v/>
      </c>
      <c r="AA326" s="190" t="str">
        <f t="shared" si="160"/>
        <v/>
      </c>
      <c r="AB326" s="190" t="str">
        <f t="shared" si="160"/>
        <v/>
      </c>
      <c r="AC326" s="190" t="str">
        <f t="shared" si="160"/>
        <v/>
      </c>
      <c r="AD326" s="190" t="str">
        <f t="shared" si="160"/>
        <v/>
      </c>
      <c r="AE326" s="190" t="str">
        <f t="shared" si="160"/>
        <v/>
      </c>
      <c r="AF326" s="190" t="str">
        <f t="shared" si="160"/>
        <v/>
      </c>
      <c r="AG326" s="190" t="str">
        <f t="shared" si="160"/>
        <v/>
      </c>
      <c r="AH326" s="190" t="str">
        <f t="shared" si="160"/>
        <v/>
      </c>
      <c r="AI326" s="190" t="str">
        <f t="shared" si="160"/>
        <v/>
      </c>
      <c r="AJ326" s="190" t="str">
        <f t="shared" si="160"/>
        <v/>
      </c>
      <c r="AK326" s="190" t="str">
        <f t="shared" si="160"/>
        <v/>
      </c>
      <c r="AL326" s="190" t="str">
        <f t="shared" si="160"/>
        <v/>
      </c>
      <c r="AM326" s="190" t="str">
        <f t="shared" si="160"/>
        <v/>
      </c>
      <c r="AN326" s="190" t="str">
        <f t="shared" si="160"/>
        <v/>
      </c>
      <c r="AO326" s="190" t="str">
        <f t="shared" si="159"/>
        <v/>
      </c>
      <c r="AP326" s="190" t="str">
        <f t="shared" si="159"/>
        <v/>
      </c>
      <c r="AQ326" s="190" t="str">
        <f t="shared" si="159"/>
        <v/>
      </c>
      <c r="AR326" s="190" t="str">
        <f t="shared" si="159"/>
        <v/>
      </c>
      <c r="AS326" s="190" t="str">
        <f t="shared" si="159"/>
        <v/>
      </c>
      <c r="AT326" s="190" t="str">
        <f t="shared" si="159"/>
        <v/>
      </c>
      <c r="AU326" s="190" t="str">
        <f t="shared" si="159"/>
        <v/>
      </c>
      <c r="AV326" s="190" t="str">
        <f t="shared" si="159"/>
        <v/>
      </c>
      <c r="AW326" s="190" t="str">
        <f t="shared" si="159"/>
        <v/>
      </c>
      <c r="AX326" s="190" t="str">
        <f t="shared" si="159"/>
        <v/>
      </c>
      <c r="AY326" s="190" t="str">
        <f t="shared" si="159"/>
        <v/>
      </c>
      <c r="AZ326" s="190" t="str">
        <f t="shared" si="159"/>
        <v/>
      </c>
      <c r="BA326" s="190" t="str">
        <f t="shared" si="159"/>
        <v/>
      </c>
      <c r="BB326" s="190" t="str">
        <f t="shared" si="159"/>
        <v/>
      </c>
      <c r="BC326" s="190" t="str">
        <f t="shared" si="159"/>
        <v/>
      </c>
      <c r="BD326" s="190" t="str">
        <f t="shared" si="159"/>
        <v/>
      </c>
      <c r="BE326" s="190" t="str">
        <f t="shared" si="155"/>
        <v/>
      </c>
      <c r="BF326" s="190" t="str">
        <f t="shared" si="157"/>
        <v/>
      </c>
      <c r="BG326" s="190" t="str">
        <f t="shared" si="157"/>
        <v/>
      </c>
      <c r="BH326" s="190" t="str">
        <f t="shared" si="157"/>
        <v/>
      </c>
      <c r="BI326" s="190" t="str">
        <f t="shared" si="157"/>
        <v/>
      </c>
      <c r="BJ326" s="190" t="str">
        <f t="shared" si="157"/>
        <v/>
      </c>
      <c r="BK326" s="190" t="str">
        <f t="shared" si="157"/>
        <v/>
      </c>
      <c r="BL326" s="190" t="str">
        <f t="shared" si="157"/>
        <v/>
      </c>
      <c r="BM326" s="190" t="str">
        <f t="shared" si="157"/>
        <v/>
      </c>
      <c r="BN326" s="190" t="str">
        <f t="shared" si="157"/>
        <v/>
      </c>
      <c r="BO326" s="190" t="str">
        <f t="shared" si="157"/>
        <v/>
      </c>
      <c r="BP326" s="190" t="str">
        <f t="shared" si="157"/>
        <v/>
      </c>
      <c r="BQ326" s="190" t="str">
        <f t="shared" si="157"/>
        <v/>
      </c>
      <c r="BR326" s="190" t="str">
        <f t="shared" si="157"/>
        <v/>
      </c>
      <c r="BS326" s="190" t="str">
        <f t="shared" si="157"/>
        <v/>
      </c>
      <c r="BT326" s="190" t="str">
        <f t="shared" si="162"/>
        <v/>
      </c>
      <c r="BU326" s="190" t="str">
        <f t="shared" si="162"/>
        <v/>
      </c>
      <c r="BV326" s="190" t="str">
        <f t="shared" si="162"/>
        <v/>
      </c>
      <c r="BW326" s="190" t="str">
        <f t="shared" si="161"/>
        <v/>
      </c>
      <c r="BX326" s="190" t="str">
        <f t="shared" si="161"/>
        <v/>
      </c>
      <c r="BY326" s="190" t="str">
        <f t="shared" si="161"/>
        <v/>
      </c>
      <c r="BZ326" t="e">
        <f>IF(LEFT(B326,6)=$A$1,IF(ISERROR(FIND(SALES!$M$8,MPAN!H326)),"",TRUE),"")</f>
        <v>#N/A</v>
      </c>
    </row>
    <row r="327" spans="1:78" x14ac:dyDescent="0.25">
      <c r="A327" t="e">
        <f>IF(BZ327=TRUE,BZ327&amp;COUNTIF($BZ$3:BZ327,"TRUE"),"")</f>
        <v>#N/A</v>
      </c>
      <c r="B327" s="625" t="str">
        <f t="shared" si="163"/>
        <v>00</v>
      </c>
      <c r="C327" s="626">
        <f>'F12'!E330</f>
        <v>0</v>
      </c>
      <c r="D327" s="1" t="str">
        <f t="shared" si="164"/>
        <v>0</v>
      </c>
      <c r="E327" s="1" t="str">
        <f t="shared" si="165"/>
        <v>0</v>
      </c>
      <c r="F327" t="str">
        <f t="shared" si="167"/>
        <v>0</v>
      </c>
      <c r="G327" t="e">
        <f t="shared" si="168"/>
        <v>#VALUE!</v>
      </c>
      <c r="H327" s="1">
        <f>'F12'!F330</f>
        <v>0</v>
      </c>
      <c r="I327" s="197">
        <f t="shared" si="166"/>
        <v>0.25</v>
      </c>
      <c r="J327" s="190" t="str">
        <f t="shared" ref="J327:Y342" si="169">IF(J$2&gt;LEN($H327),IF(J$1=1,IF(LEN($H327)=2,"0"&amp;$H327,""),""),RIGHT(LEFT($H327,J$2),3))</f>
        <v/>
      </c>
      <c r="K327" s="190" t="str">
        <f t="shared" si="169"/>
        <v/>
      </c>
      <c r="L327" s="190" t="str">
        <f t="shared" si="169"/>
        <v/>
      </c>
      <c r="M327" s="190" t="str">
        <f t="shared" si="169"/>
        <v/>
      </c>
      <c r="N327" s="190" t="str">
        <f t="shared" si="169"/>
        <v/>
      </c>
      <c r="O327" s="190" t="str">
        <f t="shared" si="169"/>
        <v/>
      </c>
      <c r="P327" s="190" t="str">
        <f t="shared" si="169"/>
        <v/>
      </c>
      <c r="Q327" s="190" t="str">
        <f t="shared" si="169"/>
        <v/>
      </c>
      <c r="R327" s="190" t="str">
        <f t="shared" si="169"/>
        <v/>
      </c>
      <c r="S327" s="190" t="str">
        <f t="shared" si="169"/>
        <v/>
      </c>
      <c r="T327" s="190" t="str">
        <f t="shared" si="169"/>
        <v/>
      </c>
      <c r="U327" s="190" t="str">
        <f t="shared" si="169"/>
        <v/>
      </c>
      <c r="V327" s="190" t="str">
        <f t="shared" si="169"/>
        <v/>
      </c>
      <c r="W327" s="190" t="str">
        <f t="shared" si="169"/>
        <v/>
      </c>
      <c r="X327" s="190" t="str">
        <f t="shared" si="169"/>
        <v/>
      </c>
      <c r="Y327" s="190" t="str">
        <f t="shared" si="169"/>
        <v/>
      </c>
      <c r="Z327" s="190" t="str">
        <f t="shared" si="160"/>
        <v/>
      </c>
      <c r="AA327" s="190" t="str">
        <f t="shared" si="160"/>
        <v/>
      </c>
      <c r="AB327" s="190" t="str">
        <f t="shared" si="160"/>
        <v/>
      </c>
      <c r="AC327" s="190" t="str">
        <f t="shared" si="160"/>
        <v/>
      </c>
      <c r="AD327" s="190" t="str">
        <f t="shared" si="160"/>
        <v/>
      </c>
      <c r="AE327" s="190" t="str">
        <f t="shared" si="160"/>
        <v/>
      </c>
      <c r="AF327" s="190" t="str">
        <f t="shared" si="160"/>
        <v/>
      </c>
      <c r="AG327" s="190" t="str">
        <f t="shared" si="160"/>
        <v/>
      </c>
      <c r="AH327" s="190" t="str">
        <f t="shared" si="160"/>
        <v/>
      </c>
      <c r="AI327" s="190" t="str">
        <f t="shared" si="160"/>
        <v/>
      </c>
      <c r="AJ327" s="190" t="str">
        <f t="shared" si="160"/>
        <v/>
      </c>
      <c r="AK327" s="190" t="str">
        <f t="shared" si="160"/>
        <v/>
      </c>
      <c r="AL327" s="190" t="str">
        <f t="shared" si="160"/>
        <v/>
      </c>
      <c r="AM327" s="190" t="str">
        <f t="shared" si="160"/>
        <v/>
      </c>
      <c r="AN327" s="190" t="str">
        <f t="shared" si="160"/>
        <v/>
      </c>
      <c r="AO327" s="190" t="str">
        <f t="shared" si="159"/>
        <v/>
      </c>
      <c r="AP327" s="190" t="str">
        <f t="shared" si="159"/>
        <v/>
      </c>
      <c r="AQ327" s="190" t="str">
        <f t="shared" si="159"/>
        <v/>
      </c>
      <c r="AR327" s="190" t="str">
        <f t="shared" si="159"/>
        <v/>
      </c>
      <c r="AS327" s="190" t="str">
        <f t="shared" si="159"/>
        <v/>
      </c>
      <c r="AT327" s="190" t="str">
        <f t="shared" si="159"/>
        <v/>
      </c>
      <c r="AU327" s="190" t="str">
        <f t="shared" si="159"/>
        <v/>
      </c>
      <c r="AV327" s="190" t="str">
        <f t="shared" si="159"/>
        <v/>
      </c>
      <c r="AW327" s="190" t="str">
        <f t="shared" si="159"/>
        <v/>
      </c>
      <c r="AX327" s="190" t="str">
        <f t="shared" si="159"/>
        <v/>
      </c>
      <c r="AY327" s="190" t="str">
        <f t="shared" si="159"/>
        <v/>
      </c>
      <c r="AZ327" s="190" t="str">
        <f t="shared" si="159"/>
        <v/>
      </c>
      <c r="BA327" s="190" t="str">
        <f t="shared" si="159"/>
        <v/>
      </c>
      <c r="BB327" s="190" t="str">
        <f t="shared" si="159"/>
        <v/>
      </c>
      <c r="BC327" s="190" t="str">
        <f t="shared" si="159"/>
        <v/>
      </c>
      <c r="BD327" s="190" t="str">
        <f t="shared" si="159"/>
        <v/>
      </c>
      <c r="BE327" s="190" t="str">
        <f t="shared" si="155"/>
        <v/>
      </c>
      <c r="BF327" s="190" t="str">
        <f t="shared" si="157"/>
        <v/>
      </c>
      <c r="BG327" s="190" t="str">
        <f t="shared" ref="BG327:BS327" si="170">IF(BG$2&gt;LEN($H327),IF(BG$1=1,IF(LEN($H327)=2,"0"&amp;$H327,""),""),RIGHT(LEFT($H327,BG$2),3))</f>
        <v/>
      </c>
      <c r="BH327" s="190" t="str">
        <f t="shared" si="170"/>
        <v/>
      </c>
      <c r="BI327" s="190" t="str">
        <f t="shared" si="170"/>
        <v/>
      </c>
      <c r="BJ327" s="190" t="str">
        <f t="shared" si="170"/>
        <v/>
      </c>
      <c r="BK327" s="190" t="str">
        <f t="shared" si="170"/>
        <v/>
      </c>
      <c r="BL327" s="190" t="str">
        <f t="shared" si="170"/>
        <v/>
      </c>
      <c r="BM327" s="190" t="str">
        <f t="shared" si="170"/>
        <v/>
      </c>
      <c r="BN327" s="190" t="str">
        <f t="shared" si="170"/>
        <v/>
      </c>
      <c r="BO327" s="190" t="str">
        <f t="shared" si="170"/>
        <v/>
      </c>
      <c r="BP327" s="190" t="str">
        <f t="shared" si="170"/>
        <v/>
      </c>
      <c r="BQ327" s="190" t="str">
        <f t="shared" si="170"/>
        <v/>
      </c>
      <c r="BR327" s="190" t="str">
        <f t="shared" si="170"/>
        <v/>
      </c>
      <c r="BS327" s="190" t="str">
        <f t="shared" si="170"/>
        <v/>
      </c>
      <c r="BT327" s="190" t="str">
        <f t="shared" si="162"/>
        <v/>
      </c>
      <c r="BU327" s="190" t="str">
        <f t="shared" si="162"/>
        <v/>
      </c>
      <c r="BV327" s="190" t="str">
        <f t="shared" si="162"/>
        <v/>
      </c>
      <c r="BW327" s="190" t="str">
        <f t="shared" si="161"/>
        <v/>
      </c>
      <c r="BX327" s="190" t="str">
        <f t="shared" si="161"/>
        <v/>
      </c>
      <c r="BY327" s="190" t="str">
        <f t="shared" si="161"/>
        <v/>
      </c>
      <c r="BZ327" t="e">
        <f>IF(LEFT(B327,6)=$A$1,IF(ISERROR(FIND(SALES!$M$8,MPAN!H327)),"",TRUE),"")</f>
        <v>#N/A</v>
      </c>
    </row>
    <row r="328" spans="1:78" x14ac:dyDescent="0.25">
      <c r="A328" t="e">
        <f>IF(BZ328=TRUE,BZ328&amp;COUNTIF($BZ$3:BZ328,"TRUE"),"")</f>
        <v>#N/A</v>
      </c>
      <c r="B328" s="625" t="str">
        <f t="shared" si="163"/>
        <v>00</v>
      </c>
      <c r="C328" s="626">
        <f>'F12'!E331</f>
        <v>0</v>
      </c>
      <c r="D328" s="1" t="str">
        <f t="shared" si="164"/>
        <v>0</v>
      </c>
      <c r="E328" s="1" t="str">
        <f t="shared" si="165"/>
        <v>0</v>
      </c>
      <c r="F328" t="str">
        <f t="shared" si="167"/>
        <v>0</v>
      </c>
      <c r="G328" t="e">
        <f t="shared" si="168"/>
        <v>#VALUE!</v>
      </c>
      <c r="H328" s="1">
        <f>'F12'!F331</f>
        <v>0</v>
      </c>
      <c r="I328" s="197">
        <f t="shared" si="166"/>
        <v>0.25</v>
      </c>
      <c r="J328" s="190" t="str">
        <f t="shared" si="169"/>
        <v/>
      </c>
      <c r="K328" s="190" t="str">
        <f t="shared" si="169"/>
        <v/>
      </c>
      <c r="L328" s="190" t="str">
        <f t="shared" si="169"/>
        <v/>
      </c>
      <c r="M328" s="190" t="str">
        <f t="shared" si="169"/>
        <v/>
      </c>
      <c r="N328" s="190" t="str">
        <f t="shared" si="169"/>
        <v/>
      </c>
      <c r="O328" s="190" t="str">
        <f t="shared" si="169"/>
        <v/>
      </c>
      <c r="P328" s="190" t="str">
        <f t="shared" si="169"/>
        <v/>
      </c>
      <c r="Q328" s="190" t="str">
        <f t="shared" si="169"/>
        <v/>
      </c>
      <c r="R328" s="190" t="str">
        <f t="shared" si="169"/>
        <v/>
      </c>
      <c r="S328" s="190" t="str">
        <f t="shared" si="169"/>
        <v/>
      </c>
      <c r="T328" s="190" t="str">
        <f t="shared" si="169"/>
        <v/>
      </c>
      <c r="U328" s="190" t="str">
        <f t="shared" si="169"/>
        <v/>
      </c>
      <c r="V328" s="190" t="str">
        <f t="shared" si="169"/>
        <v/>
      </c>
      <c r="W328" s="190" t="str">
        <f t="shared" si="169"/>
        <v/>
      </c>
      <c r="X328" s="190" t="str">
        <f t="shared" si="169"/>
        <v/>
      </c>
      <c r="Y328" s="190" t="str">
        <f t="shared" si="169"/>
        <v/>
      </c>
      <c r="Z328" s="190" t="str">
        <f t="shared" si="160"/>
        <v/>
      </c>
      <c r="AA328" s="190" t="str">
        <f t="shared" si="160"/>
        <v/>
      </c>
      <c r="AB328" s="190" t="str">
        <f t="shared" si="160"/>
        <v/>
      </c>
      <c r="AC328" s="190" t="str">
        <f t="shared" si="160"/>
        <v/>
      </c>
      <c r="AD328" s="190" t="str">
        <f t="shared" si="160"/>
        <v/>
      </c>
      <c r="AE328" s="190" t="str">
        <f t="shared" si="160"/>
        <v/>
      </c>
      <c r="AF328" s="190" t="str">
        <f t="shared" si="160"/>
        <v/>
      </c>
      <c r="AG328" s="190" t="str">
        <f t="shared" si="160"/>
        <v/>
      </c>
      <c r="AH328" s="190" t="str">
        <f t="shared" si="160"/>
        <v/>
      </c>
      <c r="AI328" s="190" t="str">
        <f t="shared" si="160"/>
        <v/>
      </c>
      <c r="AJ328" s="190" t="str">
        <f t="shared" si="160"/>
        <v/>
      </c>
      <c r="AK328" s="190" t="str">
        <f t="shared" si="160"/>
        <v/>
      </c>
      <c r="AL328" s="190" t="str">
        <f t="shared" si="160"/>
        <v/>
      </c>
      <c r="AM328" s="190" t="str">
        <f t="shared" si="160"/>
        <v/>
      </c>
      <c r="AN328" s="190" t="str">
        <f t="shared" si="160"/>
        <v/>
      </c>
      <c r="AO328" s="190" t="str">
        <f t="shared" si="159"/>
        <v/>
      </c>
      <c r="AP328" s="190" t="str">
        <f t="shared" si="159"/>
        <v/>
      </c>
      <c r="AQ328" s="190" t="str">
        <f t="shared" si="159"/>
        <v/>
      </c>
      <c r="AR328" s="190" t="str">
        <f t="shared" si="159"/>
        <v/>
      </c>
      <c r="AS328" s="190" t="str">
        <f t="shared" si="159"/>
        <v/>
      </c>
      <c r="AT328" s="190" t="str">
        <f t="shared" si="159"/>
        <v/>
      </c>
      <c r="AU328" s="190" t="str">
        <f t="shared" si="159"/>
        <v/>
      </c>
      <c r="AV328" s="190" t="str">
        <f t="shared" si="159"/>
        <v/>
      </c>
      <c r="AW328" s="190" t="str">
        <f t="shared" si="159"/>
        <v/>
      </c>
      <c r="AX328" s="190" t="str">
        <f t="shared" si="159"/>
        <v/>
      </c>
      <c r="AY328" s="190" t="str">
        <f t="shared" si="159"/>
        <v/>
      </c>
      <c r="AZ328" s="190" t="str">
        <f t="shared" si="159"/>
        <v/>
      </c>
      <c r="BA328" s="190" t="str">
        <f t="shared" si="159"/>
        <v/>
      </c>
      <c r="BB328" s="190" t="str">
        <f t="shared" si="159"/>
        <v/>
      </c>
      <c r="BC328" s="190" t="str">
        <f t="shared" si="159"/>
        <v/>
      </c>
      <c r="BD328" s="190" t="str">
        <f t="shared" si="159"/>
        <v/>
      </c>
      <c r="BE328" s="190" t="str">
        <f t="shared" si="155"/>
        <v/>
      </c>
      <c r="BF328" s="190" t="str">
        <f t="shared" ref="BF328:BS346" si="171">IF(BF$2&gt;LEN($H328),IF(BF$1=1,IF(LEN($H328)=2,"0"&amp;$H328,""),""),RIGHT(LEFT($H328,BF$2),3))</f>
        <v/>
      </c>
      <c r="BG328" s="190" t="str">
        <f t="shared" si="171"/>
        <v/>
      </c>
      <c r="BH328" s="190" t="str">
        <f t="shared" si="171"/>
        <v/>
      </c>
      <c r="BI328" s="190" t="str">
        <f t="shared" si="171"/>
        <v/>
      </c>
      <c r="BJ328" s="190" t="str">
        <f t="shared" si="171"/>
        <v/>
      </c>
      <c r="BK328" s="190" t="str">
        <f t="shared" si="171"/>
        <v/>
      </c>
      <c r="BL328" s="190" t="str">
        <f t="shared" si="171"/>
        <v/>
      </c>
      <c r="BM328" s="190" t="str">
        <f t="shared" si="171"/>
        <v/>
      </c>
      <c r="BN328" s="190" t="str">
        <f t="shared" si="171"/>
        <v/>
      </c>
      <c r="BO328" s="190" t="str">
        <f t="shared" si="171"/>
        <v/>
      </c>
      <c r="BP328" s="190" t="str">
        <f t="shared" si="171"/>
        <v/>
      </c>
      <c r="BQ328" s="190" t="str">
        <f t="shared" si="171"/>
        <v/>
      </c>
      <c r="BR328" s="190" t="str">
        <f t="shared" si="171"/>
        <v/>
      </c>
      <c r="BS328" s="190" t="str">
        <f t="shared" si="171"/>
        <v/>
      </c>
      <c r="BT328" s="190" t="str">
        <f t="shared" si="162"/>
        <v/>
      </c>
      <c r="BU328" s="190" t="str">
        <f t="shared" si="162"/>
        <v/>
      </c>
      <c r="BV328" s="190" t="str">
        <f t="shared" si="162"/>
        <v/>
      </c>
      <c r="BW328" s="190" t="str">
        <f t="shared" si="161"/>
        <v/>
      </c>
      <c r="BX328" s="190" t="str">
        <f t="shared" si="161"/>
        <v/>
      </c>
      <c r="BY328" s="190" t="str">
        <f t="shared" si="161"/>
        <v/>
      </c>
      <c r="BZ328" t="e">
        <f>IF(LEFT(B328,6)=$A$1,IF(ISERROR(FIND(SALES!$M$8,MPAN!H328)),"",TRUE),"")</f>
        <v>#N/A</v>
      </c>
    </row>
    <row r="329" spans="1:78" x14ac:dyDescent="0.25">
      <c r="A329" t="e">
        <f>IF(BZ329=TRUE,BZ329&amp;COUNTIF($BZ$3:BZ329,"TRUE"),"")</f>
        <v>#N/A</v>
      </c>
      <c r="B329" s="625" t="str">
        <f t="shared" si="163"/>
        <v>00</v>
      </c>
      <c r="C329" s="626">
        <f>'F12'!E332</f>
        <v>0</v>
      </c>
      <c r="D329" s="1" t="str">
        <f t="shared" si="164"/>
        <v>0</v>
      </c>
      <c r="E329" s="1" t="str">
        <f t="shared" si="165"/>
        <v>0</v>
      </c>
      <c r="F329" t="str">
        <f t="shared" si="167"/>
        <v>0</v>
      </c>
      <c r="G329" t="e">
        <f t="shared" si="168"/>
        <v>#VALUE!</v>
      </c>
      <c r="H329" s="1">
        <f>'F12'!F332</f>
        <v>0</v>
      </c>
      <c r="I329" s="197">
        <f t="shared" si="166"/>
        <v>0.25</v>
      </c>
      <c r="J329" s="190" t="str">
        <f t="shared" si="169"/>
        <v/>
      </c>
      <c r="K329" s="190" t="str">
        <f t="shared" si="169"/>
        <v/>
      </c>
      <c r="L329" s="190" t="str">
        <f t="shared" si="169"/>
        <v/>
      </c>
      <c r="M329" s="190" t="str">
        <f t="shared" si="169"/>
        <v/>
      </c>
      <c r="N329" s="190" t="str">
        <f t="shared" si="169"/>
        <v/>
      </c>
      <c r="O329" s="190" t="str">
        <f t="shared" si="169"/>
        <v/>
      </c>
      <c r="P329" s="190" t="str">
        <f t="shared" si="169"/>
        <v/>
      </c>
      <c r="Q329" s="190" t="str">
        <f t="shared" si="169"/>
        <v/>
      </c>
      <c r="R329" s="190" t="str">
        <f t="shared" si="169"/>
        <v/>
      </c>
      <c r="S329" s="190" t="str">
        <f t="shared" si="169"/>
        <v/>
      </c>
      <c r="T329" s="190" t="str">
        <f t="shared" si="169"/>
        <v/>
      </c>
      <c r="U329" s="190" t="str">
        <f t="shared" si="169"/>
        <v/>
      </c>
      <c r="V329" s="190" t="str">
        <f t="shared" si="169"/>
        <v/>
      </c>
      <c r="W329" s="190" t="str">
        <f t="shared" si="169"/>
        <v/>
      </c>
      <c r="X329" s="190" t="str">
        <f t="shared" si="169"/>
        <v/>
      </c>
      <c r="Y329" s="190" t="str">
        <f t="shared" si="169"/>
        <v/>
      </c>
      <c r="Z329" s="190" t="str">
        <f t="shared" si="160"/>
        <v/>
      </c>
      <c r="AA329" s="190" t="str">
        <f t="shared" si="160"/>
        <v/>
      </c>
      <c r="AB329" s="190" t="str">
        <f t="shared" si="160"/>
        <v/>
      </c>
      <c r="AC329" s="190" t="str">
        <f t="shared" si="160"/>
        <v/>
      </c>
      <c r="AD329" s="190" t="str">
        <f t="shared" si="160"/>
        <v/>
      </c>
      <c r="AE329" s="190" t="str">
        <f t="shared" si="160"/>
        <v/>
      </c>
      <c r="AF329" s="190" t="str">
        <f t="shared" si="160"/>
        <v/>
      </c>
      <c r="AG329" s="190" t="str">
        <f t="shared" si="160"/>
        <v/>
      </c>
      <c r="AH329" s="190" t="str">
        <f t="shared" si="160"/>
        <v/>
      </c>
      <c r="AI329" s="190" t="str">
        <f t="shared" si="160"/>
        <v/>
      </c>
      <c r="AJ329" s="190" t="str">
        <f t="shared" si="160"/>
        <v/>
      </c>
      <c r="AK329" s="190" t="str">
        <f t="shared" si="160"/>
        <v/>
      </c>
      <c r="AL329" s="190" t="str">
        <f t="shared" si="160"/>
        <v/>
      </c>
      <c r="AM329" s="190" t="str">
        <f t="shared" si="160"/>
        <v/>
      </c>
      <c r="AN329" s="190" t="str">
        <f t="shared" si="160"/>
        <v/>
      </c>
      <c r="AO329" s="190" t="str">
        <f t="shared" si="159"/>
        <v/>
      </c>
      <c r="AP329" s="190" t="str">
        <f t="shared" si="159"/>
        <v/>
      </c>
      <c r="AQ329" s="190" t="str">
        <f t="shared" si="159"/>
        <v/>
      </c>
      <c r="AR329" s="190" t="str">
        <f t="shared" si="159"/>
        <v/>
      </c>
      <c r="AS329" s="190" t="str">
        <f t="shared" si="159"/>
        <v/>
      </c>
      <c r="AT329" s="190" t="str">
        <f t="shared" si="159"/>
        <v/>
      </c>
      <c r="AU329" s="190" t="str">
        <f t="shared" si="159"/>
        <v/>
      </c>
      <c r="AV329" s="190" t="str">
        <f t="shared" si="159"/>
        <v/>
      </c>
      <c r="AW329" s="190" t="str">
        <f t="shared" si="159"/>
        <v/>
      </c>
      <c r="AX329" s="190" t="str">
        <f t="shared" si="159"/>
        <v/>
      </c>
      <c r="AY329" s="190" t="str">
        <f t="shared" si="159"/>
        <v/>
      </c>
      <c r="AZ329" s="190" t="str">
        <f t="shared" si="159"/>
        <v/>
      </c>
      <c r="BA329" s="190" t="str">
        <f t="shared" si="159"/>
        <v/>
      </c>
      <c r="BB329" s="190" t="str">
        <f t="shared" si="159"/>
        <v/>
      </c>
      <c r="BC329" s="190" t="str">
        <f t="shared" si="159"/>
        <v/>
      </c>
      <c r="BD329" s="190" t="str">
        <f t="shared" si="159"/>
        <v/>
      </c>
      <c r="BE329" s="190" t="str">
        <f t="shared" si="155"/>
        <v/>
      </c>
      <c r="BF329" s="190" t="str">
        <f t="shared" si="171"/>
        <v/>
      </c>
      <c r="BG329" s="190" t="str">
        <f t="shared" si="171"/>
        <v/>
      </c>
      <c r="BH329" s="190" t="str">
        <f t="shared" si="171"/>
        <v/>
      </c>
      <c r="BI329" s="190" t="str">
        <f t="shared" si="171"/>
        <v/>
      </c>
      <c r="BJ329" s="190" t="str">
        <f t="shared" si="171"/>
        <v/>
      </c>
      <c r="BK329" s="190" t="str">
        <f t="shared" si="171"/>
        <v/>
      </c>
      <c r="BL329" s="190" t="str">
        <f t="shared" si="171"/>
        <v/>
      </c>
      <c r="BM329" s="190" t="str">
        <f t="shared" si="171"/>
        <v/>
      </c>
      <c r="BN329" s="190" t="str">
        <f t="shared" si="171"/>
        <v/>
      </c>
      <c r="BO329" s="190" t="str">
        <f t="shared" si="171"/>
        <v/>
      </c>
      <c r="BP329" s="190" t="str">
        <f t="shared" si="171"/>
        <v/>
      </c>
      <c r="BQ329" s="190" t="str">
        <f t="shared" si="171"/>
        <v/>
      </c>
      <c r="BR329" s="190" t="str">
        <f t="shared" si="171"/>
        <v/>
      </c>
      <c r="BS329" s="190" t="str">
        <f t="shared" si="171"/>
        <v/>
      </c>
      <c r="BT329" s="190" t="str">
        <f t="shared" si="162"/>
        <v/>
      </c>
      <c r="BU329" s="190" t="str">
        <f t="shared" si="162"/>
        <v/>
      </c>
      <c r="BV329" s="190" t="str">
        <f t="shared" si="162"/>
        <v/>
      </c>
      <c r="BW329" s="190" t="str">
        <f t="shared" si="161"/>
        <v/>
      </c>
      <c r="BX329" s="190" t="str">
        <f t="shared" si="161"/>
        <v/>
      </c>
      <c r="BY329" s="190" t="str">
        <f t="shared" si="161"/>
        <v/>
      </c>
      <c r="BZ329" t="e">
        <f>IF(LEFT(B329,6)=$A$1,IF(ISERROR(FIND(SALES!$M$8,MPAN!H329)),"",TRUE),"")</f>
        <v>#N/A</v>
      </c>
    </row>
    <row r="330" spans="1:78" x14ac:dyDescent="0.25">
      <c r="A330" t="e">
        <f>IF(BZ330=TRUE,BZ330&amp;COUNTIF($BZ$3:BZ330,"TRUE"),"")</f>
        <v>#N/A</v>
      </c>
      <c r="B330" s="625" t="str">
        <f t="shared" si="163"/>
        <v>00</v>
      </c>
      <c r="C330" s="626">
        <f>'F12'!E333</f>
        <v>0</v>
      </c>
      <c r="D330" s="1" t="str">
        <f t="shared" si="164"/>
        <v>0</v>
      </c>
      <c r="E330" s="1" t="str">
        <f t="shared" si="165"/>
        <v>0</v>
      </c>
      <c r="F330" t="str">
        <f t="shared" si="167"/>
        <v>0</v>
      </c>
      <c r="G330" t="e">
        <f t="shared" si="168"/>
        <v>#VALUE!</v>
      </c>
      <c r="H330" s="1">
        <f>'F12'!F333</f>
        <v>0</v>
      </c>
      <c r="I330" s="197">
        <f t="shared" si="166"/>
        <v>0.25</v>
      </c>
      <c r="J330" s="190" t="str">
        <f t="shared" si="169"/>
        <v/>
      </c>
      <c r="K330" s="190" t="str">
        <f t="shared" si="169"/>
        <v/>
      </c>
      <c r="L330" s="190" t="str">
        <f t="shared" si="169"/>
        <v/>
      </c>
      <c r="M330" s="190" t="str">
        <f t="shared" si="169"/>
        <v/>
      </c>
      <c r="N330" s="190" t="str">
        <f t="shared" si="169"/>
        <v/>
      </c>
      <c r="O330" s="190" t="str">
        <f t="shared" si="169"/>
        <v/>
      </c>
      <c r="P330" s="190" t="str">
        <f t="shared" si="169"/>
        <v/>
      </c>
      <c r="Q330" s="190" t="str">
        <f t="shared" si="169"/>
        <v/>
      </c>
      <c r="R330" s="190" t="str">
        <f t="shared" si="169"/>
        <v/>
      </c>
      <c r="S330" s="190" t="str">
        <f t="shared" si="169"/>
        <v/>
      </c>
      <c r="T330" s="190" t="str">
        <f t="shared" si="169"/>
        <v/>
      </c>
      <c r="U330" s="190" t="str">
        <f t="shared" si="169"/>
        <v/>
      </c>
      <c r="V330" s="190" t="str">
        <f t="shared" si="169"/>
        <v/>
      </c>
      <c r="W330" s="190" t="str">
        <f t="shared" si="169"/>
        <v/>
      </c>
      <c r="X330" s="190" t="str">
        <f t="shared" si="169"/>
        <v/>
      </c>
      <c r="Y330" s="190" t="str">
        <f t="shared" si="169"/>
        <v/>
      </c>
      <c r="Z330" s="190" t="str">
        <f t="shared" si="160"/>
        <v/>
      </c>
      <c r="AA330" s="190" t="str">
        <f t="shared" si="160"/>
        <v/>
      </c>
      <c r="AB330" s="190" t="str">
        <f t="shared" si="160"/>
        <v/>
      </c>
      <c r="AC330" s="190" t="str">
        <f t="shared" si="160"/>
        <v/>
      </c>
      <c r="AD330" s="190" t="str">
        <f t="shared" si="160"/>
        <v/>
      </c>
      <c r="AE330" s="190" t="str">
        <f t="shared" si="160"/>
        <v/>
      </c>
      <c r="AF330" s="190" t="str">
        <f t="shared" si="160"/>
        <v/>
      </c>
      <c r="AG330" s="190" t="str">
        <f t="shared" si="160"/>
        <v/>
      </c>
      <c r="AH330" s="190" t="str">
        <f t="shared" si="160"/>
        <v/>
      </c>
      <c r="AI330" s="190" t="str">
        <f t="shared" si="160"/>
        <v/>
      </c>
      <c r="AJ330" s="190" t="str">
        <f t="shared" si="160"/>
        <v/>
      </c>
      <c r="AK330" s="190" t="str">
        <f t="shared" si="160"/>
        <v/>
      </c>
      <c r="AL330" s="190" t="str">
        <f t="shared" si="160"/>
        <v/>
      </c>
      <c r="AM330" s="190" t="str">
        <f t="shared" si="160"/>
        <v/>
      </c>
      <c r="AN330" s="190" t="str">
        <f t="shared" si="160"/>
        <v/>
      </c>
      <c r="AO330" s="190" t="str">
        <f t="shared" si="159"/>
        <v/>
      </c>
      <c r="AP330" s="190" t="str">
        <f t="shared" si="159"/>
        <v/>
      </c>
      <c r="AQ330" s="190" t="str">
        <f t="shared" si="159"/>
        <v/>
      </c>
      <c r="AR330" s="190" t="str">
        <f t="shared" si="159"/>
        <v/>
      </c>
      <c r="AS330" s="190" t="str">
        <f t="shared" si="159"/>
        <v/>
      </c>
      <c r="AT330" s="190" t="str">
        <f t="shared" si="159"/>
        <v/>
      </c>
      <c r="AU330" s="190" t="str">
        <f t="shared" si="159"/>
        <v/>
      </c>
      <c r="AV330" s="190" t="str">
        <f t="shared" si="159"/>
        <v/>
      </c>
      <c r="AW330" s="190" t="str">
        <f t="shared" si="159"/>
        <v/>
      </c>
      <c r="AX330" s="190" t="str">
        <f t="shared" si="159"/>
        <v/>
      </c>
      <c r="AY330" s="190" t="str">
        <f t="shared" si="159"/>
        <v/>
      </c>
      <c r="AZ330" s="190" t="str">
        <f t="shared" si="159"/>
        <v/>
      </c>
      <c r="BA330" s="190" t="str">
        <f t="shared" si="159"/>
        <v/>
      </c>
      <c r="BB330" s="190" t="str">
        <f t="shared" si="159"/>
        <v/>
      </c>
      <c r="BC330" s="190" t="str">
        <f t="shared" si="159"/>
        <v/>
      </c>
      <c r="BD330" s="190" t="str">
        <f t="shared" ref="BD330:BD347" si="172">IF(BD$2&gt;LEN($H330),IF(BD$1=1,IF(LEN($H330)=2,"0"&amp;$H330,""),""),RIGHT(LEFT($H330,BD$2),3))</f>
        <v/>
      </c>
      <c r="BE330" s="190" t="str">
        <f t="shared" si="155"/>
        <v/>
      </c>
      <c r="BF330" s="190" t="str">
        <f t="shared" si="171"/>
        <v/>
      </c>
      <c r="BG330" s="190" t="str">
        <f t="shared" si="171"/>
        <v/>
      </c>
      <c r="BH330" s="190" t="str">
        <f t="shared" si="171"/>
        <v/>
      </c>
      <c r="BI330" s="190" t="str">
        <f t="shared" si="171"/>
        <v/>
      </c>
      <c r="BJ330" s="190" t="str">
        <f t="shared" si="171"/>
        <v/>
      </c>
      <c r="BK330" s="190" t="str">
        <f t="shared" si="171"/>
        <v/>
      </c>
      <c r="BL330" s="190" t="str">
        <f t="shared" si="171"/>
        <v/>
      </c>
      <c r="BM330" s="190" t="str">
        <f t="shared" si="171"/>
        <v/>
      </c>
      <c r="BN330" s="190" t="str">
        <f t="shared" si="171"/>
        <v/>
      </c>
      <c r="BO330" s="190" t="str">
        <f t="shared" si="171"/>
        <v/>
      </c>
      <c r="BP330" s="190" t="str">
        <f t="shared" si="171"/>
        <v/>
      </c>
      <c r="BQ330" s="190" t="str">
        <f t="shared" si="171"/>
        <v/>
      </c>
      <c r="BR330" s="190" t="str">
        <f t="shared" si="171"/>
        <v/>
      </c>
      <c r="BS330" s="190" t="str">
        <f t="shared" si="171"/>
        <v/>
      </c>
      <c r="BT330" s="190" t="str">
        <f t="shared" si="162"/>
        <v/>
      </c>
      <c r="BU330" s="190" t="str">
        <f t="shared" si="162"/>
        <v/>
      </c>
      <c r="BV330" s="190" t="str">
        <f t="shared" si="162"/>
        <v/>
      </c>
      <c r="BW330" s="190" t="str">
        <f t="shared" si="161"/>
        <v/>
      </c>
      <c r="BX330" s="190" t="str">
        <f t="shared" si="161"/>
        <v/>
      </c>
      <c r="BY330" s="190" t="str">
        <f t="shared" si="161"/>
        <v/>
      </c>
      <c r="BZ330" t="e">
        <f>IF(LEFT(B330,6)=$A$1,IF(ISERROR(FIND(SALES!$M$8,MPAN!H330)),"",TRUE),"")</f>
        <v>#N/A</v>
      </c>
    </row>
    <row r="331" spans="1:78" x14ac:dyDescent="0.25">
      <c r="A331" t="e">
        <f>IF(BZ331=TRUE,BZ331&amp;COUNTIF($BZ$3:BZ331,"TRUE"),"")</f>
        <v>#N/A</v>
      </c>
      <c r="B331" s="625" t="str">
        <f t="shared" si="163"/>
        <v>00</v>
      </c>
      <c r="C331" s="626">
        <f>'F12'!E334</f>
        <v>0</v>
      </c>
      <c r="D331" s="1" t="str">
        <f t="shared" si="164"/>
        <v>0</v>
      </c>
      <c r="E331" s="1" t="str">
        <f t="shared" si="165"/>
        <v>0</v>
      </c>
      <c r="F331" t="str">
        <f t="shared" si="167"/>
        <v>0</v>
      </c>
      <c r="G331" t="e">
        <f t="shared" si="168"/>
        <v>#VALUE!</v>
      </c>
      <c r="H331" s="1">
        <f>'F12'!F334</f>
        <v>0</v>
      </c>
      <c r="I331" s="197">
        <f t="shared" si="166"/>
        <v>0.25</v>
      </c>
      <c r="J331" s="190" t="str">
        <f t="shared" si="169"/>
        <v/>
      </c>
      <c r="K331" s="190" t="str">
        <f t="shared" si="169"/>
        <v/>
      </c>
      <c r="L331" s="190" t="str">
        <f t="shared" si="169"/>
        <v/>
      </c>
      <c r="M331" s="190" t="str">
        <f t="shared" si="169"/>
        <v/>
      </c>
      <c r="N331" s="190" t="str">
        <f t="shared" si="169"/>
        <v/>
      </c>
      <c r="O331" s="190" t="str">
        <f t="shared" si="169"/>
        <v/>
      </c>
      <c r="P331" s="190" t="str">
        <f t="shared" si="169"/>
        <v/>
      </c>
      <c r="Q331" s="190" t="str">
        <f t="shared" si="169"/>
        <v/>
      </c>
      <c r="R331" s="190" t="str">
        <f t="shared" si="169"/>
        <v/>
      </c>
      <c r="S331" s="190" t="str">
        <f t="shared" si="169"/>
        <v/>
      </c>
      <c r="T331" s="190" t="str">
        <f t="shared" si="169"/>
        <v/>
      </c>
      <c r="U331" s="190" t="str">
        <f t="shared" si="169"/>
        <v/>
      </c>
      <c r="V331" s="190" t="str">
        <f t="shared" si="169"/>
        <v/>
      </c>
      <c r="W331" s="190" t="str">
        <f t="shared" si="169"/>
        <v/>
      </c>
      <c r="X331" s="190" t="str">
        <f t="shared" si="169"/>
        <v/>
      </c>
      <c r="Y331" s="190" t="str">
        <f t="shared" si="169"/>
        <v/>
      </c>
      <c r="Z331" s="190" t="str">
        <f t="shared" si="160"/>
        <v/>
      </c>
      <c r="AA331" s="190" t="str">
        <f t="shared" si="160"/>
        <v/>
      </c>
      <c r="AB331" s="190" t="str">
        <f t="shared" si="160"/>
        <v/>
      </c>
      <c r="AC331" s="190" t="str">
        <f t="shared" si="160"/>
        <v/>
      </c>
      <c r="AD331" s="190" t="str">
        <f t="shared" si="160"/>
        <v/>
      </c>
      <c r="AE331" s="190" t="str">
        <f t="shared" si="160"/>
        <v/>
      </c>
      <c r="AF331" s="190" t="str">
        <f t="shared" si="160"/>
        <v/>
      </c>
      <c r="AG331" s="190" t="str">
        <f t="shared" si="160"/>
        <v/>
      </c>
      <c r="AH331" s="190" t="str">
        <f t="shared" si="160"/>
        <v/>
      </c>
      <c r="AI331" s="190" t="str">
        <f t="shared" si="160"/>
        <v/>
      </c>
      <c r="AJ331" s="190" t="str">
        <f t="shared" si="160"/>
        <v/>
      </c>
      <c r="AK331" s="190" t="str">
        <f t="shared" si="160"/>
        <v/>
      </c>
      <c r="AL331" s="190" t="str">
        <f t="shared" si="160"/>
        <v/>
      </c>
      <c r="AM331" s="190" t="str">
        <f t="shared" si="160"/>
        <v/>
      </c>
      <c r="AN331" s="190" t="str">
        <f t="shared" si="160"/>
        <v/>
      </c>
      <c r="AO331" s="190" t="str">
        <f t="shared" si="160"/>
        <v/>
      </c>
      <c r="AP331" s="190" t="str">
        <f t="shared" ref="AP331:BC331" si="173">IF(AP$2&gt;LEN($H331),IF(AP$1=1,IF(LEN($H331)=2,"0"&amp;$H331,""),""),RIGHT(LEFT($H331,AP$2),3))</f>
        <v/>
      </c>
      <c r="AQ331" s="190" t="str">
        <f t="shared" si="173"/>
        <v/>
      </c>
      <c r="AR331" s="190" t="str">
        <f t="shared" si="173"/>
        <v/>
      </c>
      <c r="AS331" s="190" t="str">
        <f t="shared" si="173"/>
        <v/>
      </c>
      <c r="AT331" s="190" t="str">
        <f t="shared" si="173"/>
        <v/>
      </c>
      <c r="AU331" s="190" t="str">
        <f t="shared" si="173"/>
        <v/>
      </c>
      <c r="AV331" s="190" t="str">
        <f t="shared" si="173"/>
        <v/>
      </c>
      <c r="AW331" s="190" t="str">
        <f t="shared" si="173"/>
        <v/>
      </c>
      <c r="AX331" s="190" t="str">
        <f t="shared" si="173"/>
        <v/>
      </c>
      <c r="AY331" s="190" t="str">
        <f t="shared" si="173"/>
        <v/>
      </c>
      <c r="AZ331" s="190" t="str">
        <f t="shared" si="173"/>
        <v/>
      </c>
      <c r="BA331" s="190" t="str">
        <f t="shared" si="173"/>
        <v/>
      </c>
      <c r="BB331" s="190" t="str">
        <f t="shared" si="173"/>
        <v/>
      </c>
      <c r="BC331" s="190" t="str">
        <f t="shared" si="173"/>
        <v/>
      </c>
      <c r="BD331" s="190" t="str">
        <f t="shared" si="172"/>
        <v/>
      </c>
      <c r="BE331" s="190" t="str">
        <f t="shared" si="155"/>
        <v/>
      </c>
      <c r="BF331" s="190" t="str">
        <f t="shared" si="171"/>
        <v/>
      </c>
      <c r="BG331" s="190" t="str">
        <f t="shared" si="171"/>
        <v/>
      </c>
      <c r="BH331" s="190" t="str">
        <f t="shared" si="171"/>
        <v/>
      </c>
      <c r="BI331" s="190" t="str">
        <f t="shared" si="171"/>
        <v/>
      </c>
      <c r="BJ331" s="190" t="str">
        <f t="shared" si="171"/>
        <v/>
      </c>
      <c r="BK331" s="190" t="str">
        <f t="shared" si="171"/>
        <v/>
      </c>
      <c r="BL331" s="190" t="str">
        <f t="shared" si="171"/>
        <v/>
      </c>
      <c r="BM331" s="190" t="str">
        <f t="shared" si="171"/>
        <v/>
      </c>
      <c r="BN331" s="190" t="str">
        <f t="shared" si="171"/>
        <v/>
      </c>
      <c r="BO331" s="190" t="str">
        <f t="shared" si="171"/>
        <v/>
      </c>
      <c r="BP331" s="190" t="str">
        <f t="shared" si="171"/>
        <v/>
      </c>
      <c r="BQ331" s="190" t="str">
        <f t="shared" si="171"/>
        <v/>
      </c>
      <c r="BR331" s="190" t="str">
        <f t="shared" si="171"/>
        <v/>
      </c>
      <c r="BS331" s="190" t="str">
        <f t="shared" si="171"/>
        <v/>
      </c>
      <c r="BT331" s="190" t="str">
        <f t="shared" si="162"/>
        <v/>
      </c>
      <c r="BU331" s="190" t="str">
        <f t="shared" si="162"/>
        <v/>
      </c>
      <c r="BV331" s="190" t="str">
        <f t="shared" si="162"/>
        <v/>
      </c>
      <c r="BW331" s="190" t="str">
        <f t="shared" si="161"/>
        <v/>
      </c>
      <c r="BX331" s="190" t="str">
        <f t="shared" si="161"/>
        <v/>
      </c>
      <c r="BY331" s="190" t="str">
        <f t="shared" si="161"/>
        <v/>
      </c>
      <c r="BZ331" t="e">
        <f>IF(LEFT(B331,6)=$A$1,IF(ISERROR(FIND(SALES!$M$8,MPAN!H331)),"",TRUE),"")</f>
        <v>#N/A</v>
      </c>
    </row>
    <row r="332" spans="1:78" x14ac:dyDescent="0.25">
      <c r="A332" t="e">
        <f>IF(BZ332=TRUE,BZ332&amp;COUNTIF($BZ$3:BZ332,"TRUE"),"")</f>
        <v>#N/A</v>
      </c>
      <c r="B332" s="625" t="str">
        <f t="shared" si="163"/>
        <v>00</v>
      </c>
      <c r="C332" s="626">
        <f>'F12'!E335</f>
        <v>0</v>
      </c>
      <c r="D332" s="1" t="str">
        <f t="shared" si="164"/>
        <v>0</v>
      </c>
      <c r="E332" s="1" t="str">
        <f t="shared" si="165"/>
        <v>0</v>
      </c>
      <c r="F332" t="str">
        <f t="shared" si="167"/>
        <v>0</v>
      </c>
      <c r="G332" t="e">
        <f t="shared" si="168"/>
        <v>#VALUE!</v>
      </c>
      <c r="H332" s="1">
        <f>'F12'!F335</f>
        <v>0</v>
      </c>
      <c r="I332" s="197">
        <f t="shared" si="166"/>
        <v>0.25</v>
      </c>
      <c r="J332" s="190" t="str">
        <f t="shared" si="169"/>
        <v/>
      </c>
      <c r="K332" s="190" t="str">
        <f t="shared" si="169"/>
        <v/>
      </c>
      <c r="L332" s="190" t="str">
        <f t="shared" si="169"/>
        <v/>
      </c>
      <c r="M332" s="190" t="str">
        <f t="shared" si="169"/>
        <v/>
      </c>
      <c r="N332" s="190" t="str">
        <f t="shared" si="169"/>
        <v/>
      </c>
      <c r="O332" s="190" t="str">
        <f t="shared" si="169"/>
        <v/>
      </c>
      <c r="P332" s="190" t="str">
        <f t="shared" si="169"/>
        <v/>
      </c>
      <c r="Q332" s="190" t="str">
        <f t="shared" si="169"/>
        <v/>
      </c>
      <c r="R332" s="190" t="str">
        <f t="shared" si="169"/>
        <v/>
      </c>
      <c r="S332" s="190" t="str">
        <f t="shared" si="169"/>
        <v/>
      </c>
      <c r="T332" s="190" t="str">
        <f t="shared" si="169"/>
        <v/>
      </c>
      <c r="U332" s="190" t="str">
        <f t="shared" si="169"/>
        <v/>
      </c>
      <c r="V332" s="190" t="str">
        <f t="shared" si="169"/>
        <v/>
      </c>
      <c r="W332" s="190" t="str">
        <f t="shared" si="169"/>
        <v/>
      </c>
      <c r="X332" s="190" t="str">
        <f t="shared" si="169"/>
        <v/>
      </c>
      <c r="Y332" s="190" t="str">
        <f t="shared" si="169"/>
        <v/>
      </c>
      <c r="Z332" s="190" t="str">
        <f t="shared" si="160"/>
        <v/>
      </c>
      <c r="AA332" s="190" t="str">
        <f t="shared" si="160"/>
        <v/>
      </c>
      <c r="AB332" s="190" t="str">
        <f t="shared" si="160"/>
        <v/>
      </c>
      <c r="AC332" s="190" t="str">
        <f t="shared" si="160"/>
        <v/>
      </c>
      <c r="AD332" s="190" t="str">
        <f t="shared" si="160"/>
        <v/>
      </c>
      <c r="AE332" s="190" t="str">
        <f t="shared" si="160"/>
        <v/>
      </c>
      <c r="AF332" s="190" t="str">
        <f t="shared" si="160"/>
        <v/>
      </c>
      <c r="AG332" s="190" t="str">
        <f t="shared" si="160"/>
        <v/>
      </c>
      <c r="AH332" s="190" t="str">
        <f t="shared" si="160"/>
        <v/>
      </c>
      <c r="AI332" s="190" t="str">
        <f t="shared" si="160"/>
        <v/>
      </c>
      <c r="AJ332" s="190" t="str">
        <f t="shared" si="160"/>
        <v/>
      </c>
      <c r="AK332" s="190" t="str">
        <f t="shared" si="160"/>
        <v/>
      </c>
      <c r="AL332" s="190" t="str">
        <f t="shared" si="160"/>
        <v/>
      </c>
      <c r="AM332" s="190" t="str">
        <f t="shared" si="160"/>
        <v/>
      </c>
      <c r="AN332" s="190" t="str">
        <f t="shared" ref="AN332:BC348" si="174">IF(AN$2&gt;LEN($H332),IF(AN$1=1,IF(LEN($H332)=2,"0"&amp;$H332,""),""),RIGHT(LEFT($H332,AN$2),3))</f>
        <v/>
      </c>
      <c r="AO332" s="190" t="str">
        <f t="shared" si="174"/>
        <v/>
      </c>
      <c r="AP332" s="190" t="str">
        <f t="shared" si="174"/>
        <v/>
      </c>
      <c r="AQ332" s="190" t="str">
        <f t="shared" si="174"/>
        <v/>
      </c>
      <c r="AR332" s="190" t="str">
        <f t="shared" si="174"/>
        <v/>
      </c>
      <c r="AS332" s="190" t="str">
        <f t="shared" si="174"/>
        <v/>
      </c>
      <c r="AT332" s="190" t="str">
        <f t="shared" si="174"/>
        <v/>
      </c>
      <c r="AU332" s="190" t="str">
        <f t="shared" si="174"/>
        <v/>
      </c>
      <c r="AV332" s="190" t="str">
        <f t="shared" si="174"/>
        <v/>
      </c>
      <c r="AW332" s="190" t="str">
        <f t="shared" si="174"/>
        <v/>
      </c>
      <c r="AX332" s="190" t="str">
        <f t="shared" si="174"/>
        <v/>
      </c>
      <c r="AY332" s="190" t="str">
        <f t="shared" si="174"/>
        <v/>
      </c>
      <c r="AZ332" s="190" t="str">
        <f t="shared" si="174"/>
        <v/>
      </c>
      <c r="BA332" s="190" t="str">
        <f t="shared" si="174"/>
        <v/>
      </c>
      <c r="BB332" s="190" t="str">
        <f t="shared" si="174"/>
        <v/>
      </c>
      <c r="BC332" s="190" t="str">
        <f t="shared" si="174"/>
        <v/>
      </c>
      <c r="BD332" s="190" t="str">
        <f t="shared" si="172"/>
        <v/>
      </c>
      <c r="BE332" s="190" t="str">
        <f t="shared" si="155"/>
        <v/>
      </c>
      <c r="BF332" s="190" t="str">
        <f t="shared" si="171"/>
        <v/>
      </c>
      <c r="BG332" s="190" t="str">
        <f t="shared" si="171"/>
        <v/>
      </c>
      <c r="BH332" s="190" t="str">
        <f t="shared" si="171"/>
        <v/>
      </c>
      <c r="BI332" s="190" t="str">
        <f t="shared" si="171"/>
        <v/>
      </c>
      <c r="BJ332" s="190" t="str">
        <f t="shared" si="171"/>
        <v/>
      </c>
      <c r="BK332" s="190" t="str">
        <f t="shared" si="171"/>
        <v/>
      </c>
      <c r="BL332" s="190" t="str">
        <f t="shared" si="171"/>
        <v/>
      </c>
      <c r="BM332" s="190" t="str">
        <f t="shared" si="171"/>
        <v/>
      </c>
      <c r="BN332" s="190" t="str">
        <f t="shared" si="171"/>
        <v/>
      </c>
      <c r="BO332" s="190" t="str">
        <f t="shared" si="171"/>
        <v/>
      </c>
      <c r="BP332" s="190" t="str">
        <f t="shared" si="171"/>
        <v/>
      </c>
      <c r="BQ332" s="190" t="str">
        <f t="shared" si="171"/>
        <v/>
      </c>
      <c r="BR332" s="190" t="str">
        <f t="shared" si="171"/>
        <v/>
      </c>
      <c r="BS332" s="190" t="str">
        <f t="shared" si="171"/>
        <v/>
      </c>
      <c r="BT332" s="190" t="str">
        <f t="shared" si="162"/>
        <v/>
      </c>
      <c r="BU332" s="190" t="str">
        <f t="shared" si="162"/>
        <v/>
      </c>
      <c r="BV332" s="190" t="str">
        <f t="shared" si="162"/>
        <v/>
      </c>
      <c r="BW332" s="190" t="str">
        <f t="shared" si="161"/>
        <v/>
      </c>
      <c r="BX332" s="190" t="str">
        <f t="shared" si="161"/>
        <v/>
      </c>
      <c r="BY332" s="190" t="str">
        <f t="shared" si="161"/>
        <v/>
      </c>
      <c r="BZ332" t="e">
        <f>IF(LEFT(B332,6)=$A$1,IF(ISERROR(FIND(SALES!$M$8,MPAN!H332)),"",TRUE),"")</f>
        <v>#N/A</v>
      </c>
    </row>
    <row r="333" spans="1:78" x14ac:dyDescent="0.25">
      <c r="A333" t="e">
        <f>IF(BZ333=TRUE,BZ333&amp;COUNTIF($BZ$3:BZ333,"TRUE"),"")</f>
        <v>#N/A</v>
      </c>
      <c r="B333" s="625" t="str">
        <f t="shared" si="163"/>
        <v>00</v>
      </c>
      <c r="C333" s="626">
        <f>'F12'!E336</f>
        <v>0</v>
      </c>
      <c r="D333" s="1" t="str">
        <f t="shared" si="164"/>
        <v>0</v>
      </c>
      <c r="E333" s="1" t="str">
        <f t="shared" si="165"/>
        <v>0</v>
      </c>
      <c r="F333" t="str">
        <f t="shared" si="167"/>
        <v>0</v>
      </c>
      <c r="G333" t="e">
        <f t="shared" si="168"/>
        <v>#VALUE!</v>
      </c>
      <c r="H333" s="1">
        <f>'F12'!F336</f>
        <v>0</v>
      </c>
      <c r="I333" s="197">
        <f t="shared" si="166"/>
        <v>0.25</v>
      </c>
      <c r="J333" s="190" t="str">
        <f t="shared" si="169"/>
        <v/>
      </c>
      <c r="K333" s="190" t="str">
        <f t="shared" si="169"/>
        <v/>
      </c>
      <c r="L333" s="190" t="str">
        <f t="shared" si="169"/>
        <v/>
      </c>
      <c r="M333" s="190" t="str">
        <f t="shared" si="169"/>
        <v/>
      </c>
      <c r="N333" s="190" t="str">
        <f t="shared" si="169"/>
        <v/>
      </c>
      <c r="O333" s="190" t="str">
        <f t="shared" si="169"/>
        <v/>
      </c>
      <c r="P333" s="190" t="str">
        <f t="shared" si="169"/>
        <v/>
      </c>
      <c r="Q333" s="190" t="str">
        <f t="shared" si="169"/>
        <v/>
      </c>
      <c r="R333" s="190" t="str">
        <f t="shared" si="169"/>
        <v/>
      </c>
      <c r="S333" s="190" t="str">
        <f t="shared" si="169"/>
        <v/>
      </c>
      <c r="T333" s="190" t="str">
        <f t="shared" si="169"/>
        <v/>
      </c>
      <c r="U333" s="190" t="str">
        <f t="shared" si="169"/>
        <v/>
      </c>
      <c r="V333" s="190" t="str">
        <f t="shared" si="169"/>
        <v/>
      </c>
      <c r="W333" s="190" t="str">
        <f t="shared" si="169"/>
        <v/>
      </c>
      <c r="X333" s="190" t="str">
        <f t="shared" si="169"/>
        <v/>
      </c>
      <c r="Y333" s="190" t="str">
        <f t="shared" si="169"/>
        <v/>
      </c>
      <c r="Z333" s="190" t="str">
        <f t="shared" ref="Z333:AN349" si="175">IF(Z$2&gt;LEN($H333),IF(Z$1=1,IF(LEN($H333)=2,"0"&amp;$H333,""),""),RIGHT(LEFT($H333,Z$2),3))</f>
        <v/>
      </c>
      <c r="AA333" s="190" t="str">
        <f t="shared" si="175"/>
        <v/>
      </c>
      <c r="AB333" s="190" t="str">
        <f t="shared" si="175"/>
        <v/>
      </c>
      <c r="AC333" s="190" t="str">
        <f t="shared" si="175"/>
        <v/>
      </c>
      <c r="AD333" s="190" t="str">
        <f t="shared" si="175"/>
        <v/>
      </c>
      <c r="AE333" s="190" t="str">
        <f t="shared" si="175"/>
        <v/>
      </c>
      <c r="AF333" s="190" t="str">
        <f t="shared" si="175"/>
        <v/>
      </c>
      <c r="AG333" s="190" t="str">
        <f t="shared" si="175"/>
        <v/>
      </c>
      <c r="AH333" s="190" t="str">
        <f t="shared" si="175"/>
        <v/>
      </c>
      <c r="AI333" s="190" t="str">
        <f t="shared" si="175"/>
        <v/>
      </c>
      <c r="AJ333" s="190" t="str">
        <f t="shared" si="175"/>
        <v/>
      </c>
      <c r="AK333" s="190" t="str">
        <f t="shared" si="175"/>
        <v/>
      </c>
      <c r="AL333" s="190" t="str">
        <f t="shared" si="175"/>
        <v/>
      </c>
      <c r="AM333" s="190" t="str">
        <f t="shared" si="175"/>
        <v/>
      </c>
      <c r="AN333" s="190" t="str">
        <f t="shared" si="175"/>
        <v/>
      </c>
      <c r="AO333" s="190" t="str">
        <f t="shared" si="174"/>
        <v/>
      </c>
      <c r="AP333" s="190" t="str">
        <f t="shared" si="174"/>
        <v/>
      </c>
      <c r="AQ333" s="190" t="str">
        <f t="shared" si="174"/>
        <v/>
      </c>
      <c r="AR333" s="190" t="str">
        <f t="shared" si="174"/>
        <v/>
      </c>
      <c r="AS333" s="190" t="str">
        <f t="shared" si="174"/>
        <v/>
      </c>
      <c r="AT333" s="190" t="str">
        <f t="shared" si="174"/>
        <v/>
      </c>
      <c r="AU333" s="190" t="str">
        <f t="shared" si="174"/>
        <v/>
      </c>
      <c r="AV333" s="190" t="str">
        <f t="shared" si="174"/>
        <v/>
      </c>
      <c r="AW333" s="190" t="str">
        <f t="shared" si="174"/>
        <v/>
      </c>
      <c r="AX333" s="190" t="str">
        <f t="shared" si="174"/>
        <v/>
      </c>
      <c r="AY333" s="190" t="str">
        <f t="shared" si="174"/>
        <v/>
      </c>
      <c r="AZ333" s="190" t="str">
        <f t="shared" si="174"/>
        <v/>
      </c>
      <c r="BA333" s="190" t="str">
        <f t="shared" si="174"/>
        <v/>
      </c>
      <c r="BB333" s="190" t="str">
        <f t="shared" si="174"/>
        <v/>
      </c>
      <c r="BC333" s="190" t="str">
        <f t="shared" si="174"/>
        <v/>
      </c>
      <c r="BD333" s="190" t="str">
        <f t="shared" si="172"/>
        <v/>
      </c>
      <c r="BE333" s="190" t="str">
        <f t="shared" si="155"/>
        <v/>
      </c>
      <c r="BF333" s="190" t="str">
        <f t="shared" si="171"/>
        <v/>
      </c>
      <c r="BG333" s="190" t="str">
        <f t="shared" si="171"/>
        <v/>
      </c>
      <c r="BH333" s="190" t="str">
        <f t="shared" si="171"/>
        <v/>
      </c>
      <c r="BI333" s="190" t="str">
        <f t="shared" si="171"/>
        <v/>
      </c>
      <c r="BJ333" s="190" t="str">
        <f t="shared" si="171"/>
        <v/>
      </c>
      <c r="BK333" s="190" t="str">
        <f t="shared" si="171"/>
        <v/>
      </c>
      <c r="BL333" s="190" t="str">
        <f t="shared" si="171"/>
        <v/>
      </c>
      <c r="BM333" s="190" t="str">
        <f t="shared" si="171"/>
        <v/>
      </c>
      <c r="BN333" s="190" t="str">
        <f t="shared" si="171"/>
        <v/>
      </c>
      <c r="BO333" s="190" t="str">
        <f t="shared" si="171"/>
        <v/>
      </c>
      <c r="BP333" s="190" t="str">
        <f t="shared" si="171"/>
        <v/>
      </c>
      <c r="BQ333" s="190" t="str">
        <f t="shared" si="171"/>
        <v/>
      </c>
      <c r="BR333" s="190" t="str">
        <f t="shared" si="171"/>
        <v/>
      </c>
      <c r="BS333" s="190" t="str">
        <f t="shared" si="171"/>
        <v/>
      </c>
      <c r="BT333" s="190" t="str">
        <f t="shared" si="162"/>
        <v/>
      </c>
      <c r="BU333" s="190" t="str">
        <f t="shared" si="162"/>
        <v/>
      </c>
      <c r="BV333" s="190" t="str">
        <f t="shared" si="162"/>
        <v/>
      </c>
      <c r="BW333" s="190" t="str">
        <f t="shared" si="161"/>
        <v/>
      </c>
      <c r="BX333" s="190" t="str">
        <f t="shared" si="161"/>
        <v/>
      </c>
      <c r="BY333" s="190" t="str">
        <f t="shared" si="161"/>
        <v/>
      </c>
      <c r="BZ333" t="e">
        <f>IF(LEFT(B333,6)=$A$1,IF(ISERROR(FIND(SALES!$M$8,MPAN!H333)),"",TRUE),"")</f>
        <v>#N/A</v>
      </c>
    </row>
    <row r="334" spans="1:78" x14ac:dyDescent="0.25">
      <c r="A334" t="e">
        <f>IF(BZ334=TRUE,BZ334&amp;COUNTIF($BZ$3:BZ334,"TRUE"),"")</f>
        <v>#N/A</v>
      </c>
      <c r="B334" s="625" t="str">
        <f t="shared" si="163"/>
        <v>00</v>
      </c>
      <c r="C334" s="626">
        <f>'F12'!E337</f>
        <v>0</v>
      </c>
      <c r="D334" s="1" t="str">
        <f t="shared" si="164"/>
        <v>0</v>
      </c>
      <c r="E334" s="1" t="str">
        <f t="shared" si="165"/>
        <v>0</v>
      </c>
      <c r="F334" t="str">
        <f t="shared" si="167"/>
        <v>0</v>
      </c>
      <c r="G334" t="e">
        <f t="shared" si="168"/>
        <v>#VALUE!</v>
      </c>
      <c r="H334" s="1">
        <f>'F12'!F337</f>
        <v>0</v>
      </c>
      <c r="I334" s="197">
        <f t="shared" si="166"/>
        <v>0.25</v>
      </c>
      <c r="J334" s="190" t="str">
        <f t="shared" si="169"/>
        <v/>
      </c>
      <c r="K334" s="190" t="str">
        <f t="shared" si="169"/>
        <v/>
      </c>
      <c r="L334" s="190" t="str">
        <f t="shared" si="169"/>
        <v/>
      </c>
      <c r="M334" s="190" t="str">
        <f t="shared" si="169"/>
        <v/>
      </c>
      <c r="N334" s="190" t="str">
        <f t="shared" si="169"/>
        <v/>
      </c>
      <c r="O334" s="190" t="str">
        <f t="shared" si="169"/>
        <v/>
      </c>
      <c r="P334" s="190" t="str">
        <f t="shared" si="169"/>
        <v/>
      </c>
      <c r="Q334" s="190" t="str">
        <f t="shared" si="169"/>
        <v/>
      </c>
      <c r="R334" s="190" t="str">
        <f t="shared" si="169"/>
        <v/>
      </c>
      <c r="S334" s="190" t="str">
        <f t="shared" si="169"/>
        <v/>
      </c>
      <c r="T334" s="190" t="str">
        <f t="shared" si="169"/>
        <v/>
      </c>
      <c r="U334" s="190" t="str">
        <f t="shared" si="169"/>
        <v/>
      </c>
      <c r="V334" s="190" t="str">
        <f t="shared" si="169"/>
        <v/>
      </c>
      <c r="W334" s="190" t="str">
        <f t="shared" si="169"/>
        <v/>
      </c>
      <c r="X334" s="190" t="str">
        <f t="shared" si="169"/>
        <v/>
      </c>
      <c r="Y334" s="190" t="str">
        <f t="shared" si="169"/>
        <v/>
      </c>
      <c r="Z334" s="190" t="str">
        <f t="shared" si="175"/>
        <v/>
      </c>
      <c r="AA334" s="190" t="str">
        <f t="shared" si="175"/>
        <v/>
      </c>
      <c r="AB334" s="190" t="str">
        <f t="shared" si="175"/>
        <v/>
      </c>
      <c r="AC334" s="190" t="str">
        <f t="shared" si="175"/>
        <v/>
      </c>
      <c r="AD334" s="190" t="str">
        <f t="shared" si="175"/>
        <v/>
      </c>
      <c r="AE334" s="190" t="str">
        <f t="shared" si="175"/>
        <v/>
      </c>
      <c r="AF334" s="190" t="str">
        <f t="shared" si="175"/>
        <v/>
      </c>
      <c r="AG334" s="190" t="str">
        <f t="shared" si="175"/>
        <v/>
      </c>
      <c r="AH334" s="190" t="str">
        <f t="shared" si="175"/>
        <v/>
      </c>
      <c r="AI334" s="190" t="str">
        <f t="shared" si="175"/>
        <v/>
      </c>
      <c r="AJ334" s="190" t="str">
        <f t="shared" si="175"/>
        <v/>
      </c>
      <c r="AK334" s="190" t="str">
        <f t="shared" si="175"/>
        <v/>
      </c>
      <c r="AL334" s="190" t="str">
        <f t="shared" si="175"/>
        <v/>
      </c>
      <c r="AM334" s="190" t="str">
        <f t="shared" si="175"/>
        <v/>
      </c>
      <c r="AN334" s="190" t="str">
        <f t="shared" si="175"/>
        <v/>
      </c>
      <c r="AO334" s="190" t="str">
        <f t="shared" si="174"/>
        <v/>
      </c>
      <c r="AP334" s="190" t="str">
        <f t="shared" si="174"/>
        <v/>
      </c>
      <c r="AQ334" s="190" t="str">
        <f t="shared" si="174"/>
        <v/>
      </c>
      <c r="AR334" s="190" t="str">
        <f t="shared" si="174"/>
        <v/>
      </c>
      <c r="AS334" s="190" t="str">
        <f t="shared" si="174"/>
        <v/>
      </c>
      <c r="AT334" s="190" t="str">
        <f t="shared" si="174"/>
        <v/>
      </c>
      <c r="AU334" s="190" t="str">
        <f t="shared" si="174"/>
        <v/>
      </c>
      <c r="AV334" s="190" t="str">
        <f t="shared" si="174"/>
        <v/>
      </c>
      <c r="AW334" s="190" t="str">
        <f t="shared" si="174"/>
        <v/>
      </c>
      <c r="AX334" s="190" t="str">
        <f t="shared" si="174"/>
        <v/>
      </c>
      <c r="AY334" s="190" t="str">
        <f t="shared" si="174"/>
        <v/>
      </c>
      <c r="AZ334" s="190" t="str">
        <f t="shared" si="174"/>
        <v/>
      </c>
      <c r="BA334" s="190" t="str">
        <f t="shared" si="174"/>
        <v/>
      </c>
      <c r="BB334" s="190" t="str">
        <f t="shared" si="174"/>
        <v/>
      </c>
      <c r="BC334" s="190" t="str">
        <f t="shared" si="174"/>
        <v/>
      </c>
      <c r="BD334" s="190" t="str">
        <f t="shared" si="172"/>
        <v/>
      </c>
      <c r="BE334" s="190" t="str">
        <f t="shared" si="155"/>
        <v/>
      </c>
      <c r="BF334" s="190" t="str">
        <f t="shared" si="171"/>
        <v/>
      </c>
      <c r="BG334" s="190" t="str">
        <f t="shared" si="171"/>
        <v/>
      </c>
      <c r="BH334" s="190" t="str">
        <f t="shared" si="171"/>
        <v/>
      </c>
      <c r="BI334" s="190" t="str">
        <f t="shared" si="171"/>
        <v/>
      </c>
      <c r="BJ334" s="190" t="str">
        <f t="shared" si="171"/>
        <v/>
      </c>
      <c r="BK334" s="190" t="str">
        <f t="shared" si="171"/>
        <v/>
      </c>
      <c r="BL334" s="190" t="str">
        <f t="shared" si="171"/>
        <v/>
      </c>
      <c r="BM334" s="190" t="str">
        <f t="shared" si="171"/>
        <v/>
      </c>
      <c r="BN334" s="190" t="str">
        <f t="shared" si="171"/>
        <v/>
      </c>
      <c r="BO334" s="190" t="str">
        <f t="shared" si="171"/>
        <v/>
      </c>
      <c r="BP334" s="190" t="str">
        <f t="shared" si="171"/>
        <v/>
      </c>
      <c r="BQ334" s="190" t="str">
        <f t="shared" si="171"/>
        <v/>
      </c>
      <c r="BR334" s="190" t="str">
        <f t="shared" si="171"/>
        <v/>
      </c>
      <c r="BS334" s="190" t="str">
        <f t="shared" si="171"/>
        <v/>
      </c>
      <c r="BT334" s="190" t="str">
        <f t="shared" si="162"/>
        <v/>
      </c>
      <c r="BU334" s="190" t="str">
        <f t="shared" si="162"/>
        <v/>
      </c>
      <c r="BV334" s="190" t="str">
        <f t="shared" si="162"/>
        <v/>
      </c>
      <c r="BW334" s="190" t="str">
        <f t="shared" si="161"/>
        <v/>
      </c>
      <c r="BX334" s="190" t="str">
        <f t="shared" si="161"/>
        <v/>
      </c>
      <c r="BY334" s="190" t="str">
        <f t="shared" si="161"/>
        <v/>
      </c>
      <c r="BZ334" t="e">
        <f>IF(LEFT(B334,6)=$A$1,IF(ISERROR(FIND(SALES!$M$8,MPAN!H334)),"",TRUE),"")</f>
        <v>#N/A</v>
      </c>
    </row>
    <row r="335" spans="1:78" x14ac:dyDescent="0.25">
      <c r="A335" t="e">
        <f>IF(BZ335=TRUE,BZ335&amp;COUNTIF($BZ$3:BZ335,"TRUE"),"")</f>
        <v>#N/A</v>
      </c>
      <c r="B335" s="625" t="str">
        <f t="shared" si="163"/>
        <v>00</v>
      </c>
      <c r="C335" s="626">
        <f>'F12'!E338</f>
        <v>0</v>
      </c>
      <c r="D335" s="1" t="str">
        <f t="shared" si="164"/>
        <v>0</v>
      </c>
      <c r="E335" s="1" t="str">
        <f t="shared" si="165"/>
        <v>0</v>
      </c>
      <c r="F335" t="str">
        <f t="shared" si="167"/>
        <v>0</v>
      </c>
      <c r="G335" t="e">
        <f t="shared" si="168"/>
        <v>#VALUE!</v>
      </c>
      <c r="H335" s="1">
        <f>'F12'!F338</f>
        <v>0</v>
      </c>
      <c r="I335" s="197">
        <f t="shared" si="166"/>
        <v>0.25</v>
      </c>
      <c r="J335" s="190" t="str">
        <f t="shared" si="169"/>
        <v/>
      </c>
      <c r="K335" s="190" t="str">
        <f t="shared" si="169"/>
        <v/>
      </c>
      <c r="L335" s="190" t="str">
        <f t="shared" si="169"/>
        <v/>
      </c>
      <c r="M335" s="190" t="str">
        <f t="shared" si="169"/>
        <v/>
      </c>
      <c r="N335" s="190" t="str">
        <f t="shared" si="169"/>
        <v/>
      </c>
      <c r="O335" s="190" t="str">
        <f t="shared" si="169"/>
        <v/>
      </c>
      <c r="P335" s="190" t="str">
        <f t="shared" si="169"/>
        <v/>
      </c>
      <c r="Q335" s="190" t="str">
        <f t="shared" si="169"/>
        <v/>
      </c>
      <c r="R335" s="190" t="str">
        <f t="shared" si="169"/>
        <v/>
      </c>
      <c r="S335" s="190" t="str">
        <f t="shared" si="169"/>
        <v/>
      </c>
      <c r="T335" s="190" t="str">
        <f t="shared" si="169"/>
        <v/>
      </c>
      <c r="U335" s="190" t="str">
        <f t="shared" si="169"/>
        <v/>
      </c>
      <c r="V335" s="190" t="str">
        <f t="shared" si="169"/>
        <v/>
      </c>
      <c r="W335" s="190" t="str">
        <f t="shared" si="169"/>
        <v/>
      </c>
      <c r="X335" s="190" t="str">
        <f t="shared" si="169"/>
        <v/>
      </c>
      <c r="Y335" s="190" t="str">
        <f t="shared" si="169"/>
        <v/>
      </c>
      <c r="Z335" s="190" t="str">
        <f t="shared" si="175"/>
        <v/>
      </c>
      <c r="AA335" s="190" t="str">
        <f t="shared" si="175"/>
        <v/>
      </c>
      <c r="AB335" s="190" t="str">
        <f t="shared" si="175"/>
        <v/>
      </c>
      <c r="AC335" s="190" t="str">
        <f t="shared" si="175"/>
        <v/>
      </c>
      <c r="AD335" s="190" t="str">
        <f t="shared" si="175"/>
        <v/>
      </c>
      <c r="AE335" s="190" t="str">
        <f t="shared" si="175"/>
        <v/>
      </c>
      <c r="AF335" s="190" t="str">
        <f t="shared" si="175"/>
        <v/>
      </c>
      <c r="AG335" s="190" t="str">
        <f t="shared" si="175"/>
        <v/>
      </c>
      <c r="AH335" s="190" t="str">
        <f t="shared" si="175"/>
        <v/>
      </c>
      <c r="AI335" s="190" t="str">
        <f t="shared" si="175"/>
        <v/>
      </c>
      <c r="AJ335" s="190" t="str">
        <f t="shared" si="175"/>
        <v/>
      </c>
      <c r="AK335" s="190" t="str">
        <f t="shared" si="175"/>
        <v/>
      </c>
      <c r="AL335" s="190" t="str">
        <f t="shared" si="175"/>
        <v/>
      </c>
      <c r="AM335" s="190" t="str">
        <f t="shared" si="175"/>
        <v/>
      </c>
      <c r="AN335" s="190" t="str">
        <f t="shared" si="175"/>
        <v/>
      </c>
      <c r="AO335" s="190" t="str">
        <f t="shared" si="174"/>
        <v/>
      </c>
      <c r="AP335" s="190" t="str">
        <f t="shared" si="174"/>
        <v/>
      </c>
      <c r="AQ335" s="190" t="str">
        <f t="shared" si="174"/>
        <v/>
      </c>
      <c r="AR335" s="190" t="str">
        <f t="shared" si="174"/>
        <v/>
      </c>
      <c r="AS335" s="190" t="str">
        <f t="shared" si="174"/>
        <v/>
      </c>
      <c r="AT335" s="190" t="str">
        <f t="shared" si="174"/>
        <v/>
      </c>
      <c r="AU335" s="190" t="str">
        <f t="shared" si="174"/>
        <v/>
      </c>
      <c r="AV335" s="190" t="str">
        <f t="shared" si="174"/>
        <v/>
      </c>
      <c r="AW335" s="190" t="str">
        <f t="shared" si="174"/>
        <v/>
      </c>
      <c r="AX335" s="190" t="str">
        <f t="shared" si="174"/>
        <v/>
      </c>
      <c r="AY335" s="190" t="str">
        <f t="shared" si="174"/>
        <v/>
      </c>
      <c r="AZ335" s="190" t="str">
        <f t="shared" si="174"/>
        <v/>
      </c>
      <c r="BA335" s="190" t="str">
        <f t="shared" si="174"/>
        <v/>
      </c>
      <c r="BB335" s="190" t="str">
        <f t="shared" si="174"/>
        <v/>
      </c>
      <c r="BC335" s="190" t="str">
        <f t="shared" si="174"/>
        <v/>
      </c>
      <c r="BD335" s="190" t="str">
        <f t="shared" si="172"/>
        <v/>
      </c>
      <c r="BE335" s="190" t="str">
        <f t="shared" si="155"/>
        <v/>
      </c>
      <c r="BF335" s="190" t="str">
        <f t="shared" si="171"/>
        <v/>
      </c>
      <c r="BG335" s="190" t="str">
        <f t="shared" si="171"/>
        <v/>
      </c>
      <c r="BH335" s="190" t="str">
        <f t="shared" si="171"/>
        <v/>
      </c>
      <c r="BI335" s="190" t="str">
        <f t="shared" si="171"/>
        <v/>
      </c>
      <c r="BJ335" s="190" t="str">
        <f t="shared" si="171"/>
        <v/>
      </c>
      <c r="BK335" s="190" t="str">
        <f t="shared" si="171"/>
        <v/>
      </c>
      <c r="BL335" s="190" t="str">
        <f t="shared" si="171"/>
        <v/>
      </c>
      <c r="BM335" s="190" t="str">
        <f t="shared" si="171"/>
        <v/>
      </c>
      <c r="BN335" s="190" t="str">
        <f t="shared" si="171"/>
        <v/>
      </c>
      <c r="BO335" s="190" t="str">
        <f t="shared" si="171"/>
        <v/>
      </c>
      <c r="BP335" s="190" t="str">
        <f t="shared" si="171"/>
        <v/>
      </c>
      <c r="BQ335" s="190" t="str">
        <f t="shared" si="171"/>
        <v/>
      </c>
      <c r="BR335" s="190" t="str">
        <f t="shared" si="171"/>
        <v/>
      </c>
      <c r="BS335" s="190" t="str">
        <f t="shared" si="171"/>
        <v/>
      </c>
      <c r="BT335" s="190" t="str">
        <f t="shared" si="162"/>
        <v/>
      </c>
      <c r="BU335" s="190" t="str">
        <f t="shared" si="162"/>
        <v/>
      </c>
      <c r="BV335" s="190" t="str">
        <f t="shared" si="162"/>
        <v/>
      </c>
      <c r="BW335" s="190" t="str">
        <f t="shared" si="161"/>
        <v/>
      </c>
      <c r="BX335" s="190" t="str">
        <f t="shared" si="161"/>
        <v/>
      </c>
      <c r="BY335" s="190" t="str">
        <f t="shared" si="161"/>
        <v/>
      </c>
      <c r="BZ335" t="e">
        <f>IF(LEFT(B335,6)=$A$1,IF(ISERROR(FIND(SALES!$M$8,MPAN!H335)),"",TRUE),"")</f>
        <v>#N/A</v>
      </c>
    </row>
    <row r="336" spans="1:78" x14ac:dyDescent="0.25">
      <c r="A336" t="e">
        <f>IF(BZ336=TRUE,BZ336&amp;COUNTIF($BZ$3:BZ336,"TRUE"),"")</f>
        <v>#N/A</v>
      </c>
      <c r="B336" s="625" t="str">
        <f t="shared" si="163"/>
        <v>00</v>
      </c>
      <c r="C336" s="626">
        <f>'F12'!E339</f>
        <v>0</v>
      </c>
      <c r="D336" s="1" t="str">
        <f t="shared" si="164"/>
        <v>0</v>
      </c>
      <c r="E336" s="1" t="str">
        <f t="shared" si="165"/>
        <v>0</v>
      </c>
      <c r="F336" t="str">
        <f t="shared" si="167"/>
        <v>0</v>
      </c>
      <c r="G336" t="e">
        <f t="shared" si="168"/>
        <v>#VALUE!</v>
      </c>
      <c r="H336" s="1">
        <f>'F12'!F339</f>
        <v>0</v>
      </c>
      <c r="I336" s="197">
        <f t="shared" si="166"/>
        <v>0.25</v>
      </c>
      <c r="J336" s="190" t="str">
        <f t="shared" si="169"/>
        <v/>
      </c>
      <c r="K336" s="190" t="str">
        <f t="shared" si="169"/>
        <v/>
      </c>
      <c r="L336" s="190" t="str">
        <f t="shared" si="169"/>
        <v/>
      </c>
      <c r="M336" s="190" t="str">
        <f t="shared" si="169"/>
        <v/>
      </c>
      <c r="N336" s="190" t="str">
        <f t="shared" si="169"/>
        <v/>
      </c>
      <c r="O336" s="190" t="str">
        <f t="shared" si="169"/>
        <v/>
      </c>
      <c r="P336" s="190" t="str">
        <f t="shared" si="169"/>
        <v/>
      </c>
      <c r="Q336" s="190" t="str">
        <f t="shared" si="169"/>
        <v/>
      </c>
      <c r="R336" s="190" t="str">
        <f t="shared" si="169"/>
        <v/>
      </c>
      <c r="S336" s="190" t="str">
        <f t="shared" si="169"/>
        <v/>
      </c>
      <c r="T336" s="190" t="str">
        <f t="shared" si="169"/>
        <v/>
      </c>
      <c r="U336" s="190" t="str">
        <f t="shared" si="169"/>
        <v/>
      </c>
      <c r="V336" s="190" t="str">
        <f t="shared" si="169"/>
        <v/>
      </c>
      <c r="W336" s="190" t="str">
        <f t="shared" si="169"/>
        <v/>
      </c>
      <c r="X336" s="190" t="str">
        <f t="shared" si="169"/>
        <v/>
      </c>
      <c r="Y336" s="190" t="str">
        <f t="shared" si="169"/>
        <v/>
      </c>
      <c r="Z336" s="190" t="str">
        <f t="shared" si="175"/>
        <v/>
      </c>
      <c r="AA336" s="190" t="str">
        <f t="shared" si="175"/>
        <v/>
      </c>
      <c r="AB336" s="190" t="str">
        <f t="shared" si="175"/>
        <v/>
      </c>
      <c r="AC336" s="190" t="str">
        <f t="shared" si="175"/>
        <v/>
      </c>
      <c r="AD336" s="190" t="str">
        <f t="shared" si="175"/>
        <v/>
      </c>
      <c r="AE336" s="190" t="str">
        <f t="shared" si="175"/>
        <v/>
      </c>
      <c r="AF336" s="190" t="str">
        <f t="shared" si="175"/>
        <v/>
      </c>
      <c r="AG336" s="190" t="str">
        <f t="shared" si="175"/>
        <v/>
      </c>
      <c r="AH336" s="190" t="str">
        <f t="shared" si="175"/>
        <v/>
      </c>
      <c r="AI336" s="190" t="str">
        <f t="shared" si="175"/>
        <v/>
      </c>
      <c r="AJ336" s="190" t="str">
        <f t="shared" si="175"/>
        <v/>
      </c>
      <c r="AK336" s="190" t="str">
        <f t="shared" si="175"/>
        <v/>
      </c>
      <c r="AL336" s="190" t="str">
        <f t="shared" si="175"/>
        <v/>
      </c>
      <c r="AM336" s="190" t="str">
        <f t="shared" si="175"/>
        <v/>
      </c>
      <c r="AN336" s="190" t="str">
        <f t="shared" si="175"/>
        <v/>
      </c>
      <c r="AO336" s="190" t="str">
        <f t="shared" si="174"/>
        <v/>
      </c>
      <c r="AP336" s="190" t="str">
        <f t="shared" si="174"/>
        <v/>
      </c>
      <c r="AQ336" s="190" t="str">
        <f t="shared" si="174"/>
        <v/>
      </c>
      <c r="AR336" s="190" t="str">
        <f t="shared" si="174"/>
        <v/>
      </c>
      <c r="AS336" s="190" t="str">
        <f t="shared" si="174"/>
        <v/>
      </c>
      <c r="AT336" s="190" t="str">
        <f t="shared" si="174"/>
        <v/>
      </c>
      <c r="AU336" s="190" t="str">
        <f t="shared" si="174"/>
        <v/>
      </c>
      <c r="AV336" s="190" t="str">
        <f t="shared" si="174"/>
        <v/>
      </c>
      <c r="AW336" s="190" t="str">
        <f t="shared" si="174"/>
        <v/>
      </c>
      <c r="AX336" s="190" t="str">
        <f t="shared" si="174"/>
        <v/>
      </c>
      <c r="AY336" s="190" t="str">
        <f t="shared" si="174"/>
        <v/>
      </c>
      <c r="AZ336" s="190" t="str">
        <f t="shared" si="174"/>
        <v/>
      </c>
      <c r="BA336" s="190" t="str">
        <f t="shared" si="174"/>
        <v/>
      </c>
      <c r="BB336" s="190" t="str">
        <f t="shared" si="174"/>
        <v/>
      </c>
      <c r="BC336" s="190" t="str">
        <f t="shared" si="174"/>
        <v/>
      </c>
      <c r="BD336" s="190" t="str">
        <f t="shared" si="172"/>
        <v/>
      </c>
      <c r="BE336" s="190" t="str">
        <f t="shared" ref="BE336:BE348" si="176">IF(BE$2&gt;LEN($H336),IF(BE$1=1,IF(LEN($H336)=2,"0"&amp;$H336,""),""),RIGHT(LEFT($H336,BE$2),3))</f>
        <v/>
      </c>
      <c r="BF336" s="190" t="str">
        <f t="shared" si="171"/>
        <v/>
      </c>
      <c r="BG336" s="190" t="str">
        <f t="shared" si="171"/>
        <v/>
      </c>
      <c r="BH336" s="190" t="str">
        <f t="shared" si="171"/>
        <v/>
      </c>
      <c r="BI336" s="190" t="str">
        <f t="shared" si="171"/>
        <v/>
      </c>
      <c r="BJ336" s="190" t="str">
        <f t="shared" si="171"/>
        <v/>
      </c>
      <c r="BK336" s="190" t="str">
        <f t="shared" si="171"/>
        <v/>
      </c>
      <c r="BL336" s="190" t="str">
        <f t="shared" si="171"/>
        <v/>
      </c>
      <c r="BM336" s="190" t="str">
        <f t="shared" si="171"/>
        <v/>
      </c>
      <c r="BN336" s="190" t="str">
        <f t="shared" si="171"/>
        <v/>
      </c>
      <c r="BO336" s="190" t="str">
        <f t="shared" si="171"/>
        <v/>
      </c>
      <c r="BP336" s="190" t="str">
        <f t="shared" si="171"/>
        <v/>
      </c>
      <c r="BQ336" s="190" t="str">
        <f t="shared" si="171"/>
        <v/>
      </c>
      <c r="BR336" s="190" t="str">
        <f t="shared" si="171"/>
        <v/>
      </c>
      <c r="BS336" s="190" t="str">
        <f t="shared" si="171"/>
        <v/>
      </c>
      <c r="BT336" s="190" t="str">
        <f t="shared" si="162"/>
        <v/>
      </c>
      <c r="BU336" s="190" t="str">
        <f t="shared" si="162"/>
        <v/>
      </c>
      <c r="BV336" s="190" t="str">
        <f t="shared" si="162"/>
        <v/>
      </c>
      <c r="BW336" s="190" t="str">
        <f t="shared" si="161"/>
        <v/>
      </c>
      <c r="BX336" s="190" t="str">
        <f t="shared" si="161"/>
        <v/>
      </c>
      <c r="BY336" s="190" t="str">
        <f t="shared" si="161"/>
        <v/>
      </c>
      <c r="BZ336" t="e">
        <f>IF(LEFT(B336,6)=$A$1,IF(ISERROR(FIND(SALES!$M$8,MPAN!H336)),"",TRUE),"")</f>
        <v>#N/A</v>
      </c>
    </row>
    <row r="337" spans="1:78" x14ac:dyDescent="0.25">
      <c r="A337" t="e">
        <f>IF(BZ337=TRUE,BZ337&amp;COUNTIF($BZ$3:BZ337,"TRUE"),"")</f>
        <v>#N/A</v>
      </c>
      <c r="B337" s="625" t="str">
        <f t="shared" si="163"/>
        <v>00</v>
      </c>
      <c r="C337" s="626">
        <f>'F12'!E340</f>
        <v>0</v>
      </c>
      <c r="D337" s="1" t="str">
        <f t="shared" si="164"/>
        <v>0</v>
      </c>
      <c r="E337" s="1" t="str">
        <f t="shared" si="165"/>
        <v>0</v>
      </c>
      <c r="F337" t="str">
        <f t="shared" si="167"/>
        <v>0</v>
      </c>
      <c r="G337" t="e">
        <f t="shared" si="168"/>
        <v>#VALUE!</v>
      </c>
      <c r="H337" s="1">
        <f>'F12'!F340</f>
        <v>0</v>
      </c>
      <c r="I337" s="197">
        <f t="shared" si="166"/>
        <v>0.25</v>
      </c>
      <c r="J337" s="190" t="str">
        <f t="shared" si="169"/>
        <v/>
      </c>
      <c r="K337" s="190" t="str">
        <f t="shared" si="169"/>
        <v/>
      </c>
      <c r="L337" s="190" t="str">
        <f t="shared" si="169"/>
        <v/>
      </c>
      <c r="M337" s="190" t="str">
        <f t="shared" si="169"/>
        <v/>
      </c>
      <c r="N337" s="190" t="str">
        <f t="shared" si="169"/>
        <v/>
      </c>
      <c r="O337" s="190" t="str">
        <f t="shared" si="169"/>
        <v/>
      </c>
      <c r="P337" s="190" t="str">
        <f t="shared" si="169"/>
        <v/>
      </c>
      <c r="Q337" s="190" t="str">
        <f t="shared" si="169"/>
        <v/>
      </c>
      <c r="R337" s="190" t="str">
        <f t="shared" si="169"/>
        <v/>
      </c>
      <c r="S337" s="190" t="str">
        <f t="shared" si="169"/>
        <v/>
      </c>
      <c r="T337" s="190" t="str">
        <f t="shared" si="169"/>
        <v/>
      </c>
      <c r="U337" s="190" t="str">
        <f t="shared" si="169"/>
        <v/>
      </c>
      <c r="V337" s="190" t="str">
        <f t="shared" si="169"/>
        <v/>
      </c>
      <c r="W337" s="190" t="str">
        <f t="shared" si="169"/>
        <v/>
      </c>
      <c r="X337" s="190" t="str">
        <f t="shared" si="169"/>
        <v/>
      </c>
      <c r="Y337" s="190" t="str">
        <f t="shared" si="169"/>
        <v/>
      </c>
      <c r="Z337" s="190" t="str">
        <f t="shared" si="175"/>
        <v/>
      </c>
      <c r="AA337" s="190" t="str">
        <f t="shared" si="175"/>
        <v/>
      </c>
      <c r="AB337" s="190" t="str">
        <f t="shared" si="175"/>
        <v/>
      </c>
      <c r="AC337" s="190" t="str">
        <f t="shared" si="175"/>
        <v/>
      </c>
      <c r="AD337" s="190" t="str">
        <f t="shared" si="175"/>
        <v/>
      </c>
      <c r="AE337" s="190" t="str">
        <f t="shared" si="175"/>
        <v/>
      </c>
      <c r="AF337" s="190" t="str">
        <f t="shared" si="175"/>
        <v/>
      </c>
      <c r="AG337" s="190" t="str">
        <f t="shared" si="175"/>
        <v/>
      </c>
      <c r="AH337" s="190" t="str">
        <f t="shared" si="175"/>
        <v/>
      </c>
      <c r="AI337" s="190" t="str">
        <f t="shared" si="175"/>
        <v/>
      </c>
      <c r="AJ337" s="190" t="str">
        <f t="shared" si="175"/>
        <v/>
      </c>
      <c r="AK337" s="190" t="str">
        <f t="shared" si="175"/>
        <v/>
      </c>
      <c r="AL337" s="190" t="str">
        <f t="shared" si="175"/>
        <v/>
      </c>
      <c r="AM337" s="190" t="str">
        <f t="shared" si="175"/>
        <v/>
      </c>
      <c r="AN337" s="190" t="str">
        <f t="shared" si="175"/>
        <v/>
      </c>
      <c r="AO337" s="190" t="str">
        <f t="shared" si="174"/>
        <v/>
      </c>
      <c r="AP337" s="190" t="str">
        <f t="shared" si="174"/>
        <v/>
      </c>
      <c r="AQ337" s="190" t="str">
        <f t="shared" si="174"/>
        <v/>
      </c>
      <c r="AR337" s="190" t="str">
        <f t="shared" si="174"/>
        <v/>
      </c>
      <c r="AS337" s="190" t="str">
        <f t="shared" si="174"/>
        <v/>
      </c>
      <c r="AT337" s="190" t="str">
        <f t="shared" si="174"/>
        <v/>
      </c>
      <c r="AU337" s="190" t="str">
        <f t="shared" si="174"/>
        <v/>
      </c>
      <c r="AV337" s="190" t="str">
        <f t="shared" si="174"/>
        <v/>
      </c>
      <c r="AW337" s="190" t="str">
        <f t="shared" si="174"/>
        <v/>
      </c>
      <c r="AX337" s="190" t="str">
        <f t="shared" si="174"/>
        <v/>
      </c>
      <c r="AY337" s="190" t="str">
        <f t="shared" si="174"/>
        <v/>
      </c>
      <c r="AZ337" s="190" t="str">
        <f t="shared" si="174"/>
        <v/>
      </c>
      <c r="BA337" s="190" t="str">
        <f t="shared" si="174"/>
        <v/>
      </c>
      <c r="BB337" s="190" t="str">
        <f t="shared" si="174"/>
        <v/>
      </c>
      <c r="BC337" s="190" t="str">
        <f t="shared" si="174"/>
        <v/>
      </c>
      <c r="BD337" s="190" t="str">
        <f t="shared" si="172"/>
        <v/>
      </c>
      <c r="BE337" s="190" t="str">
        <f t="shared" si="176"/>
        <v/>
      </c>
      <c r="BF337" s="190" t="str">
        <f t="shared" si="171"/>
        <v/>
      </c>
      <c r="BG337" s="190" t="str">
        <f t="shared" si="171"/>
        <v/>
      </c>
      <c r="BH337" s="190" t="str">
        <f t="shared" si="171"/>
        <v/>
      </c>
      <c r="BI337" s="190" t="str">
        <f t="shared" si="171"/>
        <v/>
      </c>
      <c r="BJ337" s="190" t="str">
        <f t="shared" si="171"/>
        <v/>
      </c>
      <c r="BK337" s="190" t="str">
        <f t="shared" si="171"/>
        <v/>
      </c>
      <c r="BL337" s="190" t="str">
        <f t="shared" si="171"/>
        <v/>
      </c>
      <c r="BM337" s="190" t="str">
        <f t="shared" si="171"/>
        <v/>
      </c>
      <c r="BN337" s="190" t="str">
        <f t="shared" si="171"/>
        <v/>
      </c>
      <c r="BO337" s="190" t="str">
        <f t="shared" si="171"/>
        <v/>
      </c>
      <c r="BP337" s="190" t="str">
        <f t="shared" si="171"/>
        <v/>
      </c>
      <c r="BQ337" s="190" t="str">
        <f t="shared" si="171"/>
        <v/>
      </c>
      <c r="BR337" s="190" t="str">
        <f t="shared" si="171"/>
        <v/>
      </c>
      <c r="BS337" s="190" t="str">
        <f t="shared" si="171"/>
        <v/>
      </c>
      <c r="BT337" s="190" t="str">
        <f t="shared" si="162"/>
        <v/>
      </c>
      <c r="BU337" s="190" t="str">
        <f t="shared" si="162"/>
        <v/>
      </c>
      <c r="BV337" s="190" t="str">
        <f t="shared" si="162"/>
        <v/>
      </c>
      <c r="BW337" s="190" t="str">
        <f t="shared" si="161"/>
        <v/>
      </c>
      <c r="BX337" s="190" t="str">
        <f t="shared" si="161"/>
        <v/>
      </c>
      <c r="BY337" s="190" t="str">
        <f t="shared" si="161"/>
        <v/>
      </c>
      <c r="BZ337" t="e">
        <f>IF(LEFT(B337,6)=$A$1,IF(ISERROR(FIND(SALES!$M$8,MPAN!H337)),"",TRUE),"")</f>
        <v>#N/A</v>
      </c>
    </row>
    <row r="338" spans="1:78" x14ac:dyDescent="0.25">
      <c r="A338" t="e">
        <f>IF(BZ338=TRUE,BZ338&amp;COUNTIF($BZ$3:BZ338,"TRUE"),"")</f>
        <v>#N/A</v>
      </c>
      <c r="B338" s="625" t="str">
        <f t="shared" si="163"/>
        <v>00</v>
      </c>
      <c r="C338" s="626">
        <f>'F12'!E341</f>
        <v>0</v>
      </c>
      <c r="D338" s="1" t="str">
        <f t="shared" si="164"/>
        <v>0</v>
      </c>
      <c r="E338" s="1" t="str">
        <f t="shared" si="165"/>
        <v>0</v>
      </c>
      <c r="F338" t="str">
        <f t="shared" si="167"/>
        <v>0</v>
      </c>
      <c r="G338" t="e">
        <f t="shared" si="168"/>
        <v>#VALUE!</v>
      </c>
      <c r="H338" s="1">
        <f>'F12'!F341</f>
        <v>0</v>
      </c>
      <c r="I338" s="197">
        <f t="shared" si="166"/>
        <v>0.25</v>
      </c>
      <c r="J338" s="190" t="str">
        <f t="shared" si="169"/>
        <v/>
      </c>
      <c r="K338" s="190" t="str">
        <f t="shared" si="169"/>
        <v/>
      </c>
      <c r="L338" s="190" t="str">
        <f t="shared" si="169"/>
        <v/>
      </c>
      <c r="M338" s="190" t="str">
        <f t="shared" si="169"/>
        <v/>
      </c>
      <c r="N338" s="190" t="str">
        <f t="shared" si="169"/>
        <v/>
      </c>
      <c r="O338" s="190" t="str">
        <f t="shared" si="169"/>
        <v/>
      </c>
      <c r="P338" s="190" t="str">
        <f t="shared" si="169"/>
        <v/>
      </c>
      <c r="Q338" s="190" t="str">
        <f t="shared" si="169"/>
        <v/>
      </c>
      <c r="R338" s="190" t="str">
        <f t="shared" si="169"/>
        <v/>
      </c>
      <c r="S338" s="190" t="str">
        <f t="shared" si="169"/>
        <v/>
      </c>
      <c r="T338" s="190" t="str">
        <f t="shared" si="169"/>
        <v/>
      </c>
      <c r="U338" s="190" t="str">
        <f t="shared" si="169"/>
        <v/>
      </c>
      <c r="V338" s="190" t="str">
        <f t="shared" si="169"/>
        <v/>
      </c>
      <c r="W338" s="190" t="str">
        <f t="shared" si="169"/>
        <v/>
      </c>
      <c r="X338" s="190" t="str">
        <f t="shared" si="169"/>
        <v/>
      </c>
      <c r="Y338" s="190" t="str">
        <f t="shared" si="169"/>
        <v/>
      </c>
      <c r="Z338" s="190" t="str">
        <f t="shared" si="175"/>
        <v/>
      </c>
      <c r="AA338" s="190" t="str">
        <f t="shared" si="175"/>
        <v/>
      </c>
      <c r="AB338" s="190" t="str">
        <f t="shared" si="175"/>
        <v/>
      </c>
      <c r="AC338" s="190" t="str">
        <f t="shared" si="175"/>
        <v/>
      </c>
      <c r="AD338" s="190" t="str">
        <f t="shared" si="175"/>
        <v/>
      </c>
      <c r="AE338" s="190" t="str">
        <f t="shared" si="175"/>
        <v/>
      </c>
      <c r="AF338" s="190" t="str">
        <f t="shared" si="175"/>
        <v/>
      </c>
      <c r="AG338" s="190" t="str">
        <f t="shared" si="175"/>
        <v/>
      </c>
      <c r="AH338" s="190" t="str">
        <f t="shared" si="175"/>
        <v/>
      </c>
      <c r="AI338" s="190" t="str">
        <f t="shared" si="175"/>
        <v/>
      </c>
      <c r="AJ338" s="190" t="str">
        <f t="shared" si="175"/>
        <v/>
      </c>
      <c r="AK338" s="190" t="str">
        <f t="shared" si="175"/>
        <v/>
      </c>
      <c r="AL338" s="190" t="str">
        <f t="shared" si="175"/>
        <v/>
      </c>
      <c r="AM338" s="190" t="str">
        <f t="shared" si="175"/>
        <v/>
      </c>
      <c r="AN338" s="190" t="str">
        <f t="shared" si="175"/>
        <v/>
      </c>
      <c r="AO338" s="190" t="str">
        <f t="shared" si="174"/>
        <v/>
      </c>
      <c r="AP338" s="190" t="str">
        <f t="shared" si="174"/>
        <v/>
      </c>
      <c r="AQ338" s="190" t="str">
        <f t="shared" si="174"/>
        <v/>
      </c>
      <c r="AR338" s="190" t="str">
        <f t="shared" si="174"/>
        <v/>
      </c>
      <c r="AS338" s="190" t="str">
        <f t="shared" si="174"/>
        <v/>
      </c>
      <c r="AT338" s="190" t="str">
        <f t="shared" si="174"/>
        <v/>
      </c>
      <c r="AU338" s="190" t="str">
        <f t="shared" si="174"/>
        <v/>
      </c>
      <c r="AV338" s="190" t="str">
        <f t="shared" si="174"/>
        <v/>
      </c>
      <c r="AW338" s="190" t="str">
        <f t="shared" si="174"/>
        <v/>
      </c>
      <c r="AX338" s="190" t="str">
        <f t="shared" si="174"/>
        <v/>
      </c>
      <c r="AY338" s="190" t="str">
        <f t="shared" si="174"/>
        <v/>
      </c>
      <c r="AZ338" s="190" t="str">
        <f t="shared" si="174"/>
        <v/>
      </c>
      <c r="BA338" s="190" t="str">
        <f t="shared" si="174"/>
        <v/>
      </c>
      <c r="BB338" s="190" t="str">
        <f t="shared" si="174"/>
        <v/>
      </c>
      <c r="BC338" s="190" t="str">
        <f t="shared" si="174"/>
        <v/>
      </c>
      <c r="BD338" s="190" t="str">
        <f t="shared" si="172"/>
        <v/>
      </c>
      <c r="BE338" s="190" t="str">
        <f t="shared" si="176"/>
        <v/>
      </c>
      <c r="BF338" s="190" t="str">
        <f t="shared" si="171"/>
        <v/>
      </c>
      <c r="BG338" s="190" t="str">
        <f t="shared" si="171"/>
        <v/>
      </c>
      <c r="BH338" s="190" t="str">
        <f t="shared" si="171"/>
        <v/>
      </c>
      <c r="BI338" s="190" t="str">
        <f t="shared" si="171"/>
        <v/>
      </c>
      <c r="BJ338" s="190" t="str">
        <f t="shared" si="171"/>
        <v/>
      </c>
      <c r="BK338" s="190" t="str">
        <f t="shared" si="171"/>
        <v/>
      </c>
      <c r="BL338" s="190" t="str">
        <f t="shared" si="171"/>
        <v/>
      </c>
      <c r="BM338" s="190" t="str">
        <f t="shared" si="171"/>
        <v/>
      </c>
      <c r="BN338" s="190" t="str">
        <f t="shared" si="171"/>
        <v/>
      </c>
      <c r="BO338" s="190" t="str">
        <f t="shared" si="171"/>
        <v/>
      </c>
      <c r="BP338" s="190" t="str">
        <f t="shared" si="171"/>
        <v/>
      </c>
      <c r="BQ338" s="190" t="str">
        <f t="shared" si="171"/>
        <v/>
      </c>
      <c r="BR338" s="190" t="str">
        <f t="shared" si="171"/>
        <v/>
      </c>
      <c r="BS338" s="190" t="str">
        <f t="shared" si="171"/>
        <v/>
      </c>
      <c r="BT338" s="190" t="str">
        <f t="shared" si="162"/>
        <v/>
      </c>
      <c r="BU338" s="190" t="str">
        <f t="shared" si="162"/>
        <v/>
      </c>
      <c r="BV338" s="190" t="str">
        <f t="shared" si="162"/>
        <v/>
      </c>
      <c r="BW338" s="190" t="str">
        <f t="shared" si="161"/>
        <v/>
      </c>
      <c r="BX338" s="190" t="str">
        <f t="shared" si="161"/>
        <v/>
      </c>
      <c r="BY338" s="190" t="str">
        <f t="shared" si="161"/>
        <v/>
      </c>
      <c r="BZ338" t="e">
        <f>IF(LEFT(B338,6)=$A$1,IF(ISERROR(FIND(SALES!$M$8,MPAN!H338)),"",TRUE),"")</f>
        <v>#N/A</v>
      </c>
    </row>
    <row r="339" spans="1:78" x14ac:dyDescent="0.25">
      <c r="A339" t="e">
        <f>IF(BZ339=TRUE,BZ339&amp;COUNTIF($BZ$3:BZ339,"TRUE"),"")</f>
        <v>#N/A</v>
      </c>
      <c r="B339" s="625" t="str">
        <f t="shared" si="163"/>
        <v>00</v>
      </c>
      <c r="C339" s="626">
        <f>'F12'!E342</f>
        <v>0</v>
      </c>
      <c r="D339" s="1" t="str">
        <f t="shared" si="164"/>
        <v>0</v>
      </c>
      <c r="E339" s="1" t="str">
        <f t="shared" si="165"/>
        <v>0</v>
      </c>
      <c r="F339" t="str">
        <f t="shared" si="167"/>
        <v>0</v>
      </c>
      <c r="G339" t="e">
        <f t="shared" si="168"/>
        <v>#VALUE!</v>
      </c>
      <c r="H339" s="1">
        <f>'F12'!F342</f>
        <v>0</v>
      </c>
      <c r="I339" s="197">
        <f t="shared" si="166"/>
        <v>0.25</v>
      </c>
      <c r="J339" s="190" t="str">
        <f t="shared" si="169"/>
        <v/>
      </c>
      <c r="K339" s="190" t="str">
        <f t="shared" si="169"/>
        <v/>
      </c>
      <c r="L339" s="190" t="str">
        <f t="shared" si="169"/>
        <v/>
      </c>
      <c r="M339" s="190" t="str">
        <f t="shared" si="169"/>
        <v/>
      </c>
      <c r="N339" s="190" t="str">
        <f t="shared" si="169"/>
        <v/>
      </c>
      <c r="O339" s="190" t="str">
        <f t="shared" si="169"/>
        <v/>
      </c>
      <c r="P339" s="190" t="str">
        <f t="shared" si="169"/>
        <v/>
      </c>
      <c r="Q339" s="190" t="str">
        <f t="shared" si="169"/>
        <v/>
      </c>
      <c r="R339" s="190" t="str">
        <f t="shared" si="169"/>
        <v/>
      </c>
      <c r="S339" s="190" t="str">
        <f t="shared" si="169"/>
        <v/>
      </c>
      <c r="T339" s="190" t="str">
        <f t="shared" si="169"/>
        <v/>
      </c>
      <c r="U339" s="190" t="str">
        <f t="shared" si="169"/>
        <v/>
      </c>
      <c r="V339" s="190" t="str">
        <f t="shared" si="169"/>
        <v/>
      </c>
      <c r="W339" s="190" t="str">
        <f t="shared" si="169"/>
        <v/>
      </c>
      <c r="X339" s="190" t="str">
        <f t="shared" si="169"/>
        <v/>
      </c>
      <c r="Y339" s="190" t="str">
        <f t="shared" si="169"/>
        <v/>
      </c>
      <c r="Z339" s="190" t="str">
        <f t="shared" si="175"/>
        <v/>
      </c>
      <c r="AA339" s="190" t="str">
        <f t="shared" si="175"/>
        <v/>
      </c>
      <c r="AB339" s="190" t="str">
        <f t="shared" si="175"/>
        <v/>
      </c>
      <c r="AC339" s="190" t="str">
        <f t="shared" si="175"/>
        <v/>
      </c>
      <c r="AD339" s="190" t="str">
        <f t="shared" si="175"/>
        <v/>
      </c>
      <c r="AE339" s="190" t="str">
        <f t="shared" si="175"/>
        <v/>
      </c>
      <c r="AF339" s="190" t="str">
        <f t="shared" si="175"/>
        <v/>
      </c>
      <c r="AG339" s="190" t="str">
        <f t="shared" si="175"/>
        <v/>
      </c>
      <c r="AH339" s="190" t="str">
        <f t="shared" si="175"/>
        <v/>
      </c>
      <c r="AI339" s="190" t="str">
        <f t="shared" si="175"/>
        <v/>
      </c>
      <c r="AJ339" s="190" t="str">
        <f t="shared" si="175"/>
        <v/>
      </c>
      <c r="AK339" s="190" t="str">
        <f t="shared" si="175"/>
        <v/>
      </c>
      <c r="AL339" s="190" t="str">
        <f t="shared" si="175"/>
        <v/>
      </c>
      <c r="AM339" s="190" t="str">
        <f t="shared" si="175"/>
        <v/>
      </c>
      <c r="AN339" s="190" t="str">
        <f t="shared" si="175"/>
        <v/>
      </c>
      <c r="AO339" s="190" t="str">
        <f t="shared" si="174"/>
        <v/>
      </c>
      <c r="AP339" s="190" t="str">
        <f t="shared" si="174"/>
        <v/>
      </c>
      <c r="AQ339" s="190" t="str">
        <f t="shared" si="174"/>
        <v/>
      </c>
      <c r="AR339" s="190" t="str">
        <f t="shared" si="174"/>
        <v/>
      </c>
      <c r="AS339" s="190" t="str">
        <f t="shared" si="174"/>
        <v/>
      </c>
      <c r="AT339" s="190" t="str">
        <f t="shared" si="174"/>
        <v/>
      </c>
      <c r="AU339" s="190" t="str">
        <f t="shared" si="174"/>
        <v/>
      </c>
      <c r="AV339" s="190" t="str">
        <f t="shared" si="174"/>
        <v/>
      </c>
      <c r="AW339" s="190" t="str">
        <f t="shared" si="174"/>
        <v/>
      </c>
      <c r="AX339" s="190" t="str">
        <f t="shared" si="174"/>
        <v/>
      </c>
      <c r="AY339" s="190" t="str">
        <f t="shared" si="174"/>
        <v/>
      </c>
      <c r="AZ339" s="190" t="str">
        <f t="shared" si="174"/>
        <v/>
      </c>
      <c r="BA339" s="190" t="str">
        <f t="shared" si="174"/>
        <v/>
      </c>
      <c r="BB339" s="190" t="str">
        <f t="shared" si="174"/>
        <v/>
      </c>
      <c r="BC339" s="190" t="str">
        <f t="shared" si="174"/>
        <v/>
      </c>
      <c r="BD339" s="190" t="str">
        <f t="shared" si="172"/>
        <v/>
      </c>
      <c r="BE339" s="190" t="str">
        <f t="shared" si="176"/>
        <v/>
      </c>
      <c r="BF339" s="190" t="str">
        <f t="shared" si="171"/>
        <v/>
      </c>
      <c r="BG339" s="190" t="str">
        <f t="shared" si="171"/>
        <v/>
      </c>
      <c r="BH339" s="190" t="str">
        <f t="shared" si="171"/>
        <v/>
      </c>
      <c r="BI339" s="190" t="str">
        <f t="shared" si="171"/>
        <v/>
      </c>
      <c r="BJ339" s="190" t="str">
        <f t="shared" si="171"/>
        <v/>
      </c>
      <c r="BK339" s="190" t="str">
        <f t="shared" si="171"/>
        <v/>
      </c>
      <c r="BL339" s="190" t="str">
        <f t="shared" si="171"/>
        <v/>
      </c>
      <c r="BM339" s="190" t="str">
        <f t="shared" si="171"/>
        <v/>
      </c>
      <c r="BN339" s="190" t="str">
        <f t="shared" si="171"/>
        <v/>
      </c>
      <c r="BO339" s="190" t="str">
        <f t="shared" si="171"/>
        <v/>
      </c>
      <c r="BP339" s="190" t="str">
        <f t="shared" si="171"/>
        <v/>
      </c>
      <c r="BQ339" s="190" t="str">
        <f t="shared" si="171"/>
        <v/>
      </c>
      <c r="BR339" s="190" t="str">
        <f t="shared" si="171"/>
        <v/>
      </c>
      <c r="BS339" s="190" t="str">
        <f t="shared" si="171"/>
        <v/>
      </c>
      <c r="BT339" s="190" t="str">
        <f t="shared" si="162"/>
        <v/>
      </c>
      <c r="BU339" s="190" t="str">
        <f t="shared" si="162"/>
        <v/>
      </c>
      <c r="BV339" s="190" t="str">
        <f t="shared" si="162"/>
        <v/>
      </c>
      <c r="BW339" s="190" t="str">
        <f t="shared" si="161"/>
        <v/>
      </c>
      <c r="BX339" s="190" t="str">
        <f t="shared" si="161"/>
        <v/>
      </c>
      <c r="BY339" s="190" t="str">
        <f t="shared" si="161"/>
        <v/>
      </c>
      <c r="BZ339" t="e">
        <f>IF(LEFT(B339,6)=$A$1,IF(ISERROR(FIND(SALES!$M$8,MPAN!H339)),"",TRUE),"")</f>
        <v>#N/A</v>
      </c>
    </row>
    <row r="340" spans="1:78" x14ac:dyDescent="0.25">
      <c r="A340" t="e">
        <f>IF(BZ340=TRUE,BZ340&amp;COUNTIF($BZ$3:BZ340,"TRUE"),"")</f>
        <v>#N/A</v>
      </c>
      <c r="B340" s="625" t="str">
        <f t="shared" si="163"/>
        <v>00</v>
      </c>
      <c r="C340" s="626">
        <f>'F12'!E343</f>
        <v>0</v>
      </c>
      <c r="D340" s="1" t="str">
        <f t="shared" si="164"/>
        <v>0</v>
      </c>
      <c r="E340" s="1" t="str">
        <f t="shared" si="165"/>
        <v>0</v>
      </c>
      <c r="F340" t="str">
        <f t="shared" si="167"/>
        <v>0</v>
      </c>
      <c r="G340" t="e">
        <f t="shared" si="168"/>
        <v>#VALUE!</v>
      </c>
      <c r="H340" s="1">
        <f>'F12'!F343</f>
        <v>0</v>
      </c>
      <c r="I340" s="197">
        <f t="shared" si="166"/>
        <v>0.25</v>
      </c>
      <c r="J340" s="190" t="str">
        <f t="shared" si="169"/>
        <v/>
      </c>
      <c r="K340" s="190" t="str">
        <f t="shared" si="169"/>
        <v/>
      </c>
      <c r="L340" s="190" t="str">
        <f t="shared" si="169"/>
        <v/>
      </c>
      <c r="M340" s="190" t="str">
        <f t="shared" si="169"/>
        <v/>
      </c>
      <c r="N340" s="190" t="str">
        <f t="shared" si="169"/>
        <v/>
      </c>
      <c r="O340" s="190" t="str">
        <f t="shared" si="169"/>
        <v/>
      </c>
      <c r="P340" s="190" t="str">
        <f t="shared" si="169"/>
        <v/>
      </c>
      <c r="Q340" s="190" t="str">
        <f t="shared" si="169"/>
        <v/>
      </c>
      <c r="R340" s="190" t="str">
        <f t="shared" si="169"/>
        <v/>
      </c>
      <c r="S340" s="190" t="str">
        <f t="shared" si="169"/>
        <v/>
      </c>
      <c r="T340" s="190" t="str">
        <f t="shared" si="169"/>
        <v/>
      </c>
      <c r="U340" s="190" t="str">
        <f t="shared" si="169"/>
        <v/>
      </c>
      <c r="V340" s="190" t="str">
        <f t="shared" si="169"/>
        <v/>
      </c>
      <c r="W340" s="190" t="str">
        <f t="shared" si="169"/>
        <v/>
      </c>
      <c r="X340" s="190" t="str">
        <f t="shared" si="169"/>
        <v/>
      </c>
      <c r="Y340" s="190" t="str">
        <f t="shared" si="169"/>
        <v/>
      </c>
      <c r="Z340" s="190" t="str">
        <f t="shared" si="175"/>
        <v/>
      </c>
      <c r="AA340" s="190" t="str">
        <f t="shared" si="175"/>
        <v/>
      </c>
      <c r="AB340" s="190" t="str">
        <f t="shared" si="175"/>
        <v/>
      </c>
      <c r="AC340" s="190" t="str">
        <f t="shared" si="175"/>
        <v/>
      </c>
      <c r="AD340" s="190" t="str">
        <f t="shared" si="175"/>
        <v/>
      </c>
      <c r="AE340" s="190" t="str">
        <f t="shared" si="175"/>
        <v/>
      </c>
      <c r="AF340" s="190" t="str">
        <f t="shared" si="175"/>
        <v/>
      </c>
      <c r="AG340" s="190" t="str">
        <f t="shared" si="175"/>
        <v/>
      </c>
      <c r="AH340" s="190" t="str">
        <f t="shared" si="175"/>
        <v/>
      </c>
      <c r="AI340" s="190" t="str">
        <f t="shared" si="175"/>
        <v/>
      </c>
      <c r="AJ340" s="190" t="str">
        <f t="shared" si="175"/>
        <v/>
      </c>
      <c r="AK340" s="190" t="str">
        <f t="shared" si="175"/>
        <v/>
      </c>
      <c r="AL340" s="190" t="str">
        <f t="shared" si="175"/>
        <v/>
      </c>
      <c r="AM340" s="190" t="str">
        <f t="shared" si="175"/>
        <v/>
      </c>
      <c r="AN340" s="190" t="str">
        <f t="shared" si="175"/>
        <v/>
      </c>
      <c r="AO340" s="190" t="str">
        <f t="shared" si="174"/>
        <v/>
      </c>
      <c r="AP340" s="190" t="str">
        <f t="shared" si="174"/>
        <v/>
      </c>
      <c r="AQ340" s="190" t="str">
        <f t="shared" si="174"/>
        <v/>
      </c>
      <c r="AR340" s="190" t="str">
        <f t="shared" si="174"/>
        <v/>
      </c>
      <c r="AS340" s="190" t="str">
        <f t="shared" si="174"/>
        <v/>
      </c>
      <c r="AT340" s="190" t="str">
        <f t="shared" si="174"/>
        <v/>
      </c>
      <c r="AU340" s="190" t="str">
        <f t="shared" si="174"/>
        <v/>
      </c>
      <c r="AV340" s="190" t="str">
        <f t="shared" si="174"/>
        <v/>
      </c>
      <c r="AW340" s="190" t="str">
        <f t="shared" si="174"/>
        <v/>
      </c>
      <c r="AX340" s="190" t="str">
        <f t="shared" si="174"/>
        <v/>
      </c>
      <c r="AY340" s="190" t="str">
        <f t="shared" si="174"/>
        <v/>
      </c>
      <c r="AZ340" s="190" t="str">
        <f t="shared" si="174"/>
        <v/>
      </c>
      <c r="BA340" s="190" t="str">
        <f t="shared" si="174"/>
        <v/>
      </c>
      <c r="BB340" s="190" t="str">
        <f t="shared" si="174"/>
        <v/>
      </c>
      <c r="BC340" s="190" t="str">
        <f t="shared" si="174"/>
        <v/>
      </c>
      <c r="BD340" s="190" t="str">
        <f t="shared" si="172"/>
        <v/>
      </c>
      <c r="BE340" s="190" t="str">
        <f t="shared" si="176"/>
        <v/>
      </c>
      <c r="BF340" s="190" t="str">
        <f t="shared" si="171"/>
        <v/>
      </c>
      <c r="BG340" s="190" t="str">
        <f t="shared" si="171"/>
        <v/>
      </c>
      <c r="BH340" s="190" t="str">
        <f t="shared" si="171"/>
        <v/>
      </c>
      <c r="BI340" s="190" t="str">
        <f t="shared" si="171"/>
        <v/>
      </c>
      <c r="BJ340" s="190" t="str">
        <f t="shared" si="171"/>
        <v/>
      </c>
      <c r="BK340" s="190" t="str">
        <f t="shared" si="171"/>
        <v/>
      </c>
      <c r="BL340" s="190" t="str">
        <f t="shared" si="171"/>
        <v/>
      </c>
      <c r="BM340" s="190" t="str">
        <f t="shared" si="171"/>
        <v/>
      </c>
      <c r="BN340" s="190" t="str">
        <f t="shared" si="171"/>
        <v/>
      </c>
      <c r="BO340" s="190" t="str">
        <f t="shared" si="171"/>
        <v/>
      </c>
      <c r="BP340" s="190" t="str">
        <f t="shared" si="171"/>
        <v/>
      </c>
      <c r="BQ340" s="190" t="str">
        <f t="shared" si="171"/>
        <v/>
      </c>
      <c r="BR340" s="190" t="str">
        <f t="shared" si="171"/>
        <v/>
      </c>
      <c r="BS340" s="190" t="str">
        <f t="shared" si="171"/>
        <v/>
      </c>
      <c r="BT340" s="190" t="str">
        <f t="shared" si="162"/>
        <v/>
      </c>
      <c r="BU340" s="190" t="str">
        <f t="shared" si="162"/>
        <v/>
      </c>
      <c r="BV340" s="190" t="str">
        <f t="shared" si="162"/>
        <v/>
      </c>
      <c r="BW340" s="190" t="str">
        <f t="shared" si="161"/>
        <v/>
      </c>
      <c r="BX340" s="190" t="str">
        <f t="shared" si="161"/>
        <v/>
      </c>
      <c r="BY340" s="190" t="str">
        <f t="shared" si="161"/>
        <v/>
      </c>
      <c r="BZ340" t="e">
        <f>IF(LEFT(B340,6)=$A$1,IF(ISERROR(FIND(SALES!$M$8,MPAN!H340)),"",TRUE),"")</f>
        <v>#N/A</v>
      </c>
    </row>
    <row r="341" spans="1:78" x14ac:dyDescent="0.25">
      <c r="A341" t="e">
        <f>IF(BZ341=TRUE,BZ341&amp;COUNTIF($BZ$3:BZ341,"TRUE"),"")</f>
        <v>#N/A</v>
      </c>
      <c r="B341" s="625" t="str">
        <f t="shared" si="163"/>
        <v>00</v>
      </c>
      <c r="C341" s="626">
        <f>'F12'!E344</f>
        <v>0</v>
      </c>
      <c r="D341" s="1" t="str">
        <f t="shared" si="164"/>
        <v>0</v>
      </c>
      <c r="E341" s="1" t="str">
        <f t="shared" si="165"/>
        <v>0</v>
      </c>
      <c r="F341" t="str">
        <f t="shared" si="167"/>
        <v>0</v>
      </c>
      <c r="G341" t="e">
        <f t="shared" si="168"/>
        <v>#VALUE!</v>
      </c>
      <c r="H341" s="1">
        <f>'F12'!F344</f>
        <v>0</v>
      </c>
      <c r="I341" s="197">
        <f t="shared" si="166"/>
        <v>0.25</v>
      </c>
      <c r="J341" s="190" t="str">
        <f t="shared" si="169"/>
        <v/>
      </c>
      <c r="K341" s="190" t="str">
        <f t="shared" si="169"/>
        <v/>
      </c>
      <c r="L341" s="190" t="str">
        <f t="shared" si="169"/>
        <v/>
      </c>
      <c r="M341" s="190" t="str">
        <f t="shared" si="169"/>
        <v/>
      </c>
      <c r="N341" s="190" t="str">
        <f t="shared" si="169"/>
        <v/>
      </c>
      <c r="O341" s="190" t="str">
        <f t="shared" si="169"/>
        <v/>
      </c>
      <c r="P341" s="190" t="str">
        <f t="shared" si="169"/>
        <v/>
      </c>
      <c r="Q341" s="190" t="str">
        <f t="shared" si="169"/>
        <v/>
      </c>
      <c r="R341" s="190" t="str">
        <f t="shared" si="169"/>
        <v/>
      </c>
      <c r="S341" s="190" t="str">
        <f t="shared" si="169"/>
        <v/>
      </c>
      <c r="T341" s="190" t="str">
        <f t="shared" si="169"/>
        <v/>
      </c>
      <c r="U341" s="190" t="str">
        <f t="shared" si="169"/>
        <v/>
      </c>
      <c r="V341" s="190" t="str">
        <f t="shared" si="169"/>
        <v/>
      </c>
      <c r="W341" s="190" t="str">
        <f t="shared" si="169"/>
        <v/>
      </c>
      <c r="X341" s="190" t="str">
        <f t="shared" si="169"/>
        <v/>
      </c>
      <c r="Y341" s="190" t="str">
        <f t="shared" si="169"/>
        <v/>
      </c>
      <c r="Z341" s="190" t="str">
        <f t="shared" si="175"/>
        <v/>
      </c>
      <c r="AA341" s="190" t="str">
        <f t="shared" si="175"/>
        <v/>
      </c>
      <c r="AB341" s="190" t="str">
        <f t="shared" si="175"/>
        <v/>
      </c>
      <c r="AC341" s="190" t="str">
        <f t="shared" si="175"/>
        <v/>
      </c>
      <c r="AD341" s="190" t="str">
        <f t="shared" si="175"/>
        <v/>
      </c>
      <c r="AE341" s="190" t="str">
        <f t="shared" si="175"/>
        <v/>
      </c>
      <c r="AF341" s="190" t="str">
        <f t="shared" si="175"/>
        <v/>
      </c>
      <c r="AG341" s="190" t="str">
        <f t="shared" si="175"/>
        <v/>
      </c>
      <c r="AH341" s="190" t="str">
        <f t="shared" si="175"/>
        <v/>
      </c>
      <c r="AI341" s="190" t="str">
        <f t="shared" si="175"/>
        <v/>
      </c>
      <c r="AJ341" s="190" t="str">
        <f t="shared" si="175"/>
        <v/>
      </c>
      <c r="AK341" s="190" t="str">
        <f t="shared" si="175"/>
        <v/>
      </c>
      <c r="AL341" s="190" t="str">
        <f t="shared" si="175"/>
        <v/>
      </c>
      <c r="AM341" s="190" t="str">
        <f t="shared" si="175"/>
        <v/>
      </c>
      <c r="AN341" s="190" t="str">
        <f t="shared" si="175"/>
        <v/>
      </c>
      <c r="AO341" s="190" t="str">
        <f t="shared" si="174"/>
        <v/>
      </c>
      <c r="AP341" s="190" t="str">
        <f t="shared" si="174"/>
        <v/>
      </c>
      <c r="AQ341" s="190" t="str">
        <f t="shared" si="174"/>
        <v/>
      </c>
      <c r="AR341" s="190" t="str">
        <f t="shared" si="174"/>
        <v/>
      </c>
      <c r="AS341" s="190" t="str">
        <f t="shared" si="174"/>
        <v/>
      </c>
      <c r="AT341" s="190" t="str">
        <f t="shared" si="174"/>
        <v/>
      </c>
      <c r="AU341" s="190" t="str">
        <f t="shared" si="174"/>
        <v/>
      </c>
      <c r="AV341" s="190" t="str">
        <f t="shared" si="174"/>
        <v/>
      </c>
      <c r="AW341" s="190" t="str">
        <f t="shared" si="174"/>
        <v/>
      </c>
      <c r="AX341" s="190" t="str">
        <f t="shared" si="174"/>
        <v/>
      </c>
      <c r="AY341" s="190" t="str">
        <f t="shared" si="174"/>
        <v/>
      </c>
      <c r="AZ341" s="190" t="str">
        <f t="shared" si="174"/>
        <v/>
      </c>
      <c r="BA341" s="190" t="str">
        <f t="shared" si="174"/>
        <v/>
      </c>
      <c r="BB341" s="190" t="str">
        <f t="shared" si="174"/>
        <v/>
      </c>
      <c r="BC341" s="190" t="str">
        <f t="shared" si="174"/>
        <v/>
      </c>
      <c r="BD341" s="190" t="str">
        <f t="shared" si="172"/>
        <v/>
      </c>
      <c r="BE341" s="190" t="str">
        <f t="shared" si="176"/>
        <v/>
      </c>
      <c r="BF341" s="190" t="str">
        <f t="shared" si="171"/>
        <v/>
      </c>
      <c r="BG341" s="190" t="str">
        <f t="shared" si="171"/>
        <v/>
      </c>
      <c r="BH341" s="190" t="str">
        <f t="shared" si="171"/>
        <v/>
      </c>
      <c r="BI341" s="190" t="str">
        <f t="shared" si="171"/>
        <v/>
      </c>
      <c r="BJ341" s="190" t="str">
        <f t="shared" si="171"/>
        <v/>
      </c>
      <c r="BK341" s="190" t="str">
        <f t="shared" si="171"/>
        <v/>
      </c>
      <c r="BL341" s="190" t="str">
        <f t="shared" si="171"/>
        <v/>
      </c>
      <c r="BM341" s="190" t="str">
        <f t="shared" si="171"/>
        <v/>
      </c>
      <c r="BN341" s="190" t="str">
        <f t="shared" si="171"/>
        <v/>
      </c>
      <c r="BO341" s="190" t="str">
        <f t="shared" si="171"/>
        <v/>
      </c>
      <c r="BP341" s="190" t="str">
        <f t="shared" si="171"/>
        <v/>
      </c>
      <c r="BQ341" s="190" t="str">
        <f t="shared" si="171"/>
        <v/>
      </c>
      <c r="BR341" s="190" t="str">
        <f t="shared" si="171"/>
        <v/>
      </c>
      <c r="BS341" s="190" t="str">
        <f t="shared" si="171"/>
        <v/>
      </c>
      <c r="BT341" s="190" t="str">
        <f t="shared" si="162"/>
        <v/>
      </c>
      <c r="BU341" s="190" t="str">
        <f t="shared" si="162"/>
        <v/>
      </c>
      <c r="BV341" s="190" t="str">
        <f t="shared" si="162"/>
        <v/>
      </c>
      <c r="BW341" s="190" t="str">
        <f t="shared" si="161"/>
        <v/>
      </c>
      <c r="BX341" s="190" t="str">
        <f t="shared" si="161"/>
        <v/>
      </c>
      <c r="BY341" s="190" t="str">
        <f t="shared" si="161"/>
        <v/>
      </c>
      <c r="BZ341" t="e">
        <f>IF(LEFT(B341,6)=$A$1,IF(ISERROR(FIND(SALES!$M$8,MPAN!H341)),"",TRUE),"")</f>
        <v>#N/A</v>
      </c>
    </row>
    <row r="342" spans="1:78" x14ac:dyDescent="0.25">
      <c r="A342" t="e">
        <f>IF(BZ342=TRUE,BZ342&amp;COUNTIF($BZ$3:BZ342,"TRUE"),"")</f>
        <v>#N/A</v>
      </c>
      <c r="B342" s="625" t="str">
        <f t="shared" si="163"/>
        <v>00</v>
      </c>
      <c r="C342" s="626">
        <f>'F12'!E345</f>
        <v>0</v>
      </c>
      <c r="D342" s="1" t="str">
        <f t="shared" si="164"/>
        <v>0</v>
      </c>
      <c r="E342" s="1" t="str">
        <f t="shared" si="165"/>
        <v>0</v>
      </c>
      <c r="F342" t="str">
        <f t="shared" si="167"/>
        <v>0</v>
      </c>
      <c r="G342" t="e">
        <f t="shared" si="168"/>
        <v>#VALUE!</v>
      </c>
      <c r="H342" s="1">
        <f>'F12'!F345</f>
        <v>0</v>
      </c>
      <c r="I342" s="197">
        <f t="shared" si="166"/>
        <v>0.25</v>
      </c>
      <c r="J342" s="190" t="str">
        <f t="shared" si="169"/>
        <v/>
      </c>
      <c r="K342" s="190" t="str">
        <f t="shared" si="169"/>
        <v/>
      </c>
      <c r="L342" s="190" t="str">
        <f t="shared" si="169"/>
        <v/>
      </c>
      <c r="M342" s="190" t="str">
        <f t="shared" si="169"/>
        <v/>
      </c>
      <c r="N342" s="190" t="str">
        <f t="shared" si="169"/>
        <v/>
      </c>
      <c r="O342" s="190" t="str">
        <f t="shared" si="169"/>
        <v/>
      </c>
      <c r="P342" s="190" t="str">
        <f t="shared" si="169"/>
        <v/>
      </c>
      <c r="Q342" s="190" t="str">
        <f t="shared" si="169"/>
        <v/>
      </c>
      <c r="R342" s="190" t="str">
        <f t="shared" si="169"/>
        <v/>
      </c>
      <c r="S342" s="190" t="str">
        <f t="shared" si="169"/>
        <v/>
      </c>
      <c r="T342" s="190" t="str">
        <f t="shared" si="169"/>
        <v/>
      </c>
      <c r="U342" s="190" t="str">
        <f t="shared" si="169"/>
        <v/>
      </c>
      <c r="V342" s="190" t="str">
        <f t="shared" si="169"/>
        <v/>
      </c>
      <c r="W342" s="190" t="str">
        <f t="shared" si="169"/>
        <v/>
      </c>
      <c r="X342" s="190" t="str">
        <f t="shared" si="169"/>
        <v/>
      </c>
      <c r="Y342" s="190" t="str">
        <f>IF(Y$2&gt;LEN($H342),IF(Y$1=1,IF(LEN($H342)=2,"0"&amp;$H342,""),""),RIGHT(LEFT($H342,Y$2),3))</f>
        <v/>
      </c>
      <c r="Z342" s="190" t="str">
        <f t="shared" si="175"/>
        <v/>
      </c>
      <c r="AA342" s="190" t="str">
        <f t="shared" si="175"/>
        <v/>
      </c>
      <c r="AB342" s="190" t="str">
        <f t="shared" si="175"/>
        <v/>
      </c>
      <c r="AC342" s="190" t="str">
        <f t="shared" si="175"/>
        <v/>
      </c>
      <c r="AD342" s="190" t="str">
        <f t="shared" si="175"/>
        <v/>
      </c>
      <c r="AE342" s="190" t="str">
        <f t="shared" si="175"/>
        <v/>
      </c>
      <c r="AF342" s="190" t="str">
        <f t="shared" si="175"/>
        <v/>
      </c>
      <c r="AG342" s="190" t="str">
        <f t="shared" si="175"/>
        <v/>
      </c>
      <c r="AH342" s="190" t="str">
        <f t="shared" si="175"/>
        <v/>
      </c>
      <c r="AI342" s="190" t="str">
        <f t="shared" si="175"/>
        <v/>
      </c>
      <c r="AJ342" s="190" t="str">
        <f t="shared" si="175"/>
        <v/>
      </c>
      <c r="AK342" s="190" t="str">
        <f t="shared" si="175"/>
        <v/>
      </c>
      <c r="AL342" s="190" t="str">
        <f t="shared" si="175"/>
        <v/>
      </c>
      <c r="AM342" s="190" t="str">
        <f t="shared" si="175"/>
        <v/>
      </c>
      <c r="AN342" s="190" t="str">
        <f t="shared" si="175"/>
        <v/>
      </c>
      <c r="AO342" s="190" t="str">
        <f t="shared" si="174"/>
        <v/>
      </c>
      <c r="AP342" s="190" t="str">
        <f t="shared" si="174"/>
        <v/>
      </c>
      <c r="AQ342" s="190" t="str">
        <f t="shared" si="174"/>
        <v/>
      </c>
      <c r="AR342" s="190" t="str">
        <f t="shared" si="174"/>
        <v/>
      </c>
      <c r="AS342" s="190" t="str">
        <f t="shared" si="174"/>
        <v/>
      </c>
      <c r="AT342" s="190" t="str">
        <f t="shared" si="174"/>
        <v/>
      </c>
      <c r="AU342" s="190" t="str">
        <f t="shared" si="174"/>
        <v/>
      </c>
      <c r="AV342" s="190" t="str">
        <f t="shared" si="174"/>
        <v/>
      </c>
      <c r="AW342" s="190" t="str">
        <f t="shared" si="174"/>
        <v/>
      </c>
      <c r="AX342" s="190" t="str">
        <f t="shared" si="174"/>
        <v/>
      </c>
      <c r="AY342" s="190" t="str">
        <f t="shared" si="174"/>
        <v/>
      </c>
      <c r="AZ342" s="190" t="str">
        <f t="shared" si="174"/>
        <v/>
      </c>
      <c r="BA342" s="190" t="str">
        <f t="shared" si="174"/>
        <v/>
      </c>
      <c r="BB342" s="190" t="str">
        <f t="shared" si="174"/>
        <v/>
      </c>
      <c r="BC342" s="190" t="str">
        <f t="shared" si="174"/>
        <v/>
      </c>
      <c r="BD342" s="190" t="str">
        <f t="shared" si="172"/>
        <v/>
      </c>
      <c r="BE342" s="190" t="str">
        <f t="shared" si="176"/>
        <v/>
      </c>
      <c r="BF342" s="190" t="str">
        <f t="shared" si="171"/>
        <v/>
      </c>
      <c r="BG342" s="190" t="str">
        <f t="shared" si="171"/>
        <v/>
      </c>
      <c r="BH342" s="190" t="str">
        <f t="shared" si="171"/>
        <v/>
      </c>
      <c r="BI342" s="190" t="str">
        <f t="shared" si="171"/>
        <v/>
      </c>
      <c r="BJ342" s="190" t="str">
        <f t="shared" si="171"/>
        <v/>
      </c>
      <c r="BK342" s="190" t="str">
        <f t="shared" si="171"/>
        <v/>
      </c>
      <c r="BL342" s="190" t="str">
        <f t="shared" si="171"/>
        <v/>
      </c>
      <c r="BM342" s="190" t="str">
        <f t="shared" si="171"/>
        <v/>
      </c>
      <c r="BN342" s="190" t="str">
        <f t="shared" si="171"/>
        <v/>
      </c>
      <c r="BO342" s="190" t="str">
        <f t="shared" si="171"/>
        <v/>
      </c>
      <c r="BP342" s="190" t="str">
        <f t="shared" si="171"/>
        <v/>
      </c>
      <c r="BQ342" s="190" t="str">
        <f t="shared" si="171"/>
        <v/>
      </c>
      <c r="BR342" s="190" t="str">
        <f t="shared" si="171"/>
        <v/>
      </c>
      <c r="BS342" s="190" t="str">
        <f t="shared" si="171"/>
        <v/>
      </c>
      <c r="BT342" s="190" t="str">
        <f t="shared" si="162"/>
        <v/>
      </c>
      <c r="BU342" s="190" t="str">
        <f t="shared" si="162"/>
        <v/>
      </c>
      <c r="BV342" s="190" t="str">
        <f t="shared" si="162"/>
        <v/>
      </c>
      <c r="BW342" s="190" t="str">
        <f t="shared" si="161"/>
        <v/>
      </c>
      <c r="BX342" s="190" t="str">
        <f t="shared" si="161"/>
        <v/>
      </c>
      <c r="BY342" s="190" t="str">
        <f t="shared" si="161"/>
        <v/>
      </c>
      <c r="BZ342" t="e">
        <f>IF(LEFT(B342,6)=$A$1,IF(ISERROR(FIND(SALES!$M$8,MPAN!H342)),"",TRUE),"")</f>
        <v>#N/A</v>
      </c>
    </row>
    <row r="343" spans="1:78" x14ac:dyDescent="0.25">
      <c r="A343" t="e">
        <f>IF(BZ343=TRUE,BZ343&amp;COUNTIF($BZ$3:BZ343,"TRUE"),"")</f>
        <v>#N/A</v>
      </c>
      <c r="B343" s="625" t="str">
        <f t="shared" si="163"/>
        <v>00</v>
      </c>
      <c r="C343" s="626">
        <f>'F12'!E346</f>
        <v>0</v>
      </c>
      <c r="D343" s="1" t="str">
        <f t="shared" si="164"/>
        <v>0</v>
      </c>
      <c r="E343" s="1" t="str">
        <f t="shared" si="165"/>
        <v>0</v>
      </c>
      <c r="F343" t="str">
        <f t="shared" si="167"/>
        <v>0</v>
      </c>
      <c r="G343" t="e">
        <f t="shared" si="168"/>
        <v>#VALUE!</v>
      </c>
      <c r="H343" s="1">
        <f>'F12'!F346</f>
        <v>0</v>
      </c>
      <c r="I343" s="197">
        <f t="shared" si="166"/>
        <v>0.25</v>
      </c>
      <c r="J343" s="190" t="str">
        <f t="shared" ref="J343:Y358" si="177">IF(J$2&gt;LEN($H343),IF(J$1=1,IF(LEN($H343)=2,"0"&amp;$H343,""),""),RIGHT(LEFT($H343,J$2),3))</f>
        <v/>
      </c>
      <c r="K343" s="190" t="str">
        <f t="shared" si="177"/>
        <v/>
      </c>
      <c r="L343" s="190" t="str">
        <f t="shared" si="177"/>
        <v/>
      </c>
      <c r="M343" s="190" t="str">
        <f t="shared" si="177"/>
        <v/>
      </c>
      <c r="N343" s="190" t="str">
        <f t="shared" si="177"/>
        <v/>
      </c>
      <c r="O343" s="190" t="str">
        <f t="shared" si="177"/>
        <v/>
      </c>
      <c r="P343" s="190" t="str">
        <f t="shared" si="177"/>
        <v/>
      </c>
      <c r="Q343" s="190" t="str">
        <f t="shared" si="177"/>
        <v/>
      </c>
      <c r="R343" s="190" t="str">
        <f t="shared" si="177"/>
        <v/>
      </c>
      <c r="S343" s="190" t="str">
        <f t="shared" si="177"/>
        <v/>
      </c>
      <c r="T343" s="190" t="str">
        <f t="shared" si="177"/>
        <v/>
      </c>
      <c r="U343" s="190" t="str">
        <f t="shared" si="177"/>
        <v/>
      </c>
      <c r="V343" s="190" t="str">
        <f t="shared" si="177"/>
        <v/>
      </c>
      <c r="W343" s="190" t="str">
        <f t="shared" si="177"/>
        <v/>
      </c>
      <c r="X343" s="190" t="str">
        <f t="shared" si="177"/>
        <v/>
      </c>
      <c r="Y343" s="190" t="str">
        <f t="shared" si="177"/>
        <v/>
      </c>
      <c r="Z343" s="190" t="str">
        <f t="shared" si="175"/>
        <v/>
      </c>
      <c r="AA343" s="190" t="str">
        <f t="shared" si="175"/>
        <v/>
      </c>
      <c r="AB343" s="190" t="str">
        <f t="shared" si="175"/>
        <v/>
      </c>
      <c r="AC343" s="190" t="str">
        <f t="shared" si="175"/>
        <v/>
      </c>
      <c r="AD343" s="190" t="str">
        <f t="shared" si="175"/>
        <v/>
      </c>
      <c r="AE343" s="190" t="str">
        <f t="shared" si="175"/>
        <v/>
      </c>
      <c r="AF343" s="190" t="str">
        <f t="shared" si="175"/>
        <v/>
      </c>
      <c r="AG343" s="190" t="str">
        <f t="shared" si="175"/>
        <v/>
      </c>
      <c r="AH343" s="190" t="str">
        <f t="shared" si="175"/>
        <v/>
      </c>
      <c r="AI343" s="190" t="str">
        <f t="shared" si="175"/>
        <v/>
      </c>
      <c r="AJ343" s="190" t="str">
        <f t="shared" si="175"/>
        <v/>
      </c>
      <c r="AK343" s="190" t="str">
        <f t="shared" si="175"/>
        <v/>
      </c>
      <c r="AL343" s="190" t="str">
        <f t="shared" si="175"/>
        <v/>
      </c>
      <c r="AM343" s="190" t="str">
        <f t="shared" si="175"/>
        <v/>
      </c>
      <c r="AN343" s="190" t="str">
        <f t="shared" si="175"/>
        <v/>
      </c>
      <c r="AO343" s="190" t="str">
        <f t="shared" si="174"/>
        <v/>
      </c>
      <c r="AP343" s="190" t="str">
        <f t="shared" si="174"/>
        <v/>
      </c>
      <c r="AQ343" s="190" t="str">
        <f t="shared" si="174"/>
        <v/>
      </c>
      <c r="AR343" s="190" t="str">
        <f t="shared" si="174"/>
        <v/>
      </c>
      <c r="AS343" s="190" t="str">
        <f t="shared" si="174"/>
        <v/>
      </c>
      <c r="AT343" s="190" t="str">
        <f t="shared" si="174"/>
        <v/>
      </c>
      <c r="AU343" s="190" t="str">
        <f t="shared" si="174"/>
        <v/>
      </c>
      <c r="AV343" s="190" t="str">
        <f t="shared" si="174"/>
        <v/>
      </c>
      <c r="AW343" s="190" t="str">
        <f t="shared" si="174"/>
        <v/>
      </c>
      <c r="AX343" s="190" t="str">
        <f t="shared" si="174"/>
        <v/>
      </c>
      <c r="AY343" s="190" t="str">
        <f t="shared" si="174"/>
        <v/>
      </c>
      <c r="AZ343" s="190" t="str">
        <f t="shared" si="174"/>
        <v/>
      </c>
      <c r="BA343" s="190" t="str">
        <f t="shared" si="174"/>
        <v/>
      </c>
      <c r="BB343" s="190" t="str">
        <f t="shared" si="174"/>
        <v/>
      </c>
      <c r="BC343" s="190" t="str">
        <f t="shared" si="174"/>
        <v/>
      </c>
      <c r="BD343" s="190" t="str">
        <f t="shared" si="172"/>
        <v/>
      </c>
      <c r="BE343" s="190" t="str">
        <f t="shared" si="176"/>
        <v/>
      </c>
      <c r="BF343" s="190" t="str">
        <f t="shared" si="171"/>
        <v/>
      </c>
      <c r="BG343" s="190" t="str">
        <f t="shared" si="171"/>
        <v/>
      </c>
      <c r="BH343" s="190" t="str">
        <f t="shared" si="171"/>
        <v/>
      </c>
      <c r="BI343" s="190" t="str">
        <f t="shared" si="171"/>
        <v/>
      </c>
      <c r="BJ343" s="190" t="str">
        <f t="shared" si="171"/>
        <v/>
      </c>
      <c r="BK343" s="190" t="str">
        <f t="shared" si="171"/>
        <v/>
      </c>
      <c r="BL343" s="190" t="str">
        <f t="shared" si="171"/>
        <v/>
      </c>
      <c r="BM343" s="190" t="str">
        <f t="shared" si="171"/>
        <v/>
      </c>
      <c r="BN343" s="190" t="str">
        <f t="shared" si="171"/>
        <v/>
      </c>
      <c r="BO343" s="190" t="str">
        <f t="shared" si="171"/>
        <v/>
      </c>
      <c r="BP343" s="190" t="str">
        <f t="shared" si="171"/>
        <v/>
      </c>
      <c r="BQ343" s="190" t="str">
        <f t="shared" si="171"/>
        <v/>
      </c>
      <c r="BR343" s="190" t="str">
        <f t="shared" si="171"/>
        <v/>
      </c>
      <c r="BS343" s="190" t="str">
        <f t="shared" si="171"/>
        <v/>
      </c>
      <c r="BT343" s="190" t="str">
        <f t="shared" si="162"/>
        <v/>
      </c>
      <c r="BU343" s="190" t="str">
        <f t="shared" si="162"/>
        <v/>
      </c>
      <c r="BV343" s="190" t="str">
        <f t="shared" si="162"/>
        <v/>
      </c>
      <c r="BW343" s="190" t="str">
        <f t="shared" si="161"/>
        <v/>
      </c>
      <c r="BX343" s="190" t="str">
        <f t="shared" si="161"/>
        <v/>
      </c>
      <c r="BY343" s="190" t="str">
        <f t="shared" si="161"/>
        <v/>
      </c>
      <c r="BZ343" t="e">
        <f>IF(LEFT(B343,6)=$A$1,IF(ISERROR(FIND(SALES!$M$8,MPAN!H343)),"",TRUE),"")</f>
        <v>#N/A</v>
      </c>
    </row>
    <row r="344" spans="1:78" x14ac:dyDescent="0.25">
      <c r="A344" t="e">
        <f>IF(BZ344=TRUE,BZ344&amp;COUNTIF($BZ$3:BZ344,"TRUE"),"")</f>
        <v>#N/A</v>
      </c>
      <c r="B344" s="625" t="str">
        <f t="shared" si="163"/>
        <v>00</v>
      </c>
      <c r="C344" s="626">
        <f>'F12'!E347</f>
        <v>0</v>
      </c>
      <c r="D344" s="1" t="str">
        <f t="shared" si="164"/>
        <v>0</v>
      </c>
      <c r="E344" s="1" t="str">
        <f t="shared" si="165"/>
        <v>0</v>
      </c>
      <c r="F344" t="str">
        <f t="shared" si="167"/>
        <v>0</v>
      </c>
      <c r="G344" t="e">
        <f t="shared" si="168"/>
        <v>#VALUE!</v>
      </c>
      <c r="H344" s="1">
        <f>'F12'!F347</f>
        <v>0</v>
      </c>
      <c r="I344" s="197">
        <f t="shared" si="166"/>
        <v>0.25</v>
      </c>
      <c r="J344" s="190" t="str">
        <f t="shared" si="177"/>
        <v/>
      </c>
      <c r="K344" s="190" t="str">
        <f t="shared" si="177"/>
        <v/>
      </c>
      <c r="L344" s="190" t="str">
        <f t="shared" si="177"/>
        <v/>
      </c>
      <c r="M344" s="190" t="str">
        <f t="shared" si="177"/>
        <v/>
      </c>
      <c r="N344" s="190" t="str">
        <f t="shared" si="177"/>
        <v/>
      </c>
      <c r="O344" s="190" t="str">
        <f t="shared" si="177"/>
        <v/>
      </c>
      <c r="P344" s="190" t="str">
        <f t="shared" si="177"/>
        <v/>
      </c>
      <c r="Q344" s="190" t="str">
        <f t="shared" si="177"/>
        <v/>
      </c>
      <c r="R344" s="190" t="str">
        <f t="shared" si="177"/>
        <v/>
      </c>
      <c r="S344" s="190" t="str">
        <f t="shared" si="177"/>
        <v/>
      </c>
      <c r="T344" s="190" t="str">
        <f t="shared" si="177"/>
        <v/>
      </c>
      <c r="U344" s="190" t="str">
        <f t="shared" si="177"/>
        <v/>
      </c>
      <c r="V344" s="190" t="str">
        <f t="shared" si="177"/>
        <v/>
      </c>
      <c r="W344" s="190" t="str">
        <f t="shared" si="177"/>
        <v/>
      </c>
      <c r="X344" s="190" t="str">
        <f t="shared" si="177"/>
        <v/>
      </c>
      <c r="Y344" s="190" t="str">
        <f t="shared" si="177"/>
        <v/>
      </c>
      <c r="Z344" s="190" t="str">
        <f t="shared" si="175"/>
        <v/>
      </c>
      <c r="AA344" s="190" t="str">
        <f t="shared" si="175"/>
        <v/>
      </c>
      <c r="AB344" s="190" t="str">
        <f t="shared" si="175"/>
        <v/>
      </c>
      <c r="AC344" s="190" t="str">
        <f t="shared" si="175"/>
        <v/>
      </c>
      <c r="AD344" s="190" t="str">
        <f t="shared" si="175"/>
        <v/>
      </c>
      <c r="AE344" s="190" t="str">
        <f t="shared" si="175"/>
        <v/>
      </c>
      <c r="AF344" s="190" t="str">
        <f t="shared" si="175"/>
        <v/>
      </c>
      <c r="AG344" s="190" t="str">
        <f t="shared" si="175"/>
        <v/>
      </c>
      <c r="AH344" s="190" t="str">
        <f t="shared" si="175"/>
        <v/>
      </c>
      <c r="AI344" s="190" t="str">
        <f t="shared" si="175"/>
        <v/>
      </c>
      <c r="AJ344" s="190" t="str">
        <f t="shared" si="175"/>
        <v/>
      </c>
      <c r="AK344" s="190" t="str">
        <f t="shared" si="175"/>
        <v/>
      </c>
      <c r="AL344" s="190" t="str">
        <f t="shared" si="175"/>
        <v/>
      </c>
      <c r="AM344" s="190" t="str">
        <f t="shared" si="175"/>
        <v/>
      </c>
      <c r="AN344" s="190" t="str">
        <f t="shared" si="175"/>
        <v/>
      </c>
      <c r="AO344" s="190" t="str">
        <f t="shared" si="174"/>
        <v/>
      </c>
      <c r="AP344" s="190" t="str">
        <f t="shared" si="174"/>
        <v/>
      </c>
      <c r="AQ344" s="190" t="str">
        <f t="shared" si="174"/>
        <v/>
      </c>
      <c r="AR344" s="190" t="str">
        <f t="shared" si="174"/>
        <v/>
      </c>
      <c r="AS344" s="190" t="str">
        <f t="shared" si="174"/>
        <v/>
      </c>
      <c r="AT344" s="190" t="str">
        <f t="shared" si="174"/>
        <v/>
      </c>
      <c r="AU344" s="190" t="str">
        <f t="shared" si="174"/>
        <v/>
      </c>
      <c r="AV344" s="190" t="str">
        <f t="shared" si="174"/>
        <v/>
      </c>
      <c r="AW344" s="190" t="str">
        <f t="shared" si="174"/>
        <v/>
      </c>
      <c r="AX344" s="190" t="str">
        <f t="shared" si="174"/>
        <v/>
      </c>
      <c r="AY344" s="190" t="str">
        <f t="shared" si="174"/>
        <v/>
      </c>
      <c r="AZ344" s="190" t="str">
        <f t="shared" si="174"/>
        <v/>
      </c>
      <c r="BA344" s="190" t="str">
        <f t="shared" si="174"/>
        <v/>
      </c>
      <c r="BB344" s="190" t="str">
        <f t="shared" si="174"/>
        <v/>
      </c>
      <c r="BC344" s="190" t="str">
        <f t="shared" si="174"/>
        <v/>
      </c>
      <c r="BD344" s="190" t="str">
        <f t="shared" si="172"/>
        <v/>
      </c>
      <c r="BE344" s="190" t="str">
        <f t="shared" si="176"/>
        <v/>
      </c>
      <c r="BF344" s="190" t="str">
        <f t="shared" si="171"/>
        <v/>
      </c>
      <c r="BG344" s="190" t="str">
        <f t="shared" si="171"/>
        <v/>
      </c>
      <c r="BH344" s="190" t="str">
        <f t="shared" si="171"/>
        <v/>
      </c>
      <c r="BI344" s="190" t="str">
        <f t="shared" si="171"/>
        <v/>
      </c>
      <c r="BJ344" s="190" t="str">
        <f t="shared" si="171"/>
        <v/>
      </c>
      <c r="BK344" s="190" t="str">
        <f t="shared" si="171"/>
        <v/>
      </c>
      <c r="BL344" s="190" t="str">
        <f t="shared" si="171"/>
        <v/>
      </c>
      <c r="BM344" s="190" t="str">
        <f t="shared" si="171"/>
        <v/>
      </c>
      <c r="BN344" s="190" t="str">
        <f t="shared" si="171"/>
        <v/>
      </c>
      <c r="BO344" s="190" t="str">
        <f t="shared" si="171"/>
        <v/>
      </c>
      <c r="BP344" s="190" t="str">
        <f t="shared" si="171"/>
        <v/>
      </c>
      <c r="BQ344" s="190" t="str">
        <f t="shared" si="171"/>
        <v/>
      </c>
      <c r="BR344" s="190" t="str">
        <f t="shared" si="171"/>
        <v/>
      </c>
      <c r="BS344" s="190" t="str">
        <f t="shared" si="171"/>
        <v/>
      </c>
      <c r="BT344" s="190" t="str">
        <f t="shared" si="162"/>
        <v/>
      </c>
      <c r="BU344" s="190" t="str">
        <f t="shared" si="162"/>
        <v/>
      </c>
      <c r="BV344" s="190" t="str">
        <f t="shared" si="162"/>
        <v/>
      </c>
      <c r="BW344" s="190" t="str">
        <f t="shared" si="161"/>
        <v/>
      </c>
      <c r="BX344" s="190" t="str">
        <f t="shared" si="161"/>
        <v/>
      </c>
      <c r="BY344" s="190" t="str">
        <f t="shared" si="161"/>
        <v/>
      </c>
      <c r="BZ344" t="e">
        <f>IF(LEFT(B344,6)=$A$1,IF(ISERROR(FIND(SALES!$M$8,MPAN!H344)),"",TRUE),"")</f>
        <v>#N/A</v>
      </c>
    </row>
    <row r="345" spans="1:78" x14ac:dyDescent="0.25">
      <c r="A345" t="e">
        <f>IF(BZ345=TRUE,BZ345&amp;COUNTIF($BZ$3:BZ345,"TRUE"),"")</f>
        <v>#N/A</v>
      </c>
      <c r="B345" s="625" t="str">
        <f t="shared" si="163"/>
        <v>00</v>
      </c>
      <c r="C345" s="626">
        <f>'F12'!E348</f>
        <v>0</v>
      </c>
      <c r="D345" s="1" t="str">
        <f t="shared" si="164"/>
        <v>0</v>
      </c>
      <c r="E345" s="1" t="str">
        <f t="shared" si="165"/>
        <v>0</v>
      </c>
      <c r="F345" t="str">
        <f t="shared" si="167"/>
        <v>0</v>
      </c>
      <c r="G345" t="e">
        <f t="shared" si="168"/>
        <v>#VALUE!</v>
      </c>
      <c r="H345" s="1">
        <f>'F12'!F348</f>
        <v>0</v>
      </c>
      <c r="I345" s="197">
        <f t="shared" si="166"/>
        <v>0.25</v>
      </c>
      <c r="J345" s="190" t="str">
        <f t="shared" si="177"/>
        <v/>
      </c>
      <c r="K345" s="190" t="str">
        <f t="shared" si="177"/>
        <v/>
      </c>
      <c r="L345" s="190" t="str">
        <f t="shared" si="177"/>
        <v/>
      </c>
      <c r="M345" s="190" t="str">
        <f t="shared" si="177"/>
        <v/>
      </c>
      <c r="N345" s="190" t="str">
        <f t="shared" si="177"/>
        <v/>
      </c>
      <c r="O345" s="190" t="str">
        <f t="shared" si="177"/>
        <v/>
      </c>
      <c r="P345" s="190" t="str">
        <f t="shared" si="177"/>
        <v/>
      </c>
      <c r="Q345" s="190" t="str">
        <f t="shared" si="177"/>
        <v/>
      </c>
      <c r="R345" s="190" t="str">
        <f t="shared" si="177"/>
        <v/>
      </c>
      <c r="S345" s="190" t="str">
        <f t="shared" si="177"/>
        <v/>
      </c>
      <c r="T345" s="190" t="str">
        <f t="shared" si="177"/>
        <v/>
      </c>
      <c r="U345" s="190" t="str">
        <f t="shared" si="177"/>
        <v/>
      </c>
      <c r="V345" s="190" t="str">
        <f t="shared" si="177"/>
        <v/>
      </c>
      <c r="W345" s="190" t="str">
        <f t="shared" si="177"/>
        <v/>
      </c>
      <c r="X345" s="190" t="str">
        <f t="shared" si="177"/>
        <v/>
      </c>
      <c r="Y345" s="190" t="str">
        <f t="shared" si="177"/>
        <v/>
      </c>
      <c r="Z345" s="190" t="str">
        <f t="shared" si="175"/>
        <v/>
      </c>
      <c r="AA345" s="190" t="str">
        <f t="shared" si="175"/>
        <v/>
      </c>
      <c r="AB345" s="190" t="str">
        <f t="shared" si="175"/>
        <v/>
      </c>
      <c r="AC345" s="190" t="str">
        <f t="shared" si="175"/>
        <v/>
      </c>
      <c r="AD345" s="190" t="str">
        <f t="shared" si="175"/>
        <v/>
      </c>
      <c r="AE345" s="190" t="str">
        <f t="shared" si="175"/>
        <v/>
      </c>
      <c r="AF345" s="190" t="str">
        <f t="shared" si="175"/>
        <v/>
      </c>
      <c r="AG345" s="190" t="str">
        <f t="shared" si="175"/>
        <v/>
      </c>
      <c r="AH345" s="190" t="str">
        <f t="shared" si="175"/>
        <v/>
      </c>
      <c r="AI345" s="190" t="str">
        <f t="shared" si="175"/>
        <v/>
      </c>
      <c r="AJ345" s="190" t="str">
        <f t="shared" si="175"/>
        <v/>
      </c>
      <c r="AK345" s="190" t="str">
        <f t="shared" si="175"/>
        <v/>
      </c>
      <c r="AL345" s="190" t="str">
        <f t="shared" si="175"/>
        <v/>
      </c>
      <c r="AM345" s="190" t="str">
        <f t="shared" si="175"/>
        <v/>
      </c>
      <c r="AN345" s="190" t="str">
        <f t="shared" si="175"/>
        <v/>
      </c>
      <c r="AO345" s="190" t="str">
        <f t="shared" si="174"/>
        <v/>
      </c>
      <c r="AP345" s="190" t="str">
        <f t="shared" si="174"/>
        <v/>
      </c>
      <c r="AQ345" s="190" t="str">
        <f t="shared" si="174"/>
        <v/>
      </c>
      <c r="AR345" s="190" t="str">
        <f t="shared" si="174"/>
        <v/>
      </c>
      <c r="AS345" s="190" t="str">
        <f t="shared" si="174"/>
        <v/>
      </c>
      <c r="AT345" s="190" t="str">
        <f t="shared" si="174"/>
        <v/>
      </c>
      <c r="AU345" s="190" t="str">
        <f t="shared" si="174"/>
        <v/>
      </c>
      <c r="AV345" s="190" t="str">
        <f t="shared" si="174"/>
        <v/>
      </c>
      <c r="AW345" s="190" t="str">
        <f t="shared" si="174"/>
        <v/>
      </c>
      <c r="AX345" s="190" t="str">
        <f t="shared" si="174"/>
        <v/>
      </c>
      <c r="AY345" s="190" t="str">
        <f t="shared" si="174"/>
        <v/>
      </c>
      <c r="AZ345" s="190" t="str">
        <f t="shared" si="174"/>
        <v/>
      </c>
      <c r="BA345" s="190" t="str">
        <f t="shared" si="174"/>
        <v/>
      </c>
      <c r="BB345" s="190" t="str">
        <f t="shared" si="174"/>
        <v/>
      </c>
      <c r="BC345" s="190" t="str">
        <f t="shared" si="174"/>
        <v/>
      </c>
      <c r="BD345" s="190" t="str">
        <f t="shared" si="172"/>
        <v/>
      </c>
      <c r="BE345" s="190" t="str">
        <f t="shared" si="176"/>
        <v/>
      </c>
      <c r="BF345" s="190" t="str">
        <f t="shared" si="171"/>
        <v/>
      </c>
      <c r="BG345" s="190" t="str">
        <f t="shared" si="171"/>
        <v/>
      </c>
      <c r="BH345" s="190" t="str">
        <f t="shared" si="171"/>
        <v/>
      </c>
      <c r="BI345" s="190" t="str">
        <f t="shared" si="171"/>
        <v/>
      </c>
      <c r="BJ345" s="190" t="str">
        <f t="shared" si="171"/>
        <v/>
      </c>
      <c r="BK345" s="190" t="str">
        <f t="shared" si="171"/>
        <v/>
      </c>
      <c r="BL345" s="190" t="str">
        <f t="shared" si="171"/>
        <v/>
      </c>
      <c r="BM345" s="190" t="str">
        <f t="shared" si="171"/>
        <v/>
      </c>
      <c r="BN345" s="190" t="str">
        <f t="shared" si="171"/>
        <v/>
      </c>
      <c r="BO345" s="190" t="str">
        <f t="shared" si="171"/>
        <v/>
      </c>
      <c r="BP345" s="190" t="str">
        <f t="shared" si="171"/>
        <v/>
      </c>
      <c r="BQ345" s="190" t="str">
        <f t="shared" si="171"/>
        <v/>
      </c>
      <c r="BR345" s="190" t="str">
        <f t="shared" si="171"/>
        <v/>
      </c>
      <c r="BS345" s="190" t="str">
        <f t="shared" si="171"/>
        <v/>
      </c>
      <c r="BT345" s="190" t="str">
        <f t="shared" si="162"/>
        <v/>
      </c>
      <c r="BU345" s="190" t="str">
        <f t="shared" si="162"/>
        <v/>
      </c>
      <c r="BV345" s="190" t="str">
        <f t="shared" si="162"/>
        <v/>
      </c>
      <c r="BW345" s="190" t="str">
        <f t="shared" si="161"/>
        <v/>
      </c>
      <c r="BX345" s="190" t="str">
        <f t="shared" si="161"/>
        <v/>
      </c>
      <c r="BY345" s="190" t="str">
        <f t="shared" si="161"/>
        <v/>
      </c>
      <c r="BZ345" t="e">
        <f>IF(LEFT(B345,6)=$A$1,IF(ISERROR(FIND(SALES!$M$8,MPAN!H345)),"",TRUE),"")</f>
        <v>#N/A</v>
      </c>
    </row>
    <row r="346" spans="1:78" x14ac:dyDescent="0.25">
      <c r="A346" t="e">
        <f>IF(BZ346=TRUE,BZ346&amp;COUNTIF($BZ$3:BZ346,"TRUE"),"")</f>
        <v>#N/A</v>
      </c>
      <c r="B346" s="625" t="str">
        <f t="shared" si="163"/>
        <v>00</v>
      </c>
      <c r="C346" s="626">
        <f>'F12'!E349</f>
        <v>0</v>
      </c>
      <c r="D346" s="1" t="str">
        <f t="shared" si="164"/>
        <v>0</v>
      </c>
      <c r="E346" s="1" t="str">
        <f t="shared" si="165"/>
        <v>0</v>
      </c>
      <c r="F346" t="str">
        <f t="shared" si="167"/>
        <v>0</v>
      </c>
      <c r="G346" t="e">
        <f t="shared" si="168"/>
        <v>#VALUE!</v>
      </c>
      <c r="H346" s="1">
        <f>'F12'!F349</f>
        <v>0</v>
      </c>
      <c r="I346" s="197">
        <f t="shared" si="166"/>
        <v>0.25</v>
      </c>
      <c r="J346" s="190" t="str">
        <f t="shared" si="177"/>
        <v/>
      </c>
      <c r="K346" s="190" t="str">
        <f t="shared" si="177"/>
        <v/>
      </c>
      <c r="L346" s="190" t="str">
        <f t="shared" si="177"/>
        <v/>
      </c>
      <c r="M346" s="190" t="str">
        <f t="shared" si="177"/>
        <v/>
      </c>
      <c r="N346" s="190" t="str">
        <f t="shared" si="177"/>
        <v/>
      </c>
      <c r="O346" s="190" t="str">
        <f t="shared" si="177"/>
        <v/>
      </c>
      <c r="P346" s="190" t="str">
        <f t="shared" si="177"/>
        <v/>
      </c>
      <c r="Q346" s="190" t="str">
        <f t="shared" si="177"/>
        <v/>
      </c>
      <c r="R346" s="190" t="str">
        <f t="shared" si="177"/>
        <v/>
      </c>
      <c r="S346" s="190" t="str">
        <f t="shared" si="177"/>
        <v/>
      </c>
      <c r="T346" s="190" t="str">
        <f t="shared" si="177"/>
        <v/>
      </c>
      <c r="U346" s="190" t="str">
        <f t="shared" si="177"/>
        <v/>
      </c>
      <c r="V346" s="190" t="str">
        <f t="shared" si="177"/>
        <v/>
      </c>
      <c r="W346" s="190" t="str">
        <f t="shared" si="177"/>
        <v/>
      </c>
      <c r="X346" s="190" t="str">
        <f t="shared" si="177"/>
        <v/>
      </c>
      <c r="Y346" s="190" t="str">
        <f t="shared" si="177"/>
        <v/>
      </c>
      <c r="Z346" s="190" t="str">
        <f t="shared" si="175"/>
        <v/>
      </c>
      <c r="AA346" s="190" t="str">
        <f t="shared" si="175"/>
        <v/>
      </c>
      <c r="AB346" s="190" t="str">
        <f t="shared" si="175"/>
        <v/>
      </c>
      <c r="AC346" s="190" t="str">
        <f t="shared" si="175"/>
        <v/>
      </c>
      <c r="AD346" s="190" t="str">
        <f t="shared" si="175"/>
        <v/>
      </c>
      <c r="AE346" s="190" t="str">
        <f t="shared" si="175"/>
        <v/>
      </c>
      <c r="AF346" s="190" t="str">
        <f t="shared" si="175"/>
        <v/>
      </c>
      <c r="AG346" s="190" t="str">
        <f t="shared" si="175"/>
        <v/>
      </c>
      <c r="AH346" s="190" t="str">
        <f t="shared" si="175"/>
        <v/>
      </c>
      <c r="AI346" s="190" t="str">
        <f t="shared" si="175"/>
        <v/>
      </c>
      <c r="AJ346" s="190" t="str">
        <f t="shared" si="175"/>
        <v/>
      </c>
      <c r="AK346" s="190" t="str">
        <f t="shared" si="175"/>
        <v/>
      </c>
      <c r="AL346" s="190" t="str">
        <f t="shared" si="175"/>
        <v/>
      </c>
      <c r="AM346" s="190" t="str">
        <f t="shared" si="175"/>
        <v/>
      </c>
      <c r="AN346" s="190" t="str">
        <f t="shared" si="175"/>
        <v/>
      </c>
      <c r="AO346" s="190" t="str">
        <f t="shared" si="174"/>
        <v/>
      </c>
      <c r="AP346" s="190" t="str">
        <f t="shared" si="174"/>
        <v/>
      </c>
      <c r="AQ346" s="190" t="str">
        <f t="shared" si="174"/>
        <v/>
      </c>
      <c r="AR346" s="190" t="str">
        <f t="shared" si="174"/>
        <v/>
      </c>
      <c r="AS346" s="190" t="str">
        <f t="shared" si="174"/>
        <v/>
      </c>
      <c r="AT346" s="190" t="str">
        <f t="shared" si="174"/>
        <v/>
      </c>
      <c r="AU346" s="190" t="str">
        <f t="shared" si="174"/>
        <v/>
      </c>
      <c r="AV346" s="190" t="str">
        <f t="shared" si="174"/>
        <v/>
      </c>
      <c r="AW346" s="190" t="str">
        <f t="shared" si="174"/>
        <v/>
      </c>
      <c r="AX346" s="190" t="str">
        <f t="shared" si="174"/>
        <v/>
      </c>
      <c r="AY346" s="190" t="str">
        <f t="shared" si="174"/>
        <v/>
      </c>
      <c r="AZ346" s="190" t="str">
        <f t="shared" si="174"/>
        <v/>
      </c>
      <c r="BA346" s="190" t="str">
        <f t="shared" si="174"/>
        <v/>
      </c>
      <c r="BB346" s="190" t="str">
        <f t="shared" si="174"/>
        <v/>
      </c>
      <c r="BC346" s="190" t="str">
        <f t="shared" si="174"/>
        <v/>
      </c>
      <c r="BD346" s="190" t="str">
        <f t="shared" si="172"/>
        <v/>
      </c>
      <c r="BE346" s="190" t="str">
        <f t="shared" si="176"/>
        <v/>
      </c>
      <c r="BF346" s="190" t="str">
        <f t="shared" si="171"/>
        <v/>
      </c>
      <c r="BG346" s="190" t="str">
        <f t="shared" si="171"/>
        <v/>
      </c>
      <c r="BH346" s="190" t="str">
        <f t="shared" si="171"/>
        <v/>
      </c>
      <c r="BI346" s="190" t="str">
        <f t="shared" ref="BI346:BS346" si="178">IF(BI$2&gt;LEN($H346),IF(BI$1=1,IF(LEN($H346)=2,"0"&amp;$H346,""),""),RIGHT(LEFT($H346,BI$2),3))</f>
        <v/>
      </c>
      <c r="BJ346" s="190" t="str">
        <f t="shared" si="178"/>
        <v/>
      </c>
      <c r="BK346" s="190" t="str">
        <f t="shared" si="178"/>
        <v/>
      </c>
      <c r="BL346" s="190" t="str">
        <f t="shared" si="178"/>
        <v/>
      </c>
      <c r="BM346" s="190" t="str">
        <f t="shared" si="178"/>
        <v/>
      </c>
      <c r="BN346" s="190" t="str">
        <f t="shared" si="178"/>
        <v/>
      </c>
      <c r="BO346" s="190" t="str">
        <f t="shared" si="178"/>
        <v/>
      </c>
      <c r="BP346" s="190" t="str">
        <f t="shared" si="178"/>
        <v/>
      </c>
      <c r="BQ346" s="190" t="str">
        <f t="shared" si="178"/>
        <v/>
      </c>
      <c r="BR346" s="190" t="str">
        <f t="shared" si="178"/>
        <v/>
      </c>
      <c r="BS346" s="190" t="str">
        <f t="shared" si="178"/>
        <v/>
      </c>
      <c r="BT346" s="190" t="str">
        <f t="shared" si="162"/>
        <v/>
      </c>
      <c r="BU346" s="190" t="str">
        <f t="shared" si="162"/>
        <v/>
      </c>
      <c r="BV346" s="190" t="str">
        <f t="shared" si="162"/>
        <v/>
      </c>
      <c r="BW346" s="190" t="str">
        <f t="shared" si="162"/>
        <v/>
      </c>
      <c r="BX346" s="190" t="str">
        <f t="shared" si="162"/>
        <v/>
      </c>
      <c r="BY346" s="190" t="str">
        <f t="shared" si="162"/>
        <v/>
      </c>
      <c r="BZ346" t="e">
        <f>IF(LEFT(B346,6)=$A$1,IF(ISERROR(FIND(SALES!$M$8,MPAN!H346)),"",TRUE),"")</f>
        <v>#N/A</v>
      </c>
    </row>
    <row r="347" spans="1:78" x14ac:dyDescent="0.25">
      <c r="A347" t="e">
        <f>IF(BZ347=TRUE,BZ347&amp;COUNTIF($BZ$3:BZ347,"TRUE"),"")</f>
        <v>#N/A</v>
      </c>
      <c r="B347" s="625" t="str">
        <f t="shared" si="163"/>
        <v>00</v>
      </c>
      <c r="C347" s="626">
        <f>'F12'!E350</f>
        <v>0</v>
      </c>
      <c r="D347" s="1" t="str">
        <f t="shared" si="164"/>
        <v>0</v>
      </c>
      <c r="E347" s="1" t="str">
        <f t="shared" si="165"/>
        <v>0</v>
      </c>
      <c r="F347" t="str">
        <f t="shared" si="167"/>
        <v>0</v>
      </c>
      <c r="G347" t="e">
        <f t="shared" si="168"/>
        <v>#VALUE!</v>
      </c>
      <c r="H347" s="1">
        <f>'F12'!F350</f>
        <v>0</v>
      </c>
      <c r="I347" s="197">
        <f t="shared" si="166"/>
        <v>0.25</v>
      </c>
      <c r="J347" s="190" t="str">
        <f t="shared" si="177"/>
        <v/>
      </c>
      <c r="K347" s="190" t="str">
        <f t="shared" si="177"/>
        <v/>
      </c>
      <c r="L347" s="190" t="str">
        <f t="shared" si="177"/>
        <v/>
      </c>
      <c r="M347" s="190" t="str">
        <f t="shared" si="177"/>
        <v/>
      </c>
      <c r="N347" s="190" t="str">
        <f t="shared" si="177"/>
        <v/>
      </c>
      <c r="O347" s="190" t="str">
        <f t="shared" si="177"/>
        <v/>
      </c>
      <c r="P347" s="190" t="str">
        <f t="shared" si="177"/>
        <v/>
      </c>
      <c r="Q347" s="190" t="str">
        <f t="shared" si="177"/>
        <v/>
      </c>
      <c r="R347" s="190" t="str">
        <f t="shared" si="177"/>
        <v/>
      </c>
      <c r="S347" s="190" t="str">
        <f t="shared" si="177"/>
        <v/>
      </c>
      <c r="T347" s="190" t="str">
        <f t="shared" si="177"/>
        <v/>
      </c>
      <c r="U347" s="190" t="str">
        <f t="shared" si="177"/>
        <v/>
      </c>
      <c r="V347" s="190" t="str">
        <f t="shared" si="177"/>
        <v/>
      </c>
      <c r="W347" s="190" t="str">
        <f t="shared" si="177"/>
        <v/>
      </c>
      <c r="X347" s="190" t="str">
        <f t="shared" si="177"/>
        <v/>
      </c>
      <c r="Y347" s="190" t="str">
        <f t="shared" si="177"/>
        <v/>
      </c>
      <c r="Z347" s="190" t="str">
        <f t="shared" si="175"/>
        <v/>
      </c>
      <c r="AA347" s="190" t="str">
        <f t="shared" si="175"/>
        <v/>
      </c>
      <c r="AB347" s="190" t="str">
        <f t="shared" si="175"/>
        <v/>
      </c>
      <c r="AC347" s="190" t="str">
        <f t="shared" si="175"/>
        <v/>
      </c>
      <c r="AD347" s="190" t="str">
        <f t="shared" si="175"/>
        <v/>
      </c>
      <c r="AE347" s="190" t="str">
        <f t="shared" si="175"/>
        <v/>
      </c>
      <c r="AF347" s="190" t="str">
        <f t="shared" si="175"/>
        <v/>
      </c>
      <c r="AG347" s="190" t="str">
        <f t="shared" si="175"/>
        <v/>
      </c>
      <c r="AH347" s="190" t="str">
        <f t="shared" si="175"/>
        <v/>
      </c>
      <c r="AI347" s="190" t="str">
        <f t="shared" si="175"/>
        <v/>
      </c>
      <c r="AJ347" s="190" t="str">
        <f t="shared" si="175"/>
        <v/>
      </c>
      <c r="AK347" s="190" t="str">
        <f t="shared" si="175"/>
        <v/>
      </c>
      <c r="AL347" s="190" t="str">
        <f t="shared" si="175"/>
        <v/>
      </c>
      <c r="AM347" s="190" t="str">
        <f t="shared" si="175"/>
        <v/>
      </c>
      <c r="AN347" s="190" t="str">
        <f t="shared" si="175"/>
        <v/>
      </c>
      <c r="AO347" s="190" t="str">
        <f t="shared" si="174"/>
        <v/>
      </c>
      <c r="AP347" s="190" t="str">
        <f t="shared" si="174"/>
        <v/>
      </c>
      <c r="AQ347" s="190" t="str">
        <f t="shared" si="174"/>
        <v/>
      </c>
      <c r="AR347" s="190" t="str">
        <f t="shared" si="174"/>
        <v/>
      </c>
      <c r="AS347" s="190" t="str">
        <f t="shared" si="174"/>
        <v/>
      </c>
      <c r="AT347" s="190" t="str">
        <f t="shared" si="174"/>
        <v/>
      </c>
      <c r="AU347" s="190" t="str">
        <f t="shared" si="174"/>
        <v/>
      </c>
      <c r="AV347" s="190" t="str">
        <f t="shared" si="174"/>
        <v/>
      </c>
      <c r="AW347" s="190" t="str">
        <f t="shared" si="174"/>
        <v/>
      </c>
      <c r="AX347" s="190" t="str">
        <f t="shared" si="174"/>
        <v/>
      </c>
      <c r="AY347" s="190" t="str">
        <f t="shared" si="174"/>
        <v/>
      </c>
      <c r="AZ347" s="190" t="str">
        <f t="shared" si="174"/>
        <v/>
      </c>
      <c r="BA347" s="190" t="str">
        <f t="shared" si="174"/>
        <v/>
      </c>
      <c r="BB347" s="190" t="str">
        <f t="shared" si="174"/>
        <v/>
      </c>
      <c r="BC347" s="190" t="str">
        <f t="shared" si="174"/>
        <v/>
      </c>
      <c r="BD347" s="190" t="str">
        <f t="shared" si="172"/>
        <v/>
      </c>
      <c r="BE347" s="190" t="str">
        <f t="shared" si="176"/>
        <v/>
      </c>
      <c r="BF347" s="190" t="str">
        <f t="shared" ref="BF347:BS348" si="179">IF(BF$2&gt;LEN($H347),IF(BF$1=1,IF(LEN($H347)=2,"0"&amp;$H347,""),""),RIGHT(LEFT($H347,BF$2),3))</f>
        <v/>
      </c>
      <c r="BG347" s="190" t="str">
        <f t="shared" si="179"/>
        <v/>
      </c>
      <c r="BH347" s="190" t="str">
        <f t="shared" si="179"/>
        <v/>
      </c>
      <c r="BI347" s="190" t="str">
        <f t="shared" si="179"/>
        <v/>
      </c>
      <c r="BJ347" s="190" t="str">
        <f t="shared" si="179"/>
        <v/>
      </c>
      <c r="BK347" s="190" t="str">
        <f t="shared" si="179"/>
        <v/>
      </c>
      <c r="BL347" s="190" t="str">
        <f t="shared" si="179"/>
        <v/>
      </c>
      <c r="BM347" s="190" t="str">
        <f t="shared" si="179"/>
        <v/>
      </c>
      <c r="BN347" s="190" t="str">
        <f t="shared" si="179"/>
        <v/>
      </c>
      <c r="BO347" s="190" t="str">
        <f t="shared" si="179"/>
        <v/>
      </c>
      <c r="BP347" s="190" t="str">
        <f t="shared" si="179"/>
        <v/>
      </c>
      <c r="BQ347" s="190" t="str">
        <f t="shared" si="179"/>
        <v/>
      </c>
      <c r="BR347" s="190" t="str">
        <f t="shared" si="179"/>
        <v/>
      </c>
      <c r="BS347" s="190" t="str">
        <f t="shared" si="179"/>
        <v/>
      </c>
      <c r="BT347" s="190" t="str">
        <f t="shared" si="162"/>
        <v/>
      </c>
      <c r="BU347" s="190" t="str">
        <f t="shared" si="162"/>
        <v/>
      </c>
      <c r="BV347" s="190" t="str">
        <f t="shared" si="162"/>
        <v/>
      </c>
      <c r="BW347" s="190" t="str">
        <f t="shared" si="162"/>
        <v/>
      </c>
      <c r="BX347" s="190" t="str">
        <f t="shared" si="162"/>
        <v/>
      </c>
      <c r="BY347" s="190" t="str">
        <f t="shared" si="162"/>
        <v/>
      </c>
      <c r="BZ347" t="e">
        <f>IF(LEFT(B347,6)=$A$1,IF(ISERROR(FIND(SALES!$M$8,MPAN!H347)),"",TRUE),"")</f>
        <v>#N/A</v>
      </c>
    </row>
    <row r="348" spans="1:78" x14ac:dyDescent="0.25">
      <c r="A348" t="e">
        <f>IF(BZ348=TRUE,BZ348&amp;COUNTIF($BZ$3:BZ348,"TRUE"),"")</f>
        <v>#N/A</v>
      </c>
      <c r="B348" s="625" t="str">
        <f t="shared" si="163"/>
        <v>00</v>
      </c>
      <c r="C348" s="626">
        <f>'F12'!E351</f>
        <v>0</v>
      </c>
      <c r="D348" s="1" t="str">
        <f t="shared" si="164"/>
        <v>0</v>
      </c>
      <c r="E348" s="1" t="str">
        <f t="shared" si="165"/>
        <v>0</v>
      </c>
      <c r="F348" t="str">
        <f t="shared" si="167"/>
        <v>0</v>
      </c>
      <c r="G348" t="e">
        <f t="shared" si="168"/>
        <v>#VALUE!</v>
      </c>
      <c r="H348" s="1">
        <f>'F12'!F351</f>
        <v>0</v>
      </c>
      <c r="I348" s="197">
        <f t="shared" si="166"/>
        <v>0.25</v>
      </c>
      <c r="J348" s="190" t="str">
        <f t="shared" si="177"/>
        <v/>
      </c>
      <c r="K348" s="190" t="str">
        <f t="shared" si="177"/>
        <v/>
      </c>
      <c r="L348" s="190" t="str">
        <f t="shared" si="177"/>
        <v/>
      </c>
      <c r="M348" s="190" t="str">
        <f t="shared" si="177"/>
        <v/>
      </c>
      <c r="N348" s="190" t="str">
        <f t="shared" si="177"/>
        <v/>
      </c>
      <c r="O348" s="190" t="str">
        <f t="shared" si="177"/>
        <v/>
      </c>
      <c r="P348" s="190" t="str">
        <f t="shared" si="177"/>
        <v/>
      </c>
      <c r="Q348" s="190" t="str">
        <f t="shared" si="177"/>
        <v/>
      </c>
      <c r="R348" s="190" t="str">
        <f t="shared" si="177"/>
        <v/>
      </c>
      <c r="S348" s="190" t="str">
        <f t="shared" si="177"/>
        <v/>
      </c>
      <c r="T348" s="190" t="str">
        <f t="shared" si="177"/>
        <v/>
      </c>
      <c r="U348" s="190" t="str">
        <f t="shared" si="177"/>
        <v/>
      </c>
      <c r="V348" s="190" t="str">
        <f t="shared" si="177"/>
        <v/>
      </c>
      <c r="W348" s="190" t="str">
        <f t="shared" si="177"/>
        <v/>
      </c>
      <c r="X348" s="190" t="str">
        <f t="shared" si="177"/>
        <v/>
      </c>
      <c r="Y348" s="190" t="str">
        <f t="shared" si="177"/>
        <v/>
      </c>
      <c r="Z348" s="190" t="str">
        <f t="shared" si="175"/>
        <v/>
      </c>
      <c r="AA348" s="190" t="str">
        <f t="shared" si="175"/>
        <v/>
      </c>
      <c r="AB348" s="190" t="str">
        <f t="shared" si="175"/>
        <v/>
      </c>
      <c r="AC348" s="190" t="str">
        <f t="shared" si="175"/>
        <v/>
      </c>
      <c r="AD348" s="190" t="str">
        <f t="shared" si="175"/>
        <v/>
      </c>
      <c r="AE348" s="190" t="str">
        <f t="shared" si="175"/>
        <v/>
      </c>
      <c r="AF348" s="190" t="str">
        <f t="shared" si="175"/>
        <v/>
      </c>
      <c r="AG348" s="190" t="str">
        <f t="shared" si="175"/>
        <v/>
      </c>
      <c r="AH348" s="190" t="str">
        <f t="shared" si="175"/>
        <v/>
      </c>
      <c r="AI348" s="190" t="str">
        <f t="shared" si="175"/>
        <v/>
      </c>
      <c r="AJ348" s="190" t="str">
        <f t="shared" si="175"/>
        <v/>
      </c>
      <c r="AK348" s="190" t="str">
        <f t="shared" si="175"/>
        <v/>
      </c>
      <c r="AL348" s="190" t="str">
        <f t="shared" si="175"/>
        <v/>
      </c>
      <c r="AM348" s="190" t="str">
        <f t="shared" si="175"/>
        <v/>
      </c>
      <c r="AN348" s="190" t="str">
        <f t="shared" si="175"/>
        <v/>
      </c>
      <c r="AO348" s="190" t="str">
        <f t="shared" si="174"/>
        <v/>
      </c>
      <c r="AP348" s="190" t="str">
        <f t="shared" si="174"/>
        <v/>
      </c>
      <c r="AQ348" s="190" t="str">
        <f t="shared" si="174"/>
        <v/>
      </c>
      <c r="AR348" s="190" t="str">
        <f t="shared" si="174"/>
        <v/>
      </c>
      <c r="AS348" s="190" t="str">
        <f t="shared" si="174"/>
        <v/>
      </c>
      <c r="AT348" s="190" t="str">
        <f t="shared" si="174"/>
        <v/>
      </c>
      <c r="AU348" s="190" t="str">
        <f t="shared" si="174"/>
        <v/>
      </c>
      <c r="AV348" s="190" t="str">
        <f t="shared" si="174"/>
        <v/>
      </c>
      <c r="AW348" s="190" t="str">
        <f t="shared" si="174"/>
        <v/>
      </c>
      <c r="AX348" s="190" t="str">
        <f t="shared" si="174"/>
        <v/>
      </c>
      <c r="AY348" s="190" t="str">
        <f t="shared" si="174"/>
        <v/>
      </c>
      <c r="AZ348" s="190" t="str">
        <f t="shared" si="174"/>
        <v/>
      </c>
      <c r="BA348" s="190" t="str">
        <f t="shared" si="174"/>
        <v/>
      </c>
      <c r="BB348" s="190" t="str">
        <f t="shared" si="174"/>
        <v/>
      </c>
      <c r="BC348" s="190" t="str">
        <f t="shared" ref="BC348:BR363" si="180">IF(BC$2&gt;LEN($H348),IF(BC$1=1,IF(LEN($H348)=2,"0"&amp;$H348,""),""),RIGHT(LEFT($H348,BC$2),3))</f>
        <v/>
      </c>
      <c r="BD348" s="190" t="str">
        <f t="shared" si="180"/>
        <v/>
      </c>
      <c r="BE348" s="190" t="str">
        <f t="shared" si="176"/>
        <v/>
      </c>
      <c r="BF348" s="190" t="str">
        <f t="shared" si="179"/>
        <v/>
      </c>
      <c r="BG348" s="190" t="str">
        <f t="shared" si="179"/>
        <v/>
      </c>
      <c r="BH348" s="190" t="str">
        <f t="shared" si="179"/>
        <v/>
      </c>
      <c r="BI348" s="190" t="str">
        <f t="shared" si="179"/>
        <v/>
      </c>
      <c r="BJ348" s="190" t="str">
        <f t="shared" si="179"/>
        <v/>
      </c>
      <c r="BK348" s="190" t="str">
        <f t="shared" si="179"/>
        <v/>
      </c>
      <c r="BL348" s="190" t="str">
        <f t="shared" si="179"/>
        <v/>
      </c>
      <c r="BM348" s="190" t="str">
        <f t="shared" si="179"/>
        <v/>
      </c>
      <c r="BN348" s="190" t="str">
        <f t="shared" si="179"/>
        <v/>
      </c>
      <c r="BO348" s="190" t="str">
        <f t="shared" si="179"/>
        <v/>
      </c>
      <c r="BP348" s="190" t="str">
        <f t="shared" si="179"/>
        <v/>
      </c>
      <c r="BQ348" s="190" t="str">
        <f t="shared" si="179"/>
        <v/>
      </c>
      <c r="BR348" s="190" t="str">
        <f t="shared" si="179"/>
        <v/>
      </c>
      <c r="BS348" s="190" t="str">
        <f t="shared" si="179"/>
        <v/>
      </c>
      <c r="BT348" s="190" t="str">
        <f t="shared" si="162"/>
        <v/>
      </c>
      <c r="BU348" s="190" t="str">
        <f t="shared" si="162"/>
        <v/>
      </c>
      <c r="BV348" s="190" t="str">
        <f t="shared" si="162"/>
        <v/>
      </c>
      <c r="BW348" s="190" t="str">
        <f t="shared" si="162"/>
        <v/>
      </c>
      <c r="BX348" s="190" t="str">
        <f t="shared" si="162"/>
        <v/>
      </c>
      <c r="BY348" s="190" t="str">
        <f t="shared" si="162"/>
        <v/>
      </c>
      <c r="BZ348" t="e">
        <f>IF(LEFT(B348,6)=$A$1,IF(ISERROR(FIND(SALES!$M$8,MPAN!H348)),"",TRUE),"")</f>
        <v>#N/A</v>
      </c>
    </row>
    <row r="349" spans="1:78" x14ac:dyDescent="0.25">
      <c r="A349" t="e">
        <f>IF(BZ349=TRUE,BZ349&amp;COUNTIF($BZ$3:BZ349,"TRUE"),"")</f>
        <v>#N/A</v>
      </c>
      <c r="B349" s="625" t="str">
        <f t="shared" si="163"/>
        <v>00</v>
      </c>
      <c r="C349" s="626">
        <f>'F12'!E352</f>
        <v>0</v>
      </c>
      <c r="D349" s="1" t="str">
        <f t="shared" si="164"/>
        <v>0</v>
      </c>
      <c r="E349" s="1" t="str">
        <f t="shared" si="165"/>
        <v>0</v>
      </c>
      <c r="F349" t="str">
        <f t="shared" si="167"/>
        <v>0</v>
      </c>
      <c r="G349" t="e">
        <f t="shared" si="168"/>
        <v>#VALUE!</v>
      </c>
      <c r="H349" s="1">
        <f>'F12'!F352</f>
        <v>0</v>
      </c>
      <c r="I349" s="197">
        <f t="shared" si="166"/>
        <v>0.25</v>
      </c>
      <c r="J349" s="190" t="str">
        <f t="shared" si="177"/>
        <v/>
      </c>
      <c r="K349" s="190" t="str">
        <f t="shared" si="177"/>
        <v/>
      </c>
      <c r="L349" s="190" t="str">
        <f t="shared" si="177"/>
        <v/>
      </c>
      <c r="M349" s="190" t="str">
        <f t="shared" si="177"/>
        <v/>
      </c>
      <c r="N349" s="190" t="str">
        <f t="shared" si="177"/>
        <v/>
      </c>
      <c r="O349" s="190" t="str">
        <f t="shared" si="177"/>
        <v/>
      </c>
      <c r="P349" s="190" t="str">
        <f t="shared" si="177"/>
        <v/>
      </c>
      <c r="Q349" s="190" t="str">
        <f t="shared" si="177"/>
        <v/>
      </c>
      <c r="R349" s="190" t="str">
        <f t="shared" si="177"/>
        <v/>
      </c>
      <c r="S349" s="190" t="str">
        <f t="shared" si="177"/>
        <v/>
      </c>
      <c r="T349" s="190" t="str">
        <f t="shared" si="177"/>
        <v/>
      </c>
      <c r="U349" s="190" t="str">
        <f t="shared" si="177"/>
        <v/>
      </c>
      <c r="V349" s="190" t="str">
        <f t="shared" si="177"/>
        <v/>
      </c>
      <c r="W349" s="190" t="str">
        <f t="shared" si="177"/>
        <v/>
      </c>
      <c r="X349" s="190" t="str">
        <f t="shared" si="177"/>
        <v/>
      </c>
      <c r="Y349" s="190" t="str">
        <f t="shared" si="177"/>
        <v/>
      </c>
      <c r="Z349" s="190" t="str">
        <f t="shared" si="175"/>
        <v/>
      </c>
      <c r="AA349" s="190" t="str">
        <f t="shared" si="175"/>
        <v/>
      </c>
      <c r="AB349" s="190" t="str">
        <f t="shared" si="175"/>
        <v/>
      </c>
      <c r="AC349" s="190" t="str">
        <f t="shared" si="175"/>
        <v/>
      </c>
      <c r="AD349" s="190" t="str">
        <f t="shared" si="175"/>
        <v/>
      </c>
      <c r="AE349" s="190" t="str">
        <f t="shared" si="175"/>
        <v/>
      </c>
      <c r="AF349" s="190" t="str">
        <f t="shared" si="175"/>
        <v/>
      </c>
      <c r="AG349" s="190" t="str">
        <f t="shared" si="175"/>
        <v/>
      </c>
      <c r="AH349" s="190" t="str">
        <f t="shared" si="175"/>
        <v/>
      </c>
      <c r="AI349" s="190" t="str">
        <f t="shared" si="175"/>
        <v/>
      </c>
      <c r="AJ349" s="190" t="str">
        <f t="shared" si="175"/>
        <v/>
      </c>
      <c r="AK349" s="190" t="str">
        <f t="shared" si="175"/>
        <v/>
      </c>
      <c r="AL349" s="190" t="str">
        <f t="shared" si="175"/>
        <v/>
      </c>
      <c r="AM349" s="190" t="str">
        <f t="shared" si="175"/>
        <v/>
      </c>
      <c r="AN349" s="190" t="str">
        <f t="shared" si="175"/>
        <v/>
      </c>
      <c r="AO349" s="190" t="str">
        <f t="shared" ref="AO349:BD364" si="181">IF(AO$2&gt;LEN($H349),IF(AO$1=1,IF(LEN($H349)=2,"0"&amp;$H349,""),""),RIGHT(LEFT($H349,AO$2),3))</f>
        <v/>
      </c>
      <c r="AP349" s="190" t="str">
        <f t="shared" si="181"/>
        <v/>
      </c>
      <c r="AQ349" s="190" t="str">
        <f t="shared" si="181"/>
        <v/>
      </c>
      <c r="AR349" s="190" t="str">
        <f t="shared" si="181"/>
        <v/>
      </c>
      <c r="AS349" s="190" t="str">
        <f t="shared" si="181"/>
        <v/>
      </c>
      <c r="AT349" s="190" t="str">
        <f t="shared" si="181"/>
        <v/>
      </c>
      <c r="AU349" s="190" t="str">
        <f t="shared" si="181"/>
        <v/>
      </c>
      <c r="AV349" s="190" t="str">
        <f t="shared" si="181"/>
        <v/>
      </c>
      <c r="AW349" s="190" t="str">
        <f t="shared" si="181"/>
        <v/>
      </c>
      <c r="AX349" s="190" t="str">
        <f t="shared" si="181"/>
        <v/>
      </c>
      <c r="AY349" s="190" t="str">
        <f t="shared" si="181"/>
        <v/>
      </c>
      <c r="AZ349" s="190" t="str">
        <f t="shared" si="181"/>
        <v/>
      </c>
      <c r="BA349" s="190" t="str">
        <f t="shared" si="181"/>
        <v/>
      </c>
      <c r="BB349" s="190" t="str">
        <f t="shared" si="181"/>
        <v/>
      </c>
      <c r="BC349" s="190" t="str">
        <f t="shared" si="181"/>
        <v/>
      </c>
      <c r="BD349" s="190" t="str">
        <f t="shared" si="180"/>
        <v/>
      </c>
      <c r="BE349" s="190" t="str">
        <f t="shared" si="180"/>
        <v/>
      </c>
      <c r="BF349" s="190" t="str">
        <f t="shared" si="180"/>
        <v/>
      </c>
      <c r="BG349" s="190" t="str">
        <f t="shared" si="180"/>
        <v/>
      </c>
      <c r="BH349" s="190" t="str">
        <f t="shared" si="180"/>
        <v/>
      </c>
      <c r="BI349" s="190" t="str">
        <f t="shared" si="180"/>
        <v/>
      </c>
      <c r="BJ349" s="190" t="str">
        <f t="shared" si="180"/>
        <v/>
      </c>
      <c r="BK349" s="190" t="str">
        <f t="shared" si="180"/>
        <v/>
      </c>
      <c r="BL349" s="190" t="str">
        <f t="shared" si="180"/>
        <v/>
      </c>
      <c r="BM349" s="190" t="str">
        <f t="shared" si="180"/>
        <v/>
      </c>
      <c r="BN349" s="190" t="str">
        <f t="shared" si="180"/>
        <v/>
      </c>
      <c r="BO349" s="190" t="str">
        <f t="shared" si="180"/>
        <v/>
      </c>
      <c r="BP349" s="190" t="str">
        <f t="shared" si="180"/>
        <v/>
      </c>
      <c r="BQ349" s="190" t="str">
        <f t="shared" si="180"/>
        <v/>
      </c>
      <c r="BR349" s="190" t="str">
        <f t="shared" si="180"/>
        <v/>
      </c>
      <c r="BS349" s="190" t="str">
        <f t="shared" ref="BS349:BS362" si="182">IF(BS$2&gt;LEN($H349),IF(BS$1=1,IF(LEN($H349)=2,"0"&amp;$H349,""),""),RIGHT(LEFT($H349,BS$2),3))</f>
        <v/>
      </c>
      <c r="BT349" s="190" t="str">
        <f t="shared" si="162"/>
        <v/>
      </c>
      <c r="BU349" s="190" t="str">
        <f t="shared" si="162"/>
        <v/>
      </c>
      <c r="BV349" s="190" t="str">
        <f t="shared" si="162"/>
        <v/>
      </c>
      <c r="BW349" s="190" t="str">
        <f t="shared" si="162"/>
        <v/>
      </c>
      <c r="BX349" s="190" t="str">
        <f t="shared" si="162"/>
        <v/>
      </c>
      <c r="BY349" s="190" t="str">
        <f t="shared" si="162"/>
        <v/>
      </c>
      <c r="BZ349" t="e">
        <f>IF(LEFT(B349,6)=$A$1,IF(ISERROR(FIND(SALES!$M$8,MPAN!H349)),"",TRUE),"")</f>
        <v>#N/A</v>
      </c>
    </row>
    <row r="350" spans="1:78" x14ac:dyDescent="0.25">
      <c r="A350" t="e">
        <f>IF(BZ350=TRUE,BZ350&amp;COUNTIF($BZ$3:BZ350,"TRUE"),"")</f>
        <v>#N/A</v>
      </c>
      <c r="B350" s="625" t="str">
        <f t="shared" si="163"/>
        <v>00</v>
      </c>
      <c r="C350" s="626">
        <f>'F12'!E353</f>
        <v>0</v>
      </c>
      <c r="D350" s="1" t="str">
        <f t="shared" si="164"/>
        <v>0</v>
      </c>
      <c r="E350" s="1" t="str">
        <f t="shared" si="165"/>
        <v>0</v>
      </c>
      <c r="F350" t="str">
        <f t="shared" si="167"/>
        <v>0</v>
      </c>
      <c r="G350" t="e">
        <f t="shared" si="168"/>
        <v>#VALUE!</v>
      </c>
      <c r="H350" s="1">
        <f>'F12'!F353</f>
        <v>0</v>
      </c>
      <c r="I350" s="197">
        <f t="shared" si="166"/>
        <v>0.25</v>
      </c>
      <c r="J350" s="190" t="str">
        <f t="shared" si="177"/>
        <v/>
      </c>
      <c r="K350" s="190" t="str">
        <f t="shared" si="177"/>
        <v/>
      </c>
      <c r="L350" s="190" t="str">
        <f t="shared" si="177"/>
        <v/>
      </c>
      <c r="M350" s="190" t="str">
        <f t="shared" si="177"/>
        <v/>
      </c>
      <c r="N350" s="190" t="str">
        <f t="shared" si="177"/>
        <v/>
      </c>
      <c r="O350" s="190" t="str">
        <f t="shared" si="177"/>
        <v/>
      </c>
      <c r="P350" s="190" t="str">
        <f t="shared" si="177"/>
        <v/>
      </c>
      <c r="Q350" s="190" t="str">
        <f t="shared" si="177"/>
        <v/>
      </c>
      <c r="R350" s="190" t="str">
        <f t="shared" si="177"/>
        <v/>
      </c>
      <c r="S350" s="190" t="str">
        <f t="shared" si="177"/>
        <v/>
      </c>
      <c r="T350" s="190" t="str">
        <f t="shared" si="177"/>
        <v/>
      </c>
      <c r="U350" s="190" t="str">
        <f t="shared" si="177"/>
        <v/>
      </c>
      <c r="V350" s="190" t="str">
        <f t="shared" si="177"/>
        <v/>
      </c>
      <c r="W350" s="190" t="str">
        <f t="shared" si="177"/>
        <v/>
      </c>
      <c r="X350" s="190" t="str">
        <f t="shared" si="177"/>
        <v/>
      </c>
      <c r="Y350" s="190" t="str">
        <f t="shared" si="177"/>
        <v/>
      </c>
      <c r="Z350" s="190" t="str">
        <f t="shared" ref="Z350:AO365" si="183">IF(Z$2&gt;LEN($H350),IF(Z$1=1,IF(LEN($H350)=2,"0"&amp;$H350,""),""),RIGHT(LEFT($H350,Z$2),3))</f>
        <v/>
      </c>
      <c r="AA350" s="190" t="str">
        <f t="shared" si="183"/>
        <v/>
      </c>
      <c r="AB350" s="190" t="str">
        <f t="shared" si="183"/>
        <v/>
      </c>
      <c r="AC350" s="190" t="str">
        <f t="shared" si="183"/>
        <v/>
      </c>
      <c r="AD350" s="190" t="str">
        <f t="shared" si="183"/>
        <v/>
      </c>
      <c r="AE350" s="190" t="str">
        <f t="shared" si="183"/>
        <v/>
      </c>
      <c r="AF350" s="190" t="str">
        <f t="shared" si="183"/>
        <v/>
      </c>
      <c r="AG350" s="190" t="str">
        <f t="shared" si="183"/>
        <v/>
      </c>
      <c r="AH350" s="190" t="str">
        <f t="shared" si="183"/>
        <v/>
      </c>
      <c r="AI350" s="190" t="str">
        <f t="shared" si="183"/>
        <v/>
      </c>
      <c r="AJ350" s="190" t="str">
        <f t="shared" si="183"/>
        <v/>
      </c>
      <c r="AK350" s="190" t="str">
        <f t="shared" si="183"/>
        <v/>
      </c>
      <c r="AL350" s="190" t="str">
        <f t="shared" si="183"/>
        <v/>
      </c>
      <c r="AM350" s="190" t="str">
        <f t="shared" si="183"/>
        <v/>
      </c>
      <c r="AN350" s="190" t="str">
        <f t="shared" si="183"/>
        <v/>
      </c>
      <c r="AO350" s="190" t="str">
        <f t="shared" si="181"/>
        <v/>
      </c>
      <c r="AP350" s="190" t="str">
        <f t="shared" si="181"/>
        <v/>
      </c>
      <c r="AQ350" s="190" t="str">
        <f t="shared" si="181"/>
        <v/>
      </c>
      <c r="AR350" s="190" t="str">
        <f t="shared" si="181"/>
        <v/>
      </c>
      <c r="AS350" s="190" t="str">
        <f t="shared" si="181"/>
        <v/>
      </c>
      <c r="AT350" s="190" t="str">
        <f t="shared" si="181"/>
        <v/>
      </c>
      <c r="AU350" s="190" t="str">
        <f t="shared" si="181"/>
        <v/>
      </c>
      <c r="AV350" s="190" t="str">
        <f t="shared" si="181"/>
        <v/>
      </c>
      <c r="AW350" s="190" t="str">
        <f t="shared" si="181"/>
        <v/>
      </c>
      <c r="AX350" s="190" t="str">
        <f t="shared" si="181"/>
        <v/>
      </c>
      <c r="AY350" s="190" t="str">
        <f t="shared" si="181"/>
        <v/>
      </c>
      <c r="AZ350" s="190" t="str">
        <f t="shared" si="181"/>
        <v/>
      </c>
      <c r="BA350" s="190" t="str">
        <f t="shared" si="181"/>
        <v/>
      </c>
      <c r="BB350" s="190" t="str">
        <f t="shared" si="181"/>
        <v/>
      </c>
      <c r="BC350" s="190" t="str">
        <f t="shared" si="181"/>
        <v/>
      </c>
      <c r="BD350" s="190" t="str">
        <f t="shared" si="181"/>
        <v/>
      </c>
      <c r="BE350" s="190" t="str">
        <f t="shared" si="180"/>
        <v/>
      </c>
      <c r="BF350" s="190" t="str">
        <f t="shared" si="180"/>
        <v/>
      </c>
      <c r="BG350" s="190" t="str">
        <f t="shared" si="180"/>
        <v/>
      </c>
      <c r="BH350" s="190" t="str">
        <f t="shared" si="180"/>
        <v/>
      </c>
      <c r="BI350" s="190" t="str">
        <f t="shared" si="180"/>
        <v/>
      </c>
      <c r="BJ350" s="190" t="str">
        <f t="shared" si="180"/>
        <v/>
      </c>
      <c r="BK350" s="190" t="str">
        <f t="shared" si="180"/>
        <v/>
      </c>
      <c r="BL350" s="190" t="str">
        <f t="shared" si="180"/>
        <v/>
      </c>
      <c r="BM350" s="190" t="str">
        <f t="shared" si="180"/>
        <v/>
      </c>
      <c r="BN350" s="190" t="str">
        <f t="shared" si="180"/>
        <v/>
      </c>
      <c r="BO350" s="190" t="str">
        <f t="shared" si="180"/>
        <v/>
      </c>
      <c r="BP350" s="190" t="str">
        <f t="shared" si="180"/>
        <v/>
      </c>
      <c r="BQ350" s="190" t="str">
        <f t="shared" si="180"/>
        <v/>
      </c>
      <c r="BR350" s="190" t="str">
        <f t="shared" si="180"/>
        <v/>
      </c>
      <c r="BS350" s="190" t="str">
        <f t="shared" si="182"/>
        <v/>
      </c>
      <c r="BT350" s="190" t="str">
        <f t="shared" si="162"/>
        <v/>
      </c>
      <c r="BU350" s="190" t="str">
        <f t="shared" si="162"/>
        <v/>
      </c>
      <c r="BV350" s="190" t="str">
        <f t="shared" si="162"/>
        <v/>
      </c>
      <c r="BW350" s="190" t="str">
        <f t="shared" si="162"/>
        <v/>
      </c>
      <c r="BX350" s="190" t="str">
        <f t="shared" si="162"/>
        <v/>
      </c>
      <c r="BY350" s="190" t="str">
        <f t="shared" si="162"/>
        <v/>
      </c>
      <c r="BZ350" t="e">
        <f>IF(LEFT(B350,6)=$A$1,IF(ISERROR(FIND(SALES!$M$8,MPAN!H350)),"",TRUE),"")</f>
        <v>#N/A</v>
      </c>
    </row>
    <row r="351" spans="1:78" x14ac:dyDescent="0.25">
      <c r="A351" t="e">
        <f>IF(BZ351=TRUE,BZ351&amp;COUNTIF($BZ$3:BZ351,"TRUE"),"")</f>
        <v>#N/A</v>
      </c>
      <c r="B351" s="625" t="str">
        <f t="shared" si="163"/>
        <v>00</v>
      </c>
      <c r="C351" s="626">
        <f>'F12'!E354</f>
        <v>0</v>
      </c>
      <c r="D351" s="1" t="str">
        <f t="shared" si="164"/>
        <v>0</v>
      </c>
      <c r="E351" s="1" t="str">
        <f t="shared" si="165"/>
        <v>0</v>
      </c>
      <c r="F351" t="str">
        <f t="shared" si="167"/>
        <v>0</v>
      </c>
      <c r="G351" t="e">
        <f t="shared" si="168"/>
        <v>#VALUE!</v>
      </c>
      <c r="H351" s="1">
        <f>'F12'!F354</f>
        <v>0</v>
      </c>
      <c r="I351" s="197">
        <f t="shared" si="166"/>
        <v>0.25</v>
      </c>
      <c r="J351" s="190" t="str">
        <f t="shared" si="177"/>
        <v/>
      </c>
      <c r="K351" s="190" t="str">
        <f t="shared" si="177"/>
        <v/>
      </c>
      <c r="L351" s="190" t="str">
        <f t="shared" si="177"/>
        <v/>
      </c>
      <c r="M351" s="190" t="str">
        <f t="shared" si="177"/>
        <v/>
      </c>
      <c r="N351" s="190" t="str">
        <f t="shared" si="177"/>
        <v/>
      </c>
      <c r="O351" s="190" t="str">
        <f t="shared" si="177"/>
        <v/>
      </c>
      <c r="P351" s="190" t="str">
        <f t="shared" si="177"/>
        <v/>
      </c>
      <c r="Q351" s="190" t="str">
        <f t="shared" si="177"/>
        <v/>
      </c>
      <c r="R351" s="190" t="str">
        <f t="shared" si="177"/>
        <v/>
      </c>
      <c r="S351" s="190" t="str">
        <f t="shared" si="177"/>
        <v/>
      </c>
      <c r="T351" s="190" t="str">
        <f t="shared" si="177"/>
        <v/>
      </c>
      <c r="U351" s="190" t="str">
        <f t="shared" si="177"/>
        <v/>
      </c>
      <c r="V351" s="190" t="str">
        <f t="shared" si="177"/>
        <v/>
      </c>
      <c r="W351" s="190" t="str">
        <f t="shared" si="177"/>
        <v/>
      </c>
      <c r="X351" s="190" t="str">
        <f t="shared" si="177"/>
        <v/>
      </c>
      <c r="Y351" s="190" t="str">
        <f t="shared" si="177"/>
        <v/>
      </c>
      <c r="Z351" s="190" t="str">
        <f t="shared" si="183"/>
        <v/>
      </c>
      <c r="AA351" s="190" t="str">
        <f t="shared" si="183"/>
        <v/>
      </c>
      <c r="AB351" s="190" t="str">
        <f t="shared" si="183"/>
        <v/>
      </c>
      <c r="AC351" s="190" t="str">
        <f t="shared" si="183"/>
        <v/>
      </c>
      <c r="AD351" s="190" t="str">
        <f t="shared" si="183"/>
        <v/>
      </c>
      <c r="AE351" s="190" t="str">
        <f t="shared" si="183"/>
        <v/>
      </c>
      <c r="AF351" s="190" t="str">
        <f t="shared" si="183"/>
        <v/>
      </c>
      <c r="AG351" s="190" t="str">
        <f t="shared" si="183"/>
        <v/>
      </c>
      <c r="AH351" s="190" t="str">
        <f t="shared" si="183"/>
        <v/>
      </c>
      <c r="AI351" s="190" t="str">
        <f t="shared" si="183"/>
        <v/>
      </c>
      <c r="AJ351" s="190" t="str">
        <f t="shared" si="183"/>
        <v/>
      </c>
      <c r="AK351" s="190" t="str">
        <f t="shared" si="183"/>
        <v/>
      </c>
      <c r="AL351" s="190" t="str">
        <f t="shared" si="183"/>
        <v/>
      </c>
      <c r="AM351" s="190" t="str">
        <f t="shared" si="183"/>
        <v/>
      </c>
      <c r="AN351" s="190" t="str">
        <f t="shared" si="183"/>
        <v/>
      </c>
      <c r="AO351" s="190" t="str">
        <f t="shared" si="181"/>
        <v/>
      </c>
      <c r="AP351" s="190" t="str">
        <f t="shared" si="181"/>
        <v/>
      </c>
      <c r="AQ351" s="190" t="str">
        <f t="shared" si="181"/>
        <v/>
      </c>
      <c r="AR351" s="190" t="str">
        <f t="shared" si="181"/>
        <v/>
      </c>
      <c r="AS351" s="190" t="str">
        <f t="shared" si="181"/>
        <v/>
      </c>
      <c r="AT351" s="190" t="str">
        <f t="shared" si="181"/>
        <v/>
      </c>
      <c r="AU351" s="190" t="str">
        <f t="shared" si="181"/>
        <v/>
      </c>
      <c r="AV351" s="190" t="str">
        <f t="shared" si="181"/>
        <v/>
      </c>
      <c r="AW351" s="190" t="str">
        <f t="shared" si="181"/>
        <v/>
      </c>
      <c r="AX351" s="190" t="str">
        <f t="shared" si="181"/>
        <v/>
      </c>
      <c r="AY351" s="190" t="str">
        <f t="shared" si="181"/>
        <v/>
      </c>
      <c r="AZ351" s="190" t="str">
        <f t="shared" si="181"/>
        <v/>
      </c>
      <c r="BA351" s="190" t="str">
        <f t="shared" si="181"/>
        <v/>
      </c>
      <c r="BB351" s="190" t="str">
        <f t="shared" si="181"/>
        <v/>
      </c>
      <c r="BC351" s="190" t="str">
        <f t="shared" si="181"/>
        <v/>
      </c>
      <c r="BD351" s="190" t="str">
        <f t="shared" si="181"/>
        <v/>
      </c>
      <c r="BE351" s="190" t="str">
        <f t="shared" si="180"/>
        <v/>
      </c>
      <c r="BF351" s="190" t="str">
        <f t="shared" si="180"/>
        <v/>
      </c>
      <c r="BG351" s="190" t="str">
        <f t="shared" si="180"/>
        <v/>
      </c>
      <c r="BH351" s="190" t="str">
        <f t="shared" si="180"/>
        <v/>
      </c>
      <c r="BI351" s="190" t="str">
        <f t="shared" si="180"/>
        <v/>
      </c>
      <c r="BJ351" s="190" t="str">
        <f t="shared" si="180"/>
        <v/>
      </c>
      <c r="BK351" s="190" t="str">
        <f t="shared" si="180"/>
        <v/>
      </c>
      <c r="BL351" s="190" t="str">
        <f t="shared" si="180"/>
        <v/>
      </c>
      <c r="BM351" s="190" t="str">
        <f t="shared" si="180"/>
        <v/>
      </c>
      <c r="BN351" s="190" t="str">
        <f t="shared" si="180"/>
        <v/>
      </c>
      <c r="BO351" s="190" t="str">
        <f t="shared" si="180"/>
        <v/>
      </c>
      <c r="BP351" s="190" t="str">
        <f t="shared" si="180"/>
        <v/>
      </c>
      <c r="BQ351" s="190" t="str">
        <f t="shared" si="180"/>
        <v/>
      </c>
      <c r="BR351" s="190" t="str">
        <f t="shared" si="180"/>
        <v/>
      </c>
      <c r="BS351" s="190" t="str">
        <f t="shared" si="182"/>
        <v/>
      </c>
      <c r="BT351" s="190" t="str">
        <f t="shared" si="162"/>
        <v/>
      </c>
      <c r="BU351" s="190" t="str">
        <f t="shared" si="162"/>
        <v/>
      </c>
      <c r="BV351" s="190" t="str">
        <f t="shared" si="162"/>
        <v/>
      </c>
      <c r="BW351" s="190" t="str">
        <f t="shared" si="162"/>
        <v/>
      </c>
      <c r="BX351" s="190" t="str">
        <f t="shared" si="162"/>
        <v/>
      </c>
      <c r="BY351" s="190" t="str">
        <f t="shared" si="162"/>
        <v/>
      </c>
      <c r="BZ351" t="e">
        <f>IF(LEFT(B351,6)=$A$1,IF(ISERROR(FIND(SALES!$M$8,MPAN!H351)),"",TRUE),"")</f>
        <v>#N/A</v>
      </c>
    </row>
    <row r="352" spans="1:78" x14ac:dyDescent="0.25">
      <c r="A352" t="e">
        <f>IF(BZ352=TRUE,BZ352&amp;COUNTIF($BZ$3:BZ352,"TRUE"),"")</f>
        <v>#N/A</v>
      </c>
      <c r="B352" s="625" t="str">
        <f t="shared" si="163"/>
        <v>00</v>
      </c>
      <c r="C352" s="626">
        <f>'F12'!E355</f>
        <v>0</v>
      </c>
      <c r="D352" s="1" t="str">
        <f t="shared" si="164"/>
        <v>0</v>
      </c>
      <c r="E352" s="1" t="str">
        <f t="shared" si="165"/>
        <v>0</v>
      </c>
      <c r="F352" t="str">
        <f t="shared" si="167"/>
        <v>0</v>
      </c>
      <c r="G352" t="e">
        <f t="shared" si="168"/>
        <v>#VALUE!</v>
      </c>
      <c r="H352" s="1">
        <f>'F12'!F355</f>
        <v>0</v>
      </c>
      <c r="I352" s="197">
        <f t="shared" si="166"/>
        <v>0.25</v>
      </c>
      <c r="J352" s="190" t="str">
        <f t="shared" si="177"/>
        <v/>
      </c>
      <c r="K352" s="190" t="str">
        <f t="shared" si="177"/>
        <v/>
      </c>
      <c r="L352" s="190" t="str">
        <f t="shared" si="177"/>
        <v/>
      </c>
      <c r="M352" s="190" t="str">
        <f t="shared" si="177"/>
        <v/>
      </c>
      <c r="N352" s="190" t="str">
        <f t="shared" si="177"/>
        <v/>
      </c>
      <c r="O352" s="190" t="str">
        <f t="shared" si="177"/>
        <v/>
      </c>
      <c r="P352" s="190" t="str">
        <f t="shared" si="177"/>
        <v/>
      </c>
      <c r="Q352" s="190" t="str">
        <f t="shared" si="177"/>
        <v/>
      </c>
      <c r="R352" s="190" t="str">
        <f t="shared" si="177"/>
        <v/>
      </c>
      <c r="S352" s="190" t="str">
        <f t="shared" si="177"/>
        <v/>
      </c>
      <c r="T352" s="190" t="str">
        <f t="shared" si="177"/>
        <v/>
      </c>
      <c r="U352" s="190" t="str">
        <f t="shared" si="177"/>
        <v/>
      </c>
      <c r="V352" s="190" t="str">
        <f t="shared" si="177"/>
        <v/>
      </c>
      <c r="W352" s="190" t="str">
        <f t="shared" si="177"/>
        <v/>
      </c>
      <c r="X352" s="190" t="str">
        <f t="shared" si="177"/>
        <v/>
      </c>
      <c r="Y352" s="190" t="str">
        <f t="shared" si="177"/>
        <v/>
      </c>
      <c r="Z352" s="190" t="str">
        <f t="shared" si="183"/>
        <v/>
      </c>
      <c r="AA352" s="190" t="str">
        <f t="shared" si="183"/>
        <v/>
      </c>
      <c r="AB352" s="190" t="str">
        <f t="shared" si="183"/>
        <v/>
      </c>
      <c r="AC352" s="190" t="str">
        <f t="shared" si="183"/>
        <v/>
      </c>
      <c r="AD352" s="190" t="str">
        <f t="shared" si="183"/>
        <v/>
      </c>
      <c r="AE352" s="190" t="str">
        <f t="shared" si="183"/>
        <v/>
      </c>
      <c r="AF352" s="190" t="str">
        <f t="shared" si="183"/>
        <v/>
      </c>
      <c r="AG352" s="190" t="str">
        <f t="shared" si="183"/>
        <v/>
      </c>
      <c r="AH352" s="190" t="str">
        <f t="shared" si="183"/>
        <v/>
      </c>
      <c r="AI352" s="190" t="str">
        <f t="shared" si="183"/>
        <v/>
      </c>
      <c r="AJ352" s="190" t="str">
        <f t="shared" si="183"/>
        <v/>
      </c>
      <c r="AK352" s="190" t="str">
        <f t="shared" si="183"/>
        <v/>
      </c>
      <c r="AL352" s="190" t="str">
        <f t="shared" si="183"/>
        <v/>
      </c>
      <c r="AM352" s="190" t="str">
        <f t="shared" si="183"/>
        <v/>
      </c>
      <c r="AN352" s="190" t="str">
        <f t="shared" si="183"/>
        <v/>
      </c>
      <c r="AO352" s="190" t="str">
        <f t="shared" si="181"/>
        <v/>
      </c>
      <c r="AP352" s="190" t="str">
        <f t="shared" si="181"/>
        <v/>
      </c>
      <c r="AQ352" s="190" t="str">
        <f t="shared" si="181"/>
        <v/>
      </c>
      <c r="AR352" s="190" t="str">
        <f t="shared" si="181"/>
        <v/>
      </c>
      <c r="AS352" s="190" t="str">
        <f t="shared" si="181"/>
        <v/>
      </c>
      <c r="AT352" s="190" t="str">
        <f t="shared" si="181"/>
        <v/>
      </c>
      <c r="AU352" s="190" t="str">
        <f t="shared" si="181"/>
        <v/>
      </c>
      <c r="AV352" s="190" t="str">
        <f t="shared" si="181"/>
        <v/>
      </c>
      <c r="AW352" s="190" t="str">
        <f t="shared" si="181"/>
        <v/>
      </c>
      <c r="AX352" s="190" t="str">
        <f t="shared" si="181"/>
        <v/>
      </c>
      <c r="AY352" s="190" t="str">
        <f t="shared" si="181"/>
        <v/>
      </c>
      <c r="AZ352" s="190" t="str">
        <f t="shared" si="181"/>
        <v/>
      </c>
      <c r="BA352" s="190" t="str">
        <f t="shared" si="181"/>
        <v/>
      </c>
      <c r="BB352" s="190" t="str">
        <f t="shared" si="181"/>
        <v/>
      </c>
      <c r="BC352" s="190" t="str">
        <f t="shared" si="181"/>
        <v/>
      </c>
      <c r="BD352" s="190" t="str">
        <f t="shared" si="181"/>
        <v/>
      </c>
      <c r="BE352" s="190" t="str">
        <f t="shared" si="180"/>
        <v/>
      </c>
      <c r="BF352" s="190" t="str">
        <f t="shared" si="180"/>
        <v/>
      </c>
      <c r="BG352" s="190" t="str">
        <f t="shared" si="180"/>
        <v/>
      </c>
      <c r="BH352" s="190" t="str">
        <f t="shared" si="180"/>
        <v/>
      </c>
      <c r="BI352" s="190" t="str">
        <f t="shared" si="180"/>
        <v/>
      </c>
      <c r="BJ352" s="190" t="str">
        <f t="shared" si="180"/>
        <v/>
      </c>
      <c r="BK352" s="190" t="str">
        <f t="shared" si="180"/>
        <v/>
      </c>
      <c r="BL352" s="190" t="str">
        <f t="shared" si="180"/>
        <v/>
      </c>
      <c r="BM352" s="190" t="str">
        <f t="shared" si="180"/>
        <v/>
      </c>
      <c r="BN352" s="190" t="str">
        <f t="shared" si="180"/>
        <v/>
      </c>
      <c r="BO352" s="190" t="str">
        <f t="shared" si="180"/>
        <v/>
      </c>
      <c r="BP352" s="190" t="str">
        <f t="shared" si="180"/>
        <v/>
      </c>
      <c r="BQ352" s="190" t="str">
        <f t="shared" si="180"/>
        <v/>
      </c>
      <c r="BR352" s="190" t="str">
        <f t="shared" si="180"/>
        <v/>
      </c>
      <c r="BS352" s="190" t="str">
        <f t="shared" si="182"/>
        <v/>
      </c>
      <c r="BT352" s="190" t="str">
        <f t="shared" si="162"/>
        <v/>
      </c>
      <c r="BU352" s="190" t="str">
        <f t="shared" si="162"/>
        <v/>
      </c>
      <c r="BV352" s="190" t="str">
        <f t="shared" si="162"/>
        <v/>
      </c>
      <c r="BW352" s="190" t="str">
        <f t="shared" si="162"/>
        <v/>
      </c>
      <c r="BX352" s="190" t="str">
        <f t="shared" si="162"/>
        <v/>
      </c>
      <c r="BY352" s="190" t="str">
        <f t="shared" si="162"/>
        <v/>
      </c>
      <c r="BZ352" t="e">
        <f>IF(LEFT(B352,6)=$A$1,IF(ISERROR(FIND(SALES!$M$8,MPAN!H352)),"",TRUE),"")</f>
        <v>#N/A</v>
      </c>
    </row>
    <row r="353" spans="1:78" x14ac:dyDescent="0.25">
      <c r="A353" t="e">
        <f>IF(BZ353=TRUE,BZ353&amp;COUNTIF($BZ$3:BZ353,"TRUE"),"")</f>
        <v>#N/A</v>
      </c>
      <c r="B353" s="625" t="str">
        <f t="shared" si="163"/>
        <v>00</v>
      </c>
      <c r="C353" s="626">
        <f>'F12'!E356</f>
        <v>0</v>
      </c>
      <c r="D353" s="1" t="str">
        <f t="shared" si="164"/>
        <v>0</v>
      </c>
      <c r="E353" s="1" t="str">
        <f t="shared" si="165"/>
        <v>0</v>
      </c>
      <c r="F353" t="str">
        <f t="shared" si="167"/>
        <v>0</v>
      </c>
      <c r="G353" t="e">
        <f t="shared" si="168"/>
        <v>#VALUE!</v>
      </c>
      <c r="H353" s="1">
        <f>'F12'!F356</f>
        <v>0</v>
      </c>
      <c r="I353" s="197">
        <f t="shared" si="166"/>
        <v>0.25</v>
      </c>
      <c r="J353" s="190" t="str">
        <f t="shared" si="177"/>
        <v/>
      </c>
      <c r="K353" s="190" t="str">
        <f t="shared" si="177"/>
        <v/>
      </c>
      <c r="L353" s="190" t="str">
        <f t="shared" si="177"/>
        <v/>
      </c>
      <c r="M353" s="190" t="str">
        <f t="shared" si="177"/>
        <v/>
      </c>
      <c r="N353" s="190" t="str">
        <f t="shared" si="177"/>
        <v/>
      </c>
      <c r="O353" s="190" t="str">
        <f t="shared" si="177"/>
        <v/>
      </c>
      <c r="P353" s="190" t="str">
        <f t="shared" si="177"/>
        <v/>
      </c>
      <c r="Q353" s="190" t="str">
        <f t="shared" si="177"/>
        <v/>
      </c>
      <c r="R353" s="190" t="str">
        <f t="shared" si="177"/>
        <v/>
      </c>
      <c r="S353" s="190" t="str">
        <f t="shared" si="177"/>
        <v/>
      </c>
      <c r="T353" s="190" t="str">
        <f t="shared" si="177"/>
        <v/>
      </c>
      <c r="U353" s="190" t="str">
        <f t="shared" si="177"/>
        <v/>
      </c>
      <c r="V353" s="190" t="str">
        <f t="shared" si="177"/>
        <v/>
      </c>
      <c r="W353" s="190" t="str">
        <f t="shared" si="177"/>
        <v/>
      </c>
      <c r="X353" s="190" t="str">
        <f t="shared" si="177"/>
        <v/>
      </c>
      <c r="Y353" s="190" t="str">
        <f t="shared" si="177"/>
        <v/>
      </c>
      <c r="Z353" s="190" t="str">
        <f t="shared" si="183"/>
        <v/>
      </c>
      <c r="AA353" s="190" t="str">
        <f t="shared" si="183"/>
        <v/>
      </c>
      <c r="AB353" s="190" t="str">
        <f t="shared" si="183"/>
        <v/>
      </c>
      <c r="AC353" s="190" t="str">
        <f t="shared" si="183"/>
        <v/>
      </c>
      <c r="AD353" s="190" t="str">
        <f t="shared" si="183"/>
        <v/>
      </c>
      <c r="AE353" s="190" t="str">
        <f t="shared" si="183"/>
        <v/>
      </c>
      <c r="AF353" s="190" t="str">
        <f t="shared" si="183"/>
        <v/>
      </c>
      <c r="AG353" s="190" t="str">
        <f t="shared" si="183"/>
        <v/>
      </c>
      <c r="AH353" s="190" t="str">
        <f t="shared" si="183"/>
        <v/>
      </c>
      <c r="AI353" s="190" t="str">
        <f t="shared" si="183"/>
        <v/>
      </c>
      <c r="AJ353" s="190" t="str">
        <f t="shared" si="183"/>
        <v/>
      </c>
      <c r="AK353" s="190" t="str">
        <f t="shared" si="183"/>
        <v/>
      </c>
      <c r="AL353" s="190" t="str">
        <f t="shared" si="183"/>
        <v/>
      </c>
      <c r="AM353" s="190" t="str">
        <f t="shared" si="183"/>
        <v/>
      </c>
      <c r="AN353" s="190" t="str">
        <f t="shared" si="183"/>
        <v/>
      </c>
      <c r="AO353" s="190" t="str">
        <f t="shared" si="181"/>
        <v/>
      </c>
      <c r="AP353" s="190" t="str">
        <f t="shared" si="181"/>
        <v/>
      </c>
      <c r="AQ353" s="190" t="str">
        <f t="shared" si="181"/>
        <v/>
      </c>
      <c r="AR353" s="190" t="str">
        <f t="shared" si="181"/>
        <v/>
      </c>
      <c r="AS353" s="190" t="str">
        <f t="shared" si="181"/>
        <v/>
      </c>
      <c r="AT353" s="190" t="str">
        <f t="shared" si="181"/>
        <v/>
      </c>
      <c r="AU353" s="190" t="str">
        <f t="shared" si="181"/>
        <v/>
      </c>
      <c r="AV353" s="190" t="str">
        <f t="shared" si="181"/>
        <v/>
      </c>
      <c r="AW353" s="190" t="str">
        <f t="shared" si="181"/>
        <v/>
      </c>
      <c r="AX353" s="190" t="str">
        <f t="shared" si="181"/>
        <v/>
      </c>
      <c r="AY353" s="190" t="str">
        <f t="shared" si="181"/>
        <v/>
      </c>
      <c r="AZ353" s="190" t="str">
        <f t="shared" si="181"/>
        <v/>
      </c>
      <c r="BA353" s="190" t="str">
        <f t="shared" si="181"/>
        <v/>
      </c>
      <c r="BB353" s="190" t="str">
        <f t="shared" si="181"/>
        <v/>
      </c>
      <c r="BC353" s="190" t="str">
        <f t="shared" si="181"/>
        <v/>
      </c>
      <c r="BD353" s="190" t="str">
        <f t="shared" si="181"/>
        <v/>
      </c>
      <c r="BE353" s="190" t="str">
        <f t="shared" si="180"/>
        <v/>
      </c>
      <c r="BF353" s="190" t="str">
        <f t="shared" si="180"/>
        <v/>
      </c>
      <c r="BG353" s="190" t="str">
        <f t="shared" si="180"/>
        <v/>
      </c>
      <c r="BH353" s="190" t="str">
        <f t="shared" si="180"/>
        <v/>
      </c>
      <c r="BI353" s="190" t="str">
        <f t="shared" si="180"/>
        <v/>
      </c>
      <c r="BJ353" s="190" t="str">
        <f t="shared" si="180"/>
        <v/>
      </c>
      <c r="BK353" s="190" t="str">
        <f t="shared" si="180"/>
        <v/>
      </c>
      <c r="BL353" s="190" t="str">
        <f t="shared" si="180"/>
        <v/>
      </c>
      <c r="BM353" s="190" t="str">
        <f t="shared" si="180"/>
        <v/>
      </c>
      <c r="BN353" s="190" t="str">
        <f t="shared" si="180"/>
        <v/>
      </c>
      <c r="BO353" s="190" t="str">
        <f t="shared" si="180"/>
        <v/>
      </c>
      <c r="BP353" s="190" t="str">
        <f t="shared" si="180"/>
        <v/>
      </c>
      <c r="BQ353" s="190" t="str">
        <f t="shared" si="180"/>
        <v/>
      </c>
      <c r="BR353" s="190" t="str">
        <f t="shared" si="180"/>
        <v/>
      </c>
      <c r="BS353" s="190" t="str">
        <f t="shared" si="182"/>
        <v/>
      </c>
      <c r="BT353" s="190" t="str">
        <f t="shared" si="162"/>
        <v/>
      </c>
      <c r="BU353" s="190" t="str">
        <f t="shared" si="162"/>
        <v/>
      </c>
      <c r="BV353" s="190" t="str">
        <f t="shared" si="162"/>
        <v/>
      </c>
      <c r="BW353" s="190" t="str">
        <f t="shared" si="162"/>
        <v/>
      </c>
      <c r="BX353" s="190" t="str">
        <f t="shared" si="162"/>
        <v/>
      </c>
      <c r="BY353" s="190" t="str">
        <f t="shared" si="162"/>
        <v/>
      </c>
      <c r="BZ353" t="e">
        <f>IF(LEFT(B353,6)=$A$1,IF(ISERROR(FIND(SALES!$M$8,MPAN!H353)),"",TRUE),"")</f>
        <v>#N/A</v>
      </c>
    </row>
    <row r="354" spans="1:78" x14ac:dyDescent="0.25">
      <c r="A354" t="e">
        <f>IF(BZ354=TRUE,BZ354&amp;COUNTIF($BZ$3:BZ354,"TRUE"),"")</f>
        <v>#N/A</v>
      </c>
      <c r="B354" s="625" t="str">
        <f t="shared" ref="B354:B400" si="184">D354&amp;E354</f>
        <v>00</v>
      </c>
      <c r="C354" s="626">
        <f>'F12'!E357</f>
        <v>0</v>
      </c>
      <c r="D354" s="1" t="str">
        <f t="shared" ref="D354:D400" si="185">LEFT(C354,4)</f>
        <v>0</v>
      </c>
      <c r="E354" s="1" t="str">
        <f t="shared" ref="E354:E400" si="186">RIGHT(LEFT(C354,7),2)</f>
        <v>0</v>
      </c>
      <c r="F354" t="str">
        <f t="shared" ref="F354:F400" si="187">RIGHT(LEFT(C354,10),2)</f>
        <v>0</v>
      </c>
      <c r="G354" t="e">
        <f t="shared" ref="G354:G400" si="188">RIGHT(C354,LEN(C354)-10)</f>
        <v>#VALUE!</v>
      </c>
      <c r="H354" s="1">
        <f>'F12'!F357</f>
        <v>0</v>
      </c>
      <c r="I354" s="197">
        <f t="shared" ref="I354:I400" si="189">LEN(H354)/4</f>
        <v>0.25</v>
      </c>
      <c r="J354" s="190" t="str">
        <f t="shared" si="177"/>
        <v/>
      </c>
      <c r="K354" s="190" t="str">
        <f t="shared" si="177"/>
        <v/>
      </c>
      <c r="L354" s="190" t="str">
        <f t="shared" si="177"/>
        <v/>
      </c>
      <c r="M354" s="190" t="str">
        <f t="shared" si="177"/>
        <v/>
      </c>
      <c r="N354" s="190" t="str">
        <f t="shared" si="177"/>
        <v/>
      </c>
      <c r="O354" s="190" t="str">
        <f t="shared" si="177"/>
        <v/>
      </c>
      <c r="P354" s="190" t="str">
        <f t="shared" si="177"/>
        <v/>
      </c>
      <c r="Q354" s="190" t="str">
        <f t="shared" si="177"/>
        <v/>
      </c>
      <c r="R354" s="190" t="str">
        <f t="shared" si="177"/>
        <v/>
      </c>
      <c r="S354" s="190" t="str">
        <f t="shared" si="177"/>
        <v/>
      </c>
      <c r="T354" s="190" t="str">
        <f t="shared" si="177"/>
        <v/>
      </c>
      <c r="U354" s="190" t="str">
        <f t="shared" si="177"/>
        <v/>
      </c>
      <c r="V354" s="190" t="str">
        <f t="shared" si="177"/>
        <v/>
      </c>
      <c r="W354" s="190" t="str">
        <f t="shared" si="177"/>
        <v/>
      </c>
      <c r="X354" s="190" t="str">
        <f t="shared" si="177"/>
        <v/>
      </c>
      <c r="Y354" s="190" t="str">
        <f t="shared" si="177"/>
        <v/>
      </c>
      <c r="Z354" s="190" t="str">
        <f t="shared" si="183"/>
        <v/>
      </c>
      <c r="AA354" s="190" t="str">
        <f t="shared" si="183"/>
        <v/>
      </c>
      <c r="AB354" s="190" t="str">
        <f t="shared" si="183"/>
        <v/>
      </c>
      <c r="AC354" s="190" t="str">
        <f t="shared" si="183"/>
        <v/>
      </c>
      <c r="AD354" s="190" t="str">
        <f t="shared" si="183"/>
        <v/>
      </c>
      <c r="AE354" s="190" t="str">
        <f t="shared" si="183"/>
        <v/>
      </c>
      <c r="AF354" s="190" t="str">
        <f t="shared" si="183"/>
        <v/>
      </c>
      <c r="AG354" s="190" t="str">
        <f t="shared" si="183"/>
        <v/>
      </c>
      <c r="AH354" s="190" t="str">
        <f t="shared" si="183"/>
        <v/>
      </c>
      <c r="AI354" s="190" t="str">
        <f t="shared" si="183"/>
        <v/>
      </c>
      <c r="AJ354" s="190" t="str">
        <f t="shared" si="183"/>
        <v/>
      </c>
      <c r="AK354" s="190" t="str">
        <f t="shared" si="183"/>
        <v/>
      </c>
      <c r="AL354" s="190" t="str">
        <f t="shared" si="183"/>
        <v/>
      </c>
      <c r="AM354" s="190" t="str">
        <f t="shared" si="183"/>
        <v/>
      </c>
      <c r="AN354" s="190" t="str">
        <f t="shared" si="183"/>
        <v/>
      </c>
      <c r="AO354" s="190" t="str">
        <f t="shared" si="181"/>
        <v/>
      </c>
      <c r="AP354" s="190" t="str">
        <f t="shared" si="181"/>
        <v/>
      </c>
      <c r="AQ354" s="190" t="str">
        <f t="shared" si="181"/>
        <v/>
      </c>
      <c r="AR354" s="190" t="str">
        <f t="shared" si="181"/>
        <v/>
      </c>
      <c r="AS354" s="190" t="str">
        <f t="shared" si="181"/>
        <v/>
      </c>
      <c r="AT354" s="190" t="str">
        <f t="shared" si="181"/>
        <v/>
      </c>
      <c r="AU354" s="190" t="str">
        <f t="shared" si="181"/>
        <v/>
      </c>
      <c r="AV354" s="190" t="str">
        <f t="shared" si="181"/>
        <v/>
      </c>
      <c r="AW354" s="190" t="str">
        <f t="shared" si="181"/>
        <v/>
      </c>
      <c r="AX354" s="190" t="str">
        <f t="shared" si="181"/>
        <v/>
      </c>
      <c r="AY354" s="190" t="str">
        <f t="shared" si="181"/>
        <v/>
      </c>
      <c r="AZ354" s="190" t="str">
        <f t="shared" si="181"/>
        <v/>
      </c>
      <c r="BA354" s="190" t="str">
        <f t="shared" si="181"/>
        <v/>
      </c>
      <c r="BB354" s="190" t="str">
        <f t="shared" si="181"/>
        <v/>
      </c>
      <c r="BC354" s="190" t="str">
        <f t="shared" si="181"/>
        <v/>
      </c>
      <c r="BD354" s="190" t="str">
        <f t="shared" si="181"/>
        <v/>
      </c>
      <c r="BE354" s="190" t="str">
        <f t="shared" si="180"/>
        <v/>
      </c>
      <c r="BF354" s="190" t="str">
        <f t="shared" si="180"/>
        <v/>
      </c>
      <c r="BG354" s="190" t="str">
        <f t="shared" si="180"/>
        <v/>
      </c>
      <c r="BH354" s="190" t="str">
        <f t="shared" si="180"/>
        <v/>
      </c>
      <c r="BI354" s="190" t="str">
        <f t="shared" si="180"/>
        <v/>
      </c>
      <c r="BJ354" s="190" t="str">
        <f t="shared" si="180"/>
        <v/>
      </c>
      <c r="BK354" s="190" t="str">
        <f t="shared" si="180"/>
        <v/>
      </c>
      <c r="BL354" s="190" t="str">
        <f t="shared" si="180"/>
        <v/>
      </c>
      <c r="BM354" s="190" t="str">
        <f t="shared" si="180"/>
        <v/>
      </c>
      <c r="BN354" s="190" t="str">
        <f t="shared" si="180"/>
        <v/>
      </c>
      <c r="BO354" s="190" t="str">
        <f t="shared" si="180"/>
        <v/>
      </c>
      <c r="BP354" s="190" t="str">
        <f t="shared" si="180"/>
        <v/>
      </c>
      <c r="BQ354" s="190" t="str">
        <f t="shared" si="180"/>
        <v/>
      </c>
      <c r="BR354" s="190" t="str">
        <f t="shared" si="180"/>
        <v/>
      </c>
      <c r="BS354" s="190" t="str">
        <f t="shared" si="182"/>
        <v/>
      </c>
      <c r="BT354" s="190" t="str">
        <f t="shared" si="162"/>
        <v/>
      </c>
      <c r="BU354" s="190" t="str">
        <f t="shared" si="162"/>
        <v/>
      </c>
      <c r="BV354" s="190" t="str">
        <f t="shared" si="162"/>
        <v/>
      </c>
      <c r="BW354" s="190" t="str">
        <f t="shared" si="162"/>
        <v/>
      </c>
      <c r="BX354" s="190" t="str">
        <f t="shared" si="162"/>
        <v/>
      </c>
      <c r="BY354" s="190" t="str">
        <f t="shared" si="162"/>
        <v/>
      </c>
      <c r="BZ354" t="e">
        <f>IF(LEFT(B354,6)=$A$1,IF(ISERROR(FIND(SALES!$M$8,MPAN!H354)),"",TRUE),"")</f>
        <v>#N/A</v>
      </c>
    </row>
    <row r="355" spans="1:78" x14ac:dyDescent="0.25">
      <c r="A355" t="e">
        <f>IF(BZ355=TRUE,BZ355&amp;COUNTIF($BZ$3:BZ355,"TRUE"),"")</f>
        <v>#N/A</v>
      </c>
      <c r="B355" s="625" t="str">
        <f t="shared" si="184"/>
        <v>00</v>
      </c>
      <c r="C355" s="626">
        <f>'F12'!E358</f>
        <v>0</v>
      </c>
      <c r="D355" s="1" t="str">
        <f t="shared" si="185"/>
        <v>0</v>
      </c>
      <c r="E355" s="1" t="str">
        <f t="shared" si="186"/>
        <v>0</v>
      </c>
      <c r="F355" t="str">
        <f t="shared" si="187"/>
        <v>0</v>
      </c>
      <c r="G355" t="e">
        <f t="shared" si="188"/>
        <v>#VALUE!</v>
      </c>
      <c r="H355" s="1">
        <f>'F12'!F358</f>
        <v>0</v>
      </c>
      <c r="I355" s="197">
        <f t="shared" si="189"/>
        <v>0.25</v>
      </c>
      <c r="J355" s="190" t="str">
        <f t="shared" si="177"/>
        <v/>
      </c>
      <c r="K355" s="190" t="str">
        <f t="shared" si="177"/>
        <v/>
      </c>
      <c r="L355" s="190" t="str">
        <f t="shared" si="177"/>
        <v/>
      </c>
      <c r="M355" s="190" t="str">
        <f t="shared" si="177"/>
        <v/>
      </c>
      <c r="N355" s="190" t="str">
        <f t="shared" si="177"/>
        <v/>
      </c>
      <c r="O355" s="190" t="str">
        <f t="shared" si="177"/>
        <v/>
      </c>
      <c r="P355" s="190" t="str">
        <f t="shared" si="177"/>
        <v/>
      </c>
      <c r="Q355" s="190" t="str">
        <f t="shared" si="177"/>
        <v/>
      </c>
      <c r="R355" s="190" t="str">
        <f t="shared" si="177"/>
        <v/>
      </c>
      <c r="S355" s="190" t="str">
        <f t="shared" si="177"/>
        <v/>
      </c>
      <c r="T355" s="190" t="str">
        <f t="shared" si="177"/>
        <v/>
      </c>
      <c r="U355" s="190" t="str">
        <f t="shared" si="177"/>
        <v/>
      </c>
      <c r="V355" s="190" t="str">
        <f t="shared" si="177"/>
        <v/>
      </c>
      <c r="W355" s="190" t="str">
        <f t="shared" si="177"/>
        <v/>
      </c>
      <c r="X355" s="190" t="str">
        <f t="shared" si="177"/>
        <v/>
      </c>
      <c r="Y355" s="190" t="str">
        <f t="shared" si="177"/>
        <v/>
      </c>
      <c r="Z355" s="190" t="str">
        <f t="shared" si="183"/>
        <v/>
      </c>
      <c r="AA355" s="190" t="str">
        <f t="shared" si="183"/>
        <v/>
      </c>
      <c r="AB355" s="190" t="str">
        <f t="shared" si="183"/>
        <v/>
      </c>
      <c r="AC355" s="190" t="str">
        <f t="shared" si="183"/>
        <v/>
      </c>
      <c r="AD355" s="190" t="str">
        <f t="shared" si="183"/>
        <v/>
      </c>
      <c r="AE355" s="190" t="str">
        <f t="shared" si="183"/>
        <v/>
      </c>
      <c r="AF355" s="190" t="str">
        <f t="shared" si="183"/>
        <v/>
      </c>
      <c r="AG355" s="190" t="str">
        <f t="shared" si="183"/>
        <v/>
      </c>
      <c r="AH355" s="190" t="str">
        <f t="shared" si="183"/>
        <v/>
      </c>
      <c r="AI355" s="190" t="str">
        <f t="shared" si="183"/>
        <v/>
      </c>
      <c r="AJ355" s="190" t="str">
        <f t="shared" si="183"/>
        <v/>
      </c>
      <c r="AK355" s="190" t="str">
        <f t="shared" si="183"/>
        <v/>
      </c>
      <c r="AL355" s="190" t="str">
        <f t="shared" si="183"/>
        <v/>
      </c>
      <c r="AM355" s="190" t="str">
        <f t="shared" si="183"/>
        <v/>
      </c>
      <c r="AN355" s="190" t="str">
        <f t="shared" si="183"/>
        <v/>
      </c>
      <c r="AO355" s="190" t="str">
        <f t="shared" si="181"/>
        <v/>
      </c>
      <c r="AP355" s="190" t="str">
        <f t="shared" si="181"/>
        <v/>
      </c>
      <c r="AQ355" s="190" t="str">
        <f t="shared" si="181"/>
        <v/>
      </c>
      <c r="AR355" s="190" t="str">
        <f t="shared" si="181"/>
        <v/>
      </c>
      <c r="AS355" s="190" t="str">
        <f t="shared" si="181"/>
        <v/>
      </c>
      <c r="AT355" s="190" t="str">
        <f t="shared" si="181"/>
        <v/>
      </c>
      <c r="AU355" s="190" t="str">
        <f t="shared" si="181"/>
        <v/>
      </c>
      <c r="AV355" s="190" t="str">
        <f t="shared" si="181"/>
        <v/>
      </c>
      <c r="AW355" s="190" t="str">
        <f t="shared" si="181"/>
        <v/>
      </c>
      <c r="AX355" s="190" t="str">
        <f t="shared" si="181"/>
        <v/>
      </c>
      <c r="AY355" s="190" t="str">
        <f t="shared" si="181"/>
        <v/>
      </c>
      <c r="AZ355" s="190" t="str">
        <f t="shared" si="181"/>
        <v/>
      </c>
      <c r="BA355" s="190" t="str">
        <f t="shared" si="181"/>
        <v/>
      </c>
      <c r="BB355" s="190" t="str">
        <f t="shared" si="181"/>
        <v/>
      </c>
      <c r="BC355" s="190" t="str">
        <f t="shared" si="181"/>
        <v/>
      </c>
      <c r="BD355" s="190" t="str">
        <f t="shared" si="181"/>
        <v/>
      </c>
      <c r="BE355" s="190" t="str">
        <f t="shared" si="180"/>
        <v/>
      </c>
      <c r="BF355" s="190" t="str">
        <f t="shared" si="180"/>
        <v/>
      </c>
      <c r="BG355" s="190" t="str">
        <f t="shared" si="180"/>
        <v/>
      </c>
      <c r="BH355" s="190" t="str">
        <f t="shared" si="180"/>
        <v/>
      </c>
      <c r="BI355" s="190" t="str">
        <f t="shared" si="180"/>
        <v/>
      </c>
      <c r="BJ355" s="190" t="str">
        <f t="shared" si="180"/>
        <v/>
      </c>
      <c r="BK355" s="190" t="str">
        <f t="shared" si="180"/>
        <v/>
      </c>
      <c r="BL355" s="190" t="str">
        <f t="shared" si="180"/>
        <v/>
      </c>
      <c r="BM355" s="190" t="str">
        <f t="shared" si="180"/>
        <v/>
      </c>
      <c r="BN355" s="190" t="str">
        <f t="shared" si="180"/>
        <v/>
      </c>
      <c r="BO355" s="190" t="str">
        <f t="shared" si="180"/>
        <v/>
      </c>
      <c r="BP355" s="190" t="str">
        <f t="shared" si="180"/>
        <v/>
      </c>
      <c r="BQ355" s="190" t="str">
        <f t="shared" si="180"/>
        <v/>
      </c>
      <c r="BR355" s="190" t="str">
        <f t="shared" si="180"/>
        <v/>
      </c>
      <c r="BS355" s="190" t="str">
        <f t="shared" si="182"/>
        <v/>
      </c>
      <c r="BT355" s="190" t="str">
        <f>IF(BT$2&gt;LEN($H355),IF(BT$1=1,IF(LEN($H355)=2,"0"&amp;$H355,""),""),RIGHT(LEFT($H355,BT$2),3))</f>
        <v/>
      </c>
      <c r="BU355" s="190" t="str">
        <f>IF(BU$2&gt;LEN($H355),IF(BU$1=1,IF(LEN($H355)=2,"0"&amp;$H355,""),""),RIGHT(LEFT($H355,BU$2),3))</f>
        <v/>
      </c>
      <c r="BV355" s="190" t="str">
        <f t="shared" ref="BT355:BY397" si="190">IF(BV$2&gt;LEN($H355),IF(BV$1=1,IF(LEN($H355)=2,"0"&amp;$H355,""),""),RIGHT(LEFT($H355,BV$2),3))</f>
        <v/>
      </c>
      <c r="BW355" s="190" t="str">
        <f t="shared" si="190"/>
        <v/>
      </c>
      <c r="BX355" s="190" t="str">
        <f t="shared" si="190"/>
        <v/>
      </c>
      <c r="BY355" s="190" t="str">
        <f t="shared" si="190"/>
        <v/>
      </c>
      <c r="BZ355" t="e">
        <f>IF(LEFT(B355,6)=$A$1,IF(ISERROR(FIND(SALES!$M$8,MPAN!H355)),"",TRUE),"")</f>
        <v>#N/A</v>
      </c>
    </row>
    <row r="356" spans="1:78" x14ac:dyDescent="0.25">
      <c r="A356" t="e">
        <f>IF(BZ356=TRUE,BZ356&amp;COUNTIF($BZ$3:BZ356,"TRUE"),"")</f>
        <v>#N/A</v>
      </c>
      <c r="B356" s="625" t="str">
        <f t="shared" si="184"/>
        <v>00</v>
      </c>
      <c r="C356" s="626">
        <f>'F12'!E359</f>
        <v>0</v>
      </c>
      <c r="D356" s="1" t="str">
        <f t="shared" si="185"/>
        <v>0</v>
      </c>
      <c r="E356" s="1" t="str">
        <f t="shared" si="186"/>
        <v>0</v>
      </c>
      <c r="F356" t="str">
        <f t="shared" si="187"/>
        <v>0</v>
      </c>
      <c r="G356" t="e">
        <f t="shared" si="188"/>
        <v>#VALUE!</v>
      </c>
      <c r="H356" s="1">
        <f>'F12'!F359</f>
        <v>0</v>
      </c>
      <c r="I356" s="197">
        <f t="shared" si="189"/>
        <v>0.25</v>
      </c>
      <c r="J356" s="190" t="str">
        <f t="shared" si="177"/>
        <v/>
      </c>
      <c r="K356" s="190" t="str">
        <f t="shared" si="177"/>
        <v/>
      </c>
      <c r="L356" s="190" t="str">
        <f t="shared" si="177"/>
        <v/>
      </c>
      <c r="M356" s="190" t="str">
        <f t="shared" si="177"/>
        <v/>
      </c>
      <c r="N356" s="190" t="str">
        <f t="shared" si="177"/>
        <v/>
      </c>
      <c r="O356" s="190" t="str">
        <f t="shared" si="177"/>
        <v/>
      </c>
      <c r="P356" s="190" t="str">
        <f t="shared" si="177"/>
        <v/>
      </c>
      <c r="Q356" s="190" t="str">
        <f t="shared" si="177"/>
        <v/>
      </c>
      <c r="R356" s="190" t="str">
        <f t="shared" si="177"/>
        <v/>
      </c>
      <c r="S356" s="190" t="str">
        <f t="shared" si="177"/>
        <v/>
      </c>
      <c r="T356" s="190" t="str">
        <f t="shared" si="177"/>
        <v/>
      </c>
      <c r="U356" s="190" t="str">
        <f t="shared" si="177"/>
        <v/>
      </c>
      <c r="V356" s="190" t="str">
        <f t="shared" si="177"/>
        <v/>
      </c>
      <c r="W356" s="190" t="str">
        <f t="shared" si="177"/>
        <v/>
      </c>
      <c r="X356" s="190" t="str">
        <f t="shared" si="177"/>
        <v/>
      </c>
      <c r="Y356" s="190" t="str">
        <f t="shared" si="177"/>
        <v/>
      </c>
      <c r="Z356" s="190" t="str">
        <f t="shared" si="183"/>
        <v/>
      </c>
      <c r="AA356" s="190" t="str">
        <f t="shared" si="183"/>
        <v/>
      </c>
      <c r="AB356" s="190" t="str">
        <f t="shared" si="183"/>
        <v/>
      </c>
      <c r="AC356" s="190" t="str">
        <f t="shared" si="183"/>
        <v/>
      </c>
      <c r="AD356" s="190" t="str">
        <f t="shared" si="183"/>
        <v/>
      </c>
      <c r="AE356" s="190" t="str">
        <f t="shared" si="183"/>
        <v/>
      </c>
      <c r="AF356" s="190" t="str">
        <f t="shared" si="183"/>
        <v/>
      </c>
      <c r="AG356" s="190" t="str">
        <f t="shared" si="183"/>
        <v/>
      </c>
      <c r="AH356" s="190" t="str">
        <f t="shared" si="183"/>
        <v/>
      </c>
      <c r="AI356" s="190" t="str">
        <f t="shared" si="183"/>
        <v/>
      </c>
      <c r="AJ356" s="190" t="str">
        <f t="shared" si="183"/>
        <v/>
      </c>
      <c r="AK356" s="190" t="str">
        <f t="shared" si="183"/>
        <v/>
      </c>
      <c r="AL356" s="190" t="str">
        <f t="shared" si="183"/>
        <v/>
      </c>
      <c r="AM356" s="190" t="str">
        <f t="shared" si="183"/>
        <v/>
      </c>
      <c r="AN356" s="190" t="str">
        <f t="shared" si="183"/>
        <v/>
      </c>
      <c r="AO356" s="190" t="str">
        <f t="shared" si="181"/>
        <v/>
      </c>
      <c r="AP356" s="190" t="str">
        <f t="shared" si="181"/>
        <v/>
      </c>
      <c r="AQ356" s="190" t="str">
        <f t="shared" si="181"/>
        <v/>
      </c>
      <c r="AR356" s="190" t="str">
        <f t="shared" si="181"/>
        <v/>
      </c>
      <c r="AS356" s="190" t="str">
        <f t="shared" si="181"/>
        <v/>
      </c>
      <c r="AT356" s="190" t="str">
        <f t="shared" si="181"/>
        <v/>
      </c>
      <c r="AU356" s="190" t="str">
        <f t="shared" si="181"/>
        <v/>
      </c>
      <c r="AV356" s="190" t="str">
        <f t="shared" si="181"/>
        <v/>
      </c>
      <c r="AW356" s="190" t="str">
        <f t="shared" si="181"/>
        <v/>
      </c>
      <c r="AX356" s="190" t="str">
        <f t="shared" si="181"/>
        <v/>
      </c>
      <c r="AY356" s="190" t="str">
        <f t="shared" si="181"/>
        <v/>
      </c>
      <c r="AZ356" s="190" t="str">
        <f t="shared" si="181"/>
        <v/>
      </c>
      <c r="BA356" s="190" t="str">
        <f t="shared" si="181"/>
        <v/>
      </c>
      <c r="BB356" s="190" t="str">
        <f t="shared" si="181"/>
        <v/>
      </c>
      <c r="BC356" s="190" t="str">
        <f t="shared" si="181"/>
        <v/>
      </c>
      <c r="BD356" s="190" t="str">
        <f t="shared" si="181"/>
        <v/>
      </c>
      <c r="BE356" s="190" t="str">
        <f t="shared" si="180"/>
        <v/>
      </c>
      <c r="BF356" s="190" t="str">
        <f t="shared" si="180"/>
        <v/>
      </c>
      <c r="BG356" s="190" t="str">
        <f t="shared" si="180"/>
        <v/>
      </c>
      <c r="BH356" s="190" t="str">
        <f t="shared" si="180"/>
        <v/>
      </c>
      <c r="BI356" s="190" t="str">
        <f t="shared" si="180"/>
        <v/>
      </c>
      <c r="BJ356" s="190" t="str">
        <f t="shared" si="180"/>
        <v/>
      </c>
      <c r="BK356" s="190" t="str">
        <f t="shared" si="180"/>
        <v/>
      </c>
      <c r="BL356" s="190" t="str">
        <f t="shared" si="180"/>
        <v/>
      </c>
      <c r="BM356" s="190" t="str">
        <f t="shared" si="180"/>
        <v/>
      </c>
      <c r="BN356" s="190" t="str">
        <f t="shared" si="180"/>
        <v/>
      </c>
      <c r="BO356" s="190" t="str">
        <f t="shared" si="180"/>
        <v/>
      </c>
      <c r="BP356" s="190" t="str">
        <f t="shared" si="180"/>
        <v/>
      </c>
      <c r="BQ356" s="190" t="str">
        <f t="shared" si="180"/>
        <v/>
      </c>
      <c r="BR356" s="190" t="str">
        <f t="shared" si="180"/>
        <v/>
      </c>
      <c r="BS356" s="190" t="str">
        <f t="shared" si="182"/>
        <v/>
      </c>
      <c r="BT356" s="190" t="str">
        <f t="shared" si="190"/>
        <v/>
      </c>
      <c r="BU356" s="190" t="str">
        <f t="shared" si="190"/>
        <v/>
      </c>
      <c r="BV356" s="190" t="str">
        <f t="shared" si="190"/>
        <v/>
      </c>
      <c r="BW356" s="190" t="str">
        <f t="shared" si="190"/>
        <v/>
      </c>
      <c r="BX356" s="190" t="str">
        <f t="shared" si="190"/>
        <v/>
      </c>
      <c r="BY356" s="190" t="str">
        <f t="shared" si="190"/>
        <v/>
      </c>
      <c r="BZ356" t="e">
        <f>IF(LEFT(B356,6)=$A$1,IF(ISERROR(FIND(SALES!$M$8,MPAN!H356)),"",TRUE),"")</f>
        <v>#N/A</v>
      </c>
    </row>
    <row r="357" spans="1:78" x14ac:dyDescent="0.25">
      <c r="A357" t="e">
        <f>IF(BZ357=TRUE,BZ357&amp;COUNTIF($BZ$3:BZ357,"TRUE"),"")</f>
        <v>#N/A</v>
      </c>
      <c r="B357" s="625" t="str">
        <f t="shared" si="184"/>
        <v>00</v>
      </c>
      <c r="C357" s="626">
        <f>'F12'!E360</f>
        <v>0</v>
      </c>
      <c r="D357" s="1" t="str">
        <f t="shared" si="185"/>
        <v>0</v>
      </c>
      <c r="E357" s="1" t="str">
        <f t="shared" si="186"/>
        <v>0</v>
      </c>
      <c r="F357" t="str">
        <f t="shared" si="187"/>
        <v>0</v>
      </c>
      <c r="G357" t="e">
        <f t="shared" si="188"/>
        <v>#VALUE!</v>
      </c>
      <c r="H357" s="1">
        <f>'F12'!F360</f>
        <v>0</v>
      </c>
      <c r="I357" s="197">
        <f t="shared" si="189"/>
        <v>0.25</v>
      </c>
      <c r="J357" s="190" t="str">
        <f t="shared" si="177"/>
        <v/>
      </c>
      <c r="K357" s="190" t="str">
        <f t="shared" si="177"/>
        <v/>
      </c>
      <c r="L357" s="190" t="str">
        <f t="shared" si="177"/>
        <v/>
      </c>
      <c r="M357" s="190" t="str">
        <f t="shared" si="177"/>
        <v/>
      </c>
      <c r="N357" s="190" t="str">
        <f t="shared" si="177"/>
        <v/>
      </c>
      <c r="O357" s="190" t="str">
        <f t="shared" si="177"/>
        <v/>
      </c>
      <c r="P357" s="190" t="str">
        <f t="shared" si="177"/>
        <v/>
      </c>
      <c r="Q357" s="190" t="str">
        <f t="shared" si="177"/>
        <v/>
      </c>
      <c r="R357" s="190" t="str">
        <f t="shared" si="177"/>
        <v/>
      </c>
      <c r="S357" s="190" t="str">
        <f t="shared" si="177"/>
        <v/>
      </c>
      <c r="T357" s="190" t="str">
        <f t="shared" si="177"/>
        <v/>
      </c>
      <c r="U357" s="190" t="str">
        <f t="shared" si="177"/>
        <v/>
      </c>
      <c r="V357" s="190" t="str">
        <f t="shared" si="177"/>
        <v/>
      </c>
      <c r="W357" s="190" t="str">
        <f t="shared" si="177"/>
        <v/>
      </c>
      <c r="X357" s="190" t="str">
        <f t="shared" si="177"/>
        <v/>
      </c>
      <c r="Y357" s="190" t="str">
        <f t="shared" si="177"/>
        <v/>
      </c>
      <c r="Z357" s="190" t="str">
        <f t="shared" si="183"/>
        <v/>
      </c>
      <c r="AA357" s="190" t="str">
        <f t="shared" si="183"/>
        <v/>
      </c>
      <c r="AB357" s="190" t="str">
        <f t="shared" si="183"/>
        <v/>
      </c>
      <c r="AC357" s="190" t="str">
        <f t="shared" si="183"/>
        <v/>
      </c>
      <c r="AD357" s="190" t="str">
        <f t="shared" si="183"/>
        <v/>
      </c>
      <c r="AE357" s="190" t="str">
        <f t="shared" si="183"/>
        <v/>
      </c>
      <c r="AF357" s="190" t="str">
        <f t="shared" si="183"/>
        <v/>
      </c>
      <c r="AG357" s="190" t="str">
        <f t="shared" si="183"/>
        <v/>
      </c>
      <c r="AH357" s="190" t="str">
        <f t="shared" si="183"/>
        <v/>
      </c>
      <c r="AI357" s="190" t="str">
        <f t="shared" si="183"/>
        <v/>
      </c>
      <c r="AJ357" s="190" t="str">
        <f t="shared" si="183"/>
        <v/>
      </c>
      <c r="AK357" s="190" t="str">
        <f t="shared" si="183"/>
        <v/>
      </c>
      <c r="AL357" s="190" t="str">
        <f t="shared" si="183"/>
        <v/>
      </c>
      <c r="AM357" s="190" t="str">
        <f t="shared" si="183"/>
        <v/>
      </c>
      <c r="AN357" s="190" t="str">
        <f t="shared" si="183"/>
        <v/>
      </c>
      <c r="AO357" s="190" t="str">
        <f t="shared" si="181"/>
        <v/>
      </c>
      <c r="AP357" s="190" t="str">
        <f t="shared" si="181"/>
        <v/>
      </c>
      <c r="AQ357" s="190" t="str">
        <f t="shared" si="181"/>
        <v/>
      </c>
      <c r="AR357" s="190" t="str">
        <f t="shared" si="181"/>
        <v/>
      </c>
      <c r="AS357" s="190" t="str">
        <f t="shared" si="181"/>
        <v/>
      </c>
      <c r="AT357" s="190" t="str">
        <f t="shared" si="181"/>
        <v/>
      </c>
      <c r="AU357" s="190" t="str">
        <f t="shared" si="181"/>
        <v/>
      </c>
      <c r="AV357" s="190" t="str">
        <f t="shared" si="181"/>
        <v/>
      </c>
      <c r="AW357" s="190" t="str">
        <f t="shared" si="181"/>
        <v/>
      </c>
      <c r="AX357" s="190" t="str">
        <f t="shared" si="181"/>
        <v/>
      </c>
      <c r="AY357" s="190" t="str">
        <f t="shared" si="181"/>
        <v/>
      </c>
      <c r="AZ357" s="190" t="str">
        <f t="shared" si="181"/>
        <v/>
      </c>
      <c r="BA357" s="190" t="str">
        <f t="shared" si="181"/>
        <v/>
      </c>
      <c r="BB357" s="190" t="str">
        <f t="shared" si="181"/>
        <v/>
      </c>
      <c r="BC357" s="190" t="str">
        <f t="shared" si="181"/>
        <v/>
      </c>
      <c r="BD357" s="190" t="str">
        <f t="shared" si="181"/>
        <v/>
      </c>
      <c r="BE357" s="190" t="str">
        <f t="shared" si="180"/>
        <v/>
      </c>
      <c r="BF357" s="190" t="str">
        <f t="shared" si="180"/>
        <v/>
      </c>
      <c r="BG357" s="190" t="str">
        <f t="shared" si="180"/>
        <v/>
      </c>
      <c r="BH357" s="190" t="str">
        <f t="shared" si="180"/>
        <v/>
      </c>
      <c r="BI357" s="190" t="str">
        <f t="shared" si="180"/>
        <v/>
      </c>
      <c r="BJ357" s="190" t="str">
        <f t="shared" si="180"/>
        <v/>
      </c>
      <c r="BK357" s="190" t="str">
        <f t="shared" si="180"/>
        <v/>
      </c>
      <c r="BL357" s="190" t="str">
        <f t="shared" si="180"/>
        <v/>
      </c>
      <c r="BM357" s="190" t="str">
        <f t="shared" si="180"/>
        <v/>
      </c>
      <c r="BN357" s="190" t="str">
        <f t="shared" si="180"/>
        <v/>
      </c>
      <c r="BO357" s="190" t="str">
        <f t="shared" si="180"/>
        <v/>
      </c>
      <c r="BP357" s="190" t="str">
        <f t="shared" si="180"/>
        <v/>
      </c>
      <c r="BQ357" s="190" t="str">
        <f t="shared" si="180"/>
        <v/>
      </c>
      <c r="BR357" s="190" t="str">
        <f t="shared" si="180"/>
        <v/>
      </c>
      <c r="BS357" s="190" t="str">
        <f t="shared" si="182"/>
        <v/>
      </c>
      <c r="BT357" s="190" t="str">
        <f t="shared" si="190"/>
        <v/>
      </c>
      <c r="BU357" s="190" t="str">
        <f t="shared" si="190"/>
        <v/>
      </c>
      <c r="BV357" s="190" t="str">
        <f t="shared" si="190"/>
        <v/>
      </c>
      <c r="BW357" s="190" t="str">
        <f t="shared" si="190"/>
        <v/>
      </c>
      <c r="BX357" s="190" t="str">
        <f t="shared" si="190"/>
        <v/>
      </c>
      <c r="BY357" s="190" t="str">
        <f t="shared" si="190"/>
        <v/>
      </c>
      <c r="BZ357" t="e">
        <f>IF(LEFT(B357,6)=$A$1,IF(ISERROR(FIND(SALES!$M$8,MPAN!H357)),"",TRUE),"")</f>
        <v>#N/A</v>
      </c>
    </row>
    <row r="358" spans="1:78" x14ac:dyDescent="0.25">
      <c r="A358" t="e">
        <f>IF(BZ358=TRUE,BZ358&amp;COUNTIF($BZ$3:BZ358,"TRUE"),"")</f>
        <v>#N/A</v>
      </c>
      <c r="B358" s="625" t="str">
        <f t="shared" si="184"/>
        <v>00</v>
      </c>
      <c r="C358" s="626">
        <f>'F12'!E361</f>
        <v>0</v>
      </c>
      <c r="D358" s="1" t="str">
        <f t="shared" si="185"/>
        <v>0</v>
      </c>
      <c r="E358" s="1" t="str">
        <f t="shared" si="186"/>
        <v>0</v>
      </c>
      <c r="F358" t="str">
        <f t="shared" si="187"/>
        <v>0</v>
      </c>
      <c r="G358" t="e">
        <f t="shared" si="188"/>
        <v>#VALUE!</v>
      </c>
      <c r="H358" s="1">
        <f>'F12'!F361</f>
        <v>0</v>
      </c>
      <c r="I358" s="197">
        <f t="shared" si="189"/>
        <v>0.25</v>
      </c>
      <c r="J358" s="190" t="str">
        <f t="shared" si="177"/>
        <v/>
      </c>
      <c r="K358" s="190" t="str">
        <f t="shared" si="177"/>
        <v/>
      </c>
      <c r="L358" s="190" t="str">
        <f t="shared" si="177"/>
        <v/>
      </c>
      <c r="M358" s="190" t="str">
        <f t="shared" si="177"/>
        <v/>
      </c>
      <c r="N358" s="190" t="str">
        <f t="shared" si="177"/>
        <v/>
      </c>
      <c r="O358" s="190" t="str">
        <f t="shared" si="177"/>
        <v/>
      </c>
      <c r="P358" s="190" t="str">
        <f t="shared" si="177"/>
        <v/>
      </c>
      <c r="Q358" s="190" t="str">
        <f t="shared" si="177"/>
        <v/>
      </c>
      <c r="R358" s="190" t="str">
        <f t="shared" si="177"/>
        <v/>
      </c>
      <c r="S358" s="190" t="str">
        <f t="shared" si="177"/>
        <v/>
      </c>
      <c r="T358" s="190" t="str">
        <f t="shared" si="177"/>
        <v/>
      </c>
      <c r="U358" s="190" t="str">
        <f t="shared" si="177"/>
        <v/>
      </c>
      <c r="V358" s="190" t="str">
        <f t="shared" si="177"/>
        <v/>
      </c>
      <c r="W358" s="190" t="str">
        <f t="shared" si="177"/>
        <v/>
      </c>
      <c r="X358" s="190" t="str">
        <f t="shared" si="177"/>
        <v/>
      </c>
      <c r="Y358" s="190" t="str">
        <f t="shared" ref="J358:Y374" si="191">IF(Y$2&gt;LEN($H358),IF(Y$1=1,IF(LEN($H358)=2,"0"&amp;$H358,""),""),RIGHT(LEFT($H358,Y$2),3))</f>
        <v/>
      </c>
      <c r="Z358" s="190" t="str">
        <f t="shared" si="183"/>
        <v/>
      </c>
      <c r="AA358" s="190" t="str">
        <f t="shared" si="183"/>
        <v/>
      </c>
      <c r="AB358" s="190" t="str">
        <f t="shared" si="183"/>
        <v/>
      </c>
      <c r="AC358" s="190" t="str">
        <f t="shared" si="183"/>
        <v/>
      </c>
      <c r="AD358" s="190" t="str">
        <f t="shared" si="183"/>
        <v/>
      </c>
      <c r="AE358" s="190" t="str">
        <f t="shared" si="183"/>
        <v/>
      </c>
      <c r="AF358" s="190" t="str">
        <f t="shared" si="183"/>
        <v/>
      </c>
      <c r="AG358" s="190" t="str">
        <f t="shared" si="183"/>
        <v/>
      </c>
      <c r="AH358" s="190" t="str">
        <f t="shared" si="183"/>
        <v/>
      </c>
      <c r="AI358" s="190" t="str">
        <f t="shared" si="183"/>
        <v/>
      </c>
      <c r="AJ358" s="190" t="str">
        <f t="shared" si="183"/>
        <v/>
      </c>
      <c r="AK358" s="190" t="str">
        <f t="shared" si="183"/>
        <v/>
      </c>
      <c r="AL358" s="190" t="str">
        <f t="shared" si="183"/>
        <v/>
      </c>
      <c r="AM358" s="190" t="str">
        <f t="shared" si="183"/>
        <v/>
      </c>
      <c r="AN358" s="190" t="str">
        <f t="shared" si="183"/>
        <v/>
      </c>
      <c r="AO358" s="190" t="str">
        <f t="shared" si="181"/>
        <v/>
      </c>
      <c r="AP358" s="190" t="str">
        <f t="shared" si="181"/>
        <v/>
      </c>
      <c r="AQ358" s="190" t="str">
        <f t="shared" si="181"/>
        <v/>
      </c>
      <c r="AR358" s="190" t="str">
        <f t="shared" si="181"/>
        <v/>
      </c>
      <c r="AS358" s="190" t="str">
        <f t="shared" si="181"/>
        <v/>
      </c>
      <c r="AT358" s="190" t="str">
        <f t="shared" si="181"/>
        <v/>
      </c>
      <c r="AU358" s="190" t="str">
        <f t="shared" si="181"/>
        <v/>
      </c>
      <c r="AV358" s="190" t="str">
        <f t="shared" si="181"/>
        <v/>
      </c>
      <c r="AW358" s="190" t="str">
        <f t="shared" si="181"/>
        <v/>
      </c>
      <c r="AX358" s="190" t="str">
        <f t="shared" si="181"/>
        <v/>
      </c>
      <c r="AY358" s="190" t="str">
        <f t="shared" si="181"/>
        <v/>
      </c>
      <c r="AZ358" s="190" t="str">
        <f t="shared" si="181"/>
        <v/>
      </c>
      <c r="BA358" s="190" t="str">
        <f t="shared" si="181"/>
        <v/>
      </c>
      <c r="BB358" s="190" t="str">
        <f t="shared" si="181"/>
        <v/>
      </c>
      <c r="BC358" s="190" t="str">
        <f t="shared" si="181"/>
        <v/>
      </c>
      <c r="BD358" s="190" t="str">
        <f t="shared" si="181"/>
        <v/>
      </c>
      <c r="BE358" s="190" t="str">
        <f t="shared" si="180"/>
        <v/>
      </c>
      <c r="BF358" s="190" t="str">
        <f t="shared" si="180"/>
        <v/>
      </c>
      <c r="BG358" s="190" t="str">
        <f t="shared" si="180"/>
        <v/>
      </c>
      <c r="BH358" s="190" t="str">
        <f t="shared" si="180"/>
        <v/>
      </c>
      <c r="BI358" s="190" t="str">
        <f t="shared" si="180"/>
        <v/>
      </c>
      <c r="BJ358" s="190" t="str">
        <f t="shared" si="180"/>
        <v/>
      </c>
      <c r="BK358" s="190" t="str">
        <f t="shared" si="180"/>
        <v/>
      </c>
      <c r="BL358" s="190" t="str">
        <f t="shared" si="180"/>
        <v/>
      </c>
      <c r="BM358" s="190" t="str">
        <f t="shared" si="180"/>
        <v/>
      </c>
      <c r="BN358" s="190" t="str">
        <f t="shared" si="180"/>
        <v/>
      </c>
      <c r="BO358" s="190" t="str">
        <f t="shared" si="180"/>
        <v/>
      </c>
      <c r="BP358" s="190" t="str">
        <f t="shared" si="180"/>
        <v/>
      </c>
      <c r="BQ358" s="190" t="str">
        <f t="shared" si="180"/>
        <v/>
      </c>
      <c r="BR358" s="190" t="str">
        <f t="shared" si="180"/>
        <v/>
      </c>
      <c r="BS358" s="190" t="str">
        <f t="shared" si="182"/>
        <v/>
      </c>
      <c r="BT358" s="190" t="str">
        <f t="shared" si="190"/>
        <v/>
      </c>
      <c r="BU358" s="190" t="str">
        <f t="shared" si="190"/>
        <v/>
      </c>
      <c r="BV358" s="190" t="str">
        <f t="shared" si="190"/>
        <v/>
      </c>
      <c r="BW358" s="190" t="str">
        <f t="shared" si="190"/>
        <v/>
      </c>
      <c r="BX358" s="190" t="str">
        <f t="shared" si="190"/>
        <v/>
      </c>
      <c r="BY358" s="190" t="str">
        <f t="shared" si="190"/>
        <v/>
      </c>
      <c r="BZ358" t="e">
        <f>IF(LEFT(B358,6)=$A$1,IF(ISERROR(FIND(SALES!$M$8,MPAN!H358)),"",TRUE),"")</f>
        <v>#N/A</v>
      </c>
    </row>
    <row r="359" spans="1:78" x14ac:dyDescent="0.25">
      <c r="A359" t="e">
        <f>IF(BZ359=TRUE,BZ359&amp;COUNTIF($BZ$3:BZ359,"TRUE"),"")</f>
        <v>#N/A</v>
      </c>
      <c r="B359" s="625" t="str">
        <f t="shared" si="184"/>
        <v>00</v>
      </c>
      <c r="C359" s="626">
        <f>'F12'!E362</f>
        <v>0</v>
      </c>
      <c r="D359" s="1" t="str">
        <f t="shared" si="185"/>
        <v>0</v>
      </c>
      <c r="E359" s="1" t="str">
        <f t="shared" si="186"/>
        <v>0</v>
      </c>
      <c r="F359" t="str">
        <f t="shared" si="187"/>
        <v>0</v>
      </c>
      <c r="G359" t="e">
        <f t="shared" si="188"/>
        <v>#VALUE!</v>
      </c>
      <c r="H359" s="1">
        <f>'F12'!F362</f>
        <v>0</v>
      </c>
      <c r="I359" s="197">
        <f t="shared" si="189"/>
        <v>0.25</v>
      </c>
      <c r="J359" s="190" t="str">
        <f t="shared" si="191"/>
        <v/>
      </c>
      <c r="K359" s="190" t="str">
        <f t="shared" si="191"/>
        <v/>
      </c>
      <c r="L359" s="190" t="str">
        <f t="shared" si="191"/>
        <v/>
      </c>
      <c r="M359" s="190" t="str">
        <f t="shared" si="191"/>
        <v/>
      </c>
      <c r="N359" s="190" t="str">
        <f t="shared" si="191"/>
        <v/>
      </c>
      <c r="O359" s="190" t="str">
        <f t="shared" si="191"/>
        <v/>
      </c>
      <c r="P359" s="190" t="str">
        <f t="shared" si="191"/>
        <v/>
      </c>
      <c r="Q359" s="190" t="str">
        <f t="shared" si="191"/>
        <v/>
      </c>
      <c r="R359" s="190" t="str">
        <f t="shared" si="191"/>
        <v/>
      </c>
      <c r="S359" s="190" t="str">
        <f t="shared" si="191"/>
        <v/>
      </c>
      <c r="T359" s="190" t="str">
        <f t="shared" si="191"/>
        <v/>
      </c>
      <c r="U359" s="190" t="str">
        <f t="shared" si="191"/>
        <v/>
      </c>
      <c r="V359" s="190" t="str">
        <f t="shared" si="191"/>
        <v/>
      </c>
      <c r="W359" s="190" t="str">
        <f t="shared" si="191"/>
        <v/>
      </c>
      <c r="X359" s="190" t="str">
        <f t="shared" si="191"/>
        <v/>
      </c>
      <c r="Y359" s="190" t="str">
        <f t="shared" si="191"/>
        <v/>
      </c>
      <c r="Z359" s="190" t="str">
        <f t="shared" si="183"/>
        <v/>
      </c>
      <c r="AA359" s="190" t="str">
        <f t="shared" si="183"/>
        <v/>
      </c>
      <c r="AB359" s="190" t="str">
        <f t="shared" si="183"/>
        <v/>
      </c>
      <c r="AC359" s="190" t="str">
        <f t="shared" si="183"/>
        <v/>
      </c>
      <c r="AD359" s="190" t="str">
        <f t="shared" si="183"/>
        <v/>
      </c>
      <c r="AE359" s="190" t="str">
        <f t="shared" si="183"/>
        <v/>
      </c>
      <c r="AF359" s="190" t="str">
        <f t="shared" si="183"/>
        <v/>
      </c>
      <c r="AG359" s="190" t="str">
        <f t="shared" si="183"/>
        <v/>
      </c>
      <c r="AH359" s="190" t="str">
        <f t="shared" si="183"/>
        <v/>
      </c>
      <c r="AI359" s="190" t="str">
        <f t="shared" si="183"/>
        <v/>
      </c>
      <c r="AJ359" s="190" t="str">
        <f t="shared" si="183"/>
        <v/>
      </c>
      <c r="AK359" s="190" t="str">
        <f t="shared" si="183"/>
        <v/>
      </c>
      <c r="AL359" s="190" t="str">
        <f t="shared" si="183"/>
        <v/>
      </c>
      <c r="AM359" s="190" t="str">
        <f t="shared" si="183"/>
        <v/>
      </c>
      <c r="AN359" s="190" t="str">
        <f t="shared" si="183"/>
        <v/>
      </c>
      <c r="AO359" s="190" t="str">
        <f t="shared" si="181"/>
        <v/>
      </c>
      <c r="AP359" s="190" t="str">
        <f t="shared" si="181"/>
        <v/>
      </c>
      <c r="AQ359" s="190" t="str">
        <f t="shared" si="181"/>
        <v/>
      </c>
      <c r="AR359" s="190" t="str">
        <f t="shared" si="181"/>
        <v/>
      </c>
      <c r="AS359" s="190" t="str">
        <f t="shared" si="181"/>
        <v/>
      </c>
      <c r="AT359" s="190" t="str">
        <f t="shared" si="181"/>
        <v/>
      </c>
      <c r="AU359" s="190" t="str">
        <f t="shared" si="181"/>
        <v/>
      </c>
      <c r="AV359" s="190" t="str">
        <f t="shared" si="181"/>
        <v/>
      </c>
      <c r="AW359" s="190" t="str">
        <f t="shared" si="181"/>
        <v/>
      </c>
      <c r="AX359" s="190" t="str">
        <f t="shared" si="181"/>
        <v/>
      </c>
      <c r="AY359" s="190" t="str">
        <f t="shared" si="181"/>
        <v/>
      </c>
      <c r="AZ359" s="190" t="str">
        <f t="shared" si="181"/>
        <v/>
      </c>
      <c r="BA359" s="190" t="str">
        <f t="shared" si="181"/>
        <v/>
      </c>
      <c r="BB359" s="190" t="str">
        <f t="shared" si="181"/>
        <v/>
      </c>
      <c r="BC359" s="190" t="str">
        <f t="shared" si="181"/>
        <v/>
      </c>
      <c r="BD359" s="190" t="str">
        <f t="shared" si="181"/>
        <v/>
      </c>
      <c r="BE359" s="190" t="str">
        <f t="shared" si="180"/>
        <v/>
      </c>
      <c r="BF359" s="190" t="str">
        <f t="shared" si="180"/>
        <v/>
      </c>
      <c r="BG359" s="190" t="str">
        <f t="shared" si="180"/>
        <v/>
      </c>
      <c r="BH359" s="190" t="str">
        <f t="shared" si="180"/>
        <v/>
      </c>
      <c r="BI359" s="190" t="str">
        <f t="shared" si="180"/>
        <v/>
      </c>
      <c r="BJ359" s="190" t="str">
        <f t="shared" si="180"/>
        <v/>
      </c>
      <c r="BK359" s="190" t="str">
        <f t="shared" si="180"/>
        <v/>
      </c>
      <c r="BL359" s="190" t="str">
        <f t="shared" si="180"/>
        <v/>
      </c>
      <c r="BM359" s="190" t="str">
        <f t="shared" si="180"/>
        <v/>
      </c>
      <c r="BN359" s="190" t="str">
        <f t="shared" si="180"/>
        <v/>
      </c>
      <c r="BO359" s="190" t="str">
        <f t="shared" si="180"/>
        <v/>
      </c>
      <c r="BP359" s="190" t="str">
        <f t="shared" si="180"/>
        <v/>
      </c>
      <c r="BQ359" s="190" t="str">
        <f t="shared" si="180"/>
        <v/>
      </c>
      <c r="BR359" s="190" t="str">
        <f t="shared" si="180"/>
        <v/>
      </c>
      <c r="BS359" s="190" t="str">
        <f t="shared" si="182"/>
        <v/>
      </c>
      <c r="BT359" s="190" t="str">
        <f t="shared" si="190"/>
        <v/>
      </c>
      <c r="BU359" s="190" t="str">
        <f t="shared" si="190"/>
        <v/>
      </c>
      <c r="BV359" s="190" t="str">
        <f t="shared" si="190"/>
        <v/>
      </c>
      <c r="BW359" s="190" t="str">
        <f t="shared" si="190"/>
        <v/>
      </c>
      <c r="BX359" s="190" t="str">
        <f t="shared" si="190"/>
        <v/>
      </c>
      <c r="BY359" s="190" t="str">
        <f t="shared" si="190"/>
        <v/>
      </c>
      <c r="BZ359" t="e">
        <f>IF(LEFT(B359,6)=$A$1,IF(ISERROR(FIND(SALES!$M$8,MPAN!H359)),"",TRUE),"")</f>
        <v>#N/A</v>
      </c>
    </row>
    <row r="360" spans="1:78" x14ac:dyDescent="0.25">
      <c r="A360" t="e">
        <f>IF(BZ360=TRUE,BZ360&amp;COUNTIF($BZ$3:BZ360,"TRUE"),"")</f>
        <v>#N/A</v>
      </c>
      <c r="B360" s="625" t="str">
        <f t="shared" si="184"/>
        <v>00</v>
      </c>
      <c r="C360" s="626">
        <f>'F12'!E363</f>
        <v>0</v>
      </c>
      <c r="D360" s="1" t="str">
        <f t="shared" si="185"/>
        <v>0</v>
      </c>
      <c r="E360" s="1" t="str">
        <f t="shared" si="186"/>
        <v>0</v>
      </c>
      <c r="F360" t="str">
        <f t="shared" si="187"/>
        <v>0</v>
      </c>
      <c r="G360" t="e">
        <f t="shared" si="188"/>
        <v>#VALUE!</v>
      </c>
      <c r="H360" s="1">
        <f>'F12'!F363</f>
        <v>0</v>
      </c>
      <c r="I360" s="197">
        <f t="shared" si="189"/>
        <v>0.25</v>
      </c>
      <c r="J360" s="190" t="str">
        <f t="shared" si="191"/>
        <v/>
      </c>
      <c r="K360" s="190" t="str">
        <f t="shared" si="191"/>
        <v/>
      </c>
      <c r="L360" s="190" t="str">
        <f t="shared" si="191"/>
        <v/>
      </c>
      <c r="M360" s="190" t="str">
        <f t="shared" si="191"/>
        <v/>
      </c>
      <c r="N360" s="190" t="str">
        <f t="shared" si="191"/>
        <v/>
      </c>
      <c r="O360" s="190" t="str">
        <f t="shared" si="191"/>
        <v/>
      </c>
      <c r="P360" s="190" t="str">
        <f t="shared" si="191"/>
        <v/>
      </c>
      <c r="Q360" s="190" t="str">
        <f t="shared" si="191"/>
        <v/>
      </c>
      <c r="R360" s="190" t="str">
        <f t="shared" si="191"/>
        <v/>
      </c>
      <c r="S360" s="190" t="str">
        <f t="shared" si="191"/>
        <v/>
      </c>
      <c r="T360" s="190" t="str">
        <f t="shared" si="191"/>
        <v/>
      </c>
      <c r="U360" s="190" t="str">
        <f t="shared" si="191"/>
        <v/>
      </c>
      <c r="V360" s="190" t="str">
        <f t="shared" si="191"/>
        <v/>
      </c>
      <c r="W360" s="190" t="str">
        <f t="shared" si="191"/>
        <v/>
      </c>
      <c r="X360" s="190" t="str">
        <f t="shared" si="191"/>
        <v/>
      </c>
      <c r="Y360" s="190" t="str">
        <f t="shared" si="191"/>
        <v/>
      </c>
      <c r="Z360" s="190" t="str">
        <f t="shared" si="183"/>
        <v/>
      </c>
      <c r="AA360" s="190" t="str">
        <f t="shared" si="183"/>
        <v/>
      </c>
      <c r="AB360" s="190" t="str">
        <f t="shared" si="183"/>
        <v/>
      </c>
      <c r="AC360" s="190" t="str">
        <f t="shared" si="183"/>
        <v/>
      </c>
      <c r="AD360" s="190" t="str">
        <f t="shared" si="183"/>
        <v/>
      </c>
      <c r="AE360" s="190" t="str">
        <f t="shared" si="183"/>
        <v/>
      </c>
      <c r="AF360" s="190" t="str">
        <f t="shared" si="183"/>
        <v/>
      </c>
      <c r="AG360" s="190" t="str">
        <f t="shared" si="183"/>
        <v/>
      </c>
      <c r="AH360" s="190" t="str">
        <f t="shared" si="183"/>
        <v/>
      </c>
      <c r="AI360" s="190" t="str">
        <f t="shared" si="183"/>
        <v/>
      </c>
      <c r="AJ360" s="190" t="str">
        <f t="shared" si="183"/>
        <v/>
      </c>
      <c r="AK360" s="190" t="str">
        <f t="shared" si="183"/>
        <v/>
      </c>
      <c r="AL360" s="190" t="str">
        <f t="shared" si="183"/>
        <v/>
      </c>
      <c r="AM360" s="190" t="str">
        <f t="shared" si="183"/>
        <v/>
      </c>
      <c r="AN360" s="190" t="str">
        <f t="shared" si="183"/>
        <v/>
      </c>
      <c r="AO360" s="190" t="str">
        <f t="shared" si="181"/>
        <v/>
      </c>
      <c r="AP360" s="190" t="str">
        <f t="shared" si="181"/>
        <v/>
      </c>
      <c r="AQ360" s="190" t="str">
        <f t="shared" si="181"/>
        <v/>
      </c>
      <c r="AR360" s="190" t="str">
        <f t="shared" si="181"/>
        <v/>
      </c>
      <c r="AS360" s="190" t="str">
        <f t="shared" si="181"/>
        <v/>
      </c>
      <c r="AT360" s="190" t="str">
        <f t="shared" si="181"/>
        <v/>
      </c>
      <c r="AU360" s="190" t="str">
        <f t="shared" si="181"/>
        <v/>
      </c>
      <c r="AV360" s="190" t="str">
        <f t="shared" si="181"/>
        <v/>
      </c>
      <c r="AW360" s="190" t="str">
        <f t="shared" si="181"/>
        <v/>
      </c>
      <c r="AX360" s="190" t="str">
        <f t="shared" si="181"/>
        <v/>
      </c>
      <c r="AY360" s="190" t="str">
        <f t="shared" si="181"/>
        <v/>
      </c>
      <c r="AZ360" s="190" t="str">
        <f t="shared" si="181"/>
        <v/>
      </c>
      <c r="BA360" s="190" t="str">
        <f t="shared" si="181"/>
        <v/>
      </c>
      <c r="BB360" s="190" t="str">
        <f t="shared" si="181"/>
        <v/>
      </c>
      <c r="BC360" s="190" t="str">
        <f t="shared" si="181"/>
        <v/>
      </c>
      <c r="BD360" s="190" t="str">
        <f t="shared" si="181"/>
        <v/>
      </c>
      <c r="BE360" s="190" t="str">
        <f t="shared" si="180"/>
        <v/>
      </c>
      <c r="BF360" s="190" t="str">
        <f t="shared" si="180"/>
        <v/>
      </c>
      <c r="BG360" s="190" t="str">
        <f t="shared" si="180"/>
        <v/>
      </c>
      <c r="BH360" s="190" t="str">
        <f t="shared" si="180"/>
        <v/>
      </c>
      <c r="BI360" s="190" t="str">
        <f t="shared" si="180"/>
        <v/>
      </c>
      <c r="BJ360" s="190" t="str">
        <f t="shared" si="180"/>
        <v/>
      </c>
      <c r="BK360" s="190" t="str">
        <f t="shared" si="180"/>
        <v/>
      </c>
      <c r="BL360" s="190" t="str">
        <f t="shared" si="180"/>
        <v/>
      </c>
      <c r="BM360" s="190" t="str">
        <f t="shared" si="180"/>
        <v/>
      </c>
      <c r="BN360" s="190" t="str">
        <f t="shared" si="180"/>
        <v/>
      </c>
      <c r="BO360" s="190" t="str">
        <f t="shared" si="180"/>
        <v/>
      </c>
      <c r="BP360" s="190" t="str">
        <f t="shared" si="180"/>
        <v/>
      </c>
      <c r="BQ360" s="190" t="str">
        <f t="shared" si="180"/>
        <v/>
      </c>
      <c r="BR360" s="190" t="str">
        <f t="shared" si="180"/>
        <v/>
      </c>
      <c r="BS360" s="190" t="str">
        <f t="shared" si="182"/>
        <v/>
      </c>
      <c r="BT360" s="190" t="str">
        <f t="shared" si="190"/>
        <v/>
      </c>
      <c r="BU360" s="190" t="str">
        <f t="shared" si="190"/>
        <v/>
      </c>
      <c r="BV360" s="190" t="str">
        <f t="shared" si="190"/>
        <v/>
      </c>
      <c r="BW360" s="190" t="str">
        <f t="shared" si="190"/>
        <v/>
      </c>
      <c r="BX360" s="190" t="str">
        <f t="shared" si="190"/>
        <v/>
      </c>
      <c r="BY360" s="190" t="str">
        <f t="shared" si="190"/>
        <v/>
      </c>
      <c r="BZ360" t="e">
        <f>IF(LEFT(B360,6)=$A$1,IF(ISERROR(FIND(SALES!$M$8,MPAN!H360)),"",TRUE),"")</f>
        <v>#N/A</v>
      </c>
    </row>
    <row r="361" spans="1:78" x14ac:dyDescent="0.25">
      <c r="A361" t="e">
        <f>IF(BZ361=TRUE,BZ361&amp;COUNTIF($BZ$3:BZ361,"TRUE"),"")</f>
        <v>#N/A</v>
      </c>
      <c r="B361" s="625" t="str">
        <f t="shared" si="184"/>
        <v>00</v>
      </c>
      <c r="C361" s="626">
        <f>'F12'!E364</f>
        <v>0</v>
      </c>
      <c r="D361" s="1" t="str">
        <f t="shared" si="185"/>
        <v>0</v>
      </c>
      <c r="E361" s="1" t="str">
        <f t="shared" si="186"/>
        <v>0</v>
      </c>
      <c r="F361" t="str">
        <f t="shared" si="187"/>
        <v>0</v>
      </c>
      <c r="G361" t="e">
        <f t="shared" si="188"/>
        <v>#VALUE!</v>
      </c>
      <c r="H361" s="1">
        <f>'F12'!F364</f>
        <v>0</v>
      </c>
      <c r="I361" s="197">
        <f t="shared" si="189"/>
        <v>0.25</v>
      </c>
      <c r="J361" s="190" t="str">
        <f t="shared" si="191"/>
        <v/>
      </c>
      <c r="K361" s="190" t="str">
        <f t="shared" si="191"/>
        <v/>
      </c>
      <c r="L361" s="190" t="str">
        <f t="shared" si="191"/>
        <v/>
      </c>
      <c r="M361" s="190" t="str">
        <f t="shared" si="191"/>
        <v/>
      </c>
      <c r="N361" s="190" t="str">
        <f t="shared" si="191"/>
        <v/>
      </c>
      <c r="O361" s="190" t="str">
        <f t="shared" si="191"/>
        <v/>
      </c>
      <c r="P361" s="190" t="str">
        <f t="shared" si="191"/>
        <v/>
      </c>
      <c r="Q361" s="190" t="str">
        <f t="shared" si="191"/>
        <v/>
      </c>
      <c r="R361" s="190" t="str">
        <f t="shared" si="191"/>
        <v/>
      </c>
      <c r="S361" s="190" t="str">
        <f t="shared" si="191"/>
        <v/>
      </c>
      <c r="T361" s="190" t="str">
        <f t="shared" si="191"/>
        <v/>
      </c>
      <c r="U361" s="190" t="str">
        <f t="shared" si="191"/>
        <v/>
      </c>
      <c r="V361" s="190" t="str">
        <f t="shared" si="191"/>
        <v/>
      </c>
      <c r="W361" s="190" t="str">
        <f t="shared" si="191"/>
        <v/>
      </c>
      <c r="X361" s="190" t="str">
        <f t="shared" si="191"/>
        <v/>
      </c>
      <c r="Y361" s="190" t="str">
        <f t="shared" si="191"/>
        <v/>
      </c>
      <c r="Z361" s="190" t="str">
        <f t="shared" si="183"/>
        <v/>
      </c>
      <c r="AA361" s="190" t="str">
        <f t="shared" si="183"/>
        <v/>
      </c>
      <c r="AB361" s="190" t="str">
        <f t="shared" si="183"/>
        <v/>
      </c>
      <c r="AC361" s="190" t="str">
        <f t="shared" si="183"/>
        <v/>
      </c>
      <c r="AD361" s="190" t="str">
        <f t="shared" si="183"/>
        <v/>
      </c>
      <c r="AE361" s="190" t="str">
        <f t="shared" si="183"/>
        <v/>
      </c>
      <c r="AF361" s="190" t="str">
        <f t="shared" si="183"/>
        <v/>
      </c>
      <c r="AG361" s="190" t="str">
        <f t="shared" si="183"/>
        <v/>
      </c>
      <c r="AH361" s="190" t="str">
        <f t="shared" si="183"/>
        <v/>
      </c>
      <c r="AI361" s="190" t="str">
        <f t="shared" si="183"/>
        <v/>
      </c>
      <c r="AJ361" s="190" t="str">
        <f t="shared" si="183"/>
        <v/>
      </c>
      <c r="AK361" s="190" t="str">
        <f t="shared" si="183"/>
        <v/>
      </c>
      <c r="AL361" s="190" t="str">
        <f t="shared" si="183"/>
        <v/>
      </c>
      <c r="AM361" s="190" t="str">
        <f t="shared" si="183"/>
        <v/>
      </c>
      <c r="AN361" s="190" t="str">
        <f t="shared" si="183"/>
        <v/>
      </c>
      <c r="AO361" s="190" t="str">
        <f t="shared" si="181"/>
        <v/>
      </c>
      <c r="AP361" s="190" t="str">
        <f t="shared" si="181"/>
        <v/>
      </c>
      <c r="AQ361" s="190" t="str">
        <f t="shared" si="181"/>
        <v/>
      </c>
      <c r="AR361" s="190" t="str">
        <f t="shared" si="181"/>
        <v/>
      </c>
      <c r="AS361" s="190" t="str">
        <f t="shared" si="181"/>
        <v/>
      </c>
      <c r="AT361" s="190" t="str">
        <f t="shared" si="181"/>
        <v/>
      </c>
      <c r="AU361" s="190" t="str">
        <f t="shared" si="181"/>
        <v/>
      </c>
      <c r="AV361" s="190" t="str">
        <f t="shared" si="181"/>
        <v/>
      </c>
      <c r="AW361" s="190" t="str">
        <f t="shared" si="181"/>
        <v/>
      </c>
      <c r="AX361" s="190" t="str">
        <f t="shared" si="181"/>
        <v/>
      </c>
      <c r="AY361" s="190" t="str">
        <f t="shared" si="181"/>
        <v/>
      </c>
      <c r="AZ361" s="190" t="str">
        <f t="shared" si="181"/>
        <v/>
      </c>
      <c r="BA361" s="190" t="str">
        <f t="shared" si="181"/>
        <v/>
      </c>
      <c r="BB361" s="190" t="str">
        <f t="shared" si="181"/>
        <v/>
      </c>
      <c r="BC361" s="190" t="str">
        <f t="shared" si="181"/>
        <v/>
      </c>
      <c r="BD361" s="190" t="str">
        <f t="shared" si="181"/>
        <v/>
      </c>
      <c r="BE361" s="190" t="str">
        <f t="shared" si="180"/>
        <v/>
      </c>
      <c r="BF361" s="190" t="str">
        <f t="shared" si="180"/>
        <v/>
      </c>
      <c r="BG361" s="190" t="str">
        <f t="shared" si="180"/>
        <v/>
      </c>
      <c r="BH361" s="190" t="str">
        <f t="shared" si="180"/>
        <v/>
      </c>
      <c r="BI361" s="190" t="str">
        <f t="shared" si="180"/>
        <v/>
      </c>
      <c r="BJ361" s="190" t="str">
        <f t="shared" si="180"/>
        <v/>
      </c>
      <c r="BK361" s="190" t="str">
        <f t="shared" si="180"/>
        <v/>
      </c>
      <c r="BL361" s="190" t="str">
        <f t="shared" si="180"/>
        <v/>
      </c>
      <c r="BM361" s="190" t="str">
        <f t="shared" si="180"/>
        <v/>
      </c>
      <c r="BN361" s="190" t="str">
        <f t="shared" si="180"/>
        <v/>
      </c>
      <c r="BO361" s="190" t="str">
        <f t="shared" si="180"/>
        <v/>
      </c>
      <c r="BP361" s="190" t="str">
        <f t="shared" si="180"/>
        <v/>
      </c>
      <c r="BQ361" s="190" t="str">
        <f t="shared" si="180"/>
        <v/>
      </c>
      <c r="BR361" s="190" t="str">
        <f t="shared" si="180"/>
        <v/>
      </c>
      <c r="BS361" s="190" t="str">
        <f t="shared" si="182"/>
        <v/>
      </c>
      <c r="BT361" s="190" t="str">
        <f t="shared" si="190"/>
        <v/>
      </c>
      <c r="BU361" s="190" t="str">
        <f t="shared" si="190"/>
        <v/>
      </c>
      <c r="BV361" s="190" t="str">
        <f t="shared" si="190"/>
        <v/>
      </c>
      <c r="BW361" s="190" t="str">
        <f t="shared" si="190"/>
        <v/>
      </c>
      <c r="BX361" s="190" t="str">
        <f t="shared" si="190"/>
        <v/>
      </c>
      <c r="BY361" s="190" t="str">
        <f t="shared" si="190"/>
        <v/>
      </c>
      <c r="BZ361" t="e">
        <f>IF(LEFT(B361,6)=$A$1,IF(ISERROR(FIND(SALES!$M$8,MPAN!H361)),"",TRUE),"")</f>
        <v>#N/A</v>
      </c>
    </row>
    <row r="362" spans="1:78" x14ac:dyDescent="0.25">
      <c r="A362" t="e">
        <f>IF(BZ362=TRUE,BZ362&amp;COUNTIF($BZ$3:BZ362,"TRUE"),"")</f>
        <v>#N/A</v>
      </c>
      <c r="B362" s="625" t="str">
        <f t="shared" si="184"/>
        <v>00</v>
      </c>
      <c r="C362" s="626">
        <f>'F12'!E365</f>
        <v>0</v>
      </c>
      <c r="D362" s="1" t="str">
        <f t="shared" si="185"/>
        <v>0</v>
      </c>
      <c r="E362" s="1" t="str">
        <f t="shared" si="186"/>
        <v>0</v>
      </c>
      <c r="F362" t="str">
        <f t="shared" si="187"/>
        <v>0</v>
      </c>
      <c r="G362" t="e">
        <f t="shared" si="188"/>
        <v>#VALUE!</v>
      </c>
      <c r="H362" s="1">
        <f>'F12'!F365</f>
        <v>0</v>
      </c>
      <c r="I362" s="197">
        <f t="shared" si="189"/>
        <v>0.25</v>
      </c>
      <c r="J362" s="190" t="str">
        <f t="shared" si="191"/>
        <v/>
      </c>
      <c r="K362" s="190" t="str">
        <f t="shared" si="191"/>
        <v/>
      </c>
      <c r="L362" s="190" t="str">
        <f t="shared" si="191"/>
        <v/>
      </c>
      <c r="M362" s="190" t="str">
        <f t="shared" si="191"/>
        <v/>
      </c>
      <c r="N362" s="190" t="str">
        <f t="shared" si="191"/>
        <v/>
      </c>
      <c r="O362" s="190" t="str">
        <f t="shared" si="191"/>
        <v/>
      </c>
      <c r="P362" s="190" t="str">
        <f t="shared" si="191"/>
        <v/>
      </c>
      <c r="Q362" s="190" t="str">
        <f t="shared" si="191"/>
        <v/>
      </c>
      <c r="R362" s="190" t="str">
        <f t="shared" si="191"/>
        <v/>
      </c>
      <c r="S362" s="190" t="str">
        <f t="shared" si="191"/>
        <v/>
      </c>
      <c r="T362" s="190" t="str">
        <f t="shared" si="191"/>
        <v/>
      </c>
      <c r="U362" s="190" t="str">
        <f t="shared" si="191"/>
        <v/>
      </c>
      <c r="V362" s="190" t="str">
        <f t="shared" si="191"/>
        <v/>
      </c>
      <c r="W362" s="190" t="str">
        <f t="shared" si="191"/>
        <v/>
      </c>
      <c r="X362" s="190" t="str">
        <f t="shared" si="191"/>
        <v/>
      </c>
      <c r="Y362" s="190" t="str">
        <f t="shared" si="191"/>
        <v/>
      </c>
      <c r="Z362" s="190" t="str">
        <f t="shared" si="183"/>
        <v/>
      </c>
      <c r="AA362" s="190" t="str">
        <f t="shared" si="183"/>
        <v/>
      </c>
      <c r="AB362" s="190" t="str">
        <f t="shared" si="183"/>
        <v/>
      </c>
      <c r="AC362" s="190" t="str">
        <f t="shared" si="183"/>
        <v/>
      </c>
      <c r="AD362" s="190" t="str">
        <f t="shared" si="183"/>
        <v/>
      </c>
      <c r="AE362" s="190" t="str">
        <f t="shared" si="183"/>
        <v/>
      </c>
      <c r="AF362" s="190" t="str">
        <f t="shared" si="183"/>
        <v/>
      </c>
      <c r="AG362" s="190" t="str">
        <f t="shared" si="183"/>
        <v/>
      </c>
      <c r="AH362" s="190" t="str">
        <f t="shared" si="183"/>
        <v/>
      </c>
      <c r="AI362" s="190" t="str">
        <f t="shared" si="183"/>
        <v/>
      </c>
      <c r="AJ362" s="190" t="str">
        <f t="shared" si="183"/>
        <v/>
      </c>
      <c r="AK362" s="190" t="str">
        <f t="shared" si="183"/>
        <v/>
      </c>
      <c r="AL362" s="190" t="str">
        <f t="shared" si="183"/>
        <v/>
      </c>
      <c r="AM362" s="190" t="str">
        <f t="shared" si="183"/>
        <v/>
      </c>
      <c r="AN362" s="190" t="str">
        <f t="shared" si="183"/>
        <v/>
      </c>
      <c r="AO362" s="190" t="str">
        <f t="shared" si="181"/>
        <v/>
      </c>
      <c r="AP362" s="190" t="str">
        <f t="shared" si="181"/>
        <v/>
      </c>
      <c r="AQ362" s="190" t="str">
        <f t="shared" si="181"/>
        <v/>
      </c>
      <c r="AR362" s="190" t="str">
        <f t="shared" si="181"/>
        <v/>
      </c>
      <c r="AS362" s="190" t="str">
        <f t="shared" si="181"/>
        <v/>
      </c>
      <c r="AT362" s="190" t="str">
        <f t="shared" si="181"/>
        <v/>
      </c>
      <c r="AU362" s="190" t="str">
        <f t="shared" si="181"/>
        <v/>
      </c>
      <c r="AV362" s="190" t="str">
        <f t="shared" si="181"/>
        <v/>
      </c>
      <c r="AW362" s="190" t="str">
        <f t="shared" si="181"/>
        <v/>
      </c>
      <c r="AX362" s="190" t="str">
        <f t="shared" si="181"/>
        <v/>
      </c>
      <c r="AY362" s="190" t="str">
        <f t="shared" si="181"/>
        <v/>
      </c>
      <c r="AZ362" s="190" t="str">
        <f t="shared" si="181"/>
        <v/>
      </c>
      <c r="BA362" s="190" t="str">
        <f t="shared" si="181"/>
        <v/>
      </c>
      <c r="BB362" s="190" t="str">
        <f t="shared" si="181"/>
        <v/>
      </c>
      <c r="BC362" s="190" t="str">
        <f t="shared" si="181"/>
        <v/>
      </c>
      <c r="BD362" s="190" t="str">
        <f t="shared" si="181"/>
        <v/>
      </c>
      <c r="BE362" s="190" t="str">
        <f t="shared" si="180"/>
        <v/>
      </c>
      <c r="BF362" s="190" t="str">
        <f t="shared" si="180"/>
        <v/>
      </c>
      <c r="BG362" s="190" t="str">
        <f t="shared" si="180"/>
        <v/>
      </c>
      <c r="BH362" s="190" t="str">
        <f t="shared" si="180"/>
        <v/>
      </c>
      <c r="BI362" s="190" t="str">
        <f t="shared" si="180"/>
        <v/>
      </c>
      <c r="BJ362" s="190" t="str">
        <f t="shared" si="180"/>
        <v/>
      </c>
      <c r="BK362" s="190" t="str">
        <f t="shared" si="180"/>
        <v/>
      </c>
      <c r="BL362" s="190" t="str">
        <f t="shared" si="180"/>
        <v/>
      </c>
      <c r="BM362" s="190" t="str">
        <f t="shared" si="180"/>
        <v/>
      </c>
      <c r="BN362" s="190" t="str">
        <f t="shared" si="180"/>
        <v/>
      </c>
      <c r="BO362" s="190" t="str">
        <f t="shared" si="180"/>
        <v/>
      </c>
      <c r="BP362" s="190" t="str">
        <f t="shared" si="180"/>
        <v/>
      </c>
      <c r="BQ362" s="190" t="str">
        <f t="shared" si="180"/>
        <v/>
      </c>
      <c r="BR362" s="190" t="str">
        <f t="shared" si="180"/>
        <v/>
      </c>
      <c r="BS362" s="190" t="str">
        <f t="shared" si="182"/>
        <v/>
      </c>
      <c r="BT362" s="190" t="str">
        <f t="shared" si="190"/>
        <v/>
      </c>
      <c r="BU362" s="190" t="str">
        <f t="shared" si="190"/>
        <v/>
      </c>
      <c r="BV362" s="190" t="str">
        <f t="shared" si="190"/>
        <v/>
      </c>
      <c r="BW362" s="190" t="str">
        <f t="shared" si="190"/>
        <v/>
      </c>
      <c r="BX362" s="190" t="str">
        <f t="shared" si="190"/>
        <v/>
      </c>
      <c r="BY362" s="190" t="str">
        <f t="shared" si="190"/>
        <v/>
      </c>
      <c r="BZ362" t="e">
        <f>IF(LEFT(B362,6)=$A$1,IF(ISERROR(FIND(SALES!$M$8,MPAN!H362)),"",TRUE),"")</f>
        <v>#N/A</v>
      </c>
    </row>
    <row r="363" spans="1:78" x14ac:dyDescent="0.25">
      <c r="A363" t="e">
        <f>IF(BZ363=TRUE,BZ363&amp;COUNTIF($BZ$3:BZ363,"TRUE"),"")</f>
        <v>#N/A</v>
      </c>
      <c r="B363" s="625" t="str">
        <f t="shared" si="184"/>
        <v>00</v>
      </c>
      <c r="C363" s="626">
        <f>'F12'!E366</f>
        <v>0</v>
      </c>
      <c r="D363" s="1" t="str">
        <f t="shared" si="185"/>
        <v>0</v>
      </c>
      <c r="E363" s="1" t="str">
        <f t="shared" si="186"/>
        <v>0</v>
      </c>
      <c r="F363" t="str">
        <f t="shared" si="187"/>
        <v>0</v>
      </c>
      <c r="G363" t="e">
        <f t="shared" si="188"/>
        <v>#VALUE!</v>
      </c>
      <c r="H363" s="1">
        <f>'F12'!F366</f>
        <v>0</v>
      </c>
      <c r="I363" s="197">
        <f t="shared" si="189"/>
        <v>0.25</v>
      </c>
      <c r="J363" s="190" t="str">
        <f t="shared" si="191"/>
        <v/>
      </c>
      <c r="K363" s="190" t="str">
        <f t="shared" si="191"/>
        <v/>
      </c>
      <c r="L363" s="190" t="str">
        <f t="shared" si="191"/>
        <v/>
      </c>
      <c r="M363" s="190" t="str">
        <f t="shared" si="191"/>
        <v/>
      </c>
      <c r="N363" s="190" t="str">
        <f t="shared" si="191"/>
        <v/>
      </c>
      <c r="O363" s="190" t="str">
        <f t="shared" si="191"/>
        <v/>
      </c>
      <c r="P363" s="190" t="str">
        <f t="shared" si="191"/>
        <v/>
      </c>
      <c r="Q363" s="190" t="str">
        <f t="shared" si="191"/>
        <v/>
      </c>
      <c r="R363" s="190" t="str">
        <f t="shared" si="191"/>
        <v/>
      </c>
      <c r="S363" s="190" t="str">
        <f t="shared" si="191"/>
        <v/>
      </c>
      <c r="T363" s="190" t="str">
        <f t="shared" si="191"/>
        <v/>
      </c>
      <c r="U363" s="190" t="str">
        <f t="shared" si="191"/>
        <v/>
      </c>
      <c r="V363" s="190" t="str">
        <f t="shared" si="191"/>
        <v/>
      </c>
      <c r="W363" s="190" t="str">
        <f t="shared" si="191"/>
        <v/>
      </c>
      <c r="X363" s="190" t="str">
        <f t="shared" si="191"/>
        <v/>
      </c>
      <c r="Y363" s="190" t="str">
        <f t="shared" si="191"/>
        <v/>
      </c>
      <c r="Z363" s="190" t="str">
        <f t="shared" si="183"/>
        <v/>
      </c>
      <c r="AA363" s="190" t="str">
        <f t="shared" si="183"/>
        <v/>
      </c>
      <c r="AB363" s="190" t="str">
        <f t="shared" si="183"/>
        <v/>
      </c>
      <c r="AC363" s="190" t="str">
        <f t="shared" si="183"/>
        <v/>
      </c>
      <c r="AD363" s="190" t="str">
        <f t="shared" si="183"/>
        <v/>
      </c>
      <c r="AE363" s="190" t="str">
        <f t="shared" si="183"/>
        <v/>
      </c>
      <c r="AF363" s="190" t="str">
        <f t="shared" si="183"/>
        <v/>
      </c>
      <c r="AG363" s="190" t="str">
        <f t="shared" si="183"/>
        <v/>
      </c>
      <c r="AH363" s="190" t="str">
        <f t="shared" si="183"/>
        <v/>
      </c>
      <c r="AI363" s="190" t="str">
        <f t="shared" si="183"/>
        <v/>
      </c>
      <c r="AJ363" s="190" t="str">
        <f t="shared" si="183"/>
        <v/>
      </c>
      <c r="AK363" s="190" t="str">
        <f t="shared" si="183"/>
        <v/>
      </c>
      <c r="AL363" s="190" t="str">
        <f t="shared" si="183"/>
        <v/>
      </c>
      <c r="AM363" s="190" t="str">
        <f t="shared" si="183"/>
        <v/>
      </c>
      <c r="AN363" s="190" t="str">
        <f t="shared" si="183"/>
        <v/>
      </c>
      <c r="AO363" s="190" t="str">
        <f t="shared" si="181"/>
        <v/>
      </c>
      <c r="AP363" s="190" t="str">
        <f t="shared" si="181"/>
        <v/>
      </c>
      <c r="AQ363" s="190" t="str">
        <f t="shared" si="181"/>
        <v/>
      </c>
      <c r="AR363" s="190" t="str">
        <f t="shared" si="181"/>
        <v/>
      </c>
      <c r="AS363" s="190" t="str">
        <f t="shared" si="181"/>
        <v/>
      </c>
      <c r="AT363" s="190" t="str">
        <f t="shared" si="181"/>
        <v/>
      </c>
      <c r="AU363" s="190" t="str">
        <f t="shared" si="181"/>
        <v/>
      </c>
      <c r="AV363" s="190" t="str">
        <f t="shared" si="181"/>
        <v/>
      </c>
      <c r="AW363" s="190" t="str">
        <f t="shared" si="181"/>
        <v/>
      </c>
      <c r="AX363" s="190" t="str">
        <f t="shared" si="181"/>
        <v/>
      </c>
      <c r="AY363" s="190" t="str">
        <f t="shared" si="181"/>
        <v/>
      </c>
      <c r="AZ363" s="190" t="str">
        <f t="shared" si="181"/>
        <v/>
      </c>
      <c r="BA363" s="190" t="str">
        <f t="shared" si="181"/>
        <v/>
      </c>
      <c r="BB363" s="190" t="str">
        <f t="shared" si="181"/>
        <v/>
      </c>
      <c r="BC363" s="190" t="str">
        <f t="shared" si="181"/>
        <v/>
      </c>
      <c r="BD363" s="190" t="str">
        <f t="shared" si="181"/>
        <v/>
      </c>
      <c r="BE363" s="190" t="str">
        <f t="shared" si="180"/>
        <v/>
      </c>
      <c r="BF363" s="190" t="str">
        <f t="shared" si="180"/>
        <v/>
      </c>
      <c r="BG363" s="190" t="str">
        <f t="shared" si="180"/>
        <v/>
      </c>
      <c r="BH363" s="190" t="str">
        <f t="shared" si="180"/>
        <v/>
      </c>
      <c r="BI363" s="190" t="str">
        <f t="shared" si="180"/>
        <v/>
      </c>
      <c r="BJ363" s="190" t="str">
        <f t="shared" si="180"/>
        <v/>
      </c>
      <c r="BK363" s="190" t="str">
        <f t="shared" si="180"/>
        <v/>
      </c>
      <c r="BL363" s="190" t="str">
        <f t="shared" si="180"/>
        <v/>
      </c>
      <c r="BM363" s="190" t="str">
        <f t="shared" si="180"/>
        <v/>
      </c>
      <c r="BN363" s="190" t="str">
        <f t="shared" si="180"/>
        <v/>
      </c>
      <c r="BO363" s="190" t="str">
        <f t="shared" si="180"/>
        <v/>
      </c>
      <c r="BP363" s="190" t="str">
        <f t="shared" si="180"/>
        <v/>
      </c>
      <c r="BQ363" s="190" t="str">
        <f t="shared" si="180"/>
        <v/>
      </c>
      <c r="BR363" s="190" t="str">
        <f t="shared" si="180"/>
        <v/>
      </c>
      <c r="BS363" s="190" t="str">
        <f t="shared" ref="BS363:BS400" si="192">IF(BS$2&gt;LEN($H363),IF(BS$1=1,IF(LEN($H363)=2,"0"&amp;$H363,""),""),RIGHT(LEFT($H363,BS$2),3))</f>
        <v/>
      </c>
      <c r="BT363" s="190" t="str">
        <f t="shared" si="190"/>
        <v/>
      </c>
      <c r="BU363" s="190" t="str">
        <f t="shared" si="190"/>
        <v/>
      </c>
      <c r="BV363" s="190" t="str">
        <f t="shared" si="190"/>
        <v/>
      </c>
      <c r="BW363" s="190" t="str">
        <f t="shared" si="190"/>
        <v/>
      </c>
      <c r="BX363" s="190" t="str">
        <f t="shared" si="190"/>
        <v/>
      </c>
      <c r="BY363" s="190" t="str">
        <f t="shared" si="190"/>
        <v/>
      </c>
      <c r="BZ363" t="e">
        <f>IF(LEFT(B363,6)=$A$1,IF(ISERROR(FIND(SALES!$M$8,MPAN!H363)),"",TRUE),"")</f>
        <v>#N/A</v>
      </c>
    </row>
    <row r="364" spans="1:78" x14ac:dyDescent="0.25">
      <c r="A364" t="e">
        <f>IF(BZ364=TRUE,BZ364&amp;COUNTIF($BZ$3:BZ364,"TRUE"),"")</f>
        <v>#N/A</v>
      </c>
      <c r="B364" s="625" t="str">
        <f t="shared" si="184"/>
        <v>00</v>
      </c>
      <c r="C364" s="626">
        <f>'F12'!E367</f>
        <v>0</v>
      </c>
      <c r="D364" s="1" t="str">
        <f t="shared" si="185"/>
        <v>0</v>
      </c>
      <c r="E364" s="1" t="str">
        <f t="shared" si="186"/>
        <v>0</v>
      </c>
      <c r="F364" t="str">
        <f t="shared" si="187"/>
        <v>0</v>
      </c>
      <c r="G364" t="e">
        <f t="shared" si="188"/>
        <v>#VALUE!</v>
      </c>
      <c r="H364" s="1">
        <f>'F12'!F367</f>
        <v>0</v>
      </c>
      <c r="I364" s="197">
        <f t="shared" si="189"/>
        <v>0.25</v>
      </c>
      <c r="J364" s="190" t="str">
        <f t="shared" si="191"/>
        <v/>
      </c>
      <c r="K364" s="190" t="str">
        <f t="shared" si="191"/>
        <v/>
      </c>
      <c r="L364" s="190" t="str">
        <f t="shared" si="191"/>
        <v/>
      </c>
      <c r="M364" s="190" t="str">
        <f t="shared" si="191"/>
        <v/>
      </c>
      <c r="N364" s="190" t="str">
        <f t="shared" si="191"/>
        <v/>
      </c>
      <c r="O364" s="190" t="str">
        <f t="shared" si="191"/>
        <v/>
      </c>
      <c r="P364" s="190" t="str">
        <f t="shared" si="191"/>
        <v/>
      </c>
      <c r="Q364" s="190" t="str">
        <f t="shared" si="191"/>
        <v/>
      </c>
      <c r="R364" s="190" t="str">
        <f t="shared" si="191"/>
        <v/>
      </c>
      <c r="S364" s="190" t="str">
        <f t="shared" si="191"/>
        <v/>
      </c>
      <c r="T364" s="190" t="str">
        <f t="shared" si="191"/>
        <v/>
      </c>
      <c r="U364" s="190" t="str">
        <f t="shared" si="191"/>
        <v/>
      </c>
      <c r="V364" s="190" t="str">
        <f t="shared" si="191"/>
        <v/>
      </c>
      <c r="W364" s="190" t="str">
        <f t="shared" si="191"/>
        <v/>
      </c>
      <c r="X364" s="190" t="str">
        <f t="shared" si="191"/>
        <v/>
      </c>
      <c r="Y364" s="190" t="str">
        <f t="shared" si="191"/>
        <v/>
      </c>
      <c r="Z364" s="190" t="str">
        <f t="shared" si="183"/>
        <v/>
      </c>
      <c r="AA364" s="190" t="str">
        <f t="shared" si="183"/>
        <v/>
      </c>
      <c r="AB364" s="190" t="str">
        <f t="shared" si="183"/>
        <v/>
      </c>
      <c r="AC364" s="190" t="str">
        <f t="shared" si="183"/>
        <v/>
      </c>
      <c r="AD364" s="190" t="str">
        <f t="shared" si="183"/>
        <v/>
      </c>
      <c r="AE364" s="190" t="str">
        <f t="shared" si="183"/>
        <v/>
      </c>
      <c r="AF364" s="190" t="str">
        <f t="shared" si="183"/>
        <v/>
      </c>
      <c r="AG364" s="190" t="str">
        <f t="shared" si="183"/>
        <v/>
      </c>
      <c r="AH364" s="190" t="str">
        <f t="shared" si="183"/>
        <v/>
      </c>
      <c r="AI364" s="190" t="str">
        <f t="shared" si="183"/>
        <v/>
      </c>
      <c r="AJ364" s="190" t="str">
        <f t="shared" si="183"/>
        <v/>
      </c>
      <c r="AK364" s="190" t="str">
        <f t="shared" si="183"/>
        <v/>
      </c>
      <c r="AL364" s="190" t="str">
        <f t="shared" si="183"/>
        <v/>
      </c>
      <c r="AM364" s="190" t="str">
        <f t="shared" si="183"/>
        <v/>
      </c>
      <c r="AN364" s="190" t="str">
        <f t="shared" si="183"/>
        <v/>
      </c>
      <c r="AO364" s="190" t="str">
        <f t="shared" si="181"/>
        <v/>
      </c>
      <c r="AP364" s="190" t="str">
        <f t="shared" si="181"/>
        <v/>
      </c>
      <c r="AQ364" s="190" t="str">
        <f t="shared" si="181"/>
        <v/>
      </c>
      <c r="AR364" s="190" t="str">
        <f t="shared" si="181"/>
        <v/>
      </c>
      <c r="AS364" s="190" t="str">
        <f t="shared" si="181"/>
        <v/>
      </c>
      <c r="AT364" s="190" t="str">
        <f t="shared" si="181"/>
        <v/>
      </c>
      <c r="AU364" s="190" t="str">
        <f t="shared" si="181"/>
        <v/>
      </c>
      <c r="AV364" s="190" t="str">
        <f t="shared" si="181"/>
        <v/>
      </c>
      <c r="AW364" s="190" t="str">
        <f t="shared" si="181"/>
        <v/>
      </c>
      <c r="AX364" s="190" t="str">
        <f t="shared" si="181"/>
        <v/>
      </c>
      <c r="AY364" s="190" t="str">
        <f t="shared" si="181"/>
        <v/>
      </c>
      <c r="AZ364" s="190" t="str">
        <f t="shared" si="181"/>
        <v/>
      </c>
      <c r="BA364" s="190" t="str">
        <f t="shared" si="181"/>
        <v/>
      </c>
      <c r="BB364" s="190" t="str">
        <f t="shared" si="181"/>
        <v/>
      </c>
      <c r="BC364" s="190" t="str">
        <f t="shared" si="181"/>
        <v/>
      </c>
      <c r="BD364" s="190" t="str">
        <f t="shared" si="181"/>
        <v/>
      </c>
      <c r="BE364" s="190" t="str">
        <f t="shared" ref="BE364:BR382" si="193">IF(BE$2&gt;LEN($H364),IF(BE$1=1,IF(LEN($H364)=2,"0"&amp;$H364,""),""),RIGHT(LEFT($H364,BE$2),3))</f>
        <v/>
      </c>
      <c r="BF364" s="190" t="str">
        <f t="shared" si="193"/>
        <v/>
      </c>
      <c r="BG364" s="190" t="str">
        <f t="shared" si="193"/>
        <v/>
      </c>
      <c r="BH364" s="190" t="str">
        <f t="shared" si="193"/>
        <v/>
      </c>
      <c r="BI364" s="190" t="str">
        <f t="shared" si="193"/>
        <v/>
      </c>
      <c r="BJ364" s="190" t="str">
        <f t="shared" si="193"/>
        <v/>
      </c>
      <c r="BK364" s="190" t="str">
        <f t="shared" si="193"/>
        <v/>
      </c>
      <c r="BL364" s="190" t="str">
        <f t="shared" si="193"/>
        <v/>
      </c>
      <c r="BM364" s="190" t="str">
        <f t="shared" si="193"/>
        <v/>
      </c>
      <c r="BN364" s="190" t="str">
        <f t="shared" si="193"/>
        <v/>
      </c>
      <c r="BO364" s="190" t="str">
        <f t="shared" si="193"/>
        <v/>
      </c>
      <c r="BP364" s="190" t="str">
        <f t="shared" si="193"/>
        <v/>
      </c>
      <c r="BQ364" s="190" t="str">
        <f t="shared" si="193"/>
        <v/>
      </c>
      <c r="BR364" s="190" t="str">
        <f t="shared" si="193"/>
        <v/>
      </c>
      <c r="BS364" s="190" t="str">
        <f t="shared" si="192"/>
        <v/>
      </c>
      <c r="BT364" s="190" t="str">
        <f t="shared" si="190"/>
        <v/>
      </c>
      <c r="BU364" s="190" t="str">
        <f t="shared" si="190"/>
        <v/>
      </c>
      <c r="BV364" s="190" t="str">
        <f t="shared" si="190"/>
        <v/>
      </c>
      <c r="BW364" s="190" t="str">
        <f t="shared" si="190"/>
        <v/>
      </c>
      <c r="BX364" s="190" t="str">
        <f t="shared" si="190"/>
        <v/>
      </c>
      <c r="BY364" s="190" t="str">
        <f t="shared" si="190"/>
        <v/>
      </c>
      <c r="BZ364" t="e">
        <f>IF(LEFT(B364,6)=$A$1,IF(ISERROR(FIND(SALES!$M$8,MPAN!H364)),"",TRUE),"")</f>
        <v>#N/A</v>
      </c>
    </row>
    <row r="365" spans="1:78" x14ac:dyDescent="0.25">
      <c r="A365" t="e">
        <f>IF(BZ365=TRUE,BZ365&amp;COUNTIF($BZ$3:BZ365,"TRUE"),"")</f>
        <v>#N/A</v>
      </c>
      <c r="B365" s="625" t="str">
        <f t="shared" si="184"/>
        <v>00</v>
      </c>
      <c r="C365" s="626">
        <f>'F12'!E368</f>
        <v>0</v>
      </c>
      <c r="D365" s="1" t="str">
        <f t="shared" si="185"/>
        <v>0</v>
      </c>
      <c r="E365" s="1" t="str">
        <f t="shared" si="186"/>
        <v>0</v>
      </c>
      <c r="F365" t="str">
        <f t="shared" si="187"/>
        <v>0</v>
      </c>
      <c r="G365" t="e">
        <f t="shared" si="188"/>
        <v>#VALUE!</v>
      </c>
      <c r="H365" s="1">
        <f>'F12'!F368</f>
        <v>0</v>
      </c>
      <c r="I365" s="197">
        <f t="shared" si="189"/>
        <v>0.25</v>
      </c>
      <c r="J365" s="190" t="str">
        <f t="shared" si="191"/>
        <v/>
      </c>
      <c r="K365" s="190" t="str">
        <f t="shared" si="191"/>
        <v/>
      </c>
      <c r="L365" s="190" t="str">
        <f t="shared" si="191"/>
        <v/>
      </c>
      <c r="M365" s="190" t="str">
        <f t="shared" si="191"/>
        <v/>
      </c>
      <c r="N365" s="190" t="str">
        <f t="shared" si="191"/>
        <v/>
      </c>
      <c r="O365" s="190" t="str">
        <f t="shared" si="191"/>
        <v/>
      </c>
      <c r="P365" s="190" t="str">
        <f t="shared" si="191"/>
        <v/>
      </c>
      <c r="Q365" s="190" t="str">
        <f t="shared" si="191"/>
        <v/>
      </c>
      <c r="R365" s="190" t="str">
        <f t="shared" si="191"/>
        <v/>
      </c>
      <c r="S365" s="190" t="str">
        <f t="shared" si="191"/>
        <v/>
      </c>
      <c r="T365" s="190" t="str">
        <f t="shared" si="191"/>
        <v/>
      </c>
      <c r="U365" s="190" t="str">
        <f t="shared" si="191"/>
        <v/>
      </c>
      <c r="V365" s="190" t="str">
        <f t="shared" si="191"/>
        <v/>
      </c>
      <c r="W365" s="190" t="str">
        <f t="shared" si="191"/>
        <v/>
      </c>
      <c r="X365" s="190" t="str">
        <f t="shared" si="191"/>
        <v/>
      </c>
      <c r="Y365" s="190" t="str">
        <f t="shared" si="191"/>
        <v/>
      </c>
      <c r="Z365" s="190" t="str">
        <f t="shared" si="183"/>
        <v/>
      </c>
      <c r="AA365" s="190" t="str">
        <f t="shared" si="183"/>
        <v/>
      </c>
      <c r="AB365" s="190" t="str">
        <f t="shared" si="183"/>
        <v/>
      </c>
      <c r="AC365" s="190" t="str">
        <f t="shared" si="183"/>
        <v/>
      </c>
      <c r="AD365" s="190" t="str">
        <f t="shared" si="183"/>
        <v/>
      </c>
      <c r="AE365" s="190" t="str">
        <f t="shared" si="183"/>
        <v/>
      </c>
      <c r="AF365" s="190" t="str">
        <f t="shared" si="183"/>
        <v/>
      </c>
      <c r="AG365" s="190" t="str">
        <f t="shared" si="183"/>
        <v/>
      </c>
      <c r="AH365" s="190" t="str">
        <f t="shared" si="183"/>
        <v/>
      </c>
      <c r="AI365" s="190" t="str">
        <f t="shared" si="183"/>
        <v/>
      </c>
      <c r="AJ365" s="190" t="str">
        <f t="shared" si="183"/>
        <v/>
      </c>
      <c r="AK365" s="190" t="str">
        <f t="shared" si="183"/>
        <v/>
      </c>
      <c r="AL365" s="190" t="str">
        <f t="shared" si="183"/>
        <v/>
      </c>
      <c r="AM365" s="190" t="str">
        <f t="shared" si="183"/>
        <v/>
      </c>
      <c r="AN365" s="190" t="str">
        <f t="shared" si="183"/>
        <v/>
      </c>
      <c r="AO365" s="190" t="str">
        <f t="shared" si="183"/>
        <v/>
      </c>
      <c r="AP365" s="190" t="str">
        <f t="shared" ref="AO365:BD380" si="194">IF(AP$2&gt;LEN($H365),IF(AP$1=1,IF(LEN($H365)=2,"0"&amp;$H365,""),""),RIGHT(LEFT($H365,AP$2),3))</f>
        <v/>
      </c>
      <c r="AQ365" s="190" t="str">
        <f t="shared" si="194"/>
        <v/>
      </c>
      <c r="AR365" s="190" t="str">
        <f t="shared" si="194"/>
        <v/>
      </c>
      <c r="AS365" s="190" t="str">
        <f t="shared" si="194"/>
        <v/>
      </c>
      <c r="AT365" s="190" t="str">
        <f t="shared" si="194"/>
        <v/>
      </c>
      <c r="AU365" s="190" t="str">
        <f t="shared" si="194"/>
        <v/>
      </c>
      <c r="AV365" s="190" t="str">
        <f t="shared" si="194"/>
        <v/>
      </c>
      <c r="AW365" s="190" t="str">
        <f t="shared" si="194"/>
        <v/>
      </c>
      <c r="AX365" s="190" t="str">
        <f t="shared" si="194"/>
        <v/>
      </c>
      <c r="AY365" s="190" t="str">
        <f t="shared" si="194"/>
        <v/>
      </c>
      <c r="AZ365" s="190" t="str">
        <f t="shared" si="194"/>
        <v/>
      </c>
      <c r="BA365" s="190" t="str">
        <f t="shared" si="194"/>
        <v/>
      </c>
      <c r="BB365" s="190" t="str">
        <f t="shared" si="194"/>
        <v/>
      </c>
      <c r="BC365" s="190" t="str">
        <f t="shared" si="194"/>
        <v/>
      </c>
      <c r="BD365" s="190" t="str">
        <f t="shared" si="194"/>
        <v/>
      </c>
      <c r="BE365" s="190" t="str">
        <f t="shared" si="193"/>
        <v/>
      </c>
      <c r="BF365" s="190" t="str">
        <f t="shared" si="193"/>
        <v/>
      </c>
      <c r="BG365" s="190" t="str">
        <f t="shared" si="193"/>
        <v/>
      </c>
      <c r="BH365" s="190" t="str">
        <f t="shared" si="193"/>
        <v/>
      </c>
      <c r="BI365" s="190" t="str">
        <f t="shared" si="193"/>
        <v/>
      </c>
      <c r="BJ365" s="190" t="str">
        <f t="shared" si="193"/>
        <v/>
      </c>
      <c r="BK365" s="190" t="str">
        <f t="shared" si="193"/>
        <v/>
      </c>
      <c r="BL365" s="190" t="str">
        <f t="shared" si="193"/>
        <v/>
      </c>
      <c r="BM365" s="190" t="str">
        <f t="shared" si="193"/>
        <v/>
      </c>
      <c r="BN365" s="190" t="str">
        <f t="shared" si="193"/>
        <v/>
      </c>
      <c r="BO365" s="190" t="str">
        <f t="shared" si="193"/>
        <v/>
      </c>
      <c r="BP365" s="190" t="str">
        <f t="shared" si="193"/>
        <v/>
      </c>
      <c r="BQ365" s="190" t="str">
        <f t="shared" si="193"/>
        <v/>
      </c>
      <c r="BR365" s="190" t="str">
        <f t="shared" si="193"/>
        <v/>
      </c>
      <c r="BS365" s="190" t="str">
        <f t="shared" si="192"/>
        <v/>
      </c>
      <c r="BT365" s="190" t="str">
        <f t="shared" si="190"/>
        <v/>
      </c>
      <c r="BU365" s="190" t="str">
        <f t="shared" si="190"/>
        <v/>
      </c>
      <c r="BV365" s="190" t="str">
        <f t="shared" si="190"/>
        <v/>
      </c>
      <c r="BW365" s="190" t="str">
        <f t="shared" si="190"/>
        <v/>
      </c>
      <c r="BX365" s="190" t="str">
        <f t="shared" si="190"/>
        <v/>
      </c>
      <c r="BY365" s="190" t="str">
        <f t="shared" si="190"/>
        <v/>
      </c>
      <c r="BZ365" t="e">
        <f>IF(LEFT(B365,6)=$A$1,IF(ISERROR(FIND(SALES!$M$8,MPAN!H365)),"",TRUE),"")</f>
        <v>#N/A</v>
      </c>
    </row>
    <row r="366" spans="1:78" x14ac:dyDescent="0.25">
      <c r="A366" t="e">
        <f>IF(BZ366=TRUE,BZ366&amp;COUNTIF($BZ$3:BZ366,"TRUE"),"")</f>
        <v>#N/A</v>
      </c>
      <c r="B366" s="625" t="str">
        <f t="shared" si="184"/>
        <v>00</v>
      </c>
      <c r="C366" s="626">
        <f>'F12'!E369</f>
        <v>0</v>
      </c>
      <c r="D366" s="1" t="str">
        <f t="shared" si="185"/>
        <v>0</v>
      </c>
      <c r="E366" s="1" t="str">
        <f t="shared" si="186"/>
        <v>0</v>
      </c>
      <c r="F366" t="str">
        <f t="shared" si="187"/>
        <v>0</v>
      </c>
      <c r="G366" t="e">
        <f t="shared" si="188"/>
        <v>#VALUE!</v>
      </c>
      <c r="H366" s="1">
        <f>'F12'!F369</f>
        <v>0</v>
      </c>
      <c r="I366" s="197">
        <f t="shared" si="189"/>
        <v>0.25</v>
      </c>
      <c r="J366" s="190" t="str">
        <f t="shared" si="191"/>
        <v/>
      </c>
      <c r="K366" s="190" t="str">
        <f t="shared" si="191"/>
        <v/>
      </c>
      <c r="L366" s="190" t="str">
        <f t="shared" si="191"/>
        <v/>
      </c>
      <c r="M366" s="190" t="str">
        <f t="shared" si="191"/>
        <v/>
      </c>
      <c r="N366" s="190" t="str">
        <f t="shared" si="191"/>
        <v/>
      </c>
      <c r="O366" s="190" t="str">
        <f t="shared" si="191"/>
        <v/>
      </c>
      <c r="P366" s="190" t="str">
        <f t="shared" si="191"/>
        <v/>
      </c>
      <c r="Q366" s="190" t="str">
        <f t="shared" si="191"/>
        <v/>
      </c>
      <c r="R366" s="190" t="str">
        <f t="shared" si="191"/>
        <v/>
      </c>
      <c r="S366" s="190" t="str">
        <f t="shared" si="191"/>
        <v/>
      </c>
      <c r="T366" s="190" t="str">
        <f t="shared" si="191"/>
        <v/>
      </c>
      <c r="U366" s="190" t="str">
        <f t="shared" si="191"/>
        <v/>
      </c>
      <c r="V366" s="190" t="str">
        <f t="shared" si="191"/>
        <v/>
      </c>
      <c r="W366" s="190" t="str">
        <f t="shared" si="191"/>
        <v/>
      </c>
      <c r="X366" s="190" t="str">
        <f t="shared" si="191"/>
        <v/>
      </c>
      <c r="Y366" s="190" t="str">
        <f t="shared" si="191"/>
        <v/>
      </c>
      <c r="Z366" s="190" t="str">
        <f t="shared" ref="Z366:AO382" si="195">IF(Z$2&gt;LEN($H366),IF(Z$1=1,IF(LEN($H366)=2,"0"&amp;$H366,""),""),RIGHT(LEFT($H366,Z$2),3))</f>
        <v/>
      </c>
      <c r="AA366" s="190" t="str">
        <f t="shared" si="195"/>
        <v/>
      </c>
      <c r="AB366" s="190" t="str">
        <f t="shared" si="195"/>
        <v/>
      </c>
      <c r="AC366" s="190" t="str">
        <f t="shared" si="195"/>
        <v/>
      </c>
      <c r="AD366" s="190" t="str">
        <f t="shared" si="195"/>
        <v/>
      </c>
      <c r="AE366" s="190" t="str">
        <f t="shared" si="195"/>
        <v/>
      </c>
      <c r="AF366" s="190" t="str">
        <f t="shared" si="195"/>
        <v/>
      </c>
      <c r="AG366" s="190" t="str">
        <f t="shared" si="195"/>
        <v/>
      </c>
      <c r="AH366" s="190" t="str">
        <f t="shared" si="195"/>
        <v/>
      </c>
      <c r="AI366" s="190" t="str">
        <f t="shared" si="195"/>
        <v/>
      </c>
      <c r="AJ366" s="190" t="str">
        <f t="shared" si="195"/>
        <v/>
      </c>
      <c r="AK366" s="190" t="str">
        <f t="shared" si="195"/>
        <v/>
      </c>
      <c r="AL366" s="190" t="str">
        <f t="shared" si="195"/>
        <v/>
      </c>
      <c r="AM366" s="190" t="str">
        <f t="shared" si="195"/>
        <v/>
      </c>
      <c r="AN366" s="190" t="str">
        <f t="shared" si="195"/>
        <v/>
      </c>
      <c r="AO366" s="190" t="str">
        <f t="shared" si="194"/>
        <v/>
      </c>
      <c r="AP366" s="190" t="str">
        <f t="shared" si="194"/>
        <v/>
      </c>
      <c r="AQ366" s="190" t="str">
        <f t="shared" si="194"/>
        <v/>
      </c>
      <c r="AR366" s="190" t="str">
        <f t="shared" si="194"/>
        <v/>
      </c>
      <c r="AS366" s="190" t="str">
        <f t="shared" si="194"/>
        <v/>
      </c>
      <c r="AT366" s="190" t="str">
        <f t="shared" si="194"/>
        <v/>
      </c>
      <c r="AU366" s="190" t="str">
        <f t="shared" si="194"/>
        <v/>
      </c>
      <c r="AV366" s="190" t="str">
        <f t="shared" si="194"/>
        <v/>
      </c>
      <c r="AW366" s="190" t="str">
        <f t="shared" si="194"/>
        <v/>
      </c>
      <c r="AX366" s="190" t="str">
        <f t="shared" si="194"/>
        <v/>
      </c>
      <c r="AY366" s="190" t="str">
        <f t="shared" si="194"/>
        <v/>
      </c>
      <c r="AZ366" s="190" t="str">
        <f t="shared" si="194"/>
        <v/>
      </c>
      <c r="BA366" s="190" t="str">
        <f t="shared" si="194"/>
        <v/>
      </c>
      <c r="BB366" s="190" t="str">
        <f t="shared" si="194"/>
        <v/>
      </c>
      <c r="BC366" s="190" t="str">
        <f t="shared" si="194"/>
        <v/>
      </c>
      <c r="BD366" s="190" t="str">
        <f t="shared" si="194"/>
        <v/>
      </c>
      <c r="BE366" s="190" t="str">
        <f t="shared" si="193"/>
        <v/>
      </c>
      <c r="BF366" s="190" t="str">
        <f t="shared" si="193"/>
        <v/>
      </c>
      <c r="BG366" s="190" t="str">
        <f t="shared" si="193"/>
        <v/>
      </c>
      <c r="BH366" s="190" t="str">
        <f t="shared" si="193"/>
        <v/>
      </c>
      <c r="BI366" s="190" t="str">
        <f t="shared" si="193"/>
        <v/>
      </c>
      <c r="BJ366" s="190" t="str">
        <f t="shared" si="193"/>
        <v/>
      </c>
      <c r="BK366" s="190" t="str">
        <f t="shared" si="193"/>
        <v/>
      </c>
      <c r="BL366" s="190" t="str">
        <f t="shared" si="193"/>
        <v/>
      </c>
      <c r="BM366" s="190" t="str">
        <f t="shared" si="193"/>
        <v/>
      </c>
      <c r="BN366" s="190" t="str">
        <f t="shared" si="193"/>
        <v/>
      </c>
      <c r="BO366" s="190" t="str">
        <f t="shared" si="193"/>
        <v/>
      </c>
      <c r="BP366" s="190" t="str">
        <f t="shared" si="193"/>
        <v/>
      </c>
      <c r="BQ366" s="190" t="str">
        <f t="shared" si="193"/>
        <v/>
      </c>
      <c r="BR366" s="190" t="str">
        <f t="shared" si="193"/>
        <v/>
      </c>
      <c r="BS366" s="190" t="str">
        <f t="shared" si="192"/>
        <v/>
      </c>
      <c r="BT366" s="190" t="str">
        <f t="shared" si="190"/>
        <v/>
      </c>
      <c r="BU366" s="190" t="str">
        <f t="shared" si="190"/>
        <v/>
      </c>
      <c r="BV366" s="190" t="str">
        <f t="shared" si="190"/>
        <v/>
      </c>
      <c r="BW366" s="190" t="str">
        <f t="shared" si="190"/>
        <v/>
      </c>
      <c r="BX366" s="190" t="str">
        <f t="shared" si="190"/>
        <v/>
      </c>
      <c r="BY366" s="190" t="str">
        <f t="shared" si="190"/>
        <v/>
      </c>
      <c r="BZ366" t="e">
        <f>IF(LEFT(B366,6)=$A$1,IF(ISERROR(FIND(SALES!$M$8,MPAN!H366)),"",TRUE),"")</f>
        <v>#N/A</v>
      </c>
    </row>
    <row r="367" spans="1:78" x14ac:dyDescent="0.25">
      <c r="A367" t="e">
        <f>IF(BZ367=TRUE,BZ367&amp;COUNTIF($BZ$3:BZ367,"TRUE"),"")</f>
        <v>#N/A</v>
      </c>
      <c r="B367" s="625" t="str">
        <f t="shared" si="184"/>
        <v>00</v>
      </c>
      <c r="C367" s="626">
        <f>'F12'!E370</f>
        <v>0</v>
      </c>
      <c r="D367" s="1" t="str">
        <f t="shared" si="185"/>
        <v>0</v>
      </c>
      <c r="E367" s="1" t="str">
        <f t="shared" si="186"/>
        <v>0</v>
      </c>
      <c r="F367" t="str">
        <f t="shared" si="187"/>
        <v>0</v>
      </c>
      <c r="G367" t="e">
        <f t="shared" si="188"/>
        <v>#VALUE!</v>
      </c>
      <c r="H367" s="1">
        <f>'F12'!F370</f>
        <v>0</v>
      </c>
      <c r="I367" s="197">
        <f t="shared" si="189"/>
        <v>0.25</v>
      </c>
      <c r="J367" s="190" t="str">
        <f t="shared" si="191"/>
        <v/>
      </c>
      <c r="K367" s="190" t="str">
        <f t="shared" si="191"/>
        <v/>
      </c>
      <c r="L367" s="190" t="str">
        <f t="shared" si="191"/>
        <v/>
      </c>
      <c r="M367" s="190" t="str">
        <f t="shared" si="191"/>
        <v/>
      </c>
      <c r="N367" s="190" t="str">
        <f t="shared" si="191"/>
        <v/>
      </c>
      <c r="O367" s="190" t="str">
        <f t="shared" si="191"/>
        <v/>
      </c>
      <c r="P367" s="190" t="str">
        <f t="shared" si="191"/>
        <v/>
      </c>
      <c r="Q367" s="190" t="str">
        <f t="shared" si="191"/>
        <v/>
      </c>
      <c r="R367" s="190" t="str">
        <f t="shared" si="191"/>
        <v/>
      </c>
      <c r="S367" s="190" t="str">
        <f t="shared" si="191"/>
        <v/>
      </c>
      <c r="T367" s="190" t="str">
        <f t="shared" si="191"/>
        <v/>
      </c>
      <c r="U367" s="190" t="str">
        <f t="shared" si="191"/>
        <v/>
      </c>
      <c r="V367" s="190" t="str">
        <f t="shared" si="191"/>
        <v/>
      </c>
      <c r="W367" s="190" t="str">
        <f t="shared" si="191"/>
        <v/>
      </c>
      <c r="X367" s="190" t="str">
        <f t="shared" si="191"/>
        <v/>
      </c>
      <c r="Y367" s="190" t="str">
        <f t="shared" si="191"/>
        <v/>
      </c>
      <c r="Z367" s="190" t="str">
        <f t="shared" si="195"/>
        <v/>
      </c>
      <c r="AA367" s="190" t="str">
        <f t="shared" si="195"/>
        <v/>
      </c>
      <c r="AB367" s="190" t="str">
        <f t="shared" si="195"/>
        <v/>
      </c>
      <c r="AC367" s="190" t="str">
        <f t="shared" si="195"/>
        <v/>
      </c>
      <c r="AD367" s="190" t="str">
        <f t="shared" si="195"/>
        <v/>
      </c>
      <c r="AE367" s="190" t="str">
        <f t="shared" si="195"/>
        <v/>
      </c>
      <c r="AF367" s="190" t="str">
        <f t="shared" si="195"/>
        <v/>
      </c>
      <c r="AG367" s="190" t="str">
        <f t="shared" si="195"/>
        <v/>
      </c>
      <c r="AH367" s="190" t="str">
        <f t="shared" si="195"/>
        <v/>
      </c>
      <c r="AI367" s="190" t="str">
        <f t="shared" si="195"/>
        <v/>
      </c>
      <c r="AJ367" s="190" t="str">
        <f t="shared" si="195"/>
        <v/>
      </c>
      <c r="AK367" s="190" t="str">
        <f t="shared" si="195"/>
        <v/>
      </c>
      <c r="AL367" s="190" t="str">
        <f t="shared" si="195"/>
        <v/>
      </c>
      <c r="AM367" s="190" t="str">
        <f t="shared" si="195"/>
        <v/>
      </c>
      <c r="AN367" s="190" t="str">
        <f t="shared" si="195"/>
        <v/>
      </c>
      <c r="AO367" s="190" t="str">
        <f t="shared" si="194"/>
        <v/>
      </c>
      <c r="AP367" s="190" t="str">
        <f t="shared" si="194"/>
        <v/>
      </c>
      <c r="AQ367" s="190" t="str">
        <f t="shared" si="194"/>
        <v/>
      </c>
      <c r="AR367" s="190" t="str">
        <f t="shared" si="194"/>
        <v/>
      </c>
      <c r="AS367" s="190" t="str">
        <f t="shared" si="194"/>
        <v/>
      </c>
      <c r="AT367" s="190" t="str">
        <f t="shared" si="194"/>
        <v/>
      </c>
      <c r="AU367" s="190" t="str">
        <f t="shared" si="194"/>
        <v/>
      </c>
      <c r="AV367" s="190" t="str">
        <f t="shared" si="194"/>
        <v/>
      </c>
      <c r="AW367" s="190" t="str">
        <f t="shared" si="194"/>
        <v/>
      </c>
      <c r="AX367" s="190" t="str">
        <f t="shared" si="194"/>
        <v/>
      </c>
      <c r="AY367" s="190" t="str">
        <f t="shared" si="194"/>
        <v/>
      </c>
      <c r="AZ367" s="190" t="str">
        <f t="shared" si="194"/>
        <v/>
      </c>
      <c r="BA367" s="190" t="str">
        <f t="shared" si="194"/>
        <v/>
      </c>
      <c r="BB367" s="190" t="str">
        <f t="shared" si="194"/>
        <v/>
      </c>
      <c r="BC367" s="190" t="str">
        <f t="shared" si="194"/>
        <v/>
      </c>
      <c r="BD367" s="190" t="str">
        <f t="shared" si="194"/>
        <v/>
      </c>
      <c r="BE367" s="190" t="str">
        <f t="shared" si="193"/>
        <v/>
      </c>
      <c r="BF367" s="190" t="str">
        <f t="shared" si="193"/>
        <v/>
      </c>
      <c r="BG367" s="190" t="str">
        <f t="shared" si="193"/>
        <v/>
      </c>
      <c r="BH367" s="190" t="str">
        <f t="shared" si="193"/>
        <v/>
      </c>
      <c r="BI367" s="190" t="str">
        <f t="shared" si="193"/>
        <v/>
      </c>
      <c r="BJ367" s="190" t="str">
        <f t="shared" si="193"/>
        <v/>
      </c>
      <c r="BK367" s="190" t="str">
        <f t="shared" si="193"/>
        <v/>
      </c>
      <c r="BL367" s="190" t="str">
        <f t="shared" si="193"/>
        <v/>
      </c>
      <c r="BM367" s="190" t="str">
        <f t="shared" si="193"/>
        <v/>
      </c>
      <c r="BN367" s="190" t="str">
        <f t="shared" si="193"/>
        <v/>
      </c>
      <c r="BO367" s="190" t="str">
        <f t="shared" si="193"/>
        <v/>
      </c>
      <c r="BP367" s="190" t="str">
        <f t="shared" si="193"/>
        <v/>
      </c>
      <c r="BQ367" s="190" t="str">
        <f t="shared" si="193"/>
        <v/>
      </c>
      <c r="BR367" s="190" t="str">
        <f t="shared" si="193"/>
        <v/>
      </c>
      <c r="BS367" s="190" t="str">
        <f t="shared" si="192"/>
        <v/>
      </c>
      <c r="BT367" s="190" t="str">
        <f t="shared" si="190"/>
        <v/>
      </c>
      <c r="BU367" s="190" t="str">
        <f t="shared" si="190"/>
        <v/>
      </c>
      <c r="BV367" s="190" t="str">
        <f t="shared" si="190"/>
        <v/>
      </c>
      <c r="BW367" s="190" t="str">
        <f t="shared" si="190"/>
        <v/>
      </c>
      <c r="BX367" s="190" t="str">
        <f t="shared" si="190"/>
        <v/>
      </c>
      <c r="BY367" s="190" t="str">
        <f t="shared" si="190"/>
        <v/>
      </c>
      <c r="BZ367" t="e">
        <f>IF(LEFT(B367,6)=$A$1,IF(ISERROR(FIND(SALES!$M$8,MPAN!H367)),"",TRUE),"")</f>
        <v>#N/A</v>
      </c>
    </row>
    <row r="368" spans="1:78" x14ac:dyDescent="0.25">
      <c r="A368" t="e">
        <f>IF(BZ368=TRUE,BZ368&amp;COUNTIF($BZ$3:BZ368,"TRUE"),"")</f>
        <v>#N/A</v>
      </c>
      <c r="B368" s="625" t="str">
        <f t="shared" si="184"/>
        <v>00</v>
      </c>
      <c r="C368" s="626">
        <f>'F12'!E371</f>
        <v>0</v>
      </c>
      <c r="D368" s="1" t="str">
        <f t="shared" si="185"/>
        <v>0</v>
      </c>
      <c r="E368" s="1" t="str">
        <f t="shared" si="186"/>
        <v>0</v>
      </c>
      <c r="F368" t="str">
        <f t="shared" si="187"/>
        <v>0</v>
      </c>
      <c r="G368" t="e">
        <f t="shared" si="188"/>
        <v>#VALUE!</v>
      </c>
      <c r="H368" s="1">
        <f>'F12'!F371</f>
        <v>0</v>
      </c>
      <c r="I368" s="197">
        <f t="shared" si="189"/>
        <v>0.25</v>
      </c>
      <c r="J368" s="190" t="str">
        <f t="shared" si="191"/>
        <v/>
      </c>
      <c r="K368" s="190" t="str">
        <f t="shared" si="191"/>
        <v/>
      </c>
      <c r="L368" s="190" t="str">
        <f t="shared" si="191"/>
        <v/>
      </c>
      <c r="M368" s="190" t="str">
        <f t="shared" si="191"/>
        <v/>
      </c>
      <c r="N368" s="190" t="str">
        <f t="shared" si="191"/>
        <v/>
      </c>
      <c r="O368" s="190" t="str">
        <f t="shared" si="191"/>
        <v/>
      </c>
      <c r="P368" s="190" t="str">
        <f t="shared" si="191"/>
        <v/>
      </c>
      <c r="Q368" s="190" t="str">
        <f t="shared" si="191"/>
        <v/>
      </c>
      <c r="R368" s="190" t="str">
        <f t="shared" si="191"/>
        <v/>
      </c>
      <c r="S368" s="190" t="str">
        <f t="shared" si="191"/>
        <v/>
      </c>
      <c r="T368" s="190" t="str">
        <f t="shared" si="191"/>
        <v/>
      </c>
      <c r="U368" s="190" t="str">
        <f t="shared" si="191"/>
        <v/>
      </c>
      <c r="V368" s="190" t="str">
        <f t="shared" si="191"/>
        <v/>
      </c>
      <c r="W368" s="190" t="str">
        <f t="shared" si="191"/>
        <v/>
      </c>
      <c r="X368" s="190" t="str">
        <f t="shared" si="191"/>
        <v/>
      </c>
      <c r="Y368" s="190" t="str">
        <f t="shared" si="191"/>
        <v/>
      </c>
      <c r="Z368" s="190" t="str">
        <f t="shared" si="195"/>
        <v/>
      </c>
      <c r="AA368" s="190" t="str">
        <f t="shared" si="195"/>
        <v/>
      </c>
      <c r="AB368" s="190" t="str">
        <f t="shared" si="195"/>
        <v/>
      </c>
      <c r="AC368" s="190" t="str">
        <f t="shared" si="195"/>
        <v/>
      </c>
      <c r="AD368" s="190" t="str">
        <f t="shared" si="195"/>
        <v/>
      </c>
      <c r="AE368" s="190" t="str">
        <f t="shared" si="195"/>
        <v/>
      </c>
      <c r="AF368" s="190" t="str">
        <f t="shared" si="195"/>
        <v/>
      </c>
      <c r="AG368" s="190" t="str">
        <f t="shared" si="195"/>
        <v/>
      </c>
      <c r="AH368" s="190" t="str">
        <f t="shared" si="195"/>
        <v/>
      </c>
      <c r="AI368" s="190" t="str">
        <f t="shared" si="195"/>
        <v/>
      </c>
      <c r="AJ368" s="190" t="str">
        <f t="shared" si="195"/>
        <v/>
      </c>
      <c r="AK368" s="190" t="str">
        <f t="shared" si="195"/>
        <v/>
      </c>
      <c r="AL368" s="190" t="str">
        <f t="shared" si="195"/>
        <v/>
      </c>
      <c r="AM368" s="190" t="str">
        <f t="shared" si="195"/>
        <v/>
      </c>
      <c r="AN368" s="190" t="str">
        <f t="shared" si="195"/>
        <v/>
      </c>
      <c r="AO368" s="190" t="str">
        <f t="shared" si="194"/>
        <v/>
      </c>
      <c r="AP368" s="190" t="str">
        <f t="shared" si="194"/>
        <v/>
      </c>
      <c r="AQ368" s="190" t="str">
        <f t="shared" si="194"/>
        <v/>
      </c>
      <c r="AR368" s="190" t="str">
        <f t="shared" si="194"/>
        <v/>
      </c>
      <c r="AS368" s="190" t="str">
        <f t="shared" si="194"/>
        <v/>
      </c>
      <c r="AT368" s="190" t="str">
        <f t="shared" si="194"/>
        <v/>
      </c>
      <c r="AU368" s="190" t="str">
        <f t="shared" si="194"/>
        <v/>
      </c>
      <c r="AV368" s="190" t="str">
        <f t="shared" si="194"/>
        <v/>
      </c>
      <c r="AW368" s="190" t="str">
        <f t="shared" si="194"/>
        <v/>
      </c>
      <c r="AX368" s="190" t="str">
        <f t="shared" si="194"/>
        <v/>
      </c>
      <c r="AY368" s="190" t="str">
        <f t="shared" si="194"/>
        <v/>
      </c>
      <c r="AZ368" s="190" t="str">
        <f t="shared" si="194"/>
        <v/>
      </c>
      <c r="BA368" s="190" t="str">
        <f t="shared" si="194"/>
        <v/>
      </c>
      <c r="BB368" s="190" t="str">
        <f t="shared" si="194"/>
        <v/>
      </c>
      <c r="BC368" s="190" t="str">
        <f t="shared" si="194"/>
        <v/>
      </c>
      <c r="BD368" s="190" t="str">
        <f t="shared" si="194"/>
        <v/>
      </c>
      <c r="BE368" s="190" t="str">
        <f t="shared" si="193"/>
        <v/>
      </c>
      <c r="BF368" s="190" t="str">
        <f t="shared" si="193"/>
        <v/>
      </c>
      <c r="BG368" s="190" t="str">
        <f t="shared" si="193"/>
        <v/>
      </c>
      <c r="BH368" s="190" t="str">
        <f t="shared" si="193"/>
        <v/>
      </c>
      <c r="BI368" s="190" t="str">
        <f t="shared" si="193"/>
        <v/>
      </c>
      <c r="BJ368" s="190" t="str">
        <f t="shared" si="193"/>
        <v/>
      </c>
      <c r="BK368" s="190" t="str">
        <f t="shared" si="193"/>
        <v/>
      </c>
      <c r="BL368" s="190" t="str">
        <f t="shared" si="193"/>
        <v/>
      </c>
      <c r="BM368" s="190" t="str">
        <f t="shared" si="193"/>
        <v/>
      </c>
      <c r="BN368" s="190" t="str">
        <f t="shared" si="193"/>
        <v/>
      </c>
      <c r="BO368" s="190" t="str">
        <f t="shared" si="193"/>
        <v/>
      </c>
      <c r="BP368" s="190" t="str">
        <f t="shared" si="193"/>
        <v/>
      </c>
      <c r="BQ368" s="190" t="str">
        <f t="shared" si="193"/>
        <v/>
      </c>
      <c r="BR368" s="190" t="str">
        <f t="shared" si="193"/>
        <v/>
      </c>
      <c r="BS368" s="190" t="str">
        <f t="shared" si="192"/>
        <v/>
      </c>
      <c r="BT368" s="190" t="str">
        <f t="shared" si="190"/>
        <v/>
      </c>
      <c r="BU368" s="190" t="str">
        <f t="shared" si="190"/>
        <v/>
      </c>
      <c r="BV368" s="190" t="str">
        <f t="shared" si="190"/>
        <v/>
      </c>
      <c r="BW368" s="190" t="str">
        <f t="shared" si="190"/>
        <v/>
      </c>
      <c r="BX368" s="190" t="str">
        <f t="shared" si="190"/>
        <v/>
      </c>
      <c r="BY368" s="190" t="str">
        <f t="shared" si="190"/>
        <v/>
      </c>
      <c r="BZ368" t="e">
        <f>IF(LEFT(B368,6)=$A$1,IF(ISERROR(FIND(SALES!$M$8,MPAN!H368)),"",TRUE),"")</f>
        <v>#N/A</v>
      </c>
    </row>
    <row r="369" spans="1:78" x14ac:dyDescent="0.25">
      <c r="A369" t="e">
        <f>IF(BZ369=TRUE,BZ369&amp;COUNTIF($BZ$3:BZ369,"TRUE"),"")</f>
        <v>#N/A</v>
      </c>
      <c r="B369" s="625" t="str">
        <f t="shared" si="184"/>
        <v>00</v>
      </c>
      <c r="C369" s="626">
        <f>'F12'!E372</f>
        <v>0</v>
      </c>
      <c r="D369" s="1" t="str">
        <f t="shared" si="185"/>
        <v>0</v>
      </c>
      <c r="E369" s="1" t="str">
        <f t="shared" si="186"/>
        <v>0</v>
      </c>
      <c r="F369" t="str">
        <f t="shared" si="187"/>
        <v>0</v>
      </c>
      <c r="G369" t="e">
        <f t="shared" si="188"/>
        <v>#VALUE!</v>
      </c>
      <c r="H369" s="1">
        <f>'F12'!F372</f>
        <v>0</v>
      </c>
      <c r="I369" s="197">
        <f t="shared" si="189"/>
        <v>0.25</v>
      </c>
      <c r="J369" s="190" t="str">
        <f t="shared" si="191"/>
        <v/>
      </c>
      <c r="K369" s="190" t="str">
        <f t="shared" si="191"/>
        <v/>
      </c>
      <c r="L369" s="190" t="str">
        <f t="shared" si="191"/>
        <v/>
      </c>
      <c r="M369" s="190" t="str">
        <f t="shared" si="191"/>
        <v/>
      </c>
      <c r="N369" s="190" t="str">
        <f t="shared" si="191"/>
        <v/>
      </c>
      <c r="O369" s="190" t="str">
        <f t="shared" si="191"/>
        <v/>
      </c>
      <c r="P369" s="190" t="str">
        <f t="shared" si="191"/>
        <v/>
      </c>
      <c r="Q369" s="190" t="str">
        <f t="shared" si="191"/>
        <v/>
      </c>
      <c r="R369" s="190" t="str">
        <f t="shared" si="191"/>
        <v/>
      </c>
      <c r="S369" s="190" t="str">
        <f t="shared" si="191"/>
        <v/>
      </c>
      <c r="T369" s="190" t="str">
        <f t="shared" si="191"/>
        <v/>
      </c>
      <c r="U369" s="190" t="str">
        <f t="shared" si="191"/>
        <v/>
      </c>
      <c r="V369" s="190" t="str">
        <f t="shared" si="191"/>
        <v/>
      </c>
      <c r="W369" s="190" t="str">
        <f t="shared" si="191"/>
        <v/>
      </c>
      <c r="X369" s="190" t="str">
        <f t="shared" si="191"/>
        <v/>
      </c>
      <c r="Y369" s="190" t="str">
        <f t="shared" si="191"/>
        <v/>
      </c>
      <c r="Z369" s="190" t="str">
        <f t="shared" si="195"/>
        <v/>
      </c>
      <c r="AA369" s="190" t="str">
        <f t="shared" si="195"/>
        <v/>
      </c>
      <c r="AB369" s="190" t="str">
        <f t="shared" si="195"/>
        <v/>
      </c>
      <c r="AC369" s="190" t="str">
        <f t="shared" si="195"/>
        <v/>
      </c>
      <c r="AD369" s="190" t="str">
        <f t="shared" si="195"/>
        <v/>
      </c>
      <c r="AE369" s="190" t="str">
        <f t="shared" si="195"/>
        <v/>
      </c>
      <c r="AF369" s="190" t="str">
        <f t="shared" si="195"/>
        <v/>
      </c>
      <c r="AG369" s="190" t="str">
        <f t="shared" si="195"/>
        <v/>
      </c>
      <c r="AH369" s="190" t="str">
        <f t="shared" si="195"/>
        <v/>
      </c>
      <c r="AI369" s="190" t="str">
        <f t="shared" si="195"/>
        <v/>
      </c>
      <c r="AJ369" s="190" t="str">
        <f t="shared" si="195"/>
        <v/>
      </c>
      <c r="AK369" s="190" t="str">
        <f t="shared" si="195"/>
        <v/>
      </c>
      <c r="AL369" s="190" t="str">
        <f t="shared" si="195"/>
        <v/>
      </c>
      <c r="AM369" s="190" t="str">
        <f t="shared" si="195"/>
        <v/>
      </c>
      <c r="AN369" s="190" t="str">
        <f t="shared" si="195"/>
        <v/>
      </c>
      <c r="AO369" s="190" t="str">
        <f t="shared" si="194"/>
        <v/>
      </c>
      <c r="AP369" s="190" t="str">
        <f t="shared" si="194"/>
        <v/>
      </c>
      <c r="AQ369" s="190" t="str">
        <f t="shared" si="194"/>
        <v/>
      </c>
      <c r="AR369" s="190" t="str">
        <f t="shared" si="194"/>
        <v/>
      </c>
      <c r="AS369" s="190" t="str">
        <f t="shared" si="194"/>
        <v/>
      </c>
      <c r="AT369" s="190" t="str">
        <f t="shared" si="194"/>
        <v/>
      </c>
      <c r="AU369" s="190" t="str">
        <f t="shared" si="194"/>
        <v/>
      </c>
      <c r="AV369" s="190" t="str">
        <f t="shared" si="194"/>
        <v/>
      </c>
      <c r="AW369" s="190" t="str">
        <f t="shared" si="194"/>
        <v/>
      </c>
      <c r="AX369" s="190" t="str">
        <f t="shared" si="194"/>
        <v/>
      </c>
      <c r="AY369" s="190" t="str">
        <f t="shared" si="194"/>
        <v/>
      </c>
      <c r="AZ369" s="190" t="str">
        <f t="shared" si="194"/>
        <v/>
      </c>
      <c r="BA369" s="190" t="str">
        <f t="shared" si="194"/>
        <v/>
      </c>
      <c r="BB369" s="190" t="str">
        <f t="shared" si="194"/>
        <v/>
      </c>
      <c r="BC369" s="190" t="str">
        <f t="shared" si="194"/>
        <v/>
      </c>
      <c r="BD369" s="190" t="str">
        <f t="shared" si="194"/>
        <v/>
      </c>
      <c r="BE369" s="190" t="str">
        <f t="shared" si="193"/>
        <v/>
      </c>
      <c r="BF369" s="190" t="str">
        <f t="shared" si="193"/>
        <v/>
      </c>
      <c r="BG369" s="190" t="str">
        <f t="shared" si="193"/>
        <v/>
      </c>
      <c r="BH369" s="190" t="str">
        <f t="shared" si="193"/>
        <v/>
      </c>
      <c r="BI369" s="190" t="str">
        <f t="shared" si="193"/>
        <v/>
      </c>
      <c r="BJ369" s="190" t="str">
        <f t="shared" si="193"/>
        <v/>
      </c>
      <c r="BK369" s="190" t="str">
        <f t="shared" si="193"/>
        <v/>
      </c>
      <c r="BL369" s="190" t="str">
        <f t="shared" si="193"/>
        <v/>
      </c>
      <c r="BM369" s="190" t="str">
        <f t="shared" si="193"/>
        <v/>
      </c>
      <c r="BN369" s="190" t="str">
        <f t="shared" si="193"/>
        <v/>
      </c>
      <c r="BO369" s="190" t="str">
        <f t="shared" si="193"/>
        <v/>
      </c>
      <c r="BP369" s="190" t="str">
        <f t="shared" si="193"/>
        <v/>
      </c>
      <c r="BQ369" s="190" t="str">
        <f t="shared" si="193"/>
        <v/>
      </c>
      <c r="BR369" s="190" t="str">
        <f t="shared" si="193"/>
        <v/>
      </c>
      <c r="BS369" s="190" t="str">
        <f t="shared" si="192"/>
        <v/>
      </c>
      <c r="BT369" s="190" t="str">
        <f t="shared" si="190"/>
        <v/>
      </c>
      <c r="BU369" s="190" t="str">
        <f t="shared" si="190"/>
        <v/>
      </c>
      <c r="BV369" s="190" t="str">
        <f t="shared" si="190"/>
        <v/>
      </c>
      <c r="BW369" s="190" t="str">
        <f t="shared" si="190"/>
        <v/>
      </c>
      <c r="BX369" s="190" t="str">
        <f t="shared" si="190"/>
        <v/>
      </c>
      <c r="BY369" s="190" t="str">
        <f t="shared" si="190"/>
        <v/>
      </c>
      <c r="BZ369" t="e">
        <f>IF(LEFT(B369,6)=$A$1,IF(ISERROR(FIND(SALES!$M$8,MPAN!H369)),"",TRUE),"")</f>
        <v>#N/A</v>
      </c>
    </row>
    <row r="370" spans="1:78" x14ac:dyDescent="0.25">
      <c r="A370" t="e">
        <f>IF(BZ370=TRUE,BZ370&amp;COUNTIF($BZ$3:BZ370,"TRUE"),"")</f>
        <v>#N/A</v>
      </c>
      <c r="B370" s="625" t="str">
        <f t="shared" si="184"/>
        <v>00</v>
      </c>
      <c r="C370" s="626">
        <f>'F12'!E373</f>
        <v>0</v>
      </c>
      <c r="D370" s="1" t="str">
        <f t="shared" si="185"/>
        <v>0</v>
      </c>
      <c r="E370" s="1" t="str">
        <f t="shared" si="186"/>
        <v>0</v>
      </c>
      <c r="F370" t="str">
        <f t="shared" si="187"/>
        <v>0</v>
      </c>
      <c r="G370" t="e">
        <f t="shared" si="188"/>
        <v>#VALUE!</v>
      </c>
      <c r="H370" s="1">
        <f>'F12'!F373</f>
        <v>0</v>
      </c>
      <c r="I370" s="197">
        <f t="shared" si="189"/>
        <v>0.25</v>
      </c>
      <c r="J370" s="190" t="str">
        <f t="shared" si="191"/>
        <v/>
      </c>
      <c r="K370" s="190" t="str">
        <f t="shared" si="191"/>
        <v/>
      </c>
      <c r="L370" s="190" t="str">
        <f t="shared" si="191"/>
        <v/>
      </c>
      <c r="M370" s="190" t="str">
        <f t="shared" si="191"/>
        <v/>
      </c>
      <c r="N370" s="190" t="str">
        <f t="shared" si="191"/>
        <v/>
      </c>
      <c r="O370" s="190" t="str">
        <f t="shared" si="191"/>
        <v/>
      </c>
      <c r="P370" s="190" t="str">
        <f t="shared" si="191"/>
        <v/>
      </c>
      <c r="Q370" s="190" t="str">
        <f t="shared" si="191"/>
        <v/>
      </c>
      <c r="R370" s="190" t="str">
        <f t="shared" si="191"/>
        <v/>
      </c>
      <c r="S370" s="190" t="str">
        <f t="shared" si="191"/>
        <v/>
      </c>
      <c r="T370" s="190" t="str">
        <f t="shared" si="191"/>
        <v/>
      </c>
      <c r="U370" s="190" t="str">
        <f t="shared" si="191"/>
        <v/>
      </c>
      <c r="V370" s="190" t="str">
        <f t="shared" si="191"/>
        <v/>
      </c>
      <c r="W370" s="190" t="str">
        <f t="shared" si="191"/>
        <v/>
      </c>
      <c r="X370" s="190" t="str">
        <f t="shared" si="191"/>
        <v/>
      </c>
      <c r="Y370" s="190" t="str">
        <f t="shared" si="191"/>
        <v/>
      </c>
      <c r="Z370" s="190" t="str">
        <f t="shared" si="195"/>
        <v/>
      </c>
      <c r="AA370" s="190" t="str">
        <f t="shared" si="195"/>
        <v/>
      </c>
      <c r="AB370" s="190" t="str">
        <f t="shared" si="195"/>
        <v/>
      </c>
      <c r="AC370" s="190" t="str">
        <f t="shared" si="195"/>
        <v/>
      </c>
      <c r="AD370" s="190" t="str">
        <f t="shared" si="195"/>
        <v/>
      </c>
      <c r="AE370" s="190" t="str">
        <f t="shared" si="195"/>
        <v/>
      </c>
      <c r="AF370" s="190" t="str">
        <f t="shared" si="195"/>
        <v/>
      </c>
      <c r="AG370" s="190" t="str">
        <f t="shared" si="195"/>
        <v/>
      </c>
      <c r="AH370" s="190" t="str">
        <f t="shared" si="195"/>
        <v/>
      </c>
      <c r="AI370" s="190" t="str">
        <f t="shared" si="195"/>
        <v/>
      </c>
      <c r="AJ370" s="190" t="str">
        <f t="shared" si="195"/>
        <v/>
      </c>
      <c r="AK370" s="190" t="str">
        <f t="shared" si="195"/>
        <v/>
      </c>
      <c r="AL370" s="190" t="str">
        <f t="shared" si="195"/>
        <v/>
      </c>
      <c r="AM370" s="190" t="str">
        <f t="shared" si="195"/>
        <v/>
      </c>
      <c r="AN370" s="190" t="str">
        <f t="shared" si="195"/>
        <v/>
      </c>
      <c r="AO370" s="190" t="str">
        <f t="shared" si="194"/>
        <v/>
      </c>
      <c r="AP370" s="190" t="str">
        <f t="shared" si="194"/>
        <v/>
      </c>
      <c r="AQ370" s="190" t="str">
        <f t="shared" si="194"/>
        <v/>
      </c>
      <c r="AR370" s="190" t="str">
        <f t="shared" si="194"/>
        <v/>
      </c>
      <c r="AS370" s="190" t="str">
        <f t="shared" si="194"/>
        <v/>
      </c>
      <c r="AT370" s="190" t="str">
        <f t="shared" si="194"/>
        <v/>
      </c>
      <c r="AU370" s="190" t="str">
        <f t="shared" si="194"/>
        <v/>
      </c>
      <c r="AV370" s="190" t="str">
        <f t="shared" si="194"/>
        <v/>
      </c>
      <c r="AW370" s="190" t="str">
        <f t="shared" si="194"/>
        <v/>
      </c>
      <c r="AX370" s="190" t="str">
        <f t="shared" si="194"/>
        <v/>
      </c>
      <c r="AY370" s="190" t="str">
        <f t="shared" si="194"/>
        <v/>
      </c>
      <c r="AZ370" s="190" t="str">
        <f t="shared" si="194"/>
        <v/>
      </c>
      <c r="BA370" s="190" t="str">
        <f t="shared" si="194"/>
        <v/>
      </c>
      <c r="BB370" s="190" t="str">
        <f t="shared" si="194"/>
        <v/>
      </c>
      <c r="BC370" s="190" t="str">
        <f t="shared" si="194"/>
        <v/>
      </c>
      <c r="BD370" s="190" t="str">
        <f t="shared" si="194"/>
        <v/>
      </c>
      <c r="BE370" s="190" t="str">
        <f t="shared" si="193"/>
        <v/>
      </c>
      <c r="BF370" s="190" t="str">
        <f t="shared" si="193"/>
        <v/>
      </c>
      <c r="BG370" s="190" t="str">
        <f t="shared" si="193"/>
        <v/>
      </c>
      <c r="BH370" s="190" t="str">
        <f t="shared" si="193"/>
        <v/>
      </c>
      <c r="BI370" s="190" t="str">
        <f t="shared" si="193"/>
        <v/>
      </c>
      <c r="BJ370" s="190" t="str">
        <f t="shared" si="193"/>
        <v/>
      </c>
      <c r="BK370" s="190" t="str">
        <f t="shared" si="193"/>
        <v/>
      </c>
      <c r="BL370" s="190" t="str">
        <f t="shared" si="193"/>
        <v/>
      </c>
      <c r="BM370" s="190" t="str">
        <f t="shared" si="193"/>
        <v/>
      </c>
      <c r="BN370" s="190" t="str">
        <f t="shared" si="193"/>
        <v/>
      </c>
      <c r="BO370" s="190" t="str">
        <f t="shared" si="193"/>
        <v/>
      </c>
      <c r="BP370" s="190" t="str">
        <f t="shared" si="193"/>
        <v/>
      </c>
      <c r="BQ370" s="190" t="str">
        <f t="shared" si="193"/>
        <v/>
      </c>
      <c r="BR370" s="190" t="str">
        <f t="shared" si="193"/>
        <v/>
      </c>
      <c r="BS370" s="190" t="str">
        <f t="shared" si="192"/>
        <v/>
      </c>
      <c r="BT370" s="190" t="str">
        <f t="shared" si="190"/>
        <v/>
      </c>
      <c r="BU370" s="190" t="str">
        <f t="shared" si="190"/>
        <v/>
      </c>
      <c r="BV370" s="190" t="str">
        <f t="shared" si="190"/>
        <v/>
      </c>
      <c r="BW370" s="190" t="str">
        <f t="shared" si="190"/>
        <v/>
      </c>
      <c r="BX370" s="190" t="str">
        <f t="shared" si="190"/>
        <v/>
      </c>
      <c r="BY370" s="190" t="str">
        <f t="shared" si="190"/>
        <v/>
      </c>
      <c r="BZ370" t="e">
        <f>IF(LEFT(B370,6)=$A$1,IF(ISERROR(FIND(SALES!$M$8,MPAN!H370)),"",TRUE),"")</f>
        <v>#N/A</v>
      </c>
    </row>
    <row r="371" spans="1:78" x14ac:dyDescent="0.25">
      <c r="A371" t="e">
        <f>IF(BZ371=TRUE,BZ371&amp;COUNTIF($BZ$3:BZ371,"TRUE"),"")</f>
        <v>#N/A</v>
      </c>
      <c r="B371" s="625" t="str">
        <f t="shared" si="184"/>
        <v>00</v>
      </c>
      <c r="C371" s="626">
        <f>'F12'!E374</f>
        <v>0</v>
      </c>
      <c r="D371" s="1" t="str">
        <f t="shared" si="185"/>
        <v>0</v>
      </c>
      <c r="E371" s="1" t="str">
        <f t="shared" si="186"/>
        <v>0</v>
      </c>
      <c r="F371" t="str">
        <f t="shared" si="187"/>
        <v>0</v>
      </c>
      <c r="G371" t="e">
        <f t="shared" si="188"/>
        <v>#VALUE!</v>
      </c>
      <c r="H371" s="1">
        <f>'F12'!F374</f>
        <v>0</v>
      </c>
      <c r="I371" s="197">
        <f t="shared" si="189"/>
        <v>0.25</v>
      </c>
      <c r="J371" s="190" t="str">
        <f t="shared" si="191"/>
        <v/>
      </c>
      <c r="K371" s="190" t="str">
        <f t="shared" si="191"/>
        <v/>
      </c>
      <c r="L371" s="190" t="str">
        <f t="shared" si="191"/>
        <v/>
      </c>
      <c r="M371" s="190" t="str">
        <f t="shared" si="191"/>
        <v/>
      </c>
      <c r="N371" s="190" t="str">
        <f t="shared" si="191"/>
        <v/>
      </c>
      <c r="O371" s="190" t="str">
        <f t="shared" si="191"/>
        <v/>
      </c>
      <c r="P371" s="190" t="str">
        <f t="shared" si="191"/>
        <v/>
      </c>
      <c r="Q371" s="190" t="str">
        <f t="shared" si="191"/>
        <v/>
      </c>
      <c r="R371" s="190" t="str">
        <f t="shared" si="191"/>
        <v/>
      </c>
      <c r="S371" s="190" t="str">
        <f t="shared" si="191"/>
        <v/>
      </c>
      <c r="T371" s="190" t="str">
        <f t="shared" si="191"/>
        <v/>
      </c>
      <c r="U371" s="190" t="str">
        <f t="shared" si="191"/>
        <v/>
      </c>
      <c r="V371" s="190" t="str">
        <f t="shared" si="191"/>
        <v/>
      </c>
      <c r="W371" s="190" t="str">
        <f t="shared" si="191"/>
        <v/>
      </c>
      <c r="X371" s="190" t="str">
        <f t="shared" si="191"/>
        <v/>
      </c>
      <c r="Y371" s="190" t="str">
        <f t="shared" si="191"/>
        <v/>
      </c>
      <c r="Z371" s="190" t="str">
        <f t="shared" si="195"/>
        <v/>
      </c>
      <c r="AA371" s="190" t="str">
        <f t="shared" si="195"/>
        <v/>
      </c>
      <c r="AB371" s="190" t="str">
        <f t="shared" si="195"/>
        <v/>
      </c>
      <c r="AC371" s="190" t="str">
        <f t="shared" si="195"/>
        <v/>
      </c>
      <c r="AD371" s="190" t="str">
        <f t="shared" si="195"/>
        <v/>
      </c>
      <c r="AE371" s="190" t="str">
        <f t="shared" si="195"/>
        <v/>
      </c>
      <c r="AF371" s="190" t="str">
        <f t="shared" si="195"/>
        <v/>
      </c>
      <c r="AG371" s="190" t="str">
        <f t="shared" si="195"/>
        <v/>
      </c>
      <c r="AH371" s="190" t="str">
        <f t="shared" si="195"/>
        <v/>
      </c>
      <c r="AI371" s="190" t="str">
        <f t="shared" si="195"/>
        <v/>
      </c>
      <c r="AJ371" s="190" t="str">
        <f t="shared" si="195"/>
        <v/>
      </c>
      <c r="AK371" s="190" t="str">
        <f t="shared" si="195"/>
        <v/>
      </c>
      <c r="AL371" s="190" t="str">
        <f t="shared" si="195"/>
        <v/>
      </c>
      <c r="AM371" s="190" t="str">
        <f t="shared" si="195"/>
        <v/>
      </c>
      <c r="AN371" s="190" t="str">
        <f t="shared" si="195"/>
        <v/>
      </c>
      <c r="AO371" s="190" t="str">
        <f t="shared" si="194"/>
        <v/>
      </c>
      <c r="AP371" s="190" t="str">
        <f t="shared" si="194"/>
        <v/>
      </c>
      <c r="AQ371" s="190" t="str">
        <f t="shared" si="194"/>
        <v/>
      </c>
      <c r="AR371" s="190" t="str">
        <f t="shared" si="194"/>
        <v/>
      </c>
      <c r="AS371" s="190" t="str">
        <f t="shared" si="194"/>
        <v/>
      </c>
      <c r="AT371" s="190" t="str">
        <f t="shared" si="194"/>
        <v/>
      </c>
      <c r="AU371" s="190" t="str">
        <f t="shared" si="194"/>
        <v/>
      </c>
      <c r="AV371" s="190" t="str">
        <f t="shared" si="194"/>
        <v/>
      </c>
      <c r="AW371" s="190" t="str">
        <f t="shared" si="194"/>
        <v/>
      </c>
      <c r="AX371" s="190" t="str">
        <f t="shared" si="194"/>
        <v/>
      </c>
      <c r="AY371" s="190" t="str">
        <f t="shared" si="194"/>
        <v/>
      </c>
      <c r="AZ371" s="190" t="str">
        <f t="shared" si="194"/>
        <v/>
      </c>
      <c r="BA371" s="190" t="str">
        <f t="shared" si="194"/>
        <v/>
      </c>
      <c r="BB371" s="190" t="str">
        <f t="shared" si="194"/>
        <v/>
      </c>
      <c r="BC371" s="190" t="str">
        <f t="shared" si="194"/>
        <v/>
      </c>
      <c r="BD371" s="190" t="str">
        <f t="shared" si="194"/>
        <v/>
      </c>
      <c r="BE371" s="190" t="str">
        <f t="shared" si="193"/>
        <v/>
      </c>
      <c r="BF371" s="190" t="str">
        <f t="shared" si="193"/>
        <v/>
      </c>
      <c r="BG371" s="190" t="str">
        <f t="shared" si="193"/>
        <v/>
      </c>
      <c r="BH371" s="190" t="str">
        <f t="shared" si="193"/>
        <v/>
      </c>
      <c r="BI371" s="190" t="str">
        <f t="shared" si="193"/>
        <v/>
      </c>
      <c r="BJ371" s="190" t="str">
        <f t="shared" si="193"/>
        <v/>
      </c>
      <c r="BK371" s="190" t="str">
        <f t="shared" si="193"/>
        <v/>
      </c>
      <c r="BL371" s="190" t="str">
        <f t="shared" si="193"/>
        <v/>
      </c>
      <c r="BM371" s="190" t="str">
        <f t="shared" si="193"/>
        <v/>
      </c>
      <c r="BN371" s="190" t="str">
        <f t="shared" si="193"/>
        <v/>
      </c>
      <c r="BO371" s="190" t="str">
        <f t="shared" si="193"/>
        <v/>
      </c>
      <c r="BP371" s="190" t="str">
        <f t="shared" si="193"/>
        <v/>
      </c>
      <c r="BQ371" s="190" t="str">
        <f t="shared" si="193"/>
        <v/>
      </c>
      <c r="BR371" s="190" t="str">
        <f t="shared" si="193"/>
        <v/>
      </c>
      <c r="BS371" s="190" t="str">
        <f t="shared" si="192"/>
        <v/>
      </c>
      <c r="BT371" s="190" t="str">
        <f t="shared" si="190"/>
        <v/>
      </c>
      <c r="BU371" s="190" t="str">
        <f t="shared" si="190"/>
        <v/>
      </c>
      <c r="BV371" s="190" t="str">
        <f t="shared" si="190"/>
        <v/>
      </c>
      <c r="BW371" s="190" t="str">
        <f t="shared" si="190"/>
        <v/>
      </c>
      <c r="BX371" s="190" t="str">
        <f t="shared" si="190"/>
        <v/>
      </c>
      <c r="BY371" s="190" t="str">
        <f t="shared" si="190"/>
        <v/>
      </c>
      <c r="BZ371" t="e">
        <f>IF(LEFT(B371,6)=$A$1,IF(ISERROR(FIND(SALES!$M$8,MPAN!H371)),"",TRUE),"")</f>
        <v>#N/A</v>
      </c>
    </row>
    <row r="372" spans="1:78" x14ac:dyDescent="0.25">
      <c r="A372" t="e">
        <f>IF(BZ372=TRUE,BZ372&amp;COUNTIF($BZ$3:BZ372,"TRUE"),"")</f>
        <v>#N/A</v>
      </c>
      <c r="B372" s="625" t="str">
        <f t="shared" si="184"/>
        <v>00</v>
      </c>
      <c r="C372" s="626">
        <f>'F12'!E375</f>
        <v>0</v>
      </c>
      <c r="D372" s="1" t="str">
        <f t="shared" si="185"/>
        <v>0</v>
      </c>
      <c r="E372" s="1" t="str">
        <f t="shared" si="186"/>
        <v>0</v>
      </c>
      <c r="F372" t="str">
        <f t="shared" si="187"/>
        <v>0</v>
      </c>
      <c r="G372" t="e">
        <f t="shared" si="188"/>
        <v>#VALUE!</v>
      </c>
      <c r="H372" s="1">
        <f>'F12'!F375</f>
        <v>0</v>
      </c>
      <c r="I372" s="197">
        <f t="shared" si="189"/>
        <v>0.25</v>
      </c>
      <c r="J372" s="190" t="str">
        <f t="shared" si="191"/>
        <v/>
      </c>
      <c r="K372" s="190" t="str">
        <f t="shared" si="191"/>
        <v/>
      </c>
      <c r="L372" s="190" t="str">
        <f t="shared" si="191"/>
        <v/>
      </c>
      <c r="M372" s="190" t="str">
        <f t="shared" si="191"/>
        <v/>
      </c>
      <c r="N372" s="190" t="str">
        <f t="shared" si="191"/>
        <v/>
      </c>
      <c r="O372" s="190" t="str">
        <f t="shared" si="191"/>
        <v/>
      </c>
      <c r="P372" s="190" t="str">
        <f t="shared" si="191"/>
        <v/>
      </c>
      <c r="Q372" s="190" t="str">
        <f t="shared" si="191"/>
        <v/>
      </c>
      <c r="R372" s="190" t="str">
        <f t="shared" si="191"/>
        <v/>
      </c>
      <c r="S372" s="190" t="str">
        <f t="shared" si="191"/>
        <v/>
      </c>
      <c r="T372" s="190" t="str">
        <f t="shared" si="191"/>
        <v/>
      </c>
      <c r="U372" s="190" t="str">
        <f t="shared" si="191"/>
        <v/>
      </c>
      <c r="V372" s="190" t="str">
        <f t="shared" si="191"/>
        <v/>
      </c>
      <c r="W372" s="190" t="str">
        <f t="shared" si="191"/>
        <v/>
      </c>
      <c r="X372" s="190" t="str">
        <f t="shared" si="191"/>
        <v/>
      </c>
      <c r="Y372" s="190" t="str">
        <f t="shared" si="191"/>
        <v/>
      </c>
      <c r="Z372" s="190" t="str">
        <f t="shared" si="195"/>
        <v/>
      </c>
      <c r="AA372" s="190" t="str">
        <f t="shared" si="195"/>
        <v/>
      </c>
      <c r="AB372" s="190" t="str">
        <f t="shared" si="195"/>
        <v/>
      </c>
      <c r="AC372" s="190" t="str">
        <f t="shared" si="195"/>
        <v/>
      </c>
      <c r="AD372" s="190" t="str">
        <f t="shared" si="195"/>
        <v/>
      </c>
      <c r="AE372" s="190" t="str">
        <f t="shared" si="195"/>
        <v/>
      </c>
      <c r="AF372" s="190" t="str">
        <f t="shared" si="195"/>
        <v/>
      </c>
      <c r="AG372" s="190" t="str">
        <f t="shared" si="195"/>
        <v/>
      </c>
      <c r="AH372" s="190" t="str">
        <f t="shared" si="195"/>
        <v/>
      </c>
      <c r="AI372" s="190" t="str">
        <f t="shared" si="195"/>
        <v/>
      </c>
      <c r="AJ372" s="190" t="str">
        <f t="shared" si="195"/>
        <v/>
      </c>
      <c r="AK372" s="190" t="str">
        <f t="shared" si="195"/>
        <v/>
      </c>
      <c r="AL372" s="190" t="str">
        <f t="shared" si="195"/>
        <v/>
      </c>
      <c r="AM372" s="190" t="str">
        <f t="shared" si="195"/>
        <v/>
      </c>
      <c r="AN372" s="190" t="str">
        <f t="shared" si="195"/>
        <v/>
      </c>
      <c r="AO372" s="190" t="str">
        <f t="shared" si="194"/>
        <v/>
      </c>
      <c r="AP372" s="190" t="str">
        <f t="shared" si="194"/>
        <v/>
      </c>
      <c r="AQ372" s="190" t="str">
        <f t="shared" si="194"/>
        <v/>
      </c>
      <c r="AR372" s="190" t="str">
        <f t="shared" si="194"/>
        <v/>
      </c>
      <c r="AS372" s="190" t="str">
        <f t="shared" si="194"/>
        <v/>
      </c>
      <c r="AT372" s="190" t="str">
        <f t="shared" si="194"/>
        <v/>
      </c>
      <c r="AU372" s="190" t="str">
        <f t="shared" si="194"/>
        <v/>
      </c>
      <c r="AV372" s="190" t="str">
        <f t="shared" si="194"/>
        <v/>
      </c>
      <c r="AW372" s="190" t="str">
        <f t="shared" si="194"/>
        <v/>
      </c>
      <c r="AX372" s="190" t="str">
        <f t="shared" si="194"/>
        <v/>
      </c>
      <c r="AY372" s="190" t="str">
        <f t="shared" si="194"/>
        <v/>
      </c>
      <c r="AZ372" s="190" t="str">
        <f t="shared" si="194"/>
        <v/>
      </c>
      <c r="BA372" s="190" t="str">
        <f t="shared" si="194"/>
        <v/>
      </c>
      <c r="BB372" s="190" t="str">
        <f t="shared" si="194"/>
        <v/>
      </c>
      <c r="BC372" s="190" t="str">
        <f t="shared" si="194"/>
        <v/>
      </c>
      <c r="BD372" s="190" t="str">
        <f t="shared" si="194"/>
        <v/>
      </c>
      <c r="BE372" s="190" t="str">
        <f t="shared" si="193"/>
        <v/>
      </c>
      <c r="BF372" s="190" t="str">
        <f t="shared" si="193"/>
        <v/>
      </c>
      <c r="BG372" s="190" t="str">
        <f t="shared" si="193"/>
        <v/>
      </c>
      <c r="BH372" s="190" t="str">
        <f t="shared" si="193"/>
        <v/>
      </c>
      <c r="BI372" s="190" t="str">
        <f t="shared" si="193"/>
        <v/>
      </c>
      <c r="BJ372" s="190" t="str">
        <f t="shared" si="193"/>
        <v/>
      </c>
      <c r="BK372" s="190" t="str">
        <f t="shared" si="193"/>
        <v/>
      </c>
      <c r="BL372" s="190" t="str">
        <f t="shared" si="193"/>
        <v/>
      </c>
      <c r="BM372" s="190" t="str">
        <f t="shared" si="193"/>
        <v/>
      </c>
      <c r="BN372" s="190" t="str">
        <f t="shared" si="193"/>
        <v/>
      </c>
      <c r="BO372" s="190" t="str">
        <f t="shared" si="193"/>
        <v/>
      </c>
      <c r="BP372" s="190" t="str">
        <f t="shared" si="193"/>
        <v/>
      </c>
      <c r="BQ372" s="190" t="str">
        <f t="shared" si="193"/>
        <v/>
      </c>
      <c r="BR372" s="190" t="str">
        <f t="shared" si="193"/>
        <v/>
      </c>
      <c r="BS372" s="190" t="str">
        <f t="shared" si="192"/>
        <v/>
      </c>
      <c r="BT372" s="190" t="str">
        <f t="shared" si="190"/>
        <v/>
      </c>
      <c r="BU372" s="190" t="str">
        <f t="shared" si="190"/>
        <v/>
      </c>
      <c r="BV372" s="190" t="str">
        <f t="shared" si="190"/>
        <v/>
      </c>
      <c r="BW372" s="190" t="str">
        <f t="shared" si="190"/>
        <v/>
      </c>
      <c r="BX372" s="190" t="str">
        <f t="shared" si="190"/>
        <v/>
      </c>
      <c r="BY372" s="190" t="str">
        <f t="shared" si="190"/>
        <v/>
      </c>
      <c r="BZ372" t="e">
        <f>IF(LEFT(B372,6)=$A$1,IF(ISERROR(FIND(SALES!$M$8,MPAN!H372)),"",TRUE),"")</f>
        <v>#N/A</v>
      </c>
    </row>
    <row r="373" spans="1:78" x14ac:dyDescent="0.25">
      <c r="A373" t="e">
        <f>IF(BZ373=TRUE,BZ373&amp;COUNTIF($BZ$3:BZ373,"TRUE"),"")</f>
        <v>#N/A</v>
      </c>
      <c r="B373" s="625" t="str">
        <f t="shared" si="184"/>
        <v>00</v>
      </c>
      <c r="C373" s="626">
        <f>'F12'!E376</f>
        <v>0</v>
      </c>
      <c r="D373" s="1" t="str">
        <f t="shared" si="185"/>
        <v>0</v>
      </c>
      <c r="E373" s="1" t="str">
        <f t="shared" si="186"/>
        <v>0</v>
      </c>
      <c r="F373" t="str">
        <f t="shared" si="187"/>
        <v>0</v>
      </c>
      <c r="G373" t="e">
        <f t="shared" si="188"/>
        <v>#VALUE!</v>
      </c>
      <c r="H373" s="1">
        <f>'F12'!F376</f>
        <v>0</v>
      </c>
      <c r="I373" s="197">
        <f t="shared" si="189"/>
        <v>0.25</v>
      </c>
      <c r="J373" s="190" t="str">
        <f t="shared" si="191"/>
        <v/>
      </c>
      <c r="K373" s="190" t="str">
        <f t="shared" si="191"/>
        <v/>
      </c>
      <c r="L373" s="190" t="str">
        <f t="shared" si="191"/>
        <v/>
      </c>
      <c r="M373" s="190" t="str">
        <f t="shared" si="191"/>
        <v/>
      </c>
      <c r="N373" s="190" t="str">
        <f t="shared" si="191"/>
        <v/>
      </c>
      <c r="O373" s="190" t="str">
        <f t="shared" si="191"/>
        <v/>
      </c>
      <c r="P373" s="190" t="str">
        <f t="shared" si="191"/>
        <v/>
      </c>
      <c r="Q373" s="190" t="str">
        <f t="shared" si="191"/>
        <v/>
      </c>
      <c r="R373" s="190" t="str">
        <f t="shared" si="191"/>
        <v/>
      </c>
      <c r="S373" s="190" t="str">
        <f t="shared" si="191"/>
        <v/>
      </c>
      <c r="T373" s="190" t="str">
        <f t="shared" si="191"/>
        <v/>
      </c>
      <c r="U373" s="190" t="str">
        <f t="shared" si="191"/>
        <v/>
      </c>
      <c r="V373" s="190" t="str">
        <f t="shared" si="191"/>
        <v/>
      </c>
      <c r="W373" s="190" t="str">
        <f t="shared" si="191"/>
        <v/>
      </c>
      <c r="X373" s="190" t="str">
        <f t="shared" si="191"/>
        <v/>
      </c>
      <c r="Y373" s="190" t="str">
        <f t="shared" si="191"/>
        <v/>
      </c>
      <c r="Z373" s="190" t="str">
        <f t="shared" si="195"/>
        <v/>
      </c>
      <c r="AA373" s="190" t="str">
        <f t="shared" si="195"/>
        <v/>
      </c>
      <c r="AB373" s="190" t="str">
        <f t="shared" si="195"/>
        <v/>
      </c>
      <c r="AC373" s="190" t="str">
        <f t="shared" si="195"/>
        <v/>
      </c>
      <c r="AD373" s="190" t="str">
        <f t="shared" si="195"/>
        <v/>
      </c>
      <c r="AE373" s="190" t="str">
        <f t="shared" si="195"/>
        <v/>
      </c>
      <c r="AF373" s="190" t="str">
        <f t="shared" si="195"/>
        <v/>
      </c>
      <c r="AG373" s="190" t="str">
        <f t="shared" si="195"/>
        <v/>
      </c>
      <c r="AH373" s="190" t="str">
        <f t="shared" si="195"/>
        <v/>
      </c>
      <c r="AI373" s="190" t="str">
        <f t="shared" si="195"/>
        <v/>
      </c>
      <c r="AJ373" s="190" t="str">
        <f t="shared" si="195"/>
        <v/>
      </c>
      <c r="AK373" s="190" t="str">
        <f t="shared" si="195"/>
        <v/>
      </c>
      <c r="AL373" s="190" t="str">
        <f t="shared" si="195"/>
        <v/>
      </c>
      <c r="AM373" s="190" t="str">
        <f t="shared" si="195"/>
        <v/>
      </c>
      <c r="AN373" s="190" t="str">
        <f t="shared" si="195"/>
        <v/>
      </c>
      <c r="AO373" s="190" t="str">
        <f t="shared" si="194"/>
        <v/>
      </c>
      <c r="AP373" s="190" t="str">
        <f t="shared" si="194"/>
        <v/>
      </c>
      <c r="AQ373" s="190" t="str">
        <f t="shared" si="194"/>
        <v/>
      </c>
      <c r="AR373" s="190" t="str">
        <f t="shared" si="194"/>
        <v/>
      </c>
      <c r="AS373" s="190" t="str">
        <f t="shared" si="194"/>
        <v/>
      </c>
      <c r="AT373" s="190" t="str">
        <f t="shared" si="194"/>
        <v/>
      </c>
      <c r="AU373" s="190" t="str">
        <f t="shared" si="194"/>
        <v/>
      </c>
      <c r="AV373" s="190" t="str">
        <f t="shared" si="194"/>
        <v/>
      </c>
      <c r="AW373" s="190" t="str">
        <f t="shared" si="194"/>
        <v/>
      </c>
      <c r="AX373" s="190" t="str">
        <f t="shared" si="194"/>
        <v/>
      </c>
      <c r="AY373" s="190" t="str">
        <f t="shared" si="194"/>
        <v/>
      </c>
      <c r="AZ373" s="190" t="str">
        <f t="shared" si="194"/>
        <v/>
      </c>
      <c r="BA373" s="190" t="str">
        <f t="shared" si="194"/>
        <v/>
      </c>
      <c r="BB373" s="190" t="str">
        <f t="shared" si="194"/>
        <v/>
      </c>
      <c r="BC373" s="190" t="str">
        <f t="shared" si="194"/>
        <v/>
      </c>
      <c r="BD373" s="190" t="str">
        <f t="shared" si="194"/>
        <v/>
      </c>
      <c r="BE373" s="190" t="str">
        <f t="shared" si="193"/>
        <v/>
      </c>
      <c r="BF373" s="190" t="str">
        <f t="shared" si="193"/>
        <v/>
      </c>
      <c r="BG373" s="190" t="str">
        <f t="shared" si="193"/>
        <v/>
      </c>
      <c r="BH373" s="190" t="str">
        <f t="shared" si="193"/>
        <v/>
      </c>
      <c r="BI373" s="190" t="str">
        <f t="shared" si="193"/>
        <v/>
      </c>
      <c r="BJ373" s="190" t="str">
        <f t="shared" si="193"/>
        <v/>
      </c>
      <c r="BK373" s="190" t="str">
        <f t="shared" si="193"/>
        <v/>
      </c>
      <c r="BL373" s="190" t="str">
        <f t="shared" si="193"/>
        <v/>
      </c>
      <c r="BM373" s="190" t="str">
        <f t="shared" si="193"/>
        <v/>
      </c>
      <c r="BN373" s="190" t="str">
        <f t="shared" si="193"/>
        <v/>
      </c>
      <c r="BO373" s="190" t="str">
        <f t="shared" si="193"/>
        <v/>
      </c>
      <c r="BP373" s="190" t="str">
        <f t="shared" si="193"/>
        <v/>
      </c>
      <c r="BQ373" s="190" t="str">
        <f t="shared" si="193"/>
        <v/>
      </c>
      <c r="BR373" s="190" t="str">
        <f t="shared" si="193"/>
        <v/>
      </c>
      <c r="BS373" s="190" t="str">
        <f t="shared" si="192"/>
        <v/>
      </c>
      <c r="BT373" s="190" t="str">
        <f t="shared" si="190"/>
        <v/>
      </c>
      <c r="BU373" s="190" t="str">
        <f t="shared" si="190"/>
        <v/>
      </c>
      <c r="BV373" s="190" t="str">
        <f t="shared" si="190"/>
        <v/>
      </c>
      <c r="BW373" s="190" t="str">
        <f t="shared" si="190"/>
        <v/>
      </c>
      <c r="BX373" s="190" t="str">
        <f t="shared" si="190"/>
        <v/>
      </c>
      <c r="BY373" s="190" t="str">
        <f t="shared" si="190"/>
        <v/>
      </c>
      <c r="BZ373" t="e">
        <f>IF(LEFT(B373,6)=$A$1,IF(ISERROR(FIND(SALES!$M$8,MPAN!H373)),"",TRUE),"")</f>
        <v>#N/A</v>
      </c>
    </row>
    <row r="374" spans="1:78" x14ac:dyDescent="0.25">
      <c r="A374" t="e">
        <f>IF(BZ374=TRUE,BZ374&amp;COUNTIF($BZ$3:BZ374,"TRUE"),"")</f>
        <v>#N/A</v>
      </c>
      <c r="B374" s="625" t="str">
        <f t="shared" si="184"/>
        <v>00</v>
      </c>
      <c r="C374" s="626">
        <f>'F12'!E377</f>
        <v>0</v>
      </c>
      <c r="D374" s="1" t="str">
        <f t="shared" si="185"/>
        <v>0</v>
      </c>
      <c r="E374" s="1" t="str">
        <f t="shared" si="186"/>
        <v>0</v>
      </c>
      <c r="F374" t="str">
        <f t="shared" si="187"/>
        <v>0</v>
      </c>
      <c r="G374" t="e">
        <f t="shared" si="188"/>
        <v>#VALUE!</v>
      </c>
      <c r="H374" s="1">
        <f>'F12'!F377</f>
        <v>0</v>
      </c>
      <c r="I374" s="197">
        <f t="shared" si="189"/>
        <v>0.25</v>
      </c>
      <c r="J374" s="190" t="str">
        <f t="shared" si="191"/>
        <v/>
      </c>
      <c r="K374" s="190" t="str">
        <f t="shared" si="191"/>
        <v/>
      </c>
      <c r="L374" s="190" t="str">
        <f t="shared" si="191"/>
        <v/>
      </c>
      <c r="M374" s="190" t="str">
        <f t="shared" si="191"/>
        <v/>
      </c>
      <c r="N374" s="190" t="str">
        <f t="shared" si="191"/>
        <v/>
      </c>
      <c r="O374" s="190" t="str">
        <f t="shared" si="191"/>
        <v/>
      </c>
      <c r="P374" s="190" t="str">
        <f t="shared" si="191"/>
        <v/>
      </c>
      <c r="Q374" s="190" t="str">
        <f t="shared" si="191"/>
        <v/>
      </c>
      <c r="R374" s="190" t="str">
        <f t="shared" si="191"/>
        <v/>
      </c>
      <c r="S374" s="190" t="str">
        <f t="shared" si="191"/>
        <v/>
      </c>
      <c r="T374" s="190" t="str">
        <f t="shared" si="191"/>
        <v/>
      </c>
      <c r="U374" s="190" t="str">
        <f t="shared" si="191"/>
        <v/>
      </c>
      <c r="V374" s="190" t="str">
        <f t="shared" si="191"/>
        <v/>
      </c>
      <c r="W374" s="190" t="str">
        <f t="shared" si="191"/>
        <v/>
      </c>
      <c r="X374" s="190" t="str">
        <f t="shared" ref="J374:Y390" si="196">IF(X$2&gt;LEN($H374),IF(X$1=1,IF(LEN($H374)=2,"0"&amp;$H374,""),""),RIGHT(LEFT($H374,X$2),3))</f>
        <v/>
      </c>
      <c r="Y374" s="190" t="str">
        <f t="shared" si="196"/>
        <v/>
      </c>
      <c r="Z374" s="190" t="str">
        <f t="shared" si="195"/>
        <v/>
      </c>
      <c r="AA374" s="190" t="str">
        <f t="shared" si="195"/>
        <v/>
      </c>
      <c r="AB374" s="190" t="str">
        <f t="shared" si="195"/>
        <v/>
      </c>
      <c r="AC374" s="190" t="str">
        <f t="shared" si="195"/>
        <v/>
      </c>
      <c r="AD374" s="190" t="str">
        <f t="shared" si="195"/>
        <v/>
      </c>
      <c r="AE374" s="190" t="str">
        <f t="shared" si="195"/>
        <v/>
      </c>
      <c r="AF374" s="190" t="str">
        <f t="shared" si="195"/>
        <v/>
      </c>
      <c r="AG374" s="190" t="str">
        <f t="shared" si="195"/>
        <v/>
      </c>
      <c r="AH374" s="190" t="str">
        <f t="shared" si="195"/>
        <v/>
      </c>
      <c r="AI374" s="190" t="str">
        <f t="shared" si="195"/>
        <v/>
      </c>
      <c r="AJ374" s="190" t="str">
        <f t="shared" si="195"/>
        <v/>
      </c>
      <c r="AK374" s="190" t="str">
        <f t="shared" si="195"/>
        <v/>
      </c>
      <c r="AL374" s="190" t="str">
        <f t="shared" si="195"/>
        <v/>
      </c>
      <c r="AM374" s="190" t="str">
        <f t="shared" si="195"/>
        <v/>
      </c>
      <c r="AN374" s="190" t="str">
        <f t="shared" si="195"/>
        <v/>
      </c>
      <c r="AO374" s="190" t="str">
        <f t="shared" si="194"/>
        <v/>
      </c>
      <c r="AP374" s="190" t="str">
        <f t="shared" si="194"/>
        <v/>
      </c>
      <c r="AQ374" s="190" t="str">
        <f t="shared" si="194"/>
        <v/>
      </c>
      <c r="AR374" s="190" t="str">
        <f t="shared" si="194"/>
        <v/>
      </c>
      <c r="AS374" s="190" t="str">
        <f t="shared" si="194"/>
        <v/>
      </c>
      <c r="AT374" s="190" t="str">
        <f t="shared" si="194"/>
        <v/>
      </c>
      <c r="AU374" s="190" t="str">
        <f t="shared" si="194"/>
        <v/>
      </c>
      <c r="AV374" s="190" t="str">
        <f t="shared" si="194"/>
        <v/>
      </c>
      <c r="AW374" s="190" t="str">
        <f t="shared" si="194"/>
        <v/>
      </c>
      <c r="AX374" s="190" t="str">
        <f t="shared" si="194"/>
        <v/>
      </c>
      <c r="AY374" s="190" t="str">
        <f t="shared" si="194"/>
        <v/>
      </c>
      <c r="AZ374" s="190" t="str">
        <f t="shared" si="194"/>
        <v/>
      </c>
      <c r="BA374" s="190" t="str">
        <f t="shared" si="194"/>
        <v/>
      </c>
      <c r="BB374" s="190" t="str">
        <f t="shared" si="194"/>
        <v/>
      </c>
      <c r="BC374" s="190" t="str">
        <f t="shared" si="194"/>
        <v/>
      </c>
      <c r="BD374" s="190" t="str">
        <f t="shared" si="194"/>
        <v/>
      </c>
      <c r="BE374" s="190" t="str">
        <f t="shared" si="193"/>
        <v/>
      </c>
      <c r="BF374" s="190" t="str">
        <f t="shared" si="193"/>
        <v/>
      </c>
      <c r="BG374" s="190" t="str">
        <f t="shared" si="193"/>
        <v/>
      </c>
      <c r="BH374" s="190" t="str">
        <f t="shared" si="193"/>
        <v/>
      </c>
      <c r="BI374" s="190" t="str">
        <f t="shared" si="193"/>
        <v/>
      </c>
      <c r="BJ374" s="190" t="str">
        <f t="shared" si="193"/>
        <v/>
      </c>
      <c r="BK374" s="190" t="str">
        <f t="shared" si="193"/>
        <v/>
      </c>
      <c r="BL374" s="190" t="str">
        <f t="shared" si="193"/>
        <v/>
      </c>
      <c r="BM374" s="190" t="str">
        <f t="shared" si="193"/>
        <v/>
      </c>
      <c r="BN374" s="190" t="str">
        <f t="shared" si="193"/>
        <v/>
      </c>
      <c r="BO374" s="190" t="str">
        <f t="shared" si="193"/>
        <v/>
      </c>
      <c r="BP374" s="190" t="str">
        <f t="shared" si="193"/>
        <v/>
      </c>
      <c r="BQ374" s="190" t="str">
        <f t="shared" si="193"/>
        <v/>
      </c>
      <c r="BR374" s="190" t="str">
        <f t="shared" si="193"/>
        <v/>
      </c>
      <c r="BS374" s="190" t="str">
        <f t="shared" si="192"/>
        <v/>
      </c>
      <c r="BT374" s="190" t="str">
        <f t="shared" si="190"/>
        <v/>
      </c>
      <c r="BU374" s="190" t="str">
        <f t="shared" si="190"/>
        <v/>
      </c>
      <c r="BV374" s="190" t="str">
        <f t="shared" si="190"/>
        <v/>
      </c>
      <c r="BW374" s="190" t="str">
        <f t="shared" si="190"/>
        <v/>
      </c>
      <c r="BX374" s="190" t="str">
        <f t="shared" si="190"/>
        <v/>
      </c>
      <c r="BY374" s="190" t="str">
        <f t="shared" si="190"/>
        <v/>
      </c>
      <c r="BZ374" t="e">
        <f>IF(LEFT(B374,6)=$A$1,IF(ISERROR(FIND(SALES!$M$8,MPAN!H374)),"",TRUE),"")</f>
        <v>#N/A</v>
      </c>
    </row>
    <row r="375" spans="1:78" x14ac:dyDescent="0.25">
      <c r="A375" t="e">
        <f>IF(BZ375=TRUE,BZ375&amp;COUNTIF($BZ$3:BZ375,"TRUE"),"")</f>
        <v>#N/A</v>
      </c>
      <c r="B375" s="625" t="str">
        <f t="shared" si="184"/>
        <v>00</v>
      </c>
      <c r="C375" s="626">
        <f>'F12'!E378</f>
        <v>0</v>
      </c>
      <c r="D375" s="1" t="str">
        <f t="shared" si="185"/>
        <v>0</v>
      </c>
      <c r="E375" s="1" t="str">
        <f t="shared" si="186"/>
        <v>0</v>
      </c>
      <c r="F375" t="str">
        <f t="shared" si="187"/>
        <v>0</v>
      </c>
      <c r="G375" t="e">
        <f t="shared" si="188"/>
        <v>#VALUE!</v>
      </c>
      <c r="H375" s="1">
        <f>'F12'!F378</f>
        <v>0</v>
      </c>
      <c r="I375" s="197">
        <f t="shared" si="189"/>
        <v>0.25</v>
      </c>
      <c r="J375" s="190" t="str">
        <f t="shared" si="196"/>
        <v/>
      </c>
      <c r="K375" s="190" t="str">
        <f t="shared" si="196"/>
        <v/>
      </c>
      <c r="L375" s="190" t="str">
        <f t="shared" si="196"/>
        <v/>
      </c>
      <c r="M375" s="190" t="str">
        <f t="shared" si="196"/>
        <v/>
      </c>
      <c r="N375" s="190" t="str">
        <f t="shared" si="196"/>
        <v/>
      </c>
      <c r="O375" s="190" t="str">
        <f t="shared" si="196"/>
        <v/>
      </c>
      <c r="P375" s="190" t="str">
        <f t="shared" si="196"/>
        <v/>
      </c>
      <c r="Q375" s="190" t="str">
        <f t="shared" si="196"/>
        <v/>
      </c>
      <c r="R375" s="190" t="str">
        <f t="shared" si="196"/>
        <v/>
      </c>
      <c r="S375" s="190" t="str">
        <f t="shared" si="196"/>
        <v/>
      </c>
      <c r="T375" s="190" t="str">
        <f t="shared" si="196"/>
        <v/>
      </c>
      <c r="U375" s="190" t="str">
        <f t="shared" si="196"/>
        <v/>
      </c>
      <c r="V375" s="190" t="str">
        <f t="shared" si="196"/>
        <v/>
      </c>
      <c r="W375" s="190" t="str">
        <f t="shared" si="196"/>
        <v/>
      </c>
      <c r="X375" s="190" t="str">
        <f t="shared" si="196"/>
        <v/>
      </c>
      <c r="Y375" s="190" t="str">
        <f t="shared" si="196"/>
        <v/>
      </c>
      <c r="Z375" s="190" t="str">
        <f t="shared" si="195"/>
        <v/>
      </c>
      <c r="AA375" s="190" t="str">
        <f t="shared" si="195"/>
        <v/>
      </c>
      <c r="AB375" s="190" t="str">
        <f t="shared" si="195"/>
        <v/>
      </c>
      <c r="AC375" s="190" t="str">
        <f t="shared" si="195"/>
        <v/>
      </c>
      <c r="AD375" s="190" t="str">
        <f t="shared" si="195"/>
        <v/>
      </c>
      <c r="AE375" s="190" t="str">
        <f t="shared" si="195"/>
        <v/>
      </c>
      <c r="AF375" s="190" t="str">
        <f t="shared" si="195"/>
        <v/>
      </c>
      <c r="AG375" s="190" t="str">
        <f t="shared" si="195"/>
        <v/>
      </c>
      <c r="AH375" s="190" t="str">
        <f t="shared" si="195"/>
        <v/>
      </c>
      <c r="AI375" s="190" t="str">
        <f t="shared" si="195"/>
        <v/>
      </c>
      <c r="AJ375" s="190" t="str">
        <f t="shared" si="195"/>
        <v/>
      </c>
      <c r="AK375" s="190" t="str">
        <f t="shared" si="195"/>
        <v/>
      </c>
      <c r="AL375" s="190" t="str">
        <f t="shared" si="195"/>
        <v/>
      </c>
      <c r="AM375" s="190" t="str">
        <f t="shared" si="195"/>
        <v/>
      </c>
      <c r="AN375" s="190" t="str">
        <f t="shared" si="195"/>
        <v/>
      </c>
      <c r="AO375" s="190" t="str">
        <f t="shared" si="194"/>
        <v/>
      </c>
      <c r="AP375" s="190" t="str">
        <f t="shared" si="194"/>
        <v/>
      </c>
      <c r="AQ375" s="190" t="str">
        <f t="shared" si="194"/>
        <v/>
      </c>
      <c r="AR375" s="190" t="str">
        <f t="shared" si="194"/>
        <v/>
      </c>
      <c r="AS375" s="190" t="str">
        <f t="shared" si="194"/>
        <v/>
      </c>
      <c r="AT375" s="190" t="str">
        <f t="shared" si="194"/>
        <v/>
      </c>
      <c r="AU375" s="190" t="str">
        <f t="shared" si="194"/>
        <v/>
      </c>
      <c r="AV375" s="190" t="str">
        <f t="shared" si="194"/>
        <v/>
      </c>
      <c r="AW375" s="190" t="str">
        <f t="shared" si="194"/>
        <v/>
      </c>
      <c r="AX375" s="190" t="str">
        <f t="shared" si="194"/>
        <v/>
      </c>
      <c r="AY375" s="190" t="str">
        <f t="shared" si="194"/>
        <v/>
      </c>
      <c r="AZ375" s="190" t="str">
        <f t="shared" si="194"/>
        <v/>
      </c>
      <c r="BA375" s="190" t="str">
        <f t="shared" si="194"/>
        <v/>
      </c>
      <c r="BB375" s="190" t="str">
        <f t="shared" si="194"/>
        <v/>
      </c>
      <c r="BC375" s="190" t="str">
        <f t="shared" si="194"/>
        <v/>
      </c>
      <c r="BD375" s="190" t="str">
        <f t="shared" si="194"/>
        <v/>
      </c>
      <c r="BE375" s="190" t="str">
        <f t="shared" si="193"/>
        <v/>
      </c>
      <c r="BF375" s="190" t="str">
        <f t="shared" si="193"/>
        <v/>
      </c>
      <c r="BG375" s="190" t="str">
        <f t="shared" si="193"/>
        <v/>
      </c>
      <c r="BH375" s="190" t="str">
        <f t="shared" si="193"/>
        <v/>
      </c>
      <c r="BI375" s="190" t="str">
        <f t="shared" si="193"/>
        <v/>
      </c>
      <c r="BJ375" s="190" t="str">
        <f t="shared" si="193"/>
        <v/>
      </c>
      <c r="BK375" s="190" t="str">
        <f t="shared" si="193"/>
        <v/>
      </c>
      <c r="BL375" s="190" t="str">
        <f t="shared" si="193"/>
        <v/>
      </c>
      <c r="BM375" s="190" t="str">
        <f t="shared" si="193"/>
        <v/>
      </c>
      <c r="BN375" s="190" t="str">
        <f t="shared" si="193"/>
        <v/>
      </c>
      <c r="BO375" s="190" t="str">
        <f t="shared" si="193"/>
        <v/>
      </c>
      <c r="BP375" s="190" t="str">
        <f t="shared" si="193"/>
        <v/>
      </c>
      <c r="BQ375" s="190" t="str">
        <f t="shared" si="193"/>
        <v/>
      </c>
      <c r="BR375" s="190" t="str">
        <f t="shared" si="193"/>
        <v/>
      </c>
      <c r="BS375" s="190" t="str">
        <f t="shared" si="192"/>
        <v/>
      </c>
      <c r="BT375" s="190" t="str">
        <f t="shared" si="190"/>
        <v/>
      </c>
      <c r="BU375" s="190" t="str">
        <f t="shared" si="190"/>
        <v/>
      </c>
      <c r="BV375" s="190" t="str">
        <f t="shared" si="190"/>
        <v/>
      </c>
      <c r="BW375" s="190" t="str">
        <f t="shared" si="190"/>
        <v/>
      </c>
      <c r="BX375" s="190" t="str">
        <f t="shared" si="190"/>
        <v/>
      </c>
      <c r="BY375" s="190" t="str">
        <f t="shared" si="190"/>
        <v/>
      </c>
      <c r="BZ375" t="e">
        <f>IF(LEFT(B375,6)=$A$1,IF(ISERROR(FIND(SALES!$M$8,MPAN!H375)),"",TRUE),"")</f>
        <v>#N/A</v>
      </c>
    </row>
    <row r="376" spans="1:78" x14ac:dyDescent="0.25">
      <c r="A376" t="e">
        <f>IF(BZ376=TRUE,BZ376&amp;COUNTIF($BZ$3:BZ376,"TRUE"),"")</f>
        <v>#N/A</v>
      </c>
      <c r="B376" s="625" t="str">
        <f t="shared" si="184"/>
        <v>00</v>
      </c>
      <c r="C376" s="626">
        <f>'F12'!E379</f>
        <v>0</v>
      </c>
      <c r="D376" s="1" t="str">
        <f t="shared" si="185"/>
        <v>0</v>
      </c>
      <c r="E376" s="1" t="str">
        <f t="shared" si="186"/>
        <v>0</v>
      </c>
      <c r="F376" t="str">
        <f t="shared" si="187"/>
        <v>0</v>
      </c>
      <c r="G376" t="e">
        <f t="shared" si="188"/>
        <v>#VALUE!</v>
      </c>
      <c r="H376" s="1">
        <f>'F12'!F379</f>
        <v>0</v>
      </c>
      <c r="I376" s="197">
        <f t="shared" si="189"/>
        <v>0.25</v>
      </c>
      <c r="J376" s="190" t="str">
        <f t="shared" si="196"/>
        <v/>
      </c>
      <c r="K376" s="190" t="str">
        <f t="shared" si="196"/>
        <v/>
      </c>
      <c r="L376" s="190" t="str">
        <f t="shared" si="196"/>
        <v/>
      </c>
      <c r="M376" s="190" t="str">
        <f t="shared" si="196"/>
        <v/>
      </c>
      <c r="N376" s="190" t="str">
        <f t="shared" si="196"/>
        <v/>
      </c>
      <c r="O376" s="190" t="str">
        <f t="shared" si="196"/>
        <v/>
      </c>
      <c r="P376" s="190" t="str">
        <f t="shared" si="196"/>
        <v/>
      </c>
      <c r="Q376" s="190" t="str">
        <f t="shared" si="196"/>
        <v/>
      </c>
      <c r="R376" s="190" t="str">
        <f t="shared" si="196"/>
        <v/>
      </c>
      <c r="S376" s="190" t="str">
        <f t="shared" si="196"/>
        <v/>
      </c>
      <c r="T376" s="190" t="str">
        <f t="shared" si="196"/>
        <v/>
      </c>
      <c r="U376" s="190" t="str">
        <f t="shared" si="196"/>
        <v/>
      </c>
      <c r="V376" s="190" t="str">
        <f t="shared" si="196"/>
        <v/>
      </c>
      <c r="W376" s="190" t="str">
        <f t="shared" si="196"/>
        <v/>
      </c>
      <c r="X376" s="190" t="str">
        <f t="shared" si="196"/>
        <v/>
      </c>
      <c r="Y376" s="190" t="str">
        <f t="shared" si="196"/>
        <v/>
      </c>
      <c r="Z376" s="190" t="str">
        <f t="shared" si="195"/>
        <v/>
      </c>
      <c r="AA376" s="190" t="str">
        <f t="shared" si="195"/>
        <v/>
      </c>
      <c r="AB376" s="190" t="str">
        <f t="shared" si="195"/>
        <v/>
      </c>
      <c r="AC376" s="190" t="str">
        <f t="shared" si="195"/>
        <v/>
      </c>
      <c r="AD376" s="190" t="str">
        <f t="shared" si="195"/>
        <v/>
      </c>
      <c r="AE376" s="190" t="str">
        <f t="shared" si="195"/>
        <v/>
      </c>
      <c r="AF376" s="190" t="str">
        <f t="shared" si="195"/>
        <v/>
      </c>
      <c r="AG376" s="190" t="str">
        <f t="shared" si="195"/>
        <v/>
      </c>
      <c r="AH376" s="190" t="str">
        <f t="shared" si="195"/>
        <v/>
      </c>
      <c r="AI376" s="190" t="str">
        <f t="shared" si="195"/>
        <v/>
      </c>
      <c r="AJ376" s="190" t="str">
        <f t="shared" si="195"/>
        <v/>
      </c>
      <c r="AK376" s="190" t="str">
        <f t="shared" si="195"/>
        <v/>
      </c>
      <c r="AL376" s="190" t="str">
        <f t="shared" si="195"/>
        <v/>
      </c>
      <c r="AM376" s="190" t="str">
        <f t="shared" si="195"/>
        <v/>
      </c>
      <c r="AN376" s="190" t="str">
        <f t="shared" si="195"/>
        <v/>
      </c>
      <c r="AO376" s="190" t="str">
        <f t="shared" si="194"/>
        <v/>
      </c>
      <c r="AP376" s="190" t="str">
        <f t="shared" si="194"/>
        <v/>
      </c>
      <c r="AQ376" s="190" t="str">
        <f t="shared" si="194"/>
        <v/>
      </c>
      <c r="AR376" s="190" t="str">
        <f t="shared" si="194"/>
        <v/>
      </c>
      <c r="AS376" s="190" t="str">
        <f t="shared" si="194"/>
        <v/>
      </c>
      <c r="AT376" s="190" t="str">
        <f t="shared" si="194"/>
        <v/>
      </c>
      <c r="AU376" s="190" t="str">
        <f t="shared" si="194"/>
        <v/>
      </c>
      <c r="AV376" s="190" t="str">
        <f t="shared" si="194"/>
        <v/>
      </c>
      <c r="AW376" s="190" t="str">
        <f t="shared" si="194"/>
        <v/>
      </c>
      <c r="AX376" s="190" t="str">
        <f t="shared" si="194"/>
        <v/>
      </c>
      <c r="AY376" s="190" t="str">
        <f t="shared" si="194"/>
        <v/>
      </c>
      <c r="AZ376" s="190" t="str">
        <f t="shared" si="194"/>
        <v/>
      </c>
      <c r="BA376" s="190" t="str">
        <f t="shared" si="194"/>
        <v/>
      </c>
      <c r="BB376" s="190" t="str">
        <f t="shared" si="194"/>
        <v/>
      </c>
      <c r="BC376" s="190" t="str">
        <f t="shared" si="194"/>
        <v/>
      </c>
      <c r="BD376" s="190" t="str">
        <f t="shared" si="194"/>
        <v/>
      </c>
      <c r="BE376" s="190" t="str">
        <f t="shared" si="193"/>
        <v/>
      </c>
      <c r="BF376" s="190" t="str">
        <f t="shared" si="193"/>
        <v/>
      </c>
      <c r="BG376" s="190" t="str">
        <f t="shared" si="193"/>
        <v/>
      </c>
      <c r="BH376" s="190" t="str">
        <f t="shared" si="193"/>
        <v/>
      </c>
      <c r="BI376" s="190" t="str">
        <f t="shared" si="193"/>
        <v/>
      </c>
      <c r="BJ376" s="190" t="str">
        <f t="shared" si="193"/>
        <v/>
      </c>
      <c r="BK376" s="190" t="str">
        <f t="shared" si="193"/>
        <v/>
      </c>
      <c r="BL376" s="190" t="str">
        <f t="shared" si="193"/>
        <v/>
      </c>
      <c r="BM376" s="190" t="str">
        <f t="shared" si="193"/>
        <v/>
      </c>
      <c r="BN376" s="190" t="str">
        <f t="shared" si="193"/>
        <v/>
      </c>
      <c r="BO376" s="190" t="str">
        <f t="shared" si="193"/>
        <v/>
      </c>
      <c r="BP376" s="190" t="str">
        <f t="shared" si="193"/>
        <v/>
      </c>
      <c r="BQ376" s="190" t="str">
        <f t="shared" si="193"/>
        <v/>
      </c>
      <c r="BR376" s="190" t="str">
        <f t="shared" si="193"/>
        <v/>
      </c>
      <c r="BS376" s="190" t="str">
        <f t="shared" si="192"/>
        <v/>
      </c>
      <c r="BT376" s="190" t="str">
        <f t="shared" si="190"/>
        <v/>
      </c>
      <c r="BU376" s="190" t="str">
        <f t="shared" si="190"/>
        <v/>
      </c>
      <c r="BV376" s="190" t="str">
        <f t="shared" si="190"/>
        <v/>
      </c>
      <c r="BW376" s="190" t="str">
        <f t="shared" si="190"/>
        <v/>
      </c>
      <c r="BX376" s="190" t="str">
        <f t="shared" si="190"/>
        <v/>
      </c>
      <c r="BY376" s="190" t="str">
        <f t="shared" si="190"/>
        <v/>
      </c>
      <c r="BZ376" t="e">
        <f>IF(LEFT(B376,6)=$A$1,IF(ISERROR(FIND(SALES!$M$8,MPAN!H376)),"",TRUE),"")</f>
        <v>#N/A</v>
      </c>
    </row>
    <row r="377" spans="1:78" x14ac:dyDescent="0.25">
      <c r="A377" t="e">
        <f>IF(BZ377=TRUE,BZ377&amp;COUNTIF($BZ$3:BZ377,"TRUE"),"")</f>
        <v>#N/A</v>
      </c>
      <c r="B377" s="625" t="str">
        <f t="shared" si="184"/>
        <v>00</v>
      </c>
      <c r="C377" s="626">
        <f>'F12'!E380</f>
        <v>0</v>
      </c>
      <c r="D377" s="1" t="str">
        <f t="shared" si="185"/>
        <v>0</v>
      </c>
      <c r="E377" s="1" t="str">
        <f t="shared" si="186"/>
        <v>0</v>
      </c>
      <c r="F377" t="str">
        <f t="shared" si="187"/>
        <v>0</v>
      </c>
      <c r="G377" t="e">
        <f t="shared" si="188"/>
        <v>#VALUE!</v>
      </c>
      <c r="H377" s="1">
        <f>'F12'!F380</f>
        <v>0</v>
      </c>
      <c r="I377" s="197">
        <f t="shared" si="189"/>
        <v>0.25</v>
      </c>
      <c r="J377" s="190" t="str">
        <f t="shared" si="196"/>
        <v/>
      </c>
      <c r="K377" s="190" t="str">
        <f t="shared" si="196"/>
        <v/>
      </c>
      <c r="L377" s="190" t="str">
        <f t="shared" si="196"/>
        <v/>
      </c>
      <c r="M377" s="190" t="str">
        <f t="shared" si="196"/>
        <v/>
      </c>
      <c r="N377" s="190" t="str">
        <f t="shared" si="196"/>
        <v/>
      </c>
      <c r="O377" s="190" t="str">
        <f t="shared" si="196"/>
        <v/>
      </c>
      <c r="P377" s="190" t="str">
        <f t="shared" si="196"/>
        <v/>
      </c>
      <c r="Q377" s="190" t="str">
        <f t="shared" si="196"/>
        <v/>
      </c>
      <c r="R377" s="190" t="str">
        <f t="shared" si="196"/>
        <v/>
      </c>
      <c r="S377" s="190" t="str">
        <f t="shared" si="196"/>
        <v/>
      </c>
      <c r="T377" s="190" t="str">
        <f t="shared" si="196"/>
        <v/>
      </c>
      <c r="U377" s="190" t="str">
        <f t="shared" si="196"/>
        <v/>
      </c>
      <c r="V377" s="190" t="str">
        <f t="shared" si="196"/>
        <v/>
      </c>
      <c r="W377" s="190" t="str">
        <f t="shared" si="196"/>
        <v/>
      </c>
      <c r="X377" s="190" t="str">
        <f t="shared" si="196"/>
        <v/>
      </c>
      <c r="Y377" s="190" t="str">
        <f t="shared" si="196"/>
        <v/>
      </c>
      <c r="Z377" s="190" t="str">
        <f t="shared" si="195"/>
        <v/>
      </c>
      <c r="AA377" s="190" t="str">
        <f t="shared" si="195"/>
        <v/>
      </c>
      <c r="AB377" s="190" t="str">
        <f t="shared" si="195"/>
        <v/>
      </c>
      <c r="AC377" s="190" t="str">
        <f t="shared" si="195"/>
        <v/>
      </c>
      <c r="AD377" s="190" t="str">
        <f t="shared" si="195"/>
        <v/>
      </c>
      <c r="AE377" s="190" t="str">
        <f t="shared" si="195"/>
        <v/>
      </c>
      <c r="AF377" s="190" t="str">
        <f t="shared" si="195"/>
        <v/>
      </c>
      <c r="AG377" s="190" t="str">
        <f t="shared" si="195"/>
        <v/>
      </c>
      <c r="AH377" s="190" t="str">
        <f t="shared" si="195"/>
        <v/>
      </c>
      <c r="AI377" s="190" t="str">
        <f t="shared" si="195"/>
        <v/>
      </c>
      <c r="AJ377" s="190" t="str">
        <f t="shared" si="195"/>
        <v/>
      </c>
      <c r="AK377" s="190" t="str">
        <f t="shared" si="195"/>
        <v/>
      </c>
      <c r="AL377" s="190" t="str">
        <f t="shared" si="195"/>
        <v/>
      </c>
      <c r="AM377" s="190" t="str">
        <f t="shared" si="195"/>
        <v/>
      </c>
      <c r="AN377" s="190" t="str">
        <f t="shared" si="195"/>
        <v/>
      </c>
      <c r="AO377" s="190" t="str">
        <f t="shared" si="194"/>
        <v/>
      </c>
      <c r="AP377" s="190" t="str">
        <f t="shared" si="194"/>
        <v/>
      </c>
      <c r="AQ377" s="190" t="str">
        <f t="shared" si="194"/>
        <v/>
      </c>
      <c r="AR377" s="190" t="str">
        <f t="shared" si="194"/>
        <v/>
      </c>
      <c r="AS377" s="190" t="str">
        <f t="shared" si="194"/>
        <v/>
      </c>
      <c r="AT377" s="190" t="str">
        <f t="shared" si="194"/>
        <v/>
      </c>
      <c r="AU377" s="190" t="str">
        <f t="shared" si="194"/>
        <v/>
      </c>
      <c r="AV377" s="190" t="str">
        <f t="shared" si="194"/>
        <v/>
      </c>
      <c r="AW377" s="190" t="str">
        <f t="shared" si="194"/>
        <v/>
      </c>
      <c r="AX377" s="190" t="str">
        <f t="shared" si="194"/>
        <v/>
      </c>
      <c r="AY377" s="190" t="str">
        <f t="shared" si="194"/>
        <v/>
      </c>
      <c r="AZ377" s="190" t="str">
        <f t="shared" si="194"/>
        <v/>
      </c>
      <c r="BA377" s="190" t="str">
        <f t="shared" si="194"/>
        <v/>
      </c>
      <c r="BB377" s="190" t="str">
        <f t="shared" si="194"/>
        <v/>
      </c>
      <c r="BC377" s="190" t="str">
        <f t="shared" si="194"/>
        <v/>
      </c>
      <c r="BD377" s="190" t="str">
        <f t="shared" si="194"/>
        <v/>
      </c>
      <c r="BE377" s="190" t="str">
        <f t="shared" si="193"/>
        <v/>
      </c>
      <c r="BF377" s="190" t="str">
        <f t="shared" si="193"/>
        <v/>
      </c>
      <c r="BG377" s="190" t="str">
        <f t="shared" si="193"/>
        <v/>
      </c>
      <c r="BH377" s="190" t="str">
        <f t="shared" si="193"/>
        <v/>
      </c>
      <c r="BI377" s="190" t="str">
        <f t="shared" si="193"/>
        <v/>
      </c>
      <c r="BJ377" s="190" t="str">
        <f t="shared" si="193"/>
        <v/>
      </c>
      <c r="BK377" s="190" t="str">
        <f t="shared" si="193"/>
        <v/>
      </c>
      <c r="BL377" s="190" t="str">
        <f t="shared" si="193"/>
        <v/>
      </c>
      <c r="BM377" s="190" t="str">
        <f t="shared" si="193"/>
        <v/>
      </c>
      <c r="BN377" s="190" t="str">
        <f t="shared" si="193"/>
        <v/>
      </c>
      <c r="BO377" s="190" t="str">
        <f t="shared" si="193"/>
        <v/>
      </c>
      <c r="BP377" s="190" t="str">
        <f t="shared" si="193"/>
        <v/>
      </c>
      <c r="BQ377" s="190" t="str">
        <f t="shared" si="193"/>
        <v/>
      </c>
      <c r="BR377" s="190" t="str">
        <f t="shared" si="193"/>
        <v/>
      </c>
      <c r="BS377" s="190" t="str">
        <f t="shared" si="192"/>
        <v/>
      </c>
      <c r="BT377" s="190" t="str">
        <f t="shared" si="190"/>
        <v/>
      </c>
      <c r="BU377" s="190" t="str">
        <f t="shared" si="190"/>
        <v/>
      </c>
      <c r="BV377" s="190" t="str">
        <f t="shared" si="190"/>
        <v/>
      </c>
      <c r="BW377" s="190" t="str">
        <f t="shared" si="190"/>
        <v/>
      </c>
      <c r="BX377" s="190" t="str">
        <f t="shared" si="190"/>
        <v/>
      </c>
      <c r="BY377" s="190" t="str">
        <f t="shared" si="190"/>
        <v/>
      </c>
      <c r="BZ377" t="e">
        <f>IF(LEFT(B377,6)=$A$1,IF(ISERROR(FIND(SALES!$M$8,MPAN!H377)),"",TRUE),"")</f>
        <v>#N/A</v>
      </c>
    </row>
    <row r="378" spans="1:78" x14ac:dyDescent="0.25">
      <c r="A378" t="e">
        <f>IF(BZ378=TRUE,BZ378&amp;COUNTIF($BZ$3:BZ378,"TRUE"),"")</f>
        <v>#N/A</v>
      </c>
      <c r="B378" s="625" t="str">
        <f t="shared" si="184"/>
        <v>00</v>
      </c>
      <c r="C378" s="626">
        <f>'F12'!E381</f>
        <v>0</v>
      </c>
      <c r="D378" s="1" t="str">
        <f t="shared" si="185"/>
        <v>0</v>
      </c>
      <c r="E378" s="1" t="str">
        <f t="shared" si="186"/>
        <v>0</v>
      </c>
      <c r="F378" t="str">
        <f t="shared" si="187"/>
        <v>0</v>
      </c>
      <c r="G378" t="e">
        <f t="shared" si="188"/>
        <v>#VALUE!</v>
      </c>
      <c r="H378" s="1">
        <f>'F12'!F381</f>
        <v>0</v>
      </c>
      <c r="I378" s="197">
        <f t="shared" si="189"/>
        <v>0.25</v>
      </c>
      <c r="J378" s="190" t="str">
        <f t="shared" si="196"/>
        <v/>
      </c>
      <c r="K378" s="190" t="str">
        <f t="shared" si="196"/>
        <v/>
      </c>
      <c r="L378" s="190" t="str">
        <f t="shared" si="196"/>
        <v/>
      </c>
      <c r="M378" s="190" t="str">
        <f t="shared" si="196"/>
        <v/>
      </c>
      <c r="N378" s="190" t="str">
        <f t="shared" si="196"/>
        <v/>
      </c>
      <c r="O378" s="190" t="str">
        <f t="shared" si="196"/>
        <v/>
      </c>
      <c r="P378" s="190" t="str">
        <f t="shared" si="196"/>
        <v/>
      </c>
      <c r="Q378" s="190" t="str">
        <f t="shared" si="196"/>
        <v/>
      </c>
      <c r="R378" s="190" t="str">
        <f t="shared" si="196"/>
        <v/>
      </c>
      <c r="S378" s="190" t="str">
        <f t="shared" si="196"/>
        <v/>
      </c>
      <c r="T378" s="190" t="str">
        <f t="shared" si="196"/>
        <v/>
      </c>
      <c r="U378" s="190" t="str">
        <f t="shared" si="196"/>
        <v/>
      </c>
      <c r="V378" s="190" t="str">
        <f t="shared" si="196"/>
        <v/>
      </c>
      <c r="W378" s="190" t="str">
        <f t="shared" si="196"/>
        <v/>
      </c>
      <c r="X378" s="190" t="str">
        <f t="shared" si="196"/>
        <v/>
      </c>
      <c r="Y378" s="190" t="str">
        <f t="shared" si="196"/>
        <v/>
      </c>
      <c r="Z378" s="190" t="str">
        <f t="shared" si="195"/>
        <v/>
      </c>
      <c r="AA378" s="190" t="str">
        <f t="shared" si="195"/>
        <v/>
      </c>
      <c r="AB378" s="190" t="str">
        <f t="shared" si="195"/>
        <v/>
      </c>
      <c r="AC378" s="190" t="str">
        <f t="shared" si="195"/>
        <v/>
      </c>
      <c r="AD378" s="190" t="str">
        <f t="shared" si="195"/>
        <v/>
      </c>
      <c r="AE378" s="190" t="str">
        <f t="shared" si="195"/>
        <v/>
      </c>
      <c r="AF378" s="190" t="str">
        <f t="shared" si="195"/>
        <v/>
      </c>
      <c r="AG378" s="190" t="str">
        <f t="shared" si="195"/>
        <v/>
      </c>
      <c r="AH378" s="190" t="str">
        <f t="shared" si="195"/>
        <v/>
      </c>
      <c r="AI378" s="190" t="str">
        <f t="shared" si="195"/>
        <v/>
      </c>
      <c r="AJ378" s="190" t="str">
        <f t="shared" si="195"/>
        <v/>
      </c>
      <c r="AK378" s="190" t="str">
        <f t="shared" si="195"/>
        <v/>
      </c>
      <c r="AL378" s="190" t="str">
        <f t="shared" si="195"/>
        <v/>
      </c>
      <c r="AM378" s="190" t="str">
        <f t="shared" si="195"/>
        <v/>
      </c>
      <c r="AN378" s="190" t="str">
        <f t="shared" si="195"/>
        <v/>
      </c>
      <c r="AO378" s="190" t="str">
        <f t="shared" si="194"/>
        <v/>
      </c>
      <c r="AP378" s="190" t="str">
        <f t="shared" si="194"/>
        <v/>
      </c>
      <c r="AQ378" s="190" t="str">
        <f t="shared" si="194"/>
        <v/>
      </c>
      <c r="AR378" s="190" t="str">
        <f t="shared" si="194"/>
        <v/>
      </c>
      <c r="AS378" s="190" t="str">
        <f t="shared" si="194"/>
        <v/>
      </c>
      <c r="AT378" s="190" t="str">
        <f t="shared" si="194"/>
        <v/>
      </c>
      <c r="AU378" s="190" t="str">
        <f t="shared" si="194"/>
        <v/>
      </c>
      <c r="AV378" s="190" t="str">
        <f t="shared" si="194"/>
        <v/>
      </c>
      <c r="AW378" s="190" t="str">
        <f t="shared" si="194"/>
        <v/>
      </c>
      <c r="AX378" s="190" t="str">
        <f t="shared" si="194"/>
        <v/>
      </c>
      <c r="AY378" s="190" t="str">
        <f t="shared" si="194"/>
        <v/>
      </c>
      <c r="AZ378" s="190" t="str">
        <f t="shared" si="194"/>
        <v/>
      </c>
      <c r="BA378" s="190" t="str">
        <f t="shared" si="194"/>
        <v/>
      </c>
      <c r="BB378" s="190" t="str">
        <f t="shared" si="194"/>
        <v/>
      </c>
      <c r="BC378" s="190" t="str">
        <f t="shared" si="194"/>
        <v/>
      </c>
      <c r="BD378" s="190" t="str">
        <f t="shared" si="194"/>
        <v/>
      </c>
      <c r="BE378" s="190" t="str">
        <f t="shared" si="193"/>
        <v/>
      </c>
      <c r="BF378" s="190" t="str">
        <f t="shared" si="193"/>
        <v/>
      </c>
      <c r="BG378" s="190" t="str">
        <f t="shared" si="193"/>
        <v/>
      </c>
      <c r="BH378" s="190" t="str">
        <f t="shared" si="193"/>
        <v/>
      </c>
      <c r="BI378" s="190" t="str">
        <f t="shared" si="193"/>
        <v/>
      </c>
      <c r="BJ378" s="190" t="str">
        <f t="shared" si="193"/>
        <v/>
      </c>
      <c r="BK378" s="190" t="str">
        <f t="shared" si="193"/>
        <v/>
      </c>
      <c r="BL378" s="190" t="str">
        <f t="shared" si="193"/>
        <v/>
      </c>
      <c r="BM378" s="190" t="str">
        <f t="shared" si="193"/>
        <v/>
      </c>
      <c r="BN378" s="190" t="str">
        <f t="shared" si="193"/>
        <v/>
      </c>
      <c r="BO378" s="190" t="str">
        <f t="shared" si="193"/>
        <v/>
      </c>
      <c r="BP378" s="190" t="str">
        <f t="shared" si="193"/>
        <v/>
      </c>
      <c r="BQ378" s="190" t="str">
        <f t="shared" si="193"/>
        <v/>
      </c>
      <c r="BR378" s="190" t="str">
        <f t="shared" si="193"/>
        <v/>
      </c>
      <c r="BS378" s="190" t="str">
        <f t="shared" si="192"/>
        <v/>
      </c>
      <c r="BT378" s="190" t="str">
        <f t="shared" si="190"/>
        <v/>
      </c>
      <c r="BU378" s="190" t="str">
        <f t="shared" si="190"/>
        <v/>
      </c>
      <c r="BV378" s="190" t="str">
        <f t="shared" si="190"/>
        <v/>
      </c>
      <c r="BW378" s="190" t="str">
        <f t="shared" si="190"/>
        <v/>
      </c>
      <c r="BX378" s="190" t="str">
        <f t="shared" si="190"/>
        <v/>
      </c>
      <c r="BY378" s="190" t="str">
        <f t="shared" si="190"/>
        <v/>
      </c>
      <c r="BZ378" t="e">
        <f>IF(LEFT(B378,6)=$A$1,IF(ISERROR(FIND(SALES!$M$8,MPAN!H378)),"",TRUE),"")</f>
        <v>#N/A</v>
      </c>
    </row>
    <row r="379" spans="1:78" x14ac:dyDescent="0.25">
      <c r="A379" t="e">
        <f>IF(BZ379=TRUE,BZ379&amp;COUNTIF($BZ$3:BZ379,"TRUE"),"")</f>
        <v>#N/A</v>
      </c>
      <c r="B379" s="625" t="str">
        <f t="shared" si="184"/>
        <v>00</v>
      </c>
      <c r="C379" s="626">
        <f>'F12'!E382</f>
        <v>0</v>
      </c>
      <c r="D379" s="1" t="str">
        <f t="shared" si="185"/>
        <v>0</v>
      </c>
      <c r="E379" s="1" t="str">
        <f t="shared" si="186"/>
        <v>0</v>
      </c>
      <c r="F379" t="str">
        <f t="shared" si="187"/>
        <v>0</v>
      </c>
      <c r="G379" t="e">
        <f t="shared" si="188"/>
        <v>#VALUE!</v>
      </c>
      <c r="H379" s="1">
        <f>'F12'!F382</f>
        <v>0</v>
      </c>
      <c r="I379" s="197">
        <f t="shared" si="189"/>
        <v>0.25</v>
      </c>
      <c r="J379" s="190" t="str">
        <f t="shared" si="196"/>
        <v/>
      </c>
      <c r="K379" s="190" t="str">
        <f t="shared" si="196"/>
        <v/>
      </c>
      <c r="L379" s="190" t="str">
        <f t="shared" si="196"/>
        <v/>
      </c>
      <c r="M379" s="190" t="str">
        <f t="shared" si="196"/>
        <v/>
      </c>
      <c r="N379" s="190" t="str">
        <f t="shared" si="196"/>
        <v/>
      </c>
      <c r="O379" s="190" t="str">
        <f t="shared" si="196"/>
        <v/>
      </c>
      <c r="P379" s="190" t="str">
        <f t="shared" si="196"/>
        <v/>
      </c>
      <c r="Q379" s="190" t="str">
        <f t="shared" si="196"/>
        <v/>
      </c>
      <c r="R379" s="190" t="str">
        <f t="shared" si="196"/>
        <v/>
      </c>
      <c r="S379" s="190" t="str">
        <f t="shared" si="196"/>
        <v/>
      </c>
      <c r="T379" s="190" t="str">
        <f t="shared" si="196"/>
        <v/>
      </c>
      <c r="U379" s="190" t="str">
        <f t="shared" si="196"/>
        <v/>
      </c>
      <c r="V379" s="190" t="str">
        <f t="shared" si="196"/>
        <v/>
      </c>
      <c r="W379" s="190" t="str">
        <f t="shared" si="196"/>
        <v/>
      </c>
      <c r="X379" s="190" t="str">
        <f t="shared" si="196"/>
        <v/>
      </c>
      <c r="Y379" s="190" t="str">
        <f t="shared" si="196"/>
        <v/>
      </c>
      <c r="Z379" s="190" t="str">
        <f t="shared" si="195"/>
        <v/>
      </c>
      <c r="AA379" s="190" t="str">
        <f t="shared" si="195"/>
        <v/>
      </c>
      <c r="AB379" s="190" t="str">
        <f t="shared" si="195"/>
        <v/>
      </c>
      <c r="AC379" s="190" t="str">
        <f t="shared" si="195"/>
        <v/>
      </c>
      <c r="AD379" s="190" t="str">
        <f t="shared" si="195"/>
        <v/>
      </c>
      <c r="AE379" s="190" t="str">
        <f t="shared" si="195"/>
        <v/>
      </c>
      <c r="AF379" s="190" t="str">
        <f t="shared" si="195"/>
        <v/>
      </c>
      <c r="AG379" s="190" t="str">
        <f t="shared" si="195"/>
        <v/>
      </c>
      <c r="AH379" s="190" t="str">
        <f t="shared" si="195"/>
        <v/>
      </c>
      <c r="AI379" s="190" t="str">
        <f t="shared" si="195"/>
        <v/>
      </c>
      <c r="AJ379" s="190" t="str">
        <f t="shared" si="195"/>
        <v/>
      </c>
      <c r="AK379" s="190" t="str">
        <f t="shared" si="195"/>
        <v/>
      </c>
      <c r="AL379" s="190" t="str">
        <f t="shared" si="195"/>
        <v/>
      </c>
      <c r="AM379" s="190" t="str">
        <f t="shared" si="195"/>
        <v/>
      </c>
      <c r="AN379" s="190" t="str">
        <f t="shared" si="195"/>
        <v/>
      </c>
      <c r="AO379" s="190" t="str">
        <f t="shared" si="194"/>
        <v/>
      </c>
      <c r="AP379" s="190" t="str">
        <f t="shared" si="194"/>
        <v/>
      </c>
      <c r="AQ379" s="190" t="str">
        <f t="shared" si="194"/>
        <v/>
      </c>
      <c r="AR379" s="190" t="str">
        <f t="shared" si="194"/>
        <v/>
      </c>
      <c r="AS379" s="190" t="str">
        <f t="shared" si="194"/>
        <v/>
      </c>
      <c r="AT379" s="190" t="str">
        <f t="shared" si="194"/>
        <v/>
      </c>
      <c r="AU379" s="190" t="str">
        <f t="shared" si="194"/>
        <v/>
      </c>
      <c r="AV379" s="190" t="str">
        <f t="shared" si="194"/>
        <v/>
      </c>
      <c r="AW379" s="190" t="str">
        <f t="shared" si="194"/>
        <v/>
      </c>
      <c r="AX379" s="190" t="str">
        <f t="shared" si="194"/>
        <v/>
      </c>
      <c r="AY379" s="190" t="str">
        <f t="shared" si="194"/>
        <v/>
      </c>
      <c r="AZ379" s="190" t="str">
        <f t="shared" si="194"/>
        <v/>
      </c>
      <c r="BA379" s="190" t="str">
        <f t="shared" si="194"/>
        <v/>
      </c>
      <c r="BB379" s="190" t="str">
        <f t="shared" si="194"/>
        <v/>
      </c>
      <c r="BC379" s="190" t="str">
        <f t="shared" si="194"/>
        <v/>
      </c>
      <c r="BD379" s="190" t="str">
        <f t="shared" si="194"/>
        <v/>
      </c>
      <c r="BE379" s="190" t="str">
        <f t="shared" si="193"/>
        <v/>
      </c>
      <c r="BF379" s="190" t="str">
        <f t="shared" si="193"/>
        <v/>
      </c>
      <c r="BG379" s="190" t="str">
        <f t="shared" si="193"/>
        <v/>
      </c>
      <c r="BH379" s="190" t="str">
        <f t="shared" si="193"/>
        <v/>
      </c>
      <c r="BI379" s="190" t="str">
        <f t="shared" si="193"/>
        <v/>
      </c>
      <c r="BJ379" s="190" t="str">
        <f t="shared" si="193"/>
        <v/>
      </c>
      <c r="BK379" s="190" t="str">
        <f t="shared" si="193"/>
        <v/>
      </c>
      <c r="BL379" s="190" t="str">
        <f t="shared" si="193"/>
        <v/>
      </c>
      <c r="BM379" s="190" t="str">
        <f t="shared" si="193"/>
        <v/>
      </c>
      <c r="BN379" s="190" t="str">
        <f t="shared" si="193"/>
        <v/>
      </c>
      <c r="BO379" s="190" t="str">
        <f t="shared" si="193"/>
        <v/>
      </c>
      <c r="BP379" s="190" t="str">
        <f t="shared" si="193"/>
        <v/>
      </c>
      <c r="BQ379" s="190" t="str">
        <f t="shared" si="193"/>
        <v/>
      </c>
      <c r="BR379" s="190" t="str">
        <f t="shared" si="193"/>
        <v/>
      </c>
      <c r="BS379" s="190" t="str">
        <f t="shared" si="192"/>
        <v/>
      </c>
      <c r="BT379" s="190" t="str">
        <f t="shared" si="190"/>
        <v/>
      </c>
      <c r="BU379" s="190" t="str">
        <f t="shared" si="190"/>
        <v/>
      </c>
      <c r="BV379" s="190" t="str">
        <f t="shared" si="190"/>
        <v/>
      </c>
      <c r="BW379" s="190" t="str">
        <f t="shared" si="190"/>
        <v/>
      </c>
      <c r="BX379" s="190" t="str">
        <f t="shared" si="190"/>
        <v/>
      </c>
      <c r="BY379" s="190" t="str">
        <f t="shared" si="190"/>
        <v/>
      </c>
      <c r="BZ379" t="e">
        <f>IF(LEFT(B379,6)=$A$1,IF(ISERROR(FIND(SALES!$M$8,MPAN!H379)),"",TRUE),"")</f>
        <v>#N/A</v>
      </c>
    </row>
    <row r="380" spans="1:78" x14ac:dyDescent="0.25">
      <c r="A380" t="e">
        <f>IF(BZ380=TRUE,BZ380&amp;COUNTIF($BZ$3:BZ380,"TRUE"),"")</f>
        <v>#N/A</v>
      </c>
      <c r="B380" s="625" t="str">
        <f t="shared" si="184"/>
        <v>00</v>
      </c>
      <c r="C380" s="626">
        <f>'F12'!E383</f>
        <v>0</v>
      </c>
      <c r="D380" s="1" t="str">
        <f t="shared" si="185"/>
        <v>0</v>
      </c>
      <c r="E380" s="1" t="str">
        <f t="shared" si="186"/>
        <v>0</v>
      </c>
      <c r="F380" t="str">
        <f t="shared" si="187"/>
        <v>0</v>
      </c>
      <c r="G380" t="e">
        <f t="shared" si="188"/>
        <v>#VALUE!</v>
      </c>
      <c r="H380" s="1">
        <f>'F12'!F383</f>
        <v>0</v>
      </c>
      <c r="I380" s="197">
        <f t="shared" si="189"/>
        <v>0.25</v>
      </c>
      <c r="J380" s="190" t="str">
        <f t="shared" si="196"/>
        <v/>
      </c>
      <c r="K380" s="190" t="str">
        <f t="shared" si="196"/>
        <v/>
      </c>
      <c r="L380" s="190" t="str">
        <f t="shared" si="196"/>
        <v/>
      </c>
      <c r="M380" s="190" t="str">
        <f t="shared" si="196"/>
        <v/>
      </c>
      <c r="N380" s="190" t="str">
        <f t="shared" si="196"/>
        <v/>
      </c>
      <c r="O380" s="190" t="str">
        <f t="shared" si="196"/>
        <v/>
      </c>
      <c r="P380" s="190" t="str">
        <f t="shared" si="196"/>
        <v/>
      </c>
      <c r="Q380" s="190" t="str">
        <f t="shared" si="196"/>
        <v/>
      </c>
      <c r="R380" s="190" t="str">
        <f t="shared" si="196"/>
        <v/>
      </c>
      <c r="S380" s="190" t="str">
        <f t="shared" si="196"/>
        <v/>
      </c>
      <c r="T380" s="190" t="str">
        <f t="shared" si="196"/>
        <v/>
      </c>
      <c r="U380" s="190" t="str">
        <f t="shared" si="196"/>
        <v/>
      </c>
      <c r="V380" s="190" t="str">
        <f t="shared" si="196"/>
        <v/>
      </c>
      <c r="W380" s="190" t="str">
        <f t="shared" si="196"/>
        <v/>
      </c>
      <c r="X380" s="190" t="str">
        <f t="shared" si="196"/>
        <v/>
      </c>
      <c r="Y380" s="190" t="str">
        <f t="shared" si="196"/>
        <v/>
      </c>
      <c r="Z380" s="190" t="str">
        <f t="shared" si="195"/>
        <v/>
      </c>
      <c r="AA380" s="190" t="str">
        <f t="shared" si="195"/>
        <v/>
      </c>
      <c r="AB380" s="190" t="str">
        <f t="shared" si="195"/>
        <v/>
      </c>
      <c r="AC380" s="190" t="str">
        <f t="shared" si="195"/>
        <v/>
      </c>
      <c r="AD380" s="190" t="str">
        <f t="shared" si="195"/>
        <v/>
      </c>
      <c r="AE380" s="190" t="str">
        <f t="shared" si="195"/>
        <v/>
      </c>
      <c r="AF380" s="190" t="str">
        <f t="shared" si="195"/>
        <v/>
      </c>
      <c r="AG380" s="190" t="str">
        <f t="shared" si="195"/>
        <v/>
      </c>
      <c r="AH380" s="190" t="str">
        <f t="shared" si="195"/>
        <v/>
      </c>
      <c r="AI380" s="190" t="str">
        <f t="shared" si="195"/>
        <v/>
      </c>
      <c r="AJ380" s="190" t="str">
        <f t="shared" si="195"/>
        <v/>
      </c>
      <c r="AK380" s="190" t="str">
        <f t="shared" si="195"/>
        <v/>
      </c>
      <c r="AL380" s="190" t="str">
        <f t="shared" si="195"/>
        <v/>
      </c>
      <c r="AM380" s="190" t="str">
        <f t="shared" si="195"/>
        <v/>
      </c>
      <c r="AN380" s="190" t="str">
        <f t="shared" si="195"/>
        <v/>
      </c>
      <c r="AO380" s="190" t="str">
        <f t="shared" si="194"/>
        <v/>
      </c>
      <c r="AP380" s="190" t="str">
        <f t="shared" si="194"/>
        <v/>
      </c>
      <c r="AQ380" s="190" t="str">
        <f t="shared" si="194"/>
        <v/>
      </c>
      <c r="AR380" s="190" t="str">
        <f t="shared" si="194"/>
        <v/>
      </c>
      <c r="AS380" s="190" t="str">
        <f t="shared" si="194"/>
        <v/>
      </c>
      <c r="AT380" s="190" t="str">
        <f t="shared" si="194"/>
        <v/>
      </c>
      <c r="AU380" s="190" t="str">
        <f t="shared" si="194"/>
        <v/>
      </c>
      <c r="AV380" s="190" t="str">
        <f t="shared" si="194"/>
        <v/>
      </c>
      <c r="AW380" s="190" t="str">
        <f t="shared" si="194"/>
        <v/>
      </c>
      <c r="AX380" s="190" t="str">
        <f t="shared" si="194"/>
        <v/>
      </c>
      <c r="AY380" s="190" t="str">
        <f t="shared" si="194"/>
        <v/>
      </c>
      <c r="AZ380" s="190" t="str">
        <f t="shared" si="194"/>
        <v/>
      </c>
      <c r="BA380" s="190" t="str">
        <f t="shared" si="194"/>
        <v/>
      </c>
      <c r="BB380" s="190" t="str">
        <f t="shared" si="194"/>
        <v/>
      </c>
      <c r="BC380" s="190" t="str">
        <f t="shared" si="194"/>
        <v/>
      </c>
      <c r="BD380" s="190" t="str">
        <f t="shared" si="194"/>
        <v/>
      </c>
      <c r="BE380" s="190" t="str">
        <f t="shared" si="193"/>
        <v/>
      </c>
      <c r="BF380" s="190" t="str">
        <f t="shared" si="193"/>
        <v/>
      </c>
      <c r="BG380" s="190" t="str">
        <f t="shared" si="193"/>
        <v/>
      </c>
      <c r="BH380" s="190" t="str">
        <f t="shared" si="193"/>
        <v/>
      </c>
      <c r="BI380" s="190" t="str">
        <f t="shared" si="193"/>
        <v/>
      </c>
      <c r="BJ380" s="190" t="str">
        <f t="shared" si="193"/>
        <v/>
      </c>
      <c r="BK380" s="190" t="str">
        <f t="shared" si="193"/>
        <v/>
      </c>
      <c r="BL380" s="190" t="str">
        <f t="shared" si="193"/>
        <v/>
      </c>
      <c r="BM380" s="190" t="str">
        <f t="shared" si="193"/>
        <v/>
      </c>
      <c r="BN380" s="190" t="str">
        <f t="shared" si="193"/>
        <v/>
      </c>
      <c r="BO380" s="190" t="str">
        <f t="shared" si="193"/>
        <v/>
      </c>
      <c r="BP380" s="190" t="str">
        <f t="shared" si="193"/>
        <v/>
      </c>
      <c r="BQ380" s="190" t="str">
        <f t="shared" si="193"/>
        <v/>
      </c>
      <c r="BR380" s="190" t="str">
        <f t="shared" si="193"/>
        <v/>
      </c>
      <c r="BS380" s="190" t="str">
        <f t="shared" si="192"/>
        <v/>
      </c>
      <c r="BT380" s="190" t="str">
        <f t="shared" si="190"/>
        <v/>
      </c>
      <c r="BU380" s="190" t="str">
        <f t="shared" si="190"/>
        <v/>
      </c>
      <c r="BV380" s="190" t="str">
        <f t="shared" si="190"/>
        <v/>
      </c>
      <c r="BW380" s="190" t="str">
        <f t="shared" si="190"/>
        <v/>
      </c>
      <c r="BX380" s="190" t="str">
        <f t="shared" si="190"/>
        <v/>
      </c>
      <c r="BY380" s="190" t="str">
        <f t="shared" si="190"/>
        <v/>
      </c>
      <c r="BZ380" t="e">
        <f>IF(LEFT(B380,6)=$A$1,IF(ISERROR(FIND(SALES!$M$8,MPAN!H380)),"",TRUE),"")</f>
        <v>#N/A</v>
      </c>
    </row>
    <row r="381" spans="1:78" x14ac:dyDescent="0.25">
      <c r="A381" t="e">
        <f>IF(BZ381=TRUE,BZ381&amp;COUNTIF($BZ$3:BZ381,"TRUE"),"")</f>
        <v>#N/A</v>
      </c>
      <c r="B381" s="625" t="str">
        <f t="shared" si="184"/>
        <v>00</v>
      </c>
      <c r="C381" s="626">
        <f>'F12'!E384</f>
        <v>0</v>
      </c>
      <c r="D381" s="1" t="str">
        <f t="shared" si="185"/>
        <v>0</v>
      </c>
      <c r="E381" s="1" t="str">
        <f t="shared" si="186"/>
        <v>0</v>
      </c>
      <c r="F381" t="str">
        <f t="shared" si="187"/>
        <v>0</v>
      </c>
      <c r="G381" t="e">
        <f t="shared" si="188"/>
        <v>#VALUE!</v>
      </c>
      <c r="H381" s="1">
        <f>'F12'!F384</f>
        <v>0</v>
      </c>
      <c r="I381" s="197">
        <f t="shared" si="189"/>
        <v>0.25</v>
      </c>
      <c r="J381" s="190" t="str">
        <f t="shared" si="196"/>
        <v/>
      </c>
      <c r="K381" s="190" t="str">
        <f t="shared" si="196"/>
        <v/>
      </c>
      <c r="L381" s="190" t="str">
        <f t="shared" si="196"/>
        <v/>
      </c>
      <c r="M381" s="190" t="str">
        <f t="shared" si="196"/>
        <v/>
      </c>
      <c r="N381" s="190" t="str">
        <f t="shared" si="196"/>
        <v/>
      </c>
      <c r="O381" s="190" t="str">
        <f t="shared" si="196"/>
        <v/>
      </c>
      <c r="P381" s="190" t="str">
        <f t="shared" si="196"/>
        <v/>
      </c>
      <c r="Q381" s="190" t="str">
        <f t="shared" si="196"/>
        <v/>
      </c>
      <c r="R381" s="190" t="str">
        <f t="shared" si="196"/>
        <v/>
      </c>
      <c r="S381" s="190" t="str">
        <f t="shared" si="196"/>
        <v/>
      </c>
      <c r="T381" s="190" t="str">
        <f t="shared" si="196"/>
        <v/>
      </c>
      <c r="U381" s="190" t="str">
        <f t="shared" si="196"/>
        <v/>
      </c>
      <c r="V381" s="190" t="str">
        <f t="shared" si="196"/>
        <v/>
      </c>
      <c r="W381" s="190" t="str">
        <f t="shared" si="196"/>
        <v/>
      </c>
      <c r="X381" s="190" t="str">
        <f t="shared" si="196"/>
        <v/>
      </c>
      <c r="Y381" s="190" t="str">
        <f t="shared" si="196"/>
        <v/>
      </c>
      <c r="Z381" s="190" t="str">
        <f t="shared" si="195"/>
        <v/>
      </c>
      <c r="AA381" s="190" t="str">
        <f t="shared" si="195"/>
        <v/>
      </c>
      <c r="AB381" s="190" t="str">
        <f t="shared" si="195"/>
        <v/>
      </c>
      <c r="AC381" s="190" t="str">
        <f t="shared" si="195"/>
        <v/>
      </c>
      <c r="AD381" s="190" t="str">
        <f t="shared" si="195"/>
        <v/>
      </c>
      <c r="AE381" s="190" t="str">
        <f t="shared" si="195"/>
        <v/>
      </c>
      <c r="AF381" s="190" t="str">
        <f t="shared" si="195"/>
        <v/>
      </c>
      <c r="AG381" s="190" t="str">
        <f t="shared" si="195"/>
        <v/>
      </c>
      <c r="AH381" s="190" t="str">
        <f t="shared" si="195"/>
        <v/>
      </c>
      <c r="AI381" s="190" t="str">
        <f t="shared" si="195"/>
        <v/>
      </c>
      <c r="AJ381" s="190" t="str">
        <f t="shared" si="195"/>
        <v/>
      </c>
      <c r="AK381" s="190" t="str">
        <f t="shared" si="195"/>
        <v/>
      </c>
      <c r="AL381" s="190" t="str">
        <f t="shared" si="195"/>
        <v/>
      </c>
      <c r="AM381" s="190" t="str">
        <f t="shared" si="195"/>
        <v/>
      </c>
      <c r="AN381" s="190" t="str">
        <f t="shared" si="195"/>
        <v/>
      </c>
      <c r="AO381" s="190" t="str">
        <f t="shared" si="195"/>
        <v/>
      </c>
      <c r="AP381" s="190" t="str">
        <f t="shared" ref="AO381:BD396" si="197">IF(AP$2&gt;LEN($H381),IF(AP$1=1,IF(LEN($H381)=2,"0"&amp;$H381,""),""),RIGHT(LEFT($H381,AP$2),3))</f>
        <v/>
      </c>
      <c r="AQ381" s="190" t="str">
        <f t="shared" si="197"/>
        <v/>
      </c>
      <c r="AR381" s="190" t="str">
        <f t="shared" si="197"/>
        <v/>
      </c>
      <c r="AS381" s="190" t="str">
        <f t="shared" si="197"/>
        <v/>
      </c>
      <c r="AT381" s="190" t="str">
        <f t="shared" si="197"/>
        <v/>
      </c>
      <c r="AU381" s="190" t="str">
        <f t="shared" si="197"/>
        <v/>
      </c>
      <c r="AV381" s="190" t="str">
        <f t="shared" si="197"/>
        <v/>
      </c>
      <c r="AW381" s="190" t="str">
        <f t="shared" si="197"/>
        <v/>
      </c>
      <c r="AX381" s="190" t="str">
        <f t="shared" si="197"/>
        <v/>
      </c>
      <c r="AY381" s="190" t="str">
        <f t="shared" si="197"/>
        <v/>
      </c>
      <c r="AZ381" s="190" t="str">
        <f t="shared" si="197"/>
        <v/>
      </c>
      <c r="BA381" s="190" t="str">
        <f t="shared" si="197"/>
        <v/>
      </c>
      <c r="BB381" s="190" t="str">
        <f t="shared" si="197"/>
        <v/>
      </c>
      <c r="BC381" s="190" t="str">
        <f t="shared" si="197"/>
        <v/>
      </c>
      <c r="BD381" s="190" t="str">
        <f t="shared" si="197"/>
        <v/>
      </c>
      <c r="BE381" s="190" t="str">
        <f t="shared" si="193"/>
        <v/>
      </c>
      <c r="BF381" s="190" t="str">
        <f t="shared" si="193"/>
        <v/>
      </c>
      <c r="BG381" s="190" t="str">
        <f t="shared" si="193"/>
        <v/>
      </c>
      <c r="BH381" s="190" t="str">
        <f t="shared" si="193"/>
        <v/>
      </c>
      <c r="BI381" s="190" t="str">
        <f t="shared" si="193"/>
        <v/>
      </c>
      <c r="BJ381" s="190" t="str">
        <f t="shared" si="193"/>
        <v/>
      </c>
      <c r="BK381" s="190" t="str">
        <f t="shared" si="193"/>
        <v/>
      </c>
      <c r="BL381" s="190" t="str">
        <f t="shared" si="193"/>
        <v/>
      </c>
      <c r="BM381" s="190" t="str">
        <f t="shared" si="193"/>
        <v/>
      </c>
      <c r="BN381" s="190" t="str">
        <f t="shared" si="193"/>
        <v/>
      </c>
      <c r="BO381" s="190" t="str">
        <f t="shared" si="193"/>
        <v/>
      </c>
      <c r="BP381" s="190" t="str">
        <f t="shared" si="193"/>
        <v/>
      </c>
      <c r="BQ381" s="190" t="str">
        <f t="shared" si="193"/>
        <v/>
      </c>
      <c r="BR381" s="190" t="str">
        <f t="shared" si="193"/>
        <v/>
      </c>
      <c r="BS381" s="190" t="str">
        <f t="shared" si="192"/>
        <v/>
      </c>
      <c r="BT381" s="190" t="str">
        <f t="shared" si="190"/>
        <v/>
      </c>
      <c r="BU381" s="190" t="str">
        <f t="shared" si="190"/>
        <v/>
      </c>
      <c r="BV381" s="190" t="str">
        <f t="shared" si="190"/>
        <v/>
      </c>
      <c r="BW381" s="190" t="str">
        <f t="shared" si="190"/>
        <v/>
      </c>
      <c r="BX381" s="190" t="str">
        <f t="shared" si="190"/>
        <v/>
      </c>
      <c r="BY381" s="190" t="str">
        <f t="shared" si="190"/>
        <v/>
      </c>
      <c r="BZ381" t="e">
        <f>IF(LEFT(B381,6)=$A$1,IF(ISERROR(FIND(SALES!$M$8,MPAN!H381)),"",TRUE),"")</f>
        <v>#N/A</v>
      </c>
    </row>
    <row r="382" spans="1:78" x14ac:dyDescent="0.25">
      <c r="A382" t="e">
        <f>IF(BZ382=TRUE,BZ382&amp;COUNTIF($BZ$3:BZ382,"TRUE"),"")</f>
        <v>#N/A</v>
      </c>
      <c r="B382" s="625" t="str">
        <f t="shared" si="184"/>
        <v>00</v>
      </c>
      <c r="C382" s="626">
        <f>'F12'!E385</f>
        <v>0</v>
      </c>
      <c r="D382" s="1" t="str">
        <f t="shared" si="185"/>
        <v>0</v>
      </c>
      <c r="E382" s="1" t="str">
        <f t="shared" si="186"/>
        <v>0</v>
      </c>
      <c r="F382" t="str">
        <f t="shared" si="187"/>
        <v>0</v>
      </c>
      <c r="G382" t="e">
        <f t="shared" si="188"/>
        <v>#VALUE!</v>
      </c>
      <c r="H382" s="1">
        <f>'F12'!F385</f>
        <v>0</v>
      </c>
      <c r="I382" s="197">
        <f t="shared" si="189"/>
        <v>0.25</v>
      </c>
      <c r="J382" s="190" t="str">
        <f t="shared" si="196"/>
        <v/>
      </c>
      <c r="K382" s="190" t="str">
        <f t="shared" si="196"/>
        <v/>
      </c>
      <c r="L382" s="190" t="str">
        <f t="shared" si="196"/>
        <v/>
      </c>
      <c r="M382" s="190" t="str">
        <f t="shared" si="196"/>
        <v/>
      </c>
      <c r="N382" s="190" t="str">
        <f t="shared" si="196"/>
        <v/>
      </c>
      <c r="O382" s="190" t="str">
        <f t="shared" si="196"/>
        <v/>
      </c>
      <c r="P382" s="190" t="str">
        <f t="shared" si="196"/>
        <v/>
      </c>
      <c r="Q382" s="190" t="str">
        <f t="shared" si="196"/>
        <v/>
      </c>
      <c r="R382" s="190" t="str">
        <f t="shared" si="196"/>
        <v/>
      </c>
      <c r="S382" s="190" t="str">
        <f t="shared" si="196"/>
        <v/>
      </c>
      <c r="T382" s="190" t="str">
        <f t="shared" si="196"/>
        <v/>
      </c>
      <c r="U382" s="190" t="str">
        <f t="shared" si="196"/>
        <v/>
      </c>
      <c r="V382" s="190" t="str">
        <f t="shared" si="196"/>
        <v/>
      </c>
      <c r="W382" s="190" t="str">
        <f t="shared" si="196"/>
        <v/>
      </c>
      <c r="X382" s="190" t="str">
        <f t="shared" si="196"/>
        <v/>
      </c>
      <c r="Y382" s="190" t="str">
        <f t="shared" si="196"/>
        <v/>
      </c>
      <c r="Z382" s="190" t="str">
        <f t="shared" si="195"/>
        <v/>
      </c>
      <c r="AA382" s="190" t="str">
        <f t="shared" si="195"/>
        <v/>
      </c>
      <c r="AB382" s="190" t="str">
        <f t="shared" si="195"/>
        <v/>
      </c>
      <c r="AC382" s="190" t="str">
        <f t="shared" si="195"/>
        <v/>
      </c>
      <c r="AD382" s="190" t="str">
        <f t="shared" si="195"/>
        <v/>
      </c>
      <c r="AE382" s="190" t="str">
        <f t="shared" si="195"/>
        <v/>
      </c>
      <c r="AF382" s="190" t="str">
        <f t="shared" si="195"/>
        <v/>
      </c>
      <c r="AG382" s="190" t="str">
        <f t="shared" si="195"/>
        <v/>
      </c>
      <c r="AH382" s="190" t="str">
        <f t="shared" si="195"/>
        <v/>
      </c>
      <c r="AI382" s="190" t="str">
        <f t="shared" si="195"/>
        <v/>
      </c>
      <c r="AJ382" s="190" t="str">
        <f t="shared" si="195"/>
        <v/>
      </c>
      <c r="AK382" s="190" t="str">
        <f t="shared" si="195"/>
        <v/>
      </c>
      <c r="AL382" s="190" t="str">
        <f t="shared" si="195"/>
        <v/>
      </c>
      <c r="AM382" s="190" t="str">
        <f t="shared" si="195"/>
        <v/>
      </c>
      <c r="AN382" s="190" t="str">
        <f t="shared" ref="Z382:AO399" si="198">IF(AN$2&gt;LEN($H382),IF(AN$1=1,IF(LEN($H382)=2,"0"&amp;$H382,""),""),RIGHT(LEFT($H382,AN$2),3))</f>
        <v/>
      </c>
      <c r="AO382" s="190" t="str">
        <f t="shared" si="197"/>
        <v/>
      </c>
      <c r="AP382" s="190" t="str">
        <f t="shared" si="197"/>
        <v/>
      </c>
      <c r="AQ382" s="190" t="str">
        <f t="shared" si="197"/>
        <v/>
      </c>
      <c r="AR382" s="190" t="str">
        <f t="shared" si="197"/>
        <v/>
      </c>
      <c r="AS382" s="190" t="str">
        <f t="shared" si="197"/>
        <v/>
      </c>
      <c r="AT382" s="190" t="str">
        <f t="shared" si="197"/>
        <v/>
      </c>
      <c r="AU382" s="190" t="str">
        <f t="shared" si="197"/>
        <v/>
      </c>
      <c r="AV382" s="190" t="str">
        <f t="shared" si="197"/>
        <v/>
      </c>
      <c r="AW382" s="190" t="str">
        <f t="shared" si="197"/>
        <v/>
      </c>
      <c r="AX382" s="190" t="str">
        <f t="shared" si="197"/>
        <v/>
      </c>
      <c r="AY382" s="190" t="str">
        <f t="shared" si="197"/>
        <v/>
      </c>
      <c r="AZ382" s="190" t="str">
        <f t="shared" si="197"/>
        <v/>
      </c>
      <c r="BA382" s="190" t="str">
        <f t="shared" si="197"/>
        <v/>
      </c>
      <c r="BB382" s="190" t="str">
        <f t="shared" si="197"/>
        <v/>
      </c>
      <c r="BC382" s="190" t="str">
        <f t="shared" si="197"/>
        <v/>
      </c>
      <c r="BD382" s="190" t="str">
        <f t="shared" si="197"/>
        <v/>
      </c>
      <c r="BE382" s="190" t="str">
        <f t="shared" si="193"/>
        <v/>
      </c>
      <c r="BF382" s="190" t="str">
        <f t="shared" si="193"/>
        <v/>
      </c>
      <c r="BG382" s="190" t="str">
        <f t="shared" si="193"/>
        <v/>
      </c>
      <c r="BH382" s="190" t="str">
        <f t="shared" ref="BE382:BR400" si="199">IF(BH$2&gt;LEN($H382),IF(BH$1=1,IF(LEN($H382)=2,"0"&amp;$H382,""),""),RIGHT(LEFT($H382,BH$2),3))</f>
        <v/>
      </c>
      <c r="BI382" s="190" t="str">
        <f t="shared" si="199"/>
        <v/>
      </c>
      <c r="BJ382" s="190" t="str">
        <f t="shared" si="199"/>
        <v/>
      </c>
      <c r="BK382" s="190" t="str">
        <f t="shared" si="199"/>
        <v/>
      </c>
      <c r="BL382" s="190" t="str">
        <f t="shared" si="199"/>
        <v/>
      </c>
      <c r="BM382" s="190" t="str">
        <f t="shared" si="199"/>
        <v/>
      </c>
      <c r="BN382" s="190" t="str">
        <f t="shared" si="199"/>
        <v/>
      </c>
      <c r="BO382" s="190" t="str">
        <f t="shared" si="199"/>
        <v/>
      </c>
      <c r="BP382" s="190" t="str">
        <f t="shared" si="199"/>
        <v/>
      </c>
      <c r="BQ382" s="190" t="str">
        <f t="shared" si="199"/>
        <v/>
      </c>
      <c r="BR382" s="190" t="str">
        <f t="shared" si="199"/>
        <v/>
      </c>
      <c r="BS382" s="190" t="str">
        <f t="shared" si="192"/>
        <v/>
      </c>
      <c r="BT382" s="190" t="str">
        <f t="shared" si="190"/>
        <v/>
      </c>
      <c r="BU382" s="190" t="str">
        <f t="shared" si="190"/>
        <v/>
      </c>
      <c r="BV382" s="190" t="str">
        <f t="shared" si="190"/>
        <v/>
      </c>
      <c r="BW382" s="190" t="str">
        <f t="shared" si="190"/>
        <v/>
      </c>
      <c r="BX382" s="190" t="str">
        <f t="shared" si="190"/>
        <v/>
      </c>
      <c r="BY382" s="190" t="str">
        <f t="shared" si="190"/>
        <v/>
      </c>
      <c r="BZ382" t="e">
        <f>IF(LEFT(B382,6)=$A$1,IF(ISERROR(FIND(SALES!$M$8,MPAN!H382)),"",TRUE),"")</f>
        <v>#N/A</v>
      </c>
    </row>
    <row r="383" spans="1:78" x14ac:dyDescent="0.25">
      <c r="A383" t="e">
        <f>IF(BZ383=TRUE,BZ383&amp;COUNTIF($BZ$3:BZ383,"TRUE"),"")</f>
        <v>#N/A</v>
      </c>
      <c r="B383" s="625" t="str">
        <f t="shared" si="184"/>
        <v>00</v>
      </c>
      <c r="C383" s="626">
        <f>'F12'!E386</f>
        <v>0</v>
      </c>
      <c r="D383" s="1" t="str">
        <f t="shared" si="185"/>
        <v>0</v>
      </c>
      <c r="E383" s="1" t="str">
        <f t="shared" si="186"/>
        <v>0</v>
      </c>
      <c r="F383" t="str">
        <f t="shared" si="187"/>
        <v>0</v>
      </c>
      <c r="G383" t="e">
        <f t="shared" si="188"/>
        <v>#VALUE!</v>
      </c>
      <c r="H383" s="1">
        <f>'F12'!F386</f>
        <v>0</v>
      </c>
      <c r="I383" s="197">
        <f t="shared" si="189"/>
        <v>0.25</v>
      </c>
      <c r="J383" s="190" t="str">
        <f t="shared" si="196"/>
        <v/>
      </c>
      <c r="K383" s="190" t="str">
        <f t="shared" si="196"/>
        <v/>
      </c>
      <c r="L383" s="190" t="str">
        <f t="shared" si="196"/>
        <v/>
      </c>
      <c r="M383" s="190" t="str">
        <f t="shared" si="196"/>
        <v/>
      </c>
      <c r="N383" s="190" t="str">
        <f t="shared" si="196"/>
        <v/>
      </c>
      <c r="O383" s="190" t="str">
        <f t="shared" si="196"/>
        <v/>
      </c>
      <c r="P383" s="190" t="str">
        <f t="shared" si="196"/>
        <v/>
      </c>
      <c r="Q383" s="190" t="str">
        <f t="shared" si="196"/>
        <v/>
      </c>
      <c r="R383" s="190" t="str">
        <f t="shared" si="196"/>
        <v/>
      </c>
      <c r="S383" s="190" t="str">
        <f t="shared" si="196"/>
        <v/>
      </c>
      <c r="T383" s="190" t="str">
        <f t="shared" si="196"/>
        <v/>
      </c>
      <c r="U383" s="190" t="str">
        <f t="shared" si="196"/>
        <v/>
      </c>
      <c r="V383" s="190" t="str">
        <f t="shared" si="196"/>
        <v/>
      </c>
      <c r="W383" s="190" t="str">
        <f t="shared" si="196"/>
        <v/>
      </c>
      <c r="X383" s="190" t="str">
        <f t="shared" si="196"/>
        <v/>
      </c>
      <c r="Y383" s="190" t="str">
        <f t="shared" si="196"/>
        <v/>
      </c>
      <c r="Z383" s="190" t="str">
        <f t="shared" si="198"/>
        <v/>
      </c>
      <c r="AA383" s="190" t="str">
        <f t="shared" si="198"/>
        <v/>
      </c>
      <c r="AB383" s="190" t="str">
        <f t="shared" si="198"/>
        <v/>
      </c>
      <c r="AC383" s="190" t="str">
        <f t="shared" si="198"/>
        <v/>
      </c>
      <c r="AD383" s="190" t="str">
        <f t="shared" si="198"/>
        <v/>
      </c>
      <c r="AE383" s="190" t="str">
        <f t="shared" si="198"/>
        <v/>
      </c>
      <c r="AF383" s="190" t="str">
        <f t="shared" si="198"/>
        <v/>
      </c>
      <c r="AG383" s="190" t="str">
        <f t="shared" si="198"/>
        <v/>
      </c>
      <c r="AH383" s="190" t="str">
        <f t="shared" si="198"/>
        <v/>
      </c>
      <c r="AI383" s="190" t="str">
        <f t="shared" si="198"/>
        <v/>
      </c>
      <c r="AJ383" s="190" t="str">
        <f t="shared" si="198"/>
        <v/>
      </c>
      <c r="AK383" s="190" t="str">
        <f t="shared" si="198"/>
        <v/>
      </c>
      <c r="AL383" s="190" t="str">
        <f t="shared" si="198"/>
        <v/>
      </c>
      <c r="AM383" s="190" t="str">
        <f t="shared" si="198"/>
        <v/>
      </c>
      <c r="AN383" s="190" t="str">
        <f t="shared" si="198"/>
        <v/>
      </c>
      <c r="AO383" s="190" t="str">
        <f t="shared" si="197"/>
        <v/>
      </c>
      <c r="AP383" s="190" t="str">
        <f t="shared" si="197"/>
        <v/>
      </c>
      <c r="AQ383" s="190" t="str">
        <f t="shared" si="197"/>
        <v/>
      </c>
      <c r="AR383" s="190" t="str">
        <f t="shared" si="197"/>
        <v/>
      </c>
      <c r="AS383" s="190" t="str">
        <f t="shared" si="197"/>
        <v/>
      </c>
      <c r="AT383" s="190" t="str">
        <f t="shared" si="197"/>
        <v/>
      </c>
      <c r="AU383" s="190" t="str">
        <f t="shared" si="197"/>
        <v/>
      </c>
      <c r="AV383" s="190" t="str">
        <f t="shared" si="197"/>
        <v/>
      </c>
      <c r="AW383" s="190" t="str">
        <f t="shared" si="197"/>
        <v/>
      </c>
      <c r="AX383" s="190" t="str">
        <f t="shared" si="197"/>
        <v/>
      </c>
      <c r="AY383" s="190" t="str">
        <f t="shared" si="197"/>
        <v/>
      </c>
      <c r="AZ383" s="190" t="str">
        <f t="shared" si="197"/>
        <v/>
      </c>
      <c r="BA383" s="190" t="str">
        <f t="shared" si="197"/>
        <v/>
      </c>
      <c r="BB383" s="190" t="str">
        <f t="shared" si="197"/>
        <v/>
      </c>
      <c r="BC383" s="190" t="str">
        <f t="shared" si="197"/>
        <v/>
      </c>
      <c r="BD383" s="190" t="str">
        <f t="shared" si="197"/>
        <v/>
      </c>
      <c r="BE383" s="190" t="str">
        <f t="shared" si="199"/>
        <v/>
      </c>
      <c r="BF383" s="190" t="str">
        <f t="shared" si="199"/>
        <v/>
      </c>
      <c r="BG383" s="190" t="str">
        <f t="shared" si="199"/>
        <v/>
      </c>
      <c r="BH383" s="190" t="str">
        <f t="shared" si="199"/>
        <v/>
      </c>
      <c r="BI383" s="190" t="str">
        <f t="shared" si="199"/>
        <v/>
      </c>
      <c r="BJ383" s="190" t="str">
        <f t="shared" si="199"/>
        <v/>
      </c>
      <c r="BK383" s="190" t="str">
        <f t="shared" si="199"/>
        <v/>
      </c>
      <c r="BL383" s="190" t="str">
        <f t="shared" si="199"/>
        <v/>
      </c>
      <c r="BM383" s="190" t="str">
        <f t="shared" si="199"/>
        <v/>
      </c>
      <c r="BN383" s="190" t="str">
        <f t="shared" si="199"/>
        <v/>
      </c>
      <c r="BO383" s="190" t="str">
        <f t="shared" si="199"/>
        <v/>
      </c>
      <c r="BP383" s="190" t="str">
        <f t="shared" si="199"/>
        <v/>
      </c>
      <c r="BQ383" s="190" t="str">
        <f t="shared" si="199"/>
        <v/>
      </c>
      <c r="BR383" s="190" t="str">
        <f t="shared" si="199"/>
        <v/>
      </c>
      <c r="BS383" s="190" t="str">
        <f t="shared" si="192"/>
        <v/>
      </c>
      <c r="BT383" s="190" t="str">
        <f t="shared" si="190"/>
        <v/>
      </c>
      <c r="BU383" s="190" t="str">
        <f t="shared" si="190"/>
        <v/>
      </c>
      <c r="BV383" s="190" t="str">
        <f t="shared" si="190"/>
        <v/>
      </c>
      <c r="BW383" s="190" t="str">
        <f t="shared" si="190"/>
        <v/>
      </c>
      <c r="BX383" s="190" t="str">
        <f t="shared" si="190"/>
        <v/>
      </c>
      <c r="BY383" s="190" t="str">
        <f t="shared" si="190"/>
        <v/>
      </c>
      <c r="BZ383" t="e">
        <f>IF(LEFT(B383,6)=$A$1,IF(ISERROR(FIND(SALES!$M$8,MPAN!H383)),"",TRUE),"")</f>
        <v>#N/A</v>
      </c>
    </row>
    <row r="384" spans="1:78" x14ac:dyDescent="0.25">
      <c r="A384" t="e">
        <f>IF(BZ384=TRUE,BZ384&amp;COUNTIF($BZ$3:BZ384,"TRUE"),"")</f>
        <v>#N/A</v>
      </c>
      <c r="B384" s="625" t="str">
        <f t="shared" si="184"/>
        <v>00</v>
      </c>
      <c r="C384" s="626">
        <f>'F12'!E387</f>
        <v>0</v>
      </c>
      <c r="D384" s="1" t="str">
        <f t="shared" si="185"/>
        <v>0</v>
      </c>
      <c r="E384" s="1" t="str">
        <f t="shared" si="186"/>
        <v>0</v>
      </c>
      <c r="F384" t="str">
        <f t="shared" si="187"/>
        <v>0</v>
      </c>
      <c r="G384" t="e">
        <f t="shared" si="188"/>
        <v>#VALUE!</v>
      </c>
      <c r="H384" s="1">
        <f>'F12'!F387</f>
        <v>0</v>
      </c>
      <c r="I384" s="197">
        <f t="shared" si="189"/>
        <v>0.25</v>
      </c>
      <c r="J384" s="190" t="str">
        <f t="shared" si="196"/>
        <v/>
      </c>
      <c r="K384" s="190" t="str">
        <f t="shared" si="196"/>
        <v/>
      </c>
      <c r="L384" s="190" t="str">
        <f t="shared" si="196"/>
        <v/>
      </c>
      <c r="M384" s="190" t="str">
        <f t="shared" si="196"/>
        <v/>
      </c>
      <c r="N384" s="190" t="str">
        <f t="shared" si="196"/>
        <v/>
      </c>
      <c r="O384" s="190" t="str">
        <f t="shared" si="196"/>
        <v/>
      </c>
      <c r="P384" s="190" t="str">
        <f t="shared" si="196"/>
        <v/>
      </c>
      <c r="Q384" s="190" t="str">
        <f t="shared" si="196"/>
        <v/>
      </c>
      <c r="R384" s="190" t="str">
        <f t="shared" si="196"/>
        <v/>
      </c>
      <c r="S384" s="190" t="str">
        <f t="shared" si="196"/>
        <v/>
      </c>
      <c r="T384" s="190" t="str">
        <f t="shared" si="196"/>
        <v/>
      </c>
      <c r="U384" s="190" t="str">
        <f t="shared" si="196"/>
        <v/>
      </c>
      <c r="V384" s="190" t="str">
        <f t="shared" si="196"/>
        <v/>
      </c>
      <c r="W384" s="190" t="str">
        <f t="shared" si="196"/>
        <v/>
      </c>
      <c r="X384" s="190" t="str">
        <f t="shared" si="196"/>
        <v/>
      </c>
      <c r="Y384" s="190" t="str">
        <f t="shared" si="196"/>
        <v/>
      </c>
      <c r="Z384" s="190" t="str">
        <f t="shared" si="198"/>
        <v/>
      </c>
      <c r="AA384" s="190" t="str">
        <f t="shared" si="198"/>
        <v/>
      </c>
      <c r="AB384" s="190" t="str">
        <f t="shared" si="198"/>
        <v/>
      </c>
      <c r="AC384" s="190" t="str">
        <f t="shared" si="198"/>
        <v/>
      </c>
      <c r="AD384" s="190" t="str">
        <f t="shared" si="198"/>
        <v/>
      </c>
      <c r="AE384" s="190" t="str">
        <f t="shared" si="198"/>
        <v/>
      </c>
      <c r="AF384" s="190" t="str">
        <f t="shared" si="198"/>
        <v/>
      </c>
      <c r="AG384" s="190" t="str">
        <f t="shared" si="198"/>
        <v/>
      </c>
      <c r="AH384" s="190" t="str">
        <f t="shared" si="198"/>
        <v/>
      </c>
      <c r="AI384" s="190" t="str">
        <f t="shared" si="198"/>
        <v/>
      </c>
      <c r="AJ384" s="190" t="str">
        <f t="shared" si="198"/>
        <v/>
      </c>
      <c r="AK384" s="190" t="str">
        <f t="shared" si="198"/>
        <v/>
      </c>
      <c r="AL384" s="190" t="str">
        <f t="shared" si="198"/>
        <v/>
      </c>
      <c r="AM384" s="190" t="str">
        <f t="shared" si="198"/>
        <v/>
      </c>
      <c r="AN384" s="190" t="str">
        <f t="shared" si="198"/>
        <v/>
      </c>
      <c r="AO384" s="190" t="str">
        <f t="shared" si="197"/>
        <v/>
      </c>
      <c r="AP384" s="190" t="str">
        <f t="shared" si="197"/>
        <v/>
      </c>
      <c r="AQ384" s="190" t="str">
        <f t="shared" si="197"/>
        <v/>
      </c>
      <c r="AR384" s="190" t="str">
        <f t="shared" si="197"/>
        <v/>
      </c>
      <c r="AS384" s="190" t="str">
        <f t="shared" si="197"/>
        <v/>
      </c>
      <c r="AT384" s="190" t="str">
        <f t="shared" si="197"/>
        <v/>
      </c>
      <c r="AU384" s="190" t="str">
        <f t="shared" si="197"/>
        <v/>
      </c>
      <c r="AV384" s="190" t="str">
        <f t="shared" si="197"/>
        <v/>
      </c>
      <c r="AW384" s="190" t="str">
        <f t="shared" si="197"/>
        <v/>
      </c>
      <c r="AX384" s="190" t="str">
        <f t="shared" si="197"/>
        <v/>
      </c>
      <c r="AY384" s="190" t="str">
        <f t="shared" si="197"/>
        <v/>
      </c>
      <c r="AZ384" s="190" t="str">
        <f t="shared" si="197"/>
        <v/>
      </c>
      <c r="BA384" s="190" t="str">
        <f t="shared" si="197"/>
        <v/>
      </c>
      <c r="BB384" s="190" t="str">
        <f t="shared" si="197"/>
        <v/>
      </c>
      <c r="BC384" s="190" t="str">
        <f t="shared" si="197"/>
        <v/>
      </c>
      <c r="BD384" s="190" t="str">
        <f t="shared" si="197"/>
        <v/>
      </c>
      <c r="BE384" s="190" t="str">
        <f t="shared" si="199"/>
        <v/>
      </c>
      <c r="BF384" s="190" t="str">
        <f t="shared" si="199"/>
        <v/>
      </c>
      <c r="BG384" s="190" t="str">
        <f t="shared" si="199"/>
        <v/>
      </c>
      <c r="BH384" s="190" t="str">
        <f t="shared" si="199"/>
        <v/>
      </c>
      <c r="BI384" s="190" t="str">
        <f t="shared" si="199"/>
        <v/>
      </c>
      <c r="BJ384" s="190" t="str">
        <f t="shared" si="199"/>
        <v/>
      </c>
      <c r="BK384" s="190" t="str">
        <f t="shared" si="199"/>
        <v/>
      </c>
      <c r="BL384" s="190" t="str">
        <f t="shared" si="199"/>
        <v/>
      </c>
      <c r="BM384" s="190" t="str">
        <f t="shared" si="199"/>
        <v/>
      </c>
      <c r="BN384" s="190" t="str">
        <f t="shared" si="199"/>
        <v/>
      </c>
      <c r="BO384" s="190" t="str">
        <f t="shared" si="199"/>
        <v/>
      </c>
      <c r="BP384" s="190" t="str">
        <f t="shared" si="199"/>
        <v/>
      </c>
      <c r="BQ384" s="190" t="str">
        <f t="shared" si="199"/>
        <v/>
      </c>
      <c r="BR384" s="190" t="str">
        <f t="shared" si="199"/>
        <v/>
      </c>
      <c r="BS384" s="190" t="str">
        <f t="shared" si="192"/>
        <v/>
      </c>
      <c r="BT384" s="190" t="str">
        <f t="shared" si="190"/>
        <v/>
      </c>
      <c r="BU384" s="190" t="str">
        <f t="shared" si="190"/>
        <v/>
      </c>
      <c r="BV384" s="190" t="str">
        <f t="shared" si="190"/>
        <v/>
      </c>
      <c r="BW384" s="190" t="str">
        <f t="shared" si="190"/>
        <v/>
      </c>
      <c r="BX384" s="190" t="str">
        <f t="shared" si="190"/>
        <v/>
      </c>
      <c r="BY384" s="190" t="str">
        <f t="shared" si="190"/>
        <v/>
      </c>
      <c r="BZ384" t="e">
        <f>IF(LEFT(B384,6)=$A$1,IF(ISERROR(FIND(SALES!$M$8,MPAN!H384)),"",TRUE),"")</f>
        <v>#N/A</v>
      </c>
    </row>
    <row r="385" spans="1:78" x14ac:dyDescent="0.25">
      <c r="A385" t="e">
        <f>IF(BZ385=TRUE,BZ385&amp;COUNTIF($BZ$3:BZ385,"TRUE"),"")</f>
        <v>#N/A</v>
      </c>
      <c r="B385" s="625" t="str">
        <f t="shared" si="184"/>
        <v>00</v>
      </c>
      <c r="C385" s="626">
        <f>'F12'!E388</f>
        <v>0</v>
      </c>
      <c r="D385" s="1" t="str">
        <f t="shared" si="185"/>
        <v>0</v>
      </c>
      <c r="E385" s="1" t="str">
        <f t="shared" si="186"/>
        <v>0</v>
      </c>
      <c r="F385" t="str">
        <f t="shared" si="187"/>
        <v>0</v>
      </c>
      <c r="G385" t="e">
        <f t="shared" si="188"/>
        <v>#VALUE!</v>
      </c>
      <c r="H385" s="1">
        <f>'F12'!F388</f>
        <v>0</v>
      </c>
      <c r="I385" s="197">
        <f t="shared" si="189"/>
        <v>0.25</v>
      </c>
      <c r="J385" s="190" t="str">
        <f t="shared" si="196"/>
        <v/>
      </c>
      <c r="K385" s="190" t="str">
        <f t="shared" si="196"/>
        <v/>
      </c>
      <c r="L385" s="190" t="str">
        <f t="shared" si="196"/>
        <v/>
      </c>
      <c r="M385" s="190" t="str">
        <f t="shared" si="196"/>
        <v/>
      </c>
      <c r="N385" s="190" t="str">
        <f t="shared" si="196"/>
        <v/>
      </c>
      <c r="O385" s="190" t="str">
        <f t="shared" si="196"/>
        <v/>
      </c>
      <c r="P385" s="190" t="str">
        <f t="shared" si="196"/>
        <v/>
      </c>
      <c r="Q385" s="190" t="str">
        <f t="shared" si="196"/>
        <v/>
      </c>
      <c r="R385" s="190" t="str">
        <f t="shared" si="196"/>
        <v/>
      </c>
      <c r="S385" s="190" t="str">
        <f t="shared" si="196"/>
        <v/>
      </c>
      <c r="T385" s="190" t="str">
        <f t="shared" si="196"/>
        <v/>
      </c>
      <c r="U385" s="190" t="str">
        <f t="shared" si="196"/>
        <v/>
      </c>
      <c r="V385" s="190" t="str">
        <f t="shared" si="196"/>
        <v/>
      </c>
      <c r="W385" s="190" t="str">
        <f t="shared" si="196"/>
        <v/>
      </c>
      <c r="X385" s="190" t="str">
        <f t="shared" si="196"/>
        <v/>
      </c>
      <c r="Y385" s="190" t="str">
        <f t="shared" si="196"/>
        <v/>
      </c>
      <c r="Z385" s="190" t="str">
        <f t="shared" si="198"/>
        <v/>
      </c>
      <c r="AA385" s="190" t="str">
        <f t="shared" si="198"/>
        <v/>
      </c>
      <c r="AB385" s="190" t="str">
        <f t="shared" si="198"/>
        <v/>
      </c>
      <c r="AC385" s="190" t="str">
        <f t="shared" si="198"/>
        <v/>
      </c>
      <c r="AD385" s="190" t="str">
        <f t="shared" si="198"/>
        <v/>
      </c>
      <c r="AE385" s="190" t="str">
        <f t="shared" si="198"/>
        <v/>
      </c>
      <c r="AF385" s="190" t="str">
        <f t="shared" si="198"/>
        <v/>
      </c>
      <c r="AG385" s="190" t="str">
        <f t="shared" si="198"/>
        <v/>
      </c>
      <c r="AH385" s="190" t="str">
        <f t="shared" si="198"/>
        <v/>
      </c>
      <c r="AI385" s="190" t="str">
        <f t="shared" si="198"/>
        <v/>
      </c>
      <c r="AJ385" s="190" t="str">
        <f t="shared" si="198"/>
        <v/>
      </c>
      <c r="AK385" s="190" t="str">
        <f t="shared" si="198"/>
        <v/>
      </c>
      <c r="AL385" s="190" t="str">
        <f t="shared" si="198"/>
        <v/>
      </c>
      <c r="AM385" s="190" t="str">
        <f t="shared" si="198"/>
        <v/>
      </c>
      <c r="AN385" s="190" t="str">
        <f t="shared" si="198"/>
        <v/>
      </c>
      <c r="AO385" s="190" t="str">
        <f t="shared" si="197"/>
        <v/>
      </c>
      <c r="AP385" s="190" t="str">
        <f t="shared" si="197"/>
        <v/>
      </c>
      <c r="AQ385" s="190" t="str">
        <f t="shared" si="197"/>
        <v/>
      </c>
      <c r="AR385" s="190" t="str">
        <f t="shared" si="197"/>
        <v/>
      </c>
      <c r="AS385" s="190" t="str">
        <f t="shared" si="197"/>
        <v/>
      </c>
      <c r="AT385" s="190" t="str">
        <f t="shared" si="197"/>
        <v/>
      </c>
      <c r="AU385" s="190" t="str">
        <f t="shared" si="197"/>
        <v/>
      </c>
      <c r="AV385" s="190" t="str">
        <f t="shared" si="197"/>
        <v/>
      </c>
      <c r="AW385" s="190" t="str">
        <f t="shared" si="197"/>
        <v/>
      </c>
      <c r="AX385" s="190" t="str">
        <f t="shared" si="197"/>
        <v/>
      </c>
      <c r="AY385" s="190" t="str">
        <f t="shared" si="197"/>
        <v/>
      </c>
      <c r="AZ385" s="190" t="str">
        <f t="shared" si="197"/>
        <v/>
      </c>
      <c r="BA385" s="190" t="str">
        <f t="shared" si="197"/>
        <v/>
      </c>
      <c r="BB385" s="190" t="str">
        <f t="shared" si="197"/>
        <v/>
      </c>
      <c r="BC385" s="190" t="str">
        <f t="shared" si="197"/>
        <v/>
      </c>
      <c r="BD385" s="190" t="str">
        <f t="shared" si="197"/>
        <v/>
      </c>
      <c r="BE385" s="190" t="str">
        <f t="shared" si="199"/>
        <v/>
      </c>
      <c r="BF385" s="190" t="str">
        <f t="shared" si="199"/>
        <v/>
      </c>
      <c r="BG385" s="190" t="str">
        <f t="shared" si="199"/>
        <v/>
      </c>
      <c r="BH385" s="190" t="str">
        <f t="shared" si="199"/>
        <v/>
      </c>
      <c r="BI385" s="190" t="str">
        <f t="shared" si="199"/>
        <v/>
      </c>
      <c r="BJ385" s="190" t="str">
        <f t="shared" si="199"/>
        <v/>
      </c>
      <c r="BK385" s="190" t="str">
        <f t="shared" si="199"/>
        <v/>
      </c>
      <c r="BL385" s="190" t="str">
        <f t="shared" si="199"/>
        <v/>
      </c>
      <c r="BM385" s="190" t="str">
        <f t="shared" si="199"/>
        <v/>
      </c>
      <c r="BN385" s="190" t="str">
        <f t="shared" si="199"/>
        <v/>
      </c>
      <c r="BO385" s="190" t="str">
        <f t="shared" si="199"/>
        <v/>
      </c>
      <c r="BP385" s="190" t="str">
        <f t="shared" si="199"/>
        <v/>
      </c>
      <c r="BQ385" s="190" t="str">
        <f t="shared" si="199"/>
        <v/>
      </c>
      <c r="BR385" s="190" t="str">
        <f t="shared" si="199"/>
        <v/>
      </c>
      <c r="BS385" s="190" t="str">
        <f t="shared" si="192"/>
        <v/>
      </c>
      <c r="BT385" s="190" t="str">
        <f t="shared" si="190"/>
        <v/>
      </c>
      <c r="BU385" s="190" t="str">
        <f t="shared" si="190"/>
        <v/>
      </c>
      <c r="BV385" s="190" t="str">
        <f t="shared" si="190"/>
        <v/>
      </c>
      <c r="BW385" s="190" t="str">
        <f t="shared" si="190"/>
        <v/>
      </c>
      <c r="BX385" s="190" t="str">
        <f t="shared" si="190"/>
        <v/>
      </c>
      <c r="BY385" s="190" t="str">
        <f t="shared" si="190"/>
        <v/>
      </c>
      <c r="BZ385" t="e">
        <f>IF(LEFT(B385,6)=$A$1,IF(ISERROR(FIND(SALES!$M$8,MPAN!H385)),"",TRUE),"")</f>
        <v>#N/A</v>
      </c>
    </row>
    <row r="386" spans="1:78" x14ac:dyDescent="0.25">
      <c r="A386" t="e">
        <f>IF(BZ386=TRUE,BZ386&amp;COUNTIF($BZ$3:BZ386,"TRUE"),"")</f>
        <v>#N/A</v>
      </c>
      <c r="B386" s="625" t="str">
        <f t="shared" si="184"/>
        <v>00</v>
      </c>
      <c r="C386" s="626">
        <f>'F12'!E389</f>
        <v>0</v>
      </c>
      <c r="D386" s="1" t="str">
        <f t="shared" si="185"/>
        <v>0</v>
      </c>
      <c r="E386" s="1" t="str">
        <f t="shared" si="186"/>
        <v>0</v>
      </c>
      <c r="F386" t="str">
        <f t="shared" si="187"/>
        <v>0</v>
      </c>
      <c r="G386" t="e">
        <f t="shared" si="188"/>
        <v>#VALUE!</v>
      </c>
      <c r="H386" s="1">
        <f>'F12'!F389</f>
        <v>0</v>
      </c>
      <c r="I386" s="197">
        <f t="shared" si="189"/>
        <v>0.25</v>
      </c>
      <c r="J386" s="190" t="str">
        <f t="shared" si="196"/>
        <v/>
      </c>
      <c r="K386" s="190" t="str">
        <f t="shared" si="196"/>
        <v/>
      </c>
      <c r="L386" s="190" t="str">
        <f t="shared" si="196"/>
        <v/>
      </c>
      <c r="M386" s="190" t="str">
        <f t="shared" si="196"/>
        <v/>
      </c>
      <c r="N386" s="190" t="str">
        <f t="shared" si="196"/>
        <v/>
      </c>
      <c r="O386" s="190" t="str">
        <f t="shared" si="196"/>
        <v/>
      </c>
      <c r="P386" s="190" t="str">
        <f t="shared" si="196"/>
        <v/>
      </c>
      <c r="Q386" s="190" t="str">
        <f t="shared" si="196"/>
        <v/>
      </c>
      <c r="R386" s="190" t="str">
        <f t="shared" si="196"/>
        <v/>
      </c>
      <c r="S386" s="190" t="str">
        <f t="shared" si="196"/>
        <v/>
      </c>
      <c r="T386" s="190" t="str">
        <f t="shared" si="196"/>
        <v/>
      </c>
      <c r="U386" s="190" t="str">
        <f t="shared" si="196"/>
        <v/>
      </c>
      <c r="V386" s="190" t="str">
        <f t="shared" si="196"/>
        <v/>
      </c>
      <c r="W386" s="190" t="str">
        <f t="shared" si="196"/>
        <v/>
      </c>
      <c r="X386" s="190" t="str">
        <f t="shared" si="196"/>
        <v/>
      </c>
      <c r="Y386" s="190" t="str">
        <f t="shared" si="196"/>
        <v/>
      </c>
      <c r="Z386" s="190" t="str">
        <f t="shared" si="198"/>
        <v/>
      </c>
      <c r="AA386" s="190" t="str">
        <f t="shared" si="198"/>
        <v/>
      </c>
      <c r="AB386" s="190" t="str">
        <f t="shared" si="198"/>
        <v/>
      </c>
      <c r="AC386" s="190" t="str">
        <f t="shared" si="198"/>
        <v/>
      </c>
      <c r="AD386" s="190" t="str">
        <f t="shared" si="198"/>
        <v/>
      </c>
      <c r="AE386" s="190" t="str">
        <f t="shared" si="198"/>
        <v/>
      </c>
      <c r="AF386" s="190" t="str">
        <f t="shared" si="198"/>
        <v/>
      </c>
      <c r="AG386" s="190" t="str">
        <f t="shared" si="198"/>
        <v/>
      </c>
      <c r="AH386" s="190" t="str">
        <f t="shared" si="198"/>
        <v/>
      </c>
      <c r="AI386" s="190" t="str">
        <f t="shared" si="198"/>
        <v/>
      </c>
      <c r="AJ386" s="190" t="str">
        <f t="shared" si="198"/>
        <v/>
      </c>
      <c r="AK386" s="190" t="str">
        <f t="shared" si="198"/>
        <v/>
      </c>
      <c r="AL386" s="190" t="str">
        <f t="shared" si="198"/>
        <v/>
      </c>
      <c r="AM386" s="190" t="str">
        <f t="shared" si="198"/>
        <v/>
      </c>
      <c r="AN386" s="190" t="str">
        <f t="shared" si="198"/>
        <v/>
      </c>
      <c r="AO386" s="190" t="str">
        <f t="shared" si="197"/>
        <v/>
      </c>
      <c r="AP386" s="190" t="str">
        <f t="shared" si="197"/>
        <v/>
      </c>
      <c r="AQ386" s="190" t="str">
        <f t="shared" si="197"/>
        <v/>
      </c>
      <c r="AR386" s="190" t="str">
        <f t="shared" si="197"/>
        <v/>
      </c>
      <c r="AS386" s="190" t="str">
        <f t="shared" si="197"/>
        <v/>
      </c>
      <c r="AT386" s="190" t="str">
        <f t="shared" si="197"/>
        <v/>
      </c>
      <c r="AU386" s="190" t="str">
        <f t="shared" si="197"/>
        <v/>
      </c>
      <c r="AV386" s="190" t="str">
        <f t="shared" si="197"/>
        <v/>
      </c>
      <c r="AW386" s="190" t="str">
        <f t="shared" si="197"/>
        <v/>
      </c>
      <c r="AX386" s="190" t="str">
        <f t="shared" si="197"/>
        <v/>
      </c>
      <c r="AY386" s="190" t="str">
        <f t="shared" si="197"/>
        <v/>
      </c>
      <c r="AZ386" s="190" t="str">
        <f t="shared" si="197"/>
        <v/>
      </c>
      <c r="BA386" s="190" t="str">
        <f t="shared" si="197"/>
        <v/>
      </c>
      <c r="BB386" s="190" t="str">
        <f t="shared" si="197"/>
        <v/>
      </c>
      <c r="BC386" s="190" t="str">
        <f t="shared" si="197"/>
        <v/>
      </c>
      <c r="BD386" s="190" t="str">
        <f t="shared" si="197"/>
        <v/>
      </c>
      <c r="BE386" s="190" t="str">
        <f t="shared" si="199"/>
        <v/>
      </c>
      <c r="BF386" s="190" t="str">
        <f t="shared" si="199"/>
        <v/>
      </c>
      <c r="BG386" s="190" t="str">
        <f t="shared" si="199"/>
        <v/>
      </c>
      <c r="BH386" s="190" t="str">
        <f t="shared" si="199"/>
        <v/>
      </c>
      <c r="BI386" s="190" t="str">
        <f t="shared" si="199"/>
        <v/>
      </c>
      <c r="BJ386" s="190" t="str">
        <f t="shared" si="199"/>
        <v/>
      </c>
      <c r="BK386" s="190" t="str">
        <f t="shared" si="199"/>
        <v/>
      </c>
      <c r="BL386" s="190" t="str">
        <f t="shared" si="199"/>
        <v/>
      </c>
      <c r="BM386" s="190" t="str">
        <f t="shared" si="199"/>
        <v/>
      </c>
      <c r="BN386" s="190" t="str">
        <f t="shared" si="199"/>
        <v/>
      </c>
      <c r="BO386" s="190" t="str">
        <f t="shared" si="199"/>
        <v/>
      </c>
      <c r="BP386" s="190" t="str">
        <f t="shared" si="199"/>
        <v/>
      </c>
      <c r="BQ386" s="190" t="str">
        <f t="shared" si="199"/>
        <v/>
      </c>
      <c r="BR386" s="190" t="str">
        <f t="shared" si="199"/>
        <v/>
      </c>
      <c r="BS386" s="190" t="str">
        <f t="shared" si="192"/>
        <v/>
      </c>
      <c r="BT386" s="190" t="str">
        <f t="shared" si="190"/>
        <v/>
      </c>
      <c r="BU386" s="190" t="str">
        <f t="shared" si="190"/>
        <v/>
      </c>
      <c r="BV386" s="190" t="str">
        <f t="shared" si="190"/>
        <v/>
      </c>
      <c r="BW386" s="190" t="str">
        <f t="shared" si="190"/>
        <v/>
      </c>
      <c r="BX386" s="190" t="str">
        <f t="shared" si="190"/>
        <v/>
      </c>
      <c r="BY386" s="190" t="str">
        <f t="shared" si="190"/>
        <v/>
      </c>
      <c r="BZ386" t="e">
        <f>IF(LEFT(B386,6)=$A$1,IF(ISERROR(FIND(SALES!$M$8,MPAN!H386)),"",TRUE),"")</f>
        <v>#N/A</v>
      </c>
    </row>
    <row r="387" spans="1:78" x14ac:dyDescent="0.25">
      <c r="A387" t="e">
        <f>IF(BZ387=TRUE,BZ387&amp;COUNTIF($BZ$3:BZ387,"TRUE"),"")</f>
        <v>#N/A</v>
      </c>
      <c r="B387" s="625" t="str">
        <f t="shared" si="184"/>
        <v>00</v>
      </c>
      <c r="C387" s="626">
        <f>'F12'!E390</f>
        <v>0</v>
      </c>
      <c r="D387" s="1" t="str">
        <f t="shared" si="185"/>
        <v>0</v>
      </c>
      <c r="E387" s="1" t="str">
        <f t="shared" si="186"/>
        <v>0</v>
      </c>
      <c r="F387" t="str">
        <f t="shared" si="187"/>
        <v>0</v>
      </c>
      <c r="G387" t="e">
        <f t="shared" si="188"/>
        <v>#VALUE!</v>
      </c>
      <c r="H387" s="1">
        <f>'F12'!F390</f>
        <v>0</v>
      </c>
      <c r="I387" s="197">
        <f t="shared" si="189"/>
        <v>0.25</v>
      </c>
      <c r="J387" s="190" t="str">
        <f t="shared" si="196"/>
        <v/>
      </c>
      <c r="K387" s="190" t="str">
        <f t="shared" si="196"/>
        <v/>
      </c>
      <c r="L387" s="190" t="str">
        <f t="shared" si="196"/>
        <v/>
      </c>
      <c r="M387" s="190" t="str">
        <f t="shared" si="196"/>
        <v/>
      </c>
      <c r="N387" s="190" t="str">
        <f t="shared" si="196"/>
        <v/>
      </c>
      <c r="O387" s="190" t="str">
        <f t="shared" si="196"/>
        <v/>
      </c>
      <c r="P387" s="190" t="str">
        <f t="shared" si="196"/>
        <v/>
      </c>
      <c r="Q387" s="190" t="str">
        <f t="shared" si="196"/>
        <v/>
      </c>
      <c r="R387" s="190" t="str">
        <f t="shared" si="196"/>
        <v/>
      </c>
      <c r="S387" s="190" t="str">
        <f t="shared" si="196"/>
        <v/>
      </c>
      <c r="T387" s="190" t="str">
        <f t="shared" si="196"/>
        <v/>
      </c>
      <c r="U387" s="190" t="str">
        <f t="shared" si="196"/>
        <v/>
      </c>
      <c r="V387" s="190" t="str">
        <f t="shared" si="196"/>
        <v/>
      </c>
      <c r="W387" s="190" t="str">
        <f t="shared" si="196"/>
        <v/>
      </c>
      <c r="X387" s="190" t="str">
        <f t="shared" si="196"/>
        <v/>
      </c>
      <c r="Y387" s="190" t="str">
        <f t="shared" si="196"/>
        <v/>
      </c>
      <c r="Z387" s="190" t="str">
        <f t="shared" si="198"/>
        <v/>
      </c>
      <c r="AA387" s="190" t="str">
        <f t="shared" si="198"/>
        <v/>
      </c>
      <c r="AB387" s="190" t="str">
        <f t="shared" si="198"/>
        <v/>
      </c>
      <c r="AC387" s="190" t="str">
        <f t="shared" si="198"/>
        <v/>
      </c>
      <c r="AD387" s="190" t="str">
        <f t="shared" si="198"/>
        <v/>
      </c>
      <c r="AE387" s="190" t="str">
        <f t="shared" si="198"/>
        <v/>
      </c>
      <c r="AF387" s="190" t="str">
        <f t="shared" si="198"/>
        <v/>
      </c>
      <c r="AG387" s="190" t="str">
        <f t="shared" si="198"/>
        <v/>
      </c>
      <c r="AH387" s="190" t="str">
        <f t="shared" si="198"/>
        <v/>
      </c>
      <c r="AI387" s="190" t="str">
        <f t="shared" si="198"/>
        <v/>
      </c>
      <c r="AJ387" s="190" t="str">
        <f t="shared" si="198"/>
        <v/>
      </c>
      <c r="AK387" s="190" t="str">
        <f t="shared" si="198"/>
        <v/>
      </c>
      <c r="AL387" s="190" t="str">
        <f t="shared" si="198"/>
        <v/>
      </c>
      <c r="AM387" s="190" t="str">
        <f t="shared" si="198"/>
        <v/>
      </c>
      <c r="AN387" s="190" t="str">
        <f t="shared" si="198"/>
        <v/>
      </c>
      <c r="AO387" s="190" t="str">
        <f t="shared" si="197"/>
        <v/>
      </c>
      <c r="AP387" s="190" t="str">
        <f t="shared" si="197"/>
        <v/>
      </c>
      <c r="AQ387" s="190" t="str">
        <f t="shared" si="197"/>
        <v/>
      </c>
      <c r="AR387" s="190" t="str">
        <f t="shared" si="197"/>
        <v/>
      </c>
      <c r="AS387" s="190" t="str">
        <f t="shared" si="197"/>
        <v/>
      </c>
      <c r="AT387" s="190" t="str">
        <f t="shared" si="197"/>
        <v/>
      </c>
      <c r="AU387" s="190" t="str">
        <f t="shared" si="197"/>
        <v/>
      </c>
      <c r="AV387" s="190" t="str">
        <f t="shared" si="197"/>
        <v/>
      </c>
      <c r="AW387" s="190" t="str">
        <f t="shared" si="197"/>
        <v/>
      </c>
      <c r="AX387" s="190" t="str">
        <f t="shared" si="197"/>
        <v/>
      </c>
      <c r="AY387" s="190" t="str">
        <f t="shared" si="197"/>
        <v/>
      </c>
      <c r="AZ387" s="190" t="str">
        <f t="shared" si="197"/>
        <v/>
      </c>
      <c r="BA387" s="190" t="str">
        <f t="shared" si="197"/>
        <v/>
      </c>
      <c r="BB387" s="190" t="str">
        <f t="shared" si="197"/>
        <v/>
      </c>
      <c r="BC387" s="190" t="str">
        <f t="shared" si="197"/>
        <v/>
      </c>
      <c r="BD387" s="190" t="str">
        <f t="shared" si="197"/>
        <v/>
      </c>
      <c r="BE387" s="190" t="str">
        <f t="shared" si="199"/>
        <v/>
      </c>
      <c r="BF387" s="190" t="str">
        <f t="shared" si="199"/>
        <v/>
      </c>
      <c r="BG387" s="190" t="str">
        <f t="shared" si="199"/>
        <v/>
      </c>
      <c r="BH387" s="190" t="str">
        <f t="shared" si="199"/>
        <v/>
      </c>
      <c r="BI387" s="190" t="str">
        <f t="shared" si="199"/>
        <v/>
      </c>
      <c r="BJ387" s="190" t="str">
        <f t="shared" si="199"/>
        <v/>
      </c>
      <c r="BK387" s="190" t="str">
        <f t="shared" si="199"/>
        <v/>
      </c>
      <c r="BL387" s="190" t="str">
        <f t="shared" si="199"/>
        <v/>
      </c>
      <c r="BM387" s="190" t="str">
        <f t="shared" si="199"/>
        <v/>
      </c>
      <c r="BN387" s="190" t="str">
        <f t="shared" si="199"/>
        <v/>
      </c>
      <c r="BO387" s="190" t="str">
        <f t="shared" si="199"/>
        <v/>
      </c>
      <c r="BP387" s="190" t="str">
        <f t="shared" si="199"/>
        <v/>
      </c>
      <c r="BQ387" s="190" t="str">
        <f t="shared" si="199"/>
        <v/>
      </c>
      <c r="BR387" s="190" t="str">
        <f t="shared" si="199"/>
        <v/>
      </c>
      <c r="BS387" s="190" t="str">
        <f t="shared" si="192"/>
        <v/>
      </c>
      <c r="BT387" s="190" t="str">
        <f t="shared" si="190"/>
        <v/>
      </c>
      <c r="BU387" s="190" t="str">
        <f t="shared" si="190"/>
        <v/>
      </c>
      <c r="BV387" s="190" t="str">
        <f t="shared" si="190"/>
        <v/>
      </c>
      <c r="BW387" s="190" t="str">
        <f t="shared" si="190"/>
        <v/>
      </c>
      <c r="BX387" s="190" t="str">
        <f t="shared" si="190"/>
        <v/>
      </c>
      <c r="BY387" s="190" t="str">
        <f t="shared" si="190"/>
        <v/>
      </c>
      <c r="BZ387" t="e">
        <f>IF(LEFT(B387,6)=$A$1,IF(ISERROR(FIND(SALES!$M$8,MPAN!H387)),"",TRUE),"")</f>
        <v>#N/A</v>
      </c>
    </row>
    <row r="388" spans="1:78" x14ac:dyDescent="0.25">
      <c r="A388" t="e">
        <f>IF(BZ388=TRUE,BZ388&amp;COUNTIF($BZ$3:BZ388,"TRUE"),"")</f>
        <v>#N/A</v>
      </c>
      <c r="B388" s="625" t="str">
        <f t="shared" si="184"/>
        <v>00</v>
      </c>
      <c r="C388" s="626">
        <f>'F12'!E391</f>
        <v>0</v>
      </c>
      <c r="D388" s="1" t="str">
        <f t="shared" si="185"/>
        <v>0</v>
      </c>
      <c r="E388" s="1" t="str">
        <f t="shared" si="186"/>
        <v>0</v>
      </c>
      <c r="F388" t="str">
        <f t="shared" si="187"/>
        <v>0</v>
      </c>
      <c r="G388" t="e">
        <f t="shared" si="188"/>
        <v>#VALUE!</v>
      </c>
      <c r="H388" s="1">
        <f>'F12'!F391</f>
        <v>0</v>
      </c>
      <c r="I388" s="197">
        <f t="shared" si="189"/>
        <v>0.25</v>
      </c>
      <c r="J388" s="190" t="str">
        <f t="shared" si="196"/>
        <v/>
      </c>
      <c r="K388" s="190" t="str">
        <f t="shared" si="196"/>
        <v/>
      </c>
      <c r="L388" s="190" t="str">
        <f t="shared" si="196"/>
        <v/>
      </c>
      <c r="M388" s="190" t="str">
        <f t="shared" si="196"/>
        <v/>
      </c>
      <c r="N388" s="190" t="str">
        <f t="shared" si="196"/>
        <v/>
      </c>
      <c r="O388" s="190" t="str">
        <f t="shared" si="196"/>
        <v/>
      </c>
      <c r="P388" s="190" t="str">
        <f t="shared" si="196"/>
        <v/>
      </c>
      <c r="Q388" s="190" t="str">
        <f t="shared" si="196"/>
        <v/>
      </c>
      <c r="R388" s="190" t="str">
        <f t="shared" si="196"/>
        <v/>
      </c>
      <c r="S388" s="190" t="str">
        <f t="shared" si="196"/>
        <v/>
      </c>
      <c r="T388" s="190" t="str">
        <f t="shared" si="196"/>
        <v/>
      </c>
      <c r="U388" s="190" t="str">
        <f t="shared" si="196"/>
        <v/>
      </c>
      <c r="V388" s="190" t="str">
        <f t="shared" si="196"/>
        <v/>
      </c>
      <c r="W388" s="190" t="str">
        <f t="shared" si="196"/>
        <v/>
      </c>
      <c r="X388" s="190" t="str">
        <f t="shared" si="196"/>
        <v/>
      </c>
      <c r="Y388" s="190" t="str">
        <f t="shared" si="196"/>
        <v/>
      </c>
      <c r="Z388" s="190" t="str">
        <f t="shared" si="198"/>
        <v/>
      </c>
      <c r="AA388" s="190" t="str">
        <f t="shared" si="198"/>
        <v/>
      </c>
      <c r="AB388" s="190" t="str">
        <f t="shared" si="198"/>
        <v/>
      </c>
      <c r="AC388" s="190" t="str">
        <f t="shared" si="198"/>
        <v/>
      </c>
      <c r="AD388" s="190" t="str">
        <f t="shared" si="198"/>
        <v/>
      </c>
      <c r="AE388" s="190" t="str">
        <f t="shared" si="198"/>
        <v/>
      </c>
      <c r="AF388" s="190" t="str">
        <f t="shared" si="198"/>
        <v/>
      </c>
      <c r="AG388" s="190" t="str">
        <f t="shared" si="198"/>
        <v/>
      </c>
      <c r="AH388" s="190" t="str">
        <f t="shared" si="198"/>
        <v/>
      </c>
      <c r="AI388" s="190" t="str">
        <f t="shared" si="198"/>
        <v/>
      </c>
      <c r="AJ388" s="190" t="str">
        <f t="shared" si="198"/>
        <v/>
      </c>
      <c r="AK388" s="190" t="str">
        <f t="shared" si="198"/>
        <v/>
      </c>
      <c r="AL388" s="190" t="str">
        <f t="shared" si="198"/>
        <v/>
      </c>
      <c r="AM388" s="190" t="str">
        <f t="shared" si="198"/>
        <v/>
      </c>
      <c r="AN388" s="190" t="str">
        <f t="shared" si="198"/>
        <v/>
      </c>
      <c r="AO388" s="190" t="str">
        <f t="shared" si="197"/>
        <v/>
      </c>
      <c r="AP388" s="190" t="str">
        <f t="shared" si="197"/>
        <v/>
      </c>
      <c r="AQ388" s="190" t="str">
        <f t="shared" si="197"/>
        <v/>
      </c>
      <c r="AR388" s="190" t="str">
        <f t="shared" si="197"/>
        <v/>
      </c>
      <c r="AS388" s="190" t="str">
        <f t="shared" si="197"/>
        <v/>
      </c>
      <c r="AT388" s="190" t="str">
        <f t="shared" si="197"/>
        <v/>
      </c>
      <c r="AU388" s="190" t="str">
        <f t="shared" si="197"/>
        <v/>
      </c>
      <c r="AV388" s="190" t="str">
        <f t="shared" si="197"/>
        <v/>
      </c>
      <c r="AW388" s="190" t="str">
        <f t="shared" si="197"/>
        <v/>
      </c>
      <c r="AX388" s="190" t="str">
        <f t="shared" si="197"/>
        <v/>
      </c>
      <c r="AY388" s="190" t="str">
        <f t="shared" si="197"/>
        <v/>
      </c>
      <c r="AZ388" s="190" t="str">
        <f t="shared" si="197"/>
        <v/>
      </c>
      <c r="BA388" s="190" t="str">
        <f t="shared" si="197"/>
        <v/>
      </c>
      <c r="BB388" s="190" t="str">
        <f t="shared" si="197"/>
        <v/>
      </c>
      <c r="BC388" s="190" t="str">
        <f t="shared" si="197"/>
        <v/>
      </c>
      <c r="BD388" s="190" t="str">
        <f t="shared" si="197"/>
        <v/>
      </c>
      <c r="BE388" s="190" t="str">
        <f t="shared" si="199"/>
        <v/>
      </c>
      <c r="BF388" s="190" t="str">
        <f t="shared" si="199"/>
        <v/>
      </c>
      <c r="BG388" s="190" t="str">
        <f t="shared" si="199"/>
        <v/>
      </c>
      <c r="BH388" s="190" t="str">
        <f t="shared" si="199"/>
        <v/>
      </c>
      <c r="BI388" s="190" t="str">
        <f t="shared" si="199"/>
        <v/>
      </c>
      <c r="BJ388" s="190" t="str">
        <f t="shared" si="199"/>
        <v/>
      </c>
      <c r="BK388" s="190" t="str">
        <f t="shared" si="199"/>
        <v/>
      </c>
      <c r="BL388" s="190" t="str">
        <f t="shared" si="199"/>
        <v/>
      </c>
      <c r="BM388" s="190" t="str">
        <f t="shared" si="199"/>
        <v/>
      </c>
      <c r="BN388" s="190" t="str">
        <f t="shared" si="199"/>
        <v/>
      </c>
      <c r="BO388" s="190" t="str">
        <f t="shared" si="199"/>
        <v/>
      </c>
      <c r="BP388" s="190" t="str">
        <f t="shared" si="199"/>
        <v/>
      </c>
      <c r="BQ388" s="190" t="str">
        <f t="shared" si="199"/>
        <v/>
      </c>
      <c r="BR388" s="190" t="str">
        <f t="shared" si="199"/>
        <v/>
      </c>
      <c r="BS388" s="190" t="str">
        <f t="shared" si="192"/>
        <v/>
      </c>
      <c r="BT388" s="190" t="str">
        <f t="shared" si="190"/>
        <v/>
      </c>
      <c r="BU388" s="190" t="str">
        <f t="shared" si="190"/>
        <v/>
      </c>
      <c r="BV388" s="190" t="str">
        <f t="shared" si="190"/>
        <v/>
      </c>
      <c r="BW388" s="190" t="str">
        <f t="shared" si="190"/>
        <v/>
      </c>
      <c r="BX388" s="190" t="str">
        <f t="shared" si="190"/>
        <v/>
      </c>
      <c r="BY388" s="190" t="str">
        <f t="shared" si="190"/>
        <v/>
      </c>
      <c r="BZ388" t="e">
        <f>IF(LEFT(B388,6)=$A$1,IF(ISERROR(FIND(SALES!$M$8,MPAN!H388)),"",TRUE),"")</f>
        <v>#N/A</v>
      </c>
    </row>
    <row r="389" spans="1:78" x14ac:dyDescent="0.25">
      <c r="A389" t="e">
        <f>IF(BZ389=TRUE,BZ389&amp;COUNTIF($BZ$3:BZ389,"TRUE"),"")</f>
        <v>#N/A</v>
      </c>
      <c r="B389" s="625" t="str">
        <f t="shared" si="184"/>
        <v>00</v>
      </c>
      <c r="C389" s="626">
        <f>'F12'!E392</f>
        <v>0</v>
      </c>
      <c r="D389" s="1" t="str">
        <f t="shared" si="185"/>
        <v>0</v>
      </c>
      <c r="E389" s="1" t="str">
        <f t="shared" si="186"/>
        <v>0</v>
      </c>
      <c r="F389" t="str">
        <f t="shared" si="187"/>
        <v>0</v>
      </c>
      <c r="G389" t="e">
        <f t="shared" si="188"/>
        <v>#VALUE!</v>
      </c>
      <c r="H389" s="1">
        <f>'F12'!F392</f>
        <v>0</v>
      </c>
      <c r="I389" s="197">
        <f t="shared" si="189"/>
        <v>0.25</v>
      </c>
      <c r="J389" s="190" t="str">
        <f t="shared" si="196"/>
        <v/>
      </c>
      <c r="K389" s="190" t="str">
        <f t="shared" si="196"/>
        <v/>
      </c>
      <c r="L389" s="190" t="str">
        <f t="shared" si="196"/>
        <v/>
      </c>
      <c r="M389" s="190" t="str">
        <f t="shared" si="196"/>
        <v/>
      </c>
      <c r="N389" s="190" t="str">
        <f t="shared" si="196"/>
        <v/>
      </c>
      <c r="O389" s="190" t="str">
        <f t="shared" si="196"/>
        <v/>
      </c>
      <c r="P389" s="190" t="str">
        <f t="shared" si="196"/>
        <v/>
      </c>
      <c r="Q389" s="190" t="str">
        <f t="shared" si="196"/>
        <v/>
      </c>
      <c r="R389" s="190" t="str">
        <f t="shared" si="196"/>
        <v/>
      </c>
      <c r="S389" s="190" t="str">
        <f t="shared" si="196"/>
        <v/>
      </c>
      <c r="T389" s="190" t="str">
        <f t="shared" si="196"/>
        <v/>
      </c>
      <c r="U389" s="190" t="str">
        <f t="shared" si="196"/>
        <v/>
      </c>
      <c r="V389" s="190" t="str">
        <f t="shared" si="196"/>
        <v/>
      </c>
      <c r="W389" s="190" t="str">
        <f t="shared" si="196"/>
        <v/>
      </c>
      <c r="X389" s="190" t="str">
        <f t="shared" si="196"/>
        <v/>
      </c>
      <c r="Y389" s="190" t="str">
        <f t="shared" si="196"/>
        <v/>
      </c>
      <c r="Z389" s="190" t="str">
        <f t="shared" si="198"/>
        <v/>
      </c>
      <c r="AA389" s="190" t="str">
        <f t="shared" si="198"/>
        <v/>
      </c>
      <c r="AB389" s="190" t="str">
        <f t="shared" si="198"/>
        <v/>
      </c>
      <c r="AC389" s="190" t="str">
        <f t="shared" si="198"/>
        <v/>
      </c>
      <c r="AD389" s="190" t="str">
        <f t="shared" si="198"/>
        <v/>
      </c>
      <c r="AE389" s="190" t="str">
        <f t="shared" si="198"/>
        <v/>
      </c>
      <c r="AF389" s="190" t="str">
        <f t="shared" si="198"/>
        <v/>
      </c>
      <c r="AG389" s="190" t="str">
        <f t="shared" si="198"/>
        <v/>
      </c>
      <c r="AH389" s="190" t="str">
        <f t="shared" si="198"/>
        <v/>
      </c>
      <c r="AI389" s="190" t="str">
        <f t="shared" si="198"/>
        <v/>
      </c>
      <c r="AJ389" s="190" t="str">
        <f t="shared" si="198"/>
        <v/>
      </c>
      <c r="AK389" s="190" t="str">
        <f t="shared" si="198"/>
        <v/>
      </c>
      <c r="AL389" s="190" t="str">
        <f t="shared" si="198"/>
        <v/>
      </c>
      <c r="AM389" s="190" t="str">
        <f t="shared" si="198"/>
        <v/>
      </c>
      <c r="AN389" s="190" t="str">
        <f t="shared" si="198"/>
        <v/>
      </c>
      <c r="AO389" s="190" t="str">
        <f t="shared" si="197"/>
        <v/>
      </c>
      <c r="AP389" s="190" t="str">
        <f t="shared" si="197"/>
        <v/>
      </c>
      <c r="AQ389" s="190" t="str">
        <f t="shared" si="197"/>
        <v/>
      </c>
      <c r="AR389" s="190" t="str">
        <f t="shared" si="197"/>
        <v/>
      </c>
      <c r="AS389" s="190" t="str">
        <f t="shared" si="197"/>
        <v/>
      </c>
      <c r="AT389" s="190" t="str">
        <f t="shared" si="197"/>
        <v/>
      </c>
      <c r="AU389" s="190" t="str">
        <f t="shared" si="197"/>
        <v/>
      </c>
      <c r="AV389" s="190" t="str">
        <f t="shared" si="197"/>
        <v/>
      </c>
      <c r="AW389" s="190" t="str">
        <f t="shared" si="197"/>
        <v/>
      </c>
      <c r="AX389" s="190" t="str">
        <f t="shared" si="197"/>
        <v/>
      </c>
      <c r="AY389" s="190" t="str">
        <f t="shared" si="197"/>
        <v/>
      </c>
      <c r="AZ389" s="190" t="str">
        <f t="shared" si="197"/>
        <v/>
      </c>
      <c r="BA389" s="190" t="str">
        <f t="shared" si="197"/>
        <v/>
      </c>
      <c r="BB389" s="190" t="str">
        <f t="shared" si="197"/>
        <v/>
      </c>
      <c r="BC389" s="190" t="str">
        <f t="shared" si="197"/>
        <v/>
      </c>
      <c r="BD389" s="190" t="str">
        <f t="shared" si="197"/>
        <v/>
      </c>
      <c r="BE389" s="190" t="str">
        <f t="shared" si="199"/>
        <v/>
      </c>
      <c r="BF389" s="190" t="str">
        <f t="shared" si="199"/>
        <v/>
      </c>
      <c r="BG389" s="190" t="str">
        <f t="shared" si="199"/>
        <v/>
      </c>
      <c r="BH389" s="190" t="str">
        <f t="shared" si="199"/>
        <v/>
      </c>
      <c r="BI389" s="190" t="str">
        <f t="shared" si="199"/>
        <v/>
      </c>
      <c r="BJ389" s="190" t="str">
        <f t="shared" si="199"/>
        <v/>
      </c>
      <c r="BK389" s="190" t="str">
        <f t="shared" si="199"/>
        <v/>
      </c>
      <c r="BL389" s="190" t="str">
        <f t="shared" si="199"/>
        <v/>
      </c>
      <c r="BM389" s="190" t="str">
        <f t="shared" si="199"/>
        <v/>
      </c>
      <c r="BN389" s="190" t="str">
        <f t="shared" si="199"/>
        <v/>
      </c>
      <c r="BO389" s="190" t="str">
        <f t="shared" si="199"/>
        <v/>
      </c>
      <c r="BP389" s="190" t="str">
        <f t="shared" si="199"/>
        <v/>
      </c>
      <c r="BQ389" s="190" t="str">
        <f t="shared" si="199"/>
        <v/>
      </c>
      <c r="BR389" s="190" t="str">
        <f t="shared" si="199"/>
        <v/>
      </c>
      <c r="BS389" s="190" t="str">
        <f t="shared" si="192"/>
        <v/>
      </c>
      <c r="BT389" s="190" t="str">
        <f t="shared" si="190"/>
        <v/>
      </c>
      <c r="BU389" s="190" t="str">
        <f t="shared" si="190"/>
        <v/>
      </c>
      <c r="BV389" s="190" t="str">
        <f t="shared" si="190"/>
        <v/>
      </c>
      <c r="BW389" s="190" t="str">
        <f t="shared" si="190"/>
        <v/>
      </c>
      <c r="BX389" s="190" t="str">
        <f t="shared" si="190"/>
        <v/>
      </c>
      <c r="BY389" s="190" t="str">
        <f t="shared" si="190"/>
        <v/>
      </c>
      <c r="BZ389" t="e">
        <f>IF(LEFT(B389,6)=$A$1,IF(ISERROR(FIND(SALES!$M$8,MPAN!H389)),"",TRUE),"")</f>
        <v>#N/A</v>
      </c>
    </row>
    <row r="390" spans="1:78" x14ac:dyDescent="0.25">
      <c r="A390" t="e">
        <f>IF(BZ390=TRUE,BZ390&amp;COUNTIF($BZ$3:BZ390,"TRUE"),"")</f>
        <v>#N/A</v>
      </c>
      <c r="B390" s="625" t="str">
        <f t="shared" si="184"/>
        <v>00</v>
      </c>
      <c r="C390" s="626">
        <f>'F12'!E393</f>
        <v>0</v>
      </c>
      <c r="D390" s="1" t="str">
        <f t="shared" si="185"/>
        <v>0</v>
      </c>
      <c r="E390" s="1" t="str">
        <f t="shared" si="186"/>
        <v>0</v>
      </c>
      <c r="F390" t="str">
        <f t="shared" si="187"/>
        <v>0</v>
      </c>
      <c r="G390" t="e">
        <f t="shared" si="188"/>
        <v>#VALUE!</v>
      </c>
      <c r="H390" s="1">
        <f>'F12'!F393</f>
        <v>0</v>
      </c>
      <c r="I390" s="197">
        <f t="shared" si="189"/>
        <v>0.25</v>
      </c>
      <c r="J390" s="190" t="str">
        <f t="shared" si="196"/>
        <v/>
      </c>
      <c r="K390" s="190" t="str">
        <f t="shared" si="196"/>
        <v/>
      </c>
      <c r="L390" s="190" t="str">
        <f t="shared" si="196"/>
        <v/>
      </c>
      <c r="M390" s="190" t="str">
        <f t="shared" si="196"/>
        <v/>
      </c>
      <c r="N390" s="190" t="str">
        <f t="shared" si="196"/>
        <v/>
      </c>
      <c r="O390" s="190" t="str">
        <f t="shared" si="196"/>
        <v/>
      </c>
      <c r="P390" s="190" t="str">
        <f t="shared" si="196"/>
        <v/>
      </c>
      <c r="Q390" s="190" t="str">
        <f t="shared" si="196"/>
        <v/>
      </c>
      <c r="R390" s="190" t="str">
        <f t="shared" si="196"/>
        <v/>
      </c>
      <c r="S390" s="190" t="str">
        <f t="shared" si="196"/>
        <v/>
      </c>
      <c r="T390" s="190" t="str">
        <f t="shared" si="196"/>
        <v/>
      </c>
      <c r="U390" s="190" t="str">
        <f t="shared" si="196"/>
        <v/>
      </c>
      <c r="V390" s="190" t="str">
        <f t="shared" si="196"/>
        <v/>
      </c>
      <c r="W390" s="190" t="str">
        <f t="shared" ref="J390:Y400" si="200">IF(W$2&gt;LEN($H390),IF(W$1=1,IF(LEN($H390)=2,"0"&amp;$H390,""),""),RIGHT(LEFT($H390,W$2),3))</f>
        <v/>
      </c>
      <c r="X390" s="190" t="str">
        <f t="shared" si="200"/>
        <v/>
      </c>
      <c r="Y390" s="190" t="str">
        <f t="shared" si="200"/>
        <v/>
      </c>
      <c r="Z390" s="190" t="str">
        <f t="shared" si="198"/>
        <v/>
      </c>
      <c r="AA390" s="190" t="str">
        <f t="shared" si="198"/>
        <v/>
      </c>
      <c r="AB390" s="190" t="str">
        <f t="shared" si="198"/>
        <v/>
      </c>
      <c r="AC390" s="190" t="str">
        <f t="shared" si="198"/>
        <v/>
      </c>
      <c r="AD390" s="190" t="str">
        <f t="shared" si="198"/>
        <v/>
      </c>
      <c r="AE390" s="190" t="str">
        <f t="shared" si="198"/>
        <v/>
      </c>
      <c r="AF390" s="190" t="str">
        <f t="shared" si="198"/>
        <v/>
      </c>
      <c r="AG390" s="190" t="str">
        <f t="shared" si="198"/>
        <v/>
      </c>
      <c r="AH390" s="190" t="str">
        <f t="shared" si="198"/>
        <v/>
      </c>
      <c r="AI390" s="190" t="str">
        <f t="shared" si="198"/>
        <v/>
      </c>
      <c r="AJ390" s="190" t="str">
        <f t="shared" si="198"/>
        <v/>
      </c>
      <c r="AK390" s="190" t="str">
        <f t="shared" si="198"/>
        <v/>
      </c>
      <c r="AL390" s="190" t="str">
        <f t="shared" si="198"/>
        <v/>
      </c>
      <c r="AM390" s="190" t="str">
        <f t="shared" si="198"/>
        <v/>
      </c>
      <c r="AN390" s="190" t="str">
        <f t="shared" si="198"/>
        <v/>
      </c>
      <c r="AO390" s="190" t="str">
        <f t="shared" si="197"/>
        <v/>
      </c>
      <c r="AP390" s="190" t="str">
        <f t="shared" si="197"/>
        <v/>
      </c>
      <c r="AQ390" s="190" t="str">
        <f t="shared" si="197"/>
        <v/>
      </c>
      <c r="AR390" s="190" t="str">
        <f t="shared" si="197"/>
        <v/>
      </c>
      <c r="AS390" s="190" t="str">
        <f t="shared" si="197"/>
        <v/>
      </c>
      <c r="AT390" s="190" t="str">
        <f t="shared" si="197"/>
        <v/>
      </c>
      <c r="AU390" s="190" t="str">
        <f t="shared" si="197"/>
        <v/>
      </c>
      <c r="AV390" s="190" t="str">
        <f t="shared" si="197"/>
        <v/>
      </c>
      <c r="AW390" s="190" t="str">
        <f t="shared" si="197"/>
        <v/>
      </c>
      <c r="AX390" s="190" t="str">
        <f t="shared" si="197"/>
        <v/>
      </c>
      <c r="AY390" s="190" t="str">
        <f t="shared" si="197"/>
        <v/>
      </c>
      <c r="AZ390" s="190" t="str">
        <f t="shared" si="197"/>
        <v/>
      </c>
      <c r="BA390" s="190" t="str">
        <f t="shared" si="197"/>
        <v/>
      </c>
      <c r="BB390" s="190" t="str">
        <f t="shared" si="197"/>
        <v/>
      </c>
      <c r="BC390" s="190" t="str">
        <f t="shared" si="197"/>
        <v/>
      </c>
      <c r="BD390" s="190" t="str">
        <f t="shared" si="197"/>
        <v/>
      </c>
      <c r="BE390" s="190" t="str">
        <f t="shared" si="199"/>
        <v/>
      </c>
      <c r="BF390" s="190" t="str">
        <f t="shared" si="199"/>
        <v/>
      </c>
      <c r="BG390" s="190" t="str">
        <f t="shared" si="199"/>
        <v/>
      </c>
      <c r="BH390" s="190" t="str">
        <f t="shared" si="199"/>
        <v/>
      </c>
      <c r="BI390" s="190" t="str">
        <f t="shared" si="199"/>
        <v/>
      </c>
      <c r="BJ390" s="190" t="str">
        <f t="shared" si="199"/>
        <v/>
      </c>
      <c r="BK390" s="190" t="str">
        <f t="shared" si="199"/>
        <v/>
      </c>
      <c r="BL390" s="190" t="str">
        <f t="shared" si="199"/>
        <v/>
      </c>
      <c r="BM390" s="190" t="str">
        <f t="shared" si="199"/>
        <v/>
      </c>
      <c r="BN390" s="190" t="str">
        <f t="shared" si="199"/>
        <v/>
      </c>
      <c r="BO390" s="190" t="str">
        <f t="shared" si="199"/>
        <v/>
      </c>
      <c r="BP390" s="190" t="str">
        <f t="shared" si="199"/>
        <v/>
      </c>
      <c r="BQ390" s="190" t="str">
        <f t="shared" si="199"/>
        <v/>
      </c>
      <c r="BR390" s="190" t="str">
        <f t="shared" si="199"/>
        <v/>
      </c>
      <c r="BS390" s="190" t="str">
        <f t="shared" si="192"/>
        <v/>
      </c>
      <c r="BT390" s="190" t="str">
        <f t="shared" si="190"/>
        <v/>
      </c>
      <c r="BU390" s="190" t="str">
        <f t="shared" si="190"/>
        <v/>
      </c>
      <c r="BV390" s="190" t="str">
        <f t="shared" si="190"/>
        <v/>
      </c>
      <c r="BW390" s="190" t="str">
        <f t="shared" si="190"/>
        <v/>
      </c>
      <c r="BX390" s="190" t="str">
        <f t="shared" si="190"/>
        <v/>
      </c>
      <c r="BY390" s="190" t="str">
        <f t="shared" si="190"/>
        <v/>
      </c>
      <c r="BZ390" t="e">
        <f>IF(LEFT(B390,6)=$A$1,IF(ISERROR(FIND(SALES!$M$8,MPAN!H390)),"",TRUE),"")</f>
        <v>#N/A</v>
      </c>
    </row>
    <row r="391" spans="1:78" x14ac:dyDescent="0.25">
      <c r="A391" t="e">
        <f>IF(BZ391=TRUE,BZ391&amp;COUNTIF($BZ$3:BZ391,"TRUE"),"")</f>
        <v>#N/A</v>
      </c>
      <c r="B391" s="625" t="str">
        <f t="shared" si="184"/>
        <v>00</v>
      </c>
      <c r="C391" s="626">
        <f>'F12'!E394</f>
        <v>0</v>
      </c>
      <c r="D391" s="1" t="str">
        <f t="shared" si="185"/>
        <v>0</v>
      </c>
      <c r="E391" s="1" t="str">
        <f t="shared" si="186"/>
        <v>0</v>
      </c>
      <c r="F391" t="str">
        <f t="shared" si="187"/>
        <v>0</v>
      </c>
      <c r="G391" t="e">
        <f t="shared" si="188"/>
        <v>#VALUE!</v>
      </c>
      <c r="H391" s="1">
        <f>'F12'!F394</f>
        <v>0</v>
      </c>
      <c r="I391" s="197">
        <f t="shared" si="189"/>
        <v>0.25</v>
      </c>
      <c r="J391" s="190" t="str">
        <f t="shared" si="200"/>
        <v/>
      </c>
      <c r="K391" s="190" t="str">
        <f t="shared" si="200"/>
        <v/>
      </c>
      <c r="L391" s="190" t="str">
        <f t="shared" si="200"/>
        <v/>
      </c>
      <c r="M391" s="190" t="str">
        <f t="shared" si="200"/>
        <v/>
      </c>
      <c r="N391" s="190" t="str">
        <f t="shared" si="200"/>
        <v/>
      </c>
      <c r="O391" s="190" t="str">
        <f t="shared" si="200"/>
        <v/>
      </c>
      <c r="P391" s="190" t="str">
        <f t="shared" si="200"/>
        <v/>
      </c>
      <c r="Q391" s="190" t="str">
        <f t="shared" si="200"/>
        <v/>
      </c>
      <c r="R391" s="190" t="str">
        <f t="shared" si="200"/>
        <v/>
      </c>
      <c r="S391" s="190" t="str">
        <f t="shared" si="200"/>
        <v/>
      </c>
      <c r="T391" s="190" t="str">
        <f t="shared" si="200"/>
        <v/>
      </c>
      <c r="U391" s="190" t="str">
        <f t="shared" si="200"/>
        <v/>
      </c>
      <c r="V391" s="190" t="str">
        <f t="shared" si="200"/>
        <v/>
      </c>
      <c r="W391" s="190" t="str">
        <f t="shared" si="200"/>
        <v/>
      </c>
      <c r="X391" s="190" t="str">
        <f t="shared" si="200"/>
        <v/>
      </c>
      <c r="Y391" s="190" t="str">
        <f t="shared" si="200"/>
        <v/>
      </c>
      <c r="Z391" s="190" t="str">
        <f t="shared" si="198"/>
        <v/>
      </c>
      <c r="AA391" s="190" t="str">
        <f t="shared" si="198"/>
        <v/>
      </c>
      <c r="AB391" s="190" t="str">
        <f t="shared" si="198"/>
        <v/>
      </c>
      <c r="AC391" s="190" t="str">
        <f t="shared" si="198"/>
        <v/>
      </c>
      <c r="AD391" s="190" t="str">
        <f t="shared" si="198"/>
        <v/>
      </c>
      <c r="AE391" s="190" t="str">
        <f t="shared" si="198"/>
        <v/>
      </c>
      <c r="AF391" s="190" t="str">
        <f t="shared" si="198"/>
        <v/>
      </c>
      <c r="AG391" s="190" t="str">
        <f t="shared" si="198"/>
        <v/>
      </c>
      <c r="AH391" s="190" t="str">
        <f t="shared" si="198"/>
        <v/>
      </c>
      <c r="AI391" s="190" t="str">
        <f t="shared" si="198"/>
        <v/>
      </c>
      <c r="AJ391" s="190" t="str">
        <f t="shared" si="198"/>
        <v/>
      </c>
      <c r="AK391" s="190" t="str">
        <f t="shared" si="198"/>
        <v/>
      </c>
      <c r="AL391" s="190" t="str">
        <f t="shared" si="198"/>
        <v/>
      </c>
      <c r="AM391" s="190" t="str">
        <f t="shared" si="198"/>
        <v/>
      </c>
      <c r="AN391" s="190" t="str">
        <f t="shared" si="198"/>
        <v/>
      </c>
      <c r="AO391" s="190" t="str">
        <f t="shared" si="197"/>
        <v/>
      </c>
      <c r="AP391" s="190" t="str">
        <f t="shared" si="197"/>
        <v/>
      </c>
      <c r="AQ391" s="190" t="str">
        <f t="shared" si="197"/>
        <v/>
      </c>
      <c r="AR391" s="190" t="str">
        <f t="shared" si="197"/>
        <v/>
      </c>
      <c r="AS391" s="190" t="str">
        <f t="shared" si="197"/>
        <v/>
      </c>
      <c r="AT391" s="190" t="str">
        <f t="shared" si="197"/>
        <v/>
      </c>
      <c r="AU391" s="190" t="str">
        <f t="shared" si="197"/>
        <v/>
      </c>
      <c r="AV391" s="190" t="str">
        <f t="shared" si="197"/>
        <v/>
      </c>
      <c r="AW391" s="190" t="str">
        <f t="shared" si="197"/>
        <v/>
      </c>
      <c r="AX391" s="190" t="str">
        <f t="shared" si="197"/>
        <v/>
      </c>
      <c r="AY391" s="190" t="str">
        <f t="shared" si="197"/>
        <v/>
      </c>
      <c r="AZ391" s="190" t="str">
        <f t="shared" si="197"/>
        <v/>
      </c>
      <c r="BA391" s="190" t="str">
        <f t="shared" si="197"/>
        <v/>
      </c>
      <c r="BB391" s="190" t="str">
        <f t="shared" si="197"/>
        <v/>
      </c>
      <c r="BC391" s="190" t="str">
        <f t="shared" si="197"/>
        <v/>
      </c>
      <c r="BD391" s="190" t="str">
        <f t="shared" si="197"/>
        <v/>
      </c>
      <c r="BE391" s="190" t="str">
        <f t="shared" si="199"/>
        <v/>
      </c>
      <c r="BF391" s="190" t="str">
        <f t="shared" si="199"/>
        <v/>
      </c>
      <c r="BG391" s="190" t="str">
        <f t="shared" si="199"/>
        <v/>
      </c>
      <c r="BH391" s="190" t="str">
        <f t="shared" si="199"/>
        <v/>
      </c>
      <c r="BI391" s="190" t="str">
        <f t="shared" si="199"/>
        <v/>
      </c>
      <c r="BJ391" s="190" t="str">
        <f t="shared" si="199"/>
        <v/>
      </c>
      <c r="BK391" s="190" t="str">
        <f t="shared" si="199"/>
        <v/>
      </c>
      <c r="BL391" s="190" t="str">
        <f t="shared" si="199"/>
        <v/>
      </c>
      <c r="BM391" s="190" t="str">
        <f t="shared" si="199"/>
        <v/>
      </c>
      <c r="BN391" s="190" t="str">
        <f t="shared" si="199"/>
        <v/>
      </c>
      <c r="BO391" s="190" t="str">
        <f t="shared" si="199"/>
        <v/>
      </c>
      <c r="BP391" s="190" t="str">
        <f t="shared" si="199"/>
        <v/>
      </c>
      <c r="BQ391" s="190" t="str">
        <f t="shared" si="199"/>
        <v/>
      </c>
      <c r="BR391" s="190" t="str">
        <f t="shared" si="199"/>
        <v/>
      </c>
      <c r="BS391" s="190" t="str">
        <f t="shared" si="192"/>
        <v/>
      </c>
      <c r="BT391" s="190" t="str">
        <f t="shared" si="190"/>
        <v/>
      </c>
      <c r="BU391" s="190" t="str">
        <f t="shared" si="190"/>
        <v/>
      </c>
      <c r="BV391" s="190" t="str">
        <f t="shared" si="190"/>
        <v/>
      </c>
      <c r="BW391" s="190" t="str">
        <f t="shared" si="190"/>
        <v/>
      </c>
      <c r="BX391" s="190" t="str">
        <f t="shared" si="190"/>
        <v/>
      </c>
      <c r="BY391" s="190" t="str">
        <f t="shared" si="190"/>
        <v/>
      </c>
      <c r="BZ391" t="e">
        <f>IF(LEFT(B391,6)=$A$1,IF(ISERROR(FIND(SALES!$M$8,MPAN!H391)),"",TRUE),"")</f>
        <v>#N/A</v>
      </c>
    </row>
    <row r="392" spans="1:78" x14ac:dyDescent="0.25">
      <c r="A392" t="e">
        <f>IF(BZ392=TRUE,BZ392&amp;COUNTIF($BZ$3:BZ392,"TRUE"),"")</f>
        <v>#N/A</v>
      </c>
      <c r="B392" s="625" t="str">
        <f t="shared" si="184"/>
        <v>00</v>
      </c>
      <c r="C392" s="626">
        <f>'F12'!E395</f>
        <v>0</v>
      </c>
      <c r="D392" s="1" t="str">
        <f t="shared" si="185"/>
        <v>0</v>
      </c>
      <c r="E392" s="1" t="str">
        <f t="shared" si="186"/>
        <v>0</v>
      </c>
      <c r="F392" t="str">
        <f t="shared" si="187"/>
        <v>0</v>
      </c>
      <c r="G392" t="e">
        <f t="shared" si="188"/>
        <v>#VALUE!</v>
      </c>
      <c r="H392" s="1">
        <f>'F12'!F395</f>
        <v>0</v>
      </c>
      <c r="I392" s="197">
        <f t="shared" si="189"/>
        <v>0.25</v>
      </c>
      <c r="J392" s="190" t="str">
        <f t="shared" si="200"/>
        <v/>
      </c>
      <c r="K392" s="190" t="str">
        <f t="shared" si="200"/>
        <v/>
      </c>
      <c r="L392" s="190" t="str">
        <f t="shared" si="200"/>
        <v/>
      </c>
      <c r="M392" s="190" t="str">
        <f t="shared" si="200"/>
        <v/>
      </c>
      <c r="N392" s="190" t="str">
        <f t="shared" si="200"/>
        <v/>
      </c>
      <c r="O392" s="190" t="str">
        <f t="shared" si="200"/>
        <v/>
      </c>
      <c r="P392" s="190" t="str">
        <f t="shared" si="200"/>
        <v/>
      </c>
      <c r="Q392" s="190" t="str">
        <f t="shared" si="200"/>
        <v/>
      </c>
      <c r="R392" s="190" t="str">
        <f t="shared" si="200"/>
        <v/>
      </c>
      <c r="S392" s="190" t="str">
        <f t="shared" si="200"/>
        <v/>
      </c>
      <c r="T392" s="190" t="str">
        <f t="shared" si="200"/>
        <v/>
      </c>
      <c r="U392" s="190" t="str">
        <f t="shared" si="200"/>
        <v/>
      </c>
      <c r="V392" s="190" t="str">
        <f t="shared" si="200"/>
        <v/>
      </c>
      <c r="W392" s="190" t="str">
        <f t="shared" si="200"/>
        <v/>
      </c>
      <c r="X392" s="190" t="str">
        <f t="shared" si="200"/>
        <v/>
      </c>
      <c r="Y392" s="190" t="str">
        <f t="shared" si="200"/>
        <v/>
      </c>
      <c r="Z392" s="190" t="str">
        <f t="shared" si="198"/>
        <v/>
      </c>
      <c r="AA392" s="190" t="str">
        <f t="shared" si="198"/>
        <v/>
      </c>
      <c r="AB392" s="190" t="str">
        <f t="shared" si="198"/>
        <v/>
      </c>
      <c r="AC392" s="190" t="str">
        <f t="shared" si="198"/>
        <v/>
      </c>
      <c r="AD392" s="190" t="str">
        <f t="shared" si="198"/>
        <v/>
      </c>
      <c r="AE392" s="190" t="str">
        <f t="shared" si="198"/>
        <v/>
      </c>
      <c r="AF392" s="190" t="str">
        <f t="shared" si="198"/>
        <v/>
      </c>
      <c r="AG392" s="190" t="str">
        <f t="shared" si="198"/>
        <v/>
      </c>
      <c r="AH392" s="190" t="str">
        <f t="shared" si="198"/>
        <v/>
      </c>
      <c r="AI392" s="190" t="str">
        <f t="shared" si="198"/>
        <v/>
      </c>
      <c r="AJ392" s="190" t="str">
        <f t="shared" si="198"/>
        <v/>
      </c>
      <c r="AK392" s="190" t="str">
        <f t="shared" si="198"/>
        <v/>
      </c>
      <c r="AL392" s="190" t="str">
        <f t="shared" si="198"/>
        <v/>
      </c>
      <c r="AM392" s="190" t="str">
        <f t="shared" si="198"/>
        <v/>
      </c>
      <c r="AN392" s="190" t="str">
        <f t="shared" si="198"/>
        <v/>
      </c>
      <c r="AO392" s="190" t="str">
        <f t="shared" si="197"/>
        <v/>
      </c>
      <c r="AP392" s="190" t="str">
        <f t="shared" si="197"/>
        <v/>
      </c>
      <c r="AQ392" s="190" t="str">
        <f t="shared" si="197"/>
        <v/>
      </c>
      <c r="AR392" s="190" t="str">
        <f t="shared" si="197"/>
        <v/>
      </c>
      <c r="AS392" s="190" t="str">
        <f t="shared" si="197"/>
        <v/>
      </c>
      <c r="AT392" s="190" t="str">
        <f t="shared" si="197"/>
        <v/>
      </c>
      <c r="AU392" s="190" t="str">
        <f t="shared" si="197"/>
        <v/>
      </c>
      <c r="AV392" s="190" t="str">
        <f t="shared" si="197"/>
        <v/>
      </c>
      <c r="AW392" s="190" t="str">
        <f t="shared" si="197"/>
        <v/>
      </c>
      <c r="AX392" s="190" t="str">
        <f t="shared" si="197"/>
        <v/>
      </c>
      <c r="AY392" s="190" t="str">
        <f t="shared" si="197"/>
        <v/>
      </c>
      <c r="AZ392" s="190" t="str">
        <f t="shared" si="197"/>
        <v/>
      </c>
      <c r="BA392" s="190" t="str">
        <f t="shared" si="197"/>
        <v/>
      </c>
      <c r="BB392" s="190" t="str">
        <f t="shared" si="197"/>
        <v/>
      </c>
      <c r="BC392" s="190" t="str">
        <f t="shared" si="197"/>
        <v/>
      </c>
      <c r="BD392" s="190" t="str">
        <f t="shared" si="197"/>
        <v/>
      </c>
      <c r="BE392" s="190" t="str">
        <f t="shared" si="199"/>
        <v/>
      </c>
      <c r="BF392" s="190" t="str">
        <f t="shared" si="199"/>
        <v/>
      </c>
      <c r="BG392" s="190" t="str">
        <f t="shared" si="199"/>
        <v/>
      </c>
      <c r="BH392" s="190" t="str">
        <f t="shared" si="199"/>
        <v/>
      </c>
      <c r="BI392" s="190" t="str">
        <f t="shared" si="199"/>
        <v/>
      </c>
      <c r="BJ392" s="190" t="str">
        <f t="shared" si="199"/>
        <v/>
      </c>
      <c r="BK392" s="190" t="str">
        <f t="shared" si="199"/>
        <v/>
      </c>
      <c r="BL392" s="190" t="str">
        <f t="shared" si="199"/>
        <v/>
      </c>
      <c r="BM392" s="190" t="str">
        <f t="shared" si="199"/>
        <v/>
      </c>
      <c r="BN392" s="190" t="str">
        <f t="shared" si="199"/>
        <v/>
      </c>
      <c r="BO392" s="190" t="str">
        <f t="shared" si="199"/>
        <v/>
      </c>
      <c r="BP392" s="190" t="str">
        <f t="shared" si="199"/>
        <v/>
      </c>
      <c r="BQ392" s="190" t="str">
        <f t="shared" si="199"/>
        <v/>
      </c>
      <c r="BR392" s="190" t="str">
        <f t="shared" si="199"/>
        <v/>
      </c>
      <c r="BS392" s="190" t="str">
        <f t="shared" si="192"/>
        <v/>
      </c>
      <c r="BT392" s="190" t="str">
        <f t="shared" si="190"/>
        <v/>
      </c>
      <c r="BU392" s="190" t="str">
        <f t="shared" si="190"/>
        <v/>
      </c>
      <c r="BV392" s="190" t="str">
        <f t="shared" si="190"/>
        <v/>
      </c>
      <c r="BW392" s="190" t="str">
        <f t="shared" si="190"/>
        <v/>
      </c>
      <c r="BX392" s="190" t="str">
        <f t="shared" si="190"/>
        <v/>
      </c>
      <c r="BY392" s="190" t="str">
        <f t="shared" si="190"/>
        <v/>
      </c>
      <c r="BZ392" t="e">
        <f>IF(LEFT(B392,6)=$A$1,IF(ISERROR(FIND(SALES!$M$8,MPAN!H392)),"",TRUE),"")</f>
        <v>#N/A</v>
      </c>
    </row>
    <row r="393" spans="1:78" x14ac:dyDescent="0.25">
      <c r="A393" t="e">
        <f>IF(BZ393=TRUE,BZ393&amp;COUNTIF($BZ$3:BZ393,"TRUE"),"")</f>
        <v>#N/A</v>
      </c>
      <c r="B393" s="625" t="str">
        <f t="shared" si="184"/>
        <v>00</v>
      </c>
      <c r="C393" s="626">
        <f>'F12'!E396</f>
        <v>0</v>
      </c>
      <c r="D393" s="1" t="str">
        <f t="shared" si="185"/>
        <v>0</v>
      </c>
      <c r="E393" s="1" t="str">
        <f t="shared" si="186"/>
        <v>0</v>
      </c>
      <c r="F393" t="str">
        <f t="shared" si="187"/>
        <v>0</v>
      </c>
      <c r="G393" t="e">
        <f t="shared" si="188"/>
        <v>#VALUE!</v>
      </c>
      <c r="H393" s="1">
        <f>'F12'!F396</f>
        <v>0</v>
      </c>
      <c r="I393" s="197">
        <f t="shared" si="189"/>
        <v>0.25</v>
      </c>
      <c r="J393" s="190" t="str">
        <f t="shared" si="200"/>
        <v/>
      </c>
      <c r="K393" s="190" t="str">
        <f t="shared" si="200"/>
        <v/>
      </c>
      <c r="L393" s="190" t="str">
        <f t="shared" si="200"/>
        <v/>
      </c>
      <c r="M393" s="190" t="str">
        <f t="shared" si="200"/>
        <v/>
      </c>
      <c r="N393" s="190" t="str">
        <f t="shared" si="200"/>
        <v/>
      </c>
      <c r="O393" s="190" t="str">
        <f t="shared" si="200"/>
        <v/>
      </c>
      <c r="P393" s="190" t="str">
        <f t="shared" si="200"/>
        <v/>
      </c>
      <c r="Q393" s="190" t="str">
        <f t="shared" si="200"/>
        <v/>
      </c>
      <c r="R393" s="190" t="str">
        <f t="shared" si="200"/>
        <v/>
      </c>
      <c r="S393" s="190" t="str">
        <f t="shared" si="200"/>
        <v/>
      </c>
      <c r="T393" s="190" t="str">
        <f t="shared" si="200"/>
        <v/>
      </c>
      <c r="U393" s="190" t="str">
        <f t="shared" si="200"/>
        <v/>
      </c>
      <c r="V393" s="190" t="str">
        <f t="shared" si="200"/>
        <v/>
      </c>
      <c r="W393" s="190" t="str">
        <f t="shared" si="200"/>
        <v/>
      </c>
      <c r="X393" s="190" t="str">
        <f t="shared" si="200"/>
        <v/>
      </c>
      <c r="Y393" s="190" t="str">
        <f t="shared" si="200"/>
        <v/>
      </c>
      <c r="Z393" s="190" t="str">
        <f t="shared" si="198"/>
        <v/>
      </c>
      <c r="AA393" s="190" t="str">
        <f t="shared" si="198"/>
        <v/>
      </c>
      <c r="AB393" s="190" t="str">
        <f t="shared" si="198"/>
        <v/>
      </c>
      <c r="AC393" s="190" t="str">
        <f t="shared" si="198"/>
        <v/>
      </c>
      <c r="AD393" s="190" t="str">
        <f t="shared" si="198"/>
        <v/>
      </c>
      <c r="AE393" s="190" t="str">
        <f t="shared" si="198"/>
        <v/>
      </c>
      <c r="AF393" s="190" t="str">
        <f t="shared" si="198"/>
        <v/>
      </c>
      <c r="AG393" s="190" t="str">
        <f t="shared" si="198"/>
        <v/>
      </c>
      <c r="AH393" s="190" t="str">
        <f t="shared" si="198"/>
        <v/>
      </c>
      <c r="AI393" s="190" t="str">
        <f t="shared" si="198"/>
        <v/>
      </c>
      <c r="AJ393" s="190" t="str">
        <f t="shared" si="198"/>
        <v/>
      </c>
      <c r="AK393" s="190" t="str">
        <f t="shared" si="198"/>
        <v/>
      </c>
      <c r="AL393" s="190" t="str">
        <f t="shared" si="198"/>
        <v/>
      </c>
      <c r="AM393" s="190" t="str">
        <f t="shared" si="198"/>
        <v/>
      </c>
      <c r="AN393" s="190" t="str">
        <f t="shared" si="198"/>
        <v/>
      </c>
      <c r="AO393" s="190" t="str">
        <f t="shared" si="197"/>
        <v/>
      </c>
      <c r="AP393" s="190" t="str">
        <f t="shared" si="197"/>
        <v/>
      </c>
      <c r="AQ393" s="190" t="str">
        <f t="shared" si="197"/>
        <v/>
      </c>
      <c r="AR393" s="190" t="str">
        <f t="shared" si="197"/>
        <v/>
      </c>
      <c r="AS393" s="190" t="str">
        <f t="shared" si="197"/>
        <v/>
      </c>
      <c r="AT393" s="190" t="str">
        <f t="shared" si="197"/>
        <v/>
      </c>
      <c r="AU393" s="190" t="str">
        <f t="shared" si="197"/>
        <v/>
      </c>
      <c r="AV393" s="190" t="str">
        <f t="shared" si="197"/>
        <v/>
      </c>
      <c r="AW393" s="190" t="str">
        <f t="shared" si="197"/>
        <v/>
      </c>
      <c r="AX393" s="190" t="str">
        <f t="shared" si="197"/>
        <v/>
      </c>
      <c r="AY393" s="190" t="str">
        <f t="shared" si="197"/>
        <v/>
      </c>
      <c r="AZ393" s="190" t="str">
        <f t="shared" si="197"/>
        <v/>
      </c>
      <c r="BA393" s="190" t="str">
        <f t="shared" si="197"/>
        <v/>
      </c>
      <c r="BB393" s="190" t="str">
        <f t="shared" si="197"/>
        <v/>
      </c>
      <c r="BC393" s="190" t="str">
        <f t="shared" si="197"/>
        <v/>
      </c>
      <c r="BD393" s="190" t="str">
        <f t="shared" si="197"/>
        <v/>
      </c>
      <c r="BE393" s="190" t="str">
        <f t="shared" si="199"/>
        <v/>
      </c>
      <c r="BF393" s="190" t="str">
        <f t="shared" si="199"/>
        <v/>
      </c>
      <c r="BG393" s="190" t="str">
        <f t="shared" si="199"/>
        <v/>
      </c>
      <c r="BH393" s="190" t="str">
        <f t="shared" si="199"/>
        <v/>
      </c>
      <c r="BI393" s="190" t="str">
        <f t="shared" si="199"/>
        <v/>
      </c>
      <c r="BJ393" s="190" t="str">
        <f t="shared" si="199"/>
        <v/>
      </c>
      <c r="BK393" s="190" t="str">
        <f t="shared" si="199"/>
        <v/>
      </c>
      <c r="BL393" s="190" t="str">
        <f t="shared" si="199"/>
        <v/>
      </c>
      <c r="BM393" s="190" t="str">
        <f t="shared" si="199"/>
        <v/>
      </c>
      <c r="BN393" s="190" t="str">
        <f t="shared" si="199"/>
        <v/>
      </c>
      <c r="BO393" s="190" t="str">
        <f t="shared" si="199"/>
        <v/>
      </c>
      <c r="BP393" s="190" t="str">
        <f t="shared" si="199"/>
        <v/>
      </c>
      <c r="BQ393" s="190" t="str">
        <f t="shared" si="199"/>
        <v/>
      </c>
      <c r="BR393" s="190" t="str">
        <f t="shared" si="199"/>
        <v/>
      </c>
      <c r="BS393" s="190" t="str">
        <f t="shared" si="192"/>
        <v/>
      </c>
      <c r="BT393" s="190" t="str">
        <f t="shared" si="190"/>
        <v/>
      </c>
      <c r="BU393" s="190" t="str">
        <f t="shared" si="190"/>
        <v/>
      </c>
      <c r="BV393" s="190" t="str">
        <f t="shared" si="190"/>
        <v/>
      </c>
      <c r="BW393" s="190" t="str">
        <f t="shared" si="190"/>
        <v/>
      </c>
      <c r="BX393" s="190" t="str">
        <f t="shared" si="190"/>
        <v/>
      </c>
      <c r="BY393" s="190" t="str">
        <f t="shared" si="190"/>
        <v/>
      </c>
      <c r="BZ393" t="e">
        <f>IF(LEFT(B393,6)=$A$1,IF(ISERROR(FIND(SALES!$M$8,MPAN!H393)),"",TRUE),"")</f>
        <v>#N/A</v>
      </c>
    </row>
    <row r="394" spans="1:78" x14ac:dyDescent="0.25">
      <c r="A394" t="e">
        <f>IF(BZ394=TRUE,BZ394&amp;COUNTIF($BZ$3:BZ394,"TRUE"),"")</f>
        <v>#N/A</v>
      </c>
      <c r="B394" s="625" t="str">
        <f t="shared" si="184"/>
        <v>00</v>
      </c>
      <c r="C394" s="626">
        <f>'F12'!E397</f>
        <v>0</v>
      </c>
      <c r="D394" s="1" t="str">
        <f t="shared" si="185"/>
        <v>0</v>
      </c>
      <c r="E394" s="1" t="str">
        <f t="shared" si="186"/>
        <v>0</v>
      </c>
      <c r="F394" t="str">
        <f t="shared" si="187"/>
        <v>0</v>
      </c>
      <c r="G394" t="e">
        <f t="shared" si="188"/>
        <v>#VALUE!</v>
      </c>
      <c r="H394" s="1">
        <f>'F12'!F397</f>
        <v>0</v>
      </c>
      <c r="I394" s="197">
        <f t="shared" si="189"/>
        <v>0.25</v>
      </c>
      <c r="J394" s="190" t="str">
        <f t="shared" si="200"/>
        <v/>
      </c>
      <c r="K394" s="190" t="str">
        <f t="shared" si="200"/>
        <v/>
      </c>
      <c r="L394" s="190" t="str">
        <f t="shared" si="200"/>
        <v/>
      </c>
      <c r="M394" s="190" t="str">
        <f t="shared" si="200"/>
        <v/>
      </c>
      <c r="N394" s="190" t="str">
        <f t="shared" si="200"/>
        <v/>
      </c>
      <c r="O394" s="190" t="str">
        <f t="shared" si="200"/>
        <v/>
      </c>
      <c r="P394" s="190" t="str">
        <f t="shared" si="200"/>
        <v/>
      </c>
      <c r="Q394" s="190" t="str">
        <f t="shared" si="200"/>
        <v/>
      </c>
      <c r="R394" s="190" t="str">
        <f t="shared" si="200"/>
        <v/>
      </c>
      <c r="S394" s="190" t="str">
        <f t="shared" si="200"/>
        <v/>
      </c>
      <c r="T394" s="190" t="str">
        <f t="shared" si="200"/>
        <v/>
      </c>
      <c r="U394" s="190" t="str">
        <f t="shared" si="200"/>
        <v/>
      </c>
      <c r="V394" s="190" t="str">
        <f t="shared" si="200"/>
        <v/>
      </c>
      <c r="W394" s="190" t="str">
        <f t="shared" si="200"/>
        <v/>
      </c>
      <c r="X394" s="190" t="str">
        <f t="shared" si="200"/>
        <v/>
      </c>
      <c r="Y394" s="190" t="str">
        <f t="shared" si="200"/>
        <v/>
      </c>
      <c r="Z394" s="190" t="str">
        <f t="shared" si="198"/>
        <v/>
      </c>
      <c r="AA394" s="190" t="str">
        <f t="shared" si="198"/>
        <v/>
      </c>
      <c r="AB394" s="190" t="str">
        <f t="shared" si="198"/>
        <v/>
      </c>
      <c r="AC394" s="190" t="str">
        <f t="shared" si="198"/>
        <v/>
      </c>
      <c r="AD394" s="190" t="str">
        <f t="shared" si="198"/>
        <v/>
      </c>
      <c r="AE394" s="190" t="str">
        <f t="shared" si="198"/>
        <v/>
      </c>
      <c r="AF394" s="190" t="str">
        <f t="shared" si="198"/>
        <v/>
      </c>
      <c r="AG394" s="190" t="str">
        <f t="shared" si="198"/>
        <v/>
      </c>
      <c r="AH394" s="190" t="str">
        <f t="shared" si="198"/>
        <v/>
      </c>
      <c r="AI394" s="190" t="str">
        <f t="shared" si="198"/>
        <v/>
      </c>
      <c r="AJ394" s="190" t="str">
        <f t="shared" si="198"/>
        <v/>
      </c>
      <c r="AK394" s="190" t="str">
        <f t="shared" si="198"/>
        <v/>
      </c>
      <c r="AL394" s="190" t="str">
        <f t="shared" si="198"/>
        <v/>
      </c>
      <c r="AM394" s="190" t="str">
        <f t="shared" si="198"/>
        <v/>
      </c>
      <c r="AN394" s="190" t="str">
        <f t="shared" si="198"/>
        <v/>
      </c>
      <c r="AO394" s="190" t="str">
        <f t="shared" si="197"/>
        <v/>
      </c>
      <c r="AP394" s="190" t="str">
        <f t="shared" si="197"/>
        <v/>
      </c>
      <c r="AQ394" s="190" t="str">
        <f t="shared" si="197"/>
        <v/>
      </c>
      <c r="AR394" s="190" t="str">
        <f t="shared" si="197"/>
        <v/>
      </c>
      <c r="AS394" s="190" t="str">
        <f t="shared" si="197"/>
        <v/>
      </c>
      <c r="AT394" s="190" t="str">
        <f t="shared" si="197"/>
        <v/>
      </c>
      <c r="AU394" s="190" t="str">
        <f t="shared" si="197"/>
        <v/>
      </c>
      <c r="AV394" s="190" t="str">
        <f t="shared" si="197"/>
        <v/>
      </c>
      <c r="AW394" s="190" t="str">
        <f t="shared" si="197"/>
        <v/>
      </c>
      <c r="AX394" s="190" t="str">
        <f t="shared" si="197"/>
        <v/>
      </c>
      <c r="AY394" s="190" t="str">
        <f t="shared" si="197"/>
        <v/>
      </c>
      <c r="AZ394" s="190" t="str">
        <f t="shared" si="197"/>
        <v/>
      </c>
      <c r="BA394" s="190" t="str">
        <f t="shared" si="197"/>
        <v/>
      </c>
      <c r="BB394" s="190" t="str">
        <f t="shared" si="197"/>
        <v/>
      </c>
      <c r="BC394" s="190" t="str">
        <f t="shared" si="197"/>
        <v/>
      </c>
      <c r="BD394" s="190" t="str">
        <f t="shared" si="197"/>
        <v/>
      </c>
      <c r="BE394" s="190" t="str">
        <f t="shared" si="199"/>
        <v/>
      </c>
      <c r="BF394" s="190" t="str">
        <f t="shared" si="199"/>
        <v/>
      </c>
      <c r="BG394" s="190" t="str">
        <f t="shared" si="199"/>
        <v/>
      </c>
      <c r="BH394" s="190" t="str">
        <f t="shared" si="199"/>
        <v/>
      </c>
      <c r="BI394" s="190" t="str">
        <f t="shared" si="199"/>
        <v/>
      </c>
      <c r="BJ394" s="190" t="str">
        <f t="shared" si="199"/>
        <v/>
      </c>
      <c r="BK394" s="190" t="str">
        <f t="shared" si="199"/>
        <v/>
      </c>
      <c r="BL394" s="190" t="str">
        <f t="shared" si="199"/>
        <v/>
      </c>
      <c r="BM394" s="190" t="str">
        <f t="shared" si="199"/>
        <v/>
      </c>
      <c r="BN394" s="190" t="str">
        <f t="shared" si="199"/>
        <v/>
      </c>
      <c r="BO394" s="190" t="str">
        <f t="shared" si="199"/>
        <v/>
      </c>
      <c r="BP394" s="190" t="str">
        <f t="shared" si="199"/>
        <v/>
      </c>
      <c r="BQ394" s="190" t="str">
        <f t="shared" si="199"/>
        <v/>
      </c>
      <c r="BR394" s="190" t="str">
        <f t="shared" si="199"/>
        <v/>
      </c>
      <c r="BS394" s="190" t="str">
        <f t="shared" si="192"/>
        <v/>
      </c>
      <c r="BT394" s="190" t="str">
        <f t="shared" si="190"/>
        <v/>
      </c>
      <c r="BU394" s="190" t="str">
        <f t="shared" si="190"/>
        <v/>
      </c>
      <c r="BV394" s="190" t="str">
        <f t="shared" si="190"/>
        <v/>
      </c>
      <c r="BW394" s="190" t="str">
        <f t="shared" si="190"/>
        <v/>
      </c>
      <c r="BX394" s="190" t="str">
        <f t="shared" si="190"/>
        <v/>
      </c>
      <c r="BY394" s="190" t="str">
        <f t="shared" si="190"/>
        <v/>
      </c>
      <c r="BZ394" t="e">
        <f>IF(LEFT(B394,6)=$A$1,IF(ISERROR(FIND(SALES!$M$8,MPAN!H394)),"",TRUE),"")</f>
        <v>#N/A</v>
      </c>
    </row>
    <row r="395" spans="1:78" x14ac:dyDescent="0.25">
      <c r="A395" t="e">
        <f>IF(BZ395=TRUE,BZ395&amp;COUNTIF($BZ$3:BZ395,"TRUE"),"")</f>
        <v>#N/A</v>
      </c>
      <c r="B395" s="625" t="str">
        <f t="shared" si="184"/>
        <v>00</v>
      </c>
      <c r="C395" s="626">
        <f>'F12'!E398</f>
        <v>0</v>
      </c>
      <c r="D395" s="1" t="str">
        <f t="shared" si="185"/>
        <v>0</v>
      </c>
      <c r="E395" s="1" t="str">
        <f t="shared" si="186"/>
        <v>0</v>
      </c>
      <c r="F395" t="str">
        <f t="shared" si="187"/>
        <v>0</v>
      </c>
      <c r="G395" t="e">
        <f t="shared" si="188"/>
        <v>#VALUE!</v>
      </c>
      <c r="H395" s="1">
        <f>'F12'!F398</f>
        <v>0</v>
      </c>
      <c r="I395" s="197">
        <f t="shared" si="189"/>
        <v>0.25</v>
      </c>
      <c r="J395" s="190" t="str">
        <f t="shared" si="200"/>
        <v/>
      </c>
      <c r="K395" s="190" t="str">
        <f t="shared" si="200"/>
        <v/>
      </c>
      <c r="L395" s="190" t="str">
        <f t="shared" si="200"/>
        <v/>
      </c>
      <c r="M395" s="190" t="str">
        <f t="shared" si="200"/>
        <v/>
      </c>
      <c r="N395" s="190" t="str">
        <f t="shared" si="200"/>
        <v/>
      </c>
      <c r="O395" s="190" t="str">
        <f t="shared" si="200"/>
        <v/>
      </c>
      <c r="P395" s="190" t="str">
        <f t="shared" si="200"/>
        <v/>
      </c>
      <c r="Q395" s="190" t="str">
        <f t="shared" si="200"/>
        <v/>
      </c>
      <c r="R395" s="190" t="str">
        <f t="shared" si="200"/>
        <v/>
      </c>
      <c r="S395" s="190" t="str">
        <f t="shared" si="200"/>
        <v/>
      </c>
      <c r="T395" s="190" t="str">
        <f t="shared" si="200"/>
        <v/>
      </c>
      <c r="U395" s="190" t="str">
        <f t="shared" si="200"/>
        <v/>
      </c>
      <c r="V395" s="190" t="str">
        <f t="shared" si="200"/>
        <v/>
      </c>
      <c r="W395" s="190" t="str">
        <f t="shared" si="200"/>
        <v/>
      </c>
      <c r="X395" s="190" t="str">
        <f t="shared" si="200"/>
        <v/>
      </c>
      <c r="Y395" s="190" t="str">
        <f t="shared" si="200"/>
        <v/>
      </c>
      <c r="Z395" s="190" t="str">
        <f t="shared" si="198"/>
        <v/>
      </c>
      <c r="AA395" s="190" t="str">
        <f t="shared" si="198"/>
        <v/>
      </c>
      <c r="AB395" s="190" t="str">
        <f t="shared" si="198"/>
        <v/>
      </c>
      <c r="AC395" s="190" t="str">
        <f t="shared" si="198"/>
        <v/>
      </c>
      <c r="AD395" s="190" t="str">
        <f t="shared" si="198"/>
        <v/>
      </c>
      <c r="AE395" s="190" t="str">
        <f t="shared" si="198"/>
        <v/>
      </c>
      <c r="AF395" s="190" t="str">
        <f t="shared" si="198"/>
        <v/>
      </c>
      <c r="AG395" s="190" t="str">
        <f t="shared" si="198"/>
        <v/>
      </c>
      <c r="AH395" s="190" t="str">
        <f t="shared" si="198"/>
        <v/>
      </c>
      <c r="AI395" s="190" t="str">
        <f t="shared" si="198"/>
        <v/>
      </c>
      <c r="AJ395" s="190" t="str">
        <f t="shared" si="198"/>
        <v/>
      </c>
      <c r="AK395" s="190" t="str">
        <f t="shared" si="198"/>
        <v/>
      </c>
      <c r="AL395" s="190" t="str">
        <f t="shared" si="198"/>
        <v/>
      </c>
      <c r="AM395" s="190" t="str">
        <f t="shared" si="198"/>
        <v/>
      </c>
      <c r="AN395" s="190" t="str">
        <f t="shared" si="198"/>
        <v/>
      </c>
      <c r="AO395" s="190" t="str">
        <f t="shared" si="197"/>
        <v/>
      </c>
      <c r="AP395" s="190" t="str">
        <f t="shared" si="197"/>
        <v/>
      </c>
      <c r="AQ395" s="190" t="str">
        <f t="shared" si="197"/>
        <v/>
      </c>
      <c r="AR395" s="190" t="str">
        <f t="shared" si="197"/>
        <v/>
      </c>
      <c r="AS395" s="190" t="str">
        <f t="shared" si="197"/>
        <v/>
      </c>
      <c r="AT395" s="190" t="str">
        <f t="shared" si="197"/>
        <v/>
      </c>
      <c r="AU395" s="190" t="str">
        <f t="shared" si="197"/>
        <v/>
      </c>
      <c r="AV395" s="190" t="str">
        <f t="shared" si="197"/>
        <v/>
      </c>
      <c r="AW395" s="190" t="str">
        <f t="shared" si="197"/>
        <v/>
      </c>
      <c r="AX395" s="190" t="str">
        <f t="shared" si="197"/>
        <v/>
      </c>
      <c r="AY395" s="190" t="str">
        <f t="shared" si="197"/>
        <v/>
      </c>
      <c r="AZ395" s="190" t="str">
        <f t="shared" si="197"/>
        <v/>
      </c>
      <c r="BA395" s="190" t="str">
        <f t="shared" si="197"/>
        <v/>
      </c>
      <c r="BB395" s="190" t="str">
        <f t="shared" si="197"/>
        <v/>
      </c>
      <c r="BC395" s="190" t="str">
        <f t="shared" si="197"/>
        <v/>
      </c>
      <c r="BD395" s="190" t="str">
        <f t="shared" si="197"/>
        <v/>
      </c>
      <c r="BE395" s="190" t="str">
        <f t="shared" si="199"/>
        <v/>
      </c>
      <c r="BF395" s="190" t="str">
        <f t="shared" si="199"/>
        <v/>
      </c>
      <c r="BG395" s="190" t="str">
        <f t="shared" si="199"/>
        <v/>
      </c>
      <c r="BH395" s="190" t="str">
        <f t="shared" si="199"/>
        <v/>
      </c>
      <c r="BI395" s="190" t="str">
        <f t="shared" si="199"/>
        <v/>
      </c>
      <c r="BJ395" s="190" t="str">
        <f t="shared" si="199"/>
        <v/>
      </c>
      <c r="BK395" s="190" t="str">
        <f t="shared" si="199"/>
        <v/>
      </c>
      <c r="BL395" s="190" t="str">
        <f t="shared" si="199"/>
        <v/>
      </c>
      <c r="BM395" s="190" t="str">
        <f t="shared" si="199"/>
        <v/>
      </c>
      <c r="BN395" s="190" t="str">
        <f t="shared" si="199"/>
        <v/>
      </c>
      <c r="BO395" s="190" t="str">
        <f t="shared" si="199"/>
        <v/>
      </c>
      <c r="BP395" s="190" t="str">
        <f t="shared" si="199"/>
        <v/>
      </c>
      <c r="BQ395" s="190" t="str">
        <f t="shared" si="199"/>
        <v/>
      </c>
      <c r="BR395" s="190" t="str">
        <f t="shared" si="199"/>
        <v/>
      </c>
      <c r="BS395" s="190" t="str">
        <f t="shared" si="192"/>
        <v/>
      </c>
      <c r="BT395" s="190" t="str">
        <f t="shared" si="190"/>
        <v/>
      </c>
      <c r="BU395" s="190" t="str">
        <f t="shared" si="190"/>
        <v/>
      </c>
      <c r="BV395" s="190" t="str">
        <f t="shared" si="190"/>
        <v/>
      </c>
      <c r="BW395" s="190" t="str">
        <f t="shared" si="190"/>
        <v/>
      </c>
      <c r="BX395" s="190" t="str">
        <f t="shared" si="190"/>
        <v/>
      </c>
      <c r="BY395" s="190" t="str">
        <f t="shared" si="190"/>
        <v/>
      </c>
      <c r="BZ395" t="e">
        <f>IF(LEFT(B395,6)=$A$1,IF(ISERROR(FIND(SALES!$M$8,MPAN!H395)),"",TRUE),"")</f>
        <v>#N/A</v>
      </c>
    </row>
    <row r="396" spans="1:78" x14ac:dyDescent="0.25">
      <c r="A396" t="e">
        <f>IF(BZ396=TRUE,BZ396&amp;COUNTIF($BZ$3:BZ396,"TRUE"),"")</f>
        <v>#N/A</v>
      </c>
      <c r="B396" s="625" t="str">
        <f t="shared" si="184"/>
        <v>00</v>
      </c>
      <c r="C396" s="626">
        <f>'F12'!E399</f>
        <v>0</v>
      </c>
      <c r="D396" s="1" t="str">
        <f t="shared" si="185"/>
        <v>0</v>
      </c>
      <c r="E396" s="1" t="str">
        <f t="shared" si="186"/>
        <v>0</v>
      </c>
      <c r="F396" t="str">
        <f t="shared" si="187"/>
        <v>0</v>
      </c>
      <c r="G396" t="e">
        <f t="shared" si="188"/>
        <v>#VALUE!</v>
      </c>
      <c r="H396" s="1">
        <f>'F12'!F399</f>
        <v>0</v>
      </c>
      <c r="I396" s="197">
        <f t="shared" si="189"/>
        <v>0.25</v>
      </c>
      <c r="J396" s="190" t="str">
        <f t="shared" si="200"/>
        <v/>
      </c>
      <c r="K396" s="190" t="str">
        <f t="shared" si="200"/>
        <v/>
      </c>
      <c r="L396" s="190" t="str">
        <f t="shared" si="200"/>
        <v/>
      </c>
      <c r="M396" s="190" t="str">
        <f t="shared" si="200"/>
        <v/>
      </c>
      <c r="N396" s="190" t="str">
        <f t="shared" si="200"/>
        <v/>
      </c>
      <c r="O396" s="190" t="str">
        <f t="shared" si="200"/>
        <v/>
      </c>
      <c r="P396" s="190" t="str">
        <f t="shared" si="200"/>
        <v/>
      </c>
      <c r="Q396" s="190" t="str">
        <f t="shared" si="200"/>
        <v/>
      </c>
      <c r="R396" s="190" t="str">
        <f t="shared" si="200"/>
        <v/>
      </c>
      <c r="S396" s="190" t="str">
        <f t="shared" si="200"/>
        <v/>
      </c>
      <c r="T396" s="190" t="str">
        <f t="shared" si="200"/>
        <v/>
      </c>
      <c r="U396" s="190" t="str">
        <f t="shared" si="200"/>
        <v/>
      </c>
      <c r="V396" s="190" t="str">
        <f t="shared" si="200"/>
        <v/>
      </c>
      <c r="W396" s="190" t="str">
        <f t="shared" si="200"/>
        <v/>
      </c>
      <c r="X396" s="190" t="str">
        <f t="shared" si="200"/>
        <v/>
      </c>
      <c r="Y396" s="190" t="str">
        <f t="shared" si="200"/>
        <v/>
      </c>
      <c r="Z396" s="190" t="str">
        <f t="shared" si="198"/>
        <v/>
      </c>
      <c r="AA396" s="190" t="str">
        <f t="shared" si="198"/>
        <v/>
      </c>
      <c r="AB396" s="190" t="str">
        <f t="shared" si="198"/>
        <v/>
      </c>
      <c r="AC396" s="190" t="str">
        <f t="shared" si="198"/>
        <v/>
      </c>
      <c r="AD396" s="190" t="str">
        <f t="shared" si="198"/>
        <v/>
      </c>
      <c r="AE396" s="190" t="str">
        <f t="shared" si="198"/>
        <v/>
      </c>
      <c r="AF396" s="190" t="str">
        <f t="shared" si="198"/>
        <v/>
      </c>
      <c r="AG396" s="190" t="str">
        <f t="shared" si="198"/>
        <v/>
      </c>
      <c r="AH396" s="190" t="str">
        <f t="shared" si="198"/>
        <v/>
      </c>
      <c r="AI396" s="190" t="str">
        <f t="shared" si="198"/>
        <v/>
      </c>
      <c r="AJ396" s="190" t="str">
        <f t="shared" si="198"/>
        <v/>
      </c>
      <c r="AK396" s="190" t="str">
        <f t="shared" si="198"/>
        <v/>
      </c>
      <c r="AL396" s="190" t="str">
        <f t="shared" si="198"/>
        <v/>
      </c>
      <c r="AM396" s="190" t="str">
        <f t="shared" si="198"/>
        <v/>
      </c>
      <c r="AN396" s="190" t="str">
        <f t="shared" si="198"/>
        <v/>
      </c>
      <c r="AO396" s="190" t="str">
        <f t="shared" si="197"/>
        <v/>
      </c>
      <c r="AP396" s="190" t="str">
        <f t="shared" si="197"/>
        <v/>
      </c>
      <c r="AQ396" s="190" t="str">
        <f t="shared" si="197"/>
        <v/>
      </c>
      <c r="AR396" s="190" t="str">
        <f t="shared" si="197"/>
        <v/>
      </c>
      <c r="AS396" s="190" t="str">
        <f t="shared" si="197"/>
        <v/>
      </c>
      <c r="AT396" s="190" t="str">
        <f t="shared" si="197"/>
        <v/>
      </c>
      <c r="AU396" s="190" t="str">
        <f t="shared" si="197"/>
        <v/>
      </c>
      <c r="AV396" s="190" t="str">
        <f t="shared" si="197"/>
        <v/>
      </c>
      <c r="AW396" s="190" t="str">
        <f t="shared" si="197"/>
        <v/>
      </c>
      <c r="AX396" s="190" t="str">
        <f t="shared" si="197"/>
        <v/>
      </c>
      <c r="AY396" s="190" t="str">
        <f t="shared" si="197"/>
        <v/>
      </c>
      <c r="AZ396" s="190" t="str">
        <f t="shared" si="197"/>
        <v/>
      </c>
      <c r="BA396" s="190" t="str">
        <f t="shared" si="197"/>
        <v/>
      </c>
      <c r="BB396" s="190" t="str">
        <f t="shared" si="197"/>
        <v/>
      </c>
      <c r="BC396" s="190" t="str">
        <f t="shared" si="197"/>
        <v/>
      </c>
      <c r="BD396" s="190" t="str">
        <f t="shared" si="197"/>
        <v/>
      </c>
      <c r="BE396" s="190" t="str">
        <f t="shared" si="199"/>
        <v/>
      </c>
      <c r="BF396" s="190" t="str">
        <f t="shared" si="199"/>
        <v/>
      </c>
      <c r="BG396" s="190" t="str">
        <f t="shared" si="199"/>
        <v/>
      </c>
      <c r="BH396" s="190" t="str">
        <f t="shared" si="199"/>
        <v/>
      </c>
      <c r="BI396" s="190" t="str">
        <f t="shared" si="199"/>
        <v/>
      </c>
      <c r="BJ396" s="190" t="str">
        <f t="shared" si="199"/>
        <v/>
      </c>
      <c r="BK396" s="190" t="str">
        <f t="shared" si="199"/>
        <v/>
      </c>
      <c r="BL396" s="190" t="str">
        <f t="shared" si="199"/>
        <v/>
      </c>
      <c r="BM396" s="190" t="str">
        <f t="shared" si="199"/>
        <v/>
      </c>
      <c r="BN396" s="190" t="str">
        <f t="shared" si="199"/>
        <v/>
      </c>
      <c r="BO396" s="190" t="str">
        <f t="shared" si="199"/>
        <v/>
      </c>
      <c r="BP396" s="190" t="str">
        <f t="shared" si="199"/>
        <v/>
      </c>
      <c r="BQ396" s="190" t="str">
        <f t="shared" si="199"/>
        <v/>
      </c>
      <c r="BR396" s="190" t="str">
        <f t="shared" si="199"/>
        <v/>
      </c>
      <c r="BS396" s="190" t="str">
        <f t="shared" si="192"/>
        <v/>
      </c>
      <c r="BT396" s="190" t="str">
        <f t="shared" si="190"/>
        <v/>
      </c>
      <c r="BU396" s="190" t="str">
        <f t="shared" si="190"/>
        <v/>
      </c>
      <c r="BV396" s="190" t="str">
        <f t="shared" si="190"/>
        <v/>
      </c>
      <c r="BW396" s="190" t="str">
        <f t="shared" si="190"/>
        <v/>
      </c>
      <c r="BX396" s="190" t="str">
        <f t="shared" si="190"/>
        <v/>
      </c>
      <c r="BY396" s="190" t="str">
        <f t="shared" si="190"/>
        <v/>
      </c>
      <c r="BZ396" t="e">
        <f>IF(LEFT(B396,6)=$A$1,IF(ISERROR(FIND(SALES!$M$8,MPAN!H396)),"",TRUE),"")</f>
        <v>#N/A</v>
      </c>
    </row>
    <row r="397" spans="1:78" x14ac:dyDescent="0.25">
      <c r="A397" t="e">
        <f>IF(BZ397=TRUE,BZ397&amp;COUNTIF($BZ$3:BZ397,"TRUE"),"")</f>
        <v>#N/A</v>
      </c>
      <c r="B397" s="625" t="str">
        <f t="shared" si="184"/>
        <v>00</v>
      </c>
      <c r="C397" s="626">
        <f>'F12'!E400</f>
        <v>0</v>
      </c>
      <c r="D397" s="1" t="str">
        <f t="shared" si="185"/>
        <v>0</v>
      </c>
      <c r="E397" s="1" t="str">
        <f t="shared" si="186"/>
        <v>0</v>
      </c>
      <c r="F397" t="str">
        <f t="shared" si="187"/>
        <v>0</v>
      </c>
      <c r="G397" t="e">
        <f t="shared" si="188"/>
        <v>#VALUE!</v>
      </c>
      <c r="H397" s="1">
        <f>'F12'!F400</f>
        <v>0</v>
      </c>
      <c r="I397" s="197">
        <f t="shared" si="189"/>
        <v>0.25</v>
      </c>
      <c r="J397" s="190" t="str">
        <f t="shared" si="200"/>
        <v/>
      </c>
      <c r="K397" s="190" t="str">
        <f t="shared" si="200"/>
        <v/>
      </c>
      <c r="L397" s="190" t="str">
        <f t="shared" si="200"/>
        <v/>
      </c>
      <c r="M397" s="190" t="str">
        <f t="shared" si="200"/>
        <v/>
      </c>
      <c r="N397" s="190" t="str">
        <f t="shared" si="200"/>
        <v/>
      </c>
      <c r="O397" s="190" t="str">
        <f t="shared" si="200"/>
        <v/>
      </c>
      <c r="P397" s="190" t="str">
        <f t="shared" si="200"/>
        <v/>
      </c>
      <c r="Q397" s="190" t="str">
        <f t="shared" si="200"/>
        <v/>
      </c>
      <c r="R397" s="190" t="str">
        <f t="shared" si="200"/>
        <v/>
      </c>
      <c r="S397" s="190" t="str">
        <f t="shared" si="200"/>
        <v/>
      </c>
      <c r="T397" s="190" t="str">
        <f t="shared" si="200"/>
        <v/>
      </c>
      <c r="U397" s="190" t="str">
        <f t="shared" si="200"/>
        <v/>
      </c>
      <c r="V397" s="190" t="str">
        <f t="shared" si="200"/>
        <v/>
      </c>
      <c r="W397" s="190" t="str">
        <f t="shared" si="200"/>
        <v/>
      </c>
      <c r="X397" s="190" t="str">
        <f t="shared" si="200"/>
        <v/>
      </c>
      <c r="Y397" s="190" t="str">
        <f t="shared" si="200"/>
        <v/>
      </c>
      <c r="Z397" s="190" t="str">
        <f t="shared" si="198"/>
        <v/>
      </c>
      <c r="AA397" s="190" t="str">
        <f t="shared" si="198"/>
        <v/>
      </c>
      <c r="AB397" s="190" t="str">
        <f t="shared" si="198"/>
        <v/>
      </c>
      <c r="AC397" s="190" t="str">
        <f t="shared" si="198"/>
        <v/>
      </c>
      <c r="AD397" s="190" t="str">
        <f t="shared" si="198"/>
        <v/>
      </c>
      <c r="AE397" s="190" t="str">
        <f t="shared" si="198"/>
        <v/>
      </c>
      <c r="AF397" s="190" t="str">
        <f t="shared" si="198"/>
        <v/>
      </c>
      <c r="AG397" s="190" t="str">
        <f t="shared" si="198"/>
        <v/>
      </c>
      <c r="AH397" s="190" t="str">
        <f t="shared" si="198"/>
        <v/>
      </c>
      <c r="AI397" s="190" t="str">
        <f t="shared" si="198"/>
        <v/>
      </c>
      <c r="AJ397" s="190" t="str">
        <f t="shared" si="198"/>
        <v/>
      </c>
      <c r="AK397" s="190" t="str">
        <f t="shared" si="198"/>
        <v/>
      </c>
      <c r="AL397" s="190" t="str">
        <f t="shared" si="198"/>
        <v/>
      </c>
      <c r="AM397" s="190" t="str">
        <f t="shared" si="198"/>
        <v/>
      </c>
      <c r="AN397" s="190" t="str">
        <f t="shared" si="198"/>
        <v/>
      </c>
      <c r="AO397" s="190" t="str">
        <f t="shared" si="198"/>
        <v/>
      </c>
      <c r="AP397" s="190" t="str">
        <f t="shared" ref="AO397:BD400" si="201">IF(AP$2&gt;LEN($H397),IF(AP$1=1,IF(LEN($H397)=2,"0"&amp;$H397,""),""),RIGHT(LEFT($H397,AP$2),3))</f>
        <v/>
      </c>
      <c r="AQ397" s="190" t="str">
        <f t="shared" si="201"/>
        <v/>
      </c>
      <c r="AR397" s="190" t="str">
        <f t="shared" si="201"/>
        <v/>
      </c>
      <c r="AS397" s="190" t="str">
        <f t="shared" si="201"/>
        <v/>
      </c>
      <c r="AT397" s="190" t="str">
        <f t="shared" si="201"/>
        <v/>
      </c>
      <c r="AU397" s="190" t="str">
        <f t="shared" si="201"/>
        <v/>
      </c>
      <c r="AV397" s="190" t="str">
        <f t="shared" si="201"/>
        <v/>
      </c>
      <c r="AW397" s="190" t="str">
        <f t="shared" si="201"/>
        <v/>
      </c>
      <c r="AX397" s="190" t="str">
        <f t="shared" si="201"/>
        <v/>
      </c>
      <c r="AY397" s="190" t="str">
        <f t="shared" si="201"/>
        <v/>
      </c>
      <c r="AZ397" s="190" t="str">
        <f t="shared" si="201"/>
        <v/>
      </c>
      <c r="BA397" s="190" t="str">
        <f t="shared" si="201"/>
        <v/>
      </c>
      <c r="BB397" s="190" t="str">
        <f t="shared" si="201"/>
        <v/>
      </c>
      <c r="BC397" s="190" t="str">
        <f t="shared" si="201"/>
        <v/>
      </c>
      <c r="BD397" s="190" t="str">
        <f t="shared" si="201"/>
        <v/>
      </c>
      <c r="BE397" s="190" t="str">
        <f t="shared" si="199"/>
        <v/>
      </c>
      <c r="BF397" s="190" t="str">
        <f t="shared" si="199"/>
        <v/>
      </c>
      <c r="BG397" s="190" t="str">
        <f t="shared" si="199"/>
        <v/>
      </c>
      <c r="BH397" s="190" t="str">
        <f t="shared" si="199"/>
        <v/>
      </c>
      <c r="BI397" s="190" t="str">
        <f t="shared" si="199"/>
        <v/>
      </c>
      <c r="BJ397" s="190" t="str">
        <f t="shared" si="199"/>
        <v/>
      </c>
      <c r="BK397" s="190" t="str">
        <f t="shared" si="199"/>
        <v/>
      </c>
      <c r="BL397" s="190" t="str">
        <f t="shared" si="199"/>
        <v/>
      </c>
      <c r="BM397" s="190" t="str">
        <f t="shared" si="199"/>
        <v/>
      </c>
      <c r="BN397" s="190" t="str">
        <f t="shared" si="199"/>
        <v/>
      </c>
      <c r="BO397" s="190" t="str">
        <f t="shared" si="199"/>
        <v/>
      </c>
      <c r="BP397" s="190" t="str">
        <f t="shared" si="199"/>
        <v/>
      </c>
      <c r="BQ397" s="190" t="str">
        <f t="shared" si="199"/>
        <v/>
      </c>
      <c r="BR397" s="190" t="str">
        <f t="shared" si="199"/>
        <v/>
      </c>
      <c r="BS397" s="190" t="str">
        <f t="shared" si="192"/>
        <v/>
      </c>
      <c r="BT397" s="190" t="str">
        <f t="shared" si="190"/>
        <v/>
      </c>
      <c r="BU397" s="190" t="str">
        <f t="shared" si="190"/>
        <v/>
      </c>
      <c r="BV397" s="190" t="str">
        <f t="shared" si="190"/>
        <v/>
      </c>
      <c r="BW397" s="190" t="str">
        <f t="shared" si="190"/>
        <v/>
      </c>
      <c r="BX397" s="190" t="str">
        <f t="shared" si="190"/>
        <v/>
      </c>
      <c r="BY397" s="190" t="str">
        <f t="shared" ref="BT397:BY400" si="202">IF(BY$2&gt;LEN($H397),IF(BY$1=1,IF(LEN($H397)=2,"0"&amp;$H397,""),""),RIGHT(LEFT($H397,BY$2),3))</f>
        <v/>
      </c>
      <c r="BZ397" t="e">
        <f>IF(LEFT(B397,6)=$A$1,IF(ISERROR(FIND(SALES!$M$8,MPAN!H397)),"",TRUE),"")</f>
        <v>#N/A</v>
      </c>
    </row>
    <row r="398" spans="1:78" x14ac:dyDescent="0.25">
      <c r="A398" t="e">
        <f>IF(BZ398=TRUE,BZ398&amp;COUNTIF($BZ$3:BZ398,"TRUE"),"")</f>
        <v>#N/A</v>
      </c>
      <c r="B398" s="625" t="str">
        <f t="shared" si="184"/>
        <v>00</v>
      </c>
      <c r="C398" s="626">
        <f>'F12'!E401</f>
        <v>0</v>
      </c>
      <c r="D398" s="1" t="str">
        <f t="shared" si="185"/>
        <v>0</v>
      </c>
      <c r="E398" s="1" t="str">
        <f t="shared" si="186"/>
        <v>0</v>
      </c>
      <c r="F398" t="str">
        <f t="shared" si="187"/>
        <v>0</v>
      </c>
      <c r="G398" t="e">
        <f t="shared" si="188"/>
        <v>#VALUE!</v>
      </c>
      <c r="H398" s="1">
        <f>'F12'!F401</f>
        <v>0</v>
      </c>
      <c r="I398" s="197">
        <f t="shared" si="189"/>
        <v>0.25</v>
      </c>
      <c r="J398" s="190" t="str">
        <f t="shared" si="200"/>
        <v/>
      </c>
      <c r="K398" s="190" t="str">
        <f t="shared" si="200"/>
        <v/>
      </c>
      <c r="L398" s="190" t="str">
        <f t="shared" si="200"/>
        <v/>
      </c>
      <c r="M398" s="190" t="str">
        <f t="shared" si="200"/>
        <v/>
      </c>
      <c r="N398" s="190" t="str">
        <f t="shared" si="200"/>
        <v/>
      </c>
      <c r="O398" s="190" t="str">
        <f t="shared" si="200"/>
        <v/>
      </c>
      <c r="P398" s="190" t="str">
        <f t="shared" si="200"/>
        <v/>
      </c>
      <c r="Q398" s="190" t="str">
        <f t="shared" si="200"/>
        <v/>
      </c>
      <c r="R398" s="190" t="str">
        <f t="shared" si="200"/>
        <v/>
      </c>
      <c r="S398" s="190" t="str">
        <f t="shared" si="200"/>
        <v/>
      </c>
      <c r="T398" s="190" t="str">
        <f t="shared" si="200"/>
        <v/>
      </c>
      <c r="U398" s="190" t="str">
        <f t="shared" si="200"/>
        <v/>
      </c>
      <c r="V398" s="190" t="str">
        <f t="shared" si="200"/>
        <v/>
      </c>
      <c r="W398" s="190" t="str">
        <f t="shared" si="200"/>
        <v/>
      </c>
      <c r="X398" s="190" t="str">
        <f t="shared" si="200"/>
        <v/>
      </c>
      <c r="Y398" s="190" t="str">
        <f t="shared" si="200"/>
        <v/>
      </c>
      <c r="Z398" s="190" t="str">
        <f t="shared" si="198"/>
        <v/>
      </c>
      <c r="AA398" s="190" t="str">
        <f t="shared" si="198"/>
        <v/>
      </c>
      <c r="AB398" s="190" t="str">
        <f t="shared" si="198"/>
        <v/>
      </c>
      <c r="AC398" s="190" t="str">
        <f t="shared" si="198"/>
        <v/>
      </c>
      <c r="AD398" s="190" t="str">
        <f t="shared" si="198"/>
        <v/>
      </c>
      <c r="AE398" s="190" t="str">
        <f t="shared" si="198"/>
        <v/>
      </c>
      <c r="AF398" s="190" t="str">
        <f t="shared" si="198"/>
        <v/>
      </c>
      <c r="AG398" s="190" t="str">
        <f t="shared" si="198"/>
        <v/>
      </c>
      <c r="AH398" s="190" t="str">
        <f t="shared" si="198"/>
        <v/>
      </c>
      <c r="AI398" s="190" t="str">
        <f t="shared" si="198"/>
        <v/>
      </c>
      <c r="AJ398" s="190" t="str">
        <f t="shared" si="198"/>
        <v/>
      </c>
      <c r="AK398" s="190" t="str">
        <f t="shared" si="198"/>
        <v/>
      </c>
      <c r="AL398" s="190" t="str">
        <f t="shared" si="198"/>
        <v/>
      </c>
      <c r="AM398" s="190" t="str">
        <f t="shared" si="198"/>
        <v/>
      </c>
      <c r="AN398" s="190" t="str">
        <f t="shared" si="198"/>
        <v/>
      </c>
      <c r="AO398" s="190" t="str">
        <f t="shared" si="201"/>
        <v/>
      </c>
      <c r="AP398" s="190" t="str">
        <f t="shared" si="201"/>
        <v/>
      </c>
      <c r="AQ398" s="190" t="str">
        <f t="shared" si="201"/>
        <v/>
      </c>
      <c r="AR398" s="190" t="str">
        <f t="shared" si="201"/>
        <v/>
      </c>
      <c r="AS398" s="190" t="str">
        <f t="shared" si="201"/>
        <v/>
      </c>
      <c r="AT398" s="190" t="str">
        <f t="shared" si="201"/>
        <v/>
      </c>
      <c r="AU398" s="190" t="str">
        <f t="shared" si="201"/>
        <v/>
      </c>
      <c r="AV398" s="190" t="str">
        <f t="shared" si="201"/>
        <v/>
      </c>
      <c r="AW398" s="190" t="str">
        <f t="shared" si="201"/>
        <v/>
      </c>
      <c r="AX398" s="190" t="str">
        <f t="shared" si="201"/>
        <v/>
      </c>
      <c r="AY398" s="190" t="str">
        <f t="shared" si="201"/>
        <v/>
      </c>
      <c r="AZ398" s="190" t="str">
        <f t="shared" si="201"/>
        <v/>
      </c>
      <c r="BA398" s="190" t="str">
        <f t="shared" si="201"/>
        <v/>
      </c>
      <c r="BB398" s="190" t="str">
        <f t="shared" si="201"/>
        <v/>
      </c>
      <c r="BC398" s="190" t="str">
        <f t="shared" si="201"/>
        <v/>
      </c>
      <c r="BD398" s="190" t="str">
        <f t="shared" si="201"/>
        <v/>
      </c>
      <c r="BE398" s="190" t="str">
        <f t="shared" si="199"/>
        <v/>
      </c>
      <c r="BF398" s="190" t="str">
        <f t="shared" si="199"/>
        <v/>
      </c>
      <c r="BG398" s="190" t="str">
        <f t="shared" si="199"/>
        <v/>
      </c>
      <c r="BH398" s="190" t="str">
        <f t="shared" si="199"/>
        <v/>
      </c>
      <c r="BI398" s="190" t="str">
        <f t="shared" si="199"/>
        <v/>
      </c>
      <c r="BJ398" s="190" t="str">
        <f t="shared" si="199"/>
        <v/>
      </c>
      <c r="BK398" s="190" t="str">
        <f t="shared" si="199"/>
        <v/>
      </c>
      <c r="BL398" s="190" t="str">
        <f t="shared" si="199"/>
        <v/>
      </c>
      <c r="BM398" s="190" t="str">
        <f t="shared" si="199"/>
        <v/>
      </c>
      <c r="BN398" s="190" t="str">
        <f t="shared" si="199"/>
        <v/>
      </c>
      <c r="BO398" s="190" t="str">
        <f t="shared" si="199"/>
        <v/>
      </c>
      <c r="BP398" s="190" t="str">
        <f t="shared" si="199"/>
        <v/>
      </c>
      <c r="BQ398" s="190" t="str">
        <f t="shared" si="199"/>
        <v/>
      </c>
      <c r="BR398" s="190" t="str">
        <f t="shared" si="199"/>
        <v/>
      </c>
      <c r="BS398" s="190" t="str">
        <f t="shared" si="192"/>
        <v/>
      </c>
      <c r="BT398" s="190" t="str">
        <f t="shared" si="202"/>
        <v/>
      </c>
      <c r="BU398" s="190" t="str">
        <f t="shared" si="202"/>
        <v/>
      </c>
      <c r="BV398" s="190" t="str">
        <f t="shared" si="202"/>
        <v/>
      </c>
      <c r="BW398" s="190" t="str">
        <f t="shared" si="202"/>
        <v/>
      </c>
      <c r="BX398" s="190" t="str">
        <f t="shared" si="202"/>
        <v/>
      </c>
      <c r="BY398" s="190" t="str">
        <f t="shared" si="202"/>
        <v/>
      </c>
      <c r="BZ398" t="e">
        <f>IF(LEFT(B398,6)=$A$1,IF(ISERROR(FIND(SALES!$M$8,MPAN!H398)),"",TRUE),"")</f>
        <v>#N/A</v>
      </c>
    </row>
    <row r="399" spans="1:78" x14ac:dyDescent="0.25">
      <c r="A399" t="e">
        <f>IF(BZ399=TRUE,BZ399&amp;COUNTIF($BZ$3:BZ399,"TRUE"),"")</f>
        <v>#N/A</v>
      </c>
      <c r="B399" s="625" t="str">
        <f t="shared" si="184"/>
        <v>00</v>
      </c>
      <c r="C399" s="626">
        <f>'F12'!E402</f>
        <v>0</v>
      </c>
      <c r="D399" s="1" t="str">
        <f t="shared" si="185"/>
        <v>0</v>
      </c>
      <c r="E399" s="1" t="str">
        <f t="shared" si="186"/>
        <v>0</v>
      </c>
      <c r="F399" t="str">
        <f t="shared" si="187"/>
        <v>0</v>
      </c>
      <c r="G399" t="e">
        <f t="shared" si="188"/>
        <v>#VALUE!</v>
      </c>
      <c r="H399" s="1">
        <f>'F12'!F402</f>
        <v>0</v>
      </c>
      <c r="I399" s="197">
        <f t="shared" si="189"/>
        <v>0.25</v>
      </c>
      <c r="J399" s="190" t="str">
        <f t="shared" si="200"/>
        <v/>
      </c>
      <c r="K399" s="190" t="str">
        <f t="shared" si="200"/>
        <v/>
      </c>
      <c r="L399" s="190" t="str">
        <f t="shared" si="200"/>
        <v/>
      </c>
      <c r="M399" s="190" t="str">
        <f t="shared" si="200"/>
        <v/>
      </c>
      <c r="N399" s="190" t="str">
        <f t="shared" si="200"/>
        <v/>
      </c>
      <c r="O399" s="190" t="str">
        <f t="shared" si="200"/>
        <v/>
      </c>
      <c r="P399" s="190" t="str">
        <f t="shared" si="200"/>
        <v/>
      </c>
      <c r="Q399" s="190" t="str">
        <f t="shared" si="200"/>
        <v/>
      </c>
      <c r="R399" s="190" t="str">
        <f t="shared" si="200"/>
        <v/>
      </c>
      <c r="S399" s="190" t="str">
        <f t="shared" si="200"/>
        <v/>
      </c>
      <c r="T399" s="190" t="str">
        <f t="shared" si="200"/>
        <v/>
      </c>
      <c r="U399" s="190" t="str">
        <f t="shared" si="200"/>
        <v/>
      </c>
      <c r="V399" s="190" t="str">
        <f t="shared" si="200"/>
        <v/>
      </c>
      <c r="W399" s="190" t="str">
        <f t="shared" si="200"/>
        <v/>
      </c>
      <c r="X399" s="190" t="str">
        <f t="shared" si="200"/>
        <v/>
      </c>
      <c r="Y399" s="190" t="str">
        <f t="shared" si="200"/>
        <v/>
      </c>
      <c r="Z399" s="190" t="str">
        <f t="shared" si="198"/>
        <v/>
      </c>
      <c r="AA399" s="190" t="str">
        <f t="shared" si="198"/>
        <v/>
      </c>
      <c r="AB399" s="190" t="str">
        <f t="shared" si="198"/>
        <v/>
      </c>
      <c r="AC399" s="190" t="str">
        <f t="shared" si="198"/>
        <v/>
      </c>
      <c r="AD399" s="190" t="str">
        <f t="shared" si="198"/>
        <v/>
      </c>
      <c r="AE399" s="190" t="str">
        <f t="shared" si="198"/>
        <v/>
      </c>
      <c r="AF399" s="190" t="str">
        <f t="shared" si="198"/>
        <v/>
      </c>
      <c r="AG399" s="190" t="str">
        <f t="shared" si="198"/>
        <v/>
      </c>
      <c r="AH399" s="190" t="str">
        <f t="shared" si="198"/>
        <v/>
      </c>
      <c r="AI399" s="190" t="str">
        <f t="shared" si="198"/>
        <v/>
      </c>
      <c r="AJ399" s="190" t="str">
        <f t="shared" si="198"/>
        <v/>
      </c>
      <c r="AK399" s="190" t="str">
        <f t="shared" si="198"/>
        <v/>
      </c>
      <c r="AL399" s="190" t="str">
        <f t="shared" si="198"/>
        <v/>
      </c>
      <c r="AM399" s="190" t="str">
        <f t="shared" ref="Z399:AN400" si="203">IF(AM$2&gt;LEN($H399),IF(AM$1=1,IF(LEN($H399)=2,"0"&amp;$H399,""),""),RIGHT(LEFT($H399,AM$2),3))</f>
        <v/>
      </c>
      <c r="AN399" s="190" t="str">
        <f t="shared" si="203"/>
        <v/>
      </c>
      <c r="AO399" s="190" t="str">
        <f t="shared" si="201"/>
        <v/>
      </c>
      <c r="AP399" s="190" t="str">
        <f t="shared" si="201"/>
        <v/>
      </c>
      <c r="AQ399" s="190" t="str">
        <f t="shared" si="201"/>
        <v/>
      </c>
      <c r="AR399" s="190" t="str">
        <f t="shared" si="201"/>
        <v/>
      </c>
      <c r="AS399" s="190" t="str">
        <f t="shared" si="201"/>
        <v/>
      </c>
      <c r="AT399" s="190" t="str">
        <f t="shared" si="201"/>
        <v/>
      </c>
      <c r="AU399" s="190" t="str">
        <f t="shared" si="201"/>
        <v/>
      </c>
      <c r="AV399" s="190" t="str">
        <f t="shared" si="201"/>
        <v/>
      </c>
      <c r="AW399" s="190" t="str">
        <f t="shared" si="201"/>
        <v/>
      </c>
      <c r="AX399" s="190" t="str">
        <f t="shared" si="201"/>
        <v/>
      </c>
      <c r="AY399" s="190" t="str">
        <f t="shared" si="201"/>
        <v/>
      </c>
      <c r="AZ399" s="190" t="str">
        <f t="shared" si="201"/>
        <v/>
      </c>
      <c r="BA399" s="190" t="str">
        <f t="shared" si="201"/>
        <v/>
      </c>
      <c r="BB399" s="190" t="str">
        <f t="shared" si="201"/>
        <v/>
      </c>
      <c r="BC399" s="190" t="str">
        <f t="shared" si="201"/>
        <v/>
      </c>
      <c r="BD399" s="190" t="str">
        <f t="shared" si="201"/>
        <v/>
      </c>
      <c r="BE399" s="190" t="str">
        <f t="shared" si="199"/>
        <v/>
      </c>
      <c r="BF399" s="190" t="str">
        <f t="shared" si="199"/>
        <v/>
      </c>
      <c r="BG399" s="190" t="str">
        <f t="shared" si="199"/>
        <v/>
      </c>
      <c r="BH399" s="190" t="str">
        <f t="shared" si="199"/>
        <v/>
      </c>
      <c r="BI399" s="190" t="str">
        <f t="shared" si="199"/>
        <v/>
      </c>
      <c r="BJ399" s="190" t="str">
        <f t="shared" si="199"/>
        <v/>
      </c>
      <c r="BK399" s="190" t="str">
        <f t="shared" si="199"/>
        <v/>
      </c>
      <c r="BL399" s="190" t="str">
        <f t="shared" si="199"/>
        <v/>
      </c>
      <c r="BM399" s="190" t="str">
        <f t="shared" si="199"/>
        <v/>
      </c>
      <c r="BN399" s="190" t="str">
        <f t="shared" si="199"/>
        <v/>
      </c>
      <c r="BO399" s="190" t="str">
        <f t="shared" si="199"/>
        <v/>
      </c>
      <c r="BP399" s="190" t="str">
        <f t="shared" si="199"/>
        <v/>
      </c>
      <c r="BQ399" s="190" t="str">
        <f t="shared" si="199"/>
        <v/>
      </c>
      <c r="BR399" s="190" t="str">
        <f t="shared" si="199"/>
        <v/>
      </c>
      <c r="BS399" s="190" t="str">
        <f t="shared" si="192"/>
        <v/>
      </c>
      <c r="BT399" s="190" t="str">
        <f t="shared" si="202"/>
        <v/>
      </c>
      <c r="BU399" s="190" t="str">
        <f t="shared" si="202"/>
        <v/>
      </c>
      <c r="BV399" s="190" t="str">
        <f t="shared" si="202"/>
        <v/>
      </c>
      <c r="BW399" s="190" t="str">
        <f t="shared" si="202"/>
        <v/>
      </c>
      <c r="BX399" s="190" t="str">
        <f t="shared" si="202"/>
        <v/>
      </c>
      <c r="BY399" s="190" t="str">
        <f t="shared" si="202"/>
        <v/>
      </c>
      <c r="BZ399" t="e">
        <f>IF(LEFT(B399,6)=$A$1,IF(ISERROR(FIND(SALES!$M$8,MPAN!H399)),"",TRUE),"")</f>
        <v>#N/A</v>
      </c>
    </row>
    <row r="400" spans="1:78" x14ac:dyDescent="0.25">
      <c r="A400" t="e">
        <f>IF(BZ400=TRUE,BZ400&amp;COUNTIF($BZ$3:BZ400,"TRUE"),"")</f>
        <v>#N/A</v>
      </c>
      <c r="B400" s="625" t="str">
        <f t="shared" si="184"/>
        <v>00</v>
      </c>
      <c r="C400" s="626">
        <f>'F12'!E403</f>
        <v>0</v>
      </c>
      <c r="D400" s="1" t="str">
        <f t="shared" si="185"/>
        <v>0</v>
      </c>
      <c r="E400" s="1" t="str">
        <f t="shared" si="186"/>
        <v>0</v>
      </c>
      <c r="F400" t="str">
        <f t="shared" si="187"/>
        <v>0</v>
      </c>
      <c r="G400" t="e">
        <f t="shared" si="188"/>
        <v>#VALUE!</v>
      </c>
      <c r="H400" s="1">
        <f>'F12'!F403</f>
        <v>0</v>
      </c>
      <c r="I400" s="197">
        <f t="shared" si="189"/>
        <v>0.25</v>
      </c>
      <c r="J400" s="190" t="str">
        <f t="shared" si="200"/>
        <v/>
      </c>
      <c r="K400" s="190" t="str">
        <f t="shared" si="200"/>
        <v/>
      </c>
      <c r="L400" s="190" t="str">
        <f t="shared" si="200"/>
        <v/>
      </c>
      <c r="M400" s="190" t="str">
        <f t="shared" si="200"/>
        <v/>
      </c>
      <c r="N400" s="190" t="str">
        <f t="shared" si="200"/>
        <v/>
      </c>
      <c r="O400" s="190" t="str">
        <f t="shared" si="200"/>
        <v/>
      </c>
      <c r="P400" s="190" t="str">
        <f t="shared" si="200"/>
        <v/>
      </c>
      <c r="Q400" s="190" t="str">
        <f t="shared" si="200"/>
        <v/>
      </c>
      <c r="R400" s="190" t="str">
        <f t="shared" si="200"/>
        <v/>
      </c>
      <c r="S400" s="190" t="str">
        <f t="shared" si="200"/>
        <v/>
      </c>
      <c r="T400" s="190" t="str">
        <f t="shared" si="200"/>
        <v/>
      </c>
      <c r="U400" s="190" t="str">
        <f t="shared" si="200"/>
        <v/>
      </c>
      <c r="V400" s="190" t="str">
        <f t="shared" si="200"/>
        <v/>
      </c>
      <c r="W400" s="190" t="str">
        <f t="shared" si="200"/>
        <v/>
      </c>
      <c r="X400" s="190" t="str">
        <f t="shared" si="200"/>
        <v/>
      </c>
      <c r="Y400" s="190" t="str">
        <f t="shared" si="200"/>
        <v/>
      </c>
      <c r="Z400" s="190" t="str">
        <f t="shared" si="203"/>
        <v/>
      </c>
      <c r="AA400" s="190" t="str">
        <f t="shared" si="203"/>
        <v/>
      </c>
      <c r="AB400" s="190" t="str">
        <f t="shared" si="203"/>
        <v/>
      </c>
      <c r="AC400" s="190" t="str">
        <f t="shared" si="203"/>
        <v/>
      </c>
      <c r="AD400" s="190" t="str">
        <f t="shared" si="203"/>
        <v/>
      </c>
      <c r="AE400" s="190" t="str">
        <f t="shared" si="203"/>
        <v/>
      </c>
      <c r="AF400" s="190" t="str">
        <f t="shared" si="203"/>
        <v/>
      </c>
      <c r="AG400" s="190" t="str">
        <f t="shared" si="203"/>
        <v/>
      </c>
      <c r="AH400" s="190" t="str">
        <f t="shared" si="203"/>
        <v/>
      </c>
      <c r="AI400" s="190" t="str">
        <f t="shared" si="203"/>
        <v/>
      </c>
      <c r="AJ400" s="190" t="str">
        <f t="shared" si="203"/>
        <v/>
      </c>
      <c r="AK400" s="190" t="str">
        <f t="shared" si="203"/>
        <v/>
      </c>
      <c r="AL400" s="190" t="str">
        <f t="shared" si="203"/>
        <v/>
      </c>
      <c r="AM400" s="190" t="str">
        <f t="shared" si="203"/>
        <v/>
      </c>
      <c r="AN400" s="190" t="str">
        <f t="shared" si="203"/>
        <v/>
      </c>
      <c r="AO400" s="190" t="str">
        <f t="shared" si="201"/>
        <v/>
      </c>
      <c r="AP400" s="190" t="str">
        <f t="shared" si="201"/>
        <v/>
      </c>
      <c r="AQ400" s="190" t="str">
        <f t="shared" si="201"/>
        <v/>
      </c>
      <c r="AR400" s="190" t="str">
        <f t="shared" si="201"/>
        <v/>
      </c>
      <c r="AS400" s="190" t="str">
        <f t="shared" si="201"/>
        <v/>
      </c>
      <c r="AT400" s="190" t="str">
        <f t="shared" si="201"/>
        <v/>
      </c>
      <c r="AU400" s="190" t="str">
        <f t="shared" si="201"/>
        <v/>
      </c>
      <c r="AV400" s="190" t="str">
        <f t="shared" si="201"/>
        <v/>
      </c>
      <c r="AW400" s="190" t="str">
        <f t="shared" si="201"/>
        <v/>
      </c>
      <c r="AX400" s="190" t="str">
        <f t="shared" si="201"/>
        <v/>
      </c>
      <c r="AY400" s="190" t="str">
        <f t="shared" si="201"/>
        <v/>
      </c>
      <c r="AZ400" s="190" t="str">
        <f t="shared" si="201"/>
        <v/>
      </c>
      <c r="BA400" s="190" t="str">
        <f t="shared" si="201"/>
        <v/>
      </c>
      <c r="BB400" s="190" t="str">
        <f t="shared" si="201"/>
        <v/>
      </c>
      <c r="BC400" s="190" t="str">
        <f t="shared" si="201"/>
        <v/>
      </c>
      <c r="BD400" s="190" t="str">
        <f t="shared" si="201"/>
        <v/>
      </c>
      <c r="BE400" s="190" t="str">
        <f t="shared" si="199"/>
        <v/>
      </c>
      <c r="BF400" s="190" t="str">
        <f t="shared" si="199"/>
        <v/>
      </c>
      <c r="BG400" s="190" t="str">
        <f t="shared" si="199"/>
        <v/>
      </c>
      <c r="BH400" s="190" t="str">
        <f t="shared" si="199"/>
        <v/>
      </c>
      <c r="BI400" s="190" t="str">
        <f t="shared" si="199"/>
        <v/>
      </c>
      <c r="BJ400" s="190" t="str">
        <f t="shared" si="199"/>
        <v/>
      </c>
      <c r="BK400" s="190" t="str">
        <f t="shared" ref="BK400:BR400" si="204">IF(BK$2&gt;LEN($H400),IF(BK$1=1,IF(LEN($H400)=2,"0"&amp;$H400,""),""),RIGHT(LEFT($H400,BK$2),3))</f>
        <v/>
      </c>
      <c r="BL400" s="190" t="str">
        <f t="shared" si="204"/>
        <v/>
      </c>
      <c r="BM400" s="190" t="str">
        <f t="shared" si="204"/>
        <v/>
      </c>
      <c r="BN400" s="190" t="str">
        <f t="shared" si="204"/>
        <v/>
      </c>
      <c r="BO400" s="190" t="str">
        <f t="shared" si="204"/>
        <v/>
      </c>
      <c r="BP400" s="190" t="str">
        <f t="shared" si="204"/>
        <v/>
      </c>
      <c r="BQ400" s="190" t="str">
        <f t="shared" si="204"/>
        <v/>
      </c>
      <c r="BR400" s="190" t="str">
        <f t="shared" si="204"/>
        <v/>
      </c>
      <c r="BS400" s="190" t="str">
        <f t="shared" si="192"/>
        <v/>
      </c>
      <c r="BT400" s="190" t="str">
        <f t="shared" si="202"/>
        <v/>
      </c>
      <c r="BU400" s="190" t="str">
        <f t="shared" si="202"/>
        <v/>
      </c>
      <c r="BV400" s="190" t="str">
        <f t="shared" si="202"/>
        <v/>
      </c>
      <c r="BW400" s="190" t="str">
        <f t="shared" si="202"/>
        <v/>
      </c>
      <c r="BX400" s="190" t="str">
        <f t="shared" si="202"/>
        <v/>
      </c>
      <c r="BY400" s="190" t="str">
        <f t="shared" si="202"/>
        <v/>
      </c>
      <c r="BZ400" t="e">
        <f>IF(LEFT(B400,6)=$A$1,IF(ISERROR(FIND(SALES!$M$8,MPAN!H400)),"",TRUE),"")</f>
        <v>#N/A</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C401"/>
  <sheetViews>
    <sheetView zoomScale="85" zoomScaleNormal="85" workbookViewId="0">
      <selection sqref="A1:XFD1048576"/>
    </sheetView>
  </sheetViews>
  <sheetFormatPr defaultRowHeight="15" x14ac:dyDescent="0.25"/>
  <cols>
    <col min="1" max="1" width="9.140625" style="181"/>
    <col min="2" max="2" width="10.42578125" style="181" bestFit="1" customWidth="1"/>
    <col min="3" max="3" width="9.140625" style="181"/>
    <col min="4" max="4" width="20.42578125" style="1014" bestFit="1" customWidth="1"/>
    <col min="5" max="5" width="33.85546875" style="904" bestFit="1" customWidth="1"/>
    <col min="6" max="6" width="224.5703125" style="190" bestFit="1" customWidth="1"/>
    <col min="7" max="7" width="18.5703125" style="181" bestFit="1" customWidth="1"/>
    <col min="8" max="8" width="13.28515625" style="181" bestFit="1" customWidth="1"/>
    <col min="9" max="9" width="9.140625" style="182"/>
    <col min="10" max="10" width="19.5703125" style="183" bestFit="1" customWidth="1"/>
    <col min="11" max="11" width="18.42578125" style="182" bestFit="1" customWidth="1"/>
    <col min="12" max="12" width="20.140625" style="182" bestFit="1" customWidth="1"/>
    <col min="13" max="13" width="12.28515625" style="182" bestFit="1" customWidth="1"/>
    <col min="14" max="14" width="10.140625" style="182" bestFit="1" customWidth="1"/>
    <col min="15" max="15" width="19.5703125" style="182" bestFit="1" customWidth="1"/>
    <col min="16" max="16" width="18.42578125" style="182" bestFit="1" customWidth="1"/>
    <col min="17" max="17" width="19.85546875" style="182" bestFit="1" customWidth="1"/>
    <col min="18" max="19" width="18.7109375" style="182" bestFit="1" customWidth="1"/>
    <col min="20" max="20" width="9.5703125" style="182" bestFit="1" customWidth="1"/>
    <col min="21" max="21" width="8.28515625" style="181" bestFit="1" customWidth="1"/>
    <col min="22" max="22" width="6.5703125" style="182" bestFit="1" customWidth="1"/>
    <col min="23" max="25" width="13.85546875" style="182" bestFit="1" customWidth="1"/>
    <col min="26" max="26" width="17.42578125" style="182" bestFit="1" customWidth="1"/>
    <col min="27" max="29" width="9.140625" style="182"/>
    <col min="258" max="258" width="10.42578125" bestFit="1" customWidth="1"/>
    <col min="260" max="260" width="20.42578125" bestFit="1" customWidth="1"/>
    <col min="261" max="261" width="33.85546875" bestFit="1" customWidth="1"/>
    <col min="262" max="262" width="222.5703125" bestFit="1" customWidth="1"/>
    <col min="263" max="263" width="18.5703125" bestFit="1" customWidth="1"/>
    <col min="264" max="264" width="18.5703125" customWidth="1"/>
    <col min="266" max="266" width="19.5703125" bestFit="1" customWidth="1"/>
    <col min="267" max="267" width="18.42578125" bestFit="1" customWidth="1"/>
    <col min="268" max="268" width="20.140625" bestFit="1" customWidth="1"/>
    <col min="269" max="269" width="12.28515625" bestFit="1" customWidth="1"/>
    <col min="270" max="270" width="10.140625" bestFit="1" customWidth="1"/>
    <col min="271" max="271" width="19.5703125" bestFit="1" customWidth="1"/>
    <col min="272" max="272" width="18.42578125" bestFit="1" customWidth="1"/>
    <col min="273" max="273" width="19.85546875" bestFit="1" customWidth="1"/>
    <col min="274" max="275" width="18.7109375" bestFit="1" customWidth="1"/>
    <col min="276" max="276" width="9.5703125" bestFit="1" customWidth="1"/>
    <col min="277" max="277" width="8.28515625" bestFit="1" customWidth="1"/>
    <col min="278" max="278" width="6.5703125" bestFit="1" customWidth="1"/>
    <col min="279" max="281" width="13.85546875" bestFit="1" customWidth="1"/>
    <col min="282" max="282" width="17.42578125" bestFit="1" customWidth="1"/>
    <col min="514" max="514" width="10.42578125" bestFit="1" customWidth="1"/>
    <col min="516" max="516" width="20.42578125" bestFit="1" customWidth="1"/>
    <col min="517" max="517" width="33.85546875" bestFit="1" customWidth="1"/>
    <col min="518" max="518" width="222.5703125" bestFit="1" customWidth="1"/>
    <col min="519" max="519" width="18.5703125" bestFit="1" customWidth="1"/>
    <col min="520" max="520" width="18.5703125" customWidth="1"/>
    <col min="522" max="522" width="19.5703125" bestFit="1" customWidth="1"/>
    <col min="523" max="523" width="18.42578125" bestFit="1" customWidth="1"/>
    <col min="524" max="524" width="20.140625" bestFit="1" customWidth="1"/>
    <col min="525" max="525" width="12.28515625" bestFit="1" customWidth="1"/>
    <col min="526" max="526" width="10.140625" bestFit="1" customWidth="1"/>
    <col min="527" max="527" width="19.5703125" bestFit="1" customWidth="1"/>
    <col min="528" max="528" width="18.42578125" bestFit="1" customWidth="1"/>
    <col min="529" max="529" width="19.85546875" bestFit="1" customWidth="1"/>
    <col min="530" max="531" width="18.7109375" bestFit="1" customWidth="1"/>
    <col min="532" max="532" width="9.5703125" bestFit="1" customWidth="1"/>
    <col min="533" max="533" width="8.28515625" bestFit="1" customWidth="1"/>
    <col min="534" max="534" width="6.5703125" bestFit="1" customWidth="1"/>
    <col min="535" max="537" width="13.85546875" bestFit="1" customWidth="1"/>
    <col min="538" max="538" width="17.42578125" bestFit="1" customWidth="1"/>
    <col min="770" max="770" width="10.42578125" bestFit="1" customWidth="1"/>
    <col min="772" max="772" width="20.42578125" bestFit="1" customWidth="1"/>
    <col min="773" max="773" width="33.85546875" bestFit="1" customWidth="1"/>
    <col min="774" max="774" width="222.5703125" bestFit="1" customWidth="1"/>
    <col min="775" max="775" width="18.5703125" bestFit="1" customWidth="1"/>
    <col min="776" max="776" width="18.5703125" customWidth="1"/>
    <col min="778" max="778" width="19.5703125" bestFit="1" customWidth="1"/>
    <col min="779" max="779" width="18.42578125" bestFit="1" customWidth="1"/>
    <col min="780" max="780" width="20.140625" bestFit="1" customWidth="1"/>
    <col min="781" max="781" width="12.28515625" bestFit="1" customWidth="1"/>
    <col min="782" max="782" width="10.140625" bestFit="1" customWidth="1"/>
    <col min="783" max="783" width="19.5703125" bestFit="1" customWidth="1"/>
    <col min="784" max="784" width="18.42578125" bestFit="1" customWidth="1"/>
    <col min="785" max="785" width="19.85546875" bestFit="1" customWidth="1"/>
    <col min="786" max="787" width="18.7109375" bestFit="1" customWidth="1"/>
    <col min="788" max="788" width="9.5703125" bestFit="1" customWidth="1"/>
    <col min="789" max="789" width="8.28515625" bestFit="1" customWidth="1"/>
    <col min="790" max="790" width="6.5703125" bestFit="1" customWidth="1"/>
    <col min="791" max="793" width="13.85546875" bestFit="1" customWidth="1"/>
    <col min="794" max="794" width="17.42578125" bestFit="1" customWidth="1"/>
    <col min="1026" max="1026" width="10.42578125" bestFit="1" customWidth="1"/>
    <col min="1028" max="1028" width="20.42578125" bestFit="1" customWidth="1"/>
    <col min="1029" max="1029" width="33.85546875" bestFit="1" customWidth="1"/>
    <col min="1030" max="1030" width="222.5703125" bestFit="1" customWidth="1"/>
    <col min="1031" max="1031" width="18.5703125" bestFit="1" customWidth="1"/>
    <col min="1032" max="1032" width="18.5703125" customWidth="1"/>
    <col min="1034" max="1034" width="19.5703125" bestFit="1" customWidth="1"/>
    <col min="1035" max="1035" width="18.42578125" bestFit="1" customWidth="1"/>
    <col min="1036" max="1036" width="20.140625" bestFit="1" customWidth="1"/>
    <col min="1037" max="1037" width="12.28515625" bestFit="1" customWidth="1"/>
    <col min="1038" max="1038" width="10.140625" bestFit="1" customWidth="1"/>
    <col min="1039" max="1039" width="19.5703125" bestFit="1" customWidth="1"/>
    <col min="1040" max="1040" width="18.42578125" bestFit="1" customWidth="1"/>
    <col min="1041" max="1041" width="19.85546875" bestFit="1" customWidth="1"/>
    <col min="1042" max="1043" width="18.7109375" bestFit="1" customWidth="1"/>
    <col min="1044" max="1044" width="9.5703125" bestFit="1" customWidth="1"/>
    <col min="1045" max="1045" width="8.28515625" bestFit="1" customWidth="1"/>
    <col min="1046" max="1046" width="6.5703125" bestFit="1" customWidth="1"/>
    <col min="1047" max="1049" width="13.85546875" bestFit="1" customWidth="1"/>
    <col min="1050" max="1050" width="17.42578125" bestFit="1" customWidth="1"/>
    <col min="1282" max="1282" width="10.42578125" bestFit="1" customWidth="1"/>
    <col min="1284" max="1284" width="20.42578125" bestFit="1" customWidth="1"/>
    <col min="1285" max="1285" width="33.85546875" bestFit="1" customWidth="1"/>
    <col min="1286" max="1286" width="222.5703125" bestFit="1" customWidth="1"/>
    <col min="1287" max="1287" width="18.5703125" bestFit="1" customWidth="1"/>
    <col min="1288" max="1288" width="18.5703125" customWidth="1"/>
    <col min="1290" max="1290" width="19.5703125" bestFit="1" customWidth="1"/>
    <col min="1291" max="1291" width="18.42578125" bestFit="1" customWidth="1"/>
    <col min="1292" max="1292" width="20.140625" bestFit="1" customWidth="1"/>
    <col min="1293" max="1293" width="12.28515625" bestFit="1" customWidth="1"/>
    <col min="1294" max="1294" width="10.140625" bestFit="1" customWidth="1"/>
    <col min="1295" max="1295" width="19.5703125" bestFit="1" customWidth="1"/>
    <col min="1296" max="1296" width="18.42578125" bestFit="1" customWidth="1"/>
    <col min="1297" max="1297" width="19.85546875" bestFit="1" customWidth="1"/>
    <col min="1298" max="1299" width="18.7109375" bestFit="1" customWidth="1"/>
    <col min="1300" max="1300" width="9.5703125" bestFit="1" customWidth="1"/>
    <col min="1301" max="1301" width="8.28515625" bestFit="1" customWidth="1"/>
    <col min="1302" max="1302" width="6.5703125" bestFit="1" customWidth="1"/>
    <col min="1303" max="1305" width="13.85546875" bestFit="1" customWidth="1"/>
    <col min="1306" max="1306" width="17.42578125" bestFit="1" customWidth="1"/>
    <col min="1538" max="1538" width="10.42578125" bestFit="1" customWidth="1"/>
    <col min="1540" max="1540" width="20.42578125" bestFit="1" customWidth="1"/>
    <col min="1541" max="1541" width="33.85546875" bestFit="1" customWidth="1"/>
    <col min="1542" max="1542" width="222.5703125" bestFit="1" customWidth="1"/>
    <col min="1543" max="1543" width="18.5703125" bestFit="1" customWidth="1"/>
    <col min="1544" max="1544" width="18.5703125" customWidth="1"/>
    <col min="1546" max="1546" width="19.5703125" bestFit="1" customWidth="1"/>
    <col min="1547" max="1547" width="18.42578125" bestFit="1" customWidth="1"/>
    <col min="1548" max="1548" width="20.140625" bestFit="1" customWidth="1"/>
    <col min="1549" max="1549" width="12.28515625" bestFit="1" customWidth="1"/>
    <col min="1550" max="1550" width="10.140625" bestFit="1" customWidth="1"/>
    <col min="1551" max="1551" width="19.5703125" bestFit="1" customWidth="1"/>
    <col min="1552" max="1552" width="18.42578125" bestFit="1" customWidth="1"/>
    <col min="1553" max="1553" width="19.85546875" bestFit="1" customWidth="1"/>
    <col min="1554" max="1555" width="18.7109375" bestFit="1" customWidth="1"/>
    <col min="1556" max="1556" width="9.5703125" bestFit="1" customWidth="1"/>
    <col min="1557" max="1557" width="8.28515625" bestFit="1" customWidth="1"/>
    <col min="1558" max="1558" width="6.5703125" bestFit="1" customWidth="1"/>
    <col min="1559" max="1561" width="13.85546875" bestFit="1" customWidth="1"/>
    <col min="1562" max="1562" width="17.42578125" bestFit="1" customWidth="1"/>
    <col min="1794" max="1794" width="10.42578125" bestFit="1" customWidth="1"/>
    <col min="1796" max="1796" width="20.42578125" bestFit="1" customWidth="1"/>
    <col min="1797" max="1797" width="33.85546875" bestFit="1" customWidth="1"/>
    <col min="1798" max="1798" width="222.5703125" bestFit="1" customWidth="1"/>
    <col min="1799" max="1799" width="18.5703125" bestFit="1" customWidth="1"/>
    <col min="1800" max="1800" width="18.5703125" customWidth="1"/>
    <col min="1802" max="1802" width="19.5703125" bestFit="1" customWidth="1"/>
    <col min="1803" max="1803" width="18.42578125" bestFit="1" customWidth="1"/>
    <col min="1804" max="1804" width="20.140625" bestFit="1" customWidth="1"/>
    <col min="1805" max="1805" width="12.28515625" bestFit="1" customWidth="1"/>
    <col min="1806" max="1806" width="10.140625" bestFit="1" customWidth="1"/>
    <col min="1807" max="1807" width="19.5703125" bestFit="1" customWidth="1"/>
    <col min="1808" max="1808" width="18.42578125" bestFit="1" customWidth="1"/>
    <col min="1809" max="1809" width="19.85546875" bestFit="1" customWidth="1"/>
    <col min="1810" max="1811" width="18.7109375" bestFit="1" customWidth="1"/>
    <col min="1812" max="1812" width="9.5703125" bestFit="1" customWidth="1"/>
    <col min="1813" max="1813" width="8.28515625" bestFit="1" customWidth="1"/>
    <col min="1814" max="1814" width="6.5703125" bestFit="1" customWidth="1"/>
    <col min="1815" max="1817" width="13.85546875" bestFit="1" customWidth="1"/>
    <col min="1818" max="1818" width="17.42578125" bestFit="1" customWidth="1"/>
    <col min="2050" max="2050" width="10.42578125" bestFit="1" customWidth="1"/>
    <col min="2052" max="2052" width="20.42578125" bestFit="1" customWidth="1"/>
    <col min="2053" max="2053" width="33.85546875" bestFit="1" customWidth="1"/>
    <col min="2054" max="2054" width="222.5703125" bestFit="1" customWidth="1"/>
    <col min="2055" max="2055" width="18.5703125" bestFit="1" customWidth="1"/>
    <col min="2056" max="2056" width="18.5703125" customWidth="1"/>
    <col min="2058" max="2058" width="19.5703125" bestFit="1" customWidth="1"/>
    <col min="2059" max="2059" width="18.42578125" bestFit="1" customWidth="1"/>
    <col min="2060" max="2060" width="20.140625" bestFit="1" customWidth="1"/>
    <col min="2061" max="2061" width="12.28515625" bestFit="1" customWidth="1"/>
    <col min="2062" max="2062" width="10.140625" bestFit="1" customWidth="1"/>
    <col min="2063" max="2063" width="19.5703125" bestFit="1" customWidth="1"/>
    <col min="2064" max="2064" width="18.42578125" bestFit="1" customWidth="1"/>
    <col min="2065" max="2065" width="19.85546875" bestFit="1" customWidth="1"/>
    <col min="2066" max="2067" width="18.7109375" bestFit="1" customWidth="1"/>
    <col min="2068" max="2068" width="9.5703125" bestFit="1" customWidth="1"/>
    <col min="2069" max="2069" width="8.28515625" bestFit="1" customWidth="1"/>
    <col min="2070" max="2070" width="6.5703125" bestFit="1" customWidth="1"/>
    <col min="2071" max="2073" width="13.85546875" bestFit="1" customWidth="1"/>
    <col min="2074" max="2074" width="17.42578125" bestFit="1" customWidth="1"/>
    <col min="2306" max="2306" width="10.42578125" bestFit="1" customWidth="1"/>
    <col min="2308" max="2308" width="20.42578125" bestFit="1" customWidth="1"/>
    <col min="2309" max="2309" width="33.85546875" bestFit="1" customWidth="1"/>
    <col min="2310" max="2310" width="222.5703125" bestFit="1" customWidth="1"/>
    <col min="2311" max="2311" width="18.5703125" bestFit="1" customWidth="1"/>
    <col min="2312" max="2312" width="18.5703125" customWidth="1"/>
    <col min="2314" max="2314" width="19.5703125" bestFit="1" customWidth="1"/>
    <col min="2315" max="2315" width="18.42578125" bestFit="1" customWidth="1"/>
    <col min="2316" max="2316" width="20.140625" bestFit="1" customWidth="1"/>
    <col min="2317" max="2317" width="12.28515625" bestFit="1" customWidth="1"/>
    <col min="2318" max="2318" width="10.140625" bestFit="1" customWidth="1"/>
    <col min="2319" max="2319" width="19.5703125" bestFit="1" customWidth="1"/>
    <col min="2320" max="2320" width="18.42578125" bestFit="1" customWidth="1"/>
    <col min="2321" max="2321" width="19.85546875" bestFit="1" customWidth="1"/>
    <col min="2322" max="2323" width="18.7109375" bestFit="1" customWidth="1"/>
    <col min="2324" max="2324" width="9.5703125" bestFit="1" customWidth="1"/>
    <col min="2325" max="2325" width="8.28515625" bestFit="1" customWidth="1"/>
    <col min="2326" max="2326" width="6.5703125" bestFit="1" customWidth="1"/>
    <col min="2327" max="2329" width="13.85546875" bestFit="1" customWidth="1"/>
    <col min="2330" max="2330" width="17.42578125" bestFit="1" customWidth="1"/>
    <col min="2562" max="2562" width="10.42578125" bestFit="1" customWidth="1"/>
    <col min="2564" max="2564" width="20.42578125" bestFit="1" customWidth="1"/>
    <col min="2565" max="2565" width="33.85546875" bestFit="1" customWidth="1"/>
    <col min="2566" max="2566" width="222.5703125" bestFit="1" customWidth="1"/>
    <col min="2567" max="2567" width="18.5703125" bestFit="1" customWidth="1"/>
    <col min="2568" max="2568" width="18.5703125" customWidth="1"/>
    <col min="2570" max="2570" width="19.5703125" bestFit="1" customWidth="1"/>
    <col min="2571" max="2571" width="18.42578125" bestFit="1" customWidth="1"/>
    <col min="2572" max="2572" width="20.140625" bestFit="1" customWidth="1"/>
    <col min="2573" max="2573" width="12.28515625" bestFit="1" customWidth="1"/>
    <col min="2574" max="2574" width="10.140625" bestFit="1" customWidth="1"/>
    <col min="2575" max="2575" width="19.5703125" bestFit="1" customWidth="1"/>
    <col min="2576" max="2576" width="18.42578125" bestFit="1" customWidth="1"/>
    <col min="2577" max="2577" width="19.85546875" bestFit="1" customWidth="1"/>
    <col min="2578" max="2579" width="18.7109375" bestFit="1" customWidth="1"/>
    <col min="2580" max="2580" width="9.5703125" bestFit="1" customWidth="1"/>
    <col min="2581" max="2581" width="8.28515625" bestFit="1" customWidth="1"/>
    <col min="2582" max="2582" width="6.5703125" bestFit="1" customWidth="1"/>
    <col min="2583" max="2585" width="13.85546875" bestFit="1" customWidth="1"/>
    <col min="2586" max="2586" width="17.42578125" bestFit="1" customWidth="1"/>
    <col min="2818" max="2818" width="10.42578125" bestFit="1" customWidth="1"/>
    <col min="2820" max="2820" width="20.42578125" bestFit="1" customWidth="1"/>
    <col min="2821" max="2821" width="33.85546875" bestFit="1" customWidth="1"/>
    <col min="2822" max="2822" width="222.5703125" bestFit="1" customWidth="1"/>
    <col min="2823" max="2823" width="18.5703125" bestFit="1" customWidth="1"/>
    <col min="2824" max="2824" width="18.5703125" customWidth="1"/>
    <col min="2826" max="2826" width="19.5703125" bestFit="1" customWidth="1"/>
    <col min="2827" max="2827" width="18.42578125" bestFit="1" customWidth="1"/>
    <col min="2828" max="2828" width="20.140625" bestFit="1" customWidth="1"/>
    <col min="2829" max="2829" width="12.28515625" bestFit="1" customWidth="1"/>
    <col min="2830" max="2830" width="10.140625" bestFit="1" customWidth="1"/>
    <col min="2831" max="2831" width="19.5703125" bestFit="1" customWidth="1"/>
    <col min="2832" max="2832" width="18.42578125" bestFit="1" customWidth="1"/>
    <col min="2833" max="2833" width="19.85546875" bestFit="1" customWidth="1"/>
    <col min="2834" max="2835" width="18.7109375" bestFit="1" customWidth="1"/>
    <col min="2836" max="2836" width="9.5703125" bestFit="1" customWidth="1"/>
    <col min="2837" max="2837" width="8.28515625" bestFit="1" customWidth="1"/>
    <col min="2838" max="2838" width="6.5703125" bestFit="1" customWidth="1"/>
    <col min="2839" max="2841" width="13.85546875" bestFit="1" customWidth="1"/>
    <col min="2842" max="2842" width="17.42578125" bestFit="1" customWidth="1"/>
    <col min="3074" max="3074" width="10.42578125" bestFit="1" customWidth="1"/>
    <col min="3076" max="3076" width="20.42578125" bestFit="1" customWidth="1"/>
    <col min="3077" max="3077" width="33.85546875" bestFit="1" customWidth="1"/>
    <col min="3078" max="3078" width="222.5703125" bestFit="1" customWidth="1"/>
    <col min="3079" max="3079" width="18.5703125" bestFit="1" customWidth="1"/>
    <col min="3080" max="3080" width="18.5703125" customWidth="1"/>
    <col min="3082" max="3082" width="19.5703125" bestFit="1" customWidth="1"/>
    <col min="3083" max="3083" width="18.42578125" bestFit="1" customWidth="1"/>
    <col min="3084" max="3084" width="20.140625" bestFit="1" customWidth="1"/>
    <col min="3085" max="3085" width="12.28515625" bestFit="1" customWidth="1"/>
    <col min="3086" max="3086" width="10.140625" bestFit="1" customWidth="1"/>
    <col min="3087" max="3087" width="19.5703125" bestFit="1" customWidth="1"/>
    <col min="3088" max="3088" width="18.42578125" bestFit="1" customWidth="1"/>
    <col min="3089" max="3089" width="19.85546875" bestFit="1" customWidth="1"/>
    <col min="3090" max="3091" width="18.7109375" bestFit="1" customWidth="1"/>
    <col min="3092" max="3092" width="9.5703125" bestFit="1" customWidth="1"/>
    <col min="3093" max="3093" width="8.28515625" bestFit="1" customWidth="1"/>
    <col min="3094" max="3094" width="6.5703125" bestFit="1" customWidth="1"/>
    <col min="3095" max="3097" width="13.85546875" bestFit="1" customWidth="1"/>
    <col min="3098" max="3098" width="17.42578125" bestFit="1" customWidth="1"/>
    <col min="3330" max="3330" width="10.42578125" bestFit="1" customWidth="1"/>
    <col min="3332" max="3332" width="20.42578125" bestFit="1" customWidth="1"/>
    <col min="3333" max="3333" width="33.85546875" bestFit="1" customWidth="1"/>
    <col min="3334" max="3334" width="222.5703125" bestFit="1" customWidth="1"/>
    <col min="3335" max="3335" width="18.5703125" bestFit="1" customWidth="1"/>
    <col min="3336" max="3336" width="18.5703125" customWidth="1"/>
    <col min="3338" max="3338" width="19.5703125" bestFit="1" customWidth="1"/>
    <col min="3339" max="3339" width="18.42578125" bestFit="1" customWidth="1"/>
    <col min="3340" max="3340" width="20.140625" bestFit="1" customWidth="1"/>
    <col min="3341" max="3341" width="12.28515625" bestFit="1" customWidth="1"/>
    <col min="3342" max="3342" width="10.140625" bestFit="1" customWidth="1"/>
    <col min="3343" max="3343" width="19.5703125" bestFit="1" customWidth="1"/>
    <col min="3344" max="3344" width="18.42578125" bestFit="1" customWidth="1"/>
    <col min="3345" max="3345" width="19.85546875" bestFit="1" customWidth="1"/>
    <col min="3346" max="3347" width="18.7109375" bestFit="1" customWidth="1"/>
    <col min="3348" max="3348" width="9.5703125" bestFit="1" customWidth="1"/>
    <col min="3349" max="3349" width="8.28515625" bestFit="1" customWidth="1"/>
    <col min="3350" max="3350" width="6.5703125" bestFit="1" customWidth="1"/>
    <col min="3351" max="3353" width="13.85546875" bestFit="1" customWidth="1"/>
    <col min="3354" max="3354" width="17.42578125" bestFit="1" customWidth="1"/>
    <col min="3586" max="3586" width="10.42578125" bestFit="1" customWidth="1"/>
    <col min="3588" max="3588" width="20.42578125" bestFit="1" customWidth="1"/>
    <col min="3589" max="3589" width="33.85546875" bestFit="1" customWidth="1"/>
    <col min="3590" max="3590" width="222.5703125" bestFit="1" customWidth="1"/>
    <col min="3591" max="3591" width="18.5703125" bestFit="1" customWidth="1"/>
    <col min="3592" max="3592" width="18.5703125" customWidth="1"/>
    <col min="3594" max="3594" width="19.5703125" bestFit="1" customWidth="1"/>
    <col min="3595" max="3595" width="18.42578125" bestFit="1" customWidth="1"/>
    <col min="3596" max="3596" width="20.140625" bestFit="1" customWidth="1"/>
    <col min="3597" max="3597" width="12.28515625" bestFit="1" customWidth="1"/>
    <col min="3598" max="3598" width="10.140625" bestFit="1" customWidth="1"/>
    <col min="3599" max="3599" width="19.5703125" bestFit="1" customWidth="1"/>
    <col min="3600" max="3600" width="18.42578125" bestFit="1" customWidth="1"/>
    <col min="3601" max="3601" width="19.85546875" bestFit="1" customWidth="1"/>
    <col min="3602" max="3603" width="18.7109375" bestFit="1" customWidth="1"/>
    <col min="3604" max="3604" width="9.5703125" bestFit="1" customWidth="1"/>
    <col min="3605" max="3605" width="8.28515625" bestFit="1" customWidth="1"/>
    <col min="3606" max="3606" width="6.5703125" bestFit="1" customWidth="1"/>
    <col min="3607" max="3609" width="13.85546875" bestFit="1" customWidth="1"/>
    <col min="3610" max="3610" width="17.42578125" bestFit="1" customWidth="1"/>
    <col min="3842" max="3842" width="10.42578125" bestFit="1" customWidth="1"/>
    <col min="3844" max="3844" width="20.42578125" bestFit="1" customWidth="1"/>
    <col min="3845" max="3845" width="33.85546875" bestFit="1" customWidth="1"/>
    <col min="3846" max="3846" width="222.5703125" bestFit="1" customWidth="1"/>
    <col min="3847" max="3847" width="18.5703125" bestFit="1" customWidth="1"/>
    <col min="3848" max="3848" width="18.5703125" customWidth="1"/>
    <col min="3850" max="3850" width="19.5703125" bestFit="1" customWidth="1"/>
    <col min="3851" max="3851" width="18.42578125" bestFit="1" customWidth="1"/>
    <col min="3852" max="3852" width="20.140625" bestFit="1" customWidth="1"/>
    <col min="3853" max="3853" width="12.28515625" bestFit="1" customWidth="1"/>
    <col min="3854" max="3854" width="10.140625" bestFit="1" customWidth="1"/>
    <col min="3855" max="3855" width="19.5703125" bestFit="1" customWidth="1"/>
    <col min="3856" max="3856" width="18.42578125" bestFit="1" customWidth="1"/>
    <col min="3857" max="3857" width="19.85546875" bestFit="1" customWidth="1"/>
    <col min="3858" max="3859" width="18.7109375" bestFit="1" customWidth="1"/>
    <col min="3860" max="3860" width="9.5703125" bestFit="1" customWidth="1"/>
    <col min="3861" max="3861" width="8.28515625" bestFit="1" customWidth="1"/>
    <col min="3862" max="3862" width="6.5703125" bestFit="1" customWidth="1"/>
    <col min="3863" max="3865" width="13.85546875" bestFit="1" customWidth="1"/>
    <col min="3866" max="3866" width="17.42578125" bestFit="1" customWidth="1"/>
    <col min="4098" max="4098" width="10.42578125" bestFit="1" customWidth="1"/>
    <col min="4100" max="4100" width="20.42578125" bestFit="1" customWidth="1"/>
    <col min="4101" max="4101" width="33.85546875" bestFit="1" customWidth="1"/>
    <col min="4102" max="4102" width="222.5703125" bestFit="1" customWidth="1"/>
    <col min="4103" max="4103" width="18.5703125" bestFit="1" customWidth="1"/>
    <col min="4104" max="4104" width="18.5703125" customWidth="1"/>
    <col min="4106" max="4106" width="19.5703125" bestFit="1" customWidth="1"/>
    <col min="4107" max="4107" width="18.42578125" bestFit="1" customWidth="1"/>
    <col min="4108" max="4108" width="20.140625" bestFit="1" customWidth="1"/>
    <col min="4109" max="4109" width="12.28515625" bestFit="1" customWidth="1"/>
    <col min="4110" max="4110" width="10.140625" bestFit="1" customWidth="1"/>
    <col min="4111" max="4111" width="19.5703125" bestFit="1" customWidth="1"/>
    <col min="4112" max="4112" width="18.42578125" bestFit="1" customWidth="1"/>
    <col min="4113" max="4113" width="19.85546875" bestFit="1" customWidth="1"/>
    <col min="4114" max="4115" width="18.7109375" bestFit="1" customWidth="1"/>
    <col min="4116" max="4116" width="9.5703125" bestFit="1" customWidth="1"/>
    <col min="4117" max="4117" width="8.28515625" bestFit="1" customWidth="1"/>
    <col min="4118" max="4118" width="6.5703125" bestFit="1" customWidth="1"/>
    <col min="4119" max="4121" width="13.85546875" bestFit="1" customWidth="1"/>
    <col min="4122" max="4122" width="17.42578125" bestFit="1" customWidth="1"/>
    <col min="4354" max="4354" width="10.42578125" bestFit="1" customWidth="1"/>
    <col min="4356" max="4356" width="20.42578125" bestFit="1" customWidth="1"/>
    <col min="4357" max="4357" width="33.85546875" bestFit="1" customWidth="1"/>
    <col min="4358" max="4358" width="222.5703125" bestFit="1" customWidth="1"/>
    <col min="4359" max="4359" width="18.5703125" bestFit="1" customWidth="1"/>
    <col min="4360" max="4360" width="18.5703125" customWidth="1"/>
    <col min="4362" max="4362" width="19.5703125" bestFit="1" customWidth="1"/>
    <col min="4363" max="4363" width="18.42578125" bestFit="1" customWidth="1"/>
    <col min="4364" max="4364" width="20.140625" bestFit="1" customWidth="1"/>
    <col min="4365" max="4365" width="12.28515625" bestFit="1" customWidth="1"/>
    <col min="4366" max="4366" width="10.140625" bestFit="1" customWidth="1"/>
    <col min="4367" max="4367" width="19.5703125" bestFit="1" customWidth="1"/>
    <col min="4368" max="4368" width="18.42578125" bestFit="1" customWidth="1"/>
    <col min="4369" max="4369" width="19.85546875" bestFit="1" customWidth="1"/>
    <col min="4370" max="4371" width="18.7109375" bestFit="1" customWidth="1"/>
    <col min="4372" max="4372" width="9.5703125" bestFit="1" customWidth="1"/>
    <col min="4373" max="4373" width="8.28515625" bestFit="1" customWidth="1"/>
    <col min="4374" max="4374" width="6.5703125" bestFit="1" customWidth="1"/>
    <col min="4375" max="4377" width="13.85546875" bestFit="1" customWidth="1"/>
    <col min="4378" max="4378" width="17.42578125" bestFit="1" customWidth="1"/>
    <col min="4610" max="4610" width="10.42578125" bestFit="1" customWidth="1"/>
    <col min="4612" max="4612" width="20.42578125" bestFit="1" customWidth="1"/>
    <col min="4613" max="4613" width="33.85546875" bestFit="1" customWidth="1"/>
    <col min="4614" max="4614" width="222.5703125" bestFit="1" customWidth="1"/>
    <col min="4615" max="4615" width="18.5703125" bestFit="1" customWidth="1"/>
    <col min="4616" max="4616" width="18.5703125" customWidth="1"/>
    <col min="4618" max="4618" width="19.5703125" bestFit="1" customWidth="1"/>
    <col min="4619" max="4619" width="18.42578125" bestFit="1" customWidth="1"/>
    <col min="4620" max="4620" width="20.140625" bestFit="1" customWidth="1"/>
    <col min="4621" max="4621" width="12.28515625" bestFit="1" customWidth="1"/>
    <col min="4622" max="4622" width="10.140625" bestFit="1" customWidth="1"/>
    <col min="4623" max="4623" width="19.5703125" bestFit="1" customWidth="1"/>
    <col min="4624" max="4624" width="18.42578125" bestFit="1" customWidth="1"/>
    <col min="4625" max="4625" width="19.85546875" bestFit="1" customWidth="1"/>
    <col min="4626" max="4627" width="18.7109375" bestFit="1" customWidth="1"/>
    <col min="4628" max="4628" width="9.5703125" bestFit="1" customWidth="1"/>
    <col min="4629" max="4629" width="8.28515625" bestFit="1" customWidth="1"/>
    <col min="4630" max="4630" width="6.5703125" bestFit="1" customWidth="1"/>
    <col min="4631" max="4633" width="13.85546875" bestFit="1" customWidth="1"/>
    <col min="4634" max="4634" width="17.42578125" bestFit="1" customWidth="1"/>
    <col min="4866" max="4866" width="10.42578125" bestFit="1" customWidth="1"/>
    <col min="4868" max="4868" width="20.42578125" bestFit="1" customWidth="1"/>
    <col min="4869" max="4869" width="33.85546875" bestFit="1" customWidth="1"/>
    <col min="4870" max="4870" width="222.5703125" bestFit="1" customWidth="1"/>
    <col min="4871" max="4871" width="18.5703125" bestFit="1" customWidth="1"/>
    <col min="4872" max="4872" width="18.5703125" customWidth="1"/>
    <col min="4874" max="4874" width="19.5703125" bestFit="1" customWidth="1"/>
    <col min="4875" max="4875" width="18.42578125" bestFit="1" customWidth="1"/>
    <col min="4876" max="4876" width="20.140625" bestFit="1" customWidth="1"/>
    <col min="4877" max="4877" width="12.28515625" bestFit="1" customWidth="1"/>
    <col min="4878" max="4878" width="10.140625" bestFit="1" customWidth="1"/>
    <col min="4879" max="4879" width="19.5703125" bestFit="1" customWidth="1"/>
    <col min="4880" max="4880" width="18.42578125" bestFit="1" customWidth="1"/>
    <col min="4881" max="4881" width="19.85546875" bestFit="1" customWidth="1"/>
    <col min="4882" max="4883" width="18.7109375" bestFit="1" customWidth="1"/>
    <col min="4884" max="4884" width="9.5703125" bestFit="1" customWidth="1"/>
    <col min="4885" max="4885" width="8.28515625" bestFit="1" customWidth="1"/>
    <col min="4886" max="4886" width="6.5703125" bestFit="1" customWidth="1"/>
    <col min="4887" max="4889" width="13.85546875" bestFit="1" customWidth="1"/>
    <col min="4890" max="4890" width="17.42578125" bestFit="1" customWidth="1"/>
    <col min="5122" max="5122" width="10.42578125" bestFit="1" customWidth="1"/>
    <col min="5124" max="5124" width="20.42578125" bestFit="1" customWidth="1"/>
    <col min="5125" max="5125" width="33.85546875" bestFit="1" customWidth="1"/>
    <col min="5126" max="5126" width="222.5703125" bestFit="1" customWidth="1"/>
    <col min="5127" max="5127" width="18.5703125" bestFit="1" customWidth="1"/>
    <col min="5128" max="5128" width="18.5703125" customWidth="1"/>
    <col min="5130" max="5130" width="19.5703125" bestFit="1" customWidth="1"/>
    <col min="5131" max="5131" width="18.42578125" bestFit="1" customWidth="1"/>
    <col min="5132" max="5132" width="20.140625" bestFit="1" customWidth="1"/>
    <col min="5133" max="5133" width="12.28515625" bestFit="1" customWidth="1"/>
    <col min="5134" max="5134" width="10.140625" bestFit="1" customWidth="1"/>
    <col min="5135" max="5135" width="19.5703125" bestFit="1" customWidth="1"/>
    <col min="5136" max="5136" width="18.42578125" bestFit="1" customWidth="1"/>
    <col min="5137" max="5137" width="19.85546875" bestFit="1" customWidth="1"/>
    <col min="5138" max="5139" width="18.7109375" bestFit="1" customWidth="1"/>
    <col min="5140" max="5140" width="9.5703125" bestFit="1" customWidth="1"/>
    <col min="5141" max="5141" width="8.28515625" bestFit="1" customWidth="1"/>
    <col min="5142" max="5142" width="6.5703125" bestFit="1" customWidth="1"/>
    <col min="5143" max="5145" width="13.85546875" bestFit="1" customWidth="1"/>
    <col min="5146" max="5146" width="17.42578125" bestFit="1" customWidth="1"/>
    <col min="5378" max="5378" width="10.42578125" bestFit="1" customWidth="1"/>
    <col min="5380" max="5380" width="20.42578125" bestFit="1" customWidth="1"/>
    <col min="5381" max="5381" width="33.85546875" bestFit="1" customWidth="1"/>
    <col min="5382" max="5382" width="222.5703125" bestFit="1" customWidth="1"/>
    <col min="5383" max="5383" width="18.5703125" bestFit="1" customWidth="1"/>
    <col min="5384" max="5384" width="18.5703125" customWidth="1"/>
    <col min="5386" max="5386" width="19.5703125" bestFit="1" customWidth="1"/>
    <col min="5387" max="5387" width="18.42578125" bestFit="1" customWidth="1"/>
    <col min="5388" max="5388" width="20.140625" bestFit="1" customWidth="1"/>
    <col min="5389" max="5389" width="12.28515625" bestFit="1" customWidth="1"/>
    <col min="5390" max="5390" width="10.140625" bestFit="1" customWidth="1"/>
    <col min="5391" max="5391" width="19.5703125" bestFit="1" customWidth="1"/>
    <col min="5392" max="5392" width="18.42578125" bestFit="1" customWidth="1"/>
    <col min="5393" max="5393" width="19.85546875" bestFit="1" customWidth="1"/>
    <col min="5394" max="5395" width="18.7109375" bestFit="1" customWidth="1"/>
    <col min="5396" max="5396" width="9.5703125" bestFit="1" customWidth="1"/>
    <col min="5397" max="5397" width="8.28515625" bestFit="1" customWidth="1"/>
    <col min="5398" max="5398" width="6.5703125" bestFit="1" customWidth="1"/>
    <col min="5399" max="5401" width="13.85546875" bestFit="1" customWidth="1"/>
    <col min="5402" max="5402" width="17.42578125" bestFit="1" customWidth="1"/>
    <col min="5634" max="5634" width="10.42578125" bestFit="1" customWidth="1"/>
    <col min="5636" max="5636" width="20.42578125" bestFit="1" customWidth="1"/>
    <col min="5637" max="5637" width="33.85546875" bestFit="1" customWidth="1"/>
    <col min="5638" max="5638" width="222.5703125" bestFit="1" customWidth="1"/>
    <col min="5639" max="5639" width="18.5703125" bestFit="1" customWidth="1"/>
    <col min="5640" max="5640" width="18.5703125" customWidth="1"/>
    <col min="5642" max="5642" width="19.5703125" bestFit="1" customWidth="1"/>
    <col min="5643" max="5643" width="18.42578125" bestFit="1" customWidth="1"/>
    <col min="5644" max="5644" width="20.140625" bestFit="1" customWidth="1"/>
    <col min="5645" max="5645" width="12.28515625" bestFit="1" customWidth="1"/>
    <col min="5646" max="5646" width="10.140625" bestFit="1" customWidth="1"/>
    <col min="5647" max="5647" width="19.5703125" bestFit="1" customWidth="1"/>
    <col min="5648" max="5648" width="18.42578125" bestFit="1" customWidth="1"/>
    <col min="5649" max="5649" width="19.85546875" bestFit="1" customWidth="1"/>
    <col min="5650" max="5651" width="18.7109375" bestFit="1" customWidth="1"/>
    <col min="5652" max="5652" width="9.5703125" bestFit="1" customWidth="1"/>
    <col min="5653" max="5653" width="8.28515625" bestFit="1" customWidth="1"/>
    <col min="5654" max="5654" width="6.5703125" bestFit="1" customWidth="1"/>
    <col min="5655" max="5657" width="13.85546875" bestFit="1" customWidth="1"/>
    <col min="5658" max="5658" width="17.42578125" bestFit="1" customWidth="1"/>
    <col min="5890" max="5890" width="10.42578125" bestFit="1" customWidth="1"/>
    <col min="5892" max="5892" width="20.42578125" bestFit="1" customWidth="1"/>
    <col min="5893" max="5893" width="33.85546875" bestFit="1" customWidth="1"/>
    <col min="5894" max="5894" width="222.5703125" bestFit="1" customWidth="1"/>
    <col min="5895" max="5895" width="18.5703125" bestFit="1" customWidth="1"/>
    <col min="5896" max="5896" width="18.5703125" customWidth="1"/>
    <col min="5898" max="5898" width="19.5703125" bestFit="1" customWidth="1"/>
    <col min="5899" max="5899" width="18.42578125" bestFit="1" customWidth="1"/>
    <col min="5900" max="5900" width="20.140625" bestFit="1" customWidth="1"/>
    <col min="5901" max="5901" width="12.28515625" bestFit="1" customWidth="1"/>
    <col min="5902" max="5902" width="10.140625" bestFit="1" customWidth="1"/>
    <col min="5903" max="5903" width="19.5703125" bestFit="1" customWidth="1"/>
    <col min="5904" max="5904" width="18.42578125" bestFit="1" customWidth="1"/>
    <col min="5905" max="5905" width="19.85546875" bestFit="1" customWidth="1"/>
    <col min="5906" max="5907" width="18.7109375" bestFit="1" customWidth="1"/>
    <col min="5908" max="5908" width="9.5703125" bestFit="1" customWidth="1"/>
    <col min="5909" max="5909" width="8.28515625" bestFit="1" customWidth="1"/>
    <col min="5910" max="5910" width="6.5703125" bestFit="1" customWidth="1"/>
    <col min="5911" max="5913" width="13.85546875" bestFit="1" customWidth="1"/>
    <col min="5914" max="5914" width="17.42578125" bestFit="1" customWidth="1"/>
    <col min="6146" max="6146" width="10.42578125" bestFit="1" customWidth="1"/>
    <col min="6148" max="6148" width="20.42578125" bestFit="1" customWidth="1"/>
    <col min="6149" max="6149" width="33.85546875" bestFit="1" customWidth="1"/>
    <col min="6150" max="6150" width="222.5703125" bestFit="1" customWidth="1"/>
    <col min="6151" max="6151" width="18.5703125" bestFit="1" customWidth="1"/>
    <col min="6152" max="6152" width="18.5703125" customWidth="1"/>
    <col min="6154" max="6154" width="19.5703125" bestFit="1" customWidth="1"/>
    <col min="6155" max="6155" width="18.42578125" bestFit="1" customWidth="1"/>
    <col min="6156" max="6156" width="20.140625" bestFit="1" customWidth="1"/>
    <col min="6157" max="6157" width="12.28515625" bestFit="1" customWidth="1"/>
    <col min="6158" max="6158" width="10.140625" bestFit="1" customWidth="1"/>
    <col min="6159" max="6159" width="19.5703125" bestFit="1" customWidth="1"/>
    <col min="6160" max="6160" width="18.42578125" bestFit="1" customWidth="1"/>
    <col min="6161" max="6161" width="19.85546875" bestFit="1" customWidth="1"/>
    <col min="6162" max="6163" width="18.7109375" bestFit="1" customWidth="1"/>
    <col min="6164" max="6164" width="9.5703125" bestFit="1" customWidth="1"/>
    <col min="6165" max="6165" width="8.28515625" bestFit="1" customWidth="1"/>
    <col min="6166" max="6166" width="6.5703125" bestFit="1" customWidth="1"/>
    <col min="6167" max="6169" width="13.85546875" bestFit="1" customWidth="1"/>
    <col min="6170" max="6170" width="17.42578125" bestFit="1" customWidth="1"/>
    <col min="6402" max="6402" width="10.42578125" bestFit="1" customWidth="1"/>
    <col min="6404" max="6404" width="20.42578125" bestFit="1" customWidth="1"/>
    <col min="6405" max="6405" width="33.85546875" bestFit="1" customWidth="1"/>
    <col min="6406" max="6406" width="222.5703125" bestFit="1" customWidth="1"/>
    <col min="6407" max="6407" width="18.5703125" bestFit="1" customWidth="1"/>
    <col min="6408" max="6408" width="18.5703125" customWidth="1"/>
    <col min="6410" max="6410" width="19.5703125" bestFit="1" customWidth="1"/>
    <col min="6411" max="6411" width="18.42578125" bestFit="1" customWidth="1"/>
    <col min="6412" max="6412" width="20.140625" bestFit="1" customWidth="1"/>
    <col min="6413" max="6413" width="12.28515625" bestFit="1" customWidth="1"/>
    <col min="6414" max="6414" width="10.140625" bestFit="1" customWidth="1"/>
    <col min="6415" max="6415" width="19.5703125" bestFit="1" customWidth="1"/>
    <col min="6416" max="6416" width="18.42578125" bestFit="1" customWidth="1"/>
    <col min="6417" max="6417" width="19.85546875" bestFit="1" customWidth="1"/>
    <col min="6418" max="6419" width="18.7109375" bestFit="1" customWidth="1"/>
    <col min="6420" max="6420" width="9.5703125" bestFit="1" customWidth="1"/>
    <col min="6421" max="6421" width="8.28515625" bestFit="1" customWidth="1"/>
    <col min="6422" max="6422" width="6.5703125" bestFit="1" customWidth="1"/>
    <col min="6423" max="6425" width="13.85546875" bestFit="1" customWidth="1"/>
    <col min="6426" max="6426" width="17.42578125" bestFit="1" customWidth="1"/>
    <col min="6658" max="6658" width="10.42578125" bestFit="1" customWidth="1"/>
    <col min="6660" max="6660" width="20.42578125" bestFit="1" customWidth="1"/>
    <col min="6661" max="6661" width="33.85546875" bestFit="1" customWidth="1"/>
    <col min="6662" max="6662" width="222.5703125" bestFit="1" customWidth="1"/>
    <col min="6663" max="6663" width="18.5703125" bestFit="1" customWidth="1"/>
    <col min="6664" max="6664" width="18.5703125" customWidth="1"/>
    <col min="6666" max="6666" width="19.5703125" bestFit="1" customWidth="1"/>
    <col min="6667" max="6667" width="18.42578125" bestFit="1" customWidth="1"/>
    <col min="6668" max="6668" width="20.140625" bestFit="1" customWidth="1"/>
    <col min="6669" max="6669" width="12.28515625" bestFit="1" customWidth="1"/>
    <col min="6670" max="6670" width="10.140625" bestFit="1" customWidth="1"/>
    <col min="6671" max="6671" width="19.5703125" bestFit="1" customWidth="1"/>
    <col min="6672" max="6672" width="18.42578125" bestFit="1" customWidth="1"/>
    <col min="6673" max="6673" width="19.85546875" bestFit="1" customWidth="1"/>
    <col min="6674" max="6675" width="18.7109375" bestFit="1" customWidth="1"/>
    <col min="6676" max="6676" width="9.5703125" bestFit="1" customWidth="1"/>
    <col min="6677" max="6677" width="8.28515625" bestFit="1" customWidth="1"/>
    <col min="6678" max="6678" width="6.5703125" bestFit="1" customWidth="1"/>
    <col min="6679" max="6681" width="13.85546875" bestFit="1" customWidth="1"/>
    <col min="6682" max="6682" width="17.42578125" bestFit="1" customWidth="1"/>
    <col min="6914" max="6914" width="10.42578125" bestFit="1" customWidth="1"/>
    <col min="6916" max="6916" width="20.42578125" bestFit="1" customWidth="1"/>
    <col min="6917" max="6917" width="33.85546875" bestFit="1" customWidth="1"/>
    <col min="6918" max="6918" width="222.5703125" bestFit="1" customWidth="1"/>
    <col min="6919" max="6919" width="18.5703125" bestFit="1" customWidth="1"/>
    <col min="6920" max="6920" width="18.5703125" customWidth="1"/>
    <col min="6922" max="6922" width="19.5703125" bestFit="1" customWidth="1"/>
    <col min="6923" max="6923" width="18.42578125" bestFit="1" customWidth="1"/>
    <col min="6924" max="6924" width="20.140625" bestFit="1" customWidth="1"/>
    <col min="6925" max="6925" width="12.28515625" bestFit="1" customWidth="1"/>
    <col min="6926" max="6926" width="10.140625" bestFit="1" customWidth="1"/>
    <col min="6927" max="6927" width="19.5703125" bestFit="1" customWidth="1"/>
    <col min="6928" max="6928" width="18.42578125" bestFit="1" customWidth="1"/>
    <col min="6929" max="6929" width="19.85546875" bestFit="1" customWidth="1"/>
    <col min="6930" max="6931" width="18.7109375" bestFit="1" customWidth="1"/>
    <col min="6932" max="6932" width="9.5703125" bestFit="1" customWidth="1"/>
    <col min="6933" max="6933" width="8.28515625" bestFit="1" customWidth="1"/>
    <col min="6934" max="6934" width="6.5703125" bestFit="1" customWidth="1"/>
    <col min="6935" max="6937" width="13.85546875" bestFit="1" customWidth="1"/>
    <col min="6938" max="6938" width="17.42578125" bestFit="1" customWidth="1"/>
    <col min="7170" max="7170" width="10.42578125" bestFit="1" customWidth="1"/>
    <col min="7172" max="7172" width="20.42578125" bestFit="1" customWidth="1"/>
    <col min="7173" max="7173" width="33.85546875" bestFit="1" customWidth="1"/>
    <col min="7174" max="7174" width="222.5703125" bestFit="1" customWidth="1"/>
    <col min="7175" max="7175" width="18.5703125" bestFit="1" customWidth="1"/>
    <col min="7176" max="7176" width="18.5703125" customWidth="1"/>
    <col min="7178" max="7178" width="19.5703125" bestFit="1" customWidth="1"/>
    <col min="7179" max="7179" width="18.42578125" bestFit="1" customWidth="1"/>
    <col min="7180" max="7180" width="20.140625" bestFit="1" customWidth="1"/>
    <col min="7181" max="7181" width="12.28515625" bestFit="1" customWidth="1"/>
    <col min="7182" max="7182" width="10.140625" bestFit="1" customWidth="1"/>
    <col min="7183" max="7183" width="19.5703125" bestFit="1" customWidth="1"/>
    <col min="7184" max="7184" width="18.42578125" bestFit="1" customWidth="1"/>
    <col min="7185" max="7185" width="19.85546875" bestFit="1" customWidth="1"/>
    <col min="7186" max="7187" width="18.7109375" bestFit="1" customWidth="1"/>
    <col min="7188" max="7188" width="9.5703125" bestFit="1" customWidth="1"/>
    <col min="7189" max="7189" width="8.28515625" bestFit="1" customWidth="1"/>
    <col min="7190" max="7190" width="6.5703125" bestFit="1" customWidth="1"/>
    <col min="7191" max="7193" width="13.85546875" bestFit="1" customWidth="1"/>
    <col min="7194" max="7194" width="17.42578125" bestFit="1" customWidth="1"/>
    <col min="7426" max="7426" width="10.42578125" bestFit="1" customWidth="1"/>
    <col min="7428" max="7428" width="20.42578125" bestFit="1" customWidth="1"/>
    <col min="7429" max="7429" width="33.85546875" bestFit="1" customWidth="1"/>
    <col min="7430" max="7430" width="222.5703125" bestFit="1" customWidth="1"/>
    <col min="7431" max="7431" width="18.5703125" bestFit="1" customWidth="1"/>
    <col min="7432" max="7432" width="18.5703125" customWidth="1"/>
    <col min="7434" max="7434" width="19.5703125" bestFit="1" customWidth="1"/>
    <col min="7435" max="7435" width="18.42578125" bestFit="1" customWidth="1"/>
    <col min="7436" max="7436" width="20.140625" bestFit="1" customWidth="1"/>
    <col min="7437" max="7437" width="12.28515625" bestFit="1" customWidth="1"/>
    <col min="7438" max="7438" width="10.140625" bestFit="1" customWidth="1"/>
    <col min="7439" max="7439" width="19.5703125" bestFit="1" customWidth="1"/>
    <col min="7440" max="7440" width="18.42578125" bestFit="1" customWidth="1"/>
    <col min="7441" max="7441" width="19.85546875" bestFit="1" customWidth="1"/>
    <col min="7442" max="7443" width="18.7109375" bestFit="1" customWidth="1"/>
    <col min="7444" max="7444" width="9.5703125" bestFit="1" customWidth="1"/>
    <col min="7445" max="7445" width="8.28515625" bestFit="1" customWidth="1"/>
    <col min="7446" max="7446" width="6.5703125" bestFit="1" customWidth="1"/>
    <col min="7447" max="7449" width="13.85546875" bestFit="1" customWidth="1"/>
    <col min="7450" max="7450" width="17.42578125" bestFit="1" customWidth="1"/>
    <col min="7682" max="7682" width="10.42578125" bestFit="1" customWidth="1"/>
    <col min="7684" max="7684" width="20.42578125" bestFit="1" customWidth="1"/>
    <col min="7685" max="7685" width="33.85546875" bestFit="1" customWidth="1"/>
    <col min="7686" max="7686" width="222.5703125" bestFit="1" customWidth="1"/>
    <col min="7687" max="7687" width="18.5703125" bestFit="1" customWidth="1"/>
    <col min="7688" max="7688" width="18.5703125" customWidth="1"/>
    <col min="7690" max="7690" width="19.5703125" bestFit="1" customWidth="1"/>
    <col min="7691" max="7691" width="18.42578125" bestFit="1" customWidth="1"/>
    <col min="7692" max="7692" width="20.140625" bestFit="1" customWidth="1"/>
    <col min="7693" max="7693" width="12.28515625" bestFit="1" customWidth="1"/>
    <col min="7694" max="7694" width="10.140625" bestFit="1" customWidth="1"/>
    <col min="7695" max="7695" width="19.5703125" bestFit="1" customWidth="1"/>
    <col min="7696" max="7696" width="18.42578125" bestFit="1" customWidth="1"/>
    <col min="7697" max="7697" width="19.85546875" bestFit="1" customWidth="1"/>
    <col min="7698" max="7699" width="18.7109375" bestFit="1" customWidth="1"/>
    <col min="7700" max="7700" width="9.5703125" bestFit="1" customWidth="1"/>
    <col min="7701" max="7701" width="8.28515625" bestFit="1" customWidth="1"/>
    <col min="7702" max="7702" width="6.5703125" bestFit="1" customWidth="1"/>
    <col min="7703" max="7705" width="13.85546875" bestFit="1" customWidth="1"/>
    <col min="7706" max="7706" width="17.42578125" bestFit="1" customWidth="1"/>
    <col min="7938" max="7938" width="10.42578125" bestFit="1" customWidth="1"/>
    <col min="7940" max="7940" width="20.42578125" bestFit="1" customWidth="1"/>
    <col min="7941" max="7941" width="33.85546875" bestFit="1" customWidth="1"/>
    <col min="7942" max="7942" width="222.5703125" bestFit="1" customWidth="1"/>
    <col min="7943" max="7943" width="18.5703125" bestFit="1" customWidth="1"/>
    <col min="7944" max="7944" width="18.5703125" customWidth="1"/>
    <col min="7946" max="7946" width="19.5703125" bestFit="1" customWidth="1"/>
    <col min="7947" max="7947" width="18.42578125" bestFit="1" customWidth="1"/>
    <col min="7948" max="7948" width="20.140625" bestFit="1" customWidth="1"/>
    <col min="7949" max="7949" width="12.28515625" bestFit="1" customWidth="1"/>
    <col min="7950" max="7950" width="10.140625" bestFit="1" customWidth="1"/>
    <col min="7951" max="7951" width="19.5703125" bestFit="1" customWidth="1"/>
    <col min="7952" max="7952" width="18.42578125" bestFit="1" customWidth="1"/>
    <col min="7953" max="7953" width="19.85546875" bestFit="1" customWidth="1"/>
    <col min="7954" max="7955" width="18.7109375" bestFit="1" customWidth="1"/>
    <col min="7956" max="7956" width="9.5703125" bestFit="1" customWidth="1"/>
    <col min="7957" max="7957" width="8.28515625" bestFit="1" customWidth="1"/>
    <col min="7958" max="7958" width="6.5703125" bestFit="1" customWidth="1"/>
    <col min="7959" max="7961" width="13.85546875" bestFit="1" customWidth="1"/>
    <col min="7962" max="7962" width="17.42578125" bestFit="1" customWidth="1"/>
    <col min="8194" max="8194" width="10.42578125" bestFit="1" customWidth="1"/>
    <col min="8196" max="8196" width="20.42578125" bestFit="1" customWidth="1"/>
    <col min="8197" max="8197" width="33.85546875" bestFit="1" customWidth="1"/>
    <col min="8198" max="8198" width="222.5703125" bestFit="1" customWidth="1"/>
    <col min="8199" max="8199" width="18.5703125" bestFit="1" customWidth="1"/>
    <col min="8200" max="8200" width="18.5703125" customWidth="1"/>
    <col min="8202" max="8202" width="19.5703125" bestFit="1" customWidth="1"/>
    <col min="8203" max="8203" width="18.42578125" bestFit="1" customWidth="1"/>
    <col min="8204" max="8204" width="20.140625" bestFit="1" customWidth="1"/>
    <col min="8205" max="8205" width="12.28515625" bestFit="1" customWidth="1"/>
    <col min="8206" max="8206" width="10.140625" bestFit="1" customWidth="1"/>
    <col min="8207" max="8207" width="19.5703125" bestFit="1" customWidth="1"/>
    <col min="8208" max="8208" width="18.42578125" bestFit="1" customWidth="1"/>
    <col min="8209" max="8209" width="19.85546875" bestFit="1" customWidth="1"/>
    <col min="8210" max="8211" width="18.7109375" bestFit="1" customWidth="1"/>
    <col min="8212" max="8212" width="9.5703125" bestFit="1" customWidth="1"/>
    <col min="8213" max="8213" width="8.28515625" bestFit="1" customWidth="1"/>
    <col min="8214" max="8214" width="6.5703125" bestFit="1" customWidth="1"/>
    <col min="8215" max="8217" width="13.85546875" bestFit="1" customWidth="1"/>
    <col min="8218" max="8218" width="17.42578125" bestFit="1" customWidth="1"/>
    <col min="8450" max="8450" width="10.42578125" bestFit="1" customWidth="1"/>
    <col min="8452" max="8452" width="20.42578125" bestFit="1" customWidth="1"/>
    <col min="8453" max="8453" width="33.85546875" bestFit="1" customWidth="1"/>
    <col min="8454" max="8454" width="222.5703125" bestFit="1" customWidth="1"/>
    <col min="8455" max="8455" width="18.5703125" bestFit="1" customWidth="1"/>
    <col min="8456" max="8456" width="18.5703125" customWidth="1"/>
    <col min="8458" max="8458" width="19.5703125" bestFit="1" customWidth="1"/>
    <col min="8459" max="8459" width="18.42578125" bestFit="1" customWidth="1"/>
    <col min="8460" max="8460" width="20.140625" bestFit="1" customWidth="1"/>
    <col min="8461" max="8461" width="12.28515625" bestFit="1" customWidth="1"/>
    <col min="8462" max="8462" width="10.140625" bestFit="1" customWidth="1"/>
    <col min="8463" max="8463" width="19.5703125" bestFit="1" customWidth="1"/>
    <col min="8464" max="8464" width="18.42578125" bestFit="1" customWidth="1"/>
    <col min="8465" max="8465" width="19.85546875" bestFit="1" customWidth="1"/>
    <col min="8466" max="8467" width="18.7109375" bestFit="1" customWidth="1"/>
    <col min="8468" max="8468" width="9.5703125" bestFit="1" customWidth="1"/>
    <col min="8469" max="8469" width="8.28515625" bestFit="1" customWidth="1"/>
    <col min="8470" max="8470" width="6.5703125" bestFit="1" customWidth="1"/>
    <col min="8471" max="8473" width="13.85546875" bestFit="1" customWidth="1"/>
    <col min="8474" max="8474" width="17.42578125" bestFit="1" customWidth="1"/>
    <col min="8706" max="8706" width="10.42578125" bestFit="1" customWidth="1"/>
    <col min="8708" max="8708" width="20.42578125" bestFit="1" customWidth="1"/>
    <col min="8709" max="8709" width="33.85546875" bestFit="1" customWidth="1"/>
    <col min="8710" max="8710" width="222.5703125" bestFit="1" customWidth="1"/>
    <col min="8711" max="8711" width="18.5703125" bestFit="1" customWidth="1"/>
    <col min="8712" max="8712" width="18.5703125" customWidth="1"/>
    <col min="8714" max="8714" width="19.5703125" bestFit="1" customWidth="1"/>
    <col min="8715" max="8715" width="18.42578125" bestFit="1" customWidth="1"/>
    <col min="8716" max="8716" width="20.140625" bestFit="1" customWidth="1"/>
    <col min="8717" max="8717" width="12.28515625" bestFit="1" customWidth="1"/>
    <col min="8718" max="8718" width="10.140625" bestFit="1" customWidth="1"/>
    <col min="8719" max="8719" width="19.5703125" bestFit="1" customWidth="1"/>
    <col min="8720" max="8720" width="18.42578125" bestFit="1" customWidth="1"/>
    <col min="8721" max="8721" width="19.85546875" bestFit="1" customWidth="1"/>
    <col min="8722" max="8723" width="18.7109375" bestFit="1" customWidth="1"/>
    <col min="8724" max="8724" width="9.5703125" bestFit="1" customWidth="1"/>
    <col min="8725" max="8725" width="8.28515625" bestFit="1" customWidth="1"/>
    <col min="8726" max="8726" width="6.5703125" bestFit="1" customWidth="1"/>
    <col min="8727" max="8729" width="13.85546875" bestFit="1" customWidth="1"/>
    <col min="8730" max="8730" width="17.42578125" bestFit="1" customWidth="1"/>
    <col min="8962" max="8962" width="10.42578125" bestFit="1" customWidth="1"/>
    <col min="8964" max="8964" width="20.42578125" bestFit="1" customWidth="1"/>
    <col min="8965" max="8965" width="33.85546875" bestFit="1" customWidth="1"/>
    <col min="8966" max="8966" width="222.5703125" bestFit="1" customWidth="1"/>
    <col min="8967" max="8967" width="18.5703125" bestFit="1" customWidth="1"/>
    <col min="8968" max="8968" width="18.5703125" customWidth="1"/>
    <col min="8970" max="8970" width="19.5703125" bestFit="1" customWidth="1"/>
    <col min="8971" max="8971" width="18.42578125" bestFit="1" customWidth="1"/>
    <col min="8972" max="8972" width="20.140625" bestFit="1" customWidth="1"/>
    <col min="8973" max="8973" width="12.28515625" bestFit="1" customWidth="1"/>
    <col min="8974" max="8974" width="10.140625" bestFit="1" customWidth="1"/>
    <col min="8975" max="8975" width="19.5703125" bestFit="1" customWidth="1"/>
    <col min="8976" max="8976" width="18.42578125" bestFit="1" customWidth="1"/>
    <col min="8977" max="8977" width="19.85546875" bestFit="1" customWidth="1"/>
    <col min="8978" max="8979" width="18.7109375" bestFit="1" customWidth="1"/>
    <col min="8980" max="8980" width="9.5703125" bestFit="1" customWidth="1"/>
    <col min="8981" max="8981" width="8.28515625" bestFit="1" customWidth="1"/>
    <col min="8982" max="8982" width="6.5703125" bestFit="1" customWidth="1"/>
    <col min="8983" max="8985" width="13.85546875" bestFit="1" customWidth="1"/>
    <col min="8986" max="8986" width="17.42578125" bestFit="1" customWidth="1"/>
    <col min="9218" max="9218" width="10.42578125" bestFit="1" customWidth="1"/>
    <col min="9220" max="9220" width="20.42578125" bestFit="1" customWidth="1"/>
    <col min="9221" max="9221" width="33.85546875" bestFit="1" customWidth="1"/>
    <col min="9222" max="9222" width="222.5703125" bestFit="1" customWidth="1"/>
    <col min="9223" max="9223" width="18.5703125" bestFit="1" customWidth="1"/>
    <col min="9224" max="9224" width="18.5703125" customWidth="1"/>
    <col min="9226" max="9226" width="19.5703125" bestFit="1" customWidth="1"/>
    <col min="9227" max="9227" width="18.42578125" bestFit="1" customWidth="1"/>
    <col min="9228" max="9228" width="20.140625" bestFit="1" customWidth="1"/>
    <col min="9229" max="9229" width="12.28515625" bestFit="1" customWidth="1"/>
    <col min="9230" max="9230" width="10.140625" bestFit="1" customWidth="1"/>
    <col min="9231" max="9231" width="19.5703125" bestFit="1" customWidth="1"/>
    <col min="9232" max="9232" width="18.42578125" bestFit="1" customWidth="1"/>
    <col min="9233" max="9233" width="19.85546875" bestFit="1" customWidth="1"/>
    <col min="9234" max="9235" width="18.7109375" bestFit="1" customWidth="1"/>
    <col min="9236" max="9236" width="9.5703125" bestFit="1" customWidth="1"/>
    <col min="9237" max="9237" width="8.28515625" bestFit="1" customWidth="1"/>
    <col min="9238" max="9238" width="6.5703125" bestFit="1" customWidth="1"/>
    <col min="9239" max="9241" width="13.85546875" bestFit="1" customWidth="1"/>
    <col min="9242" max="9242" width="17.42578125" bestFit="1" customWidth="1"/>
    <col min="9474" max="9474" width="10.42578125" bestFit="1" customWidth="1"/>
    <col min="9476" max="9476" width="20.42578125" bestFit="1" customWidth="1"/>
    <col min="9477" max="9477" width="33.85546875" bestFit="1" customWidth="1"/>
    <col min="9478" max="9478" width="222.5703125" bestFit="1" customWidth="1"/>
    <col min="9479" max="9479" width="18.5703125" bestFit="1" customWidth="1"/>
    <col min="9480" max="9480" width="18.5703125" customWidth="1"/>
    <col min="9482" max="9482" width="19.5703125" bestFit="1" customWidth="1"/>
    <col min="9483" max="9483" width="18.42578125" bestFit="1" customWidth="1"/>
    <col min="9484" max="9484" width="20.140625" bestFit="1" customWidth="1"/>
    <col min="9485" max="9485" width="12.28515625" bestFit="1" customWidth="1"/>
    <col min="9486" max="9486" width="10.140625" bestFit="1" customWidth="1"/>
    <col min="9487" max="9487" width="19.5703125" bestFit="1" customWidth="1"/>
    <col min="9488" max="9488" width="18.42578125" bestFit="1" customWidth="1"/>
    <col min="9489" max="9489" width="19.85546875" bestFit="1" customWidth="1"/>
    <col min="9490" max="9491" width="18.7109375" bestFit="1" customWidth="1"/>
    <col min="9492" max="9492" width="9.5703125" bestFit="1" customWidth="1"/>
    <col min="9493" max="9493" width="8.28515625" bestFit="1" customWidth="1"/>
    <col min="9494" max="9494" width="6.5703125" bestFit="1" customWidth="1"/>
    <col min="9495" max="9497" width="13.85546875" bestFit="1" customWidth="1"/>
    <col min="9498" max="9498" width="17.42578125" bestFit="1" customWidth="1"/>
    <col min="9730" max="9730" width="10.42578125" bestFit="1" customWidth="1"/>
    <col min="9732" max="9732" width="20.42578125" bestFit="1" customWidth="1"/>
    <col min="9733" max="9733" width="33.85546875" bestFit="1" customWidth="1"/>
    <col min="9734" max="9734" width="222.5703125" bestFit="1" customWidth="1"/>
    <col min="9735" max="9735" width="18.5703125" bestFit="1" customWidth="1"/>
    <col min="9736" max="9736" width="18.5703125" customWidth="1"/>
    <col min="9738" max="9738" width="19.5703125" bestFit="1" customWidth="1"/>
    <col min="9739" max="9739" width="18.42578125" bestFit="1" customWidth="1"/>
    <col min="9740" max="9740" width="20.140625" bestFit="1" customWidth="1"/>
    <col min="9741" max="9741" width="12.28515625" bestFit="1" customWidth="1"/>
    <col min="9742" max="9742" width="10.140625" bestFit="1" customWidth="1"/>
    <col min="9743" max="9743" width="19.5703125" bestFit="1" customWidth="1"/>
    <col min="9744" max="9744" width="18.42578125" bestFit="1" customWidth="1"/>
    <col min="9745" max="9745" width="19.85546875" bestFit="1" customWidth="1"/>
    <col min="9746" max="9747" width="18.7109375" bestFit="1" customWidth="1"/>
    <col min="9748" max="9748" width="9.5703125" bestFit="1" customWidth="1"/>
    <col min="9749" max="9749" width="8.28515625" bestFit="1" customWidth="1"/>
    <col min="9750" max="9750" width="6.5703125" bestFit="1" customWidth="1"/>
    <col min="9751" max="9753" width="13.85546875" bestFit="1" customWidth="1"/>
    <col min="9754" max="9754" width="17.42578125" bestFit="1" customWidth="1"/>
    <col min="9986" max="9986" width="10.42578125" bestFit="1" customWidth="1"/>
    <col min="9988" max="9988" width="20.42578125" bestFit="1" customWidth="1"/>
    <col min="9989" max="9989" width="33.85546875" bestFit="1" customWidth="1"/>
    <col min="9990" max="9990" width="222.5703125" bestFit="1" customWidth="1"/>
    <col min="9991" max="9991" width="18.5703125" bestFit="1" customWidth="1"/>
    <col min="9992" max="9992" width="18.5703125" customWidth="1"/>
    <col min="9994" max="9994" width="19.5703125" bestFit="1" customWidth="1"/>
    <col min="9995" max="9995" width="18.42578125" bestFit="1" customWidth="1"/>
    <col min="9996" max="9996" width="20.140625" bestFit="1" customWidth="1"/>
    <col min="9997" max="9997" width="12.28515625" bestFit="1" customWidth="1"/>
    <col min="9998" max="9998" width="10.140625" bestFit="1" customWidth="1"/>
    <col min="9999" max="9999" width="19.5703125" bestFit="1" customWidth="1"/>
    <col min="10000" max="10000" width="18.42578125" bestFit="1" customWidth="1"/>
    <col min="10001" max="10001" width="19.85546875" bestFit="1" customWidth="1"/>
    <col min="10002" max="10003" width="18.7109375" bestFit="1" customWidth="1"/>
    <col min="10004" max="10004" width="9.5703125" bestFit="1" customWidth="1"/>
    <col min="10005" max="10005" width="8.28515625" bestFit="1" customWidth="1"/>
    <col min="10006" max="10006" width="6.5703125" bestFit="1" customWidth="1"/>
    <col min="10007" max="10009" width="13.85546875" bestFit="1" customWidth="1"/>
    <col min="10010" max="10010" width="17.42578125" bestFit="1" customWidth="1"/>
    <col min="10242" max="10242" width="10.42578125" bestFit="1" customWidth="1"/>
    <col min="10244" max="10244" width="20.42578125" bestFit="1" customWidth="1"/>
    <col min="10245" max="10245" width="33.85546875" bestFit="1" customWidth="1"/>
    <col min="10246" max="10246" width="222.5703125" bestFit="1" customWidth="1"/>
    <col min="10247" max="10247" width="18.5703125" bestFit="1" customWidth="1"/>
    <col min="10248" max="10248" width="18.5703125" customWidth="1"/>
    <col min="10250" max="10250" width="19.5703125" bestFit="1" customWidth="1"/>
    <col min="10251" max="10251" width="18.42578125" bestFit="1" customWidth="1"/>
    <col min="10252" max="10252" width="20.140625" bestFit="1" customWidth="1"/>
    <col min="10253" max="10253" width="12.28515625" bestFit="1" customWidth="1"/>
    <col min="10254" max="10254" width="10.140625" bestFit="1" customWidth="1"/>
    <col min="10255" max="10255" width="19.5703125" bestFit="1" customWidth="1"/>
    <col min="10256" max="10256" width="18.42578125" bestFit="1" customWidth="1"/>
    <col min="10257" max="10257" width="19.85546875" bestFit="1" customWidth="1"/>
    <col min="10258" max="10259" width="18.7109375" bestFit="1" customWidth="1"/>
    <col min="10260" max="10260" width="9.5703125" bestFit="1" customWidth="1"/>
    <col min="10261" max="10261" width="8.28515625" bestFit="1" customWidth="1"/>
    <col min="10262" max="10262" width="6.5703125" bestFit="1" customWidth="1"/>
    <col min="10263" max="10265" width="13.85546875" bestFit="1" customWidth="1"/>
    <col min="10266" max="10266" width="17.42578125" bestFit="1" customWidth="1"/>
    <col min="10498" max="10498" width="10.42578125" bestFit="1" customWidth="1"/>
    <col min="10500" max="10500" width="20.42578125" bestFit="1" customWidth="1"/>
    <col min="10501" max="10501" width="33.85546875" bestFit="1" customWidth="1"/>
    <col min="10502" max="10502" width="222.5703125" bestFit="1" customWidth="1"/>
    <col min="10503" max="10503" width="18.5703125" bestFit="1" customWidth="1"/>
    <col min="10504" max="10504" width="18.5703125" customWidth="1"/>
    <col min="10506" max="10506" width="19.5703125" bestFit="1" customWidth="1"/>
    <col min="10507" max="10507" width="18.42578125" bestFit="1" customWidth="1"/>
    <col min="10508" max="10508" width="20.140625" bestFit="1" customWidth="1"/>
    <col min="10509" max="10509" width="12.28515625" bestFit="1" customWidth="1"/>
    <col min="10510" max="10510" width="10.140625" bestFit="1" customWidth="1"/>
    <col min="10511" max="10511" width="19.5703125" bestFit="1" customWidth="1"/>
    <col min="10512" max="10512" width="18.42578125" bestFit="1" customWidth="1"/>
    <col min="10513" max="10513" width="19.85546875" bestFit="1" customWidth="1"/>
    <col min="10514" max="10515" width="18.7109375" bestFit="1" customWidth="1"/>
    <col min="10516" max="10516" width="9.5703125" bestFit="1" customWidth="1"/>
    <col min="10517" max="10517" width="8.28515625" bestFit="1" customWidth="1"/>
    <col min="10518" max="10518" width="6.5703125" bestFit="1" customWidth="1"/>
    <col min="10519" max="10521" width="13.85546875" bestFit="1" customWidth="1"/>
    <col min="10522" max="10522" width="17.42578125" bestFit="1" customWidth="1"/>
    <col min="10754" max="10754" width="10.42578125" bestFit="1" customWidth="1"/>
    <col min="10756" max="10756" width="20.42578125" bestFit="1" customWidth="1"/>
    <col min="10757" max="10757" width="33.85546875" bestFit="1" customWidth="1"/>
    <col min="10758" max="10758" width="222.5703125" bestFit="1" customWidth="1"/>
    <col min="10759" max="10759" width="18.5703125" bestFit="1" customWidth="1"/>
    <col min="10760" max="10760" width="18.5703125" customWidth="1"/>
    <col min="10762" max="10762" width="19.5703125" bestFit="1" customWidth="1"/>
    <col min="10763" max="10763" width="18.42578125" bestFit="1" customWidth="1"/>
    <col min="10764" max="10764" width="20.140625" bestFit="1" customWidth="1"/>
    <col min="10765" max="10765" width="12.28515625" bestFit="1" customWidth="1"/>
    <col min="10766" max="10766" width="10.140625" bestFit="1" customWidth="1"/>
    <col min="10767" max="10767" width="19.5703125" bestFit="1" customWidth="1"/>
    <col min="10768" max="10768" width="18.42578125" bestFit="1" customWidth="1"/>
    <col min="10769" max="10769" width="19.85546875" bestFit="1" customWidth="1"/>
    <col min="10770" max="10771" width="18.7109375" bestFit="1" customWidth="1"/>
    <col min="10772" max="10772" width="9.5703125" bestFit="1" customWidth="1"/>
    <col min="10773" max="10773" width="8.28515625" bestFit="1" customWidth="1"/>
    <col min="10774" max="10774" width="6.5703125" bestFit="1" customWidth="1"/>
    <col min="10775" max="10777" width="13.85546875" bestFit="1" customWidth="1"/>
    <col min="10778" max="10778" width="17.42578125" bestFit="1" customWidth="1"/>
    <col min="11010" max="11010" width="10.42578125" bestFit="1" customWidth="1"/>
    <col min="11012" max="11012" width="20.42578125" bestFit="1" customWidth="1"/>
    <col min="11013" max="11013" width="33.85546875" bestFit="1" customWidth="1"/>
    <col min="11014" max="11014" width="222.5703125" bestFit="1" customWidth="1"/>
    <col min="11015" max="11015" width="18.5703125" bestFit="1" customWidth="1"/>
    <col min="11016" max="11016" width="18.5703125" customWidth="1"/>
    <col min="11018" max="11018" width="19.5703125" bestFit="1" customWidth="1"/>
    <col min="11019" max="11019" width="18.42578125" bestFit="1" customWidth="1"/>
    <col min="11020" max="11020" width="20.140625" bestFit="1" customWidth="1"/>
    <col min="11021" max="11021" width="12.28515625" bestFit="1" customWidth="1"/>
    <col min="11022" max="11022" width="10.140625" bestFit="1" customWidth="1"/>
    <col min="11023" max="11023" width="19.5703125" bestFit="1" customWidth="1"/>
    <col min="11024" max="11024" width="18.42578125" bestFit="1" customWidth="1"/>
    <col min="11025" max="11025" width="19.85546875" bestFit="1" customWidth="1"/>
    <col min="11026" max="11027" width="18.7109375" bestFit="1" customWidth="1"/>
    <col min="11028" max="11028" width="9.5703125" bestFit="1" customWidth="1"/>
    <col min="11029" max="11029" width="8.28515625" bestFit="1" customWidth="1"/>
    <col min="11030" max="11030" width="6.5703125" bestFit="1" customWidth="1"/>
    <col min="11031" max="11033" width="13.85546875" bestFit="1" customWidth="1"/>
    <col min="11034" max="11034" width="17.42578125" bestFit="1" customWidth="1"/>
    <col min="11266" max="11266" width="10.42578125" bestFit="1" customWidth="1"/>
    <col min="11268" max="11268" width="20.42578125" bestFit="1" customWidth="1"/>
    <col min="11269" max="11269" width="33.85546875" bestFit="1" customWidth="1"/>
    <col min="11270" max="11270" width="222.5703125" bestFit="1" customWidth="1"/>
    <col min="11271" max="11271" width="18.5703125" bestFit="1" customWidth="1"/>
    <col min="11272" max="11272" width="18.5703125" customWidth="1"/>
    <col min="11274" max="11274" width="19.5703125" bestFit="1" customWidth="1"/>
    <col min="11275" max="11275" width="18.42578125" bestFit="1" customWidth="1"/>
    <col min="11276" max="11276" width="20.140625" bestFit="1" customWidth="1"/>
    <col min="11277" max="11277" width="12.28515625" bestFit="1" customWidth="1"/>
    <col min="11278" max="11278" width="10.140625" bestFit="1" customWidth="1"/>
    <col min="11279" max="11279" width="19.5703125" bestFit="1" customWidth="1"/>
    <col min="11280" max="11280" width="18.42578125" bestFit="1" customWidth="1"/>
    <col min="11281" max="11281" width="19.85546875" bestFit="1" customWidth="1"/>
    <col min="11282" max="11283" width="18.7109375" bestFit="1" customWidth="1"/>
    <col min="11284" max="11284" width="9.5703125" bestFit="1" customWidth="1"/>
    <col min="11285" max="11285" width="8.28515625" bestFit="1" customWidth="1"/>
    <col min="11286" max="11286" width="6.5703125" bestFit="1" customWidth="1"/>
    <col min="11287" max="11289" width="13.85546875" bestFit="1" customWidth="1"/>
    <col min="11290" max="11290" width="17.42578125" bestFit="1" customWidth="1"/>
    <col min="11522" max="11522" width="10.42578125" bestFit="1" customWidth="1"/>
    <col min="11524" max="11524" width="20.42578125" bestFit="1" customWidth="1"/>
    <col min="11525" max="11525" width="33.85546875" bestFit="1" customWidth="1"/>
    <col min="11526" max="11526" width="222.5703125" bestFit="1" customWidth="1"/>
    <col min="11527" max="11527" width="18.5703125" bestFit="1" customWidth="1"/>
    <col min="11528" max="11528" width="18.5703125" customWidth="1"/>
    <col min="11530" max="11530" width="19.5703125" bestFit="1" customWidth="1"/>
    <col min="11531" max="11531" width="18.42578125" bestFit="1" customWidth="1"/>
    <col min="11532" max="11532" width="20.140625" bestFit="1" customWidth="1"/>
    <col min="11533" max="11533" width="12.28515625" bestFit="1" customWidth="1"/>
    <col min="11534" max="11534" width="10.140625" bestFit="1" customWidth="1"/>
    <col min="11535" max="11535" width="19.5703125" bestFit="1" customWidth="1"/>
    <col min="11536" max="11536" width="18.42578125" bestFit="1" customWidth="1"/>
    <col min="11537" max="11537" width="19.85546875" bestFit="1" customWidth="1"/>
    <col min="11538" max="11539" width="18.7109375" bestFit="1" customWidth="1"/>
    <col min="11540" max="11540" width="9.5703125" bestFit="1" customWidth="1"/>
    <col min="11541" max="11541" width="8.28515625" bestFit="1" customWidth="1"/>
    <col min="11542" max="11542" width="6.5703125" bestFit="1" customWidth="1"/>
    <col min="11543" max="11545" width="13.85546875" bestFit="1" customWidth="1"/>
    <col min="11546" max="11546" width="17.42578125" bestFit="1" customWidth="1"/>
    <col min="11778" max="11778" width="10.42578125" bestFit="1" customWidth="1"/>
    <col min="11780" max="11780" width="20.42578125" bestFit="1" customWidth="1"/>
    <col min="11781" max="11781" width="33.85546875" bestFit="1" customWidth="1"/>
    <col min="11782" max="11782" width="222.5703125" bestFit="1" customWidth="1"/>
    <col min="11783" max="11783" width="18.5703125" bestFit="1" customWidth="1"/>
    <col min="11784" max="11784" width="18.5703125" customWidth="1"/>
    <col min="11786" max="11786" width="19.5703125" bestFit="1" customWidth="1"/>
    <col min="11787" max="11787" width="18.42578125" bestFit="1" customWidth="1"/>
    <col min="11788" max="11788" width="20.140625" bestFit="1" customWidth="1"/>
    <col min="11789" max="11789" width="12.28515625" bestFit="1" customWidth="1"/>
    <col min="11790" max="11790" width="10.140625" bestFit="1" customWidth="1"/>
    <col min="11791" max="11791" width="19.5703125" bestFit="1" customWidth="1"/>
    <col min="11792" max="11792" width="18.42578125" bestFit="1" customWidth="1"/>
    <col min="11793" max="11793" width="19.85546875" bestFit="1" customWidth="1"/>
    <col min="11794" max="11795" width="18.7109375" bestFit="1" customWidth="1"/>
    <col min="11796" max="11796" width="9.5703125" bestFit="1" customWidth="1"/>
    <col min="11797" max="11797" width="8.28515625" bestFit="1" customWidth="1"/>
    <col min="11798" max="11798" width="6.5703125" bestFit="1" customWidth="1"/>
    <col min="11799" max="11801" width="13.85546875" bestFit="1" customWidth="1"/>
    <col min="11802" max="11802" width="17.42578125" bestFit="1" customWidth="1"/>
    <col min="12034" max="12034" width="10.42578125" bestFit="1" customWidth="1"/>
    <col min="12036" max="12036" width="20.42578125" bestFit="1" customWidth="1"/>
    <col min="12037" max="12037" width="33.85546875" bestFit="1" customWidth="1"/>
    <col min="12038" max="12038" width="222.5703125" bestFit="1" customWidth="1"/>
    <col min="12039" max="12039" width="18.5703125" bestFit="1" customWidth="1"/>
    <col min="12040" max="12040" width="18.5703125" customWidth="1"/>
    <col min="12042" max="12042" width="19.5703125" bestFit="1" customWidth="1"/>
    <col min="12043" max="12043" width="18.42578125" bestFit="1" customWidth="1"/>
    <col min="12044" max="12044" width="20.140625" bestFit="1" customWidth="1"/>
    <col min="12045" max="12045" width="12.28515625" bestFit="1" customWidth="1"/>
    <col min="12046" max="12046" width="10.140625" bestFit="1" customWidth="1"/>
    <col min="12047" max="12047" width="19.5703125" bestFit="1" customWidth="1"/>
    <col min="12048" max="12048" width="18.42578125" bestFit="1" customWidth="1"/>
    <col min="12049" max="12049" width="19.85546875" bestFit="1" customWidth="1"/>
    <col min="12050" max="12051" width="18.7109375" bestFit="1" customWidth="1"/>
    <col min="12052" max="12052" width="9.5703125" bestFit="1" customWidth="1"/>
    <col min="12053" max="12053" width="8.28515625" bestFit="1" customWidth="1"/>
    <col min="12054" max="12054" width="6.5703125" bestFit="1" customWidth="1"/>
    <col min="12055" max="12057" width="13.85546875" bestFit="1" customWidth="1"/>
    <col min="12058" max="12058" width="17.42578125" bestFit="1" customWidth="1"/>
    <col min="12290" max="12290" width="10.42578125" bestFit="1" customWidth="1"/>
    <col min="12292" max="12292" width="20.42578125" bestFit="1" customWidth="1"/>
    <col min="12293" max="12293" width="33.85546875" bestFit="1" customWidth="1"/>
    <col min="12294" max="12294" width="222.5703125" bestFit="1" customWidth="1"/>
    <col min="12295" max="12295" width="18.5703125" bestFit="1" customWidth="1"/>
    <col min="12296" max="12296" width="18.5703125" customWidth="1"/>
    <col min="12298" max="12298" width="19.5703125" bestFit="1" customWidth="1"/>
    <col min="12299" max="12299" width="18.42578125" bestFit="1" customWidth="1"/>
    <col min="12300" max="12300" width="20.140625" bestFit="1" customWidth="1"/>
    <col min="12301" max="12301" width="12.28515625" bestFit="1" customWidth="1"/>
    <col min="12302" max="12302" width="10.140625" bestFit="1" customWidth="1"/>
    <col min="12303" max="12303" width="19.5703125" bestFit="1" customWidth="1"/>
    <col min="12304" max="12304" width="18.42578125" bestFit="1" customWidth="1"/>
    <col min="12305" max="12305" width="19.85546875" bestFit="1" customWidth="1"/>
    <col min="12306" max="12307" width="18.7109375" bestFit="1" customWidth="1"/>
    <col min="12308" max="12308" width="9.5703125" bestFit="1" customWidth="1"/>
    <col min="12309" max="12309" width="8.28515625" bestFit="1" customWidth="1"/>
    <col min="12310" max="12310" width="6.5703125" bestFit="1" customWidth="1"/>
    <col min="12311" max="12313" width="13.85546875" bestFit="1" customWidth="1"/>
    <col min="12314" max="12314" width="17.42578125" bestFit="1" customWidth="1"/>
    <col min="12546" max="12546" width="10.42578125" bestFit="1" customWidth="1"/>
    <col min="12548" max="12548" width="20.42578125" bestFit="1" customWidth="1"/>
    <col min="12549" max="12549" width="33.85546875" bestFit="1" customWidth="1"/>
    <col min="12550" max="12550" width="222.5703125" bestFit="1" customWidth="1"/>
    <col min="12551" max="12551" width="18.5703125" bestFit="1" customWidth="1"/>
    <col min="12552" max="12552" width="18.5703125" customWidth="1"/>
    <col min="12554" max="12554" width="19.5703125" bestFit="1" customWidth="1"/>
    <col min="12555" max="12555" width="18.42578125" bestFit="1" customWidth="1"/>
    <col min="12556" max="12556" width="20.140625" bestFit="1" customWidth="1"/>
    <col min="12557" max="12557" width="12.28515625" bestFit="1" customWidth="1"/>
    <col min="12558" max="12558" width="10.140625" bestFit="1" customWidth="1"/>
    <col min="12559" max="12559" width="19.5703125" bestFit="1" customWidth="1"/>
    <col min="12560" max="12560" width="18.42578125" bestFit="1" customWidth="1"/>
    <col min="12561" max="12561" width="19.85546875" bestFit="1" customWidth="1"/>
    <col min="12562" max="12563" width="18.7109375" bestFit="1" customWidth="1"/>
    <col min="12564" max="12564" width="9.5703125" bestFit="1" customWidth="1"/>
    <col min="12565" max="12565" width="8.28515625" bestFit="1" customWidth="1"/>
    <col min="12566" max="12566" width="6.5703125" bestFit="1" customWidth="1"/>
    <col min="12567" max="12569" width="13.85546875" bestFit="1" customWidth="1"/>
    <col min="12570" max="12570" width="17.42578125" bestFit="1" customWidth="1"/>
    <col min="12802" max="12802" width="10.42578125" bestFit="1" customWidth="1"/>
    <col min="12804" max="12804" width="20.42578125" bestFit="1" customWidth="1"/>
    <col min="12805" max="12805" width="33.85546875" bestFit="1" customWidth="1"/>
    <col min="12806" max="12806" width="222.5703125" bestFit="1" customWidth="1"/>
    <col min="12807" max="12807" width="18.5703125" bestFit="1" customWidth="1"/>
    <col min="12808" max="12808" width="18.5703125" customWidth="1"/>
    <col min="12810" max="12810" width="19.5703125" bestFit="1" customWidth="1"/>
    <col min="12811" max="12811" width="18.42578125" bestFit="1" customWidth="1"/>
    <col min="12812" max="12812" width="20.140625" bestFit="1" customWidth="1"/>
    <col min="12813" max="12813" width="12.28515625" bestFit="1" customWidth="1"/>
    <col min="12814" max="12814" width="10.140625" bestFit="1" customWidth="1"/>
    <col min="12815" max="12815" width="19.5703125" bestFit="1" customWidth="1"/>
    <col min="12816" max="12816" width="18.42578125" bestFit="1" customWidth="1"/>
    <col min="12817" max="12817" width="19.85546875" bestFit="1" customWidth="1"/>
    <col min="12818" max="12819" width="18.7109375" bestFit="1" customWidth="1"/>
    <col min="12820" max="12820" width="9.5703125" bestFit="1" customWidth="1"/>
    <col min="12821" max="12821" width="8.28515625" bestFit="1" customWidth="1"/>
    <col min="12822" max="12822" width="6.5703125" bestFit="1" customWidth="1"/>
    <col min="12823" max="12825" width="13.85546875" bestFit="1" customWidth="1"/>
    <col min="12826" max="12826" width="17.42578125" bestFit="1" customWidth="1"/>
    <col min="13058" max="13058" width="10.42578125" bestFit="1" customWidth="1"/>
    <col min="13060" max="13060" width="20.42578125" bestFit="1" customWidth="1"/>
    <col min="13061" max="13061" width="33.85546875" bestFit="1" customWidth="1"/>
    <col min="13062" max="13062" width="222.5703125" bestFit="1" customWidth="1"/>
    <col min="13063" max="13063" width="18.5703125" bestFit="1" customWidth="1"/>
    <col min="13064" max="13064" width="18.5703125" customWidth="1"/>
    <col min="13066" max="13066" width="19.5703125" bestFit="1" customWidth="1"/>
    <col min="13067" max="13067" width="18.42578125" bestFit="1" customWidth="1"/>
    <col min="13068" max="13068" width="20.140625" bestFit="1" customWidth="1"/>
    <col min="13069" max="13069" width="12.28515625" bestFit="1" customWidth="1"/>
    <col min="13070" max="13070" width="10.140625" bestFit="1" customWidth="1"/>
    <col min="13071" max="13071" width="19.5703125" bestFit="1" customWidth="1"/>
    <col min="13072" max="13072" width="18.42578125" bestFit="1" customWidth="1"/>
    <col min="13073" max="13073" width="19.85546875" bestFit="1" customWidth="1"/>
    <col min="13074" max="13075" width="18.7109375" bestFit="1" customWidth="1"/>
    <col min="13076" max="13076" width="9.5703125" bestFit="1" customWidth="1"/>
    <col min="13077" max="13077" width="8.28515625" bestFit="1" customWidth="1"/>
    <col min="13078" max="13078" width="6.5703125" bestFit="1" customWidth="1"/>
    <col min="13079" max="13081" width="13.85546875" bestFit="1" customWidth="1"/>
    <col min="13082" max="13082" width="17.42578125" bestFit="1" customWidth="1"/>
    <col min="13314" max="13314" width="10.42578125" bestFit="1" customWidth="1"/>
    <col min="13316" max="13316" width="20.42578125" bestFit="1" customWidth="1"/>
    <col min="13317" max="13317" width="33.85546875" bestFit="1" customWidth="1"/>
    <col min="13318" max="13318" width="222.5703125" bestFit="1" customWidth="1"/>
    <col min="13319" max="13319" width="18.5703125" bestFit="1" customWidth="1"/>
    <col min="13320" max="13320" width="18.5703125" customWidth="1"/>
    <col min="13322" max="13322" width="19.5703125" bestFit="1" customWidth="1"/>
    <col min="13323" max="13323" width="18.42578125" bestFit="1" customWidth="1"/>
    <col min="13324" max="13324" width="20.140625" bestFit="1" customWidth="1"/>
    <col min="13325" max="13325" width="12.28515625" bestFit="1" customWidth="1"/>
    <col min="13326" max="13326" width="10.140625" bestFit="1" customWidth="1"/>
    <col min="13327" max="13327" width="19.5703125" bestFit="1" customWidth="1"/>
    <col min="13328" max="13328" width="18.42578125" bestFit="1" customWidth="1"/>
    <col min="13329" max="13329" width="19.85546875" bestFit="1" customWidth="1"/>
    <col min="13330" max="13331" width="18.7109375" bestFit="1" customWidth="1"/>
    <col min="13332" max="13332" width="9.5703125" bestFit="1" customWidth="1"/>
    <col min="13333" max="13333" width="8.28515625" bestFit="1" customWidth="1"/>
    <col min="13334" max="13334" width="6.5703125" bestFit="1" customWidth="1"/>
    <col min="13335" max="13337" width="13.85546875" bestFit="1" customWidth="1"/>
    <col min="13338" max="13338" width="17.42578125" bestFit="1" customWidth="1"/>
    <col min="13570" max="13570" width="10.42578125" bestFit="1" customWidth="1"/>
    <col min="13572" max="13572" width="20.42578125" bestFit="1" customWidth="1"/>
    <col min="13573" max="13573" width="33.85546875" bestFit="1" customWidth="1"/>
    <col min="13574" max="13574" width="222.5703125" bestFit="1" customWidth="1"/>
    <col min="13575" max="13575" width="18.5703125" bestFit="1" customWidth="1"/>
    <col min="13576" max="13576" width="18.5703125" customWidth="1"/>
    <col min="13578" max="13578" width="19.5703125" bestFit="1" customWidth="1"/>
    <col min="13579" max="13579" width="18.42578125" bestFit="1" customWidth="1"/>
    <col min="13580" max="13580" width="20.140625" bestFit="1" customWidth="1"/>
    <col min="13581" max="13581" width="12.28515625" bestFit="1" customWidth="1"/>
    <col min="13582" max="13582" width="10.140625" bestFit="1" customWidth="1"/>
    <col min="13583" max="13583" width="19.5703125" bestFit="1" customWidth="1"/>
    <col min="13584" max="13584" width="18.42578125" bestFit="1" customWidth="1"/>
    <col min="13585" max="13585" width="19.85546875" bestFit="1" customWidth="1"/>
    <col min="13586" max="13587" width="18.7109375" bestFit="1" customWidth="1"/>
    <col min="13588" max="13588" width="9.5703125" bestFit="1" customWidth="1"/>
    <col min="13589" max="13589" width="8.28515625" bestFit="1" customWidth="1"/>
    <col min="13590" max="13590" width="6.5703125" bestFit="1" customWidth="1"/>
    <col min="13591" max="13593" width="13.85546875" bestFit="1" customWidth="1"/>
    <col min="13594" max="13594" width="17.42578125" bestFit="1" customWidth="1"/>
    <col min="13826" max="13826" width="10.42578125" bestFit="1" customWidth="1"/>
    <col min="13828" max="13828" width="20.42578125" bestFit="1" customWidth="1"/>
    <col min="13829" max="13829" width="33.85546875" bestFit="1" customWidth="1"/>
    <col min="13830" max="13830" width="222.5703125" bestFit="1" customWidth="1"/>
    <col min="13831" max="13831" width="18.5703125" bestFit="1" customWidth="1"/>
    <col min="13832" max="13832" width="18.5703125" customWidth="1"/>
    <col min="13834" max="13834" width="19.5703125" bestFit="1" customWidth="1"/>
    <col min="13835" max="13835" width="18.42578125" bestFit="1" customWidth="1"/>
    <col min="13836" max="13836" width="20.140625" bestFit="1" customWidth="1"/>
    <col min="13837" max="13837" width="12.28515625" bestFit="1" customWidth="1"/>
    <col min="13838" max="13838" width="10.140625" bestFit="1" customWidth="1"/>
    <col min="13839" max="13839" width="19.5703125" bestFit="1" customWidth="1"/>
    <col min="13840" max="13840" width="18.42578125" bestFit="1" customWidth="1"/>
    <col min="13841" max="13841" width="19.85546875" bestFit="1" customWidth="1"/>
    <col min="13842" max="13843" width="18.7109375" bestFit="1" customWidth="1"/>
    <col min="13844" max="13844" width="9.5703125" bestFit="1" customWidth="1"/>
    <col min="13845" max="13845" width="8.28515625" bestFit="1" customWidth="1"/>
    <col min="13846" max="13846" width="6.5703125" bestFit="1" customWidth="1"/>
    <col min="13847" max="13849" width="13.85546875" bestFit="1" customWidth="1"/>
    <col min="13850" max="13850" width="17.42578125" bestFit="1" customWidth="1"/>
    <col min="14082" max="14082" width="10.42578125" bestFit="1" customWidth="1"/>
    <col min="14084" max="14084" width="20.42578125" bestFit="1" customWidth="1"/>
    <col min="14085" max="14085" width="33.85546875" bestFit="1" customWidth="1"/>
    <col min="14086" max="14086" width="222.5703125" bestFit="1" customWidth="1"/>
    <col min="14087" max="14087" width="18.5703125" bestFit="1" customWidth="1"/>
    <col min="14088" max="14088" width="18.5703125" customWidth="1"/>
    <col min="14090" max="14090" width="19.5703125" bestFit="1" customWidth="1"/>
    <col min="14091" max="14091" width="18.42578125" bestFit="1" customWidth="1"/>
    <col min="14092" max="14092" width="20.140625" bestFit="1" customWidth="1"/>
    <col min="14093" max="14093" width="12.28515625" bestFit="1" customWidth="1"/>
    <col min="14094" max="14094" width="10.140625" bestFit="1" customWidth="1"/>
    <col min="14095" max="14095" width="19.5703125" bestFit="1" customWidth="1"/>
    <col min="14096" max="14096" width="18.42578125" bestFit="1" customWidth="1"/>
    <col min="14097" max="14097" width="19.85546875" bestFit="1" customWidth="1"/>
    <col min="14098" max="14099" width="18.7109375" bestFit="1" customWidth="1"/>
    <col min="14100" max="14100" width="9.5703125" bestFit="1" customWidth="1"/>
    <col min="14101" max="14101" width="8.28515625" bestFit="1" customWidth="1"/>
    <col min="14102" max="14102" width="6.5703125" bestFit="1" customWidth="1"/>
    <col min="14103" max="14105" width="13.85546875" bestFit="1" customWidth="1"/>
    <col min="14106" max="14106" width="17.42578125" bestFit="1" customWidth="1"/>
    <col min="14338" max="14338" width="10.42578125" bestFit="1" customWidth="1"/>
    <col min="14340" max="14340" width="20.42578125" bestFit="1" customWidth="1"/>
    <col min="14341" max="14341" width="33.85546875" bestFit="1" customWidth="1"/>
    <col min="14342" max="14342" width="222.5703125" bestFit="1" customWidth="1"/>
    <col min="14343" max="14343" width="18.5703125" bestFit="1" customWidth="1"/>
    <col min="14344" max="14344" width="18.5703125" customWidth="1"/>
    <col min="14346" max="14346" width="19.5703125" bestFit="1" customWidth="1"/>
    <col min="14347" max="14347" width="18.42578125" bestFit="1" customWidth="1"/>
    <col min="14348" max="14348" width="20.140625" bestFit="1" customWidth="1"/>
    <col min="14349" max="14349" width="12.28515625" bestFit="1" customWidth="1"/>
    <col min="14350" max="14350" width="10.140625" bestFit="1" customWidth="1"/>
    <col min="14351" max="14351" width="19.5703125" bestFit="1" customWidth="1"/>
    <col min="14352" max="14352" width="18.42578125" bestFit="1" customWidth="1"/>
    <col min="14353" max="14353" width="19.85546875" bestFit="1" customWidth="1"/>
    <col min="14354" max="14355" width="18.7109375" bestFit="1" customWidth="1"/>
    <col min="14356" max="14356" width="9.5703125" bestFit="1" customWidth="1"/>
    <col min="14357" max="14357" width="8.28515625" bestFit="1" customWidth="1"/>
    <col min="14358" max="14358" width="6.5703125" bestFit="1" customWidth="1"/>
    <col min="14359" max="14361" width="13.85546875" bestFit="1" customWidth="1"/>
    <col min="14362" max="14362" width="17.42578125" bestFit="1" customWidth="1"/>
    <col min="14594" max="14594" width="10.42578125" bestFit="1" customWidth="1"/>
    <col min="14596" max="14596" width="20.42578125" bestFit="1" customWidth="1"/>
    <col min="14597" max="14597" width="33.85546875" bestFit="1" customWidth="1"/>
    <col min="14598" max="14598" width="222.5703125" bestFit="1" customWidth="1"/>
    <col min="14599" max="14599" width="18.5703125" bestFit="1" customWidth="1"/>
    <col min="14600" max="14600" width="18.5703125" customWidth="1"/>
    <col min="14602" max="14602" width="19.5703125" bestFit="1" customWidth="1"/>
    <col min="14603" max="14603" width="18.42578125" bestFit="1" customWidth="1"/>
    <col min="14604" max="14604" width="20.140625" bestFit="1" customWidth="1"/>
    <col min="14605" max="14605" width="12.28515625" bestFit="1" customWidth="1"/>
    <col min="14606" max="14606" width="10.140625" bestFit="1" customWidth="1"/>
    <col min="14607" max="14607" width="19.5703125" bestFit="1" customWidth="1"/>
    <col min="14608" max="14608" width="18.42578125" bestFit="1" customWidth="1"/>
    <col min="14609" max="14609" width="19.85546875" bestFit="1" customWidth="1"/>
    <col min="14610" max="14611" width="18.7109375" bestFit="1" customWidth="1"/>
    <col min="14612" max="14612" width="9.5703125" bestFit="1" customWidth="1"/>
    <col min="14613" max="14613" width="8.28515625" bestFit="1" customWidth="1"/>
    <col min="14614" max="14614" width="6.5703125" bestFit="1" customWidth="1"/>
    <col min="14615" max="14617" width="13.85546875" bestFit="1" customWidth="1"/>
    <col min="14618" max="14618" width="17.42578125" bestFit="1" customWidth="1"/>
    <col min="14850" max="14850" width="10.42578125" bestFit="1" customWidth="1"/>
    <col min="14852" max="14852" width="20.42578125" bestFit="1" customWidth="1"/>
    <col min="14853" max="14853" width="33.85546875" bestFit="1" customWidth="1"/>
    <col min="14854" max="14854" width="222.5703125" bestFit="1" customWidth="1"/>
    <col min="14855" max="14855" width="18.5703125" bestFit="1" customWidth="1"/>
    <col min="14856" max="14856" width="18.5703125" customWidth="1"/>
    <col min="14858" max="14858" width="19.5703125" bestFit="1" customWidth="1"/>
    <col min="14859" max="14859" width="18.42578125" bestFit="1" customWidth="1"/>
    <col min="14860" max="14860" width="20.140625" bestFit="1" customWidth="1"/>
    <col min="14861" max="14861" width="12.28515625" bestFit="1" customWidth="1"/>
    <col min="14862" max="14862" width="10.140625" bestFit="1" customWidth="1"/>
    <col min="14863" max="14863" width="19.5703125" bestFit="1" customWidth="1"/>
    <col min="14864" max="14864" width="18.42578125" bestFit="1" customWidth="1"/>
    <col min="14865" max="14865" width="19.85546875" bestFit="1" customWidth="1"/>
    <col min="14866" max="14867" width="18.7109375" bestFit="1" customWidth="1"/>
    <col min="14868" max="14868" width="9.5703125" bestFit="1" customWidth="1"/>
    <col min="14869" max="14869" width="8.28515625" bestFit="1" customWidth="1"/>
    <col min="14870" max="14870" width="6.5703125" bestFit="1" customWidth="1"/>
    <col min="14871" max="14873" width="13.85546875" bestFit="1" customWidth="1"/>
    <col min="14874" max="14874" width="17.42578125" bestFit="1" customWidth="1"/>
    <col min="15106" max="15106" width="10.42578125" bestFit="1" customWidth="1"/>
    <col min="15108" max="15108" width="20.42578125" bestFit="1" customWidth="1"/>
    <col min="15109" max="15109" width="33.85546875" bestFit="1" customWidth="1"/>
    <col min="15110" max="15110" width="222.5703125" bestFit="1" customWidth="1"/>
    <col min="15111" max="15111" width="18.5703125" bestFit="1" customWidth="1"/>
    <col min="15112" max="15112" width="18.5703125" customWidth="1"/>
    <col min="15114" max="15114" width="19.5703125" bestFit="1" customWidth="1"/>
    <col min="15115" max="15115" width="18.42578125" bestFit="1" customWidth="1"/>
    <col min="15116" max="15116" width="20.140625" bestFit="1" customWidth="1"/>
    <col min="15117" max="15117" width="12.28515625" bestFit="1" customWidth="1"/>
    <col min="15118" max="15118" width="10.140625" bestFit="1" customWidth="1"/>
    <col min="15119" max="15119" width="19.5703125" bestFit="1" customWidth="1"/>
    <col min="15120" max="15120" width="18.42578125" bestFit="1" customWidth="1"/>
    <col min="15121" max="15121" width="19.85546875" bestFit="1" customWidth="1"/>
    <col min="15122" max="15123" width="18.7109375" bestFit="1" customWidth="1"/>
    <col min="15124" max="15124" width="9.5703125" bestFit="1" customWidth="1"/>
    <col min="15125" max="15125" width="8.28515625" bestFit="1" customWidth="1"/>
    <col min="15126" max="15126" width="6.5703125" bestFit="1" customWidth="1"/>
    <col min="15127" max="15129" width="13.85546875" bestFit="1" customWidth="1"/>
    <col min="15130" max="15130" width="17.42578125" bestFit="1" customWidth="1"/>
    <col min="15362" max="15362" width="10.42578125" bestFit="1" customWidth="1"/>
    <col min="15364" max="15364" width="20.42578125" bestFit="1" customWidth="1"/>
    <col min="15365" max="15365" width="33.85546875" bestFit="1" customWidth="1"/>
    <col min="15366" max="15366" width="222.5703125" bestFit="1" customWidth="1"/>
    <col min="15367" max="15367" width="18.5703125" bestFit="1" customWidth="1"/>
    <col min="15368" max="15368" width="18.5703125" customWidth="1"/>
    <col min="15370" max="15370" width="19.5703125" bestFit="1" customWidth="1"/>
    <col min="15371" max="15371" width="18.42578125" bestFit="1" customWidth="1"/>
    <col min="15372" max="15372" width="20.140625" bestFit="1" customWidth="1"/>
    <col min="15373" max="15373" width="12.28515625" bestFit="1" customWidth="1"/>
    <col min="15374" max="15374" width="10.140625" bestFit="1" customWidth="1"/>
    <col min="15375" max="15375" width="19.5703125" bestFit="1" customWidth="1"/>
    <col min="15376" max="15376" width="18.42578125" bestFit="1" customWidth="1"/>
    <col min="15377" max="15377" width="19.85546875" bestFit="1" customWidth="1"/>
    <col min="15378" max="15379" width="18.7109375" bestFit="1" customWidth="1"/>
    <col min="15380" max="15380" width="9.5703125" bestFit="1" customWidth="1"/>
    <col min="15381" max="15381" width="8.28515625" bestFit="1" customWidth="1"/>
    <col min="15382" max="15382" width="6.5703125" bestFit="1" customWidth="1"/>
    <col min="15383" max="15385" width="13.85546875" bestFit="1" customWidth="1"/>
    <col min="15386" max="15386" width="17.42578125" bestFit="1" customWidth="1"/>
    <col min="15618" max="15618" width="10.42578125" bestFit="1" customWidth="1"/>
    <col min="15620" max="15620" width="20.42578125" bestFit="1" customWidth="1"/>
    <col min="15621" max="15621" width="33.85546875" bestFit="1" customWidth="1"/>
    <col min="15622" max="15622" width="222.5703125" bestFit="1" customWidth="1"/>
    <col min="15623" max="15623" width="18.5703125" bestFit="1" customWidth="1"/>
    <col min="15624" max="15624" width="18.5703125" customWidth="1"/>
    <col min="15626" max="15626" width="19.5703125" bestFit="1" customWidth="1"/>
    <col min="15627" max="15627" width="18.42578125" bestFit="1" customWidth="1"/>
    <col min="15628" max="15628" width="20.140625" bestFit="1" customWidth="1"/>
    <col min="15629" max="15629" width="12.28515625" bestFit="1" customWidth="1"/>
    <col min="15630" max="15630" width="10.140625" bestFit="1" customWidth="1"/>
    <col min="15631" max="15631" width="19.5703125" bestFit="1" customWidth="1"/>
    <col min="15632" max="15632" width="18.42578125" bestFit="1" customWidth="1"/>
    <col min="15633" max="15633" width="19.85546875" bestFit="1" customWidth="1"/>
    <col min="15634" max="15635" width="18.7109375" bestFit="1" customWidth="1"/>
    <col min="15636" max="15636" width="9.5703125" bestFit="1" customWidth="1"/>
    <col min="15637" max="15637" width="8.28515625" bestFit="1" customWidth="1"/>
    <col min="15638" max="15638" width="6.5703125" bestFit="1" customWidth="1"/>
    <col min="15639" max="15641" width="13.85546875" bestFit="1" customWidth="1"/>
    <col min="15642" max="15642" width="17.42578125" bestFit="1" customWidth="1"/>
    <col min="15874" max="15874" width="10.42578125" bestFit="1" customWidth="1"/>
    <col min="15876" max="15876" width="20.42578125" bestFit="1" customWidth="1"/>
    <col min="15877" max="15877" width="33.85546875" bestFit="1" customWidth="1"/>
    <col min="15878" max="15878" width="222.5703125" bestFit="1" customWidth="1"/>
    <col min="15879" max="15879" width="18.5703125" bestFit="1" customWidth="1"/>
    <col min="15880" max="15880" width="18.5703125" customWidth="1"/>
    <col min="15882" max="15882" width="19.5703125" bestFit="1" customWidth="1"/>
    <col min="15883" max="15883" width="18.42578125" bestFit="1" customWidth="1"/>
    <col min="15884" max="15884" width="20.140625" bestFit="1" customWidth="1"/>
    <col min="15885" max="15885" width="12.28515625" bestFit="1" customWidth="1"/>
    <col min="15886" max="15886" width="10.140625" bestFit="1" customWidth="1"/>
    <col min="15887" max="15887" width="19.5703125" bestFit="1" customWidth="1"/>
    <col min="15888" max="15888" width="18.42578125" bestFit="1" customWidth="1"/>
    <col min="15889" max="15889" width="19.85546875" bestFit="1" customWidth="1"/>
    <col min="15890" max="15891" width="18.7109375" bestFit="1" customWidth="1"/>
    <col min="15892" max="15892" width="9.5703125" bestFit="1" customWidth="1"/>
    <col min="15893" max="15893" width="8.28515625" bestFit="1" customWidth="1"/>
    <col min="15894" max="15894" width="6.5703125" bestFit="1" customWidth="1"/>
    <col min="15895" max="15897" width="13.85546875" bestFit="1" customWidth="1"/>
    <col min="15898" max="15898" width="17.42578125" bestFit="1" customWidth="1"/>
    <col min="16130" max="16130" width="10.42578125" bestFit="1" customWidth="1"/>
    <col min="16132" max="16132" width="20.42578125" bestFit="1" customWidth="1"/>
    <col min="16133" max="16133" width="33.85546875" bestFit="1" customWidth="1"/>
    <col min="16134" max="16134" width="222.5703125" bestFit="1" customWidth="1"/>
    <col min="16135" max="16135" width="18.5703125" bestFit="1" customWidth="1"/>
    <col min="16136" max="16136" width="18.5703125" customWidth="1"/>
    <col min="16138" max="16138" width="19.5703125" bestFit="1" customWidth="1"/>
    <col min="16139" max="16139" width="18.42578125" bestFit="1" customWidth="1"/>
    <col min="16140" max="16140" width="20.140625" bestFit="1" customWidth="1"/>
    <col min="16141" max="16141" width="12.28515625" bestFit="1" customWidth="1"/>
    <col min="16142" max="16142" width="10.140625" bestFit="1" customWidth="1"/>
    <col min="16143" max="16143" width="19.5703125" bestFit="1" customWidth="1"/>
    <col min="16144" max="16144" width="18.42578125" bestFit="1" customWidth="1"/>
    <col min="16145" max="16145" width="19.85546875" bestFit="1" customWidth="1"/>
    <col min="16146" max="16147" width="18.7109375" bestFit="1" customWidth="1"/>
    <col min="16148" max="16148" width="9.5703125" bestFit="1" customWidth="1"/>
    <col min="16149" max="16149" width="8.28515625" bestFit="1" customWidth="1"/>
    <col min="16150" max="16150" width="6.5703125" bestFit="1" customWidth="1"/>
    <col min="16151" max="16153" width="13.85546875" bestFit="1" customWidth="1"/>
    <col min="16154" max="16154" width="17.42578125" bestFit="1" customWidth="1"/>
  </cols>
  <sheetData>
    <row r="1" spans="1:29" x14ac:dyDescent="0.25">
      <c r="I1" s="181" t="s">
        <v>2432</v>
      </c>
      <c r="J1" s="426" t="s">
        <v>2433</v>
      </c>
      <c r="K1" s="181" t="s">
        <v>2434</v>
      </c>
      <c r="L1" s="426" t="s">
        <v>2435</v>
      </c>
      <c r="M1" s="181" t="s">
        <v>2436</v>
      </c>
      <c r="N1" s="426" t="s">
        <v>2437</v>
      </c>
      <c r="O1" s="181" t="s">
        <v>2438</v>
      </c>
      <c r="P1" s="181" t="s">
        <v>2439</v>
      </c>
      <c r="Q1" s="181" t="s">
        <v>2440</v>
      </c>
      <c r="R1" s="181" t="s">
        <v>2167</v>
      </c>
      <c r="S1" s="181" t="s">
        <v>2441</v>
      </c>
      <c r="T1" s="181" t="s">
        <v>2165</v>
      </c>
      <c r="V1" s="181" t="s">
        <v>2449</v>
      </c>
      <c r="W1" s="181" t="s">
        <v>2444</v>
      </c>
      <c r="X1" s="181" t="s">
        <v>2442</v>
      </c>
      <c r="Y1" s="181" t="s">
        <v>2443</v>
      </c>
    </row>
    <row r="2" spans="1:29" x14ac:dyDescent="0.25">
      <c r="A2" s="181">
        <v>1</v>
      </c>
      <c r="B2" s="181">
        <v>2</v>
      </c>
      <c r="C2" s="181">
        <v>3</v>
      </c>
      <c r="D2" s="184">
        <v>4</v>
      </c>
      <c r="E2" s="904">
        <v>5</v>
      </c>
      <c r="F2" s="190">
        <v>6</v>
      </c>
      <c r="G2" s="181">
        <v>7</v>
      </c>
      <c r="H2" s="184">
        <v>8</v>
      </c>
      <c r="I2" s="181">
        <v>9</v>
      </c>
      <c r="J2" s="181">
        <v>10</v>
      </c>
      <c r="K2" s="181">
        <v>11</v>
      </c>
      <c r="L2" s="184">
        <v>12</v>
      </c>
      <c r="M2" s="181">
        <v>13</v>
      </c>
      <c r="N2" s="181">
        <v>14</v>
      </c>
      <c r="O2" s="181">
        <v>15</v>
      </c>
      <c r="P2" s="184">
        <v>16</v>
      </c>
      <c r="Q2" s="181">
        <v>17</v>
      </c>
      <c r="R2" s="181">
        <v>18</v>
      </c>
      <c r="S2" s="181">
        <v>19</v>
      </c>
      <c r="T2" s="184">
        <v>20</v>
      </c>
      <c r="U2" s="181">
        <v>21</v>
      </c>
      <c r="V2" s="181">
        <v>22</v>
      </c>
      <c r="W2" s="181">
        <v>23</v>
      </c>
      <c r="X2" s="184">
        <v>24</v>
      </c>
      <c r="Y2" s="181">
        <v>25</v>
      </c>
    </row>
    <row r="3" spans="1:29" s="182" customFormat="1" x14ac:dyDescent="0.25">
      <c r="A3" s="181"/>
      <c r="B3" s="181"/>
      <c r="C3" s="181"/>
      <c r="D3" s="181"/>
      <c r="E3" s="1007" t="s">
        <v>2130</v>
      </c>
      <c r="F3" s="1008"/>
      <c r="G3" s="1009"/>
      <c r="H3" s="1015" t="s">
        <v>2131</v>
      </c>
      <c r="I3" s="1015" t="s">
        <v>2112</v>
      </c>
      <c r="J3" s="1015" t="s">
        <v>2114</v>
      </c>
      <c r="K3" s="1015" t="s">
        <v>2116</v>
      </c>
      <c r="L3" s="1015" t="s">
        <v>2118</v>
      </c>
      <c r="M3" s="1015" t="s">
        <v>2119</v>
      </c>
      <c r="N3" s="1015" t="s">
        <v>2120</v>
      </c>
      <c r="O3" s="1015" t="s">
        <v>2121</v>
      </c>
      <c r="P3" s="1015" t="s">
        <v>2122</v>
      </c>
      <c r="Q3" s="1015" t="s">
        <v>2123</v>
      </c>
      <c r="R3" s="1015" t="s">
        <v>2124</v>
      </c>
      <c r="S3" s="1015" t="s">
        <v>2125</v>
      </c>
      <c r="T3" s="1231" t="s">
        <v>2053</v>
      </c>
      <c r="U3" s="1232"/>
      <c r="V3" s="1015" t="s">
        <v>2126</v>
      </c>
      <c r="W3" s="1015" t="s">
        <v>2127</v>
      </c>
      <c r="X3" s="1015" t="s">
        <v>2128</v>
      </c>
      <c r="Y3" s="1015" t="s">
        <v>2129</v>
      </c>
      <c r="Z3" s="1016" t="s">
        <v>2132</v>
      </c>
    </row>
    <row r="4" spans="1:29" s="182" customFormat="1" x14ac:dyDescent="0.25">
      <c r="A4" s="1233" t="s">
        <v>2130</v>
      </c>
      <c r="B4" s="1234"/>
      <c r="C4" s="1234"/>
      <c r="D4" s="1235"/>
      <c r="E4" s="1044" t="s">
        <v>2133</v>
      </c>
      <c r="F4" s="1045" t="s">
        <v>2134</v>
      </c>
      <c r="G4" s="1046" t="s">
        <v>2107</v>
      </c>
      <c r="H4" s="164"/>
      <c r="I4" s="164"/>
      <c r="J4" s="164"/>
      <c r="K4" s="164"/>
      <c r="L4" s="164"/>
      <c r="M4" s="164"/>
      <c r="N4" s="164"/>
      <c r="O4" s="164"/>
      <c r="P4" s="164"/>
      <c r="Q4" s="164"/>
      <c r="R4" s="164"/>
      <c r="S4" s="164"/>
      <c r="T4" s="164"/>
      <c r="U4" s="164"/>
      <c r="V4" s="164"/>
      <c r="W4" s="164"/>
      <c r="X4" s="164"/>
      <c r="Y4" s="164"/>
    </row>
    <row r="5" spans="1:29" s="182" customFormat="1" x14ac:dyDescent="0.25">
      <c r="A5" s="654" t="s">
        <v>2084</v>
      </c>
      <c r="B5" s="654" t="s">
        <v>1901</v>
      </c>
      <c r="C5" s="654" t="s">
        <v>2085</v>
      </c>
      <c r="D5" s="654" t="s">
        <v>2086</v>
      </c>
      <c r="E5" s="905"/>
      <c r="F5" s="903"/>
      <c r="G5" s="657"/>
      <c r="H5" s="1047" t="s">
        <v>2611</v>
      </c>
      <c r="I5" s="1048">
        <v>0</v>
      </c>
      <c r="J5" s="1048">
        <v>0</v>
      </c>
      <c r="K5" s="1048">
        <v>0</v>
      </c>
      <c r="L5" s="1048">
        <v>0</v>
      </c>
      <c r="M5" s="1048">
        <v>0</v>
      </c>
      <c r="N5" s="1048">
        <v>0</v>
      </c>
      <c r="O5" s="1048">
        <v>0</v>
      </c>
      <c r="P5" s="1048">
        <v>0</v>
      </c>
      <c r="Q5" s="1048">
        <v>0</v>
      </c>
      <c r="R5" s="1048">
        <v>0</v>
      </c>
      <c r="S5" s="1048">
        <v>0</v>
      </c>
      <c r="T5" s="1048">
        <v>0</v>
      </c>
      <c r="U5" s="1048">
        <v>0</v>
      </c>
      <c r="V5" s="1048">
        <v>0</v>
      </c>
      <c r="W5" s="1048">
        <v>0</v>
      </c>
      <c r="X5" s="1048">
        <v>0</v>
      </c>
      <c r="Y5" s="1048">
        <v>0</v>
      </c>
      <c r="Z5" s="656" t="e">
        <v>#N/A</v>
      </c>
    </row>
    <row r="6" spans="1:29" s="182" customFormat="1" x14ac:dyDescent="0.25">
      <c r="A6" s="655" t="s">
        <v>2110</v>
      </c>
      <c r="B6" s="655">
        <v>1</v>
      </c>
      <c r="C6" s="655">
        <v>1</v>
      </c>
      <c r="D6" s="655"/>
      <c r="E6" s="902" t="s">
        <v>10110</v>
      </c>
      <c r="F6" s="902" t="s">
        <v>10111</v>
      </c>
      <c r="G6" s="1049"/>
      <c r="H6" s="1047"/>
      <c r="I6" s="1048" t="s">
        <v>2611</v>
      </c>
      <c r="J6" s="1048"/>
      <c r="K6" s="1048"/>
      <c r="L6" s="1048"/>
      <c r="M6" s="1048" t="s">
        <v>2611</v>
      </c>
      <c r="N6" s="1048" t="s">
        <v>2611</v>
      </c>
      <c r="O6" s="1048"/>
      <c r="P6" s="1048"/>
      <c r="Q6" s="1048"/>
      <c r="R6" s="1048"/>
      <c r="S6" s="1048"/>
      <c r="T6" s="1048">
        <v>18.921600000000002</v>
      </c>
      <c r="U6" s="1048" t="s">
        <v>10112</v>
      </c>
      <c r="V6" s="1048">
        <v>16.100000000000001</v>
      </c>
      <c r="W6" s="1048"/>
      <c r="X6" s="1048" t="s">
        <v>2611</v>
      </c>
      <c r="Y6" s="1048"/>
      <c r="Z6" s="656" t="s">
        <v>2136</v>
      </c>
      <c r="AA6" s="182" t="s">
        <v>2449</v>
      </c>
      <c r="AB6" s="182">
        <v>5.75</v>
      </c>
      <c r="AC6" s="182" t="s">
        <v>2611</v>
      </c>
    </row>
    <row r="7" spans="1:29" s="182" customFormat="1" x14ac:dyDescent="0.25">
      <c r="A7" s="655" t="s">
        <v>2109</v>
      </c>
      <c r="B7" s="655">
        <v>2</v>
      </c>
      <c r="C7" s="655">
        <v>2</v>
      </c>
      <c r="D7" s="655"/>
      <c r="E7" s="902" t="s">
        <v>10113</v>
      </c>
      <c r="F7" s="902" t="s">
        <v>10114</v>
      </c>
      <c r="G7" s="1049"/>
      <c r="H7" s="1047"/>
      <c r="I7" s="1048">
        <v>17.1966</v>
      </c>
      <c r="J7" s="1048"/>
      <c r="K7" s="1048"/>
      <c r="L7" s="1048"/>
      <c r="M7" s="1048" t="s">
        <v>2611</v>
      </c>
      <c r="N7" s="1048">
        <v>11.6373</v>
      </c>
      <c r="O7" s="1048"/>
      <c r="P7" s="1048"/>
      <c r="Q7" s="1048"/>
      <c r="R7" s="1048"/>
      <c r="S7" s="1048"/>
      <c r="T7" s="1048">
        <v>24.3933</v>
      </c>
      <c r="U7" s="1048" t="s">
        <v>10112</v>
      </c>
      <c r="V7" s="1048" t="s">
        <v>2611</v>
      </c>
      <c r="W7" s="1048"/>
      <c r="X7" s="1048" t="s">
        <v>2611</v>
      </c>
      <c r="Y7" s="1048"/>
      <c r="Z7" s="656" t="s">
        <v>2136</v>
      </c>
      <c r="AA7" s="182" t="s">
        <v>10115</v>
      </c>
      <c r="AB7" s="182">
        <v>11.75</v>
      </c>
      <c r="AC7" s="182" t="s">
        <v>2611</v>
      </c>
    </row>
    <row r="8" spans="1:29" s="182" customFormat="1" x14ac:dyDescent="0.25">
      <c r="A8" s="655" t="s">
        <v>2091</v>
      </c>
      <c r="B8" s="655">
        <v>4</v>
      </c>
      <c r="C8" s="655">
        <v>2</v>
      </c>
      <c r="D8" s="655"/>
      <c r="E8" s="902" t="s">
        <v>10116</v>
      </c>
      <c r="F8" s="902" t="s">
        <v>10117</v>
      </c>
      <c r="G8" s="1049"/>
      <c r="H8" s="1047"/>
      <c r="I8" s="1048">
        <v>16.463200000000001</v>
      </c>
      <c r="J8" s="1048"/>
      <c r="K8" s="1048"/>
      <c r="L8" s="1048"/>
      <c r="M8" s="1048" t="s">
        <v>2611</v>
      </c>
      <c r="N8" s="1048">
        <v>12.101699999999999</v>
      </c>
      <c r="O8" s="1048"/>
      <c r="P8" s="1048"/>
      <c r="Q8" s="1048"/>
      <c r="R8" s="1048"/>
      <c r="S8" s="1048"/>
      <c r="T8" s="1048">
        <v>20.103899999999999</v>
      </c>
      <c r="U8" s="1048" t="s">
        <v>10112</v>
      </c>
      <c r="V8" s="1048" t="s">
        <v>2611</v>
      </c>
      <c r="W8" s="1048"/>
      <c r="X8" s="1048" t="s">
        <v>2611</v>
      </c>
      <c r="Y8" s="1048"/>
      <c r="Z8" s="656" t="s">
        <v>2136</v>
      </c>
      <c r="AA8" s="182" t="s">
        <v>10115</v>
      </c>
      <c r="AB8" s="182">
        <v>7.75</v>
      </c>
      <c r="AC8" s="182" t="s">
        <v>2611</v>
      </c>
    </row>
    <row r="9" spans="1:29" s="182" customFormat="1" x14ac:dyDescent="0.25">
      <c r="A9" s="655" t="s">
        <v>2099</v>
      </c>
      <c r="B9" s="655">
        <v>4</v>
      </c>
      <c r="C9" s="655">
        <v>1</v>
      </c>
      <c r="D9" s="655"/>
      <c r="E9" s="902" t="s">
        <v>10118</v>
      </c>
      <c r="F9" s="902" t="s">
        <v>10119</v>
      </c>
      <c r="G9" s="1049"/>
      <c r="H9" s="1047"/>
      <c r="I9" s="1048" t="s">
        <v>2611</v>
      </c>
      <c r="J9" s="1048"/>
      <c r="K9" s="1048"/>
      <c r="L9" s="1048"/>
      <c r="M9" s="1048" t="s">
        <v>2611</v>
      </c>
      <c r="N9" s="1048" t="s">
        <v>2611</v>
      </c>
      <c r="O9" s="1048"/>
      <c r="P9" s="1048"/>
      <c r="Q9" s="1048"/>
      <c r="R9" s="1048"/>
      <c r="S9" s="1048"/>
      <c r="T9" s="1048">
        <v>15.430199999999999</v>
      </c>
      <c r="U9" s="1048" t="s">
        <v>10112</v>
      </c>
      <c r="V9" s="1048">
        <v>12.1188</v>
      </c>
      <c r="W9" s="1048"/>
      <c r="X9" s="1048" t="s">
        <v>2611</v>
      </c>
      <c r="Y9" s="1048"/>
      <c r="Z9" s="656" t="s">
        <v>2136</v>
      </c>
      <c r="AA9" s="182" t="s">
        <v>2449</v>
      </c>
      <c r="AB9" s="182">
        <v>3.75</v>
      </c>
      <c r="AC9" s="182" t="s">
        <v>2611</v>
      </c>
    </row>
    <row r="10" spans="1:29" s="182" customFormat="1" x14ac:dyDescent="0.25">
      <c r="A10" s="655" t="s">
        <v>2115</v>
      </c>
      <c r="B10" s="655">
        <v>1</v>
      </c>
      <c r="C10" s="655">
        <v>1</v>
      </c>
      <c r="D10" s="655"/>
      <c r="E10" s="902" t="s">
        <v>10120</v>
      </c>
      <c r="F10" s="902" t="s">
        <v>10121</v>
      </c>
      <c r="G10" s="1049"/>
      <c r="H10" s="1047"/>
      <c r="I10" s="1048" t="s">
        <v>2611</v>
      </c>
      <c r="J10" s="1048"/>
      <c r="K10" s="1048"/>
      <c r="L10" s="1048"/>
      <c r="M10" s="1048" t="s">
        <v>2611</v>
      </c>
      <c r="N10" s="1048" t="s">
        <v>2611</v>
      </c>
      <c r="O10" s="1048"/>
      <c r="P10" s="1048"/>
      <c r="Q10" s="1048"/>
      <c r="R10" s="1048"/>
      <c r="S10" s="1048"/>
      <c r="T10" s="1048">
        <v>20.620699999999999</v>
      </c>
      <c r="U10" s="1048" t="s">
        <v>10112</v>
      </c>
      <c r="V10" s="1048">
        <v>16.581499999999998</v>
      </c>
      <c r="W10" s="1048"/>
      <c r="X10" s="1048" t="s">
        <v>2611</v>
      </c>
      <c r="Y10" s="1048"/>
      <c r="Z10" s="656" t="s">
        <v>2136</v>
      </c>
      <c r="AA10" s="182" t="s">
        <v>2449</v>
      </c>
      <c r="AB10" s="182">
        <v>4.75</v>
      </c>
      <c r="AC10" s="182" t="s">
        <v>2611</v>
      </c>
    </row>
    <row r="11" spans="1:29" s="182" customFormat="1" x14ac:dyDescent="0.25">
      <c r="A11" s="655" t="s">
        <v>2110</v>
      </c>
      <c r="B11" s="655">
        <v>4</v>
      </c>
      <c r="C11" s="655">
        <v>2</v>
      </c>
      <c r="D11" s="655"/>
      <c r="E11" s="902" t="s">
        <v>10122</v>
      </c>
      <c r="F11" s="902" t="s">
        <v>10123</v>
      </c>
      <c r="G11" s="1049"/>
      <c r="H11" s="1047"/>
      <c r="I11" s="1048">
        <v>16.456700000000001</v>
      </c>
      <c r="J11" s="1048"/>
      <c r="K11" s="1048"/>
      <c r="L11" s="1048"/>
      <c r="M11" s="1048" t="s">
        <v>2611</v>
      </c>
      <c r="N11" s="1048">
        <v>11.4648</v>
      </c>
      <c r="O11" s="1048"/>
      <c r="P11" s="1048"/>
      <c r="Q11" s="1048"/>
      <c r="R11" s="1048"/>
      <c r="S11" s="1048"/>
      <c r="T11" s="1048">
        <v>20.517199999999999</v>
      </c>
      <c r="U11" s="1048" t="s">
        <v>10112</v>
      </c>
      <c r="V11" s="1048" t="s">
        <v>2611</v>
      </c>
      <c r="W11" s="1048"/>
      <c r="X11" s="1048" t="s">
        <v>2611</v>
      </c>
      <c r="Y11" s="1048"/>
      <c r="Z11" s="656" t="s">
        <v>2136</v>
      </c>
      <c r="AA11" s="182" t="s">
        <v>10115</v>
      </c>
      <c r="AB11" s="182">
        <v>17.75</v>
      </c>
      <c r="AC11" s="182" t="s">
        <v>2611</v>
      </c>
    </row>
    <row r="12" spans="1:29" s="182" customFormat="1" x14ac:dyDescent="0.25">
      <c r="A12" s="655" t="s">
        <v>2115</v>
      </c>
      <c r="B12" s="655">
        <v>2</v>
      </c>
      <c r="C12" s="655">
        <v>2</v>
      </c>
      <c r="D12" s="655"/>
      <c r="E12" s="902" t="s">
        <v>10124</v>
      </c>
      <c r="F12" s="902" t="s">
        <v>10125</v>
      </c>
      <c r="G12" s="1049"/>
      <c r="H12" s="1047"/>
      <c r="I12" s="1048">
        <v>17.560400000000001</v>
      </c>
      <c r="J12" s="1048"/>
      <c r="K12" s="1048"/>
      <c r="L12" s="1048"/>
      <c r="M12" s="1048" t="s">
        <v>2611</v>
      </c>
      <c r="N12" s="1048">
        <v>12.143800000000001</v>
      </c>
      <c r="O12" s="1048"/>
      <c r="P12" s="1048"/>
      <c r="Q12" s="1048"/>
      <c r="R12" s="1048"/>
      <c r="S12" s="1048"/>
      <c r="T12" s="1048">
        <v>20.620699999999999</v>
      </c>
      <c r="U12" s="1048" t="s">
        <v>10112</v>
      </c>
      <c r="V12" s="1048">
        <v>12.017799999999999</v>
      </c>
      <c r="W12" s="1048"/>
      <c r="X12" s="1048" t="s">
        <v>2611</v>
      </c>
      <c r="Y12" s="1048"/>
      <c r="Z12" s="656" t="s">
        <v>2136</v>
      </c>
      <c r="AA12" s="182" t="s">
        <v>10126</v>
      </c>
      <c r="AB12" s="182">
        <v>9.75</v>
      </c>
      <c r="AC12" s="182" t="s">
        <v>2611</v>
      </c>
    </row>
    <row r="13" spans="1:29" s="182" customFormat="1" x14ac:dyDescent="0.25">
      <c r="A13" s="655" t="s">
        <v>2113</v>
      </c>
      <c r="B13" s="655">
        <v>4</v>
      </c>
      <c r="C13" s="655">
        <v>2</v>
      </c>
      <c r="D13" s="655"/>
      <c r="E13" s="902" t="s">
        <v>10127</v>
      </c>
      <c r="F13" s="902" t="s">
        <v>10128</v>
      </c>
      <c r="G13" s="1049"/>
      <c r="H13" s="1047"/>
      <c r="I13" s="1048">
        <v>16.463100000000001</v>
      </c>
      <c r="J13" s="1048"/>
      <c r="K13" s="1048"/>
      <c r="L13" s="1048"/>
      <c r="M13" s="1048" t="s">
        <v>2611</v>
      </c>
      <c r="N13" s="1048" t="s">
        <v>2611</v>
      </c>
      <c r="O13" s="1048"/>
      <c r="P13" s="1048"/>
      <c r="Q13" s="1048"/>
      <c r="R13" s="1048"/>
      <c r="S13" s="1048"/>
      <c r="T13" s="1048">
        <v>29.361999999999998</v>
      </c>
      <c r="U13" s="1048" t="s">
        <v>10112</v>
      </c>
      <c r="V13" s="1048">
        <v>12.5046</v>
      </c>
      <c r="W13" s="1048"/>
      <c r="X13" s="1048" t="s">
        <v>2611</v>
      </c>
      <c r="Y13" s="1048"/>
      <c r="Z13" s="656" t="s">
        <v>2136</v>
      </c>
      <c r="AA13" s="182" t="s">
        <v>9391</v>
      </c>
      <c r="AB13" s="182">
        <v>1.75</v>
      </c>
      <c r="AC13" s="182" t="s">
        <v>2611</v>
      </c>
    </row>
    <row r="14" spans="1:29" s="182" customFormat="1" x14ac:dyDescent="0.25">
      <c r="A14" s="655" t="s">
        <v>2110</v>
      </c>
      <c r="B14" s="655">
        <v>3</v>
      </c>
      <c r="C14" s="655">
        <v>2</v>
      </c>
      <c r="D14" s="655"/>
      <c r="E14" s="902" t="s">
        <v>10129</v>
      </c>
      <c r="F14" s="902">
        <v>0</v>
      </c>
      <c r="G14" s="1049"/>
      <c r="H14" s="1047"/>
      <c r="I14" s="1048">
        <v>16.020299999999999</v>
      </c>
      <c r="J14" s="1048"/>
      <c r="K14" s="1048"/>
      <c r="L14" s="1048"/>
      <c r="M14" s="1048">
        <v>13.694800000000001</v>
      </c>
      <c r="N14" s="1048" t="s">
        <v>2611</v>
      </c>
      <c r="O14" s="1048"/>
      <c r="P14" s="1048"/>
      <c r="Q14" s="1048"/>
      <c r="R14" s="1048"/>
      <c r="S14" s="1048"/>
      <c r="T14" s="1048">
        <v>20.517199999999999</v>
      </c>
      <c r="U14" s="1048" t="s">
        <v>10112</v>
      </c>
      <c r="V14" s="1048" t="s">
        <v>2611</v>
      </c>
      <c r="W14" s="1048"/>
      <c r="X14" s="1048" t="s">
        <v>2611</v>
      </c>
      <c r="Y14" s="1048"/>
      <c r="Z14" s="656" t="s">
        <v>2136</v>
      </c>
      <c r="AA14" s="182" t="s">
        <v>10130</v>
      </c>
      <c r="AB14" s="182">
        <v>1</v>
      </c>
      <c r="AC14" s="182" t="s">
        <v>2611</v>
      </c>
    </row>
    <row r="15" spans="1:29" s="182" customFormat="1" x14ac:dyDescent="0.25">
      <c r="A15" s="655" t="s">
        <v>2101</v>
      </c>
      <c r="B15" s="655">
        <v>4</v>
      </c>
      <c r="C15" s="655">
        <v>1</v>
      </c>
      <c r="D15" s="655"/>
      <c r="E15" s="902" t="s">
        <v>10131</v>
      </c>
      <c r="F15" s="902" t="s">
        <v>10132</v>
      </c>
      <c r="G15" s="1049"/>
      <c r="H15" s="1047"/>
      <c r="I15" s="1048" t="s">
        <v>2611</v>
      </c>
      <c r="J15" s="1048"/>
      <c r="K15" s="1048"/>
      <c r="L15" s="1048"/>
      <c r="M15" s="1048" t="s">
        <v>2611</v>
      </c>
      <c r="N15" s="1048">
        <v>11.820600000000001</v>
      </c>
      <c r="O15" s="1048"/>
      <c r="P15" s="1048"/>
      <c r="Q15" s="1048"/>
      <c r="R15" s="1048"/>
      <c r="S15" s="1048"/>
      <c r="T15" s="1048">
        <v>14.6873</v>
      </c>
      <c r="U15" s="1048" t="s">
        <v>10112</v>
      </c>
      <c r="V15" s="1048" t="s">
        <v>2611</v>
      </c>
      <c r="W15" s="1048"/>
      <c r="X15" s="1048" t="s">
        <v>2611</v>
      </c>
      <c r="Y15" s="1048"/>
      <c r="Z15" s="656" t="s">
        <v>2136</v>
      </c>
      <c r="AA15" s="182" t="s">
        <v>2437</v>
      </c>
      <c r="AB15" s="182">
        <v>3.75</v>
      </c>
      <c r="AC15" s="182" t="s">
        <v>2611</v>
      </c>
    </row>
    <row r="16" spans="1:29" s="182" customFormat="1" x14ac:dyDescent="0.25">
      <c r="A16" s="655" t="s">
        <v>2117</v>
      </c>
      <c r="B16" s="655">
        <v>3</v>
      </c>
      <c r="C16" s="655">
        <v>2</v>
      </c>
      <c r="D16" s="655"/>
      <c r="E16" s="902" t="s">
        <v>10133</v>
      </c>
      <c r="F16" s="902" t="s">
        <v>10134</v>
      </c>
      <c r="G16" s="1049"/>
      <c r="H16" s="1047"/>
      <c r="I16" s="1048">
        <v>16.093299999999999</v>
      </c>
      <c r="J16" s="1048"/>
      <c r="K16" s="1048"/>
      <c r="L16" s="1048"/>
      <c r="M16" s="1048">
        <v>13.9155</v>
      </c>
      <c r="N16" s="1048" t="s">
        <v>2611</v>
      </c>
      <c r="O16" s="1048"/>
      <c r="P16" s="1048"/>
      <c r="Q16" s="1048"/>
      <c r="R16" s="1048"/>
      <c r="S16" s="1048"/>
      <c r="T16" s="1048">
        <v>22.7376</v>
      </c>
      <c r="U16" s="1048" t="s">
        <v>10112</v>
      </c>
      <c r="V16" s="1048" t="s">
        <v>2611</v>
      </c>
      <c r="W16" s="1048"/>
      <c r="X16" s="1048" t="s">
        <v>2611</v>
      </c>
      <c r="Y16" s="1048"/>
      <c r="Z16" s="656" t="s">
        <v>2136</v>
      </c>
      <c r="AA16" s="182" t="s">
        <v>10130</v>
      </c>
      <c r="AB16" s="182">
        <v>3.75</v>
      </c>
      <c r="AC16" s="182" t="s">
        <v>2611</v>
      </c>
    </row>
    <row r="17" spans="1:29" s="182" customFormat="1" x14ac:dyDescent="0.25">
      <c r="A17" s="655" t="s">
        <v>2088</v>
      </c>
      <c r="B17" s="655">
        <v>3</v>
      </c>
      <c r="C17" s="655">
        <v>1</v>
      </c>
      <c r="D17" s="655"/>
      <c r="E17" s="902" t="s">
        <v>10135</v>
      </c>
      <c r="F17" s="902" t="s">
        <v>10136</v>
      </c>
      <c r="G17" s="1049"/>
      <c r="H17" s="1047"/>
      <c r="I17" s="1048" t="s">
        <v>2611</v>
      </c>
      <c r="J17" s="1048"/>
      <c r="K17" s="1048"/>
      <c r="L17" s="1048"/>
      <c r="M17" s="1048" t="s">
        <v>2611</v>
      </c>
      <c r="N17" s="1048" t="s">
        <v>2611</v>
      </c>
      <c r="O17" s="1048"/>
      <c r="P17" s="1048"/>
      <c r="Q17" s="1048"/>
      <c r="R17" s="1048"/>
      <c r="S17" s="1048"/>
      <c r="T17" s="1048">
        <v>20.007300000000001</v>
      </c>
      <c r="U17" s="1048" t="s">
        <v>10112</v>
      </c>
      <c r="V17" s="1048">
        <v>14.8634</v>
      </c>
      <c r="W17" s="1048"/>
      <c r="X17" s="1048" t="s">
        <v>2611</v>
      </c>
      <c r="Y17" s="1048"/>
      <c r="Z17" s="656" t="s">
        <v>2136</v>
      </c>
      <c r="AA17" s="182" t="s">
        <v>2449</v>
      </c>
      <c r="AB17" s="182">
        <v>5.75</v>
      </c>
      <c r="AC17" s="182" t="s">
        <v>2611</v>
      </c>
    </row>
    <row r="18" spans="1:29" s="182" customFormat="1" x14ac:dyDescent="0.25">
      <c r="A18" s="655" t="s">
        <v>2096</v>
      </c>
      <c r="B18" s="655">
        <v>1</v>
      </c>
      <c r="C18" s="655">
        <v>1</v>
      </c>
      <c r="D18" s="655"/>
      <c r="E18" s="902" t="s">
        <v>10137</v>
      </c>
      <c r="F18" s="902" t="s">
        <v>10138</v>
      </c>
      <c r="G18" s="1049"/>
      <c r="H18" s="1047"/>
      <c r="I18" s="1048" t="s">
        <v>2611</v>
      </c>
      <c r="J18" s="1048"/>
      <c r="K18" s="1048"/>
      <c r="L18" s="1048"/>
      <c r="M18" s="1048" t="s">
        <v>2611</v>
      </c>
      <c r="N18" s="1048" t="s">
        <v>2611</v>
      </c>
      <c r="O18" s="1048"/>
      <c r="P18" s="1048"/>
      <c r="Q18" s="1048"/>
      <c r="R18" s="1048"/>
      <c r="S18" s="1048"/>
      <c r="T18" s="1048">
        <v>23.311499999999999</v>
      </c>
      <c r="U18" s="1048" t="s">
        <v>10112</v>
      </c>
      <c r="V18" s="1048">
        <v>16.424499999999998</v>
      </c>
      <c r="W18" s="1048"/>
      <c r="X18" s="1048" t="s">
        <v>2611</v>
      </c>
      <c r="Y18" s="1048"/>
      <c r="Z18" s="656" t="s">
        <v>2136</v>
      </c>
      <c r="AA18" s="182" t="s">
        <v>2449</v>
      </c>
      <c r="AB18" s="182">
        <v>4.75</v>
      </c>
      <c r="AC18" s="182" t="s">
        <v>2611</v>
      </c>
    </row>
    <row r="19" spans="1:29" s="182" customFormat="1" x14ac:dyDescent="0.25">
      <c r="A19" s="655" t="s">
        <v>2104</v>
      </c>
      <c r="B19" s="655">
        <v>3</v>
      </c>
      <c r="C19" s="655">
        <v>2</v>
      </c>
      <c r="D19" s="655"/>
      <c r="E19" s="902" t="s">
        <v>10139</v>
      </c>
      <c r="F19" s="902" t="s">
        <v>10140</v>
      </c>
      <c r="G19" s="1049"/>
      <c r="H19" s="1047"/>
      <c r="I19" s="1048">
        <v>15.7386</v>
      </c>
      <c r="J19" s="1048"/>
      <c r="K19" s="1048"/>
      <c r="L19" s="1048"/>
      <c r="M19" s="1048" t="s">
        <v>2611</v>
      </c>
      <c r="N19" s="1048">
        <v>12.5007</v>
      </c>
      <c r="O19" s="1048"/>
      <c r="P19" s="1048"/>
      <c r="Q19" s="1048"/>
      <c r="R19" s="1048"/>
      <c r="S19" s="1048"/>
      <c r="T19" s="1048">
        <v>23.2925</v>
      </c>
      <c r="U19" s="1048" t="s">
        <v>10112</v>
      </c>
      <c r="V19" s="1048" t="s">
        <v>2611</v>
      </c>
      <c r="W19" s="1048"/>
      <c r="X19" s="1048" t="s">
        <v>2611</v>
      </c>
      <c r="Y19" s="1048"/>
      <c r="Z19" s="656" t="s">
        <v>2136</v>
      </c>
      <c r="AA19" s="182" t="s">
        <v>10115</v>
      </c>
      <c r="AB19" s="182">
        <v>8.75</v>
      </c>
      <c r="AC19" s="182" t="s">
        <v>2611</v>
      </c>
    </row>
    <row r="20" spans="1:29" s="182" customFormat="1" x14ac:dyDescent="0.25">
      <c r="A20" s="655" t="s">
        <v>2113</v>
      </c>
      <c r="B20" s="655">
        <v>1</v>
      </c>
      <c r="C20" s="655">
        <v>1</v>
      </c>
      <c r="D20" s="655"/>
      <c r="E20" s="902" t="s">
        <v>10141</v>
      </c>
      <c r="F20" s="902" t="s">
        <v>10142</v>
      </c>
      <c r="G20" s="1049"/>
      <c r="H20" s="1047"/>
      <c r="I20" s="1048" t="s">
        <v>2611</v>
      </c>
      <c r="J20" s="1048"/>
      <c r="K20" s="1048"/>
      <c r="L20" s="1048"/>
      <c r="M20" s="1048" t="s">
        <v>2611</v>
      </c>
      <c r="N20" s="1048" t="s">
        <v>2611</v>
      </c>
      <c r="O20" s="1048"/>
      <c r="P20" s="1048"/>
      <c r="Q20" s="1048"/>
      <c r="R20" s="1048"/>
      <c r="S20" s="1048"/>
      <c r="T20" s="1048">
        <v>25.427700000000002</v>
      </c>
      <c r="U20" s="1048" t="s">
        <v>10112</v>
      </c>
      <c r="V20" s="1048">
        <v>16.3492</v>
      </c>
      <c r="W20" s="1048"/>
      <c r="X20" s="1048" t="s">
        <v>2611</v>
      </c>
      <c r="Y20" s="1048"/>
      <c r="Z20" s="656" t="s">
        <v>2136</v>
      </c>
      <c r="AA20" s="182" t="s">
        <v>2449</v>
      </c>
      <c r="AB20" s="182">
        <v>3.75</v>
      </c>
      <c r="AC20" s="182" t="s">
        <v>2611</v>
      </c>
    </row>
    <row r="21" spans="1:29" s="182" customFormat="1" x14ac:dyDescent="0.25">
      <c r="A21" s="655" t="s">
        <v>2091</v>
      </c>
      <c r="B21" s="655">
        <v>4</v>
      </c>
      <c r="C21" s="655">
        <v>1</v>
      </c>
      <c r="D21" s="655"/>
      <c r="E21" s="902" t="s">
        <v>10143</v>
      </c>
      <c r="F21" s="902" t="s">
        <v>10144</v>
      </c>
      <c r="G21" s="1049"/>
      <c r="H21" s="1047"/>
      <c r="I21" s="1048" t="s">
        <v>2611</v>
      </c>
      <c r="J21" s="1048"/>
      <c r="K21" s="1048"/>
      <c r="L21" s="1048"/>
      <c r="M21" s="1048" t="s">
        <v>2611</v>
      </c>
      <c r="N21" s="1048" t="s">
        <v>2611</v>
      </c>
      <c r="O21" s="1048"/>
      <c r="P21" s="1048"/>
      <c r="Q21" s="1048"/>
      <c r="R21" s="1048"/>
      <c r="S21" s="1048"/>
      <c r="T21" s="1048">
        <v>15.328900000000001</v>
      </c>
      <c r="U21" s="1048" t="s">
        <v>10112</v>
      </c>
      <c r="V21" s="1048">
        <v>11.2515</v>
      </c>
      <c r="W21" s="1048"/>
      <c r="X21" s="1048" t="s">
        <v>2611</v>
      </c>
      <c r="Y21" s="1048"/>
      <c r="Z21" s="656" t="s">
        <v>2136</v>
      </c>
      <c r="AA21" s="182" t="s">
        <v>2449</v>
      </c>
      <c r="AB21" s="182">
        <v>26.75</v>
      </c>
      <c r="AC21" s="182" t="s">
        <v>2611</v>
      </c>
    </row>
    <row r="22" spans="1:29" s="182" customFormat="1" x14ac:dyDescent="0.25">
      <c r="A22" s="655" t="s">
        <v>2113</v>
      </c>
      <c r="B22" s="655">
        <v>2</v>
      </c>
      <c r="C22" s="655">
        <v>2</v>
      </c>
      <c r="D22" s="655"/>
      <c r="E22" s="902" t="s">
        <v>10145</v>
      </c>
      <c r="F22" s="902" t="s">
        <v>10146</v>
      </c>
      <c r="G22" s="1049"/>
      <c r="H22" s="1047"/>
      <c r="I22" s="1048">
        <v>17.182400000000001</v>
      </c>
      <c r="J22" s="1048"/>
      <c r="K22" s="1048"/>
      <c r="L22" s="1048"/>
      <c r="M22" s="1048" t="s">
        <v>2611</v>
      </c>
      <c r="N22" s="1048">
        <v>12.101800000000001</v>
      </c>
      <c r="O22" s="1048"/>
      <c r="P22" s="1048"/>
      <c r="Q22" s="1048"/>
      <c r="R22" s="1048"/>
      <c r="S22" s="1048"/>
      <c r="T22" s="1048">
        <v>25.427700000000002</v>
      </c>
      <c r="U22" s="1048" t="s">
        <v>10112</v>
      </c>
      <c r="V22" s="1048" t="s">
        <v>2611</v>
      </c>
      <c r="W22" s="1048"/>
      <c r="X22" s="1048" t="s">
        <v>2611</v>
      </c>
      <c r="Y22" s="1048"/>
      <c r="Z22" s="656" t="s">
        <v>2136</v>
      </c>
      <c r="AA22" s="182" t="s">
        <v>10115</v>
      </c>
      <c r="AB22" s="182">
        <v>9.75</v>
      </c>
      <c r="AC22" s="182" t="s">
        <v>2611</v>
      </c>
    </row>
    <row r="23" spans="1:29" s="182" customFormat="1" x14ac:dyDescent="0.25">
      <c r="A23" s="655" t="s">
        <v>2104</v>
      </c>
      <c r="B23" s="655">
        <v>4</v>
      </c>
      <c r="C23" s="655">
        <v>2</v>
      </c>
      <c r="D23" s="655"/>
      <c r="E23" s="902" t="s">
        <v>10147</v>
      </c>
      <c r="F23" s="902" t="s">
        <v>10148</v>
      </c>
      <c r="G23" s="1049"/>
      <c r="H23" s="1047"/>
      <c r="I23" s="1048">
        <v>16.146599999999999</v>
      </c>
      <c r="J23" s="1048"/>
      <c r="K23" s="1048"/>
      <c r="L23" s="1048"/>
      <c r="M23" s="1048" t="s">
        <v>2611</v>
      </c>
      <c r="N23" s="1048">
        <v>11.622</v>
      </c>
      <c r="O23" s="1048"/>
      <c r="P23" s="1048"/>
      <c r="Q23" s="1048"/>
      <c r="R23" s="1048"/>
      <c r="S23" s="1048"/>
      <c r="T23" s="1048">
        <v>23.2925</v>
      </c>
      <c r="U23" s="1048" t="s">
        <v>10112</v>
      </c>
      <c r="V23" s="1048" t="s">
        <v>2611</v>
      </c>
      <c r="W23" s="1048"/>
      <c r="X23" s="1048" t="s">
        <v>2611</v>
      </c>
      <c r="Y23" s="1048"/>
      <c r="Z23" s="656" t="s">
        <v>2136</v>
      </c>
      <c r="AA23" s="182" t="s">
        <v>10115</v>
      </c>
      <c r="AB23" s="182">
        <v>8.75</v>
      </c>
      <c r="AC23" s="182" t="s">
        <v>2611</v>
      </c>
    </row>
    <row r="24" spans="1:29" s="182" customFormat="1" x14ac:dyDescent="0.25">
      <c r="A24" s="655" t="s">
        <v>2104</v>
      </c>
      <c r="B24" s="655">
        <v>1</v>
      </c>
      <c r="C24" s="655">
        <v>2</v>
      </c>
      <c r="D24" s="655"/>
      <c r="E24" s="902" t="s">
        <v>10149</v>
      </c>
      <c r="F24" s="902" t="s">
        <v>10150</v>
      </c>
      <c r="G24" s="1049"/>
      <c r="H24" s="1047"/>
      <c r="I24" s="1048">
        <v>16.7529</v>
      </c>
      <c r="J24" s="1048"/>
      <c r="K24" s="1048"/>
      <c r="L24" s="1048"/>
      <c r="M24" s="1048" t="s">
        <v>2611</v>
      </c>
      <c r="N24" s="1048">
        <v>12.7096</v>
      </c>
      <c r="O24" s="1048"/>
      <c r="P24" s="1048"/>
      <c r="Q24" s="1048"/>
      <c r="R24" s="1048"/>
      <c r="S24" s="1048"/>
      <c r="T24" s="1048">
        <v>20.500299999999999</v>
      </c>
      <c r="U24" s="1048" t="s">
        <v>10112</v>
      </c>
      <c r="V24" s="1048" t="s">
        <v>2611</v>
      </c>
      <c r="W24" s="1048"/>
      <c r="X24" s="1048" t="s">
        <v>2611</v>
      </c>
      <c r="Y24" s="1048"/>
      <c r="Z24" s="656" t="s">
        <v>2136</v>
      </c>
      <c r="AA24" s="182" t="s">
        <v>10115</v>
      </c>
      <c r="AB24" s="182">
        <v>2.75</v>
      </c>
      <c r="AC24" s="182" t="s">
        <v>2611</v>
      </c>
    </row>
    <row r="25" spans="1:29" s="182" customFormat="1" x14ac:dyDescent="0.25">
      <c r="A25" s="655" t="s">
        <v>2104</v>
      </c>
      <c r="B25" s="655">
        <v>2</v>
      </c>
      <c r="C25" s="655">
        <v>2</v>
      </c>
      <c r="D25" s="655"/>
      <c r="E25" s="902" t="s">
        <v>10151</v>
      </c>
      <c r="F25" s="902" t="s">
        <v>10152</v>
      </c>
      <c r="G25" s="1049"/>
      <c r="H25" s="1047"/>
      <c r="I25" s="1048">
        <v>16.9482</v>
      </c>
      <c r="J25" s="1048"/>
      <c r="K25" s="1048"/>
      <c r="L25" s="1048"/>
      <c r="M25" s="1048" t="s">
        <v>2611</v>
      </c>
      <c r="N25" s="1048">
        <v>11.714600000000001</v>
      </c>
      <c r="O25" s="1048"/>
      <c r="P25" s="1048"/>
      <c r="Q25" s="1048"/>
      <c r="R25" s="1048"/>
      <c r="S25" s="1048"/>
      <c r="T25" s="1048">
        <v>20.500299999999999</v>
      </c>
      <c r="U25" s="1048" t="s">
        <v>10112</v>
      </c>
      <c r="V25" s="1048" t="s">
        <v>2611</v>
      </c>
      <c r="W25" s="1048"/>
      <c r="X25" s="1048" t="s">
        <v>2611</v>
      </c>
      <c r="Y25" s="1048"/>
      <c r="Z25" s="656" t="s">
        <v>2136</v>
      </c>
      <c r="AA25" s="182" t="s">
        <v>10115</v>
      </c>
      <c r="AB25" s="182">
        <v>9.75</v>
      </c>
      <c r="AC25" s="182" t="s">
        <v>2611</v>
      </c>
    </row>
    <row r="26" spans="1:29" s="182" customFormat="1" x14ac:dyDescent="0.25">
      <c r="A26" s="655" t="s">
        <v>2096</v>
      </c>
      <c r="B26" s="655">
        <v>4</v>
      </c>
      <c r="C26" s="655">
        <v>2</v>
      </c>
      <c r="D26" s="655"/>
      <c r="E26" s="902" t="s">
        <v>10153</v>
      </c>
      <c r="F26" s="902" t="s">
        <v>10154</v>
      </c>
      <c r="G26" s="1049"/>
      <c r="H26" s="1047"/>
      <c r="I26" s="1048">
        <v>16.756599999999999</v>
      </c>
      <c r="J26" s="1048"/>
      <c r="K26" s="1048"/>
      <c r="L26" s="1048"/>
      <c r="M26" s="1048" t="s">
        <v>2611</v>
      </c>
      <c r="N26" s="1048">
        <v>12.5862</v>
      </c>
      <c r="O26" s="1048"/>
      <c r="P26" s="1048"/>
      <c r="Q26" s="1048"/>
      <c r="R26" s="1048"/>
      <c r="S26" s="1048"/>
      <c r="T26" s="1048">
        <v>26.639600000000002</v>
      </c>
      <c r="U26" s="1048" t="s">
        <v>10112</v>
      </c>
      <c r="V26" s="1048" t="s">
        <v>2611</v>
      </c>
      <c r="W26" s="1048"/>
      <c r="X26" s="1048" t="s">
        <v>2611</v>
      </c>
      <c r="Y26" s="1048"/>
      <c r="Z26" s="656" t="s">
        <v>2136</v>
      </c>
      <c r="AA26" s="182" t="s">
        <v>10115</v>
      </c>
      <c r="AB26" s="182">
        <v>26.75</v>
      </c>
      <c r="AC26" s="182" t="s">
        <v>2611</v>
      </c>
    </row>
    <row r="27" spans="1:29" s="182" customFormat="1" x14ac:dyDescent="0.25">
      <c r="A27" s="655" t="s">
        <v>2110</v>
      </c>
      <c r="B27" s="655">
        <v>3</v>
      </c>
      <c r="C27" s="655">
        <v>2</v>
      </c>
      <c r="D27" s="655"/>
      <c r="E27" s="902" t="s">
        <v>10155</v>
      </c>
      <c r="F27" s="902" t="s">
        <v>10156</v>
      </c>
      <c r="G27" s="1049"/>
      <c r="H27" s="1047"/>
      <c r="I27" s="1048">
        <v>16.020299999999999</v>
      </c>
      <c r="J27" s="1048"/>
      <c r="K27" s="1048"/>
      <c r="L27" s="1048"/>
      <c r="M27" s="1048">
        <v>13.694800000000001</v>
      </c>
      <c r="N27" s="1048" t="s">
        <v>2611</v>
      </c>
      <c r="O27" s="1048"/>
      <c r="P27" s="1048"/>
      <c r="Q27" s="1048"/>
      <c r="R27" s="1048"/>
      <c r="S27" s="1048"/>
      <c r="T27" s="1048">
        <v>20.517199999999999</v>
      </c>
      <c r="U27" s="1048" t="s">
        <v>10112</v>
      </c>
      <c r="V27" s="1048" t="s">
        <v>2611</v>
      </c>
      <c r="W27" s="1048"/>
      <c r="X27" s="1048">
        <v>16.021599999999999</v>
      </c>
      <c r="Y27" s="1048"/>
      <c r="Z27" s="656" t="s">
        <v>2136</v>
      </c>
      <c r="AA27" s="182" t="s">
        <v>10157</v>
      </c>
      <c r="AB27" s="182">
        <v>11.75</v>
      </c>
      <c r="AC27" s="182" t="s">
        <v>2611</v>
      </c>
    </row>
    <row r="28" spans="1:29" s="182" customFormat="1" x14ac:dyDescent="0.25">
      <c r="A28" s="655" t="s">
        <v>2093</v>
      </c>
      <c r="B28" s="655">
        <v>1</v>
      </c>
      <c r="C28" s="655">
        <v>1</v>
      </c>
      <c r="D28" s="655"/>
      <c r="E28" s="902" t="s">
        <v>10158</v>
      </c>
      <c r="F28" s="902" t="s">
        <v>10159</v>
      </c>
      <c r="G28" s="1049"/>
      <c r="H28" s="1047"/>
      <c r="I28" s="1048" t="s">
        <v>2611</v>
      </c>
      <c r="J28" s="1048"/>
      <c r="K28" s="1048"/>
      <c r="L28" s="1048"/>
      <c r="M28" s="1048" t="s">
        <v>2611</v>
      </c>
      <c r="N28" s="1048" t="s">
        <v>2611</v>
      </c>
      <c r="O28" s="1048"/>
      <c r="P28" s="1048"/>
      <c r="Q28" s="1048"/>
      <c r="R28" s="1048"/>
      <c r="S28" s="1048"/>
      <c r="T28" s="1048">
        <v>24.149799999999999</v>
      </c>
      <c r="U28" s="1048" t="s">
        <v>10112</v>
      </c>
      <c r="V28" s="1048">
        <v>15.7979</v>
      </c>
      <c r="W28" s="1048"/>
      <c r="X28" s="1048" t="s">
        <v>2611</v>
      </c>
      <c r="Y28" s="1048"/>
      <c r="Z28" s="656" t="s">
        <v>2136</v>
      </c>
      <c r="AA28" s="182" t="s">
        <v>2449</v>
      </c>
      <c r="AB28" s="182">
        <v>6.75</v>
      </c>
      <c r="AC28" s="182" t="s">
        <v>2611</v>
      </c>
    </row>
    <row r="29" spans="1:29" s="182" customFormat="1" x14ac:dyDescent="0.25">
      <c r="A29" s="655" t="s">
        <v>2110</v>
      </c>
      <c r="B29" s="655">
        <v>2</v>
      </c>
      <c r="C29" s="655">
        <v>2</v>
      </c>
      <c r="D29" s="655"/>
      <c r="E29" s="902" t="s">
        <v>10160</v>
      </c>
      <c r="F29" s="902" t="s">
        <v>10161</v>
      </c>
      <c r="G29" s="1049"/>
      <c r="H29" s="1047"/>
      <c r="I29" s="1048">
        <v>17.173999999999999</v>
      </c>
      <c r="J29" s="1048"/>
      <c r="K29" s="1048"/>
      <c r="L29" s="1048"/>
      <c r="M29" s="1048" t="s">
        <v>2611</v>
      </c>
      <c r="N29" s="1048">
        <v>11.4558</v>
      </c>
      <c r="O29" s="1048"/>
      <c r="P29" s="1048"/>
      <c r="Q29" s="1048"/>
      <c r="R29" s="1048"/>
      <c r="S29" s="1048"/>
      <c r="T29" s="1048">
        <v>18.921600000000002</v>
      </c>
      <c r="U29" s="1048" t="s">
        <v>10112</v>
      </c>
      <c r="V29" s="1048" t="s">
        <v>2611</v>
      </c>
      <c r="W29" s="1048"/>
      <c r="X29" s="1048" t="s">
        <v>2611</v>
      </c>
      <c r="Y29" s="1048"/>
      <c r="Z29" s="656" t="s">
        <v>2136</v>
      </c>
      <c r="AA29" s="182" t="s">
        <v>10115</v>
      </c>
      <c r="AB29" s="182">
        <v>25.75</v>
      </c>
      <c r="AC29" s="182" t="s">
        <v>2611</v>
      </c>
    </row>
    <row r="30" spans="1:29" s="182" customFormat="1" x14ac:dyDescent="0.25">
      <c r="A30" s="655" t="s">
        <v>2117</v>
      </c>
      <c r="B30" s="655">
        <v>4</v>
      </c>
      <c r="C30" s="655">
        <v>1</v>
      </c>
      <c r="D30" s="655"/>
      <c r="E30" s="902" t="s">
        <v>10162</v>
      </c>
      <c r="F30" s="902" t="s">
        <v>10163</v>
      </c>
      <c r="G30" s="1049"/>
      <c r="H30" s="1047"/>
      <c r="I30" s="1048" t="s">
        <v>2611</v>
      </c>
      <c r="J30" s="1048"/>
      <c r="K30" s="1048"/>
      <c r="L30" s="1048"/>
      <c r="M30" s="1048" t="s">
        <v>2611</v>
      </c>
      <c r="N30" s="1048" t="s">
        <v>2611</v>
      </c>
      <c r="O30" s="1048"/>
      <c r="P30" s="1048"/>
      <c r="Q30" s="1048"/>
      <c r="R30" s="1048"/>
      <c r="S30" s="1048"/>
      <c r="T30" s="1048">
        <v>16.906500000000001</v>
      </c>
      <c r="U30" s="1048" t="s">
        <v>10112</v>
      </c>
      <c r="V30" s="1048">
        <v>12.077999999999999</v>
      </c>
      <c r="W30" s="1048"/>
      <c r="X30" s="1048" t="s">
        <v>2611</v>
      </c>
      <c r="Y30" s="1048"/>
      <c r="Z30" s="656" t="s">
        <v>2136</v>
      </c>
      <c r="AA30" s="182" t="s">
        <v>2449</v>
      </c>
      <c r="AB30" s="182">
        <v>60.75</v>
      </c>
      <c r="AC30" s="182" t="s">
        <v>2611</v>
      </c>
    </row>
    <row r="31" spans="1:29" s="182" customFormat="1" x14ac:dyDescent="0.25">
      <c r="A31" s="655" t="s">
        <v>2110</v>
      </c>
      <c r="B31" s="655">
        <v>2</v>
      </c>
      <c r="C31" s="655">
        <v>1</v>
      </c>
      <c r="D31" s="655"/>
      <c r="E31" s="902" t="s">
        <v>10164</v>
      </c>
      <c r="F31" s="902" t="s">
        <v>10165</v>
      </c>
      <c r="G31" s="1049"/>
      <c r="H31" s="1047"/>
      <c r="I31" s="1048" t="s">
        <v>2611</v>
      </c>
      <c r="J31" s="1048"/>
      <c r="K31" s="1048"/>
      <c r="L31" s="1048"/>
      <c r="M31" s="1048" t="s">
        <v>2611</v>
      </c>
      <c r="N31" s="1048" t="s">
        <v>2611</v>
      </c>
      <c r="O31" s="1048"/>
      <c r="P31" s="1048"/>
      <c r="Q31" s="1048"/>
      <c r="R31" s="1048"/>
      <c r="S31" s="1048"/>
      <c r="T31" s="1048">
        <v>15.902900000000001</v>
      </c>
      <c r="U31" s="1048" t="s">
        <v>10112</v>
      </c>
      <c r="V31" s="1048">
        <v>11.8653</v>
      </c>
      <c r="W31" s="1048"/>
      <c r="X31" s="1048" t="s">
        <v>2611</v>
      </c>
      <c r="Y31" s="1048"/>
      <c r="Z31" s="656" t="s">
        <v>2136</v>
      </c>
      <c r="AA31" s="182" t="s">
        <v>2449</v>
      </c>
      <c r="AB31" s="182">
        <v>28.75</v>
      </c>
      <c r="AC31" s="182" t="s">
        <v>2611</v>
      </c>
    </row>
    <row r="32" spans="1:29" s="182" customFormat="1" x14ac:dyDescent="0.25">
      <c r="A32" s="655" t="s">
        <v>2091</v>
      </c>
      <c r="B32" s="655">
        <v>2</v>
      </c>
      <c r="C32" s="655">
        <v>1</v>
      </c>
      <c r="D32" s="655"/>
      <c r="E32" s="902" t="s">
        <v>10166</v>
      </c>
      <c r="F32" s="902" t="s">
        <v>10167</v>
      </c>
      <c r="G32" s="1049"/>
      <c r="H32" s="1047"/>
      <c r="I32" s="1048" t="s">
        <v>2611</v>
      </c>
      <c r="J32" s="1048"/>
      <c r="K32" s="1048"/>
      <c r="L32" s="1048"/>
      <c r="M32" s="1048" t="s">
        <v>2611</v>
      </c>
      <c r="N32" s="1048" t="s">
        <v>2611</v>
      </c>
      <c r="O32" s="1048"/>
      <c r="P32" s="1048"/>
      <c r="Q32" s="1048"/>
      <c r="R32" s="1048"/>
      <c r="S32" s="1048"/>
      <c r="T32" s="1048">
        <v>15.328900000000001</v>
      </c>
      <c r="U32" s="1048" t="s">
        <v>10112</v>
      </c>
      <c r="V32" s="1048">
        <v>11.2057</v>
      </c>
      <c r="W32" s="1048"/>
      <c r="X32" s="1048" t="s">
        <v>2611</v>
      </c>
      <c r="Y32" s="1048"/>
      <c r="Z32" s="656" t="s">
        <v>2136</v>
      </c>
      <c r="AA32" s="182" t="s">
        <v>2449</v>
      </c>
      <c r="AB32" s="182">
        <v>6.75</v>
      </c>
      <c r="AC32" s="182" t="s">
        <v>2611</v>
      </c>
    </row>
    <row r="33" spans="1:29" s="182" customFormat="1" x14ac:dyDescent="0.25">
      <c r="A33" s="655" t="s">
        <v>2088</v>
      </c>
      <c r="B33" s="655">
        <v>4</v>
      </c>
      <c r="C33" s="655">
        <v>2</v>
      </c>
      <c r="D33" s="655"/>
      <c r="E33" s="902" t="s">
        <v>10168</v>
      </c>
      <c r="F33" s="902">
        <v>24</v>
      </c>
      <c r="G33" s="1049"/>
      <c r="H33" s="1047"/>
      <c r="I33" s="1048">
        <v>16.353999999999999</v>
      </c>
      <c r="J33" s="1048"/>
      <c r="K33" s="1048"/>
      <c r="L33" s="1048"/>
      <c r="M33" s="1048" t="s">
        <v>2611</v>
      </c>
      <c r="N33" s="1048">
        <v>11.158899999999999</v>
      </c>
      <c r="O33" s="1048"/>
      <c r="P33" s="1048"/>
      <c r="Q33" s="1048"/>
      <c r="R33" s="1048"/>
      <c r="S33" s="1048"/>
      <c r="T33" s="1048">
        <v>20.007300000000001</v>
      </c>
      <c r="U33" s="1048" t="s">
        <v>10112</v>
      </c>
      <c r="V33" s="1048" t="s">
        <v>2611</v>
      </c>
      <c r="W33" s="1048"/>
      <c r="X33" s="1048" t="s">
        <v>2611</v>
      </c>
      <c r="Y33" s="1048"/>
      <c r="Z33" s="656" t="s">
        <v>2136</v>
      </c>
      <c r="AA33" s="182" t="s">
        <v>10115</v>
      </c>
      <c r="AB33" s="182">
        <v>1</v>
      </c>
      <c r="AC33" s="182" t="s">
        <v>2611</v>
      </c>
    </row>
    <row r="34" spans="1:29" s="182" customFormat="1" x14ac:dyDescent="0.25">
      <c r="A34" s="655" t="s">
        <v>2091</v>
      </c>
      <c r="B34" s="655">
        <v>4</v>
      </c>
      <c r="C34" s="655">
        <v>2</v>
      </c>
      <c r="D34" s="655"/>
      <c r="E34" s="902" t="s">
        <v>10169</v>
      </c>
      <c r="F34" s="902" t="s">
        <v>10170</v>
      </c>
      <c r="G34" s="1049"/>
      <c r="H34" s="1047"/>
      <c r="I34" s="1048">
        <v>16.1236</v>
      </c>
      <c r="J34" s="1048"/>
      <c r="K34" s="1048"/>
      <c r="L34" s="1048"/>
      <c r="M34" s="1048" t="s">
        <v>2611</v>
      </c>
      <c r="N34" s="1048">
        <v>10.878299999999999</v>
      </c>
      <c r="O34" s="1048"/>
      <c r="P34" s="1048"/>
      <c r="Q34" s="1048"/>
      <c r="R34" s="1048"/>
      <c r="S34" s="1048"/>
      <c r="T34" s="1048">
        <v>20.103899999999999</v>
      </c>
      <c r="U34" s="1048" t="s">
        <v>10112</v>
      </c>
      <c r="V34" s="1048" t="s">
        <v>2611</v>
      </c>
      <c r="W34" s="1048"/>
      <c r="X34" s="1048" t="s">
        <v>2611</v>
      </c>
      <c r="Y34" s="1048"/>
      <c r="Z34" s="656" t="s">
        <v>2136</v>
      </c>
      <c r="AA34" s="182" t="s">
        <v>10115</v>
      </c>
      <c r="AB34" s="182">
        <v>5.75</v>
      </c>
      <c r="AC34" s="182" t="s">
        <v>2611</v>
      </c>
    </row>
    <row r="35" spans="1:29" s="182" customFormat="1" x14ac:dyDescent="0.25">
      <c r="A35" s="655" t="s">
        <v>2145</v>
      </c>
      <c r="B35" s="655">
        <v>4</v>
      </c>
      <c r="C35" s="655">
        <v>1</v>
      </c>
      <c r="D35" s="655"/>
      <c r="E35" s="902" t="s">
        <v>10171</v>
      </c>
      <c r="F35" s="902" t="s">
        <v>10172</v>
      </c>
      <c r="G35" s="1049"/>
      <c r="H35" s="1047"/>
      <c r="I35" s="1048" t="s">
        <v>2611</v>
      </c>
      <c r="J35" s="1048"/>
      <c r="K35" s="1048"/>
      <c r="L35" s="1048"/>
      <c r="M35" s="1048" t="s">
        <v>2611</v>
      </c>
      <c r="N35" s="1048" t="s">
        <v>2611</v>
      </c>
      <c r="O35" s="1048"/>
      <c r="P35" s="1048"/>
      <c r="Q35" s="1048"/>
      <c r="R35" s="1048"/>
      <c r="S35" s="1048"/>
      <c r="T35" s="1048">
        <v>20.943100000000001</v>
      </c>
      <c r="U35" s="1048" t="s">
        <v>10112</v>
      </c>
      <c r="V35" s="1048">
        <v>12.972099999999999</v>
      </c>
      <c r="W35" s="1048"/>
      <c r="X35" s="1048" t="s">
        <v>2611</v>
      </c>
      <c r="Y35" s="1048"/>
      <c r="Z35" s="656" t="s">
        <v>2136</v>
      </c>
      <c r="AA35" s="182" t="s">
        <v>2449</v>
      </c>
      <c r="AB35" s="182">
        <v>8.75</v>
      </c>
      <c r="AC35" s="182" t="s">
        <v>2611</v>
      </c>
    </row>
    <row r="36" spans="1:29" s="182" customFormat="1" x14ac:dyDescent="0.25">
      <c r="A36" s="655" t="s">
        <v>2101</v>
      </c>
      <c r="B36" s="655">
        <v>4</v>
      </c>
      <c r="C36" s="655">
        <v>2</v>
      </c>
      <c r="D36" s="655"/>
      <c r="E36" s="902" t="s">
        <v>10173</v>
      </c>
      <c r="F36" s="902" t="s">
        <v>10174</v>
      </c>
      <c r="G36" s="1049"/>
      <c r="H36" s="1047"/>
      <c r="I36" s="1048">
        <v>17.447199999999999</v>
      </c>
      <c r="J36" s="1048"/>
      <c r="K36" s="1048"/>
      <c r="L36" s="1048"/>
      <c r="M36" s="1048" t="s">
        <v>2611</v>
      </c>
      <c r="N36" s="1048">
        <v>11.7791</v>
      </c>
      <c r="O36" s="1048"/>
      <c r="P36" s="1048"/>
      <c r="Q36" s="1048"/>
      <c r="R36" s="1048"/>
      <c r="S36" s="1048"/>
      <c r="T36" s="1048">
        <v>19.3689</v>
      </c>
      <c r="U36" s="1048" t="s">
        <v>10112</v>
      </c>
      <c r="V36" s="1048" t="s">
        <v>2611</v>
      </c>
      <c r="W36" s="1048"/>
      <c r="X36" s="1048" t="s">
        <v>2611</v>
      </c>
      <c r="Y36" s="1048"/>
      <c r="Z36" s="656" t="s">
        <v>2136</v>
      </c>
      <c r="AA36" s="182" t="s">
        <v>10115</v>
      </c>
      <c r="AB36" s="182">
        <v>6.75</v>
      </c>
      <c r="AC36" s="182" t="s">
        <v>2611</v>
      </c>
    </row>
    <row r="37" spans="1:29" s="182" customFormat="1" x14ac:dyDescent="0.25">
      <c r="A37" s="655" t="s">
        <v>2113</v>
      </c>
      <c r="B37" s="655">
        <v>4</v>
      </c>
      <c r="C37" s="655">
        <v>2</v>
      </c>
      <c r="D37" s="655"/>
      <c r="E37" s="902" t="s">
        <v>10175</v>
      </c>
      <c r="F37" s="902" t="s">
        <v>10176</v>
      </c>
      <c r="G37" s="1049"/>
      <c r="H37" s="1047"/>
      <c r="I37" s="1048">
        <v>16.3566</v>
      </c>
      <c r="J37" s="1048"/>
      <c r="K37" s="1048"/>
      <c r="L37" s="1048"/>
      <c r="M37" s="1048" t="s">
        <v>2611</v>
      </c>
      <c r="N37" s="1048">
        <v>12.312200000000001</v>
      </c>
      <c r="O37" s="1048"/>
      <c r="P37" s="1048"/>
      <c r="Q37" s="1048"/>
      <c r="R37" s="1048"/>
      <c r="S37" s="1048"/>
      <c r="T37" s="1048">
        <v>29.361999999999998</v>
      </c>
      <c r="U37" s="1048" t="s">
        <v>10112</v>
      </c>
      <c r="V37" s="1048" t="s">
        <v>2611</v>
      </c>
      <c r="W37" s="1048"/>
      <c r="X37" s="1048" t="s">
        <v>2611</v>
      </c>
      <c r="Y37" s="1048"/>
      <c r="Z37" s="656" t="s">
        <v>2136</v>
      </c>
      <c r="AA37" s="182" t="s">
        <v>10115</v>
      </c>
      <c r="AB37" s="182">
        <v>6.75</v>
      </c>
      <c r="AC37" s="182" t="s">
        <v>2611</v>
      </c>
    </row>
    <row r="38" spans="1:29" s="182" customFormat="1" x14ac:dyDescent="0.25">
      <c r="A38" s="655" t="s">
        <v>2108</v>
      </c>
      <c r="B38" s="655">
        <v>3</v>
      </c>
      <c r="C38" s="655">
        <v>1</v>
      </c>
      <c r="D38" s="655"/>
      <c r="E38" s="902" t="s">
        <v>10177</v>
      </c>
      <c r="F38" s="902" t="s">
        <v>10178</v>
      </c>
      <c r="G38" s="1049"/>
      <c r="H38" s="1047"/>
      <c r="I38" s="1048" t="s">
        <v>2611</v>
      </c>
      <c r="J38" s="1048"/>
      <c r="K38" s="1048"/>
      <c r="L38" s="1048"/>
      <c r="M38" s="1048" t="s">
        <v>2611</v>
      </c>
      <c r="N38" s="1048" t="s">
        <v>2611</v>
      </c>
      <c r="O38" s="1048"/>
      <c r="P38" s="1048"/>
      <c r="Q38" s="1048"/>
      <c r="R38" s="1048"/>
      <c r="S38" s="1048"/>
      <c r="T38" s="1048">
        <v>22.736899999999999</v>
      </c>
      <c r="U38" s="1048" t="s">
        <v>10112</v>
      </c>
      <c r="V38" s="1048">
        <v>15.0946</v>
      </c>
      <c r="W38" s="1048"/>
      <c r="X38" s="1048" t="s">
        <v>2611</v>
      </c>
      <c r="Y38" s="1048"/>
      <c r="Z38" s="656" t="s">
        <v>2136</v>
      </c>
      <c r="AA38" s="182" t="s">
        <v>2449</v>
      </c>
      <c r="AB38" s="182">
        <v>3.75</v>
      </c>
      <c r="AC38" s="182" t="s">
        <v>2611</v>
      </c>
    </row>
    <row r="39" spans="1:29" s="182" customFormat="1" x14ac:dyDescent="0.25">
      <c r="A39" s="655" t="s">
        <v>2099</v>
      </c>
      <c r="B39" s="655">
        <v>1</v>
      </c>
      <c r="C39" s="655">
        <v>1</v>
      </c>
      <c r="D39" s="655"/>
      <c r="E39" s="902" t="s">
        <v>10179</v>
      </c>
      <c r="F39" s="902" t="s">
        <v>10180</v>
      </c>
      <c r="G39" s="1049"/>
      <c r="H39" s="1047"/>
      <c r="I39" s="1048" t="s">
        <v>2611</v>
      </c>
      <c r="J39" s="1048"/>
      <c r="K39" s="1048"/>
      <c r="L39" s="1048"/>
      <c r="M39" s="1048" t="s">
        <v>2611</v>
      </c>
      <c r="N39" s="1048" t="s">
        <v>2611</v>
      </c>
      <c r="O39" s="1048"/>
      <c r="P39" s="1048"/>
      <c r="Q39" s="1048"/>
      <c r="R39" s="1048"/>
      <c r="S39" s="1048"/>
      <c r="T39" s="1048">
        <v>19.590499999999999</v>
      </c>
      <c r="U39" s="1048" t="s">
        <v>10112</v>
      </c>
      <c r="V39" s="1048">
        <v>15.725300000000001</v>
      </c>
      <c r="W39" s="1048"/>
      <c r="X39" s="1048" t="s">
        <v>2611</v>
      </c>
      <c r="Y39" s="1048"/>
      <c r="Z39" s="656" t="s">
        <v>2136</v>
      </c>
      <c r="AA39" s="182" t="s">
        <v>2449</v>
      </c>
      <c r="AB39" s="182">
        <v>7.75</v>
      </c>
      <c r="AC39" s="182" t="s">
        <v>2611</v>
      </c>
    </row>
    <row r="40" spans="1:29" s="182" customFormat="1" x14ac:dyDescent="0.25">
      <c r="A40" s="655" t="s">
        <v>2117</v>
      </c>
      <c r="B40" s="655">
        <v>1</v>
      </c>
      <c r="C40" s="655">
        <v>1</v>
      </c>
      <c r="D40" s="655"/>
      <c r="E40" s="902" t="s">
        <v>10181</v>
      </c>
      <c r="F40" s="902" t="s">
        <v>10182</v>
      </c>
      <c r="G40" s="1049"/>
      <c r="H40" s="1047"/>
      <c r="I40" s="1048" t="s">
        <v>2611</v>
      </c>
      <c r="J40" s="1048"/>
      <c r="K40" s="1048"/>
      <c r="L40" s="1048"/>
      <c r="M40" s="1048" t="s">
        <v>2611</v>
      </c>
      <c r="N40" s="1048" t="s">
        <v>2611</v>
      </c>
      <c r="O40" s="1048"/>
      <c r="P40" s="1048"/>
      <c r="Q40" s="1048"/>
      <c r="R40" s="1048"/>
      <c r="S40" s="1048"/>
      <c r="T40" s="1048">
        <v>22.391500000000001</v>
      </c>
      <c r="U40" s="1048" t="s">
        <v>10112</v>
      </c>
      <c r="V40" s="1048">
        <v>15.6073</v>
      </c>
      <c r="W40" s="1048"/>
      <c r="X40" s="1048" t="s">
        <v>2611</v>
      </c>
      <c r="Y40" s="1048"/>
      <c r="Z40" s="656" t="s">
        <v>2136</v>
      </c>
      <c r="AA40" s="182" t="s">
        <v>2449</v>
      </c>
      <c r="AB40" s="182">
        <v>3.75</v>
      </c>
      <c r="AC40" s="182" t="s">
        <v>2611</v>
      </c>
    </row>
    <row r="41" spans="1:29" s="182" customFormat="1" x14ac:dyDescent="0.25">
      <c r="A41" s="655" t="s">
        <v>2099</v>
      </c>
      <c r="B41" s="655">
        <v>2</v>
      </c>
      <c r="C41" s="655">
        <v>2</v>
      </c>
      <c r="D41" s="655"/>
      <c r="E41" s="902" t="s">
        <v>10183</v>
      </c>
      <c r="F41" s="902" t="s">
        <v>10184</v>
      </c>
      <c r="G41" s="1049"/>
      <c r="H41" s="1047"/>
      <c r="I41" s="1048">
        <v>16.8642</v>
      </c>
      <c r="J41" s="1048"/>
      <c r="K41" s="1048"/>
      <c r="L41" s="1048"/>
      <c r="M41" s="1048" t="s">
        <v>2611</v>
      </c>
      <c r="N41" s="1048">
        <v>10.5471</v>
      </c>
      <c r="O41" s="1048"/>
      <c r="P41" s="1048"/>
      <c r="Q41" s="1048"/>
      <c r="R41" s="1048"/>
      <c r="S41" s="1048"/>
      <c r="T41" s="1048">
        <v>19.590499999999999</v>
      </c>
      <c r="U41" s="1048" t="s">
        <v>10112</v>
      </c>
      <c r="V41" s="1048" t="s">
        <v>2611</v>
      </c>
      <c r="W41" s="1048"/>
      <c r="X41" s="1048" t="s">
        <v>2611</v>
      </c>
      <c r="Y41" s="1048"/>
      <c r="Z41" s="656" t="s">
        <v>2136</v>
      </c>
      <c r="AA41" s="182" t="s">
        <v>10115</v>
      </c>
      <c r="AB41" s="182">
        <v>9.75</v>
      </c>
      <c r="AC41" s="182" t="s">
        <v>2611</v>
      </c>
    </row>
    <row r="42" spans="1:29" s="182" customFormat="1" x14ac:dyDescent="0.25">
      <c r="A42" s="655" t="s">
        <v>2875</v>
      </c>
      <c r="B42" s="655">
        <v>3</v>
      </c>
      <c r="C42" s="655">
        <v>1</v>
      </c>
      <c r="D42" s="655"/>
      <c r="E42" s="902" t="s">
        <v>10185</v>
      </c>
      <c r="F42" s="902">
        <v>801</v>
      </c>
      <c r="G42" s="1049"/>
      <c r="H42" s="1047"/>
      <c r="I42" s="1048" t="s">
        <v>2611</v>
      </c>
      <c r="J42" s="1048"/>
      <c r="K42" s="1048"/>
      <c r="L42" s="1048"/>
      <c r="M42" s="1048" t="s">
        <v>2611</v>
      </c>
      <c r="N42" s="1048" t="s">
        <v>2611</v>
      </c>
      <c r="O42" s="1048"/>
      <c r="P42" s="1048"/>
      <c r="Q42" s="1048"/>
      <c r="R42" s="1048"/>
      <c r="S42" s="1048"/>
      <c r="T42" s="1048">
        <v>19.943300000000001</v>
      </c>
      <c r="U42" s="1048" t="s">
        <v>10112</v>
      </c>
      <c r="V42" s="1048">
        <v>15.010999999999999</v>
      </c>
      <c r="W42" s="1048"/>
      <c r="X42" s="1048" t="s">
        <v>2611</v>
      </c>
      <c r="Y42" s="1048"/>
      <c r="Z42" s="656" t="s">
        <v>2136</v>
      </c>
      <c r="AA42" s="182" t="s">
        <v>2449</v>
      </c>
      <c r="AB42" s="182">
        <v>1</v>
      </c>
      <c r="AC42" s="182" t="s">
        <v>2611</v>
      </c>
    </row>
    <row r="43" spans="1:29" s="182" customFormat="1" x14ac:dyDescent="0.25">
      <c r="A43" s="655" t="s">
        <v>2117</v>
      </c>
      <c r="B43" s="655">
        <v>2</v>
      </c>
      <c r="C43" s="655">
        <v>2</v>
      </c>
      <c r="D43" s="655"/>
      <c r="E43" s="902" t="s">
        <v>10186</v>
      </c>
      <c r="F43" s="902" t="s">
        <v>10187</v>
      </c>
      <c r="G43" s="1049"/>
      <c r="H43" s="1047"/>
      <c r="I43" s="1048">
        <v>16.491599999999998</v>
      </c>
      <c r="J43" s="1048"/>
      <c r="K43" s="1048"/>
      <c r="L43" s="1048"/>
      <c r="M43" s="1048" t="s">
        <v>2611</v>
      </c>
      <c r="N43" s="1048">
        <v>11.7525</v>
      </c>
      <c r="O43" s="1048"/>
      <c r="P43" s="1048"/>
      <c r="Q43" s="1048"/>
      <c r="R43" s="1048"/>
      <c r="S43" s="1048"/>
      <c r="T43" s="1048">
        <v>22.391500000000001</v>
      </c>
      <c r="U43" s="1048" t="s">
        <v>10112</v>
      </c>
      <c r="V43" s="1048" t="s">
        <v>2611</v>
      </c>
      <c r="W43" s="1048"/>
      <c r="X43" s="1048" t="s">
        <v>2611</v>
      </c>
      <c r="Y43" s="1048"/>
      <c r="Z43" s="656" t="s">
        <v>2136</v>
      </c>
      <c r="AA43" s="182" t="s">
        <v>10115</v>
      </c>
      <c r="AB43" s="182">
        <v>9.75</v>
      </c>
      <c r="AC43" s="182" t="s">
        <v>2611</v>
      </c>
    </row>
    <row r="44" spans="1:29" s="182" customFormat="1" x14ac:dyDescent="0.25">
      <c r="A44" s="655" t="s">
        <v>2104</v>
      </c>
      <c r="B44" s="655">
        <v>1</v>
      </c>
      <c r="C44" s="655">
        <v>1</v>
      </c>
      <c r="D44" s="655"/>
      <c r="E44" s="902" t="s">
        <v>10188</v>
      </c>
      <c r="F44" s="902" t="s">
        <v>10189</v>
      </c>
      <c r="G44" s="1049"/>
      <c r="H44" s="1047"/>
      <c r="I44" s="1048" t="s">
        <v>2611</v>
      </c>
      <c r="J44" s="1048"/>
      <c r="K44" s="1048"/>
      <c r="L44" s="1048"/>
      <c r="M44" s="1048" t="s">
        <v>2611</v>
      </c>
      <c r="N44" s="1048" t="s">
        <v>2611</v>
      </c>
      <c r="O44" s="1048"/>
      <c r="P44" s="1048"/>
      <c r="Q44" s="1048"/>
      <c r="R44" s="1048"/>
      <c r="S44" s="1048"/>
      <c r="T44" s="1048">
        <v>20.500299999999999</v>
      </c>
      <c r="U44" s="1048" t="s">
        <v>10112</v>
      </c>
      <c r="V44" s="1048">
        <v>16.091699999999999</v>
      </c>
      <c r="W44" s="1048"/>
      <c r="X44" s="1048" t="s">
        <v>2611</v>
      </c>
      <c r="Y44" s="1048"/>
      <c r="Z44" s="656" t="s">
        <v>2136</v>
      </c>
      <c r="AA44" s="182" t="s">
        <v>2449</v>
      </c>
      <c r="AB44" s="182">
        <v>5.75</v>
      </c>
      <c r="AC44" s="182" t="s">
        <v>2611</v>
      </c>
    </row>
    <row r="45" spans="1:29" s="182" customFormat="1" x14ac:dyDescent="0.25">
      <c r="A45" s="655" t="s">
        <v>2111</v>
      </c>
      <c r="B45" s="655">
        <v>2</v>
      </c>
      <c r="C45" s="655">
        <v>1</v>
      </c>
      <c r="D45" s="655"/>
      <c r="E45" s="902" t="s">
        <v>10190</v>
      </c>
      <c r="F45" s="902" t="s">
        <v>10191</v>
      </c>
      <c r="G45" s="1049"/>
      <c r="H45" s="1047"/>
      <c r="I45" s="1048" t="s">
        <v>2611</v>
      </c>
      <c r="J45" s="1048"/>
      <c r="K45" s="1048"/>
      <c r="L45" s="1048"/>
      <c r="M45" s="1048" t="s">
        <v>2611</v>
      </c>
      <c r="N45" s="1048" t="s">
        <v>2611</v>
      </c>
      <c r="O45" s="1048"/>
      <c r="P45" s="1048"/>
      <c r="Q45" s="1048"/>
      <c r="R45" s="1048"/>
      <c r="S45" s="1048"/>
      <c r="T45" s="1048">
        <v>14.6873</v>
      </c>
      <c r="U45" s="1048" t="s">
        <v>10112</v>
      </c>
      <c r="V45" s="1048">
        <v>12.122299999999999</v>
      </c>
      <c r="W45" s="1048"/>
      <c r="X45" s="1048" t="s">
        <v>2611</v>
      </c>
      <c r="Y45" s="1048"/>
      <c r="Z45" s="656" t="s">
        <v>2136</v>
      </c>
      <c r="AA45" s="182" t="s">
        <v>2449</v>
      </c>
      <c r="AB45" s="182">
        <v>17.75</v>
      </c>
      <c r="AC45" s="182" t="s">
        <v>2611</v>
      </c>
    </row>
    <row r="46" spans="1:29" s="182" customFormat="1" x14ac:dyDescent="0.25">
      <c r="A46" s="655" t="s">
        <v>2091</v>
      </c>
      <c r="B46" s="655">
        <v>3</v>
      </c>
      <c r="C46" s="655">
        <v>2</v>
      </c>
      <c r="D46" s="655"/>
      <c r="E46" s="902" t="s">
        <v>10192</v>
      </c>
      <c r="F46" s="902" t="s">
        <v>10193</v>
      </c>
      <c r="G46" s="1049"/>
      <c r="H46" s="1047"/>
      <c r="I46" s="1048" t="s">
        <v>2611</v>
      </c>
      <c r="J46" s="1048"/>
      <c r="K46" s="1048"/>
      <c r="L46" s="1048"/>
      <c r="M46" s="1048">
        <v>13.5943</v>
      </c>
      <c r="N46" s="1048" t="s">
        <v>2611</v>
      </c>
      <c r="O46" s="1048"/>
      <c r="P46" s="1048"/>
      <c r="Q46" s="1048"/>
      <c r="R46" s="1048"/>
      <c r="S46" s="1048"/>
      <c r="T46" s="1048">
        <v>20.103899999999999</v>
      </c>
      <c r="U46" s="1048" t="s">
        <v>10112</v>
      </c>
      <c r="V46" s="1048" t="s">
        <v>2611</v>
      </c>
      <c r="W46" s="1048"/>
      <c r="X46" s="1048">
        <v>15.877800000000001</v>
      </c>
      <c r="Y46" s="1048"/>
      <c r="Z46" s="656" t="s">
        <v>2136</v>
      </c>
      <c r="AA46" s="182" t="s">
        <v>10194</v>
      </c>
      <c r="AB46" s="182">
        <v>7.75</v>
      </c>
      <c r="AC46" s="182" t="s">
        <v>2611</v>
      </c>
    </row>
    <row r="47" spans="1:29" s="182" customFormat="1" x14ac:dyDescent="0.25">
      <c r="A47" s="655" t="s">
        <v>2113</v>
      </c>
      <c r="B47" s="655">
        <v>3</v>
      </c>
      <c r="C47" s="655">
        <v>2</v>
      </c>
      <c r="D47" s="655"/>
      <c r="E47" s="902" t="s">
        <v>10195</v>
      </c>
      <c r="F47" s="902" t="s">
        <v>10196</v>
      </c>
      <c r="G47" s="1049"/>
      <c r="H47" s="1047"/>
      <c r="I47" s="1048" t="s">
        <v>2611</v>
      </c>
      <c r="J47" s="1048"/>
      <c r="K47" s="1048"/>
      <c r="L47" s="1048"/>
      <c r="M47" s="1048">
        <v>14.2135</v>
      </c>
      <c r="N47" s="1048" t="s">
        <v>2611</v>
      </c>
      <c r="O47" s="1048"/>
      <c r="P47" s="1048"/>
      <c r="Q47" s="1048"/>
      <c r="R47" s="1048"/>
      <c r="S47" s="1048"/>
      <c r="T47" s="1048">
        <v>29.361999999999998</v>
      </c>
      <c r="U47" s="1048" t="s">
        <v>10112</v>
      </c>
      <c r="V47" s="1048" t="s">
        <v>2611</v>
      </c>
      <c r="W47" s="1048"/>
      <c r="X47" s="1048">
        <v>16.177399999999999</v>
      </c>
      <c r="Y47" s="1048"/>
      <c r="Z47" s="656" t="s">
        <v>2136</v>
      </c>
      <c r="AA47" s="182" t="s">
        <v>10194</v>
      </c>
      <c r="AB47" s="182">
        <v>3.75</v>
      </c>
      <c r="AC47" s="182" t="s">
        <v>2611</v>
      </c>
    </row>
    <row r="48" spans="1:29" s="182" customFormat="1" x14ac:dyDescent="0.25">
      <c r="A48" s="655" t="s">
        <v>2099</v>
      </c>
      <c r="B48" s="655">
        <v>4</v>
      </c>
      <c r="C48" s="655">
        <v>1</v>
      </c>
      <c r="D48" s="655"/>
      <c r="E48" s="902" t="s">
        <v>10197</v>
      </c>
      <c r="F48" s="902" t="s">
        <v>10198</v>
      </c>
      <c r="G48" s="1049"/>
      <c r="H48" s="1047"/>
      <c r="I48" s="1048" t="s">
        <v>2611</v>
      </c>
      <c r="J48" s="1048"/>
      <c r="K48" s="1048"/>
      <c r="L48" s="1048"/>
      <c r="M48" s="1048" t="s">
        <v>2611</v>
      </c>
      <c r="N48" s="1048">
        <v>10.6921</v>
      </c>
      <c r="O48" s="1048"/>
      <c r="P48" s="1048"/>
      <c r="Q48" s="1048"/>
      <c r="R48" s="1048"/>
      <c r="S48" s="1048"/>
      <c r="T48" s="1048">
        <v>15.430199999999999</v>
      </c>
      <c r="U48" s="1048" t="s">
        <v>10112</v>
      </c>
      <c r="V48" s="1048" t="s">
        <v>2611</v>
      </c>
      <c r="W48" s="1048"/>
      <c r="X48" s="1048" t="s">
        <v>2611</v>
      </c>
      <c r="Y48" s="1048"/>
      <c r="Z48" s="656" t="s">
        <v>2136</v>
      </c>
      <c r="AA48" s="182" t="s">
        <v>2437</v>
      </c>
      <c r="AB48" s="182">
        <v>5.75</v>
      </c>
      <c r="AC48" s="182" t="s">
        <v>2611</v>
      </c>
    </row>
    <row r="49" spans="1:29" s="182" customFormat="1" x14ac:dyDescent="0.25">
      <c r="A49" s="655" t="s">
        <v>2115</v>
      </c>
      <c r="B49" s="655">
        <v>3</v>
      </c>
      <c r="C49" s="655">
        <v>1</v>
      </c>
      <c r="D49" s="655"/>
      <c r="E49" s="902" t="s">
        <v>10199</v>
      </c>
      <c r="F49" s="902" t="s">
        <v>10200</v>
      </c>
      <c r="G49" s="1049"/>
      <c r="H49" s="1047"/>
      <c r="I49" s="1048" t="s">
        <v>2611</v>
      </c>
      <c r="J49" s="1048"/>
      <c r="K49" s="1048"/>
      <c r="L49" s="1048"/>
      <c r="M49" s="1048" t="s">
        <v>2611</v>
      </c>
      <c r="N49" s="1048" t="s">
        <v>2611</v>
      </c>
      <c r="O49" s="1048"/>
      <c r="P49" s="1048"/>
      <c r="Q49" s="1048"/>
      <c r="R49" s="1048"/>
      <c r="S49" s="1048"/>
      <c r="T49" s="1048">
        <v>24.375699999999998</v>
      </c>
      <c r="U49" s="1048" t="s">
        <v>10112</v>
      </c>
      <c r="V49" s="1048">
        <v>15.608599999999999</v>
      </c>
      <c r="W49" s="1048"/>
      <c r="X49" s="1048" t="s">
        <v>2611</v>
      </c>
      <c r="Y49" s="1048"/>
      <c r="Z49" s="656" t="s">
        <v>2136</v>
      </c>
      <c r="AA49" s="182" t="s">
        <v>2449</v>
      </c>
      <c r="AB49" s="182">
        <v>4.75</v>
      </c>
      <c r="AC49" s="182" t="s">
        <v>2611</v>
      </c>
    </row>
    <row r="50" spans="1:29" s="182" customFormat="1" x14ac:dyDescent="0.25">
      <c r="A50" s="655" t="s">
        <v>2101</v>
      </c>
      <c r="B50" s="655">
        <v>4</v>
      </c>
      <c r="C50" s="655">
        <v>1</v>
      </c>
      <c r="D50" s="655"/>
      <c r="E50" s="902" t="s">
        <v>10201</v>
      </c>
      <c r="F50" s="902" t="s">
        <v>10202</v>
      </c>
      <c r="G50" s="1049"/>
      <c r="H50" s="1047"/>
      <c r="I50" s="1048" t="s">
        <v>2611</v>
      </c>
      <c r="J50" s="1048"/>
      <c r="K50" s="1048"/>
      <c r="L50" s="1048"/>
      <c r="M50" s="1048" t="s">
        <v>2611</v>
      </c>
      <c r="N50" s="1048">
        <v>12.605</v>
      </c>
      <c r="O50" s="1048"/>
      <c r="P50" s="1048"/>
      <c r="Q50" s="1048"/>
      <c r="R50" s="1048"/>
      <c r="S50" s="1048"/>
      <c r="T50" s="1048">
        <v>14.6873</v>
      </c>
      <c r="U50" s="1048" t="s">
        <v>10112</v>
      </c>
      <c r="V50" s="1048" t="s">
        <v>2611</v>
      </c>
      <c r="W50" s="1048"/>
      <c r="X50" s="1048" t="s">
        <v>2611</v>
      </c>
      <c r="Y50" s="1048"/>
      <c r="Z50" s="656" t="s">
        <v>2136</v>
      </c>
      <c r="AA50" s="182" t="s">
        <v>2437</v>
      </c>
      <c r="AB50" s="182">
        <v>5.75</v>
      </c>
      <c r="AC50" s="182" t="s">
        <v>2611</v>
      </c>
    </row>
    <row r="51" spans="1:29" s="182" customFormat="1" x14ac:dyDescent="0.25">
      <c r="A51" s="655" t="s">
        <v>2875</v>
      </c>
      <c r="B51" s="655">
        <v>4</v>
      </c>
      <c r="C51" s="655">
        <v>2</v>
      </c>
      <c r="D51" s="655"/>
      <c r="E51" s="902" t="s">
        <v>10203</v>
      </c>
      <c r="F51" s="902">
        <v>0</v>
      </c>
      <c r="G51" s="1049"/>
      <c r="H51" s="1047"/>
      <c r="I51" s="1048">
        <v>15.676</v>
      </c>
      <c r="J51" s="1048"/>
      <c r="K51" s="1048"/>
      <c r="L51" s="1048"/>
      <c r="M51" s="1048" t="s">
        <v>2611</v>
      </c>
      <c r="N51" s="1048">
        <v>10.345700000000001</v>
      </c>
      <c r="O51" s="1048"/>
      <c r="P51" s="1048"/>
      <c r="Q51" s="1048"/>
      <c r="R51" s="1048"/>
      <c r="S51" s="1048"/>
      <c r="T51" s="1048">
        <v>19.5989</v>
      </c>
      <c r="U51" s="1048" t="s">
        <v>10112</v>
      </c>
      <c r="V51" s="1048" t="s">
        <v>2611</v>
      </c>
      <c r="W51" s="1048"/>
      <c r="X51" s="1048" t="s">
        <v>2611</v>
      </c>
      <c r="Y51" s="1048"/>
      <c r="Z51" s="656" t="s">
        <v>2136</v>
      </c>
      <c r="AA51" s="182" t="s">
        <v>10115</v>
      </c>
      <c r="AB51" s="182">
        <v>1</v>
      </c>
      <c r="AC51" s="182" t="s">
        <v>2611</v>
      </c>
    </row>
    <row r="52" spans="1:29" s="182" customFormat="1" x14ac:dyDescent="0.25">
      <c r="A52" s="655" t="s">
        <v>2104</v>
      </c>
      <c r="B52" s="655">
        <v>4</v>
      </c>
      <c r="C52" s="655">
        <v>1</v>
      </c>
      <c r="D52" s="655"/>
      <c r="E52" s="902" t="s">
        <v>10204</v>
      </c>
      <c r="F52" s="902" t="s">
        <v>10205</v>
      </c>
      <c r="G52" s="1049"/>
      <c r="H52" s="1047"/>
      <c r="I52" s="1048" t="s">
        <v>2611</v>
      </c>
      <c r="J52" s="1048"/>
      <c r="K52" s="1048"/>
      <c r="L52" s="1048"/>
      <c r="M52" s="1048" t="s">
        <v>2611</v>
      </c>
      <c r="N52" s="1048">
        <v>12.405799999999999</v>
      </c>
      <c r="O52" s="1048"/>
      <c r="P52" s="1048"/>
      <c r="Q52" s="1048"/>
      <c r="R52" s="1048"/>
      <c r="S52" s="1048"/>
      <c r="T52" s="1048">
        <v>23.2925</v>
      </c>
      <c r="U52" s="1048" t="s">
        <v>10112</v>
      </c>
      <c r="V52" s="1048" t="s">
        <v>2611</v>
      </c>
      <c r="W52" s="1048"/>
      <c r="X52" s="1048" t="s">
        <v>2611</v>
      </c>
      <c r="Y52" s="1048"/>
      <c r="Z52" s="656" t="s">
        <v>2136</v>
      </c>
      <c r="AA52" s="182" t="s">
        <v>2437</v>
      </c>
      <c r="AB52" s="182">
        <v>4.75</v>
      </c>
      <c r="AC52" s="182" t="s">
        <v>2611</v>
      </c>
    </row>
    <row r="53" spans="1:29" s="182" customFormat="1" x14ac:dyDescent="0.25">
      <c r="A53" s="655" t="s">
        <v>2111</v>
      </c>
      <c r="B53" s="655">
        <v>4</v>
      </c>
      <c r="C53" s="655">
        <v>1</v>
      </c>
      <c r="D53" s="655"/>
      <c r="E53" s="902" t="s">
        <v>10206</v>
      </c>
      <c r="F53" s="902" t="s">
        <v>10207</v>
      </c>
      <c r="G53" s="1049"/>
      <c r="H53" s="1047"/>
      <c r="I53" s="1048" t="s">
        <v>2611</v>
      </c>
      <c r="J53" s="1048"/>
      <c r="K53" s="1048"/>
      <c r="L53" s="1048"/>
      <c r="M53" s="1048" t="s">
        <v>2611</v>
      </c>
      <c r="N53" s="1048" t="s">
        <v>2611</v>
      </c>
      <c r="O53" s="1048"/>
      <c r="P53" s="1048"/>
      <c r="Q53" s="1048"/>
      <c r="R53" s="1048"/>
      <c r="S53" s="1048"/>
      <c r="T53" s="1048">
        <v>14.6873</v>
      </c>
      <c r="U53" s="1048" t="s">
        <v>10112</v>
      </c>
      <c r="V53" s="1048">
        <v>13.160600000000001</v>
      </c>
      <c r="W53" s="1048"/>
      <c r="X53" s="1048" t="s">
        <v>2611</v>
      </c>
      <c r="Y53" s="1048"/>
      <c r="Z53" s="656" t="s">
        <v>2136</v>
      </c>
      <c r="AA53" s="182" t="s">
        <v>2449</v>
      </c>
      <c r="AB53" s="182">
        <v>22.75</v>
      </c>
      <c r="AC53" s="182" t="s">
        <v>2611</v>
      </c>
    </row>
    <row r="54" spans="1:29" s="182" customFormat="1" x14ac:dyDescent="0.25">
      <c r="A54" s="655" t="s">
        <v>2919</v>
      </c>
      <c r="B54" s="655">
        <v>3</v>
      </c>
      <c r="C54" s="655">
        <v>1</v>
      </c>
      <c r="D54" s="655"/>
      <c r="E54" s="902" t="s">
        <v>10208</v>
      </c>
      <c r="F54" s="902">
        <v>801</v>
      </c>
      <c r="G54" s="1049"/>
      <c r="H54" s="1047"/>
      <c r="I54" s="1048" t="s">
        <v>2611</v>
      </c>
      <c r="J54" s="1048"/>
      <c r="K54" s="1048"/>
      <c r="L54" s="1048"/>
      <c r="M54" s="1048" t="s">
        <v>2611</v>
      </c>
      <c r="N54" s="1048" t="s">
        <v>2611</v>
      </c>
      <c r="O54" s="1048"/>
      <c r="P54" s="1048"/>
      <c r="Q54" s="1048"/>
      <c r="R54" s="1048"/>
      <c r="S54" s="1048"/>
      <c r="T54" s="1048">
        <v>20.044599999999999</v>
      </c>
      <c r="U54" s="1048" t="s">
        <v>10112</v>
      </c>
      <c r="V54" s="1048">
        <v>15.010999999999999</v>
      </c>
      <c r="W54" s="1048"/>
      <c r="X54" s="1048" t="s">
        <v>2611</v>
      </c>
      <c r="Y54" s="1048"/>
      <c r="Z54" s="656" t="s">
        <v>2136</v>
      </c>
      <c r="AA54" s="182" t="s">
        <v>2449</v>
      </c>
      <c r="AB54" s="182">
        <v>1</v>
      </c>
      <c r="AC54" s="182" t="s">
        <v>2611</v>
      </c>
    </row>
    <row r="55" spans="1:29" s="182" customFormat="1" x14ac:dyDescent="0.25">
      <c r="A55" s="655" t="s">
        <v>2104</v>
      </c>
      <c r="B55" s="655">
        <v>3</v>
      </c>
      <c r="C55" s="655">
        <v>1</v>
      </c>
      <c r="D55" s="655"/>
      <c r="E55" s="902" t="s">
        <v>10209</v>
      </c>
      <c r="F55" s="902" t="s">
        <v>10210</v>
      </c>
      <c r="G55" s="1049"/>
      <c r="H55" s="1047"/>
      <c r="I55" s="1048" t="s">
        <v>2611</v>
      </c>
      <c r="J55" s="1048"/>
      <c r="K55" s="1048"/>
      <c r="L55" s="1048"/>
      <c r="M55" s="1048" t="s">
        <v>2611</v>
      </c>
      <c r="N55" s="1048" t="s">
        <v>2611</v>
      </c>
      <c r="O55" s="1048"/>
      <c r="P55" s="1048"/>
      <c r="Q55" s="1048"/>
      <c r="R55" s="1048"/>
      <c r="S55" s="1048"/>
      <c r="T55" s="1048">
        <v>23.2925</v>
      </c>
      <c r="U55" s="1048" t="s">
        <v>10112</v>
      </c>
      <c r="V55" s="1048">
        <v>15.1724</v>
      </c>
      <c r="W55" s="1048"/>
      <c r="X55" s="1048" t="s">
        <v>2611</v>
      </c>
      <c r="Y55" s="1048"/>
      <c r="Z55" s="656" t="s">
        <v>2136</v>
      </c>
      <c r="AA55" s="182" t="s">
        <v>2449</v>
      </c>
      <c r="AB55" s="182">
        <v>6.75</v>
      </c>
      <c r="AC55" s="182" t="s">
        <v>2611</v>
      </c>
    </row>
    <row r="56" spans="1:29" s="182" customFormat="1" x14ac:dyDescent="0.25">
      <c r="A56" s="655" t="s">
        <v>2115</v>
      </c>
      <c r="B56" s="655">
        <v>4</v>
      </c>
      <c r="C56" s="655">
        <v>1</v>
      </c>
      <c r="D56" s="655"/>
      <c r="E56" s="902" t="s">
        <v>10211</v>
      </c>
      <c r="F56" s="902" t="s">
        <v>10212</v>
      </c>
      <c r="G56" s="1049"/>
      <c r="H56" s="1047"/>
      <c r="I56" s="1048" t="s">
        <v>2611</v>
      </c>
      <c r="J56" s="1048"/>
      <c r="K56" s="1048"/>
      <c r="L56" s="1048"/>
      <c r="M56" s="1048" t="s">
        <v>2611</v>
      </c>
      <c r="N56" s="1048" t="s">
        <v>2611</v>
      </c>
      <c r="O56" s="1048"/>
      <c r="P56" s="1048"/>
      <c r="Q56" s="1048"/>
      <c r="R56" s="1048"/>
      <c r="S56" s="1048"/>
      <c r="T56" s="1048">
        <v>15.430199999999999</v>
      </c>
      <c r="U56" s="1048" t="s">
        <v>10112</v>
      </c>
      <c r="V56" s="1048">
        <v>11.9114</v>
      </c>
      <c r="W56" s="1048"/>
      <c r="X56" s="1048" t="s">
        <v>2611</v>
      </c>
      <c r="Y56" s="1048"/>
      <c r="Z56" s="656" t="s">
        <v>2136</v>
      </c>
      <c r="AA56" s="182" t="s">
        <v>2449</v>
      </c>
      <c r="AB56" s="182">
        <v>1.75</v>
      </c>
      <c r="AC56" s="182" t="s">
        <v>2611</v>
      </c>
    </row>
    <row r="57" spans="1:29" s="182" customFormat="1" x14ac:dyDescent="0.25">
      <c r="A57" s="655" t="s">
        <v>2113</v>
      </c>
      <c r="B57" s="655">
        <v>4</v>
      </c>
      <c r="C57" s="655">
        <v>2</v>
      </c>
      <c r="D57" s="655"/>
      <c r="E57" s="902" t="s">
        <v>10213</v>
      </c>
      <c r="F57" s="902" t="s">
        <v>10214</v>
      </c>
      <c r="G57" s="1049"/>
      <c r="H57" s="1047"/>
      <c r="I57" s="1048">
        <v>16.372</v>
      </c>
      <c r="J57" s="1048"/>
      <c r="K57" s="1048"/>
      <c r="L57" s="1048"/>
      <c r="M57" s="1048" t="s">
        <v>2611</v>
      </c>
      <c r="N57" s="1048">
        <v>12.145899999999999</v>
      </c>
      <c r="O57" s="1048"/>
      <c r="P57" s="1048"/>
      <c r="Q57" s="1048"/>
      <c r="R57" s="1048"/>
      <c r="S57" s="1048"/>
      <c r="T57" s="1048">
        <v>29.361999999999998</v>
      </c>
      <c r="U57" s="1048" t="s">
        <v>10112</v>
      </c>
      <c r="V57" s="1048" t="s">
        <v>2611</v>
      </c>
      <c r="W57" s="1048"/>
      <c r="X57" s="1048" t="s">
        <v>2611</v>
      </c>
      <c r="Y57" s="1048"/>
      <c r="Z57" s="656" t="s">
        <v>2136</v>
      </c>
      <c r="AA57" s="182" t="s">
        <v>10115</v>
      </c>
      <c r="AB57" s="182">
        <v>25.75</v>
      </c>
      <c r="AC57" s="182" t="s">
        <v>2611</v>
      </c>
    </row>
    <row r="58" spans="1:29" s="182" customFormat="1" x14ac:dyDescent="0.25">
      <c r="A58" s="655" t="s">
        <v>2875</v>
      </c>
      <c r="B58" s="655">
        <v>1</v>
      </c>
      <c r="C58" s="655">
        <v>1</v>
      </c>
      <c r="D58" s="655"/>
      <c r="E58" s="902" t="s">
        <v>10215</v>
      </c>
      <c r="F58" s="902" t="s">
        <v>10216</v>
      </c>
      <c r="G58" s="1049"/>
      <c r="H58" s="1047"/>
      <c r="I58" s="1048" t="s">
        <v>2611</v>
      </c>
      <c r="J58" s="1048"/>
      <c r="K58" s="1048"/>
      <c r="L58" s="1048"/>
      <c r="M58" s="1048" t="s">
        <v>2611</v>
      </c>
      <c r="N58" s="1048" t="s">
        <v>2611</v>
      </c>
      <c r="O58" s="1048"/>
      <c r="P58" s="1048"/>
      <c r="Q58" s="1048"/>
      <c r="R58" s="1048"/>
      <c r="S58" s="1048"/>
      <c r="T58" s="1048">
        <v>19.936599999999999</v>
      </c>
      <c r="U58" s="1048" t="s">
        <v>10112</v>
      </c>
      <c r="V58" s="1048">
        <v>16.2666</v>
      </c>
      <c r="W58" s="1048"/>
      <c r="X58" s="1048" t="s">
        <v>2611</v>
      </c>
      <c r="Y58" s="1048"/>
      <c r="Z58" s="656" t="s">
        <v>2136</v>
      </c>
      <c r="AA58" s="182" t="s">
        <v>2449</v>
      </c>
      <c r="AB58" s="182">
        <v>1.75</v>
      </c>
      <c r="AC58" s="182" t="s">
        <v>2611</v>
      </c>
    </row>
    <row r="59" spans="1:29" s="182" customFormat="1" x14ac:dyDescent="0.25">
      <c r="A59" s="655" t="s">
        <v>2088</v>
      </c>
      <c r="B59" s="655">
        <v>2</v>
      </c>
      <c r="C59" s="655">
        <v>2</v>
      </c>
      <c r="D59" s="655"/>
      <c r="E59" s="902" t="s">
        <v>10217</v>
      </c>
      <c r="F59" s="902" t="s">
        <v>10218</v>
      </c>
      <c r="G59" s="1049"/>
      <c r="H59" s="1047"/>
      <c r="I59" s="1048">
        <v>17.768999999999998</v>
      </c>
      <c r="J59" s="1048"/>
      <c r="K59" s="1048"/>
      <c r="L59" s="1048"/>
      <c r="M59" s="1048" t="s">
        <v>2611</v>
      </c>
      <c r="N59" s="1048">
        <v>11.1999</v>
      </c>
      <c r="O59" s="1048"/>
      <c r="P59" s="1048"/>
      <c r="Q59" s="1048"/>
      <c r="R59" s="1048"/>
      <c r="S59" s="1048"/>
      <c r="T59" s="1048">
        <v>19.871300000000002</v>
      </c>
      <c r="U59" s="1048" t="s">
        <v>10112</v>
      </c>
      <c r="V59" s="1048" t="s">
        <v>2611</v>
      </c>
      <c r="W59" s="1048"/>
      <c r="X59" s="1048" t="s">
        <v>2611</v>
      </c>
      <c r="Y59" s="1048"/>
      <c r="Z59" s="656" t="s">
        <v>2136</v>
      </c>
      <c r="AA59" s="182" t="s">
        <v>10115</v>
      </c>
      <c r="AB59" s="182">
        <v>14.75</v>
      </c>
      <c r="AC59" s="182" t="s">
        <v>2611</v>
      </c>
    </row>
    <row r="60" spans="1:29" s="182" customFormat="1" x14ac:dyDescent="0.25">
      <c r="A60" s="655" t="s">
        <v>2111</v>
      </c>
      <c r="B60" s="655">
        <v>3</v>
      </c>
      <c r="C60" s="655">
        <v>1</v>
      </c>
      <c r="D60" s="655"/>
      <c r="E60" s="902" t="s">
        <v>10219</v>
      </c>
      <c r="F60" s="902" t="s">
        <v>10220</v>
      </c>
      <c r="G60" s="1049"/>
      <c r="H60" s="1047"/>
      <c r="I60" s="1048" t="s">
        <v>2611</v>
      </c>
      <c r="J60" s="1048"/>
      <c r="K60" s="1048"/>
      <c r="L60" s="1048"/>
      <c r="M60" s="1048" t="s">
        <v>2611</v>
      </c>
      <c r="N60" s="1048" t="s">
        <v>2611</v>
      </c>
      <c r="O60" s="1048"/>
      <c r="P60" s="1048"/>
      <c r="Q60" s="1048"/>
      <c r="R60" s="1048"/>
      <c r="S60" s="1048"/>
      <c r="T60" s="1048">
        <v>20.889399999999998</v>
      </c>
      <c r="U60" s="1048" t="s">
        <v>10112</v>
      </c>
      <c r="V60" s="1048">
        <v>15.3001</v>
      </c>
      <c r="W60" s="1048"/>
      <c r="X60" s="1048" t="s">
        <v>2611</v>
      </c>
      <c r="Y60" s="1048"/>
      <c r="Z60" s="656" t="s">
        <v>2136</v>
      </c>
      <c r="AA60" s="182" t="s">
        <v>2449</v>
      </c>
      <c r="AB60" s="182">
        <v>6.75</v>
      </c>
      <c r="AC60" s="182" t="s">
        <v>2611</v>
      </c>
    </row>
    <row r="61" spans="1:29" s="182" customFormat="1" x14ac:dyDescent="0.25">
      <c r="A61" s="655" t="s">
        <v>2109</v>
      </c>
      <c r="B61" s="655">
        <v>4</v>
      </c>
      <c r="C61" s="655">
        <v>1</v>
      </c>
      <c r="D61" s="655"/>
      <c r="E61" s="902" t="s">
        <v>10221</v>
      </c>
      <c r="F61" s="902" t="s">
        <v>10222</v>
      </c>
      <c r="G61" s="1049"/>
      <c r="H61" s="1047"/>
      <c r="I61" s="1048" t="s">
        <v>2611</v>
      </c>
      <c r="J61" s="1048"/>
      <c r="K61" s="1048"/>
      <c r="L61" s="1048"/>
      <c r="M61" s="1048" t="s">
        <v>2611</v>
      </c>
      <c r="N61" s="1048" t="s">
        <v>2611</v>
      </c>
      <c r="O61" s="1048"/>
      <c r="P61" s="1048"/>
      <c r="Q61" s="1048"/>
      <c r="R61" s="1048"/>
      <c r="S61" s="1048"/>
      <c r="T61" s="1048">
        <v>20.943100000000001</v>
      </c>
      <c r="U61" s="1048" t="s">
        <v>10112</v>
      </c>
      <c r="V61" s="1048">
        <v>12.0602</v>
      </c>
      <c r="W61" s="1048"/>
      <c r="X61" s="1048" t="s">
        <v>2611</v>
      </c>
      <c r="Y61" s="1048"/>
      <c r="Z61" s="656" t="s">
        <v>2136</v>
      </c>
      <c r="AA61" s="182" t="s">
        <v>2449</v>
      </c>
      <c r="AB61" s="182">
        <v>6.75</v>
      </c>
      <c r="AC61" s="182" t="s">
        <v>2611</v>
      </c>
    </row>
    <row r="62" spans="1:29" s="182" customFormat="1" x14ac:dyDescent="0.25">
      <c r="A62" s="655" t="s">
        <v>2108</v>
      </c>
      <c r="B62" s="655">
        <v>4</v>
      </c>
      <c r="C62" s="655">
        <v>1</v>
      </c>
      <c r="D62" s="655"/>
      <c r="E62" s="902" t="s">
        <v>10223</v>
      </c>
      <c r="F62" s="902" t="s">
        <v>10224</v>
      </c>
      <c r="G62" s="1049"/>
      <c r="H62" s="1047"/>
      <c r="I62" s="1048" t="s">
        <v>2611</v>
      </c>
      <c r="J62" s="1048"/>
      <c r="K62" s="1048"/>
      <c r="L62" s="1048"/>
      <c r="M62" s="1048" t="s">
        <v>2611</v>
      </c>
      <c r="N62" s="1048" t="s">
        <v>2611</v>
      </c>
      <c r="O62" s="1048"/>
      <c r="P62" s="1048"/>
      <c r="Q62" s="1048"/>
      <c r="R62" s="1048"/>
      <c r="S62" s="1048"/>
      <c r="T62" s="1048">
        <v>22.736899999999999</v>
      </c>
      <c r="U62" s="1048" t="s">
        <v>10112</v>
      </c>
      <c r="V62" s="1048">
        <v>13.171099999999999</v>
      </c>
      <c r="W62" s="1048"/>
      <c r="X62" s="1048" t="s">
        <v>2611</v>
      </c>
      <c r="Y62" s="1048"/>
      <c r="Z62" s="656" t="s">
        <v>2136</v>
      </c>
      <c r="AA62" s="182" t="s">
        <v>2449</v>
      </c>
      <c r="AB62" s="182">
        <v>7.75</v>
      </c>
      <c r="AC62" s="182" t="s">
        <v>2611</v>
      </c>
    </row>
    <row r="63" spans="1:29" s="182" customFormat="1" x14ac:dyDescent="0.25">
      <c r="A63" s="655" t="s">
        <v>2093</v>
      </c>
      <c r="B63" s="655">
        <v>3</v>
      </c>
      <c r="C63" s="655">
        <v>1</v>
      </c>
      <c r="D63" s="655"/>
      <c r="E63" s="902" t="s">
        <v>10225</v>
      </c>
      <c r="F63" s="902" t="s">
        <v>10226</v>
      </c>
      <c r="G63" s="1049"/>
      <c r="H63" s="1047"/>
      <c r="I63" s="1048" t="s">
        <v>2611</v>
      </c>
      <c r="J63" s="1048"/>
      <c r="K63" s="1048"/>
      <c r="L63" s="1048"/>
      <c r="M63" s="1048" t="s">
        <v>2611</v>
      </c>
      <c r="N63" s="1048" t="s">
        <v>2611</v>
      </c>
      <c r="O63" s="1048"/>
      <c r="P63" s="1048"/>
      <c r="Q63" s="1048"/>
      <c r="R63" s="1048"/>
      <c r="S63" s="1048"/>
      <c r="T63" s="1048">
        <v>26.793700000000001</v>
      </c>
      <c r="U63" s="1048" t="s">
        <v>10112</v>
      </c>
      <c r="V63" s="1048">
        <v>15.1028</v>
      </c>
      <c r="W63" s="1048"/>
      <c r="X63" s="1048" t="s">
        <v>2611</v>
      </c>
      <c r="Y63" s="1048"/>
      <c r="Z63" s="656" t="s">
        <v>2136</v>
      </c>
      <c r="AA63" s="182" t="s">
        <v>2449</v>
      </c>
      <c r="AB63" s="182">
        <v>11.75</v>
      </c>
      <c r="AC63" s="182" t="s">
        <v>2611</v>
      </c>
    </row>
    <row r="64" spans="1:29" s="182" customFormat="1" x14ac:dyDescent="0.25">
      <c r="A64" s="655" t="s">
        <v>2113</v>
      </c>
      <c r="B64" s="655">
        <v>4</v>
      </c>
      <c r="C64" s="655">
        <v>1</v>
      </c>
      <c r="D64" s="655"/>
      <c r="E64" s="902" t="s">
        <v>10227</v>
      </c>
      <c r="F64" s="902" t="s">
        <v>10228</v>
      </c>
      <c r="G64" s="1049"/>
      <c r="H64" s="1047"/>
      <c r="I64" s="1048" t="s">
        <v>2611</v>
      </c>
      <c r="J64" s="1048"/>
      <c r="K64" s="1048"/>
      <c r="L64" s="1048"/>
      <c r="M64" s="1048" t="s">
        <v>2611</v>
      </c>
      <c r="N64" s="1048" t="s">
        <v>2611</v>
      </c>
      <c r="O64" s="1048"/>
      <c r="P64" s="1048"/>
      <c r="Q64" s="1048"/>
      <c r="R64" s="1048"/>
      <c r="S64" s="1048"/>
      <c r="T64" s="1048">
        <v>20.943100000000001</v>
      </c>
      <c r="U64" s="1048" t="s">
        <v>10112</v>
      </c>
      <c r="V64" s="1048">
        <v>12.3339</v>
      </c>
      <c r="W64" s="1048"/>
      <c r="X64" s="1048" t="s">
        <v>2611</v>
      </c>
      <c r="Y64" s="1048"/>
      <c r="Z64" s="656" t="s">
        <v>2136</v>
      </c>
      <c r="AA64" s="182" t="s">
        <v>2449</v>
      </c>
      <c r="AB64" s="182">
        <v>6.75</v>
      </c>
      <c r="AC64" s="182" t="s">
        <v>2611</v>
      </c>
    </row>
    <row r="65" spans="1:29" s="182" customFormat="1" x14ac:dyDescent="0.25">
      <c r="A65" s="655" t="s">
        <v>2117</v>
      </c>
      <c r="B65" s="655">
        <v>3</v>
      </c>
      <c r="C65" s="655">
        <v>1</v>
      </c>
      <c r="D65" s="655"/>
      <c r="E65" s="902" t="s">
        <v>10229</v>
      </c>
      <c r="F65" s="902" t="s">
        <v>10230</v>
      </c>
      <c r="G65" s="1049"/>
      <c r="H65" s="1047"/>
      <c r="I65" s="1048" t="s">
        <v>2611</v>
      </c>
      <c r="J65" s="1048"/>
      <c r="K65" s="1048"/>
      <c r="L65" s="1048"/>
      <c r="M65" s="1048" t="s">
        <v>2611</v>
      </c>
      <c r="N65" s="1048" t="s">
        <v>2611</v>
      </c>
      <c r="O65" s="1048"/>
      <c r="P65" s="1048"/>
      <c r="Q65" s="1048"/>
      <c r="R65" s="1048"/>
      <c r="S65" s="1048"/>
      <c r="T65" s="1048">
        <v>22.7376</v>
      </c>
      <c r="U65" s="1048" t="s">
        <v>10112</v>
      </c>
      <c r="V65" s="1048">
        <v>15.1511</v>
      </c>
      <c r="W65" s="1048"/>
      <c r="X65" s="1048" t="s">
        <v>2611</v>
      </c>
      <c r="Y65" s="1048"/>
      <c r="Z65" s="656" t="s">
        <v>2136</v>
      </c>
      <c r="AA65" s="182" t="s">
        <v>2449</v>
      </c>
      <c r="AB65" s="182">
        <v>6.75</v>
      </c>
      <c r="AC65" s="182" t="s">
        <v>2611</v>
      </c>
    </row>
    <row r="66" spans="1:29" s="182" customFormat="1" x14ac:dyDescent="0.25">
      <c r="A66" s="655" t="s">
        <v>2109</v>
      </c>
      <c r="B66" s="655">
        <v>1</v>
      </c>
      <c r="C66" s="655">
        <v>1</v>
      </c>
      <c r="D66" s="655"/>
      <c r="E66" s="902" t="s">
        <v>10231</v>
      </c>
      <c r="F66" s="902" t="s">
        <v>10232</v>
      </c>
      <c r="G66" s="1049"/>
      <c r="H66" s="1047"/>
      <c r="I66" s="1048" t="s">
        <v>2611</v>
      </c>
      <c r="J66" s="1048"/>
      <c r="K66" s="1048"/>
      <c r="L66" s="1048"/>
      <c r="M66" s="1048" t="s">
        <v>2611</v>
      </c>
      <c r="N66" s="1048" t="s">
        <v>2611</v>
      </c>
      <c r="O66" s="1048"/>
      <c r="P66" s="1048"/>
      <c r="Q66" s="1048"/>
      <c r="R66" s="1048"/>
      <c r="S66" s="1048"/>
      <c r="T66" s="1048">
        <v>24.3933</v>
      </c>
      <c r="U66" s="1048" t="s">
        <v>10112</v>
      </c>
      <c r="V66" s="1048">
        <v>16.134399999999999</v>
      </c>
      <c r="W66" s="1048"/>
      <c r="X66" s="1048" t="s">
        <v>2611</v>
      </c>
      <c r="Y66" s="1048"/>
      <c r="Z66" s="656" t="s">
        <v>2136</v>
      </c>
      <c r="AA66" s="182" t="s">
        <v>2449</v>
      </c>
      <c r="AB66" s="182">
        <v>2.75</v>
      </c>
      <c r="AC66" s="182" t="s">
        <v>2611</v>
      </c>
    </row>
    <row r="67" spans="1:29" s="182" customFormat="1" x14ac:dyDescent="0.25">
      <c r="A67" s="655" t="s">
        <v>2109</v>
      </c>
      <c r="B67" s="655">
        <v>3</v>
      </c>
      <c r="C67" s="655">
        <v>1</v>
      </c>
      <c r="D67" s="655"/>
      <c r="E67" s="902" t="s">
        <v>10233</v>
      </c>
      <c r="F67" s="902" t="s">
        <v>10234</v>
      </c>
      <c r="G67" s="1049"/>
      <c r="H67" s="1047"/>
      <c r="I67" s="1048" t="s">
        <v>2611</v>
      </c>
      <c r="J67" s="1048"/>
      <c r="K67" s="1048"/>
      <c r="L67" s="1048"/>
      <c r="M67" s="1048" t="s">
        <v>2611</v>
      </c>
      <c r="N67" s="1048" t="s">
        <v>2611</v>
      </c>
      <c r="O67" s="1048"/>
      <c r="P67" s="1048"/>
      <c r="Q67" s="1048"/>
      <c r="R67" s="1048"/>
      <c r="S67" s="1048"/>
      <c r="T67" s="1048">
        <v>24.351500000000001</v>
      </c>
      <c r="U67" s="1048" t="s">
        <v>10112</v>
      </c>
      <c r="V67" s="1048">
        <v>15.278600000000001</v>
      </c>
      <c r="W67" s="1048"/>
      <c r="X67" s="1048" t="s">
        <v>2611</v>
      </c>
      <c r="Y67" s="1048"/>
      <c r="Z67" s="656" t="s">
        <v>2136</v>
      </c>
      <c r="AA67" s="182" t="s">
        <v>2449</v>
      </c>
      <c r="AB67" s="182">
        <v>7.75</v>
      </c>
      <c r="AC67" s="182" t="s">
        <v>2611</v>
      </c>
    </row>
    <row r="68" spans="1:29" s="182" customFormat="1" x14ac:dyDescent="0.25">
      <c r="A68" s="655" t="s">
        <v>2115</v>
      </c>
      <c r="B68" s="655">
        <v>4</v>
      </c>
      <c r="C68" s="655">
        <v>3</v>
      </c>
      <c r="D68" s="655"/>
      <c r="E68" s="902" t="s">
        <v>10235</v>
      </c>
      <c r="F68" s="902" t="s">
        <v>10236</v>
      </c>
      <c r="G68" s="1049"/>
      <c r="H68" s="1047"/>
      <c r="I68" s="1048" t="s">
        <v>2611</v>
      </c>
      <c r="J68" s="1048"/>
      <c r="K68" s="1048"/>
      <c r="L68" s="1048"/>
      <c r="M68" s="1048">
        <v>16.0688</v>
      </c>
      <c r="N68" s="1048">
        <v>11.6564</v>
      </c>
      <c r="O68" s="1048"/>
      <c r="P68" s="1048"/>
      <c r="Q68" s="1048"/>
      <c r="R68" s="1048"/>
      <c r="S68" s="1048"/>
      <c r="T68" s="1048">
        <v>24.375699999999998</v>
      </c>
      <c r="U68" s="1048" t="s">
        <v>10112</v>
      </c>
      <c r="V68" s="1048" t="s">
        <v>2611</v>
      </c>
      <c r="W68" s="1048"/>
      <c r="X68" s="1048">
        <v>17.0398</v>
      </c>
      <c r="Y68" s="1048"/>
      <c r="Z68" s="656" t="s">
        <v>2136</v>
      </c>
      <c r="AA68" s="182" t="s">
        <v>10237</v>
      </c>
      <c r="AB68" s="182">
        <v>8.75</v>
      </c>
      <c r="AC68" s="182" t="s">
        <v>2611</v>
      </c>
    </row>
    <row r="69" spans="1:29" s="182" customFormat="1" x14ac:dyDescent="0.25">
      <c r="A69" s="655" t="s">
        <v>2099</v>
      </c>
      <c r="B69" s="655">
        <v>3</v>
      </c>
      <c r="C69" s="655">
        <v>1</v>
      </c>
      <c r="D69" s="655"/>
      <c r="E69" s="902" t="s">
        <v>10238</v>
      </c>
      <c r="F69" s="902" t="s">
        <v>10239</v>
      </c>
      <c r="G69" s="1049"/>
      <c r="H69" s="1047"/>
      <c r="I69" s="1048" t="s">
        <v>2611</v>
      </c>
      <c r="J69" s="1048"/>
      <c r="K69" s="1048"/>
      <c r="L69" s="1048"/>
      <c r="M69" s="1048" t="s">
        <v>2611</v>
      </c>
      <c r="N69" s="1048" t="s">
        <v>2611</v>
      </c>
      <c r="O69" s="1048"/>
      <c r="P69" s="1048"/>
      <c r="Q69" s="1048"/>
      <c r="R69" s="1048"/>
      <c r="S69" s="1048"/>
      <c r="T69" s="1048">
        <v>19.700299999999999</v>
      </c>
      <c r="U69" s="1048" t="s">
        <v>10112</v>
      </c>
      <c r="V69" s="1048">
        <v>14.4183</v>
      </c>
      <c r="W69" s="1048"/>
      <c r="X69" s="1048" t="s">
        <v>2611</v>
      </c>
      <c r="Y69" s="1048"/>
      <c r="Z69" s="656" t="s">
        <v>2136</v>
      </c>
      <c r="AA69" s="182" t="s">
        <v>2449</v>
      </c>
      <c r="AB69" s="182">
        <v>4.75</v>
      </c>
      <c r="AC69" s="182" t="s">
        <v>2611</v>
      </c>
    </row>
    <row r="70" spans="1:29" s="182" customFormat="1" x14ac:dyDescent="0.25">
      <c r="A70" s="655" t="s">
        <v>2101</v>
      </c>
      <c r="B70" s="655">
        <v>1</v>
      </c>
      <c r="C70" s="655">
        <v>1</v>
      </c>
      <c r="D70" s="655"/>
      <c r="E70" s="902" t="s">
        <v>10240</v>
      </c>
      <c r="F70" s="902" t="s">
        <v>10241</v>
      </c>
      <c r="G70" s="1049"/>
      <c r="H70" s="1047"/>
      <c r="I70" s="1048" t="s">
        <v>2611</v>
      </c>
      <c r="J70" s="1048"/>
      <c r="K70" s="1048"/>
      <c r="L70" s="1048"/>
      <c r="M70" s="1048" t="s">
        <v>2611</v>
      </c>
      <c r="N70" s="1048" t="s">
        <v>2611</v>
      </c>
      <c r="O70" s="1048"/>
      <c r="P70" s="1048"/>
      <c r="Q70" s="1048"/>
      <c r="R70" s="1048"/>
      <c r="S70" s="1048"/>
      <c r="T70" s="1048">
        <v>18.3704</v>
      </c>
      <c r="U70" s="1048" t="s">
        <v>10112</v>
      </c>
      <c r="V70" s="1048">
        <v>17.103400000000001</v>
      </c>
      <c r="W70" s="1048"/>
      <c r="X70" s="1048" t="s">
        <v>2611</v>
      </c>
      <c r="Y70" s="1048"/>
      <c r="Z70" s="656" t="s">
        <v>2136</v>
      </c>
      <c r="AA70" s="182" t="s">
        <v>2449</v>
      </c>
      <c r="AB70" s="182">
        <v>5.75</v>
      </c>
      <c r="AC70" s="182" t="s">
        <v>2611</v>
      </c>
    </row>
    <row r="71" spans="1:29" s="182" customFormat="1" x14ac:dyDescent="0.25">
      <c r="A71" s="655" t="s">
        <v>2104</v>
      </c>
      <c r="B71" s="655">
        <v>2</v>
      </c>
      <c r="C71" s="655">
        <v>1</v>
      </c>
      <c r="D71" s="655"/>
      <c r="E71" s="902" t="s">
        <v>10242</v>
      </c>
      <c r="F71" s="902" t="s">
        <v>10243</v>
      </c>
      <c r="G71" s="1049"/>
      <c r="H71" s="1047"/>
      <c r="I71" s="1048" t="s">
        <v>2611</v>
      </c>
      <c r="J71" s="1048"/>
      <c r="K71" s="1048"/>
      <c r="L71" s="1048"/>
      <c r="M71" s="1048" t="s">
        <v>2611</v>
      </c>
      <c r="N71" s="1048" t="s">
        <v>2611</v>
      </c>
      <c r="O71" s="1048"/>
      <c r="P71" s="1048"/>
      <c r="Q71" s="1048"/>
      <c r="R71" s="1048"/>
      <c r="S71" s="1048"/>
      <c r="T71" s="1048">
        <v>20.500299999999999</v>
      </c>
      <c r="U71" s="1048" t="s">
        <v>10112</v>
      </c>
      <c r="V71" s="1048">
        <v>13.562200000000001</v>
      </c>
      <c r="W71" s="1048"/>
      <c r="X71" s="1048" t="s">
        <v>2611</v>
      </c>
      <c r="Y71" s="1048"/>
      <c r="Z71" s="656" t="s">
        <v>2136</v>
      </c>
      <c r="AA71" s="182" t="s">
        <v>2449</v>
      </c>
      <c r="AB71" s="182">
        <v>2.75</v>
      </c>
      <c r="AC71" s="182" t="s">
        <v>2611</v>
      </c>
    </row>
    <row r="72" spans="1:29" s="182" customFormat="1" x14ac:dyDescent="0.25">
      <c r="A72" s="655" t="s">
        <v>2108</v>
      </c>
      <c r="B72" s="655">
        <v>1</v>
      </c>
      <c r="C72" s="655">
        <v>1</v>
      </c>
      <c r="D72" s="655"/>
      <c r="E72" s="902" t="s">
        <v>10244</v>
      </c>
      <c r="F72" s="902" t="s">
        <v>10182</v>
      </c>
      <c r="G72" s="1049"/>
      <c r="H72" s="1047"/>
      <c r="I72" s="1048" t="s">
        <v>2611</v>
      </c>
      <c r="J72" s="1048"/>
      <c r="K72" s="1048"/>
      <c r="L72" s="1048"/>
      <c r="M72" s="1048" t="s">
        <v>2611</v>
      </c>
      <c r="N72" s="1048" t="s">
        <v>2611</v>
      </c>
      <c r="O72" s="1048"/>
      <c r="P72" s="1048"/>
      <c r="Q72" s="1048"/>
      <c r="R72" s="1048"/>
      <c r="S72" s="1048"/>
      <c r="T72" s="1048">
        <v>22.393799999999999</v>
      </c>
      <c r="U72" s="1048" t="s">
        <v>10112</v>
      </c>
      <c r="V72" s="1048">
        <v>15.772399999999999</v>
      </c>
      <c r="W72" s="1048"/>
      <c r="X72" s="1048" t="s">
        <v>2611</v>
      </c>
      <c r="Y72" s="1048"/>
      <c r="Z72" s="656" t="s">
        <v>2136</v>
      </c>
      <c r="AA72" s="182" t="s">
        <v>2449</v>
      </c>
      <c r="AB72" s="182">
        <v>3.75</v>
      </c>
      <c r="AC72" s="182" t="s">
        <v>2611</v>
      </c>
    </row>
    <row r="73" spans="1:29" s="182" customFormat="1" x14ac:dyDescent="0.25">
      <c r="A73" s="655" t="s">
        <v>2145</v>
      </c>
      <c r="B73" s="655">
        <v>3</v>
      </c>
      <c r="C73" s="655">
        <v>2</v>
      </c>
      <c r="D73" s="655"/>
      <c r="E73" s="902" t="s">
        <v>10245</v>
      </c>
      <c r="F73" s="902" t="s">
        <v>10246</v>
      </c>
      <c r="G73" s="1049"/>
      <c r="H73" s="1047"/>
      <c r="I73" s="1048">
        <v>15.652699999999999</v>
      </c>
      <c r="J73" s="1048"/>
      <c r="K73" s="1048"/>
      <c r="L73" s="1048"/>
      <c r="M73" s="1048" t="s">
        <v>2611</v>
      </c>
      <c r="N73" s="1048">
        <v>12.5053</v>
      </c>
      <c r="O73" s="1048"/>
      <c r="P73" s="1048"/>
      <c r="Q73" s="1048"/>
      <c r="R73" s="1048"/>
      <c r="S73" s="1048"/>
      <c r="T73" s="1048">
        <v>26.793700000000001</v>
      </c>
      <c r="U73" s="1048" t="s">
        <v>10112</v>
      </c>
      <c r="V73" s="1048" t="s">
        <v>2611</v>
      </c>
      <c r="W73" s="1048"/>
      <c r="X73" s="1048" t="s">
        <v>2611</v>
      </c>
      <c r="Y73" s="1048"/>
      <c r="Z73" s="656" t="s">
        <v>2136</v>
      </c>
      <c r="AA73" s="182" t="s">
        <v>10115</v>
      </c>
      <c r="AB73" s="182">
        <v>15.75</v>
      </c>
      <c r="AC73" s="182" t="s">
        <v>2611</v>
      </c>
    </row>
    <row r="74" spans="1:29" s="182" customFormat="1" x14ac:dyDescent="0.25">
      <c r="A74" s="655" t="s">
        <v>2096</v>
      </c>
      <c r="B74" s="655">
        <v>3</v>
      </c>
      <c r="C74" s="655">
        <v>1</v>
      </c>
      <c r="D74" s="655"/>
      <c r="E74" s="902" t="s">
        <v>10247</v>
      </c>
      <c r="F74" s="902" t="s">
        <v>10248</v>
      </c>
      <c r="G74" s="1049"/>
      <c r="H74" s="1047"/>
      <c r="I74" s="1048" t="s">
        <v>2611</v>
      </c>
      <c r="J74" s="1048"/>
      <c r="K74" s="1048"/>
      <c r="L74" s="1048"/>
      <c r="M74" s="1048" t="s">
        <v>2611</v>
      </c>
      <c r="N74" s="1048" t="s">
        <v>2611</v>
      </c>
      <c r="O74" s="1048"/>
      <c r="P74" s="1048"/>
      <c r="Q74" s="1048"/>
      <c r="R74" s="1048"/>
      <c r="S74" s="1048"/>
      <c r="T74" s="1048">
        <v>26.639600000000002</v>
      </c>
      <c r="U74" s="1048" t="s">
        <v>10112</v>
      </c>
      <c r="V74" s="1048">
        <v>15.7767</v>
      </c>
      <c r="W74" s="1048"/>
      <c r="X74" s="1048" t="s">
        <v>2611</v>
      </c>
      <c r="Y74" s="1048"/>
      <c r="Z74" s="656" t="s">
        <v>2136</v>
      </c>
      <c r="AA74" s="182" t="s">
        <v>2449</v>
      </c>
      <c r="AB74" s="182">
        <v>7.75</v>
      </c>
      <c r="AC74" s="182" t="s">
        <v>2611</v>
      </c>
    </row>
    <row r="75" spans="1:29" s="182" customFormat="1" x14ac:dyDescent="0.25">
      <c r="A75" s="655" t="s">
        <v>2088</v>
      </c>
      <c r="B75" s="655">
        <v>2</v>
      </c>
      <c r="C75" s="655">
        <v>1</v>
      </c>
      <c r="D75" s="655"/>
      <c r="E75" s="902" t="s">
        <v>10249</v>
      </c>
      <c r="F75" s="902" t="s">
        <v>10250</v>
      </c>
      <c r="G75" s="1049"/>
      <c r="H75" s="1047"/>
      <c r="I75" s="1048" t="s">
        <v>2611</v>
      </c>
      <c r="J75" s="1048"/>
      <c r="K75" s="1048"/>
      <c r="L75" s="1048"/>
      <c r="M75" s="1048" t="s">
        <v>2611</v>
      </c>
      <c r="N75" s="1048" t="s">
        <v>2611</v>
      </c>
      <c r="O75" s="1048"/>
      <c r="P75" s="1048"/>
      <c r="Q75" s="1048"/>
      <c r="R75" s="1048"/>
      <c r="S75" s="1048"/>
      <c r="T75" s="1048">
        <v>15.328900000000001</v>
      </c>
      <c r="U75" s="1048" t="s">
        <v>10112</v>
      </c>
      <c r="V75" s="1048">
        <v>11.522399999999999</v>
      </c>
      <c r="W75" s="1048"/>
      <c r="X75" s="1048" t="s">
        <v>2611</v>
      </c>
      <c r="Y75" s="1048"/>
      <c r="Z75" s="656" t="s">
        <v>2136</v>
      </c>
      <c r="AA75" s="182" t="s">
        <v>2449</v>
      </c>
      <c r="AB75" s="182">
        <v>3.75</v>
      </c>
      <c r="AC75" s="182" t="s">
        <v>2611</v>
      </c>
    </row>
    <row r="76" spans="1:29" s="182" customFormat="1" x14ac:dyDescent="0.25">
      <c r="A76" s="655" t="s">
        <v>2108</v>
      </c>
      <c r="B76" s="655">
        <v>2</v>
      </c>
      <c r="C76" s="655">
        <v>2</v>
      </c>
      <c r="D76" s="655"/>
      <c r="E76" s="902" t="s">
        <v>10251</v>
      </c>
      <c r="F76" s="902" t="s">
        <v>10252</v>
      </c>
      <c r="G76" s="1049"/>
      <c r="H76" s="1047"/>
      <c r="I76" s="1048">
        <v>16.7117</v>
      </c>
      <c r="J76" s="1048"/>
      <c r="K76" s="1048"/>
      <c r="L76" s="1048"/>
      <c r="M76" s="1048" t="s">
        <v>2611</v>
      </c>
      <c r="N76" s="1048">
        <v>11.3766</v>
      </c>
      <c r="O76" s="1048"/>
      <c r="P76" s="1048"/>
      <c r="Q76" s="1048"/>
      <c r="R76" s="1048"/>
      <c r="S76" s="1048"/>
      <c r="T76" s="1048">
        <v>22.393799999999999</v>
      </c>
      <c r="U76" s="1048" t="s">
        <v>10112</v>
      </c>
      <c r="V76" s="1048" t="s">
        <v>2611</v>
      </c>
      <c r="W76" s="1048"/>
      <c r="X76" s="1048" t="s">
        <v>2611</v>
      </c>
      <c r="Y76" s="1048"/>
      <c r="Z76" s="656" t="s">
        <v>2136</v>
      </c>
      <c r="AA76" s="182" t="s">
        <v>10115</v>
      </c>
      <c r="AB76" s="182">
        <v>6.75</v>
      </c>
      <c r="AC76" s="182" t="s">
        <v>2611</v>
      </c>
    </row>
    <row r="77" spans="1:29" s="182" customFormat="1" x14ac:dyDescent="0.25">
      <c r="A77" s="655" t="s">
        <v>2096</v>
      </c>
      <c r="B77" s="655">
        <v>2</v>
      </c>
      <c r="C77" s="655">
        <v>1</v>
      </c>
      <c r="D77" s="655"/>
      <c r="E77" s="902" t="s">
        <v>10253</v>
      </c>
      <c r="F77" s="902" t="s">
        <v>10254</v>
      </c>
      <c r="G77" s="1049"/>
      <c r="H77" s="1047"/>
      <c r="I77" s="1048" t="s">
        <v>2611</v>
      </c>
      <c r="J77" s="1048"/>
      <c r="K77" s="1048"/>
      <c r="L77" s="1048"/>
      <c r="M77" s="1048" t="s">
        <v>2611</v>
      </c>
      <c r="N77" s="1048" t="s">
        <v>2611</v>
      </c>
      <c r="O77" s="1048"/>
      <c r="P77" s="1048"/>
      <c r="Q77" s="1048"/>
      <c r="R77" s="1048"/>
      <c r="S77" s="1048"/>
      <c r="T77" s="1048">
        <v>15.902900000000001</v>
      </c>
      <c r="U77" s="1048" t="s">
        <v>10112</v>
      </c>
      <c r="V77" s="1048">
        <v>13.665800000000001</v>
      </c>
      <c r="W77" s="1048"/>
      <c r="X77" s="1048" t="s">
        <v>2611</v>
      </c>
      <c r="Y77" s="1048"/>
      <c r="Z77" s="656" t="s">
        <v>2136</v>
      </c>
      <c r="AA77" s="182" t="s">
        <v>2449</v>
      </c>
      <c r="AB77" s="182">
        <v>11.75</v>
      </c>
      <c r="AC77" s="182" t="s">
        <v>2611</v>
      </c>
    </row>
    <row r="78" spans="1:29" s="182" customFormat="1" x14ac:dyDescent="0.25">
      <c r="A78" s="655" t="s">
        <v>2110</v>
      </c>
      <c r="B78" s="655">
        <v>4</v>
      </c>
      <c r="C78" s="655">
        <v>3</v>
      </c>
      <c r="D78" s="655"/>
      <c r="E78" s="902" t="s">
        <v>10255</v>
      </c>
      <c r="F78" s="902" t="s">
        <v>10256</v>
      </c>
      <c r="G78" s="1049"/>
      <c r="H78" s="1047"/>
      <c r="I78" s="1048">
        <v>17.1936</v>
      </c>
      <c r="J78" s="1048"/>
      <c r="K78" s="1048"/>
      <c r="L78" s="1048"/>
      <c r="M78" s="1048">
        <v>13.7248</v>
      </c>
      <c r="N78" s="1048">
        <v>11.4573</v>
      </c>
      <c r="O78" s="1048"/>
      <c r="P78" s="1048"/>
      <c r="Q78" s="1048"/>
      <c r="R78" s="1048"/>
      <c r="S78" s="1048"/>
      <c r="T78" s="1048">
        <v>20.517199999999999</v>
      </c>
      <c r="U78" s="1048" t="s">
        <v>10112</v>
      </c>
      <c r="V78" s="1048" t="s">
        <v>2611</v>
      </c>
      <c r="W78" s="1048"/>
      <c r="X78" s="1048">
        <v>17.093800000000002</v>
      </c>
      <c r="Y78" s="1048"/>
      <c r="Z78" s="656" t="s">
        <v>2136</v>
      </c>
      <c r="AA78" s="182" t="s">
        <v>10257</v>
      </c>
      <c r="AB78" s="182">
        <v>7.75</v>
      </c>
      <c r="AC78" s="182" t="s">
        <v>2611</v>
      </c>
    </row>
    <row r="79" spans="1:29" s="182" customFormat="1" x14ac:dyDescent="0.25">
      <c r="A79" s="655" t="s">
        <v>2101</v>
      </c>
      <c r="B79" s="655">
        <v>4</v>
      </c>
      <c r="C79" s="655">
        <v>3</v>
      </c>
      <c r="D79" s="655"/>
      <c r="E79" s="902" t="s">
        <v>10258</v>
      </c>
      <c r="F79" s="902" t="s">
        <v>10259</v>
      </c>
      <c r="G79" s="1049"/>
      <c r="H79" s="1047"/>
      <c r="I79" s="1048">
        <v>18.0121</v>
      </c>
      <c r="J79" s="1048"/>
      <c r="K79" s="1048"/>
      <c r="L79" s="1048"/>
      <c r="M79" s="1048">
        <v>16.350100000000001</v>
      </c>
      <c r="N79" s="1048">
        <v>11.7372</v>
      </c>
      <c r="O79" s="1048"/>
      <c r="P79" s="1048"/>
      <c r="Q79" s="1048"/>
      <c r="R79" s="1048"/>
      <c r="S79" s="1048"/>
      <c r="T79" s="1048">
        <v>19.3689</v>
      </c>
      <c r="U79" s="1048" t="s">
        <v>10112</v>
      </c>
      <c r="V79" s="1048" t="s">
        <v>2611</v>
      </c>
      <c r="W79" s="1048"/>
      <c r="X79" s="1048" t="s">
        <v>2611</v>
      </c>
      <c r="Y79" s="1048"/>
      <c r="Z79" s="656" t="s">
        <v>2136</v>
      </c>
      <c r="AA79" s="182" t="s">
        <v>10260</v>
      </c>
      <c r="AB79" s="182">
        <v>1.75</v>
      </c>
      <c r="AC79" s="182" t="s">
        <v>2611</v>
      </c>
    </row>
    <row r="80" spans="1:29" s="182" customFormat="1" x14ac:dyDescent="0.25">
      <c r="A80" s="655" t="s">
        <v>2101</v>
      </c>
      <c r="B80" s="655">
        <v>2</v>
      </c>
      <c r="C80" s="655">
        <v>1</v>
      </c>
      <c r="D80" s="655"/>
      <c r="E80" s="902" t="s">
        <v>10261</v>
      </c>
      <c r="F80" s="902" t="s">
        <v>10262</v>
      </c>
      <c r="G80" s="1049"/>
      <c r="H80" s="1047"/>
      <c r="I80" s="1048" t="s">
        <v>2611</v>
      </c>
      <c r="J80" s="1048"/>
      <c r="K80" s="1048"/>
      <c r="L80" s="1048"/>
      <c r="M80" s="1048" t="s">
        <v>2611</v>
      </c>
      <c r="N80" s="1048">
        <v>11.946999999999999</v>
      </c>
      <c r="O80" s="1048"/>
      <c r="P80" s="1048"/>
      <c r="Q80" s="1048"/>
      <c r="R80" s="1048"/>
      <c r="S80" s="1048"/>
      <c r="T80" s="1048">
        <v>14.6873</v>
      </c>
      <c r="U80" s="1048" t="s">
        <v>10112</v>
      </c>
      <c r="V80" s="1048" t="s">
        <v>2611</v>
      </c>
      <c r="W80" s="1048"/>
      <c r="X80" s="1048" t="s">
        <v>2611</v>
      </c>
      <c r="Y80" s="1048"/>
      <c r="Z80" s="656" t="s">
        <v>2136</v>
      </c>
      <c r="AA80" s="182" t="s">
        <v>2437</v>
      </c>
      <c r="AB80" s="182">
        <v>4.75</v>
      </c>
      <c r="AC80" s="182" t="s">
        <v>2611</v>
      </c>
    </row>
    <row r="81" spans="1:29" s="182" customFormat="1" x14ac:dyDescent="0.25">
      <c r="A81" s="655" t="s">
        <v>2088</v>
      </c>
      <c r="B81" s="655">
        <v>4</v>
      </c>
      <c r="C81" s="655">
        <v>2</v>
      </c>
      <c r="D81" s="655"/>
      <c r="E81" s="902" t="s">
        <v>10263</v>
      </c>
      <c r="F81" s="902" t="s">
        <v>10264</v>
      </c>
      <c r="G81" s="1049"/>
      <c r="H81" s="1047"/>
      <c r="I81" s="1048">
        <v>16.2807</v>
      </c>
      <c r="J81" s="1048"/>
      <c r="K81" s="1048"/>
      <c r="L81" s="1048"/>
      <c r="M81" s="1048" t="s">
        <v>2611</v>
      </c>
      <c r="N81" s="1048">
        <v>11.150499999999999</v>
      </c>
      <c r="O81" s="1048"/>
      <c r="P81" s="1048"/>
      <c r="Q81" s="1048"/>
      <c r="R81" s="1048"/>
      <c r="S81" s="1048"/>
      <c r="T81" s="1048">
        <v>20.007300000000001</v>
      </c>
      <c r="U81" s="1048" t="s">
        <v>10112</v>
      </c>
      <c r="V81" s="1048" t="s">
        <v>2611</v>
      </c>
      <c r="W81" s="1048"/>
      <c r="X81" s="1048" t="s">
        <v>2611</v>
      </c>
      <c r="Y81" s="1048"/>
      <c r="Z81" s="656" t="s">
        <v>2136</v>
      </c>
      <c r="AA81" s="182" t="s">
        <v>10115</v>
      </c>
      <c r="AB81" s="182">
        <v>20.75</v>
      </c>
      <c r="AC81" s="182" t="s">
        <v>2611</v>
      </c>
    </row>
    <row r="82" spans="1:29" s="182" customFormat="1" x14ac:dyDescent="0.25">
      <c r="A82" s="655" t="s">
        <v>2093</v>
      </c>
      <c r="B82" s="655">
        <v>4</v>
      </c>
      <c r="C82" s="655">
        <v>3</v>
      </c>
      <c r="D82" s="655"/>
      <c r="E82" s="902" t="s">
        <v>10265</v>
      </c>
      <c r="F82" s="902" t="s">
        <v>10266</v>
      </c>
      <c r="G82" s="1049"/>
      <c r="H82" s="1047"/>
      <c r="I82" s="1048">
        <v>16.658899999999999</v>
      </c>
      <c r="J82" s="1048"/>
      <c r="K82" s="1048"/>
      <c r="L82" s="1048"/>
      <c r="M82" s="1048">
        <v>15.1693</v>
      </c>
      <c r="N82" s="1048">
        <v>11.396699999999999</v>
      </c>
      <c r="O82" s="1048"/>
      <c r="P82" s="1048"/>
      <c r="Q82" s="1048"/>
      <c r="R82" s="1048"/>
      <c r="S82" s="1048"/>
      <c r="T82" s="1048">
        <v>26.793700000000001</v>
      </c>
      <c r="U82" s="1048" t="s">
        <v>10112</v>
      </c>
      <c r="V82" s="1048" t="s">
        <v>2611</v>
      </c>
      <c r="W82" s="1048"/>
      <c r="X82" s="1048">
        <v>16.5182</v>
      </c>
      <c r="Y82" s="1048"/>
      <c r="Z82" s="656" t="s">
        <v>2136</v>
      </c>
      <c r="AA82" s="182" t="s">
        <v>10257</v>
      </c>
      <c r="AB82" s="182">
        <v>11.75</v>
      </c>
      <c r="AC82" s="182" t="s">
        <v>2611</v>
      </c>
    </row>
    <row r="83" spans="1:29" s="182" customFormat="1" x14ac:dyDescent="0.25">
      <c r="A83" s="655" t="s">
        <v>2145</v>
      </c>
      <c r="B83" s="655">
        <v>4</v>
      </c>
      <c r="C83" s="655">
        <v>1</v>
      </c>
      <c r="D83" s="655"/>
      <c r="E83" s="902" t="s">
        <v>10267</v>
      </c>
      <c r="F83" s="902" t="s">
        <v>10268</v>
      </c>
      <c r="G83" s="1049"/>
      <c r="H83" s="1047"/>
      <c r="I83" s="1048" t="s">
        <v>2611</v>
      </c>
      <c r="J83" s="1048"/>
      <c r="K83" s="1048"/>
      <c r="L83" s="1048"/>
      <c r="M83" s="1048" t="s">
        <v>2611</v>
      </c>
      <c r="N83" s="1048" t="s">
        <v>2611</v>
      </c>
      <c r="O83" s="1048"/>
      <c r="P83" s="1048"/>
      <c r="Q83" s="1048"/>
      <c r="R83" s="1048"/>
      <c r="S83" s="1048"/>
      <c r="T83" s="1048">
        <v>20.943100000000001</v>
      </c>
      <c r="U83" s="1048" t="s">
        <v>10112</v>
      </c>
      <c r="V83" s="1048">
        <v>11.747999999999999</v>
      </c>
      <c r="W83" s="1048"/>
      <c r="X83" s="1048" t="s">
        <v>2611</v>
      </c>
      <c r="Y83" s="1048"/>
      <c r="Z83" s="656" t="s">
        <v>2136</v>
      </c>
      <c r="AA83" s="182" t="s">
        <v>2449</v>
      </c>
      <c r="AB83" s="182">
        <v>3.75</v>
      </c>
      <c r="AC83" s="182" t="s">
        <v>2611</v>
      </c>
    </row>
    <row r="84" spans="1:29" s="182" customFormat="1" x14ac:dyDescent="0.25">
      <c r="A84" s="655" t="s">
        <v>2096</v>
      </c>
      <c r="B84" s="655">
        <v>2</v>
      </c>
      <c r="C84" s="655">
        <v>2</v>
      </c>
      <c r="D84" s="655"/>
      <c r="E84" s="902" t="s">
        <v>10269</v>
      </c>
      <c r="F84" s="902" t="s">
        <v>10270</v>
      </c>
      <c r="G84" s="1049"/>
      <c r="H84" s="1047"/>
      <c r="I84" s="1048">
        <v>17.450800000000001</v>
      </c>
      <c r="J84" s="1048"/>
      <c r="K84" s="1048"/>
      <c r="L84" s="1048"/>
      <c r="M84" s="1048" t="s">
        <v>2611</v>
      </c>
      <c r="N84" s="1048">
        <v>12.5512</v>
      </c>
      <c r="O84" s="1048"/>
      <c r="P84" s="1048"/>
      <c r="Q84" s="1048"/>
      <c r="R84" s="1048"/>
      <c r="S84" s="1048"/>
      <c r="T84" s="1048">
        <v>23.311499999999999</v>
      </c>
      <c r="U84" s="1048" t="s">
        <v>10112</v>
      </c>
      <c r="V84" s="1048" t="s">
        <v>2611</v>
      </c>
      <c r="W84" s="1048"/>
      <c r="X84" s="1048" t="s">
        <v>2611</v>
      </c>
      <c r="Y84" s="1048"/>
      <c r="Z84" s="656" t="s">
        <v>2136</v>
      </c>
      <c r="AA84" s="182" t="s">
        <v>10115</v>
      </c>
      <c r="AB84" s="182">
        <v>11.75</v>
      </c>
      <c r="AC84" s="182" t="s">
        <v>2611</v>
      </c>
    </row>
    <row r="85" spans="1:29" s="182" customFormat="1" x14ac:dyDescent="0.25">
      <c r="A85" s="655" t="s">
        <v>2110</v>
      </c>
      <c r="B85" s="655">
        <v>4</v>
      </c>
      <c r="C85" s="655">
        <v>1</v>
      </c>
      <c r="D85" s="655"/>
      <c r="E85" s="902" t="s">
        <v>10271</v>
      </c>
      <c r="F85" s="902" t="s">
        <v>10272</v>
      </c>
      <c r="G85" s="1049"/>
      <c r="H85" s="1047"/>
      <c r="I85" s="1048" t="s">
        <v>2611</v>
      </c>
      <c r="J85" s="1048"/>
      <c r="K85" s="1048"/>
      <c r="L85" s="1048"/>
      <c r="M85" s="1048" t="s">
        <v>2611</v>
      </c>
      <c r="N85" s="1048" t="s">
        <v>2611</v>
      </c>
      <c r="O85" s="1048"/>
      <c r="P85" s="1048"/>
      <c r="Q85" s="1048"/>
      <c r="R85" s="1048"/>
      <c r="S85" s="1048"/>
      <c r="T85" s="1048">
        <v>15.902900000000001</v>
      </c>
      <c r="U85" s="1048" t="s">
        <v>10112</v>
      </c>
      <c r="V85" s="1048">
        <v>11.971399999999999</v>
      </c>
      <c r="W85" s="1048"/>
      <c r="X85" s="1048" t="s">
        <v>2611</v>
      </c>
      <c r="Y85" s="1048"/>
      <c r="Z85" s="656" t="s">
        <v>2136</v>
      </c>
      <c r="AA85" s="182" t="s">
        <v>2449</v>
      </c>
      <c r="AB85" s="182">
        <v>32.75</v>
      </c>
      <c r="AC85" s="182" t="s">
        <v>2611</v>
      </c>
    </row>
    <row r="86" spans="1:29" s="182" customFormat="1" x14ac:dyDescent="0.25">
      <c r="A86" s="655" t="s">
        <v>2117</v>
      </c>
      <c r="B86" s="655">
        <v>4</v>
      </c>
      <c r="C86" s="655">
        <v>2</v>
      </c>
      <c r="D86" s="655"/>
      <c r="E86" s="902" t="s">
        <v>10273</v>
      </c>
      <c r="F86" s="902" t="s">
        <v>10274</v>
      </c>
      <c r="G86" s="1049"/>
      <c r="H86" s="1047"/>
      <c r="I86" s="1048">
        <v>18.177199999999999</v>
      </c>
      <c r="J86" s="1048"/>
      <c r="K86" s="1048"/>
      <c r="L86" s="1048"/>
      <c r="M86" s="1048" t="s">
        <v>2611</v>
      </c>
      <c r="N86" s="1048">
        <v>14.1762</v>
      </c>
      <c r="O86" s="1048"/>
      <c r="P86" s="1048"/>
      <c r="Q86" s="1048"/>
      <c r="R86" s="1048"/>
      <c r="S86" s="1048"/>
      <c r="T86" s="1048">
        <v>22.7376</v>
      </c>
      <c r="U86" s="1048" t="s">
        <v>10112</v>
      </c>
      <c r="V86" s="1048" t="s">
        <v>2611</v>
      </c>
      <c r="W86" s="1048"/>
      <c r="X86" s="1048" t="s">
        <v>2611</v>
      </c>
      <c r="Y86" s="1048"/>
      <c r="Z86" s="656" t="s">
        <v>2136</v>
      </c>
      <c r="AA86" s="182" t="s">
        <v>10115</v>
      </c>
      <c r="AB86" s="182">
        <v>14.75</v>
      </c>
      <c r="AC86" s="182" t="s">
        <v>2611</v>
      </c>
    </row>
    <row r="87" spans="1:29" s="182" customFormat="1" x14ac:dyDescent="0.25">
      <c r="A87" s="655" t="s">
        <v>2099</v>
      </c>
      <c r="B87" s="655">
        <v>3</v>
      </c>
      <c r="C87" s="655">
        <v>2</v>
      </c>
      <c r="D87" s="655"/>
      <c r="E87" s="902" t="s">
        <v>10275</v>
      </c>
      <c r="F87" s="902" t="s">
        <v>10276</v>
      </c>
      <c r="G87" s="1049"/>
      <c r="H87" s="1047"/>
      <c r="I87" s="1048" t="s">
        <v>2611</v>
      </c>
      <c r="J87" s="1048"/>
      <c r="K87" s="1048"/>
      <c r="L87" s="1048"/>
      <c r="M87" s="1048">
        <v>13.0677</v>
      </c>
      <c r="N87" s="1048" t="s">
        <v>2611</v>
      </c>
      <c r="O87" s="1048"/>
      <c r="P87" s="1048"/>
      <c r="Q87" s="1048"/>
      <c r="R87" s="1048"/>
      <c r="S87" s="1048"/>
      <c r="T87" s="1048">
        <v>19.700299999999999</v>
      </c>
      <c r="U87" s="1048" t="s">
        <v>10112</v>
      </c>
      <c r="V87" s="1048" t="s">
        <v>2611</v>
      </c>
      <c r="W87" s="1048"/>
      <c r="X87" s="1048">
        <v>15.451000000000001</v>
      </c>
      <c r="Y87" s="1048"/>
      <c r="Z87" s="656" t="s">
        <v>2136</v>
      </c>
      <c r="AA87" s="182" t="s">
        <v>10194</v>
      </c>
      <c r="AB87" s="182">
        <v>3.75</v>
      </c>
      <c r="AC87" s="182" t="s">
        <v>2611</v>
      </c>
    </row>
    <row r="88" spans="1:29" s="182" customFormat="1" x14ac:dyDescent="0.25">
      <c r="A88" s="655" t="s">
        <v>2111</v>
      </c>
      <c r="B88" s="655">
        <v>3</v>
      </c>
      <c r="C88" s="655">
        <v>2</v>
      </c>
      <c r="D88" s="655"/>
      <c r="E88" s="902" t="s">
        <v>10277</v>
      </c>
      <c r="F88" s="902" t="s">
        <v>10278</v>
      </c>
      <c r="G88" s="1049"/>
      <c r="H88" s="1047"/>
      <c r="I88" s="1048">
        <v>16.1084</v>
      </c>
      <c r="J88" s="1048"/>
      <c r="K88" s="1048"/>
      <c r="L88" s="1048"/>
      <c r="M88" s="1048">
        <v>14.204800000000001</v>
      </c>
      <c r="N88" s="1048" t="s">
        <v>2611</v>
      </c>
      <c r="O88" s="1048"/>
      <c r="P88" s="1048"/>
      <c r="Q88" s="1048"/>
      <c r="R88" s="1048"/>
      <c r="S88" s="1048"/>
      <c r="T88" s="1048">
        <v>20.889399999999998</v>
      </c>
      <c r="U88" s="1048" t="s">
        <v>10112</v>
      </c>
      <c r="V88" s="1048" t="s">
        <v>2611</v>
      </c>
      <c r="W88" s="1048"/>
      <c r="X88" s="1048" t="s">
        <v>2611</v>
      </c>
      <c r="Y88" s="1048"/>
      <c r="Z88" s="656" t="s">
        <v>2136</v>
      </c>
      <c r="AA88" s="182" t="s">
        <v>10130</v>
      </c>
      <c r="AB88" s="182">
        <v>4.75</v>
      </c>
      <c r="AC88" s="182" t="s">
        <v>2611</v>
      </c>
    </row>
    <row r="89" spans="1:29" s="182" customFormat="1" x14ac:dyDescent="0.25">
      <c r="A89" s="655" t="s">
        <v>2109</v>
      </c>
      <c r="B89" s="655">
        <v>3</v>
      </c>
      <c r="C89" s="655">
        <v>1</v>
      </c>
      <c r="D89" s="655"/>
      <c r="E89" s="902" t="s">
        <v>10279</v>
      </c>
      <c r="F89" s="902" t="s">
        <v>10280</v>
      </c>
      <c r="G89" s="1049"/>
      <c r="H89" s="1047"/>
      <c r="I89" s="1048" t="s">
        <v>2611</v>
      </c>
      <c r="J89" s="1048"/>
      <c r="K89" s="1048"/>
      <c r="L89" s="1048"/>
      <c r="M89" s="1048" t="s">
        <v>2611</v>
      </c>
      <c r="N89" s="1048" t="s">
        <v>2611</v>
      </c>
      <c r="O89" s="1048"/>
      <c r="P89" s="1048"/>
      <c r="Q89" s="1048"/>
      <c r="R89" s="1048"/>
      <c r="S89" s="1048"/>
      <c r="T89" s="1048">
        <v>24.351500000000001</v>
      </c>
      <c r="U89" s="1048" t="s">
        <v>10112</v>
      </c>
      <c r="V89" s="1048">
        <v>15.278600000000001</v>
      </c>
      <c r="W89" s="1048"/>
      <c r="X89" s="1048" t="s">
        <v>2611</v>
      </c>
      <c r="Y89" s="1048"/>
      <c r="Z89" s="656" t="s">
        <v>2136</v>
      </c>
      <c r="AA89" s="182" t="s">
        <v>2449</v>
      </c>
      <c r="AB89" s="182">
        <v>2.75</v>
      </c>
      <c r="AC89" s="182" t="s">
        <v>2611</v>
      </c>
    </row>
    <row r="90" spans="1:29" s="182" customFormat="1" x14ac:dyDescent="0.25">
      <c r="A90" s="655" t="s">
        <v>2101</v>
      </c>
      <c r="B90" s="655">
        <v>2</v>
      </c>
      <c r="C90" s="655">
        <v>2</v>
      </c>
      <c r="D90" s="655"/>
      <c r="E90" s="902" t="s">
        <v>10281</v>
      </c>
      <c r="F90" s="902" t="s">
        <v>10282</v>
      </c>
      <c r="G90" s="1049"/>
      <c r="H90" s="1047"/>
      <c r="I90" s="1048">
        <v>18.1828</v>
      </c>
      <c r="J90" s="1048"/>
      <c r="K90" s="1048"/>
      <c r="L90" s="1048"/>
      <c r="M90" s="1048" t="s">
        <v>2611</v>
      </c>
      <c r="N90" s="1048">
        <v>11.942</v>
      </c>
      <c r="O90" s="1048"/>
      <c r="P90" s="1048"/>
      <c r="Q90" s="1048"/>
      <c r="R90" s="1048"/>
      <c r="S90" s="1048"/>
      <c r="T90" s="1048">
        <v>18.3704</v>
      </c>
      <c r="U90" s="1048" t="s">
        <v>10112</v>
      </c>
      <c r="V90" s="1048" t="s">
        <v>2611</v>
      </c>
      <c r="W90" s="1048"/>
      <c r="X90" s="1048" t="s">
        <v>2611</v>
      </c>
      <c r="Y90" s="1048"/>
      <c r="Z90" s="656" t="s">
        <v>2136</v>
      </c>
      <c r="AA90" s="182" t="s">
        <v>10115</v>
      </c>
      <c r="AB90" s="182">
        <v>6.75</v>
      </c>
      <c r="AC90" s="182" t="s">
        <v>2611</v>
      </c>
    </row>
    <row r="91" spans="1:29" s="182" customFormat="1" x14ac:dyDescent="0.25">
      <c r="A91" s="655" t="s">
        <v>2110</v>
      </c>
      <c r="B91" s="655">
        <v>4</v>
      </c>
      <c r="C91" s="655">
        <v>1</v>
      </c>
      <c r="D91" s="655"/>
      <c r="E91" s="902" t="s">
        <v>10283</v>
      </c>
      <c r="F91" s="902" t="s">
        <v>10284</v>
      </c>
      <c r="G91" s="1049"/>
      <c r="H91" s="1047"/>
      <c r="I91" s="1048" t="s">
        <v>2611</v>
      </c>
      <c r="J91" s="1048"/>
      <c r="K91" s="1048"/>
      <c r="L91" s="1048"/>
      <c r="M91" s="1048" t="s">
        <v>2611</v>
      </c>
      <c r="N91" s="1048" t="s">
        <v>2611</v>
      </c>
      <c r="O91" s="1048"/>
      <c r="P91" s="1048"/>
      <c r="Q91" s="1048"/>
      <c r="R91" s="1048"/>
      <c r="S91" s="1048"/>
      <c r="T91" s="1048">
        <v>15.902900000000001</v>
      </c>
      <c r="U91" s="1048" t="s">
        <v>10112</v>
      </c>
      <c r="V91" s="1048">
        <v>11.5251</v>
      </c>
      <c r="W91" s="1048"/>
      <c r="X91" s="1048" t="s">
        <v>2611</v>
      </c>
      <c r="Y91" s="1048"/>
      <c r="Z91" s="656" t="s">
        <v>2136</v>
      </c>
      <c r="AA91" s="182" t="s">
        <v>2449</v>
      </c>
      <c r="AB91" s="182">
        <v>9.75</v>
      </c>
      <c r="AC91" s="182" t="s">
        <v>2611</v>
      </c>
    </row>
    <row r="92" spans="1:29" s="182" customFormat="1" x14ac:dyDescent="0.25">
      <c r="A92" s="655" t="s">
        <v>2109</v>
      </c>
      <c r="B92" s="655">
        <v>4</v>
      </c>
      <c r="C92" s="655">
        <v>3</v>
      </c>
      <c r="D92" s="655"/>
      <c r="E92" s="902" t="s">
        <v>10285</v>
      </c>
      <c r="F92" s="902" t="s">
        <v>10286</v>
      </c>
      <c r="G92" s="1049"/>
      <c r="H92" s="1047"/>
      <c r="I92" s="1048" t="s">
        <v>2611</v>
      </c>
      <c r="J92" s="1048"/>
      <c r="K92" s="1048"/>
      <c r="L92" s="1048"/>
      <c r="M92" s="1048">
        <v>15.2103</v>
      </c>
      <c r="N92" s="1048">
        <v>11.0807</v>
      </c>
      <c r="O92" s="1048"/>
      <c r="P92" s="1048"/>
      <c r="Q92" s="1048"/>
      <c r="R92" s="1048"/>
      <c r="S92" s="1048"/>
      <c r="T92" s="1048">
        <v>24.351500000000001</v>
      </c>
      <c r="U92" s="1048" t="s">
        <v>10112</v>
      </c>
      <c r="V92" s="1048" t="s">
        <v>2611</v>
      </c>
      <c r="W92" s="1048"/>
      <c r="X92" s="1048">
        <v>16.883099999999999</v>
      </c>
      <c r="Y92" s="1048"/>
      <c r="Z92" s="656" t="s">
        <v>2136</v>
      </c>
      <c r="AA92" s="182" t="s">
        <v>10237</v>
      </c>
      <c r="AB92" s="182">
        <v>1.75</v>
      </c>
      <c r="AC92" s="182" t="s">
        <v>2611</v>
      </c>
    </row>
    <row r="93" spans="1:29" s="182" customFormat="1" x14ac:dyDescent="0.25">
      <c r="A93" s="655" t="s">
        <v>2099</v>
      </c>
      <c r="B93" s="655">
        <v>4</v>
      </c>
      <c r="C93" s="655">
        <v>2</v>
      </c>
      <c r="D93" s="655"/>
      <c r="E93" s="902" t="s">
        <v>10287</v>
      </c>
      <c r="F93" s="902" t="s">
        <v>10288</v>
      </c>
      <c r="G93" s="1049"/>
      <c r="H93" s="1047"/>
      <c r="I93" s="1048">
        <v>15.676</v>
      </c>
      <c r="J93" s="1048"/>
      <c r="K93" s="1048"/>
      <c r="L93" s="1048"/>
      <c r="M93" s="1048" t="s">
        <v>2611</v>
      </c>
      <c r="N93" s="1048">
        <v>10.5807</v>
      </c>
      <c r="O93" s="1048"/>
      <c r="P93" s="1048"/>
      <c r="Q93" s="1048"/>
      <c r="R93" s="1048"/>
      <c r="S93" s="1048"/>
      <c r="T93" s="1048">
        <v>19.700299999999999</v>
      </c>
      <c r="U93" s="1048" t="s">
        <v>10112</v>
      </c>
      <c r="V93" s="1048" t="s">
        <v>2611</v>
      </c>
      <c r="W93" s="1048"/>
      <c r="X93" s="1048" t="s">
        <v>2611</v>
      </c>
      <c r="Y93" s="1048"/>
      <c r="Z93" s="656" t="s">
        <v>2136</v>
      </c>
      <c r="AA93" s="182" t="s">
        <v>10115</v>
      </c>
      <c r="AB93" s="182">
        <v>8.75</v>
      </c>
      <c r="AC93" s="182" t="s">
        <v>2611</v>
      </c>
    </row>
    <row r="94" spans="1:29" s="182" customFormat="1" x14ac:dyDescent="0.25">
      <c r="A94" s="655" t="s">
        <v>2113</v>
      </c>
      <c r="B94" s="655">
        <v>3</v>
      </c>
      <c r="C94" s="655">
        <v>1</v>
      </c>
      <c r="D94" s="655"/>
      <c r="E94" s="902" t="s">
        <v>10289</v>
      </c>
      <c r="F94" s="902" t="s">
        <v>10290</v>
      </c>
      <c r="G94" s="1049"/>
      <c r="H94" s="1047"/>
      <c r="I94" s="1048" t="s">
        <v>2611</v>
      </c>
      <c r="J94" s="1048"/>
      <c r="K94" s="1048"/>
      <c r="L94" s="1048"/>
      <c r="M94" s="1048" t="s">
        <v>2611</v>
      </c>
      <c r="N94" s="1048" t="s">
        <v>2611</v>
      </c>
      <c r="O94" s="1048"/>
      <c r="P94" s="1048"/>
      <c r="Q94" s="1048"/>
      <c r="R94" s="1048"/>
      <c r="S94" s="1048"/>
      <c r="T94" s="1048">
        <v>29.361999999999998</v>
      </c>
      <c r="U94" s="1048" t="s">
        <v>10112</v>
      </c>
      <c r="V94" s="1048">
        <v>15.3245</v>
      </c>
      <c r="W94" s="1048"/>
      <c r="X94" s="1048" t="s">
        <v>2611</v>
      </c>
      <c r="Y94" s="1048"/>
      <c r="Z94" s="656" t="s">
        <v>2136</v>
      </c>
      <c r="AA94" s="182" t="s">
        <v>2449</v>
      </c>
      <c r="AB94" s="182">
        <v>4.75</v>
      </c>
      <c r="AC94" s="182" t="s">
        <v>2611</v>
      </c>
    </row>
    <row r="95" spans="1:29" s="182" customFormat="1" x14ac:dyDescent="0.25">
      <c r="A95" s="655" t="s">
        <v>2088</v>
      </c>
      <c r="B95" s="655">
        <v>1</v>
      </c>
      <c r="C95" s="655">
        <v>1</v>
      </c>
      <c r="D95" s="655"/>
      <c r="E95" s="902" t="s">
        <v>10291</v>
      </c>
      <c r="F95" s="902" t="s">
        <v>10292</v>
      </c>
      <c r="G95" s="1049"/>
      <c r="H95" s="1047"/>
      <c r="I95" s="1048" t="s">
        <v>2611</v>
      </c>
      <c r="J95" s="1048"/>
      <c r="K95" s="1048"/>
      <c r="L95" s="1048"/>
      <c r="M95" s="1048" t="s">
        <v>2611</v>
      </c>
      <c r="N95" s="1048" t="s">
        <v>2611</v>
      </c>
      <c r="O95" s="1048"/>
      <c r="P95" s="1048"/>
      <c r="Q95" s="1048"/>
      <c r="R95" s="1048"/>
      <c r="S95" s="1048"/>
      <c r="T95" s="1048">
        <v>19.871300000000002</v>
      </c>
      <c r="U95" s="1048" t="s">
        <v>10112</v>
      </c>
      <c r="V95" s="1048">
        <v>16.419</v>
      </c>
      <c r="W95" s="1048"/>
      <c r="X95" s="1048" t="s">
        <v>2611</v>
      </c>
      <c r="Y95" s="1048"/>
      <c r="Z95" s="656" t="s">
        <v>2136</v>
      </c>
      <c r="AA95" s="182" t="s">
        <v>2449</v>
      </c>
      <c r="AB95" s="182">
        <v>6.75</v>
      </c>
      <c r="AC95" s="182" t="s">
        <v>2611</v>
      </c>
    </row>
    <row r="96" spans="1:29" s="182" customFormat="1" x14ac:dyDescent="0.25">
      <c r="A96" s="655" t="s">
        <v>2115</v>
      </c>
      <c r="B96" s="655">
        <v>4</v>
      </c>
      <c r="C96" s="655">
        <v>2</v>
      </c>
      <c r="D96" s="655"/>
      <c r="E96" s="902" t="s">
        <v>10293</v>
      </c>
      <c r="F96" s="902" t="s">
        <v>10294</v>
      </c>
      <c r="G96" s="1049"/>
      <c r="H96" s="1047"/>
      <c r="I96" s="1048">
        <v>16.604399999999998</v>
      </c>
      <c r="J96" s="1048"/>
      <c r="K96" s="1048"/>
      <c r="L96" s="1048"/>
      <c r="M96" s="1048" t="s">
        <v>2611</v>
      </c>
      <c r="N96" s="1048">
        <v>11.8659</v>
      </c>
      <c r="O96" s="1048"/>
      <c r="P96" s="1048"/>
      <c r="Q96" s="1048"/>
      <c r="R96" s="1048"/>
      <c r="S96" s="1048"/>
      <c r="T96" s="1048">
        <v>24.375699999999998</v>
      </c>
      <c r="U96" s="1048" t="s">
        <v>10112</v>
      </c>
      <c r="V96" s="1048" t="s">
        <v>2611</v>
      </c>
      <c r="W96" s="1048"/>
      <c r="X96" s="1048" t="s">
        <v>2611</v>
      </c>
      <c r="Y96" s="1048"/>
      <c r="Z96" s="656" t="s">
        <v>2136</v>
      </c>
      <c r="AA96" s="182" t="s">
        <v>10115</v>
      </c>
      <c r="AB96" s="182">
        <v>39.75</v>
      </c>
      <c r="AC96" s="182" t="s">
        <v>2611</v>
      </c>
    </row>
    <row r="97" spans="1:29" s="182" customFormat="1" x14ac:dyDescent="0.25">
      <c r="A97" s="655" t="s">
        <v>2091</v>
      </c>
      <c r="B97" s="655">
        <v>4</v>
      </c>
      <c r="C97" s="655">
        <v>2</v>
      </c>
      <c r="D97" s="655"/>
      <c r="E97" s="902" t="s">
        <v>10295</v>
      </c>
      <c r="F97" s="902" t="s">
        <v>10296</v>
      </c>
      <c r="G97" s="1049"/>
      <c r="H97" s="1047"/>
      <c r="I97" s="1048">
        <v>16.423400000000001</v>
      </c>
      <c r="J97" s="1048"/>
      <c r="K97" s="1048"/>
      <c r="L97" s="1048"/>
      <c r="M97" s="1048" t="s">
        <v>2611</v>
      </c>
      <c r="N97" s="1048">
        <v>11.120799999999999</v>
      </c>
      <c r="O97" s="1048"/>
      <c r="P97" s="1048"/>
      <c r="Q97" s="1048"/>
      <c r="R97" s="1048"/>
      <c r="S97" s="1048"/>
      <c r="T97" s="1048">
        <v>20.103899999999999</v>
      </c>
      <c r="U97" s="1048" t="s">
        <v>10112</v>
      </c>
      <c r="V97" s="1048" t="s">
        <v>2611</v>
      </c>
      <c r="W97" s="1048"/>
      <c r="X97" s="1048" t="s">
        <v>2611</v>
      </c>
      <c r="Y97" s="1048"/>
      <c r="Z97" s="656" t="s">
        <v>2136</v>
      </c>
      <c r="AA97" s="182" t="s">
        <v>10115</v>
      </c>
      <c r="AB97" s="182">
        <v>7.75</v>
      </c>
      <c r="AC97" s="182" t="s">
        <v>2611</v>
      </c>
    </row>
    <row r="98" spans="1:29" s="182" customFormat="1" x14ac:dyDescent="0.25">
      <c r="A98" s="655" t="s">
        <v>2088</v>
      </c>
      <c r="B98" s="655">
        <v>4</v>
      </c>
      <c r="C98" s="655">
        <v>3</v>
      </c>
      <c r="D98" s="655"/>
      <c r="E98" s="902" t="s">
        <v>10297</v>
      </c>
      <c r="F98" s="902" t="s">
        <v>10298</v>
      </c>
      <c r="G98" s="1049"/>
      <c r="H98" s="1047"/>
      <c r="I98" s="1048">
        <v>16.948599999999999</v>
      </c>
      <c r="J98" s="1048"/>
      <c r="K98" s="1048"/>
      <c r="L98" s="1048"/>
      <c r="M98" s="1048">
        <v>15.656599999999999</v>
      </c>
      <c r="N98" s="1048">
        <v>10.975</v>
      </c>
      <c r="O98" s="1048"/>
      <c r="P98" s="1048"/>
      <c r="Q98" s="1048"/>
      <c r="R98" s="1048"/>
      <c r="S98" s="1048"/>
      <c r="T98" s="1048">
        <v>20.007300000000001</v>
      </c>
      <c r="U98" s="1048" t="s">
        <v>10112</v>
      </c>
      <c r="V98" s="1048" t="s">
        <v>2611</v>
      </c>
      <c r="W98" s="1048"/>
      <c r="X98" s="1048">
        <v>16.4831</v>
      </c>
      <c r="Y98" s="1048"/>
      <c r="Z98" s="656" t="s">
        <v>2136</v>
      </c>
      <c r="AA98" s="182" t="s">
        <v>10257</v>
      </c>
      <c r="AB98" s="182">
        <v>8.75</v>
      </c>
      <c r="AC98" s="182" t="s">
        <v>2611</v>
      </c>
    </row>
    <row r="99" spans="1:29" s="182" customFormat="1" x14ac:dyDescent="0.25">
      <c r="A99" s="655" t="s">
        <v>2115</v>
      </c>
      <c r="B99" s="655">
        <v>2</v>
      </c>
      <c r="C99" s="655">
        <v>2</v>
      </c>
      <c r="D99" s="655"/>
      <c r="E99" s="902" t="s">
        <v>10299</v>
      </c>
      <c r="F99" s="902" t="s">
        <v>10300</v>
      </c>
      <c r="G99" s="1049"/>
      <c r="H99" s="1047"/>
      <c r="I99" s="1048">
        <v>17.560400000000001</v>
      </c>
      <c r="J99" s="1048"/>
      <c r="K99" s="1048"/>
      <c r="L99" s="1048"/>
      <c r="M99" s="1048" t="s">
        <v>2611</v>
      </c>
      <c r="N99" s="1048">
        <v>11.8995</v>
      </c>
      <c r="O99" s="1048"/>
      <c r="P99" s="1048"/>
      <c r="Q99" s="1048"/>
      <c r="R99" s="1048"/>
      <c r="S99" s="1048"/>
      <c r="T99" s="1048">
        <v>20.620699999999999</v>
      </c>
      <c r="U99" s="1048" t="s">
        <v>10112</v>
      </c>
      <c r="V99" s="1048" t="s">
        <v>2611</v>
      </c>
      <c r="W99" s="1048"/>
      <c r="X99" s="1048" t="s">
        <v>2611</v>
      </c>
      <c r="Y99" s="1048"/>
      <c r="Z99" s="656" t="s">
        <v>2136</v>
      </c>
      <c r="AA99" s="182" t="s">
        <v>10115</v>
      </c>
      <c r="AB99" s="182">
        <v>12.75</v>
      </c>
      <c r="AC99" s="182" t="s">
        <v>2611</v>
      </c>
    </row>
    <row r="100" spans="1:29" s="182" customFormat="1" x14ac:dyDescent="0.25">
      <c r="A100" s="655" t="s">
        <v>2104</v>
      </c>
      <c r="B100" s="655">
        <v>3</v>
      </c>
      <c r="C100" s="655">
        <v>2</v>
      </c>
      <c r="D100" s="655"/>
      <c r="E100" s="902" t="s">
        <v>10301</v>
      </c>
      <c r="F100" s="902" t="s">
        <v>10302</v>
      </c>
      <c r="G100" s="1049"/>
      <c r="H100" s="1047"/>
      <c r="I100" s="1048" t="s">
        <v>2611</v>
      </c>
      <c r="J100" s="1048"/>
      <c r="K100" s="1048"/>
      <c r="L100" s="1048"/>
      <c r="M100" s="1048">
        <v>13.95</v>
      </c>
      <c r="N100" s="1048" t="s">
        <v>2611</v>
      </c>
      <c r="O100" s="1048"/>
      <c r="P100" s="1048"/>
      <c r="Q100" s="1048"/>
      <c r="R100" s="1048"/>
      <c r="S100" s="1048"/>
      <c r="T100" s="1048">
        <v>23.2925</v>
      </c>
      <c r="U100" s="1048" t="s">
        <v>10112</v>
      </c>
      <c r="V100" s="1048" t="s">
        <v>2611</v>
      </c>
      <c r="W100" s="1048"/>
      <c r="X100" s="1048">
        <v>16.105699999999999</v>
      </c>
      <c r="Y100" s="1048"/>
      <c r="Z100" s="656" t="s">
        <v>2136</v>
      </c>
      <c r="AA100" s="182" t="s">
        <v>10194</v>
      </c>
      <c r="AB100" s="182">
        <v>1.75</v>
      </c>
      <c r="AC100" s="182" t="s">
        <v>2611</v>
      </c>
    </row>
    <row r="101" spans="1:29" s="182" customFormat="1" x14ac:dyDescent="0.25">
      <c r="A101" s="655" t="s">
        <v>2919</v>
      </c>
      <c r="B101" s="655">
        <v>3</v>
      </c>
      <c r="C101" s="655">
        <v>1</v>
      </c>
      <c r="D101" s="655"/>
      <c r="E101" s="902" t="s">
        <v>10303</v>
      </c>
      <c r="F101" s="902">
        <v>801</v>
      </c>
      <c r="G101" s="1049"/>
      <c r="H101" s="1047"/>
      <c r="I101" s="1048" t="s">
        <v>2611</v>
      </c>
      <c r="J101" s="1048"/>
      <c r="K101" s="1048"/>
      <c r="L101" s="1048"/>
      <c r="M101" s="1048" t="s">
        <v>2611</v>
      </c>
      <c r="N101" s="1048" t="s">
        <v>2611</v>
      </c>
      <c r="O101" s="1048"/>
      <c r="P101" s="1048"/>
      <c r="Q101" s="1048"/>
      <c r="R101" s="1048"/>
      <c r="S101" s="1048"/>
      <c r="T101" s="1048">
        <v>20.205300000000001</v>
      </c>
      <c r="U101" s="1048" t="s">
        <v>10112</v>
      </c>
      <c r="V101" s="1048">
        <v>14.8971</v>
      </c>
      <c r="W101" s="1048"/>
      <c r="X101" s="1048" t="s">
        <v>2611</v>
      </c>
      <c r="Y101" s="1048"/>
      <c r="Z101" s="656" t="s">
        <v>2136</v>
      </c>
      <c r="AA101" s="182" t="s">
        <v>2449</v>
      </c>
      <c r="AB101" s="182">
        <v>1</v>
      </c>
      <c r="AC101" s="182" t="s">
        <v>2611</v>
      </c>
    </row>
    <row r="102" spans="1:29" s="182" customFormat="1" x14ac:dyDescent="0.25">
      <c r="A102" s="655" t="s">
        <v>2088</v>
      </c>
      <c r="B102" s="655">
        <v>3</v>
      </c>
      <c r="C102" s="655">
        <v>2</v>
      </c>
      <c r="D102" s="655"/>
      <c r="E102" s="902" t="s">
        <v>10304</v>
      </c>
      <c r="F102" s="902" t="s">
        <v>10305</v>
      </c>
      <c r="G102" s="1049"/>
      <c r="H102" s="1047"/>
      <c r="I102" s="1048">
        <v>15.4458</v>
      </c>
      <c r="J102" s="1048"/>
      <c r="K102" s="1048"/>
      <c r="L102" s="1048"/>
      <c r="M102" s="1048" t="s">
        <v>2611</v>
      </c>
      <c r="N102" s="1048">
        <v>12.145899999999999</v>
      </c>
      <c r="O102" s="1048"/>
      <c r="P102" s="1048"/>
      <c r="Q102" s="1048"/>
      <c r="R102" s="1048"/>
      <c r="S102" s="1048"/>
      <c r="T102" s="1048">
        <v>20.007300000000001</v>
      </c>
      <c r="U102" s="1048" t="s">
        <v>10112</v>
      </c>
      <c r="V102" s="1048" t="s">
        <v>2611</v>
      </c>
      <c r="W102" s="1048"/>
      <c r="X102" s="1048" t="s">
        <v>2611</v>
      </c>
      <c r="Y102" s="1048"/>
      <c r="Z102" s="656" t="s">
        <v>2136</v>
      </c>
      <c r="AA102" s="182" t="s">
        <v>10115</v>
      </c>
      <c r="AB102" s="182">
        <v>1.75</v>
      </c>
      <c r="AC102" s="182" t="s">
        <v>2611</v>
      </c>
    </row>
    <row r="103" spans="1:29" s="182" customFormat="1" x14ac:dyDescent="0.25">
      <c r="A103" s="655" t="s">
        <v>2088</v>
      </c>
      <c r="B103" s="655">
        <v>3</v>
      </c>
      <c r="C103" s="655">
        <v>2</v>
      </c>
      <c r="D103" s="655"/>
      <c r="E103" s="902" t="s">
        <v>10306</v>
      </c>
      <c r="F103" s="902" t="s">
        <v>10307</v>
      </c>
      <c r="G103" s="1049"/>
      <c r="H103" s="1047"/>
      <c r="I103" s="1048">
        <v>15.4709</v>
      </c>
      <c r="J103" s="1048"/>
      <c r="K103" s="1048"/>
      <c r="L103" s="1048"/>
      <c r="M103" s="1048" t="s">
        <v>2611</v>
      </c>
      <c r="N103" s="1048">
        <v>12.0055</v>
      </c>
      <c r="O103" s="1048"/>
      <c r="P103" s="1048"/>
      <c r="Q103" s="1048"/>
      <c r="R103" s="1048"/>
      <c r="S103" s="1048"/>
      <c r="T103" s="1048">
        <v>20.007300000000001</v>
      </c>
      <c r="U103" s="1048" t="s">
        <v>10112</v>
      </c>
      <c r="V103" s="1048" t="s">
        <v>2611</v>
      </c>
      <c r="W103" s="1048"/>
      <c r="X103" s="1048" t="s">
        <v>2611</v>
      </c>
      <c r="Y103" s="1048"/>
      <c r="Z103" s="656" t="s">
        <v>2136</v>
      </c>
      <c r="AA103" s="182" t="s">
        <v>10115</v>
      </c>
      <c r="AB103" s="182">
        <v>12.75</v>
      </c>
      <c r="AC103" s="182" t="s">
        <v>2611</v>
      </c>
    </row>
    <row r="104" spans="1:29" s="182" customFormat="1" x14ac:dyDescent="0.25">
      <c r="A104" s="655" t="s">
        <v>2108</v>
      </c>
      <c r="B104" s="655">
        <v>4</v>
      </c>
      <c r="C104" s="655">
        <v>2</v>
      </c>
      <c r="D104" s="655"/>
      <c r="E104" s="902" t="s">
        <v>10308</v>
      </c>
      <c r="F104" s="902" t="s">
        <v>10309</v>
      </c>
      <c r="G104" s="1049"/>
      <c r="H104" s="1047"/>
      <c r="I104" s="1048" t="s">
        <v>2611</v>
      </c>
      <c r="J104" s="1048"/>
      <c r="K104" s="1048"/>
      <c r="L104" s="1048"/>
      <c r="M104" s="1048">
        <v>13.2339</v>
      </c>
      <c r="N104" s="1048" t="s">
        <v>2611</v>
      </c>
      <c r="O104" s="1048"/>
      <c r="P104" s="1048"/>
      <c r="Q104" s="1048"/>
      <c r="R104" s="1048"/>
      <c r="S104" s="1048"/>
      <c r="T104" s="1048">
        <v>22.736899999999999</v>
      </c>
      <c r="U104" s="1048" t="s">
        <v>10112</v>
      </c>
      <c r="V104" s="1048" t="s">
        <v>2611</v>
      </c>
      <c r="W104" s="1048"/>
      <c r="X104" s="1048">
        <v>16.630299999999998</v>
      </c>
      <c r="Y104" s="1048"/>
      <c r="Z104" s="656" t="s">
        <v>2136</v>
      </c>
      <c r="AA104" s="182" t="s">
        <v>10194</v>
      </c>
      <c r="AB104" s="182">
        <v>1.75</v>
      </c>
      <c r="AC104" s="182" t="s">
        <v>2611</v>
      </c>
    </row>
    <row r="105" spans="1:29" s="182" customFormat="1" x14ac:dyDescent="0.25">
      <c r="A105" s="655" t="s">
        <v>2111</v>
      </c>
      <c r="B105" s="655">
        <v>1</v>
      </c>
      <c r="C105" s="655">
        <v>1</v>
      </c>
      <c r="D105" s="655"/>
      <c r="E105" s="902" t="s">
        <v>10310</v>
      </c>
      <c r="F105" s="902" t="s">
        <v>10311</v>
      </c>
      <c r="G105" s="1049"/>
      <c r="H105" s="1047"/>
      <c r="I105" s="1048" t="s">
        <v>2611</v>
      </c>
      <c r="J105" s="1048"/>
      <c r="K105" s="1048"/>
      <c r="L105" s="1048"/>
      <c r="M105" s="1048" t="s">
        <v>2611</v>
      </c>
      <c r="N105" s="1048" t="s">
        <v>2611</v>
      </c>
      <c r="O105" s="1048"/>
      <c r="P105" s="1048"/>
      <c r="Q105" s="1048"/>
      <c r="R105" s="1048"/>
      <c r="S105" s="1048"/>
      <c r="T105" s="1048">
        <v>19.570499999999999</v>
      </c>
      <c r="U105" s="1048" t="s">
        <v>10112</v>
      </c>
      <c r="V105" s="1048">
        <v>15.930999999999999</v>
      </c>
      <c r="W105" s="1048"/>
      <c r="X105" s="1048" t="s">
        <v>2611</v>
      </c>
      <c r="Y105" s="1048"/>
      <c r="Z105" s="656" t="s">
        <v>2136</v>
      </c>
      <c r="AA105" s="182" t="s">
        <v>2449</v>
      </c>
      <c r="AB105" s="182">
        <v>3.75</v>
      </c>
      <c r="AC105" s="182" t="s">
        <v>2611</v>
      </c>
    </row>
    <row r="106" spans="1:29" s="182" customFormat="1" x14ac:dyDescent="0.25">
      <c r="A106" s="655" t="s">
        <v>2091</v>
      </c>
      <c r="B106" s="655">
        <v>4</v>
      </c>
      <c r="C106" s="655">
        <v>1</v>
      </c>
      <c r="D106" s="655"/>
      <c r="E106" s="902" t="s">
        <v>10312</v>
      </c>
      <c r="F106" s="902" t="s">
        <v>10313</v>
      </c>
      <c r="G106" s="1049"/>
      <c r="H106" s="1047"/>
      <c r="I106" s="1048" t="s">
        <v>2611</v>
      </c>
      <c r="J106" s="1048"/>
      <c r="K106" s="1048"/>
      <c r="L106" s="1048"/>
      <c r="M106" s="1048" t="s">
        <v>2611</v>
      </c>
      <c r="N106" s="1048">
        <v>11.061299999999999</v>
      </c>
      <c r="O106" s="1048"/>
      <c r="P106" s="1048"/>
      <c r="Q106" s="1048"/>
      <c r="R106" s="1048"/>
      <c r="S106" s="1048"/>
      <c r="T106" s="1048">
        <v>15.328900000000001</v>
      </c>
      <c r="U106" s="1048" t="s">
        <v>10112</v>
      </c>
      <c r="V106" s="1048" t="s">
        <v>2611</v>
      </c>
      <c r="W106" s="1048"/>
      <c r="X106" s="1048" t="s">
        <v>2611</v>
      </c>
      <c r="Y106" s="1048"/>
      <c r="Z106" s="656" t="s">
        <v>2136</v>
      </c>
      <c r="AA106" s="182" t="s">
        <v>2437</v>
      </c>
      <c r="AB106" s="182">
        <v>23.75</v>
      </c>
      <c r="AC106" s="182" t="s">
        <v>2611</v>
      </c>
    </row>
    <row r="107" spans="1:29" s="182" customFormat="1" x14ac:dyDescent="0.25">
      <c r="A107" s="655" t="s">
        <v>2109</v>
      </c>
      <c r="B107" s="655">
        <v>2</v>
      </c>
      <c r="C107" s="655">
        <v>1</v>
      </c>
      <c r="D107" s="655"/>
      <c r="E107" s="902" t="s">
        <v>10314</v>
      </c>
      <c r="F107" s="902" t="s">
        <v>10315</v>
      </c>
      <c r="G107" s="1049"/>
      <c r="H107" s="1047"/>
      <c r="I107" s="1048" t="s">
        <v>2611</v>
      </c>
      <c r="J107" s="1048"/>
      <c r="K107" s="1048"/>
      <c r="L107" s="1048"/>
      <c r="M107" s="1048" t="s">
        <v>2611</v>
      </c>
      <c r="N107" s="1048" t="s">
        <v>2611</v>
      </c>
      <c r="O107" s="1048"/>
      <c r="P107" s="1048"/>
      <c r="Q107" s="1048"/>
      <c r="R107" s="1048"/>
      <c r="S107" s="1048"/>
      <c r="T107" s="1048">
        <v>20.943100000000001</v>
      </c>
      <c r="U107" s="1048" t="s">
        <v>10112</v>
      </c>
      <c r="V107" s="1048">
        <v>12.1655</v>
      </c>
      <c r="W107" s="1048"/>
      <c r="X107" s="1048" t="s">
        <v>2611</v>
      </c>
      <c r="Y107" s="1048"/>
      <c r="Z107" s="656" t="s">
        <v>2136</v>
      </c>
      <c r="AA107" s="182" t="s">
        <v>2449</v>
      </c>
      <c r="AB107" s="182">
        <v>9.75</v>
      </c>
      <c r="AC107" s="182" t="s">
        <v>2611</v>
      </c>
    </row>
    <row r="108" spans="1:29" s="182" customFormat="1" x14ac:dyDescent="0.25">
      <c r="A108" s="655" t="s">
        <v>2111</v>
      </c>
      <c r="B108" s="655">
        <v>4</v>
      </c>
      <c r="C108" s="655">
        <v>2</v>
      </c>
      <c r="D108" s="655"/>
      <c r="E108" s="902" t="s">
        <v>10316</v>
      </c>
      <c r="F108" s="902" t="s">
        <v>10317</v>
      </c>
      <c r="G108" s="1049"/>
      <c r="H108" s="1047"/>
      <c r="I108" s="1048">
        <v>16.686800000000002</v>
      </c>
      <c r="J108" s="1048"/>
      <c r="K108" s="1048"/>
      <c r="L108" s="1048"/>
      <c r="M108" s="1048" t="s">
        <v>2611</v>
      </c>
      <c r="N108" s="1048">
        <v>11.9856</v>
      </c>
      <c r="O108" s="1048"/>
      <c r="P108" s="1048"/>
      <c r="Q108" s="1048"/>
      <c r="R108" s="1048"/>
      <c r="S108" s="1048"/>
      <c r="T108" s="1048">
        <v>20.889399999999998</v>
      </c>
      <c r="U108" s="1048" t="s">
        <v>10112</v>
      </c>
      <c r="V108" s="1048" t="s">
        <v>2611</v>
      </c>
      <c r="W108" s="1048"/>
      <c r="X108" s="1048" t="s">
        <v>2611</v>
      </c>
      <c r="Y108" s="1048"/>
      <c r="Z108" s="656" t="s">
        <v>2136</v>
      </c>
      <c r="AA108" s="182" t="s">
        <v>10115</v>
      </c>
      <c r="AB108" s="182">
        <v>27.75</v>
      </c>
      <c r="AC108" s="182" t="s">
        <v>2611</v>
      </c>
    </row>
    <row r="109" spans="1:29" s="182" customFormat="1" x14ac:dyDescent="0.25">
      <c r="A109" s="655" t="s">
        <v>2109</v>
      </c>
      <c r="B109" s="655">
        <v>4</v>
      </c>
      <c r="C109" s="655">
        <v>1</v>
      </c>
      <c r="D109" s="655"/>
      <c r="E109" s="902" t="s">
        <v>10318</v>
      </c>
      <c r="F109" s="902" t="s">
        <v>10319</v>
      </c>
      <c r="G109" s="1049"/>
      <c r="H109" s="1047"/>
      <c r="I109" s="1048" t="s">
        <v>2611</v>
      </c>
      <c r="J109" s="1048"/>
      <c r="K109" s="1048"/>
      <c r="L109" s="1048"/>
      <c r="M109" s="1048" t="s">
        <v>2611</v>
      </c>
      <c r="N109" s="1048">
        <v>11.1335</v>
      </c>
      <c r="O109" s="1048"/>
      <c r="P109" s="1048"/>
      <c r="Q109" s="1048"/>
      <c r="R109" s="1048"/>
      <c r="S109" s="1048"/>
      <c r="T109" s="1048">
        <v>20.943100000000001</v>
      </c>
      <c r="U109" s="1048" t="s">
        <v>10112</v>
      </c>
      <c r="V109" s="1048" t="s">
        <v>2611</v>
      </c>
      <c r="W109" s="1048"/>
      <c r="X109" s="1048" t="s">
        <v>2611</v>
      </c>
      <c r="Y109" s="1048"/>
      <c r="Z109" s="656" t="s">
        <v>2136</v>
      </c>
      <c r="AA109" s="182" t="s">
        <v>2437</v>
      </c>
      <c r="AB109" s="182">
        <v>4.75</v>
      </c>
      <c r="AC109" s="182" t="s">
        <v>2611</v>
      </c>
    </row>
    <row r="110" spans="1:29" s="182" customFormat="1" x14ac:dyDescent="0.25">
      <c r="A110" s="655" t="s">
        <v>2111</v>
      </c>
      <c r="B110" s="655">
        <v>2</v>
      </c>
      <c r="C110" s="655">
        <v>2</v>
      </c>
      <c r="D110" s="655"/>
      <c r="E110" s="902" t="s">
        <v>10320</v>
      </c>
      <c r="F110" s="902" t="s">
        <v>10321</v>
      </c>
      <c r="G110" s="1049"/>
      <c r="H110" s="1047"/>
      <c r="I110" s="1048">
        <v>17.223700000000001</v>
      </c>
      <c r="J110" s="1048"/>
      <c r="K110" s="1048"/>
      <c r="L110" s="1048"/>
      <c r="M110" s="1048" t="s">
        <v>2611</v>
      </c>
      <c r="N110" s="1048">
        <v>11.9785</v>
      </c>
      <c r="O110" s="1048"/>
      <c r="P110" s="1048"/>
      <c r="Q110" s="1048"/>
      <c r="R110" s="1048"/>
      <c r="S110" s="1048"/>
      <c r="T110" s="1048">
        <v>19.570499999999999</v>
      </c>
      <c r="U110" s="1048" t="s">
        <v>10112</v>
      </c>
      <c r="V110" s="1048" t="s">
        <v>2611</v>
      </c>
      <c r="W110" s="1048"/>
      <c r="X110" s="1048" t="s">
        <v>2611</v>
      </c>
      <c r="Y110" s="1048"/>
      <c r="Z110" s="656" t="s">
        <v>2136</v>
      </c>
      <c r="AA110" s="182" t="s">
        <v>10115</v>
      </c>
      <c r="AB110" s="182">
        <v>12.75</v>
      </c>
      <c r="AC110" s="182" t="s">
        <v>2611</v>
      </c>
    </row>
    <row r="111" spans="1:29" s="182" customFormat="1" x14ac:dyDescent="0.25">
      <c r="A111" s="655" t="s">
        <v>2108</v>
      </c>
      <c r="B111" s="655">
        <v>2</v>
      </c>
      <c r="C111" s="655">
        <v>1</v>
      </c>
      <c r="D111" s="655"/>
      <c r="E111" s="902" t="s">
        <v>10322</v>
      </c>
      <c r="F111" s="902" t="s">
        <v>10323</v>
      </c>
      <c r="G111" s="1049"/>
      <c r="H111" s="1047"/>
      <c r="I111" s="1048" t="s">
        <v>2611</v>
      </c>
      <c r="J111" s="1048"/>
      <c r="K111" s="1048"/>
      <c r="L111" s="1048"/>
      <c r="M111" s="1048" t="s">
        <v>2611</v>
      </c>
      <c r="N111" s="1048" t="s">
        <v>2611</v>
      </c>
      <c r="O111" s="1048"/>
      <c r="P111" s="1048"/>
      <c r="Q111" s="1048"/>
      <c r="R111" s="1048"/>
      <c r="S111" s="1048"/>
      <c r="T111" s="1048">
        <v>16.906500000000001</v>
      </c>
      <c r="U111" s="1048" t="s">
        <v>10112</v>
      </c>
      <c r="V111" s="1048">
        <v>13.211399999999999</v>
      </c>
      <c r="W111" s="1048"/>
      <c r="X111" s="1048" t="s">
        <v>2611</v>
      </c>
      <c r="Y111" s="1048"/>
      <c r="Z111" s="656" t="s">
        <v>2136</v>
      </c>
      <c r="AA111" s="182" t="s">
        <v>2449</v>
      </c>
      <c r="AB111" s="182">
        <v>5.75</v>
      </c>
      <c r="AC111" s="182" t="s">
        <v>2611</v>
      </c>
    </row>
    <row r="112" spans="1:29" s="182" customFormat="1" x14ac:dyDescent="0.25">
      <c r="A112" s="655" t="s">
        <v>2108</v>
      </c>
      <c r="B112" s="655">
        <v>4</v>
      </c>
      <c r="C112" s="655">
        <v>2</v>
      </c>
      <c r="D112" s="655"/>
      <c r="E112" s="902" t="s">
        <v>10324</v>
      </c>
      <c r="F112" s="902" t="s">
        <v>10325</v>
      </c>
      <c r="G112" s="1049"/>
      <c r="H112" s="1047"/>
      <c r="I112" s="1048">
        <v>16.0669</v>
      </c>
      <c r="J112" s="1048"/>
      <c r="K112" s="1048"/>
      <c r="L112" s="1048"/>
      <c r="M112" s="1048" t="s">
        <v>2611</v>
      </c>
      <c r="N112" s="1048">
        <v>11.4955</v>
      </c>
      <c r="O112" s="1048"/>
      <c r="P112" s="1048"/>
      <c r="Q112" s="1048"/>
      <c r="R112" s="1048"/>
      <c r="S112" s="1048"/>
      <c r="T112" s="1048">
        <v>22.736899999999999</v>
      </c>
      <c r="U112" s="1048" t="s">
        <v>10112</v>
      </c>
      <c r="V112" s="1048" t="s">
        <v>2611</v>
      </c>
      <c r="W112" s="1048"/>
      <c r="X112" s="1048" t="s">
        <v>2611</v>
      </c>
      <c r="Y112" s="1048"/>
      <c r="Z112" s="656" t="s">
        <v>2136</v>
      </c>
      <c r="AA112" s="182" t="s">
        <v>10115</v>
      </c>
      <c r="AB112" s="182">
        <v>15.75</v>
      </c>
      <c r="AC112" s="182" t="s">
        <v>2611</v>
      </c>
    </row>
    <row r="113" spans="1:29" s="182" customFormat="1" x14ac:dyDescent="0.25">
      <c r="A113" s="655" t="s">
        <v>2109</v>
      </c>
      <c r="B113" s="655">
        <v>4</v>
      </c>
      <c r="C113" s="655">
        <v>2</v>
      </c>
      <c r="D113" s="655"/>
      <c r="E113" s="902" t="s">
        <v>10326</v>
      </c>
      <c r="F113" s="902" t="s">
        <v>10327</v>
      </c>
      <c r="G113" s="1049"/>
      <c r="H113" s="1047"/>
      <c r="I113" s="1048">
        <v>16.134399999999999</v>
      </c>
      <c r="J113" s="1048"/>
      <c r="K113" s="1048"/>
      <c r="L113" s="1048"/>
      <c r="M113" s="1048" t="s">
        <v>2611</v>
      </c>
      <c r="N113" s="1048">
        <v>11.2904</v>
      </c>
      <c r="O113" s="1048"/>
      <c r="P113" s="1048"/>
      <c r="Q113" s="1048"/>
      <c r="R113" s="1048"/>
      <c r="S113" s="1048"/>
      <c r="T113" s="1048">
        <v>24.351500000000001</v>
      </c>
      <c r="U113" s="1048" t="s">
        <v>10112</v>
      </c>
      <c r="V113" s="1048" t="s">
        <v>2611</v>
      </c>
      <c r="W113" s="1048"/>
      <c r="X113" s="1048" t="s">
        <v>2611</v>
      </c>
      <c r="Y113" s="1048"/>
      <c r="Z113" s="656" t="s">
        <v>2136</v>
      </c>
      <c r="AA113" s="182" t="s">
        <v>10115</v>
      </c>
      <c r="AB113" s="182">
        <v>9.75</v>
      </c>
      <c r="AC113" s="182" t="s">
        <v>2611</v>
      </c>
    </row>
    <row r="114" spans="1:29" s="182" customFormat="1" x14ac:dyDescent="0.25">
      <c r="A114" s="655" t="s">
        <v>2091</v>
      </c>
      <c r="B114" s="655">
        <v>2</v>
      </c>
      <c r="C114" s="655">
        <v>2</v>
      </c>
      <c r="D114" s="655"/>
      <c r="E114" s="902" t="s">
        <v>10328</v>
      </c>
      <c r="F114" s="902" t="s">
        <v>10329</v>
      </c>
      <c r="G114" s="1049"/>
      <c r="H114" s="1047"/>
      <c r="I114" s="1048">
        <v>17.316700000000001</v>
      </c>
      <c r="J114" s="1048"/>
      <c r="K114" s="1048"/>
      <c r="L114" s="1048"/>
      <c r="M114" s="1048" t="s">
        <v>2611</v>
      </c>
      <c r="N114" s="1048">
        <v>10.6822</v>
      </c>
      <c r="O114" s="1048"/>
      <c r="P114" s="1048"/>
      <c r="Q114" s="1048"/>
      <c r="R114" s="1048"/>
      <c r="S114" s="1048"/>
      <c r="T114" s="1048">
        <v>19.9785</v>
      </c>
      <c r="U114" s="1048" t="s">
        <v>10112</v>
      </c>
      <c r="V114" s="1048" t="s">
        <v>2611</v>
      </c>
      <c r="W114" s="1048"/>
      <c r="X114" s="1048" t="s">
        <v>2611</v>
      </c>
      <c r="Y114" s="1048"/>
      <c r="Z114" s="656" t="s">
        <v>2136</v>
      </c>
      <c r="AA114" s="182" t="s">
        <v>10115</v>
      </c>
      <c r="AB114" s="182">
        <v>32.75</v>
      </c>
      <c r="AC114" s="182" t="s">
        <v>2611</v>
      </c>
    </row>
    <row r="115" spans="1:29" s="182" customFormat="1" x14ac:dyDescent="0.25">
      <c r="A115" s="655" t="s">
        <v>2117</v>
      </c>
      <c r="B115" s="655">
        <v>4</v>
      </c>
      <c r="C115" s="655">
        <v>3</v>
      </c>
      <c r="D115" s="655"/>
      <c r="E115" s="902" t="s">
        <v>10330</v>
      </c>
      <c r="F115" s="902" t="s">
        <v>10331</v>
      </c>
      <c r="G115" s="1049"/>
      <c r="H115" s="1047"/>
      <c r="I115" s="1048">
        <v>16.748200000000001</v>
      </c>
      <c r="J115" s="1048"/>
      <c r="K115" s="1048"/>
      <c r="L115" s="1048"/>
      <c r="M115" s="1048">
        <v>13.895</v>
      </c>
      <c r="N115" s="1048">
        <v>11.482699999999999</v>
      </c>
      <c r="O115" s="1048"/>
      <c r="P115" s="1048"/>
      <c r="Q115" s="1048"/>
      <c r="R115" s="1048"/>
      <c r="S115" s="1048"/>
      <c r="T115" s="1048">
        <v>22.7376</v>
      </c>
      <c r="U115" s="1048" t="s">
        <v>10112</v>
      </c>
      <c r="V115" s="1048" t="s">
        <v>2611</v>
      </c>
      <c r="W115" s="1048"/>
      <c r="X115" s="1048" t="s">
        <v>2611</v>
      </c>
      <c r="Y115" s="1048"/>
      <c r="Z115" s="656" t="s">
        <v>2136</v>
      </c>
      <c r="AA115" s="182" t="s">
        <v>10260</v>
      </c>
      <c r="AB115" s="182">
        <v>3.75</v>
      </c>
      <c r="AC115" s="182" t="s">
        <v>2611</v>
      </c>
    </row>
    <row r="116" spans="1:29" s="182" customFormat="1" x14ac:dyDescent="0.25">
      <c r="A116" s="655" t="s">
        <v>2101</v>
      </c>
      <c r="B116" s="655">
        <v>3</v>
      </c>
      <c r="C116" s="655">
        <v>2</v>
      </c>
      <c r="D116" s="655"/>
      <c r="E116" s="902" t="s">
        <v>10332</v>
      </c>
      <c r="F116" s="902">
        <v>34</v>
      </c>
      <c r="G116" s="1049"/>
      <c r="H116" s="1047"/>
      <c r="I116" s="1048" t="s">
        <v>2611</v>
      </c>
      <c r="J116" s="1048"/>
      <c r="K116" s="1048"/>
      <c r="L116" s="1048"/>
      <c r="M116" s="1048" t="s">
        <v>2611</v>
      </c>
      <c r="N116" s="1048" t="s">
        <v>2611</v>
      </c>
      <c r="O116" s="1048"/>
      <c r="P116" s="1048"/>
      <c r="Q116" s="1048"/>
      <c r="R116" s="1048"/>
      <c r="S116" s="1048"/>
      <c r="T116" s="1048">
        <v>19.3689</v>
      </c>
      <c r="U116" s="1048" t="s">
        <v>10112</v>
      </c>
      <c r="V116" s="1048">
        <v>15.7316</v>
      </c>
      <c r="W116" s="1048"/>
      <c r="X116" s="1048" t="s">
        <v>2611</v>
      </c>
      <c r="Y116" s="1048"/>
      <c r="Z116" s="656" t="s">
        <v>2136</v>
      </c>
      <c r="AA116" s="182" t="s">
        <v>2449</v>
      </c>
      <c r="AB116" s="182">
        <v>1</v>
      </c>
      <c r="AC116" s="182" t="s">
        <v>2611</v>
      </c>
    </row>
    <row r="117" spans="1:29" s="182" customFormat="1" x14ac:dyDescent="0.25">
      <c r="A117" s="655" t="s">
        <v>2093</v>
      </c>
      <c r="B117" s="655">
        <v>4</v>
      </c>
      <c r="C117" s="655">
        <v>2</v>
      </c>
      <c r="D117" s="655"/>
      <c r="E117" s="902" t="s">
        <v>10333</v>
      </c>
      <c r="F117" s="902" t="s">
        <v>10334</v>
      </c>
      <c r="G117" s="1049"/>
      <c r="H117" s="1047"/>
      <c r="I117" s="1048">
        <v>15.9941</v>
      </c>
      <c r="J117" s="1048"/>
      <c r="K117" s="1048"/>
      <c r="L117" s="1048"/>
      <c r="M117" s="1048" t="s">
        <v>2611</v>
      </c>
      <c r="N117" s="1048">
        <v>11.5952</v>
      </c>
      <c r="O117" s="1048"/>
      <c r="P117" s="1048"/>
      <c r="Q117" s="1048"/>
      <c r="R117" s="1048"/>
      <c r="S117" s="1048"/>
      <c r="T117" s="1048">
        <v>26.793700000000001</v>
      </c>
      <c r="U117" s="1048" t="s">
        <v>10112</v>
      </c>
      <c r="V117" s="1048" t="s">
        <v>2611</v>
      </c>
      <c r="W117" s="1048"/>
      <c r="X117" s="1048" t="s">
        <v>2611</v>
      </c>
      <c r="Y117" s="1048"/>
      <c r="Z117" s="656" t="s">
        <v>2136</v>
      </c>
      <c r="AA117" s="182" t="s">
        <v>10115</v>
      </c>
      <c r="AB117" s="182">
        <v>21.75</v>
      </c>
      <c r="AC117" s="182" t="s">
        <v>2611</v>
      </c>
    </row>
    <row r="118" spans="1:29" s="182" customFormat="1" x14ac:dyDescent="0.25">
      <c r="A118" s="655" t="s">
        <v>2088</v>
      </c>
      <c r="B118" s="655">
        <v>4</v>
      </c>
      <c r="C118" s="655">
        <v>1</v>
      </c>
      <c r="D118" s="655"/>
      <c r="E118" s="902" t="s">
        <v>10335</v>
      </c>
      <c r="F118" s="902" t="s">
        <v>10336</v>
      </c>
      <c r="G118" s="1049"/>
      <c r="H118" s="1047"/>
      <c r="I118" s="1048" t="s">
        <v>2611</v>
      </c>
      <c r="J118" s="1048"/>
      <c r="K118" s="1048"/>
      <c r="L118" s="1048"/>
      <c r="M118" s="1048" t="s">
        <v>2611</v>
      </c>
      <c r="N118" s="1048">
        <v>11.253</v>
      </c>
      <c r="O118" s="1048"/>
      <c r="P118" s="1048"/>
      <c r="Q118" s="1048"/>
      <c r="R118" s="1048"/>
      <c r="S118" s="1048"/>
      <c r="T118" s="1048">
        <v>15.328900000000001</v>
      </c>
      <c r="U118" s="1048" t="s">
        <v>10112</v>
      </c>
      <c r="V118" s="1048" t="s">
        <v>2611</v>
      </c>
      <c r="W118" s="1048"/>
      <c r="X118" s="1048" t="s">
        <v>2611</v>
      </c>
      <c r="Y118" s="1048"/>
      <c r="Z118" s="656" t="s">
        <v>2136</v>
      </c>
      <c r="AA118" s="182" t="s">
        <v>2437</v>
      </c>
      <c r="AB118" s="182">
        <v>4.75</v>
      </c>
      <c r="AC118" s="182" t="s">
        <v>2611</v>
      </c>
    </row>
    <row r="119" spans="1:29" s="182" customFormat="1" x14ac:dyDescent="0.25">
      <c r="A119" s="655" t="s">
        <v>2093</v>
      </c>
      <c r="B119" s="655">
        <v>3</v>
      </c>
      <c r="C119" s="655">
        <v>2</v>
      </c>
      <c r="D119" s="655"/>
      <c r="E119" s="902" t="s">
        <v>10337</v>
      </c>
      <c r="F119" s="902" t="s">
        <v>10338</v>
      </c>
      <c r="G119" s="1049"/>
      <c r="H119" s="1047"/>
      <c r="I119" s="1048">
        <v>16.0534</v>
      </c>
      <c r="J119" s="1048"/>
      <c r="K119" s="1048"/>
      <c r="L119" s="1048"/>
      <c r="M119" s="1048">
        <v>13.8591</v>
      </c>
      <c r="N119" s="1048" t="s">
        <v>2611</v>
      </c>
      <c r="O119" s="1048"/>
      <c r="P119" s="1048"/>
      <c r="Q119" s="1048"/>
      <c r="R119" s="1048"/>
      <c r="S119" s="1048"/>
      <c r="T119" s="1048">
        <v>26.793700000000001</v>
      </c>
      <c r="U119" s="1048" t="s">
        <v>10112</v>
      </c>
      <c r="V119" s="1048" t="s">
        <v>2611</v>
      </c>
      <c r="W119" s="1048"/>
      <c r="X119" s="1048" t="s">
        <v>2611</v>
      </c>
      <c r="Y119" s="1048"/>
      <c r="Z119" s="656" t="s">
        <v>2136</v>
      </c>
      <c r="AA119" s="182" t="s">
        <v>10130</v>
      </c>
      <c r="AB119" s="182">
        <v>7.75</v>
      </c>
      <c r="AC119" s="182" t="s">
        <v>2611</v>
      </c>
    </row>
    <row r="120" spans="1:29" s="182" customFormat="1" x14ac:dyDescent="0.25">
      <c r="A120" s="655" t="s">
        <v>2109</v>
      </c>
      <c r="B120" s="655">
        <v>4</v>
      </c>
      <c r="C120" s="655">
        <v>2</v>
      </c>
      <c r="D120" s="655"/>
      <c r="E120" s="902" t="s">
        <v>10339</v>
      </c>
      <c r="F120" s="902" t="s">
        <v>10340</v>
      </c>
      <c r="G120" s="1049"/>
      <c r="H120" s="1047"/>
      <c r="I120" s="1048">
        <v>16.168800000000001</v>
      </c>
      <c r="J120" s="1048"/>
      <c r="K120" s="1048"/>
      <c r="L120" s="1048"/>
      <c r="M120" s="1048" t="s">
        <v>2611</v>
      </c>
      <c r="N120" s="1048">
        <v>11.3409</v>
      </c>
      <c r="O120" s="1048"/>
      <c r="P120" s="1048"/>
      <c r="Q120" s="1048"/>
      <c r="R120" s="1048"/>
      <c r="S120" s="1048"/>
      <c r="T120" s="1048">
        <v>24.351500000000001</v>
      </c>
      <c r="U120" s="1048" t="s">
        <v>10112</v>
      </c>
      <c r="V120" s="1048" t="s">
        <v>2611</v>
      </c>
      <c r="W120" s="1048"/>
      <c r="X120" s="1048" t="s">
        <v>2611</v>
      </c>
      <c r="Y120" s="1048"/>
      <c r="Z120" s="656" t="s">
        <v>2136</v>
      </c>
      <c r="AA120" s="182" t="s">
        <v>10115</v>
      </c>
      <c r="AB120" s="182">
        <v>2.75</v>
      </c>
      <c r="AC120" s="182" t="s">
        <v>2611</v>
      </c>
    </row>
    <row r="121" spans="1:29" s="182" customFormat="1" x14ac:dyDescent="0.25">
      <c r="A121" s="655" t="s">
        <v>2096</v>
      </c>
      <c r="B121" s="655">
        <v>3</v>
      </c>
      <c r="C121" s="655">
        <v>2</v>
      </c>
      <c r="D121" s="655"/>
      <c r="E121" s="902" t="s">
        <v>10341</v>
      </c>
      <c r="F121" s="902" t="s">
        <v>10342</v>
      </c>
      <c r="G121" s="1049"/>
      <c r="H121" s="1047"/>
      <c r="I121" s="1048" t="s">
        <v>2611</v>
      </c>
      <c r="J121" s="1048"/>
      <c r="K121" s="1048"/>
      <c r="L121" s="1048"/>
      <c r="M121" s="1048">
        <v>14.8812</v>
      </c>
      <c r="N121" s="1048" t="s">
        <v>2611</v>
      </c>
      <c r="O121" s="1048"/>
      <c r="P121" s="1048"/>
      <c r="Q121" s="1048"/>
      <c r="R121" s="1048"/>
      <c r="S121" s="1048"/>
      <c r="T121" s="1048">
        <v>26.639600000000002</v>
      </c>
      <c r="U121" s="1048" t="s">
        <v>10112</v>
      </c>
      <c r="V121" s="1048" t="s">
        <v>2611</v>
      </c>
      <c r="W121" s="1048"/>
      <c r="X121" s="1048">
        <v>16.434899999999999</v>
      </c>
      <c r="Y121" s="1048"/>
      <c r="Z121" s="656" t="s">
        <v>2136</v>
      </c>
      <c r="AA121" s="182" t="s">
        <v>10194</v>
      </c>
      <c r="AB121" s="182">
        <v>4.75</v>
      </c>
      <c r="AC121" s="182" t="s">
        <v>2611</v>
      </c>
    </row>
    <row r="122" spans="1:29" s="182" customFormat="1" x14ac:dyDescent="0.25">
      <c r="A122" s="655" t="s">
        <v>2099</v>
      </c>
      <c r="B122" s="655">
        <v>2</v>
      </c>
      <c r="C122" s="655">
        <v>1</v>
      </c>
      <c r="D122" s="655"/>
      <c r="E122" s="902" t="s">
        <v>10343</v>
      </c>
      <c r="F122" s="902" t="s">
        <v>10344</v>
      </c>
      <c r="G122" s="1049"/>
      <c r="H122" s="1047"/>
      <c r="I122" s="1048" t="s">
        <v>2611</v>
      </c>
      <c r="J122" s="1048"/>
      <c r="K122" s="1048"/>
      <c r="L122" s="1048"/>
      <c r="M122" s="1048" t="s">
        <v>2611</v>
      </c>
      <c r="N122" s="1048" t="s">
        <v>2611</v>
      </c>
      <c r="O122" s="1048"/>
      <c r="P122" s="1048"/>
      <c r="Q122" s="1048"/>
      <c r="R122" s="1048"/>
      <c r="S122" s="1048"/>
      <c r="T122" s="1048">
        <v>15.430199999999999</v>
      </c>
      <c r="U122" s="1048" t="s">
        <v>10112</v>
      </c>
      <c r="V122" s="1048">
        <v>11.022500000000001</v>
      </c>
      <c r="W122" s="1048"/>
      <c r="X122" s="1048" t="s">
        <v>2611</v>
      </c>
      <c r="Y122" s="1048"/>
      <c r="Z122" s="656" t="s">
        <v>2136</v>
      </c>
      <c r="AA122" s="182" t="s">
        <v>2449</v>
      </c>
      <c r="AB122" s="182">
        <v>5.75</v>
      </c>
      <c r="AC122" s="182" t="s">
        <v>2611</v>
      </c>
    </row>
    <row r="123" spans="1:29" s="182" customFormat="1" x14ac:dyDescent="0.25">
      <c r="A123" s="655" t="s">
        <v>2091</v>
      </c>
      <c r="B123" s="655">
        <v>1</v>
      </c>
      <c r="C123" s="655">
        <v>1</v>
      </c>
      <c r="D123" s="655"/>
      <c r="E123" s="902" t="s">
        <v>10345</v>
      </c>
      <c r="F123" s="902" t="s">
        <v>10290</v>
      </c>
      <c r="G123" s="1049"/>
      <c r="H123" s="1047"/>
      <c r="I123" s="1048" t="s">
        <v>2611</v>
      </c>
      <c r="J123" s="1048"/>
      <c r="K123" s="1048"/>
      <c r="L123" s="1048"/>
      <c r="M123" s="1048" t="s">
        <v>2611</v>
      </c>
      <c r="N123" s="1048" t="s">
        <v>2611</v>
      </c>
      <c r="O123" s="1048"/>
      <c r="P123" s="1048"/>
      <c r="Q123" s="1048"/>
      <c r="R123" s="1048"/>
      <c r="S123" s="1048"/>
      <c r="T123" s="1048">
        <v>19.9785</v>
      </c>
      <c r="U123" s="1048" t="s">
        <v>10112</v>
      </c>
      <c r="V123" s="1048">
        <v>16.148599999999998</v>
      </c>
      <c r="W123" s="1048"/>
      <c r="X123" s="1048" t="s">
        <v>2611</v>
      </c>
      <c r="Y123" s="1048"/>
      <c r="Z123" s="656" t="s">
        <v>2136</v>
      </c>
      <c r="AA123" s="182" t="s">
        <v>2449</v>
      </c>
      <c r="AB123" s="182">
        <v>4.75</v>
      </c>
      <c r="AC123" s="182" t="s">
        <v>2611</v>
      </c>
    </row>
    <row r="124" spans="1:29" s="182" customFormat="1" x14ac:dyDescent="0.25">
      <c r="A124" s="655" t="s">
        <v>2875</v>
      </c>
      <c r="B124" s="655">
        <v>3</v>
      </c>
      <c r="C124" s="655">
        <v>1</v>
      </c>
      <c r="D124" s="655"/>
      <c r="E124" s="902" t="s">
        <v>10346</v>
      </c>
      <c r="F124" s="902">
        <v>801</v>
      </c>
      <c r="G124" s="1049"/>
      <c r="H124" s="1047"/>
      <c r="I124" s="1048" t="s">
        <v>2611</v>
      </c>
      <c r="J124" s="1048"/>
      <c r="K124" s="1048"/>
      <c r="L124" s="1048"/>
      <c r="M124" s="1048" t="s">
        <v>2611</v>
      </c>
      <c r="N124" s="1048" t="s">
        <v>2611</v>
      </c>
      <c r="O124" s="1048"/>
      <c r="P124" s="1048"/>
      <c r="Q124" s="1048"/>
      <c r="R124" s="1048"/>
      <c r="S124" s="1048"/>
      <c r="T124" s="1048">
        <v>21.179500000000001</v>
      </c>
      <c r="U124" s="1048" t="s">
        <v>10112</v>
      </c>
      <c r="V124" s="1048">
        <v>15.1028</v>
      </c>
      <c r="W124" s="1048"/>
      <c r="X124" s="1048" t="s">
        <v>2611</v>
      </c>
      <c r="Y124" s="1048"/>
      <c r="Z124" s="656" t="s">
        <v>2136</v>
      </c>
      <c r="AA124" s="182" t="s">
        <v>2449</v>
      </c>
      <c r="AB124" s="182">
        <v>1</v>
      </c>
      <c r="AC124" s="182" t="s">
        <v>2611</v>
      </c>
    </row>
    <row r="125" spans="1:29" s="182" customFormat="1" x14ac:dyDescent="0.25">
      <c r="A125" s="655" t="s">
        <v>2088</v>
      </c>
      <c r="B125" s="655">
        <v>4</v>
      </c>
      <c r="C125" s="655">
        <v>1</v>
      </c>
      <c r="D125" s="655"/>
      <c r="E125" s="902" t="s">
        <v>10347</v>
      </c>
      <c r="F125" s="902" t="s">
        <v>10348</v>
      </c>
      <c r="G125" s="1049"/>
      <c r="H125" s="1047"/>
      <c r="I125" s="1048" t="s">
        <v>2611</v>
      </c>
      <c r="J125" s="1048"/>
      <c r="K125" s="1048"/>
      <c r="L125" s="1048"/>
      <c r="M125" s="1048" t="s">
        <v>2611</v>
      </c>
      <c r="N125" s="1048" t="s">
        <v>2611</v>
      </c>
      <c r="O125" s="1048"/>
      <c r="P125" s="1048"/>
      <c r="Q125" s="1048"/>
      <c r="R125" s="1048"/>
      <c r="S125" s="1048"/>
      <c r="T125" s="1048">
        <v>15.328900000000001</v>
      </c>
      <c r="U125" s="1048" t="s">
        <v>10112</v>
      </c>
      <c r="V125" s="1048">
        <v>13.7148</v>
      </c>
      <c r="W125" s="1048"/>
      <c r="X125" s="1048" t="s">
        <v>2611</v>
      </c>
      <c r="Y125" s="1048"/>
      <c r="Z125" s="656" t="s">
        <v>2136</v>
      </c>
      <c r="AA125" s="182" t="s">
        <v>2449</v>
      </c>
      <c r="AB125" s="182">
        <v>22.75</v>
      </c>
      <c r="AC125" s="182" t="s">
        <v>2611</v>
      </c>
    </row>
    <row r="126" spans="1:29" s="182" customFormat="1" x14ac:dyDescent="0.25">
      <c r="A126" s="655" t="s">
        <v>2109</v>
      </c>
      <c r="B126" s="655">
        <v>4</v>
      </c>
      <c r="C126" s="655">
        <v>2</v>
      </c>
      <c r="D126" s="655"/>
      <c r="E126" s="902" t="s">
        <v>10349</v>
      </c>
      <c r="F126" s="902" t="s">
        <v>10350</v>
      </c>
      <c r="G126" s="1049"/>
      <c r="H126" s="1047"/>
      <c r="I126" s="1048" t="s">
        <v>2611</v>
      </c>
      <c r="J126" s="1048"/>
      <c r="K126" s="1048"/>
      <c r="L126" s="1048"/>
      <c r="M126" s="1048">
        <v>14.6243</v>
      </c>
      <c r="N126" s="1048" t="s">
        <v>2611</v>
      </c>
      <c r="O126" s="1048"/>
      <c r="P126" s="1048"/>
      <c r="Q126" s="1048"/>
      <c r="R126" s="1048"/>
      <c r="S126" s="1048"/>
      <c r="T126" s="1048">
        <v>24.351500000000001</v>
      </c>
      <c r="U126" s="1048" t="s">
        <v>10112</v>
      </c>
      <c r="V126" s="1048" t="s">
        <v>2611</v>
      </c>
      <c r="W126" s="1048"/>
      <c r="X126" s="1048">
        <v>16.8903</v>
      </c>
      <c r="Y126" s="1048"/>
      <c r="Z126" s="656" t="s">
        <v>2136</v>
      </c>
      <c r="AA126" s="182" t="s">
        <v>10194</v>
      </c>
      <c r="AB126" s="182">
        <v>1.75</v>
      </c>
      <c r="AC126" s="182" t="s">
        <v>2611</v>
      </c>
    </row>
    <row r="127" spans="1:29" s="182" customFormat="1" x14ac:dyDescent="0.25">
      <c r="A127" s="655" t="s">
        <v>2091</v>
      </c>
      <c r="B127" s="655">
        <v>4</v>
      </c>
      <c r="C127" s="655">
        <v>3</v>
      </c>
      <c r="D127" s="655"/>
      <c r="E127" s="902" t="s">
        <v>10351</v>
      </c>
      <c r="F127" s="902" t="s">
        <v>10352</v>
      </c>
      <c r="G127" s="1049"/>
      <c r="H127" s="1047"/>
      <c r="I127" s="1048" t="s">
        <v>2611</v>
      </c>
      <c r="J127" s="1048"/>
      <c r="K127" s="1048"/>
      <c r="L127" s="1048"/>
      <c r="M127" s="1048">
        <v>14.978899999999999</v>
      </c>
      <c r="N127" s="1048">
        <v>10.479900000000001</v>
      </c>
      <c r="O127" s="1048"/>
      <c r="P127" s="1048"/>
      <c r="Q127" s="1048"/>
      <c r="R127" s="1048"/>
      <c r="S127" s="1048"/>
      <c r="T127" s="1048">
        <v>20.103899999999999</v>
      </c>
      <c r="U127" s="1048" t="s">
        <v>10112</v>
      </c>
      <c r="V127" s="1048" t="s">
        <v>2611</v>
      </c>
      <c r="W127" s="1048"/>
      <c r="X127" s="1048">
        <v>16.734999999999999</v>
      </c>
      <c r="Y127" s="1048"/>
      <c r="Z127" s="656" t="s">
        <v>2136</v>
      </c>
      <c r="AA127" s="182" t="s">
        <v>10237</v>
      </c>
      <c r="AB127" s="182">
        <v>7.75</v>
      </c>
      <c r="AC127" s="182" t="s">
        <v>2611</v>
      </c>
    </row>
    <row r="128" spans="1:29" s="182" customFormat="1" x14ac:dyDescent="0.25">
      <c r="A128" s="655" t="s">
        <v>2091</v>
      </c>
      <c r="B128" s="655">
        <v>3</v>
      </c>
      <c r="C128" s="655">
        <v>1</v>
      </c>
      <c r="D128" s="655"/>
      <c r="E128" s="902" t="s">
        <v>10353</v>
      </c>
      <c r="F128" s="902" t="s">
        <v>10354</v>
      </c>
      <c r="G128" s="1049"/>
      <c r="H128" s="1047"/>
      <c r="I128" s="1048" t="s">
        <v>2611</v>
      </c>
      <c r="J128" s="1048"/>
      <c r="K128" s="1048"/>
      <c r="L128" s="1048"/>
      <c r="M128" s="1048" t="s">
        <v>2611</v>
      </c>
      <c r="N128" s="1048" t="s">
        <v>2611</v>
      </c>
      <c r="O128" s="1048"/>
      <c r="P128" s="1048"/>
      <c r="Q128" s="1048"/>
      <c r="R128" s="1048"/>
      <c r="S128" s="1048"/>
      <c r="T128" s="1048">
        <v>20.103899999999999</v>
      </c>
      <c r="U128" s="1048" t="s">
        <v>10112</v>
      </c>
      <c r="V128" s="1048">
        <v>14.8971</v>
      </c>
      <c r="W128" s="1048"/>
      <c r="X128" s="1048" t="s">
        <v>2611</v>
      </c>
      <c r="Y128" s="1048"/>
      <c r="Z128" s="656" t="s">
        <v>2136</v>
      </c>
      <c r="AA128" s="182" t="s">
        <v>2449</v>
      </c>
      <c r="AB128" s="182">
        <v>6.75</v>
      </c>
      <c r="AC128" s="182" t="s">
        <v>2611</v>
      </c>
    </row>
    <row r="129" spans="1:29" s="182" customFormat="1" x14ac:dyDescent="0.25">
      <c r="A129" s="655" t="s">
        <v>2104</v>
      </c>
      <c r="B129" s="655">
        <v>4</v>
      </c>
      <c r="C129" s="655">
        <v>1</v>
      </c>
      <c r="D129" s="655"/>
      <c r="E129" s="902" t="s">
        <v>10355</v>
      </c>
      <c r="F129" s="902" t="s">
        <v>10356</v>
      </c>
      <c r="G129" s="1049"/>
      <c r="H129" s="1047"/>
      <c r="I129" s="1048" t="s">
        <v>2611</v>
      </c>
      <c r="J129" s="1048"/>
      <c r="K129" s="1048"/>
      <c r="L129" s="1048"/>
      <c r="M129" s="1048" t="s">
        <v>2611</v>
      </c>
      <c r="N129" s="1048" t="s">
        <v>2611</v>
      </c>
      <c r="O129" s="1048"/>
      <c r="P129" s="1048"/>
      <c r="Q129" s="1048"/>
      <c r="R129" s="1048"/>
      <c r="S129" s="1048"/>
      <c r="T129" s="1048">
        <v>16.240500000000001</v>
      </c>
      <c r="U129" s="1048" t="s">
        <v>10112</v>
      </c>
      <c r="V129" s="1048">
        <v>12.066599999999999</v>
      </c>
      <c r="W129" s="1048"/>
      <c r="X129" s="1048" t="s">
        <v>2611</v>
      </c>
      <c r="Y129" s="1048"/>
      <c r="Z129" s="656" t="s">
        <v>2136</v>
      </c>
      <c r="AA129" s="182" t="s">
        <v>2449</v>
      </c>
      <c r="AB129" s="182">
        <v>7.75</v>
      </c>
      <c r="AC129" s="182" t="s">
        <v>2611</v>
      </c>
    </row>
    <row r="130" spans="1:29" s="182" customFormat="1" x14ac:dyDescent="0.25">
      <c r="A130" s="655" t="s">
        <v>2115</v>
      </c>
      <c r="B130" s="655">
        <v>4</v>
      </c>
      <c r="C130" s="655">
        <v>1</v>
      </c>
      <c r="D130" s="655"/>
      <c r="E130" s="902" t="s">
        <v>10357</v>
      </c>
      <c r="F130" s="902" t="s">
        <v>10358</v>
      </c>
      <c r="G130" s="1049"/>
      <c r="H130" s="1047"/>
      <c r="I130" s="1048" t="s">
        <v>2611</v>
      </c>
      <c r="J130" s="1048"/>
      <c r="K130" s="1048"/>
      <c r="L130" s="1048"/>
      <c r="M130" s="1048" t="s">
        <v>2611</v>
      </c>
      <c r="N130" s="1048">
        <v>11.7087</v>
      </c>
      <c r="O130" s="1048"/>
      <c r="P130" s="1048"/>
      <c r="Q130" s="1048"/>
      <c r="R130" s="1048"/>
      <c r="S130" s="1048"/>
      <c r="T130" s="1048">
        <v>15.430199999999999</v>
      </c>
      <c r="U130" s="1048" t="s">
        <v>10112</v>
      </c>
      <c r="V130" s="1048" t="s">
        <v>2611</v>
      </c>
      <c r="W130" s="1048"/>
      <c r="X130" s="1048" t="s">
        <v>2611</v>
      </c>
      <c r="Y130" s="1048"/>
      <c r="Z130" s="656" t="s">
        <v>2136</v>
      </c>
      <c r="AA130" s="182" t="s">
        <v>2437</v>
      </c>
      <c r="AB130" s="182">
        <v>49.75</v>
      </c>
      <c r="AC130" s="182" t="s">
        <v>2611</v>
      </c>
    </row>
    <row r="131" spans="1:29" s="182" customFormat="1" x14ac:dyDescent="0.25">
      <c r="A131" s="655" t="s">
        <v>2115</v>
      </c>
      <c r="B131" s="655">
        <v>4</v>
      </c>
      <c r="C131" s="655">
        <v>1</v>
      </c>
      <c r="D131" s="655"/>
      <c r="E131" s="902" t="s">
        <v>10359</v>
      </c>
      <c r="F131" s="902" t="s">
        <v>10360</v>
      </c>
      <c r="G131" s="1049"/>
      <c r="H131" s="1047"/>
      <c r="I131" s="1048" t="s">
        <v>2611</v>
      </c>
      <c r="J131" s="1048"/>
      <c r="K131" s="1048"/>
      <c r="L131" s="1048"/>
      <c r="M131" s="1048" t="s">
        <v>2611</v>
      </c>
      <c r="N131" s="1048" t="s">
        <v>2611</v>
      </c>
      <c r="O131" s="1048"/>
      <c r="P131" s="1048"/>
      <c r="Q131" s="1048"/>
      <c r="R131" s="1048"/>
      <c r="S131" s="1048"/>
      <c r="T131" s="1048">
        <v>15.430199999999999</v>
      </c>
      <c r="U131" s="1048" t="s">
        <v>10112</v>
      </c>
      <c r="V131" s="1048">
        <v>12.0685</v>
      </c>
      <c r="W131" s="1048"/>
      <c r="X131" s="1048" t="s">
        <v>2611</v>
      </c>
      <c r="Y131" s="1048"/>
      <c r="Z131" s="656" t="s">
        <v>2136</v>
      </c>
      <c r="AA131" s="182" t="s">
        <v>2449</v>
      </c>
      <c r="AB131" s="182">
        <v>43.75</v>
      </c>
      <c r="AC131" s="182" t="s">
        <v>2611</v>
      </c>
    </row>
    <row r="132" spans="1:29" s="182" customFormat="1" x14ac:dyDescent="0.25">
      <c r="A132" s="655" t="s">
        <v>2110</v>
      </c>
      <c r="B132" s="655">
        <v>3</v>
      </c>
      <c r="C132" s="655">
        <v>1</v>
      </c>
      <c r="D132" s="655"/>
      <c r="E132" s="902" t="s">
        <v>7951</v>
      </c>
      <c r="F132" s="902" t="s">
        <v>10361</v>
      </c>
      <c r="G132" s="1049"/>
      <c r="H132" s="1047"/>
      <c r="I132" s="1048" t="s">
        <v>2611</v>
      </c>
      <c r="J132" s="1048"/>
      <c r="K132" s="1048"/>
      <c r="L132" s="1048"/>
      <c r="M132" s="1048" t="s">
        <v>2611</v>
      </c>
      <c r="N132" s="1048" t="s">
        <v>2611</v>
      </c>
      <c r="O132" s="1048"/>
      <c r="P132" s="1048"/>
      <c r="Q132" s="1048"/>
      <c r="R132" s="1048"/>
      <c r="S132" s="1048"/>
      <c r="T132" s="1048">
        <v>20.517199999999999</v>
      </c>
      <c r="U132" s="1048" t="s">
        <v>10112</v>
      </c>
      <c r="V132" s="1048">
        <v>15.010999999999999</v>
      </c>
      <c r="W132" s="1048"/>
      <c r="X132" s="1048" t="s">
        <v>2611</v>
      </c>
      <c r="Y132" s="1048"/>
      <c r="Z132" s="656" t="s">
        <v>2136</v>
      </c>
      <c r="AA132" s="182" t="s">
        <v>2449</v>
      </c>
      <c r="AB132" s="182">
        <v>5.75</v>
      </c>
      <c r="AC132" s="182" t="s">
        <v>2611</v>
      </c>
    </row>
    <row r="133" spans="1:29" s="182" customFormat="1" x14ac:dyDescent="0.25">
      <c r="A133" s="655" t="s">
        <v>2101</v>
      </c>
      <c r="B133" s="655">
        <v>3</v>
      </c>
      <c r="C133" s="655">
        <v>1</v>
      </c>
      <c r="D133" s="655"/>
      <c r="E133" s="902" t="s">
        <v>10362</v>
      </c>
      <c r="F133" s="902" t="s">
        <v>10363</v>
      </c>
      <c r="G133" s="1049"/>
      <c r="H133" s="1047"/>
      <c r="I133" s="1048" t="s">
        <v>2611</v>
      </c>
      <c r="J133" s="1048"/>
      <c r="K133" s="1048"/>
      <c r="L133" s="1048"/>
      <c r="M133" s="1048" t="s">
        <v>2611</v>
      </c>
      <c r="N133" s="1048" t="s">
        <v>2611</v>
      </c>
      <c r="O133" s="1048"/>
      <c r="P133" s="1048"/>
      <c r="Q133" s="1048"/>
      <c r="R133" s="1048"/>
      <c r="S133" s="1048"/>
      <c r="T133" s="1048">
        <v>19.3689</v>
      </c>
      <c r="U133" s="1048" t="s">
        <v>10112</v>
      </c>
      <c r="V133" s="1048">
        <v>16.467600000000001</v>
      </c>
      <c r="W133" s="1048"/>
      <c r="X133" s="1048" t="s">
        <v>2611</v>
      </c>
      <c r="Y133" s="1048"/>
      <c r="Z133" s="656" t="s">
        <v>2136</v>
      </c>
      <c r="AA133" s="182" t="s">
        <v>2449</v>
      </c>
      <c r="AB133" s="182">
        <v>5.75</v>
      </c>
      <c r="AC133" s="182" t="s">
        <v>2611</v>
      </c>
    </row>
    <row r="134" spans="1:29" s="182" customFormat="1" x14ac:dyDescent="0.25">
      <c r="A134" s="655" t="s">
        <v>2093</v>
      </c>
      <c r="B134" s="655">
        <v>2</v>
      </c>
      <c r="C134" s="655">
        <v>2</v>
      </c>
      <c r="D134" s="655"/>
      <c r="E134" s="902" t="s">
        <v>10364</v>
      </c>
      <c r="F134" s="902" t="s">
        <v>10365</v>
      </c>
      <c r="G134" s="1049"/>
      <c r="H134" s="1047"/>
      <c r="I134" s="1048">
        <v>16.6722</v>
      </c>
      <c r="J134" s="1048"/>
      <c r="K134" s="1048"/>
      <c r="L134" s="1048"/>
      <c r="M134" s="1048" t="s">
        <v>2611</v>
      </c>
      <c r="N134" s="1048">
        <v>11.6128</v>
      </c>
      <c r="O134" s="1048"/>
      <c r="P134" s="1048"/>
      <c r="Q134" s="1048"/>
      <c r="R134" s="1048"/>
      <c r="S134" s="1048"/>
      <c r="T134" s="1048">
        <v>24.149799999999999</v>
      </c>
      <c r="U134" s="1048" t="s">
        <v>10112</v>
      </c>
      <c r="V134" s="1048" t="s">
        <v>2611</v>
      </c>
      <c r="W134" s="1048"/>
      <c r="X134" s="1048" t="s">
        <v>2611</v>
      </c>
      <c r="Y134" s="1048"/>
      <c r="Z134" s="656" t="s">
        <v>2136</v>
      </c>
      <c r="AA134" s="182" t="s">
        <v>10115</v>
      </c>
      <c r="AB134" s="182">
        <v>11.75</v>
      </c>
      <c r="AC134" s="182" t="s">
        <v>2611</v>
      </c>
    </row>
    <row r="135" spans="1:29" s="182" customFormat="1" x14ac:dyDescent="0.25">
      <c r="A135" s="655" t="s">
        <v>2091</v>
      </c>
      <c r="B135" s="655">
        <v>3</v>
      </c>
      <c r="C135" s="655">
        <v>2</v>
      </c>
      <c r="D135" s="655"/>
      <c r="E135" s="902" t="s">
        <v>10366</v>
      </c>
      <c r="F135" s="902" t="s">
        <v>10367</v>
      </c>
      <c r="G135" s="1049"/>
      <c r="H135" s="1047"/>
      <c r="I135" s="1048">
        <v>15.4834</v>
      </c>
      <c r="J135" s="1048"/>
      <c r="K135" s="1048"/>
      <c r="L135" s="1048"/>
      <c r="M135" s="1048" t="s">
        <v>2611</v>
      </c>
      <c r="N135" s="1048">
        <v>11.9701</v>
      </c>
      <c r="O135" s="1048"/>
      <c r="P135" s="1048"/>
      <c r="Q135" s="1048"/>
      <c r="R135" s="1048"/>
      <c r="S135" s="1048"/>
      <c r="T135" s="1048">
        <v>20.103899999999999</v>
      </c>
      <c r="U135" s="1048" t="s">
        <v>10112</v>
      </c>
      <c r="V135" s="1048" t="s">
        <v>2611</v>
      </c>
      <c r="W135" s="1048"/>
      <c r="X135" s="1048" t="s">
        <v>2611</v>
      </c>
      <c r="Y135" s="1048"/>
      <c r="Z135" s="656" t="s">
        <v>2136</v>
      </c>
      <c r="AA135" s="182" t="s">
        <v>10115</v>
      </c>
      <c r="AB135" s="182">
        <v>9.75</v>
      </c>
      <c r="AC135" s="182" t="s">
        <v>2611</v>
      </c>
    </row>
    <row r="136" spans="1:29" s="182" customFormat="1" x14ac:dyDescent="0.25">
      <c r="A136" s="655" t="s">
        <v>2091</v>
      </c>
      <c r="B136" s="655">
        <v>4</v>
      </c>
      <c r="C136" s="655">
        <v>2</v>
      </c>
      <c r="D136" s="655"/>
      <c r="E136" s="902" t="s">
        <v>10368</v>
      </c>
      <c r="F136" s="902" t="s">
        <v>10369</v>
      </c>
      <c r="G136" s="1049"/>
      <c r="H136" s="1047"/>
      <c r="I136" s="1048">
        <v>16.049499999999998</v>
      </c>
      <c r="J136" s="1048"/>
      <c r="K136" s="1048"/>
      <c r="L136" s="1048"/>
      <c r="M136" s="1048" t="s">
        <v>2611</v>
      </c>
      <c r="N136" s="1048">
        <v>10.7088</v>
      </c>
      <c r="O136" s="1048"/>
      <c r="P136" s="1048"/>
      <c r="Q136" s="1048"/>
      <c r="R136" s="1048"/>
      <c r="S136" s="1048"/>
      <c r="T136" s="1048">
        <v>20.103899999999999</v>
      </c>
      <c r="U136" s="1048" t="s">
        <v>10112</v>
      </c>
      <c r="V136" s="1048" t="s">
        <v>2611</v>
      </c>
      <c r="W136" s="1048"/>
      <c r="X136" s="1048" t="s">
        <v>2611</v>
      </c>
      <c r="Y136" s="1048"/>
      <c r="Z136" s="656" t="s">
        <v>2136</v>
      </c>
      <c r="AA136" s="182" t="s">
        <v>10115</v>
      </c>
      <c r="AB136" s="182">
        <v>43.75</v>
      </c>
      <c r="AC136" s="182" t="s">
        <v>2611</v>
      </c>
    </row>
    <row r="137" spans="1:29" s="182" customFormat="1" x14ac:dyDescent="0.25">
      <c r="A137" s="655" t="s">
        <v>2117</v>
      </c>
      <c r="B137" s="655">
        <v>2</v>
      </c>
      <c r="C137" s="655">
        <v>2</v>
      </c>
      <c r="D137" s="655"/>
      <c r="E137" s="902" t="s">
        <v>10370</v>
      </c>
      <c r="F137" s="902" t="s">
        <v>10371</v>
      </c>
      <c r="G137" s="1049"/>
      <c r="H137" s="1047"/>
      <c r="I137" s="1048">
        <v>16.4772</v>
      </c>
      <c r="J137" s="1048"/>
      <c r="K137" s="1048"/>
      <c r="L137" s="1048"/>
      <c r="M137" s="1048" t="s">
        <v>2611</v>
      </c>
      <c r="N137" s="1048">
        <v>11.561400000000001</v>
      </c>
      <c r="O137" s="1048"/>
      <c r="P137" s="1048"/>
      <c r="Q137" s="1048"/>
      <c r="R137" s="1048"/>
      <c r="S137" s="1048"/>
      <c r="T137" s="1048">
        <v>22.391500000000001</v>
      </c>
      <c r="U137" s="1048" t="s">
        <v>10112</v>
      </c>
      <c r="V137" s="1048" t="s">
        <v>2611</v>
      </c>
      <c r="W137" s="1048"/>
      <c r="X137" s="1048" t="s">
        <v>2611</v>
      </c>
      <c r="Y137" s="1048"/>
      <c r="Z137" s="656" t="s">
        <v>2136</v>
      </c>
      <c r="AA137" s="182" t="s">
        <v>10115</v>
      </c>
      <c r="AB137" s="182">
        <v>6.75</v>
      </c>
      <c r="AC137" s="182" t="s">
        <v>2611</v>
      </c>
    </row>
    <row r="138" spans="1:29" s="182" customFormat="1" x14ac:dyDescent="0.25">
      <c r="A138" s="655" t="s">
        <v>2117</v>
      </c>
      <c r="B138" s="655">
        <v>4</v>
      </c>
      <c r="C138" s="655">
        <v>1</v>
      </c>
      <c r="D138" s="655"/>
      <c r="E138" s="902" t="s">
        <v>10372</v>
      </c>
      <c r="F138" s="902" t="s">
        <v>10373</v>
      </c>
      <c r="G138" s="1049"/>
      <c r="H138" s="1047"/>
      <c r="I138" s="1048" t="s">
        <v>2611</v>
      </c>
      <c r="J138" s="1048"/>
      <c r="K138" s="1048"/>
      <c r="L138" s="1048"/>
      <c r="M138" s="1048" t="s">
        <v>2611</v>
      </c>
      <c r="N138" s="1048" t="s">
        <v>2611</v>
      </c>
      <c r="O138" s="1048"/>
      <c r="P138" s="1048"/>
      <c r="Q138" s="1048"/>
      <c r="R138" s="1048"/>
      <c r="S138" s="1048"/>
      <c r="T138" s="1048">
        <v>16.906500000000001</v>
      </c>
      <c r="U138" s="1048" t="s">
        <v>10112</v>
      </c>
      <c r="V138" s="1048">
        <v>12.3728</v>
      </c>
      <c r="W138" s="1048"/>
      <c r="X138" s="1048" t="s">
        <v>2611</v>
      </c>
      <c r="Y138" s="1048"/>
      <c r="Z138" s="656" t="s">
        <v>2136</v>
      </c>
      <c r="AA138" s="182" t="s">
        <v>2449</v>
      </c>
      <c r="AB138" s="182">
        <v>19.75</v>
      </c>
      <c r="AC138" s="182" t="s">
        <v>2611</v>
      </c>
    </row>
    <row r="139" spans="1:29" s="182" customFormat="1" x14ac:dyDescent="0.25">
      <c r="A139" s="655" t="s">
        <v>2115</v>
      </c>
      <c r="B139" s="655">
        <v>3</v>
      </c>
      <c r="C139" s="655">
        <v>2</v>
      </c>
      <c r="D139" s="655"/>
      <c r="E139" s="902" t="s">
        <v>10374</v>
      </c>
      <c r="F139" s="902" t="s">
        <v>10375</v>
      </c>
      <c r="G139" s="1049"/>
      <c r="H139" s="1047"/>
      <c r="I139" s="1048" t="s">
        <v>2611</v>
      </c>
      <c r="J139" s="1048"/>
      <c r="K139" s="1048"/>
      <c r="L139" s="1048"/>
      <c r="M139" s="1048">
        <v>14.359400000000001</v>
      </c>
      <c r="N139" s="1048" t="s">
        <v>2611</v>
      </c>
      <c r="O139" s="1048"/>
      <c r="P139" s="1048"/>
      <c r="Q139" s="1048"/>
      <c r="R139" s="1048"/>
      <c r="S139" s="1048"/>
      <c r="T139" s="1048">
        <v>24.375699999999998</v>
      </c>
      <c r="U139" s="1048" t="s">
        <v>10112</v>
      </c>
      <c r="V139" s="1048" t="s">
        <v>2611</v>
      </c>
      <c r="W139" s="1048"/>
      <c r="X139" s="1048">
        <v>16.565799999999999</v>
      </c>
      <c r="Y139" s="1048"/>
      <c r="Z139" s="656" t="s">
        <v>2136</v>
      </c>
      <c r="AA139" s="182" t="s">
        <v>10194</v>
      </c>
      <c r="AB139" s="182">
        <v>1.75</v>
      </c>
      <c r="AC139" s="182" t="s">
        <v>2611</v>
      </c>
    </row>
    <row r="140" spans="1:29" s="182" customFormat="1" x14ac:dyDescent="0.25">
      <c r="A140" s="655">
        <v>0</v>
      </c>
      <c r="B140" s="655">
        <v>0</v>
      </c>
      <c r="C140" s="655">
        <v>0</v>
      </c>
      <c r="D140" s="655"/>
      <c r="E140" s="902">
        <v>0</v>
      </c>
      <c r="F140" s="902">
        <v>0</v>
      </c>
      <c r="G140" s="1049"/>
      <c r="H140" s="1047"/>
      <c r="I140" s="1048" t="s">
        <v>2611</v>
      </c>
      <c r="J140" s="1048"/>
      <c r="K140" s="1048"/>
      <c r="L140" s="1048"/>
      <c r="M140" s="1048" t="s">
        <v>2611</v>
      </c>
      <c r="N140" s="1048" t="s">
        <v>2611</v>
      </c>
      <c r="O140" s="1048"/>
      <c r="P140" s="1048"/>
      <c r="Q140" s="1048"/>
      <c r="R140" s="1048"/>
      <c r="S140" s="1048"/>
      <c r="T140" s="1048" t="s">
        <v>2611</v>
      </c>
      <c r="U140" s="1048" t="s">
        <v>2611</v>
      </c>
      <c r="V140" s="1048" t="s">
        <v>2611</v>
      </c>
      <c r="W140" s="1048"/>
      <c r="X140" s="1048" t="s">
        <v>2611</v>
      </c>
      <c r="Y140" s="1048"/>
      <c r="Z140" s="656" t="s">
        <v>2136</v>
      </c>
      <c r="AA140" s="182" t="s">
        <v>2611</v>
      </c>
      <c r="AB140" s="182">
        <v>1</v>
      </c>
      <c r="AC140" s="182" t="s">
        <v>2611</v>
      </c>
    </row>
    <row r="141" spans="1:29" s="182" customFormat="1" x14ac:dyDescent="0.25">
      <c r="A141" s="655">
        <v>0</v>
      </c>
      <c r="B141" s="655">
        <v>0</v>
      </c>
      <c r="C141" s="655">
        <v>0</v>
      </c>
      <c r="D141" s="655"/>
      <c r="E141" s="902">
        <v>0</v>
      </c>
      <c r="F141" s="902">
        <v>0</v>
      </c>
      <c r="G141" s="1049"/>
      <c r="H141" s="1047"/>
      <c r="I141" s="1048" t="s">
        <v>2611</v>
      </c>
      <c r="J141" s="1048"/>
      <c r="K141" s="1048"/>
      <c r="L141" s="1048"/>
      <c r="M141" s="1048" t="s">
        <v>2611</v>
      </c>
      <c r="N141" s="1048" t="s">
        <v>2611</v>
      </c>
      <c r="O141" s="1048"/>
      <c r="P141" s="1048"/>
      <c r="Q141" s="1048"/>
      <c r="R141" s="1048"/>
      <c r="S141" s="1048"/>
      <c r="T141" s="1048" t="s">
        <v>2611</v>
      </c>
      <c r="U141" s="1048" t="s">
        <v>2611</v>
      </c>
      <c r="V141" s="1048" t="s">
        <v>2611</v>
      </c>
      <c r="W141" s="1048"/>
      <c r="X141" s="1048" t="s">
        <v>2611</v>
      </c>
      <c r="Y141" s="1048"/>
      <c r="Z141" s="656" t="s">
        <v>2136</v>
      </c>
      <c r="AA141" s="182" t="s">
        <v>2611</v>
      </c>
      <c r="AB141" s="182">
        <v>1</v>
      </c>
      <c r="AC141" s="182" t="s">
        <v>2611</v>
      </c>
    </row>
    <row r="142" spans="1:29" s="182" customFormat="1" x14ac:dyDescent="0.25">
      <c r="A142" s="655">
        <v>0</v>
      </c>
      <c r="B142" s="655">
        <v>0</v>
      </c>
      <c r="C142" s="655">
        <v>0</v>
      </c>
      <c r="D142" s="655"/>
      <c r="E142" s="902">
        <v>0</v>
      </c>
      <c r="F142" s="902">
        <v>0</v>
      </c>
      <c r="G142" s="1049"/>
      <c r="H142" s="1047"/>
      <c r="I142" s="1048" t="s">
        <v>2611</v>
      </c>
      <c r="J142" s="1048"/>
      <c r="K142" s="1048"/>
      <c r="L142" s="1048"/>
      <c r="M142" s="1048" t="s">
        <v>2611</v>
      </c>
      <c r="N142" s="1048" t="s">
        <v>2611</v>
      </c>
      <c r="O142" s="1048"/>
      <c r="P142" s="1048"/>
      <c r="Q142" s="1048"/>
      <c r="R142" s="1048"/>
      <c r="S142" s="1048"/>
      <c r="T142" s="1048" t="s">
        <v>2611</v>
      </c>
      <c r="U142" s="1048" t="s">
        <v>2611</v>
      </c>
      <c r="V142" s="1048" t="s">
        <v>2611</v>
      </c>
      <c r="W142" s="1048"/>
      <c r="X142" s="1048" t="s">
        <v>2611</v>
      </c>
      <c r="Y142" s="1048"/>
      <c r="Z142" s="656" t="s">
        <v>2136</v>
      </c>
      <c r="AA142" s="182" t="s">
        <v>2611</v>
      </c>
      <c r="AB142" s="182">
        <v>1</v>
      </c>
      <c r="AC142" s="182" t="s">
        <v>2611</v>
      </c>
    </row>
    <row r="143" spans="1:29" s="182" customFormat="1" x14ac:dyDescent="0.25">
      <c r="A143" s="655">
        <v>0</v>
      </c>
      <c r="B143" s="655">
        <v>0</v>
      </c>
      <c r="C143" s="655">
        <v>0</v>
      </c>
      <c r="D143" s="655"/>
      <c r="E143" s="902">
        <v>0</v>
      </c>
      <c r="F143" s="902">
        <v>0</v>
      </c>
      <c r="G143" s="1049"/>
      <c r="H143" s="1047"/>
      <c r="I143" s="1048" t="s">
        <v>2611</v>
      </c>
      <c r="J143" s="1048"/>
      <c r="K143" s="1048"/>
      <c r="L143" s="1048"/>
      <c r="M143" s="1048" t="s">
        <v>2611</v>
      </c>
      <c r="N143" s="1048" t="s">
        <v>2611</v>
      </c>
      <c r="O143" s="1048"/>
      <c r="P143" s="1048"/>
      <c r="Q143" s="1048"/>
      <c r="R143" s="1048"/>
      <c r="S143" s="1048"/>
      <c r="T143" s="1048" t="s">
        <v>2611</v>
      </c>
      <c r="U143" s="1048" t="s">
        <v>2611</v>
      </c>
      <c r="V143" s="1048" t="s">
        <v>2611</v>
      </c>
      <c r="W143" s="1048"/>
      <c r="X143" s="1048" t="s">
        <v>2611</v>
      </c>
      <c r="Y143" s="1048"/>
      <c r="Z143" s="656" t="s">
        <v>2136</v>
      </c>
      <c r="AA143" s="182" t="s">
        <v>2611</v>
      </c>
      <c r="AB143" s="182">
        <v>1</v>
      </c>
      <c r="AC143" s="182" t="s">
        <v>2611</v>
      </c>
    </row>
    <row r="144" spans="1:29" s="182" customFormat="1" x14ac:dyDescent="0.25">
      <c r="A144" s="655">
        <v>0</v>
      </c>
      <c r="B144" s="655">
        <v>0</v>
      </c>
      <c r="C144" s="655">
        <v>0</v>
      </c>
      <c r="D144" s="655"/>
      <c r="E144" s="902">
        <v>0</v>
      </c>
      <c r="F144" s="902">
        <v>0</v>
      </c>
      <c r="G144" s="1049"/>
      <c r="H144" s="1047"/>
      <c r="I144" s="1048" t="s">
        <v>2611</v>
      </c>
      <c r="J144" s="1048"/>
      <c r="K144" s="1048"/>
      <c r="L144" s="1048"/>
      <c r="M144" s="1048" t="s">
        <v>2611</v>
      </c>
      <c r="N144" s="1048" t="s">
        <v>2611</v>
      </c>
      <c r="O144" s="1048"/>
      <c r="P144" s="1048"/>
      <c r="Q144" s="1048"/>
      <c r="R144" s="1048"/>
      <c r="S144" s="1048"/>
      <c r="T144" s="1048" t="s">
        <v>2611</v>
      </c>
      <c r="U144" s="1048" t="s">
        <v>2611</v>
      </c>
      <c r="V144" s="1048" t="s">
        <v>2611</v>
      </c>
      <c r="W144" s="1048"/>
      <c r="X144" s="1048" t="s">
        <v>2611</v>
      </c>
      <c r="Y144" s="1048"/>
      <c r="Z144" s="656" t="s">
        <v>2136</v>
      </c>
      <c r="AA144" s="182" t="s">
        <v>2611</v>
      </c>
      <c r="AB144" s="182">
        <v>1</v>
      </c>
      <c r="AC144" s="182" t="s">
        <v>2611</v>
      </c>
    </row>
    <row r="145" spans="1:29" s="182" customFormat="1" x14ac:dyDescent="0.25">
      <c r="A145" s="655">
        <v>0</v>
      </c>
      <c r="B145" s="655">
        <v>0</v>
      </c>
      <c r="C145" s="655">
        <v>0</v>
      </c>
      <c r="D145" s="655"/>
      <c r="E145" s="902">
        <v>0</v>
      </c>
      <c r="F145" s="902">
        <v>0</v>
      </c>
      <c r="G145" s="1049"/>
      <c r="H145" s="1047"/>
      <c r="I145" s="1048" t="s">
        <v>2611</v>
      </c>
      <c r="J145" s="1048"/>
      <c r="K145" s="1048"/>
      <c r="L145" s="1048"/>
      <c r="M145" s="1048" t="s">
        <v>2611</v>
      </c>
      <c r="N145" s="1048" t="s">
        <v>2611</v>
      </c>
      <c r="O145" s="1048"/>
      <c r="P145" s="1048"/>
      <c r="Q145" s="1048"/>
      <c r="R145" s="1048"/>
      <c r="S145" s="1048"/>
      <c r="T145" s="1048" t="s">
        <v>2611</v>
      </c>
      <c r="U145" s="1048" t="s">
        <v>2611</v>
      </c>
      <c r="V145" s="1048" t="s">
        <v>2611</v>
      </c>
      <c r="W145" s="1048"/>
      <c r="X145" s="1048" t="s">
        <v>2611</v>
      </c>
      <c r="Y145" s="1048"/>
      <c r="Z145" s="656" t="s">
        <v>2136</v>
      </c>
      <c r="AA145" s="182" t="s">
        <v>2611</v>
      </c>
      <c r="AB145" s="182">
        <v>1</v>
      </c>
      <c r="AC145" s="182" t="s">
        <v>2611</v>
      </c>
    </row>
    <row r="146" spans="1:29" s="182" customFormat="1" x14ac:dyDescent="0.25">
      <c r="A146" s="655">
        <v>0</v>
      </c>
      <c r="B146" s="655">
        <v>0</v>
      </c>
      <c r="C146" s="655">
        <v>0</v>
      </c>
      <c r="D146" s="655"/>
      <c r="E146" s="902">
        <v>0</v>
      </c>
      <c r="F146" s="902">
        <v>0</v>
      </c>
      <c r="G146" s="1049"/>
      <c r="H146" s="1047"/>
      <c r="I146" s="1048" t="s">
        <v>2611</v>
      </c>
      <c r="J146" s="1048"/>
      <c r="K146" s="1048"/>
      <c r="L146" s="1048"/>
      <c r="M146" s="1048" t="s">
        <v>2611</v>
      </c>
      <c r="N146" s="1048" t="s">
        <v>2611</v>
      </c>
      <c r="O146" s="1048"/>
      <c r="P146" s="1048"/>
      <c r="Q146" s="1048"/>
      <c r="R146" s="1048"/>
      <c r="S146" s="1048"/>
      <c r="T146" s="1048" t="s">
        <v>2611</v>
      </c>
      <c r="U146" s="1048" t="s">
        <v>2611</v>
      </c>
      <c r="V146" s="1048" t="s">
        <v>2611</v>
      </c>
      <c r="W146" s="1048"/>
      <c r="X146" s="1048" t="s">
        <v>2611</v>
      </c>
      <c r="Y146" s="1048"/>
      <c r="Z146" s="656" t="s">
        <v>2136</v>
      </c>
      <c r="AA146" s="182" t="s">
        <v>2611</v>
      </c>
      <c r="AB146" s="182">
        <v>1</v>
      </c>
      <c r="AC146" s="182" t="s">
        <v>2611</v>
      </c>
    </row>
    <row r="147" spans="1:29" s="182" customFormat="1" x14ac:dyDescent="0.25">
      <c r="A147" s="655">
        <v>0</v>
      </c>
      <c r="B147" s="655">
        <v>0</v>
      </c>
      <c r="C147" s="655">
        <v>0</v>
      </c>
      <c r="D147" s="655"/>
      <c r="E147" s="902">
        <v>0</v>
      </c>
      <c r="F147" s="902">
        <v>0</v>
      </c>
      <c r="G147" s="1049"/>
      <c r="H147" s="1047"/>
      <c r="I147" s="1048" t="s">
        <v>2611</v>
      </c>
      <c r="J147" s="1048"/>
      <c r="K147" s="1048"/>
      <c r="L147" s="1048"/>
      <c r="M147" s="1048" t="s">
        <v>2611</v>
      </c>
      <c r="N147" s="1048" t="s">
        <v>2611</v>
      </c>
      <c r="O147" s="1048"/>
      <c r="P147" s="1048"/>
      <c r="Q147" s="1048"/>
      <c r="R147" s="1048"/>
      <c r="S147" s="1048"/>
      <c r="T147" s="1048" t="s">
        <v>2611</v>
      </c>
      <c r="U147" s="1048" t="s">
        <v>2611</v>
      </c>
      <c r="V147" s="1048" t="s">
        <v>2611</v>
      </c>
      <c r="W147" s="1048"/>
      <c r="X147" s="1048" t="s">
        <v>2611</v>
      </c>
      <c r="Y147" s="1048"/>
      <c r="Z147" s="656" t="s">
        <v>2136</v>
      </c>
      <c r="AA147" s="182" t="s">
        <v>2611</v>
      </c>
      <c r="AB147" s="182">
        <v>1</v>
      </c>
      <c r="AC147" s="182" t="s">
        <v>2611</v>
      </c>
    </row>
    <row r="148" spans="1:29" s="182" customFormat="1" x14ac:dyDescent="0.25">
      <c r="A148" s="655">
        <v>0</v>
      </c>
      <c r="B148" s="655">
        <v>0</v>
      </c>
      <c r="C148" s="655">
        <v>0</v>
      </c>
      <c r="D148" s="655"/>
      <c r="E148" s="902">
        <v>0</v>
      </c>
      <c r="F148" s="902">
        <v>0</v>
      </c>
      <c r="G148" s="1049"/>
      <c r="H148" s="1047"/>
      <c r="I148" s="1048" t="s">
        <v>2611</v>
      </c>
      <c r="J148" s="1048"/>
      <c r="K148" s="1048"/>
      <c r="L148" s="1048"/>
      <c r="M148" s="1048" t="s">
        <v>2611</v>
      </c>
      <c r="N148" s="1048" t="s">
        <v>2611</v>
      </c>
      <c r="O148" s="1048"/>
      <c r="P148" s="1048"/>
      <c r="Q148" s="1048"/>
      <c r="R148" s="1048"/>
      <c r="S148" s="1048"/>
      <c r="T148" s="1048" t="s">
        <v>2611</v>
      </c>
      <c r="U148" s="1048" t="s">
        <v>2611</v>
      </c>
      <c r="V148" s="1048" t="s">
        <v>2611</v>
      </c>
      <c r="W148" s="1048"/>
      <c r="X148" s="1048" t="s">
        <v>2611</v>
      </c>
      <c r="Y148" s="1048"/>
      <c r="Z148" s="656" t="s">
        <v>2136</v>
      </c>
      <c r="AA148" s="182" t="s">
        <v>2611</v>
      </c>
      <c r="AB148" s="182">
        <v>1</v>
      </c>
      <c r="AC148" s="182" t="s">
        <v>2611</v>
      </c>
    </row>
    <row r="149" spans="1:29" s="182" customFormat="1" x14ac:dyDescent="0.25">
      <c r="A149" s="655">
        <v>0</v>
      </c>
      <c r="B149" s="655">
        <v>0</v>
      </c>
      <c r="C149" s="655">
        <v>0</v>
      </c>
      <c r="D149" s="655"/>
      <c r="E149" s="902">
        <v>0</v>
      </c>
      <c r="F149" s="902">
        <v>0</v>
      </c>
      <c r="G149" s="1049"/>
      <c r="H149" s="1047"/>
      <c r="I149" s="1048" t="s">
        <v>2611</v>
      </c>
      <c r="J149" s="1048"/>
      <c r="K149" s="1048"/>
      <c r="L149" s="1048"/>
      <c r="M149" s="1048" t="s">
        <v>2611</v>
      </c>
      <c r="N149" s="1048" t="s">
        <v>2611</v>
      </c>
      <c r="O149" s="1048"/>
      <c r="P149" s="1048"/>
      <c r="Q149" s="1048"/>
      <c r="R149" s="1048"/>
      <c r="S149" s="1048"/>
      <c r="T149" s="1048" t="s">
        <v>2611</v>
      </c>
      <c r="U149" s="1048" t="s">
        <v>2611</v>
      </c>
      <c r="V149" s="1048" t="s">
        <v>2611</v>
      </c>
      <c r="W149" s="1048"/>
      <c r="X149" s="1048" t="s">
        <v>2611</v>
      </c>
      <c r="Y149" s="1048"/>
      <c r="Z149" s="656" t="s">
        <v>2136</v>
      </c>
      <c r="AA149" s="182" t="s">
        <v>2611</v>
      </c>
      <c r="AB149" s="182">
        <v>1</v>
      </c>
      <c r="AC149" s="182" t="s">
        <v>2611</v>
      </c>
    </row>
    <row r="150" spans="1:29" s="182" customFormat="1" x14ac:dyDescent="0.25">
      <c r="A150" s="655">
        <v>0</v>
      </c>
      <c r="B150" s="655">
        <v>0</v>
      </c>
      <c r="C150" s="655">
        <v>0</v>
      </c>
      <c r="D150" s="655"/>
      <c r="E150" s="902">
        <v>0</v>
      </c>
      <c r="F150" s="902">
        <v>0</v>
      </c>
      <c r="G150" s="1049"/>
      <c r="H150" s="1047"/>
      <c r="I150" s="1048" t="s">
        <v>2611</v>
      </c>
      <c r="J150" s="1048"/>
      <c r="K150" s="1048"/>
      <c r="L150" s="1048"/>
      <c r="M150" s="1048" t="s">
        <v>2611</v>
      </c>
      <c r="N150" s="1048" t="s">
        <v>2611</v>
      </c>
      <c r="O150" s="1048"/>
      <c r="P150" s="1048"/>
      <c r="Q150" s="1048"/>
      <c r="R150" s="1048"/>
      <c r="S150" s="1048"/>
      <c r="T150" s="1048" t="s">
        <v>2611</v>
      </c>
      <c r="U150" s="1048" t="s">
        <v>2611</v>
      </c>
      <c r="V150" s="1048" t="s">
        <v>2611</v>
      </c>
      <c r="W150" s="1048"/>
      <c r="X150" s="1048" t="s">
        <v>2611</v>
      </c>
      <c r="Y150" s="1048"/>
      <c r="Z150" s="656" t="s">
        <v>2136</v>
      </c>
      <c r="AA150" s="182" t="s">
        <v>2611</v>
      </c>
      <c r="AB150" s="182">
        <v>1</v>
      </c>
      <c r="AC150" s="182" t="s">
        <v>2611</v>
      </c>
    </row>
    <row r="151" spans="1:29" s="182" customFormat="1" x14ac:dyDescent="0.25">
      <c r="A151" s="655">
        <v>0</v>
      </c>
      <c r="B151" s="655">
        <v>0</v>
      </c>
      <c r="C151" s="655">
        <v>0</v>
      </c>
      <c r="D151" s="655"/>
      <c r="E151" s="902">
        <v>0</v>
      </c>
      <c r="F151" s="902">
        <v>0</v>
      </c>
      <c r="G151" s="1049"/>
      <c r="H151" s="1047"/>
      <c r="I151" s="1048" t="s">
        <v>2611</v>
      </c>
      <c r="J151" s="1048"/>
      <c r="K151" s="1048"/>
      <c r="L151" s="1048"/>
      <c r="M151" s="1048" t="s">
        <v>2611</v>
      </c>
      <c r="N151" s="1048" t="s">
        <v>2611</v>
      </c>
      <c r="O151" s="1048"/>
      <c r="P151" s="1048"/>
      <c r="Q151" s="1048"/>
      <c r="R151" s="1048"/>
      <c r="S151" s="1048"/>
      <c r="T151" s="1048" t="s">
        <v>2611</v>
      </c>
      <c r="U151" s="1048" t="s">
        <v>2611</v>
      </c>
      <c r="V151" s="1048" t="s">
        <v>2611</v>
      </c>
      <c r="W151" s="1048"/>
      <c r="X151" s="1048" t="s">
        <v>2611</v>
      </c>
      <c r="Y151" s="1048"/>
      <c r="Z151" s="656" t="s">
        <v>2136</v>
      </c>
      <c r="AA151" s="182" t="s">
        <v>2611</v>
      </c>
      <c r="AB151" s="182">
        <v>1</v>
      </c>
      <c r="AC151" s="182" t="s">
        <v>2611</v>
      </c>
    </row>
    <row r="152" spans="1:29" s="182" customFormat="1" x14ac:dyDescent="0.25">
      <c r="A152" s="655">
        <v>0</v>
      </c>
      <c r="B152" s="655">
        <v>0</v>
      </c>
      <c r="C152" s="655">
        <v>0</v>
      </c>
      <c r="D152" s="655"/>
      <c r="E152" s="902">
        <v>0</v>
      </c>
      <c r="F152" s="902">
        <v>0</v>
      </c>
      <c r="G152" s="1049"/>
      <c r="H152" s="1047"/>
      <c r="I152" s="1048" t="s">
        <v>2611</v>
      </c>
      <c r="J152" s="1048"/>
      <c r="K152" s="1048"/>
      <c r="L152" s="1048"/>
      <c r="M152" s="1048" t="s">
        <v>2611</v>
      </c>
      <c r="N152" s="1048" t="s">
        <v>2611</v>
      </c>
      <c r="O152" s="1048"/>
      <c r="P152" s="1048"/>
      <c r="Q152" s="1048"/>
      <c r="R152" s="1048"/>
      <c r="S152" s="1048"/>
      <c r="T152" s="1048" t="s">
        <v>2611</v>
      </c>
      <c r="U152" s="1048" t="s">
        <v>2611</v>
      </c>
      <c r="V152" s="1048" t="s">
        <v>2611</v>
      </c>
      <c r="W152" s="1048"/>
      <c r="X152" s="1048" t="s">
        <v>2611</v>
      </c>
      <c r="Y152" s="1048"/>
      <c r="Z152" s="656" t="s">
        <v>2136</v>
      </c>
      <c r="AA152" s="182" t="s">
        <v>2611</v>
      </c>
      <c r="AB152" s="182">
        <v>1</v>
      </c>
      <c r="AC152" s="182" t="s">
        <v>2611</v>
      </c>
    </row>
    <row r="153" spans="1:29" s="182" customFormat="1" x14ac:dyDescent="0.25">
      <c r="A153" s="655">
        <v>0</v>
      </c>
      <c r="B153" s="655">
        <v>0</v>
      </c>
      <c r="C153" s="655">
        <v>0</v>
      </c>
      <c r="D153" s="655"/>
      <c r="E153" s="902">
        <v>0</v>
      </c>
      <c r="F153" s="902">
        <v>0</v>
      </c>
      <c r="G153" s="1049"/>
      <c r="H153" s="1047"/>
      <c r="I153" s="1048" t="s">
        <v>2611</v>
      </c>
      <c r="J153" s="1048"/>
      <c r="K153" s="1048"/>
      <c r="L153" s="1048"/>
      <c r="M153" s="1048" t="s">
        <v>2611</v>
      </c>
      <c r="N153" s="1048" t="s">
        <v>2611</v>
      </c>
      <c r="O153" s="1048"/>
      <c r="P153" s="1048"/>
      <c r="Q153" s="1048"/>
      <c r="R153" s="1048"/>
      <c r="S153" s="1048"/>
      <c r="T153" s="1048" t="s">
        <v>2611</v>
      </c>
      <c r="U153" s="1048" t="s">
        <v>2611</v>
      </c>
      <c r="V153" s="1048" t="s">
        <v>2611</v>
      </c>
      <c r="W153" s="1048"/>
      <c r="X153" s="1048" t="s">
        <v>2611</v>
      </c>
      <c r="Y153" s="1048"/>
      <c r="Z153" s="656" t="s">
        <v>2136</v>
      </c>
      <c r="AA153" s="182" t="s">
        <v>2611</v>
      </c>
      <c r="AB153" s="182">
        <v>1</v>
      </c>
      <c r="AC153" s="182" t="s">
        <v>2611</v>
      </c>
    </row>
    <row r="154" spans="1:29" s="182" customFormat="1" x14ac:dyDescent="0.25">
      <c r="A154" s="655">
        <v>0</v>
      </c>
      <c r="B154" s="655">
        <v>0</v>
      </c>
      <c r="C154" s="655">
        <v>0</v>
      </c>
      <c r="D154" s="655"/>
      <c r="E154" s="902">
        <v>0</v>
      </c>
      <c r="F154" s="902">
        <v>0</v>
      </c>
      <c r="G154" s="1049"/>
      <c r="H154" s="1047"/>
      <c r="I154" s="1048" t="s">
        <v>2611</v>
      </c>
      <c r="J154" s="1048"/>
      <c r="K154" s="1048"/>
      <c r="L154" s="1048"/>
      <c r="M154" s="1048" t="s">
        <v>2611</v>
      </c>
      <c r="N154" s="1048" t="s">
        <v>2611</v>
      </c>
      <c r="O154" s="1048"/>
      <c r="P154" s="1048"/>
      <c r="Q154" s="1048"/>
      <c r="R154" s="1048"/>
      <c r="S154" s="1048"/>
      <c r="T154" s="1048" t="s">
        <v>2611</v>
      </c>
      <c r="U154" s="1048" t="s">
        <v>2611</v>
      </c>
      <c r="V154" s="1048" t="s">
        <v>2611</v>
      </c>
      <c r="W154" s="1048"/>
      <c r="X154" s="1048" t="s">
        <v>2611</v>
      </c>
      <c r="Y154" s="1048"/>
      <c r="Z154" s="656" t="s">
        <v>2136</v>
      </c>
      <c r="AA154" s="182" t="s">
        <v>2611</v>
      </c>
      <c r="AB154" s="182">
        <v>1</v>
      </c>
      <c r="AC154" s="182" t="s">
        <v>2611</v>
      </c>
    </row>
    <row r="155" spans="1:29" s="182" customFormat="1" x14ac:dyDescent="0.25">
      <c r="A155" s="655">
        <v>0</v>
      </c>
      <c r="B155" s="655">
        <v>0</v>
      </c>
      <c r="C155" s="655">
        <v>0</v>
      </c>
      <c r="D155" s="655"/>
      <c r="E155" s="902">
        <v>0</v>
      </c>
      <c r="F155" s="902">
        <v>0</v>
      </c>
      <c r="G155" s="1049"/>
      <c r="H155" s="1047"/>
      <c r="I155" s="1048" t="s">
        <v>2611</v>
      </c>
      <c r="J155" s="1048"/>
      <c r="K155" s="1048"/>
      <c r="L155" s="1048"/>
      <c r="M155" s="1048" t="s">
        <v>2611</v>
      </c>
      <c r="N155" s="1048" t="s">
        <v>2611</v>
      </c>
      <c r="O155" s="1048"/>
      <c r="P155" s="1048"/>
      <c r="Q155" s="1048"/>
      <c r="R155" s="1048"/>
      <c r="S155" s="1048"/>
      <c r="T155" s="1048" t="s">
        <v>2611</v>
      </c>
      <c r="U155" s="1048" t="s">
        <v>2611</v>
      </c>
      <c r="V155" s="1048" t="s">
        <v>2611</v>
      </c>
      <c r="W155" s="1048"/>
      <c r="X155" s="1048" t="s">
        <v>2611</v>
      </c>
      <c r="Y155" s="1048"/>
      <c r="Z155" s="656" t="s">
        <v>2136</v>
      </c>
      <c r="AA155" s="182" t="s">
        <v>2611</v>
      </c>
      <c r="AB155" s="182">
        <v>1</v>
      </c>
      <c r="AC155" s="182" t="s">
        <v>2611</v>
      </c>
    </row>
    <row r="156" spans="1:29" s="182" customFormat="1" x14ac:dyDescent="0.25">
      <c r="A156" s="655">
        <v>0</v>
      </c>
      <c r="B156" s="655">
        <v>0</v>
      </c>
      <c r="C156" s="655">
        <v>0</v>
      </c>
      <c r="D156" s="655"/>
      <c r="E156" s="902">
        <v>0</v>
      </c>
      <c r="F156" s="902">
        <v>0</v>
      </c>
      <c r="G156" s="1049"/>
      <c r="H156" s="1047"/>
      <c r="I156" s="1048" t="s">
        <v>2611</v>
      </c>
      <c r="J156" s="1048"/>
      <c r="K156" s="1048"/>
      <c r="L156" s="1048"/>
      <c r="M156" s="1048" t="s">
        <v>2611</v>
      </c>
      <c r="N156" s="1048" t="s">
        <v>2611</v>
      </c>
      <c r="O156" s="1048"/>
      <c r="P156" s="1048"/>
      <c r="Q156" s="1048"/>
      <c r="R156" s="1048"/>
      <c r="S156" s="1048"/>
      <c r="T156" s="1048" t="s">
        <v>2611</v>
      </c>
      <c r="U156" s="1048" t="s">
        <v>2611</v>
      </c>
      <c r="V156" s="1048" t="s">
        <v>2611</v>
      </c>
      <c r="W156" s="1048"/>
      <c r="X156" s="1048" t="s">
        <v>2611</v>
      </c>
      <c r="Y156" s="1048"/>
      <c r="Z156" s="656" t="s">
        <v>2136</v>
      </c>
      <c r="AA156" s="182" t="s">
        <v>2611</v>
      </c>
      <c r="AB156" s="182">
        <v>1</v>
      </c>
      <c r="AC156" s="182" t="s">
        <v>2611</v>
      </c>
    </row>
    <row r="157" spans="1:29" s="182" customFormat="1" x14ac:dyDescent="0.25">
      <c r="A157" s="655">
        <v>0</v>
      </c>
      <c r="B157" s="655">
        <v>0</v>
      </c>
      <c r="C157" s="655">
        <v>0</v>
      </c>
      <c r="D157" s="655"/>
      <c r="E157" s="902">
        <v>0</v>
      </c>
      <c r="F157" s="902">
        <v>0</v>
      </c>
      <c r="G157" s="1049"/>
      <c r="H157" s="1047"/>
      <c r="I157" s="1048" t="s">
        <v>2611</v>
      </c>
      <c r="J157" s="1048"/>
      <c r="K157" s="1048"/>
      <c r="L157" s="1048"/>
      <c r="M157" s="1048" t="s">
        <v>2611</v>
      </c>
      <c r="N157" s="1048" t="s">
        <v>2611</v>
      </c>
      <c r="O157" s="1048"/>
      <c r="P157" s="1048"/>
      <c r="Q157" s="1048"/>
      <c r="R157" s="1048"/>
      <c r="S157" s="1048"/>
      <c r="T157" s="1048" t="s">
        <v>2611</v>
      </c>
      <c r="U157" s="1048" t="s">
        <v>2611</v>
      </c>
      <c r="V157" s="1048" t="s">
        <v>2611</v>
      </c>
      <c r="W157" s="1048"/>
      <c r="X157" s="1048" t="s">
        <v>2611</v>
      </c>
      <c r="Y157" s="1048"/>
      <c r="Z157" s="656" t="s">
        <v>2136</v>
      </c>
      <c r="AA157" s="182" t="s">
        <v>2611</v>
      </c>
      <c r="AB157" s="182">
        <v>1</v>
      </c>
      <c r="AC157" s="182" t="s">
        <v>2611</v>
      </c>
    </row>
    <row r="158" spans="1:29" s="182" customFormat="1" x14ac:dyDescent="0.25">
      <c r="A158" s="655">
        <v>0</v>
      </c>
      <c r="B158" s="655">
        <v>0</v>
      </c>
      <c r="C158" s="655">
        <v>0</v>
      </c>
      <c r="D158" s="655"/>
      <c r="E158" s="902">
        <v>0</v>
      </c>
      <c r="F158" s="902">
        <v>0</v>
      </c>
      <c r="G158" s="1049"/>
      <c r="H158" s="1047"/>
      <c r="I158" s="1048" t="s">
        <v>2611</v>
      </c>
      <c r="J158" s="1048"/>
      <c r="K158" s="1048"/>
      <c r="L158" s="1048"/>
      <c r="M158" s="1048" t="s">
        <v>2611</v>
      </c>
      <c r="N158" s="1048" t="s">
        <v>2611</v>
      </c>
      <c r="O158" s="1048"/>
      <c r="P158" s="1048"/>
      <c r="Q158" s="1048"/>
      <c r="R158" s="1048"/>
      <c r="S158" s="1048"/>
      <c r="T158" s="1048" t="s">
        <v>2611</v>
      </c>
      <c r="U158" s="1048" t="s">
        <v>2611</v>
      </c>
      <c r="V158" s="1048" t="s">
        <v>2611</v>
      </c>
      <c r="W158" s="1048"/>
      <c r="X158" s="1048" t="s">
        <v>2611</v>
      </c>
      <c r="Y158" s="1048"/>
      <c r="Z158" s="656" t="s">
        <v>2136</v>
      </c>
      <c r="AA158" s="182" t="s">
        <v>2611</v>
      </c>
      <c r="AB158" s="182">
        <v>1</v>
      </c>
      <c r="AC158" s="182" t="s">
        <v>2611</v>
      </c>
    </row>
    <row r="159" spans="1:29" s="182" customFormat="1" x14ac:dyDescent="0.25">
      <c r="A159" s="655">
        <v>0</v>
      </c>
      <c r="B159" s="655">
        <v>0</v>
      </c>
      <c r="C159" s="655">
        <v>0</v>
      </c>
      <c r="D159" s="655"/>
      <c r="E159" s="902">
        <v>0</v>
      </c>
      <c r="F159" s="902">
        <v>0</v>
      </c>
      <c r="G159" s="1049"/>
      <c r="H159" s="1047"/>
      <c r="I159" s="1048" t="s">
        <v>2611</v>
      </c>
      <c r="J159" s="1048"/>
      <c r="K159" s="1048"/>
      <c r="L159" s="1048"/>
      <c r="M159" s="1048" t="s">
        <v>2611</v>
      </c>
      <c r="N159" s="1048" t="s">
        <v>2611</v>
      </c>
      <c r="O159" s="1048"/>
      <c r="P159" s="1048"/>
      <c r="Q159" s="1048"/>
      <c r="R159" s="1048"/>
      <c r="S159" s="1048"/>
      <c r="T159" s="1048" t="s">
        <v>2611</v>
      </c>
      <c r="U159" s="1048" t="s">
        <v>2611</v>
      </c>
      <c r="V159" s="1048" t="s">
        <v>2611</v>
      </c>
      <c r="W159" s="1048"/>
      <c r="X159" s="1048" t="s">
        <v>2611</v>
      </c>
      <c r="Y159" s="1048"/>
      <c r="Z159" s="656" t="s">
        <v>2136</v>
      </c>
      <c r="AA159" s="182" t="s">
        <v>2611</v>
      </c>
      <c r="AB159" s="182">
        <v>1</v>
      </c>
      <c r="AC159" s="182" t="s">
        <v>2611</v>
      </c>
    </row>
    <row r="160" spans="1:29" s="182" customFormat="1" x14ac:dyDescent="0.25">
      <c r="A160" s="655">
        <v>0</v>
      </c>
      <c r="B160" s="655">
        <v>0</v>
      </c>
      <c r="C160" s="655">
        <v>0</v>
      </c>
      <c r="D160" s="655"/>
      <c r="E160" s="902">
        <v>0</v>
      </c>
      <c r="F160" s="902">
        <v>0</v>
      </c>
      <c r="G160" s="1049"/>
      <c r="H160" s="1047"/>
      <c r="I160" s="1048" t="s">
        <v>2611</v>
      </c>
      <c r="J160" s="1048"/>
      <c r="K160" s="1048"/>
      <c r="L160" s="1048"/>
      <c r="M160" s="1048" t="s">
        <v>2611</v>
      </c>
      <c r="N160" s="1048" t="s">
        <v>2611</v>
      </c>
      <c r="O160" s="1048"/>
      <c r="P160" s="1048"/>
      <c r="Q160" s="1048"/>
      <c r="R160" s="1048"/>
      <c r="S160" s="1048"/>
      <c r="T160" s="1048" t="s">
        <v>2611</v>
      </c>
      <c r="U160" s="1048" t="s">
        <v>2611</v>
      </c>
      <c r="V160" s="1048" t="s">
        <v>2611</v>
      </c>
      <c r="W160" s="1048"/>
      <c r="X160" s="1048" t="s">
        <v>2611</v>
      </c>
      <c r="Y160" s="1048"/>
      <c r="Z160" s="656" t="s">
        <v>2136</v>
      </c>
      <c r="AA160" s="182" t="s">
        <v>2611</v>
      </c>
      <c r="AB160" s="182">
        <v>1</v>
      </c>
      <c r="AC160" s="182" t="s">
        <v>2611</v>
      </c>
    </row>
    <row r="161" spans="1:29" s="182" customFormat="1" x14ac:dyDescent="0.25">
      <c r="A161" s="655">
        <v>0</v>
      </c>
      <c r="B161" s="655">
        <v>0</v>
      </c>
      <c r="C161" s="655">
        <v>0</v>
      </c>
      <c r="D161" s="655"/>
      <c r="E161" s="902">
        <v>0</v>
      </c>
      <c r="F161" s="902">
        <v>0</v>
      </c>
      <c r="G161" s="1049"/>
      <c r="H161" s="1047"/>
      <c r="I161" s="1048" t="s">
        <v>2611</v>
      </c>
      <c r="J161" s="1048"/>
      <c r="K161" s="1048"/>
      <c r="L161" s="1048"/>
      <c r="M161" s="1048" t="s">
        <v>2611</v>
      </c>
      <c r="N161" s="1048" t="s">
        <v>2611</v>
      </c>
      <c r="O161" s="1048"/>
      <c r="P161" s="1048"/>
      <c r="Q161" s="1048"/>
      <c r="R161" s="1048"/>
      <c r="S161" s="1048"/>
      <c r="T161" s="1048" t="s">
        <v>2611</v>
      </c>
      <c r="U161" s="1048" t="s">
        <v>2611</v>
      </c>
      <c r="V161" s="1048" t="s">
        <v>2611</v>
      </c>
      <c r="W161" s="1048"/>
      <c r="X161" s="1048" t="s">
        <v>2611</v>
      </c>
      <c r="Y161" s="1048"/>
      <c r="Z161" s="656" t="s">
        <v>2136</v>
      </c>
      <c r="AA161" s="182" t="s">
        <v>2611</v>
      </c>
      <c r="AB161" s="182">
        <v>1</v>
      </c>
      <c r="AC161" s="182" t="s">
        <v>2611</v>
      </c>
    </row>
    <row r="162" spans="1:29" s="182" customFormat="1" x14ac:dyDescent="0.25">
      <c r="A162" s="655">
        <v>0</v>
      </c>
      <c r="B162" s="655">
        <v>0</v>
      </c>
      <c r="C162" s="655">
        <v>0</v>
      </c>
      <c r="D162" s="655"/>
      <c r="E162" s="902">
        <v>0</v>
      </c>
      <c r="F162" s="902">
        <v>0</v>
      </c>
      <c r="G162" s="1049"/>
      <c r="H162" s="1047"/>
      <c r="I162" s="1048" t="s">
        <v>2611</v>
      </c>
      <c r="J162" s="1048"/>
      <c r="K162" s="1048"/>
      <c r="L162" s="1048"/>
      <c r="M162" s="1048" t="s">
        <v>2611</v>
      </c>
      <c r="N162" s="1048" t="s">
        <v>2611</v>
      </c>
      <c r="O162" s="1048"/>
      <c r="P162" s="1048"/>
      <c r="Q162" s="1048"/>
      <c r="R162" s="1048"/>
      <c r="S162" s="1048"/>
      <c r="T162" s="1048" t="s">
        <v>2611</v>
      </c>
      <c r="U162" s="1048" t="s">
        <v>2611</v>
      </c>
      <c r="V162" s="1048" t="s">
        <v>2611</v>
      </c>
      <c r="W162" s="1048"/>
      <c r="X162" s="1048" t="s">
        <v>2611</v>
      </c>
      <c r="Y162" s="1048"/>
      <c r="Z162" s="656" t="s">
        <v>2136</v>
      </c>
      <c r="AA162" s="182" t="s">
        <v>2611</v>
      </c>
      <c r="AB162" s="182">
        <v>1</v>
      </c>
      <c r="AC162" s="182" t="s">
        <v>2611</v>
      </c>
    </row>
    <row r="163" spans="1:29" s="182" customFormat="1" x14ac:dyDescent="0.25">
      <c r="A163" s="655">
        <v>0</v>
      </c>
      <c r="B163" s="655">
        <v>0</v>
      </c>
      <c r="C163" s="655">
        <v>0</v>
      </c>
      <c r="D163" s="655"/>
      <c r="E163" s="902">
        <v>0</v>
      </c>
      <c r="F163" s="902">
        <v>0</v>
      </c>
      <c r="G163" s="1049"/>
      <c r="H163" s="1047"/>
      <c r="I163" s="1048" t="s">
        <v>2611</v>
      </c>
      <c r="J163" s="1048"/>
      <c r="K163" s="1048"/>
      <c r="L163" s="1048"/>
      <c r="M163" s="1048" t="s">
        <v>2611</v>
      </c>
      <c r="N163" s="1048" t="s">
        <v>2611</v>
      </c>
      <c r="O163" s="1048"/>
      <c r="P163" s="1048"/>
      <c r="Q163" s="1048"/>
      <c r="R163" s="1048"/>
      <c r="S163" s="1048"/>
      <c r="T163" s="1048" t="s">
        <v>2611</v>
      </c>
      <c r="U163" s="1048" t="s">
        <v>2611</v>
      </c>
      <c r="V163" s="1048" t="s">
        <v>2611</v>
      </c>
      <c r="W163" s="1048"/>
      <c r="X163" s="1048" t="s">
        <v>2611</v>
      </c>
      <c r="Y163" s="1048"/>
      <c r="Z163" s="656" t="s">
        <v>2136</v>
      </c>
      <c r="AA163" s="182" t="s">
        <v>2611</v>
      </c>
      <c r="AB163" s="182">
        <v>1</v>
      </c>
      <c r="AC163" s="182" t="s">
        <v>2611</v>
      </c>
    </row>
    <row r="164" spans="1:29" s="182" customFormat="1" x14ac:dyDescent="0.25">
      <c r="A164" s="655">
        <v>0</v>
      </c>
      <c r="B164" s="655">
        <v>0</v>
      </c>
      <c r="C164" s="655">
        <v>0</v>
      </c>
      <c r="D164" s="655"/>
      <c r="E164" s="902">
        <v>0</v>
      </c>
      <c r="F164" s="902">
        <v>0</v>
      </c>
      <c r="G164" s="1049"/>
      <c r="H164" s="1047"/>
      <c r="I164" s="1048" t="s">
        <v>2611</v>
      </c>
      <c r="J164" s="1048"/>
      <c r="K164" s="1048"/>
      <c r="L164" s="1048"/>
      <c r="M164" s="1048" t="s">
        <v>2611</v>
      </c>
      <c r="N164" s="1048" t="s">
        <v>2611</v>
      </c>
      <c r="O164" s="1048"/>
      <c r="P164" s="1048"/>
      <c r="Q164" s="1048"/>
      <c r="R164" s="1048"/>
      <c r="S164" s="1048"/>
      <c r="T164" s="1048" t="s">
        <v>2611</v>
      </c>
      <c r="U164" s="1048" t="s">
        <v>2611</v>
      </c>
      <c r="V164" s="1048" t="s">
        <v>2611</v>
      </c>
      <c r="W164" s="1048"/>
      <c r="X164" s="1048" t="s">
        <v>2611</v>
      </c>
      <c r="Y164" s="1048"/>
      <c r="Z164" s="656" t="s">
        <v>2136</v>
      </c>
      <c r="AA164" s="182" t="s">
        <v>2611</v>
      </c>
      <c r="AB164" s="182">
        <v>1</v>
      </c>
      <c r="AC164" s="182" t="s">
        <v>2611</v>
      </c>
    </row>
    <row r="165" spans="1:29" s="182" customFormat="1" x14ac:dyDescent="0.25">
      <c r="A165" s="655">
        <v>0</v>
      </c>
      <c r="B165" s="655">
        <v>0</v>
      </c>
      <c r="C165" s="655">
        <v>0</v>
      </c>
      <c r="D165" s="655"/>
      <c r="E165" s="902">
        <v>0</v>
      </c>
      <c r="F165" s="902">
        <v>0</v>
      </c>
      <c r="G165" s="1049"/>
      <c r="H165" s="1047"/>
      <c r="I165" s="1048" t="s">
        <v>2611</v>
      </c>
      <c r="J165" s="1048"/>
      <c r="K165" s="1048"/>
      <c r="L165" s="1048"/>
      <c r="M165" s="1048" t="s">
        <v>2611</v>
      </c>
      <c r="N165" s="1048" t="s">
        <v>2611</v>
      </c>
      <c r="O165" s="1048"/>
      <c r="P165" s="1048"/>
      <c r="Q165" s="1048"/>
      <c r="R165" s="1048"/>
      <c r="S165" s="1048"/>
      <c r="T165" s="1048" t="s">
        <v>2611</v>
      </c>
      <c r="U165" s="1048" t="s">
        <v>2611</v>
      </c>
      <c r="V165" s="1048" t="s">
        <v>2611</v>
      </c>
      <c r="W165" s="1048"/>
      <c r="X165" s="1048" t="s">
        <v>2611</v>
      </c>
      <c r="Y165" s="1048"/>
      <c r="Z165" s="656" t="s">
        <v>2136</v>
      </c>
      <c r="AA165" s="182" t="s">
        <v>2611</v>
      </c>
      <c r="AB165" s="182">
        <v>1</v>
      </c>
      <c r="AC165" s="182" t="s">
        <v>2611</v>
      </c>
    </row>
    <row r="166" spans="1:29" s="182" customFormat="1" x14ac:dyDescent="0.25">
      <c r="A166" s="655">
        <v>0</v>
      </c>
      <c r="B166" s="655">
        <v>0</v>
      </c>
      <c r="C166" s="655">
        <v>0</v>
      </c>
      <c r="D166" s="655"/>
      <c r="E166" s="902">
        <v>0</v>
      </c>
      <c r="F166" s="902">
        <v>0</v>
      </c>
      <c r="G166" s="1049"/>
      <c r="H166" s="1047"/>
      <c r="I166" s="1048" t="s">
        <v>2611</v>
      </c>
      <c r="J166" s="1048"/>
      <c r="K166" s="1048"/>
      <c r="L166" s="1048"/>
      <c r="M166" s="1048" t="s">
        <v>2611</v>
      </c>
      <c r="N166" s="1048" t="s">
        <v>2611</v>
      </c>
      <c r="O166" s="1048"/>
      <c r="P166" s="1048"/>
      <c r="Q166" s="1048"/>
      <c r="R166" s="1048"/>
      <c r="S166" s="1048"/>
      <c r="T166" s="1048" t="s">
        <v>2611</v>
      </c>
      <c r="U166" s="1048" t="s">
        <v>2611</v>
      </c>
      <c r="V166" s="1048" t="s">
        <v>2611</v>
      </c>
      <c r="W166" s="1048"/>
      <c r="X166" s="1048" t="s">
        <v>2611</v>
      </c>
      <c r="Y166" s="1048"/>
      <c r="Z166" s="656" t="s">
        <v>2136</v>
      </c>
      <c r="AA166" s="182" t="s">
        <v>2611</v>
      </c>
      <c r="AB166" s="182">
        <v>1</v>
      </c>
      <c r="AC166" s="182" t="s">
        <v>2611</v>
      </c>
    </row>
    <row r="167" spans="1:29" s="182" customFormat="1" x14ac:dyDescent="0.25">
      <c r="A167" s="655">
        <v>0</v>
      </c>
      <c r="B167" s="655">
        <v>0</v>
      </c>
      <c r="C167" s="655">
        <v>0</v>
      </c>
      <c r="D167" s="655"/>
      <c r="E167" s="902">
        <v>0</v>
      </c>
      <c r="F167" s="902">
        <v>0</v>
      </c>
      <c r="G167" s="1049"/>
      <c r="H167" s="1047"/>
      <c r="I167" s="1048" t="s">
        <v>2611</v>
      </c>
      <c r="J167" s="1048"/>
      <c r="K167" s="1048"/>
      <c r="L167" s="1048"/>
      <c r="M167" s="1048" t="s">
        <v>2611</v>
      </c>
      <c r="N167" s="1048" t="s">
        <v>2611</v>
      </c>
      <c r="O167" s="1048"/>
      <c r="P167" s="1048"/>
      <c r="Q167" s="1048"/>
      <c r="R167" s="1048"/>
      <c r="S167" s="1048"/>
      <c r="T167" s="1048" t="s">
        <v>2611</v>
      </c>
      <c r="U167" s="1048" t="s">
        <v>2611</v>
      </c>
      <c r="V167" s="1048" t="s">
        <v>2611</v>
      </c>
      <c r="W167" s="1048"/>
      <c r="X167" s="1048" t="s">
        <v>2611</v>
      </c>
      <c r="Y167" s="1048"/>
      <c r="Z167" s="656" t="s">
        <v>2136</v>
      </c>
      <c r="AA167" s="182" t="s">
        <v>2611</v>
      </c>
      <c r="AB167" s="182">
        <v>1</v>
      </c>
      <c r="AC167" s="182" t="s">
        <v>2611</v>
      </c>
    </row>
    <row r="168" spans="1:29" s="182" customFormat="1" x14ac:dyDescent="0.25">
      <c r="A168" s="655">
        <v>0</v>
      </c>
      <c r="B168" s="655">
        <v>0</v>
      </c>
      <c r="C168" s="655">
        <v>0</v>
      </c>
      <c r="D168" s="655"/>
      <c r="E168" s="902">
        <v>0</v>
      </c>
      <c r="F168" s="902">
        <v>0</v>
      </c>
      <c r="G168" s="1049"/>
      <c r="H168" s="1047"/>
      <c r="I168" s="1048" t="s">
        <v>2611</v>
      </c>
      <c r="J168" s="1048"/>
      <c r="K168" s="1048"/>
      <c r="L168" s="1048"/>
      <c r="M168" s="1048" t="s">
        <v>2611</v>
      </c>
      <c r="N168" s="1048" t="s">
        <v>2611</v>
      </c>
      <c r="O168" s="1048"/>
      <c r="P168" s="1048"/>
      <c r="Q168" s="1048"/>
      <c r="R168" s="1048"/>
      <c r="S168" s="1048"/>
      <c r="T168" s="1048" t="s">
        <v>2611</v>
      </c>
      <c r="U168" s="1048" t="s">
        <v>2611</v>
      </c>
      <c r="V168" s="1048" t="s">
        <v>2611</v>
      </c>
      <c r="W168" s="1048"/>
      <c r="X168" s="1048" t="s">
        <v>2611</v>
      </c>
      <c r="Y168" s="1048"/>
      <c r="Z168" s="656" t="s">
        <v>2136</v>
      </c>
      <c r="AA168" s="182" t="s">
        <v>2611</v>
      </c>
      <c r="AB168" s="182">
        <v>1</v>
      </c>
      <c r="AC168" s="182" t="s">
        <v>2611</v>
      </c>
    </row>
    <row r="169" spans="1:29" s="182" customFormat="1" x14ac:dyDescent="0.25">
      <c r="A169" s="655">
        <v>0</v>
      </c>
      <c r="B169" s="655">
        <v>0</v>
      </c>
      <c r="C169" s="655">
        <v>0</v>
      </c>
      <c r="D169" s="655"/>
      <c r="E169" s="902">
        <v>0</v>
      </c>
      <c r="F169" s="902">
        <v>0</v>
      </c>
      <c r="G169" s="1049"/>
      <c r="H169" s="1047"/>
      <c r="I169" s="1048" t="s">
        <v>2611</v>
      </c>
      <c r="J169" s="1048"/>
      <c r="K169" s="1048"/>
      <c r="L169" s="1048"/>
      <c r="M169" s="1048" t="s">
        <v>2611</v>
      </c>
      <c r="N169" s="1048" t="s">
        <v>2611</v>
      </c>
      <c r="O169" s="1048"/>
      <c r="P169" s="1048"/>
      <c r="Q169" s="1048"/>
      <c r="R169" s="1048"/>
      <c r="S169" s="1048"/>
      <c r="T169" s="1048" t="s">
        <v>2611</v>
      </c>
      <c r="U169" s="1048" t="s">
        <v>2611</v>
      </c>
      <c r="V169" s="1048" t="s">
        <v>2611</v>
      </c>
      <c r="W169" s="1048"/>
      <c r="X169" s="1048" t="s">
        <v>2611</v>
      </c>
      <c r="Y169" s="1048"/>
      <c r="Z169" s="656" t="s">
        <v>2136</v>
      </c>
      <c r="AA169" s="182" t="s">
        <v>2611</v>
      </c>
      <c r="AB169" s="182">
        <v>1</v>
      </c>
      <c r="AC169" s="182" t="s">
        <v>2611</v>
      </c>
    </row>
    <row r="170" spans="1:29" s="182" customFormat="1" x14ac:dyDescent="0.25">
      <c r="A170" s="655">
        <v>0</v>
      </c>
      <c r="B170" s="655">
        <v>0</v>
      </c>
      <c r="C170" s="655">
        <v>0</v>
      </c>
      <c r="D170" s="655"/>
      <c r="E170" s="902">
        <v>0</v>
      </c>
      <c r="F170" s="902">
        <v>0</v>
      </c>
      <c r="G170" s="1049"/>
      <c r="H170" s="1047"/>
      <c r="I170" s="1048" t="s">
        <v>2611</v>
      </c>
      <c r="J170" s="1048"/>
      <c r="K170" s="1048"/>
      <c r="L170" s="1048"/>
      <c r="M170" s="1048" t="s">
        <v>2611</v>
      </c>
      <c r="N170" s="1048" t="s">
        <v>2611</v>
      </c>
      <c r="O170" s="1048"/>
      <c r="P170" s="1048"/>
      <c r="Q170" s="1048"/>
      <c r="R170" s="1048"/>
      <c r="S170" s="1048"/>
      <c r="T170" s="1048" t="s">
        <v>2611</v>
      </c>
      <c r="U170" s="1048" t="s">
        <v>2611</v>
      </c>
      <c r="V170" s="1048" t="s">
        <v>2611</v>
      </c>
      <c r="W170" s="1048"/>
      <c r="X170" s="1048" t="s">
        <v>2611</v>
      </c>
      <c r="Y170" s="1048"/>
      <c r="Z170" s="656" t="s">
        <v>2136</v>
      </c>
      <c r="AA170" s="182" t="s">
        <v>2611</v>
      </c>
      <c r="AB170" s="182">
        <v>1</v>
      </c>
      <c r="AC170" s="182" t="s">
        <v>2611</v>
      </c>
    </row>
    <row r="171" spans="1:29" s="182" customFormat="1" x14ac:dyDescent="0.25">
      <c r="A171" s="655">
        <v>0</v>
      </c>
      <c r="B171" s="655">
        <v>0</v>
      </c>
      <c r="C171" s="655">
        <v>0</v>
      </c>
      <c r="D171" s="655"/>
      <c r="E171" s="902">
        <v>0</v>
      </c>
      <c r="F171" s="902">
        <v>0</v>
      </c>
      <c r="G171" s="1049"/>
      <c r="H171" s="1047"/>
      <c r="I171" s="1048" t="s">
        <v>2611</v>
      </c>
      <c r="J171" s="1048"/>
      <c r="K171" s="1048"/>
      <c r="L171" s="1048"/>
      <c r="M171" s="1048" t="s">
        <v>2611</v>
      </c>
      <c r="N171" s="1048" t="s">
        <v>2611</v>
      </c>
      <c r="O171" s="1048"/>
      <c r="P171" s="1048"/>
      <c r="Q171" s="1048"/>
      <c r="R171" s="1048"/>
      <c r="S171" s="1048"/>
      <c r="T171" s="1048" t="s">
        <v>2611</v>
      </c>
      <c r="U171" s="1048" t="s">
        <v>2611</v>
      </c>
      <c r="V171" s="1048" t="s">
        <v>2611</v>
      </c>
      <c r="W171" s="1048"/>
      <c r="X171" s="1048" t="s">
        <v>2611</v>
      </c>
      <c r="Y171" s="1048"/>
      <c r="Z171" s="656" t="s">
        <v>2136</v>
      </c>
      <c r="AA171" s="182" t="s">
        <v>2611</v>
      </c>
      <c r="AB171" s="182">
        <v>1</v>
      </c>
      <c r="AC171" s="182" t="s">
        <v>2611</v>
      </c>
    </row>
    <row r="172" spans="1:29" s="182" customFormat="1" x14ac:dyDescent="0.25">
      <c r="A172" s="655">
        <v>0</v>
      </c>
      <c r="B172" s="655">
        <v>0</v>
      </c>
      <c r="C172" s="655">
        <v>0</v>
      </c>
      <c r="D172" s="655"/>
      <c r="E172" s="902">
        <v>0</v>
      </c>
      <c r="F172" s="902">
        <v>0</v>
      </c>
      <c r="G172" s="1049"/>
      <c r="H172" s="1047"/>
      <c r="I172" s="1048" t="s">
        <v>2611</v>
      </c>
      <c r="J172" s="1048"/>
      <c r="K172" s="1048"/>
      <c r="L172" s="1048"/>
      <c r="M172" s="1048" t="s">
        <v>2611</v>
      </c>
      <c r="N172" s="1048" t="s">
        <v>2611</v>
      </c>
      <c r="O172" s="1048"/>
      <c r="P172" s="1048"/>
      <c r="Q172" s="1048"/>
      <c r="R172" s="1048"/>
      <c r="S172" s="1048"/>
      <c r="T172" s="1048" t="s">
        <v>2611</v>
      </c>
      <c r="U172" s="1048" t="s">
        <v>2611</v>
      </c>
      <c r="V172" s="1048" t="s">
        <v>2611</v>
      </c>
      <c r="W172" s="1048"/>
      <c r="X172" s="1048" t="s">
        <v>2611</v>
      </c>
      <c r="Y172" s="1048"/>
      <c r="Z172" s="656" t="s">
        <v>2136</v>
      </c>
      <c r="AA172" s="182" t="s">
        <v>2611</v>
      </c>
      <c r="AB172" s="182">
        <v>1</v>
      </c>
      <c r="AC172" s="182" t="s">
        <v>2611</v>
      </c>
    </row>
    <row r="173" spans="1:29" s="182" customFormat="1" x14ac:dyDescent="0.25">
      <c r="A173" s="655">
        <v>0</v>
      </c>
      <c r="B173" s="655">
        <v>0</v>
      </c>
      <c r="C173" s="655">
        <v>0</v>
      </c>
      <c r="D173" s="655"/>
      <c r="E173" s="902">
        <v>0</v>
      </c>
      <c r="F173" s="902">
        <v>0</v>
      </c>
      <c r="G173" s="1049"/>
      <c r="H173" s="1047"/>
      <c r="I173" s="1048" t="s">
        <v>2611</v>
      </c>
      <c r="J173" s="1048"/>
      <c r="K173" s="1048"/>
      <c r="L173" s="1048"/>
      <c r="M173" s="1048" t="s">
        <v>2611</v>
      </c>
      <c r="N173" s="1048" t="s">
        <v>2611</v>
      </c>
      <c r="O173" s="1048"/>
      <c r="P173" s="1048"/>
      <c r="Q173" s="1048"/>
      <c r="R173" s="1048"/>
      <c r="S173" s="1048"/>
      <c r="T173" s="1048" t="s">
        <v>2611</v>
      </c>
      <c r="U173" s="1048" t="s">
        <v>2611</v>
      </c>
      <c r="V173" s="1048" t="s">
        <v>2611</v>
      </c>
      <c r="W173" s="1048"/>
      <c r="X173" s="1048" t="s">
        <v>2611</v>
      </c>
      <c r="Y173" s="1048"/>
      <c r="Z173" s="656" t="s">
        <v>2136</v>
      </c>
      <c r="AA173" s="182" t="s">
        <v>2611</v>
      </c>
      <c r="AB173" s="182">
        <v>1</v>
      </c>
      <c r="AC173" s="182" t="s">
        <v>2611</v>
      </c>
    </row>
    <row r="174" spans="1:29" s="182" customFormat="1" x14ac:dyDescent="0.25">
      <c r="A174" s="655">
        <v>0</v>
      </c>
      <c r="B174" s="655">
        <v>0</v>
      </c>
      <c r="C174" s="655">
        <v>0</v>
      </c>
      <c r="D174" s="655"/>
      <c r="E174" s="902">
        <v>0</v>
      </c>
      <c r="F174" s="902">
        <v>0</v>
      </c>
      <c r="G174" s="1049"/>
      <c r="H174" s="1047"/>
      <c r="I174" s="1048" t="s">
        <v>2611</v>
      </c>
      <c r="J174" s="1048"/>
      <c r="K174" s="1048"/>
      <c r="L174" s="1048"/>
      <c r="M174" s="1048" t="s">
        <v>2611</v>
      </c>
      <c r="N174" s="1048" t="s">
        <v>2611</v>
      </c>
      <c r="O174" s="1048"/>
      <c r="P174" s="1048"/>
      <c r="Q174" s="1048"/>
      <c r="R174" s="1048"/>
      <c r="S174" s="1048"/>
      <c r="T174" s="1048" t="s">
        <v>2611</v>
      </c>
      <c r="U174" s="1048" t="s">
        <v>2611</v>
      </c>
      <c r="V174" s="1048" t="s">
        <v>2611</v>
      </c>
      <c r="W174" s="1048"/>
      <c r="X174" s="1048" t="s">
        <v>2611</v>
      </c>
      <c r="Y174" s="1048"/>
      <c r="Z174" s="656" t="s">
        <v>2136</v>
      </c>
      <c r="AA174" s="182" t="s">
        <v>2611</v>
      </c>
      <c r="AB174" s="182">
        <v>1</v>
      </c>
      <c r="AC174" s="182" t="s">
        <v>2611</v>
      </c>
    </row>
    <row r="175" spans="1:29" s="182" customFormat="1" x14ac:dyDescent="0.25">
      <c r="A175" s="655">
        <v>0</v>
      </c>
      <c r="B175" s="655">
        <v>0</v>
      </c>
      <c r="C175" s="655">
        <v>0</v>
      </c>
      <c r="D175" s="655"/>
      <c r="E175" s="902">
        <v>0</v>
      </c>
      <c r="F175" s="902">
        <v>0</v>
      </c>
      <c r="G175" s="1049"/>
      <c r="H175" s="1047"/>
      <c r="I175" s="1048" t="s">
        <v>2611</v>
      </c>
      <c r="J175" s="1048"/>
      <c r="K175" s="1048"/>
      <c r="L175" s="1048"/>
      <c r="M175" s="1048" t="s">
        <v>2611</v>
      </c>
      <c r="N175" s="1048" t="s">
        <v>2611</v>
      </c>
      <c r="O175" s="1048"/>
      <c r="P175" s="1048"/>
      <c r="Q175" s="1048"/>
      <c r="R175" s="1048"/>
      <c r="S175" s="1048"/>
      <c r="T175" s="1048" t="s">
        <v>2611</v>
      </c>
      <c r="U175" s="1048" t="s">
        <v>2611</v>
      </c>
      <c r="V175" s="1048" t="s">
        <v>2611</v>
      </c>
      <c r="W175" s="1048"/>
      <c r="X175" s="1048" t="s">
        <v>2611</v>
      </c>
      <c r="Y175" s="1048"/>
      <c r="Z175" s="656" t="s">
        <v>2136</v>
      </c>
      <c r="AA175" s="182" t="s">
        <v>2611</v>
      </c>
      <c r="AB175" s="182">
        <v>1</v>
      </c>
      <c r="AC175" s="182" t="s">
        <v>2611</v>
      </c>
    </row>
    <row r="176" spans="1:29" s="182" customFormat="1" x14ac:dyDescent="0.25">
      <c r="A176" s="655">
        <v>0</v>
      </c>
      <c r="B176" s="655">
        <v>0</v>
      </c>
      <c r="C176" s="655">
        <v>0</v>
      </c>
      <c r="D176" s="655"/>
      <c r="E176" s="902">
        <v>0</v>
      </c>
      <c r="F176" s="902">
        <v>0</v>
      </c>
      <c r="G176" s="1049"/>
      <c r="H176" s="1047"/>
      <c r="I176" s="1048" t="s">
        <v>2611</v>
      </c>
      <c r="J176" s="1048"/>
      <c r="K176" s="1048"/>
      <c r="L176" s="1048"/>
      <c r="M176" s="1048" t="s">
        <v>2611</v>
      </c>
      <c r="N176" s="1048" t="s">
        <v>2611</v>
      </c>
      <c r="O176" s="1048"/>
      <c r="P176" s="1048"/>
      <c r="Q176" s="1048"/>
      <c r="R176" s="1048"/>
      <c r="S176" s="1048"/>
      <c r="T176" s="1048" t="s">
        <v>2611</v>
      </c>
      <c r="U176" s="1048" t="s">
        <v>2611</v>
      </c>
      <c r="V176" s="1048" t="s">
        <v>2611</v>
      </c>
      <c r="W176" s="1048"/>
      <c r="X176" s="1048" t="s">
        <v>2611</v>
      </c>
      <c r="Y176" s="1048"/>
      <c r="Z176" s="656" t="s">
        <v>2136</v>
      </c>
      <c r="AA176" s="182" t="s">
        <v>2611</v>
      </c>
      <c r="AB176" s="182">
        <v>1</v>
      </c>
      <c r="AC176" s="182" t="s">
        <v>2611</v>
      </c>
    </row>
    <row r="177" spans="1:29" s="182" customFormat="1" x14ac:dyDescent="0.25">
      <c r="A177" s="655">
        <v>0</v>
      </c>
      <c r="B177" s="655">
        <v>0</v>
      </c>
      <c r="C177" s="655">
        <v>0</v>
      </c>
      <c r="D177" s="655"/>
      <c r="E177" s="902">
        <v>0</v>
      </c>
      <c r="F177" s="902">
        <v>0</v>
      </c>
      <c r="G177" s="1049"/>
      <c r="H177" s="1047"/>
      <c r="I177" s="1048" t="s">
        <v>2611</v>
      </c>
      <c r="J177" s="1048"/>
      <c r="K177" s="1048"/>
      <c r="L177" s="1048"/>
      <c r="M177" s="1048" t="s">
        <v>2611</v>
      </c>
      <c r="N177" s="1048" t="s">
        <v>2611</v>
      </c>
      <c r="O177" s="1048"/>
      <c r="P177" s="1048"/>
      <c r="Q177" s="1048"/>
      <c r="R177" s="1048"/>
      <c r="S177" s="1048"/>
      <c r="T177" s="1048" t="s">
        <v>2611</v>
      </c>
      <c r="U177" s="1048" t="s">
        <v>2611</v>
      </c>
      <c r="V177" s="1048" t="s">
        <v>2611</v>
      </c>
      <c r="W177" s="1048"/>
      <c r="X177" s="1048" t="s">
        <v>2611</v>
      </c>
      <c r="Y177" s="1048"/>
      <c r="Z177" s="656" t="s">
        <v>2136</v>
      </c>
      <c r="AA177" s="182" t="s">
        <v>2611</v>
      </c>
      <c r="AB177" s="182">
        <v>1</v>
      </c>
      <c r="AC177" s="182" t="s">
        <v>2611</v>
      </c>
    </row>
    <row r="178" spans="1:29" s="182" customFormat="1" x14ac:dyDescent="0.25">
      <c r="A178" s="655">
        <v>0</v>
      </c>
      <c r="B178" s="655">
        <v>0</v>
      </c>
      <c r="C178" s="655">
        <v>0</v>
      </c>
      <c r="D178" s="655"/>
      <c r="E178" s="902">
        <v>0</v>
      </c>
      <c r="F178" s="902">
        <v>0</v>
      </c>
      <c r="G178" s="1049"/>
      <c r="H178" s="1047"/>
      <c r="I178" s="1048" t="s">
        <v>2611</v>
      </c>
      <c r="J178" s="1048"/>
      <c r="K178" s="1048"/>
      <c r="L178" s="1048"/>
      <c r="M178" s="1048" t="s">
        <v>2611</v>
      </c>
      <c r="N178" s="1048" t="s">
        <v>2611</v>
      </c>
      <c r="O178" s="1048"/>
      <c r="P178" s="1048"/>
      <c r="Q178" s="1048"/>
      <c r="R178" s="1048"/>
      <c r="S178" s="1048"/>
      <c r="T178" s="1048" t="s">
        <v>2611</v>
      </c>
      <c r="U178" s="1048" t="s">
        <v>2611</v>
      </c>
      <c r="V178" s="1048" t="s">
        <v>2611</v>
      </c>
      <c r="W178" s="1048"/>
      <c r="X178" s="1048" t="s">
        <v>2611</v>
      </c>
      <c r="Y178" s="1048"/>
      <c r="Z178" s="656" t="s">
        <v>2136</v>
      </c>
      <c r="AA178" s="182" t="s">
        <v>2611</v>
      </c>
      <c r="AB178" s="182">
        <v>1</v>
      </c>
      <c r="AC178" s="182" t="s">
        <v>2611</v>
      </c>
    </row>
    <row r="179" spans="1:29" s="182" customFormat="1" x14ac:dyDescent="0.25">
      <c r="A179" s="655">
        <v>0</v>
      </c>
      <c r="B179" s="655">
        <v>0</v>
      </c>
      <c r="C179" s="655">
        <v>0</v>
      </c>
      <c r="D179" s="655"/>
      <c r="E179" s="902">
        <v>0</v>
      </c>
      <c r="F179" s="902">
        <v>0</v>
      </c>
      <c r="G179" s="1049"/>
      <c r="H179" s="1047"/>
      <c r="I179" s="1048" t="s">
        <v>2611</v>
      </c>
      <c r="J179" s="1048"/>
      <c r="K179" s="1048"/>
      <c r="L179" s="1048"/>
      <c r="M179" s="1048" t="s">
        <v>2611</v>
      </c>
      <c r="N179" s="1048" t="s">
        <v>2611</v>
      </c>
      <c r="O179" s="1048"/>
      <c r="P179" s="1048"/>
      <c r="Q179" s="1048"/>
      <c r="R179" s="1048"/>
      <c r="S179" s="1048"/>
      <c r="T179" s="1048" t="s">
        <v>2611</v>
      </c>
      <c r="U179" s="1048" t="s">
        <v>2611</v>
      </c>
      <c r="V179" s="1048" t="s">
        <v>2611</v>
      </c>
      <c r="W179" s="1048"/>
      <c r="X179" s="1048" t="s">
        <v>2611</v>
      </c>
      <c r="Y179" s="1048"/>
      <c r="Z179" s="656" t="s">
        <v>2136</v>
      </c>
      <c r="AA179" s="182" t="s">
        <v>2611</v>
      </c>
      <c r="AB179" s="182">
        <v>1</v>
      </c>
      <c r="AC179" s="182" t="s">
        <v>2611</v>
      </c>
    </row>
    <row r="180" spans="1:29" s="182" customFormat="1" x14ac:dyDescent="0.25">
      <c r="A180" s="655">
        <v>0</v>
      </c>
      <c r="B180" s="655">
        <v>0</v>
      </c>
      <c r="C180" s="655">
        <v>0</v>
      </c>
      <c r="D180" s="655"/>
      <c r="E180" s="902">
        <v>0</v>
      </c>
      <c r="F180" s="902">
        <v>0</v>
      </c>
      <c r="G180" s="1049"/>
      <c r="H180" s="1047"/>
      <c r="I180" s="1048" t="s">
        <v>2611</v>
      </c>
      <c r="J180" s="1048"/>
      <c r="K180" s="1048"/>
      <c r="L180" s="1048"/>
      <c r="M180" s="1048" t="s">
        <v>2611</v>
      </c>
      <c r="N180" s="1048" t="s">
        <v>2611</v>
      </c>
      <c r="O180" s="1048"/>
      <c r="P180" s="1048"/>
      <c r="Q180" s="1048"/>
      <c r="R180" s="1048"/>
      <c r="S180" s="1048"/>
      <c r="T180" s="1048" t="s">
        <v>2611</v>
      </c>
      <c r="U180" s="1048" t="s">
        <v>2611</v>
      </c>
      <c r="V180" s="1048" t="s">
        <v>2611</v>
      </c>
      <c r="W180" s="1048"/>
      <c r="X180" s="1048" t="s">
        <v>2611</v>
      </c>
      <c r="Y180" s="1048"/>
      <c r="Z180" s="656" t="s">
        <v>2136</v>
      </c>
      <c r="AA180" s="182" t="s">
        <v>2611</v>
      </c>
      <c r="AB180" s="182">
        <v>1</v>
      </c>
      <c r="AC180" s="182" t="s">
        <v>2611</v>
      </c>
    </row>
    <row r="181" spans="1:29" s="182" customFormat="1" x14ac:dyDescent="0.25">
      <c r="A181" s="655">
        <v>0</v>
      </c>
      <c r="B181" s="655">
        <v>0</v>
      </c>
      <c r="C181" s="655">
        <v>0</v>
      </c>
      <c r="D181" s="655"/>
      <c r="E181" s="902">
        <v>0</v>
      </c>
      <c r="F181" s="902">
        <v>0</v>
      </c>
      <c r="G181" s="1049"/>
      <c r="H181" s="1047"/>
      <c r="I181" s="1048" t="s">
        <v>2611</v>
      </c>
      <c r="J181" s="1048"/>
      <c r="K181" s="1048"/>
      <c r="L181" s="1048"/>
      <c r="M181" s="1048" t="s">
        <v>2611</v>
      </c>
      <c r="N181" s="1048" t="s">
        <v>2611</v>
      </c>
      <c r="O181" s="1048"/>
      <c r="P181" s="1048"/>
      <c r="Q181" s="1048"/>
      <c r="R181" s="1048"/>
      <c r="S181" s="1048"/>
      <c r="T181" s="1048" t="s">
        <v>2611</v>
      </c>
      <c r="U181" s="1048" t="s">
        <v>2611</v>
      </c>
      <c r="V181" s="1048" t="s">
        <v>2611</v>
      </c>
      <c r="W181" s="1048"/>
      <c r="X181" s="1048" t="s">
        <v>2611</v>
      </c>
      <c r="Y181" s="1048"/>
      <c r="Z181" s="656" t="s">
        <v>2136</v>
      </c>
      <c r="AA181" s="182" t="s">
        <v>2611</v>
      </c>
      <c r="AB181" s="182">
        <v>1</v>
      </c>
      <c r="AC181" s="182" t="s">
        <v>2611</v>
      </c>
    </row>
    <row r="182" spans="1:29" s="182" customFormat="1" x14ac:dyDescent="0.25">
      <c r="A182" s="655">
        <v>0</v>
      </c>
      <c r="B182" s="655">
        <v>0</v>
      </c>
      <c r="C182" s="655">
        <v>0</v>
      </c>
      <c r="D182" s="655"/>
      <c r="E182" s="902">
        <v>0</v>
      </c>
      <c r="F182" s="902">
        <v>0</v>
      </c>
      <c r="G182" s="1049"/>
      <c r="H182" s="1047"/>
      <c r="I182" s="1048" t="s">
        <v>2611</v>
      </c>
      <c r="J182" s="1048"/>
      <c r="K182" s="1048"/>
      <c r="L182" s="1048"/>
      <c r="M182" s="1048" t="s">
        <v>2611</v>
      </c>
      <c r="N182" s="1048" t="s">
        <v>2611</v>
      </c>
      <c r="O182" s="1048"/>
      <c r="P182" s="1048"/>
      <c r="Q182" s="1048"/>
      <c r="R182" s="1048"/>
      <c r="S182" s="1048"/>
      <c r="T182" s="1048" t="s">
        <v>2611</v>
      </c>
      <c r="U182" s="1048" t="s">
        <v>2611</v>
      </c>
      <c r="V182" s="1048" t="s">
        <v>2611</v>
      </c>
      <c r="W182" s="1048"/>
      <c r="X182" s="1048" t="s">
        <v>2611</v>
      </c>
      <c r="Y182" s="1048"/>
      <c r="Z182" s="656" t="s">
        <v>2136</v>
      </c>
      <c r="AA182" s="182" t="s">
        <v>2611</v>
      </c>
      <c r="AB182" s="182">
        <v>1</v>
      </c>
      <c r="AC182" s="182" t="s">
        <v>2611</v>
      </c>
    </row>
    <row r="183" spans="1:29" s="182" customFormat="1" x14ac:dyDescent="0.25">
      <c r="A183" s="655">
        <v>0</v>
      </c>
      <c r="B183" s="655">
        <v>0</v>
      </c>
      <c r="C183" s="655">
        <v>0</v>
      </c>
      <c r="D183" s="655"/>
      <c r="E183" s="902">
        <v>0</v>
      </c>
      <c r="F183" s="902">
        <v>0</v>
      </c>
      <c r="G183" s="1049"/>
      <c r="H183" s="1047"/>
      <c r="I183" s="1048" t="s">
        <v>2611</v>
      </c>
      <c r="J183" s="1048"/>
      <c r="K183" s="1048"/>
      <c r="L183" s="1048"/>
      <c r="M183" s="1048" t="s">
        <v>2611</v>
      </c>
      <c r="N183" s="1048" t="s">
        <v>2611</v>
      </c>
      <c r="O183" s="1048"/>
      <c r="P183" s="1048"/>
      <c r="Q183" s="1048"/>
      <c r="R183" s="1048"/>
      <c r="S183" s="1048"/>
      <c r="T183" s="1048" t="s">
        <v>2611</v>
      </c>
      <c r="U183" s="1048" t="s">
        <v>2611</v>
      </c>
      <c r="V183" s="1048" t="s">
        <v>2611</v>
      </c>
      <c r="W183" s="1048"/>
      <c r="X183" s="1048" t="s">
        <v>2611</v>
      </c>
      <c r="Y183" s="1048"/>
      <c r="Z183" s="656" t="s">
        <v>2136</v>
      </c>
      <c r="AA183" s="182" t="s">
        <v>2611</v>
      </c>
      <c r="AB183" s="182">
        <v>1</v>
      </c>
      <c r="AC183" s="182" t="s">
        <v>2611</v>
      </c>
    </row>
    <row r="184" spans="1:29" s="182" customFormat="1" x14ac:dyDescent="0.25">
      <c r="A184" s="655">
        <v>0</v>
      </c>
      <c r="B184" s="655">
        <v>0</v>
      </c>
      <c r="C184" s="655">
        <v>0</v>
      </c>
      <c r="D184" s="655"/>
      <c r="E184" s="902">
        <v>0</v>
      </c>
      <c r="F184" s="902">
        <v>0</v>
      </c>
      <c r="G184" s="1049"/>
      <c r="H184" s="1047"/>
      <c r="I184" s="1048" t="s">
        <v>2611</v>
      </c>
      <c r="J184" s="1048"/>
      <c r="K184" s="1048"/>
      <c r="L184" s="1048"/>
      <c r="M184" s="1048" t="s">
        <v>2611</v>
      </c>
      <c r="N184" s="1048" t="s">
        <v>2611</v>
      </c>
      <c r="O184" s="1048"/>
      <c r="P184" s="1048"/>
      <c r="Q184" s="1048"/>
      <c r="R184" s="1048"/>
      <c r="S184" s="1048"/>
      <c r="T184" s="1048" t="s">
        <v>2611</v>
      </c>
      <c r="U184" s="1048" t="s">
        <v>2611</v>
      </c>
      <c r="V184" s="1048" t="s">
        <v>2611</v>
      </c>
      <c r="W184" s="1048"/>
      <c r="X184" s="1048" t="s">
        <v>2611</v>
      </c>
      <c r="Y184" s="1048"/>
      <c r="Z184" s="656" t="s">
        <v>2136</v>
      </c>
      <c r="AA184" s="182" t="s">
        <v>2611</v>
      </c>
      <c r="AB184" s="182">
        <v>1</v>
      </c>
      <c r="AC184" s="182" t="s">
        <v>2611</v>
      </c>
    </row>
    <row r="185" spans="1:29" s="182" customFormat="1" x14ac:dyDescent="0.25">
      <c r="A185" s="655">
        <v>0</v>
      </c>
      <c r="B185" s="655">
        <v>0</v>
      </c>
      <c r="C185" s="655">
        <v>0</v>
      </c>
      <c r="D185" s="655"/>
      <c r="E185" s="902">
        <v>0</v>
      </c>
      <c r="F185" s="902">
        <v>0</v>
      </c>
      <c r="G185" s="1049"/>
      <c r="H185" s="1047"/>
      <c r="I185" s="1048" t="s">
        <v>2611</v>
      </c>
      <c r="J185" s="1048"/>
      <c r="K185" s="1048"/>
      <c r="L185" s="1048"/>
      <c r="M185" s="1048" t="s">
        <v>2611</v>
      </c>
      <c r="N185" s="1048" t="s">
        <v>2611</v>
      </c>
      <c r="O185" s="1048"/>
      <c r="P185" s="1048"/>
      <c r="Q185" s="1048"/>
      <c r="R185" s="1048"/>
      <c r="S185" s="1048"/>
      <c r="T185" s="1048" t="s">
        <v>2611</v>
      </c>
      <c r="U185" s="1048" t="s">
        <v>2611</v>
      </c>
      <c r="V185" s="1048" t="s">
        <v>2611</v>
      </c>
      <c r="W185" s="1048"/>
      <c r="X185" s="1048" t="s">
        <v>2611</v>
      </c>
      <c r="Y185" s="1048"/>
      <c r="Z185" s="656" t="s">
        <v>2136</v>
      </c>
      <c r="AA185" s="182" t="s">
        <v>2611</v>
      </c>
      <c r="AB185" s="182">
        <v>1</v>
      </c>
      <c r="AC185" s="182" t="s">
        <v>2611</v>
      </c>
    </row>
    <row r="186" spans="1:29" s="182" customFormat="1" x14ac:dyDescent="0.25">
      <c r="A186" s="655">
        <v>0</v>
      </c>
      <c r="B186" s="655">
        <v>0</v>
      </c>
      <c r="C186" s="655">
        <v>0</v>
      </c>
      <c r="D186" s="655"/>
      <c r="E186" s="902">
        <v>0</v>
      </c>
      <c r="F186" s="902">
        <v>0</v>
      </c>
      <c r="G186" s="1049"/>
      <c r="H186" s="1047"/>
      <c r="I186" s="1048" t="s">
        <v>2611</v>
      </c>
      <c r="J186" s="1048"/>
      <c r="K186" s="1048"/>
      <c r="L186" s="1048"/>
      <c r="M186" s="1048" t="s">
        <v>2611</v>
      </c>
      <c r="N186" s="1048" t="s">
        <v>2611</v>
      </c>
      <c r="O186" s="1048"/>
      <c r="P186" s="1048"/>
      <c r="Q186" s="1048"/>
      <c r="R186" s="1048"/>
      <c r="S186" s="1048"/>
      <c r="T186" s="1048" t="s">
        <v>2611</v>
      </c>
      <c r="U186" s="1048" t="s">
        <v>2611</v>
      </c>
      <c r="V186" s="1048" t="s">
        <v>2611</v>
      </c>
      <c r="W186" s="1048"/>
      <c r="X186" s="1048" t="s">
        <v>2611</v>
      </c>
      <c r="Y186" s="1048"/>
      <c r="Z186" s="656" t="s">
        <v>2136</v>
      </c>
      <c r="AA186" s="182" t="s">
        <v>2611</v>
      </c>
      <c r="AB186" s="182">
        <v>1</v>
      </c>
      <c r="AC186" s="182" t="s">
        <v>2611</v>
      </c>
    </row>
    <row r="187" spans="1:29" s="182" customFormat="1" x14ac:dyDescent="0.25">
      <c r="A187" s="655">
        <v>0</v>
      </c>
      <c r="B187" s="655">
        <v>0</v>
      </c>
      <c r="C187" s="655">
        <v>0</v>
      </c>
      <c r="D187" s="655"/>
      <c r="E187" s="902">
        <v>0</v>
      </c>
      <c r="F187" s="902">
        <v>0</v>
      </c>
      <c r="G187" s="1049"/>
      <c r="H187" s="1047"/>
      <c r="I187" s="1048" t="s">
        <v>2611</v>
      </c>
      <c r="J187" s="1048"/>
      <c r="K187" s="1048"/>
      <c r="L187" s="1048"/>
      <c r="M187" s="1048" t="s">
        <v>2611</v>
      </c>
      <c r="N187" s="1048" t="s">
        <v>2611</v>
      </c>
      <c r="O187" s="1048"/>
      <c r="P187" s="1048"/>
      <c r="Q187" s="1048"/>
      <c r="R187" s="1048"/>
      <c r="S187" s="1048"/>
      <c r="T187" s="1048" t="s">
        <v>2611</v>
      </c>
      <c r="U187" s="1048" t="s">
        <v>2611</v>
      </c>
      <c r="V187" s="1048" t="s">
        <v>2611</v>
      </c>
      <c r="W187" s="1048"/>
      <c r="X187" s="1048" t="s">
        <v>2611</v>
      </c>
      <c r="Y187" s="1048"/>
      <c r="Z187" s="656" t="s">
        <v>2136</v>
      </c>
      <c r="AA187" s="182" t="s">
        <v>2611</v>
      </c>
      <c r="AB187" s="182">
        <v>1</v>
      </c>
      <c r="AC187" s="182" t="s">
        <v>2611</v>
      </c>
    </row>
    <row r="188" spans="1:29" s="182" customFormat="1" x14ac:dyDescent="0.25">
      <c r="A188" s="655">
        <v>0</v>
      </c>
      <c r="B188" s="655">
        <v>0</v>
      </c>
      <c r="C188" s="655">
        <v>0</v>
      </c>
      <c r="D188" s="655"/>
      <c r="E188" s="902">
        <v>0</v>
      </c>
      <c r="F188" s="902">
        <v>0</v>
      </c>
      <c r="G188" s="1049"/>
      <c r="H188" s="1047"/>
      <c r="I188" s="1048" t="s">
        <v>2611</v>
      </c>
      <c r="J188" s="1048"/>
      <c r="K188" s="1048"/>
      <c r="L188" s="1048"/>
      <c r="M188" s="1048" t="s">
        <v>2611</v>
      </c>
      <c r="N188" s="1048" t="s">
        <v>2611</v>
      </c>
      <c r="O188" s="1048"/>
      <c r="P188" s="1048"/>
      <c r="Q188" s="1048"/>
      <c r="R188" s="1048"/>
      <c r="S188" s="1048"/>
      <c r="T188" s="1048" t="s">
        <v>2611</v>
      </c>
      <c r="U188" s="1048" t="s">
        <v>2611</v>
      </c>
      <c r="V188" s="1048" t="s">
        <v>2611</v>
      </c>
      <c r="W188" s="1048"/>
      <c r="X188" s="1048" t="s">
        <v>2611</v>
      </c>
      <c r="Y188" s="1048"/>
      <c r="Z188" s="656" t="s">
        <v>2136</v>
      </c>
      <c r="AA188" s="182" t="s">
        <v>2611</v>
      </c>
      <c r="AB188" s="182">
        <v>1</v>
      </c>
      <c r="AC188" s="182" t="s">
        <v>2611</v>
      </c>
    </row>
    <row r="189" spans="1:29" s="182" customFormat="1" x14ac:dyDescent="0.25">
      <c r="A189" s="655">
        <v>0</v>
      </c>
      <c r="B189" s="655">
        <v>0</v>
      </c>
      <c r="C189" s="655">
        <v>0</v>
      </c>
      <c r="D189" s="655"/>
      <c r="E189" s="902">
        <v>0</v>
      </c>
      <c r="F189" s="902">
        <v>0</v>
      </c>
      <c r="G189" s="1049"/>
      <c r="H189" s="1047"/>
      <c r="I189" s="1048" t="s">
        <v>2611</v>
      </c>
      <c r="J189" s="1048"/>
      <c r="K189" s="1048"/>
      <c r="L189" s="1048"/>
      <c r="M189" s="1048" t="s">
        <v>2611</v>
      </c>
      <c r="N189" s="1048" t="s">
        <v>2611</v>
      </c>
      <c r="O189" s="1048"/>
      <c r="P189" s="1048"/>
      <c r="Q189" s="1048"/>
      <c r="R189" s="1048"/>
      <c r="S189" s="1048"/>
      <c r="T189" s="1048" t="s">
        <v>2611</v>
      </c>
      <c r="U189" s="1048" t="s">
        <v>2611</v>
      </c>
      <c r="V189" s="1048" t="s">
        <v>2611</v>
      </c>
      <c r="W189" s="1048"/>
      <c r="X189" s="1048" t="s">
        <v>2611</v>
      </c>
      <c r="Y189" s="1048"/>
      <c r="Z189" s="656" t="s">
        <v>2136</v>
      </c>
      <c r="AA189" s="182" t="s">
        <v>2611</v>
      </c>
      <c r="AB189" s="182">
        <v>1</v>
      </c>
      <c r="AC189" s="182" t="s">
        <v>2611</v>
      </c>
    </row>
    <row r="190" spans="1:29" s="182" customFormat="1" x14ac:dyDescent="0.25">
      <c r="A190" s="655">
        <v>0</v>
      </c>
      <c r="B190" s="655">
        <v>0</v>
      </c>
      <c r="C190" s="655">
        <v>0</v>
      </c>
      <c r="D190" s="655"/>
      <c r="E190" s="902">
        <v>0</v>
      </c>
      <c r="F190" s="902">
        <v>0</v>
      </c>
      <c r="G190" s="1049"/>
      <c r="H190" s="1047"/>
      <c r="I190" s="1048" t="s">
        <v>2611</v>
      </c>
      <c r="J190" s="1048"/>
      <c r="K190" s="1048"/>
      <c r="L190" s="1048"/>
      <c r="M190" s="1048" t="s">
        <v>2611</v>
      </c>
      <c r="N190" s="1048" t="s">
        <v>2611</v>
      </c>
      <c r="O190" s="1048"/>
      <c r="P190" s="1048"/>
      <c r="Q190" s="1048"/>
      <c r="R190" s="1048"/>
      <c r="S190" s="1048"/>
      <c r="T190" s="1048" t="s">
        <v>2611</v>
      </c>
      <c r="U190" s="1048" t="s">
        <v>2611</v>
      </c>
      <c r="V190" s="1048" t="s">
        <v>2611</v>
      </c>
      <c r="W190" s="1048"/>
      <c r="X190" s="1048" t="s">
        <v>2611</v>
      </c>
      <c r="Y190" s="1048"/>
      <c r="Z190" s="656" t="s">
        <v>2136</v>
      </c>
      <c r="AA190" s="182" t="s">
        <v>2611</v>
      </c>
      <c r="AB190" s="182">
        <v>1</v>
      </c>
      <c r="AC190" s="182" t="s">
        <v>2611</v>
      </c>
    </row>
    <row r="191" spans="1:29" s="182" customFormat="1" x14ac:dyDescent="0.25">
      <c r="A191" s="655">
        <v>0</v>
      </c>
      <c r="B191" s="655">
        <v>0</v>
      </c>
      <c r="C191" s="655">
        <v>0</v>
      </c>
      <c r="D191" s="655"/>
      <c r="E191" s="902">
        <v>0</v>
      </c>
      <c r="F191" s="902">
        <v>0</v>
      </c>
      <c r="G191" s="1049"/>
      <c r="H191" s="1047"/>
      <c r="I191" s="1048" t="s">
        <v>2611</v>
      </c>
      <c r="J191" s="1048"/>
      <c r="K191" s="1048"/>
      <c r="L191" s="1048"/>
      <c r="M191" s="1048" t="s">
        <v>2611</v>
      </c>
      <c r="N191" s="1048" t="s">
        <v>2611</v>
      </c>
      <c r="O191" s="1048"/>
      <c r="P191" s="1048"/>
      <c r="Q191" s="1048"/>
      <c r="R191" s="1048"/>
      <c r="S191" s="1048"/>
      <c r="T191" s="1048" t="s">
        <v>2611</v>
      </c>
      <c r="U191" s="1048" t="s">
        <v>2611</v>
      </c>
      <c r="V191" s="1048" t="s">
        <v>2611</v>
      </c>
      <c r="W191" s="1048"/>
      <c r="X191" s="1048" t="s">
        <v>2611</v>
      </c>
      <c r="Y191" s="1048"/>
      <c r="Z191" s="656" t="s">
        <v>2136</v>
      </c>
      <c r="AA191" s="182" t="s">
        <v>2611</v>
      </c>
      <c r="AB191" s="182">
        <v>1</v>
      </c>
      <c r="AC191" s="182" t="s">
        <v>2611</v>
      </c>
    </row>
    <row r="192" spans="1:29" s="182" customFormat="1" x14ac:dyDescent="0.25">
      <c r="A192" s="655">
        <v>0</v>
      </c>
      <c r="B192" s="655">
        <v>0</v>
      </c>
      <c r="C192" s="655">
        <v>0</v>
      </c>
      <c r="D192" s="655"/>
      <c r="E192" s="902">
        <v>0</v>
      </c>
      <c r="F192" s="902">
        <v>0</v>
      </c>
      <c r="G192" s="1049"/>
      <c r="H192" s="1047"/>
      <c r="I192" s="1048" t="s">
        <v>2611</v>
      </c>
      <c r="J192" s="1048"/>
      <c r="K192" s="1048"/>
      <c r="L192" s="1048"/>
      <c r="M192" s="1048" t="s">
        <v>2611</v>
      </c>
      <c r="N192" s="1048" t="s">
        <v>2611</v>
      </c>
      <c r="O192" s="1048"/>
      <c r="P192" s="1048"/>
      <c r="Q192" s="1048"/>
      <c r="R192" s="1048"/>
      <c r="S192" s="1048"/>
      <c r="T192" s="1048" t="s">
        <v>2611</v>
      </c>
      <c r="U192" s="1048" t="s">
        <v>2611</v>
      </c>
      <c r="V192" s="1048" t="s">
        <v>2611</v>
      </c>
      <c r="W192" s="1048"/>
      <c r="X192" s="1048" t="s">
        <v>2611</v>
      </c>
      <c r="Y192" s="1048"/>
      <c r="Z192" s="656" t="s">
        <v>2136</v>
      </c>
      <c r="AA192" s="182" t="s">
        <v>2611</v>
      </c>
      <c r="AB192" s="182">
        <v>1</v>
      </c>
      <c r="AC192" s="182" t="s">
        <v>2611</v>
      </c>
    </row>
    <row r="193" spans="1:29" s="182" customFormat="1" x14ac:dyDescent="0.25">
      <c r="A193" s="655">
        <v>0</v>
      </c>
      <c r="B193" s="655">
        <v>0</v>
      </c>
      <c r="C193" s="655">
        <v>0</v>
      </c>
      <c r="D193" s="655"/>
      <c r="E193" s="902">
        <v>0</v>
      </c>
      <c r="F193" s="902">
        <v>0</v>
      </c>
      <c r="G193" s="1049"/>
      <c r="H193" s="1047"/>
      <c r="I193" s="1048" t="s">
        <v>2611</v>
      </c>
      <c r="J193" s="1048"/>
      <c r="K193" s="1048"/>
      <c r="L193" s="1048"/>
      <c r="M193" s="1048" t="s">
        <v>2611</v>
      </c>
      <c r="N193" s="1048" t="s">
        <v>2611</v>
      </c>
      <c r="O193" s="1048"/>
      <c r="P193" s="1048"/>
      <c r="Q193" s="1048"/>
      <c r="R193" s="1048"/>
      <c r="S193" s="1048"/>
      <c r="T193" s="1048" t="s">
        <v>2611</v>
      </c>
      <c r="U193" s="1048" t="s">
        <v>2611</v>
      </c>
      <c r="V193" s="1048" t="s">
        <v>2611</v>
      </c>
      <c r="W193" s="1048"/>
      <c r="X193" s="1048" t="s">
        <v>2611</v>
      </c>
      <c r="Y193" s="1048"/>
      <c r="Z193" s="656" t="s">
        <v>2136</v>
      </c>
      <c r="AA193" s="182" t="s">
        <v>2611</v>
      </c>
      <c r="AB193" s="182">
        <v>1</v>
      </c>
      <c r="AC193" s="182" t="s">
        <v>2611</v>
      </c>
    </row>
    <row r="194" spans="1:29" s="182" customFormat="1" x14ac:dyDescent="0.25">
      <c r="A194" s="655">
        <v>0</v>
      </c>
      <c r="B194" s="655">
        <v>0</v>
      </c>
      <c r="C194" s="655">
        <v>0</v>
      </c>
      <c r="D194" s="655"/>
      <c r="E194" s="902">
        <v>0</v>
      </c>
      <c r="F194" s="902">
        <v>0</v>
      </c>
      <c r="G194" s="1049"/>
      <c r="H194" s="1047"/>
      <c r="I194" s="1048" t="s">
        <v>2611</v>
      </c>
      <c r="J194" s="1048"/>
      <c r="K194" s="1048"/>
      <c r="L194" s="1048"/>
      <c r="M194" s="1048" t="s">
        <v>2611</v>
      </c>
      <c r="N194" s="1048" t="s">
        <v>2611</v>
      </c>
      <c r="O194" s="1048"/>
      <c r="P194" s="1048"/>
      <c r="Q194" s="1048"/>
      <c r="R194" s="1048"/>
      <c r="S194" s="1048"/>
      <c r="T194" s="1048" t="s">
        <v>2611</v>
      </c>
      <c r="U194" s="1048" t="s">
        <v>2611</v>
      </c>
      <c r="V194" s="1048" t="s">
        <v>2611</v>
      </c>
      <c r="W194" s="1048"/>
      <c r="X194" s="1048" t="s">
        <v>2611</v>
      </c>
      <c r="Y194" s="1048"/>
      <c r="Z194" s="656" t="s">
        <v>2136</v>
      </c>
      <c r="AA194" s="182" t="s">
        <v>2611</v>
      </c>
      <c r="AB194" s="182">
        <v>1</v>
      </c>
      <c r="AC194" s="182" t="s">
        <v>2611</v>
      </c>
    </row>
    <row r="195" spans="1:29" s="182" customFormat="1" x14ac:dyDescent="0.25">
      <c r="A195" s="655">
        <v>0</v>
      </c>
      <c r="B195" s="655">
        <v>0</v>
      </c>
      <c r="C195" s="655">
        <v>0</v>
      </c>
      <c r="D195" s="655"/>
      <c r="E195" s="902">
        <v>0</v>
      </c>
      <c r="F195" s="902">
        <v>0</v>
      </c>
      <c r="G195" s="1049"/>
      <c r="H195" s="1047"/>
      <c r="I195" s="1048" t="s">
        <v>2611</v>
      </c>
      <c r="J195" s="1048"/>
      <c r="K195" s="1048"/>
      <c r="L195" s="1048"/>
      <c r="M195" s="1048" t="s">
        <v>2611</v>
      </c>
      <c r="N195" s="1048" t="s">
        <v>2611</v>
      </c>
      <c r="O195" s="1048"/>
      <c r="P195" s="1048"/>
      <c r="Q195" s="1048"/>
      <c r="R195" s="1048"/>
      <c r="S195" s="1048"/>
      <c r="T195" s="1048" t="s">
        <v>2611</v>
      </c>
      <c r="U195" s="1048" t="s">
        <v>2611</v>
      </c>
      <c r="V195" s="1048" t="s">
        <v>2611</v>
      </c>
      <c r="W195" s="1048"/>
      <c r="X195" s="1048" t="s">
        <v>2611</v>
      </c>
      <c r="Y195" s="1048"/>
      <c r="Z195" s="656" t="s">
        <v>2136</v>
      </c>
      <c r="AA195" s="182" t="s">
        <v>2611</v>
      </c>
      <c r="AB195" s="182">
        <v>1</v>
      </c>
      <c r="AC195" s="182" t="s">
        <v>2611</v>
      </c>
    </row>
    <row r="196" spans="1:29" s="182" customFormat="1" x14ac:dyDescent="0.25">
      <c r="A196" s="655">
        <v>0</v>
      </c>
      <c r="B196" s="655">
        <v>0</v>
      </c>
      <c r="C196" s="655">
        <v>0</v>
      </c>
      <c r="D196" s="655"/>
      <c r="E196" s="902">
        <v>0</v>
      </c>
      <c r="F196" s="902">
        <v>0</v>
      </c>
      <c r="G196" s="1049"/>
      <c r="H196" s="1047"/>
      <c r="I196" s="1048" t="s">
        <v>2611</v>
      </c>
      <c r="J196" s="1048"/>
      <c r="K196" s="1048"/>
      <c r="L196" s="1048"/>
      <c r="M196" s="1048" t="s">
        <v>2611</v>
      </c>
      <c r="N196" s="1048" t="s">
        <v>2611</v>
      </c>
      <c r="O196" s="1048"/>
      <c r="P196" s="1048"/>
      <c r="Q196" s="1048"/>
      <c r="R196" s="1048"/>
      <c r="S196" s="1048"/>
      <c r="T196" s="1048" t="s">
        <v>2611</v>
      </c>
      <c r="U196" s="1048" t="s">
        <v>2611</v>
      </c>
      <c r="V196" s="1048" t="s">
        <v>2611</v>
      </c>
      <c r="W196" s="1048"/>
      <c r="X196" s="1048" t="s">
        <v>2611</v>
      </c>
      <c r="Y196" s="1048"/>
      <c r="Z196" s="656" t="s">
        <v>2136</v>
      </c>
      <c r="AA196" s="182" t="s">
        <v>2611</v>
      </c>
      <c r="AB196" s="182">
        <v>1</v>
      </c>
      <c r="AC196" s="182" t="s">
        <v>2611</v>
      </c>
    </row>
    <row r="197" spans="1:29" s="182" customFormat="1" x14ac:dyDescent="0.25">
      <c r="A197" s="655">
        <v>0</v>
      </c>
      <c r="B197" s="655">
        <v>0</v>
      </c>
      <c r="C197" s="655">
        <v>0</v>
      </c>
      <c r="D197" s="655"/>
      <c r="E197" s="902">
        <v>0</v>
      </c>
      <c r="F197" s="902">
        <v>0</v>
      </c>
      <c r="G197" s="1049"/>
      <c r="H197" s="1047"/>
      <c r="I197" s="1048" t="s">
        <v>2611</v>
      </c>
      <c r="J197" s="1048"/>
      <c r="K197" s="1048"/>
      <c r="L197" s="1048"/>
      <c r="M197" s="1048" t="s">
        <v>2611</v>
      </c>
      <c r="N197" s="1048" t="s">
        <v>2611</v>
      </c>
      <c r="O197" s="1048"/>
      <c r="P197" s="1048"/>
      <c r="Q197" s="1048"/>
      <c r="R197" s="1048"/>
      <c r="S197" s="1048"/>
      <c r="T197" s="1048" t="s">
        <v>2611</v>
      </c>
      <c r="U197" s="1048" t="s">
        <v>2611</v>
      </c>
      <c r="V197" s="1048" t="s">
        <v>2611</v>
      </c>
      <c r="W197" s="1048"/>
      <c r="X197" s="1048" t="s">
        <v>2611</v>
      </c>
      <c r="Y197" s="1048"/>
      <c r="Z197" s="656" t="s">
        <v>2136</v>
      </c>
      <c r="AA197" s="182" t="s">
        <v>2611</v>
      </c>
      <c r="AB197" s="182">
        <v>1</v>
      </c>
      <c r="AC197" s="182" t="s">
        <v>2611</v>
      </c>
    </row>
    <row r="198" spans="1:29" s="182" customFormat="1" x14ac:dyDescent="0.25">
      <c r="A198" s="655">
        <v>0</v>
      </c>
      <c r="B198" s="655">
        <v>0</v>
      </c>
      <c r="C198" s="655">
        <v>0</v>
      </c>
      <c r="D198" s="655"/>
      <c r="E198" s="902">
        <v>0</v>
      </c>
      <c r="F198" s="902">
        <v>0</v>
      </c>
      <c r="G198" s="1049"/>
      <c r="H198" s="1047"/>
      <c r="I198" s="1048" t="s">
        <v>2611</v>
      </c>
      <c r="J198" s="1048"/>
      <c r="K198" s="1048"/>
      <c r="L198" s="1048"/>
      <c r="M198" s="1048" t="s">
        <v>2611</v>
      </c>
      <c r="N198" s="1048" t="s">
        <v>2611</v>
      </c>
      <c r="O198" s="1048"/>
      <c r="P198" s="1048"/>
      <c r="Q198" s="1048"/>
      <c r="R198" s="1048"/>
      <c r="S198" s="1048"/>
      <c r="T198" s="1048" t="s">
        <v>2611</v>
      </c>
      <c r="U198" s="1048" t="s">
        <v>2611</v>
      </c>
      <c r="V198" s="1048" t="s">
        <v>2611</v>
      </c>
      <c r="W198" s="1048"/>
      <c r="X198" s="1048" t="s">
        <v>2611</v>
      </c>
      <c r="Y198" s="1048"/>
      <c r="Z198" s="656" t="s">
        <v>2136</v>
      </c>
      <c r="AA198" s="182" t="s">
        <v>2611</v>
      </c>
      <c r="AB198" s="182">
        <v>1</v>
      </c>
      <c r="AC198" s="182" t="s">
        <v>2611</v>
      </c>
    </row>
    <row r="199" spans="1:29" s="182" customFormat="1" x14ac:dyDescent="0.25">
      <c r="A199" s="655">
        <v>0</v>
      </c>
      <c r="B199" s="655">
        <v>0</v>
      </c>
      <c r="C199" s="655">
        <v>0</v>
      </c>
      <c r="D199" s="655"/>
      <c r="E199" s="902">
        <v>0</v>
      </c>
      <c r="F199" s="902">
        <v>0</v>
      </c>
      <c r="G199" s="1049"/>
      <c r="H199" s="1047"/>
      <c r="I199" s="1048" t="s">
        <v>2611</v>
      </c>
      <c r="J199" s="1048"/>
      <c r="K199" s="1048"/>
      <c r="L199" s="1048"/>
      <c r="M199" s="1048" t="s">
        <v>2611</v>
      </c>
      <c r="N199" s="1048" t="s">
        <v>2611</v>
      </c>
      <c r="O199" s="1048"/>
      <c r="P199" s="1048"/>
      <c r="Q199" s="1048"/>
      <c r="R199" s="1048"/>
      <c r="S199" s="1048"/>
      <c r="T199" s="1048" t="s">
        <v>2611</v>
      </c>
      <c r="U199" s="1048" t="s">
        <v>2611</v>
      </c>
      <c r="V199" s="1048" t="s">
        <v>2611</v>
      </c>
      <c r="W199" s="1048"/>
      <c r="X199" s="1048" t="s">
        <v>2611</v>
      </c>
      <c r="Y199" s="1048"/>
      <c r="Z199" s="656" t="s">
        <v>2136</v>
      </c>
      <c r="AA199" s="182" t="s">
        <v>2611</v>
      </c>
      <c r="AB199" s="182">
        <v>1</v>
      </c>
      <c r="AC199" s="182" t="s">
        <v>2611</v>
      </c>
    </row>
    <row r="200" spans="1:29" s="182" customFormat="1" x14ac:dyDescent="0.25">
      <c r="A200" s="655">
        <v>0</v>
      </c>
      <c r="B200" s="655">
        <v>0</v>
      </c>
      <c r="C200" s="655">
        <v>0</v>
      </c>
      <c r="D200" s="655"/>
      <c r="E200" s="902">
        <v>0</v>
      </c>
      <c r="F200" s="902">
        <v>0</v>
      </c>
      <c r="G200" s="1049"/>
      <c r="H200" s="1047"/>
      <c r="I200" s="1048" t="s">
        <v>2611</v>
      </c>
      <c r="J200" s="1048"/>
      <c r="K200" s="1048"/>
      <c r="L200" s="1048"/>
      <c r="M200" s="1048" t="s">
        <v>2611</v>
      </c>
      <c r="N200" s="1048" t="s">
        <v>2611</v>
      </c>
      <c r="O200" s="1048"/>
      <c r="P200" s="1048"/>
      <c r="Q200" s="1048"/>
      <c r="R200" s="1048"/>
      <c r="S200" s="1048"/>
      <c r="T200" s="1048" t="s">
        <v>2611</v>
      </c>
      <c r="U200" s="1048" t="s">
        <v>2611</v>
      </c>
      <c r="V200" s="1048" t="s">
        <v>2611</v>
      </c>
      <c r="W200" s="1048"/>
      <c r="X200" s="1048" t="s">
        <v>2611</v>
      </c>
      <c r="Y200" s="1048"/>
      <c r="Z200" s="656" t="s">
        <v>2136</v>
      </c>
      <c r="AA200" s="182" t="s">
        <v>2611</v>
      </c>
      <c r="AB200" s="182">
        <v>1</v>
      </c>
      <c r="AC200" s="182" t="s">
        <v>2611</v>
      </c>
    </row>
    <row r="201" spans="1:29" s="182" customFormat="1" x14ac:dyDescent="0.25">
      <c r="A201" s="655">
        <v>0</v>
      </c>
      <c r="B201" s="655">
        <v>0</v>
      </c>
      <c r="C201" s="655">
        <v>0</v>
      </c>
      <c r="D201" s="655"/>
      <c r="E201" s="902">
        <v>0</v>
      </c>
      <c r="F201" s="902">
        <v>0</v>
      </c>
      <c r="G201" s="1049"/>
      <c r="H201" s="1047"/>
      <c r="I201" s="1048" t="s">
        <v>2611</v>
      </c>
      <c r="J201" s="1048"/>
      <c r="K201" s="1048"/>
      <c r="L201" s="1048"/>
      <c r="M201" s="1048" t="s">
        <v>2611</v>
      </c>
      <c r="N201" s="1048" t="s">
        <v>2611</v>
      </c>
      <c r="O201" s="1048"/>
      <c r="P201" s="1048"/>
      <c r="Q201" s="1048"/>
      <c r="R201" s="1048"/>
      <c r="S201" s="1048"/>
      <c r="T201" s="1048" t="s">
        <v>2611</v>
      </c>
      <c r="U201" s="1048" t="s">
        <v>2611</v>
      </c>
      <c r="V201" s="1048" t="s">
        <v>2611</v>
      </c>
      <c r="W201" s="1048"/>
      <c r="X201" s="1048" t="s">
        <v>2611</v>
      </c>
      <c r="Y201" s="1048"/>
      <c r="Z201" s="656" t="s">
        <v>2136</v>
      </c>
      <c r="AA201" s="182" t="s">
        <v>2611</v>
      </c>
      <c r="AB201" s="182">
        <v>1</v>
      </c>
      <c r="AC201" s="182" t="s">
        <v>2611</v>
      </c>
    </row>
    <row r="202" spans="1:29" s="182" customFormat="1" x14ac:dyDescent="0.25">
      <c r="A202" s="655">
        <v>0</v>
      </c>
      <c r="B202" s="655">
        <v>0</v>
      </c>
      <c r="C202" s="655">
        <v>0</v>
      </c>
      <c r="D202" s="655"/>
      <c r="E202" s="902">
        <v>0</v>
      </c>
      <c r="F202" s="902">
        <v>0</v>
      </c>
      <c r="G202" s="1049"/>
      <c r="H202" s="1047"/>
      <c r="I202" s="1048" t="s">
        <v>2611</v>
      </c>
      <c r="J202" s="1048"/>
      <c r="K202" s="1048"/>
      <c r="L202" s="1048"/>
      <c r="M202" s="1048" t="s">
        <v>2611</v>
      </c>
      <c r="N202" s="1048" t="s">
        <v>2611</v>
      </c>
      <c r="O202" s="1048"/>
      <c r="P202" s="1048"/>
      <c r="Q202" s="1048"/>
      <c r="R202" s="1048"/>
      <c r="S202" s="1048"/>
      <c r="T202" s="1048" t="s">
        <v>2611</v>
      </c>
      <c r="U202" s="1048" t="s">
        <v>2611</v>
      </c>
      <c r="V202" s="1048" t="s">
        <v>2611</v>
      </c>
      <c r="W202" s="1048"/>
      <c r="X202" s="1048" t="s">
        <v>2611</v>
      </c>
      <c r="Y202" s="1048"/>
      <c r="Z202" s="656" t="s">
        <v>2136</v>
      </c>
      <c r="AA202" s="182" t="s">
        <v>2611</v>
      </c>
      <c r="AB202" s="182">
        <v>1</v>
      </c>
      <c r="AC202" s="182" t="s">
        <v>2611</v>
      </c>
    </row>
    <row r="203" spans="1:29" s="182" customFormat="1" x14ac:dyDescent="0.25">
      <c r="A203" s="655">
        <v>0</v>
      </c>
      <c r="B203" s="655">
        <v>0</v>
      </c>
      <c r="C203" s="655">
        <v>0</v>
      </c>
      <c r="D203" s="655"/>
      <c r="E203" s="902">
        <v>0</v>
      </c>
      <c r="F203" s="902">
        <v>0</v>
      </c>
      <c r="G203" s="1049"/>
      <c r="H203" s="1047"/>
      <c r="I203" s="1048" t="s">
        <v>2611</v>
      </c>
      <c r="J203" s="1048"/>
      <c r="K203" s="1048"/>
      <c r="L203" s="1048"/>
      <c r="M203" s="1048" t="s">
        <v>2611</v>
      </c>
      <c r="N203" s="1048" t="s">
        <v>2611</v>
      </c>
      <c r="O203" s="1048"/>
      <c r="P203" s="1048"/>
      <c r="Q203" s="1048"/>
      <c r="R203" s="1048"/>
      <c r="S203" s="1048"/>
      <c r="T203" s="1048" t="s">
        <v>2611</v>
      </c>
      <c r="U203" s="1048" t="s">
        <v>2611</v>
      </c>
      <c r="V203" s="1048" t="s">
        <v>2611</v>
      </c>
      <c r="W203" s="1048"/>
      <c r="X203" s="1048" t="s">
        <v>2611</v>
      </c>
      <c r="Y203" s="1048"/>
      <c r="Z203" s="656" t="s">
        <v>2136</v>
      </c>
      <c r="AA203" s="182" t="s">
        <v>2611</v>
      </c>
      <c r="AB203" s="182">
        <v>1</v>
      </c>
      <c r="AC203" s="182" t="s">
        <v>2611</v>
      </c>
    </row>
    <row r="204" spans="1:29" s="182" customFormat="1" x14ac:dyDescent="0.25">
      <c r="A204" s="655">
        <v>0</v>
      </c>
      <c r="B204" s="655">
        <v>0</v>
      </c>
      <c r="C204" s="655">
        <v>0</v>
      </c>
      <c r="D204" s="655"/>
      <c r="E204" s="902">
        <v>0</v>
      </c>
      <c r="F204" s="902">
        <v>0</v>
      </c>
      <c r="G204" s="1049"/>
      <c r="H204" s="1047"/>
      <c r="I204" s="1048" t="s">
        <v>2611</v>
      </c>
      <c r="J204" s="1048"/>
      <c r="K204" s="1048"/>
      <c r="L204" s="1048"/>
      <c r="M204" s="1048" t="s">
        <v>2611</v>
      </c>
      <c r="N204" s="1048" t="s">
        <v>2611</v>
      </c>
      <c r="O204" s="1048"/>
      <c r="P204" s="1048"/>
      <c r="Q204" s="1048"/>
      <c r="R204" s="1048"/>
      <c r="S204" s="1048"/>
      <c r="T204" s="1048" t="s">
        <v>2611</v>
      </c>
      <c r="U204" s="1048" t="s">
        <v>2611</v>
      </c>
      <c r="V204" s="1048" t="s">
        <v>2611</v>
      </c>
      <c r="W204" s="1048"/>
      <c r="X204" s="1048" t="s">
        <v>2611</v>
      </c>
      <c r="Y204" s="1048"/>
      <c r="Z204" s="656" t="s">
        <v>2136</v>
      </c>
      <c r="AA204" s="182" t="s">
        <v>2611</v>
      </c>
      <c r="AB204" s="182">
        <v>1</v>
      </c>
      <c r="AC204" s="182" t="s">
        <v>2611</v>
      </c>
    </row>
    <row r="205" spans="1:29" s="182" customFormat="1" x14ac:dyDescent="0.25">
      <c r="A205" s="655">
        <v>0</v>
      </c>
      <c r="B205" s="655">
        <v>0</v>
      </c>
      <c r="C205" s="655">
        <v>0</v>
      </c>
      <c r="D205" s="655"/>
      <c r="E205" s="902">
        <v>0</v>
      </c>
      <c r="F205" s="902">
        <v>0</v>
      </c>
      <c r="G205" s="1049"/>
      <c r="H205" s="1047"/>
      <c r="I205" s="1048" t="s">
        <v>2611</v>
      </c>
      <c r="J205" s="1048"/>
      <c r="K205" s="1048"/>
      <c r="L205" s="1048"/>
      <c r="M205" s="1048" t="s">
        <v>2611</v>
      </c>
      <c r="N205" s="1048" t="s">
        <v>2611</v>
      </c>
      <c r="O205" s="1048"/>
      <c r="P205" s="1048"/>
      <c r="Q205" s="1048"/>
      <c r="R205" s="1048"/>
      <c r="S205" s="1048"/>
      <c r="T205" s="1048" t="s">
        <v>2611</v>
      </c>
      <c r="U205" s="1048" t="s">
        <v>2611</v>
      </c>
      <c r="V205" s="1048" t="s">
        <v>2611</v>
      </c>
      <c r="W205" s="1048"/>
      <c r="X205" s="1048" t="s">
        <v>2611</v>
      </c>
      <c r="Y205" s="1048"/>
      <c r="Z205" s="656" t="s">
        <v>2136</v>
      </c>
      <c r="AA205" s="182" t="s">
        <v>2611</v>
      </c>
      <c r="AB205" s="182">
        <v>1</v>
      </c>
      <c r="AC205" s="182" t="s">
        <v>2611</v>
      </c>
    </row>
    <row r="206" spans="1:29" s="182" customFormat="1" x14ac:dyDescent="0.25">
      <c r="A206" s="655">
        <v>0</v>
      </c>
      <c r="B206" s="655">
        <v>0</v>
      </c>
      <c r="C206" s="655">
        <v>0</v>
      </c>
      <c r="D206" s="655"/>
      <c r="E206" s="902">
        <v>0</v>
      </c>
      <c r="F206" s="902">
        <v>0</v>
      </c>
      <c r="G206" s="1049"/>
      <c r="H206" s="1047"/>
      <c r="I206" s="1048" t="s">
        <v>2611</v>
      </c>
      <c r="J206" s="1048"/>
      <c r="K206" s="1048"/>
      <c r="L206" s="1048"/>
      <c r="M206" s="1048" t="s">
        <v>2611</v>
      </c>
      <c r="N206" s="1048" t="s">
        <v>2611</v>
      </c>
      <c r="O206" s="1048"/>
      <c r="P206" s="1048"/>
      <c r="Q206" s="1048"/>
      <c r="R206" s="1048"/>
      <c r="S206" s="1048"/>
      <c r="T206" s="1048" t="s">
        <v>2611</v>
      </c>
      <c r="U206" s="1048" t="s">
        <v>2611</v>
      </c>
      <c r="V206" s="1048" t="s">
        <v>2611</v>
      </c>
      <c r="W206" s="1048"/>
      <c r="X206" s="1048" t="s">
        <v>2611</v>
      </c>
      <c r="Y206" s="1048"/>
      <c r="Z206" s="656" t="s">
        <v>2136</v>
      </c>
      <c r="AA206" s="182" t="s">
        <v>2611</v>
      </c>
      <c r="AB206" s="182">
        <v>1</v>
      </c>
      <c r="AC206" s="182" t="s">
        <v>2611</v>
      </c>
    </row>
    <row r="207" spans="1:29" s="182" customFormat="1" x14ac:dyDescent="0.25">
      <c r="A207" s="655">
        <v>0</v>
      </c>
      <c r="B207" s="655">
        <v>0</v>
      </c>
      <c r="C207" s="655">
        <v>0</v>
      </c>
      <c r="D207" s="655"/>
      <c r="E207" s="902">
        <v>0</v>
      </c>
      <c r="F207" s="902">
        <v>0</v>
      </c>
      <c r="G207" s="1049"/>
      <c r="H207" s="1047"/>
      <c r="I207" s="1048" t="s">
        <v>2611</v>
      </c>
      <c r="J207" s="1048"/>
      <c r="K207" s="1048"/>
      <c r="L207" s="1048"/>
      <c r="M207" s="1048" t="s">
        <v>2611</v>
      </c>
      <c r="N207" s="1048" t="s">
        <v>2611</v>
      </c>
      <c r="O207" s="1048"/>
      <c r="P207" s="1048"/>
      <c r="Q207" s="1048"/>
      <c r="R207" s="1048"/>
      <c r="S207" s="1048"/>
      <c r="T207" s="1048" t="s">
        <v>2611</v>
      </c>
      <c r="U207" s="1048" t="s">
        <v>2611</v>
      </c>
      <c r="V207" s="1048" t="s">
        <v>2611</v>
      </c>
      <c r="W207" s="1048"/>
      <c r="X207" s="1048" t="s">
        <v>2611</v>
      </c>
      <c r="Y207" s="1048"/>
      <c r="Z207" s="656" t="s">
        <v>2136</v>
      </c>
      <c r="AA207" s="182" t="s">
        <v>2611</v>
      </c>
      <c r="AB207" s="182">
        <v>1</v>
      </c>
      <c r="AC207" s="182" t="s">
        <v>2611</v>
      </c>
    </row>
    <row r="208" spans="1:29" s="182" customFormat="1" x14ac:dyDescent="0.25">
      <c r="A208" s="655">
        <v>0</v>
      </c>
      <c r="B208" s="655">
        <v>0</v>
      </c>
      <c r="C208" s="655">
        <v>0</v>
      </c>
      <c r="D208" s="655"/>
      <c r="E208" s="902">
        <v>0</v>
      </c>
      <c r="F208" s="902">
        <v>0</v>
      </c>
      <c r="G208" s="1049"/>
      <c r="H208" s="1047"/>
      <c r="I208" s="1048" t="s">
        <v>2611</v>
      </c>
      <c r="J208" s="1048"/>
      <c r="K208" s="1048"/>
      <c r="L208" s="1048"/>
      <c r="M208" s="1048" t="s">
        <v>2611</v>
      </c>
      <c r="N208" s="1048" t="s">
        <v>2611</v>
      </c>
      <c r="O208" s="1048"/>
      <c r="P208" s="1048"/>
      <c r="Q208" s="1048"/>
      <c r="R208" s="1048"/>
      <c r="S208" s="1048"/>
      <c r="T208" s="1048" t="s">
        <v>2611</v>
      </c>
      <c r="U208" s="1048" t="s">
        <v>2611</v>
      </c>
      <c r="V208" s="1048" t="s">
        <v>2611</v>
      </c>
      <c r="W208" s="1048"/>
      <c r="X208" s="1048" t="s">
        <v>2611</v>
      </c>
      <c r="Y208" s="1048"/>
      <c r="Z208" s="656" t="s">
        <v>2136</v>
      </c>
      <c r="AA208" s="182" t="s">
        <v>2611</v>
      </c>
      <c r="AB208" s="182">
        <v>1</v>
      </c>
      <c r="AC208" s="182" t="s">
        <v>2611</v>
      </c>
    </row>
    <row r="209" spans="1:29" s="182" customFormat="1" x14ac:dyDescent="0.25">
      <c r="A209" s="655">
        <v>0</v>
      </c>
      <c r="B209" s="655">
        <v>0</v>
      </c>
      <c r="C209" s="655">
        <v>0</v>
      </c>
      <c r="D209" s="655"/>
      <c r="E209" s="902">
        <v>0</v>
      </c>
      <c r="F209" s="902">
        <v>0</v>
      </c>
      <c r="G209" s="1049"/>
      <c r="H209" s="1047"/>
      <c r="I209" s="1048" t="s">
        <v>2611</v>
      </c>
      <c r="J209" s="1048"/>
      <c r="K209" s="1048"/>
      <c r="L209" s="1048"/>
      <c r="M209" s="1048" t="s">
        <v>2611</v>
      </c>
      <c r="N209" s="1048" t="s">
        <v>2611</v>
      </c>
      <c r="O209" s="1048"/>
      <c r="P209" s="1048"/>
      <c r="Q209" s="1048"/>
      <c r="R209" s="1048"/>
      <c r="S209" s="1048"/>
      <c r="T209" s="1048" t="s">
        <v>2611</v>
      </c>
      <c r="U209" s="1048" t="s">
        <v>2611</v>
      </c>
      <c r="V209" s="1048" t="s">
        <v>2611</v>
      </c>
      <c r="W209" s="1048"/>
      <c r="X209" s="1048" t="s">
        <v>2611</v>
      </c>
      <c r="Y209" s="1048"/>
      <c r="Z209" s="656" t="s">
        <v>2136</v>
      </c>
      <c r="AA209" s="182" t="s">
        <v>2611</v>
      </c>
      <c r="AB209" s="182">
        <v>1</v>
      </c>
      <c r="AC209" s="182" t="s">
        <v>2611</v>
      </c>
    </row>
    <row r="210" spans="1:29" s="182" customFormat="1" x14ac:dyDescent="0.25">
      <c r="A210" s="655">
        <v>0</v>
      </c>
      <c r="B210" s="655">
        <v>0</v>
      </c>
      <c r="C210" s="655">
        <v>0</v>
      </c>
      <c r="D210" s="655"/>
      <c r="E210" s="902">
        <v>0</v>
      </c>
      <c r="F210" s="902">
        <v>0</v>
      </c>
      <c r="G210" s="1049"/>
      <c r="H210" s="1047"/>
      <c r="I210" s="1048" t="s">
        <v>2611</v>
      </c>
      <c r="J210" s="1048"/>
      <c r="K210" s="1048"/>
      <c r="L210" s="1048"/>
      <c r="M210" s="1048" t="s">
        <v>2611</v>
      </c>
      <c r="N210" s="1048" t="s">
        <v>2611</v>
      </c>
      <c r="O210" s="1048"/>
      <c r="P210" s="1048"/>
      <c r="Q210" s="1048"/>
      <c r="R210" s="1048"/>
      <c r="S210" s="1048"/>
      <c r="T210" s="1048" t="s">
        <v>2611</v>
      </c>
      <c r="U210" s="1048" t="s">
        <v>2611</v>
      </c>
      <c r="V210" s="1048" t="s">
        <v>2611</v>
      </c>
      <c r="W210" s="1048"/>
      <c r="X210" s="1048" t="s">
        <v>2611</v>
      </c>
      <c r="Y210" s="1048"/>
      <c r="Z210" s="656" t="s">
        <v>2136</v>
      </c>
      <c r="AA210" s="182" t="s">
        <v>2611</v>
      </c>
      <c r="AB210" s="182">
        <v>1</v>
      </c>
      <c r="AC210" s="182" t="s">
        <v>2611</v>
      </c>
    </row>
    <row r="211" spans="1:29" s="182" customFormat="1" x14ac:dyDescent="0.25">
      <c r="A211" s="655">
        <v>0</v>
      </c>
      <c r="B211" s="655">
        <v>0</v>
      </c>
      <c r="C211" s="655">
        <v>0</v>
      </c>
      <c r="D211" s="655"/>
      <c r="E211" s="902">
        <v>0</v>
      </c>
      <c r="F211" s="902">
        <v>0</v>
      </c>
      <c r="G211" s="1049"/>
      <c r="H211" s="1047"/>
      <c r="I211" s="1048" t="s">
        <v>2611</v>
      </c>
      <c r="J211" s="1048"/>
      <c r="K211" s="1048"/>
      <c r="L211" s="1048"/>
      <c r="M211" s="1048" t="s">
        <v>2611</v>
      </c>
      <c r="N211" s="1048" t="s">
        <v>2611</v>
      </c>
      <c r="O211" s="1048"/>
      <c r="P211" s="1048"/>
      <c r="Q211" s="1048"/>
      <c r="R211" s="1048"/>
      <c r="S211" s="1048"/>
      <c r="T211" s="1048" t="s">
        <v>2611</v>
      </c>
      <c r="U211" s="1048" t="s">
        <v>2611</v>
      </c>
      <c r="V211" s="1048" t="s">
        <v>2611</v>
      </c>
      <c r="W211" s="1048"/>
      <c r="X211" s="1048" t="s">
        <v>2611</v>
      </c>
      <c r="Y211" s="1048"/>
      <c r="Z211" s="656" t="s">
        <v>2136</v>
      </c>
      <c r="AA211" s="182" t="s">
        <v>2611</v>
      </c>
      <c r="AB211" s="182">
        <v>1</v>
      </c>
      <c r="AC211" s="182" t="s">
        <v>2611</v>
      </c>
    </row>
    <row r="212" spans="1:29" s="182" customFormat="1" x14ac:dyDescent="0.25">
      <c r="A212" s="655">
        <v>0</v>
      </c>
      <c r="B212" s="655">
        <v>0</v>
      </c>
      <c r="C212" s="655">
        <v>0</v>
      </c>
      <c r="D212" s="655"/>
      <c r="E212" s="902">
        <v>0</v>
      </c>
      <c r="F212" s="902">
        <v>0</v>
      </c>
      <c r="G212" s="1049"/>
      <c r="H212" s="1047"/>
      <c r="I212" s="1048" t="s">
        <v>2611</v>
      </c>
      <c r="J212" s="1048"/>
      <c r="K212" s="1048"/>
      <c r="L212" s="1048"/>
      <c r="M212" s="1048" t="s">
        <v>2611</v>
      </c>
      <c r="N212" s="1048" t="s">
        <v>2611</v>
      </c>
      <c r="O212" s="1048"/>
      <c r="P212" s="1048"/>
      <c r="Q212" s="1048"/>
      <c r="R212" s="1048"/>
      <c r="S212" s="1048"/>
      <c r="T212" s="1048" t="s">
        <v>2611</v>
      </c>
      <c r="U212" s="1048" t="s">
        <v>2611</v>
      </c>
      <c r="V212" s="1048" t="s">
        <v>2611</v>
      </c>
      <c r="W212" s="1048"/>
      <c r="X212" s="1048" t="s">
        <v>2611</v>
      </c>
      <c r="Y212" s="1048"/>
      <c r="Z212" s="656" t="s">
        <v>2136</v>
      </c>
      <c r="AA212" s="182" t="s">
        <v>2611</v>
      </c>
      <c r="AB212" s="182">
        <v>1</v>
      </c>
      <c r="AC212" s="182" t="s">
        <v>2611</v>
      </c>
    </row>
    <row r="213" spans="1:29" s="182" customFormat="1" x14ac:dyDescent="0.25">
      <c r="A213" s="655">
        <v>0</v>
      </c>
      <c r="B213" s="655">
        <v>0</v>
      </c>
      <c r="C213" s="655">
        <v>0</v>
      </c>
      <c r="D213" s="655"/>
      <c r="E213" s="902">
        <v>0</v>
      </c>
      <c r="F213" s="902">
        <v>0</v>
      </c>
      <c r="G213" s="1049"/>
      <c r="H213" s="1047"/>
      <c r="I213" s="1048" t="s">
        <v>2611</v>
      </c>
      <c r="J213" s="1048"/>
      <c r="K213" s="1048"/>
      <c r="L213" s="1048"/>
      <c r="M213" s="1048" t="s">
        <v>2611</v>
      </c>
      <c r="N213" s="1048" t="s">
        <v>2611</v>
      </c>
      <c r="O213" s="1048"/>
      <c r="P213" s="1048"/>
      <c r="Q213" s="1048"/>
      <c r="R213" s="1048"/>
      <c r="S213" s="1048"/>
      <c r="T213" s="1048" t="s">
        <v>2611</v>
      </c>
      <c r="U213" s="1048" t="s">
        <v>2611</v>
      </c>
      <c r="V213" s="1048" t="s">
        <v>2611</v>
      </c>
      <c r="W213" s="1048"/>
      <c r="X213" s="1048" t="s">
        <v>2611</v>
      </c>
      <c r="Y213" s="1048"/>
      <c r="Z213" s="656" t="s">
        <v>2136</v>
      </c>
      <c r="AA213" s="182" t="s">
        <v>2611</v>
      </c>
      <c r="AB213" s="182">
        <v>1</v>
      </c>
      <c r="AC213" s="182" t="s">
        <v>2611</v>
      </c>
    </row>
    <row r="214" spans="1:29" s="182" customFormat="1" x14ac:dyDescent="0.25">
      <c r="A214" s="655">
        <v>0</v>
      </c>
      <c r="B214" s="655">
        <v>0</v>
      </c>
      <c r="C214" s="655">
        <v>0</v>
      </c>
      <c r="D214" s="655"/>
      <c r="E214" s="902">
        <v>0</v>
      </c>
      <c r="F214" s="902">
        <v>0</v>
      </c>
      <c r="G214" s="1049"/>
      <c r="H214" s="1047"/>
      <c r="I214" s="1048" t="s">
        <v>2611</v>
      </c>
      <c r="J214" s="1048"/>
      <c r="K214" s="1048"/>
      <c r="L214" s="1048"/>
      <c r="M214" s="1048" t="s">
        <v>2611</v>
      </c>
      <c r="N214" s="1048" t="s">
        <v>2611</v>
      </c>
      <c r="O214" s="1048"/>
      <c r="P214" s="1048"/>
      <c r="Q214" s="1048"/>
      <c r="R214" s="1048"/>
      <c r="S214" s="1048"/>
      <c r="T214" s="1048" t="s">
        <v>2611</v>
      </c>
      <c r="U214" s="1048" t="s">
        <v>2611</v>
      </c>
      <c r="V214" s="1048" t="s">
        <v>2611</v>
      </c>
      <c r="W214" s="1048"/>
      <c r="X214" s="1048" t="s">
        <v>2611</v>
      </c>
      <c r="Y214" s="1048"/>
      <c r="Z214" s="656" t="s">
        <v>2136</v>
      </c>
      <c r="AA214" s="182" t="s">
        <v>2611</v>
      </c>
      <c r="AB214" s="182">
        <v>1</v>
      </c>
      <c r="AC214" s="182" t="s">
        <v>2611</v>
      </c>
    </row>
    <row r="215" spans="1:29" s="182" customFormat="1" x14ac:dyDescent="0.25">
      <c r="A215" s="655">
        <v>0</v>
      </c>
      <c r="B215" s="655">
        <v>0</v>
      </c>
      <c r="C215" s="655">
        <v>0</v>
      </c>
      <c r="D215" s="655"/>
      <c r="E215" s="902">
        <v>0</v>
      </c>
      <c r="F215" s="902">
        <v>0</v>
      </c>
      <c r="G215" s="1049"/>
      <c r="H215" s="1047"/>
      <c r="I215" s="1048" t="s">
        <v>2611</v>
      </c>
      <c r="J215" s="1048"/>
      <c r="K215" s="1048"/>
      <c r="L215" s="1048"/>
      <c r="M215" s="1048" t="s">
        <v>2611</v>
      </c>
      <c r="N215" s="1048" t="s">
        <v>2611</v>
      </c>
      <c r="O215" s="1048"/>
      <c r="P215" s="1048"/>
      <c r="Q215" s="1048"/>
      <c r="R215" s="1048"/>
      <c r="S215" s="1048"/>
      <c r="T215" s="1048" t="s">
        <v>2611</v>
      </c>
      <c r="U215" s="1048" t="s">
        <v>2611</v>
      </c>
      <c r="V215" s="1048" t="s">
        <v>2611</v>
      </c>
      <c r="W215" s="1048"/>
      <c r="X215" s="1048" t="s">
        <v>2611</v>
      </c>
      <c r="Y215" s="1048"/>
      <c r="Z215" s="656" t="s">
        <v>2136</v>
      </c>
      <c r="AA215" s="182" t="s">
        <v>2611</v>
      </c>
      <c r="AB215" s="182">
        <v>1</v>
      </c>
      <c r="AC215" s="182" t="s">
        <v>2611</v>
      </c>
    </row>
    <row r="216" spans="1:29" s="182" customFormat="1" x14ac:dyDescent="0.25">
      <c r="A216" s="655">
        <v>0</v>
      </c>
      <c r="B216" s="655">
        <v>0</v>
      </c>
      <c r="C216" s="655">
        <v>0</v>
      </c>
      <c r="D216" s="655"/>
      <c r="E216" s="902">
        <v>0</v>
      </c>
      <c r="F216" s="902">
        <v>0</v>
      </c>
      <c r="G216" s="1049"/>
      <c r="H216" s="1047"/>
      <c r="I216" s="1048" t="s">
        <v>2611</v>
      </c>
      <c r="J216" s="1048"/>
      <c r="K216" s="1048"/>
      <c r="L216" s="1048"/>
      <c r="M216" s="1048" t="s">
        <v>2611</v>
      </c>
      <c r="N216" s="1048" t="s">
        <v>2611</v>
      </c>
      <c r="O216" s="1048"/>
      <c r="P216" s="1048"/>
      <c r="Q216" s="1048"/>
      <c r="R216" s="1048"/>
      <c r="S216" s="1048"/>
      <c r="T216" s="1048" t="s">
        <v>2611</v>
      </c>
      <c r="U216" s="1048" t="s">
        <v>2611</v>
      </c>
      <c r="V216" s="1048" t="s">
        <v>2611</v>
      </c>
      <c r="W216" s="1048"/>
      <c r="X216" s="1048" t="s">
        <v>2611</v>
      </c>
      <c r="Y216" s="1048"/>
      <c r="Z216" s="656" t="s">
        <v>2136</v>
      </c>
      <c r="AA216" s="182" t="s">
        <v>2611</v>
      </c>
      <c r="AB216" s="182">
        <v>1</v>
      </c>
      <c r="AC216" s="182" t="s">
        <v>2611</v>
      </c>
    </row>
    <row r="217" spans="1:29" s="182" customFormat="1" x14ac:dyDescent="0.25">
      <c r="A217" s="655">
        <v>0</v>
      </c>
      <c r="B217" s="655">
        <v>0</v>
      </c>
      <c r="C217" s="655">
        <v>0</v>
      </c>
      <c r="D217" s="655"/>
      <c r="E217" s="902">
        <v>0</v>
      </c>
      <c r="F217" s="902">
        <v>0</v>
      </c>
      <c r="G217" s="1049"/>
      <c r="H217" s="1047"/>
      <c r="I217" s="1048" t="s">
        <v>2611</v>
      </c>
      <c r="J217" s="1048"/>
      <c r="K217" s="1048"/>
      <c r="L217" s="1048"/>
      <c r="M217" s="1048" t="s">
        <v>2611</v>
      </c>
      <c r="N217" s="1048" t="s">
        <v>2611</v>
      </c>
      <c r="O217" s="1048"/>
      <c r="P217" s="1048"/>
      <c r="Q217" s="1048"/>
      <c r="R217" s="1048"/>
      <c r="S217" s="1048"/>
      <c r="T217" s="1048" t="s">
        <v>2611</v>
      </c>
      <c r="U217" s="1048" t="s">
        <v>2611</v>
      </c>
      <c r="V217" s="1048" t="s">
        <v>2611</v>
      </c>
      <c r="W217" s="1048"/>
      <c r="X217" s="1048" t="s">
        <v>2611</v>
      </c>
      <c r="Y217" s="1048"/>
      <c r="Z217" s="656" t="s">
        <v>2136</v>
      </c>
      <c r="AA217" s="182" t="s">
        <v>2611</v>
      </c>
      <c r="AB217" s="182">
        <v>1</v>
      </c>
      <c r="AC217" s="182" t="s">
        <v>2611</v>
      </c>
    </row>
    <row r="218" spans="1:29" s="182" customFormat="1" x14ac:dyDescent="0.25">
      <c r="A218" s="655">
        <v>0</v>
      </c>
      <c r="B218" s="655">
        <v>0</v>
      </c>
      <c r="C218" s="655">
        <v>0</v>
      </c>
      <c r="D218" s="655"/>
      <c r="E218" s="902">
        <v>0</v>
      </c>
      <c r="F218" s="902">
        <v>0</v>
      </c>
      <c r="G218" s="1049"/>
      <c r="H218" s="1047"/>
      <c r="I218" s="1048" t="s">
        <v>2611</v>
      </c>
      <c r="J218" s="1048"/>
      <c r="K218" s="1048"/>
      <c r="L218" s="1048"/>
      <c r="M218" s="1048" t="s">
        <v>2611</v>
      </c>
      <c r="N218" s="1048" t="s">
        <v>2611</v>
      </c>
      <c r="O218" s="1048"/>
      <c r="P218" s="1048"/>
      <c r="Q218" s="1048"/>
      <c r="R218" s="1048"/>
      <c r="S218" s="1048"/>
      <c r="T218" s="1048" t="s">
        <v>2611</v>
      </c>
      <c r="U218" s="1048" t="s">
        <v>2611</v>
      </c>
      <c r="V218" s="1048" t="s">
        <v>2611</v>
      </c>
      <c r="W218" s="1048"/>
      <c r="X218" s="1048" t="s">
        <v>2611</v>
      </c>
      <c r="Y218" s="1048"/>
      <c r="Z218" s="656" t="s">
        <v>2136</v>
      </c>
      <c r="AA218" s="182" t="s">
        <v>2611</v>
      </c>
      <c r="AB218" s="182">
        <v>1</v>
      </c>
      <c r="AC218" s="182" t="s">
        <v>2611</v>
      </c>
    </row>
    <row r="219" spans="1:29" s="182" customFormat="1" x14ac:dyDescent="0.25">
      <c r="A219" s="655">
        <v>0</v>
      </c>
      <c r="B219" s="655">
        <v>0</v>
      </c>
      <c r="C219" s="655">
        <v>0</v>
      </c>
      <c r="D219" s="655"/>
      <c r="E219" s="902">
        <v>0</v>
      </c>
      <c r="F219" s="902">
        <v>0</v>
      </c>
      <c r="G219" s="1049"/>
      <c r="H219" s="1047"/>
      <c r="I219" s="1048" t="s">
        <v>2611</v>
      </c>
      <c r="J219" s="1048"/>
      <c r="K219" s="1048"/>
      <c r="L219" s="1048"/>
      <c r="M219" s="1048" t="s">
        <v>2611</v>
      </c>
      <c r="N219" s="1048" t="s">
        <v>2611</v>
      </c>
      <c r="O219" s="1048"/>
      <c r="P219" s="1048"/>
      <c r="Q219" s="1048"/>
      <c r="R219" s="1048"/>
      <c r="S219" s="1048"/>
      <c r="T219" s="1048" t="s">
        <v>2611</v>
      </c>
      <c r="U219" s="1048" t="s">
        <v>2611</v>
      </c>
      <c r="V219" s="1048" t="s">
        <v>2611</v>
      </c>
      <c r="W219" s="1048"/>
      <c r="X219" s="1048" t="s">
        <v>2611</v>
      </c>
      <c r="Y219" s="1048"/>
      <c r="Z219" s="656" t="s">
        <v>2136</v>
      </c>
      <c r="AA219" s="182" t="s">
        <v>2611</v>
      </c>
      <c r="AB219" s="182">
        <v>1</v>
      </c>
      <c r="AC219" s="182" t="s">
        <v>2611</v>
      </c>
    </row>
    <row r="220" spans="1:29" s="182" customFormat="1" x14ac:dyDescent="0.25">
      <c r="A220" s="655">
        <v>0</v>
      </c>
      <c r="B220" s="655">
        <v>0</v>
      </c>
      <c r="C220" s="655">
        <v>0</v>
      </c>
      <c r="D220" s="655"/>
      <c r="E220" s="902">
        <v>0</v>
      </c>
      <c r="F220" s="902">
        <v>0</v>
      </c>
      <c r="G220" s="1049"/>
      <c r="H220" s="1047"/>
      <c r="I220" s="1048" t="s">
        <v>2611</v>
      </c>
      <c r="J220" s="1048"/>
      <c r="K220" s="1048"/>
      <c r="L220" s="1048"/>
      <c r="M220" s="1048" t="s">
        <v>2611</v>
      </c>
      <c r="N220" s="1048" t="s">
        <v>2611</v>
      </c>
      <c r="O220" s="1048"/>
      <c r="P220" s="1048"/>
      <c r="Q220" s="1048"/>
      <c r="R220" s="1048"/>
      <c r="S220" s="1048"/>
      <c r="T220" s="1048" t="s">
        <v>2611</v>
      </c>
      <c r="U220" s="1048" t="s">
        <v>2611</v>
      </c>
      <c r="V220" s="1048" t="s">
        <v>2611</v>
      </c>
      <c r="W220" s="1048"/>
      <c r="X220" s="1048" t="s">
        <v>2611</v>
      </c>
      <c r="Y220" s="1048"/>
      <c r="Z220" s="656" t="s">
        <v>2136</v>
      </c>
      <c r="AA220" s="182" t="s">
        <v>2611</v>
      </c>
      <c r="AB220" s="182">
        <v>1</v>
      </c>
      <c r="AC220" s="182" t="s">
        <v>2611</v>
      </c>
    </row>
    <row r="221" spans="1:29" s="182" customFormat="1" x14ac:dyDescent="0.25">
      <c r="A221" s="655">
        <v>0</v>
      </c>
      <c r="B221" s="655">
        <v>0</v>
      </c>
      <c r="C221" s="655">
        <v>0</v>
      </c>
      <c r="D221" s="655"/>
      <c r="E221" s="902">
        <v>0</v>
      </c>
      <c r="F221" s="902">
        <v>0</v>
      </c>
      <c r="G221" s="1049"/>
      <c r="H221" s="1047"/>
      <c r="I221" s="1048" t="s">
        <v>2611</v>
      </c>
      <c r="J221" s="1048"/>
      <c r="K221" s="1048"/>
      <c r="L221" s="1048"/>
      <c r="M221" s="1048" t="s">
        <v>2611</v>
      </c>
      <c r="N221" s="1048" t="s">
        <v>2611</v>
      </c>
      <c r="O221" s="1048"/>
      <c r="P221" s="1048"/>
      <c r="Q221" s="1048"/>
      <c r="R221" s="1048"/>
      <c r="S221" s="1048"/>
      <c r="T221" s="1048" t="s">
        <v>2611</v>
      </c>
      <c r="U221" s="1048" t="s">
        <v>2611</v>
      </c>
      <c r="V221" s="1048" t="s">
        <v>2611</v>
      </c>
      <c r="W221" s="1048"/>
      <c r="X221" s="1048" t="s">
        <v>2611</v>
      </c>
      <c r="Y221" s="1048"/>
      <c r="Z221" s="656" t="s">
        <v>2136</v>
      </c>
      <c r="AA221" s="182" t="s">
        <v>2611</v>
      </c>
      <c r="AB221" s="182">
        <v>1</v>
      </c>
      <c r="AC221" s="182" t="s">
        <v>2611</v>
      </c>
    </row>
    <row r="222" spans="1:29" s="182" customFormat="1" x14ac:dyDescent="0.25">
      <c r="A222" s="655">
        <v>0</v>
      </c>
      <c r="B222" s="655">
        <v>0</v>
      </c>
      <c r="C222" s="655">
        <v>0</v>
      </c>
      <c r="D222" s="655"/>
      <c r="E222" s="902">
        <v>0</v>
      </c>
      <c r="F222" s="902">
        <v>0</v>
      </c>
      <c r="G222" s="1049"/>
      <c r="H222" s="1047"/>
      <c r="I222" s="1048" t="s">
        <v>2611</v>
      </c>
      <c r="J222" s="1048"/>
      <c r="K222" s="1048"/>
      <c r="L222" s="1048"/>
      <c r="M222" s="1048" t="s">
        <v>2611</v>
      </c>
      <c r="N222" s="1048" t="s">
        <v>2611</v>
      </c>
      <c r="O222" s="1048"/>
      <c r="P222" s="1048"/>
      <c r="Q222" s="1048"/>
      <c r="R222" s="1048"/>
      <c r="S222" s="1048"/>
      <c r="T222" s="1048" t="s">
        <v>2611</v>
      </c>
      <c r="U222" s="1048" t="s">
        <v>2611</v>
      </c>
      <c r="V222" s="1048" t="s">
        <v>2611</v>
      </c>
      <c r="W222" s="1048"/>
      <c r="X222" s="1048" t="s">
        <v>2611</v>
      </c>
      <c r="Y222" s="1048"/>
      <c r="Z222" s="656" t="s">
        <v>2136</v>
      </c>
      <c r="AA222" s="182" t="s">
        <v>2611</v>
      </c>
      <c r="AB222" s="182">
        <v>1</v>
      </c>
      <c r="AC222" s="182" t="s">
        <v>2611</v>
      </c>
    </row>
    <row r="223" spans="1:29" s="182" customFormat="1" x14ac:dyDescent="0.25">
      <c r="A223" s="655">
        <v>0</v>
      </c>
      <c r="B223" s="655">
        <v>0</v>
      </c>
      <c r="C223" s="655">
        <v>0</v>
      </c>
      <c r="D223" s="655"/>
      <c r="E223" s="902">
        <v>0</v>
      </c>
      <c r="F223" s="902">
        <v>0</v>
      </c>
      <c r="G223" s="1049"/>
      <c r="H223" s="1047"/>
      <c r="I223" s="1048" t="s">
        <v>2611</v>
      </c>
      <c r="J223" s="1048"/>
      <c r="K223" s="1048"/>
      <c r="L223" s="1048"/>
      <c r="M223" s="1048" t="s">
        <v>2611</v>
      </c>
      <c r="N223" s="1048" t="s">
        <v>2611</v>
      </c>
      <c r="O223" s="1048"/>
      <c r="P223" s="1048"/>
      <c r="Q223" s="1048"/>
      <c r="R223" s="1048"/>
      <c r="S223" s="1048"/>
      <c r="T223" s="1048" t="s">
        <v>2611</v>
      </c>
      <c r="U223" s="1048" t="s">
        <v>2611</v>
      </c>
      <c r="V223" s="1048" t="s">
        <v>2611</v>
      </c>
      <c r="W223" s="1048"/>
      <c r="X223" s="1048" t="s">
        <v>2611</v>
      </c>
      <c r="Y223" s="1048"/>
      <c r="Z223" s="656" t="s">
        <v>2136</v>
      </c>
      <c r="AA223" s="182" t="s">
        <v>2611</v>
      </c>
      <c r="AB223" s="182">
        <v>1</v>
      </c>
      <c r="AC223" s="182" t="s">
        <v>2611</v>
      </c>
    </row>
    <row r="224" spans="1:29" s="182" customFormat="1" x14ac:dyDescent="0.25">
      <c r="A224" s="655">
        <v>0</v>
      </c>
      <c r="B224" s="655">
        <v>0</v>
      </c>
      <c r="C224" s="655">
        <v>0</v>
      </c>
      <c r="D224" s="655"/>
      <c r="E224" s="902">
        <v>0</v>
      </c>
      <c r="F224" s="902">
        <v>0</v>
      </c>
      <c r="G224" s="1049"/>
      <c r="H224" s="1047"/>
      <c r="I224" s="1048" t="s">
        <v>2611</v>
      </c>
      <c r="J224" s="1048"/>
      <c r="K224" s="1048"/>
      <c r="L224" s="1048"/>
      <c r="M224" s="1048" t="s">
        <v>2611</v>
      </c>
      <c r="N224" s="1048" t="s">
        <v>2611</v>
      </c>
      <c r="O224" s="1048"/>
      <c r="P224" s="1048"/>
      <c r="Q224" s="1048"/>
      <c r="R224" s="1048"/>
      <c r="S224" s="1048"/>
      <c r="T224" s="1048" t="s">
        <v>2611</v>
      </c>
      <c r="U224" s="1048" t="s">
        <v>2611</v>
      </c>
      <c r="V224" s="1048" t="s">
        <v>2611</v>
      </c>
      <c r="W224" s="1048"/>
      <c r="X224" s="1048" t="s">
        <v>2611</v>
      </c>
      <c r="Y224" s="1048"/>
      <c r="Z224" s="656" t="s">
        <v>2136</v>
      </c>
      <c r="AA224" s="182" t="s">
        <v>2611</v>
      </c>
      <c r="AB224" s="182">
        <v>1</v>
      </c>
      <c r="AC224" s="182" t="s">
        <v>2611</v>
      </c>
    </row>
    <row r="225" spans="1:29" s="182" customFormat="1" x14ac:dyDescent="0.25">
      <c r="A225" s="655">
        <v>0</v>
      </c>
      <c r="B225" s="655">
        <v>0</v>
      </c>
      <c r="C225" s="655">
        <v>0</v>
      </c>
      <c r="D225" s="655"/>
      <c r="E225" s="902">
        <v>0</v>
      </c>
      <c r="F225" s="902">
        <v>0</v>
      </c>
      <c r="G225" s="1049"/>
      <c r="H225" s="1047"/>
      <c r="I225" s="1048" t="s">
        <v>2611</v>
      </c>
      <c r="J225" s="1048"/>
      <c r="K225" s="1048"/>
      <c r="L225" s="1048"/>
      <c r="M225" s="1048" t="s">
        <v>2611</v>
      </c>
      <c r="N225" s="1048" t="s">
        <v>2611</v>
      </c>
      <c r="O225" s="1048"/>
      <c r="P225" s="1048"/>
      <c r="Q225" s="1048"/>
      <c r="R225" s="1048"/>
      <c r="S225" s="1048"/>
      <c r="T225" s="1048" t="s">
        <v>2611</v>
      </c>
      <c r="U225" s="1048" t="s">
        <v>2611</v>
      </c>
      <c r="V225" s="1048" t="s">
        <v>2611</v>
      </c>
      <c r="W225" s="1048"/>
      <c r="X225" s="1048" t="s">
        <v>2611</v>
      </c>
      <c r="Y225" s="1048"/>
      <c r="Z225" s="656" t="s">
        <v>2136</v>
      </c>
      <c r="AA225" s="182" t="s">
        <v>2611</v>
      </c>
      <c r="AB225" s="182">
        <v>1</v>
      </c>
      <c r="AC225" s="182" t="s">
        <v>2611</v>
      </c>
    </row>
    <row r="226" spans="1:29" s="182" customFormat="1" x14ac:dyDescent="0.25">
      <c r="A226" s="655">
        <v>0</v>
      </c>
      <c r="B226" s="655">
        <v>0</v>
      </c>
      <c r="C226" s="655">
        <v>0</v>
      </c>
      <c r="D226" s="655"/>
      <c r="E226" s="902">
        <v>0</v>
      </c>
      <c r="F226" s="902">
        <v>0</v>
      </c>
      <c r="G226" s="1049"/>
      <c r="H226" s="1047"/>
      <c r="I226" s="1048" t="s">
        <v>2611</v>
      </c>
      <c r="J226" s="1048"/>
      <c r="K226" s="1048"/>
      <c r="L226" s="1048"/>
      <c r="M226" s="1048" t="s">
        <v>2611</v>
      </c>
      <c r="N226" s="1048" t="s">
        <v>2611</v>
      </c>
      <c r="O226" s="1048"/>
      <c r="P226" s="1048"/>
      <c r="Q226" s="1048"/>
      <c r="R226" s="1048"/>
      <c r="S226" s="1048"/>
      <c r="T226" s="1048" t="s">
        <v>2611</v>
      </c>
      <c r="U226" s="1048" t="s">
        <v>2611</v>
      </c>
      <c r="V226" s="1048" t="s">
        <v>2611</v>
      </c>
      <c r="W226" s="1048"/>
      <c r="X226" s="1048" t="s">
        <v>2611</v>
      </c>
      <c r="Y226" s="1048"/>
      <c r="Z226" s="656" t="s">
        <v>2136</v>
      </c>
      <c r="AA226" s="182" t="s">
        <v>2611</v>
      </c>
      <c r="AB226" s="182">
        <v>1</v>
      </c>
      <c r="AC226" s="182" t="s">
        <v>2611</v>
      </c>
    </row>
    <row r="227" spans="1:29" s="182" customFormat="1" x14ac:dyDescent="0.25">
      <c r="A227" s="655">
        <v>0</v>
      </c>
      <c r="B227" s="655">
        <v>0</v>
      </c>
      <c r="C227" s="655">
        <v>0</v>
      </c>
      <c r="D227" s="655"/>
      <c r="E227" s="902">
        <v>0</v>
      </c>
      <c r="F227" s="902">
        <v>0</v>
      </c>
      <c r="G227" s="1049"/>
      <c r="H227" s="1047"/>
      <c r="I227" s="1048" t="s">
        <v>2611</v>
      </c>
      <c r="J227" s="1048"/>
      <c r="K227" s="1048"/>
      <c r="L227" s="1048"/>
      <c r="M227" s="1048" t="s">
        <v>2611</v>
      </c>
      <c r="N227" s="1048" t="s">
        <v>2611</v>
      </c>
      <c r="O227" s="1048"/>
      <c r="P227" s="1048"/>
      <c r="Q227" s="1048"/>
      <c r="R227" s="1048"/>
      <c r="S227" s="1048"/>
      <c r="T227" s="1048" t="s">
        <v>2611</v>
      </c>
      <c r="U227" s="1048" t="s">
        <v>2611</v>
      </c>
      <c r="V227" s="1048" t="s">
        <v>2611</v>
      </c>
      <c r="W227" s="1048"/>
      <c r="X227" s="1048" t="s">
        <v>2611</v>
      </c>
      <c r="Y227" s="1048"/>
      <c r="Z227" s="656" t="s">
        <v>2136</v>
      </c>
      <c r="AA227" s="182" t="s">
        <v>2611</v>
      </c>
      <c r="AB227" s="182">
        <v>1</v>
      </c>
      <c r="AC227" s="182" t="s">
        <v>2611</v>
      </c>
    </row>
    <row r="228" spans="1:29" s="182" customFormat="1" x14ac:dyDescent="0.25">
      <c r="A228" s="655">
        <v>0</v>
      </c>
      <c r="B228" s="655">
        <v>0</v>
      </c>
      <c r="C228" s="655">
        <v>0</v>
      </c>
      <c r="D228" s="655"/>
      <c r="E228" s="902">
        <v>0</v>
      </c>
      <c r="F228" s="902">
        <v>0</v>
      </c>
      <c r="G228" s="1049"/>
      <c r="H228" s="1047"/>
      <c r="I228" s="1048" t="s">
        <v>2611</v>
      </c>
      <c r="J228" s="1048"/>
      <c r="K228" s="1048"/>
      <c r="L228" s="1048"/>
      <c r="M228" s="1048" t="s">
        <v>2611</v>
      </c>
      <c r="N228" s="1048" t="s">
        <v>2611</v>
      </c>
      <c r="O228" s="1048"/>
      <c r="P228" s="1048"/>
      <c r="Q228" s="1048"/>
      <c r="R228" s="1048"/>
      <c r="S228" s="1048"/>
      <c r="T228" s="1048" t="s">
        <v>2611</v>
      </c>
      <c r="U228" s="1048" t="s">
        <v>2611</v>
      </c>
      <c r="V228" s="1048" t="s">
        <v>2611</v>
      </c>
      <c r="W228" s="1048"/>
      <c r="X228" s="1048" t="s">
        <v>2611</v>
      </c>
      <c r="Y228" s="1048"/>
      <c r="Z228" s="656" t="s">
        <v>2136</v>
      </c>
      <c r="AA228" s="182" t="s">
        <v>2611</v>
      </c>
      <c r="AB228" s="182">
        <v>1</v>
      </c>
      <c r="AC228" s="182" t="s">
        <v>2611</v>
      </c>
    </row>
    <row r="229" spans="1:29" s="182" customFormat="1" x14ac:dyDescent="0.25">
      <c r="A229" s="655">
        <v>0</v>
      </c>
      <c r="B229" s="655">
        <v>0</v>
      </c>
      <c r="C229" s="655">
        <v>0</v>
      </c>
      <c r="D229" s="655"/>
      <c r="E229" s="902">
        <v>0</v>
      </c>
      <c r="F229" s="902">
        <v>0</v>
      </c>
      <c r="G229" s="1049"/>
      <c r="H229" s="1047"/>
      <c r="I229" s="1048" t="s">
        <v>2611</v>
      </c>
      <c r="J229" s="1048"/>
      <c r="K229" s="1048"/>
      <c r="L229" s="1048"/>
      <c r="M229" s="1048" t="s">
        <v>2611</v>
      </c>
      <c r="N229" s="1048" t="s">
        <v>2611</v>
      </c>
      <c r="O229" s="1048"/>
      <c r="P229" s="1048"/>
      <c r="Q229" s="1048"/>
      <c r="R229" s="1048"/>
      <c r="S229" s="1048"/>
      <c r="T229" s="1048" t="s">
        <v>2611</v>
      </c>
      <c r="U229" s="1048" t="s">
        <v>2611</v>
      </c>
      <c r="V229" s="1048" t="s">
        <v>2611</v>
      </c>
      <c r="W229" s="1048"/>
      <c r="X229" s="1048" t="s">
        <v>2611</v>
      </c>
      <c r="Y229" s="1048"/>
      <c r="Z229" s="656" t="s">
        <v>2136</v>
      </c>
      <c r="AA229" s="182" t="s">
        <v>2611</v>
      </c>
      <c r="AB229" s="182">
        <v>1</v>
      </c>
      <c r="AC229" s="182" t="s">
        <v>2611</v>
      </c>
    </row>
    <row r="230" spans="1:29" s="182" customFormat="1" x14ac:dyDescent="0.25">
      <c r="A230" s="655">
        <v>0</v>
      </c>
      <c r="B230" s="655">
        <v>0</v>
      </c>
      <c r="C230" s="655">
        <v>0</v>
      </c>
      <c r="D230" s="655"/>
      <c r="E230" s="902">
        <v>0</v>
      </c>
      <c r="F230" s="902">
        <v>0</v>
      </c>
      <c r="G230" s="1049"/>
      <c r="H230" s="1047"/>
      <c r="I230" s="1048" t="s">
        <v>2611</v>
      </c>
      <c r="J230" s="1048"/>
      <c r="K230" s="1048"/>
      <c r="L230" s="1048"/>
      <c r="M230" s="1048" t="s">
        <v>2611</v>
      </c>
      <c r="N230" s="1048" t="s">
        <v>2611</v>
      </c>
      <c r="O230" s="1048"/>
      <c r="P230" s="1048"/>
      <c r="Q230" s="1048"/>
      <c r="R230" s="1048"/>
      <c r="S230" s="1048"/>
      <c r="T230" s="1048" t="s">
        <v>2611</v>
      </c>
      <c r="U230" s="1048" t="s">
        <v>2611</v>
      </c>
      <c r="V230" s="1048" t="s">
        <v>2611</v>
      </c>
      <c r="W230" s="1048"/>
      <c r="X230" s="1048" t="s">
        <v>2611</v>
      </c>
      <c r="Y230" s="1048"/>
      <c r="Z230" s="656" t="s">
        <v>2136</v>
      </c>
      <c r="AA230" s="182" t="s">
        <v>2611</v>
      </c>
      <c r="AB230" s="182">
        <v>1</v>
      </c>
      <c r="AC230" s="182" t="s">
        <v>2611</v>
      </c>
    </row>
    <row r="231" spans="1:29" s="182" customFormat="1" x14ac:dyDescent="0.25">
      <c r="A231" s="655">
        <v>0</v>
      </c>
      <c r="B231" s="655">
        <v>0</v>
      </c>
      <c r="C231" s="655">
        <v>0</v>
      </c>
      <c r="D231" s="655"/>
      <c r="E231" s="902">
        <v>0</v>
      </c>
      <c r="F231" s="902">
        <v>0</v>
      </c>
      <c r="G231" s="1049"/>
      <c r="H231" s="1047"/>
      <c r="I231" s="1048" t="s">
        <v>2611</v>
      </c>
      <c r="J231" s="1048"/>
      <c r="K231" s="1048"/>
      <c r="L231" s="1048"/>
      <c r="M231" s="1048" t="s">
        <v>2611</v>
      </c>
      <c r="N231" s="1048" t="s">
        <v>2611</v>
      </c>
      <c r="O231" s="1048"/>
      <c r="P231" s="1048"/>
      <c r="Q231" s="1048"/>
      <c r="R231" s="1048"/>
      <c r="S231" s="1048"/>
      <c r="T231" s="1048" t="s">
        <v>2611</v>
      </c>
      <c r="U231" s="1048" t="s">
        <v>2611</v>
      </c>
      <c r="V231" s="1048" t="s">
        <v>2611</v>
      </c>
      <c r="W231" s="1048"/>
      <c r="X231" s="1048" t="s">
        <v>2611</v>
      </c>
      <c r="Y231" s="1048"/>
      <c r="Z231" s="656" t="s">
        <v>2136</v>
      </c>
      <c r="AA231" s="182" t="s">
        <v>2611</v>
      </c>
      <c r="AB231" s="182">
        <v>1</v>
      </c>
      <c r="AC231" s="182" t="s">
        <v>2611</v>
      </c>
    </row>
    <row r="232" spans="1:29" s="182" customFormat="1" x14ac:dyDescent="0.25">
      <c r="A232" s="655">
        <v>0</v>
      </c>
      <c r="B232" s="655">
        <v>0</v>
      </c>
      <c r="C232" s="655">
        <v>0</v>
      </c>
      <c r="D232" s="655"/>
      <c r="E232" s="902">
        <v>0</v>
      </c>
      <c r="F232" s="902">
        <v>0</v>
      </c>
      <c r="G232" s="1049"/>
      <c r="H232" s="1047"/>
      <c r="I232" s="1048" t="s">
        <v>2611</v>
      </c>
      <c r="J232" s="1048"/>
      <c r="K232" s="1048"/>
      <c r="L232" s="1048"/>
      <c r="M232" s="1048" t="s">
        <v>2611</v>
      </c>
      <c r="N232" s="1048" t="s">
        <v>2611</v>
      </c>
      <c r="O232" s="1048"/>
      <c r="P232" s="1048"/>
      <c r="Q232" s="1048"/>
      <c r="R232" s="1048"/>
      <c r="S232" s="1048"/>
      <c r="T232" s="1048" t="s">
        <v>2611</v>
      </c>
      <c r="U232" s="1048" t="s">
        <v>2611</v>
      </c>
      <c r="V232" s="1048" t="s">
        <v>2611</v>
      </c>
      <c r="W232" s="1048"/>
      <c r="X232" s="1048" t="s">
        <v>2611</v>
      </c>
      <c r="Y232" s="1048"/>
      <c r="Z232" s="656" t="s">
        <v>2136</v>
      </c>
      <c r="AA232" s="182" t="s">
        <v>2611</v>
      </c>
      <c r="AB232" s="182">
        <v>1</v>
      </c>
      <c r="AC232" s="182" t="s">
        <v>2611</v>
      </c>
    </row>
    <row r="233" spans="1:29" s="182" customFormat="1" x14ac:dyDescent="0.25">
      <c r="A233" s="655">
        <v>0</v>
      </c>
      <c r="B233" s="655">
        <v>0</v>
      </c>
      <c r="C233" s="655">
        <v>0</v>
      </c>
      <c r="D233" s="655"/>
      <c r="E233" s="902">
        <v>0</v>
      </c>
      <c r="F233" s="902">
        <v>0</v>
      </c>
      <c r="G233" s="1049"/>
      <c r="H233" s="1047"/>
      <c r="I233" s="1048" t="s">
        <v>2611</v>
      </c>
      <c r="J233" s="1048"/>
      <c r="K233" s="1048"/>
      <c r="L233" s="1048"/>
      <c r="M233" s="1048" t="s">
        <v>2611</v>
      </c>
      <c r="N233" s="1048" t="s">
        <v>2611</v>
      </c>
      <c r="O233" s="1048"/>
      <c r="P233" s="1048"/>
      <c r="Q233" s="1048"/>
      <c r="R233" s="1048"/>
      <c r="S233" s="1048"/>
      <c r="T233" s="1048" t="s">
        <v>2611</v>
      </c>
      <c r="U233" s="1048" t="s">
        <v>2611</v>
      </c>
      <c r="V233" s="1048" t="s">
        <v>2611</v>
      </c>
      <c r="W233" s="1048"/>
      <c r="X233" s="1048" t="s">
        <v>2611</v>
      </c>
      <c r="Y233" s="1048"/>
      <c r="Z233" s="656" t="s">
        <v>2136</v>
      </c>
      <c r="AA233" s="182" t="s">
        <v>2611</v>
      </c>
      <c r="AB233" s="182">
        <v>1</v>
      </c>
      <c r="AC233" s="182" t="s">
        <v>2611</v>
      </c>
    </row>
    <row r="234" spans="1:29" s="182" customFormat="1" x14ac:dyDescent="0.25">
      <c r="A234" s="655">
        <v>0</v>
      </c>
      <c r="B234" s="655">
        <v>0</v>
      </c>
      <c r="C234" s="655">
        <v>0</v>
      </c>
      <c r="D234" s="655"/>
      <c r="E234" s="902">
        <v>0</v>
      </c>
      <c r="F234" s="902">
        <v>0</v>
      </c>
      <c r="G234" s="1049"/>
      <c r="H234" s="1047"/>
      <c r="I234" s="1048" t="s">
        <v>2611</v>
      </c>
      <c r="J234" s="1048"/>
      <c r="K234" s="1048"/>
      <c r="L234" s="1048"/>
      <c r="M234" s="1048" t="s">
        <v>2611</v>
      </c>
      <c r="N234" s="1048" t="s">
        <v>2611</v>
      </c>
      <c r="O234" s="1048"/>
      <c r="P234" s="1048"/>
      <c r="Q234" s="1048"/>
      <c r="R234" s="1048"/>
      <c r="S234" s="1048"/>
      <c r="T234" s="1048" t="s">
        <v>2611</v>
      </c>
      <c r="U234" s="1048" t="s">
        <v>2611</v>
      </c>
      <c r="V234" s="1048" t="s">
        <v>2611</v>
      </c>
      <c r="W234" s="1048"/>
      <c r="X234" s="1048" t="s">
        <v>2611</v>
      </c>
      <c r="Y234" s="1048"/>
      <c r="Z234" s="656" t="s">
        <v>2136</v>
      </c>
      <c r="AA234" s="182" t="s">
        <v>2611</v>
      </c>
      <c r="AB234" s="182">
        <v>1</v>
      </c>
      <c r="AC234" s="182" t="s">
        <v>2611</v>
      </c>
    </row>
    <row r="235" spans="1:29" s="182" customFormat="1" x14ac:dyDescent="0.25">
      <c r="A235" s="655">
        <v>0</v>
      </c>
      <c r="B235" s="655">
        <v>0</v>
      </c>
      <c r="C235" s="655">
        <v>0</v>
      </c>
      <c r="D235" s="655"/>
      <c r="E235" s="902">
        <v>0</v>
      </c>
      <c r="F235" s="902">
        <v>0</v>
      </c>
      <c r="G235" s="1049"/>
      <c r="H235" s="1047"/>
      <c r="I235" s="1048" t="s">
        <v>2611</v>
      </c>
      <c r="J235" s="1048"/>
      <c r="K235" s="1048"/>
      <c r="L235" s="1048"/>
      <c r="M235" s="1048" t="s">
        <v>2611</v>
      </c>
      <c r="N235" s="1048" t="s">
        <v>2611</v>
      </c>
      <c r="O235" s="1048"/>
      <c r="P235" s="1048"/>
      <c r="Q235" s="1048"/>
      <c r="R235" s="1048"/>
      <c r="S235" s="1048"/>
      <c r="T235" s="1048" t="s">
        <v>2611</v>
      </c>
      <c r="U235" s="1048" t="s">
        <v>2611</v>
      </c>
      <c r="V235" s="1048" t="s">
        <v>2611</v>
      </c>
      <c r="W235" s="1048"/>
      <c r="X235" s="1048" t="s">
        <v>2611</v>
      </c>
      <c r="Y235" s="1048"/>
      <c r="Z235" s="656" t="s">
        <v>2136</v>
      </c>
      <c r="AA235" s="182" t="s">
        <v>2611</v>
      </c>
      <c r="AB235" s="182">
        <v>1</v>
      </c>
      <c r="AC235" s="182" t="s">
        <v>2611</v>
      </c>
    </row>
    <row r="236" spans="1:29" s="182" customFormat="1" x14ac:dyDescent="0.25">
      <c r="A236" s="655">
        <v>0</v>
      </c>
      <c r="B236" s="655">
        <v>0</v>
      </c>
      <c r="C236" s="655">
        <v>0</v>
      </c>
      <c r="D236" s="655"/>
      <c r="E236" s="902">
        <v>0</v>
      </c>
      <c r="F236" s="902">
        <v>0</v>
      </c>
      <c r="G236" s="1049"/>
      <c r="H236" s="1047"/>
      <c r="I236" s="1048" t="s">
        <v>2611</v>
      </c>
      <c r="J236" s="1048"/>
      <c r="K236" s="1048"/>
      <c r="L236" s="1048"/>
      <c r="M236" s="1048" t="s">
        <v>2611</v>
      </c>
      <c r="N236" s="1048" t="s">
        <v>2611</v>
      </c>
      <c r="O236" s="1048"/>
      <c r="P236" s="1048"/>
      <c r="Q236" s="1048"/>
      <c r="R236" s="1048"/>
      <c r="S236" s="1048"/>
      <c r="T236" s="1048" t="s">
        <v>2611</v>
      </c>
      <c r="U236" s="1048" t="s">
        <v>2611</v>
      </c>
      <c r="V236" s="1048" t="s">
        <v>2611</v>
      </c>
      <c r="W236" s="1048"/>
      <c r="X236" s="1048" t="s">
        <v>2611</v>
      </c>
      <c r="Y236" s="1048"/>
      <c r="Z236" s="656" t="s">
        <v>2136</v>
      </c>
      <c r="AA236" s="182" t="s">
        <v>2611</v>
      </c>
      <c r="AB236" s="182">
        <v>1</v>
      </c>
      <c r="AC236" s="182" t="s">
        <v>2611</v>
      </c>
    </row>
    <row r="237" spans="1:29" s="182" customFormat="1" x14ac:dyDescent="0.25">
      <c r="A237" s="655">
        <v>0</v>
      </c>
      <c r="B237" s="655">
        <v>0</v>
      </c>
      <c r="C237" s="655">
        <v>0</v>
      </c>
      <c r="D237" s="655"/>
      <c r="E237" s="902">
        <v>0</v>
      </c>
      <c r="F237" s="902">
        <v>0</v>
      </c>
      <c r="G237" s="1049"/>
      <c r="H237" s="1047"/>
      <c r="I237" s="1048" t="s">
        <v>2611</v>
      </c>
      <c r="J237" s="1048"/>
      <c r="K237" s="1048"/>
      <c r="L237" s="1048"/>
      <c r="M237" s="1048" t="s">
        <v>2611</v>
      </c>
      <c r="N237" s="1048" t="s">
        <v>2611</v>
      </c>
      <c r="O237" s="1048"/>
      <c r="P237" s="1048"/>
      <c r="Q237" s="1048"/>
      <c r="R237" s="1048"/>
      <c r="S237" s="1048"/>
      <c r="T237" s="1048" t="s">
        <v>2611</v>
      </c>
      <c r="U237" s="1048" t="s">
        <v>2611</v>
      </c>
      <c r="V237" s="1048" t="s">
        <v>2611</v>
      </c>
      <c r="W237" s="1048"/>
      <c r="X237" s="1048" t="s">
        <v>2611</v>
      </c>
      <c r="Y237" s="1048"/>
      <c r="Z237" s="656" t="s">
        <v>2136</v>
      </c>
      <c r="AA237" s="182" t="s">
        <v>2611</v>
      </c>
      <c r="AB237" s="182">
        <v>1</v>
      </c>
      <c r="AC237" s="182" t="s">
        <v>2611</v>
      </c>
    </row>
    <row r="238" spans="1:29" s="182" customFormat="1" x14ac:dyDescent="0.25">
      <c r="A238" s="655">
        <v>0</v>
      </c>
      <c r="B238" s="655">
        <v>0</v>
      </c>
      <c r="C238" s="655">
        <v>0</v>
      </c>
      <c r="D238" s="655"/>
      <c r="E238" s="902">
        <v>0</v>
      </c>
      <c r="F238" s="902">
        <v>0</v>
      </c>
      <c r="G238" s="1049"/>
      <c r="H238" s="1047"/>
      <c r="I238" s="1048" t="s">
        <v>2611</v>
      </c>
      <c r="J238" s="1048"/>
      <c r="K238" s="1048"/>
      <c r="L238" s="1048"/>
      <c r="M238" s="1048" t="s">
        <v>2611</v>
      </c>
      <c r="N238" s="1048" t="s">
        <v>2611</v>
      </c>
      <c r="O238" s="1048"/>
      <c r="P238" s="1048"/>
      <c r="Q238" s="1048"/>
      <c r="R238" s="1048"/>
      <c r="S238" s="1048"/>
      <c r="T238" s="1048" t="s">
        <v>2611</v>
      </c>
      <c r="U238" s="1048" t="s">
        <v>2611</v>
      </c>
      <c r="V238" s="1048" t="s">
        <v>2611</v>
      </c>
      <c r="W238" s="1048"/>
      <c r="X238" s="1048" t="s">
        <v>2611</v>
      </c>
      <c r="Y238" s="1048"/>
      <c r="Z238" s="656" t="s">
        <v>2136</v>
      </c>
      <c r="AA238" s="182" t="s">
        <v>2611</v>
      </c>
      <c r="AB238" s="182">
        <v>1</v>
      </c>
      <c r="AC238" s="182" t="s">
        <v>2611</v>
      </c>
    </row>
    <row r="239" spans="1:29" s="182" customFormat="1" x14ac:dyDescent="0.25">
      <c r="A239" s="655">
        <v>0</v>
      </c>
      <c r="B239" s="655">
        <v>0</v>
      </c>
      <c r="C239" s="655">
        <v>0</v>
      </c>
      <c r="D239" s="655"/>
      <c r="E239" s="902">
        <v>0</v>
      </c>
      <c r="F239" s="902">
        <v>0</v>
      </c>
      <c r="G239" s="1049"/>
      <c r="H239" s="1047"/>
      <c r="I239" s="1048" t="s">
        <v>2611</v>
      </c>
      <c r="J239" s="1048"/>
      <c r="K239" s="1048"/>
      <c r="L239" s="1048"/>
      <c r="M239" s="1048" t="s">
        <v>2611</v>
      </c>
      <c r="N239" s="1048" t="s">
        <v>2611</v>
      </c>
      <c r="O239" s="1048"/>
      <c r="P239" s="1048"/>
      <c r="Q239" s="1048"/>
      <c r="R239" s="1048"/>
      <c r="S239" s="1048"/>
      <c r="T239" s="1048" t="s">
        <v>2611</v>
      </c>
      <c r="U239" s="1048" t="s">
        <v>2611</v>
      </c>
      <c r="V239" s="1048" t="s">
        <v>2611</v>
      </c>
      <c r="W239" s="1048"/>
      <c r="X239" s="1048" t="s">
        <v>2611</v>
      </c>
      <c r="Y239" s="1048"/>
      <c r="Z239" s="656" t="s">
        <v>2136</v>
      </c>
      <c r="AA239" s="182" t="s">
        <v>2611</v>
      </c>
      <c r="AB239" s="182">
        <v>1</v>
      </c>
      <c r="AC239" s="182" t="s">
        <v>2611</v>
      </c>
    </row>
    <row r="240" spans="1:29" s="182" customFormat="1" x14ac:dyDescent="0.25">
      <c r="A240" s="655">
        <v>0</v>
      </c>
      <c r="B240" s="655">
        <v>0</v>
      </c>
      <c r="C240" s="655">
        <v>0</v>
      </c>
      <c r="D240" s="655"/>
      <c r="E240" s="902">
        <v>0</v>
      </c>
      <c r="F240" s="902">
        <v>0</v>
      </c>
      <c r="G240" s="1049"/>
      <c r="H240" s="1047"/>
      <c r="I240" s="1048" t="s">
        <v>2611</v>
      </c>
      <c r="J240" s="1048"/>
      <c r="K240" s="1048"/>
      <c r="L240" s="1048"/>
      <c r="M240" s="1048" t="s">
        <v>2611</v>
      </c>
      <c r="N240" s="1048" t="s">
        <v>2611</v>
      </c>
      <c r="O240" s="1048"/>
      <c r="P240" s="1048"/>
      <c r="Q240" s="1048"/>
      <c r="R240" s="1048"/>
      <c r="S240" s="1048"/>
      <c r="T240" s="1048" t="s">
        <v>2611</v>
      </c>
      <c r="U240" s="1048" t="s">
        <v>2611</v>
      </c>
      <c r="V240" s="1048" t="s">
        <v>2611</v>
      </c>
      <c r="W240" s="1048"/>
      <c r="X240" s="1048" t="s">
        <v>2611</v>
      </c>
      <c r="Y240" s="1048"/>
      <c r="Z240" s="656" t="s">
        <v>2136</v>
      </c>
      <c r="AA240" s="182" t="s">
        <v>2611</v>
      </c>
      <c r="AB240" s="182">
        <v>1</v>
      </c>
      <c r="AC240" s="182" t="s">
        <v>2611</v>
      </c>
    </row>
    <row r="241" spans="1:29" s="182" customFormat="1" x14ac:dyDescent="0.25">
      <c r="A241" s="655">
        <v>0</v>
      </c>
      <c r="B241" s="655">
        <v>0</v>
      </c>
      <c r="C241" s="655">
        <v>0</v>
      </c>
      <c r="D241" s="655"/>
      <c r="E241" s="902">
        <v>0</v>
      </c>
      <c r="F241" s="902">
        <v>0</v>
      </c>
      <c r="G241" s="1049"/>
      <c r="H241" s="1047"/>
      <c r="I241" s="1048" t="s">
        <v>2611</v>
      </c>
      <c r="J241" s="1048"/>
      <c r="K241" s="1048"/>
      <c r="L241" s="1048"/>
      <c r="M241" s="1048" t="s">
        <v>2611</v>
      </c>
      <c r="N241" s="1048" t="s">
        <v>2611</v>
      </c>
      <c r="O241" s="1048"/>
      <c r="P241" s="1048"/>
      <c r="Q241" s="1048"/>
      <c r="R241" s="1048"/>
      <c r="S241" s="1048"/>
      <c r="T241" s="1048" t="s">
        <v>2611</v>
      </c>
      <c r="U241" s="1048" t="s">
        <v>2611</v>
      </c>
      <c r="V241" s="1048" t="s">
        <v>2611</v>
      </c>
      <c r="W241" s="1048"/>
      <c r="X241" s="1048" t="s">
        <v>2611</v>
      </c>
      <c r="Y241" s="1048"/>
      <c r="Z241" s="656" t="s">
        <v>2136</v>
      </c>
      <c r="AA241" s="182" t="s">
        <v>2611</v>
      </c>
      <c r="AB241" s="182">
        <v>1</v>
      </c>
      <c r="AC241" s="182" t="s">
        <v>2611</v>
      </c>
    </row>
    <row r="242" spans="1:29" s="182" customFormat="1" x14ac:dyDescent="0.25">
      <c r="A242" s="655">
        <v>0</v>
      </c>
      <c r="B242" s="655">
        <v>0</v>
      </c>
      <c r="C242" s="655">
        <v>0</v>
      </c>
      <c r="D242" s="655"/>
      <c r="E242" s="902">
        <v>0</v>
      </c>
      <c r="F242" s="902">
        <v>0</v>
      </c>
      <c r="G242" s="1049"/>
      <c r="H242" s="1047"/>
      <c r="I242" s="1048" t="s">
        <v>2611</v>
      </c>
      <c r="J242" s="1048"/>
      <c r="K242" s="1048"/>
      <c r="L242" s="1048"/>
      <c r="M242" s="1048" t="s">
        <v>2611</v>
      </c>
      <c r="N242" s="1048" t="s">
        <v>2611</v>
      </c>
      <c r="O242" s="1048"/>
      <c r="P242" s="1048"/>
      <c r="Q242" s="1048"/>
      <c r="R242" s="1048"/>
      <c r="S242" s="1048"/>
      <c r="T242" s="1048" t="s">
        <v>2611</v>
      </c>
      <c r="U242" s="1048" t="s">
        <v>2611</v>
      </c>
      <c r="V242" s="1048" t="s">
        <v>2611</v>
      </c>
      <c r="W242" s="1048"/>
      <c r="X242" s="1048" t="s">
        <v>2611</v>
      </c>
      <c r="Y242" s="1048"/>
      <c r="Z242" s="656" t="s">
        <v>2136</v>
      </c>
      <c r="AA242" s="182" t="s">
        <v>2611</v>
      </c>
      <c r="AB242" s="182">
        <v>1</v>
      </c>
      <c r="AC242" s="182" t="s">
        <v>2611</v>
      </c>
    </row>
    <row r="243" spans="1:29" s="182" customFormat="1" x14ac:dyDescent="0.25">
      <c r="A243" s="655">
        <v>0</v>
      </c>
      <c r="B243" s="655">
        <v>0</v>
      </c>
      <c r="C243" s="655">
        <v>0</v>
      </c>
      <c r="D243" s="655"/>
      <c r="E243" s="902">
        <v>0</v>
      </c>
      <c r="F243" s="902">
        <v>0</v>
      </c>
      <c r="G243" s="1049"/>
      <c r="H243" s="1047"/>
      <c r="I243" s="1048" t="s">
        <v>2611</v>
      </c>
      <c r="J243" s="1048"/>
      <c r="K243" s="1048"/>
      <c r="L243" s="1048"/>
      <c r="M243" s="1048" t="s">
        <v>2611</v>
      </c>
      <c r="N243" s="1048" t="s">
        <v>2611</v>
      </c>
      <c r="O243" s="1048"/>
      <c r="P243" s="1048"/>
      <c r="Q243" s="1048"/>
      <c r="R243" s="1048"/>
      <c r="S243" s="1048"/>
      <c r="T243" s="1048" t="s">
        <v>2611</v>
      </c>
      <c r="U243" s="1048" t="s">
        <v>2611</v>
      </c>
      <c r="V243" s="1048" t="s">
        <v>2611</v>
      </c>
      <c r="W243" s="1048"/>
      <c r="X243" s="1048" t="s">
        <v>2611</v>
      </c>
      <c r="Y243" s="1048"/>
      <c r="Z243" s="656" t="s">
        <v>2136</v>
      </c>
      <c r="AA243" s="182" t="s">
        <v>2611</v>
      </c>
      <c r="AB243" s="182">
        <v>1</v>
      </c>
      <c r="AC243" s="182" t="s">
        <v>2611</v>
      </c>
    </row>
    <row r="244" spans="1:29" s="182" customFormat="1" x14ac:dyDescent="0.25">
      <c r="A244" s="655">
        <v>0</v>
      </c>
      <c r="B244" s="655">
        <v>0</v>
      </c>
      <c r="C244" s="655">
        <v>0</v>
      </c>
      <c r="D244" s="655"/>
      <c r="E244" s="902">
        <v>0</v>
      </c>
      <c r="F244" s="902">
        <v>0</v>
      </c>
      <c r="G244" s="1049"/>
      <c r="H244" s="1047"/>
      <c r="I244" s="1048" t="s">
        <v>2611</v>
      </c>
      <c r="J244" s="1048"/>
      <c r="K244" s="1048"/>
      <c r="L244" s="1048"/>
      <c r="M244" s="1048" t="s">
        <v>2611</v>
      </c>
      <c r="N244" s="1048" t="s">
        <v>2611</v>
      </c>
      <c r="O244" s="1048"/>
      <c r="P244" s="1048"/>
      <c r="Q244" s="1048"/>
      <c r="R244" s="1048"/>
      <c r="S244" s="1048"/>
      <c r="T244" s="1048" t="s">
        <v>2611</v>
      </c>
      <c r="U244" s="1048" t="s">
        <v>2611</v>
      </c>
      <c r="V244" s="1048" t="s">
        <v>2611</v>
      </c>
      <c r="W244" s="1048"/>
      <c r="X244" s="1048" t="s">
        <v>2611</v>
      </c>
      <c r="Y244" s="1048"/>
      <c r="Z244" s="656" t="s">
        <v>2136</v>
      </c>
      <c r="AA244" s="182" t="s">
        <v>2611</v>
      </c>
      <c r="AB244" s="182">
        <v>1</v>
      </c>
      <c r="AC244" s="182" t="s">
        <v>2611</v>
      </c>
    </row>
    <row r="245" spans="1:29" s="182" customFormat="1" x14ac:dyDescent="0.25">
      <c r="A245" s="655">
        <v>0</v>
      </c>
      <c r="B245" s="655">
        <v>0</v>
      </c>
      <c r="C245" s="655">
        <v>0</v>
      </c>
      <c r="D245" s="655"/>
      <c r="E245" s="902">
        <v>0</v>
      </c>
      <c r="F245" s="902">
        <v>0</v>
      </c>
      <c r="G245" s="1049"/>
      <c r="H245" s="1047"/>
      <c r="I245" s="1048" t="s">
        <v>2611</v>
      </c>
      <c r="J245" s="1048"/>
      <c r="K245" s="1048"/>
      <c r="L245" s="1048"/>
      <c r="M245" s="1048" t="s">
        <v>2611</v>
      </c>
      <c r="N245" s="1048" t="s">
        <v>2611</v>
      </c>
      <c r="O245" s="1048"/>
      <c r="P245" s="1048"/>
      <c r="Q245" s="1048"/>
      <c r="R245" s="1048"/>
      <c r="S245" s="1048"/>
      <c r="T245" s="1048" t="s">
        <v>2611</v>
      </c>
      <c r="U245" s="1048" t="s">
        <v>2611</v>
      </c>
      <c r="V245" s="1048" t="s">
        <v>2611</v>
      </c>
      <c r="W245" s="1048"/>
      <c r="X245" s="1048" t="s">
        <v>2611</v>
      </c>
      <c r="Y245" s="1048"/>
      <c r="Z245" s="656" t="s">
        <v>2136</v>
      </c>
      <c r="AA245" s="182" t="s">
        <v>2611</v>
      </c>
      <c r="AB245" s="182">
        <v>1</v>
      </c>
      <c r="AC245" s="182" t="s">
        <v>2611</v>
      </c>
    </row>
    <row r="246" spans="1:29" s="182" customFormat="1" x14ac:dyDescent="0.25">
      <c r="A246" s="655">
        <v>0</v>
      </c>
      <c r="B246" s="655">
        <v>0</v>
      </c>
      <c r="C246" s="655">
        <v>0</v>
      </c>
      <c r="D246" s="655"/>
      <c r="E246" s="902">
        <v>0</v>
      </c>
      <c r="F246" s="902">
        <v>0</v>
      </c>
      <c r="G246" s="1049"/>
      <c r="H246" s="1047"/>
      <c r="I246" s="1048" t="s">
        <v>2611</v>
      </c>
      <c r="J246" s="1048"/>
      <c r="K246" s="1048"/>
      <c r="L246" s="1048"/>
      <c r="M246" s="1048" t="s">
        <v>2611</v>
      </c>
      <c r="N246" s="1048" t="s">
        <v>2611</v>
      </c>
      <c r="O246" s="1048"/>
      <c r="P246" s="1048"/>
      <c r="Q246" s="1048"/>
      <c r="R246" s="1048"/>
      <c r="S246" s="1048"/>
      <c r="T246" s="1048" t="s">
        <v>2611</v>
      </c>
      <c r="U246" s="1048" t="s">
        <v>2611</v>
      </c>
      <c r="V246" s="1048" t="s">
        <v>2611</v>
      </c>
      <c r="W246" s="1048"/>
      <c r="X246" s="1048" t="s">
        <v>2611</v>
      </c>
      <c r="Y246" s="1048"/>
      <c r="Z246" s="656" t="s">
        <v>2136</v>
      </c>
      <c r="AA246" s="182" t="s">
        <v>2611</v>
      </c>
      <c r="AB246" s="182">
        <v>1</v>
      </c>
      <c r="AC246" s="182" t="s">
        <v>2611</v>
      </c>
    </row>
    <row r="247" spans="1:29" s="182" customFormat="1" x14ac:dyDescent="0.25">
      <c r="A247" s="655">
        <v>0</v>
      </c>
      <c r="B247" s="655">
        <v>0</v>
      </c>
      <c r="C247" s="655">
        <v>0</v>
      </c>
      <c r="D247" s="655"/>
      <c r="E247" s="902">
        <v>0</v>
      </c>
      <c r="F247" s="902">
        <v>0</v>
      </c>
      <c r="G247" s="1049"/>
      <c r="H247" s="1047"/>
      <c r="I247" s="1048" t="s">
        <v>2611</v>
      </c>
      <c r="J247" s="1048"/>
      <c r="K247" s="1048"/>
      <c r="L247" s="1048"/>
      <c r="M247" s="1048" t="s">
        <v>2611</v>
      </c>
      <c r="N247" s="1048" t="s">
        <v>2611</v>
      </c>
      <c r="O247" s="1048"/>
      <c r="P247" s="1048"/>
      <c r="Q247" s="1048"/>
      <c r="R247" s="1048"/>
      <c r="S247" s="1048"/>
      <c r="T247" s="1048" t="s">
        <v>2611</v>
      </c>
      <c r="U247" s="1048" t="s">
        <v>2611</v>
      </c>
      <c r="V247" s="1048" t="s">
        <v>2611</v>
      </c>
      <c r="W247" s="1048"/>
      <c r="X247" s="1048" t="s">
        <v>2611</v>
      </c>
      <c r="Y247" s="1048"/>
      <c r="Z247" s="656" t="s">
        <v>2136</v>
      </c>
      <c r="AA247" s="182" t="s">
        <v>2611</v>
      </c>
      <c r="AB247" s="182">
        <v>1</v>
      </c>
      <c r="AC247" s="182" t="s">
        <v>2611</v>
      </c>
    </row>
    <row r="248" spans="1:29" s="182" customFormat="1" x14ac:dyDescent="0.25">
      <c r="A248" s="655">
        <v>0</v>
      </c>
      <c r="B248" s="655">
        <v>0</v>
      </c>
      <c r="C248" s="655">
        <v>0</v>
      </c>
      <c r="D248" s="655"/>
      <c r="E248" s="902">
        <v>0</v>
      </c>
      <c r="F248" s="902">
        <v>0</v>
      </c>
      <c r="G248" s="1049"/>
      <c r="H248" s="1047"/>
      <c r="I248" s="1048" t="s">
        <v>2611</v>
      </c>
      <c r="J248" s="1048"/>
      <c r="K248" s="1048"/>
      <c r="L248" s="1048"/>
      <c r="M248" s="1048" t="s">
        <v>2611</v>
      </c>
      <c r="N248" s="1048" t="s">
        <v>2611</v>
      </c>
      <c r="O248" s="1048"/>
      <c r="P248" s="1048"/>
      <c r="Q248" s="1048"/>
      <c r="R248" s="1048"/>
      <c r="S248" s="1048"/>
      <c r="T248" s="1048" t="s">
        <v>2611</v>
      </c>
      <c r="U248" s="1048" t="s">
        <v>2611</v>
      </c>
      <c r="V248" s="1048" t="s">
        <v>2611</v>
      </c>
      <c r="W248" s="1048"/>
      <c r="X248" s="1048" t="s">
        <v>2611</v>
      </c>
      <c r="Y248" s="1048"/>
      <c r="Z248" s="656" t="s">
        <v>2136</v>
      </c>
      <c r="AA248" s="182" t="s">
        <v>2611</v>
      </c>
      <c r="AB248" s="182">
        <v>1</v>
      </c>
      <c r="AC248" s="182" t="s">
        <v>2611</v>
      </c>
    </row>
    <row r="249" spans="1:29" s="182" customFormat="1" x14ac:dyDescent="0.25">
      <c r="A249" s="655">
        <v>0</v>
      </c>
      <c r="B249" s="655">
        <v>0</v>
      </c>
      <c r="C249" s="655">
        <v>0</v>
      </c>
      <c r="D249" s="655"/>
      <c r="E249" s="902">
        <v>0</v>
      </c>
      <c r="F249" s="902">
        <v>0</v>
      </c>
      <c r="G249" s="1049"/>
      <c r="H249" s="1047"/>
      <c r="I249" s="1048" t="s">
        <v>2611</v>
      </c>
      <c r="J249" s="1048"/>
      <c r="K249" s="1048"/>
      <c r="L249" s="1048"/>
      <c r="M249" s="1048" t="s">
        <v>2611</v>
      </c>
      <c r="N249" s="1048" t="s">
        <v>2611</v>
      </c>
      <c r="O249" s="1048"/>
      <c r="P249" s="1048"/>
      <c r="Q249" s="1048"/>
      <c r="R249" s="1048"/>
      <c r="S249" s="1048"/>
      <c r="T249" s="1048" t="s">
        <v>2611</v>
      </c>
      <c r="U249" s="1048" t="s">
        <v>2611</v>
      </c>
      <c r="V249" s="1048" t="s">
        <v>2611</v>
      </c>
      <c r="W249" s="1048"/>
      <c r="X249" s="1048" t="s">
        <v>2611</v>
      </c>
      <c r="Y249" s="1048"/>
      <c r="Z249" s="656" t="s">
        <v>2136</v>
      </c>
      <c r="AA249" s="182" t="s">
        <v>2611</v>
      </c>
      <c r="AB249" s="182">
        <v>1</v>
      </c>
      <c r="AC249" s="182" t="s">
        <v>2611</v>
      </c>
    </row>
    <row r="250" spans="1:29" s="182" customFormat="1" x14ac:dyDescent="0.25">
      <c r="A250" s="655">
        <v>0</v>
      </c>
      <c r="B250" s="655">
        <v>0</v>
      </c>
      <c r="C250" s="655">
        <v>0</v>
      </c>
      <c r="D250" s="655"/>
      <c r="E250" s="902">
        <v>0</v>
      </c>
      <c r="F250" s="902">
        <v>0</v>
      </c>
      <c r="G250" s="1049"/>
      <c r="H250" s="1047"/>
      <c r="I250" s="1048" t="s">
        <v>2611</v>
      </c>
      <c r="J250" s="1048"/>
      <c r="K250" s="1048"/>
      <c r="L250" s="1048"/>
      <c r="M250" s="1048" t="s">
        <v>2611</v>
      </c>
      <c r="N250" s="1048" t="s">
        <v>2611</v>
      </c>
      <c r="O250" s="1048"/>
      <c r="P250" s="1048"/>
      <c r="Q250" s="1048"/>
      <c r="R250" s="1048"/>
      <c r="S250" s="1048"/>
      <c r="T250" s="1048" t="s">
        <v>2611</v>
      </c>
      <c r="U250" s="1048" t="s">
        <v>2611</v>
      </c>
      <c r="V250" s="1048" t="s">
        <v>2611</v>
      </c>
      <c r="W250" s="1048"/>
      <c r="X250" s="1048" t="s">
        <v>2611</v>
      </c>
      <c r="Y250" s="1048"/>
      <c r="Z250" s="656" t="s">
        <v>2136</v>
      </c>
      <c r="AA250" s="182" t="s">
        <v>2611</v>
      </c>
      <c r="AB250" s="182">
        <v>1</v>
      </c>
      <c r="AC250" s="182" t="s">
        <v>2611</v>
      </c>
    </row>
    <row r="251" spans="1:29" s="182" customFormat="1" x14ac:dyDescent="0.25">
      <c r="A251" s="655">
        <v>0</v>
      </c>
      <c r="B251" s="655">
        <v>0</v>
      </c>
      <c r="C251" s="655">
        <v>0</v>
      </c>
      <c r="D251" s="655"/>
      <c r="E251" s="902">
        <v>0</v>
      </c>
      <c r="F251" s="902">
        <v>0</v>
      </c>
      <c r="G251" s="1049"/>
      <c r="H251" s="1047"/>
      <c r="I251" s="1048" t="s">
        <v>2611</v>
      </c>
      <c r="J251" s="1048"/>
      <c r="K251" s="1048"/>
      <c r="L251" s="1048"/>
      <c r="M251" s="1048" t="s">
        <v>2611</v>
      </c>
      <c r="N251" s="1048" t="s">
        <v>2611</v>
      </c>
      <c r="O251" s="1048"/>
      <c r="P251" s="1048"/>
      <c r="Q251" s="1048"/>
      <c r="R251" s="1048"/>
      <c r="S251" s="1048"/>
      <c r="T251" s="1048" t="s">
        <v>2611</v>
      </c>
      <c r="U251" s="1048" t="s">
        <v>2611</v>
      </c>
      <c r="V251" s="1048" t="s">
        <v>2611</v>
      </c>
      <c r="W251" s="1048"/>
      <c r="X251" s="1048" t="s">
        <v>2611</v>
      </c>
      <c r="Y251" s="1048"/>
      <c r="Z251" s="656" t="s">
        <v>2136</v>
      </c>
      <c r="AA251" s="182" t="s">
        <v>2611</v>
      </c>
      <c r="AB251" s="182">
        <v>1</v>
      </c>
      <c r="AC251" s="182" t="s">
        <v>2611</v>
      </c>
    </row>
    <row r="252" spans="1:29" s="182" customFormat="1" x14ac:dyDescent="0.25">
      <c r="A252" s="655">
        <v>0</v>
      </c>
      <c r="B252" s="655">
        <v>0</v>
      </c>
      <c r="C252" s="655">
        <v>0</v>
      </c>
      <c r="D252" s="655"/>
      <c r="E252" s="902">
        <v>0</v>
      </c>
      <c r="F252" s="902">
        <v>0</v>
      </c>
      <c r="G252" s="1049"/>
      <c r="H252" s="1047"/>
      <c r="I252" s="1048" t="s">
        <v>2611</v>
      </c>
      <c r="J252" s="1048"/>
      <c r="K252" s="1048"/>
      <c r="L252" s="1048"/>
      <c r="M252" s="1048" t="s">
        <v>2611</v>
      </c>
      <c r="N252" s="1048" t="s">
        <v>2611</v>
      </c>
      <c r="O252" s="1048"/>
      <c r="P252" s="1048"/>
      <c r="Q252" s="1048"/>
      <c r="R252" s="1048"/>
      <c r="S252" s="1048"/>
      <c r="T252" s="1048" t="s">
        <v>2611</v>
      </c>
      <c r="U252" s="1048" t="s">
        <v>2611</v>
      </c>
      <c r="V252" s="1048" t="s">
        <v>2611</v>
      </c>
      <c r="W252" s="1048"/>
      <c r="X252" s="1048" t="s">
        <v>2611</v>
      </c>
      <c r="Y252" s="1048"/>
      <c r="Z252" s="656" t="s">
        <v>2136</v>
      </c>
      <c r="AA252" s="182" t="s">
        <v>2611</v>
      </c>
      <c r="AB252" s="182">
        <v>1</v>
      </c>
      <c r="AC252" s="182" t="s">
        <v>2611</v>
      </c>
    </row>
    <row r="253" spans="1:29" s="182" customFormat="1" x14ac:dyDescent="0.25">
      <c r="A253" s="655">
        <v>0</v>
      </c>
      <c r="B253" s="655">
        <v>0</v>
      </c>
      <c r="C253" s="655">
        <v>0</v>
      </c>
      <c r="D253" s="655"/>
      <c r="E253" s="902">
        <v>0</v>
      </c>
      <c r="F253" s="902">
        <v>0</v>
      </c>
      <c r="G253" s="1049"/>
      <c r="H253" s="1047"/>
      <c r="I253" s="1048" t="s">
        <v>2611</v>
      </c>
      <c r="J253" s="1048"/>
      <c r="K253" s="1048"/>
      <c r="L253" s="1048"/>
      <c r="M253" s="1048" t="s">
        <v>2611</v>
      </c>
      <c r="N253" s="1048" t="s">
        <v>2611</v>
      </c>
      <c r="O253" s="1048"/>
      <c r="P253" s="1048"/>
      <c r="Q253" s="1048"/>
      <c r="R253" s="1048"/>
      <c r="S253" s="1048"/>
      <c r="T253" s="1048" t="s">
        <v>2611</v>
      </c>
      <c r="U253" s="1048" t="s">
        <v>2611</v>
      </c>
      <c r="V253" s="1048" t="s">
        <v>2611</v>
      </c>
      <c r="W253" s="1048"/>
      <c r="X253" s="1048" t="s">
        <v>2611</v>
      </c>
      <c r="Y253" s="1048"/>
      <c r="Z253" s="656" t="s">
        <v>2136</v>
      </c>
      <c r="AA253" s="182" t="s">
        <v>2611</v>
      </c>
      <c r="AB253" s="182">
        <v>1</v>
      </c>
      <c r="AC253" s="182" t="s">
        <v>2611</v>
      </c>
    </row>
    <row r="254" spans="1:29" s="182" customFormat="1" x14ac:dyDescent="0.25">
      <c r="A254" s="655">
        <v>0</v>
      </c>
      <c r="B254" s="655">
        <v>0</v>
      </c>
      <c r="C254" s="655">
        <v>0</v>
      </c>
      <c r="D254" s="655"/>
      <c r="E254" s="902">
        <v>0</v>
      </c>
      <c r="F254" s="902">
        <v>0</v>
      </c>
      <c r="G254" s="1049"/>
      <c r="H254" s="1047"/>
      <c r="I254" s="1048" t="s">
        <v>2611</v>
      </c>
      <c r="J254" s="1048"/>
      <c r="K254" s="1048"/>
      <c r="L254" s="1048"/>
      <c r="M254" s="1048" t="s">
        <v>2611</v>
      </c>
      <c r="N254" s="1048" t="s">
        <v>2611</v>
      </c>
      <c r="O254" s="1048"/>
      <c r="P254" s="1048"/>
      <c r="Q254" s="1048"/>
      <c r="R254" s="1048"/>
      <c r="S254" s="1048"/>
      <c r="T254" s="1048" t="s">
        <v>2611</v>
      </c>
      <c r="U254" s="1048" t="s">
        <v>2611</v>
      </c>
      <c r="V254" s="1048" t="s">
        <v>2611</v>
      </c>
      <c r="W254" s="1048"/>
      <c r="X254" s="1048" t="s">
        <v>2611</v>
      </c>
      <c r="Y254" s="1048"/>
      <c r="Z254" s="656" t="s">
        <v>2136</v>
      </c>
      <c r="AA254" s="182" t="s">
        <v>2611</v>
      </c>
      <c r="AB254" s="182">
        <v>1</v>
      </c>
      <c r="AC254" s="182" t="s">
        <v>2611</v>
      </c>
    </row>
    <row r="255" spans="1:29" s="182" customFormat="1" x14ac:dyDescent="0.25">
      <c r="A255" s="655">
        <v>0</v>
      </c>
      <c r="B255" s="655">
        <v>0</v>
      </c>
      <c r="C255" s="655">
        <v>0</v>
      </c>
      <c r="D255" s="655"/>
      <c r="E255" s="902">
        <v>0</v>
      </c>
      <c r="F255" s="902">
        <v>0</v>
      </c>
      <c r="G255" s="1049"/>
      <c r="H255" s="1047"/>
      <c r="I255" s="1048" t="s">
        <v>2611</v>
      </c>
      <c r="J255" s="1048"/>
      <c r="K255" s="1048"/>
      <c r="L255" s="1048"/>
      <c r="M255" s="1048" t="s">
        <v>2611</v>
      </c>
      <c r="N255" s="1048" t="s">
        <v>2611</v>
      </c>
      <c r="O255" s="1048"/>
      <c r="P255" s="1048"/>
      <c r="Q255" s="1048"/>
      <c r="R255" s="1048"/>
      <c r="S255" s="1048"/>
      <c r="T255" s="1048" t="s">
        <v>2611</v>
      </c>
      <c r="U255" s="1048" t="s">
        <v>2611</v>
      </c>
      <c r="V255" s="1048" t="s">
        <v>2611</v>
      </c>
      <c r="W255" s="1048"/>
      <c r="X255" s="1048" t="s">
        <v>2611</v>
      </c>
      <c r="Y255" s="1048"/>
      <c r="Z255" s="656" t="s">
        <v>2136</v>
      </c>
      <c r="AA255" s="182" t="s">
        <v>2611</v>
      </c>
      <c r="AB255" s="182">
        <v>1</v>
      </c>
      <c r="AC255" s="182" t="s">
        <v>2611</v>
      </c>
    </row>
    <row r="256" spans="1:29" s="182" customFormat="1" x14ac:dyDescent="0.25">
      <c r="A256" s="655">
        <v>0</v>
      </c>
      <c r="B256" s="655">
        <v>0</v>
      </c>
      <c r="C256" s="655">
        <v>0</v>
      </c>
      <c r="D256" s="655"/>
      <c r="E256" s="902">
        <v>0</v>
      </c>
      <c r="F256" s="902">
        <v>0</v>
      </c>
      <c r="G256" s="1049"/>
      <c r="H256" s="1047"/>
      <c r="I256" s="1048" t="s">
        <v>2611</v>
      </c>
      <c r="J256" s="1048"/>
      <c r="K256" s="1048"/>
      <c r="L256" s="1048"/>
      <c r="M256" s="1048" t="s">
        <v>2611</v>
      </c>
      <c r="N256" s="1048" t="s">
        <v>2611</v>
      </c>
      <c r="O256" s="1048"/>
      <c r="P256" s="1048"/>
      <c r="Q256" s="1048"/>
      <c r="R256" s="1048"/>
      <c r="S256" s="1048"/>
      <c r="T256" s="1048" t="s">
        <v>2611</v>
      </c>
      <c r="U256" s="1048" t="s">
        <v>2611</v>
      </c>
      <c r="V256" s="1048" t="s">
        <v>2611</v>
      </c>
      <c r="W256" s="1048"/>
      <c r="X256" s="1048" t="s">
        <v>2611</v>
      </c>
      <c r="Y256" s="1048"/>
      <c r="Z256" s="656" t="s">
        <v>2136</v>
      </c>
      <c r="AA256" s="182" t="s">
        <v>2611</v>
      </c>
      <c r="AB256" s="182">
        <v>1</v>
      </c>
      <c r="AC256" s="182" t="s">
        <v>2611</v>
      </c>
    </row>
    <row r="257" spans="1:29" s="182" customFormat="1" x14ac:dyDescent="0.25">
      <c r="A257" s="655">
        <v>0</v>
      </c>
      <c r="B257" s="655">
        <v>0</v>
      </c>
      <c r="C257" s="655">
        <v>0</v>
      </c>
      <c r="D257" s="655"/>
      <c r="E257" s="902">
        <v>0</v>
      </c>
      <c r="F257" s="902">
        <v>0</v>
      </c>
      <c r="G257" s="1049"/>
      <c r="H257" s="1047"/>
      <c r="I257" s="1048" t="s">
        <v>2611</v>
      </c>
      <c r="J257" s="1048"/>
      <c r="K257" s="1048"/>
      <c r="L257" s="1048"/>
      <c r="M257" s="1048" t="s">
        <v>2611</v>
      </c>
      <c r="N257" s="1048" t="s">
        <v>2611</v>
      </c>
      <c r="O257" s="1048"/>
      <c r="P257" s="1048"/>
      <c r="Q257" s="1048"/>
      <c r="R257" s="1048"/>
      <c r="S257" s="1048"/>
      <c r="T257" s="1048" t="s">
        <v>2611</v>
      </c>
      <c r="U257" s="1048" t="s">
        <v>2611</v>
      </c>
      <c r="V257" s="1048" t="s">
        <v>2611</v>
      </c>
      <c r="W257" s="1048"/>
      <c r="X257" s="1048" t="s">
        <v>2611</v>
      </c>
      <c r="Y257" s="1048"/>
      <c r="Z257" s="656" t="s">
        <v>2136</v>
      </c>
      <c r="AA257" s="182" t="s">
        <v>2611</v>
      </c>
      <c r="AB257" s="182">
        <v>1</v>
      </c>
      <c r="AC257" s="182" t="s">
        <v>2611</v>
      </c>
    </row>
    <row r="258" spans="1:29" s="182" customFormat="1" x14ac:dyDescent="0.25">
      <c r="A258" s="655">
        <v>0</v>
      </c>
      <c r="B258" s="655">
        <v>0</v>
      </c>
      <c r="C258" s="655">
        <v>0</v>
      </c>
      <c r="D258" s="655"/>
      <c r="E258" s="902">
        <v>0</v>
      </c>
      <c r="F258" s="902">
        <v>0</v>
      </c>
      <c r="G258" s="1049"/>
      <c r="H258" s="1047"/>
      <c r="I258" s="1048" t="s">
        <v>2611</v>
      </c>
      <c r="J258" s="1048"/>
      <c r="K258" s="1048"/>
      <c r="L258" s="1048"/>
      <c r="M258" s="1048" t="s">
        <v>2611</v>
      </c>
      <c r="N258" s="1048" t="s">
        <v>2611</v>
      </c>
      <c r="O258" s="1048"/>
      <c r="P258" s="1048"/>
      <c r="Q258" s="1048"/>
      <c r="R258" s="1048"/>
      <c r="S258" s="1048"/>
      <c r="T258" s="1048" t="s">
        <v>2611</v>
      </c>
      <c r="U258" s="1048" t="s">
        <v>2611</v>
      </c>
      <c r="V258" s="1048" t="s">
        <v>2611</v>
      </c>
      <c r="W258" s="1048"/>
      <c r="X258" s="1048" t="s">
        <v>2611</v>
      </c>
      <c r="Y258" s="1048"/>
      <c r="Z258" s="656" t="s">
        <v>2136</v>
      </c>
      <c r="AA258" s="182" t="s">
        <v>2611</v>
      </c>
      <c r="AB258" s="182">
        <v>1</v>
      </c>
      <c r="AC258" s="182" t="s">
        <v>2611</v>
      </c>
    </row>
    <row r="259" spans="1:29" s="182" customFormat="1" x14ac:dyDescent="0.25">
      <c r="A259" s="655">
        <v>0</v>
      </c>
      <c r="B259" s="655">
        <v>0</v>
      </c>
      <c r="C259" s="655">
        <v>0</v>
      </c>
      <c r="D259" s="655"/>
      <c r="E259" s="902">
        <v>0</v>
      </c>
      <c r="F259" s="902">
        <v>0</v>
      </c>
      <c r="G259" s="1049"/>
      <c r="H259" s="1047"/>
      <c r="I259" s="1048" t="s">
        <v>2611</v>
      </c>
      <c r="J259" s="1048"/>
      <c r="K259" s="1048"/>
      <c r="L259" s="1048"/>
      <c r="M259" s="1048" t="s">
        <v>2611</v>
      </c>
      <c r="N259" s="1048" t="s">
        <v>2611</v>
      </c>
      <c r="O259" s="1048"/>
      <c r="P259" s="1048"/>
      <c r="Q259" s="1048"/>
      <c r="R259" s="1048"/>
      <c r="S259" s="1048"/>
      <c r="T259" s="1048" t="s">
        <v>2611</v>
      </c>
      <c r="U259" s="1048" t="s">
        <v>2611</v>
      </c>
      <c r="V259" s="1048" t="s">
        <v>2611</v>
      </c>
      <c r="W259" s="1048"/>
      <c r="X259" s="1048" t="s">
        <v>2611</v>
      </c>
      <c r="Y259" s="1048"/>
      <c r="Z259" s="656" t="s">
        <v>2136</v>
      </c>
      <c r="AA259" s="182" t="s">
        <v>2611</v>
      </c>
      <c r="AB259" s="182">
        <v>1</v>
      </c>
      <c r="AC259" s="182" t="s">
        <v>2611</v>
      </c>
    </row>
    <row r="260" spans="1:29" s="182" customFormat="1" x14ac:dyDescent="0.25">
      <c r="A260" s="655">
        <v>0</v>
      </c>
      <c r="B260" s="655">
        <v>0</v>
      </c>
      <c r="C260" s="655">
        <v>0</v>
      </c>
      <c r="D260" s="655"/>
      <c r="E260" s="902">
        <v>0</v>
      </c>
      <c r="F260" s="902">
        <v>0</v>
      </c>
      <c r="G260" s="1049"/>
      <c r="H260" s="1047"/>
      <c r="I260" s="1048" t="s">
        <v>2611</v>
      </c>
      <c r="J260" s="1048"/>
      <c r="K260" s="1048"/>
      <c r="L260" s="1048"/>
      <c r="M260" s="1048" t="s">
        <v>2611</v>
      </c>
      <c r="N260" s="1048" t="s">
        <v>2611</v>
      </c>
      <c r="O260" s="1048"/>
      <c r="P260" s="1048"/>
      <c r="Q260" s="1048"/>
      <c r="R260" s="1048"/>
      <c r="S260" s="1048"/>
      <c r="T260" s="1048" t="s">
        <v>2611</v>
      </c>
      <c r="U260" s="1048" t="s">
        <v>2611</v>
      </c>
      <c r="V260" s="1048" t="s">
        <v>2611</v>
      </c>
      <c r="W260" s="1048"/>
      <c r="X260" s="1048" t="s">
        <v>2611</v>
      </c>
      <c r="Y260" s="1048"/>
      <c r="Z260" s="656" t="s">
        <v>2136</v>
      </c>
      <c r="AA260" s="182" t="s">
        <v>2611</v>
      </c>
      <c r="AB260" s="182">
        <v>1</v>
      </c>
      <c r="AC260" s="182" t="s">
        <v>2611</v>
      </c>
    </row>
    <row r="261" spans="1:29" s="182" customFormat="1" x14ac:dyDescent="0.25">
      <c r="A261" s="655">
        <v>0</v>
      </c>
      <c r="B261" s="655">
        <v>0</v>
      </c>
      <c r="C261" s="655">
        <v>0</v>
      </c>
      <c r="D261" s="655"/>
      <c r="E261" s="902">
        <v>0</v>
      </c>
      <c r="F261" s="902">
        <v>0</v>
      </c>
      <c r="G261" s="1049"/>
      <c r="H261" s="1047"/>
      <c r="I261" s="1048" t="s">
        <v>2611</v>
      </c>
      <c r="J261" s="1048"/>
      <c r="K261" s="1048"/>
      <c r="L261" s="1048"/>
      <c r="M261" s="1048" t="s">
        <v>2611</v>
      </c>
      <c r="N261" s="1048" t="s">
        <v>2611</v>
      </c>
      <c r="O261" s="1048"/>
      <c r="P261" s="1048"/>
      <c r="Q261" s="1048"/>
      <c r="R261" s="1048"/>
      <c r="S261" s="1048"/>
      <c r="T261" s="1048" t="s">
        <v>2611</v>
      </c>
      <c r="U261" s="1048" t="s">
        <v>2611</v>
      </c>
      <c r="V261" s="1048" t="s">
        <v>2611</v>
      </c>
      <c r="W261" s="1048"/>
      <c r="X261" s="1048" t="s">
        <v>2611</v>
      </c>
      <c r="Y261" s="1048"/>
      <c r="Z261" s="656" t="s">
        <v>2136</v>
      </c>
      <c r="AA261" s="182" t="s">
        <v>2611</v>
      </c>
      <c r="AB261" s="182">
        <v>1</v>
      </c>
      <c r="AC261" s="182" t="s">
        <v>2611</v>
      </c>
    </row>
    <row r="262" spans="1:29" s="182" customFormat="1" x14ac:dyDescent="0.25">
      <c r="A262" s="655">
        <v>0</v>
      </c>
      <c r="B262" s="655">
        <v>0</v>
      </c>
      <c r="C262" s="655">
        <v>0</v>
      </c>
      <c r="D262" s="655"/>
      <c r="E262" s="902">
        <v>0</v>
      </c>
      <c r="F262" s="902">
        <v>0</v>
      </c>
      <c r="G262" s="1049"/>
      <c r="H262" s="1047"/>
      <c r="I262" s="1048" t="s">
        <v>2611</v>
      </c>
      <c r="J262" s="1048"/>
      <c r="K262" s="1048"/>
      <c r="L262" s="1048"/>
      <c r="M262" s="1048" t="s">
        <v>2611</v>
      </c>
      <c r="N262" s="1048" t="s">
        <v>2611</v>
      </c>
      <c r="O262" s="1048"/>
      <c r="P262" s="1048"/>
      <c r="Q262" s="1048"/>
      <c r="R262" s="1048"/>
      <c r="S262" s="1048"/>
      <c r="T262" s="1048" t="s">
        <v>2611</v>
      </c>
      <c r="U262" s="1048" t="s">
        <v>2611</v>
      </c>
      <c r="V262" s="1048" t="s">
        <v>2611</v>
      </c>
      <c r="W262" s="1048"/>
      <c r="X262" s="1048" t="s">
        <v>2611</v>
      </c>
      <c r="Y262" s="1048"/>
      <c r="Z262" s="656" t="s">
        <v>2136</v>
      </c>
      <c r="AA262" s="182" t="s">
        <v>2611</v>
      </c>
      <c r="AB262" s="182">
        <v>1</v>
      </c>
      <c r="AC262" s="182" t="s">
        <v>2611</v>
      </c>
    </row>
    <row r="263" spans="1:29" s="182" customFormat="1" x14ac:dyDescent="0.25">
      <c r="A263" s="655">
        <v>0</v>
      </c>
      <c r="B263" s="655">
        <v>0</v>
      </c>
      <c r="C263" s="655">
        <v>0</v>
      </c>
      <c r="D263" s="655"/>
      <c r="E263" s="902">
        <v>0</v>
      </c>
      <c r="F263" s="902">
        <v>0</v>
      </c>
      <c r="G263" s="1049"/>
      <c r="H263" s="1047"/>
      <c r="I263" s="1048" t="s">
        <v>2611</v>
      </c>
      <c r="J263" s="1048"/>
      <c r="K263" s="1048"/>
      <c r="L263" s="1048"/>
      <c r="M263" s="1048" t="s">
        <v>2611</v>
      </c>
      <c r="N263" s="1048" t="s">
        <v>2611</v>
      </c>
      <c r="O263" s="1048"/>
      <c r="P263" s="1048"/>
      <c r="Q263" s="1048"/>
      <c r="R263" s="1048"/>
      <c r="S263" s="1048"/>
      <c r="T263" s="1048" t="s">
        <v>2611</v>
      </c>
      <c r="U263" s="1048" t="s">
        <v>2611</v>
      </c>
      <c r="V263" s="1048" t="s">
        <v>2611</v>
      </c>
      <c r="W263" s="1048"/>
      <c r="X263" s="1048" t="s">
        <v>2611</v>
      </c>
      <c r="Y263" s="1048"/>
      <c r="Z263" s="656" t="s">
        <v>2136</v>
      </c>
      <c r="AA263" s="182" t="s">
        <v>2611</v>
      </c>
      <c r="AB263" s="182">
        <v>1</v>
      </c>
      <c r="AC263" s="182" t="s">
        <v>2611</v>
      </c>
    </row>
    <row r="264" spans="1:29" s="182" customFormat="1" x14ac:dyDescent="0.25">
      <c r="A264" s="655">
        <v>0</v>
      </c>
      <c r="B264" s="655">
        <v>0</v>
      </c>
      <c r="C264" s="655">
        <v>0</v>
      </c>
      <c r="D264" s="655"/>
      <c r="E264" s="902">
        <v>0</v>
      </c>
      <c r="F264" s="902">
        <v>0</v>
      </c>
      <c r="G264" s="1049"/>
      <c r="H264" s="1047"/>
      <c r="I264" s="1048" t="s">
        <v>2611</v>
      </c>
      <c r="J264" s="1048"/>
      <c r="K264" s="1048"/>
      <c r="L264" s="1048"/>
      <c r="M264" s="1048" t="s">
        <v>2611</v>
      </c>
      <c r="N264" s="1048" t="s">
        <v>2611</v>
      </c>
      <c r="O264" s="1048"/>
      <c r="P264" s="1048"/>
      <c r="Q264" s="1048"/>
      <c r="R264" s="1048"/>
      <c r="S264" s="1048"/>
      <c r="T264" s="1048" t="s">
        <v>2611</v>
      </c>
      <c r="U264" s="1048" t="s">
        <v>2611</v>
      </c>
      <c r="V264" s="1048" t="s">
        <v>2611</v>
      </c>
      <c r="W264" s="1048"/>
      <c r="X264" s="1048" t="s">
        <v>2611</v>
      </c>
      <c r="Y264" s="1048"/>
      <c r="Z264" s="656" t="s">
        <v>2136</v>
      </c>
      <c r="AA264" s="182" t="s">
        <v>2611</v>
      </c>
      <c r="AB264" s="182">
        <v>1</v>
      </c>
      <c r="AC264" s="182" t="s">
        <v>2611</v>
      </c>
    </row>
    <row r="265" spans="1:29" s="182" customFormat="1" x14ac:dyDescent="0.25">
      <c r="A265" s="655">
        <v>0</v>
      </c>
      <c r="B265" s="655">
        <v>0</v>
      </c>
      <c r="C265" s="655">
        <v>0</v>
      </c>
      <c r="D265" s="655"/>
      <c r="E265" s="902">
        <v>0</v>
      </c>
      <c r="F265" s="902">
        <v>0</v>
      </c>
      <c r="G265" s="1049"/>
      <c r="H265" s="1047"/>
      <c r="I265" s="1048" t="s">
        <v>2611</v>
      </c>
      <c r="J265" s="1048"/>
      <c r="K265" s="1048"/>
      <c r="L265" s="1048"/>
      <c r="M265" s="1048" t="s">
        <v>2611</v>
      </c>
      <c r="N265" s="1048" t="s">
        <v>2611</v>
      </c>
      <c r="O265" s="1048"/>
      <c r="P265" s="1048"/>
      <c r="Q265" s="1048"/>
      <c r="R265" s="1048"/>
      <c r="S265" s="1048"/>
      <c r="T265" s="1048" t="s">
        <v>2611</v>
      </c>
      <c r="U265" s="1048" t="s">
        <v>2611</v>
      </c>
      <c r="V265" s="1048" t="s">
        <v>2611</v>
      </c>
      <c r="W265" s="1048"/>
      <c r="X265" s="1048" t="s">
        <v>2611</v>
      </c>
      <c r="Y265" s="1048"/>
      <c r="Z265" s="656" t="s">
        <v>2136</v>
      </c>
      <c r="AA265" s="182" t="s">
        <v>2611</v>
      </c>
      <c r="AB265" s="182">
        <v>1</v>
      </c>
      <c r="AC265" s="182" t="s">
        <v>2611</v>
      </c>
    </row>
    <row r="266" spans="1:29" s="182" customFormat="1" x14ac:dyDescent="0.25">
      <c r="A266" s="655">
        <v>0</v>
      </c>
      <c r="B266" s="655">
        <v>0</v>
      </c>
      <c r="C266" s="655">
        <v>0</v>
      </c>
      <c r="D266" s="655"/>
      <c r="E266" s="902">
        <v>0</v>
      </c>
      <c r="F266" s="902">
        <v>0</v>
      </c>
      <c r="G266" s="1049"/>
      <c r="H266" s="1047"/>
      <c r="I266" s="1048" t="s">
        <v>2611</v>
      </c>
      <c r="J266" s="1048"/>
      <c r="K266" s="1048"/>
      <c r="L266" s="1048"/>
      <c r="M266" s="1048" t="s">
        <v>2611</v>
      </c>
      <c r="N266" s="1048" t="s">
        <v>2611</v>
      </c>
      <c r="O266" s="1048"/>
      <c r="P266" s="1048"/>
      <c r="Q266" s="1048"/>
      <c r="R266" s="1048"/>
      <c r="S266" s="1048"/>
      <c r="T266" s="1048" t="s">
        <v>2611</v>
      </c>
      <c r="U266" s="1048" t="s">
        <v>2611</v>
      </c>
      <c r="V266" s="1048" t="s">
        <v>2611</v>
      </c>
      <c r="W266" s="1048"/>
      <c r="X266" s="1048" t="s">
        <v>2611</v>
      </c>
      <c r="Y266" s="1048"/>
      <c r="Z266" s="656" t="s">
        <v>2136</v>
      </c>
      <c r="AA266" s="182" t="s">
        <v>2611</v>
      </c>
      <c r="AB266" s="182">
        <v>1</v>
      </c>
      <c r="AC266" s="182" t="s">
        <v>2611</v>
      </c>
    </row>
    <row r="267" spans="1:29" s="182" customFormat="1" x14ac:dyDescent="0.25">
      <c r="A267" s="655">
        <v>0</v>
      </c>
      <c r="B267" s="655">
        <v>0</v>
      </c>
      <c r="C267" s="655">
        <v>0</v>
      </c>
      <c r="D267" s="655"/>
      <c r="E267" s="902">
        <v>0</v>
      </c>
      <c r="F267" s="902">
        <v>0</v>
      </c>
      <c r="G267" s="1049"/>
      <c r="H267" s="1047"/>
      <c r="I267" s="1048" t="s">
        <v>2611</v>
      </c>
      <c r="J267" s="1048"/>
      <c r="K267" s="1048"/>
      <c r="L267" s="1048"/>
      <c r="M267" s="1048" t="s">
        <v>2611</v>
      </c>
      <c r="N267" s="1048" t="s">
        <v>2611</v>
      </c>
      <c r="O267" s="1048"/>
      <c r="P267" s="1048"/>
      <c r="Q267" s="1048"/>
      <c r="R267" s="1048"/>
      <c r="S267" s="1048"/>
      <c r="T267" s="1048" t="s">
        <v>2611</v>
      </c>
      <c r="U267" s="1048" t="s">
        <v>2611</v>
      </c>
      <c r="V267" s="1048" t="s">
        <v>2611</v>
      </c>
      <c r="W267" s="1048"/>
      <c r="X267" s="1048" t="s">
        <v>2611</v>
      </c>
      <c r="Y267" s="1048"/>
      <c r="Z267" s="656" t="s">
        <v>2136</v>
      </c>
      <c r="AA267" s="182" t="s">
        <v>2611</v>
      </c>
      <c r="AB267" s="182">
        <v>1</v>
      </c>
      <c r="AC267" s="182" t="s">
        <v>2611</v>
      </c>
    </row>
    <row r="268" spans="1:29" s="182" customFormat="1" x14ac:dyDescent="0.25">
      <c r="A268" s="655">
        <v>0</v>
      </c>
      <c r="B268" s="655">
        <v>0</v>
      </c>
      <c r="C268" s="655">
        <v>0</v>
      </c>
      <c r="D268" s="655"/>
      <c r="E268" s="902">
        <v>0</v>
      </c>
      <c r="F268" s="902">
        <v>0</v>
      </c>
      <c r="G268" s="1049"/>
      <c r="H268" s="1047"/>
      <c r="I268" s="1048" t="s">
        <v>2611</v>
      </c>
      <c r="J268" s="1048"/>
      <c r="K268" s="1048"/>
      <c r="L268" s="1048"/>
      <c r="M268" s="1048" t="s">
        <v>2611</v>
      </c>
      <c r="N268" s="1048" t="s">
        <v>2611</v>
      </c>
      <c r="O268" s="1048"/>
      <c r="P268" s="1048"/>
      <c r="Q268" s="1048"/>
      <c r="R268" s="1048"/>
      <c r="S268" s="1048"/>
      <c r="T268" s="1048" t="s">
        <v>2611</v>
      </c>
      <c r="U268" s="1048" t="s">
        <v>2611</v>
      </c>
      <c r="V268" s="1048" t="s">
        <v>2611</v>
      </c>
      <c r="W268" s="1048"/>
      <c r="X268" s="1048" t="s">
        <v>2611</v>
      </c>
      <c r="Y268" s="1048"/>
      <c r="Z268" s="656" t="s">
        <v>2136</v>
      </c>
      <c r="AA268" s="182" t="s">
        <v>2611</v>
      </c>
      <c r="AB268" s="182">
        <v>1</v>
      </c>
      <c r="AC268" s="182" t="s">
        <v>2611</v>
      </c>
    </row>
    <row r="269" spans="1:29" s="182" customFormat="1" x14ac:dyDescent="0.25">
      <c r="A269" s="655">
        <v>0</v>
      </c>
      <c r="B269" s="655">
        <v>0</v>
      </c>
      <c r="C269" s="655">
        <v>0</v>
      </c>
      <c r="D269" s="655"/>
      <c r="E269" s="902">
        <v>0</v>
      </c>
      <c r="F269" s="902">
        <v>0</v>
      </c>
      <c r="G269" s="1049"/>
      <c r="H269" s="1047"/>
      <c r="I269" s="1048" t="s">
        <v>2611</v>
      </c>
      <c r="J269" s="1048"/>
      <c r="K269" s="1048"/>
      <c r="L269" s="1048"/>
      <c r="M269" s="1048" t="s">
        <v>2611</v>
      </c>
      <c r="N269" s="1048" t="s">
        <v>2611</v>
      </c>
      <c r="O269" s="1048"/>
      <c r="P269" s="1048"/>
      <c r="Q269" s="1048"/>
      <c r="R269" s="1048"/>
      <c r="S269" s="1048"/>
      <c r="T269" s="1048" t="s">
        <v>2611</v>
      </c>
      <c r="U269" s="1048" t="s">
        <v>2611</v>
      </c>
      <c r="V269" s="1048" t="s">
        <v>2611</v>
      </c>
      <c r="W269" s="1048"/>
      <c r="X269" s="1048" t="s">
        <v>2611</v>
      </c>
      <c r="Y269" s="1048"/>
      <c r="Z269" s="656" t="s">
        <v>2136</v>
      </c>
      <c r="AA269" s="182" t="s">
        <v>2611</v>
      </c>
      <c r="AB269" s="182">
        <v>1</v>
      </c>
      <c r="AC269" s="182" t="s">
        <v>2611</v>
      </c>
    </row>
    <row r="270" spans="1:29" s="182" customFormat="1" x14ac:dyDescent="0.25">
      <c r="A270" s="655">
        <v>0</v>
      </c>
      <c r="B270" s="655">
        <v>0</v>
      </c>
      <c r="C270" s="655">
        <v>0</v>
      </c>
      <c r="D270" s="655"/>
      <c r="E270" s="902">
        <v>0</v>
      </c>
      <c r="F270" s="902">
        <v>0</v>
      </c>
      <c r="G270" s="1049"/>
      <c r="H270" s="1047"/>
      <c r="I270" s="1048" t="s">
        <v>2611</v>
      </c>
      <c r="J270" s="1048"/>
      <c r="K270" s="1048"/>
      <c r="L270" s="1048"/>
      <c r="M270" s="1048" t="s">
        <v>2611</v>
      </c>
      <c r="N270" s="1048" t="s">
        <v>2611</v>
      </c>
      <c r="O270" s="1048"/>
      <c r="P270" s="1048"/>
      <c r="Q270" s="1048"/>
      <c r="R270" s="1048"/>
      <c r="S270" s="1048"/>
      <c r="T270" s="1048" t="s">
        <v>2611</v>
      </c>
      <c r="U270" s="1048" t="s">
        <v>2611</v>
      </c>
      <c r="V270" s="1048" t="s">
        <v>2611</v>
      </c>
      <c r="W270" s="1048"/>
      <c r="X270" s="1048" t="s">
        <v>2611</v>
      </c>
      <c r="Y270" s="1048"/>
      <c r="Z270" s="656" t="s">
        <v>2136</v>
      </c>
      <c r="AA270" s="182" t="s">
        <v>2611</v>
      </c>
      <c r="AB270" s="182">
        <v>1</v>
      </c>
      <c r="AC270" s="182" t="s">
        <v>2611</v>
      </c>
    </row>
    <row r="271" spans="1:29" s="182" customFormat="1" x14ac:dyDescent="0.25">
      <c r="A271" s="655">
        <v>0</v>
      </c>
      <c r="B271" s="655">
        <v>0</v>
      </c>
      <c r="C271" s="655">
        <v>0</v>
      </c>
      <c r="D271" s="655"/>
      <c r="E271" s="902">
        <v>0</v>
      </c>
      <c r="F271" s="902">
        <v>0</v>
      </c>
      <c r="G271" s="1049"/>
      <c r="H271" s="1047"/>
      <c r="I271" s="1048" t="s">
        <v>2611</v>
      </c>
      <c r="J271" s="1048"/>
      <c r="K271" s="1048"/>
      <c r="L271" s="1048"/>
      <c r="M271" s="1048" t="s">
        <v>2611</v>
      </c>
      <c r="N271" s="1048" t="s">
        <v>2611</v>
      </c>
      <c r="O271" s="1048"/>
      <c r="P271" s="1048"/>
      <c r="Q271" s="1048"/>
      <c r="R271" s="1048"/>
      <c r="S271" s="1048"/>
      <c r="T271" s="1048" t="s">
        <v>2611</v>
      </c>
      <c r="U271" s="1048" t="s">
        <v>2611</v>
      </c>
      <c r="V271" s="1048" t="s">
        <v>2611</v>
      </c>
      <c r="W271" s="1048"/>
      <c r="X271" s="1048" t="s">
        <v>2611</v>
      </c>
      <c r="Y271" s="1048"/>
      <c r="Z271" s="656" t="s">
        <v>2136</v>
      </c>
      <c r="AA271" s="182" t="s">
        <v>2611</v>
      </c>
      <c r="AB271" s="182">
        <v>1</v>
      </c>
      <c r="AC271" s="182" t="s">
        <v>2611</v>
      </c>
    </row>
    <row r="272" spans="1:29" s="182" customFormat="1" x14ac:dyDescent="0.25">
      <c r="A272" s="655">
        <v>0</v>
      </c>
      <c r="B272" s="655">
        <v>0</v>
      </c>
      <c r="C272" s="655">
        <v>0</v>
      </c>
      <c r="D272" s="655"/>
      <c r="E272" s="902">
        <v>0</v>
      </c>
      <c r="F272" s="902">
        <v>0</v>
      </c>
      <c r="G272" s="1049"/>
      <c r="H272" s="1047"/>
      <c r="I272" s="1048" t="s">
        <v>2611</v>
      </c>
      <c r="J272" s="1048"/>
      <c r="K272" s="1048"/>
      <c r="L272" s="1048"/>
      <c r="M272" s="1048" t="s">
        <v>2611</v>
      </c>
      <c r="N272" s="1048" t="s">
        <v>2611</v>
      </c>
      <c r="O272" s="1048"/>
      <c r="P272" s="1048"/>
      <c r="Q272" s="1048"/>
      <c r="R272" s="1048"/>
      <c r="S272" s="1048"/>
      <c r="T272" s="1048" t="s">
        <v>2611</v>
      </c>
      <c r="U272" s="1048" t="s">
        <v>2611</v>
      </c>
      <c r="V272" s="1048" t="s">
        <v>2611</v>
      </c>
      <c r="W272" s="1048"/>
      <c r="X272" s="1048" t="s">
        <v>2611</v>
      </c>
      <c r="Y272" s="1048"/>
      <c r="Z272" s="656" t="s">
        <v>2136</v>
      </c>
      <c r="AA272" s="182" t="s">
        <v>2611</v>
      </c>
      <c r="AB272" s="182">
        <v>1</v>
      </c>
      <c r="AC272" s="182" t="s">
        <v>2611</v>
      </c>
    </row>
    <row r="273" spans="1:29" s="182" customFormat="1" x14ac:dyDescent="0.25">
      <c r="A273" s="655">
        <v>0</v>
      </c>
      <c r="B273" s="655">
        <v>0</v>
      </c>
      <c r="C273" s="655">
        <v>0</v>
      </c>
      <c r="D273" s="655"/>
      <c r="E273" s="902">
        <v>0</v>
      </c>
      <c r="F273" s="902">
        <v>0</v>
      </c>
      <c r="G273" s="1049"/>
      <c r="H273" s="1047"/>
      <c r="I273" s="1048" t="s">
        <v>2611</v>
      </c>
      <c r="J273" s="1048"/>
      <c r="K273" s="1048"/>
      <c r="L273" s="1048"/>
      <c r="M273" s="1048" t="s">
        <v>2611</v>
      </c>
      <c r="N273" s="1048" t="s">
        <v>2611</v>
      </c>
      <c r="O273" s="1048"/>
      <c r="P273" s="1048"/>
      <c r="Q273" s="1048"/>
      <c r="R273" s="1048"/>
      <c r="S273" s="1048"/>
      <c r="T273" s="1048" t="s">
        <v>2611</v>
      </c>
      <c r="U273" s="1048" t="s">
        <v>2611</v>
      </c>
      <c r="V273" s="1048" t="s">
        <v>2611</v>
      </c>
      <c r="W273" s="1048"/>
      <c r="X273" s="1048" t="s">
        <v>2611</v>
      </c>
      <c r="Y273" s="1048"/>
      <c r="Z273" s="656" t="s">
        <v>2136</v>
      </c>
      <c r="AA273" s="182" t="s">
        <v>2611</v>
      </c>
      <c r="AB273" s="182">
        <v>1</v>
      </c>
      <c r="AC273" s="182" t="s">
        <v>2611</v>
      </c>
    </row>
    <row r="274" spans="1:29" s="182" customFormat="1" x14ac:dyDescent="0.25">
      <c r="A274" s="655">
        <v>0</v>
      </c>
      <c r="B274" s="655">
        <v>0</v>
      </c>
      <c r="C274" s="655">
        <v>0</v>
      </c>
      <c r="D274" s="655"/>
      <c r="E274" s="902">
        <v>0</v>
      </c>
      <c r="F274" s="902">
        <v>0</v>
      </c>
      <c r="G274" s="1049"/>
      <c r="H274" s="1047"/>
      <c r="I274" s="1048" t="s">
        <v>2611</v>
      </c>
      <c r="J274" s="1048"/>
      <c r="K274" s="1048"/>
      <c r="L274" s="1048"/>
      <c r="M274" s="1048" t="s">
        <v>2611</v>
      </c>
      <c r="N274" s="1048" t="s">
        <v>2611</v>
      </c>
      <c r="O274" s="1048"/>
      <c r="P274" s="1048"/>
      <c r="Q274" s="1048"/>
      <c r="R274" s="1048"/>
      <c r="S274" s="1048"/>
      <c r="T274" s="1048" t="s">
        <v>2611</v>
      </c>
      <c r="U274" s="1048" t="s">
        <v>2611</v>
      </c>
      <c r="V274" s="1048" t="s">
        <v>2611</v>
      </c>
      <c r="W274" s="1048"/>
      <c r="X274" s="1048" t="s">
        <v>2611</v>
      </c>
      <c r="Y274" s="1048"/>
      <c r="Z274" s="656" t="s">
        <v>2136</v>
      </c>
      <c r="AA274" s="182" t="s">
        <v>2611</v>
      </c>
      <c r="AB274" s="182">
        <v>1</v>
      </c>
      <c r="AC274" s="182" t="s">
        <v>2611</v>
      </c>
    </row>
    <row r="275" spans="1:29" s="182" customFormat="1" x14ac:dyDescent="0.25">
      <c r="A275" s="655">
        <v>0</v>
      </c>
      <c r="B275" s="655">
        <v>0</v>
      </c>
      <c r="C275" s="655">
        <v>0</v>
      </c>
      <c r="D275" s="655"/>
      <c r="E275" s="902">
        <v>0</v>
      </c>
      <c r="F275" s="902">
        <v>0</v>
      </c>
      <c r="G275" s="1049"/>
      <c r="H275" s="1047"/>
      <c r="I275" s="1048" t="s">
        <v>2611</v>
      </c>
      <c r="J275" s="1048"/>
      <c r="K275" s="1048"/>
      <c r="L275" s="1048"/>
      <c r="M275" s="1048" t="s">
        <v>2611</v>
      </c>
      <c r="N275" s="1048" t="s">
        <v>2611</v>
      </c>
      <c r="O275" s="1048"/>
      <c r="P275" s="1048"/>
      <c r="Q275" s="1048"/>
      <c r="R275" s="1048"/>
      <c r="S275" s="1048"/>
      <c r="T275" s="1048" t="s">
        <v>2611</v>
      </c>
      <c r="U275" s="1048" t="s">
        <v>2611</v>
      </c>
      <c r="V275" s="1048" t="s">
        <v>2611</v>
      </c>
      <c r="W275" s="1048"/>
      <c r="X275" s="1048" t="s">
        <v>2611</v>
      </c>
      <c r="Y275" s="1048"/>
      <c r="Z275" s="656" t="s">
        <v>2136</v>
      </c>
      <c r="AA275" s="182" t="s">
        <v>2611</v>
      </c>
      <c r="AB275" s="182">
        <v>1</v>
      </c>
      <c r="AC275" s="182" t="s">
        <v>2611</v>
      </c>
    </row>
    <row r="276" spans="1:29" s="182" customFormat="1" x14ac:dyDescent="0.25">
      <c r="A276" s="655">
        <v>0</v>
      </c>
      <c r="B276" s="655">
        <v>0</v>
      </c>
      <c r="C276" s="655">
        <v>0</v>
      </c>
      <c r="D276" s="655"/>
      <c r="E276" s="902">
        <v>0</v>
      </c>
      <c r="F276" s="902">
        <v>0</v>
      </c>
      <c r="G276" s="1049"/>
      <c r="H276" s="1047"/>
      <c r="I276" s="1048" t="s">
        <v>2611</v>
      </c>
      <c r="J276" s="1048"/>
      <c r="K276" s="1048"/>
      <c r="L276" s="1048"/>
      <c r="M276" s="1048" t="s">
        <v>2611</v>
      </c>
      <c r="N276" s="1048" t="s">
        <v>2611</v>
      </c>
      <c r="O276" s="1048"/>
      <c r="P276" s="1048"/>
      <c r="Q276" s="1048"/>
      <c r="R276" s="1048"/>
      <c r="S276" s="1048"/>
      <c r="T276" s="1048" t="s">
        <v>2611</v>
      </c>
      <c r="U276" s="1048" t="s">
        <v>2611</v>
      </c>
      <c r="V276" s="1048" t="s">
        <v>2611</v>
      </c>
      <c r="W276" s="1048"/>
      <c r="X276" s="1048" t="s">
        <v>2611</v>
      </c>
      <c r="Y276" s="1048"/>
      <c r="Z276" s="656" t="s">
        <v>2136</v>
      </c>
      <c r="AA276" s="182" t="s">
        <v>2611</v>
      </c>
      <c r="AB276" s="182">
        <v>1</v>
      </c>
      <c r="AC276" s="182" t="s">
        <v>2611</v>
      </c>
    </row>
    <row r="277" spans="1:29" s="182" customFormat="1" x14ac:dyDescent="0.25">
      <c r="A277" s="655">
        <v>0</v>
      </c>
      <c r="B277" s="655">
        <v>0</v>
      </c>
      <c r="C277" s="655">
        <v>0</v>
      </c>
      <c r="D277" s="655"/>
      <c r="E277" s="902">
        <v>0</v>
      </c>
      <c r="F277" s="902">
        <v>0</v>
      </c>
      <c r="G277" s="1049"/>
      <c r="H277" s="1047"/>
      <c r="I277" s="1048" t="s">
        <v>2611</v>
      </c>
      <c r="J277" s="1048"/>
      <c r="K277" s="1048"/>
      <c r="L277" s="1048"/>
      <c r="M277" s="1048" t="s">
        <v>2611</v>
      </c>
      <c r="N277" s="1048" t="s">
        <v>2611</v>
      </c>
      <c r="O277" s="1048"/>
      <c r="P277" s="1048"/>
      <c r="Q277" s="1048"/>
      <c r="R277" s="1048"/>
      <c r="S277" s="1048"/>
      <c r="T277" s="1048" t="s">
        <v>2611</v>
      </c>
      <c r="U277" s="1048" t="s">
        <v>2611</v>
      </c>
      <c r="V277" s="1048" t="s">
        <v>2611</v>
      </c>
      <c r="W277" s="1048"/>
      <c r="X277" s="1048" t="s">
        <v>2611</v>
      </c>
      <c r="Y277" s="1048"/>
      <c r="Z277" s="656" t="s">
        <v>2136</v>
      </c>
      <c r="AA277" s="182" t="s">
        <v>2611</v>
      </c>
      <c r="AB277" s="182">
        <v>1</v>
      </c>
      <c r="AC277" s="182" t="s">
        <v>2611</v>
      </c>
    </row>
    <row r="278" spans="1:29" s="182" customFormat="1" x14ac:dyDescent="0.25">
      <c r="A278" s="655">
        <v>0</v>
      </c>
      <c r="B278" s="655">
        <v>0</v>
      </c>
      <c r="C278" s="655">
        <v>0</v>
      </c>
      <c r="D278" s="655"/>
      <c r="E278" s="902">
        <v>0</v>
      </c>
      <c r="F278" s="902">
        <v>0</v>
      </c>
      <c r="G278" s="1049"/>
      <c r="H278" s="1047"/>
      <c r="I278" s="1048" t="s">
        <v>2611</v>
      </c>
      <c r="J278" s="1048"/>
      <c r="K278" s="1048"/>
      <c r="L278" s="1048"/>
      <c r="M278" s="1048" t="s">
        <v>2611</v>
      </c>
      <c r="N278" s="1048" t="s">
        <v>2611</v>
      </c>
      <c r="O278" s="1048"/>
      <c r="P278" s="1048"/>
      <c r="Q278" s="1048"/>
      <c r="R278" s="1048"/>
      <c r="S278" s="1048"/>
      <c r="T278" s="1048" t="s">
        <v>2611</v>
      </c>
      <c r="U278" s="1048" t="s">
        <v>2611</v>
      </c>
      <c r="V278" s="1048" t="s">
        <v>2611</v>
      </c>
      <c r="W278" s="1048"/>
      <c r="X278" s="1048" t="s">
        <v>2611</v>
      </c>
      <c r="Y278" s="1048"/>
      <c r="Z278" s="656" t="s">
        <v>2136</v>
      </c>
      <c r="AA278" s="182" t="s">
        <v>2611</v>
      </c>
      <c r="AB278" s="182">
        <v>1</v>
      </c>
      <c r="AC278" s="182" t="s">
        <v>2611</v>
      </c>
    </row>
    <row r="279" spans="1:29" s="182" customFormat="1" x14ac:dyDescent="0.25">
      <c r="A279" s="655">
        <v>0</v>
      </c>
      <c r="B279" s="655">
        <v>0</v>
      </c>
      <c r="C279" s="655">
        <v>0</v>
      </c>
      <c r="D279" s="655"/>
      <c r="E279" s="902">
        <v>0</v>
      </c>
      <c r="F279" s="902">
        <v>0</v>
      </c>
      <c r="G279" s="1049"/>
      <c r="H279" s="1047"/>
      <c r="I279" s="1048" t="s">
        <v>2611</v>
      </c>
      <c r="J279" s="1048"/>
      <c r="K279" s="1048"/>
      <c r="L279" s="1048"/>
      <c r="M279" s="1048" t="s">
        <v>2611</v>
      </c>
      <c r="N279" s="1048" t="s">
        <v>2611</v>
      </c>
      <c r="O279" s="1048"/>
      <c r="P279" s="1048"/>
      <c r="Q279" s="1048"/>
      <c r="R279" s="1048"/>
      <c r="S279" s="1048"/>
      <c r="T279" s="1048" t="s">
        <v>2611</v>
      </c>
      <c r="U279" s="1048" t="s">
        <v>2611</v>
      </c>
      <c r="V279" s="1048" t="s">
        <v>2611</v>
      </c>
      <c r="W279" s="1048"/>
      <c r="X279" s="1048" t="s">
        <v>2611</v>
      </c>
      <c r="Y279" s="1048"/>
      <c r="Z279" s="656" t="s">
        <v>2136</v>
      </c>
      <c r="AA279" s="182" t="s">
        <v>2611</v>
      </c>
      <c r="AB279" s="182">
        <v>1</v>
      </c>
      <c r="AC279" s="182" t="s">
        <v>2611</v>
      </c>
    </row>
    <row r="280" spans="1:29" s="182" customFormat="1" x14ac:dyDescent="0.25">
      <c r="A280" s="655">
        <v>0</v>
      </c>
      <c r="B280" s="655">
        <v>0</v>
      </c>
      <c r="C280" s="655">
        <v>0</v>
      </c>
      <c r="D280" s="655"/>
      <c r="E280" s="902">
        <v>0</v>
      </c>
      <c r="F280" s="902">
        <v>0</v>
      </c>
      <c r="G280" s="1049"/>
      <c r="H280" s="1047"/>
      <c r="I280" s="1048" t="s">
        <v>2611</v>
      </c>
      <c r="J280" s="1048"/>
      <c r="K280" s="1048"/>
      <c r="L280" s="1048"/>
      <c r="M280" s="1048" t="s">
        <v>2611</v>
      </c>
      <c r="N280" s="1048" t="s">
        <v>2611</v>
      </c>
      <c r="O280" s="1048"/>
      <c r="P280" s="1048"/>
      <c r="Q280" s="1048"/>
      <c r="R280" s="1048"/>
      <c r="S280" s="1048"/>
      <c r="T280" s="1048" t="s">
        <v>2611</v>
      </c>
      <c r="U280" s="1048" t="s">
        <v>2611</v>
      </c>
      <c r="V280" s="1048" t="s">
        <v>2611</v>
      </c>
      <c r="W280" s="1048"/>
      <c r="X280" s="1048" t="s">
        <v>2611</v>
      </c>
      <c r="Y280" s="1048"/>
      <c r="Z280" s="656" t="s">
        <v>2136</v>
      </c>
      <c r="AA280" s="182" t="s">
        <v>2611</v>
      </c>
      <c r="AB280" s="182">
        <v>1</v>
      </c>
      <c r="AC280" s="182" t="s">
        <v>2611</v>
      </c>
    </row>
    <row r="281" spans="1:29" s="182" customFormat="1" x14ac:dyDescent="0.25">
      <c r="A281" s="655">
        <v>0</v>
      </c>
      <c r="B281" s="655">
        <v>0</v>
      </c>
      <c r="C281" s="655">
        <v>0</v>
      </c>
      <c r="D281" s="655"/>
      <c r="E281" s="902">
        <v>0</v>
      </c>
      <c r="F281" s="902">
        <v>0</v>
      </c>
      <c r="G281" s="1049"/>
      <c r="H281" s="1047"/>
      <c r="I281" s="1048" t="s">
        <v>2611</v>
      </c>
      <c r="J281" s="1048"/>
      <c r="K281" s="1048"/>
      <c r="L281" s="1048"/>
      <c r="M281" s="1048" t="s">
        <v>2611</v>
      </c>
      <c r="N281" s="1048" t="s">
        <v>2611</v>
      </c>
      <c r="O281" s="1048"/>
      <c r="P281" s="1048"/>
      <c r="Q281" s="1048"/>
      <c r="R281" s="1048"/>
      <c r="S281" s="1048"/>
      <c r="T281" s="1048" t="s">
        <v>2611</v>
      </c>
      <c r="U281" s="1048" t="s">
        <v>2611</v>
      </c>
      <c r="V281" s="1048" t="s">
        <v>2611</v>
      </c>
      <c r="W281" s="1048"/>
      <c r="X281" s="1048" t="s">
        <v>2611</v>
      </c>
      <c r="Y281" s="1048"/>
      <c r="Z281" s="656" t="s">
        <v>2136</v>
      </c>
      <c r="AA281" s="182" t="s">
        <v>2611</v>
      </c>
      <c r="AB281" s="182">
        <v>1</v>
      </c>
      <c r="AC281" s="182" t="s">
        <v>2611</v>
      </c>
    </row>
    <row r="282" spans="1:29" s="182" customFormat="1" x14ac:dyDescent="0.25">
      <c r="A282" s="655">
        <v>0</v>
      </c>
      <c r="B282" s="655">
        <v>0</v>
      </c>
      <c r="C282" s="655">
        <v>0</v>
      </c>
      <c r="D282" s="655"/>
      <c r="E282" s="902">
        <v>0</v>
      </c>
      <c r="F282" s="902">
        <v>0</v>
      </c>
      <c r="G282" s="1049"/>
      <c r="H282" s="1047"/>
      <c r="I282" s="1048" t="s">
        <v>2611</v>
      </c>
      <c r="J282" s="1048"/>
      <c r="K282" s="1048"/>
      <c r="L282" s="1048"/>
      <c r="M282" s="1048" t="s">
        <v>2611</v>
      </c>
      <c r="N282" s="1048" t="s">
        <v>2611</v>
      </c>
      <c r="O282" s="1048"/>
      <c r="P282" s="1048"/>
      <c r="Q282" s="1048"/>
      <c r="R282" s="1048"/>
      <c r="S282" s="1048"/>
      <c r="T282" s="1048" t="s">
        <v>2611</v>
      </c>
      <c r="U282" s="1048" t="s">
        <v>2611</v>
      </c>
      <c r="V282" s="1048" t="s">
        <v>2611</v>
      </c>
      <c r="W282" s="1048"/>
      <c r="X282" s="1048" t="s">
        <v>2611</v>
      </c>
      <c r="Y282" s="1048"/>
      <c r="Z282" s="656" t="s">
        <v>2136</v>
      </c>
      <c r="AA282" s="182" t="s">
        <v>2611</v>
      </c>
      <c r="AB282" s="182">
        <v>1</v>
      </c>
      <c r="AC282" s="182" t="s">
        <v>2611</v>
      </c>
    </row>
    <row r="283" spans="1:29" s="182" customFormat="1" x14ac:dyDescent="0.25">
      <c r="A283" s="655">
        <v>0</v>
      </c>
      <c r="B283" s="655">
        <v>0</v>
      </c>
      <c r="C283" s="655">
        <v>0</v>
      </c>
      <c r="D283" s="655"/>
      <c r="E283" s="902">
        <v>0</v>
      </c>
      <c r="F283" s="902">
        <v>0</v>
      </c>
      <c r="G283" s="1049"/>
      <c r="H283" s="1047"/>
      <c r="I283" s="1048" t="s">
        <v>2611</v>
      </c>
      <c r="J283" s="1048"/>
      <c r="K283" s="1048"/>
      <c r="L283" s="1048"/>
      <c r="M283" s="1048" t="s">
        <v>2611</v>
      </c>
      <c r="N283" s="1048" t="s">
        <v>2611</v>
      </c>
      <c r="O283" s="1048"/>
      <c r="P283" s="1048"/>
      <c r="Q283" s="1048"/>
      <c r="R283" s="1048"/>
      <c r="S283" s="1048"/>
      <c r="T283" s="1048" t="s">
        <v>2611</v>
      </c>
      <c r="U283" s="1048" t="s">
        <v>2611</v>
      </c>
      <c r="V283" s="1048" t="s">
        <v>2611</v>
      </c>
      <c r="W283" s="1048"/>
      <c r="X283" s="1048" t="s">
        <v>2611</v>
      </c>
      <c r="Y283" s="1048"/>
      <c r="Z283" s="656" t="s">
        <v>2136</v>
      </c>
      <c r="AA283" s="182" t="s">
        <v>2611</v>
      </c>
      <c r="AB283" s="182">
        <v>1</v>
      </c>
      <c r="AC283" s="182" t="s">
        <v>2611</v>
      </c>
    </row>
    <row r="284" spans="1:29" s="182" customFormat="1" x14ac:dyDescent="0.25">
      <c r="A284" s="655">
        <v>0</v>
      </c>
      <c r="B284" s="655">
        <v>0</v>
      </c>
      <c r="C284" s="655">
        <v>0</v>
      </c>
      <c r="D284" s="655"/>
      <c r="E284" s="902">
        <v>0</v>
      </c>
      <c r="F284" s="902">
        <v>0</v>
      </c>
      <c r="G284" s="1049"/>
      <c r="H284" s="1047"/>
      <c r="I284" s="1048" t="s">
        <v>2611</v>
      </c>
      <c r="J284" s="1048"/>
      <c r="K284" s="1048"/>
      <c r="L284" s="1048"/>
      <c r="M284" s="1048" t="s">
        <v>2611</v>
      </c>
      <c r="N284" s="1048" t="s">
        <v>2611</v>
      </c>
      <c r="O284" s="1048"/>
      <c r="P284" s="1048"/>
      <c r="Q284" s="1048"/>
      <c r="R284" s="1048"/>
      <c r="S284" s="1048"/>
      <c r="T284" s="1048" t="s">
        <v>2611</v>
      </c>
      <c r="U284" s="1048" t="s">
        <v>2611</v>
      </c>
      <c r="V284" s="1048" t="s">
        <v>2611</v>
      </c>
      <c r="W284" s="1048"/>
      <c r="X284" s="1048" t="s">
        <v>2611</v>
      </c>
      <c r="Y284" s="1048"/>
      <c r="Z284" s="656" t="s">
        <v>2136</v>
      </c>
      <c r="AA284" s="182" t="s">
        <v>2611</v>
      </c>
      <c r="AB284" s="182">
        <v>1</v>
      </c>
      <c r="AC284" s="182" t="s">
        <v>2611</v>
      </c>
    </row>
    <row r="285" spans="1:29" s="182" customFormat="1" x14ac:dyDescent="0.25">
      <c r="A285" s="655">
        <v>0</v>
      </c>
      <c r="B285" s="655">
        <v>0</v>
      </c>
      <c r="C285" s="655">
        <v>0</v>
      </c>
      <c r="D285" s="655"/>
      <c r="E285" s="902">
        <v>0</v>
      </c>
      <c r="F285" s="902">
        <v>0</v>
      </c>
      <c r="G285" s="1049"/>
      <c r="H285" s="1047"/>
      <c r="I285" s="1048" t="s">
        <v>2611</v>
      </c>
      <c r="J285" s="1048"/>
      <c r="K285" s="1048"/>
      <c r="L285" s="1048"/>
      <c r="M285" s="1048" t="s">
        <v>2611</v>
      </c>
      <c r="N285" s="1048" t="s">
        <v>2611</v>
      </c>
      <c r="O285" s="1048"/>
      <c r="P285" s="1048"/>
      <c r="Q285" s="1048"/>
      <c r="R285" s="1048"/>
      <c r="S285" s="1048"/>
      <c r="T285" s="1048" t="s">
        <v>2611</v>
      </c>
      <c r="U285" s="1048" t="s">
        <v>2611</v>
      </c>
      <c r="V285" s="1048" t="s">
        <v>2611</v>
      </c>
      <c r="W285" s="1048"/>
      <c r="X285" s="1048" t="s">
        <v>2611</v>
      </c>
      <c r="Y285" s="1048"/>
      <c r="Z285" s="656" t="s">
        <v>2136</v>
      </c>
      <c r="AA285" s="182" t="s">
        <v>2611</v>
      </c>
      <c r="AB285" s="182">
        <v>1</v>
      </c>
      <c r="AC285" s="182" t="s">
        <v>2611</v>
      </c>
    </row>
    <row r="286" spans="1:29" s="182" customFormat="1" x14ac:dyDescent="0.25">
      <c r="A286" s="655">
        <v>0</v>
      </c>
      <c r="B286" s="655">
        <v>0</v>
      </c>
      <c r="C286" s="655">
        <v>0</v>
      </c>
      <c r="D286" s="655"/>
      <c r="E286" s="902">
        <v>0</v>
      </c>
      <c r="F286" s="902">
        <v>0</v>
      </c>
      <c r="G286" s="1049"/>
      <c r="H286" s="1047"/>
      <c r="I286" s="1048" t="s">
        <v>2611</v>
      </c>
      <c r="J286" s="1048"/>
      <c r="K286" s="1048"/>
      <c r="L286" s="1048"/>
      <c r="M286" s="1048" t="s">
        <v>2611</v>
      </c>
      <c r="N286" s="1048" t="s">
        <v>2611</v>
      </c>
      <c r="O286" s="1048"/>
      <c r="P286" s="1048"/>
      <c r="Q286" s="1048"/>
      <c r="R286" s="1048"/>
      <c r="S286" s="1048"/>
      <c r="T286" s="1048" t="s">
        <v>2611</v>
      </c>
      <c r="U286" s="1048" t="s">
        <v>2611</v>
      </c>
      <c r="V286" s="1048" t="s">
        <v>2611</v>
      </c>
      <c r="W286" s="1048"/>
      <c r="X286" s="1048" t="s">
        <v>2611</v>
      </c>
      <c r="Y286" s="1048"/>
      <c r="Z286" s="656" t="s">
        <v>2136</v>
      </c>
      <c r="AA286" s="182" t="s">
        <v>2611</v>
      </c>
      <c r="AB286" s="182">
        <v>1</v>
      </c>
      <c r="AC286" s="182" t="s">
        <v>2611</v>
      </c>
    </row>
    <row r="287" spans="1:29" s="182" customFormat="1" x14ac:dyDescent="0.25">
      <c r="A287" s="655">
        <v>0</v>
      </c>
      <c r="B287" s="655">
        <v>0</v>
      </c>
      <c r="C287" s="655">
        <v>0</v>
      </c>
      <c r="D287" s="655"/>
      <c r="E287" s="902">
        <v>0</v>
      </c>
      <c r="F287" s="902">
        <v>0</v>
      </c>
      <c r="G287" s="1049"/>
      <c r="H287" s="1047"/>
      <c r="I287" s="1048" t="s">
        <v>2611</v>
      </c>
      <c r="J287" s="1048"/>
      <c r="K287" s="1048"/>
      <c r="L287" s="1048"/>
      <c r="M287" s="1048" t="s">
        <v>2611</v>
      </c>
      <c r="N287" s="1048" t="s">
        <v>2611</v>
      </c>
      <c r="O287" s="1048"/>
      <c r="P287" s="1048"/>
      <c r="Q287" s="1048"/>
      <c r="R287" s="1048"/>
      <c r="S287" s="1048"/>
      <c r="T287" s="1048" t="s">
        <v>2611</v>
      </c>
      <c r="U287" s="1048" t="s">
        <v>2611</v>
      </c>
      <c r="V287" s="1048" t="s">
        <v>2611</v>
      </c>
      <c r="W287" s="1048"/>
      <c r="X287" s="1048" t="s">
        <v>2611</v>
      </c>
      <c r="Y287" s="1048"/>
      <c r="Z287" s="656" t="s">
        <v>2136</v>
      </c>
      <c r="AA287" s="182" t="s">
        <v>2611</v>
      </c>
      <c r="AB287" s="182">
        <v>1</v>
      </c>
      <c r="AC287" s="182" t="s">
        <v>2611</v>
      </c>
    </row>
    <row r="288" spans="1:29" s="182" customFormat="1" x14ac:dyDescent="0.25">
      <c r="A288" s="655">
        <v>0</v>
      </c>
      <c r="B288" s="655">
        <v>0</v>
      </c>
      <c r="C288" s="655">
        <v>0</v>
      </c>
      <c r="D288" s="655"/>
      <c r="E288" s="902">
        <v>0</v>
      </c>
      <c r="F288" s="902">
        <v>0</v>
      </c>
      <c r="G288" s="1049"/>
      <c r="H288" s="1047"/>
      <c r="I288" s="1048" t="s">
        <v>2611</v>
      </c>
      <c r="J288" s="1048"/>
      <c r="K288" s="1048"/>
      <c r="L288" s="1048"/>
      <c r="M288" s="1048" t="s">
        <v>2611</v>
      </c>
      <c r="N288" s="1048" t="s">
        <v>2611</v>
      </c>
      <c r="O288" s="1048"/>
      <c r="P288" s="1048"/>
      <c r="Q288" s="1048"/>
      <c r="R288" s="1048"/>
      <c r="S288" s="1048"/>
      <c r="T288" s="1048" t="s">
        <v>2611</v>
      </c>
      <c r="U288" s="1048" t="s">
        <v>2611</v>
      </c>
      <c r="V288" s="1048" t="s">
        <v>2611</v>
      </c>
      <c r="W288" s="1048"/>
      <c r="X288" s="1048" t="s">
        <v>2611</v>
      </c>
      <c r="Y288" s="1048"/>
      <c r="Z288" s="656" t="s">
        <v>2136</v>
      </c>
      <c r="AA288" s="182" t="s">
        <v>2611</v>
      </c>
      <c r="AB288" s="182">
        <v>1</v>
      </c>
      <c r="AC288" s="182" t="s">
        <v>2611</v>
      </c>
    </row>
    <row r="289" spans="1:29" s="182" customFormat="1" x14ac:dyDescent="0.25">
      <c r="A289" s="655">
        <v>0</v>
      </c>
      <c r="B289" s="655">
        <v>0</v>
      </c>
      <c r="C289" s="655">
        <v>0</v>
      </c>
      <c r="D289" s="655"/>
      <c r="E289" s="902">
        <v>0</v>
      </c>
      <c r="F289" s="902">
        <v>0</v>
      </c>
      <c r="G289" s="1049"/>
      <c r="H289" s="1047"/>
      <c r="I289" s="1048" t="s">
        <v>2611</v>
      </c>
      <c r="J289" s="1048"/>
      <c r="K289" s="1048"/>
      <c r="L289" s="1048"/>
      <c r="M289" s="1048" t="s">
        <v>2611</v>
      </c>
      <c r="N289" s="1048" t="s">
        <v>2611</v>
      </c>
      <c r="O289" s="1048"/>
      <c r="P289" s="1048"/>
      <c r="Q289" s="1048"/>
      <c r="R289" s="1048"/>
      <c r="S289" s="1048"/>
      <c r="T289" s="1048" t="s">
        <v>2611</v>
      </c>
      <c r="U289" s="1048" t="s">
        <v>2611</v>
      </c>
      <c r="V289" s="1048" t="s">
        <v>2611</v>
      </c>
      <c r="W289" s="1048"/>
      <c r="X289" s="1048" t="s">
        <v>2611</v>
      </c>
      <c r="Y289" s="1048"/>
      <c r="Z289" s="656" t="s">
        <v>2136</v>
      </c>
      <c r="AA289" s="182" t="s">
        <v>2611</v>
      </c>
      <c r="AB289" s="182">
        <v>1</v>
      </c>
      <c r="AC289" s="182" t="s">
        <v>2611</v>
      </c>
    </row>
    <row r="290" spans="1:29" s="182" customFormat="1" x14ac:dyDescent="0.25">
      <c r="A290" s="655">
        <v>0</v>
      </c>
      <c r="B290" s="655">
        <v>0</v>
      </c>
      <c r="C290" s="655">
        <v>0</v>
      </c>
      <c r="D290" s="655"/>
      <c r="E290" s="902">
        <v>0</v>
      </c>
      <c r="F290" s="902">
        <v>0</v>
      </c>
      <c r="G290" s="1049"/>
      <c r="H290" s="1047"/>
      <c r="I290" s="1048" t="s">
        <v>2611</v>
      </c>
      <c r="J290" s="1048"/>
      <c r="K290" s="1048"/>
      <c r="L290" s="1048"/>
      <c r="M290" s="1048" t="s">
        <v>2611</v>
      </c>
      <c r="N290" s="1048" t="s">
        <v>2611</v>
      </c>
      <c r="O290" s="1048"/>
      <c r="P290" s="1048"/>
      <c r="Q290" s="1048"/>
      <c r="R290" s="1048"/>
      <c r="S290" s="1048"/>
      <c r="T290" s="1048" t="s">
        <v>2611</v>
      </c>
      <c r="U290" s="1048" t="s">
        <v>2611</v>
      </c>
      <c r="V290" s="1048" t="s">
        <v>2611</v>
      </c>
      <c r="W290" s="1048"/>
      <c r="X290" s="1048" t="s">
        <v>2611</v>
      </c>
      <c r="Y290" s="1048"/>
      <c r="Z290" s="656" t="s">
        <v>2136</v>
      </c>
      <c r="AA290" s="182" t="s">
        <v>2611</v>
      </c>
      <c r="AB290" s="182">
        <v>1</v>
      </c>
      <c r="AC290" s="182" t="s">
        <v>2611</v>
      </c>
    </row>
    <row r="291" spans="1:29" s="182" customFormat="1" x14ac:dyDescent="0.25">
      <c r="A291" s="655">
        <v>0</v>
      </c>
      <c r="B291" s="655">
        <v>0</v>
      </c>
      <c r="C291" s="655">
        <v>0</v>
      </c>
      <c r="D291" s="655"/>
      <c r="E291" s="902">
        <v>0</v>
      </c>
      <c r="F291" s="902">
        <v>0</v>
      </c>
      <c r="G291" s="1049"/>
      <c r="H291" s="1047"/>
      <c r="I291" s="1048" t="s">
        <v>2611</v>
      </c>
      <c r="J291" s="1048"/>
      <c r="K291" s="1048"/>
      <c r="L291" s="1048"/>
      <c r="M291" s="1048" t="s">
        <v>2611</v>
      </c>
      <c r="N291" s="1048" t="s">
        <v>2611</v>
      </c>
      <c r="O291" s="1048"/>
      <c r="P291" s="1048"/>
      <c r="Q291" s="1048"/>
      <c r="R291" s="1048"/>
      <c r="S291" s="1048"/>
      <c r="T291" s="1048" t="s">
        <v>2611</v>
      </c>
      <c r="U291" s="1048" t="s">
        <v>2611</v>
      </c>
      <c r="V291" s="1048" t="s">
        <v>2611</v>
      </c>
      <c r="W291" s="1048"/>
      <c r="X291" s="1048" t="s">
        <v>2611</v>
      </c>
      <c r="Y291" s="1048"/>
      <c r="Z291" s="656" t="s">
        <v>2136</v>
      </c>
      <c r="AA291" s="182" t="s">
        <v>2611</v>
      </c>
      <c r="AB291" s="182">
        <v>1</v>
      </c>
      <c r="AC291" s="182" t="s">
        <v>2611</v>
      </c>
    </row>
    <row r="292" spans="1:29" s="182" customFormat="1" x14ac:dyDescent="0.25">
      <c r="A292" s="655">
        <v>0</v>
      </c>
      <c r="B292" s="655">
        <v>0</v>
      </c>
      <c r="C292" s="655">
        <v>0</v>
      </c>
      <c r="D292" s="655"/>
      <c r="E292" s="902">
        <v>0</v>
      </c>
      <c r="F292" s="902">
        <v>0</v>
      </c>
      <c r="G292" s="1049"/>
      <c r="H292" s="1047"/>
      <c r="I292" s="1048" t="s">
        <v>2611</v>
      </c>
      <c r="J292" s="1048"/>
      <c r="K292" s="1048"/>
      <c r="L292" s="1048"/>
      <c r="M292" s="1048" t="s">
        <v>2611</v>
      </c>
      <c r="N292" s="1048" t="s">
        <v>2611</v>
      </c>
      <c r="O292" s="1048"/>
      <c r="P292" s="1048"/>
      <c r="Q292" s="1048"/>
      <c r="R292" s="1048"/>
      <c r="S292" s="1048"/>
      <c r="T292" s="1048" t="s">
        <v>2611</v>
      </c>
      <c r="U292" s="1048" t="s">
        <v>2611</v>
      </c>
      <c r="V292" s="1048" t="s">
        <v>2611</v>
      </c>
      <c r="W292" s="1048"/>
      <c r="X292" s="1048" t="s">
        <v>2611</v>
      </c>
      <c r="Y292" s="1048"/>
      <c r="Z292" s="656" t="s">
        <v>2136</v>
      </c>
      <c r="AA292" s="182" t="s">
        <v>2611</v>
      </c>
      <c r="AB292" s="182">
        <v>1</v>
      </c>
      <c r="AC292" s="182" t="s">
        <v>2611</v>
      </c>
    </row>
    <row r="293" spans="1:29" s="182" customFormat="1" x14ac:dyDescent="0.25">
      <c r="A293" s="655">
        <v>0</v>
      </c>
      <c r="B293" s="655">
        <v>0</v>
      </c>
      <c r="C293" s="655">
        <v>0</v>
      </c>
      <c r="D293" s="655"/>
      <c r="E293" s="902">
        <v>0</v>
      </c>
      <c r="F293" s="902">
        <v>0</v>
      </c>
      <c r="G293" s="1049"/>
      <c r="H293" s="1047"/>
      <c r="I293" s="1048" t="s">
        <v>2611</v>
      </c>
      <c r="J293" s="1048"/>
      <c r="K293" s="1048"/>
      <c r="L293" s="1048"/>
      <c r="M293" s="1048" t="s">
        <v>2611</v>
      </c>
      <c r="N293" s="1048" t="s">
        <v>2611</v>
      </c>
      <c r="O293" s="1048"/>
      <c r="P293" s="1048"/>
      <c r="Q293" s="1048"/>
      <c r="R293" s="1048"/>
      <c r="S293" s="1048"/>
      <c r="T293" s="1048" t="s">
        <v>2611</v>
      </c>
      <c r="U293" s="1048" t="s">
        <v>2611</v>
      </c>
      <c r="V293" s="1048" t="s">
        <v>2611</v>
      </c>
      <c r="W293" s="1048"/>
      <c r="X293" s="1048" t="s">
        <v>2611</v>
      </c>
      <c r="Y293" s="1048"/>
      <c r="Z293" s="656" t="s">
        <v>2136</v>
      </c>
      <c r="AA293" s="182" t="s">
        <v>2611</v>
      </c>
      <c r="AB293" s="182">
        <v>1</v>
      </c>
      <c r="AC293" s="182" t="s">
        <v>2611</v>
      </c>
    </row>
    <row r="294" spans="1:29" s="182" customFormat="1" x14ac:dyDescent="0.25">
      <c r="A294" s="655">
        <v>0</v>
      </c>
      <c r="B294" s="655">
        <v>0</v>
      </c>
      <c r="C294" s="655">
        <v>0</v>
      </c>
      <c r="D294" s="655"/>
      <c r="E294" s="902">
        <v>0</v>
      </c>
      <c r="F294" s="902">
        <v>0</v>
      </c>
      <c r="G294" s="1049"/>
      <c r="H294" s="1047"/>
      <c r="I294" s="1048" t="s">
        <v>2611</v>
      </c>
      <c r="J294" s="1048"/>
      <c r="K294" s="1048"/>
      <c r="L294" s="1048"/>
      <c r="M294" s="1048" t="s">
        <v>2611</v>
      </c>
      <c r="N294" s="1048" t="s">
        <v>2611</v>
      </c>
      <c r="O294" s="1048"/>
      <c r="P294" s="1048"/>
      <c r="Q294" s="1048"/>
      <c r="R294" s="1048"/>
      <c r="S294" s="1048"/>
      <c r="T294" s="1048" t="s">
        <v>2611</v>
      </c>
      <c r="U294" s="1048" t="s">
        <v>2611</v>
      </c>
      <c r="V294" s="1048" t="s">
        <v>2611</v>
      </c>
      <c r="W294" s="1048"/>
      <c r="X294" s="1048" t="s">
        <v>2611</v>
      </c>
      <c r="Y294" s="1048"/>
      <c r="Z294" s="656" t="s">
        <v>2136</v>
      </c>
      <c r="AA294" s="182" t="s">
        <v>2611</v>
      </c>
      <c r="AB294" s="182">
        <v>1</v>
      </c>
      <c r="AC294" s="182" t="s">
        <v>2611</v>
      </c>
    </row>
    <row r="295" spans="1:29" s="182" customFormat="1" x14ac:dyDescent="0.25">
      <c r="A295" s="655">
        <v>0</v>
      </c>
      <c r="B295" s="655">
        <v>0</v>
      </c>
      <c r="C295" s="655">
        <v>0</v>
      </c>
      <c r="D295" s="655"/>
      <c r="E295" s="902">
        <v>0</v>
      </c>
      <c r="F295" s="902">
        <v>0</v>
      </c>
      <c r="G295" s="1049"/>
      <c r="H295" s="1047"/>
      <c r="I295" s="1048" t="s">
        <v>2611</v>
      </c>
      <c r="J295" s="1048"/>
      <c r="K295" s="1048"/>
      <c r="L295" s="1048"/>
      <c r="M295" s="1048" t="s">
        <v>2611</v>
      </c>
      <c r="N295" s="1048" t="s">
        <v>2611</v>
      </c>
      <c r="O295" s="1048"/>
      <c r="P295" s="1048"/>
      <c r="Q295" s="1048"/>
      <c r="R295" s="1048"/>
      <c r="S295" s="1048"/>
      <c r="T295" s="1048" t="s">
        <v>2611</v>
      </c>
      <c r="U295" s="1048" t="s">
        <v>2611</v>
      </c>
      <c r="V295" s="1048" t="s">
        <v>2611</v>
      </c>
      <c r="W295" s="1048"/>
      <c r="X295" s="1048" t="s">
        <v>2611</v>
      </c>
      <c r="Y295" s="1048"/>
      <c r="Z295" s="656" t="s">
        <v>2136</v>
      </c>
      <c r="AA295" s="182" t="s">
        <v>2611</v>
      </c>
      <c r="AB295" s="182">
        <v>1</v>
      </c>
      <c r="AC295" s="182" t="s">
        <v>2611</v>
      </c>
    </row>
    <row r="296" spans="1:29" s="182" customFormat="1" x14ac:dyDescent="0.25">
      <c r="A296" s="655">
        <v>0</v>
      </c>
      <c r="B296" s="655">
        <v>0</v>
      </c>
      <c r="C296" s="655">
        <v>0</v>
      </c>
      <c r="D296" s="655"/>
      <c r="E296" s="902">
        <v>0</v>
      </c>
      <c r="F296" s="902">
        <v>0</v>
      </c>
      <c r="G296" s="1049"/>
      <c r="H296" s="1047"/>
      <c r="I296" s="1048" t="s">
        <v>2611</v>
      </c>
      <c r="J296" s="1048"/>
      <c r="K296" s="1048"/>
      <c r="L296" s="1048"/>
      <c r="M296" s="1048" t="s">
        <v>2611</v>
      </c>
      <c r="N296" s="1048" t="s">
        <v>2611</v>
      </c>
      <c r="O296" s="1048"/>
      <c r="P296" s="1048"/>
      <c r="Q296" s="1048"/>
      <c r="R296" s="1048"/>
      <c r="S296" s="1048"/>
      <c r="T296" s="1048" t="s">
        <v>2611</v>
      </c>
      <c r="U296" s="1048" t="s">
        <v>2611</v>
      </c>
      <c r="V296" s="1048" t="s">
        <v>2611</v>
      </c>
      <c r="W296" s="1048"/>
      <c r="X296" s="1048" t="s">
        <v>2611</v>
      </c>
      <c r="Y296" s="1048"/>
      <c r="Z296" s="656" t="s">
        <v>2136</v>
      </c>
      <c r="AA296" s="182" t="s">
        <v>2611</v>
      </c>
      <c r="AB296" s="182">
        <v>1</v>
      </c>
      <c r="AC296" s="182" t="s">
        <v>2611</v>
      </c>
    </row>
    <row r="297" spans="1:29" s="182" customFormat="1" x14ac:dyDescent="0.25">
      <c r="A297" s="655">
        <v>0</v>
      </c>
      <c r="B297" s="655">
        <v>0</v>
      </c>
      <c r="C297" s="655">
        <v>0</v>
      </c>
      <c r="D297" s="655"/>
      <c r="E297" s="902">
        <v>0</v>
      </c>
      <c r="F297" s="902">
        <v>0</v>
      </c>
      <c r="G297" s="1049"/>
      <c r="H297" s="1047"/>
      <c r="I297" s="1048" t="s">
        <v>2611</v>
      </c>
      <c r="J297" s="1048"/>
      <c r="K297" s="1048"/>
      <c r="L297" s="1048"/>
      <c r="M297" s="1048" t="s">
        <v>2611</v>
      </c>
      <c r="N297" s="1048" t="s">
        <v>2611</v>
      </c>
      <c r="O297" s="1048"/>
      <c r="P297" s="1048"/>
      <c r="Q297" s="1048"/>
      <c r="R297" s="1048"/>
      <c r="S297" s="1048"/>
      <c r="T297" s="1048" t="s">
        <v>2611</v>
      </c>
      <c r="U297" s="1048" t="s">
        <v>2611</v>
      </c>
      <c r="V297" s="1048" t="s">
        <v>2611</v>
      </c>
      <c r="W297" s="1048"/>
      <c r="X297" s="1048" t="s">
        <v>2611</v>
      </c>
      <c r="Y297" s="1048"/>
      <c r="Z297" s="656" t="s">
        <v>2136</v>
      </c>
      <c r="AA297" s="182" t="s">
        <v>2611</v>
      </c>
      <c r="AB297" s="182">
        <v>1</v>
      </c>
      <c r="AC297" s="182" t="s">
        <v>2611</v>
      </c>
    </row>
    <row r="298" spans="1:29" s="182" customFormat="1" x14ac:dyDescent="0.25">
      <c r="A298" s="655">
        <v>0</v>
      </c>
      <c r="B298" s="655">
        <v>0</v>
      </c>
      <c r="C298" s="655">
        <v>0</v>
      </c>
      <c r="D298" s="655"/>
      <c r="E298" s="902">
        <v>0</v>
      </c>
      <c r="F298" s="902">
        <v>0</v>
      </c>
      <c r="G298" s="1049"/>
      <c r="H298" s="1047"/>
      <c r="I298" s="1048" t="s">
        <v>2611</v>
      </c>
      <c r="J298" s="1048"/>
      <c r="K298" s="1048"/>
      <c r="L298" s="1048"/>
      <c r="M298" s="1048" t="s">
        <v>2611</v>
      </c>
      <c r="N298" s="1048" t="s">
        <v>2611</v>
      </c>
      <c r="O298" s="1048"/>
      <c r="P298" s="1048"/>
      <c r="Q298" s="1048"/>
      <c r="R298" s="1048"/>
      <c r="S298" s="1048"/>
      <c r="T298" s="1048" t="s">
        <v>2611</v>
      </c>
      <c r="U298" s="1048" t="s">
        <v>2611</v>
      </c>
      <c r="V298" s="1048" t="s">
        <v>2611</v>
      </c>
      <c r="W298" s="1048"/>
      <c r="X298" s="1048" t="s">
        <v>2611</v>
      </c>
      <c r="Y298" s="1048"/>
      <c r="Z298" s="656" t="s">
        <v>2136</v>
      </c>
      <c r="AA298" s="182" t="s">
        <v>2611</v>
      </c>
      <c r="AB298" s="182">
        <v>1</v>
      </c>
      <c r="AC298" s="182" t="s">
        <v>2611</v>
      </c>
    </row>
    <row r="299" spans="1:29" s="182" customFormat="1" x14ac:dyDescent="0.25">
      <c r="A299" s="655">
        <v>0</v>
      </c>
      <c r="B299" s="655">
        <v>0</v>
      </c>
      <c r="C299" s="655">
        <v>0</v>
      </c>
      <c r="D299" s="655"/>
      <c r="E299" s="902">
        <v>0</v>
      </c>
      <c r="F299" s="902">
        <v>0</v>
      </c>
      <c r="G299" s="1049"/>
      <c r="H299" s="1047"/>
      <c r="I299" s="1048" t="s">
        <v>2611</v>
      </c>
      <c r="J299" s="1048"/>
      <c r="K299" s="1048"/>
      <c r="L299" s="1048"/>
      <c r="M299" s="1048" t="s">
        <v>2611</v>
      </c>
      <c r="N299" s="1048" t="s">
        <v>2611</v>
      </c>
      <c r="O299" s="1048"/>
      <c r="P299" s="1048"/>
      <c r="Q299" s="1048"/>
      <c r="R299" s="1048"/>
      <c r="S299" s="1048"/>
      <c r="T299" s="1048" t="s">
        <v>2611</v>
      </c>
      <c r="U299" s="1048" t="s">
        <v>2611</v>
      </c>
      <c r="V299" s="1048" t="s">
        <v>2611</v>
      </c>
      <c r="W299" s="1048"/>
      <c r="X299" s="1048" t="s">
        <v>2611</v>
      </c>
      <c r="Y299" s="1048"/>
      <c r="Z299" s="656" t="s">
        <v>2136</v>
      </c>
      <c r="AA299" s="182" t="s">
        <v>2611</v>
      </c>
      <c r="AB299" s="182">
        <v>1</v>
      </c>
      <c r="AC299" s="182" t="s">
        <v>2611</v>
      </c>
    </row>
    <row r="300" spans="1:29" s="182" customFormat="1" x14ac:dyDescent="0.25">
      <c r="A300" s="655">
        <v>0</v>
      </c>
      <c r="B300" s="655">
        <v>0</v>
      </c>
      <c r="C300" s="655">
        <v>0</v>
      </c>
      <c r="D300" s="655"/>
      <c r="E300" s="902">
        <v>0</v>
      </c>
      <c r="F300" s="902">
        <v>0</v>
      </c>
      <c r="G300" s="1049"/>
      <c r="H300" s="1047"/>
      <c r="I300" s="1048" t="s">
        <v>2611</v>
      </c>
      <c r="J300" s="1048"/>
      <c r="K300" s="1048"/>
      <c r="L300" s="1048"/>
      <c r="M300" s="1048" t="s">
        <v>2611</v>
      </c>
      <c r="N300" s="1048" t="s">
        <v>2611</v>
      </c>
      <c r="O300" s="1048"/>
      <c r="P300" s="1048"/>
      <c r="Q300" s="1048"/>
      <c r="R300" s="1048"/>
      <c r="S300" s="1048"/>
      <c r="T300" s="1048" t="s">
        <v>2611</v>
      </c>
      <c r="U300" s="1048" t="s">
        <v>2611</v>
      </c>
      <c r="V300" s="1048" t="s">
        <v>2611</v>
      </c>
      <c r="W300" s="1048"/>
      <c r="X300" s="1048" t="s">
        <v>2611</v>
      </c>
      <c r="Y300" s="1048"/>
      <c r="Z300" s="656" t="s">
        <v>2136</v>
      </c>
      <c r="AA300" s="182" t="s">
        <v>2611</v>
      </c>
      <c r="AB300" s="182">
        <v>1</v>
      </c>
      <c r="AC300" s="182" t="s">
        <v>2611</v>
      </c>
    </row>
    <row r="301" spans="1:29" s="182" customFormat="1" x14ac:dyDescent="0.25">
      <c r="A301" s="655">
        <v>0</v>
      </c>
      <c r="B301" s="655">
        <v>0</v>
      </c>
      <c r="C301" s="655">
        <v>0</v>
      </c>
      <c r="D301" s="655"/>
      <c r="E301" s="902">
        <v>0</v>
      </c>
      <c r="F301" s="902">
        <v>0</v>
      </c>
      <c r="G301" s="1049"/>
      <c r="H301" s="1047"/>
      <c r="I301" s="1048" t="s">
        <v>2611</v>
      </c>
      <c r="J301" s="1048"/>
      <c r="K301" s="1048"/>
      <c r="L301" s="1048"/>
      <c r="M301" s="1048" t="s">
        <v>2611</v>
      </c>
      <c r="N301" s="1048" t="s">
        <v>2611</v>
      </c>
      <c r="O301" s="1048"/>
      <c r="P301" s="1048"/>
      <c r="Q301" s="1048"/>
      <c r="R301" s="1048"/>
      <c r="S301" s="1048"/>
      <c r="T301" s="1048" t="s">
        <v>2611</v>
      </c>
      <c r="U301" s="1048" t="s">
        <v>2611</v>
      </c>
      <c r="V301" s="1048" t="s">
        <v>2611</v>
      </c>
      <c r="W301" s="1048"/>
      <c r="X301" s="1048" t="s">
        <v>2611</v>
      </c>
      <c r="Y301" s="1048"/>
      <c r="Z301" s="656" t="s">
        <v>2136</v>
      </c>
      <c r="AA301" s="182" t="s">
        <v>2611</v>
      </c>
      <c r="AB301" s="182">
        <v>1</v>
      </c>
      <c r="AC301" s="182" t="s">
        <v>2611</v>
      </c>
    </row>
    <row r="302" spans="1:29" s="182" customFormat="1" x14ac:dyDescent="0.25">
      <c r="A302" s="655">
        <v>0</v>
      </c>
      <c r="B302" s="655">
        <v>0</v>
      </c>
      <c r="C302" s="655">
        <v>0</v>
      </c>
      <c r="D302" s="655"/>
      <c r="E302" s="902">
        <v>0</v>
      </c>
      <c r="F302" s="902">
        <v>0</v>
      </c>
      <c r="G302" s="1049"/>
      <c r="H302" s="1047"/>
      <c r="I302" s="1048" t="s">
        <v>2611</v>
      </c>
      <c r="J302" s="1048"/>
      <c r="K302" s="1048"/>
      <c r="L302" s="1048"/>
      <c r="M302" s="1048" t="s">
        <v>2611</v>
      </c>
      <c r="N302" s="1048" t="s">
        <v>2611</v>
      </c>
      <c r="O302" s="1048"/>
      <c r="P302" s="1048"/>
      <c r="Q302" s="1048"/>
      <c r="R302" s="1048"/>
      <c r="S302" s="1048"/>
      <c r="T302" s="1048" t="s">
        <v>2611</v>
      </c>
      <c r="U302" s="1048" t="s">
        <v>2611</v>
      </c>
      <c r="V302" s="1048" t="s">
        <v>2611</v>
      </c>
      <c r="W302" s="1048"/>
      <c r="X302" s="1048" t="s">
        <v>2611</v>
      </c>
      <c r="Y302" s="1048"/>
      <c r="Z302" s="656" t="s">
        <v>2136</v>
      </c>
      <c r="AA302" s="182" t="s">
        <v>2611</v>
      </c>
      <c r="AB302" s="182">
        <v>1</v>
      </c>
      <c r="AC302" s="182" t="s">
        <v>2611</v>
      </c>
    </row>
    <row r="303" spans="1:29" s="182" customFormat="1" x14ac:dyDescent="0.25">
      <c r="A303" s="655">
        <v>0</v>
      </c>
      <c r="B303" s="655">
        <v>0</v>
      </c>
      <c r="C303" s="655">
        <v>0</v>
      </c>
      <c r="D303" s="655"/>
      <c r="E303" s="902">
        <v>0</v>
      </c>
      <c r="F303" s="902">
        <v>0</v>
      </c>
      <c r="G303" s="1049"/>
      <c r="H303" s="1047"/>
      <c r="I303" s="1048" t="s">
        <v>2611</v>
      </c>
      <c r="J303" s="1048"/>
      <c r="K303" s="1048"/>
      <c r="L303" s="1048"/>
      <c r="M303" s="1048" t="s">
        <v>2611</v>
      </c>
      <c r="N303" s="1048" t="s">
        <v>2611</v>
      </c>
      <c r="O303" s="1048"/>
      <c r="P303" s="1048"/>
      <c r="Q303" s="1048"/>
      <c r="R303" s="1048"/>
      <c r="S303" s="1048"/>
      <c r="T303" s="1048" t="s">
        <v>2611</v>
      </c>
      <c r="U303" s="1048" t="s">
        <v>2611</v>
      </c>
      <c r="V303" s="1048" t="s">
        <v>2611</v>
      </c>
      <c r="W303" s="1048"/>
      <c r="X303" s="1048" t="s">
        <v>2611</v>
      </c>
      <c r="Y303" s="1048"/>
      <c r="Z303" s="656" t="s">
        <v>2136</v>
      </c>
      <c r="AA303" s="182" t="s">
        <v>2611</v>
      </c>
      <c r="AB303" s="182">
        <v>1</v>
      </c>
      <c r="AC303" s="182" t="s">
        <v>2611</v>
      </c>
    </row>
    <row r="304" spans="1:29" s="182" customFormat="1" x14ac:dyDescent="0.25">
      <c r="A304" s="655">
        <v>0</v>
      </c>
      <c r="B304" s="655">
        <v>0</v>
      </c>
      <c r="C304" s="655">
        <v>0</v>
      </c>
      <c r="D304" s="655"/>
      <c r="E304" s="902">
        <v>0</v>
      </c>
      <c r="F304" s="902">
        <v>0</v>
      </c>
      <c r="G304" s="1049"/>
      <c r="H304" s="1047"/>
      <c r="I304" s="1048" t="s">
        <v>2611</v>
      </c>
      <c r="J304" s="1048"/>
      <c r="K304" s="1048"/>
      <c r="L304" s="1048"/>
      <c r="M304" s="1048" t="s">
        <v>2611</v>
      </c>
      <c r="N304" s="1048" t="s">
        <v>2611</v>
      </c>
      <c r="O304" s="1048"/>
      <c r="P304" s="1048"/>
      <c r="Q304" s="1048"/>
      <c r="R304" s="1048"/>
      <c r="S304" s="1048"/>
      <c r="T304" s="1048" t="s">
        <v>2611</v>
      </c>
      <c r="U304" s="1048" t="s">
        <v>2611</v>
      </c>
      <c r="V304" s="1048" t="s">
        <v>2611</v>
      </c>
      <c r="W304" s="1048"/>
      <c r="X304" s="1048" t="s">
        <v>2611</v>
      </c>
      <c r="Y304" s="1048"/>
      <c r="Z304" s="656" t="s">
        <v>2136</v>
      </c>
      <c r="AA304" s="182" t="s">
        <v>2611</v>
      </c>
      <c r="AB304" s="182">
        <v>1</v>
      </c>
      <c r="AC304" s="182" t="s">
        <v>2611</v>
      </c>
    </row>
    <row r="305" spans="1:29" s="182" customFormat="1" x14ac:dyDescent="0.25">
      <c r="A305" s="655">
        <v>0</v>
      </c>
      <c r="B305" s="655">
        <v>0</v>
      </c>
      <c r="C305" s="655">
        <v>0</v>
      </c>
      <c r="D305" s="655"/>
      <c r="E305" s="902">
        <v>0</v>
      </c>
      <c r="F305" s="902">
        <v>0</v>
      </c>
      <c r="G305" s="1049"/>
      <c r="H305" s="1047"/>
      <c r="I305" s="1048" t="s">
        <v>2611</v>
      </c>
      <c r="J305" s="1048"/>
      <c r="K305" s="1048"/>
      <c r="L305" s="1048"/>
      <c r="M305" s="1048" t="s">
        <v>2611</v>
      </c>
      <c r="N305" s="1048" t="s">
        <v>2611</v>
      </c>
      <c r="O305" s="1048"/>
      <c r="P305" s="1048"/>
      <c r="Q305" s="1048"/>
      <c r="R305" s="1048"/>
      <c r="S305" s="1048"/>
      <c r="T305" s="1048" t="s">
        <v>2611</v>
      </c>
      <c r="U305" s="1048" t="s">
        <v>2611</v>
      </c>
      <c r="V305" s="1048" t="s">
        <v>2611</v>
      </c>
      <c r="W305" s="1048"/>
      <c r="X305" s="1048" t="s">
        <v>2611</v>
      </c>
      <c r="Y305" s="1048"/>
      <c r="Z305" s="656" t="s">
        <v>2136</v>
      </c>
      <c r="AA305" s="182" t="s">
        <v>2611</v>
      </c>
      <c r="AB305" s="182">
        <v>1</v>
      </c>
      <c r="AC305" s="182" t="s">
        <v>2611</v>
      </c>
    </row>
    <row r="306" spans="1:29" s="182" customFormat="1" x14ac:dyDescent="0.25">
      <c r="A306" s="655">
        <v>0</v>
      </c>
      <c r="B306" s="655">
        <v>0</v>
      </c>
      <c r="C306" s="655">
        <v>0</v>
      </c>
      <c r="D306" s="655"/>
      <c r="E306" s="902">
        <v>0</v>
      </c>
      <c r="F306" s="902">
        <v>0</v>
      </c>
      <c r="G306" s="1049"/>
      <c r="H306" s="1047"/>
      <c r="I306" s="1048" t="s">
        <v>2611</v>
      </c>
      <c r="J306" s="1048"/>
      <c r="K306" s="1048"/>
      <c r="L306" s="1048"/>
      <c r="M306" s="1048" t="s">
        <v>2611</v>
      </c>
      <c r="N306" s="1048" t="s">
        <v>2611</v>
      </c>
      <c r="O306" s="1048"/>
      <c r="P306" s="1048"/>
      <c r="Q306" s="1048"/>
      <c r="R306" s="1048"/>
      <c r="S306" s="1048"/>
      <c r="T306" s="1048" t="s">
        <v>2611</v>
      </c>
      <c r="U306" s="1048" t="s">
        <v>2611</v>
      </c>
      <c r="V306" s="1048" t="s">
        <v>2611</v>
      </c>
      <c r="W306" s="1048"/>
      <c r="X306" s="1048" t="s">
        <v>2611</v>
      </c>
      <c r="Y306" s="1048"/>
      <c r="Z306" s="656" t="s">
        <v>2136</v>
      </c>
      <c r="AA306" s="182" t="s">
        <v>2611</v>
      </c>
      <c r="AB306" s="182">
        <v>1</v>
      </c>
      <c r="AC306" s="182" t="s">
        <v>2611</v>
      </c>
    </row>
    <row r="307" spans="1:29" s="182" customFormat="1" x14ac:dyDescent="0.25">
      <c r="A307" s="655">
        <v>0</v>
      </c>
      <c r="B307" s="655">
        <v>0</v>
      </c>
      <c r="C307" s="655">
        <v>0</v>
      </c>
      <c r="D307" s="655"/>
      <c r="E307" s="902">
        <v>0</v>
      </c>
      <c r="F307" s="902">
        <v>0</v>
      </c>
      <c r="G307" s="1049"/>
      <c r="H307" s="1047"/>
      <c r="I307" s="1048" t="s">
        <v>2611</v>
      </c>
      <c r="J307" s="1048"/>
      <c r="K307" s="1048"/>
      <c r="L307" s="1048"/>
      <c r="M307" s="1048" t="s">
        <v>2611</v>
      </c>
      <c r="N307" s="1048" t="s">
        <v>2611</v>
      </c>
      <c r="O307" s="1048"/>
      <c r="P307" s="1048"/>
      <c r="Q307" s="1048"/>
      <c r="R307" s="1048"/>
      <c r="S307" s="1048"/>
      <c r="T307" s="1048" t="s">
        <v>2611</v>
      </c>
      <c r="U307" s="1048" t="s">
        <v>2611</v>
      </c>
      <c r="V307" s="1048" t="s">
        <v>2611</v>
      </c>
      <c r="W307" s="1048"/>
      <c r="X307" s="1048" t="s">
        <v>2611</v>
      </c>
      <c r="Y307" s="1048"/>
      <c r="Z307" s="656" t="s">
        <v>2136</v>
      </c>
      <c r="AA307" s="182" t="s">
        <v>2611</v>
      </c>
      <c r="AB307" s="182">
        <v>1</v>
      </c>
      <c r="AC307" s="182" t="s">
        <v>2611</v>
      </c>
    </row>
    <row r="308" spans="1:29" s="182" customFormat="1" x14ac:dyDescent="0.25">
      <c r="A308" s="655">
        <v>0</v>
      </c>
      <c r="B308" s="655">
        <v>0</v>
      </c>
      <c r="C308" s="655">
        <v>0</v>
      </c>
      <c r="D308" s="655"/>
      <c r="E308" s="902">
        <v>0</v>
      </c>
      <c r="F308" s="902">
        <v>0</v>
      </c>
      <c r="G308" s="1049"/>
      <c r="H308" s="1047"/>
      <c r="I308" s="1048" t="s">
        <v>2611</v>
      </c>
      <c r="J308" s="1048"/>
      <c r="K308" s="1048"/>
      <c r="L308" s="1048"/>
      <c r="M308" s="1048" t="s">
        <v>2611</v>
      </c>
      <c r="N308" s="1048" t="s">
        <v>2611</v>
      </c>
      <c r="O308" s="1048"/>
      <c r="P308" s="1048"/>
      <c r="Q308" s="1048"/>
      <c r="R308" s="1048"/>
      <c r="S308" s="1048"/>
      <c r="T308" s="1048" t="s">
        <v>2611</v>
      </c>
      <c r="U308" s="1048" t="s">
        <v>2611</v>
      </c>
      <c r="V308" s="1048" t="s">
        <v>2611</v>
      </c>
      <c r="W308" s="1048"/>
      <c r="X308" s="1048" t="s">
        <v>2611</v>
      </c>
      <c r="Y308" s="1048"/>
      <c r="Z308" s="656" t="s">
        <v>2136</v>
      </c>
      <c r="AA308" s="182" t="s">
        <v>2611</v>
      </c>
      <c r="AB308" s="182">
        <v>1</v>
      </c>
      <c r="AC308" s="182" t="s">
        <v>2611</v>
      </c>
    </row>
    <row r="309" spans="1:29" s="182" customFormat="1" x14ac:dyDescent="0.25">
      <c r="A309" s="655">
        <v>0</v>
      </c>
      <c r="B309" s="655">
        <v>0</v>
      </c>
      <c r="C309" s="655">
        <v>0</v>
      </c>
      <c r="D309" s="655"/>
      <c r="E309" s="902">
        <v>0</v>
      </c>
      <c r="F309" s="902">
        <v>0</v>
      </c>
      <c r="G309" s="1049"/>
      <c r="H309" s="1047"/>
      <c r="I309" s="1048" t="s">
        <v>2611</v>
      </c>
      <c r="J309" s="1048"/>
      <c r="K309" s="1048"/>
      <c r="L309" s="1048"/>
      <c r="M309" s="1048" t="s">
        <v>2611</v>
      </c>
      <c r="N309" s="1048" t="s">
        <v>2611</v>
      </c>
      <c r="O309" s="1048"/>
      <c r="P309" s="1048"/>
      <c r="Q309" s="1048"/>
      <c r="R309" s="1048"/>
      <c r="S309" s="1048"/>
      <c r="T309" s="1048" t="s">
        <v>2611</v>
      </c>
      <c r="U309" s="1048" t="s">
        <v>2611</v>
      </c>
      <c r="V309" s="1048" t="s">
        <v>2611</v>
      </c>
      <c r="W309" s="1048"/>
      <c r="X309" s="1048" t="s">
        <v>2611</v>
      </c>
      <c r="Y309" s="1048"/>
      <c r="Z309" s="656" t="s">
        <v>2136</v>
      </c>
      <c r="AA309" s="182" t="s">
        <v>2611</v>
      </c>
      <c r="AB309" s="182">
        <v>1</v>
      </c>
      <c r="AC309" s="182" t="s">
        <v>2611</v>
      </c>
    </row>
    <row r="310" spans="1:29" s="182" customFormat="1" x14ac:dyDescent="0.25">
      <c r="A310" s="655">
        <v>0</v>
      </c>
      <c r="B310" s="655">
        <v>0</v>
      </c>
      <c r="C310" s="655">
        <v>0</v>
      </c>
      <c r="D310" s="655"/>
      <c r="E310" s="902">
        <v>0</v>
      </c>
      <c r="F310" s="902">
        <v>0</v>
      </c>
      <c r="G310" s="1049"/>
      <c r="H310" s="1047"/>
      <c r="I310" s="1048" t="s">
        <v>2611</v>
      </c>
      <c r="J310" s="1048"/>
      <c r="K310" s="1048"/>
      <c r="L310" s="1048"/>
      <c r="M310" s="1048" t="s">
        <v>2611</v>
      </c>
      <c r="N310" s="1048" t="s">
        <v>2611</v>
      </c>
      <c r="O310" s="1048"/>
      <c r="P310" s="1048"/>
      <c r="Q310" s="1048"/>
      <c r="R310" s="1048"/>
      <c r="S310" s="1048"/>
      <c r="T310" s="1048" t="s">
        <v>2611</v>
      </c>
      <c r="U310" s="1048" t="s">
        <v>2611</v>
      </c>
      <c r="V310" s="1048" t="s">
        <v>2611</v>
      </c>
      <c r="W310" s="1048"/>
      <c r="X310" s="1048" t="s">
        <v>2611</v>
      </c>
      <c r="Y310" s="1048"/>
      <c r="Z310" s="656" t="s">
        <v>2136</v>
      </c>
      <c r="AA310" s="182" t="s">
        <v>2611</v>
      </c>
      <c r="AB310" s="182">
        <v>1</v>
      </c>
      <c r="AC310" s="182" t="s">
        <v>2611</v>
      </c>
    </row>
    <row r="311" spans="1:29" s="182" customFormat="1" x14ac:dyDescent="0.25">
      <c r="A311" s="655">
        <v>0</v>
      </c>
      <c r="B311" s="655">
        <v>0</v>
      </c>
      <c r="C311" s="655">
        <v>0</v>
      </c>
      <c r="D311" s="655"/>
      <c r="E311" s="902">
        <v>0</v>
      </c>
      <c r="F311" s="902">
        <v>0</v>
      </c>
      <c r="G311" s="1049"/>
      <c r="H311" s="1047"/>
      <c r="I311" s="1048" t="s">
        <v>2611</v>
      </c>
      <c r="J311" s="1048"/>
      <c r="K311" s="1048"/>
      <c r="L311" s="1048"/>
      <c r="M311" s="1048" t="s">
        <v>2611</v>
      </c>
      <c r="N311" s="1048" t="s">
        <v>2611</v>
      </c>
      <c r="O311" s="1048"/>
      <c r="P311" s="1048"/>
      <c r="Q311" s="1048"/>
      <c r="R311" s="1048"/>
      <c r="S311" s="1048"/>
      <c r="T311" s="1048" t="s">
        <v>2611</v>
      </c>
      <c r="U311" s="1048" t="s">
        <v>2611</v>
      </c>
      <c r="V311" s="1048" t="s">
        <v>2611</v>
      </c>
      <c r="W311" s="1048"/>
      <c r="X311" s="1048" t="s">
        <v>2611</v>
      </c>
      <c r="Y311" s="1048"/>
      <c r="Z311" s="656" t="s">
        <v>2136</v>
      </c>
      <c r="AA311" s="182" t="s">
        <v>2611</v>
      </c>
      <c r="AB311" s="182">
        <v>1</v>
      </c>
      <c r="AC311" s="182" t="s">
        <v>2611</v>
      </c>
    </row>
    <row r="312" spans="1:29" s="182" customFormat="1" x14ac:dyDescent="0.25">
      <c r="A312" s="655">
        <v>0</v>
      </c>
      <c r="B312" s="655">
        <v>0</v>
      </c>
      <c r="C312" s="655">
        <v>0</v>
      </c>
      <c r="D312" s="655"/>
      <c r="E312" s="902">
        <v>0</v>
      </c>
      <c r="F312" s="902">
        <v>0</v>
      </c>
      <c r="G312" s="1049"/>
      <c r="H312" s="1047"/>
      <c r="I312" s="1048" t="s">
        <v>2611</v>
      </c>
      <c r="J312" s="1048"/>
      <c r="K312" s="1048"/>
      <c r="L312" s="1048"/>
      <c r="M312" s="1048" t="s">
        <v>2611</v>
      </c>
      <c r="N312" s="1048" t="s">
        <v>2611</v>
      </c>
      <c r="O312" s="1048"/>
      <c r="P312" s="1048"/>
      <c r="Q312" s="1048"/>
      <c r="R312" s="1048"/>
      <c r="S312" s="1048"/>
      <c r="T312" s="1048" t="s">
        <v>2611</v>
      </c>
      <c r="U312" s="1048" t="s">
        <v>2611</v>
      </c>
      <c r="V312" s="1048" t="s">
        <v>2611</v>
      </c>
      <c r="W312" s="1048"/>
      <c r="X312" s="1048" t="s">
        <v>2611</v>
      </c>
      <c r="Y312" s="1048"/>
      <c r="Z312" s="656" t="s">
        <v>2136</v>
      </c>
      <c r="AA312" s="182" t="s">
        <v>2611</v>
      </c>
      <c r="AB312" s="182">
        <v>1</v>
      </c>
      <c r="AC312" s="182" t="s">
        <v>2611</v>
      </c>
    </row>
    <row r="313" spans="1:29" s="182" customFormat="1" x14ac:dyDescent="0.25">
      <c r="A313" s="655">
        <v>0</v>
      </c>
      <c r="B313" s="655">
        <v>0</v>
      </c>
      <c r="C313" s="655">
        <v>0</v>
      </c>
      <c r="D313" s="655"/>
      <c r="E313" s="902">
        <v>0</v>
      </c>
      <c r="F313" s="902">
        <v>0</v>
      </c>
      <c r="G313" s="1049"/>
      <c r="H313" s="1047"/>
      <c r="I313" s="1048" t="s">
        <v>2611</v>
      </c>
      <c r="J313" s="1048"/>
      <c r="K313" s="1048"/>
      <c r="L313" s="1048"/>
      <c r="M313" s="1048" t="s">
        <v>2611</v>
      </c>
      <c r="N313" s="1048" t="s">
        <v>2611</v>
      </c>
      <c r="O313" s="1048"/>
      <c r="P313" s="1048"/>
      <c r="Q313" s="1048"/>
      <c r="R313" s="1048"/>
      <c r="S313" s="1048"/>
      <c r="T313" s="1048" t="s">
        <v>2611</v>
      </c>
      <c r="U313" s="1048" t="s">
        <v>2611</v>
      </c>
      <c r="V313" s="1048" t="s">
        <v>2611</v>
      </c>
      <c r="W313" s="1048"/>
      <c r="X313" s="1048" t="s">
        <v>2611</v>
      </c>
      <c r="Y313" s="1048"/>
      <c r="Z313" s="656" t="s">
        <v>2136</v>
      </c>
      <c r="AA313" s="182" t="s">
        <v>2611</v>
      </c>
      <c r="AB313" s="182">
        <v>1</v>
      </c>
      <c r="AC313" s="182" t="s">
        <v>2611</v>
      </c>
    </row>
    <row r="314" spans="1:29" s="182" customFormat="1" x14ac:dyDescent="0.25">
      <c r="A314" s="655">
        <v>0</v>
      </c>
      <c r="B314" s="655">
        <v>0</v>
      </c>
      <c r="C314" s="655">
        <v>0</v>
      </c>
      <c r="D314" s="655"/>
      <c r="E314" s="902">
        <v>0</v>
      </c>
      <c r="F314" s="902">
        <v>0</v>
      </c>
      <c r="G314" s="1049"/>
      <c r="H314" s="1047"/>
      <c r="I314" s="1048" t="s">
        <v>2611</v>
      </c>
      <c r="J314" s="1048"/>
      <c r="K314" s="1048"/>
      <c r="L314" s="1048"/>
      <c r="M314" s="1048" t="s">
        <v>2611</v>
      </c>
      <c r="N314" s="1048" t="s">
        <v>2611</v>
      </c>
      <c r="O314" s="1048"/>
      <c r="P314" s="1048"/>
      <c r="Q314" s="1048"/>
      <c r="R314" s="1048"/>
      <c r="S314" s="1048"/>
      <c r="T314" s="1048" t="s">
        <v>2611</v>
      </c>
      <c r="U314" s="1048" t="s">
        <v>2611</v>
      </c>
      <c r="V314" s="1048" t="s">
        <v>2611</v>
      </c>
      <c r="W314" s="1048"/>
      <c r="X314" s="1048" t="s">
        <v>2611</v>
      </c>
      <c r="Y314" s="1048"/>
      <c r="Z314" s="656" t="s">
        <v>2136</v>
      </c>
      <c r="AA314" s="182" t="s">
        <v>2611</v>
      </c>
      <c r="AB314" s="182">
        <v>1</v>
      </c>
      <c r="AC314" s="182" t="s">
        <v>2611</v>
      </c>
    </row>
    <row r="315" spans="1:29" s="182" customFormat="1" x14ac:dyDescent="0.25">
      <c r="A315" s="655">
        <v>0</v>
      </c>
      <c r="B315" s="655">
        <v>0</v>
      </c>
      <c r="C315" s="655">
        <v>0</v>
      </c>
      <c r="D315" s="655"/>
      <c r="E315" s="902">
        <v>0</v>
      </c>
      <c r="F315" s="902">
        <v>0</v>
      </c>
      <c r="G315" s="1049"/>
      <c r="H315" s="1047"/>
      <c r="I315" s="1048" t="s">
        <v>2611</v>
      </c>
      <c r="J315" s="1048"/>
      <c r="K315" s="1048"/>
      <c r="L315" s="1048"/>
      <c r="M315" s="1048" t="s">
        <v>2611</v>
      </c>
      <c r="N315" s="1048" t="s">
        <v>2611</v>
      </c>
      <c r="O315" s="1048"/>
      <c r="P315" s="1048"/>
      <c r="Q315" s="1048"/>
      <c r="R315" s="1048"/>
      <c r="S315" s="1048"/>
      <c r="T315" s="1048" t="s">
        <v>2611</v>
      </c>
      <c r="U315" s="1048" t="s">
        <v>2611</v>
      </c>
      <c r="V315" s="1048" t="s">
        <v>2611</v>
      </c>
      <c r="W315" s="1048"/>
      <c r="X315" s="1048" t="s">
        <v>2611</v>
      </c>
      <c r="Y315" s="1048"/>
      <c r="Z315" s="656" t="s">
        <v>2136</v>
      </c>
      <c r="AA315" s="182" t="s">
        <v>2611</v>
      </c>
      <c r="AB315" s="182">
        <v>1</v>
      </c>
      <c r="AC315" s="182" t="s">
        <v>2611</v>
      </c>
    </row>
    <row r="316" spans="1:29" s="182" customFormat="1" x14ac:dyDescent="0.25">
      <c r="A316" s="655">
        <v>0</v>
      </c>
      <c r="B316" s="655">
        <v>0</v>
      </c>
      <c r="C316" s="655">
        <v>0</v>
      </c>
      <c r="D316" s="655"/>
      <c r="E316" s="902">
        <v>0</v>
      </c>
      <c r="F316" s="902">
        <v>0</v>
      </c>
      <c r="G316" s="1049"/>
      <c r="H316" s="1047"/>
      <c r="I316" s="1048" t="s">
        <v>2611</v>
      </c>
      <c r="J316" s="1048"/>
      <c r="K316" s="1048"/>
      <c r="L316" s="1048"/>
      <c r="M316" s="1048" t="s">
        <v>2611</v>
      </c>
      <c r="N316" s="1048" t="s">
        <v>2611</v>
      </c>
      <c r="O316" s="1048"/>
      <c r="P316" s="1048"/>
      <c r="Q316" s="1048"/>
      <c r="R316" s="1048"/>
      <c r="S316" s="1048"/>
      <c r="T316" s="1048" t="s">
        <v>2611</v>
      </c>
      <c r="U316" s="1048" t="s">
        <v>2611</v>
      </c>
      <c r="V316" s="1048" t="s">
        <v>2611</v>
      </c>
      <c r="W316" s="1048"/>
      <c r="X316" s="1048" t="s">
        <v>2611</v>
      </c>
      <c r="Y316" s="1048"/>
      <c r="Z316" s="656" t="s">
        <v>2136</v>
      </c>
      <c r="AA316" s="182" t="s">
        <v>2611</v>
      </c>
      <c r="AB316" s="182">
        <v>1</v>
      </c>
      <c r="AC316" s="182" t="s">
        <v>2611</v>
      </c>
    </row>
    <row r="317" spans="1:29" s="182" customFormat="1" x14ac:dyDescent="0.25">
      <c r="A317" s="655">
        <v>0</v>
      </c>
      <c r="B317" s="655">
        <v>0</v>
      </c>
      <c r="C317" s="655">
        <v>0</v>
      </c>
      <c r="D317" s="655"/>
      <c r="E317" s="902">
        <v>0</v>
      </c>
      <c r="F317" s="902">
        <v>0</v>
      </c>
      <c r="G317" s="1049"/>
      <c r="H317" s="1047"/>
      <c r="I317" s="1048" t="s">
        <v>2611</v>
      </c>
      <c r="J317" s="1048"/>
      <c r="K317" s="1048"/>
      <c r="L317" s="1048"/>
      <c r="M317" s="1048" t="s">
        <v>2611</v>
      </c>
      <c r="N317" s="1048" t="s">
        <v>2611</v>
      </c>
      <c r="O317" s="1048"/>
      <c r="P317" s="1048"/>
      <c r="Q317" s="1048"/>
      <c r="R317" s="1048"/>
      <c r="S317" s="1048"/>
      <c r="T317" s="1048" t="s">
        <v>2611</v>
      </c>
      <c r="U317" s="1048" t="s">
        <v>2611</v>
      </c>
      <c r="V317" s="1048" t="s">
        <v>2611</v>
      </c>
      <c r="W317" s="1048"/>
      <c r="X317" s="1048" t="s">
        <v>2611</v>
      </c>
      <c r="Y317" s="1048"/>
      <c r="Z317" s="656" t="s">
        <v>2136</v>
      </c>
      <c r="AA317" s="182" t="s">
        <v>2611</v>
      </c>
      <c r="AB317" s="182">
        <v>1</v>
      </c>
      <c r="AC317" s="182" t="s">
        <v>2611</v>
      </c>
    </row>
    <row r="318" spans="1:29" s="182" customFormat="1" x14ac:dyDescent="0.25">
      <c r="A318" s="655">
        <v>0</v>
      </c>
      <c r="B318" s="655">
        <v>0</v>
      </c>
      <c r="C318" s="655">
        <v>0</v>
      </c>
      <c r="D318" s="655"/>
      <c r="E318" s="902">
        <v>0</v>
      </c>
      <c r="F318" s="902">
        <v>0</v>
      </c>
      <c r="G318" s="1049"/>
      <c r="H318" s="1047"/>
      <c r="I318" s="1048" t="s">
        <v>2611</v>
      </c>
      <c r="J318" s="1048"/>
      <c r="K318" s="1048"/>
      <c r="L318" s="1048"/>
      <c r="M318" s="1048" t="s">
        <v>2611</v>
      </c>
      <c r="N318" s="1048" t="s">
        <v>2611</v>
      </c>
      <c r="O318" s="1048"/>
      <c r="P318" s="1048"/>
      <c r="Q318" s="1048"/>
      <c r="R318" s="1048"/>
      <c r="S318" s="1048"/>
      <c r="T318" s="1048" t="s">
        <v>2611</v>
      </c>
      <c r="U318" s="1048" t="s">
        <v>2611</v>
      </c>
      <c r="V318" s="1048" t="s">
        <v>2611</v>
      </c>
      <c r="W318" s="1048"/>
      <c r="X318" s="1048" t="s">
        <v>2611</v>
      </c>
      <c r="Y318" s="1048"/>
      <c r="Z318" s="656" t="s">
        <v>2136</v>
      </c>
      <c r="AA318" s="182" t="s">
        <v>2611</v>
      </c>
      <c r="AB318" s="182">
        <v>1</v>
      </c>
      <c r="AC318" s="182" t="s">
        <v>2611</v>
      </c>
    </row>
    <row r="319" spans="1:29" s="182" customFormat="1" x14ac:dyDescent="0.25">
      <c r="A319" s="655">
        <v>0</v>
      </c>
      <c r="B319" s="655">
        <v>0</v>
      </c>
      <c r="C319" s="655">
        <v>0</v>
      </c>
      <c r="D319" s="655"/>
      <c r="E319" s="902">
        <v>0</v>
      </c>
      <c r="F319" s="902">
        <v>0</v>
      </c>
      <c r="G319" s="1049"/>
      <c r="H319" s="1047"/>
      <c r="I319" s="1048" t="s">
        <v>2611</v>
      </c>
      <c r="J319" s="1048"/>
      <c r="K319" s="1048"/>
      <c r="L319" s="1048"/>
      <c r="M319" s="1048" t="s">
        <v>2611</v>
      </c>
      <c r="N319" s="1048" t="s">
        <v>2611</v>
      </c>
      <c r="O319" s="1048"/>
      <c r="P319" s="1048"/>
      <c r="Q319" s="1048"/>
      <c r="R319" s="1048"/>
      <c r="S319" s="1048"/>
      <c r="T319" s="1048" t="s">
        <v>2611</v>
      </c>
      <c r="U319" s="1048" t="s">
        <v>2611</v>
      </c>
      <c r="V319" s="1048" t="s">
        <v>2611</v>
      </c>
      <c r="W319" s="1048"/>
      <c r="X319" s="1048" t="s">
        <v>2611</v>
      </c>
      <c r="Y319" s="1048"/>
      <c r="Z319" s="656" t="s">
        <v>2136</v>
      </c>
      <c r="AA319" s="182" t="s">
        <v>2611</v>
      </c>
      <c r="AB319" s="182">
        <v>1</v>
      </c>
      <c r="AC319" s="182" t="s">
        <v>2611</v>
      </c>
    </row>
    <row r="320" spans="1:29" s="182" customFormat="1" x14ac:dyDescent="0.25">
      <c r="A320" s="655">
        <v>0</v>
      </c>
      <c r="B320" s="655">
        <v>0</v>
      </c>
      <c r="C320" s="655">
        <v>0</v>
      </c>
      <c r="D320" s="655"/>
      <c r="E320" s="902">
        <v>0</v>
      </c>
      <c r="F320" s="902">
        <v>0</v>
      </c>
      <c r="G320" s="1049"/>
      <c r="H320" s="1047"/>
      <c r="I320" s="1048" t="s">
        <v>2611</v>
      </c>
      <c r="J320" s="1048"/>
      <c r="K320" s="1048"/>
      <c r="L320" s="1048"/>
      <c r="M320" s="1048" t="s">
        <v>2611</v>
      </c>
      <c r="N320" s="1048" t="s">
        <v>2611</v>
      </c>
      <c r="O320" s="1048"/>
      <c r="P320" s="1048"/>
      <c r="Q320" s="1048"/>
      <c r="R320" s="1048"/>
      <c r="S320" s="1048"/>
      <c r="T320" s="1048" t="s">
        <v>2611</v>
      </c>
      <c r="U320" s="1048" t="s">
        <v>2611</v>
      </c>
      <c r="V320" s="1048" t="s">
        <v>2611</v>
      </c>
      <c r="W320" s="1048"/>
      <c r="X320" s="1048" t="s">
        <v>2611</v>
      </c>
      <c r="Y320" s="1048"/>
      <c r="Z320" s="656" t="s">
        <v>2136</v>
      </c>
      <c r="AA320" s="182" t="s">
        <v>2611</v>
      </c>
      <c r="AB320" s="182">
        <v>1</v>
      </c>
      <c r="AC320" s="182" t="s">
        <v>2611</v>
      </c>
    </row>
    <row r="321" spans="1:29" s="182" customFormat="1" x14ac:dyDescent="0.25">
      <c r="A321" s="655">
        <v>0</v>
      </c>
      <c r="B321" s="655">
        <v>0</v>
      </c>
      <c r="C321" s="655">
        <v>0</v>
      </c>
      <c r="D321" s="655"/>
      <c r="E321" s="902">
        <v>0</v>
      </c>
      <c r="F321" s="902">
        <v>0</v>
      </c>
      <c r="G321" s="1049"/>
      <c r="H321" s="1047"/>
      <c r="I321" s="1048" t="s">
        <v>2611</v>
      </c>
      <c r="J321" s="1048"/>
      <c r="K321" s="1048"/>
      <c r="L321" s="1048"/>
      <c r="M321" s="1048" t="s">
        <v>2611</v>
      </c>
      <c r="N321" s="1048" t="s">
        <v>2611</v>
      </c>
      <c r="O321" s="1048"/>
      <c r="P321" s="1048"/>
      <c r="Q321" s="1048"/>
      <c r="R321" s="1048"/>
      <c r="S321" s="1048"/>
      <c r="T321" s="1048" t="s">
        <v>2611</v>
      </c>
      <c r="U321" s="1048" t="s">
        <v>2611</v>
      </c>
      <c r="V321" s="1048" t="s">
        <v>2611</v>
      </c>
      <c r="W321" s="1048"/>
      <c r="X321" s="1048" t="s">
        <v>2611</v>
      </c>
      <c r="Y321" s="1048"/>
      <c r="Z321" s="656" t="s">
        <v>2136</v>
      </c>
      <c r="AA321" s="182" t="s">
        <v>2611</v>
      </c>
      <c r="AB321" s="182">
        <v>1</v>
      </c>
      <c r="AC321" s="182" t="s">
        <v>2611</v>
      </c>
    </row>
    <row r="322" spans="1:29" s="182" customFormat="1" x14ac:dyDescent="0.25">
      <c r="A322" s="655">
        <v>0</v>
      </c>
      <c r="B322" s="655">
        <v>0</v>
      </c>
      <c r="C322" s="655">
        <v>0</v>
      </c>
      <c r="D322" s="655"/>
      <c r="E322" s="902">
        <v>0</v>
      </c>
      <c r="F322" s="902">
        <v>0</v>
      </c>
      <c r="G322" s="1049"/>
      <c r="H322" s="1047"/>
      <c r="I322" s="1048" t="s">
        <v>2611</v>
      </c>
      <c r="J322" s="1048"/>
      <c r="K322" s="1048"/>
      <c r="L322" s="1048"/>
      <c r="M322" s="1048" t="s">
        <v>2611</v>
      </c>
      <c r="N322" s="1048" t="s">
        <v>2611</v>
      </c>
      <c r="O322" s="1048"/>
      <c r="P322" s="1048"/>
      <c r="Q322" s="1048"/>
      <c r="R322" s="1048"/>
      <c r="S322" s="1048"/>
      <c r="T322" s="1048" t="s">
        <v>2611</v>
      </c>
      <c r="U322" s="1048" t="s">
        <v>2611</v>
      </c>
      <c r="V322" s="1048" t="s">
        <v>2611</v>
      </c>
      <c r="W322" s="1048"/>
      <c r="X322" s="1048" t="s">
        <v>2611</v>
      </c>
      <c r="Y322" s="1048"/>
      <c r="Z322" s="656" t="s">
        <v>2136</v>
      </c>
      <c r="AA322" s="182" t="s">
        <v>2611</v>
      </c>
      <c r="AB322" s="182">
        <v>1</v>
      </c>
      <c r="AC322" s="182" t="s">
        <v>2611</v>
      </c>
    </row>
    <row r="323" spans="1:29" s="182" customFormat="1" x14ac:dyDescent="0.25">
      <c r="A323" s="655">
        <v>0</v>
      </c>
      <c r="B323" s="655">
        <v>0</v>
      </c>
      <c r="C323" s="655">
        <v>0</v>
      </c>
      <c r="D323" s="655"/>
      <c r="E323" s="902">
        <v>0</v>
      </c>
      <c r="F323" s="902">
        <v>0</v>
      </c>
      <c r="G323" s="1049"/>
      <c r="H323" s="1047"/>
      <c r="I323" s="1048" t="s">
        <v>2611</v>
      </c>
      <c r="J323" s="1048"/>
      <c r="K323" s="1048"/>
      <c r="L323" s="1048"/>
      <c r="M323" s="1048" t="s">
        <v>2611</v>
      </c>
      <c r="N323" s="1048" t="s">
        <v>2611</v>
      </c>
      <c r="O323" s="1048"/>
      <c r="P323" s="1048"/>
      <c r="Q323" s="1048"/>
      <c r="R323" s="1048"/>
      <c r="S323" s="1048"/>
      <c r="T323" s="1048" t="s">
        <v>2611</v>
      </c>
      <c r="U323" s="1048" t="s">
        <v>2611</v>
      </c>
      <c r="V323" s="1048" t="s">
        <v>2611</v>
      </c>
      <c r="W323" s="1048"/>
      <c r="X323" s="1048" t="s">
        <v>2611</v>
      </c>
      <c r="Y323" s="1048"/>
      <c r="Z323" s="656" t="s">
        <v>2136</v>
      </c>
      <c r="AA323" s="182" t="s">
        <v>2611</v>
      </c>
      <c r="AB323" s="182">
        <v>1</v>
      </c>
      <c r="AC323" s="182" t="s">
        <v>2611</v>
      </c>
    </row>
    <row r="324" spans="1:29" s="182" customFormat="1" x14ac:dyDescent="0.25">
      <c r="A324" s="655">
        <v>0</v>
      </c>
      <c r="B324" s="655">
        <v>0</v>
      </c>
      <c r="C324" s="655">
        <v>0</v>
      </c>
      <c r="D324" s="655"/>
      <c r="E324" s="902">
        <v>0</v>
      </c>
      <c r="F324" s="902">
        <v>0</v>
      </c>
      <c r="G324" s="1049"/>
      <c r="H324" s="1047"/>
      <c r="I324" s="1048" t="s">
        <v>2611</v>
      </c>
      <c r="J324" s="1048"/>
      <c r="K324" s="1048"/>
      <c r="L324" s="1048"/>
      <c r="M324" s="1048" t="s">
        <v>2611</v>
      </c>
      <c r="N324" s="1048" t="s">
        <v>2611</v>
      </c>
      <c r="O324" s="1048"/>
      <c r="P324" s="1048"/>
      <c r="Q324" s="1048"/>
      <c r="R324" s="1048"/>
      <c r="S324" s="1048"/>
      <c r="T324" s="1048" t="s">
        <v>2611</v>
      </c>
      <c r="U324" s="1048" t="s">
        <v>2611</v>
      </c>
      <c r="V324" s="1048" t="s">
        <v>2611</v>
      </c>
      <c r="W324" s="1048"/>
      <c r="X324" s="1048" t="s">
        <v>2611</v>
      </c>
      <c r="Y324" s="1048"/>
      <c r="Z324" s="656" t="s">
        <v>2136</v>
      </c>
      <c r="AA324" s="182" t="s">
        <v>2611</v>
      </c>
      <c r="AB324" s="182">
        <v>1</v>
      </c>
      <c r="AC324" s="182" t="s">
        <v>2611</v>
      </c>
    </row>
    <row r="325" spans="1:29" s="182" customFormat="1" x14ac:dyDescent="0.25">
      <c r="A325" s="655">
        <v>0</v>
      </c>
      <c r="B325" s="655">
        <v>0</v>
      </c>
      <c r="C325" s="655">
        <v>0</v>
      </c>
      <c r="D325" s="655"/>
      <c r="E325" s="902">
        <v>0</v>
      </c>
      <c r="F325" s="902">
        <v>0</v>
      </c>
      <c r="G325" s="1049"/>
      <c r="H325" s="1047"/>
      <c r="I325" s="1048" t="s">
        <v>2611</v>
      </c>
      <c r="J325" s="1048"/>
      <c r="K325" s="1048"/>
      <c r="L325" s="1048"/>
      <c r="M325" s="1048" t="s">
        <v>2611</v>
      </c>
      <c r="N325" s="1048" t="s">
        <v>2611</v>
      </c>
      <c r="O325" s="1048"/>
      <c r="P325" s="1048"/>
      <c r="Q325" s="1048"/>
      <c r="R325" s="1048"/>
      <c r="S325" s="1048"/>
      <c r="T325" s="1048" t="s">
        <v>2611</v>
      </c>
      <c r="U325" s="1048" t="s">
        <v>2611</v>
      </c>
      <c r="V325" s="1048" t="s">
        <v>2611</v>
      </c>
      <c r="W325" s="1048"/>
      <c r="X325" s="1048" t="s">
        <v>2611</v>
      </c>
      <c r="Y325" s="1048"/>
      <c r="Z325" s="656" t="s">
        <v>2136</v>
      </c>
      <c r="AA325" s="182" t="s">
        <v>2611</v>
      </c>
      <c r="AB325" s="182">
        <v>1</v>
      </c>
      <c r="AC325" s="182" t="s">
        <v>2611</v>
      </c>
    </row>
    <row r="326" spans="1:29" s="182" customFormat="1" x14ac:dyDescent="0.25">
      <c r="A326" s="655">
        <v>0</v>
      </c>
      <c r="B326" s="655">
        <v>0</v>
      </c>
      <c r="C326" s="655">
        <v>0</v>
      </c>
      <c r="D326" s="655"/>
      <c r="E326" s="902">
        <v>0</v>
      </c>
      <c r="F326" s="902">
        <v>0</v>
      </c>
      <c r="G326" s="1049"/>
      <c r="H326" s="1047"/>
      <c r="I326" s="1048" t="s">
        <v>2611</v>
      </c>
      <c r="J326" s="1048"/>
      <c r="K326" s="1048"/>
      <c r="L326" s="1048"/>
      <c r="M326" s="1048" t="s">
        <v>2611</v>
      </c>
      <c r="N326" s="1048" t="s">
        <v>2611</v>
      </c>
      <c r="O326" s="1048"/>
      <c r="P326" s="1048"/>
      <c r="Q326" s="1048"/>
      <c r="R326" s="1048"/>
      <c r="S326" s="1048"/>
      <c r="T326" s="1048" t="s">
        <v>2611</v>
      </c>
      <c r="U326" s="1048" t="s">
        <v>2611</v>
      </c>
      <c r="V326" s="1048" t="s">
        <v>2611</v>
      </c>
      <c r="W326" s="1048"/>
      <c r="X326" s="1048" t="s">
        <v>2611</v>
      </c>
      <c r="Y326" s="1048"/>
      <c r="Z326" s="656" t="s">
        <v>2136</v>
      </c>
      <c r="AA326" s="182" t="s">
        <v>2611</v>
      </c>
      <c r="AB326" s="182">
        <v>1</v>
      </c>
      <c r="AC326" s="182" t="s">
        <v>2611</v>
      </c>
    </row>
    <row r="327" spans="1:29" s="182" customFormat="1" x14ac:dyDescent="0.25">
      <c r="A327" s="655">
        <v>0</v>
      </c>
      <c r="B327" s="655">
        <v>0</v>
      </c>
      <c r="C327" s="655">
        <v>0</v>
      </c>
      <c r="D327" s="655"/>
      <c r="E327" s="902">
        <v>0</v>
      </c>
      <c r="F327" s="902">
        <v>0</v>
      </c>
      <c r="G327" s="1049"/>
      <c r="H327" s="1047"/>
      <c r="I327" s="1048" t="s">
        <v>2611</v>
      </c>
      <c r="J327" s="1048"/>
      <c r="K327" s="1048"/>
      <c r="L327" s="1048"/>
      <c r="M327" s="1048" t="s">
        <v>2611</v>
      </c>
      <c r="N327" s="1048" t="s">
        <v>2611</v>
      </c>
      <c r="O327" s="1048"/>
      <c r="P327" s="1048"/>
      <c r="Q327" s="1048"/>
      <c r="R327" s="1048"/>
      <c r="S327" s="1048"/>
      <c r="T327" s="1048" t="s">
        <v>2611</v>
      </c>
      <c r="U327" s="1048" t="s">
        <v>2611</v>
      </c>
      <c r="V327" s="1048" t="s">
        <v>2611</v>
      </c>
      <c r="W327" s="1048"/>
      <c r="X327" s="1048" t="s">
        <v>2611</v>
      </c>
      <c r="Y327" s="1048"/>
      <c r="Z327" s="656" t="s">
        <v>2136</v>
      </c>
      <c r="AA327" s="182" t="s">
        <v>2611</v>
      </c>
      <c r="AB327" s="182">
        <v>1</v>
      </c>
      <c r="AC327" s="182" t="s">
        <v>2611</v>
      </c>
    </row>
    <row r="328" spans="1:29" s="182" customFormat="1" x14ac:dyDescent="0.25">
      <c r="A328" s="655">
        <v>0</v>
      </c>
      <c r="B328" s="655">
        <v>0</v>
      </c>
      <c r="C328" s="655">
        <v>0</v>
      </c>
      <c r="D328" s="655"/>
      <c r="E328" s="902">
        <v>0</v>
      </c>
      <c r="F328" s="902">
        <v>0</v>
      </c>
      <c r="G328" s="1049"/>
      <c r="H328" s="1047"/>
      <c r="I328" s="1048" t="s">
        <v>2611</v>
      </c>
      <c r="J328" s="1048"/>
      <c r="K328" s="1048"/>
      <c r="L328" s="1048"/>
      <c r="M328" s="1048" t="s">
        <v>2611</v>
      </c>
      <c r="N328" s="1048" t="s">
        <v>2611</v>
      </c>
      <c r="O328" s="1048"/>
      <c r="P328" s="1048"/>
      <c r="Q328" s="1048"/>
      <c r="R328" s="1048"/>
      <c r="S328" s="1048"/>
      <c r="T328" s="1048" t="s">
        <v>2611</v>
      </c>
      <c r="U328" s="1048" t="s">
        <v>2611</v>
      </c>
      <c r="V328" s="1048" t="s">
        <v>2611</v>
      </c>
      <c r="W328" s="1048"/>
      <c r="X328" s="1048" t="s">
        <v>2611</v>
      </c>
      <c r="Y328" s="1048"/>
      <c r="Z328" s="656" t="s">
        <v>2136</v>
      </c>
      <c r="AA328" s="182" t="s">
        <v>2611</v>
      </c>
      <c r="AB328" s="182">
        <v>1</v>
      </c>
      <c r="AC328" s="182" t="s">
        <v>2611</v>
      </c>
    </row>
    <row r="329" spans="1:29" s="182" customFormat="1" x14ac:dyDescent="0.25">
      <c r="A329" s="655">
        <v>0</v>
      </c>
      <c r="B329" s="655">
        <v>0</v>
      </c>
      <c r="C329" s="655">
        <v>0</v>
      </c>
      <c r="D329" s="655"/>
      <c r="E329" s="902">
        <v>0</v>
      </c>
      <c r="F329" s="902">
        <v>0</v>
      </c>
      <c r="G329" s="1049"/>
      <c r="H329" s="1047"/>
      <c r="I329" s="1048" t="s">
        <v>2611</v>
      </c>
      <c r="J329" s="1048"/>
      <c r="K329" s="1048"/>
      <c r="L329" s="1048"/>
      <c r="M329" s="1048" t="s">
        <v>2611</v>
      </c>
      <c r="N329" s="1048" t="s">
        <v>2611</v>
      </c>
      <c r="O329" s="1048"/>
      <c r="P329" s="1048"/>
      <c r="Q329" s="1048"/>
      <c r="R329" s="1048"/>
      <c r="S329" s="1048"/>
      <c r="T329" s="1048" t="s">
        <v>2611</v>
      </c>
      <c r="U329" s="1048" t="s">
        <v>2611</v>
      </c>
      <c r="V329" s="1048" t="s">
        <v>2611</v>
      </c>
      <c r="W329" s="1048"/>
      <c r="X329" s="1048" t="s">
        <v>2611</v>
      </c>
      <c r="Y329" s="1048"/>
      <c r="Z329" s="656" t="s">
        <v>2136</v>
      </c>
      <c r="AA329" s="182" t="s">
        <v>2611</v>
      </c>
      <c r="AB329" s="182">
        <v>1</v>
      </c>
      <c r="AC329" s="182" t="s">
        <v>2611</v>
      </c>
    </row>
    <row r="330" spans="1:29" s="182" customFormat="1" x14ac:dyDescent="0.25">
      <c r="A330" s="655">
        <v>0</v>
      </c>
      <c r="B330" s="655">
        <v>0</v>
      </c>
      <c r="C330" s="655">
        <v>0</v>
      </c>
      <c r="D330" s="655"/>
      <c r="E330" s="902">
        <v>0</v>
      </c>
      <c r="F330" s="902">
        <v>0</v>
      </c>
      <c r="G330" s="1049"/>
      <c r="H330" s="1047"/>
      <c r="I330" s="1048" t="s">
        <v>2611</v>
      </c>
      <c r="J330" s="1048"/>
      <c r="K330" s="1048"/>
      <c r="L330" s="1048"/>
      <c r="M330" s="1048" t="s">
        <v>2611</v>
      </c>
      <c r="N330" s="1048" t="s">
        <v>2611</v>
      </c>
      <c r="O330" s="1048"/>
      <c r="P330" s="1048"/>
      <c r="Q330" s="1048"/>
      <c r="R330" s="1048"/>
      <c r="S330" s="1048"/>
      <c r="T330" s="1048" t="s">
        <v>2611</v>
      </c>
      <c r="U330" s="1048" t="s">
        <v>2611</v>
      </c>
      <c r="V330" s="1048" t="s">
        <v>2611</v>
      </c>
      <c r="W330" s="1048"/>
      <c r="X330" s="1048" t="s">
        <v>2611</v>
      </c>
      <c r="Y330" s="1048"/>
      <c r="Z330" s="656" t="s">
        <v>2136</v>
      </c>
      <c r="AA330" s="182" t="s">
        <v>2611</v>
      </c>
      <c r="AB330" s="182">
        <v>1</v>
      </c>
      <c r="AC330" s="182" t="s">
        <v>2611</v>
      </c>
    </row>
    <row r="331" spans="1:29" s="182" customFormat="1" x14ac:dyDescent="0.25">
      <c r="A331" s="655">
        <v>0</v>
      </c>
      <c r="B331" s="655">
        <v>0</v>
      </c>
      <c r="C331" s="655">
        <v>0</v>
      </c>
      <c r="D331" s="655"/>
      <c r="E331" s="902">
        <v>0</v>
      </c>
      <c r="F331" s="902">
        <v>0</v>
      </c>
      <c r="G331" s="1049"/>
      <c r="H331" s="1047"/>
      <c r="I331" s="1048" t="s">
        <v>2611</v>
      </c>
      <c r="J331" s="1048"/>
      <c r="K331" s="1048"/>
      <c r="L331" s="1048"/>
      <c r="M331" s="1048" t="s">
        <v>2611</v>
      </c>
      <c r="N331" s="1048" t="s">
        <v>2611</v>
      </c>
      <c r="O331" s="1048"/>
      <c r="P331" s="1048"/>
      <c r="Q331" s="1048"/>
      <c r="R331" s="1048"/>
      <c r="S331" s="1048"/>
      <c r="T331" s="1048" t="s">
        <v>2611</v>
      </c>
      <c r="U331" s="1048" t="s">
        <v>2611</v>
      </c>
      <c r="V331" s="1048" t="s">
        <v>2611</v>
      </c>
      <c r="W331" s="1048"/>
      <c r="X331" s="1048" t="s">
        <v>2611</v>
      </c>
      <c r="Y331" s="1048"/>
      <c r="Z331" s="656" t="s">
        <v>2136</v>
      </c>
      <c r="AA331" s="182" t="s">
        <v>2611</v>
      </c>
      <c r="AB331" s="182">
        <v>1</v>
      </c>
      <c r="AC331" s="182" t="s">
        <v>2611</v>
      </c>
    </row>
    <row r="332" spans="1:29" s="182" customFormat="1" x14ac:dyDescent="0.25">
      <c r="A332" s="655">
        <v>0</v>
      </c>
      <c r="B332" s="655">
        <v>0</v>
      </c>
      <c r="C332" s="655">
        <v>0</v>
      </c>
      <c r="D332" s="655"/>
      <c r="E332" s="902">
        <v>0</v>
      </c>
      <c r="F332" s="902">
        <v>0</v>
      </c>
      <c r="G332" s="1049"/>
      <c r="H332" s="1047"/>
      <c r="I332" s="1048" t="s">
        <v>2611</v>
      </c>
      <c r="J332" s="1048"/>
      <c r="K332" s="1048"/>
      <c r="L332" s="1048"/>
      <c r="M332" s="1048" t="s">
        <v>2611</v>
      </c>
      <c r="N332" s="1048" t="s">
        <v>2611</v>
      </c>
      <c r="O332" s="1048"/>
      <c r="P332" s="1048"/>
      <c r="Q332" s="1048"/>
      <c r="R332" s="1048"/>
      <c r="S332" s="1048"/>
      <c r="T332" s="1048" t="s">
        <v>2611</v>
      </c>
      <c r="U332" s="1048" t="s">
        <v>2611</v>
      </c>
      <c r="V332" s="1048" t="s">
        <v>2611</v>
      </c>
      <c r="W332" s="1048"/>
      <c r="X332" s="1048" t="s">
        <v>2611</v>
      </c>
      <c r="Y332" s="1048"/>
      <c r="Z332" s="656" t="s">
        <v>2136</v>
      </c>
      <c r="AA332" s="182" t="s">
        <v>2611</v>
      </c>
      <c r="AB332" s="182">
        <v>1</v>
      </c>
      <c r="AC332" s="182" t="s">
        <v>2611</v>
      </c>
    </row>
    <row r="333" spans="1:29" s="182" customFormat="1" x14ac:dyDescent="0.25">
      <c r="A333" s="655">
        <v>0</v>
      </c>
      <c r="B333" s="655">
        <v>0</v>
      </c>
      <c r="C333" s="655">
        <v>0</v>
      </c>
      <c r="D333" s="655"/>
      <c r="E333" s="902">
        <v>0</v>
      </c>
      <c r="F333" s="902">
        <v>0</v>
      </c>
      <c r="G333" s="1049"/>
      <c r="H333" s="1047"/>
      <c r="I333" s="1048" t="s">
        <v>2611</v>
      </c>
      <c r="J333" s="1048"/>
      <c r="K333" s="1048"/>
      <c r="L333" s="1048"/>
      <c r="M333" s="1048" t="s">
        <v>2611</v>
      </c>
      <c r="N333" s="1048" t="s">
        <v>2611</v>
      </c>
      <c r="O333" s="1048"/>
      <c r="P333" s="1048"/>
      <c r="Q333" s="1048"/>
      <c r="R333" s="1048"/>
      <c r="S333" s="1048"/>
      <c r="T333" s="1048" t="s">
        <v>2611</v>
      </c>
      <c r="U333" s="1048" t="s">
        <v>2611</v>
      </c>
      <c r="V333" s="1048" t="s">
        <v>2611</v>
      </c>
      <c r="W333" s="1048"/>
      <c r="X333" s="1048" t="s">
        <v>2611</v>
      </c>
      <c r="Y333" s="1048"/>
      <c r="Z333" s="656" t="s">
        <v>2136</v>
      </c>
      <c r="AA333" s="182" t="s">
        <v>2611</v>
      </c>
      <c r="AB333" s="182">
        <v>1</v>
      </c>
      <c r="AC333" s="182" t="s">
        <v>2611</v>
      </c>
    </row>
    <row r="334" spans="1:29" s="182" customFormat="1" x14ac:dyDescent="0.25">
      <c r="A334" s="655">
        <v>0</v>
      </c>
      <c r="B334" s="655">
        <v>0</v>
      </c>
      <c r="C334" s="655">
        <v>0</v>
      </c>
      <c r="D334" s="655"/>
      <c r="E334" s="902">
        <v>0</v>
      </c>
      <c r="F334" s="902">
        <v>0</v>
      </c>
      <c r="G334" s="1049"/>
      <c r="H334" s="1047"/>
      <c r="I334" s="1048" t="s">
        <v>2611</v>
      </c>
      <c r="J334" s="1048"/>
      <c r="K334" s="1048"/>
      <c r="L334" s="1048"/>
      <c r="M334" s="1048" t="s">
        <v>2611</v>
      </c>
      <c r="N334" s="1048" t="s">
        <v>2611</v>
      </c>
      <c r="O334" s="1048"/>
      <c r="P334" s="1048"/>
      <c r="Q334" s="1048"/>
      <c r="R334" s="1048"/>
      <c r="S334" s="1048"/>
      <c r="T334" s="1048" t="s">
        <v>2611</v>
      </c>
      <c r="U334" s="1048" t="s">
        <v>2611</v>
      </c>
      <c r="V334" s="1048" t="s">
        <v>2611</v>
      </c>
      <c r="W334" s="1048"/>
      <c r="X334" s="1048" t="s">
        <v>2611</v>
      </c>
      <c r="Y334" s="1048"/>
      <c r="Z334" s="656" t="s">
        <v>2136</v>
      </c>
      <c r="AA334" s="182" t="s">
        <v>2611</v>
      </c>
      <c r="AB334" s="182">
        <v>1</v>
      </c>
      <c r="AC334" s="182" t="s">
        <v>2611</v>
      </c>
    </row>
    <row r="335" spans="1:29" s="182" customFormat="1" x14ac:dyDescent="0.25">
      <c r="A335" s="655">
        <v>0</v>
      </c>
      <c r="B335" s="655">
        <v>0</v>
      </c>
      <c r="C335" s="655">
        <v>0</v>
      </c>
      <c r="D335" s="655"/>
      <c r="E335" s="902">
        <v>0</v>
      </c>
      <c r="F335" s="902">
        <v>0</v>
      </c>
      <c r="G335" s="1049"/>
      <c r="H335" s="1047"/>
      <c r="I335" s="1048" t="s">
        <v>2611</v>
      </c>
      <c r="J335" s="1048"/>
      <c r="K335" s="1048"/>
      <c r="L335" s="1048"/>
      <c r="M335" s="1048" t="s">
        <v>2611</v>
      </c>
      <c r="N335" s="1048" t="s">
        <v>2611</v>
      </c>
      <c r="O335" s="1048"/>
      <c r="P335" s="1048"/>
      <c r="Q335" s="1048"/>
      <c r="R335" s="1048"/>
      <c r="S335" s="1048"/>
      <c r="T335" s="1048" t="s">
        <v>2611</v>
      </c>
      <c r="U335" s="1048" t="s">
        <v>2611</v>
      </c>
      <c r="V335" s="1048" t="s">
        <v>2611</v>
      </c>
      <c r="W335" s="1048"/>
      <c r="X335" s="1048" t="s">
        <v>2611</v>
      </c>
      <c r="Y335" s="1048"/>
      <c r="Z335" s="656" t="s">
        <v>2136</v>
      </c>
      <c r="AA335" s="182" t="s">
        <v>2611</v>
      </c>
      <c r="AB335" s="182">
        <v>1</v>
      </c>
      <c r="AC335" s="182" t="s">
        <v>2611</v>
      </c>
    </row>
    <row r="336" spans="1:29" s="182" customFormat="1" x14ac:dyDescent="0.25">
      <c r="A336" s="655">
        <v>0</v>
      </c>
      <c r="B336" s="655">
        <v>0</v>
      </c>
      <c r="C336" s="655">
        <v>0</v>
      </c>
      <c r="D336" s="655"/>
      <c r="E336" s="902">
        <v>0</v>
      </c>
      <c r="F336" s="902">
        <v>0</v>
      </c>
      <c r="G336" s="1049"/>
      <c r="H336" s="1047"/>
      <c r="I336" s="1048" t="s">
        <v>2611</v>
      </c>
      <c r="J336" s="1048"/>
      <c r="K336" s="1048"/>
      <c r="L336" s="1048"/>
      <c r="M336" s="1048" t="s">
        <v>2611</v>
      </c>
      <c r="N336" s="1048" t="s">
        <v>2611</v>
      </c>
      <c r="O336" s="1048"/>
      <c r="P336" s="1048"/>
      <c r="Q336" s="1048"/>
      <c r="R336" s="1048"/>
      <c r="S336" s="1048"/>
      <c r="T336" s="1048" t="s">
        <v>2611</v>
      </c>
      <c r="U336" s="1048" t="s">
        <v>2611</v>
      </c>
      <c r="V336" s="1048" t="s">
        <v>2611</v>
      </c>
      <c r="W336" s="1048"/>
      <c r="X336" s="1048" t="s">
        <v>2611</v>
      </c>
      <c r="Y336" s="1048"/>
      <c r="Z336" s="656" t="s">
        <v>2136</v>
      </c>
      <c r="AA336" s="182" t="s">
        <v>2611</v>
      </c>
      <c r="AB336" s="182">
        <v>1</v>
      </c>
      <c r="AC336" s="182" t="s">
        <v>2611</v>
      </c>
    </row>
    <row r="337" spans="1:29" s="182" customFormat="1" x14ac:dyDescent="0.25">
      <c r="A337" s="655">
        <v>0</v>
      </c>
      <c r="B337" s="655">
        <v>0</v>
      </c>
      <c r="C337" s="655">
        <v>0</v>
      </c>
      <c r="D337" s="655"/>
      <c r="E337" s="902">
        <v>0</v>
      </c>
      <c r="F337" s="902">
        <v>0</v>
      </c>
      <c r="G337" s="1049"/>
      <c r="H337" s="1047"/>
      <c r="I337" s="1048" t="s">
        <v>2611</v>
      </c>
      <c r="J337" s="1048"/>
      <c r="K337" s="1048"/>
      <c r="L337" s="1048"/>
      <c r="M337" s="1048" t="s">
        <v>2611</v>
      </c>
      <c r="N337" s="1048" t="s">
        <v>2611</v>
      </c>
      <c r="O337" s="1048"/>
      <c r="P337" s="1048"/>
      <c r="Q337" s="1048"/>
      <c r="R337" s="1048"/>
      <c r="S337" s="1048"/>
      <c r="T337" s="1048" t="s">
        <v>2611</v>
      </c>
      <c r="U337" s="1048" t="s">
        <v>2611</v>
      </c>
      <c r="V337" s="1048" t="s">
        <v>2611</v>
      </c>
      <c r="W337" s="1048"/>
      <c r="X337" s="1048" t="s">
        <v>2611</v>
      </c>
      <c r="Y337" s="1048"/>
      <c r="Z337" s="656" t="s">
        <v>2136</v>
      </c>
      <c r="AA337" s="182" t="s">
        <v>2611</v>
      </c>
      <c r="AB337" s="182">
        <v>1</v>
      </c>
      <c r="AC337" s="182" t="s">
        <v>2611</v>
      </c>
    </row>
    <row r="338" spans="1:29" s="182" customFormat="1" x14ac:dyDescent="0.25">
      <c r="A338" s="655">
        <v>0</v>
      </c>
      <c r="B338" s="655">
        <v>0</v>
      </c>
      <c r="C338" s="655">
        <v>0</v>
      </c>
      <c r="D338" s="655"/>
      <c r="E338" s="902">
        <v>0</v>
      </c>
      <c r="F338" s="902">
        <v>0</v>
      </c>
      <c r="G338" s="1049"/>
      <c r="H338" s="1047"/>
      <c r="I338" s="1048" t="s">
        <v>2611</v>
      </c>
      <c r="J338" s="1048"/>
      <c r="K338" s="1048"/>
      <c r="L338" s="1048"/>
      <c r="M338" s="1048" t="s">
        <v>2611</v>
      </c>
      <c r="N338" s="1048" t="s">
        <v>2611</v>
      </c>
      <c r="O338" s="1048"/>
      <c r="P338" s="1048"/>
      <c r="Q338" s="1048"/>
      <c r="R338" s="1048"/>
      <c r="S338" s="1048"/>
      <c r="T338" s="1048" t="s">
        <v>2611</v>
      </c>
      <c r="U338" s="1048" t="s">
        <v>2611</v>
      </c>
      <c r="V338" s="1048" t="s">
        <v>2611</v>
      </c>
      <c r="W338" s="1048"/>
      <c r="X338" s="1048" t="s">
        <v>2611</v>
      </c>
      <c r="Y338" s="1048"/>
      <c r="Z338" s="656" t="s">
        <v>2136</v>
      </c>
      <c r="AA338" s="182" t="s">
        <v>2611</v>
      </c>
      <c r="AB338" s="182">
        <v>1</v>
      </c>
      <c r="AC338" s="182" t="s">
        <v>2611</v>
      </c>
    </row>
    <row r="339" spans="1:29" s="182" customFormat="1" x14ac:dyDescent="0.25">
      <c r="A339" s="655">
        <v>0</v>
      </c>
      <c r="B339" s="655">
        <v>0</v>
      </c>
      <c r="C339" s="655">
        <v>0</v>
      </c>
      <c r="D339" s="655"/>
      <c r="E339" s="902">
        <v>0</v>
      </c>
      <c r="F339" s="902">
        <v>0</v>
      </c>
      <c r="G339" s="1049"/>
      <c r="H339" s="1047"/>
      <c r="I339" s="1048" t="s">
        <v>2611</v>
      </c>
      <c r="J339" s="1048"/>
      <c r="K339" s="1048"/>
      <c r="L339" s="1048"/>
      <c r="M339" s="1048" t="s">
        <v>2611</v>
      </c>
      <c r="N339" s="1048" t="s">
        <v>2611</v>
      </c>
      <c r="O339" s="1048"/>
      <c r="P339" s="1048"/>
      <c r="Q339" s="1048"/>
      <c r="R339" s="1048"/>
      <c r="S339" s="1048"/>
      <c r="T339" s="1048" t="s">
        <v>2611</v>
      </c>
      <c r="U339" s="1048" t="s">
        <v>2611</v>
      </c>
      <c r="V339" s="1048" t="s">
        <v>2611</v>
      </c>
      <c r="W339" s="1048"/>
      <c r="X339" s="1048" t="s">
        <v>2611</v>
      </c>
      <c r="Y339" s="1048"/>
      <c r="Z339" s="656" t="s">
        <v>2136</v>
      </c>
      <c r="AA339" s="182" t="s">
        <v>2611</v>
      </c>
      <c r="AB339" s="182">
        <v>1</v>
      </c>
      <c r="AC339" s="182" t="s">
        <v>2611</v>
      </c>
    </row>
    <row r="340" spans="1:29" s="182" customFormat="1" x14ac:dyDescent="0.25">
      <c r="A340" s="655">
        <v>0</v>
      </c>
      <c r="B340" s="655">
        <v>0</v>
      </c>
      <c r="C340" s="655">
        <v>0</v>
      </c>
      <c r="D340" s="655"/>
      <c r="E340" s="902">
        <v>0</v>
      </c>
      <c r="F340" s="902">
        <v>0</v>
      </c>
      <c r="G340" s="1049"/>
      <c r="H340" s="1047"/>
      <c r="I340" s="1048" t="s">
        <v>2611</v>
      </c>
      <c r="J340" s="1048"/>
      <c r="K340" s="1048"/>
      <c r="L340" s="1048"/>
      <c r="M340" s="1048" t="s">
        <v>2611</v>
      </c>
      <c r="N340" s="1048" t="s">
        <v>2611</v>
      </c>
      <c r="O340" s="1048"/>
      <c r="P340" s="1048"/>
      <c r="Q340" s="1048"/>
      <c r="R340" s="1048"/>
      <c r="S340" s="1048"/>
      <c r="T340" s="1048" t="s">
        <v>2611</v>
      </c>
      <c r="U340" s="1048" t="s">
        <v>2611</v>
      </c>
      <c r="V340" s="1048" t="s">
        <v>2611</v>
      </c>
      <c r="W340" s="1048"/>
      <c r="X340" s="1048" t="s">
        <v>2611</v>
      </c>
      <c r="Y340" s="1048"/>
      <c r="Z340" s="656" t="s">
        <v>2136</v>
      </c>
      <c r="AA340" s="182" t="s">
        <v>2611</v>
      </c>
      <c r="AB340" s="182">
        <v>1</v>
      </c>
      <c r="AC340" s="182" t="s">
        <v>2611</v>
      </c>
    </row>
    <row r="341" spans="1:29" s="182" customFormat="1" x14ac:dyDescent="0.25">
      <c r="A341" s="655">
        <v>0</v>
      </c>
      <c r="B341" s="655">
        <v>0</v>
      </c>
      <c r="C341" s="655">
        <v>0</v>
      </c>
      <c r="D341" s="655"/>
      <c r="E341" s="902">
        <v>0</v>
      </c>
      <c r="F341" s="902">
        <v>0</v>
      </c>
      <c r="G341" s="1049"/>
      <c r="H341" s="1047"/>
      <c r="I341" s="1048" t="s">
        <v>2611</v>
      </c>
      <c r="J341" s="1048"/>
      <c r="K341" s="1048"/>
      <c r="L341" s="1048"/>
      <c r="M341" s="1048" t="s">
        <v>2611</v>
      </c>
      <c r="N341" s="1048" t="s">
        <v>2611</v>
      </c>
      <c r="O341" s="1048"/>
      <c r="P341" s="1048"/>
      <c r="Q341" s="1048"/>
      <c r="R341" s="1048"/>
      <c r="S341" s="1048"/>
      <c r="T341" s="1048" t="s">
        <v>2611</v>
      </c>
      <c r="U341" s="1048" t="s">
        <v>2611</v>
      </c>
      <c r="V341" s="1048" t="s">
        <v>2611</v>
      </c>
      <c r="W341" s="1048"/>
      <c r="X341" s="1048" t="s">
        <v>2611</v>
      </c>
      <c r="Y341" s="1048"/>
      <c r="Z341" s="656" t="s">
        <v>2136</v>
      </c>
      <c r="AA341" s="182" t="s">
        <v>2611</v>
      </c>
      <c r="AB341" s="182">
        <v>1</v>
      </c>
      <c r="AC341" s="182" t="s">
        <v>2611</v>
      </c>
    </row>
    <row r="342" spans="1:29" s="182" customFormat="1" x14ac:dyDescent="0.25">
      <c r="A342" s="655">
        <v>0</v>
      </c>
      <c r="B342" s="655">
        <v>0</v>
      </c>
      <c r="C342" s="655">
        <v>0</v>
      </c>
      <c r="D342" s="655"/>
      <c r="E342" s="902">
        <v>0</v>
      </c>
      <c r="F342" s="902">
        <v>0</v>
      </c>
      <c r="G342" s="1049"/>
      <c r="H342" s="1047"/>
      <c r="I342" s="1048" t="s">
        <v>2611</v>
      </c>
      <c r="J342" s="1048"/>
      <c r="K342" s="1048"/>
      <c r="L342" s="1048"/>
      <c r="M342" s="1048" t="s">
        <v>2611</v>
      </c>
      <c r="N342" s="1048" t="s">
        <v>2611</v>
      </c>
      <c r="O342" s="1048"/>
      <c r="P342" s="1048"/>
      <c r="Q342" s="1048"/>
      <c r="R342" s="1048"/>
      <c r="S342" s="1048"/>
      <c r="T342" s="1048" t="s">
        <v>2611</v>
      </c>
      <c r="U342" s="1048" t="s">
        <v>2611</v>
      </c>
      <c r="V342" s="1048" t="s">
        <v>2611</v>
      </c>
      <c r="W342" s="1048"/>
      <c r="X342" s="1048" t="s">
        <v>2611</v>
      </c>
      <c r="Y342" s="1048"/>
      <c r="Z342" s="656" t="s">
        <v>2136</v>
      </c>
      <c r="AA342" s="182" t="s">
        <v>2611</v>
      </c>
      <c r="AB342" s="182">
        <v>1</v>
      </c>
      <c r="AC342" s="182" t="s">
        <v>2611</v>
      </c>
    </row>
    <row r="343" spans="1:29" s="182" customFormat="1" x14ac:dyDescent="0.25">
      <c r="A343" s="655">
        <v>0</v>
      </c>
      <c r="B343" s="655">
        <v>0</v>
      </c>
      <c r="C343" s="655">
        <v>0</v>
      </c>
      <c r="D343" s="655"/>
      <c r="E343" s="902">
        <v>0</v>
      </c>
      <c r="F343" s="902">
        <v>0</v>
      </c>
      <c r="G343" s="1049"/>
      <c r="H343" s="1047"/>
      <c r="I343" s="1048" t="s">
        <v>2611</v>
      </c>
      <c r="J343" s="1048"/>
      <c r="K343" s="1048"/>
      <c r="L343" s="1048"/>
      <c r="M343" s="1048" t="s">
        <v>2611</v>
      </c>
      <c r="N343" s="1048" t="s">
        <v>2611</v>
      </c>
      <c r="O343" s="1048"/>
      <c r="P343" s="1048"/>
      <c r="Q343" s="1048"/>
      <c r="R343" s="1048"/>
      <c r="S343" s="1048"/>
      <c r="T343" s="1048" t="s">
        <v>2611</v>
      </c>
      <c r="U343" s="1048" t="s">
        <v>2611</v>
      </c>
      <c r="V343" s="1048" t="s">
        <v>2611</v>
      </c>
      <c r="W343" s="1048"/>
      <c r="X343" s="1048" t="s">
        <v>2611</v>
      </c>
      <c r="Y343" s="1048"/>
      <c r="Z343" s="656" t="s">
        <v>2136</v>
      </c>
      <c r="AA343" s="182" t="s">
        <v>2611</v>
      </c>
      <c r="AB343" s="182">
        <v>1</v>
      </c>
      <c r="AC343" s="182" t="s">
        <v>2611</v>
      </c>
    </row>
    <row r="344" spans="1:29" s="182" customFormat="1" x14ac:dyDescent="0.25">
      <c r="A344" s="655">
        <v>0</v>
      </c>
      <c r="B344" s="655">
        <v>0</v>
      </c>
      <c r="C344" s="655">
        <v>0</v>
      </c>
      <c r="D344" s="655"/>
      <c r="E344" s="902">
        <v>0</v>
      </c>
      <c r="F344" s="902">
        <v>0</v>
      </c>
      <c r="G344" s="1049"/>
      <c r="H344" s="1047"/>
      <c r="I344" s="1048" t="s">
        <v>2611</v>
      </c>
      <c r="J344" s="1048"/>
      <c r="K344" s="1048"/>
      <c r="L344" s="1048"/>
      <c r="M344" s="1048" t="s">
        <v>2611</v>
      </c>
      <c r="N344" s="1048" t="s">
        <v>2611</v>
      </c>
      <c r="O344" s="1048"/>
      <c r="P344" s="1048"/>
      <c r="Q344" s="1048"/>
      <c r="R344" s="1048"/>
      <c r="S344" s="1048"/>
      <c r="T344" s="1048" t="s">
        <v>2611</v>
      </c>
      <c r="U344" s="1048" t="s">
        <v>2611</v>
      </c>
      <c r="V344" s="1048" t="s">
        <v>2611</v>
      </c>
      <c r="W344" s="1048"/>
      <c r="X344" s="1048" t="s">
        <v>2611</v>
      </c>
      <c r="Y344" s="1048"/>
      <c r="Z344" s="656" t="s">
        <v>2136</v>
      </c>
      <c r="AA344" s="182" t="s">
        <v>2611</v>
      </c>
      <c r="AB344" s="182">
        <v>1</v>
      </c>
      <c r="AC344" s="182" t="s">
        <v>2611</v>
      </c>
    </row>
    <row r="345" spans="1:29" s="182" customFormat="1" x14ac:dyDescent="0.25">
      <c r="A345" s="655">
        <v>0</v>
      </c>
      <c r="B345" s="655">
        <v>0</v>
      </c>
      <c r="C345" s="655">
        <v>0</v>
      </c>
      <c r="D345" s="655"/>
      <c r="E345" s="902">
        <v>0</v>
      </c>
      <c r="F345" s="902">
        <v>0</v>
      </c>
      <c r="G345" s="1049"/>
      <c r="H345" s="1047"/>
      <c r="I345" s="1048" t="s">
        <v>2611</v>
      </c>
      <c r="J345" s="1048"/>
      <c r="K345" s="1048"/>
      <c r="L345" s="1048"/>
      <c r="M345" s="1048" t="s">
        <v>2611</v>
      </c>
      <c r="N345" s="1048" t="s">
        <v>2611</v>
      </c>
      <c r="O345" s="1048"/>
      <c r="P345" s="1048"/>
      <c r="Q345" s="1048"/>
      <c r="R345" s="1048"/>
      <c r="S345" s="1048"/>
      <c r="T345" s="1048" t="s">
        <v>2611</v>
      </c>
      <c r="U345" s="1048" t="s">
        <v>2611</v>
      </c>
      <c r="V345" s="1048" t="s">
        <v>2611</v>
      </c>
      <c r="W345" s="1048"/>
      <c r="X345" s="1048" t="s">
        <v>2611</v>
      </c>
      <c r="Y345" s="1048"/>
      <c r="Z345" s="656" t="s">
        <v>2136</v>
      </c>
      <c r="AA345" s="182" t="s">
        <v>2611</v>
      </c>
      <c r="AB345" s="182">
        <v>1</v>
      </c>
      <c r="AC345" s="182" t="s">
        <v>2611</v>
      </c>
    </row>
    <row r="346" spans="1:29" s="182" customFormat="1" x14ac:dyDescent="0.25">
      <c r="A346" s="655">
        <v>0</v>
      </c>
      <c r="B346" s="655">
        <v>0</v>
      </c>
      <c r="C346" s="655">
        <v>0</v>
      </c>
      <c r="D346" s="655"/>
      <c r="E346" s="902">
        <v>0</v>
      </c>
      <c r="F346" s="902">
        <v>0</v>
      </c>
      <c r="G346" s="1049"/>
      <c r="H346" s="1047"/>
      <c r="I346" s="1048" t="s">
        <v>2611</v>
      </c>
      <c r="J346" s="1048"/>
      <c r="K346" s="1048"/>
      <c r="L346" s="1048"/>
      <c r="M346" s="1048" t="s">
        <v>2611</v>
      </c>
      <c r="N346" s="1048" t="s">
        <v>2611</v>
      </c>
      <c r="O346" s="1048"/>
      <c r="P346" s="1048"/>
      <c r="Q346" s="1048"/>
      <c r="R346" s="1048"/>
      <c r="S346" s="1048"/>
      <c r="T346" s="1048" t="s">
        <v>2611</v>
      </c>
      <c r="U346" s="1048" t="s">
        <v>2611</v>
      </c>
      <c r="V346" s="1048" t="s">
        <v>2611</v>
      </c>
      <c r="W346" s="1048"/>
      <c r="X346" s="1048" t="s">
        <v>2611</v>
      </c>
      <c r="Y346" s="1048"/>
      <c r="Z346" s="656" t="s">
        <v>2136</v>
      </c>
      <c r="AA346" s="182" t="s">
        <v>2611</v>
      </c>
      <c r="AB346" s="182">
        <v>1</v>
      </c>
      <c r="AC346" s="182" t="s">
        <v>2611</v>
      </c>
    </row>
    <row r="347" spans="1:29" s="182" customFormat="1" x14ac:dyDescent="0.25">
      <c r="A347" s="655">
        <v>0</v>
      </c>
      <c r="B347" s="655">
        <v>0</v>
      </c>
      <c r="C347" s="655">
        <v>0</v>
      </c>
      <c r="D347" s="655"/>
      <c r="E347" s="902">
        <v>0</v>
      </c>
      <c r="F347" s="902">
        <v>0</v>
      </c>
      <c r="G347" s="1049"/>
      <c r="H347" s="1047"/>
      <c r="I347" s="1048" t="s">
        <v>2611</v>
      </c>
      <c r="J347" s="1048"/>
      <c r="K347" s="1048"/>
      <c r="L347" s="1048"/>
      <c r="M347" s="1048" t="s">
        <v>2611</v>
      </c>
      <c r="N347" s="1048" t="s">
        <v>2611</v>
      </c>
      <c r="O347" s="1048"/>
      <c r="P347" s="1048"/>
      <c r="Q347" s="1048"/>
      <c r="R347" s="1048"/>
      <c r="S347" s="1048"/>
      <c r="T347" s="1048" t="s">
        <v>2611</v>
      </c>
      <c r="U347" s="1048" t="s">
        <v>2611</v>
      </c>
      <c r="V347" s="1048" t="s">
        <v>2611</v>
      </c>
      <c r="W347" s="1048"/>
      <c r="X347" s="1048" t="s">
        <v>2611</v>
      </c>
      <c r="Y347" s="1048"/>
      <c r="Z347" s="656" t="s">
        <v>2136</v>
      </c>
      <c r="AA347" s="182" t="s">
        <v>2611</v>
      </c>
      <c r="AB347" s="182">
        <v>1</v>
      </c>
      <c r="AC347" s="182" t="s">
        <v>2611</v>
      </c>
    </row>
    <row r="348" spans="1:29" s="182" customFormat="1" x14ac:dyDescent="0.25">
      <c r="A348" s="655">
        <v>0</v>
      </c>
      <c r="B348" s="655">
        <v>0</v>
      </c>
      <c r="C348" s="655">
        <v>0</v>
      </c>
      <c r="D348" s="655"/>
      <c r="E348" s="902">
        <v>0</v>
      </c>
      <c r="F348" s="902">
        <v>0</v>
      </c>
      <c r="G348" s="1049"/>
      <c r="H348" s="1047"/>
      <c r="I348" s="1048" t="s">
        <v>2611</v>
      </c>
      <c r="J348" s="1048"/>
      <c r="K348" s="1048"/>
      <c r="L348" s="1048"/>
      <c r="M348" s="1048" t="s">
        <v>2611</v>
      </c>
      <c r="N348" s="1048" t="s">
        <v>2611</v>
      </c>
      <c r="O348" s="1048"/>
      <c r="P348" s="1048"/>
      <c r="Q348" s="1048"/>
      <c r="R348" s="1048"/>
      <c r="S348" s="1048"/>
      <c r="T348" s="1048" t="s">
        <v>2611</v>
      </c>
      <c r="U348" s="1048" t="s">
        <v>2611</v>
      </c>
      <c r="V348" s="1048" t="s">
        <v>2611</v>
      </c>
      <c r="W348" s="1048"/>
      <c r="X348" s="1048" t="s">
        <v>2611</v>
      </c>
      <c r="Y348" s="1048"/>
      <c r="Z348" s="656" t="s">
        <v>2136</v>
      </c>
      <c r="AA348" s="182" t="s">
        <v>2611</v>
      </c>
      <c r="AB348" s="182">
        <v>1</v>
      </c>
      <c r="AC348" s="182" t="s">
        <v>2611</v>
      </c>
    </row>
    <row r="349" spans="1:29" s="182" customFormat="1" x14ac:dyDescent="0.25">
      <c r="A349" s="655">
        <v>0</v>
      </c>
      <c r="B349" s="655">
        <v>0</v>
      </c>
      <c r="C349" s="655">
        <v>0</v>
      </c>
      <c r="D349" s="655"/>
      <c r="E349" s="902">
        <v>0</v>
      </c>
      <c r="F349" s="902">
        <v>0</v>
      </c>
      <c r="G349" s="1049"/>
      <c r="H349" s="1047"/>
      <c r="I349" s="1048" t="s">
        <v>2611</v>
      </c>
      <c r="J349" s="1048"/>
      <c r="K349" s="1048"/>
      <c r="L349" s="1048"/>
      <c r="M349" s="1048" t="s">
        <v>2611</v>
      </c>
      <c r="N349" s="1048" t="s">
        <v>2611</v>
      </c>
      <c r="O349" s="1048"/>
      <c r="P349" s="1048"/>
      <c r="Q349" s="1048"/>
      <c r="R349" s="1048"/>
      <c r="S349" s="1048"/>
      <c r="T349" s="1048" t="s">
        <v>2611</v>
      </c>
      <c r="U349" s="1048" t="s">
        <v>2611</v>
      </c>
      <c r="V349" s="1048" t="s">
        <v>2611</v>
      </c>
      <c r="W349" s="1048"/>
      <c r="X349" s="1048" t="s">
        <v>2611</v>
      </c>
      <c r="Y349" s="1048"/>
      <c r="Z349" s="656" t="s">
        <v>2136</v>
      </c>
      <c r="AA349" s="182" t="s">
        <v>2611</v>
      </c>
      <c r="AB349" s="182">
        <v>1</v>
      </c>
      <c r="AC349" s="182" t="s">
        <v>2611</v>
      </c>
    </row>
    <row r="350" spans="1:29" s="182" customFormat="1" x14ac:dyDescent="0.25">
      <c r="A350" s="655">
        <v>0</v>
      </c>
      <c r="B350" s="655">
        <v>0</v>
      </c>
      <c r="C350" s="655">
        <v>0</v>
      </c>
      <c r="D350" s="655"/>
      <c r="E350" s="902">
        <v>0</v>
      </c>
      <c r="F350" s="902">
        <v>0</v>
      </c>
      <c r="G350" s="1049"/>
      <c r="H350" s="1047"/>
      <c r="I350" s="1048" t="s">
        <v>2611</v>
      </c>
      <c r="J350" s="1048"/>
      <c r="K350" s="1048"/>
      <c r="L350" s="1048"/>
      <c r="M350" s="1048" t="s">
        <v>2611</v>
      </c>
      <c r="N350" s="1048" t="s">
        <v>2611</v>
      </c>
      <c r="O350" s="1048"/>
      <c r="P350" s="1048"/>
      <c r="Q350" s="1048"/>
      <c r="R350" s="1048"/>
      <c r="S350" s="1048"/>
      <c r="T350" s="1048" t="s">
        <v>2611</v>
      </c>
      <c r="U350" s="1048" t="s">
        <v>2611</v>
      </c>
      <c r="V350" s="1048" t="s">
        <v>2611</v>
      </c>
      <c r="W350" s="1048"/>
      <c r="X350" s="1048" t="s">
        <v>2611</v>
      </c>
      <c r="Y350" s="1048"/>
      <c r="Z350" s="656" t="s">
        <v>2136</v>
      </c>
      <c r="AA350" s="182" t="s">
        <v>2611</v>
      </c>
      <c r="AB350" s="182">
        <v>1</v>
      </c>
      <c r="AC350" s="182" t="s">
        <v>2611</v>
      </c>
    </row>
    <row r="351" spans="1:29" s="182" customFormat="1" x14ac:dyDescent="0.25">
      <c r="A351" s="655">
        <v>0</v>
      </c>
      <c r="B351" s="655">
        <v>0</v>
      </c>
      <c r="C351" s="655">
        <v>0</v>
      </c>
      <c r="D351" s="655"/>
      <c r="E351" s="902">
        <v>0</v>
      </c>
      <c r="F351" s="902">
        <v>0</v>
      </c>
      <c r="G351" s="1049"/>
      <c r="H351" s="1047"/>
      <c r="I351" s="1048" t="s">
        <v>2611</v>
      </c>
      <c r="J351" s="1048"/>
      <c r="K351" s="1048"/>
      <c r="L351" s="1048"/>
      <c r="M351" s="1048" t="s">
        <v>2611</v>
      </c>
      <c r="N351" s="1048" t="s">
        <v>2611</v>
      </c>
      <c r="O351" s="1048"/>
      <c r="P351" s="1048"/>
      <c r="Q351" s="1048"/>
      <c r="R351" s="1048"/>
      <c r="S351" s="1048"/>
      <c r="T351" s="1048" t="s">
        <v>2611</v>
      </c>
      <c r="U351" s="1048" t="s">
        <v>2611</v>
      </c>
      <c r="V351" s="1048" t="s">
        <v>2611</v>
      </c>
      <c r="W351" s="1048"/>
      <c r="X351" s="1048" t="s">
        <v>2611</v>
      </c>
      <c r="Y351" s="1048"/>
      <c r="Z351" s="656" t="s">
        <v>2136</v>
      </c>
      <c r="AA351" s="182" t="s">
        <v>2611</v>
      </c>
      <c r="AB351" s="182">
        <v>1</v>
      </c>
      <c r="AC351" s="182" t="s">
        <v>2611</v>
      </c>
    </row>
    <row r="352" spans="1:29" s="182" customFormat="1" x14ac:dyDescent="0.25">
      <c r="A352" s="655">
        <v>0</v>
      </c>
      <c r="B352" s="655">
        <v>0</v>
      </c>
      <c r="C352" s="655">
        <v>0</v>
      </c>
      <c r="D352" s="655"/>
      <c r="E352" s="902">
        <v>0</v>
      </c>
      <c r="F352" s="902">
        <v>0</v>
      </c>
      <c r="G352" s="1049"/>
      <c r="H352" s="1047"/>
      <c r="I352" s="1048" t="s">
        <v>2611</v>
      </c>
      <c r="J352" s="1048"/>
      <c r="K352" s="1048"/>
      <c r="L352" s="1048"/>
      <c r="M352" s="1048" t="s">
        <v>2611</v>
      </c>
      <c r="N352" s="1048" t="s">
        <v>2611</v>
      </c>
      <c r="O352" s="1048"/>
      <c r="P352" s="1048"/>
      <c r="Q352" s="1048"/>
      <c r="R352" s="1048"/>
      <c r="S352" s="1048"/>
      <c r="T352" s="1048" t="s">
        <v>2611</v>
      </c>
      <c r="U352" s="1048" t="s">
        <v>2611</v>
      </c>
      <c r="V352" s="1048" t="s">
        <v>2611</v>
      </c>
      <c r="W352" s="1048"/>
      <c r="X352" s="1048" t="s">
        <v>2611</v>
      </c>
      <c r="Y352" s="1048"/>
      <c r="Z352" s="656" t="s">
        <v>2136</v>
      </c>
      <c r="AA352" s="182" t="s">
        <v>2611</v>
      </c>
      <c r="AB352" s="182">
        <v>1</v>
      </c>
      <c r="AC352" s="182" t="s">
        <v>2611</v>
      </c>
    </row>
    <row r="353" spans="1:29" s="182" customFormat="1" x14ac:dyDescent="0.25">
      <c r="A353" s="655">
        <v>0</v>
      </c>
      <c r="B353" s="655">
        <v>0</v>
      </c>
      <c r="C353" s="655">
        <v>0</v>
      </c>
      <c r="D353" s="655"/>
      <c r="E353" s="902">
        <v>0</v>
      </c>
      <c r="F353" s="902">
        <v>0</v>
      </c>
      <c r="G353" s="1049"/>
      <c r="H353" s="1047"/>
      <c r="I353" s="1048" t="s">
        <v>2611</v>
      </c>
      <c r="J353" s="1048"/>
      <c r="K353" s="1048"/>
      <c r="L353" s="1048"/>
      <c r="M353" s="1048" t="s">
        <v>2611</v>
      </c>
      <c r="N353" s="1048" t="s">
        <v>2611</v>
      </c>
      <c r="O353" s="1048"/>
      <c r="P353" s="1048"/>
      <c r="Q353" s="1048"/>
      <c r="R353" s="1048"/>
      <c r="S353" s="1048"/>
      <c r="T353" s="1048" t="s">
        <v>2611</v>
      </c>
      <c r="U353" s="1048" t="s">
        <v>2611</v>
      </c>
      <c r="V353" s="1048" t="s">
        <v>2611</v>
      </c>
      <c r="W353" s="1048"/>
      <c r="X353" s="1048" t="s">
        <v>2611</v>
      </c>
      <c r="Y353" s="1048"/>
      <c r="Z353" s="656" t="s">
        <v>2136</v>
      </c>
      <c r="AA353" s="182" t="s">
        <v>2611</v>
      </c>
      <c r="AB353" s="182">
        <v>1</v>
      </c>
      <c r="AC353" s="182" t="s">
        <v>2611</v>
      </c>
    </row>
    <row r="354" spans="1:29" s="182" customFormat="1" x14ac:dyDescent="0.25">
      <c r="A354" s="655">
        <v>0</v>
      </c>
      <c r="B354" s="655">
        <v>0</v>
      </c>
      <c r="C354" s="655">
        <v>0</v>
      </c>
      <c r="D354" s="655"/>
      <c r="E354" s="902">
        <v>0</v>
      </c>
      <c r="F354" s="902">
        <v>0</v>
      </c>
      <c r="G354" s="1049"/>
      <c r="H354" s="1047"/>
      <c r="I354" s="1048" t="s">
        <v>2611</v>
      </c>
      <c r="J354" s="1048"/>
      <c r="K354" s="1048"/>
      <c r="L354" s="1048"/>
      <c r="M354" s="1048" t="s">
        <v>2611</v>
      </c>
      <c r="N354" s="1048" t="s">
        <v>2611</v>
      </c>
      <c r="O354" s="1048"/>
      <c r="P354" s="1048"/>
      <c r="Q354" s="1048"/>
      <c r="R354" s="1048"/>
      <c r="S354" s="1048"/>
      <c r="T354" s="1048" t="s">
        <v>2611</v>
      </c>
      <c r="U354" s="1048" t="s">
        <v>2611</v>
      </c>
      <c r="V354" s="1048" t="s">
        <v>2611</v>
      </c>
      <c r="W354" s="1048"/>
      <c r="X354" s="1048" t="s">
        <v>2611</v>
      </c>
      <c r="Y354" s="1048"/>
      <c r="Z354" s="656" t="s">
        <v>2136</v>
      </c>
      <c r="AA354" s="182" t="s">
        <v>2611</v>
      </c>
      <c r="AB354" s="182">
        <v>1</v>
      </c>
      <c r="AC354" s="182" t="s">
        <v>2611</v>
      </c>
    </row>
    <row r="355" spans="1:29" s="182" customFormat="1" x14ac:dyDescent="0.25">
      <c r="A355" s="655">
        <v>0</v>
      </c>
      <c r="B355" s="655">
        <v>0</v>
      </c>
      <c r="C355" s="655">
        <v>0</v>
      </c>
      <c r="D355" s="655"/>
      <c r="E355" s="902">
        <v>0</v>
      </c>
      <c r="F355" s="902">
        <v>0</v>
      </c>
      <c r="G355" s="1049"/>
      <c r="H355" s="655"/>
      <c r="I355" s="1048" t="s">
        <v>2611</v>
      </c>
      <c r="J355" s="1048"/>
      <c r="K355" s="1048"/>
      <c r="L355" s="1048"/>
      <c r="M355" s="1048" t="s">
        <v>2611</v>
      </c>
      <c r="N355" s="1048" t="s">
        <v>2611</v>
      </c>
      <c r="O355" s="1048"/>
      <c r="P355" s="1048"/>
      <c r="Q355" s="1048"/>
      <c r="R355" s="1048"/>
      <c r="S355" s="1048"/>
      <c r="T355" s="1048" t="s">
        <v>2611</v>
      </c>
      <c r="U355" s="1048" t="s">
        <v>2611</v>
      </c>
      <c r="V355" s="1048" t="s">
        <v>2611</v>
      </c>
      <c r="W355" s="1048"/>
      <c r="X355" s="1048" t="s">
        <v>2611</v>
      </c>
      <c r="Y355" s="1048"/>
      <c r="Z355" s="656" t="s">
        <v>2136</v>
      </c>
      <c r="AA355" s="182" t="s">
        <v>2611</v>
      </c>
      <c r="AB355" s="182">
        <v>1</v>
      </c>
    </row>
    <row r="356" spans="1:29" s="182" customFormat="1" x14ac:dyDescent="0.25">
      <c r="A356" s="655">
        <v>0</v>
      </c>
      <c r="B356" s="655">
        <v>0</v>
      </c>
      <c r="C356" s="655">
        <v>0</v>
      </c>
      <c r="D356" s="655"/>
      <c r="E356" s="902">
        <v>0</v>
      </c>
      <c r="F356" s="902">
        <v>0</v>
      </c>
      <c r="G356" s="1049"/>
      <c r="H356" s="655"/>
      <c r="I356" s="1048" t="s">
        <v>2611</v>
      </c>
      <c r="J356" s="1048"/>
      <c r="K356" s="1048"/>
      <c r="L356" s="1048"/>
      <c r="M356" s="1048" t="s">
        <v>2611</v>
      </c>
      <c r="N356" s="1048" t="s">
        <v>2611</v>
      </c>
      <c r="O356" s="1048"/>
      <c r="P356" s="1048"/>
      <c r="Q356" s="1048"/>
      <c r="R356" s="1048"/>
      <c r="S356" s="1048"/>
      <c r="T356" s="1048" t="s">
        <v>2611</v>
      </c>
      <c r="U356" s="1048" t="s">
        <v>2611</v>
      </c>
      <c r="V356" s="1048" t="s">
        <v>2611</v>
      </c>
      <c r="W356" s="1048"/>
      <c r="X356" s="1048" t="s">
        <v>2611</v>
      </c>
      <c r="Y356" s="1048"/>
      <c r="Z356" s="656" t="s">
        <v>2136</v>
      </c>
      <c r="AA356" s="182" t="s">
        <v>2611</v>
      </c>
      <c r="AB356" s="182">
        <v>1</v>
      </c>
    </row>
    <row r="357" spans="1:29" x14ac:dyDescent="0.25">
      <c r="A357" s="655">
        <v>0</v>
      </c>
      <c r="B357" s="655">
        <v>0</v>
      </c>
      <c r="C357" s="655">
        <v>0</v>
      </c>
      <c r="D357" s="655"/>
      <c r="E357" s="902">
        <v>0</v>
      </c>
      <c r="F357" s="902">
        <v>0</v>
      </c>
      <c r="G357" s="1049"/>
      <c r="H357" s="655"/>
      <c r="I357" s="1048" t="s">
        <v>2611</v>
      </c>
      <c r="J357" s="1048"/>
      <c r="K357" s="1048"/>
      <c r="L357" s="1048"/>
      <c r="M357" s="1048" t="s">
        <v>2611</v>
      </c>
      <c r="N357" s="1048" t="s">
        <v>2611</v>
      </c>
      <c r="O357" s="1048"/>
      <c r="P357" s="1048"/>
      <c r="Q357" s="1048"/>
      <c r="R357" s="1048"/>
      <c r="S357" s="1048"/>
      <c r="T357" s="1048" t="s">
        <v>2611</v>
      </c>
      <c r="U357" s="1048" t="s">
        <v>2611</v>
      </c>
      <c r="V357" s="1048" t="s">
        <v>2611</v>
      </c>
      <c r="W357" s="1048"/>
      <c r="X357" s="1048" t="s">
        <v>2611</v>
      </c>
      <c r="Y357" s="1048"/>
      <c r="Z357" s="656" t="s">
        <v>2136</v>
      </c>
      <c r="AA357" s="182" t="s">
        <v>2611</v>
      </c>
      <c r="AB357" s="182">
        <v>1</v>
      </c>
    </row>
    <row r="358" spans="1:29" x14ac:dyDescent="0.25">
      <c r="A358" s="655">
        <v>0</v>
      </c>
      <c r="B358" s="655">
        <v>0</v>
      </c>
      <c r="C358" s="655">
        <v>0</v>
      </c>
      <c r="D358" s="655"/>
      <c r="E358" s="902">
        <v>0</v>
      </c>
      <c r="F358" s="902">
        <v>0</v>
      </c>
      <c r="G358" s="1049"/>
      <c r="H358" s="655"/>
      <c r="I358" s="1048" t="s">
        <v>2611</v>
      </c>
      <c r="J358" s="1048"/>
      <c r="K358" s="1048"/>
      <c r="L358" s="1048"/>
      <c r="M358" s="1048" t="s">
        <v>2611</v>
      </c>
      <c r="N358" s="1048" t="s">
        <v>2611</v>
      </c>
      <c r="O358" s="1048"/>
      <c r="P358" s="1048"/>
      <c r="Q358" s="1048"/>
      <c r="R358" s="1048"/>
      <c r="S358" s="1048"/>
      <c r="T358" s="1048" t="s">
        <v>2611</v>
      </c>
      <c r="U358" s="1048" t="s">
        <v>2611</v>
      </c>
      <c r="V358" s="1048" t="s">
        <v>2611</v>
      </c>
      <c r="W358" s="1048"/>
      <c r="X358" s="1048" t="s">
        <v>2611</v>
      </c>
      <c r="Y358" s="1048"/>
      <c r="Z358" s="656" t="s">
        <v>2136</v>
      </c>
      <c r="AA358" s="182" t="s">
        <v>2611</v>
      </c>
      <c r="AB358" s="182">
        <v>1</v>
      </c>
    </row>
    <row r="359" spans="1:29" x14ac:dyDescent="0.25">
      <c r="A359" s="655">
        <v>0</v>
      </c>
      <c r="B359" s="655">
        <v>0</v>
      </c>
      <c r="C359" s="655">
        <v>0</v>
      </c>
      <c r="D359" s="655"/>
      <c r="E359" s="902">
        <v>0</v>
      </c>
      <c r="F359" s="902">
        <v>0</v>
      </c>
      <c r="G359" s="1049"/>
      <c r="H359" s="655"/>
      <c r="I359" s="1048" t="s">
        <v>2611</v>
      </c>
      <c r="J359" s="1048"/>
      <c r="K359" s="1048"/>
      <c r="L359" s="1048"/>
      <c r="M359" s="1048" t="s">
        <v>2611</v>
      </c>
      <c r="N359" s="1048" t="s">
        <v>2611</v>
      </c>
      <c r="O359" s="1048"/>
      <c r="P359" s="1048"/>
      <c r="Q359" s="1048"/>
      <c r="R359" s="1048"/>
      <c r="S359" s="1048"/>
      <c r="T359" s="1048" t="s">
        <v>2611</v>
      </c>
      <c r="U359" s="1048" t="s">
        <v>2611</v>
      </c>
      <c r="V359" s="1048" t="s">
        <v>2611</v>
      </c>
      <c r="W359" s="1048"/>
      <c r="X359" s="1048" t="s">
        <v>2611</v>
      </c>
      <c r="Y359" s="1048"/>
      <c r="Z359" s="656" t="s">
        <v>2136</v>
      </c>
      <c r="AA359" s="182" t="s">
        <v>2611</v>
      </c>
      <c r="AB359" s="182">
        <v>1</v>
      </c>
    </row>
    <row r="360" spans="1:29" x14ac:dyDescent="0.25">
      <c r="A360" s="655">
        <v>0</v>
      </c>
      <c r="B360" s="655">
        <v>0</v>
      </c>
      <c r="C360" s="655">
        <v>0</v>
      </c>
      <c r="D360" s="655"/>
      <c r="E360" s="902">
        <v>0</v>
      </c>
      <c r="F360" s="902">
        <v>0</v>
      </c>
      <c r="G360" s="1049"/>
      <c r="H360" s="655"/>
      <c r="I360" s="1048" t="s">
        <v>2611</v>
      </c>
      <c r="J360" s="1048"/>
      <c r="K360" s="1048"/>
      <c r="L360" s="1048"/>
      <c r="M360" s="1048" t="s">
        <v>2611</v>
      </c>
      <c r="N360" s="1048" t="s">
        <v>2611</v>
      </c>
      <c r="O360" s="1048"/>
      <c r="P360" s="1048"/>
      <c r="Q360" s="1048"/>
      <c r="R360" s="1048"/>
      <c r="S360" s="1048"/>
      <c r="T360" s="1048" t="s">
        <v>2611</v>
      </c>
      <c r="U360" s="1048" t="s">
        <v>2611</v>
      </c>
      <c r="V360" s="1048" t="s">
        <v>2611</v>
      </c>
      <c r="W360" s="1048"/>
      <c r="X360" s="1048" t="s">
        <v>2611</v>
      </c>
      <c r="Y360" s="1048"/>
      <c r="Z360" s="656" t="s">
        <v>2136</v>
      </c>
      <c r="AA360" s="182" t="s">
        <v>2611</v>
      </c>
      <c r="AB360" s="182">
        <v>1</v>
      </c>
    </row>
    <row r="361" spans="1:29" x14ac:dyDescent="0.25">
      <c r="A361" s="655">
        <v>0</v>
      </c>
      <c r="B361" s="655">
        <v>0</v>
      </c>
      <c r="C361" s="655">
        <v>0</v>
      </c>
      <c r="D361" s="655"/>
      <c r="E361" s="902">
        <v>0</v>
      </c>
      <c r="F361" s="902">
        <v>0</v>
      </c>
      <c r="G361" s="1049"/>
      <c r="H361" s="655"/>
      <c r="I361" s="1048" t="s">
        <v>2611</v>
      </c>
      <c r="J361" s="1048"/>
      <c r="K361" s="1048"/>
      <c r="L361" s="1048"/>
      <c r="M361" s="1048" t="s">
        <v>2611</v>
      </c>
      <c r="N361" s="1048" t="s">
        <v>2611</v>
      </c>
      <c r="O361" s="1048"/>
      <c r="P361" s="1048"/>
      <c r="Q361" s="1048"/>
      <c r="R361" s="1048"/>
      <c r="S361" s="1048"/>
      <c r="T361" s="1048" t="s">
        <v>2611</v>
      </c>
      <c r="U361" s="1048" t="s">
        <v>2611</v>
      </c>
      <c r="V361" s="1048" t="s">
        <v>2611</v>
      </c>
      <c r="W361" s="1048"/>
      <c r="X361" s="1048" t="s">
        <v>2611</v>
      </c>
      <c r="Y361" s="1048"/>
      <c r="Z361" s="656" t="s">
        <v>2136</v>
      </c>
      <c r="AA361" s="182" t="s">
        <v>2611</v>
      </c>
      <c r="AB361" s="182">
        <v>1</v>
      </c>
    </row>
    <row r="362" spans="1:29" x14ac:dyDescent="0.25">
      <c r="A362" s="655">
        <v>0</v>
      </c>
      <c r="B362" s="655">
        <v>0</v>
      </c>
      <c r="C362" s="655">
        <v>0</v>
      </c>
      <c r="D362" s="655"/>
      <c r="E362" s="902">
        <v>0</v>
      </c>
      <c r="F362" s="902">
        <v>0</v>
      </c>
      <c r="G362" s="1049"/>
      <c r="H362" s="655"/>
      <c r="I362" s="1048" t="s">
        <v>2611</v>
      </c>
      <c r="J362" s="1048"/>
      <c r="K362" s="1048"/>
      <c r="L362" s="1048"/>
      <c r="M362" s="1048" t="s">
        <v>2611</v>
      </c>
      <c r="N362" s="1048" t="s">
        <v>2611</v>
      </c>
      <c r="O362" s="1048"/>
      <c r="P362" s="1048"/>
      <c r="Q362" s="1048"/>
      <c r="R362" s="1048"/>
      <c r="S362" s="1048"/>
      <c r="T362" s="1048" t="s">
        <v>2611</v>
      </c>
      <c r="U362" s="1048" t="s">
        <v>2611</v>
      </c>
      <c r="V362" s="1048" t="s">
        <v>2611</v>
      </c>
      <c r="W362" s="1048"/>
      <c r="X362" s="1048" t="s">
        <v>2611</v>
      </c>
      <c r="Y362" s="1048"/>
      <c r="Z362" s="656" t="s">
        <v>2136</v>
      </c>
      <c r="AA362" s="182" t="s">
        <v>2611</v>
      </c>
      <c r="AB362" s="182">
        <v>1</v>
      </c>
    </row>
    <row r="363" spans="1:29" x14ac:dyDescent="0.25">
      <c r="A363" s="655">
        <v>0</v>
      </c>
      <c r="B363" s="655">
        <v>0</v>
      </c>
      <c r="C363" s="655">
        <v>0</v>
      </c>
      <c r="D363" s="655"/>
      <c r="E363" s="902">
        <v>0</v>
      </c>
      <c r="F363" s="902">
        <v>0</v>
      </c>
      <c r="G363" s="1049"/>
      <c r="H363" s="655"/>
      <c r="I363" s="1048" t="s">
        <v>2611</v>
      </c>
      <c r="J363" s="1048"/>
      <c r="K363" s="1048"/>
      <c r="L363" s="1048"/>
      <c r="M363" s="1048" t="s">
        <v>2611</v>
      </c>
      <c r="N363" s="1048" t="s">
        <v>2611</v>
      </c>
      <c r="O363" s="1048"/>
      <c r="P363" s="1048"/>
      <c r="Q363" s="1048"/>
      <c r="R363" s="1048"/>
      <c r="S363" s="1048"/>
      <c r="T363" s="1048" t="s">
        <v>2611</v>
      </c>
      <c r="U363" s="1048" t="s">
        <v>2611</v>
      </c>
      <c r="V363" s="1048" t="s">
        <v>2611</v>
      </c>
      <c r="W363" s="1048"/>
      <c r="X363" s="1048" t="s">
        <v>2611</v>
      </c>
      <c r="Y363" s="1048"/>
      <c r="Z363" s="656" t="s">
        <v>2136</v>
      </c>
      <c r="AA363" s="182" t="s">
        <v>2611</v>
      </c>
      <c r="AB363" s="182">
        <v>1</v>
      </c>
    </row>
    <row r="364" spans="1:29" x14ac:dyDescent="0.25">
      <c r="A364" s="655">
        <v>0</v>
      </c>
      <c r="B364" s="655">
        <v>0</v>
      </c>
      <c r="C364" s="655">
        <v>0</v>
      </c>
      <c r="D364" s="655"/>
      <c r="E364" s="902">
        <v>0</v>
      </c>
      <c r="F364" s="902">
        <v>0</v>
      </c>
      <c r="G364" s="1049"/>
      <c r="H364" s="655"/>
      <c r="I364" s="1048" t="s">
        <v>2611</v>
      </c>
      <c r="J364" s="1048"/>
      <c r="K364" s="1048"/>
      <c r="L364" s="1048"/>
      <c r="M364" s="1048" t="s">
        <v>2611</v>
      </c>
      <c r="N364" s="1048" t="s">
        <v>2611</v>
      </c>
      <c r="O364" s="1048"/>
      <c r="P364" s="1048"/>
      <c r="Q364" s="1048"/>
      <c r="R364" s="1048"/>
      <c r="S364" s="1048"/>
      <c r="T364" s="1048" t="s">
        <v>2611</v>
      </c>
      <c r="U364" s="1048" t="s">
        <v>2611</v>
      </c>
      <c r="V364" s="1048" t="s">
        <v>2611</v>
      </c>
      <c r="W364" s="1048"/>
      <c r="X364" s="1048" t="s">
        <v>2611</v>
      </c>
      <c r="Y364" s="1048"/>
      <c r="Z364" s="656" t="s">
        <v>2136</v>
      </c>
      <c r="AA364" s="182" t="s">
        <v>2611</v>
      </c>
      <c r="AB364" s="182">
        <v>1</v>
      </c>
    </row>
    <row r="365" spans="1:29" x14ac:dyDescent="0.25">
      <c r="A365" s="655">
        <v>0</v>
      </c>
      <c r="B365" s="655">
        <v>0</v>
      </c>
      <c r="C365" s="655">
        <v>0</v>
      </c>
      <c r="D365" s="655"/>
      <c r="E365" s="902">
        <v>0</v>
      </c>
      <c r="F365" s="902">
        <v>0</v>
      </c>
      <c r="G365" s="1049"/>
      <c r="H365" s="655"/>
      <c r="I365" s="1048" t="s">
        <v>2611</v>
      </c>
      <c r="J365" s="1048"/>
      <c r="K365" s="1048"/>
      <c r="L365" s="1048"/>
      <c r="M365" s="1048" t="s">
        <v>2611</v>
      </c>
      <c r="N365" s="1048" t="s">
        <v>2611</v>
      </c>
      <c r="O365" s="1048"/>
      <c r="P365" s="1048"/>
      <c r="Q365" s="1048"/>
      <c r="R365" s="1048"/>
      <c r="S365" s="1048"/>
      <c r="T365" s="1048" t="s">
        <v>2611</v>
      </c>
      <c r="U365" s="1048" t="s">
        <v>2611</v>
      </c>
      <c r="V365" s="1048" t="s">
        <v>2611</v>
      </c>
      <c r="W365" s="1048"/>
      <c r="X365" s="1048" t="s">
        <v>2611</v>
      </c>
      <c r="Y365" s="1048"/>
      <c r="Z365" s="656" t="s">
        <v>2136</v>
      </c>
      <c r="AA365" s="182" t="s">
        <v>2611</v>
      </c>
      <c r="AB365" s="182">
        <v>1</v>
      </c>
    </row>
    <row r="366" spans="1:29" x14ac:dyDescent="0.25">
      <c r="A366" s="655">
        <v>0</v>
      </c>
      <c r="B366" s="655">
        <v>0</v>
      </c>
      <c r="C366" s="655">
        <v>0</v>
      </c>
      <c r="D366" s="655"/>
      <c r="E366" s="902">
        <v>0</v>
      </c>
      <c r="F366" s="902">
        <v>0</v>
      </c>
      <c r="G366" s="1049"/>
      <c r="H366" s="655"/>
      <c r="I366" s="1048" t="s">
        <v>2611</v>
      </c>
      <c r="J366" s="1048"/>
      <c r="K366" s="1048"/>
      <c r="L366" s="1048"/>
      <c r="M366" s="1048" t="s">
        <v>2611</v>
      </c>
      <c r="N366" s="1048" t="s">
        <v>2611</v>
      </c>
      <c r="O366" s="1048"/>
      <c r="P366" s="1048"/>
      <c r="Q366" s="1048"/>
      <c r="R366" s="1048"/>
      <c r="S366" s="1048"/>
      <c r="T366" s="1048" t="s">
        <v>2611</v>
      </c>
      <c r="U366" s="1048" t="s">
        <v>2611</v>
      </c>
      <c r="V366" s="1048" t="s">
        <v>2611</v>
      </c>
      <c r="W366" s="1048"/>
      <c r="X366" s="1048" t="s">
        <v>2611</v>
      </c>
      <c r="Y366" s="1048"/>
      <c r="Z366" s="656" t="s">
        <v>2136</v>
      </c>
      <c r="AA366" s="182" t="s">
        <v>2611</v>
      </c>
      <c r="AB366" s="182">
        <v>1</v>
      </c>
    </row>
    <row r="367" spans="1:29" x14ac:dyDescent="0.25">
      <c r="A367" s="655">
        <v>0</v>
      </c>
      <c r="B367" s="655">
        <v>0</v>
      </c>
      <c r="C367" s="655">
        <v>0</v>
      </c>
      <c r="D367" s="655"/>
      <c r="E367" s="902">
        <v>0</v>
      </c>
      <c r="F367" s="902">
        <v>0</v>
      </c>
      <c r="G367" s="1049"/>
      <c r="H367" s="655"/>
      <c r="I367" s="1048" t="s">
        <v>2611</v>
      </c>
      <c r="J367" s="1048"/>
      <c r="K367" s="1048"/>
      <c r="L367" s="1048"/>
      <c r="M367" s="1048" t="s">
        <v>2611</v>
      </c>
      <c r="N367" s="1048" t="s">
        <v>2611</v>
      </c>
      <c r="O367" s="1048"/>
      <c r="P367" s="1048"/>
      <c r="Q367" s="1048"/>
      <c r="R367" s="1048"/>
      <c r="S367" s="1048"/>
      <c r="T367" s="1048" t="s">
        <v>2611</v>
      </c>
      <c r="U367" s="1048" t="s">
        <v>2611</v>
      </c>
      <c r="V367" s="1048" t="s">
        <v>2611</v>
      </c>
      <c r="W367" s="1048"/>
      <c r="X367" s="1048" t="s">
        <v>2611</v>
      </c>
      <c r="Y367" s="1048"/>
      <c r="Z367" s="656" t="s">
        <v>2136</v>
      </c>
      <c r="AA367" s="182" t="s">
        <v>2611</v>
      </c>
      <c r="AB367" s="182">
        <v>1</v>
      </c>
    </row>
    <row r="368" spans="1:29" x14ac:dyDescent="0.25">
      <c r="A368" s="655">
        <v>0</v>
      </c>
      <c r="B368" s="655">
        <v>0</v>
      </c>
      <c r="C368" s="655">
        <v>0</v>
      </c>
      <c r="D368" s="655"/>
      <c r="E368" s="902">
        <v>0</v>
      </c>
      <c r="F368" s="902">
        <v>0</v>
      </c>
      <c r="G368" s="1049"/>
      <c r="H368" s="655"/>
      <c r="I368" s="1048" t="s">
        <v>2611</v>
      </c>
      <c r="J368" s="1048"/>
      <c r="K368" s="1048"/>
      <c r="L368" s="1048"/>
      <c r="M368" s="1048" t="s">
        <v>2611</v>
      </c>
      <c r="N368" s="1048" t="s">
        <v>2611</v>
      </c>
      <c r="O368" s="1048"/>
      <c r="P368" s="1048"/>
      <c r="Q368" s="1048"/>
      <c r="R368" s="1048"/>
      <c r="S368" s="1048"/>
      <c r="T368" s="1048" t="s">
        <v>2611</v>
      </c>
      <c r="U368" s="1048" t="s">
        <v>2611</v>
      </c>
      <c r="V368" s="1048" t="s">
        <v>2611</v>
      </c>
      <c r="W368" s="1048"/>
      <c r="X368" s="1048" t="s">
        <v>2611</v>
      </c>
      <c r="Y368" s="1048"/>
      <c r="Z368" s="656" t="s">
        <v>2136</v>
      </c>
      <c r="AA368" s="182" t="s">
        <v>2611</v>
      </c>
      <c r="AB368" s="182">
        <v>1</v>
      </c>
    </row>
    <row r="369" spans="1:28" x14ac:dyDescent="0.25">
      <c r="A369" s="655">
        <v>0</v>
      </c>
      <c r="B369" s="655">
        <v>0</v>
      </c>
      <c r="C369" s="655">
        <v>0</v>
      </c>
      <c r="D369" s="655"/>
      <c r="E369" s="902">
        <v>0</v>
      </c>
      <c r="F369" s="902">
        <v>0</v>
      </c>
      <c r="G369" s="1049"/>
      <c r="H369" s="655"/>
      <c r="I369" s="1048" t="s">
        <v>2611</v>
      </c>
      <c r="J369" s="1048"/>
      <c r="K369" s="1048"/>
      <c r="L369" s="1048"/>
      <c r="M369" s="1048" t="s">
        <v>2611</v>
      </c>
      <c r="N369" s="1048" t="s">
        <v>2611</v>
      </c>
      <c r="O369" s="1048"/>
      <c r="P369" s="1048"/>
      <c r="Q369" s="1048"/>
      <c r="R369" s="1048"/>
      <c r="S369" s="1048"/>
      <c r="T369" s="1048" t="s">
        <v>2611</v>
      </c>
      <c r="U369" s="1048" t="s">
        <v>2611</v>
      </c>
      <c r="V369" s="1048" t="s">
        <v>2611</v>
      </c>
      <c r="W369" s="1048"/>
      <c r="X369" s="1048" t="s">
        <v>2611</v>
      </c>
      <c r="Y369" s="1048"/>
      <c r="Z369" s="656" t="s">
        <v>2136</v>
      </c>
      <c r="AA369" s="182" t="s">
        <v>2611</v>
      </c>
      <c r="AB369" s="182">
        <v>1</v>
      </c>
    </row>
    <row r="370" spans="1:28" x14ac:dyDescent="0.25">
      <c r="A370" s="655">
        <v>0</v>
      </c>
      <c r="B370" s="655">
        <v>0</v>
      </c>
      <c r="C370" s="655">
        <v>0</v>
      </c>
      <c r="D370" s="655"/>
      <c r="E370" s="902">
        <v>0</v>
      </c>
      <c r="F370" s="902">
        <v>0</v>
      </c>
      <c r="G370" s="1049"/>
      <c r="H370" s="655"/>
      <c r="I370" s="1048" t="s">
        <v>2611</v>
      </c>
      <c r="J370" s="1048"/>
      <c r="K370" s="1048"/>
      <c r="L370" s="1048"/>
      <c r="M370" s="1048" t="s">
        <v>2611</v>
      </c>
      <c r="N370" s="1048" t="s">
        <v>2611</v>
      </c>
      <c r="O370" s="1048"/>
      <c r="P370" s="1048"/>
      <c r="Q370" s="1048"/>
      <c r="R370" s="1048"/>
      <c r="S370" s="1048"/>
      <c r="T370" s="1048" t="s">
        <v>2611</v>
      </c>
      <c r="U370" s="1048" t="s">
        <v>2611</v>
      </c>
      <c r="V370" s="1048" t="s">
        <v>2611</v>
      </c>
      <c r="W370" s="1048"/>
      <c r="X370" s="1048" t="s">
        <v>2611</v>
      </c>
      <c r="Y370" s="1048"/>
      <c r="Z370" s="656" t="s">
        <v>2136</v>
      </c>
      <c r="AA370" s="182" t="s">
        <v>2611</v>
      </c>
      <c r="AB370" s="182">
        <v>1</v>
      </c>
    </row>
    <row r="371" spans="1:28" x14ac:dyDescent="0.25">
      <c r="A371" s="655">
        <v>0</v>
      </c>
      <c r="B371" s="655">
        <v>0</v>
      </c>
      <c r="C371" s="655">
        <v>0</v>
      </c>
      <c r="D371" s="655"/>
      <c r="E371" s="902">
        <v>0</v>
      </c>
      <c r="F371" s="902">
        <v>0</v>
      </c>
      <c r="G371" s="1049"/>
      <c r="H371" s="655"/>
      <c r="I371" s="1048" t="s">
        <v>2611</v>
      </c>
      <c r="J371" s="1048"/>
      <c r="K371" s="1048"/>
      <c r="L371" s="1048"/>
      <c r="M371" s="1048" t="s">
        <v>2611</v>
      </c>
      <c r="N371" s="1048" t="s">
        <v>2611</v>
      </c>
      <c r="O371" s="1048"/>
      <c r="P371" s="1048"/>
      <c r="Q371" s="1048"/>
      <c r="R371" s="1048"/>
      <c r="S371" s="1048"/>
      <c r="T371" s="1048" t="s">
        <v>2611</v>
      </c>
      <c r="U371" s="1048" t="s">
        <v>2611</v>
      </c>
      <c r="V371" s="1048" t="s">
        <v>2611</v>
      </c>
      <c r="W371" s="1048"/>
      <c r="X371" s="1048" t="s">
        <v>2611</v>
      </c>
      <c r="Y371" s="1048"/>
      <c r="Z371" s="656" t="s">
        <v>2136</v>
      </c>
      <c r="AA371" s="182" t="s">
        <v>2611</v>
      </c>
      <c r="AB371" s="182">
        <v>1</v>
      </c>
    </row>
    <row r="372" spans="1:28" x14ac:dyDescent="0.25">
      <c r="A372" s="655">
        <v>0</v>
      </c>
      <c r="B372" s="655">
        <v>0</v>
      </c>
      <c r="C372" s="655">
        <v>0</v>
      </c>
      <c r="D372" s="655"/>
      <c r="E372" s="902">
        <v>0</v>
      </c>
      <c r="F372" s="902">
        <v>0</v>
      </c>
      <c r="G372" s="1049"/>
      <c r="H372" s="655"/>
      <c r="I372" s="1048" t="s">
        <v>2611</v>
      </c>
      <c r="J372" s="1048"/>
      <c r="K372" s="1048"/>
      <c r="L372" s="1048"/>
      <c r="M372" s="1048" t="s">
        <v>2611</v>
      </c>
      <c r="N372" s="1048" t="s">
        <v>2611</v>
      </c>
      <c r="O372" s="1048"/>
      <c r="P372" s="1048"/>
      <c r="Q372" s="1048"/>
      <c r="R372" s="1048"/>
      <c r="S372" s="1048"/>
      <c r="T372" s="1048" t="s">
        <v>2611</v>
      </c>
      <c r="U372" s="1048" t="s">
        <v>2611</v>
      </c>
      <c r="V372" s="1048" t="s">
        <v>2611</v>
      </c>
      <c r="W372" s="1048"/>
      <c r="X372" s="1048" t="s">
        <v>2611</v>
      </c>
      <c r="Y372" s="1048"/>
      <c r="Z372" s="656" t="s">
        <v>2136</v>
      </c>
      <c r="AA372" s="182" t="s">
        <v>2611</v>
      </c>
      <c r="AB372" s="182">
        <v>1</v>
      </c>
    </row>
    <row r="373" spans="1:28" x14ac:dyDescent="0.25">
      <c r="A373" s="655">
        <v>0</v>
      </c>
      <c r="B373" s="655">
        <v>0</v>
      </c>
      <c r="C373" s="655">
        <v>0</v>
      </c>
      <c r="D373" s="655"/>
      <c r="E373" s="902">
        <v>0</v>
      </c>
      <c r="F373" s="902">
        <v>0</v>
      </c>
      <c r="G373" s="1049"/>
      <c r="H373" s="655"/>
      <c r="I373" s="1048" t="s">
        <v>2611</v>
      </c>
      <c r="J373" s="1048"/>
      <c r="K373" s="1048"/>
      <c r="L373" s="1048"/>
      <c r="M373" s="1048" t="s">
        <v>2611</v>
      </c>
      <c r="N373" s="1048" t="s">
        <v>2611</v>
      </c>
      <c r="O373" s="1048"/>
      <c r="P373" s="1048"/>
      <c r="Q373" s="1048"/>
      <c r="R373" s="1048"/>
      <c r="S373" s="1048"/>
      <c r="T373" s="1048" t="s">
        <v>2611</v>
      </c>
      <c r="U373" s="1048" t="s">
        <v>2611</v>
      </c>
      <c r="V373" s="1048" t="s">
        <v>2611</v>
      </c>
      <c r="W373" s="1048"/>
      <c r="X373" s="1048" t="s">
        <v>2611</v>
      </c>
      <c r="Y373" s="1048"/>
      <c r="Z373" s="656" t="s">
        <v>2136</v>
      </c>
      <c r="AA373" s="182" t="s">
        <v>2611</v>
      </c>
      <c r="AB373" s="182">
        <v>1</v>
      </c>
    </row>
    <row r="374" spans="1:28" x14ac:dyDescent="0.25">
      <c r="A374" s="655">
        <v>0</v>
      </c>
      <c r="B374" s="655">
        <v>0</v>
      </c>
      <c r="C374" s="655">
        <v>0</v>
      </c>
      <c r="D374" s="655"/>
      <c r="E374" s="902">
        <v>0</v>
      </c>
      <c r="F374" s="902">
        <v>0</v>
      </c>
      <c r="G374" s="1049"/>
      <c r="H374" s="655"/>
      <c r="I374" s="1048" t="s">
        <v>2611</v>
      </c>
      <c r="J374" s="1048"/>
      <c r="K374" s="1048"/>
      <c r="L374" s="1048"/>
      <c r="M374" s="1048" t="s">
        <v>2611</v>
      </c>
      <c r="N374" s="1048" t="s">
        <v>2611</v>
      </c>
      <c r="O374" s="1048"/>
      <c r="P374" s="1048"/>
      <c r="Q374" s="1048"/>
      <c r="R374" s="1048"/>
      <c r="S374" s="1048"/>
      <c r="T374" s="1048" t="s">
        <v>2611</v>
      </c>
      <c r="U374" s="1048" t="s">
        <v>2611</v>
      </c>
      <c r="V374" s="1048" t="s">
        <v>2611</v>
      </c>
      <c r="W374" s="1048"/>
      <c r="X374" s="1048" t="s">
        <v>2611</v>
      </c>
      <c r="Y374" s="1048"/>
      <c r="Z374" s="656" t="s">
        <v>2136</v>
      </c>
      <c r="AA374" s="182" t="s">
        <v>2611</v>
      </c>
      <c r="AB374" s="182">
        <v>1</v>
      </c>
    </row>
    <row r="375" spans="1:28" x14ac:dyDescent="0.25">
      <c r="A375" s="655">
        <v>0</v>
      </c>
      <c r="B375" s="655">
        <v>0</v>
      </c>
      <c r="C375" s="655">
        <v>0</v>
      </c>
      <c r="D375" s="655"/>
      <c r="E375" s="902">
        <v>0</v>
      </c>
      <c r="F375" s="902">
        <v>0</v>
      </c>
      <c r="G375" s="1049"/>
      <c r="H375" s="655"/>
      <c r="I375" s="1048" t="s">
        <v>2611</v>
      </c>
      <c r="J375" s="1048"/>
      <c r="K375" s="1048"/>
      <c r="L375" s="1048"/>
      <c r="M375" s="1048" t="s">
        <v>2611</v>
      </c>
      <c r="N375" s="1048" t="s">
        <v>2611</v>
      </c>
      <c r="O375" s="1048"/>
      <c r="P375" s="1048"/>
      <c r="Q375" s="1048"/>
      <c r="R375" s="1048"/>
      <c r="S375" s="1048"/>
      <c r="T375" s="1048" t="s">
        <v>2611</v>
      </c>
      <c r="U375" s="1048" t="s">
        <v>2611</v>
      </c>
      <c r="V375" s="1048" t="s">
        <v>2611</v>
      </c>
      <c r="W375" s="1048"/>
      <c r="X375" s="1048" t="s">
        <v>2611</v>
      </c>
      <c r="Y375" s="1048"/>
      <c r="Z375" s="656" t="s">
        <v>2136</v>
      </c>
      <c r="AA375" s="182" t="s">
        <v>2611</v>
      </c>
      <c r="AB375" s="182">
        <v>1</v>
      </c>
    </row>
    <row r="376" spans="1:28" x14ac:dyDescent="0.25">
      <c r="A376" s="655">
        <v>0</v>
      </c>
      <c r="B376" s="655">
        <v>0</v>
      </c>
      <c r="C376" s="655">
        <v>0</v>
      </c>
      <c r="D376" s="655"/>
      <c r="E376" s="902">
        <v>0</v>
      </c>
      <c r="F376" s="902">
        <v>0</v>
      </c>
      <c r="G376" s="1049"/>
      <c r="H376" s="655"/>
      <c r="I376" s="1048" t="s">
        <v>2611</v>
      </c>
      <c r="J376" s="1048"/>
      <c r="K376" s="1048"/>
      <c r="L376" s="1048"/>
      <c r="M376" s="1048" t="s">
        <v>2611</v>
      </c>
      <c r="N376" s="1048" t="s">
        <v>2611</v>
      </c>
      <c r="O376" s="1048"/>
      <c r="P376" s="1048"/>
      <c r="Q376" s="1048"/>
      <c r="R376" s="1048"/>
      <c r="S376" s="1048"/>
      <c r="T376" s="1048" t="s">
        <v>2611</v>
      </c>
      <c r="U376" s="1048" t="s">
        <v>2611</v>
      </c>
      <c r="V376" s="1048" t="s">
        <v>2611</v>
      </c>
      <c r="W376" s="1048"/>
      <c r="X376" s="1048" t="s">
        <v>2611</v>
      </c>
      <c r="Y376" s="1048"/>
      <c r="Z376" s="656" t="s">
        <v>2136</v>
      </c>
      <c r="AA376" s="182" t="s">
        <v>2611</v>
      </c>
      <c r="AB376" s="182">
        <v>1</v>
      </c>
    </row>
    <row r="377" spans="1:28" x14ac:dyDescent="0.25">
      <c r="A377" s="655">
        <v>0</v>
      </c>
      <c r="B377" s="655">
        <v>0</v>
      </c>
      <c r="C377" s="655">
        <v>0</v>
      </c>
      <c r="D377" s="655"/>
      <c r="E377" s="902">
        <v>0</v>
      </c>
      <c r="F377" s="902">
        <v>0</v>
      </c>
      <c r="G377" s="1049"/>
      <c r="H377" s="655"/>
      <c r="I377" s="1048" t="s">
        <v>2611</v>
      </c>
      <c r="J377" s="1048"/>
      <c r="K377" s="1048"/>
      <c r="L377" s="1048"/>
      <c r="M377" s="1048" t="s">
        <v>2611</v>
      </c>
      <c r="N377" s="1048" t="s">
        <v>2611</v>
      </c>
      <c r="O377" s="1048"/>
      <c r="P377" s="1048"/>
      <c r="Q377" s="1048"/>
      <c r="R377" s="1048"/>
      <c r="S377" s="1048"/>
      <c r="T377" s="1048" t="s">
        <v>2611</v>
      </c>
      <c r="U377" s="1048" t="s">
        <v>2611</v>
      </c>
      <c r="V377" s="1048" t="s">
        <v>2611</v>
      </c>
      <c r="W377" s="1048"/>
      <c r="X377" s="1048" t="s">
        <v>2611</v>
      </c>
      <c r="Y377" s="1048"/>
      <c r="Z377" s="656" t="s">
        <v>2136</v>
      </c>
      <c r="AA377" s="182" t="s">
        <v>2611</v>
      </c>
      <c r="AB377" s="182">
        <v>1</v>
      </c>
    </row>
    <row r="378" spans="1:28" x14ac:dyDescent="0.25">
      <c r="A378" s="655">
        <v>0</v>
      </c>
      <c r="B378" s="655">
        <v>0</v>
      </c>
      <c r="C378" s="655">
        <v>0</v>
      </c>
      <c r="D378" s="655"/>
      <c r="E378" s="902">
        <v>0</v>
      </c>
      <c r="F378" s="902">
        <v>0</v>
      </c>
      <c r="G378" s="1049"/>
      <c r="H378" s="655"/>
      <c r="I378" s="1048" t="s">
        <v>2611</v>
      </c>
      <c r="J378" s="1048"/>
      <c r="K378" s="1048"/>
      <c r="L378" s="1048"/>
      <c r="M378" s="1048" t="s">
        <v>2611</v>
      </c>
      <c r="N378" s="1048" t="s">
        <v>2611</v>
      </c>
      <c r="O378" s="1048"/>
      <c r="P378" s="1048"/>
      <c r="Q378" s="1048"/>
      <c r="R378" s="1048"/>
      <c r="S378" s="1048"/>
      <c r="T378" s="1048" t="s">
        <v>2611</v>
      </c>
      <c r="U378" s="1048" t="s">
        <v>2611</v>
      </c>
      <c r="V378" s="1048" t="s">
        <v>2611</v>
      </c>
      <c r="W378" s="1048"/>
      <c r="X378" s="1048" t="s">
        <v>2611</v>
      </c>
      <c r="Y378" s="1048"/>
      <c r="Z378" s="656" t="s">
        <v>2136</v>
      </c>
      <c r="AA378" s="182" t="s">
        <v>2611</v>
      </c>
      <c r="AB378" s="182">
        <v>1</v>
      </c>
    </row>
    <row r="379" spans="1:28" x14ac:dyDescent="0.25">
      <c r="A379" s="655">
        <v>0</v>
      </c>
      <c r="B379" s="655">
        <v>0</v>
      </c>
      <c r="C379" s="655">
        <v>0</v>
      </c>
      <c r="D379" s="655"/>
      <c r="E379" s="902">
        <v>0</v>
      </c>
      <c r="F379" s="902">
        <v>0</v>
      </c>
      <c r="G379" s="1049"/>
      <c r="H379" s="655"/>
      <c r="I379" s="1048" t="s">
        <v>2611</v>
      </c>
      <c r="J379" s="1048"/>
      <c r="K379" s="1048"/>
      <c r="L379" s="1048"/>
      <c r="M379" s="1048" t="s">
        <v>2611</v>
      </c>
      <c r="N379" s="1048" t="s">
        <v>2611</v>
      </c>
      <c r="O379" s="1048"/>
      <c r="P379" s="1048"/>
      <c r="Q379" s="1048"/>
      <c r="R379" s="1048"/>
      <c r="S379" s="1048"/>
      <c r="T379" s="1048" t="s">
        <v>2611</v>
      </c>
      <c r="U379" s="1048" t="s">
        <v>2611</v>
      </c>
      <c r="V379" s="1048" t="s">
        <v>2611</v>
      </c>
      <c r="W379" s="1048"/>
      <c r="X379" s="1048" t="s">
        <v>2611</v>
      </c>
      <c r="Y379" s="1048"/>
      <c r="Z379" s="656" t="s">
        <v>2136</v>
      </c>
      <c r="AA379" s="182" t="s">
        <v>2611</v>
      </c>
      <c r="AB379" s="182">
        <v>1</v>
      </c>
    </row>
    <row r="380" spans="1:28" x14ac:dyDescent="0.25">
      <c r="A380" s="655">
        <v>0</v>
      </c>
      <c r="B380" s="655">
        <v>0</v>
      </c>
      <c r="C380" s="655">
        <v>0</v>
      </c>
      <c r="D380" s="655"/>
      <c r="E380" s="902">
        <v>0</v>
      </c>
      <c r="F380" s="902">
        <v>0</v>
      </c>
      <c r="G380" s="1049"/>
      <c r="H380" s="655"/>
      <c r="I380" s="1048" t="s">
        <v>2611</v>
      </c>
      <c r="J380" s="1048"/>
      <c r="K380" s="1048"/>
      <c r="L380" s="1048"/>
      <c r="M380" s="1048" t="s">
        <v>2611</v>
      </c>
      <c r="N380" s="1048" t="s">
        <v>2611</v>
      </c>
      <c r="O380" s="1048"/>
      <c r="P380" s="1048"/>
      <c r="Q380" s="1048"/>
      <c r="R380" s="1048"/>
      <c r="S380" s="1048"/>
      <c r="T380" s="1048" t="s">
        <v>2611</v>
      </c>
      <c r="U380" s="1048" t="s">
        <v>2611</v>
      </c>
      <c r="V380" s="1048" t="s">
        <v>2611</v>
      </c>
      <c r="W380" s="1048"/>
      <c r="X380" s="1048" t="s">
        <v>2611</v>
      </c>
      <c r="Y380" s="1048"/>
      <c r="Z380" s="656" t="s">
        <v>2136</v>
      </c>
      <c r="AA380" s="182" t="s">
        <v>2611</v>
      </c>
      <c r="AB380" s="182">
        <v>1</v>
      </c>
    </row>
    <row r="381" spans="1:28" x14ac:dyDescent="0.25">
      <c r="A381" s="655">
        <v>0</v>
      </c>
      <c r="B381" s="655">
        <v>0</v>
      </c>
      <c r="C381" s="655">
        <v>0</v>
      </c>
      <c r="D381" s="655"/>
      <c r="E381" s="902">
        <v>0</v>
      </c>
      <c r="F381" s="902">
        <v>0</v>
      </c>
      <c r="G381" s="1049"/>
      <c r="H381" s="655"/>
      <c r="I381" s="1048" t="s">
        <v>2611</v>
      </c>
      <c r="J381" s="1048"/>
      <c r="K381" s="1048"/>
      <c r="L381" s="1048"/>
      <c r="M381" s="1048" t="s">
        <v>2611</v>
      </c>
      <c r="N381" s="1048" t="s">
        <v>2611</v>
      </c>
      <c r="O381" s="1048"/>
      <c r="P381" s="1048"/>
      <c r="Q381" s="1048"/>
      <c r="R381" s="1048"/>
      <c r="S381" s="1048"/>
      <c r="T381" s="1048" t="s">
        <v>2611</v>
      </c>
      <c r="U381" s="1048" t="s">
        <v>2611</v>
      </c>
      <c r="V381" s="1048" t="s">
        <v>2611</v>
      </c>
      <c r="W381" s="1048"/>
      <c r="X381" s="1048" t="s">
        <v>2611</v>
      </c>
      <c r="Y381" s="1048"/>
      <c r="Z381" s="656" t="s">
        <v>2136</v>
      </c>
      <c r="AA381" s="182" t="s">
        <v>2611</v>
      </c>
      <c r="AB381" s="182">
        <v>1</v>
      </c>
    </row>
    <row r="382" spans="1:28" x14ac:dyDescent="0.25">
      <c r="A382" s="655">
        <v>0</v>
      </c>
      <c r="B382" s="655">
        <v>0</v>
      </c>
      <c r="C382" s="655">
        <v>0</v>
      </c>
      <c r="D382" s="655"/>
      <c r="E382" s="902">
        <v>0</v>
      </c>
      <c r="F382" s="902">
        <v>0</v>
      </c>
      <c r="G382" s="1049"/>
      <c r="H382" s="655"/>
      <c r="I382" s="1048" t="s">
        <v>2611</v>
      </c>
      <c r="J382" s="1048"/>
      <c r="K382" s="1048"/>
      <c r="L382" s="1048"/>
      <c r="M382" s="1048" t="s">
        <v>2611</v>
      </c>
      <c r="N382" s="1048" t="s">
        <v>2611</v>
      </c>
      <c r="O382" s="1048"/>
      <c r="P382" s="1048"/>
      <c r="Q382" s="1048"/>
      <c r="R382" s="1048"/>
      <c r="S382" s="1048"/>
      <c r="T382" s="1048" t="s">
        <v>2611</v>
      </c>
      <c r="U382" s="1048" t="s">
        <v>2611</v>
      </c>
      <c r="V382" s="1048" t="s">
        <v>2611</v>
      </c>
      <c r="W382" s="1048"/>
      <c r="X382" s="1048" t="s">
        <v>2611</v>
      </c>
      <c r="Y382" s="1048"/>
      <c r="Z382" s="656" t="s">
        <v>2136</v>
      </c>
      <c r="AA382" s="182" t="s">
        <v>2611</v>
      </c>
      <c r="AB382" s="182">
        <v>1</v>
      </c>
    </row>
    <row r="383" spans="1:28" x14ac:dyDescent="0.25">
      <c r="A383" s="655">
        <v>0</v>
      </c>
      <c r="B383" s="655">
        <v>0</v>
      </c>
      <c r="C383" s="655">
        <v>0</v>
      </c>
      <c r="D383" s="655"/>
      <c r="E383" s="902">
        <v>0</v>
      </c>
      <c r="F383" s="902">
        <v>0</v>
      </c>
      <c r="G383" s="1049"/>
      <c r="H383" s="655"/>
      <c r="I383" s="1048" t="s">
        <v>2611</v>
      </c>
      <c r="J383" s="1048"/>
      <c r="K383" s="1048"/>
      <c r="L383" s="1048"/>
      <c r="M383" s="1048" t="s">
        <v>2611</v>
      </c>
      <c r="N383" s="1048" t="s">
        <v>2611</v>
      </c>
      <c r="O383" s="1048"/>
      <c r="P383" s="1048"/>
      <c r="Q383" s="1048"/>
      <c r="R383" s="1048"/>
      <c r="S383" s="1048"/>
      <c r="T383" s="1048" t="s">
        <v>2611</v>
      </c>
      <c r="U383" s="1048" t="s">
        <v>2611</v>
      </c>
      <c r="V383" s="1048" t="s">
        <v>2611</v>
      </c>
      <c r="W383" s="1048"/>
      <c r="X383" s="1048" t="s">
        <v>2611</v>
      </c>
      <c r="Y383" s="1048"/>
      <c r="Z383" s="656" t="s">
        <v>2136</v>
      </c>
      <c r="AA383" s="182" t="s">
        <v>2611</v>
      </c>
      <c r="AB383" s="182">
        <v>1</v>
      </c>
    </row>
    <row r="384" spans="1:28" x14ac:dyDescent="0.25">
      <c r="A384" s="655">
        <v>0</v>
      </c>
      <c r="B384" s="655">
        <v>0</v>
      </c>
      <c r="C384" s="655">
        <v>0</v>
      </c>
      <c r="D384" s="655"/>
      <c r="E384" s="902">
        <v>0</v>
      </c>
      <c r="F384" s="902">
        <v>0</v>
      </c>
      <c r="G384" s="1049"/>
      <c r="H384" s="655"/>
      <c r="I384" s="1048" t="s">
        <v>2611</v>
      </c>
      <c r="J384" s="1048"/>
      <c r="K384" s="1048"/>
      <c r="L384" s="1048"/>
      <c r="M384" s="1048" t="s">
        <v>2611</v>
      </c>
      <c r="N384" s="1048" t="s">
        <v>2611</v>
      </c>
      <c r="O384" s="1048"/>
      <c r="P384" s="1048"/>
      <c r="Q384" s="1048"/>
      <c r="R384" s="1048"/>
      <c r="S384" s="1048"/>
      <c r="T384" s="1048" t="s">
        <v>2611</v>
      </c>
      <c r="U384" s="1048" t="s">
        <v>2611</v>
      </c>
      <c r="V384" s="1048" t="s">
        <v>2611</v>
      </c>
      <c r="W384" s="1048"/>
      <c r="X384" s="1048" t="s">
        <v>2611</v>
      </c>
      <c r="Y384" s="1048"/>
      <c r="Z384" s="656" t="s">
        <v>2136</v>
      </c>
      <c r="AA384" s="182" t="s">
        <v>2611</v>
      </c>
      <c r="AB384" s="182">
        <v>1</v>
      </c>
    </row>
    <row r="385" spans="1:28" x14ac:dyDescent="0.25">
      <c r="A385" s="655">
        <v>0</v>
      </c>
      <c r="B385" s="655">
        <v>0</v>
      </c>
      <c r="C385" s="655">
        <v>0</v>
      </c>
      <c r="D385" s="655"/>
      <c r="E385" s="902">
        <v>0</v>
      </c>
      <c r="F385" s="902">
        <v>0</v>
      </c>
      <c r="G385" s="1049"/>
      <c r="H385" s="655"/>
      <c r="I385" s="1048" t="s">
        <v>2611</v>
      </c>
      <c r="J385" s="1048"/>
      <c r="K385" s="1048"/>
      <c r="L385" s="1048"/>
      <c r="M385" s="1048" t="s">
        <v>2611</v>
      </c>
      <c r="N385" s="1048" t="s">
        <v>2611</v>
      </c>
      <c r="O385" s="1048"/>
      <c r="P385" s="1048"/>
      <c r="Q385" s="1048"/>
      <c r="R385" s="1048"/>
      <c r="S385" s="1048"/>
      <c r="T385" s="1048" t="s">
        <v>2611</v>
      </c>
      <c r="U385" s="1048" t="s">
        <v>2611</v>
      </c>
      <c r="V385" s="1048" t="s">
        <v>2611</v>
      </c>
      <c r="W385" s="1048"/>
      <c r="X385" s="1048" t="s">
        <v>2611</v>
      </c>
      <c r="Y385" s="1048"/>
      <c r="Z385" s="656" t="s">
        <v>2136</v>
      </c>
      <c r="AA385" s="182" t="s">
        <v>2611</v>
      </c>
      <c r="AB385" s="182">
        <v>1</v>
      </c>
    </row>
    <row r="386" spans="1:28" x14ac:dyDescent="0.25">
      <c r="A386" s="655">
        <v>0</v>
      </c>
      <c r="B386" s="655">
        <v>0</v>
      </c>
      <c r="C386" s="655">
        <v>0</v>
      </c>
      <c r="D386" s="655"/>
      <c r="E386" s="902">
        <v>0</v>
      </c>
      <c r="F386" s="902">
        <v>0</v>
      </c>
      <c r="G386" s="1049"/>
      <c r="H386" s="655"/>
      <c r="I386" s="1048" t="s">
        <v>2611</v>
      </c>
      <c r="J386" s="1048"/>
      <c r="K386" s="1048"/>
      <c r="L386" s="1048"/>
      <c r="M386" s="1048" t="s">
        <v>2611</v>
      </c>
      <c r="N386" s="1048" t="s">
        <v>2611</v>
      </c>
      <c r="O386" s="1048"/>
      <c r="P386" s="1048"/>
      <c r="Q386" s="1048"/>
      <c r="R386" s="1048"/>
      <c r="S386" s="1048"/>
      <c r="T386" s="1048" t="s">
        <v>2611</v>
      </c>
      <c r="U386" s="1048" t="s">
        <v>2611</v>
      </c>
      <c r="V386" s="1048" t="s">
        <v>2611</v>
      </c>
      <c r="W386" s="1048"/>
      <c r="X386" s="1048" t="s">
        <v>2611</v>
      </c>
      <c r="Y386" s="1048"/>
      <c r="Z386" s="656" t="s">
        <v>2136</v>
      </c>
      <c r="AA386" s="182" t="s">
        <v>2611</v>
      </c>
      <c r="AB386" s="182">
        <v>1</v>
      </c>
    </row>
    <row r="387" spans="1:28" x14ac:dyDescent="0.25">
      <c r="A387" s="655">
        <v>0</v>
      </c>
      <c r="B387" s="655">
        <v>0</v>
      </c>
      <c r="C387" s="655">
        <v>0</v>
      </c>
      <c r="D387" s="655"/>
      <c r="E387" s="902">
        <v>0</v>
      </c>
      <c r="F387" s="902">
        <v>0</v>
      </c>
      <c r="G387" s="1049"/>
      <c r="H387" s="655"/>
      <c r="I387" s="1048" t="s">
        <v>2611</v>
      </c>
      <c r="J387" s="1048"/>
      <c r="K387" s="1048"/>
      <c r="L387" s="1048"/>
      <c r="M387" s="1048" t="s">
        <v>2611</v>
      </c>
      <c r="N387" s="1048" t="s">
        <v>2611</v>
      </c>
      <c r="O387" s="1048"/>
      <c r="P387" s="1048"/>
      <c r="Q387" s="1048"/>
      <c r="R387" s="1048"/>
      <c r="S387" s="1048"/>
      <c r="T387" s="1048" t="s">
        <v>2611</v>
      </c>
      <c r="U387" s="1048" t="s">
        <v>2611</v>
      </c>
      <c r="V387" s="1048" t="s">
        <v>2611</v>
      </c>
      <c r="W387" s="1048"/>
      <c r="X387" s="1048" t="s">
        <v>2611</v>
      </c>
      <c r="Y387" s="1048"/>
      <c r="Z387" s="656" t="s">
        <v>2136</v>
      </c>
      <c r="AA387" s="182" t="s">
        <v>2611</v>
      </c>
      <c r="AB387" s="182">
        <v>1</v>
      </c>
    </row>
    <row r="388" spans="1:28" x14ac:dyDescent="0.25">
      <c r="A388" s="655">
        <v>0</v>
      </c>
      <c r="B388" s="655">
        <v>0</v>
      </c>
      <c r="C388" s="655">
        <v>0</v>
      </c>
      <c r="D388" s="655"/>
      <c r="E388" s="902">
        <v>0</v>
      </c>
      <c r="F388" s="902">
        <v>0</v>
      </c>
      <c r="G388" s="1049"/>
      <c r="H388" s="655"/>
      <c r="I388" s="1048" t="s">
        <v>2611</v>
      </c>
      <c r="J388" s="1048"/>
      <c r="K388" s="1048"/>
      <c r="L388" s="1048"/>
      <c r="M388" s="1048" t="s">
        <v>2611</v>
      </c>
      <c r="N388" s="1048" t="s">
        <v>2611</v>
      </c>
      <c r="O388" s="1048"/>
      <c r="P388" s="1048"/>
      <c r="Q388" s="1048"/>
      <c r="R388" s="1048"/>
      <c r="S388" s="1048"/>
      <c r="T388" s="1048" t="s">
        <v>2611</v>
      </c>
      <c r="U388" s="1048" t="s">
        <v>2611</v>
      </c>
      <c r="V388" s="1048" t="s">
        <v>2611</v>
      </c>
      <c r="W388" s="1048"/>
      <c r="X388" s="1048" t="s">
        <v>2611</v>
      </c>
      <c r="Y388" s="1048"/>
      <c r="Z388" s="656" t="s">
        <v>2136</v>
      </c>
      <c r="AA388" s="182" t="s">
        <v>2611</v>
      </c>
      <c r="AB388" s="182">
        <v>1</v>
      </c>
    </row>
    <row r="389" spans="1:28" x14ac:dyDescent="0.25">
      <c r="A389" s="655">
        <v>0</v>
      </c>
      <c r="B389" s="655">
        <v>0</v>
      </c>
      <c r="C389" s="655">
        <v>0</v>
      </c>
      <c r="D389" s="655"/>
      <c r="E389" s="902">
        <v>0</v>
      </c>
      <c r="F389" s="902">
        <v>0</v>
      </c>
      <c r="G389" s="1049"/>
      <c r="H389" s="655"/>
      <c r="I389" s="1048" t="s">
        <v>2611</v>
      </c>
      <c r="J389" s="1048"/>
      <c r="K389" s="1048"/>
      <c r="L389" s="1048"/>
      <c r="M389" s="1048" t="s">
        <v>2611</v>
      </c>
      <c r="N389" s="1048" t="s">
        <v>2611</v>
      </c>
      <c r="O389" s="1048"/>
      <c r="P389" s="1048"/>
      <c r="Q389" s="1048"/>
      <c r="R389" s="1048"/>
      <c r="S389" s="1048"/>
      <c r="T389" s="1048" t="s">
        <v>2611</v>
      </c>
      <c r="U389" s="1048" t="s">
        <v>2611</v>
      </c>
      <c r="V389" s="1048" t="s">
        <v>2611</v>
      </c>
      <c r="W389" s="1048"/>
      <c r="X389" s="1048" t="s">
        <v>2611</v>
      </c>
      <c r="Y389" s="1048"/>
      <c r="Z389" s="656" t="s">
        <v>2136</v>
      </c>
      <c r="AA389" s="182" t="s">
        <v>2611</v>
      </c>
      <c r="AB389" s="182">
        <v>1</v>
      </c>
    </row>
    <row r="390" spans="1:28" x14ac:dyDescent="0.25">
      <c r="A390" s="655">
        <v>0</v>
      </c>
      <c r="B390" s="655">
        <v>0</v>
      </c>
      <c r="C390" s="655">
        <v>0</v>
      </c>
      <c r="D390" s="655"/>
      <c r="E390" s="902">
        <v>0</v>
      </c>
      <c r="F390" s="902">
        <v>0</v>
      </c>
      <c r="G390" s="1049"/>
      <c r="H390" s="655"/>
      <c r="I390" s="1048" t="s">
        <v>2611</v>
      </c>
      <c r="J390" s="1048"/>
      <c r="K390" s="1048"/>
      <c r="L390" s="1048"/>
      <c r="M390" s="1048" t="s">
        <v>2611</v>
      </c>
      <c r="N390" s="1048" t="s">
        <v>2611</v>
      </c>
      <c r="O390" s="1048"/>
      <c r="P390" s="1048"/>
      <c r="Q390" s="1048"/>
      <c r="R390" s="1048"/>
      <c r="S390" s="1048"/>
      <c r="T390" s="1048" t="s">
        <v>2611</v>
      </c>
      <c r="U390" s="1048" t="s">
        <v>2611</v>
      </c>
      <c r="V390" s="1048" t="s">
        <v>2611</v>
      </c>
      <c r="W390" s="1048"/>
      <c r="X390" s="1048" t="s">
        <v>2611</v>
      </c>
      <c r="Y390" s="1048"/>
      <c r="Z390" s="656" t="s">
        <v>2136</v>
      </c>
      <c r="AA390" s="182" t="s">
        <v>2611</v>
      </c>
      <c r="AB390" s="182">
        <v>1</v>
      </c>
    </row>
    <row r="391" spans="1:28" x14ac:dyDescent="0.25">
      <c r="A391" s="655">
        <v>0</v>
      </c>
      <c r="B391" s="655">
        <v>0</v>
      </c>
      <c r="C391" s="655">
        <v>0</v>
      </c>
      <c r="D391" s="655"/>
      <c r="E391" s="902">
        <v>0</v>
      </c>
      <c r="F391" s="902">
        <v>0</v>
      </c>
      <c r="G391" s="1049"/>
      <c r="H391" s="655"/>
      <c r="I391" s="1048" t="s">
        <v>2611</v>
      </c>
      <c r="J391" s="1048"/>
      <c r="K391" s="1048"/>
      <c r="L391" s="1048"/>
      <c r="M391" s="1048" t="s">
        <v>2611</v>
      </c>
      <c r="N391" s="1048" t="s">
        <v>2611</v>
      </c>
      <c r="O391" s="1048"/>
      <c r="P391" s="1048"/>
      <c r="Q391" s="1048"/>
      <c r="R391" s="1048"/>
      <c r="S391" s="1048"/>
      <c r="T391" s="1048" t="s">
        <v>2611</v>
      </c>
      <c r="U391" s="1048" t="s">
        <v>2611</v>
      </c>
      <c r="V391" s="1048" t="s">
        <v>2611</v>
      </c>
      <c r="W391" s="1048"/>
      <c r="X391" s="1048" t="s">
        <v>2611</v>
      </c>
      <c r="Y391" s="1048"/>
      <c r="Z391" s="656" t="s">
        <v>2136</v>
      </c>
      <c r="AA391" s="182" t="s">
        <v>2611</v>
      </c>
      <c r="AB391" s="182">
        <v>1</v>
      </c>
    </row>
    <row r="392" spans="1:28" x14ac:dyDescent="0.25">
      <c r="A392" s="655">
        <v>0</v>
      </c>
      <c r="B392" s="655">
        <v>0</v>
      </c>
      <c r="C392" s="655">
        <v>0</v>
      </c>
      <c r="D392" s="655"/>
      <c r="E392" s="902">
        <v>0</v>
      </c>
      <c r="F392" s="902">
        <v>0</v>
      </c>
      <c r="G392" s="1049"/>
      <c r="H392" s="655"/>
      <c r="I392" s="1048" t="s">
        <v>2611</v>
      </c>
      <c r="J392" s="1048"/>
      <c r="K392" s="1048"/>
      <c r="L392" s="1048"/>
      <c r="M392" s="1048" t="s">
        <v>2611</v>
      </c>
      <c r="N392" s="1048" t="s">
        <v>2611</v>
      </c>
      <c r="O392" s="1048"/>
      <c r="P392" s="1048"/>
      <c r="Q392" s="1048"/>
      <c r="R392" s="1048"/>
      <c r="S392" s="1048"/>
      <c r="T392" s="1048" t="s">
        <v>2611</v>
      </c>
      <c r="U392" s="1048" t="s">
        <v>2611</v>
      </c>
      <c r="V392" s="1048" t="s">
        <v>2611</v>
      </c>
      <c r="W392" s="1048"/>
      <c r="X392" s="1048" t="s">
        <v>2611</v>
      </c>
      <c r="Y392" s="1048"/>
      <c r="Z392" s="656" t="s">
        <v>2136</v>
      </c>
      <c r="AA392" s="182" t="s">
        <v>2611</v>
      </c>
      <c r="AB392" s="182">
        <v>1</v>
      </c>
    </row>
    <row r="393" spans="1:28" x14ac:dyDescent="0.25">
      <c r="A393" s="655">
        <v>0</v>
      </c>
      <c r="B393" s="655">
        <v>0</v>
      </c>
      <c r="C393" s="655">
        <v>0</v>
      </c>
      <c r="D393" s="655"/>
      <c r="E393" s="902">
        <v>0</v>
      </c>
      <c r="F393" s="902">
        <v>0</v>
      </c>
      <c r="G393" s="1049"/>
      <c r="H393" s="655"/>
      <c r="I393" s="1048" t="s">
        <v>2611</v>
      </c>
      <c r="J393" s="1048"/>
      <c r="K393" s="1048"/>
      <c r="L393" s="1048"/>
      <c r="M393" s="1048" t="s">
        <v>2611</v>
      </c>
      <c r="N393" s="1048" t="s">
        <v>2611</v>
      </c>
      <c r="O393" s="1048"/>
      <c r="P393" s="1048"/>
      <c r="Q393" s="1048"/>
      <c r="R393" s="1048"/>
      <c r="S393" s="1048"/>
      <c r="T393" s="1048" t="s">
        <v>2611</v>
      </c>
      <c r="U393" s="1048" t="s">
        <v>2611</v>
      </c>
      <c r="V393" s="1048" t="s">
        <v>2611</v>
      </c>
      <c r="W393" s="1048"/>
      <c r="X393" s="1048" t="s">
        <v>2611</v>
      </c>
      <c r="Y393" s="1048"/>
      <c r="Z393" s="656" t="s">
        <v>2136</v>
      </c>
      <c r="AA393" s="182" t="s">
        <v>2611</v>
      </c>
      <c r="AB393" s="182">
        <v>1</v>
      </c>
    </row>
    <row r="394" spans="1:28" x14ac:dyDescent="0.25">
      <c r="A394" s="655">
        <v>0</v>
      </c>
      <c r="B394" s="655">
        <v>0</v>
      </c>
      <c r="C394" s="655">
        <v>0</v>
      </c>
      <c r="D394" s="655"/>
      <c r="E394" s="902">
        <v>0</v>
      </c>
      <c r="F394" s="902">
        <v>0</v>
      </c>
      <c r="G394" s="1049"/>
      <c r="H394" s="655"/>
      <c r="I394" s="1048" t="s">
        <v>2611</v>
      </c>
      <c r="J394" s="1048"/>
      <c r="K394" s="1048"/>
      <c r="L394" s="1048"/>
      <c r="M394" s="1048" t="s">
        <v>2611</v>
      </c>
      <c r="N394" s="1048" t="s">
        <v>2611</v>
      </c>
      <c r="O394" s="1048"/>
      <c r="P394" s="1048"/>
      <c r="Q394" s="1048"/>
      <c r="R394" s="1048"/>
      <c r="S394" s="1048"/>
      <c r="T394" s="1048" t="s">
        <v>2611</v>
      </c>
      <c r="U394" s="1048" t="s">
        <v>2611</v>
      </c>
      <c r="V394" s="1048" t="s">
        <v>2611</v>
      </c>
      <c r="W394" s="1048"/>
      <c r="X394" s="1048" t="s">
        <v>2611</v>
      </c>
      <c r="Y394" s="1048"/>
      <c r="Z394" s="656" t="s">
        <v>2136</v>
      </c>
      <c r="AA394" s="182" t="s">
        <v>2611</v>
      </c>
      <c r="AB394" s="182">
        <v>1</v>
      </c>
    </row>
    <row r="395" spans="1:28" x14ac:dyDescent="0.25">
      <c r="A395" s="655">
        <v>0</v>
      </c>
      <c r="B395" s="655">
        <v>0</v>
      </c>
      <c r="C395" s="655">
        <v>0</v>
      </c>
      <c r="D395" s="655"/>
      <c r="E395" s="902">
        <v>0</v>
      </c>
      <c r="F395" s="902">
        <v>0</v>
      </c>
      <c r="G395" s="1049"/>
      <c r="H395" s="655"/>
      <c r="I395" s="1048" t="s">
        <v>2611</v>
      </c>
      <c r="J395" s="1048"/>
      <c r="K395" s="1048"/>
      <c r="L395" s="1048"/>
      <c r="M395" s="1048" t="s">
        <v>2611</v>
      </c>
      <c r="N395" s="1048" t="s">
        <v>2611</v>
      </c>
      <c r="O395" s="1048"/>
      <c r="P395" s="1048"/>
      <c r="Q395" s="1048"/>
      <c r="R395" s="1048"/>
      <c r="S395" s="1048"/>
      <c r="T395" s="1048" t="s">
        <v>2611</v>
      </c>
      <c r="U395" s="1048" t="s">
        <v>2611</v>
      </c>
      <c r="V395" s="1048" t="s">
        <v>2611</v>
      </c>
      <c r="W395" s="1048"/>
      <c r="X395" s="1048" t="s">
        <v>2611</v>
      </c>
      <c r="Y395" s="1048"/>
      <c r="Z395" s="656" t="s">
        <v>2136</v>
      </c>
      <c r="AA395" s="182" t="s">
        <v>2611</v>
      </c>
      <c r="AB395" s="182">
        <v>1</v>
      </c>
    </row>
    <row r="396" spans="1:28" x14ac:dyDescent="0.25">
      <c r="A396" s="655">
        <v>0</v>
      </c>
      <c r="B396" s="655">
        <v>0</v>
      </c>
      <c r="C396" s="655">
        <v>0</v>
      </c>
      <c r="D396" s="655"/>
      <c r="E396" s="902">
        <v>0</v>
      </c>
      <c r="F396" s="902">
        <v>0</v>
      </c>
      <c r="G396" s="1049"/>
      <c r="H396" s="655"/>
      <c r="I396" s="1048" t="s">
        <v>2611</v>
      </c>
      <c r="J396" s="1048"/>
      <c r="K396" s="1048"/>
      <c r="L396" s="1048"/>
      <c r="M396" s="1048" t="s">
        <v>2611</v>
      </c>
      <c r="N396" s="1048" t="s">
        <v>2611</v>
      </c>
      <c r="O396" s="1048"/>
      <c r="P396" s="1048"/>
      <c r="Q396" s="1048"/>
      <c r="R396" s="1048"/>
      <c r="S396" s="1048"/>
      <c r="T396" s="1048" t="s">
        <v>2611</v>
      </c>
      <c r="U396" s="1048" t="s">
        <v>2611</v>
      </c>
      <c r="V396" s="1048" t="s">
        <v>2611</v>
      </c>
      <c r="W396" s="1048"/>
      <c r="X396" s="1048" t="s">
        <v>2611</v>
      </c>
      <c r="Y396" s="1048"/>
      <c r="Z396" s="656" t="s">
        <v>2136</v>
      </c>
      <c r="AA396" s="182" t="s">
        <v>2611</v>
      </c>
      <c r="AB396" s="182">
        <v>1</v>
      </c>
    </row>
    <row r="397" spans="1:28" x14ac:dyDescent="0.25">
      <c r="A397" s="655">
        <v>0</v>
      </c>
      <c r="B397" s="655">
        <v>0</v>
      </c>
      <c r="C397" s="655">
        <v>0</v>
      </c>
      <c r="D397" s="655"/>
      <c r="E397" s="902">
        <v>0</v>
      </c>
      <c r="F397" s="902">
        <v>0</v>
      </c>
      <c r="G397" s="1049"/>
      <c r="H397" s="655"/>
      <c r="I397" s="1048" t="s">
        <v>2611</v>
      </c>
      <c r="J397" s="1048"/>
      <c r="K397" s="1048"/>
      <c r="L397" s="1048"/>
      <c r="M397" s="1048" t="s">
        <v>2611</v>
      </c>
      <c r="N397" s="1048" t="s">
        <v>2611</v>
      </c>
      <c r="O397" s="1048"/>
      <c r="P397" s="1048"/>
      <c r="Q397" s="1048"/>
      <c r="R397" s="1048"/>
      <c r="S397" s="1048"/>
      <c r="T397" s="1048" t="s">
        <v>2611</v>
      </c>
      <c r="U397" s="1048" t="s">
        <v>2611</v>
      </c>
      <c r="V397" s="1048" t="s">
        <v>2611</v>
      </c>
      <c r="W397" s="1048"/>
      <c r="X397" s="1048" t="s">
        <v>2611</v>
      </c>
      <c r="Y397" s="1048"/>
      <c r="Z397" s="656" t="s">
        <v>2136</v>
      </c>
      <c r="AA397" s="182" t="s">
        <v>2611</v>
      </c>
      <c r="AB397" s="182">
        <v>1</v>
      </c>
    </row>
    <row r="398" spans="1:28" x14ac:dyDescent="0.25">
      <c r="A398" s="655">
        <v>0</v>
      </c>
      <c r="B398" s="655">
        <v>0</v>
      </c>
      <c r="C398" s="655">
        <v>0</v>
      </c>
      <c r="D398" s="655"/>
      <c r="E398" s="902">
        <v>0</v>
      </c>
      <c r="F398" s="902">
        <v>0</v>
      </c>
      <c r="G398" s="1049"/>
      <c r="H398" s="655"/>
      <c r="I398" s="1048" t="s">
        <v>2611</v>
      </c>
      <c r="J398" s="1048"/>
      <c r="K398" s="1048"/>
      <c r="L398" s="1048"/>
      <c r="M398" s="1048" t="s">
        <v>2611</v>
      </c>
      <c r="N398" s="1048" t="s">
        <v>2611</v>
      </c>
      <c r="O398" s="1048"/>
      <c r="P398" s="1048"/>
      <c r="Q398" s="1048"/>
      <c r="R398" s="1048"/>
      <c r="S398" s="1048"/>
      <c r="T398" s="1048" t="s">
        <v>2611</v>
      </c>
      <c r="U398" s="1048" t="s">
        <v>2611</v>
      </c>
      <c r="V398" s="1048" t="s">
        <v>2611</v>
      </c>
      <c r="W398" s="1048"/>
      <c r="X398" s="1048" t="s">
        <v>2611</v>
      </c>
      <c r="Y398" s="1048"/>
      <c r="Z398" s="656" t="s">
        <v>2136</v>
      </c>
      <c r="AA398" s="182" t="s">
        <v>2611</v>
      </c>
      <c r="AB398" s="182">
        <v>1</v>
      </c>
    </row>
    <row r="399" spans="1:28" x14ac:dyDescent="0.25">
      <c r="A399" s="655">
        <v>0</v>
      </c>
      <c r="B399" s="655">
        <v>0</v>
      </c>
      <c r="C399" s="655">
        <v>0</v>
      </c>
      <c r="D399" s="655"/>
      <c r="E399" s="902">
        <v>0</v>
      </c>
      <c r="F399" s="902">
        <v>0</v>
      </c>
      <c r="G399" s="1049"/>
      <c r="H399" s="655"/>
      <c r="I399" s="1048" t="s">
        <v>2611</v>
      </c>
      <c r="J399" s="1048"/>
      <c r="K399" s="1048"/>
      <c r="L399" s="1048"/>
      <c r="M399" s="1048" t="s">
        <v>2611</v>
      </c>
      <c r="N399" s="1048" t="s">
        <v>2611</v>
      </c>
      <c r="O399" s="1048"/>
      <c r="P399" s="1048"/>
      <c r="Q399" s="1048"/>
      <c r="R399" s="1048"/>
      <c r="S399" s="1048"/>
      <c r="T399" s="1048" t="s">
        <v>2611</v>
      </c>
      <c r="U399" s="1048" t="s">
        <v>2611</v>
      </c>
      <c r="V399" s="1048" t="s">
        <v>2611</v>
      </c>
      <c r="W399" s="1048"/>
      <c r="X399" s="1048" t="s">
        <v>2611</v>
      </c>
      <c r="Y399" s="1048"/>
      <c r="Z399" s="656" t="s">
        <v>2136</v>
      </c>
      <c r="AA399" s="182" t="s">
        <v>2611</v>
      </c>
      <c r="AB399" s="182">
        <v>1</v>
      </c>
    </row>
    <row r="400" spans="1:28" x14ac:dyDescent="0.25">
      <c r="A400" s="655">
        <v>0</v>
      </c>
      <c r="B400" s="655">
        <v>0</v>
      </c>
      <c r="C400" s="655">
        <v>0</v>
      </c>
      <c r="D400" s="655"/>
      <c r="E400" s="902">
        <v>0</v>
      </c>
      <c r="F400" s="902">
        <v>0</v>
      </c>
      <c r="G400" s="1049"/>
      <c r="H400" s="655"/>
      <c r="I400" s="1048" t="s">
        <v>2611</v>
      </c>
      <c r="J400" s="1048"/>
      <c r="K400" s="1048"/>
      <c r="L400" s="1048"/>
      <c r="M400" s="1048" t="s">
        <v>2611</v>
      </c>
      <c r="N400" s="1048" t="s">
        <v>2611</v>
      </c>
      <c r="O400" s="1048"/>
      <c r="P400" s="1048"/>
      <c r="Q400" s="1048"/>
      <c r="R400" s="1048"/>
      <c r="S400" s="1048"/>
      <c r="T400" s="1048" t="s">
        <v>2611</v>
      </c>
      <c r="U400" s="1048" t="s">
        <v>2611</v>
      </c>
      <c r="V400" s="1048" t="s">
        <v>2611</v>
      </c>
      <c r="W400" s="1048"/>
      <c r="X400" s="1048" t="s">
        <v>2611</v>
      </c>
      <c r="Y400" s="1048"/>
      <c r="Z400" s="656" t="s">
        <v>2136</v>
      </c>
      <c r="AA400" s="182" t="s">
        <v>2611</v>
      </c>
      <c r="AB400" s="182">
        <v>1</v>
      </c>
    </row>
    <row r="401" spans="1:28" x14ac:dyDescent="0.25">
      <c r="A401" s="655">
        <v>0</v>
      </c>
      <c r="B401" s="655">
        <v>0</v>
      </c>
      <c r="C401" s="655">
        <v>0</v>
      </c>
      <c r="D401" s="655"/>
      <c r="E401" s="902">
        <v>0</v>
      </c>
      <c r="F401" s="902">
        <v>0</v>
      </c>
      <c r="G401" s="1049"/>
      <c r="H401" s="655"/>
      <c r="I401" s="1048" t="s">
        <v>2611</v>
      </c>
      <c r="J401" s="1048"/>
      <c r="K401" s="1048"/>
      <c r="L401" s="1048"/>
      <c r="M401" s="1048" t="s">
        <v>2611</v>
      </c>
      <c r="N401" s="1048" t="s">
        <v>2611</v>
      </c>
      <c r="O401" s="1048"/>
      <c r="P401" s="1048"/>
      <c r="Q401" s="1048"/>
      <c r="R401" s="1048"/>
      <c r="S401" s="1048"/>
      <c r="T401" s="1048" t="s">
        <v>2611</v>
      </c>
      <c r="U401" s="1048" t="s">
        <v>2611</v>
      </c>
      <c r="V401" s="1048" t="s">
        <v>2611</v>
      </c>
      <c r="W401" s="1048"/>
      <c r="X401" s="1048" t="s">
        <v>2611</v>
      </c>
      <c r="Y401" s="1048"/>
      <c r="Z401" s="656" t="s">
        <v>2136</v>
      </c>
      <c r="AA401" s="182" t="s">
        <v>2611</v>
      </c>
      <c r="AB401" s="182">
        <v>1</v>
      </c>
    </row>
  </sheetData>
  <mergeCells count="2">
    <mergeCell ref="T3:U3"/>
    <mergeCell ref="A4:D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C401"/>
  <sheetViews>
    <sheetView zoomScale="85" zoomScaleNormal="85" workbookViewId="0">
      <selection sqref="A1:XFD1048576"/>
    </sheetView>
  </sheetViews>
  <sheetFormatPr defaultRowHeight="15" x14ac:dyDescent="0.25"/>
  <cols>
    <col min="1" max="1" width="9.140625" style="181"/>
    <col min="2" max="2" width="10.42578125" style="181" bestFit="1" customWidth="1"/>
    <col min="3" max="3" width="9.140625" style="181"/>
    <col min="4" max="4" width="20.42578125" style="1014" bestFit="1" customWidth="1"/>
    <col min="5" max="5" width="33.85546875" style="190" bestFit="1" customWidth="1"/>
    <col min="6" max="6" width="20.7109375" style="190" customWidth="1"/>
    <col min="7" max="7" width="18.5703125" style="181" bestFit="1" customWidth="1"/>
    <col min="8" max="8" width="18.5703125" style="181" customWidth="1"/>
    <col min="9" max="9" width="9.140625" style="182"/>
    <col min="10" max="10" width="19.5703125" style="183" bestFit="1" customWidth="1"/>
    <col min="11" max="11" width="18.42578125" style="182" bestFit="1" customWidth="1"/>
    <col min="12" max="12" width="20.140625" style="182" bestFit="1" customWidth="1"/>
    <col min="13" max="13" width="12.28515625" style="182" bestFit="1" customWidth="1"/>
    <col min="14" max="14" width="10.140625" style="182" bestFit="1" customWidth="1"/>
    <col min="15" max="15" width="19.5703125" style="182" bestFit="1" customWidth="1"/>
    <col min="16" max="16" width="18.42578125" style="182" bestFit="1" customWidth="1"/>
    <col min="17" max="17" width="19.85546875" style="182" bestFit="1" customWidth="1"/>
    <col min="18" max="19" width="18.7109375" style="182" bestFit="1" customWidth="1"/>
    <col min="20" max="20" width="9.5703125" style="182" bestFit="1" customWidth="1"/>
    <col min="21" max="21" width="8.28515625" style="181" bestFit="1" customWidth="1"/>
    <col min="22" max="22" width="6.5703125" style="182" bestFit="1" customWidth="1"/>
    <col min="23" max="25" width="13.85546875" style="182" bestFit="1" customWidth="1"/>
    <col min="26" max="26" width="17.42578125" style="182" bestFit="1" customWidth="1"/>
    <col min="27" max="29" width="9.140625" style="182"/>
    <col min="258" max="258" width="10.42578125" bestFit="1" customWidth="1"/>
    <col min="260" max="260" width="20.42578125" bestFit="1" customWidth="1"/>
    <col min="261" max="261" width="33.85546875" bestFit="1" customWidth="1"/>
    <col min="262" max="262" width="222.5703125" bestFit="1" customWidth="1"/>
    <col min="263" max="263" width="18.5703125" bestFit="1" customWidth="1"/>
    <col min="264" max="264" width="18.5703125" customWidth="1"/>
    <col min="266" max="266" width="19.5703125" bestFit="1" customWidth="1"/>
    <col min="267" max="267" width="18.42578125" bestFit="1" customWidth="1"/>
    <col min="268" max="268" width="20.140625" bestFit="1" customWidth="1"/>
    <col min="269" max="269" width="12.28515625" bestFit="1" customWidth="1"/>
    <col min="270" max="270" width="10.140625" bestFit="1" customWidth="1"/>
    <col min="271" max="271" width="19.5703125" bestFit="1" customWidth="1"/>
    <col min="272" max="272" width="18.42578125" bestFit="1" customWidth="1"/>
    <col min="273" max="273" width="19.85546875" bestFit="1" customWidth="1"/>
    <col min="274" max="275" width="18.7109375" bestFit="1" customWidth="1"/>
    <col min="276" max="276" width="9.5703125" bestFit="1" customWidth="1"/>
    <col min="277" max="277" width="8.28515625" bestFit="1" customWidth="1"/>
    <col min="278" max="278" width="6.5703125" bestFit="1" customWidth="1"/>
    <col min="279" max="281" width="13.85546875" bestFit="1" customWidth="1"/>
    <col min="282" max="282" width="17.42578125" bestFit="1" customWidth="1"/>
    <col min="514" max="514" width="10.42578125" bestFit="1" customWidth="1"/>
    <col min="516" max="516" width="20.42578125" bestFit="1" customWidth="1"/>
    <col min="517" max="517" width="33.85546875" bestFit="1" customWidth="1"/>
    <col min="518" max="518" width="222.5703125" bestFit="1" customWidth="1"/>
    <col min="519" max="519" width="18.5703125" bestFit="1" customWidth="1"/>
    <col min="520" max="520" width="18.5703125" customWidth="1"/>
    <col min="522" max="522" width="19.5703125" bestFit="1" customWidth="1"/>
    <col min="523" max="523" width="18.42578125" bestFit="1" customWidth="1"/>
    <col min="524" max="524" width="20.140625" bestFit="1" customWidth="1"/>
    <col min="525" max="525" width="12.28515625" bestFit="1" customWidth="1"/>
    <col min="526" max="526" width="10.140625" bestFit="1" customWidth="1"/>
    <col min="527" max="527" width="19.5703125" bestFit="1" customWidth="1"/>
    <col min="528" max="528" width="18.42578125" bestFit="1" customWidth="1"/>
    <col min="529" max="529" width="19.85546875" bestFit="1" customWidth="1"/>
    <col min="530" max="531" width="18.7109375" bestFit="1" customWidth="1"/>
    <col min="532" max="532" width="9.5703125" bestFit="1" customWidth="1"/>
    <col min="533" max="533" width="8.28515625" bestFit="1" customWidth="1"/>
    <col min="534" max="534" width="6.5703125" bestFit="1" customWidth="1"/>
    <col min="535" max="537" width="13.85546875" bestFit="1" customWidth="1"/>
    <col min="538" max="538" width="17.42578125" bestFit="1" customWidth="1"/>
    <col min="770" max="770" width="10.42578125" bestFit="1" customWidth="1"/>
    <col min="772" max="772" width="20.42578125" bestFit="1" customWidth="1"/>
    <col min="773" max="773" width="33.85546875" bestFit="1" customWidth="1"/>
    <col min="774" max="774" width="222.5703125" bestFit="1" customWidth="1"/>
    <col min="775" max="775" width="18.5703125" bestFit="1" customWidth="1"/>
    <col min="776" max="776" width="18.5703125" customWidth="1"/>
    <col min="778" max="778" width="19.5703125" bestFit="1" customWidth="1"/>
    <col min="779" max="779" width="18.42578125" bestFit="1" customWidth="1"/>
    <col min="780" max="780" width="20.140625" bestFit="1" customWidth="1"/>
    <col min="781" max="781" width="12.28515625" bestFit="1" customWidth="1"/>
    <col min="782" max="782" width="10.140625" bestFit="1" customWidth="1"/>
    <col min="783" max="783" width="19.5703125" bestFit="1" customWidth="1"/>
    <col min="784" max="784" width="18.42578125" bestFit="1" customWidth="1"/>
    <col min="785" max="785" width="19.85546875" bestFit="1" customWidth="1"/>
    <col min="786" max="787" width="18.7109375" bestFit="1" customWidth="1"/>
    <col min="788" max="788" width="9.5703125" bestFit="1" customWidth="1"/>
    <col min="789" max="789" width="8.28515625" bestFit="1" customWidth="1"/>
    <col min="790" max="790" width="6.5703125" bestFit="1" customWidth="1"/>
    <col min="791" max="793" width="13.85546875" bestFit="1" customWidth="1"/>
    <col min="794" max="794" width="17.42578125" bestFit="1" customWidth="1"/>
    <col min="1026" max="1026" width="10.42578125" bestFit="1" customWidth="1"/>
    <col min="1028" max="1028" width="20.42578125" bestFit="1" customWidth="1"/>
    <col min="1029" max="1029" width="33.85546875" bestFit="1" customWidth="1"/>
    <col min="1030" max="1030" width="222.5703125" bestFit="1" customWidth="1"/>
    <col min="1031" max="1031" width="18.5703125" bestFit="1" customWidth="1"/>
    <col min="1032" max="1032" width="18.5703125" customWidth="1"/>
    <col min="1034" max="1034" width="19.5703125" bestFit="1" customWidth="1"/>
    <col min="1035" max="1035" width="18.42578125" bestFit="1" customWidth="1"/>
    <col min="1036" max="1036" width="20.140625" bestFit="1" customWidth="1"/>
    <col min="1037" max="1037" width="12.28515625" bestFit="1" customWidth="1"/>
    <col min="1038" max="1038" width="10.140625" bestFit="1" customWidth="1"/>
    <col min="1039" max="1039" width="19.5703125" bestFit="1" customWidth="1"/>
    <col min="1040" max="1040" width="18.42578125" bestFit="1" customWidth="1"/>
    <col min="1041" max="1041" width="19.85546875" bestFit="1" customWidth="1"/>
    <col min="1042" max="1043" width="18.7109375" bestFit="1" customWidth="1"/>
    <col min="1044" max="1044" width="9.5703125" bestFit="1" customWidth="1"/>
    <col min="1045" max="1045" width="8.28515625" bestFit="1" customWidth="1"/>
    <col min="1046" max="1046" width="6.5703125" bestFit="1" customWidth="1"/>
    <col min="1047" max="1049" width="13.85546875" bestFit="1" customWidth="1"/>
    <col min="1050" max="1050" width="17.42578125" bestFit="1" customWidth="1"/>
    <col min="1282" max="1282" width="10.42578125" bestFit="1" customWidth="1"/>
    <col min="1284" max="1284" width="20.42578125" bestFit="1" customWidth="1"/>
    <col min="1285" max="1285" width="33.85546875" bestFit="1" customWidth="1"/>
    <col min="1286" max="1286" width="222.5703125" bestFit="1" customWidth="1"/>
    <col min="1287" max="1287" width="18.5703125" bestFit="1" customWidth="1"/>
    <col min="1288" max="1288" width="18.5703125" customWidth="1"/>
    <col min="1290" max="1290" width="19.5703125" bestFit="1" customWidth="1"/>
    <col min="1291" max="1291" width="18.42578125" bestFit="1" customWidth="1"/>
    <col min="1292" max="1292" width="20.140625" bestFit="1" customWidth="1"/>
    <col min="1293" max="1293" width="12.28515625" bestFit="1" customWidth="1"/>
    <col min="1294" max="1294" width="10.140625" bestFit="1" customWidth="1"/>
    <col min="1295" max="1295" width="19.5703125" bestFit="1" customWidth="1"/>
    <col min="1296" max="1296" width="18.42578125" bestFit="1" customWidth="1"/>
    <col min="1297" max="1297" width="19.85546875" bestFit="1" customWidth="1"/>
    <col min="1298" max="1299" width="18.7109375" bestFit="1" customWidth="1"/>
    <col min="1300" max="1300" width="9.5703125" bestFit="1" customWidth="1"/>
    <col min="1301" max="1301" width="8.28515625" bestFit="1" customWidth="1"/>
    <col min="1302" max="1302" width="6.5703125" bestFit="1" customWidth="1"/>
    <col min="1303" max="1305" width="13.85546875" bestFit="1" customWidth="1"/>
    <col min="1306" max="1306" width="17.42578125" bestFit="1" customWidth="1"/>
    <col min="1538" max="1538" width="10.42578125" bestFit="1" customWidth="1"/>
    <col min="1540" max="1540" width="20.42578125" bestFit="1" customWidth="1"/>
    <col min="1541" max="1541" width="33.85546875" bestFit="1" customWidth="1"/>
    <col min="1542" max="1542" width="222.5703125" bestFit="1" customWidth="1"/>
    <col min="1543" max="1543" width="18.5703125" bestFit="1" customWidth="1"/>
    <col min="1544" max="1544" width="18.5703125" customWidth="1"/>
    <col min="1546" max="1546" width="19.5703125" bestFit="1" customWidth="1"/>
    <col min="1547" max="1547" width="18.42578125" bestFit="1" customWidth="1"/>
    <col min="1548" max="1548" width="20.140625" bestFit="1" customWidth="1"/>
    <col min="1549" max="1549" width="12.28515625" bestFit="1" customWidth="1"/>
    <col min="1550" max="1550" width="10.140625" bestFit="1" customWidth="1"/>
    <col min="1551" max="1551" width="19.5703125" bestFit="1" customWidth="1"/>
    <col min="1552" max="1552" width="18.42578125" bestFit="1" customWidth="1"/>
    <col min="1553" max="1553" width="19.85546875" bestFit="1" customWidth="1"/>
    <col min="1554" max="1555" width="18.7109375" bestFit="1" customWidth="1"/>
    <col min="1556" max="1556" width="9.5703125" bestFit="1" customWidth="1"/>
    <col min="1557" max="1557" width="8.28515625" bestFit="1" customWidth="1"/>
    <col min="1558" max="1558" width="6.5703125" bestFit="1" customWidth="1"/>
    <col min="1559" max="1561" width="13.85546875" bestFit="1" customWidth="1"/>
    <col min="1562" max="1562" width="17.42578125" bestFit="1" customWidth="1"/>
    <col min="1794" max="1794" width="10.42578125" bestFit="1" customWidth="1"/>
    <col min="1796" max="1796" width="20.42578125" bestFit="1" customWidth="1"/>
    <col min="1797" max="1797" width="33.85546875" bestFit="1" customWidth="1"/>
    <col min="1798" max="1798" width="222.5703125" bestFit="1" customWidth="1"/>
    <col min="1799" max="1799" width="18.5703125" bestFit="1" customWidth="1"/>
    <col min="1800" max="1800" width="18.5703125" customWidth="1"/>
    <col min="1802" max="1802" width="19.5703125" bestFit="1" customWidth="1"/>
    <col min="1803" max="1803" width="18.42578125" bestFit="1" customWidth="1"/>
    <col min="1804" max="1804" width="20.140625" bestFit="1" customWidth="1"/>
    <col min="1805" max="1805" width="12.28515625" bestFit="1" customWidth="1"/>
    <col min="1806" max="1806" width="10.140625" bestFit="1" customWidth="1"/>
    <col min="1807" max="1807" width="19.5703125" bestFit="1" customWidth="1"/>
    <col min="1808" max="1808" width="18.42578125" bestFit="1" customWidth="1"/>
    <col min="1809" max="1809" width="19.85546875" bestFit="1" customWidth="1"/>
    <col min="1810" max="1811" width="18.7109375" bestFit="1" customWidth="1"/>
    <col min="1812" max="1812" width="9.5703125" bestFit="1" customWidth="1"/>
    <col min="1813" max="1813" width="8.28515625" bestFit="1" customWidth="1"/>
    <col min="1814" max="1814" width="6.5703125" bestFit="1" customWidth="1"/>
    <col min="1815" max="1817" width="13.85546875" bestFit="1" customWidth="1"/>
    <col min="1818" max="1818" width="17.42578125" bestFit="1" customWidth="1"/>
    <col min="2050" max="2050" width="10.42578125" bestFit="1" customWidth="1"/>
    <col min="2052" max="2052" width="20.42578125" bestFit="1" customWidth="1"/>
    <col min="2053" max="2053" width="33.85546875" bestFit="1" customWidth="1"/>
    <col min="2054" max="2054" width="222.5703125" bestFit="1" customWidth="1"/>
    <col min="2055" max="2055" width="18.5703125" bestFit="1" customWidth="1"/>
    <col min="2056" max="2056" width="18.5703125" customWidth="1"/>
    <col min="2058" max="2058" width="19.5703125" bestFit="1" customWidth="1"/>
    <col min="2059" max="2059" width="18.42578125" bestFit="1" customWidth="1"/>
    <col min="2060" max="2060" width="20.140625" bestFit="1" customWidth="1"/>
    <col min="2061" max="2061" width="12.28515625" bestFit="1" customWidth="1"/>
    <col min="2062" max="2062" width="10.140625" bestFit="1" customWidth="1"/>
    <col min="2063" max="2063" width="19.5703125" bestFit="1" customWidth="1"/>
    <col min="2064" max="2064" width="18.42578125" bestFit="1" customWidth="1"/>
    <col min="2065" max="2065" width="19.85546875" bestFit="1" customWidth="1"/>
    <col min="2066" max="2067" width="18.7109375" bestFit="1" customWidth="1"/>
    <col min="2068" max="2068" width="9.5703125" bestFit="1" customWidth="1"/>
    <col min="2069" max="2069" width="8.28515625" bestFit="1" customWidth="1"/>
    <col min="2070" max="2070" width="6.5703125" bestFit="1" customWidth="1"/>
    <col min="2071" max="2073" width="13.85546875" bestFit="1" customWidth="1"/>
    <col min="2074" max="2074" width="17.42578125" bestFit="1" customWidth="1"/>
    <col min="2306" max="2306" width="10.42578125" bestFit="1" customWidth="1"/>
    <col min="2308" max="2308" width="20.42578125" bestFit="1" customWidth="1"/>
    <col min="2309" max="2309" width="33.85546875" bestFit="1" customWidth="1"/>
    <col min="2310" max="2310" width="222.5703125" bestFit="1" customWidth="1"/>
    <col min="2311" max="2311" width="18.5703125" bestFit="1" customWidth="1"/>
    <col min="2312" max="2312" width="18.5703125" customWidth="1"/>
    <col min="2314" max="2314" width="19.5703125" bestFit="1" customWidth="1"/>
    <col min="2315" max="2315" width="18.42578125" bestFit="1" customWidth="1"/>
    <col min="2316" max="2316" width="20.140625" bestFit="1" customWidth="1"/>
    <col min="2317" max="2317" width="12.28515625" bestFit="1" customWidth="1"/>
    <col min="2318" max="2318" width="10.140625" bestFit="1" customWidth="1"/>
    <col min="2319" max="2319" width="19.5703125" bestFit="1" customWidth="1"/>
    <col min="2320" max="2320" width="18.42578125" bestFit="1" customWidth="1"/>
    <col min="2321" max="2321" width="19.85546875" bestFit="1" customWidth="1"/>
    <col min="2322" max="2323" width="18.7109375" bestFit="1" customWidth="1"/>
    <col min="2324" max="2324" width="9.5703125" bestFit="1" customWidth="1"/>
    <col min="2325" max="2325" width="8.28515625" bestFit="1" customWidth="1"/>
    <col min="2326" max="2326" width="6.5703125" bestFit="1" customWidth="1"/>
    <col min="2327" max="2329" width="13.85546875" bestFit="1" customWidth="1"/>
    <col min="2330" max="2330" width="17.42578125" bestFit="1" customWidth="1"/>
    <col min="2562" max="2562" width="10.42578125" bestFit="1" customWidth="1"/>
    <col min="2564" max="2564" width="20.42578125" bestFit="1" customWidth="1"/>
    <col min="2565" max="2565" width="33.85546875" bestFit="1" customWidth="1"/>
    <col min="2566" max="2566" width="222.5703125" bestFit="1" customWidth="1"/>
    <col min="2567" max="2567" width="18.5703125" bestFit="1" customWidth="1"/>
    <col min="2568" max="2568" width="18.5703125" customWidth="1"/>
    <col min="2570" max="2570" width="19.5703125" bestFit="1" customWidth="1"/>
    <col min="2571" max="2571" width="18.42578125" bestFit="1" customWidth="1"/>
    <col min="2572" max="2572" width="20.140625" bestFit="1" customWidth="1"/>
    <col min="2573" max="2573" width="12.28515625" bestFit="1" customWidth="1"/>
    <col min="2574" max="2574" width="10.140625" bestFit="1" customWidth="1"/>
    <col min="2575" max="2575" width="19.5703125" bestFit="1" customWidth="1"/>
    <col min="2576" max="2576" width="18.42578125" bestFit="1" customWidth="1"/>
    <col min="2577" max="2577" width="19.85546875" bestFit="1" customWidth="1"/>
    <col min="2578" max="2579" width="18.7109375" bestFit="1" customWidth="1"/>
    <col min="2580" max="2580" width="9.5703125" bestFit="1" customWidth="1"/>
    <col min="2581" max="2581" width="8.28515625" bestFit="1" customWidth="1"/>
    <col min="2582" max="2582" width="6.5703125" bestFit="1" customWidth="1"/>
    <col min="2583" max="2585" width="13.85546875" bestFit="1" customWidth="1"/>
    <col min="2586" max="2586" width="17.42578125" bestFit="1" customWidth="1"/>
    <col min="2818" max="2818" width="10.42578125" bestFit="1" customWidth="1"/>
    <col min="2820" max="2820" width="20.42578125" bestFit="1" customWidth="1"/>
    <col min="2821" max="2821" width="33.85546875" bestFit="1" customWidth="1"/>
    <col min="2822" max="2822" width="222.5703125" bestFit="1" customWidth="1"/>
    <col min="2823" max="2823" width="18.5703125" bestFit="1" customWidth="1"/>
    <col min="2824" max="2824" width="18.5703125" customWidth="1"/>
    <col min="2826" max="2826" width="19.5703125" bestFit="1" customWidth="1"/>
    <col min="2827" max="2827" width="18.42578125" bestFit="1" customWidth="1"/>
    <col min="2828" max="2828" width="20.140625" bestFit="1" customWidth="1"/>
    <col min="2829" max="2829" width="12.28515625" bestFit="1" customWidth="1"/>
    <col min="2830" max="2830" width="10.140625" bestFit="1" customWidth="1"/>
    <col min="2831" max="2831" width="19.5703125" bestFit="1" customWidth="1"/>
    <col min="2832" max="2832" width="18.42578125" bestFit="1" customWidth="1"/>
    <col min="2833" max="2833" width="19.85546875" bestFit="1" customWidth="1"/>
    <col min="2834" max="2835" width="18.7109375" bestFit="1" customWidth="1"/>
    <col min="2836" max="2836" width="9.5703125" bestFit="1" customWidth="1"/>
    <col min="2837" max="2837" width="8.28515625" bestFit="1" customWidth="1"/>
    <col min="2838" max="2838" width="6.5703125" bestFit="1" customWidth="1"/>
    <col min="2839" max="2841" width="13.85546875" bestFit="1" customWidth="1"/>
    <col min="2842" max="2842" width="17.42578125" bestFit="1" customWidth="1"/>
    <col min="3074" max="3074" width="10.42578125" bestFit="1" customWidth="1"/>
    <col min="3076" max="3076" width="20.42578125" bestFit="1" customWidth="1"/>
    <col min="3077" max="3077" width="33.85546875" bestFit="1" customWidth="1"/>
    <col min="3078" max="3078" width="222.5703125" bestFit="1" customWidth="1"/>
    <col min="3079" max="3079" width="18.5703125" bestFit="1" customWidth="1"/>
    <col min="3080" max="3080" width="18.5703125" customWidth="1"/>
    <col min="3082" max="3082" width="19.5703125" bestFit="1" customWidth="1"/>
    <col min="3083" max="3083" width="18.42578125" bestFit="1" customWidth="1"/>
    <col min="3084" max="3084" width="20.140625" bestFit="1" customWidth="1"/>
    <col min="3085" max="3085" width="12.28515625" bestFit="1" customWidth="1"/>
    <col min="3086" max="3086" width="10.140625" bestFit="1" customWidth="1"/>
    <col min="3087" max="3087" width="19.5703125" bestFit="1" customWidth="1"/>
    <col min="3088" max="3088" width="18.42578125" bestFit="1" customWidth="1"/>
    <col min="3089" max="3089" width="19.85546875" bestFit="1" customWidth="1"/>
    <col min="3090" max="3091" width="18.7109375" bestFit="1" customWidth="1"/>
    <col min="3092" max="3092" width="9.5703125" bestFit="1" customWidth="1"/>
    <col min="3093" max="3093" width="8.28515625" bestFit="1" customWidth="1"/>
    <col min="3094" max="3094" width="6.5703125" bestFit="1" customWidth="1"/>
    <col min="3095" max="3097" width="13.85546875" bestFit="1" customWidth="1"/>
    <col min="3098" max="3098" width="17.42578125" bestFit="1" customWidth="1"/>
    <col min="3330" max="3330" width="10.42578125" bestFit="1" customWidth="1"/>
    <col min="3332" max="3332" width="20.42578125" bestFit="1" customWidth="1"/>
    <col min="3333" max="3333" width="33.85546875" bestFit="1" customWidth="1"/>
    <col min="3334" max="3334" width="222.5703125" bestFit="1" customWidth="1"/>
    <col min="3335" max="3335" width="18.5703125" bestFit="1" customWidth="1"/>
    <col min="3336" max="3336" width="18.5703125" customWidth="1"/>
    <col min="3338" max="3338" width="19.5703125" bestFit="1" customWidth="1"/>
    <col min="3339" max="3339" width="18.42578125" bestFit="1" customWidth="1"/>
    <col min="3340" max="3340" width="20.140625" bestFit="1" customWidth="1"/>
    <col min="3341" max="3341" width="12.28515625" bestFit="1" customWidth="1"/>
    <col min="3342" max="3342" width="10.140625" bestFit="1" customWidth="1"/>
    <col min="3343" max="3343" width="19.5703125" bestFit="1" customWidth="1"/>
    <col min="3344" max="3344" width="18.42578125" bestFit="1" customWidth="1"/>
    <col min="3345" max="3345" width="19.85546875" bestFit="1" customWidth="1"/>
    <col min="3346" max="3347" width="18.7109375" bestFit="1" customWidth="1"/>
    <col min="3348" max="3348" width="9.5703125" bestFit="1" customWidth="1"/>
    <col min="3349" max="3349" width="8.28515625" bestFit="1" customWidth="1"/>
    <col min="3350" max="3350" width="6.5703125" bestFit="1" customWidth="1"/>
    <col min="3351" max="3353" width="13.85546875" bestFit="1" customWidth="1"/>
    <col min="3354" max="3354" width="17.42578125" bestFit="1" customWidth="1"/>
    <col min="3586" max="3586" width="10.42578125" bestFit="1" customWidth="1"/>
    <col min="3588" max="3588" width="20.42578125" bestFit="1" customWidth="1"/>
    <col min="3589" max="3589" width="33.85546875" bestFit="1" customWidth="1"/>
    <col min="3590" max="3590" width="222.5703125" bestFit="1" customWidth="1"/>
    <col min="3591" max="3591" width="18.5703125" bestFit="1" customWidth="1"/>
    <col min="3592" max="3592" width="18.5703125" customWidth="1"/>
    <col min="3594" max="3594" width="19.5703125" bestFit="1" customWidth="1"/>
    <col min="3595" max="3595" width="18.42578125" bestFit="1" customWidth="1"/>
    <col min="3596" max="3596" width="20.140625" bestFit="1" customWidth="1"/>
    <col min="3597" max="3597" width="12.28515625" bestFit="1" customWidth="1"/>
    <col min="3598" max="3598" width="10.140625" bestFit="1" customWidth="1"/>
    <col min="3599" max="3599" width="19.5703125" bestFit="1" customWidth="1"/>
    <col min="3600" max="3600" width="18.42578125" bestFit="1" customWidth="1"/>
    <col min="3601" max="3601" width="19.85546875" bestFit="1" customWidth="1"/>
    <col min="3602" max="3603" width="18.7109375" bestFit="1" customWidth="1"/>
    <col min="3604" max="3604" width="9.5703125" bestFit="1" customWidth="1"/>
    <col min="3605" max="3605" width="8.28515625" bestFit="1" customWidth="1"/>
    <col min="3606" max="3606" width="6.5703125" bestFit="1" customWidth="1"/>
    <col min="3607" max="3609" width="13.85546875" bestFit="1" customWidth="1"/>
    <col min="3610" max="3610" width="17.42578125" bestFit="1" customWidth="1"/>
    <col min="3842" max="3842" width="10.42578125" bestFit="1" customWidth="1"/>
    <col min="3844" max="3844" width="20.42578125" bestFit="1" customWidth="1"/>
    <col min="3845" max="3845" width="33.85546875" bestFit="1" customWidth="1"/>
    <col min="3846" max="3846" width="222.5703125" bestFit="1" customWidth="1"/>
    <col min="3847" max="3847" width="18.5703125" bestFit="1" customWidth="1"/>
    <col min="3848" max="3848" width="18.5703125" customWidth="1"/>
    <col min="3850" max="3850" width="19.5703125" bestFit="1" customWidth="1"/>
    <col min="3851" max="3851" width="18.42578125" bestFit="1" customWidth="1"/>
    <col min="3852" max="3852" width="20.140625" bestFit="1" customWidth="1"/>
    <col min="3853" max="3853" width="12.28515625" bestFit="1" customWidth="1"/>
    <col min="3854" max="3854" width="10.140625" bestFit="1" customWidth="1"/>
    <col min="3855" max="3855" width="19.5703125" bestFit="1" customWidth="1"/>
    <col min="3856" max="3856" width="18.42578125" bestFit="1" customWidth="1"/>
    <col min="3857" max="3857" width="19.85546875" bestFit="1" customWidth="1"/>
    <col min="3858" max="3859" width="18.7109375" bestFit="1" customWidth="1"/>
    <col min="3860" max="3860" width="9.5703125" bestFit="1" customWidth="1"/>
    <col min="3861" max="3861" width="8.28515625" bestFit="1" customWidth="1"/>
    <col min="3862" max="3862" width="6.5703125" bestFit="1" customWidth="1"/>
    <col min="3863" max="3865" width="13.85546875" bestFit="1" customWidth="1"/>
    <col min="3866" max="3866" width="17.42578125" bestFit="1" customWidth="1"/>
    <col min="4098" max="4098" width="10.42578125" bestFit="1" customWidth="1"/>
    <col min="4100" max="4100" width="20.42578125" bestFit="1" customWidth="1"/>
    <col min="4101" max="4101" width="33.85546875" bestFit="1" customWidth="1"/>
    <col min="4102" max="4102" width="222.5703125" bestFit="1" customWidth="1"/>
    <col min="4103" max="4103" width="18.5703125" bestFit="1" customWidth="1"/>
    <col min="4104" max="4104" width="18.5703125" customWidth="1"/>
    <col min="4106" max="4106" width="19.5703125" bestFit="1" customWidth="1"/>
    <col min="4107" max="4107" width="18.42578125" bestFit="1" customWidth="1"/>
    <col min="4108" max="4108" width="20.140625" bestFit="1" customWidth="1"/>
    <col min="4109" max="4109" width="12.28515625" bestFit="1" customWidth="1"/>
    <col min="4110" max="4110" width="10.140625" bestFit="1" customWidth="1"/>
    <col min="4111" max="4111" width="19.5703125" bestFit="1" customWidth="1"/>
    <col min="4112" max="4112" width="18.42578125" bestFit="1" customWidth="1"/>
    <col min="4113" max="4113" width="19.85546875" bestFit="1" customWidth="1"/>
    <col min="4114" max="4115" width="18.7109375" bestFit="1" customWidth="1"/>
    <col min="4116" max="4116" width="9.5703125" bestFit="1" customWidth="1"/>
    <col min="4117" max="4117" width="8.28515625" bestFit="1" customWidth="1"/>
    <col min="4118" max="4118" width="6.5703125" bestFit="1" customWidth="1"/>
    <col min="4119" max="4121" width="13.85546875" bestFit="1" customWidth="1"/>
    <col min="4122" max="4122" width="17.42578125" bestFit="1" customWidth="1"/>
    <col min="4354" max="4354" width="10.42578125" bestFit="1" customWidth="1"/>
    <col min="4356" max="4356" width="20.42578125" bestFit="1" customWidth="1"/>
    <col min="4357" max="4357" width="33.85546875" bestFit="1" customWidth="1"/>
    <col min="4358" max="4358" width="222.5703125" bestFit="1" customWidth="1"/>
    <col min="4359" max="4359" width="18.5703125" bestFit="1" customWidth="1"/>
    <col min="4360" max="4360" width="18.5703125" customWidth="1"/>
    <col min="4362" max="4362" width="19.5703125" bestFit="1" customWidth="1"/>
    <col min="4363" max="4363" width="18.42578125" bestFit="1" customWidth="1"/>
    <col min="4364" max="4364" width="20.140625" bestFit="1" customWidth="1"/>
    <col min="4365" max="4365" width="12.28515625" bestFit="1" customWidth="1"/>
    <col min="4366" max="4366" width="10.140625" bestFit="1" customWidth="1"/>
    <col min="4367" max="4367" width="19.5703125" bestFit="1" customWidth="1"/>
    <col min="4368" max="4368" width="18.42578125" bestFit="1" customWidth="1"/>
    <col min="4369" max="4369" width="19.85546875" bestFit="1" customWidth="1"/>
    <col min="4370" max="4371" width="18.7109375" bestFit="1" customWidth="1"/>
    <col min="4372" max="4372" width="9.5703125" bestFit="1" customWidth="1"/>
    <col min="4373" max="4373" width="8.28515625" bestFit="1" customWidth="1"/>
    <col min="4374" max="4374" width="6.5703125" bestFit="1" customWidth="1"/>
    <col min="4375" max="4377" width="13.85546875" bestFit="1" customWidth="1"/>
    <col min="4378" max="4378" width="17.42578125" bestFit="1" customWidth="1"/>
    <col min="4610" max="4610" width="10.42578125" bestFit="1" customWidth="1"/>
    <col min="4612" max="4612" width="20.42578125" bestFit="1" customWidth="1"/>
    <col min="4613" max="4613" width="33.85546875" bestFit="1" customWidth="1"/>
    <col min="4614" max="4614" width="222.5703125" bestFit="1" customWidth="1"/>
    <col min="4615" max="4615" width="18.5703125" bestFit="1" customWidth="1"/>
    <col min="4616" max="4616" width="18.5703125" customWidth="1"/>
    <col min="4618" max="4618" width="19.5703125" bestFit="1" customWidth="1"/>
    <col min="4619" max="4619" width="18.42578125" bestFit="1" customWidth="1"/>
    <col min="4620" max="4620" width="20.140625" bestFit="1" customWidth="1"/>
    <col min="4621" max="4621" width="12.28515625" bestFit="1" customWidth="1"/>
    <col min="4622" max="4622" width="10.140625" bestFit="1" customWidth="1"/>
    <col min="4623" max="4623" width="19.5703125" bestFit="1" customWidth="1"/>
    <col min="4624" max="4624" width="18.42578125" bestFit="1" customWidth="1"/>
    <col min="4625" max="4625" width="19.85546875" bestFit="1" customWidth="1"/>
    <col min="4626" max="4627" width="18.7109375" bestFit="1" customWidth="1"/>
    <col min="4628" max="4628" width="9.5703125" bestFit="1" customWidth="1"/>
    <col min="4629" max="4629" width="8.28515625" bestFit="1" customWidth="1"/>
    <col min="4630" max="4630" width="6.5703125" bestFit="1" customWidth="1"/>
    <col min="4631" max="4633" width="13.85546875" bestFit="1" customWidth="1"/>
    <col min="4634" max="4634" width="17.42578125" bestFit="1" customWidth="1"/>
    <col min="4866" max="4866" width="10.42578125" bestFit="1" customWidth="1"/>
    <col min="4868" max="4868" width="20.42578125" bestFit="1" customWidth="1"/>
    <col min="4869" max="4869" width="33.85546875" bestFit="1" customWidth="1"/>
    <col min="4870" max="4870" width="222.5703125" bestFit="1" customWidth="1"/>
    <col min="4871" max="4871" width="18.5703125" bestFit="1" customWidth="1"/>
    <col min="4872" max="4872" width="18.5703125" customWidth="1"/>
    <col min="4874" max="4874" width="19.5703125" bestFit="1" customWidth="1"/>
    <col min="4875" max="4875" width="18.42578125" bestFit="1" customWidth="1"/>
    <col min="4876" max="4876" width="20.140625" bestFit="1" customWidth="1"/>
    <col min="4877" max="4877" width="12.28515625" bestFit="1" customWidth="1"/>
    <col min="4878" max="4878" width="10.140625" bestFit="1" customWidth="1"/>
    <col min="4879" max="4879" width="19.5703125" bestFit="1" customWidth="1"/>
    <col min="4880" max="4880" width="18.42578125" bestFit="1" customWidth="1"/>
    <col min="4881" max="4881" width="19.85546875" bestFit="1" customWidth="1"/>
    <col min="4882" max="4883" width="18.7109375" bestFit="1" customWidth="1"/>
    <col min="4884" max="4884" width="9.5703125" bestFit="1" customWidth="1"/>
    <col min="4885" max="4885" width="8.28515625" bestFit="1" customWidth="1"/>
    <col min="4886" max="4886" width="6.5703125" bestFit="1" customWidth="1"/>
    <col min="4887" max="4889" width="13.85546875" bestFit="1" customWidth="1"/>
    <col min="4890" max="4890" width="17.42578125" bestFit="1" customWidth="1"/>
    <col min="5122" max="5122" width="10.42578125" bestFit="1" customWidth="1"/>
    <col min="5124" max="5124" width="20.42578125" bestFit="1" customWidth="1"/>
    <col min="5125" max="5125" width="33.85546875" bestFit="1" customWidth="1"/>
    <col min="5126" max="5126" width="222.5703125" bestFit="1" customWidth="1"/>
    <col min="5127" max="5127" width="18.5703125" bestFit="1" customWidth="1"/>
    <col min="5128" max="5128" width="18.5703125" customWidth="1"/>
    <col min="5130" max="5130" width="19.5703125" bestFit="1" customWidth="1"/>
    <col min="5131" max="5131" width="18.42578125" bestFit="1" customWidth="1"/>
    <col min="5132" max="5132" width="20.140625" bestFit="1" customWidth="1"/>
    <col min="5133" max="5133" width="12.28515625" bestFit="1" customWidth="1"/>
    <col min="5134" max="5134" width="10.140625" bestFit="1" customWidth="1"/>
    <col min="5135" max="5135" width="19.5703125" bestFit="1" customWidth="1"/>
    <col min="5136" max="5136" width="18.42578125" bestFit="1" customWidth="1"/>
    <col min="5137" max="5137" width="19.85546875" bestFit="1" customWidth="1"/>
    <col min="5138" max="5139" width="18.7109375" bestFit="1" customWidth="1"/>
    <col min="5140" max="5140" width="9.5703125" bestFit="1" customWidth="1"/>
    <col min="5141" max="5141" width="8.28515625" bestFit="1" customWidth="1"/>
    <col min="5142" max="5142" width="6.5703125" bestFit="1" customWidth="1"/>
    <col min="5143" max="5145" width="13.85546875" bestFit="1" customWidth="1"/>
    <col min="5146" max="5146" width="17.42578125" bestFit="1" customWidth="1"/>
    <col min="5378" max="5378" width="10.42578125" bestFit="1" customWidth="1"/>
    <col min="5380" max="5380" width="20.42578125" bestFit="1" customWidth="1"/>
    <col min="5381" max="5381" width="33.85546875" bestFit="1" customWidth="1"/>
    <col min="5382" max="5382" width="222.5703125" bestFit="1" customWidth="1"/>
    <col min="5383" max="5383" width="18.5703125" bestFit="1" customWidth="1"/>
    <col min="5384" max="5384" width="18.5703125" customWidth="1"/>
    <col min="5386" max="5386" width="19.5703125" bestFit="1" customWidth="1"/>
    <col min="5387" max="5387" width="18.42578125" bestFit="1" customWidth="1"/>
    <col min="5388" max="5388" width="20.140625" bestFit="1" customWidth="1"/>
    <col min="5389" max="5389" width="12.28515625" bestFit="1" customWidth="1"/>
    <col min="5390" max="5390" width="10.140625" bestFit="1" customWidth="1"/>
    <col min="5391" max="5391" width="19.5703125" bestFit="1" customWidth="1"/>
    <col min="5392" max="5392" width="18.42578125" bestFit="1" customWidth="1"/>
    <col min="5393" max="5393" width="19.85546875" bestFit="1" customWidth="1"/>
    <col min="5394" max="5395" width="18.7109375" bestFit="1" customWidth="1"/>
    <col min="5396" max="5396" width="9.5703125" bestFit="1" customWidth="1"/>
    <col min="5397" max="5397" width="8.28515625" bestFit="1" customWidth="1"/>
    <col min="5398" max="5398" width="6.5703125" bestFit="1" customWidth="1"/>
    <col min="5399" max="5401" width="13.85546875" bestFit="1" customWidth="1"/>
    <col min="5402" max="5402" width="17.42578125" bestFit="1" customWidth="1"/>
    <col min="5634" max="5634" width="10.42578125" bestFit="1" customWidth="1"/>
    <col min="5636" max="5636" width="20.42578125" bestFit="1" customWidth="1"/>
    <col min="5637" max="5637" width="33.85546875" bestFit="1" customWidth="1"/>
    <col min="5638" max="5638" width="222.5703125" bestFit="1" customWidth="1"/>
    <col min="5639" max="5639" width="18.5703125" bestFit="1" customWidth="1"/>
    <col min="5640" max="5640" width="18.5703125" customWidth="1"/>
    <col min="5642" max="5642" width="19.5703125" bestFit="1" customWidth="1"/>
    <col min="5643" max="5643" width="18.42578125" bestFit="1" customWidth="1"/>
    <col min="5644" max="5644" width="20.140625" bestFit="1" customWidth="1"/>
    <col min="5645" max="5645" width="12.28515625" bestFit="1" customWidth="1"/>
    <col min="5646" max="5646" width="10.140625" bestFit="1" customWidth="1"/>
    <col min="5647" max="5647" width="19.5703125" bestFit="1" customWidth="1"/>
    <col min="5648" max="5648" width="18.42578125" bestFit="1" customWidth="1"/>
    <col min="5649" max="5649" width="19.85546875" bestFit="1" customWidth="1"/>
    <col min="5650" max="5651" width="18.7109375" bestFit="1" customWidth="1"/>
    <col min="5652" max="5652" width="9.5703125" bestFit="1" customWidth="1"/>
    <col min="5653" max="5653" width="8.28515625" bestFit="1" customWidth="1"/>
    <col min="5654" max="5654" width="6.5703125" bestFit="1" customWidth="1"/>
    <col min="5655" max="5657" width="13.85546875" bestFit="1" customWidth="1"/>
    <col min="5658" max="5658" width="17.42578125" bestFit="1" customWidth="1"/>
    <col min="5890" max="5890" width="10.42578125" bestFit="1" customWidth="1"/>
    <col min="5892" max="5892" width="20.42578125" bestFit="1" customWidth="1"/>
    <col min="5893" max="5893" width="33.85546875" bestFit="1" customWidth="1"/>
    <col min="5894" max="5894" width="222.5703125" bestFit="1" customWidth="1"/>
    <col min="5895" max="5895" width="18.5703125" bestFit="1" customWidth="1"/>
    <col min="5896" max="5896" width="18.5703125" customWidth="1"/>
    <col min="5898" max="5898" width="19.5703125" bestFit="1" customWidth="1"/>
    <col min="5899" max="5899" width="18.42578125" bestFit="1" customWidth="1"/>
    <col min="5900" max="5900" width="20.140625" bestFit="1" customWidth="1"/>
    <col min="5901" max="5901" width="12.28515625" bestFit="1" customWidth="1"/>
    <col min="5902" max="5902" width="10.140625" bestFit="1" customWidth="1"/>
    <col min="5903" max="5903" width="19.5703125" bestFit="1" customWidth="1"/>
    <col min="5904" max="5904" width="18.42578125" bestFit="1" customWidth="1"/>
    <col min="5905" max="5905" width="19.85546875" bestFit="1" customWidth="1"/>
    <col min="5906" max="5907" width="18.7109375" bestFit="1" customWidth="1"/>
    <col min="5908" max="5908" width="9.5703125" bestFit="1" customWidth="1"/>
    <col min="5909" max="5909" width="8.28515625" bestFit="1" customWidth="1"/>
    <col min="5910" max="5910" width="6.5703125" bestFit="1" customWidth="1"/>
    <col min="5911" max="5913" width="13.85546875" bestFit="1" customWidth="1"/>
    <col min="5914" max="5914" width="17.42578125" bestFit="1" customWidth="1"/>
    <col min="6146" max="6146" width="10.42578125" bestFit="1" customWidth="1"/>
    <col min="6148" max="6148" width="20.42578125" bestFit="1" customWidth="1"/>
    <col min="6149" max="6149" width="33.85546875" bestFit="1" customWidth="1"/>
    <col min="6150" max="6150" width="222.5703125" bestFit="1" customWidth="1"/>
    <col min="6151" max="6151" width="18.5703125" bestFit="1" customWidth="1"/>
    <col min="6152" max="6152" width="18.5703125" customWidth="1"/>
    <col min="6154" max="6154" width="19.5703125" bestFit="1" customWidth="1"/>
    <col min="6155" max="6155" width="18.42578125" bestFit="1" customWidth="1"/>
    <col min="6156" max="6156" width="20.140625" bestFit="1" customWidth="1"/>
    <col min="6157" max="6157" width="12.28515625" bestFit="1" customWidth="1"/>
    <col min="6158" max="6158" width="10.140625" bestFit="1" customWidth="1"/>
    <col min="6159" max="6159" width="19.5703125" bestFit="1" customWidth="1"/>
    <col min="6160" max="6160" width="18.42578125" bestFit="1" customWidth="1"/>
    <col min="6161" max="6161" width="19.85546875" bestFit="1" customWidth="1"/>
    <col min="6162" max="6163" width="18.7109375" bestFit="1" customWidth="1"/>
    <col min="6164" max="6164" width="9.5703125" bestFit="1" customWidth="1"/>
    <col min="6165" max="6165" width="8.28515625" bestFit="1" customWidth="1"/>
    <col min="6166" max="6166" width="6.5703125" bestFit="1" customWidth="1"/>
    <col min="6167" max="6169" width="13.85546875" bestFit="1" customWidth="1"/>
    <col min="6170" max="6170" width="17.42578125" bestFit="1" customWidth="1"/>
    <col min="6402" max="6402" width="10.42578125" bestFit="1" customWidth="1"/>
    <col min="6404" max="6404" width="20.42578125" bestFit="1" customWidth="1"/>
    <col min="6405" max="6405" width="33.85546875" bestFit="1" customWidth="1"/>
    <col min="6406" max="6406" width="222.5703125" bestFit="1" customWidth="1"/>
    <col min="6407" max="6407" width="18.5703125" bestFit="1" customWidth="1"/>
    <col min="6408" max="6408" width="18.5703125" customWidth="1"/>
    <col min="6410" max="6410" width="19.5703125" bestFit="1" customWidth="1"/>
    <col min="6411" max="6411" width="18.42578125" bestFit="1" customWidth="1"/>
    <col min="6412" max="6412" width="20.140625" bestFit="1" customWidth="1"/>
    <col min="6413" max="6413" width="12.28515625" bestFit="1" customWidth="1"/>
    <col min="6414" max="6414" width="10.140625" bestFit="1" customWidth="1"/>
    <col min="6415" max="6415" width="19.5703125" bestFit="1" customWidth="1"/>
    <col min="6416" max="6416" width="18.42578125" bestFit="1" customWidth="1"/>
    <col min="6417" max="6417" width="19.85546875" bestFit="1" customWidth="1"/>
    <col min="6418" max="6419" width="18.7109375" bestFit="1" customWidth="1"/>
    <col min="6420" max="6420" width="9.5703125" bestFit="1" customWidth="1"/>
    <col min="6421" max="6421" width="8.28515625" bestFit="1" customWidth="1"/>
    <col min="6422" max="6422" width="6.5703125" bestFit="1" customWidth="1"/>
    <col min="6423" max="6425" width="13.85546875" bestFit="1" customWidth="1"/>
    <col min="6426" max="6426" width="17.42578125" bestFit="1" customWidth="1"/>
    <col min="6658" max="6658" width="10.42578125" bestFit="1" customWidth="1"/>
    <col min="6660" max="6660" width="20.42578125" bestFit="1" customWidth="1"/>
    <col min="6661" max="6661" width="33.85546875" bestFit="1" customWidth="1"/>
    <col min="6662" max="6662" width="222.5703125" bestFit="1" customWidth="1"/>
    <col min="6663" max="6663" width="18.5703125" bestFit="1" customWidth="1"/>
    <col min="6664" max="6664" width="18.5703125" customWidth="1"/>
    <col min="6666" max="6666" width="19.5703125" bestFit="1" customWidth="1"/>
    <col min="6667" max="6667" width="18.42578125" bestFit="1" customWidth="1"/>
    <col min="6668" max="6668" width="20.140625" bestFit="1" customWidth="1"/>
    <col min="6669" max="6669" width="12.28515625" bestFit="1" customWidth="1"/>
    <col min="6670" max="6670" width="10.140625" bestFit="1" customWidth="1"/>
    <col min="6671" max="6671" width="19.5703125" bestFit="1" customWidth="1"/>
    <col min="6672" max="6672" width="18.42578125" bestFit="1" customWidth="1"/>
    <col min="6673" max="6673" width="19.85546875" bestFit="1" customWidth="1"/>
    <col min="6674" max="6675" width="18.7109375" bestFit="1" customWidth="1"/>
    <col min="6676" max="6676" width="9.5703125" bestFit="1" customWidth="1"/>
    <col min="6677" max="6677" width="8.28515625" bestFit="1" customWidth="1"/>
    <col min="6678" max="6678" width="6.5703125" bestFit="1" customWidth="1"/>
    <col min="6679" max="6681" width="13.85546875" bestFit="1" customWidth="1"/>
    <col min="6682" max="6682" width="17.42578125" bestFit="1" customWidth="1"/>
    <col min="6914" max="6914" width="10.42578125" bestFit="1" customWidth="1"/>
    <col min="6916" max="6916" width="20.42578125" bestFit="1" customWidth="1"/>
    <col min="6917" max="6917" width="33.85546875" bestFit="1" customWidth="1"/>
    <col min="6918" max="6918" width="222.5703125" bestFit="1" customWidth="1"/>
    <col min="6919" max="6919" width="18.5703125" bestFit="1" customWidth="1"/>
    <col min="6920" max="6920" width="18.5703125" customWidth="1"/>
    <col min="6922" max="6922" width="19.5703125" bestFit="1" customWidth="1"/>
    <col min="6923" max="6923" width="18.42578125" bestFit="1" customWidth="1"/>
    <col min="6924" max="6924" width="20.140625" bestFit="1" customWidth="1"/>
    <col min="6925" max="6925" width="12.28515625" bestFit="1" customWidth="1"/>
    <col min="6926" max="6926" width="10.140625" bestFit="1" customWidth="1"/>
    <col min="6927" max="6927" width="19.5703125" bestFit="1" customWidth="1"/>
    <col min="6928" max="6928" width="18.42578125" bestFit="1" customWidth="1"/>
    <col min="6929" max="6929" width="19.85546875" bestFit="1" customWidth="1"/>
    <col min="6930" max="6931" width="18.7109375" bestFit="1" customWidth="1"/>
    <col min="6932" max="6932" width="9.5703125" bestFit="1" customWidth="1"/>
    <col min="6933" max="6933" width="8.28515625" bestFit="1" customWidth="1"/>
    <col min="6934" max="6934" width="6.5703125" bestFit="1" customWidth="1"/>
    <col min="6935" max="6937" width="13.85546875" bestFit="1" customWidth="1"/>
    <col min="6938" max="6938" width="17.42578125" bestFit="1" customWidth="1"/>
    <col min="7170" max="7170" width="10.42578125" bestFit="1" customWidth="1"/>
    <col min="7172" max="7172" width="20.42578125" bestFit="1" customWidth="1"/>
    <col min="7173" max="7173" width="33.85546875" bestFit="1" customWidth="1"/>
    <col min="7174" max="7174" width="222.5703125" bestFit="1" customWidth="1"/>
    <col min="7175" max="7175" width="18.5703125" bestFit="1" customWidth="1"/>
    <col min="7176" max="7176" width="18.5703125" customWidth="1"/>
    <col min="7178" max="7178" width="19.5703125" bestFit="1" customWidth="1"/>
    <col min="7179" max="7179" width="18.42578125" bestFit="1" customWidth="1"/>
    <col min="7180" max="7180" width="20.140625" bestFit="1" customWidth="1"/>
    <col min="7181" max="7181" width="12.28515625" bestFit="1" customWidth="1"/>
    <col min="7182" max="7182" width="10.140625" bestFit="1" customWidth="1"/>
    <col min="7183" max="7183" width="19.5703125" bestFit="1" customWidth="1"/>
    <col min="7184" max="7184" width="18.42578125" bestFit="1" customWidth="1"/>
    <col min="7185" max="7185" width="19.85546875" bestFit="1" customWidth="1"/>
    <col min="7186" max="7187" width="18.7109375" bestFit="1" customWidth="1"/>
    <col min="7188" max="7188" width="9.5703125" bestFit="1" customWidth="1"/>
    <col min="7189" max="7189" width="8.28515625" bestFit="1" customWidth="1"/>
    <col min="7190" max="7190" width="6.5703125" bestFit="1" customWidth="1"/>
    <col min="7191" max="7193" width="13.85546875" bestFit="1" customWidth="1"/>
    <col min="7194" max="7194" width="17.42578125" bestFit="1" customWidth="1"/>
    <col min="7426" max="7426" width="10.42578125" bestFit="1" customWidth="1"/>
    <col min="7428" max="7428" width="20.42578125" bestFit="1" customWidth="1"/>
    <col min="7429" max="7429" width="33.85546875" bestFit="1" customWidth="1"/>
    <col min="7430" max="7430" width="222.5703125" bestFit="1" customWidth="1"/>
    <col min="7431" max="7431" width="18.5703125" bestFit="1" customWidth="1"/>
    <col min="7432" max="7432" width="18.5703125" customWidth="1"/>
    <col min="7434" max="7434" width="19.5703125" bestFit="1" customWidth="1"/>
    <col min="7435" max="7435" width="18.42578125" bestFit="1" customWidth="1"/>
    <col min="7436" max="7436" width="20.140625" bestFit="1" customWidth="1"/>
    <col min="7437" max="7437" width="12.28515625" bestFit="1" customWidth="1"/>
    <col min="7438" max="7438" width="10.140625" bestFit="1" customWidth="1"/>
    <col min="7439" max="7439" width="19.5703125" bestFit="1" customWidth="1"/>
    <col min="7440" max="7440" width="18.42578125" bestFit="1" customWidth="1"/>
    <col min="7441" max="7441" width="19.85546875" bestFit="1" customWidth="1"/>
    <col min="7442" max="7443" width="18.7109375" bestFit="1" customWidth="1"/>
    <col min="7444" max="7444" width="9.5703125" bestFit="1" customWidth="1"/>
    <col min="7445" max="7445" width="8.28515625" bestFit="1" customWidth="1"/>
    <col min="7446" max="7446" width="6.5703125" bestFit="1" customWidth="1"/>
    <col min="7447" max="7449" width="13.85546875" bestFit="1" customWidth="1"/>
    <col min="7450" max="7450" width="17.42578125" bestFit="1" customWidth="1"/>
    <col min="7682" max="7682" width="10.42578125" bestFit="1" customWidth="1"/>
    <col min="7684" max="7684" width="20.42578125" bestFit="1" customWidth="1"/>
    <col min="7685" max="7685" width="33.85546875" bestFit="1" customWidth="1"/>
    <col min="7686" max="7686" width="222.5703125" bestFit="1" customWidth="1"/>
    <col min="7687" max="7687" width="18.5703125" bestFit="1" customWidth="1"/>
    <col min="7688" max="7688" width="18.5703125" customWidth="1"/>
    <col min="7690" max="7690" width="19.5703125" bestFit="1" customWidth="1"/>
    <col min="7691" max="7691" width="18.42578125" bestFit="1" customWidth="1"/>
    <col min="7692" max="7692" width="20.140625" bestFit="1" customWidth="1"/>
    <col min="7693" max="7693" width="12.28515625" bestFit="1" customWidth="1"/>
    <col min="7694" max="7694" width="10.140625" bestFit="1" customWidth="1"/>
    <col min="7695" max="7695" width="19.5703125" bestFit="1" customWidth="1"/>
    <col min="7696" max="7696" width="18.42578125" bestFit="1" customWidth="1"/>
    <col min="7697" max="7697" width="19.85546875" bestFit="1" customWidth="1"/>
    <col min="7698" max="7699" width="18.7109375" bestFit="1" customWidth="1"/>
    <col min="7700" max="7700" width="9.5703125" bestFit="1" customWidth="1"/>
    <col min="7701" max="7701" width="8.28515625" bestFit="1" customWidth="1"/>
    <col min="7702" max="7702" width="6.5703125" bestFit="1" customWidth="1"/>
    <col min="7703" max="7705" width="13.85546875" bestFit="1" customWidth="1"/>
    <col min="7706" max="7706" width="17.42578125" bestFit="1" customWidth="1"/>
    <col min="7938" max="7938" width="10.42578125" bestFit="1" customWidth="1"/>
    <col min="7940" max="7940" width="20.42578125" bestFit="1" customWidth="1"/>
    <col min="7941" max="7941" width="33.85546875" bestFit="1" customWidth="1"/>
    <col min="7942" max="7942" width="222.5703125" bestFit="1" customWidth="1"/>
    <col min="7943" max="7943" width="18.5703125" bestFit="1" customWidth="1"/>
    <col min="7944" max="7944" width="18.5703125" customWidth="1"/>
    <col min="7946" max="7946" width="19.5703125" bestFit="1" customWidth="1"/>
    <col min="7947" max="7947" width="18.42578125" bestFit="1" customWidth="1"/>
    <col min="7948" max="7948" width="20.140625" bestFit="1" customWidth="1"/>
    <col min="7949" max="7949" width="12.28515625" bestFit="1" customWidth="1"/>
    <col min="7950" max="7950" width="10.140625" bestFit="1" customWidth="1"/>
    <col min="7951" max="7951" width="19.5703125" bestFit="1" customWidth="1"/>
    <col min="7952" max="7952" width="18.42578125" bestFit="1" customWidth="1"/>
    <col min="7953" max="7953" width="19.85546875" bestFit="1" customWidth="1"/>
    <col min="7954" max="7955" width="18.7109375" bestFit="1" customWidth="1"/>
    <col min="7956" max="7956" width="9.5703125" bestFit="1" customWidth="1"/>
    <col min="7957" max="7957" width="8.28515625" bestFit="1" customWidth="1"/>
    <col min="7958" max="7958" width="6.5703125" bestFit="1" customWidth="1"/>
    <col min="7959" max="7961" width="13.85546875" bestFit="1" customWidth="1"/>
    <col min="7962" max="7962" width="17.42578125" bestFit="1" customWidth="1"/>
    <col min="8194" max="8194" width="10.42578125" bestFit="1" customWidth="1"/>
    <col min="8196" max="8196" width="20.42578125" bestFit="1" customWidth="1"/>
    <col min="8197" max="8197" width="33.85546875" bestFit="1" customWidth="1"/>
    <col min="8198" max="8198" width="222.5703125" bestFit="1" customWidth="1"/>
    <col min="8199" max="8199" width="18.5703125" bestFit="1" customWidth="1"/>
    <col min="8200" max="8200" width="18.5703125" customWidth="1"/>
    <col min="8202" max="8202" width="19.5703125" bestFit="1" customWidth="1"/>
    <col min="8203" max="8203" width="18.42578125" bestFit="1" customWidth="1"/>
    <col min="8204" max="8204" width="20.140625" bestFit="1" customWidth="1"/>
    <col min="8205" max="8205" width="12.28515625" bestFit="1" customWidth="1"/>
    <col min="8206" max="8206" width="10.140625" bestFit="1" customWidth="1"/>
    <col min="8207" max="8207" width="19.5703125" bestFit="1" customWidth="1"/>
    <col min="8208" max="8208" width="18.42578125" bestFit="1" customWidth="1"/>
    <col min="8209" max="8209" width="19.85546875" bestFit="1" customWidth="1"/>
    <col min="8210" max="8211" width="18.7109375" bestFit="1" customWidth="1"/>
    <col min="8212" max="8212" width="9.5703125" bestFit="1" customWidth="1"/>
    <col min="8213" max="8213" width="8.28515625" bestFit="1" customWidth="1"/>
    <col min="8214" max="8214" width="6.5703125" bestFit="1" customWidth="1"/>
    <col min="8215" max="8217" width="13.85546875" bestFit="1" customWidth="1"/>
    <col min="8218" max="8218" width="17.42578125" bestFit="1" customWidth="1"/>
    <col min="8450" max="8450" width="10.42578125" bestFit="1" customWidth="1"/>
    <col min="8452" max="8452" width="20.42578125" bestFit="1" customWidth="1"/>
    <col min="8453" max="8453" width="33.85546875" bestFit="1" customWidth="1"/>
    <col min="8454" max="8454" width="222.5703125" bestFit="1" customWidth="1"/>
    <col min="8455" max="8455" width="18.5703125" bestFit="1" customWidth="1"/>
    <col min="8456" max="8456" width="18.5703125" customWidth="1"/>
    <col min="8458" max="8458" width="19.5703125" bestFit="1" customWidth="1"/>
    <col min="8459" max="8459" width="18.42578125" bestFit="1" customWidth="1"/>
    <col min="8460" max="8460" width="20.140625" bestFit="1" customWidth="1"/>
    <col min="8461" max="8461" width="12.28515625" bestFit="1" customWidth="1"/>
    <col min="8462" max="8462" width="10.140625" bestFit="1" customWidth="1"/>
    <col min="8463" max="8463" width="19.5703125" bestFit="1" customWidth="1"/>
    <col min="8464" max="8464" width="18.42578125" bestFit="1" customWidth="1"/>
    <col min="8465" max="8465" width="19.85546875" bestFit="1" customWidth="1"/>
    <col min="8466" max="8467" width="18.7109375" bestFit="1" customWidth="1"/>
    <col min="8468" max="8468" width="9.5703125" bestFit="1" customWidth="1"/>
    <col min="8469" max="8469" width="8.28515625" bestFit="1" customWidth="1"/>
    <col min="8470" max="8470" width="6.5703125" bestFit="1" customWidth="1"/>
    <col min="8471" max="8473" width="13.85546875" bestFit="1" customWidth="1"/>
    <col min="8474" max="8474" width="17.42578125" bestFit="1" customWidth="1"/>
    <col min="8706" max="8706" width="10.42578125" bestFit="1" customWidth="1"/>
    <col min="8708" max="8708" width="20.42578125" bestFit="1" customWidth="1"/>
    <col min="8709" max="8709" width="33.85546875" bestFit="1" customWidth="1"/>
    <col min="8710" max="8710" width="222.5703125" bestFit="1" customWidth="1"/>
    <col min="8711" max="8711" width="18.5703125" bestFit="1" customWidth="1"/>
    <col min="8712" max="8712" width="18.5703125" customWidth="1"/>
    <col min="8714" max="8714" width="19.5703125" bestFit="1" customWidth="1"/>
    <col min="8715" max="8715" width="18.42578125" bestFit="1" customWidth="1"/>
    <col min="8716" max="8716" width="20.140625" bestFit="1" customWidth="1"/>
    <col min="8717" max="8717" width="12.28515625" bestFit="1" customWidth="1"/>
    <col min="8718" max="8718" width="10.140625" bestFit="1" customWidth="1"/>
    <col min="8719" max="8719" width="19.5703125" bestFit="1" customWidth="1"/>
    <col min="8720" max="8720" width="18.42578125" bestFit="1" customWidth="1"/>
    <col min="8721" max="8721" width="19.85546875" bestFit="1" customWidth="1"/>
    <col min="8722" max="8723" width="18.7109375" bestFit="1" customWidth="1"/>
    <col min="8724" max="8724" width="9.5703125" bestFit="1" customWidth="1"/>
    <col min="8725" max="8725" width="8.28515625" bestFit="1" customWidth="1"/>
    <col min="8726" max="8726" width="6.5703125" bestFit="1" customWidth="1"/>
    <col min="8727" max="8729" width="13.85546875" bestFit="1" customWidth="1"/>
    <col min="8730" max="8730" width="17.42578125" bestFit="1" customWidth="1"/>
    <col min="8962" max="8962" width="10.42578125" bestFit="1" customWidth="1"/>
    <col min="8964" max="8964" width="20.42578125" bestFit="1" customWidth="1"/>
    <col min="8965" max="8965" width="33.85546875" bestFit="1" customWidth="1"/>
    <col min="8966" max="8966" width="222.5703125" bestFit="1" customWidth="1"/>
    <col min="8967" max="8967" width="18.5703125" bestFit="1" customWidth="1"/>
    <col min="8968" max="8968" width="18.5703125" customWidth="1"/>
    <col min="8970" max="8970" width="19.5703125" bestFit="1" customWidth="1"/>
    <col min="8971" max="8971" width="18.42578125" bestFit="1" customWidth="1"/>
    <col min="8972" max="8972" width="20.140625" bestFit="1" customWidth="1"/>
    <col min="8973" max="8973" width="12.28515625" bestFit="1" customWidth="1"/>
    <col min="8974" max="8974" width="10.140625" bestFit="1" customWidth="1"/>
    <col min="8975" max="8975" width="19.5703125" bestFit="1" customWidth="1"/>
    <col min="8976" max="8976" width="18.42578125" bestFit="1" customWidth="1"/>
    <col min="8977" max="8977" width="19.85546875" bestFit="1" customWidth="1"/>
    <col min="8978" max="8979" width="18.7109375" bestFit="1" customWidth="1"/>
    <col min="8980" max="8980" width="9.5703125" bestFit="1" customWidth="1"/>
    <col min="8981" max="8981" width="8.28515625" bestFit="1" customWidth="1"/>
    <col min="8982" max="8982" width="6.5703125" bestFit="1" customWidth="1"/>
    <col min="8983" max="8985" width="13.85546875" bestFit="1" customWidth="1"/>
    <col min="8986" max="8986" width="17.42578125" bestFit="1" customWidth="1"/>
    <col min="9218" max="9218" width="10.42578125" bestFit="1" customWidth="1"/>
    <col min="9220" max="9220" width="20.42578125" bestFit="1" customWidth="1"/>
    <col min="9221" max="9221" width="33.85546875" bestFit="1" customWidth="1"/>
    <col min="9222" max="9222" width="222.5703125" bestFit="1" customWidth="1"/>
    <col min="9223" max="9223" width="18.5703125" bestFit="1" customWidth="1"/>
    <col min="9224" max="9224" width="18.5703125" customWidth="1"/>
    <col min="9226" max="9226" width="19.5703125" bestFit="1" customWidth="1"/>
    <col min="9227" max="9227" width="18.42578125" bestFit="1" customWidth="1"/>
    <col min="9228" max="9228" width="20.140625" bestFit="1" customWidth="1"/>
    <col min="9229" max="9229" width="12.28515625" bestFit="1" customWidth="1"/>
    <col min="9230" max="9230" width="10.140625" bestFit="1" customWidth="1"/>
    <col min="9231" max="9231" width="19.5703125" bestFit="1" customWidth="1"/>
    <col min="9232" max="9232" width="18.42578125" bestFit="1" customWidth="1"/>
    <col min="9233" max="9233" width="19.85546875" bestFit="1" customWidth="1"/>
    <col min="9234" max="9235" width="18.7109375" bestFit="1" customWidth="1"/>
    <col min="9236" max="9236" width="9.5703125" bestFit="1" customWidth="1"/>
    <col min="9237" max="9237" width="8.28515625" bestFit="1" customWidth="1"/>
    <col min="9238" max="9238" width="6.5703125" bestFit="1" customWidth="1"/>
    <col min="9239" max="9241" width="13.85546875" bestFit="1" customWidth="1"/>
    <col min="9242" max="9242" width="17.42578125" bestFit="1" customWidth="1"/>
    <col min="9474" max="9474" width="10.42578125" bestFit="1" customWidth="1"/>
    <col min="9476" max="9476" width="20.42578125" bestFit="1" customWidth="1"/>
    <col min="9477" max="9477" width="33.85546875" bestFit="1" customWidth="1"/>
    <col min="9478" max="9478" width="222.5703125" bestFit="1" customWidth="1"/>
    <col min="9479" max="9479" width="18.5703125" bestFit="1" customWidth="1"/>
    <col min="9480" max="9480" width="18.5703125" customWidth="1"/>
    <col min="9482" max="9482" width="19.5703125" bestFit="1" customWidth="1"/>
    <col min="9483" max="9483" width="18.42578125" bestFit="1" customWidth="1"/>
    <col min="9484" max="9484" width="20.140625" bestFit="1" customWidth="1"/>
    <col min="9485" max="9485" width="12.28515625" bestFit="1" customWidth="1"/>
    <col min="9486" max="9486" width="10.140625" bestFit="1" customWidth="1"/>
    <col min="9487" max="9487" width="19.5703125" bestFit="1" customWidth="1"/>
    <col min="9488" max="9488" width="18.42578125" bestFit="1" customWidth="1"/>
    <col min="9489" max="9489" width="19.85546875" bestFit="1" customWidth="1"/>
    <col min="9490" max="9491" width="18.7109375" bestFit="1" customWidth="1"/>
    <col min="9492" max="9492" width="9.5703125" bestFit="1" customWidth="1"/>
    <col min="9493" max="9493" width="8.28515625" bestFit="1" customWidth="1"/>
    <col min="9494" max="9494" width="6.5703125" bestFit="1" customWidth="1"/>
    <col min="9495" max="9497" width="13.85546875" bestFit="1" customWidth="1"/>
    <col min="9498" max="9498" width="17.42578125" bestFit="1" customWidth="1"/>
    <col min="9730" max="9730" width="10.42578125" bestFit="1" customWidth="1"/>
    <col min="9732" max="9732" width="20.42578125" bestFit="1" customWidth="1"/>
    <col min="9733" max="9733" width="33.85546875" bestFit="1" customWidth="1"/>
    <col min="9734" max="9734" width="222.5703125" bestFit="1" customWidth="1"/>
    <col min="9735" max="9735" width="18.5703125" bestFit="1" customWidth="1"/>
    <col min="9736" max="9736" width="18.5703125" customWidth="1"/>
    <col min="9738" max="9738" width="19.5703125" bestFit="1" customWidth="1"/>
    <col min="9739" max="9739" width="18.42578125" bestFit="1" customWidth="1"/>
    <col min="9740" max="9740" width="20.140625" bestFit="1" customWidth="1"/>
    <col min="9741" max="9741" width="12.28515625" bestFit="1" customWidth="1"/>
    <col min="9742" max="9742" width="10.140625" bestFit="1" customWidth="1"/>
    <col min="9743" max="9743" width="19.5703125" bestFit="1" customWidth="1"/>
    <col min="9744" max="9744" width="18.42578125" bestFit="1" customWidth="1"/>
    <col min="9745" max="9745" width="19.85546875" bestFit="1" customWidth="1"/>
    <col min="9746" max="9747" width="18.7109375" bestFit="1" customWidth="1"/>
    <col min="9748" max="9748" width="9.5703125" bestFit="1" customWidth="1"/>
    <col min="9749" max="9749" width="8.28515625" bestFit="1" customWidth="1"/>
    <col min="9750" max="9750" width="6.5703125" bestFit="1" customWidth="1"/>
    <col min="9751" max="9753" width="13.85546875" bestFit="1" customWidth="1"/>
    <col min="9754" max="9754" width="17.42578125" bestFit="1" customWidth="1"/>
    <col min="9986" max="9986" width="10.42578125" bestFit="1" customWidth="1"/>
    <col min="9988" max="9988" width="20.42578125" bestFit="1" customWidth="1"/>
    <col min="9989" max="9989" width="33.85546875" bestFit="1" customWidth="1"/>
    <col min="9990" max="9990" width="222.5703125" bestFit="1" customWidth="1"/>
    <col min="9991" max="9991" width="18.5703125" bestFit="1" customWidth="1"/>
    <col min="9992" max="9992" width="18.5703125" customWidth="1"/>
    <col min="9994" max="9994" width="19.5703125" bestFit="1" customWidth="1"/>
    <col min="9995" max="9995" width="18.42578125" bestFit="1" customWidth="1"/>
    <col min="9996" max="9996" width="20.140625" bestFit="1" customWidth="1"/>
    <col min="9997" max="9997" width="12.28515625" bestFit="1" customWidth="1"/>
    <col min="9998" max="9998" width="10.140625" bestFit="1" customWidth="1"/>
    <col min="9999" max="9999" width="19.5703125" bestFit="1" customWidth="1"/>
    <col min="10000" max="10000" width="18.42578125" bestFit="1" customWidth="1"/>
    <col min="10001" max="10001" width="19.85546875" bestFit="1" customWidth="1"/>
    <col min="10002" max="10003" width="18.7109375" bestFit="1" customWidth="1"/>
    <col min="10004" max="10004" width="9.5703125" bestFit="1" customWidth="1"/>
    <col min="10005" max="10005" width="8.28515625" bestFit="1" customWidth="1"/>
    <col min="10006" max="10006" width="6.5703125" bestFit="1" customWidth="1"/>
    <col min="10007" max="10009" width="13.85546875" bestFit="1" customWidth="1"/>
    <col min="10010" max="10010" width="17.42578125" bestFit="1" customWidth="1"/>
    <col min="10242" max="10242" width="10.42578125" bestFit="1" customWidth="1"/>
    <col min="10244" max="10244" width="20.42578125" bestFit="1" customWidth="1"/>
    <col min="10245" max="10245" width="33.85546875" bestFit="1" customWidth="1"/>
    <col min="10246" max="10246" width="222.5703125" bestFit="1" customWidth="1"/>
    <col min="10247" max="10247" width="18.5703125" bestFit="1" customWidth="1"/>
    <col min="10248" max="10248" width="18.5703125" customWidth="1"/>
    <col min="10250" max="10250" width="19.5703125" bestFit="1" customWidth="1"/>
    <col min="10251" max="10251" width="18.42578125" bestFit="1" customWidth="1"/>
    <col min="10252" max="10252" width="20.140625" bestFit="1" customWidth="1"/>
    <col min="10253" max="10253" width="12.28515625" bestFit="1" customWidth="1"/>
    <col min="10254" max="10254" width="10.140625" bestFit="1" customWidth="1"/>
    <col min="10255" max="10255" width="19.5703125" bestFit="1" customWidth="1"/>
    <col min="10256" max="10256" width="18.42578125" bestFit="1" customWidth="1"/>
    <col min="10257" max="10257" width="19.85546875" bestFit="1" customWidth="1"/>
    <col min="10258" max="10259" width="18.7109375" bestFit="1" customWidth="1"/>
    <col min="10260" max="10260" width="9.5703125" bestFit="1" customWidth="1"/>
    <col min="10261" max="10261" width="8.28515625" bestFit="1" customWidth="1"/>
    <col min="10262" max="10262" width="6.5703125" bestFit="1" customWidth="1"/>
    <col min="10263" max="10265" width="13.85546875" bestFit="1" customWidth="1"/>
    <col min="10266" max="10266" width="17.42578125" bestFit="1" customWidth="1"/>
    <col min="10498" max="10498" width="10.42578125" bestFit="1" customWidth="1"/>
    <col min="10500" max="10500" width="20.42578125" bestFit="1" customWidth="1"/>
    <col min="10501" max="10501" width="33.85546875" bestFit="1" customWidth="1"/>
    <col min="10502" max="10502" width="222.5703125" bestFit="1" customWidth="1"/>
    <col min="10503" max="10503" width="18.5703125" bestFit="1" customWidth="1"/>
    <col min="10504" max="10504" width="18.5703125" customWidth="1"/>
    <col min="10506" max="10506" width="19.5703125" bestFit="1" customWidth="1"/>
    <col min="10507" max="10507" width="18.42578125" bestFit="1" customWidth="1"/>
    <col min="10508" max="10508" width="20.140625" bestFit="1" customWidth="1"/>
    <col min="10509" max="10509" width="12.28515625" bestFit="1" customWidth="1"/>
    <col min="10510" max="10510" width="10.140625" bestFit="1" customWidth="1"/>
    <col min="10511" max="10511" width="19.5703125" bestFit="1" customWidth="1"/>
    <col min="10512" max="10512" width="18.42578125" bestFit="1" customWidth="1"/>
    <col min="10513" max="10513" width="19.85546875" bestFit="1" customWidth="1"/>
    <col min="10514" max="10515" width="18.7109375" bestFit="1" customWidth="1"/>
    <col min="10516" max="10516" width="9.5703125" bestFit="1" customWidth="1"/>
    <col min="10517" max="10517" width="8.28515625" bestFit="1" customWidth="1"/>
    <col min="10518" max="10518" width="6.5703125" bestFit="1" customWidth="1"/>
    <col min="10519" max="10521" width="13.85546875" bestFit="1" customWidth="1"/>
    <col min="10522" max="10522" width="17.42578125" bestFit="1" customWidth="1"/>
    <col min="10754" max="10754" width="10.42578125" bestFit="1" customWidth="1"/>
    <col min="10756" max="10756" width="20.42578125" bestFit="1" customWidth="1"/>
    <col min="10757" max="10757" width="33.85546875" bestFit="1" customWidth="1"/>
    <col min="10758" max="10758" width="222.5703125" bestFit="1" customWidth="1"/>
    <col min="10759" max="10759" width="18.5703125" bestFit="1" customWidth="1"/>
    <col min="10760" max="10760" width="18.5703125" customWidth="1"/>
    <col min="10762" max="10762" width="19.5703125" bestFit="1" customWidth="1"/>
    <col min="10763" max="10763" width="18.42578125" bestFit="1" customWidth="1"/>
    <col min="10764" max="10764" width="20.140625" bestFit="1" customWidth="1"/>
    <col min="10765" max="10765" width="12.28515625" bestFit="1" customWidth="1"/>
    <col min="10766" max="10766" width="10.140625" bestFit="1" customWidth="1"/>
    <col min="10767" max="10767" width="19.5703125" bestFit="1" customWidth="1"/>
    <col min="10768" max="10768" width="18.42578125" bestFit="1" customWidth="1"/>
    <col min="10769" max="10769" width="19.85546875" bestFit="1" customWidth="1"/>
    <col min="10770" max="10771" width="18.7109375" bestFit="1" customWidth="1"/>
    <col min="10772" max="10772" width="9.5703125" bestFit="1" customWidth="1"/>
    <col min="10773" max="10773" width="8.28515625" bestFit="1" customWidth="1"/>
    <col min="10774" max="10774" width="6.5703125" bestFit="1" customWidth="1"/>
    <col min="10775" max="10777" width="13.85546875" bestFit="1" customWidth="1"/>
    <col min="10778" max="10778" width="17.42578125" bestFit="1" customWidth="1"/>
    <col min="11010" max="11010" width="10.42578125" bestFit="1" customWidth="1"/>
    <col min="11012" max="11012" width="20.42578125" bestFit="1" customWidth="1"/>
    <col min="11013" max="11013" width="33.85546875" bestFit="1" customWidth="1"/>
    <col min="11014" max="11014" width="222.5703125" bestFit="1" customWidth="1"/>
    <col min="11015" max="11015" width="18.5703125" bestFit="1" customWidth="1"/>
    <col min="11016" max="11016" width="18.5703125" customWidth="1"/>
    <col min="11018" max="11018" width="19.5703125" bestFit="1" customWidth="1"/>
    <col min="11019" max="11019" width="18.42578125" bestFit="1" customWidth="1"/>
    <col min="11020" max="11020" width="20.140625" bestFit="1" customWidth="1"/>
    <col min="11021" max="11021" width="12.28515625" bestFit="1" customWidth="1"/>
    <col min="11022" max="11022" width="10.140625" bestFit="1" customWidth="1"/>
    <col min="11023" max="11023" width="19.5703125" bestFit="1" customWidth="1"/>
    <col min="11024" max="11024" width="18.42578125" bestFit="1" customWidth="1"/>
    <col min="11025" max="11025" width="19.85546875" bestFit="1" customWidth="1"/>
    <col min="11026" max="11027" width="18.7109375" bestFit="1" customWidth="1"/>
    <col min="11028" max="11028" width="9.5703125" bestFit="1" customWidth="1"/>
    <col min="11029" max="11029" width="8.28515625" bestFit="1" customWidth="1"/>
    <col min="11030" max="11030" width="6.5703125" bestFit="1" customWidth="1"/>
    <col min="11031" max="11033" width="13.85546875" bestFit="1" customWidth="1"/>
    <col min="11034" max="11034" width="17.42578125" bestFit="1" customWidth="1"/>
    <col min="11266" max="11266" width="10.42578125" bestFit="1" customWidth="1"/>
    <col min="11268" max="11268" width="20.42578125" bestFit="1" customWidth="1"/>
    <col min="11269" max="11269" width="33.85546875" bestFit="1" customWidth="1"/>
    <col min="11270" max="11270" width="222.5703125" bestFit="1" customWidth="1"/>
    <col min="11271" max="11271" width="18.5703125" bestFit="1" customWidth="1"/>
    <col min="11272" max="11272" width="18.5703125" customWidth="1"/>
    <col min="11274" max="11274" width="19.5703125" bestFit="1" customWidth="1"/>
    <col min="11275" max="11275" width="18.42578125" bestFit="1" customWidth="1"/>
    <col min="11276" max="11276" width="20.140625" bestFit="1" customWidth="1"/>
    <col min="11277" max="11277" width="12.28515625" bestFit="1" customWidth="1"/>
    <col min="11278" max="11278" width="10.140625" bestFit="1" customWidth="1"/>
    <col min="11279" max="11279" width="19.5703125" bestFit="1" customWidth="1"/>
    <col min="11280" max="11280" width="18.42578125" bestFit="1" customWidth="1"/>
    <col min="11281" max="11281" width="19.85546875" bestFit="1" customWidth="1"/>
    <col min="11282" max="11283" width="18.7109375" bestFit="1" customWidth="1"/>
    <col min="11284" max="11284" width="9.5703125" bestFit="1" customWidth="1"/>
    <col min="11285" max="11285" width="8.28515625" bestFit="1" customWidth="1"/>
    <col min="11286" max="11286" width="6.5703125" bestFit="1" customWidth="1"/>
    <col min="11287" max="11289" width="13.85546875" bestFit="1" customWidth="1"/>
    <col min="11290" max="11290" width="17.42578125" bestFit="1" customWidth="1"/>
    <col min="11522" max="11522" width="10.42578125" bestFit="1" customWidth="1"/>
    <col min="11524" max="11524" width="20.42578125" bestFit="1" customWidth="1"/>
    <col min="11525" max="11525" width="33.85546875" bestFit="1" customWidth="1"/>
    <col min="11526" max="11526" width="222.5703125" bestFit="1" customWidth="1"/>
    <col min="11527" max="11527" width="18.5703125" bestFit="1" customWidth="1"/>
    <col min="11528" max="11528" width="18.5703125" customWidth="1"/>
    <col min="11530" max="11530" width="19.5703125" bestFit="1" customWidth="1"/>
    <col min="11531" max="11531" width="18.42578125" bestFit="1" customWidth="1"/>
    <col min="11532" max="11532" width="20.140625" bestFit="1" customWidth="1"/>
    <col min="11533" max="11533" width="12.28515625" bestFit="1" customWidth="1"/>
    <col min="11534" max="11534" width="10.140625" bestFit="1" customWidth="1"/>
    <col min="11535" max="11535" width="19.5703125" bestFit="1" customWidth="1"/>
    <col min="11536" max="11536" width="18.42578125" bestFit="1" customWidth="1"/>
    <col min="11537" max="11537" width="19.85546875" bestFit="1" customWidth="1"/>
    <col min="11538" max="11539" width="18.7109375" bestFit="1" customWidth="1"/>
    <col min="11540" max="11540" width="9.5703125" bestFit="1" customWidth="1"/>
    <col min="11541" max="11541" width="8.28515625" bestFit="1" customWidth="1"/>
    <col min="11542" max="11542" width="6.5703125" bestFit="1" customWidth="1"/>
    <col min="11543" max="11545" width="13.85546875" bestFit="1" customWidth="1"/>
    <col min="11546" max="11546" width="17.42578125" bestFit="1" customWidth="1"/>
    <col min="11778" max="11778" width="10.42578125" bestFit="1" customWidth="1"/>
    <col min="11780" max="11780" width="20.42578125" bestFit="1" customWidth="1"/>
    <col min="11781" max="11781" width="33.85546875" bestFit="1" customWidth="1"/>
    <col min="11782" max="11782" width="222.5703125" bestFit="1" customWidth="1"/>
    <col min="11783" max="11783" width="18.5703125" bestFit="1" customWidth="1"/>
    <col min="11784" max="11784" width="18.5703125" customWidth="1"/>
    <col min="11786" max="11786" width="19.5703125" bestFit="1" customWidth="1"/>
    <col min="11787" max="11787" width="18.42578125" bestFit="1" customWidth="1"/>
    <col min="11788" max="11788" width="20.140625" bestFit="1" customWidth="1"/>
    <col min="11789" max="11789" width="12.28515625" bestFit="1" customWidth="1"/>
    <col min="11790" max="11790" width="10.140625" bestFit="1" customWidth="1"/>
    <col min="11791" max="11791" width="19.5703125" bestFit="1" customWidth="1"/>
    <col min="11792" max="11792" width="18.42578125" bestFit="1" customWidth="1"/>
    <col min="11793" max="11793" width="19.85546875" bestFit="1" customWidth="1"/>
    <col min="11794" max="11795" width="18.7109375" bestFit="1" customWidth="1"/>
    <col min="11796" max="11796" width="9.5703125" bestFit="1" customWidth="1"/>
    <col min="11797" max="11797" width="8.28515625" bestFit="1" customWidth="1"/>
    <col min="11798" max="11798" width="6.5703125" bestFit="1" customWidth="1"/>
    <col min="11799" max="11801" width="13.85546875" bestFit="1" customWidth="1"/>
    <col min="11802" max="11802" width="17.42578125" bestFit="1" customWidth="1"/>
    <col min="12034" max="12034" width="10.42578125" bestFit="1" customWidth="1"/>
    <col min="12036" max="12036" width="20.42578125" bestFit="1" customWidth="1"/>
    <col min="12037" max="12037" width="33.85546875" bestFit="1" customWidth="1"/>
    <col min="12038" max="12038" width="222.5703125" bestFit="1" customWidth="1"/>
    <col min="12039" max="12039" width="18.5703125" bestFit="1" customWidth="1"/>
    <col min="12040" max="12040" width="18.5703125" customWidth="1"/>
    <col min="12042" max="12042" width="19.5703125" bestFit="1" customWidth="1"/>
    <col min="12043" max="12043" width="18.42578125" bestFit="1" customWidth="1"/>
    <col min="12044" max="12044" width="20.140625" bestFit="1" customWidth="1"/>
    <col min="12045" max="12045" width="12.28515625" bestFit="1" customWidth="1"/>
    <col min="12046" max="12046" width="10.140625" bestFit="1" customWidth="1"/>
    <col min="12047" max="12047" width="19.5703125" bestFit="1" customWidth="1"/>
    <col min="12048" max="12048" width="18.42578125" bestFit="1" customWidth="1"/>
    <col min="12049" max="12049" width="19.85546875" bestFit="1" customWidth="1"/>
    <col min="12050" max="12051" width="18.7109375" bestFit="1" customWidth="1"/>
    <col min="12052" max="12052" width="9.5703125" bestFit="1" customWidth="1"/>
    <col min="12053" max="12053" width="8.28515625" bestFit="1" customWidth="1"/>
    <col min="12054" max="12054" width="6.5703125" bestFit="1" customWidth="1"/>
    <col min="12055" max="12057" width="13.85546875" bestFit="1" customWidth="1"/>
    <col min="12058" max="12058" width="17.42578125" bestFit="1" customWidth="1"/>
    <col min="12290" max="12290" width="10.42578125" bestFit="1" customWidth="1"/>
    <col min="12292" max="12292" width="20.42578125" bestFit="1" customWidth="1"/>
    <col min="12293" max="12293" width="33.85546875" bestFit="1" customWidth="1"/>
    <col min="12294" max="12294" width="222.5703125" bestFit="1" customWidth="1"/>
    <col min="12295" max="12295" width="18.5703125" bestFit="1" customWidth="1"/>
    <col min="12296" max="12296" width="18.5703125" customWidth="1"/>
    <col min="12298" max="12298" width="19.5703125" bestFit="1" customWidth="1"/>
    <col min="12299" max="12299" width="18.42578125" bestFit="1" customWidth="1"/>
    <col min="12300" max="12300" width="20.140625" bestFit="1" customWidth="1"/>
    <col min="12301" max="12301" width="12.28515625" bestFit="1" customWidth="1"/>
    <col min="12302" max="12302" width="10.140625" bestFit="1" customWidth="1"/>
    <col min="12303" max="12303" width="19.5703125" bestFit="1" customWidth="1"/>
    <col min="12304" max="12304" width="18.42578125" bestFit="1" customWidth="1"/>
    <col min="12305" max="12305" width="19.85546875" bestFit="1" customWidth="1"/>
    <col min="12306" max="12307" width="18.7109375" bestFit="1" customWidth="1"/>
    <col min="12308" max="12308" width="9.5703125" bestFit="1" customWidth="1"/>
    <col min="12309" max="12309" width="8.28515625" bestFit="1" customWidth="1"/>
    <col min="12310" max="12310" width="6.5703125" bestFit="1" customWidth="1"/>
    <col min="12311" max="12313" width="13.85546875" bestFit="1" customWidth="1"/>
    <col min="12314" max="12314" width="17.42578125" bestFit="1" customWidth="1"/>
    <col min="12546" max="12546" width="10.42578125" bestFit="1" customWidth="1"/>
    <col min="12548" max="12548" width="20.42578125" bestFit="1" customWidth="1"/>
    <col min="12549" max="12549" width="33.85546875" bestFit="1" customWidth="1"/>
    <col min="12550" max="12550" width="222.5703125" bestFit="1" customWidth="1"/>
    <col min="12551" max="12551" width="18.5703125" bestFit="1" customWidth="1"/>
    <col min="12552" max="12552" width="18.5703125" customWidth="1"/>
    <col min="12554" max="12554" width="19.5703125" bestFit="1" customWidth="1"/>
    <col min="12555" max="12555" width="18.42578125" bestFit="1" customWidth="1"/>
    <col min="12556" max="12556" width="20.140625" bestFit="1" customWidth="1"/>
    <col min="12557" max="12557" width="12.28515625" bestFit="1" customWidth="1"/>
    <col min="12558" max="12558" width="10.140625" bestFit="1" customWidth="1"/>
    <col min="12559" max="12559" width="19.5703125" bestFit="1" customWidth="1"/>
    <col min="12560" max="12560" width="18.42578125" bestFit="1" customWidth="1"/>
    <col min="12561" max="12561" width="19.85546875" bestFit="1" customWidth="1"/>
    <col min="12562" max="12563" width="18.7109375" bestFit="1" customWidth="1"/>
    <col min="12564" max="12564" width="9.5703125" bestFit="1" customWidth="1"/>
    <col min="12565" max="12565" width="8.28515625" bestFit="1" customWidth="1"/>
    <col min="12566" max="12566" width="6.5703125" bestFit="1" customWidth="1"/>
    <col min="12567" max="12569" width="13.85546875" bestFit="1" customWidth="1"/>
    <col min="12570" max="12570" width="17.42578125" bestFit="1" customWidth="1"/>
    <col min="12802" max="12802" width="10.42578125" bestFit="1" customWidth="1"/>
    <col min="12804" max="12804" width="20.42578125" bestFit="1" customWidth="1"/>
    <col min="12805" max="12805" width="33.85546875" bestFit="1" customWidth="1"/>
    <col min="12806" max="12806" width="222.5703125" bestFit="1" customWidth="1"/>
    <col min="12807" max="12807" width="18.5703125" bestFit="1" customWidth="1"/>
    <col min="12808" max="12808" width="18.5703125" customWidth="1"/>
    <col min="12810" max="12810" width="19.5703125" bestFit="1" customWidth="1"/>
    <col min="12811" max="12811" width="18.42578125" bestFit="1" customWidth="1"/>
    <col min="12812" max="12812" width="20.140625" bestFit="1" customWidth="1"/>
    <col min="12813" max="12813" width="12.28515625" bestFit="1" customWidth="1"/>
    <col min="12814" max="12814" width="10.140625" bestFit="1" customWidth="1"/>
    <col min="12815" max="12815" width="19.5703125" bestFit="1" customWidth="1"/>
    <col min="12816" max="12816" width="18.42578125" bestFit="1" customWidth="1"/>
    <col min="12817" max="12817" width="19.85546875" bestFit="1" customWidth="1"/>
    <col min="12818" max="12819" width="18.7109375" bestFit="1" customWidth="1"/>
    <col min="12820" max="12820" width="9.5703125" bestFit="1" customWidth="1"/>
    <col min="12821" max="12821" width="8.28515625" bestFit="1" customWidth="1"/>
    <col min="12822" max="12822" width="6.5703125" bestFit="1" customWidth="1"/>
    <col min="12823" max="12825" width="13.85546875" bestFit="1" customWidth="1"/>
    <col min="12826" max="12826" width="17.42578125" bestFit="1" customWidth="1"/>
    <col min="13058" max="13058" width="10.42578125" bestFit="1" customWidth="1"/>
    <col min="13060" max="13060" width="20.42578125" bestFit="1" customWidth="1"/>
    <col min="13061" max="13061" width="33.85546875" bestFit="1" customWidth="1"/>
    <col min="13062" max="13062" width="222.5703125" bestFit="1" customWidth="1"/>
    <col min="13063" max="13063" width="18.5703125" bestFit="1" customWidth="1"/>
    <col min="13064" max="13064" width="18.5703125" customWidth="1"/>
    <col min="13066" max="13066" width="19.5703125" bestFit="1" customWidth="1"/>
    <col min="13067" max="13067" width="18.42578125" bestFit="1" customWidth="1"/>
    <col min="13068" max="13068" width="20.140625" bestFit="1" customWidth="1"/>
    <col min="13069" max="13069" width="12.28515625" bestFit="1" customWidth="1"/>
    <col min="13070" max="13070" width="10.140625" bestFit="1" customWidth="1"/>
    <col min="13071" max="13071" width="19.5703125" bestFit="1" customWidth="1"/>
    <col min="13072" max="13072" width="18.42578125" bestFit="1" customWidth="1"/>
    <col min="13073" max="13073" width="19.85546875" bestFit="1" customWidth="1"/>
    <col min="13074" max="13075" width="18.7109375" bestFit="1" customWidth="1"/>
    <col min="13076" max="13076" width="9.5703125" bestFit="1" customWidth="1"/>
    <col min="13077" max="13077" width="8.28515625" bestFit="1" customWidth="1"/>
    <col min="13078" max="13078" width="6.5703125" bestFit="1" customWidth="1"/>
    <col min="13079" max="13081" width="13.85546875" bestFit="1" customWidth="1"/>
    <col min="13082" max="13082" width="17.42578125" bestFit="1" customWidth="1"/>
    <col min="13314" max="13314" width="10.42578125" bestFit="1" customWidth="1"/>
    <col min="13316" max="13316" width="20.42578125" bestFit="1" customWidth="1"/>
    <col min="13317" max="13317" width="33.85546875" bestFit="1" customWidth="1"/>
    <col min="13318" max="13318" width="222.5703125" bestFit="1" customWidth="1"/>
    <col min="13319" max="13319" width="18.5703125" bestFit="1" customWidth="1"/>
    <col min="13320" max="13320" width="18.5703125" customWidth="1"/>
    <col min="13322" max="13322" width="19.5703125" bestFit="1" customWidth="1"/>
    <col min="13323" max="13323" width="18.42578125" bestFit="1" customWidth="1"/>
    <col min="13324" max="13324" width="20.140625" bestFit="1" customWidth="1"/>
    <col min="13325" max="13325" width="12.28515625" bestFit="1" customWidth="1"/>
    <col min="13326" max="13326" width="10.140625" bestFit="1" customWidth="1"/>
    <col min="13327" max="13327" width="19.5703125" bestFit="1" customWidth="1"/>
    <col min="13328" max="13328" width="18.42578125" bestFit="1" customWidth="1"/>
    <col min="13329" max="13329" width="19.85546875" bestFit="1" customWidth="1"/>
    <col min="13330" max="13331" width="18.7109375" bestFit="1" customWidth="1"/>
    <col min="13332" max="13332" width="9.5703125" bestFit="1" customWidth="1"/>
    <col min="13333" max="13333" width="8.28515625" bestFit="1" customWidth="1"/>
    <col min="13334" max="13334" width="6.5703125" bestFit="1" customWidth="1"/>
    <col min="13335" max="13337" width="13.85546875" bestFit="1" customWidth="1"/>
    <col min="13338" max="13338" width="17.42578125" bestFit="1" customWidth="1"/>
    <col min="13570" max="13570" width="10.42578125" bestFit="1" customWidth="1"/>
    <col min="13572" max="13572" width="20.42578125" bestFit="1" customWidth="1"/>
    <col min="13573" max="13573" width="33.85546875" bestFit="1" customWidth="1"/>
    <col min="13574" max="13574" width="222.5703125" bestFit="1" customWidth="1"/>
    <col min="13575" max="13575" width="18.5703125" bestFit="1" customWidth="1"/>
    <col min="13576" max="13576" width="18.5703125" customWidth="1"/>
    <col min="13578" max="13578" width="19.5703125" bestFit="1" customWidth="1"/>
    <col min="13579" max="13579" width="18.42578125" bestFit="1" customWidth="1"/>
    <col min="13580" max="13580" width="20.140625" bestFit="1" customWidth="1"/>
    <col min="13581" max="13581" width="12.28515625" bestFit="1" customWidth="1"/>
    <col min="13582" max="13582" width="10.140625" bestFit="1" customWidth="1"/>
    <col min="13583" max="13583" width="19.5703125" bestFit="1" customWidth="1"/>
    <col min="13584" max="13584" width="18.42578125" bestFit="1" customWidth="1"/>
    <col min="13585" max="13585" width="19.85546875" bestFit="1" customWidth="1"/>
    <col min="13586" max="13587" width="18.7109375" bestFit="1" customWidth="1"/>
    <col min="13588" max="13588" width="9.5703125" bestFit="1" customWidth="1"/>
    <col min="13589" max="13589" width="8.28515625" bestFit="1" customWidth="1"/>
    <col min="13590" max="13590" width="6.5703125" bestFit="1" customWidth="1"/>
    <col min="13591" max="13593" width="13.85546875" bestFit="1" customWidth="1"/>
    <col min="13594" max="13594" width="17.42578125" bestFit="1" customWidth="1"/>
    <col min="13826" max="13826" width="10.42578125" bestFit="1" customWidth="1"/>
    <col min="13828" max="13828" width="20.42578125" bestFit="1" customWidth="1"/>
    <col min="13829" max="13829" width="33.85546875" bestFit="1" customWidth="1"/>
    <col min="13830" max="13830" width="222.5703125" bestFit="1" customWidth="1"/>
    <col min="13831" max="13831" width="18.5703125" bestFit="1" customWidth="1"/>
    <col min="13832" max="13832" width="18.5703125" customWidth="1"/>
    <col min="13834" max="13834" width="19.5703125" bestFit="1" customWidth="1"/>
    <col min="13835" max="13835" width="18.42578125" bestFit="1" customWidth="1"/>
    <col min="13836" max="13836" width="20.140625" bestFit="1" customWidth="1"/>
    <col min="13837" max="13837" width="12.28515625" bestFit="1" customWidth="1"/>
    <col min="13838" max="13838" width="10.140625" bestFit="1" customWidth="1"/>
    <col min="13839" max="13839" width="19.5703125" bestFit="1" customWidth="1"/>
    <col min="13840" max="13840" width="18.42578125" bestFit="1" customWidth="1"/>
    <col min="13841" max="13841" width="19.85546875" bestFit="1" customWidth="1"/>
    <col min="13842" max="13843" width="18.7109375" bestFit="1" customWidth="1"/>
    <col min="13844" max="13844" width="9.5703125" bestFit="1" customWidth="1"/>
    <col min="13845" max="13845" width="8.28515625" bestFit="1" customWidth="1"/>
    <col min="13846" max="13846" width="6.5703125" bestFit="1" customWidth="1"/>
    <col min="13847" max="13849" width="13.85546875" bestFit="1" customWidth="1"/>
    <col min="13850" max="13850" width="17.42578125" bestFit="1" customWidth="1"/>
    <col min="14082" max="14082" width="10.42578125" bestFit="1" customWidth="1"/>
    <col min="14084" max="14084" width="20.42578125" bestFit="1" customWidth="1"/>
    <col min="14085" max="14085" width="33.85546875" bestFit="1" customWidth="1"/>
    <col min="14086" max="14086" width="222.5703125" bestFit="1" customWidth="1"/>
    <col min="14087" max="14087" width="18.5703125" bestFit="1" customWidth="1"/>
    <col min="14088" max="14088" width="18.5703125" customWidth="1"/>
    <col min="14090" max="14090" width="19.5703125" bestFit="1" customWidth="1"/>
    <col min="14091" max="14091" width="18.42578125" bestFit="1" customWidth="1"/>
    <col min="14092" max="14092" width="20.140625" bestFit="1" customWidth="1"/>
    <col min="14093" max="14093" width="12.28515625" bestFit="1" customWidth="1"/>
    <col min="14094" max="14094" width="10.140625" bestFit="1" customWidth="1"/>
    <col min="14095" max="14095" width="19.5703125" bestFit="1" customWidth="1"/>
    <col min="14096" max="14096" width="18.42578125" bestFit="1" customWidth="1"/>
    <col min="14097" max="14097" width="19.85546875" bestFit="1" customWidth="1"/>
    <col min="14098" max="14099" width="18.7109375" bestFit="1" customWidth="1"/>
    <col min="14100" max="14100" width="9.5703125" bestFit="1" customWidth="1"/>
    <col min="14101" max="14101" width="8.28515625" bestFit="1" customWidth="1"/>
    <col min="14102" max="14102" width="6.5703125" bestFit="1" customWidth="1"/>
    <col min="14103" max="14105" width="13.85546875" bestFit="1" customWidth="1"/>
    <col min="14106" max="14106" width="17.42578125" bestFit="1" customWidth="1"/>
    <col min="14338" max="14338" width="10.42578125" bestFit="1" customWidth="1"/>
    <col min="14340" max="14340" width="20.42578125" bestFit="1" customWidth="1"/>
    <col min="14341" max="14341" width="33.85546875" bestFit="1" customWidth="1"/>
    <col min="14342" max="14342" width="222.5703125" bestFit="1" customWidth="1"/>
    <col min="14343" max="14343" width="18.5703125" bestFit="1" customWidth="1"/>
    <col min="14344" max="14344" width="18.5703125" customWidth="1"/>
    <col min="14346" max="14346" width="19.5703125" bestFit="1" customWidth="1"/>
    <col min="14347" max="14347" width="18.42578125" bestFit="1" customWidth="1"/>
    <col min="14348" max="14348" width="20.140625" bestFit="1" customWidth="1"/>
    <col min="14349" max="14349" width="12.28515625" bestFit="1" customWidth="1"/>
    <col min="14350" max="14350" width="10.140625" bestFit="1" customWidth="1"/>
    <col min="14351" max="14351" width="19.5703125" bestFit="1" customWidth="1"/>
    <col min="14352" max="14352" width="18.42578125" bestFit="1" customWidth="1"/>
    <col min="14353" max="14353" width="19.85546875" bestFit="1" customWidth="1"/>
    <col min="14354" max="14355" width="18.7109375" bestFit="1" customWidth="1"/>
    <col min="14356" max="14356" width="9.5703125" bestFit="1" customWidth="1"/>
    <col min="14357" max="14357" width="8.28515625" bestFit="1" customWidth="1"/>
    <col min="14358" max="14358" width="6.5703125" bestFit="1" customWidth="1"/>
    <col min="14359" max="14361" width="13.85546875" bestFit="1" customWidth="1"/>
    <col min="14362" max="14362" width="17.42578125" bestFit="1" customWidth="1"/>
    <col min="14594" max="14594" width="10.42578125" bestFit="1" customWidth="1"/>
    <col min="14596" max="14596" width="20.42578125" bestFit="1" customWidth="1"/>
    <col min="14597" max="14597" width="33.85546875" bestFit="1" customWidth="1"/>
    <col min="14598" max="14598" width="222.5703125" bestFit="1" customWidth="1"/>
    <col min="14599" max="14599" width="18.5703125" bestFit="1" customWidth="1"/>
    <col min="14600" max="14600" width="18.5703125" customWidth="1"/>
    <col min="14602" max="14602" width="19.5703125" bestFit="1" customWidth="1"/>
    <col min="14603" max="14603" width="18.42578125" bestFit="1" customWidth="1"/>
    <col min="14604" max="14604" width="20.140625" bestFit="1" customWidth="1"/>
    <col min="14605" max="14605" width="12.28515625" bestFit="1" customWidth="1"/>
    <col min="14606" max="14606" width="10.140625" bestFit="1" customWidth="1"/>
    <col min="14607" max="14607" width="19.5703125" bestFit="1" customWidth="1"/>
    <col min="14608" max="14608" width="18.42578125" bestFit="1" customWidth="1"/>
    <col min="14609" max="14609" width="19.85546875" bestFit="1" customWidth="1"/>
    <col min="14610" max="14611" width="18.7109375" bestFit="1" customWidth="1"/>
    <col min="14612" max="14612" width="9.5703125" bestFit="1" customWidth="1"/>
    <col min="14613" max="14613" width="8.28515625" bestFit="1" customWidth="1"/>
    <col min="14614" max="14614" width="6.5703125" bestFit="1" customWidth="1"/>
    <col min="14615" max="14617" width="13.85546875" bestFit="1" customWidth="1"/>
    <col min="14618" max="14618" width="17.42578125" bestFit="1" customWidth="1"/>
    <col min="14850" max="14850" width="10.42578125" bestFit="1" customWidth="1"/>
    <col min="14852" max="14852" width="20.42578125" bestFit="1" customWidth="1"/>
    <col min="14853" max="14853" width="33.85546875" bestFit="1" customWidth="1"/>
    <col min="14854" max="14854" width="222.5703125" bestFit="1" customWidth="1"/>
    <col min="14855" max="14855" width="18.5703125" bestFit="1" customWidth="1"/>
    <col min="14856" max="14856" width="18.5703125" customWidth="1"/>
    <col min="14858" max="14858" width="19.5703125" bestFit="1" customWidth="1"/>
    <col min="14859" max="14859" width="18.42578125" bestFit="1" customWidth="1"/>
    <col min="14860" max="14860" width="20.140625" bestFit="1" customWidth="1"/>
    <col min="14861" max="14861" width="12.28515625" bestFit="1" customWidth="1"/>
    <col min="14862" max="14862" width="10.140625" bestFit="1" customWidth="1"/>
    <col min="14863" max="14863" width="19.5703125" bestFit="1" customWidth="1"/>
    <col min="14864" max="14864" width="18.42578125" bestFit="1" customWidth="1"/>
    <col min="14865" max="14865" width="19.85546875" bestFit="1" customWidth="1"/>
    <col min="14866" max="14867" width="18.7109375" bestFit="1" customWidth="1"/>
    <col min="14868" max="14868" width="9.5703125" bestFit="1" customWidth="1"/>
    <col min="14869" max="14869" width="8.28515625" bestFit="1" customWidth="1"/>
    <col min="14870" max="14870" width="6.5703125" bestFit="1" customWidth="1"/>
    <col min="14871" max="14873" width="13.85546875" bestFit="1" customWidth="1"/>
    <col min="14874" max="14874" width="17.42578125" bestFit="1" customWidth="1"/>
    <col min="15106" max="15106" width="10.42578125" bestFit="1" customWidth="1"/>
    <col min="15108" max="15108" width="20.42578125" bestFit="1" customWidth="1"/>
    <col min="15109" max="15109" width="33.85546875" bestFit="1" customWidth="1"/>
    <col min="15110" max="15110" width="222.5703125" bestFit="1" customWidth="1"/>
    <col min="15111" max="15111" width="18.5703125" bestFit="1" customWidth="1"/>
    <col min="15112" max="15112" width="18.5703125" customWidth="1"/>
    <col min="15114" max="15114" width="19.5703125" bestFit="1" customWidth="1"/>
    <col min="15115" max="15115" width="18.42578125" bestFit="1" customWidth="1"/>
    <col min="15116" max="15116" width="20.140625" bestFit="1" customWidth="1"/>
    <col min="15117" max="15117" width="12.28515625" bestFit="1" customWidth="1"/>
    <col min="15118" max="15118" width="10.140625" bestFit="1" customWidth="1"/>
    <col min="15119" max="15119" width="19.5703125" bestFit="1" customWidth="1"/>
    <col min="15120" max="15120" width="18.42578125" bestFit="1" customWidth="1"/>
    <col min="15121" max="15121" width="19.85546875" bestFit="1" customWidth="1"/>
    <col min="15122" max="15123" width="18.7109375" bestFit="1" customWidth="1"/>
    <col min="15124" max="15124" width="9.5703125" bestFit="1" customWidth="1"/>
    <col min="15125" max="15125" width="8.28515625" bestFit="1" customWidth="1"/>
    <col min="15126" max="15126" width="6.5703125" bestFit="1" customWidth="1"/>
    <col min="15127" max="15129" width="13.85546875" bestFit="1" customWidth="1"/>
    <col min="15130" max="15130" width="17.42578125" bestFit="1" customWidth="1"/>
    <col min="15362" max="15362" width="10.42578125" bestFit="1" customWidth="1"/>
    <col min="15364" max="15364" width="20.42578125" bestFit="1" customWidth="1"/>
    <col min="15365" max="15365" width="33.85546875" bestFit="1" customWidth="1"/>
    <col min="15366" max="15366" width="222.5703125" bestFit="1" customWidth="1"/>
    <col min="15367" max="15367" width="18.5703125" bestFit="1" customWidth="1"/>
    <col min="15368" max="15368" width="18.5703125" customWidth="1"/>
    <col min="15370" max="15370" width="19.5703125" bestFit="1" customWidth="1"/>
    <col min="15371" max="15371" width="18.42578125" bestFit="1" customWidth="1"/>
    <col min="15372" max="15372" width="20.140625" bestFit="1" customWidth="1"/>
    <col min="15373" max="15373" width="12.28515625" bestFit="1" customWidth="1"/>
    <col min="15374" max="15374" width="10.140625" bestFit="1" customWidth="1"/>
    <col min="15375" max="15375" width="19.5703125" bestFit="1" customWidth="1"/>
    <col min="15376" max="15376" width="18.42578125" bestFit="1" customWidth="1"/>
    <col min="15377" max="15377" width="19.85546875" bestFit="1" customWidth="1"/>
    <col min="15378" max="15379" width="18.7109375" bestFit="1" customWidth="1"/>
    <col min="15380" max="15380" width="9.5703125" bestFit="1" customWidth="1"/>
    <col min="15381" max="15381" width="8.28515625" bestFit="1" customWidth="1"/>
    <col min="15382" max="15382" width="6.5703125" bestFit="1" customWidth="1"/>
    <col min="15383" max="15385" width="13.85546875" bestFit="1" customWidth="1"/>
    <col min="15386" max="15386" width="17.42578125" bestFit="1" customWidth="1"/>
    <col min="15618" max="15618" width="10.42578125" bestFit="1" customWidth="1"/>
    <col min="15620" max="15620" width="20.42578125" bestFit="1" customWidth="1"/>
    <col min="15621" max="15621" width="33.85546875" bestFit="1" customWidth="1"/>
    <col min="15622" max="15622" width="222.5703125" bestFit="1" customWidth="1"/>
    <col min="15623" max="15623" width="18.5703125" bestFit="1" customWidth="1"/>
    <col min="15624" max="15624" width="18.5703125" customWidth="1"/>
    <col min="15626" max="15626" width="19.5703125" bestFit="1" customWidth="1"/>
    <col min="15627" max="15627" width="18.42578125" bestFit="1" customWidth="1"/>
    <col min="15628" max="15628" width="20.140625" bestFit="1" customWidth="1"/>
    <col min="15629" max="15629" width="12.28515625" bestFit="1" customWidth="1"/>
    <col min="15630" max="15630" width="10.140625" bestFit="1" customWidth="1"/>
    <col min="15631" max="15631" width="19.5703125" bestFit="1" customWidth="1"/>
    <col min="15632" max="15632" width="18.42578125" bestFit="1" customWidth="1"/>
    <col min="15633" max="15633" width="19.85546875" bestFit="1" customWidth="1"/>
    <col min="15634" max="15635" width="18.7109375" bestFit="1" customWidth="1"/>
    <col min="15636" max="15636" width="9.5703125" bestFit="1" customWidth="1"/>
    <col min="15637" max="15637" width="8.28515625" bestFit="1" customWidth="1"/>
    <col min="15638" max="15638" width="6.5703125" bestFit="1" customWidth="1"/>
    <col min="15639" max="15641" width="13.85546875" bestFit="1" customWidth="1"/>
    <col min="15642" max="15642" width="17.42578125" bestFit="1" customWidth="1"/>
    <col min="15874" max="15874" width="10.42578125" bestFit="1" customWidth="1"/>
    <col min="15876" max="15876" width="20.42578125" bestFit="1" customWidth="1"/>
    <col min="15877" max="15877" width="33.85546875" bestFit="1" customWidth="1"/>
    <col min="15878" max="15878" width="222.5703125" bestFit="1" customWidth="1"/>
    <col min="15879" max="15879" width="18.5703125" bestFit="1" customWidth="1"/>
    <col min="15880" max="15880" width="18.5703125" customWidth="1"/>
    <col min="15882" max="15882" width="19.5703125" bestFit="1" customWidth="1"/>
    <col min="15883" max="15883" width="18.42578125" bestFit="1" customWidth="1"/>
    <col min="15884" max="15884" width="20.140625" bestFit="1" customWidth="1"/>
    <col min="15885" max="15885" width="12.28515625" bestFit="1" customWidth="1"/>
    <col min="15886" max="15886" width="10.140625" bestFit="1" customWidth="1"/>
    <col min="15887" max="15887" width="19.5703125" bestFit="1" customWidth="1"/>
    <col min="15888" max="15888" width="18.42578125" bestFit="1" customWidth="1"/>
    <col min="15889" max="15889" width="19.85546875" bestFit="1" customWidth="1"/>
    <col min="15890" max="15891" width="18.7109375" bestFit="1" customWidth="1"/>
    <col min="15892" max="15892" width="9.5703125" bestFit="1" customWidth="1"/>
    <col min="15893" max="15893" width="8.28515625" bestFit="1" customWidth="1"/>
    <col min="15894" max="15894" width="6.5703125" bestFit="1" customWidth="1"/>
    <col min="15895" max="15897" width="13.85546875" bestFit="1" customWidth="1"/>
    <col min="15898" max="15898" width="17.42578125" bestFit="1" customWidth="1"/>
    <col min="16130" max="16130" width="10.42578125" bestFit="1" customWidth="1"/>
    <col min="16132" max="16132" width="20.42578125" bestFit="1" customWidth="1"/>
    <col min="16133" max="16133" width="33.85546875" bestFit="1" customWidth="1"/>
    <col min="16134" max="16134" width="222.5703125" bestFit="1" customWidth="1"/>
    <col min="16135" max="16135" width="18.5703125" bestFit="1" customWidth="1"/>
    <col min="16136" max="16136" width="18.5703125" customWidth="1"/>
    <col min="16138" max="16138" width="19.5703125" bestFit="1" customWidth="1"/>
    <col min="16139" max="16139" width="18.42578125" bestFit="1" customWidth="1"/>
    <col min="16140" max="16140" width="20.140625" bestFit="1" customWidth="1"/>
    <col min="16141" max="16141" width="12.28515625" bestFit="1" customWidth="1"/>
    <col min="16142" max="16142" width="10.140625" bestFit="1" customWidth="1"/>
    <col min="16143" max="16143" width="19.5703125" bestFit="1" customWidth="1"/>
    <col min="16144" max="16144" width="18.42578125" bestFit="1" customWidth="1"/>
    <col min="16145" max="16145" width="19.85546875" bestFit="1" customWidth="1"/>
    <col min="16146" max="16147" width="18.7109375" bestFit="1" customWidth="1"/>
    <col min="16148" max="16148" width="9.5703125" bestFit="1" customWidth="1"/>
    <col min="16149" max="16149" width="8.28515625" bestFit="1" customWidth="1"/>
    <col min="16150" max="16150" width="6.5703125" bestFit="1" customWidth="1"/>
    <col min="16151" max="16153" width="13.85546875" bestFit="1" customWidth="1"/>
    <col min="16154" max="16154" width="17.42578125" bestFit="1" customWidth="1"/>
  </cols>
  <sheetData>
    <row r="1" spans="1:29" x14ac:dyDescent="0.25">
      <c r="I1" s="181" t="s">
        <v>2432</v>
      </c>
      <c r="J1" s="426" t="s">
        <v>2433</v>
      </c>
      <c r="K1" s="181" t="s">
        <v>2434</v>
      </c>
      <c r="L1" s="426" t="s">
        <v>2435</v>
      </c>
      <c r="M1" s="181" t="s">
        <v>2436</v>
      </c>
      <c r="N1" s="426" t="s">
        <v>2437</v>
      </c>
      <c r="O1" s="181" t="s">
        <v>2438</v>
      </c>
      <c r="P1" s="181" t="s">
        <v>2439</v>
      </c>
      <c r="Q1" s="181" t="s">
        <v>2440</v>
      </c>
      <c r="R1" s="181" t="s">
        <v>2167</v>
      </c>
      <c r="S1" s="181" t="s">
        <v>2441</v>
      </c>
      <c r="T1" s="181" t="s">
        <v>2165</v>
      </c>
      <c r="V1" s="181" t="s">
        <v>2449</v>
      </c>
      <c r="W1" s="181" t="s">
        <v>2444</v>
      </c>
      <c r="X1" s="181" t="s">
        <v>2442</v>
      </c>
      <c r="Y1" s="181" t="s">
        <v>2443</v>
      </c>
    </row>
    <row r="2" spans="1:29" x14ac:dyDescent="0.25">
      <c r="A2" s="181">
        <v>1</v>
      </c>
      <c r="B2" s="181">
        <v>2</v>
      </c>
      <c r="C2" s="181">
        <v>3</v>
      </c>
      <c r="D2" s="184">
        <v>4</v>
      </c>
      <c r="E2" s="190">
        <v>5</v>
      </c>
      <c r="F2" s="190">
        <v>6</v>
      </c>
      <c r="G2" s="181">
        <v>7</v>
      </c>
      <c r="H2" s="184">
        <v>8</v>
      </c>
      <c r="I2" s="181">
        <v>9</v>
      </c>
      <c r="J2" s="181">
        <v>10</v>
      </c>
      <c r="K2" s="181">
        <v>11</v>
      </c>
      <c r="L2" s="184">
        <v>12</v>
      </c>
      <c r="M2" s="181">
        <v>13</v>
      </c>
      <c r="N2" s="181">
        <v>14</v>
      </c>
      <c r="O2" s="181">
        <v>15</v>
      </c>
      <c r="P2" s="184">
        <v>16</v>
      </c>
      <c r="Q2" s="181">
        <v>17</v>
      </c>
      <c r="R2" s="181">
        <v>18</v>
      </c>
      <c r="S2" s="181">
        <v>19</v>
      </c>
      <c r="T2" s="184">
        <v>20</v>
      </c>
      <c r="U2" s="181">
        <v>21</v>
      </c>
      <c r="V2" s="181">
        <v>22</v>
      </c>
      <c r="W2" s="181">
        <v>23</v>
      </c>
      <c r="X2" s="184">
        <v>24</v>
      </c>
      <c r="Y2" s="181">
        <v>25</v>
      </c>
    </row>
    <row r="3" spans="1:29" s="182" customFormat="1" x14ac:dyDescent="0.25">
      <c r="A3" s="181"/>
      <c r="B3" s="181"/>
      <c r="C3" s="181"/>
      <c r="D3" s="181"/>
      <c r="E3" s="1032" t="s">
        <v>2130</v>
      </c>
      <c r="F3" s="1008"/>
      <c r="G3" s="1009"/>
      <c r="H3" s="1015" t="s">
        <v>2131</v>
      </c>
      <c r="I3" s="1015" t="s">
        <v>2112</v>
      </c>
      <c r="J3" s="1015" t="s">
        <v>2114</v>
      </c>
      <c r="K3" s="1015" t="s">
        <v>2116</v>
      </c>
      <c r="L3" s="1015" t="s">
        <v>2118</v>
      </c>
      <c r="M3" s="1015" t="s">
        <v>2119</v>
      </c>
      <c r="N3" s="1015" t="s">
        <v>2120</v>
      </c>
      <c r="O3" s="1015" t="s">
        <v>2121</v>
      </c>
      <c r="P3" s="1015" t="s">
        <v>2122</v>
      </c>
      <c r="Q3" s="1015" t="s">
        <v>2123</v>
      </c>
      <c r="R3" s="1015" t="s">
        <v>2124</v>
      </c>
      <c r="S3" s="1015" t="s">
        <v>2125</v>
      </c>
      <c r="T3" s="1231" t="s">
        <v>2053</v>
      </c>
      <c r="U3" s="1232"/>
      <c r="V3" s="1015" t="s">
        <v>2126</v>
      </c>
      <c r="W3" s="1015" t="s">
        <v>2127</v>
      </c>
      <c r="X3" s="1015" t="s">
        <v>2128</v>
      </c>
      <c r="Y3" s="1015" t="s">
        <v>2129</v>
      </c>
      <c r="Z3" s="1016" t="s">
        <v>2132</v>
      </c>
    </row>
    <row r="4" spans="1:29" s="182" customFormat="1" x14ac:dyDescent="0.25">
      <c r="A4" s="1236" t="s">
        <v>2130</v>
      </c>
      <c r="B4" s="1237"/>
      <c r="C4" s="1237"/>
      <c r="D4" s="1238"/>
      <c r="E4" s="1033" t="s">
        <v>2133</v>
      </c>
      <c r="F4" s="1034" t="s">
        <v>2134</v>
      </c>
      <c r="G4" s="1035" t="s">
        <v>2107</v>
      </c>
      <c r="H4" s="164"/>
      <c r="I4" s="164"/>
      <c r="J4" s="164"/>
      <c r="K4" s="164"/>
      <c r="L4" s="164"/>
      <c r="M4" s="164"/>
      <c r="N4" s="164"/>
      <c r="O4" s="164"/>
      <c r="P4" s="164"/>
      <c r="Q4" s="164"/>
      <c r="R4" s="164"/>
      <c r="S4" s="164"/>
      <c r="T4" s="164"/>
      <c r="U4" s="164"/>
      <c r="V4" s="164"/>
      <c r="W4" s="164"/>
      <c r="X4" s="164"/>
      <c r="Y4" s="164"/>
    </row>
    <row r="5" spans="1:29" s="182" customFormat="1" x14ac:dyDescent="0.25">
      <c r="A5" s="654" t="s">
        <v>2084</v>
      </c>
      <c r="B5" s="654" t="s">
        <v>1901</v>
      </c>
      <c r="C5" s="654" t="s">
        <v>2085</v>
      </c>
      <c r="D5" s="654" t="s">
        <v>2086</v>
      </c>
      <c r="E5" s="903"/>
      <c r="F5" s="903"/>
      <c r="G5" s="657"/>
      <c r="H5" s="1036" t="s">
        <v>2611</v>
      </c>
      <c r="I5" s="1037">
        <v>0</v>
      </c>
      <c r="J5" s="1037">
        <v>0</v>
      </c>
      <c r="K5" s="1037">
        <v>0</v>
      </c>
      <c r="L5" s="1037">
        <v>0</v>
      </c>
      <c r="M5" s="1037">
        <v>0</v>
      </c>
      <c r="N5" s="1037">
        <v>0</v>
      </c>
      <c r="O5" s="1037">
        <v>0</v>
      </c>
      <c r="P5" s="1037">
        <v>0</v>
      </c>
      <c r="Q5" s="1037">
        <v>0</v>
      </c>
      <c r="R5" s="1037">
        <v>0</v>
      </c>
      <c r="S5" s="1037">
        <v>0</v>
      </c>
      <c r="T5" s="1037">
        <v>0</v>
      </c>
      <c r="U5" s="1037">
        <v>0</v>
      </c>
      <c r="V5" s="1037">
        <v>0</v>
      </c>
      <c r="W5" s="1037">
        <v>0</v>
      </c>
      <c r="X5" s="1037">
        <v>0</v>
      </c>
      <c r="Y5" s="1037">
        <v>0</v>
      </c>
      <c r="Z5" s="656" t="e">
        <v>#N/A</v>
      </c>
    </row>
    <row r="6" spans="1:29" s="182" customFormat="1" x14ac:dyDescent="0.25">
      <c r="A6" s="655" t="s">
        <v>2117</v>
      </c>
      <c r="B6" s="655">
        <v>3</v>
      </c>
      <c r="C6" s="655">
        <v>2</v>
      </c>
      <c r="D6" s="655"/>
      <c r="E6" s="902" t="s">
        <v>10133</v>
      </c>
      <c r="F6" s="902" t="s">
        <v>10134</v>
      </c>
      <c r="G6" s="1038"/>
      <c r="H6" s="1036"/>
      <c r="I6" s="1037">
        <v>16.016999999999999</v>
      </c>
      <c r="J6" s="1037"/>
      <c r="K6" s="1037"/>
      <c r="L6" s="1037"/>
      <c r="M6" s="1037">
        <v>13.6754</v>
      </c>
      <c r="N6" s="1037" t="s">
        <v>2611</v>
      </c>
      <c r="O6" s="1037"/>
      <c r="P6" s="1037"/>
      <c r="Q6" s="1037"/>
      <c r="R6" s="1037"/>
      <c r="S6" s="1037"/>
      <c r="T6" s="1037">
        <v>23.1753</v>
      </c>
      <c r="U6" s="1037" t="s">
        <v>10112</v>
      </c>
      <c r="V6" s="1037" t="s">
        <v>2611</v>
      </c>
      <c r="W6" s="1037"/>
      <c r="X6" s="1037" t="s">
        <v>2611</v>
      </c>
      <c r="Y6" s="1037"/>
      <c r="Z6" s="656" t="s">
        <v>2136</v>
      </c>
      <c r="AA6" s="182" t="s">
        <v>10130</v>
      </c>
      <c r="AB6" s="182">
        <v>3.75</v>
      </c>
      <c r="AC6" s="182" t="s">
        <v>2611</v>
      </c>
    </row>
    <row r="7" spans="1:29" s="182" customFormat="1" x14ac:dyDescent="0.25">
      <c r="A7" s="655" t="s">
        <v>2104</v>
      </c>
      <c r="B7" s="655">
        <v>2</v>
      </c>
      <c r="C7" s="655">
        <v>1</v>
      </c>
      <c r="D7" s="655"/>
      <c r="E7" s="902" t="s">
        <v>10242</v>
      </c>
      <c r="F7" s="902" t="s">
        <v>10243</v>
      </c>
      <c r="G7" s="1038"/>
      <c r="H7" s="1036"/>
      <c r="I7" s="1037" t="s">
        <v>2611</v>
      </c>
      <c r="J7" s="1037"/>
      <c r="K7" s="1037"/>
      <c r="L7" s="1037"/>
      <c r="M7" s="1037" t="s">
        <v>2611</v>
      </c>
      <c r="N7" s="1037" t="s">
        <v>2611</v>
      </c>
      <c r="O7" s="1037"/>
      <c r="P7" s="1037"/>
      <c r="Q7" s="1037"/>
      <c r="R7" s="1037"/>
      <c r="S7" s="1037"/>
      <c r="T7" s="1037">
        <v>20.761600000000001</v>
      </c>
      <c r="U7" s="1037" t="s">
        <v>10112</v>
      </c>
      <c r="V7" s="1037">
        <v>13.286899999999999</v>
      </c>
      <c r="W7" s="1037"/>
      <c r="X7" s="1037" t="s">
        <v>2611</v>
      </c>
      <c r="Y7" s="1037"/>
      <c r="Z7" s="656" t="s">
        <v>2136</v>
      </c>
      <c r="AA7" s="182" t="s">
        <v>2449</v>
      </c>
      <c r="AB7" s="182">
        <v>2.75</v>
      </c>
      <c r="AC7" s="182" t="s">
        <v>2611</v>
      </c>
    </row>
    <row r="8" spans="1:29" s="182" customFormat="1" x14ac:dyDescent="0.25">
      <c r="A8" s="655" t="s">
        <v>2101</v>
      </c>
      <c r="B8" s="655">
        <v>3</v>
      </c>
      <c r="C8" s="655">
        <v>2</v>
      </c>
      <c r="D8" s="655"/>
      <c r="E8" s="902" t="s">
        <v>10332</v>
      </c>
      <c r="F8" s="902">
        <v>34</v>
      </c>
      <c r="G8" s="1038"/>
      <c r="H8" s="1036"/>
      <c r="I8" s="1037" t="s">
        <v>2611</v>
      </c>
      <c r="J8" s="1037"/>
      <c r="K8" s="1037"/>
      <c r="L8" s="1037"/>
      <c r="M8" s="1037" t="s">
        <v>2611</v>
      </c>
      <c r="N8" s="1037" t="s">
        <v>2611</v>
      </c>
      <c r="O8" s="1037"/>
      <c r="P8" s="1037"/>
      <c r="Q8" s="1037"/>
      <c r="R8" s="1037"/>
      <c r="S8" s="1037"/>
      <c r="T8" s="1037">
        <v>19.614999999999998</v>
      </c>
      <c r="U8" s="1037" t="s">
        <v>10112</v>
      </c>
      <c r="V8" s="1037">
        <v>15.684900000000001</v>
      </c>
      <c r="W8" s="1037"/>
      <c r="X8" s="1037" t="s">
        <v>2611</v>
      </c>
      <c r="Y8" s="1037"/>
      <c r="Z8" s="656" t="s">
        <v>2136</v>
      </c>
      <c r="AA8" s="182" t="s">
        <v>2449</v>
      </c>
      <c r="AB8" s="182">
        <v>1</v>
      </c>
      <c r="AC8" s="182" t="s">
        <v>2611</v>
      </c>
    </row>
    <row r="9" spans="1:29" s="182" customFormat="1" x14ac:dyDescent="0.25">
      <c r="A9" s="655" t="s">
        <v>2109</v>
      </c>
      <c r="B9" s="655">
        <v>3</v>
      </c>
      <c r="C9" s="655">
        <v>1</v>
      </c>
      <c r="D9" s="655"/>
      <c r="E9" s="902" t="s">
        <v>10233</v>
      </c>
      <c r="F9" s="902" t="s">
        <v>10234</v>
      </c>
      <c r="G9" s="1038"/>
      <c r="H9" s="1036"/>
      <c r="I9" s="1037" t="s">
        <v>2611</v>
      </c>
      <c r="J9" s="1037"/>
      <c r="K9" s="1037"/>
      <c r="L9" s="1037"/>
      <c r="M9" s="1037" t="s">
        <v>2611</v>
      </c>
      <c r="N9" s="1037" t="s">
        <v>2611</v>
      </c>
      <c r="O9" s="1037"/>
      <c r="P9" s="1037"/>
      <c r="Q9" s="1037"/>
      <c r="R9" s="1037"/>
      <c r="S9" s="1037"/>
      <c r="T9" s="1037">
        <v>25.783999999999999</v>
      </c>
      <c r="U9" s="1037" t="s">
        <v>10112</v>
      </c>
      <c r="V9" s="1037">
        <v>15.1289</v>
      </c>
      <c r="W9" s="1037"/>
      <c r="X9" s="1037" t="s">
        <v>2611</v>
      </c>
      <c r="Y9" s="1037"/>
      <c r="Z9" s="656" t="s">
        <v>2136</v>
      </c>
      <c r="AA9" s="182" t="s">
        <v>2449</v>
      </c>
      <c r="AB9" s="182">
        <v>7.75</v>
      </c>
      <c r="AC9" s="182" t="s">
        <v>2611</v>
      </c>
    </row>
    <row r="10" spans="1:29" s="182" customFormat="1" x14ac:dyDescent="0.25">
      <c r="A10" s="655" t="s">
        <v>2088</v>
      </c>
      <c r="B10" s="655">
        <v>4</v>
      </c>
      <c r="C10" s="655">
        <v>1</v>
      </c>
      <c r="D10" s="655"/>
      <c r="E10" s="902" t="s">
        <v>10335</v>
      </c>
      <c r="F10" s="902" t="s">
        <v>10336</v>
      </c>
      <c r="G10" s="1038"/>
      <c r="H10" s="1036"/>
      <c r="I10" s="1037" t="s">
        <v>2611</v>
      </c>
      <c r="J10" s="1037"/>
      <c r="K10" s="1037"/>
      <c r="L10" s="1037"/>
      <c r="M10" s="1037" t="s">
        <v>2611</v>
      </c>
      <c r="N10" s="1037">
        <v>11.058999999999999</v>
      </c>
      <c r="O10" s="1037"/>
      <c r="P10" s="1037"/>
      <c r="Q10" s="1037"/>
      <c r="R10" s="1037"/>
      <c r="S10" s="1037"/>
      <c r="T10" s="1037">
        <v>15.575699999999999</v>
      </c>
      <c r="U10" s="1037" t="s">
        <v>10112</v>
      </c>
      <c r="V10" s="1037" t="s">
        <v>2611</v>
      </c>
      <c r="W10" s="1037"/>
      <c r="X10" s="1037" t="s">
        <v>2611</v>
      </c>
      <c r="Y10" s="1037"/>
      <c r="Z10" s="656" t="s">
        <v>2136</v>
      </c>
      <c r="AA10" s="182" t="s">
        <v>2437</v>
      </c>
      <c r="AB10" s="182">
        <v>4.75</v>
      </c>
      <c r="AC10" s="182" t="s">
        <v>2611</v>
      </c>
    </row>
    <row r="11" spans="1:29" s="182" customFormat="1" x14ac:dyDescent="0.25">
      <c r="A11" s="655" t="s">
        <v>2093</v>
      </c>
      <c r="B11" s="655">
        <v>1</v>
      </c>
      <c r="C11" s="655">
        <v>1</v>
      </c>
      <c r="D11" s="655"/>
      <c r="E11" s="902" t="s">
        <v>10158</v>
      </c>
      <c r="F11" s="902" t="s">
        <v>10159</v>
      </c>
      <c r="G11" s="1038"/>
      <c r="H11" s="1036"/>
      <c r="I11" s="1037" t="s">
        <v>2611</v>
      </c>
      <c r="J11" s="1037"/>
      <c r="K11" s="1037"/>
      <c r="L11" s="1037"/>
      <c r="M11" s="1037" t="s">
        <v>2611</v>
      </c>
      <c r="N11" s="1037" t="s">
        <v>2611</v>
      </c>
      <c r="O11" s="1037"/>
      <c r="P11" s="1037"/>
      <c r="Q11" s="1037"/>
      <c r="R11" s="1037"/>
      <c r="S11" s="1037"/>
      <c r="T11" s="1037">
        <v>25.430499999999999</v>
      </c>
      <c r="U11" s="1037" t="s">
        <v>10112</v>
      </c>
      <c r="V11" s="1037">
        <v>15.587899999999999</v>
      </c>
      <c r="W11" s="1037"/>
      <c r="X11" s="1037" t="s">
        <v>2611</v>
      </c>
      <c r="Y11" s="1037"/>
      <c r="Z11" s="656" t="s">
        <v>2136</v>
      </c>
      <c r="AA11" s="182" t="s">
        <v>2449</v>
      </c>
      <c r="AB11" s="182">
        <v>6.75</v>
      </c>
      <c r="AC11" s="182" t="s">
        <v>2611</v>
      </c>
    </row>
    <row r="12" spans="1:29" s="182" customFormat="1" x14ac:dyDescent="0.25">
      <c r="A12" s="655" t="s">
        <v>2875</v>
      </c>
      <c r="B12" s="655">
        <v>3</v>
      </c>
      <c r="C12" s="655">
        <v>1</v>
      </c>
      <c r="D12" s="655"/>
      <c r="E12" s="902" t="s">
        <v>10185</v>
      </c>
      <c r="F12" s="902">
        <v>801</v>
      </c>
      <c r="G12" s="1038"/>
      <c r="H12" s="1036"/>
      <c r="I12" s="1037" t="s">
        <v>2611</v>
      </c>
      <c r="J12" s="1037"/>
      <c r="K12" s="1037"/>
      <c r="L12" s="1037"/>
      <c r="M12" s="1037" t="s">
        <v>2611</v>
      </c>
      <c r="N12" s="1037" t="s">
        <v>2611</v>
      </c>
      <c r="O12" s="1037"/>
      <c r="P12" s="1037"/>
      <c r="Q12" s="1037"/>
      <c r="R12" s="1037"/>
      <c r="S12" s="1037"/>
      <c r="T12" s="1037">
        <v>20.145</v>
      </c>
      <c r="U12" s="1037" t="s">
        <v>10112</v>
      </c>
      <c r="V12" s="1037">
        <v>14.861499999999999</v>
      </c>
      <c r="W12" s="1037"/>
      <c r="X12" s="1037" t="s">
        <v>2611</v>
      </c>
      <c r="Y12" s="1037"/>
      <c r="Z12" s="656" t="s">
        <v>2136</v>
      </c>
      <c r="AA12" s="182" t="s">
        <v>2449</v>
      </c>
      <c r="AB12" s="182">
        <v>1</v>
      </c>
      <c r="AC12" s="182" t="s">
        <v>2611</v>
      </c>
    </row>
    <row r="13" spans="1:29" s="182" customFormat="1" x14ac:dyDescent="0.25">
      <c r="A13" s="655" t="s">
        <v>2113</v>
      </c>
      <c r="B13" s="655">
        <v>4</v>
      </c>
      <c r="C13" s="655">
        <v>2</v>
      </c>
      <c r="D13" s="655"/>
      <c r="E13" s="902" t="s">
        <v>10127</v>
      </c>
      <c r="F13" s="902" t="s">
        <v>10128</v>
      </c>
      <c r="G13" s="1038"/>
      <c r="H13" s="1036"/>
      <c r="I13" s="1037">
        <v>16.2531</v>
      </c>
      <c r="J13" s="1037"/>
      <c r="K13" s="1037"/>
      <c r="L13" s="1037"/>
      <c r="M13" s="1037" t="s">
        <v>2611</v>
      </c>
      <c r="N13" s="1037" t="s">
        <v>2611</v>
      </c>
      <c r="O13" s="1037"/>
      <c r="P13" s="1037"/>
      <c r="Q13" s="1037"/>
      <c r="R13" s="1037"/>
      <c r="S13" s="1037"/>
      <c r="T13" s="1037">
        <v>31.057400000000001</v>
      </c>
      <c r="U13" s="1037" t="s">
        <v>10112</v>
      </c>
      <c r="V13" s="1037">
        <v>12.289199999999999</v>
      </c>
      <c r="W13" s="1037"/>
      <c r="X13" s="1037" t="s">
        <v>2611</v>
      </c>
      <c r="Y13" s="1037"/>
      <c r="Z13" s="656" t="s">
        <v>2136</v>
      </c>
      <c r="AA13" s="182" t="s">
        <v>9391</v>
      </c>
      <c r="AB13" s="182">
        <v>1.75</v>
      </c>
      <c r="AC13" s="182" t="s">
        <v>2611</v>
      </c>
    </row>
    <row r="14" spans="1:29" s="182" customFormat="1" x14ac:dyDescent="0.25">
      <c r="A14" s="655" t="s">
        <v>2088</v>
      </c>
      <c r="B14" s="655">
        <v>3</v>
      </c>
      <c r="C14" s="655">
        <v>1</v>
      </c>
      <c r="D14" s="655"/>
      <c r="E14" s="902" t="s">
        <v>10135</v>
      </c>
      <c r="F14" s="902" t="s">
        <v>10394</v>
      </c>
      <c r="G14" s="1038"/>
      <c r="H14" s="1036"/>
      <c r="I14" s="1037" t="s">
        <v>2611</v>
      </c>
      <c r="J14" s="1037"/>
      <c r="K14" s="1037"/>
      <c r="L14" s="1037"/>
      <c r="M14" s="1037" t="s">
        <v>2611</v>
      </c>
      <c r="N14" s="1037" t="s">
        <v>2611</v>
      </c>
      <c r="O14" s="1037"/>
      <c r="P14" s="1037"/>
      <c r="Q14" s="1037"/>
      <c r="R14" s="1037"/>
      <c r="S14" s="1037"/>
      <c r="T14" s="1037">
        <v>20.256900000000002</v>
      </c>
      <c r="U14" s="1037" t="s">
        <v>10112</v>
      </c>
      <c r="V14" s="1037">
        <v>14.7874</v>
      </c>
      <c r="W14" s="1037"/>
      <c r="X14" s="1037" t="s">
        <v>2611</v>
      </c>
      <c r="Y14" s="1037"/>
      <c r="Z14" s="656" t="s">
        <v>2136</v>
      </c>
      <c r="AA14" s="182" t="s">
        <v>2449</v>
      </c>
      <c r="AB14" s="182">
        <v>5.75</v>
      </c>
      <c r="AC14" s="182" t="s">
        <v>2611</v>
      </c>
    </row>
    <row r="15" spans="1:29" s="182" customFormat="1" x14ac:dyDescent="0.25">
      <c r="A15" s="655" t="s">
        <v>2919</v>
      </c>
      <c r="B15" s="655">
        <v>3</v>
      </c>
      <c r="C15" s="655">
        <v>1</v>
      </c>
      <c r="D15" s="655"/>
      <c r="E15" s="902" t="s">
        <v>10208</v>
      </c>
      <c r="F15" s="902">
        <v>801</v>
      </c>
      <c r="G15" s="1038"/>
      <c r="H15" s="1036"/>
      <c r="I15" s="1037" t="s">
        <v>2611</v>
      </c>
      <c r="J15" s="1037"/>
      <c r="K15" s="1037"/>
      <c r="L15" s="1037"/>
      <c r="M15" s="1037" t="s">
        <v>2611</v>
      </c>
      <c r="N15" s="1037" t="s">
        <v>2611</v>
      </c>
      <c r="O15" s="1037"/>
      <c r="P15" s="1037"/>
      <c r="Q15" s="1037"/>
      <c r="R15" s="1037"/>
      <c r="S15" s="1037"/>
      <c r="T15" s="1037">
        <v>20.247900000000001</v>
      </c>
      <c r="U15" s="1037" t="s">
        <v>10112</v>
      </c>
      <c r="V15" s="1037">
        <v>14.861499999999999</v>
      </c>
      <c r="W15" s="1037"/>
      <c r="X15" s="1037" t="s">
        <v>2611</v>
      </c>
      <c r="Y15" s="1037"/>
      <c r="Z15" s="656" t="s">
        <v>2136</v>
      </c>
      <c r="AA15" s="182" t="s">
        <v>2449</v>
      </c>
      <c r="AB15" s="182">
        <v>1</v>
      </c>
      <c r="AC15" s="182" t="s">
        <v>2611</v>
      </c>
    </row>
    <row r="16" spans="1:29" s="182" customFormat="1" x14ac:dyDescent="0.25">
      <c r="A16" s="655" t="s">
        <v>2117</v>
      </c>
      <c r="B16" s="655">
        <v>2</v>
      </c>
      <c r="C16" s="655">
        <v>2</v>
      </c>
      <c r="D16" s="655"/>
      <c r="E16" s="902" t="s">
        <v>10370</v>
      </c>
      <c r="F16" s="902" t="s">
        <v>10371</v>
      </c>
      <c r="G16" s="1038"/>
      <c r="H16" s="1036"/>
      <c r="I16" s="1037">
        <v>16.2681</v>
      </c>
      <c r="J16" s="1037"/>
      <c r="K16" s="1037"/>
      <c r="L16" s="1037"/>
      <c r="M16" s="1037" t="s">
        <v>2611</v>
      </c>
      <c r="N16" s="1037">
        <v>11.3559</v>
      </c>
      <c r="O16" s="1037"/>
      <c r="P16" s="1037"/>
      <c r="Q16" s="1037"/>
      <c r="R16" s="1037"/>
      <c r="S16" s="1037"/>
      <c r="T16" s="1037">
        <v>22.797599999999999</v>
      </c>
      <c r="U16" s="1037" t="s">
        <v>10112</v>
      </c>
      <c r="V16" s="1037" t="s">
        <v>2611</v>
      </c>
      <c r="W16" s="1037"/>
      <c r="X16" s="1037" t="s">
        <v>2611</v>
      </c>
      <c r="Y16" s="1037"/>
      <c r="Z16" s="656" t="s">
        <v>2136</v>
      </c>
      <c r="AA16" s="182" t="s">
        <v>10115</v>
      </c>
      <c r="AB16" s="182">
        <v>6.75</v>
      </c>
      <c r="AC16" s="182" t="s">
        <v>2611</v>
      </c>
    </row>
    <row r="17" spans="1:29" s="182" customFormat="1" x14ac:dyDescent="0.25">
      <c r="A17" s="655" t="s">
        <v>2104</v>
      </c>
      <c r="B17" s="655">
        <v>2</v>
      </c>
      <c r="C17" s="655">
        <v>2</v>
      </c>
      <c r="D17" s="655"/>
      <c r="E17" s="902" t="s">
        <v>10151</v>
      </c>
      <c r="F17" s="902" t="s">
        <v>10152</v>
      </c>
      <c r="G17" s="1038"/>
      <c r="H17" s="1036"/>
      <c r="I17" s="1037">
        <v>16.719200000000001</v>
      </c>
      <c r="J17" s="1037"/>
      <c r="K17" s="1037"/>
      <c r="L17" s="1037"/>
      <c r="M17" s="1037" t="s">
        <v>2611</v>
      </c>
      <c r="N17" s="1037">
        <v>11.4915</v>
      </c>
      <c r="O17" s="1037"/>
      <c r="P17" s="1037"/>
      <c r="Q17" s="1037"/>
      <c r="R17" s="1037"/>
      <c r="S17" s="1037"/>
      <c r="T17" s="1037">
        <v>20.761600000000001</v>
      </c>
      <c r="U17" s="1037" t="s">
        <v>10112</v>
      </c>
      <c r="V17" s="1037" t="s">
        <v>2611</v>
      </c>
      <c r="W17" s="1037"/>
      <c r="X17" s="1037" t="s">
        <v>2611</v>
      </c>
      <c r="Y17" s="1037"/>
      <c r="Z17" s="656" t="s">
        <v>2136</v>
      </c>
      <c r="AA17" s="182" t="s">
        <v>10115</v>
      </c>
      <c r="AB17" s="182">
        <v>9.75</v>
      </c>
      <c r="AC17" s="182" t="s">
        <v>2611</v>
      </c>
    </row>
    <row r="18" spans="1:29" s="182" customFormat="1" x14ac:dyDescent="0.25">
      <c r="A18" s="655" t="s">
        <v>2104</v>
      </c>
      <c r="B18" s="655">
        <v>4</v>
      </c>
      <c r="C18" s="655">
        <v>2</v>
      </c>
      <c r="D18" s="655"/>
      <c r="E18" s="902" t="s">
        <v>10147</v>
      </c>
      <c r="F18" s="902" t="s">
        <v>10148</v>
      </c>
      <c r="G18" s="1038"/>
      <c r="H18" s="1036"/>
      <c r="I18" s="1037">
        <v>15.949400000000001</v>
      </c>
      <c r="J18" s="1037"/>
      <c r="K18" s="1037"/>
      <c r="L18" s="1037"/>
      <c r="M18" s="1037" t="s">
        <v>2611</v>
      </c>
      <c r="N18" s="1037">
        <v>11.4034</v>
      </c>
      <c r="O18" s="1037"/>
      <c r="P18" s="1037"/>
      <c r="Q18" s="1037"/>
      <c r="R18" s="1037"/>
      <c r="S18" s="1037"/>
      <c r="T18" s="1037">
        <v>23.881599999999999</v>
      </c>
      <c r="U18" s="1037" t="s">
        <v>10112</v>
      </c>
      <c r="V18" s="1037" t="s">
        <v>2611</v>
      </c>
      <c r="W18" s="1037"/>
      <c r="X18" s="1037" t="s">
        <v>2611</v>
      </c>
      <c r="Y18" s="1037"/>
      <c r="Z18" s="656" t="s">
        <v>2136</v>
      </c>
      <c r="AA18" s="182" t="s">
        <v>10115</v>
      </c>
      <c r="AB18" s="182">
        <v>8.75</v>
      </c>
      <c r="AC18" s="182" t="s">
        <v>2611</v>
      </c>
    </row>
    <row r="19" spans="1:29" s="182" customFormat="1" x14ac:dyDescent="0.25">
      <c r="A19" s="655" t="s">
        <v>2101</v>
      </c>
      <c r="B19" s="655">
        <v>4</v>
      </c>
      <c r="C19" s="655">
        <v>2</v>
      </c>
      <c r="D19" s="655"/>
      <c r="E19" s="902" t="s">
        <v>10173</v>
      </c>
      <c r="F19" s="902" t="s">
        <v>10430</v>
      </c>
      <c r="G19" s="1038"/>
      <c r="H19" s="1036"/>
      <c r="I19" s="1037">
        <v>17.400400000000001</v>
      </c>
      <c r="J19" s="1037"/>
      <c r="K19" s="1037"/>
      <c r="L19" s="1037"/>
      <c r="M19" s="1037" t="s">
        <v>2611</v>
      </c>
      <c r="N19" s="1037">
        <v>11.673999999999999</v>
      </c>
      <c r="O19" s="1037"/>
      <c r="P19" s="1037"/>
      <c r="Q19" s="1037"/>
      <c r="R19" s="1037"/>
      <c r="S19" s="1037"/>
      <c r="T19" s="1037">
        <v>19.614999999999998</v>
      </c>
      <c r="U19" s="1037" t="s">
        <v>10112</v>
      </c>
      <c r="V19" s="1037" t="s">
        <v>2611</v>
      </c>
      <c r="W19" s="1037"/>
      <c r="X19" s="1037" t="s">
        <v>2611</v>
      </c>
      <c r="Y19" s="1037"/>
      <c r="Z19" s="656" t="s">
        <v>2136</v>
      </c>
      <c r="AA19" s="182" t="s">
        <v>10115</v>
      </c>
      <c r="AB19" s="182">
        <v>6.75</v>
      </c>
      <c r="AC19" s="182" t="s">
        <v>2611</v>
      </c>
    </row>
    <row r="20" spans="1:29" s="182" customFormat="1" x14ac:dyDescent="0.25">
      <c r="A20" s="655" t="s">
        <v>2099</v>
      </c>
      <c r="B20" s="655">
        <v>4</v>
      </c>
      <c r="C20" s="655">
        <v>1</v>
      </c>
      <c r="D20" s="655"/>
      <c r="E20" s="902" t="s">
        <v>10118</v>
      </c>
      <c r="F20" s="902" t="s">
        <v>10119</v>
      </c>
      <c r="G20" s="1038"/>
      <c r="H20" s="1036"/>
      <c r="I20" s="1037" t="s">
        <v>2611</v>
      </c>
      <c r="J20" s="1037"/>
      <c r="K20" s="1037"/>
      <c r="L20" s="1037"/>
      <c r="M20" s="1037" t="s">
        <v>2611</v>
      </c>
      <c r="N20" s="1037" t="s">
        <v>2611</v>
      </c>
      <c r="O20" s="1037"/>
      <c r="P20" s="1037"/>
      <c r="Q20" s="1037"/>
      <c r="R20" s="1037"/>
      <c r="S20" s="1037"/>
      <c r="T20" s="1037">
        <v>15.678699999999999</v>
      </c>
      <c r="U20" s="1037" t="s">
        <v>10112</v>
      </c>
      <c r="V20" s="1037">
        <v>11.8643</v>
      </c>
      <c r="W20" s="1037"/>
      <c r="X20" s="1037" t="s">
        <v>2611</v>
      </c>
      <c r="Y20" s="1037"/>
      <c r="Z20" s="656" t="s">
        <v>2136</v>
      </c>
      <c r="AA20" s="182" t="s">
        <v>2449</v>
      </c>
      <c r="AB20" s="182">
        <v>3.75</v>
      </c>
      <c r="AC20" s="182" t="s">
        <v>2611</v>
      </c>
    </row>
    <row r="21" spans="1:29" s="182" customFormat="1" x14ac:dyDescent="0.25">
      <c r="A21" s="655" t="s">
        <v>2096</v>
      </c>
      <c r="B21" s="655">
        <v>1</v>
      </c>
      <c r="C21" s="655">
        <v>1</v>
      </c>
      <c r="D21" s="655"/>
      <c r="E21" s="902" t="s">
        <v>10137</v>
      </c>
      <c r="F21" s="902" t="s">
        <v>10431</v>
      </c>
      <c r="G21" s="1038"/>
      <c r="H21" s="1036"/>
      <c r="I21" s="1037" t="s">
        <v>2611</v>
      </c>
      <c r="J21" s="1037"/>
      <c r="K21" s="1037"/>
      <c r="L21" s="1037"/>
      <c r="M21" s="1037" t="s">
        <v>2611</v>
      </c>
      <c r="N21" s="1037" t="s">
        <v>2611</v>
      </c>
      <c r="O21" s="1037"/>
      <c r="P21" s="1037"/>
      <c r="Q21" s="1037"/>
      <c r="R21" s="1037"/>
      <c r="S21" s="1037"/>
      <c r="T21" s="1037">
        <v>23.249300000000002</v>
      </c>
      <c r="U21" s="1037" t="s">
        <v>10112</v>
      </c>
      <c r="V21" s="1037">
        <v>16.2591</v>
      </c>
      <c r="W21" s="1037"/>
      <c r="X21" s="1037" t="s">
        <v>2611</v>
      </c>
      <c r="Y21" s="1037"/>
      <c r="Z21" s="656" t="s">
        <v>2136</v>
      </c>
      <c r="AA21" s="182" t="s">
        <v>2449</v>
      </c>
      <c r="AB21" s="182">
        <v>4.75</v>
      </c>
      <c r="AC21" s="182" t="s">
        <v>2611</v>
      </c>
    </row>
    <row r="22" spans="1:29" s="182" customFormat="1" x14ac:dyDescent="0.25">
      <c r="A22" s="655" t="s">
        <v>2099</v>
      </c>
      <c r="B22" s="655">
        <v>3</v>
      </c>
      <c r="C22" s="655">
        <v>1</v>
      </c>
      <c r="D22" s="655"/>
      <c r="E22" s="902" t="s">
        <v>10238</v>
      </c>
      <c r="F22" s="902" t="s">
        <v>10416</v>
      </c>
      <c r="G22" s="1038"/>
      <c r="H22" s="1036"/>
      <c r="I22" s="1037" t="s">
        <v>2611</v>
      </c>
      <c r="J22" s="1037"/>
      <c r="K22" s="1037"/>
      <c r="L22" s="1037"/>
      <c r="M22" s="1037" t="s">
        <v>2611</v>
      </c>
      <c r="N22" s="1037" t="s">
        <v>2611</v>
      </c>
      <c r="O22" s="1037"/>
      <c r="P22" s="1037"/>
      <c r="Q22" s="1037"/>
      <c r="R22" s="1037"/>
      <c r="S22" s="1037"/>
      <c r="T22" s="1037">
        <v>19.8628</v>
      </c>
      <c r="U22" s="1037" t="s">
        <v>10112</v>
      </c>
      <c r="V22" s="1037">
        <v>14.2525</v>
      </c>
      <c r="W22" s="1037"/>
      <c r="X22" s="1037" t="s">
        <v>2611</v>
      </c>
      <c r="Y22" s="1037"/>
      <c r="Z22" s="656" t="s">
        <v>2136</v>
      </c>
      <c r="AA22" s="182" t="s">
        <v>2449</v>
      </c>
      <c r="AB22" s="182">
        <v>4.75</v>
      </c>
      <c r="AC22" s="182" t="s">
        <v>2611</v>
      </c>
    </row>
    <row r="23" spans="1:29" s="182" customFormat="1" x14ac:dyDescent="0.25">
      <c r="A23" s="655" t="s">
        <v>2099</v>
      </c>
      <c r="B23" s="655">
        <v>4</v>
      </c>
      <c r="C23" s="655">
        <v>2</v>
      </c>
      <c r="D23" s="655"/>
      <c r="E23" s="902" t="s">
        <v>10287</v>
      </c>
      <c r="F23" s="902" t="s">
        <v>10432</v>
      </c>
      <c r="G23" s="1038"/>
      <c r="H23" s="1036"/>
      <c r="I23" s="1037">
        <v>15.517099999999999</v>
      </c>
      <c r="J23" s="1037"/>
      <c r="K23" s="1037"/>
      <c r="L23" s="1037"/>
      <c r="M23" s="1037" t="s">
        <v>2611</v>
      </c>
      <c r="N23" s="1037">
        <v>10.3422</v>
      </c>
      <c r="O23" s="1037"/>
      <c r="P23" s="1037"/>
      <c r="Q23" s="1037"/>
      <c r="R23" s="1037"/>
      <c r="S23" s="1037"/>
      <c r="T23" s="1037">
        <v>19.8628</v>
      </c>
      <c r="U23" s="1037" t="s">
        <v>10112</v>
      </c>
      <c r="V23" s="1037" t="s">
        <v>2611</v>
      </c>
      <c r="W23" s="1037"/>
      <c r="X23" s="1037" t="s">
        <v>2611</v>
      </c>
      <c r="Y23" s="1037"/>
      <c r="Z23" s="656" t="s">
        <v>2136</v>
      </c>
      <c r="AA23" s="182" t="s">
        <v>10115</v>
      </c>
      <c r="AB23" s="182">
        <v>8.75</v>
      </c>
      <c r="AC23" s="182" t="s">
        <v>2611</v>
      </c>
    </row>
    <row r="24" spans="1:29" s="182" customFormat="1" x14ac:dyDescent="0.25">
      <c r="A24" s="655" t="s">
        <v>2104</v>
      </c>
      <c r="B24" s="655">
        <v>3</v>
      </c>
      <c r="C24" s="655">
        <v>1</v>
      </c>
      <c r="D24" s="655"/>
      <c r="E24" s="902" t="s">
        <v>10209</v>
      </c>
      <c r="F24" s="902" t="s">
        <v>10433</v>
      </c>
      <c r="G24" s="1038"/>
      <c r="H24" s="1036"/>
      <c r="I24" s="1037" t="s">
        <v>2611</v>
      </c>
      <c r="J24" s="1037"/>
      <c r="K24" s="1037"/>
      <c r="L24" s="1037"/>
      <c r="M24" s="1037" t="s">
        <v>2611</v>
      </c>
      <c r="N24" s="1037" t="s">
        <v>2611</v>
      </c>
      <c r="O24" s="1037"/>
      <c r="P24" s="1037"/>
      <c r="Q24" s="1037"/>
      <c r="R24" s="1037"/>
      <c r="S24" s="1037"/>
      <c r="T24" s="1037">
        <v>23.881599999999999</v>
      </c>
      <c r="U24" s="1037" t="s">
        <v>10112</v>
      </c>
      <c r="V24" s="1037">
        <v>15.006600000000001</v>
      </c>
      <c r="W24" s="1037"/>
      <c r="X24" s="1037" t="s">
        <v>2611</v>
      </c>
      <c r="Y24" s="1037"/>
      <c r="Z24" s="656" t="s">
        <v>2136</v>
      </c>
      <c r="AA24" s="182" t="s">
        <v>2449</v>
      </c>
      <c r="AB24" s="182">
        <v>6.75</v>
      </c>
      <c r="AC24" s="182" t="s">
        <v>2611</v>
      </c>
    </row>
    <row r="25" spans="1:29" s="182" customFormat="1" x14ac:dyDescent="0.25">
      <c r="A25" s="655" t="s">
        <v>2096</v>
      </c>
      <c r="B25" s="655">
        <v>4</v>
      </c>
      <c r="C25" s="655">
        <v>2</v>
      </c>
      <c r="D25" s="655"/>
      <c r="E25" s="902" t="s">
        <v>10153</v>
      </c>
      <c r="F25" s="902" t="s">
        <v>10154</v>
      </c>
      <c r="G25" s="1038"/>
      <c r="H25" s="1036"/>
      <c r="I25" s="1037">
        <v>16.656700000000001</v>
      </c>
      <c r="J25" s="1037"/>
      <c r="K25" s="1037"/>
      <c r="L25" s="1037"/>
      <c r="M25" s="1037" t="s">
        <v>2611</v>
      </c>
      <c r="N25" s="1037">
        <v>12.383599999999999</v>
      </c>
      <c r="O25" s="1037"/>
      <c r="P25" s="1037"/>
      <c r="Q25" s="1037"/>
      <c r="R25" s="1037"/>
      <c r="S25" s="1037"/>
      <c r="T25" s="1037">
        <v>26.159099999999999</v>
      </c>
      <c r="U25" s="1037" t="s">
        <v>10112</v>
      </c>
      <c r="V25" s="1037" t="s">
        <v>2611</v>
      </c>
      <c r="W25" s="1037"/>
      <c r="X25" s="1037" t="s">
        <v>2611</v>
      </c>
      <c r="Y25" s="1037"/>
      <c r="Z25" s="656" t="s">
        <v>2136</v>
      </c>
      <c r="AA25" s="182" t="s">
        <v>10115</v>
      </c>
      <c r="AB25" s="182">
        <v>26.75</v>
      </c>
      <c r="AC25" s="182" t="s">
        <v>2611</v>
      </c>
    </row>
    <row r="26" spans="1:29" s="182" customFormat="1" x14ac:dyDescent="0.25">
      <c r="A26" s="655" t="s">
        <v>2115</v>
      </c>
      <c r="B26" s="655">
        <v>3</v>
      </c>
      <c r="C26" s="655">
        <v>1</v>
      </c>
      <c r="D26" s="655"/>
      <c r="E26" s="902" t="s">
        <v>10199</v>
      </c>
      <c r="F26" s="902" t="s">
        <v>10434</v>
      </c>
      <c r="G26" s="1038"/>
      <c r="H26" s="1036"/>
      <c r="I26" s="1037" t="s">
        <v>2611</v>
      </c>
      <c r="J26" s="1037"/>
      <c r="K26" s="1037"/>
      <c r="L26" s="1037"/>
      <c r="M26" s="1037" t="s">
        <v>2611</v>
      </c>
      <c r="N26" s="1037" t="s">
        <v>2611</v>
      </c>
      <c r="O26" s="1037"/>
      <c r="P26" s="1037"/>
      <c r="Q26" s="1037"/>
      <c r="R26" s="1037"/>
      <c r="S26" s="1037"/>
      <c r="T26" s="1037">
        <v>24.9666</v>
      </c>
      <c r="U26" s="1037" t="s">
        <v>10112</v>
      </c>
      <c r="V26" s="1037">
        <v>15.441599999999999</v>
      </c>
      <c r="W26" s="1037"/>
      <c r="X26" s="1037" t="s">
        <v>2611</v>
      </c>
      <c r="Y26" s="1037"/>
      <c r="Z26" s="656" t="s">
        <v>2136</v>
      </c>
      <c r="AA26" s="182" t="s">
        <v>2449</v>
      </c>
      <c r="AB26" s="182">
        <v>4.75</v>
      </c>
      <c r="AC26" s="182" t="s">
        <v>2611</v>
      </c>
    </row>
    <row r="27" spans="1:29" s="182" customFormat="1" x14ac:dyDescent="0.25">
      <c r="A27" s="655" t="s">
        <v>2145</v>
      </c>
      <c r="B27" s="655">
        <v>4</v>
      </c>
      <c r="C27" s="655">
        <v>1</v>
      </c>
      <c r="D27" s="655"/>
      <c r="E27" s="902" t="s">
        <v>10171</v>
      </c>
      <c r="F27" s="902" t="s">
        <v>10172</v>
      </c>
      <c r="G27" s="1038"/>
      <c r="H27" s="1036"/>
      <c r="I27" s="1037" t="s">
        <v>2611</v>
      </c>
      <c r="J27" s="1037"/>
      <c r="K27" s="1037"/>
      <c r="L27" s="1037"/>
      <c r="M27" s="1037" t="s">
        <v>2611</v>
      </c>
      <c r="N27" s="1037" t="s">
        <v>2611</v>
      </c>
      <c r="O27" s="1037"/>
      <c r="P27" s="1037"/>
      <c r="Q27" s="1037"/>
      <c r="R27" s="1037"/>
      <c r="S27" s="1037"/>
      <c r="T27" s="1037">
        <v>22.280100000000001</v>
      </c>
      <c r="U27" s="1037" t="s">
        <v>10112</v>
      </c>
      <c r="V27" s="1037">
        <v>12.7258</v>
      </c>
      <c r="W27" s="1037"/>
      <c r="X27" s="1037" t="s">
        <v>2611</v>
      </c>
      <c r="Y27" s="1037"/>
      <c r="Z27" s="656" t="s">
        <v>2136</v>
      </c>
      <c r="AA27" s="182" t="s">
        <v>2449</v>
      </c>
      <c r="AB27" s="182">
        <v>8.75</v>
      </c>
      <c r="AC27" s="182" t="s">
        <v>2611</v>
      </c>
    </row>
    <row r="28" spans="1:29" s="182" customFormat="1" x14ac:dyDescent="0.25">
      <c r="A28" s="655" t="s">
        <v>2110</v>
      </c>
      <c r="B28" s="655">
        <v>3</v>
      </c>
      <c r="C28" s="655">
        <v>2</v>
      </c>
      <c r="D28" s="655"/>
      <c r="E28" s="902" t="s">
        <v>10155</v>
      </c>
      <c r="F28" s="902" t="s">
        <v>10435</v>
      </c>
      <c r="G28" s="1038"/>
      <c r="H28" s="1036"/>
      <c r="I28" s="1037">
        <v>15.938499999999999</v>
      </c>
      <c r="J28" s="1037"/>
      <c r="K28" s="1037"/>
      <c r="L28" s="1037"/>
      <c r="M28" s="1037">
        <v>13.446300000000001</v>
      </c>
      <c r="N28" s="1037" t="s">
        <v>2611</v>
      </c>
      <c r="O28" s="1037"/>
      <c r="P28" s="1037"/>
      <c r="Q28" s="1037"/>
      <c r="R28" s="1037"/>
      <c r="S28" s="1037"/>
      <c r="T28" s="1037">
        <v>20.728100000000001</v>
      </c>
      <c r="U28" s="1037" t="s">
        <v>10112</v>
      </c>
      <c r="V28" s="1037" t="s">
        <v>2611</v>
      </c>
      <c r="W28" s="1037"/>
      <c r="X28" s="1037">
        <v>15.9069</v>
      </c>
      <c r="Y28" s="1037"/>
      <c r="Z28" s="656" t="s">
        <v>2136</v>
      </c>
      <c r="AA28" s="182" t="s">
        <v>10157</v>
      </c>
      <c r="AB28" s="182">
        <v>11.75</v>
      </c>
      <c r="AC28" s="182" t="s">
        <v>2611</v>
      </c>
    </row>
    <row r="29" spans="1:29" s="182" customFormat="1" x14ac:dyDescent="0.25">
      <c r="A29" s="655" t="s">
        <v>2088</v>
      </c>
      <c r="B29" s="655">
        <v>1</v>
      </c>
      <c r="C29" s="655">
        <v>1</v>
      </c>
      <c r="D29" s="655"/>
      <c r="E29" s="902" t="s">
        <v>10291</v>
      </c>
      <c r="F29" s="902" t="s">
        <v>10292</v>
      </c>
      <c r="G29" s="1038"/>
      <c r="H29" s="1036"/>
      <c r="I29" s="1037" t="s">
        <v>2611</v>
      </c>
      <c r="J29" s="1037"/>
      <c r="K29" s="1037"/>
      <c r="L29" s="1037"/>
      <c r="M29" s="1037" t="s">
        <v>2611</v>
      </c>
      <c r="N29" s="1037" t="s">
        <v>2611</v>
      </c>
      <c r="O29" s="1037"/>
      <c r="P29" s="1037"/>
      <c r="Q29" s="1037"/>
      <c r="R29" s="1037"/>
      <c r="S29" s="1037"/>
      <c r="T29" s="1037">
        <v>20.189</v>
      </c>
      <c r="U29" s="1037" t="s">
        <v>10112</v>
      </c>
      <c r="V29" s="1037">
        <v>16.296600000000002</v>
      </c>
      <c r="W29" s="1037"/>
      <c r="X29" s="1037" t="s">
        <v>2611</v>
      </c>
      <c r="Y29" s="1037"/>
      <c r="Z29" s="656" t="s">
        <v>2136</v>
      </c>
      <c r="AA29" s="182" t="s">
        <v>2449</v>
      </c>
      <c r="AB29" s="182">
        <v>6.75</v>
      </c>
      <c r="AC29" s="182" t="s">
        <v>2611</v>
      </c>
    </row>
    <row r="30" spans="1:29" s="182" customFormat="1" x14ac:dyDescent="0.25">
      <c r="A30" s="655" t="s">
        <v>2104</v>
      </c>
      <c r="B30" s="655">
        <v>4</v>
      </c>
      <c r="C30" s="655">
        <v>1</v>
      </c>
      <c r="D30" s="655"/>
      <c r="E30" s="902" t="s">
        <v>10204</v>
      </c>
      <c r="F30" s="902" t="s">
        <v>10205</v>
      </c>
      <c r="G30" s="1038"/>
      <c r="H30" s="1036"/>
      <c r="I30" s="1037" t="s">
        <v>2611</v>
      </c>
      <c r="J30" s="1037"/>
      <c r="K30" s="1037"/>
      <c r="L30" s="1037"/>
      <c r="M30" s="1037" t="s">
        <v>2611</v>
      </c>
      <c r="N30" s="1037">
        <v>12.1976</v>
      </c>
      <c r="O30" s="1037"/>
      <c r="P30" s="1037"/>
      <c r="Q30" s="1037"/>
      <c r="R30" s="1037"/>
      <c r="S30" s="1037"/>
      <c r="T30" s="1037">
        <v>23.881599999999999</v>
      </c>
      <c r="U30" s="1037" t="s">
        <v>10112</v>
      </c>
      <c r="V30" s="1037" t="s">
        <v>2611</v>
      </c>
      <c r="W30" s="1037"/>
      <c r="X30" s="1037" t="s">
        <v>2611</v>
      </c>
      <c r="Y30" s="1037"/>
      <c r="Z30" s="656" t="s">
        <v>2136</v>
      </c>
      <c r="AA30" s="182" t="s">
        <v>2437</v>
      </c>
      <c r="AB30" s="182">
        <v>4.75</v>
      </c>
      <c r="AC30" s="182" t="s">
        <v>2611</v>
      </c>
    </row>
    <row r="31" spans="1:29" s="182" customFormat="1" x14ac:dyDescent="0.25">
      <c r="A31" s="655" t="s">
        <v>2115</v>
      </c>
      <c r="B31" s="655">
        <v>4</v>
      </c>
      <c r="C31" s="655">
        <v>3</v>
      </c>
      <c r="D31" s="655"/>
      <c r="E31" s="902" t="s">
        <v>10235</v>
      </c>
      <c r="F31" s="902" t="s">
        <v>10236</v>
      </c>
      <c r="G31" s="1038"/>
      <c r="H31" s="1036"/>
      <c r="I31" s="1037" t="s">
        <v>2611</v>
      </c>
      <c r="J31" s="1037"/>
      <c r="K31" s="1037"/>
      <c r="L31" s="1037"/>
      <c r="M31" s="1037">
        <v>15.7593</v>
      </c>
      <c r="N31" s="1037">
        <v>11.388199999999999</v>
      </c>
      <c r="O31" s="1037"/>
      <c r="P31" s="1037"/>
      <c r="Q31" s="1037"/>
      <c r="R31" s="1037"/>
      <c r="S31" s="1037"/>
      <c r="T31" s="1037">
        <v>24.9666</v>
      </c>
      <c r="U31" s="1037" t="s">
        <v>10112</v>
      </c>
      <c r="V31" s="1037" t="s">
        <v>2611</v>
      </c>
      <c r="W31" s="1037"/>
      <c r="X31" s="1037">
        <v>16.920400000000001</v>
      </c>
      <c r="Y31" s="1037"/>
      <c r="Z31" s="656" t="s">
        <v>2136</v>
      </c>
      <c r="AA31" s="182" t="s">
        <v>10237</v>
      </c>
      <c r="AB31" s="182">
        <v>8.75</v>
      </c>
      <c r="AC31" s="182" t="s">
        <v>2611</v>
      </c>
    </row>
    <row r="32" spans="1:29" s="182" customFormat="1" x14ac:dyDescent="0.25">
      <c r="A32" s="655" t="s">
        <v>2101</v>
      </c>
      <c r="B32" s="655">
        <v>4</v>
      </c>
      <c r="C32" s="655">
        <v>1</v>
      </c>
      <c r="D32" s="655"/>
      <c r="E32" s="902" t="s">
        <v>10131</v>
      </c>
      <c r="F32" s="902" t="s">
        <v>10132</v>
      </c>
      <c r="G32" s="1038"/>
      <c r="H32" s="1036"/>
      <c r="I32" s="1037" t="s">
        <v>2611</v>
      </c>
      <c r="J32" s="1037"/>
      <c r="K32" s="1037"/>
      <c r="L32" s="1037"/>
      <c r="M32" s="1037" t="s">
        <v>2611</v>
      </c>
      <c r="N32" s="1037">
        <v>11.7181</v>
      </c>
      <c r="O32" s="1037"/>
      <c r="P32" s="1037"/>
      <c r="Q32" s="1037"/>
      <c r="R32" s="1037"/>
      <c r="S32" s="1037"/>
      <c r="T32" s="1037">
        <v>14.923999999999999</v>
      </c>
      <c r="U32" s="1037" t="s">
        <v>10112</v>
      </c>
      <c r="V32" s="1037" t="s">
        <v>2611</v>
      </c>
      <c r="W32" s="1037"/>
      <c r="X32" s="1037" t="s">
        <v>2611</v>
      </c>
      <c r="Y32" s="1037"/>
      <c r="Z32" s="656" t="s">
        <v>2136</v>
      </c>
      <c r="AA32" s="182" t="s">
        <v>2437</v>
      </c>
      <c r="AB32" s="182">
        <v>3.75</v>
      </c>
      <c r="AC32" s="182" t="s">
        <v>2611</v>
      </c>
    </row>
    <row r="33" spans="1:29" s="182" customFormat="1" x14ac:dyDescent="0.25">
      <c r="A33" s="655" t="s">
        <v>2109</v>
      </c>
      <c r="B33" s="655">
        <v>1</v>
      </c>
      <c r="C33" s="655">
        <v>1</v>
      </c>
      <c r="D33" s="655"/>
      <c r="E33" s="902" t="s">
        <v>10231</v>
      </c>
      <c r="F33" s="902" t="s">
        <v>10232</v>
      </c>
      <c r="G33" s="1038"/>
      <c r="H33" s="1036"/>
      <c r="I33" s="1037" t="s">
        <v>2611</v>
      </c>
      <c r="J33" s="1037"/>
      <c r="K33" s="1037"/>
      <c r="L33" s="1037"/>
      <c r="M33" s="1037" t="s">
        <v>2611</v>
      </c>
      <c r="N33" s="1037" t="s">
        <v>2611</v>
      </c>
      <c r="O33" s="1037"/>
      <c r="P33" s="1037"/>
      <c r="Q33" s="1037"/>
      <c r="R33" s="1037"/>
      <c r="S33" s="1037"/>
      <c r="T33" s="1037">
        <v>25.8049</v>
      </c>
      <c r="U33" s="1037" t="s">
        <v>10112</v>
      </c>
      <c r="V33" s="1037">
        <v>15.9224</v>
      </c>
      <c r="W33" s="1037"/>
      <c r="X33" s="1037" t="s">
        <v>2611</v>
      </c>
      <c r="Y33" s="1037"/>
      <c r="Z33" s="656" t="s">
        <v>2136</v>
      </c>
      <c r="AA33" s="182" t="s">
        <v>2449</v>
      </c>
      <c r="AB33" s="182">
        <v>2.75</v>
      </c>
      <c r="AC33" s="182" t="s">
        <v>2611</v>
      </c>
    </row>
    <row r="34" spans="1:29" s="182" customFormat="1" x14ac:dyDescent="0.25">
      <c r="A34" s="655" t="s">
        <v>2108</v>
      </c>
      <c r="B34" s="655">
        <v>3</v>
      </c>
      <c r="C34" s="655">
        <v>1</v>
      </c>
      <c r="D34" s="655"/>
      <c r="E34" s="902" t="s">
        <v>10177</v>
      </c>
      <c r="F34" s="902" t="s">
        <v>10410</v>
      </c>
      <c r="G34" s="1038"/>
      <c r="H34" s="1036"/>
      <c r="I34" s="1037" t="s">
        <v>2611</v>
      </c>
      <c r="J34" s="1037"/>
      <c r="K34" s="1037"/>
      <c r="L34" s="1037"/>
      <c r="M34" s="1037" t="s">
        <v>2611</v>
      </c>
      <c r="N34" s="1037" t="s">
        <v>2611</v>
      </c>
      <c r="O34" s="1037"/>
      <c r="P34" s="1037"/>
      <c r="Q34" s="1037"/>
      <c r="R34" s="1037"/>
      <c r="S34" s="1037"/>
      <c r="T34" s="1037">
        <v>23.038399999999999</v>
      </c>
      <c r="U34" s="1037" t="s">
        <v>10112</v>
      </c>
      <c r="V34" s="1037">
        <v>15.015700000000001</v>
      </c>
      <c r="W34" s="1037"/>
      <c r="X34" s="1037" t="s">
        <v>2611</v>
      </c>
      <c r="Y34" s="1037"/>
      <c r="Z34" s="656" t="s">
        <v>2136</v>
      </c>
      <c r="AA34" s="182" t="s">
        <v>2449</v>
      </c>
      <c r="AB34" s="182">
        <v>3.75</v>
      </c>
      <c r="AC34" s="182" t="s">
        <v>2611</v>
      </c>
    </row>
    <row r="35" spans="1:29" s="182" customFormat="1" x14ac:dyDescent="0.25">
      <c r="A35" s="655" t="s">
        <v>2145</v>
      </c>
      <c r="B35" s="655">
        <v>4</v>
      </c>
      <c r="C35" s="655">
        <v>1</v>
      </c>
      <c r="D35" s="655"/>
      <c r="E35" s="902" t="s">
        <v>10267</v>
      </c>
      <c r="F35" s="902" t="s">
        <v>10268</v>
      </c>
      <c r="G35" s="1038"/>
      <c r="H35" s="1036"/>
      <c r="I35" s="1037" t="s">
        <v>2611</v>
      </c>
      <c r="J35" s="1037"/>
      <c r="K35" s="1037"/>
      <c r="L35" s="1037"/>
      <c r="M35" s="1037" t="s">
        <v>2611</v>
      </c>
      <c r="N35" s="1037" t="s">
        <v>2611</v>
      </c>
      <c r="O35" s="1037"/>
      <c r="P35" s="1037"/>
      <c r="Q35" s="1037"/>
      <c r="R35" s="1037"/>
      <c r="S35" s="1037"/>
      <c r="T35" s="1037">
        <v>22.280100000000001</v>
      </c>
      <c r="U35" s="1037" t="s">
        <v>10112</v>
      </c>
      <c r="V35" s="1037">
        <v>11.599399999999999</v>
      </c>
      <c r="W35" s="1037"/>
      <c r="X35" s="1037" t="s">
        <v>2611</v>
      </c>
      <c r="Y35" s="1037"/>
      <c r="Z35" s="656" t="s">
        <v>2136</v>
      </c>
      <c r="AA35" s="182" t="s">
        <v>2449</v>
      </c>
      <c r="AB35" s="182">
        <v>3.75</v>
      </c>
      <c r="AC35" s="182" t="s">
        <v>2611</v>
      </c>
    </row>
    <row r="36" spans="1:29" s="182" customFormat="1" x14ac:dyDescent="0.25">
      <c r="A36" s="655" t="s">
        <v>2113</v>
      </c>
      <c r="B36" s="655">
        <v>4</v>
      </c>
      <c r="C36" s="655">
        <v>1</v>
      </c>
      <c r="D36" s="655"/>
      <c r="E36" s="902" t="s">
        <v>10227</v>
      </c>
      <c r="F36" s="902" t="s">
        <v>10228</v>
      </c>
      <c r="G36" s="1038"/>
      <c r="H36" s="1036"/>
      <c r="I36" s="1037" t="s">
        <v>2611</v>
      </c>
      <c r="J36" s="1037"/>
      <c r="K36" s="1037"/>
      <c r="L36" s="1037"/>
      <c r="M36" s="1037" t="s">
        <v>2611</v>
      </c>
      <c r="N36" s="1037" t="s">
        <v>2611</v>
      </c>
      <c r="O36" s="1037"/>
      <c r="P36" s="1037"/>
      <c r="Q36" s="1037"/>
      <c r="R36" s="1037"/>
      <c r="S36" s="1037"/>
      <c r="T36" s="1037">
        <v>22.280100000000001</v>
      </c>
      <c r="U36" s="1037" t="s">
        <v>10112</v>
      </c>
      <c r="V36" s="1037">
        <v>12.1401</v>
      </c>
      <c r="W36" s="1037"/>
      <c r="X36" s="1037" t="s">
        <v>2611</v>
      </c>
      <c r="Y36" s="1037"/>
      <c r="Z36" s="656" t="s">
        <v>2136</v>
      </c>
      <c r="AA36" s="182" t="s">
        <v>2449</v>
      </c>
      <c r="AB36" s="182">
        <v>6.75</v>
      </c>
      <c r="AC36" s="182" t="s">
        <v>2611</v>
      </c>
    </row>
    <row r="37" spans="1:29" s="182" customFormat="1" x14ac:dyDescent="0.25">
      <c r="A37" s="655" t="s">
        <v>2091</v>
      </c>
      <c r="B37" s="655">
        <v>4</v>
      </c>
      <c r="C37" s="655">
        <v>2</v>
      </c>
      <c r="D37" s="655"/>
      <c r="E37" s="902" t="s">
        <v>10116</v>
      </c>
      <c r="F37" s="902" t="s">
        <v>10117</v>
      </c>
      <c r="G37" s="1038"/>
      <c r="H37" s="1036"/>
      <c r="I37" s="1037">
        <v>16.383099999999999</v>
      </c>
      <c r="J37" s="1037"/>
      <c r="K37" s="1037"/>
      <c r="L37" s="1037"/>
      <c r="M37" s="1037" t="s">
        <v>2611</v>
      </c>
      <c r="N37" s="1037">
        <v>11.7674</v>
      </c>
      <c r="O37" s="1037"/>
      <c r="P37" s="1037"/>
      <c r="Q37" s="1037"/>
      <c r="R37" s="1037"/>
      <c r="S37" s="1037"/>
      <c r="T37" s="1037">
        <v>20.413900000000002</v>
      </c>
      <c r="U37" s="1037" t="s">
        <v>10112</v>
      </c>
      <c r="V37" s="1037" t="s">
        <v>2611</v>
      </c>
      <c r="W37" s="1037"/>
      <c r="X37" s="1037" t="s">
        <v>2611</v>
      </c>
      <c r="Y37" s="1037"/>
      <c r="Z37" s="656" t="s">
        <v>2136</v>
      </c>
      <c r="AA37" s="182" t="s">
        <v>10115</v>
      </c>
      <c r="AB37" s="182">
        <v>7.75</v>
      </c>
      <c r="AC37" s="182" t="s">
        <v>2611</v>
      </c>
    </row>
    <row r="38" spans="1:29" s="182" customFormat="1" x14ac:dyDescent="0.25">
      <c r="A38" s="655" t="s">
        <v>2111</v>
      </c>
      <c r="B38" s="655">
        <v>3</v>
      </c>
      <c r="C38" s="655">
        <v>2</v>
      </c>
      <c r="D38" s="655"/>
      <c r="E38" s="902" t="s">
        <v>10277</v>
      </c>
      <c r="F38" s="902" t="s">
        <v>10436</v>
      </c>
      <c r="G38" s="1038"/>
      <c r="H38" s="1036"/>
      <c r="I38" s="1037">
        <v>16.051600000000001</v>
      </c>
      <c r="J38" s="1037"/>
      <c r="K38" s="1037"/>
      <c r="L38" s="1037"/>
      <c r="M38" s="1037">
        <v>13.9779</v>
      </c>
      <c r="N38" s="1037" t="s">
        <v>2611</v>
      </c>
      <c r="O38" s="1037"/>
      <c r="P38" s="1037"/>
      <c r="Q38" s="1037"/>
      <c r="R38" s="1037"/>
      <c r="S38" s="1037"/>
      <c r="T38" s="1037">
        <v>20.985900000000001</v>
      </c>
      <c r="U38" s="1037" t="s">
        <v>10112</v>
      </c>
      <c r="V38" s="1037" t="s">
        <v>2611</v>
      </c>
      <c r="W38" s="1037"/>
      <c r="X38" s="1037" t="s">
        <v>2611</v>
      </c>
      <c r="Y38" s="1037"/>
      <c r="Z38" s="656" t="s">
        <v>2136</v>
      </c>
      <c r="AA38" s="182" t="s">
        <v>10130</v>
      </c>
      <c r="AB38" s="182">
        <v>4.75</v>
      </c>
      <c r="AC38" s="182" t="s">
        <v>2611</v>
      </c>
    </row>
    <row r="39" spans="1:29" s="182" customFormat="1" x14ac:dyDescent="0.25">
      <c r="A39" s="655" t="s">
        <v>2109</v>
      </c>
      <c r="B39" s="655">
        <v>4</v>
      </c>
      <c r="C39" s="655">
        <v>3</v>
      </c>
      <c r="D39" s="655"/>
      <c r="E39" s="902" t="s">
        <v>10285</v>
      </c>
      <c r="F39" s="902" t="s">
        <v>10286</v>
      </c>
      <c r="G39" s="1038"/>
      <c r="H39" s="1036"/>
      <c r="I39" s="1037" t="s">
        <v>2611</v>
      </c>
      <c r="J39" s="1037"/>
      <c r="K39" s="1037"/>
      <c r="L39" s="1037"/>
      <c r="M39" s="1037">
        <v>14.9314</v>
      </c>
      <c r="N39" s="1037">
        <v>10.827500000000001</v>
      </c>
      <c r="O39" s="1037"/>
      <c r="P39" s="1037"/>
      <c r="Q39" s="1037"/>
      <c r="R39" s="1037"/>
      <c r="S39" s="1037"/>
      <c r="T39" s="1037">
        <v>25.783999999999999</v>
      </c>
      <c r="U39" s="1037" t="s">
        <v>10112</v>
      </c>
      <c r="V39" s="1037" t="s">
        <v>2611</v>
      </c>
      <c r="W39" s="1037"/>
      <c r="X39" s="1037">
        <v>16.808399999999999</v>
      </c>
      <c r="Y39" s="1037"/>
      <c r="Z39" s="656" t="s">
        <v>2136</v>
      </c>
      <c r="AA39" s="182" t="s">
        <v>10237</v>
      </c>
      <c r="AB39" s="182">
        <v>1.75</v>
      </c>
      <c r="AC39" s="182" t="s">
        <v>2611</v>
      </c>
    </row>
    <row r="40" spans="1:29" s="182" customFormat="1" x14ac:dyDescent="0.25">
      <c r="A40" s="655" t="s">
        <v>2111</v>
      </c>
      <c r="B40" s="655">
        <v>2</v>
      </c>
      <c r="C40" s="655">
        <v>2</v>
      </c>
      <c r="D40" s="655"/>
      <c r="E40" s="902" t="s">
        <v>10320</v>
      </c>
      <c r="F40" s="902" t="s">
        <v>10321</v>
      </c>
      <c r="G40" s="1038"/>
      <c r="H40" s="1036"/>
      <c r="I40" s="1037">
        <v>17.066600000000001</v>
      </c>
      <c r="J40" s="1037"/>
      <c r="K40" s="1037"/>
      <c r="L40" s="1037"/>
      <c r="M40" s="1037" t="s">
        <v>2611</v>
      </c>
      <c r="N40" s="1037">
        <v>11.795500000000001</v>
      </c>
      <c r="O40" s="1037"/>
      <c r="P40" s="1037"/>
      <c r="Q40" s="1037"/>
      <c r="R40" s="1037"/>
      <c r="S40" s="1037"/>
      <c r="T40" s="1037">
        <v>19.680099999999999</v>
      </c>
      <c r="U40" s="1037" t="s">
        <v>10112</v>
      </c>
      <c r="V40" s="1037" t="s">
        <v>2611</v>
      </c>
      <c r="W40" s="1037"/>
      <c r="X40" s="1037" t="s">
        <v>2611</v>
      </c>
      <c r="Y40" s="1037"/>
      <c r="Z40" s="656" t="s">
        <v>2136</v>
      </c>
      <c r="AA40" s="182" t="s">
        <v>10115</v>
      </c>
      <c r="AB40" s="182">
        <v>12.75</v>
      </c>
      <c r="AC40" s="182" t="s">
        <v>2611</v>
      </c>
    </row>
    <row r="41" spans="1:29" s="182" customFormat="1" x14ac:dyDescent="0.25">
      <c r="A41" s="655" t="s">
        <v>2113</v>
      </c>
      <c r="B41" s="655">
        <v>4</v>
      </c>
      <c r="C41" s="655">
        <v>2</v>
      </c>
      <c r="D41" s="655"/>
      <c r="E41" s="902" t="s">
        <v>10175</v>
      </c>
      <c r="F41" s="902" t="s">
        <v>10176</v>
      </c>
      <c r="G41" s="1038"/>
      <c r="H41" s="1036"/>
      <c r="I41" s="1037">
        <v>16.142499999999998</v>
      </c>
      <c r="J41" s="1037"/>
      <c r="K41" s="1037"/>
      <c r="L41" s="1037"/>
      <c r="M41" s="1037" t="s">
        <v>2611</v>
      </c>
      <c r="N41" s="1037">
        <v>12.0932</v>
      </c>
      <c r="O41" s="1037"/>
      <c r="P41" s="1037"/>
      <c r="Q41" s="1037"/>
      <c r="R41" s="1037"/>
      <c r="S41" s="1037"/>
      <c r="T41" s="1037">
        <v>31.057400000000001</v>
      </c>
      <c r="U41" s="1037" t="s">
        <v>10112</v>
      </c>
      <c r="V41" s="1037" t="s">
        <v>2611</v>
      </c>
      <c r="W41" s="1037"/>
      <c r="X41" s="1037" t="s">
        <v>2611</v>
      </c>
      <c r="Y41" s="1037"/>
      <c r="Z41" s="656" t="s">
        <v>2136</v>
      </c>
      <c r="AA41" s="182" t="s">
        <v>10115</v>
      </c>
      <c r="AB41" s="182">
        <v>6.75</v>
      </c>
      <c r="AC41" s="182" t="s">
        <v>2611</v>
      </c>
    </row>
    <row r="42" spans="1:29" s="182" customFormat="1" x14ac:dyDescent="0.25">
      <c r="A42" s="655" t="s">
        <v>2113</v>
      </c>
      <c r="B42" s="655">
        <v>3</v>
      </c>
      <c r="C42" s="655">
        <v>2</v>
      </c>
      <c r="D42" s="655"/>
      <c r="E42" s="902" t="s">
        <v>10195</v>
      </c>
      <c r="F42" s="902" t="s">
        <v>10196</v>
      </c>
      <c r="G42" s="1038"/>
      <c r="H42" s="1036"/>
      <c r="I42" s="1037" t="s">
        <v>2611</v>
      </c>
      <c r="J42" s="1037"/>
      <c r="K42" s="1037"/>
      <c r="L42" s="1037"/>
      <c r="M42" s="1037">
        <v>13.906000000000001</v>
      </c>
      <c r="N42" s="1037" t="s">
        <v>2611</v>
      </c>
      <c r="O42" s="1037"/>
      <c r="P42" s="1037"/>
      <c r="Q42" s="1037"/>
      <c r="R42" s="1037"/>
      <c r="S42" s="1037"/>
      <c r="T42" s="1037">
        <v>31.057400000000001</v>
      </c>
      <c r="U42" s="1037" t="s">
        <v>10112</v>
      </c>
      <c r="V42" s="1037" t="s">
        <v>2611</v>
      </c>
      <c r="W42" s="1037"/>
      <c r="X42" s="1037">
        <v>16.038599999999999</v>
      </c>
      <c r="Y42" s="1037"/>
      <c r="Z42" s="656" t="s">
        <v>2136</v>
      </c>
      <c r="AA42" s="182" t="s">
        <v>10194</v>
      </c>
      <c r="AB42" s="182">
        <v>3.75</v>
      </c>
      <c r="AC42" s="182" t="s">
        <v>2611</v>
      </c>
    </row>
    <row r="43" spans="1:29" s="182" customFormat="1" x14ac:dyDescent="0.25">
      <c r="A43" s="655" t="s">
        <v>2091</v>
      </c>
      <c r="B43" s="655">
        <v>4</v>
      </c>
      <c r="C43" s="655">
        <v>3</v>
      </c>
      <c r="D43" s="655"/>
      <c r="E43" s="902" t="s">
        <v>10351</v>
      </c>
      <c r="F43" s="902" t="s">
        <v>10421</v>
      </c>
      <c r="G43" s="1038"/>
      <c r="H43" s="1036"/>
      <c r="I43" s="1037" t="s">
        <v>2611</v>
      </c>
      <c r="J43" s="1037"/>
      <c r="K43" s="1037"/>
      <c r="L43" s="1037"/>
      <c r="M43" s="1037">
        <v>14.7041</v>
      </c>
      <c r="N43" s="1037">
        <v>10.261799999999999</v>
      </c>
      <c r="O43" s="1037"/>
      <c r="P43" s="1037"/>
      <c r="Q43" s="1037"/>
      <c r="R43" s="1037"/>
      <c r="S43" s="1037"/>
      <c r="T43" s="1037">
        <v>20.413900000000002</v>
      </c>
      <c r="U43" s="1037" t="s">
        <v>10112</v>
      </c>
      <c r="V43" s="1037" t="s">
        <v>2611</v>
      </c>
      <c r="W43" s="1037"/>
      <c r="X43" s="1037">
        <v>16.685700000000001</v>
      </c>
      <c r="Y43" s="1037"/>
      <c r="Z43" s="656" t="s">
        <v>2136</v>
      </c>
      <c r="AA43" s="182" t="s">
        <v>10237</v>
      </c>
      <c r="AB43" s="182">
        <v>7.75</v>
      </c>
      <c r="AC43" s="182" t="s">
        <v>2611</v>
      </c>
    </row>
    <row r="44" spans="1:29" s="182" customFormat="1" x14ac:dyDescent="0.25">
      <c r="A44" s="655" t="s">
        <v>2110</v>
      </c>
      <c r="B44" s="655">
        <v>2</v>
      </c>
      <c r="C44" s="655">
        <v>1</v>
      </c>
      <c r="D44" s="655"/>
      <c r="E44" s="902" t="s">
        <v>10164</v>
      </c>
      <c r="F44" s="902" t="s">
        <v>10165</v>
      </c>
      <c r="G44" s="1038"/>
      <c r="H44" s="1036"/>
      <c r="I44" s="1037" t="s">
        <v>2611</v>
      </c>
      <c r="J44" s="1037"/>
      <c r="K44" s="1037"/>
      <c r="L44" s="1037"/>
      <c r="M44" s="1037" t="s">
        <v>2611</v>
      </c>
      <c r="N44" s="1037" t="s">
        <v>2611</v>
      </c>
      <c r="O44" s="1037"/>
      <c r="P44" s="1037"/>
      <c r="Q44" s="1037"/>
      <c r="R44" s="1037"/>
      <c r="S44" s="1037"/>
      <c r="T44" s="1037">
        <v>16.158999999999999</v>
      </c>
      <c r="U44" s="1037" t="s">
        <v>10112</v>
      </c>
      <c r="V44" s="1037">
        <v>11.5824</v>
      </c>
      <c r="W44" s="1037"/>
      <c r="X44" s="1037" t="s">
        <v>2611</v>
      </c>
      <c r="Y44" s="1037"/>
      <c r="Z44" s="656" t="s">
        <v>2136</v>
      </c>
      <c r="AA44" s="182" t="s">
        <v>2449</v>
      </c>
      <c r="AB44" s="182">
        <v>28.75</v>
      </c>
      <c r="AC44" s="182" t="s">
        <v>2611</v>
      </c>
    </row>
    <row r="45" spans="1:29" s="182" customFormat="1" x14ac:dyDescent="0.25">
      <c r="A45" s="655" t="s">
        <v>2093</v>
      </c>
      <c r="B45" s="655">
        <v>4</v>
      </c>
      <c r="C45" s="655">
        <v>2</v>
      </c>
      <c r="D45" s="655"/>
      <c r="E45" s="902" t="s">
        <v>10333</v>
      </c>
      <c r="F45" s="902" t="s">
        <v>10437</v>
      </c>
      <c r="G45" s="1038"/>
      <c r="H45" s="1036"/>
      <c r="I45" s="1037">
        <v>15.832599999999999</v>
      </c>
      <c r="J45" s="1037"/>
      <c r="K45" s="1037"/>
      <c r="L45" s="1037"/>
      <c r="M45" s="1037" t="s">
        <v>2611</v>
      </c>
      <c r="N45" s="1037">
        <v>11.383800000000001</v>
      </c>
      <c r="O45" s="1037"/>
      <c r="P45" s="1037"/>
      <c r="Q45" s="1037"/>
      <c r="R45" s="1037"/>
      <c r="S45" s="1037"/>
      <c r="T45" s="1037">
        <v>28.343</v>
      </c>
      <c r="U45" s="1037" t="s">
        <v>10112</v>
      </c>
      <c r="V45" s="1037" t="s">
        <v>2611</v>
      </c>
      <c r="W45" s="1037"/>
      <c r="X45" s="1037" t="s">
        <v>2611</v>
      </c>
      <c r="Y45" s="1037"/>
      <c r="Z45" s="656" t="s">
        <v>2136</v>
      </c>
      <c r="AA45" s="182" t="s">
        <v>10115</v>
      </c>
      <c r="AB45" s="182">
        <v>21.75</v>
      </c>
      <c r="AC45" s="182" t="s">
        <v>2611</v>
      </c>
    </row>
    <row r="46" spans="1:29" s="182" customFormat="1" x14ac:dyDescent="0.25">
      <c r="A46" s="655" t="s">
        <v>2101</v>
      </c>
      <c r="B46" s="655">
        <v>3</v>
      </c>
      <c r="C46" s="655">
        <v>1</v>
      </c>
      <c r="D46" s="655"/>
      <c r="E46" s="902" t="s">
        <v>10362</v>
      </c>
      <c r="F46" s="902" t="s">
        <v>10392</v>
      </c>
      <c r="G46" s="1038"/>
      <c r="H46" s="1036"/>
      <c r="I46" s="1037" t="s">
        <v>2611</v>
      </c>
      <c r="J46" s="1037"/>
      <c r="K46" s="1037"/>
      <c r="L46" s="1037"/>
      <c r="M46" s="1037" t="s">
        <v>2611</v>
      </c>
      <c r="N46" s="1037" t="s">
        <v>2611</v>
      </c>
      <c r="O46" s="1037"/>
      <c r="P46" s="1037"/>
      <c r="Q46" s="1037"/>
      <c r="R46" s="1037"/>
      <c r="S46" s="1037"/>
      <c r="T46" s="1037">
        <v>19.614999999999998</v>
      </c>
      <c r="U46" s="1037" t="s">
        <v>10112</v>
      </c>
      <c r="V46" s="1037">
        <v>16.4328</v>
      </c>
      <c r="W46" s="1037"/>
      <c r="X46" s="1037" t="s">
        <v>2611</v>
      </c>
      <c r="Y46" s="1037"/>
      <c r="Z46" s="656" t="s">
        <v>2136</v>
      </c>
      <c r="AA46" s="182" t="s">
        <v>2449</v>
      </c>
      <c r="AB46" s="182">
        <v>5.75</v>
      </c>
      <c r="AC46" s="182" t="s">
        <v>2611</v>
      </c>
    </row>
    <row r="47" spans="1:29" s="182" customFormat="1" x14ac:dyDescent="0.25">
      <c r="A47" s="655" t="s">
        <v>2096</v>
      </c>
      <c r="B47" s="655">
        <v>2</v>
      </c>
      <c r="C47" s="655">
        <v>1</v>
      </c>
      <c r="D47" s="655"/>
      <c r="E47" s="902" t="s">
        <v>10253</v>
      </c>
      <c r="F47" s="902" t="s">
        <v>10254</v>
      </c>
      <c r="G47" s="1038"/>
      <c r="H47" s="1036"/>
      <c r="I47" s="1037" t="s">
        <v>2611</v>
      </c>
      <c r="J47" s="1037"/>
      <c r="K47" s="1037"/>
      <c r="L47" s="1037"/>
      <c r="M47" s="1037" t="s">
        <v>2611</v>
      </c>
      <c r="N47" s="1037" t="s">
        <v>2611</v>
      </c>
      <c r="O47" s="1037"/>
      <c r="P47" s="1037"/>
      <c r="Q47" s="1037"/>
      <c r="R47" s="1037"/>
      <c r="S47" s="1037"/>
      <c r="T47" s="1037">
        <v>16.158999999999999</v>
      </c>
      <c r="U47" s="1037" t="s">
        <v>10112</v>
      </c>
      <c r="V47" s="1037">
        <v>13.503399999999999</v>
      </c>
      <c r="W47" s="1037"/>
      <c r="X47" s="1037" t="s">
        <v>2611</v>
      </c>
      <c r="Y47" s="1037"/>
      <c r="Z47" s="656" t="s">
        <v>2136</v>
      </c>
      <c r="AA47" s="182" t="s">
        <v>2449</v>
      </c>
      <c r="AB47" s="182">
        <v>11.75</v>
      </c>
      <c r="AC47" s="182" t="s">
        <v>2611</v>
      </c>
    </row>
    <row r="48" spans="1:29" s="182" customFormat="1" x14ac:dyDescent="0.25">
      <c r="A48" s="655" t="s">
        <v>2093</v>
      </c>
      <c r="B48" s="655">
        <v>2</v>
      </c>
      <c r="C48" s="655">
        <v>2</v>
      </c>
      <c r="D48" s="655"/>
      <c r="E48" s="902" t="s">
        <v>10364</v>
      </c>
      <c r="F48" s="902" t="s">
        <v>10365</v>
      </c>
      <c r="G48" s="1038"/>
      <c r="H48" s="1036"/>
      <c r="I48" s="1037">
        <v>16.47</v>
      </c>
      <c r="J48" s="1037"/>
      <c r="K48" s="1037"/>
      <c r="L48" s="1037"/>
      <c r="M48" s="1037" t="s">
        <v>2611</v>
      </c>
      <c r="N48" s="1037">
        <v>11.397</v>
      </c>
      <c r="O48" s="1037"/>
      <c r="P48" s="1037"/>
      <c r="Q48" s="1037"/>
      <c r="R48" s="1037"/>
      <c r="S48" s="1037"/>
      <c r="T48" s="1037">
        <v>25.430499999999999</v>
      </c>
      <c r="U48" s="1037" t="s">
        <v>10112</v>
      </c>
      <c r="V48" s="1037" t="s">
        <v>2611</v>
      </c>
      <c r="W48" s="1037"/>
      <c r="X48" s="1037" t="s">
        <v>2611</v>
      </c>
      <c r="Y48" s="1037"/>
      <c r="Z48" s="656" t="s">
        <v>2136</v>
      </c>
      <c r="AA48" s="182" t="s">
        <v>10115</v>
      </c>
      <c r="AB48" s="182">
        <v>11.75</v>
      </c>
      <c r="AC48" s="182" t="s">
        <v>2611</v>
      </c>
    </row>
    <row r="49" spans="1:29" s="182" customFormat="1" x14ac:dyDescent="0.25">
      <c r="A49" s="655" t="s">
        <v>2104</v>
      </c>
      <c r="B49" s="655">
        <v>3</v>
      </c>
      <c r="C49" s="655">
        <v>2</v>
      </c>
      <c r="D49" s="655"/>
      <c r="E49" s="902" t="s">
        <v>10301</v>
      </c>
      <c r="F49" s="902" t="s">
        <v>10302</v>
      </c>
      <c r="G49" s="1038"/>
      <c r="H49" s="1036"/>
      <c r="I49" s="1037" t="s">
        <v>2611</v>
      </c>
      <c r="J49" s="1037"/>
      <c r="K49" s="1037"/>
      <c r="L49" s="1037"/>
      <c r="M49" s="1037">
        <v>13.6759</v>
      </c>
      <c r="N49" s="1037" t="s">
        <v>2611</v>
      </c>
      <c r="O49" s="1037"/>
      <c r="P49" s="1037"/>
      <c r="Q49" s="1037"/>
      <c r="R49" s="1037"/>
      <c r="S49" s="1037"/>
      <c r="T49" s="1037">
        <v>23.881599999999999</v>
      </c>
      <c r="U49" s="1037" t="s">
        <v>10112</v>
      </c>
      <c r="V49" s="1037" t="s">
        <v>2611</v>
      </c>
      <c r="W49" s="1037"/>
      <c r="X49" s="1037">
        <v>16.014299999999999</v>
      </c>
      <c r="Y49" s="1037"/>
      <c r="Z49" s="656" t="s">
        <v>2136</v>
      </c>
      <c r="AA49" s="182" t="s">
        <v>10194</v>
      </c>
      <c r="AB49" s="182">
        <v>1.75</v>
      </c>
      <c r="AC49" s="182" t="s">
        <v>2611</v>
      </c>
    </row>
    <row r="50" spans="1:29" s="182" customFormat="1" x14ac:dyDescent="0.25">
      <c r="A50" s="655" t="s">
        <v>2099</v>
      </c>
      <c r="B50" s="655">
        <v>3</v>
      </c>
      <c r="C50" s="655">
        <v>2</v>
      </c>
      <c r="D50" s="655"/>
      <c r="E50" s="902" t="s">
        <v>10275</v>
      </c>
      <c r="F50" s="902" t="s">
        <v>10385</v>
      </c>
      <c r="G50" s="1038"/>
      <c r="H50" s="1036"/>
      <c r="I50" s="1037" t="s">
        <v>2611</v>
      </c>
      <c r="J50" s="1037"/>
      <c r="K50" s="1037"/>
      <c r="L50" s="1037"/>
      <c r="M50" s="1037">
        <v>12.812099999999999</v>
      </c>
      <c r="N50" s="1037" t="s">
        <v>2611</v>
      </c>
      <c r="O50" s="1037"/>
      <c r="P50" s="1037"/>
      <c r="Q50" s="1037"/>
      <c r="R50" s="1037"/>
      <c r="S50" s="1037"/>
      <c r="T50" s="1037">
        <v>19.8628</v>
      </c>
      <c r="U50" s="1037" t="s">
        <v>10112</v>
      </c>
      <c r="V50" s="1037" t="s">
        <v>2611</v>
      </c>
      <c r="W50" s="1037"/>
      <c r="X50" s="1037">
        <v>15.3081</v>
      </c>
      <c r="Y50" s="1037"/>
      <c r="Z50" s="656" t="s">
        <v>2136</v>
      </c>
      <c r="AA50" s="182" t="s">
        <v>10194</v>
      </c>
      <c r="AB50" s="182">
        <v>3.75</v>
      </c>
      <c r="AC50" s="182" t="s">
        <v>2611</v>
      </c>
    </row>
    <row r="51" spans="1:29" s="182" customFormat="1" x14ac:dyDescent="0.25">
      <c r="A51" s="655" t="s">
        <v>2875</v>
      </c>
      <c r="B51" s="655">
        <v>4</v>
      </c>
      <c r="C51" s="655">
        <v>2</v>
      </c>
      <c r="D51" s="655"/>
      <c r="E51" s="902" t="s">
        <v>10203</v>
      </c>
      <c r="F51" s="902">
        <v>0</v>
      </c>
      <c r="G51" s="1038"/>
      <c r="H51" s="1036"/>
      <c r="I51" s="1037">
        <v>15.517099999999999</v>
      </c>
      <c r="J51" s="1037"/>
      <c r="K51" s="1037"/>
      <c r="L51" s="1037"/>
      <c r="M51" s="1037" t="s">
        <v>2611</v>
      </c>
      <c r="N51" s="1037">
        <v>10.122199999999999</v>
      </c>
      <c r="O51" s="1037"/>
      <c r="P51" s="1037"/>
      <c r="Q51" s="1037"/>
      <c r="R51" s="1037"/>
      <c r="S51" s="1037"/>
      <c r="T51" s="1037">
        <v>19.754999999999999</v>
      </c>
      <c r="U51" s="1037" t="s">
        <v>10112</v>
      </c>
      <c r="V51" s="1037" t="s">
        <v>2611</v>
      </c>
      <c r="W51" s="1037"/>
      <c r="X51" s="1037" t="s">
        <v>2611</v>
      </c>
      <c r="Y51" s="1037"/>
      <c r="Z51" s="656" t="s">
        <v>2136</v>
      </c>
      <c r="AA51" s="182" t="s">
        <v>10115</v>
      </c>
      <c r="AB51" s="182">
        <v>1</v>
      </c>
      <c r="AC51" s="182" t="s">
        <v>2611</v>
      </c>
    </row>
    <row r="52" spans="1:29" s="182" customFormat="1" x14ac:dyDescent="0.25">
      <c r="A52" s="655" t="s">
        <v>2096</v>
      </c>
      <c r="B52" s="655">
        <v>3</v>
      </c>
      <c r="C52" s="655">
        <v>1</v>
      </c>
      <c r="D52" s="655"/>
      <c r="E52" s="902" t="s">
        <v>10247</v>
      </c>
      <c r="F52" s="902" t="s">
        <v>10248</v>
      </c>
      <c r="G52" s="1038"/>
      <c r="H52" s="1036"/>
      <c r="I52" s="1037" t="s">
        <v>2611</v>
      </c>
      <c r="J52" s="1037"/>
      <c r="K52" s="1037"/>
      <c r="L52" s="1037"/>
      <c r="M52" s="1037" t="s">
        <v>2611</v>
      </c>
      <c r="N52" s="1037" t="s">
        <v>2611</v>
      </c>
      <c r="O52" s="1037"/>
      <c r="P52" s="1037"/>
      <c r="Q52" s="1037"/>
      <c r="R52" s="1037"/>
      <c r="S52" s="1037"/>
      <c r="T52" s="1037">
        <v>26.159099999999999</v>
      </c>
      <c r="U52" s="1037" t="s">
        <v>10112</v>
      </c>
      <c r="V52" s="1037">
        <v>15.697900000000001</v>
      </c>
      <c r="W52" s="1037"/>
      <c r="X52" s="1037" t="s">
        <v>2611</v>
      </c>
      <c r="Y52" s="1037"/>
      <c r="Z52" s="656" t="s">
        <v>2136</v>
      </c>
      <c r="AA52" s="182" t="s">
        <v>2449</v>
      </c>
      <c r="AB52" s="182">
        <v>7.75</v>
      </c>
      <c r="AC52" s="182" t="s">
        <v>2611</v>
      </c>
    </row>
    <row r="53" spans="1:29" s="182" customFormat="1" x14ac:dyDescent="0.25">
      <c r="A53" s="655" t="s">
        <v>2091</v>
      </c>
      <c r="B53" s="655">
        <v>3</v>
      </c>
      <c r="C53" s="655">
        <v>1</v>
      </c>
      <c r="D53" s="655"/>
      <c r="E53" s="902" t="s">
        <v>10353</v>
      </c>
      <c r="F53" s="902" t="s">
        <v>10354</v>
      </c>
      <c r="G53" s="1038"/>
      <c r="H53" s="1036"/>
      <c r="I53" s="1037" t="s">
        <v>2611</v>
      </c>
      <c r="J53" s="1037"/>
      <c r="K53" s="1037"/>
      <c r="L53" s="1037"/>
      <c r="M53" s="1037" t="s">
        <v>2611</v>
      </c>
      <c r="N53" s="1037" t="s">
        <v>2611</v>
      </c>
      <c r="O53" s="1037"/>
      <c r="P53" s="1037"/>
      <c r="Q53" s="1037"/>
      <c r="R53" s="1037"/>
      <c r="S53" s="1037"/>
      <c r="T53" s="1037">
        <v>20.413900000000002</v>
      </c>
      <c r="U53" s="1037" t="s">
        <v>10112</v>
      </c>
      <c r="V53" s="1037">
        <v>14.780200000000001</v>
      </c>
      <c r="W53" s="1037"/>
      <c r="X53" s="1037" t="s">
        <v>2611</v>
      </c>
      <c r="Y53" s="1037"/>
      <c r="Z53" s="656" t="s">
        <v>2136</v>
      </c>
      <c r="AA53" s="182" t="s">
        <v>2449</v>
      </c>
      <c r="AB53" s="182">
        <v>6.75</v>
      </c>
      <c r="AC53" s="182" t="s">
        <v>2611</v>
      </c>
    </row>
    <row r="54" spans="1:29" s="182" customFormat="1" x14ac:dyDescent="0.25">
      <c r="A54" s="655" t="s">
        <v>2110</v>
      </c>
      <c r="B54" s="655">
        <v>3</v>
      </c>
      <c r="C54" s="655">
        <v>2</v>
      </c>
      <c r="D54" s="655"/>
      <c r="E54" s="902" t="s">
        <v>10129</v>
      </c>
      <c r="F54" s="902">
        <v>0</v>
      </c>
      <c r="G54" s="1038"/>
      <c r="H54" s="1036"/>
      <c r="I54" s="1037">
        <v>15.938499999999999</v>
      </c>
      <c r="J54" s="1037"/>
      <c r="K54" s="1037"/>
      <c r="L54" s="1037"/>
      <c r="M54" s="1037">
        <v>13.446300000000001</v>
      </c>
      <c r="N54" s="1037" t="s">
        <v>2611</v>
      </c>
      <c r="O54" s="1037"/>
      <c r="P54" s="1037"/>
      <c r="Q54" s="1037"/>
      <c r="R54" s="1037"/>
      <c r="S54" s="1037"/>
      <c r="T54" s="1037">
        <v>20.728100000000001</v>
      </c>
      <c r="U54" s="1037" t="s">
        <v>10112</v>
      </c>
      <c r="V54" s="1037" t="s">
        <v>2611</v>
      </c>
      <c r="W54" s="1037"/>
      <c r="X54" s="1037" t="s">
        <v>2611</v>
      </c>
      <c r="Y54" s="1037"/>
      <c r="Z54" s="656" t="s">
        <v>2136</v>
      </c>
      <c r="AA54" s="182" t="s">
        <v>10130</v>
      </c>
      <c r="AB54" s="182">
        <v>1</v>
      </c>
      <c r="AC54" s="182" t="s">
        <v>2611</v>
      </c>
    </row>
    <row r="55" spans="1:29" s="182" customFormat="1" x14ac:dyDescent="0.25">
      <c r="A55" s="655" t="s">
        <v>2115</v>
      </c>
      <c r="B55" s="655">
        <v>4</v>
      </c>
      <c r="C55" s="655">
        <v>1</v>
      </c>
      <c r="D55" s="655"/>
      <c r="E55" s="902" t="s">
        <v>10211</v>
      </c>
      <c r="F55" s="902" t="s">
        <v>10212</v>
      </c>
      <c r="G55" s="1038"/>
      <c r="H55" s="1036"/>
      <c r="I55" s="1037" t="s">
        <v>2611</v>
      </c>
      <c r="J55" s="1037"/>
      <c r="K55" s="1037"/>
      <c r="L55" s="1037"/>
      <c r="M55" s="1037" t="s">
        <v>2611</v>
      </c>
      <c r="N55" s="1037" t="s">
        <v>2611</v>
      </c>
      <c r="O55" s="1037"/>
      <c r="P55" s="1037"/>
      <c r="Q55" s="1037"/>
      <c r="R55" s="1037"/>
      <c r="S55" s="1037"/>
      <c r="T55" s="1037">
        <v>15.678699999999999</v>
      </c>
      <c r="U55" s="1037" t="s">
        <v>10112</v>
      </c>
      <c r="V55" s="1037">
        <v>11.6534</v>
      </c>
      <c r="W55" s="1037"/>
      <c r="X55" s="1037" t="s">
        <v>2611</v>
      </c>
      <c r="Y55" s="1037"/>
      <c r="Z55" s="656" t="s">
        <v>2136</v>
      </c>
      <c r="AA55" s="182" t="s">
        <v>2449</v>
      </c>
      <c r="AB55" s="182">
        <v>1.75</v>
      </c>
      <c r="AC55" s="182" t="s">
        <v>2611</v>
      </c>
    </row>
    <row r="56" spans="1:29" s="182" customFormat="1" x14ac:dyDescent="0.25">
      <c r="A56" s="655" t="s">
        <v>2111</v>
      </c>
      <c r="B56" s="655">
        <v>2</v>
      </c>
      <c r="C56" s="655">
        <v>1</v>
      </c>
      <c r="D56" s="655"/>
      <c r="E56" s="902" t="s">
        <v>10190</v>
      </c>
      <c r="F56" s="902" t="s">
        <v>10191</v>
      </c>
      <c r="G56" s="1038"/>
      <c r="H56" s="1036"/>
      <c r="I56" s="1037" t="s">
        <v>2611</v>
      </c>
      <c r="J56" s="1037"/>
      <c r="K56" s="1037"/>
      <c r="L56" s="1037"/>
      <c r="M56" s="1037" t="s">
        <v>2611</v>
      </c>
      <c r="N56" s="1037" t="s">
        <v>2611</v>
      </c>
      <c r="O56" s="1037"/>
      <c r="P56" s="1037"/>
      <c r="Q56" s="1037"/>
      <c r="R56" s="1037"/>
      <c r="S56" s="1037"/>
      <c r="T56" s="1037">
        <v>14.923999999999999</v>
      </c>
      <c r="U56" s="1037" t="s">
        <v>10112</v>
      </c>
      <c r="V56" s="1037">
        <v>11.923400000000001</v>
      </c>
      <c r="W56" s="1037"/>
      <c r="X56" s="1037" t="s">
        <v>2611</v>
      </c>
      <c r="Y56" s="1037"/>
      <c r="Z56" s="656" t="s">
        <v>2136</v>
      </c>
      <c r="AA56" s="182" t="s">
        <v>2449</v>
      </c>
      <c r="AB56" s="182">
        <v>17.75</v>
      </c>
      <c r="AC56" s="182" t="s">
        <v>2611</v>
      </c>
    </row>
    <row r="57" spans="1:29" s="182" customFormat="1" x14ac:dyDescent="0.25">
      <c r="A57" s="655" t="s">
        <v>2091</v>
      </c>
      <c r="B57" s="655">
        <v>4</v>
      </c>
      <c r="C57" s="655">
        <v>2</v>
      </c>
      <c r="D57" s="655"/>
      <c r="E57" s="902" t="s">
        <v>10169</v>
      </c>
      <c r="F57" s="902" t="s">
        <v>10170</v>
      </c>
      <c r="G57" s="1038"/>
      <c r="H57" s="1036"/>
      <c r="I57" s="1037">
        <v>15.9793</v>
      </c>
      <c r="J57" s="1037"/>
      <c r="K57" s="1037"/>
      <c r="L57" s="1037"/>
      <c r="M57" s="1037" t="s">
        <v>2611</v>
      </c>
      <c r="N57" s="1037">
        <v>10.6442</v>
      </c>
      <c r="O57" s="1037"/>
      <c r="P57" s="1037"/>
      <c r="Q57" s="1037"/>
      <c r="R57" s="1037"/>
      <c r="S57" s="1037"/>
      <c r="T57" s="1037">
        <v>20.413900000000002</v>
      </c>
      <c r="U57" s="1037" t="s">
        <v>10112</v>
      </c>
      <c r="V57" s="1037" t="s">
        <v>2611</v>
      </c>
      <c r="W57" s="1037"/>
      <c r="X57" s="1037" t="s">
        <v>2611</v>
      </c>
      <c r="Y57" s="1037"/>
      <c r="Z57" s="656" t="s">
        <v>2136</v>
      </c>
      <c r="AA57" s="182" t="s">
        <v>10115</v>
      </c>
      <c r="AB57" s="182">
        <v>5.75</v>
      </c>
      <c r="AC57" s="182" t="s">
        <v>2611</v>
      </c>
    </row>
    <row r="58" spans="1:29" s="182" customFormat="1" x14ac:dyDescent="0.25">
      <c r="A58" s="655" t="s">
        <v>2099</v>
      </c>
      <c r="B58" s="655">
        <v>2</v>
      </c>
      <c r="C58" s="655">
        <v>2</v>
      </c>
      <c r="D58" s="655"/>
      <c r="E58" s="902" t="s">
        <v>10183</v>
      </c>
      <c r="F58" s="902" t="s">
        <v>10184</v>
      </c>
      <c r="G58" s="1038"/>
      <c r="H58" s="1036"/>
      <c r="I58" s="1037">
        <v>16.772300000000001</v>
      </c>
      <c r="J58" s="1037"/>
      <c r="K58" s="1037"/>
      <c r="L58" s="1037"/>
      <c r="M58" s="1037" t="s">
        <v>2611</v>
      </c>
      <c r="N58" s="1037">
        <v>10.3245</v>
      </c>
      <c r="O58" s="1037"/>
      <c r="P58" s="1037"/>
      <c r="Q58" s="1037"/>
      <c r="R58" s="1037"/>
      <c r="S58" s="1037"/>
      <c r="T58" s="1037">
        <v>19.8079</v>
      </c>
      <c r="U58" s="1037" t="s">
        <v>10112</v>
      </c>
      <c r="V58" s="1037" t="s">
        <v>2611</v>
      </c>
      <c r="W58" s="1037"/>
      <c r="X58" s="1037" t="s">
        <v>2611</v>
      </c>
      <c r="Y58" s="1037"/>
      <c r="Z58" s="656" t="s">
        <v>2136</v>
      </c>
      <c r="AA58" s="182" t="s">
        <v>10115</v>
      </c>
      <c r="AB58" s="182">
        <v>9.75</v>
      </c>
      <c r="AC58" s="182" t="s">
        <v>2611</v>
      </c>
    </row>
    <row r="59" spans="1:29" s="182" customFormat="1" x14ac:dyDescent="0.25">
      <c r="A59" s="655" t="s">
        <v>2117</v>
      </c>
      <c r="B59" s="655">
        <v>1</v>
      </c>
      <c r="C59" s="655">
        <v>1</v>
      </c>
      <c r="D59" s="655"/>
      <c r="E59" s="902" t="s">
        <v>10181</v>
      </c>
      <c r="F59" s="902" t="s">
        <v>10182</v>
      </c>
      <c r="G59" s="1038"/>
      <c r="H59" s="1036"/>
      <c r="I59" s="1037" t="s">
        <v>2611</v>
      </c>
      <c r="J59" s="1037"/>
      <c r="K59" s="1037"/>
      <c r="L59" s="1037"/>
      <c r="M59" s="1037" t="s">
        <v>2611</v>
      </c>
      <c r="N59" s="1037" t="s">
        <v>2611</v>
      </c>
      <c r="O59" s="1037"/>
      <c r="P59" s="1037"/>
      <c r="Q59" s="1037"/>
      <c r="R59" s="1037"/>
      <c r="S59" s="1037"/>
      <c r="T59" s="1037">
        <v>22.797599999999999</v>
      </c>
      <c r="U59" s="1037" t="s">
        <v>10112</v>
      </c>
      <c r="V59" s="1037">
        <v>15.384399999999999</v>
      </c>
      <c r="W59" s="1037"/>
      <c r="X59" s="1037" t="s">
        <v>2611</v>
      </c>
      <c r="Y59" s="1037"/>
      <c r="Z59" s="656" t="s">
        <v>2136</v>
      </c>
      <c r="AA59" s="182" t="s">
        <v>2449</v>
      </c>
      <c r="AB59" s="182">
        <v>3.75</v>
      </c>
      <c r="AC59" s="182" t="s">
        <v>2611</v>
      </c>
    </row>
    <row r="60" spans="1:29" s="182" customFormat="1" x14ac:dyDescent="0.25">
      <c r="A60" s="655" t="s">
        <v>2115</v>
      </c>
      <c r="B60" s="655">
        <v>2</v>
      </c>
      <c r="C60" s="655">
        <v>2</v>
      </c>
      <c r="D60" s="655"/>
      <c r="E60" s="902" t="s">
        <v>10124</v>
      </c>
      <c r="F60" s="902" t="s">
        <v>10125</v>
      </c>
      <c r="G60" s="1038"/>
      <c r="H60" s="1036"/>
      <c r="I60" s="1037">
        <v>17.3126</v>
      </c>
      <c r="J60" s="1037"/>
      <c r="K60" s="1037"/>
      <c r="L60" s="1037"/>
      <c r="M60" s="1037" t="s">
        <v>2611</v>
      </c>
      <c r="N60" s="1037">
        <v>11.8835</v>
      </c>
      <c r="O60" s="1037"/>
      <c r="P60" s="1037"/>
      <c r="Q60" s="1037"/>
      <c r="R60" s="1037"/>
      <c r="S60" s="1037"/>
      <c r="T60" s="1037">
        <v>20.852799999999998</v>
      </c>
      <c r="U60" s="1037" t="s">
        <v>10112</v>
      </c>
      <c r="V60" s="1037">
        <v>11.794499999999999</v>
      </c>
      <c r="W60" s="1037"/>
      <c r="X60" s="1037" t="s">
        <v>2611</v>
      </c>
      <c r="Y60" s="1037"/>
      <c r="Z60" s="656" t="s">
        <v>2136</v>
      </c>
      <c r="AA60" s="182" t="s">
        <v>10126</v>
      </c>
      <c r="AB60" s="182">
        <v>9.75</v>
      </c>
      <c r="AC60" s="182" t="s">
        <v>2611</v>
      </c>
    </row>
    <row r="61" spans="1:29" s="182" customFormat="1" x14ac:dyDescent="0.25">
      <c r="A61" s="655" t="s">
        <v>2110</v>
      </c>
      <c r="B61" s="655">
        <v>2</v>
      </c>
      <c r="C61" s="655">
        <v>2</v>
      </c>
      <c r="D61" s="655"/>
      <c r="E61" s="902" t="s">
        <v>10160</v>
      </c>
      <c r="F61" s="902" t="s">
        <v>10161</v>
      </c>
      <c r="G61" s="1038"/>
      <c r="H61" s="1036"/>
      <c r="I61" s="1037">
        <v>17.044499999999999</v>
      </c>
      <c r="J61" s="1037"/>
      <c r="K61" s="1037"/>
      <c r="L61" s="1037"/>
      <c r="M61" s="1037" t="s">
        <v>2611</v>
      </c>
      <c r="N61" s="1037">
        <v>11.1532</v>
      </c>
      <c r="O61" s="1037"/>
      <c r="P61" s="1037"/>
      <c r="Q61" s="1037"/>
      <c r="R61" s="1037"/>
      <c r="S61" s="1037"/>
      <c r="T61" s="1037">
        <v>19.208100000000002</v>
      </c>
      <c r="U61" s="1037" t="s">
        <v>10112</v>
      </c>
      <c r="V61" s="1037" t="s">
        <v>2611</v>
      </c>
      <c r="W61" s="1037"/>
      <c r="X61" s="1037" t="s">
        <v>2611</v>
      </c>
      <c r="Y61" s="1037"/>
      <c r="Z61" s="656" t="s">
        <v>2136</v>
      </c>
      <c r="AA61" s="182" t="s">
        <v>10115</v>
      </c>
      <c r="AB61" s="182">
        <v>25.75</v>
      </c>
      <c r="AC61" s="182" t="s">
        <v>2611</v>
      </c>
    </row>
    <row r="62" spans="1:29" s="182" customFormat="1" x14ac:dyDescent="0.25">
      <c r="A62" s="655" t="s">
        <v>2109</v>
      </c>
      <c r="B62" s="655">
        <v>4</v>
      </c>
      <c r="C62" s="655">
        <v>2</v>
      </c>
      <c r="D62" s="655"/>
      <c r="E62" s="902" t="s">
        <v>10326</v>
      </c>
      <c r="F62" s="902" t="s">
        <v>10398</v>
      </c>
      <c r="G62" s="1038"/>
      <c r="H62" s="1036"/>
      <c r="I62" s="1037">
        <v>15.971399999999999</v>
      </c>
      <c r="J62" s="1037"/>
      <c r="K62" s="1037"/>
      <c r="L62" s="1037"/>
      <c r="M62" s="1037" t="s">
        <v>2611</v>
      </c>
      <c r="N62" s="1037">
        <v>11.047700000000001</v>
      </c>
      <c r="O62" s="1037"/>
      <c r="P62" s="1037"/>
      <c r="Q62" s="1037"/>
      <c r="R62" s="1037"/>
      <c r="S62" s="1037"/>
      <c r="T62" s="1037">
        <v>25.783999999999999</v>
      </c>
      <c r="U62" s="1037" t="s">
        <v>10112</v>
      </c>
      <c r="V62" s="1037" t="s">
        <v>2611</v>
      </c>
      <c r="W62" s="1037"/>
      <c r="X62" s="1037" t="s">
        <v>2611</v>
      </c>
      <c r="Y62" s="1037"/>
      <c r="Z62" s="656" t="s">
        <v>2136</v>
      </c>
      <c r="AA62" s="182" t="s">
        <v>10115</v>
      </c>
      <c r="AB62" s="182">
        <v>9.75</v>
      </c>
      <c r="AC62" s="182" t="s">
        <v>2611</v>
      </c>
    </row>
    <row r="63" spans="1:29" s="182" customFormat="1" x14ac:dyDescent="0.25">
      <c r="A63" s="655" t="s">
        <v>2875</v>
      </c>
      <c r="B63" s="655">
        <v>3</v>
      </c>
      <c r="C63" s="655">
        <v>1</v>
      </c>
      <c r="D63" s="655"/>
      <c r="E63" s="902" t="s">
        <v>10346</v>
      </c>
      <c r="F63" s="902">
        <v>801</v>
      </c>
      <c r="G63" s="1038"/>
      <c r="H63" s="1036"/>
      <c r="I63" s="1037" t="s">
        <v>2611</v>
      </c>
      <c r="J63" s="1037"/>
      <c r="K63" s="1037"/>
      <c r="L63" s="1037"/>
      <c r="M63" s="1037" t="s">
        <v>2611</v>
      </c>
      <c r="N63" s="1037" t="s">
        <v>2611</v>
      </c>
      <c r="O63" s="1037"/>
      <c r="P63" s="1037"/>
      <c r="Q63" s="1037"/>
      <c r="R63" s="1037"/>
      <c r="S63" s="1037"/>
      <c r="T63" s="1037">
        <v>21.6386</v>
      </c>
      <c r="U63" s="1037" t="s">
        <v>10112</v>
      </c>
      <c r="V63" s="1037">
        <v>14.9687</v>
      </c>
      <c r="W63" s="1037"/>
      <c r="X63" s="1037" t="s">
        <v>2611</v>
      </c>
      <c r="Y63" s="1037"/>
      <c r="Z63" s="656" t="s">
        <v>2136</v>
      </c>
      <c r="AA63" s="182" t="s">
        <v>2449</v>
      </c>
      <c r="AB63" s="182">
        <v>1</v>
      </c>
      <c r="AC63" s="182" t="s">
        <v>2611</v>
      </c>
    </row>
    <row r="64" spans="1:29" s="182" customFormat="1" x14ac:dyDescent="0.25">
      <c r="A64" s="655" t="s">
        <v>2096</v>
      </c>
      <c r="B64" s="655">
        <v>2</v>
      </c>
      <c r="C64" s="655">
        <v>2</v>
      </c>
      <c r="D64" s="655"/>
      <c r="E64" s="902" t="s">
        <v>10269</v>
      </c>
      <c r="F64" s="902" t="s">
        <v>10270</v>
      </c>
      <c r="G64" s="1038"/>
      <c r="H64" s="1036"/>
      <c r="I64" s="1037">
        <v>17.3141</v>
      </c>
      <c r="J64" s="1037"/>
      <c r="K64" s="1037"/>
      <c r="L64" s="1037"/>
      <c r="M64" s="1037" t="s">
        <v>2611</v>
      </c>
      <c r="N64" s="1037">
        <v>12.368</v>
      </c>
      <c r="O64" s="1037"/>
      <c r="P64" s="1037"/>
      <c r="Q64" s="1037"/>
      <c r="R64" s="1037"/>
      <c r="S64" s="1037"/>
      <c r="T64" s="1037">
        <v>23.249300000000002</v>
      </c>
      <c r="U64" s="1037" t="s">
        <v>10112</v>
      </c>
      <c r="V64" s="1037" t="s">
        <v>2611</v>
      </c>
      <c r="W64" s="1037"/>
      <c r="X64" s="1037" t="s">
        <v>2611</v>
      </c>
      <c r="Y64" s="1037"/>
      <c r="Z64" s="656" t="s">
        <v>2136</v>
      </c>
      <c r="AA64" s="182" t="s">
        <v>10115</v>
      </c>
      <c r="AB64" s="182">
        <v>11.75</v>
      </c>
      <c r="AC64" s="182" t="s">
        <v>2611</v>
      </c>
    </row>
    <row r="65" spans="1:29" s="182" customFormat="1" x14ac:dyDescent="0.25">
      <c r="A65" s="655" t="s">
        <v>2101</v>
      </c>
      <c r="B65" s="655">
        <v>1</v>
      </c>
      <c r="C65" s="655">
        <v>1</v>
      </c>
      <c r="D65" s="655"/>
      <c r="E65" s="902" t="s">
        <v>10240</v>
      </c>
      <c r="F65" s="902" t="s">
        <v>10241</v>
      </c>
      <c r="G65" s="1038"/>
      <c r="H65" s="1036"/>
      <c r="I65" s="1037" t="s">
        <v>2611</v>
      </c>
      <c r="J65" s="1037"/>
      <c r="K65" s="1037"/>
      <c r="L65" s="1037"/>
      <c r="M65" s="1037" t="s">
        <v>2611</v>
      </c>
      <c r="N65" s="1037" t="s">
        <v>2611</v>
      </c>
      <c r="O65" s="1037"/>
      <c r="P65" s="1037"/>
      <c r="Q65" s="1037"/>
      <c r="R65" s="1037"/>
      <c r="S65" s="1037"/>
      <c r="T65" s="1037">
        <v>18.5932</v>
      </c>
      <c r="U65" s="1037" t="s">
        <v>10112</v>
      </c>
      <c r="V65" s="1037">
        <v>17.039300000000001</v>
      </c>
      <c r="W65" s="1037"/>
      <c r="X65" s="1037" t="s">
        <v>2611</v>
      </c>
      <c r="Y65" s="1037"/>
      <c r="Z65" s="656" t="s">
        <v>2136</v>
      </c>
      <c r="AA65" s="182" t="s">
        <v>2449</v>
      </c>
      <c r="AB65" s="182">
        <v>5.75</v>
      </c>
      <c r="AC65" s="182" t="s">
        <v>2611</v>
      </c>
    </row>
    <row r="66" spans="1:29" s="182" customFormat="1" x14ac:dyDescent="0.25">
      <c r="A66" s="655" t="s">
        <v>2113</v>
      </c>
      <c r="B66" s="655">
        <v>2</v>
      </c>
      <c r="C66" s="655">
        <v>2</v>
      </c>
      <c r="D66" s="655"/>
      <c r="E66" s="902" t="s">
        <v>10145</v>
      </c>
      <c r="F66" s="902" t="s">
        <v>10146</v>
      </c>
      <c r="G66" s="1038"/>
      <c r="H66" s="1036"/>
      <c r="I66" s="1037">
        <v>16.948899999999998</v>
      </c>
      <c r="J66" s="1037"/>
      <c r="K66" s="1037"/>
      <c r="L66" s="1037"/>
      <c r="M66" s="1037" t="s">
        <v>2611</v>
      </c>
      <c r="N66" s="1037">
        <v>11.8954</v>
      </c>
      <c r="O66" s="1037"/>
      <c r="P66" s="1037"/>
      <c r="Q66" s="1037"/>
      <c r="R66" s="1037"/>
      <c r="S66" s="1037"/>
      <c r="T66" s="1037">
        <v>26.725200000000001</v>
      </c>
      <c r="U66" s="1037" t="s">
        <v>10112</v>
      </c>
      <c r="V66" s="1037" t="s">
        <v>2611</v>
      </c>
      <c r="W66" s="1037"/>
      <c r="X66" s="1037" t="s">
        <v>2611</v>
      </c>
      <c r="Y66" s="1037"/>
      <c r="Z66" s="656" t="s">
        <v>2136</v>
      </c>
      <c r="AA66" s="182" t="s">
        <v>10115</v>
      </c>
      <c r="AB66" s="182">
        <v>9.75</v>
      </c>
      <c r="AC66" s="182" t="s">
        <v>2611</v>
      </c>
    </row>
    <row r="67" spans="1:29" s="182" customFormat="1" x14ac:dyDescent="0.25">
      <c r="A67" s="655" t="s">
        <v>2117</v>
      </c>
      <c r="B67" s="655">
        <v>4</v>
      </c>
      <c r="C67" s="655">
        <v>3</v>
      </c>
      <c r="D67" s="655"/>
      <c r="E67" s="902" t="s">
        <v>10330</v>
      </c>
      <c r="F67" s="902" t="s">
        <v>10331</v>
      </c>
      <c r="G67" s="1038"/>
      <c r="H67" s="1036"/>
      <c r="I67" s="1037">
        <v>16.659199999999998</v>
      </c>
      <c r="J67" s="1037"/>
      <c r="K67" s="1037"/>
      <c r="L67" s="1037"/>
      <c r="M67" s="1037">
        <v>13.587400000000001</v>
      </c>
      <c r="N67" s="1037">
        <v>11.298299999999999</v>
      </c>
      <c r="O67" s="1037"/>
      <c r="P67" s="1037"/>
      <c r="Q67" s="1037"/>
      <c r="R67" s="1037"/>
      <c r="S67" s="1037"/>
      <c r="T67" s="1037">
        <v>23.1753</v>
      </c>
      <c r="U67" s="1037" t="s">
        <v>10112</v>
      </c>
      <c r="V67" s="1037" t="s">
        <v>2611</v>
      </c>
      <c r="W67" s="1037"/>
      <c r="X67" s="1037" t="s">
        <v>2611</v>
      </c>
      <c r="Y67" s="1037"/>
      <c r="Z67" s="656" t="s">
        <v>2136</v>
      </c>
      <c r="AA67" s="182" t="s">
        <v>10260</v>
      </c>
      <c r="AB67" s="182">
        <v>3.75</v>
      </c>
      <c r="AC67" s="182" t="s">
        <v>2611</v>
      </c>
    </row>
    <row r="68" spans="1:29" s="182" customFormat="1" x14ac:dyDescent="0.25">
      <c r="A68" s="655" t="s">
        <v>2091</v>
      </c>
      <c r="B68" s="655">
        <v>1</v>
      </c>
      <c r="C68" s="655">
        <v>1</v>
      </c>
      <c r="D68" s="655"/>
      <c r="E68" s="902" t="s">
        <v>10345</v>
      </c>
      <c r="F68" s="902" t="s">
        <v>10290</v>
      </c>
      <c r="G68" s="1038"/>
      <c r="H68" s="1036"/>
      <c r="I68" s="1037" t="s">
        <v>2611</v>
      </c>
      <c r="J68" s="1037"/>
      <c r="K68" s="1037"/>
      <c r="L68" s="1037"/>
      <c r="M68" s="1037" t="s">
        <v>2611</v>
      </c>
      <c r="N68" s="1037" t="s">
        <v>2611</v>
      </c>
      <c r="O68" s="1037"/>
      <c r="P68" s="1037"/>
      <c r="Q68" s="1037"/>
      <c r="R68" s="1037"/>
      <c r="S68" s="1037"/>
      <c r="T68" s="1037">
        <v>20.351299999999998</v>
      </c>
      <c r="U68" s="1037" t="s">
        <v>10112</v>
      </c>
      <c r="V68" s="1037">
        <v>15.9763</v>
      </c>
      <c r="W68" s="1037"/>
      <c r="X68" s="1037" t="s">
        <v>2611</v>
      </c>
      <c r="Y68" s="1037"/>
      <c r="Z68" s="656" t="s">
        <v>2136</v>
      </c>
      <c r="AA68" s="182" t="s">
        <v>2449</v>
      </c>
      <c r="AB68" s="182">
        <v>4.75</v>
      </c>
      <c r="AC68" s="182" t="s">
        <v>2611</v>
      </c>
    </row>
    <row r="69" spans="1:29" s="182" customFormat="1" x14ac:dyDescent="0.25">
      <c r="A69" s="655" t="s">
        <v>2110</v>
      </c>
      <c r="B69" s="655">
        <v>4</v>
      </c>
      <c r="C69" s="655">
        <v>2</v>
      </c>
      <c r="D69" s="655"/>
      <c r="E69" s="902" t="s">
        <v>10122</v>
      </c>
      <c r="F69" s="902" t="s">
        <v>10438</v>
      </c>
      <c r="G69" s="1038"/>
      <c r="H69" s="1036"/>
      <c r="I69" s="1037">
        <v>16.369800000000001</v>
      </c>
      <c r="J69" s="1037"/>
      <c r="K69" s="1037"/>
      <c r="L69" s="1037"/>
      <c r="M69" s="1037" t="s">
        <v>2611</v>
      </c>
      <c r="N69" s="1037">
        <v>11.2033</v>
      </c>
      <c r="O69" s="1037"/>
      <c r="P69" s="1037"/>
      <c r="Q69" s="1037"/>
      <c r="R69" s="1037"/>
      <c r="S69" s="1037"/>
      <c r="T69" s="1037">
        <v>20.728100000000001</v>
      </c>
      <c r="U69" s="1037" t="s">
        <v>10112</v>
      </c>
      <c r="V69" s="1037" t="s">
        <v>2611</v>
      </c>
      <c r="W69" s="1037"/>
      <c r="X69" s="1037" t="s">
        <v>2611</v>
      </c>
      <c r="Y69" s="1037"/>
      <c r="Z69" s="656" t="s">
        <v>2136</v>
      </c>
      <c r="AA69" s="182" t="s">
        <v>10115</v>
      </c>
      <c r="AB69" s="182">
        <v>17.75</v>
      </c>
      <c r="AC69" s="182" t="s">
        <v>2611</v>
      </c>
    </row>
    <row r="70" spans="1:29" s="182" customFormat="1" x14ac:dyDescent="0.25">
      <c r="A70" s="655" t="s">
        <v>2109</v>
      </c>
      <c r="B70" s="655">
        <v>3</v>
      </c>
      <c r="C70" s="655">
        <v>1</v>
      </c>
      <c r="D70" s="655"/>
      <c r="E70" s="902" t="s">
        <v>10279</v>
      </c>
      <c r="F70" s="902" t="s">
        <v>10422</v>
      </c>
      <c r="G70" s="1038"/>
      <c r="H70" s="1036"/>
      <c r="I70" s="1037" t="s">
        <v>2611</v>
      </c>
      <c r="J70" s="1037"/>
      <c r="K70" s="1037"/>
      <c r="L70" s="1037"/>
      <c r="M70" s="1037" t="s">
        <v>2611</v>
      </c>
      <c r="N70" s="1037" t="s">
        <v>2611</v>
      </c>
      <c r="O70" s="1037"/>
      <c r="P70" s="1037"/>
      <c r="Q70" s="1037"/>
      <c r="R70" s="1037"/>
      <c r="S70" s="1037"/>
      <c r="T70" s="1037">
        <v>25.783999999999999</v>
      </c>
      <c r="U70" s="1037" t="s">
        <v>10112</v>
      </c>
      <c r="V70" s="1037">
        <v>15.1289</v>
      </c>
      <c r="W70" s="1037"/>
      <c r="X70" s="1037" t="s">
        <v>2611</v>
      </c>
      <c r="Y70" s="1037"/>
      <c r="Z70" s="656" t="s">
        <v>2136</v>
      </c>
      <c r="AA70" s="182" t="s">
        <v>2449</v>
      </c>
      <c r="AB70" s="182">
        <v>2.75</v>
      </c>
      <c r="AC70" s="182" t="s">
        <v>2611</v>
      </c>
    </row>
    <row r="71" spans="1:29" s="182" customFormat="1" x14ac:dyDescent="0.25">
      <c r="A71" s="655" t="s">
        <v>2109</v>
      </c>
      <c r="B71" s="655">
        <v>2</v>
      </c>
      <c r="C71" s="655">
        <v>1</v>
      </c>
      <c r="D71" s="655"/>
      <c r="E71" s="902" t="s">
        <v>10314</v>
      </c>
      <c r="F71" s="902" t="s">
        <v>10315</v>
      </c>
      <c r="G71" s="1038"/>
      <c r="H71" s="1036"/>
      <c r="I71" s="1037" t="s">
        <v>2611</v>
      </c>
      <c r="J71" s="1037"/>
      <c r="K71" s="1037"/>
      <c r="L71" s="1037"/>
      <c r="M71" s="1037" t="s">
        <v>2611</v>
      </c>
      <c r="N71" s="1037" t="s">
        <v>2611</v>
      </c>
      <c r="O71" s="1037"/>
      <c r="P71" s="1037"/>
      <c r="Q71" s="1037"/>
      <c r="R71" s="1037"/>
      <c r="S71" s="1037"/>
      <c r="T71" s="1037">
        <v>22.280100000000001</v>
      </c>
      <c r="U71" s="1037" t="s">
        <v>10112</v>
      </c>
      <c r="V71" s="1037">
        <v>11.901400000000001</v>
      </c>
      <c r="W71" s="1037"/>
      <c r="X71" s="1037" t="s">
        <v>2611</v>
      </c>
      <c r="Y71" s="1037"/>
      <c r="Z71" s="656" t="s">
        <v>2136</v>
      </c>
      <c r="AA71" s="182" t="s">
        <v>2449</v>
      </c>
      <c r="AB71" s="182">
        <v>9.75</v>
      </c>
      <c r="AC71" s="182" t="s">
        <v>2611</v>
      </c>
    </row>
    <row r="72" spans="1:29" s="182" customFormat="1" x14ac:dyDescent="0.25">
      <c r="A72" s="655" t="s">
        <v>2110</v>
      </c>
      <c r="B72" s="655">
        <v>4</v>
      </c>
      <c r="C72" s="655">
        <v>1</v>
      </c>
      <c r="D72" s="655"/>
      <c r="E72" s="902" t="s">
        <v>10283</v>
      </c>
      <c r="F72" s="902" t="s">
        <v>10284</v>
      </c>
      <c r="G72" s="1038"/>
      <c r="H72" s="1036"/>
      <c r="I72" s="1037" t="s">
        <v>2611</v>
      </c>
      <c r="J72" s="1037"/>
      <c r="K72" s="1037"/>
      <c r="L72" s="1037"/>
      <c r="M72" s="1037" t="s">
        <v>2611</v>
      </c>
      <c r="N72" s="1037" t="s">
        <v>2611</v>
      </c>
      <c r="O72" s="1037"/>
      <c r="P72" s="1037"/>
      <c r="Q72" s="1037"/>
      <c r="R72" s="1037"/>
      <c r="S72" s="1037"/>
      <c r="T72" s="1037">
        <v>16.158999999999999</v>
      </c>
      <c r="U72" s="1037" t="s">
        <v>10112</v>
      </c>
      <c r="V72" s="1037">
        <v>11.3125</v>
      </c>
      <c r="W72" s="1037"/>
      <c r="X72" s="1037" t="s">
        <v>2611</v>
      </c>
      <c r="Y72" s="1037"/>
      <c r="Z72" s="656" t="s">
        <v>2136</v>
      </c>
      <c r="AA72" s="182" t="s">
        <v>2449</v>
      </c>
      <c r="AB72" s="182">
        <v>9.75</v>
      </c>
      <c r="AC72" s="182" t="s">
        <v>2611</v>
      </c>
    </row>
    <row r="73" spans="1:29" s="182" customFormat="1" x14ac:dyDescent="0.25">
      <c r="A73" s="655" t="s">
        <v>2104</v>
      </c>
      <c r="B73" s="655">
        <v>3</v>
      </c>
      <c r="C73" s="655">
        <v>2</v>
      </c>
      <c r="D73" s="655"/>
      <c r="E73" s="902" t="s">
        <v>10139</v>
      </c>
      <c r="F73" s="902" t="s">
        <v>10140</v>
      </c>
      <c r="G73" s="1038"/>
      <c r="H73" s="1036"/>
      <c r="I73" s="1037">
        <v>15.577400000000001</v>
      </c>
      <c r="J73" s="1037"/>
      <c r="K73" s="1037"/>
      <c r="L73" s="1037"/>
      <c r="M73" s="1037" t="s">
        <v>2611</v>
      </c>
      <c r="N73" s="1037">
        <v>12.299200000000001</v>
      </c>
      <c r="O73" s="1037"/>
      <c r="P73" s="1037"/>
      <c r="Q73" s="1037"/>
      <c r="R73" s="1037"/>
      <c r="S73" s="1037"/>
      <c r="T73" s="1037">
        <v>23.881599999999999</v>
      </c>
      <c r="U73" s="1037" t="s">
        <v>10112</v>
      </c>
      <c r="V73" s="1037" t="s">
        <v>2611</v>
      </c>
      <c r="W73" s="1037"/>
      <c r="X73" s="1037" t="s">
        <v>2611</v>
      </c>
      <c r="Y73" s="1037"/>
      <c r="Z73" s="656" t="s">
        <v>2136</v>
      </c>
      <c r="AA73" s="182" t="s">
        <v>10115</v>
      </c>
      <c r="AB73" s="182">
        <v>8.75</v>
      </c>
      <c r="AC73" s="182" t="s">
        <v>2611</v>
      </c>
    </row>
    <row r="74" spans="1:29" s="182" customFormat="1" x14ac:dyDescent="0.25">
      <c r="A74" s="655" t="s">
        <v>2109</v>
      </c>
      <c r="B74" s="655">
        <v>4</v>
      </c>
      <c r="C74" s="655">
        <v>1</v>
      </c>
      <c r="D74" s="655"/>
      <c r="E74" s="902" t="s">
        <v>10221</v>
      </c>
      <c r="F74" s="902" t="s">
        <v>10222</v>
      </c>
      <c r="G74" s="1038"/>
      <c r="H74" s="1036"/>
      <c r="I74" s="1037" t="s">
        <v>2611</v>
      </c>
      <c r="J74" s="1037"/>
      <c r="K74" s="1037"/>
      <c r="L74" s="1037"/>
      <c r="M74" s="1037" t="s">
        <v>2611</v>
      </c>
      <c r="N74" s="1037" t="s">
        <v>2611</v>
      </c>
      <c r="O74" s="1037"/>
      <c r="P74" s="1037"/>
      <c r="Q74" s="1037"/>
      <c r="R74" s="1037"/>
      <c r="S74" s="1037"/>
      <c r="T74" s="1037">
        <v>22.280100000000001</v>
      </c>
      <c r="U74" s="1037" t="s">
        <v>10112</v>
      </c>
      <c r="V74" s="1037">
        <v>11.817500000000001</v>
      </c>
      <c r="W74" s="1037"/>
      <c r="X74" s="1037" t="s">
        <v>2611</v>
      </c>
      <c r="Y74" s="1037"/>
      <c r="Z74" s="656" t="s">
        <v>2136</v>
      </c>
      <c r="AA74" s="182" t="s">
        <v>2449</v>
      </c>
      <c r="AB74" s="182">
        <v>6.75</v>
      </c>
      <c r="AC74" s="182" t="s">
        <v>2611</v>
      </c>
    </row>
    <row r="75" spans="1:29" s="182" customFormat="1" x14ac:dyDescent="0.25">
      <c r="A75" s="655" t="s">
        <v>2104</v>
      </c>
      <c r="B75" s="655">
        <v>1</v>
      </c>
      <c r="C75" s="655">
        <v>2</v>
      </c>
      <c r="D75" s="655"/>
      <c r="E75" s="902" t="s">
        <v>10149</v>
      </c>
      <c r="F75" s="902" t="s">
        <v>10150</v>
      </c>
      <c r="G75" s="1038"/>
      <c r="H75" s="1036"/>
      <c r="I75" s="1037">
        <v>16.5197</v>
      </c>
      <c r="J75" s="1037"/>
      <c r="K75" s="1037"/>
      <c r="L75" s="1037"/>
      <c r="M75" s="1037" t="s">
        <v>2611</v>
      </c>
      <c r="N75" s="1037">
        <v>12.497400000000001</v>
      </c>
      <c r="O75" s="1037"/>
      <c r="P75" s="1037"/>
      <c r="Q75" s="1037"/>
      <c r="R75" s="1037"/>
      <c r="S75" s="1037"/>
      <c r="T75" s="1037">
        <v>20.761600000000001</v>
      </c>
      <c r="U75" s="1037" t="s">
        <v>10112</v>
      </c>
      <c r="V75" s="1037" t="s">
        <v>2611</v>
      </c>
      <c r="W75" s="1037"/>
      <c r="X75" s="1037" t="s">
        <v>2611</v>
      </c>
      <c r="Y75" s="1037"/>
      <c r="Z75" s="656" t="s">
        <v>2136</v>
      </c>
      <c r="AA75" s="182" t="s">
        <v>10115</v>
      </c>
      <c r="AB75" s="182">
        <v>2.75</v>
      </c>
      <c r="AC75" s="182" t="s">
        <v>2611</v>
      </c>
    </row>
    <row r="76" spans="1:29" s="182" customFormat="1" x14ac:dyDescent="0.25">
      <c r="A76" s="655" t="s">
        <v>2115</v>
      </c>
      <c r="B76" s="655">
        <v>1</v>
      </c>
      <c r="C76" s="655">
        <v>1</v>
      </c>
      <c r="D76" s="655"/>
      <c r="E76" s="902" t="s">
        <v>10120</v>
      </c>
      <c r="F76" s="902" t="s">
        <v>10121</v>
      </c>
      <c r="G76" s="1038"/>
      <c r="H76" s="1036"/>
      <c r="I76" s="1037" t="s">
        <v>2611</v>
      </c>
      <c r="J76" s="1037"/>
      <c r="K76" s="1037"/>
      <c r="L76" s="1037"/>
      <c r="M76" s="1037" t="s">
        <v>2611</v>
      </c>
      <c r="N76" s="1037" t="s">
        <v>2611</v>
      </c>
      <c r="O76" s="1037"/>
      <c r="P76" s="1037"/>
      <c r="Q76" s="1037"/>
      <c r="R76" s="1037"/>
      <c r="S76" s="1037"/>
      <c r="T76" s="1037">
        <v>20.852799999999998</v>
      </c>
      <c r="U76" s="1037" t="s">
        <v>10112</v>
      </c>
      <c r="V76" s="1037">
        <v>16.351400000000002</v>
      </c>
      <c r="W76" s="1037"/>
      <c r="X76" s="1037" t="s">
        <v>2611</v>
      </c>
      <c r="Y76" s="1037"/>
      <c r="Z76" s="656" t="s">
        <v>2136</v>
      </c>
      <c r="AA76" s="182" t="s">
        <v>2449</v>
      </c>
      <c r="AB76" s="182">
        <v>4.75</v>
      </c>
      <c r="AC76" s="182" t="s">
        <v>2611</v>
      </c>
    </row>
    <row r="77" spans="1:29" s="182" customFormat="1" x14ac:dyDescent="0.25">
      <c r="A77" s="655" t="s">
        <v>2101</v>
      </c>
      <c r="B77" s="655">
        <v>2</v>
      </c>
      <c r="C77" s="655">
        <v>2</v>
      </c>
      <c r="D77" s="655"/>
      <c r="E77" s="902" t="s">
        <v>10281</v>
      </c>
      <c r="F77" s="902" t="s">
        <v>10282</v>
      </c>
      <c r="G77" s="1038"/>
      <c r="H77" s="1036"/>
      <c r="I77" s="1037">
        <v>18.0868</v>
      </c>
      <c r="J77" s="1037"/>
      <c r="K77" s="1037"/>
      <c r="L77" s="1037"/>
      <c r="M77" s="1037" t="s">
        <v>2611</v>
      </c>
      <c r="N77" s="1037">
        <v>11.8476</v>
      </c>
      <c r="O77" s="1037"/>
      <c r="P77" s="1037"/>
      <c r="Q77" s="1037"/>
      <c r="R77" s="1037"/>
      <c r="S77" s="1037"/>
      <c r="T77" s="1037">
        <v>18.5932</v>
      </c>
      <c r="U77" s="1037" t="s">
        <v>10112</v>
      </c>
      <c r="V77" s="1037" t="s">
        <v>2611</v>
      </c>
      <c r="W77" s="1037"/>
      <c r="X77" s="1037" t="s">
        <v>2611</v>
      </c>
      <c r="Y77" s="1037"/>
      <c r="Z77" s="656" t="s">
        <v>2136</v>
      </c>
      <c r="AA77" s="182" t="s">
        <v>10115</v>
      </c>
      <c r="AB77" s="182">
        <v>6.75</v>
      </c>
      <c r="AC77" s="182" t="s">
        <v>2611</v>
      </c>
    </row>
    <row r="78" spans="1:29" s="182" customFormat="1" x14ac:dyDescent="0.25">
      <c r="A78" s="655" t="s">
        <v>2099</v>
      </c>
      <c r="B78" s="655">
        <v>1</v>
      </c>
      <c r="C78" s="655">
        <v>1</v>
      </c>
      <c r="D78" s="655"/>
      <c r="E78" s="902" t="s">
        <v>10179</v>
      </c>
      <c r="F78" s="902" t="s">
        <v>10180</v>
      </c>
      <c r="G78" s="1038"/>
      <c r="H78" s="1036"/>
      <c r="I78" s="1037" t="s">
        <v>2611</v>
      </c>
      <c r="J78" s="1037"/>
      <c r="K78" s="1037"/>
      <c r="L78" s="1037"/>
      <c r="M78" s="1037" t="s">
        <v>2611</v>
      </c>
      <c r="N78" s="1037" t="s">
        <v>2611</v>
      </c>
      <c r="O78" s="1037"/>
      <c r="P78" s="1037"/>
      <c r="Q78" s="1037"/>
      <c r="R78" s="1037"/>
      <c r="S78" s="1037"/>
      <c r="T78" s="1037">
        <v>19.8079</v>
      </c>
      <c r="U78" s="1037" t="s">
        <v>10112</v>
      </c>
      <c r="V78" s="1037">
        <v>15.5829</v>
      </c>
      <c r="W78" s="1037"/>
      <c r="X78" s="1037" t="s">
        <v>2611</v>
      </c>
      <c r="Y78" s="1037"/>
      <c r="Z78" s="656" t="s">
        <v>2136</v>
      </c>
      <c r="AA78" s="182" t="s">
        <v>2449</v>
      </c>
      <c r="AB78" s="182">
        <v>7.75</v>
      </c>
      <c r="AC78" s="182" t="s">
        <v>2611</v>
      </c>
    </row>
    <row r="79" spans="1:29" s="182" customFormat="1" x14ac:dyDescent="0.25">
      <c r="A79" s="655" t="s">
        <v>2088</v>
      </c>
      <c r="B79" s="655">
        <v>3</v>
      </c>
      <c r="C79" s="655">
        <v>2</v>
      </c>
      <c r="D79" s="655"/>
      <c r="E79" s="902" t="s">
        <v>10306</v>
      </c>
      <c r="F79" s="902" t="s">
        <v>10307</v>
      </c>
      <c r="G79" s="1038"/>
      <c r="H79" s="1036"/>
      <c r="I79" s="1037">
        <v>15.4003</v>
      </c>
      <c r="J79" s="1037"/>
      <c r="K79" s="1037"/>
      <c r="L79" s="1037"/>
      <c r="M79" s="1037" t="s">
        <v>2611</v>
      </c>
      <c r="N79" s="1037">
        <v>11.8919</v>
      </c>
      <c r="O79" s="1037"/>
      <c r="P79" s="1037"/>
      <c r="Q79" s="1037"/>
      <c r="R79" s="1037"/>
      <c r="S79" s="1037"/>
      <c r="T79" s="1037">
        <v>20.256900000000002</v>
      </c>
      <c r="U79" s="1037" t="s">
        <v>10112</v>
      </c>
      <c r="V79" s="1037" t="s">
        <v>2611</v>
      </c>
      <c r="W79" s="1037"/>
      <c r="X79" s="1037" t="s">
        <v>2611</v>
      </c>
      <c r="Y79" s="1037"/>
      <c r="Z79" s="656" t="s">
        <v>2136</v>
      </c>
      <c r="AA79" s="182" t="s">
        <v>10115</v>
      </c>
      <c r="AB79" s="182">
        <v>12.75</v>
      </c>
      <c r="AC79" s="182" t="s">
        <v>2611</v>
      </c>
    </row>
    <row r="80" spans="1:29" s="182" customFormat="1" x14ac:dyDescent="0.25">
      <c r="A80" s="655" t="s">
        <v>2919</v>
      </c>
      <c r="B80" s="655">
        <v>3</v>
      </c>
      <c r="C80" s="655">
        <v>1</v>
      </c>
      <c r="D80" s="655"/>
      <c r="E80" s="902" t="s">
        <v>10303</v>
      </c>
      <c r="F80" s="902">
        <v>801</v>
      </c>
      <c r="G80" s="1038"/>
      <c r="H80" s="1036"/>
      <c r="I80" s="1037" t="s">
        <v>2611</v>
      </c>
      <c r="J80" s="1037"/>
      <c r="K80" s="1037"/>
      <c r="L80" s="1037"/>
      <c r="M80" s="1037" t="s">
        <v>2611</v>
      </c>
      <c r="N80" s="1037" t="s">
        <v>2611</v>
      </c>
      <c r="O80" s="1037"/>
      <c r="P80" s="1037"/>
      <c r="Q80" s="1037"/>
      <c r="R80" s="1037"/>
      <c r="S80" s="1037"/>
      <c r="T80" s="1037">
        <v>20.5168</v>
      </c>
      <c r="U80" s="1037" t="s">
        <v>10112</v>
      </c>
      <c r="V80" s="1037">
        <v>14.801600000000001</v>
      </c>
      <c r="W80" s="1037"/>
      <c r="X80" s="1037" t="s">
        <v>2611</v>
      </c>
      <c r="Y80" s="1037"/>
      <c r="Z80" s="656" t="s">
        <v>2136</v>
      </c>
      <c r="AA80" s="182" t="s">
        <v>2449</v>
      </c>
      <c r="AB80" s="182">
        <v>1</v>
      </c>
      <c r="AC80" s="182" t="s">
        <v>2611</v>
      </c>
    </row>
    <row r="81" spans="1:29" s="182" customFormat="1" x14ac:dyDescent="0.25">
      <c r="A81" s="655" t="s">
        <v>2110</v>
      </c>
      <c r="B81" s="655">
        <v>4</v>
      </c>
      <c r="C81" s="655">
        <v>3</v>
      </c>
      <c r="D81" s="655"/>
      <c r="E81" s="902" t="s">
        <v>10255</v>
      </c>
      <c r="F81" s="902" t="s">
        <v>10408</v>
      </c>
      <c r="G81" s="1038"/>
      <c r="H81" s="1036"/>
      <c r="I81" s="1037">
        <v>17.182600000000001</v>
      </c>
      <c r="J81" s="1037"/>
      <c r="K81" s="1037"/>
      <c r="L81" s="1037"/>
      <c r="M81" s="1037">
        <v>13.379899999999999</v>
      </c>
      <c r="N81" s="1037">
        <v>11.1995</v>
      </c>
      <c r="O81" s="1037"/>
      <c r="P81" s="1037"/>
      <c r="Q81" s="1037"/>
      <c r="R81" s="1037"/>
      <c r="S81" s="1037"/>
      <c r="T81" s="1037">
        <v>20.728100000000001</v>
      </c>
      <c r="U81" s="1037" t="s">
        <v>10112</v>
      </c>
      <c r="V81" s="1037" t="s">
        <v>2611</v>
      </c>
      <c r="W81" s="1037"/>
      <c r="X81" s="1037">
        <v>17.07</v>
      </c>
      <c r="Y81" s="1037"/>
      <c r="Z81" s="656" t="s">
        <v>2136</v>
      </c>
      <c r="AA81" s="182" t="s">
        <v>10257</v>
      </c>
      <c r="AB81" s="182">
        <v>7.75</v>
      </c>
      <c r="AC81" s="182" t="s">
        <v>2611</v>
      </c>
    </row>
    <row r="82" spans="1:29" s="182" customFormat="1" x14ac:dyDescent="0.25">
      <c r="A82" s="655" t="s">
        <v>2875</v>
      </c>
      <c r="B82" s="655">
        <v>1</v>
      </c>
      <c r="C82" s="655">
        <v>1</v>
      </c>
      <c r="D82" s="655"/>
      <c r="E82" s="902" t="s">
        <v>10215</v>
      </c>
      <c r="F82" s="902" t="s">
        <v>10216</v>
      </c>
      <c r="G82" s="1038"/>
      <c r="H82" s="1036"/>
      <c r="I82" s="1037" t="s">
        <v>2611</v>
      </c>
      <c r="J82" s="1037"/>
      <c r="K82" s="1037"/>
      <c r="L82" s="1037"/>
      <c r="M82" s="1037" t="s">
        <v>2611</v>
      </c>
      <c r="N82" s="1037" t="s">
        <v>2611</v>
      </c>
      <c r="O82" s="1037"/>
      <c r="P82" s="1037"/>
      <c r="Q82" s="1037"/>
      <c r="R82" s="1037"/>
      <c r="S82" s="1037"/>
      <c r="T82" s="1037">
        <v>20.330400000000001</v>
      </c>
      <c r="U82" s="1037" t="s">
        <v>10112</v>
      </c>
      <c r="V82" s="1037">
        <v>16.090900000000001</v>
      </c>
      <c r="W82" s="1037"/>
      <c r="X82" s="1037" t="s">
        <v>2611</v>
      </c>
      <c r="Y82" s="1037"/>
      <c r="Z82" s="656" t="s">
        <v>2136</v>
      </c>
      <c r="AA82" s="182" t="s">
        <v>2449</v>
      </c>
      <c r="AB82" s="182">
        <v>1.75</v>
      </c>
      <c r="AC82" s="182" t="s">
        <v>2611</v>
      </c>
    </row>
    <row r="83" spans="1:29" s="182" customFormat="1" x14ac:dyDescent="0.25">
      <c r="A83" s="655" t="s">
        <v>2088</v>
      </c>
      <c r="B83" s="655">
        <v>4</v>
      </c>
      <c r="C83" s="655">
        <v>2</v>
      </c>
      <c r="D83" s="655"/>
      <c r="E83" s="902" t="s">
        <v>10263</v>
      </c>
      <c r="F83" s="902" t="s">
        <v>10439</v>
      </c>
      <c r="G83" s="1038"/>
      <c r="H83" s="1036"/>
      <c r="I83" s="1037">
        <v>16.217600000000001</v>
      </c>
      <c r="J83" s="1037"/>
      <c r="K83" s="1037"/>
      <c r="L83" s="1037"/>
      <c r="M83" s="1037" t="s">
        <v>2611</v>
      </c>
      <c r="N83" s="1037">
        <v>10.947900000000001</v>
      </c>
      <c r="O83" s="1037"/>
      <c r="P83" s="1037"/>
      <c r="Q83" s="1037"/>
      <c r="R83" s="1037"/>
      <c r="S83" s="1037"/>
      <c r="T83" s="1037">
        <v>20.256900000000002</v>
      </c>
      <c r="U83" s="1037" t="s">
        <v>10112</v>
      </c>
      <c r="V83" s="1037" t="s">
        <v>2611</v>
      </c>
      <c r="W83" s="1037"/>
      <c r="X83" s="1037" t="s">
        <v>2611</v>
      </c>
      <c r="Y83" s="1037"/>
      <c r="Z83" s="656" t="s">
        <v>2136</v>
      </c>
      <c r="AA83" s="182" t="s">
        <v>10115</v>
      </c>
      <c r="AB83" s="182">
        <v>20.75</v>
      </c>
      <c r="AC83" s="182" t="s">
        <v>2611</v>
      </c>
    </row>
    <row r="84" spans="1:29" s="182" customFormat="1" x14ac:dyDescent="0.25">
      <c r="A84" s="655" t="s">
        <v>2115</v>
      </c>
      <c r="B84" s="655">
        <v>2</v>
      </c>
      <c r="C84" s="655">
        <v>2</v>
      </c>
      <c r="D84" s="655"/>
      <c r="E84" s="902" t="s">
        <v>10299</v>
      </c>
      <c r="F84" s="902" t="s">
        <v>10300</v>
      </c>
      <c r="G84" s="1038"/>
      <c r="H84" s="1036"/>
      <c r="I84" s="1037">
        <v>17.3126</v>
      </c>
      <c r="J84" s="1037"/>
      <c r="K84" s="1037"/>
      <c r="L84" s="1037"/>
      <c r="M84" s="1037" t="s">
        <v>2611</v>
      </c>
      <c r="N84" s="1037">
        <v>11.654199999999999</v>
      </c>
      <c r="O84" s="1037"/>
      <c r="P84" s="1037"/>
      <c r="Q84" s="1037"/>
      <c r="R84" s="1037"/>
      <c r="S84" s="1037"/>
      <c r="T84" s="1037">
        <v>20.852799999999998</v>
      </c>
      <c r="U84" s="1037" t="s">
        <v>10112</v>
      </c>
      <c r="V84" s="1037" t="s">
        <v>2611</v>
      </c>
      <c r="W84" s="1037"/>
      <c r="X84" s="1037" t="s">
        <v>2611</v>
      </c>
      <c r="Y84" s="1037"/>
      <c r="Z84" s="656" t="s">
        <v>2136</v>
      </c>
      <c r="AA84" s="182" t="s">
        <v>10115</v>
      </c>
      <c r="AB84" s="182">
        <v>12.75</v>
      </c>
      <c r="AC84" s="182" t="s">
        <v>2611</v>
      </c>
    </row>
    <row r="85" spans="1:29" s="182" customFormat="1" x14ac:dyDescent="0.25">
      <c r="A85" s="655" t="s">
        <v>2104</v>
      </c>
      <c r="B85" s="655">
        <v>4</v>
      </c>
      <c r="C85" s="655">
        <v>1</v>
      </c>
      <c r="D85" s="655"/>
      <c r="E85" s="902" t="s">
        <v>10355</v>
      </c>
      <c r="F85" s="902" t="s">
        <v>10356</v>
      </c>
      <c r="G85" s="1038"/>
      <c r="H85" s="1036"/>
      <c r="I85" s="1037" t="s">
        <v>2611</v>
      </c>
      <c r="J85" s="1037"/>
      <c r="K85" s="1037"/>
      <c r="L85" s="1037"/>
      <c r="M85" s="1037" t="s">
        <v>2611</v>
      </c>
      <c r="N85" s="1037" t="s">
        <v>2611</v>
      </c>
      <c r="O85" s="1037"/>
      <c r="P85" s="1037"/>
      <c r="Q85" s="1037"/>
      <c r="R85" s="1037"/>
      <c r="S85" s="1037"/>
      <c r="T85" s="1037">
        <v>16.502099999999999</v>
      </c>
      <c r="U85" s="1037" t="s">
        <v>10112</v>
      </c>
      <c r="V85" s="1037">
        <v>11.8771</v>
      </c>
      <c r="W85" s="1037"/>
      <c r="X85" s="1037" t="s">
        <v>2611</v>
      </c>
      <c r="Y85" s="1037"/>
      <c r="Z85" s="656" t="s">
        <v>2136</v>
      </c>
      <c r="AA85" s="182" t="s">
        <v>2449</v>
      </c>
      <c r="AB85" s="182">
        <v>7.75</v>
      </c>
      <c r="AC85" s="182" t="s">
        <v>2611</v>
      </c>
    </row>
    <row r="86" spans="1:29" s="182" customFormat="1" x14ac:dyDescent="0.25">
      <c r="A86" s="655" t="s">
        <v>2110</v>
      </c>
      <c r="B86" s="655">
        <v>1</v>
      </c>
      <c r="C86" s="655">
        <v>1</v>
      </c>
      <c r="D86" s="655"/>
      <c r="E86" s="902" t="s">
        <v>10110</v>
      </c>
      <c r="F86" s="902" t="s">
        <v>10111</v>
      </c>
      <c r="G86" s="1038"/>
      <c r="H86" s="1036"/>
      <c r="I86" s="1037" t="s">
        <v>2611</v>
      </c>
      <c r="J86" s="1037"/>
      <c r="K86" s="1037"/>
      <c r="L86" s="1037"/>
      <c r="M86" s="1037" t="s">
        <v>2611</v>
      </c>
      <c r="N86" s="1037" t="s">
        <v>2611</v>
      </c>
      <c r="O86" s="1037"/>
      <c r="P86" s="1037"/>
      <c r="Q86" s="1037"/>
      <c r="R86" s="1037"/>
      <c r="S86" s="1037"/>
      <c r="T86" s="1037">
        <v>19.208100000000002</v>
      </c>
      <c r="U86" s="1037" t="s">
        <v>10112</v>
      </c>
      <c r="V86" s="1037">
        <v>15.889200000000001</v>
      </c>
      <c r="W86" s="1037"/>
      <c r="X86" s="1037" t="s">
        <v>2611</v>
      </c>
      <c r="Y86" s="1037"/>
      <c r="Z86" s="656" t="s">
        <v>2136</v>
      </c>
      <c r="AA86" s="182" t="s">
        <v>2449</v>
      </c>
      <c r="AB86" s="182">
        <v>5.75</v>
      </c>
      <c r="AC86" s="182" t="s">
        <v>2611</v>
      </c>
    </row>
    <row r="87" spans="1:29" s="182" customFormat="1" x14ac:dyDescent="0.25">
      <c r="A87" s="655" t="s">
        <v>2115</v>
      </c>
      <c r="B87" s="655">
        <v>3</v>
      </c>
      <c r="C87" s="655">
        <v>2</v>
      </c>
      <c r="D87" s="655"/>
      <c r="E87" s="902" t="s">
        <v>10374</v>
      </c>
      <c r="F87" s="902" t="s">
        <v>10375</v>
      </c>
      <c r="G87" s="1038"/>
      <c r="H87" s="1036"/>
      <c r="I87" s="1037" t="s">
        <v>2611</v>
      </c>
      <c r="J87" s="1037"/>
      <c r="K87" s="1037"/>
      <c r="L87" s="1037"/>
      <c r="M87" s="1037">
        <v>14.0854</v>
      </c>
      <c r="N87" s="1037" t="s">
        <v>2611</v>
      </c>
      <c r="O87" s="1037"/>
      <c r="P87" s="1037"/>
      <c r="Q87" s="1037"/>
      <c r="R87" s="1037"/>
      <c r="S87" s="1037"/>
      <c r="T87" s="1037">
        <v>24.9666</v>
      </c>
      <c r="U87" s="1037" t="s">
        <v>10112</v>
      </c>
      <c r="V87" s="1037" t="s">
        <v>2611</v>
      </c>
      <c r="W87" s="1037"/>
      <c r="X87" s="1037">
        <v>16.465800000000002</v>
      </c>
      <c r="Y87" s="1037"/>
      <c r="Z87" s="656" t="s">
        <v>2136</v>
      </c>
      <c r="AA87" s="182" t="s">
        <v>10194</v>
      </c>
      <c r="AB87" s="182">
        <v>1.75</v>
      </c>
      <c r="AC87" s="182" t="s">
        <v>2611</v>
      </c>
    </row>
    <row r="88" spans="1:29" s="182" customFormat="1" x14ac:dyDescent="0.25">
      <c r="A88" s="655" t="s">
        <v>2099</v>
      </c>
      <c r="B88" s="655">
        <v>2</v>
      </c>
      <c r="C88" s="655">
        <v>1</v>
      </c>
      <c r="D88" s="655"/>
      <c r="E88" s="902" t="s">
        <v>10343</v>
      </c>
      <c r="F88" s="902" t="s">
        <v>10344</v>
      </c>
      <c r="G88" s="1038"/>
      <c r="H88" s="1036"/>
      <c r="I88" s="1037" t="s">
        <v>2611</v>
      </c>
      <c r="J88" s="1037"/>
      <c r="K88" s="1037"/>
      <c r="L88" s="1037"/>
      <c r="M88" s="1037" t="s">
        <v>2611</v>
      </c>
      <c r="N88" s="1037" t="s">
        <v>2611</v>
      </c>
      <c r="O88" s="1037"/>
      <c r="P88" s="1037"/>
      <c r="Q88" s="1037"/>
      <c r="R88" s="1037"/>
      <c r="S88" s="1037"/>
      <c r="T88" s="1037">
        <v>15.678699999999999</v>
      </c>
      <c r="U88" s="1037" t="s">
        <v>10112</v>
      </c>
      <c r="V88" s="1037">
        <v>10.7957</v>
      </c>
      <c r="W88" s="1037"/>
      <c r="X88" s="1037" t="s">
        <v>2611</v>
      </c>
      <c r="Y88" s="1037"/>
      <c r="Z88" s="656" t="s">
        <v>2136</v>
      </c>
      <c r="AA88" s="182" t="s">
        <v>2449</v>
      </c>
      <c r="AB88" s="182">
        <v>5.75</v>
      </c>
      <c r="AC88" s="182" t="s">
        <v>2611</v>
      </c>
    </row>
    <row r="89" spans="1:29" s="182" customFormat="1" x14ac:dyDescent="0.25">
      <c r="A89" s="655" t="s">
        <v>2091</v>
      </c>
      <c r="B89" s="655">
        <v>3</v>
      </c>
      <c r="C89" s="655">
        <v>2</v>
      </c>
      <c r="D89" s="655"/>
      <c r="E89" s="902" t="s">
        <v>10366</v>
      </c>
      <c r="F89" s="902" t="s">
        <v>10367</v>
      </c>
      <c r="G89" s="1038"/>
      <c r="H89" s="1036"/>
      <c r="I89" s="1037">
        <v>15.385300000000001</v>
      </c>
      <c r="J89" s="1037"/>
      <c r="K89" s="1037"/>
      <c r="L89" s="1037"/>
      <c r="M89" s="1037" t="s">
        <v>2611</v>
      </c>
      <c r="N89" s="1037">
        <v>11.8146</v>
      </c>
      <c r="O89" s="1037"/>
      <c r="P89" s="1037"/>
      <c r="Q89" s="1037"/>
      <c r="R89" s="1037"/>
      <c r="S89" s="1037"/>
      <c r="T89" s="1037">
        <v>20.413900000000002</v>
      </c>
      <c r="U89" s="1037" t="s">
        <v>10112</v>
      </c>
      <c r="V89" s="1037" t="s">
        <v>2611</v>
      </c>
      <c r="W89" s="1037"/>
      <c r="X89" s="1037" t="s">
        <v>2611</v>
      </c>
      <c r="Y89" s="1037"/>
      <c r="Z89" s="656" t="s">
        <v>2136</v>
      </c>
      <c r="AA89" s="182" t="s">
        <v>10115</v>
      </c>
      <c r="AB89" s="182">
        <v>9.75</v>
      </c>
      <c r="AC89" s="182" t="s">
        <v>2611</v>
      </c>
    </row>
    <row r="90" spans="1:29" s="182" customFormat="1" x14ac:dyDescent="0.25">
      <c r="A90" s="655" t="s">
        <v>2145</v>
      </c>
      <c r="B90" s="655">
        <v>3</v>
      </c>
      <c r="C90" s="655">
        <v>2</v>
      </c>
      <c r="D90" s="655"/>
      <c r="E90" s="902" t="s">
        <v>10245</v>
      </c>
      <c r="F90" s="902" t="s">
        <v>10246</v>
      </c>
      <c r="G90" s="1038"/>
      <c r="H90" s="1036"/>
      <c r="I90" s="1037">
        <v>15.523899999999999</v>
      </c>
      <c r="J90" s="1037"/>
      <c r="K90" s="1037"/>
      <c r="L90" s="1037"/>
      <c r="M90" s="1037" t="s">
        <v>2611</v>
      </c>
      <c r="N90" s="1037">
        <v>12.3331</v>
      </c>
      <c r="O90" s="1037"/>
      <c r="P90" s="1037"/>
      <c r="Q90" s="1037"/>
      <c r="R90" s="1037"/>
      <c r="S90" s="1037"/>
      <c r="T90" s="1037">
        <v>28.343</v>
      </c>
      <c r="U90" s="1037" t="s">
        <v>10112</v>
      </c>
      <c r="V90" s="1037" t="s">
        <v>2611</v>
      </c>
      <c r="W90" s="1037"/>
      <c r="X90" s="1037" t="s">
        <v>2611</v>
      </c>
      <c r="Y90" s="1037"/>
      <c r="Z90" s="656" t="s">
        <v>2136</v>
      </c>
      <c r="AA90" s="182" t="s">
        <v>10115</v>
      </c>
      <c r="AB90" s="182">
        <v>15.75</v>
      </c>
      <c r="AC90" s="182" t="s">
        <v>2611</v>
      </c>
    </row>
    <row r="91" spans="1:29" s="182" customFormat="1" x14ac:dyDescent="0.25">
      <c r="A91" s="655" t="s">
        <v>2091</v>
      </c>
      <c r="B91" s="655">
        <v>2</v>
      </c>
      <c r="C91" s="655">
        <v>1</v>
      </c>
      <c r="D91" s="655"/>
      <c r="E91" s="902" t="s">
        <v>10166</v>
      </c>
      <c r="F91" s="902" t="s">
        <v>10167</v>
      </c>
      <c r="G91" s="1038"/>
      <c r="H91" s="1036"/>
      <c r="I91" s="1037" t="s">
        <v>2611</v>
      </c>
      <c r="J91" s="1037"/>
      <c r="K91" s="1037"/>
      <c r="L91" s="1037"/>
      <c r="M91" s="1037" t="s">
        <v>2611</v>
      </c>
      <c r="N91" s="1037" t="s">
        <v>2611</v>
      </c>
      <c r="O91" s="1037"/>
      <c r="P91" s="1037"/>
      <c r="Q91" s="1037"/>
      <c r="R91" s="1037"/>
      <c r="S91" s="1037"/>
      <c r="T91" s="1037">
        <v>15.575699999999999</v>
      </c>
      <c r="U91" s="1037" t="s">
        <v>10112</v>
      </c>
      <c r="V91" s="1037">
        <v>10.978</v>
      </c>
      <c r="W91" s="1037"/>
      <c r="X91" s="1037" t="s">
        <v>2611</v>
      </c>
      <c r="Y91" s="1037"/>
      <c r="Z91" s="656" t="s">
        <v>2136</v>
      </c>
      <c r="AA91" s="182" t="s">
        <v>2449</v>
      </c>
      <c r="AB91" s="182">
        <v>6.75</v>
      </c>
      <c r="AC91" s="182" t="s">
        <v>2611</v>
      </c>
    </row>
    <row r="92" spans="1:29" s="182" customFormat="1" x14ac:dyDescent="0.25">
      <c r="A92" s="655" t="s">
        <v>2108</v>
      </c>
      <c r="B92" s="655">
        <v>1</v>
      </c>
      <c r="C92" s="655">
        <v>1</v>
      </c>
      <c r="D92" s="655"/>
      <c r="E92" s="902" t="s">
        <v>10244</v>
      </c>
      <c r="F92" s="902" t="s">
        <v>10182</v>
      </c>
      <c r="G92" s="1038"/>
      <c r="H92" s="1036"/>
      <c r="I92" s="1037" t="s">
        <v>2611</v>
      </c>
      <c r="J92" s="1037"/>
      <c r="K92" s="1037"/>
      <c r="L92" s="1037"/>
      <c r="M92" s="1037" t="s">
        <v>2611</v>
      </c>
      <c r="N92" s="1037" t="s">
        <v>2611</v>
      </c>
      <c r="O92" s="1037"/>
      <c r="P92" s="1037"/>
      <c r="Q92" s="1037"/>
      <c r="R92" s="1037"/>
      <c r="S92" s="1037"/>
      <c r="T92" s="1037">
        <v>22.690200000000001</v>
      </c>
      <c r="U92" s="1037" t="s">
        <v>10112</v>
      </c>
      <c r="V92" s="1037">
        <v>15.6153</v>
      </c>
      <c r="W92" s="1037"/>
      <c r="X92" s="1037" t="s">
        <v>2611</v>
      </c>
      <c r="Y92" s="1037"/>
      <c r="Z92" s="656" t="s">
        <v>2136</v>
      </c>
      <c r="AA92" s="182" t="s">
        <v>2449</v>
      </c>
      <c r="AB92" s="182">
        <v>3.75</v>
      </c>
      <c r="AC92" s="182" t="s">
        <v>2611</v>
      </c>
    </row>
    <row r="93" spans="1:29" s="182" customFormat="1" x14ac:dyDescent="0.25">
      <c r="A93" s="655" t="s">
        <v>2093</v>
      </c>
      <c r="B93" s="655">
        <v>4</v>
      </c>
      <c r="C93" s="655">
        <v>3</v>
      </c>
      <c r="D93" s="655"/>
      <c r="E93" s="902" t="s">
        <v>10265</v>
      </c>
      <c r="F93" s="902" t="s">
        <v>10440</v>
      </c>
      <c r="G93" s="1038"/>
      <c r="H93" s="1036"/>
      <c r="I93" s="1037">
        <v>16.572099999999999</v>
      </c>
      <c r="J93" s="1037"/>
      <c r="K93" s="1037"/>
      <c r="L93" s="1037"/>
      <c r="M93" s="1037">
        <v>14.8878</v>
      </c>
      <c r="N93" s="1037">
        <v>11.188000000000001</v>
      </c>
      <c r="O93" s="1037"/>
      <c r="P93" s="1037"/>
      <c r="Q93" s="1037"/>
      <c r="R93" s="1037"/>
      <c r="S93" s="1037"/>
      <c r="T93" s="1037">
        <v>28.343</v>
      </c>
      <c r="U93" s="1037" t="s">
        <v>10112</v>
      </c>
      <c r="V93" s="1037" t="s">
        <v>2611</v>
      </c>
      <c r="W93" s="1037"/>
      <c r="X93" s="1037">
        <v>16.435099999999998</v>
      </c>
      <c r="Y93" s="1037"/>
      <c r="Z93" s="656" t="s">
        <v>2136</v>
      </c>
      <c r="AA93" s="182" t="s">
        <v>10257</v>
      </c>
      <c r="AB93" s="182">
        <v>11.75</v>
      </c>
      <c r="AC93" s="182" t="s">
        <v>2611</v>
      </c>
    </row>
    <row r="94" spans="1:29" s="182" customFormat="1" x14ac:dyDescent="0.25">
      <c r="A94" s="655" t="s">
        <v>2088</v>
      </c>
      <c r="B94" s="655">
        <v>3</v>
      </c>
      <c r="C94" s="655">
        <v>2</v>
      </c>
      <c r="D94" s="655"/>
      <c r="E94" s="902" t="s">
        <v>10304</v>
      </c>
      <c r="F94" s="902" t="s">
        <v>10305</v>
      </c>
      <c r="G94" s="1038"/>
      <c r="H94" s="1036"/>
      <c r="I94" s="1037">
        <v>15.348800000000001</v>
      </c>
      <c r="J94" s="1037"/>
      <c r="K94" s="1037"/>
      <c r="L94" s="1037"/>
      <c r="M94" s="1037" t="s">
        <v>2611</v>
      </c>
      <c r="N94" s="1037">
        <v>12.0199</v>
      </c>
      <c r="O94" s="1037"/>
      <c r="P94" s="1037"/>
      <c r="Q94" s="1037"/>
      <c r="R94" s="1037"/>
      <c r="S94" s="1037"/>
      <c r="T94" s="1037">
        <v>20.256900000000002</v>
      </c>
      <c r="U94" s="1037" t="s">
        <v>10112</v>
      </c>
      <c r="V94" s="1037" t="s">
        <v>2611</v>
      </c>
      <c r="W94" s="1037"/>
      <c r="X94" s="1037" t="s">
        <v>2611</v>
      </c>
      <c r="Y94" s="1037"/>
      <c r="Z94" s="656" t="s">
        <v>2136</v>
      </c>
      <c r="AA94" s="182" t="s">
        <v>10115</v>
      </c>
      <c r="AB94" s="182">
        <v>1.75</v>
      </c>
      <c r="AC94" s="182" t="s">
        <v>2611</v>
      </c>
    </row>
    <row r="95" spans="1:29" s="182" customFormat="1" x14ac:dyDescent="0.25">
      <c r="A95" s="655" t="s">
        <v>2117</v>
      </c>
      <c r="B95" s="655">
        <v>4</v>
      </c>
      <c r="C95" s="655">
        <v>2</v>
      </c>
      <c r="D95" s="655"/>
      <c r="E95" s="902" t="s">
        <v>10273</v>
      </c>
      <c r="F95" s="902" t="s">
        <v>10441</v>
      </c>
      <c r="G95" s="1038"/>
      <c r="H95" s="1036"/>
      <c r="I95" s="1037">
        <v>18.081199999999999</v>
      </c>
      <c r="J95" s="1037"/>
      <c r="K95" s="1037"/>
      <c r="L95" s="1037"/>
      <c r="M95" s="1037" t="s">
        <v>2611</v>
      </c>
      <c r="N95" s="1037">
        <v>13.9672</v>
      </c>
      <c r="O95" s="1037"/>
      <c r="P95" s="1037"/>
      <c r="Q95" s="1037"/>
      <c r="R95" s="1037"/>
      <c r="S95" s="1037"/>
      <c r="T95" s="1037">
        <v>23.1753</v>
      </c>
      <c r="U95" s="1037" t="s">
        <v>10112</v>
      </c>
      <c r="V95" s="1037" t="s">
        <v>2611</v>
      </c>
      <c r="W95" s="1037"/>
      <c r="X95" s="1037" t="s">
        <v>2611</v>
      </c>
      <c r="Y95" s="1037"/>
      <c r="Z95" s="656" t="s">
        <v>2136</v>
      </c>
      <c r="AA95" s="182" t="s">
        <v>10115</v>
      </c>
      <c r="AB95" s="182">
        <v>14.75</v>
      </c>
      <c r="AC95" s="182" t="s">
        <v>2611</v>
      </c>
    </row>
    <row r="96" spans="1:29" s="182" customFormat="1" x14ac:dyDescent="0.25">
      <c r="A96" s="655" t="s">
        <v>2091</v>
      </c>
      <c r="B96" s="655">
        <v>2</v>
      </c>
      <c r="C96" s="655">
        <v>2</v>
      </c>
      <c r="D96" s="655"/>
      <c r="E96" s="902" t="s">
        <v>10328</v>
      </c>
      <c r="F96" s="902" t="s">
        <v>10387</v>
      </c>
      <c r="G96" s="1038"/>
      <c r="H96" s="1036"/>
      <c r="I96" s="1037">
        <v>17.176100000000002</v>
      </c>
      <c r="J96" s="1037"/>
      <c r="K96" s="1037"/>
      <c r="L96" s="1037"/>
      <c r="M96" s="1037" t="s">
        <v>2611</v>
      </c>
      <c r="N96" s="1037">
        <v>10.4703</v>
      </c>
      <c r="O96" s="1037"/>
      <c r="P96" s="1037"/>
      <c r="Q96" s="1037"/>
      <c r="R96" s="1037"/>
      <c r="S96" s="1037"/>
      <c r="T96" s="1037">
        <v>20.351299999999998</v>
      </c>
      <c r="U96" s="1037" t="s">
        <v>10112</v>
      </c>
      <c r="V96" s="1037" t="s">
        <v>2611</v>
      </c>
      <c r="W96" s="1037"/>
      <c r="X96" s="1037" t="s">
        <v>2611</v>
      </c>
      <c r="Y96" s="1037"/>
      <c r="Z96" s="656" t="s">
        <v>2136</v>
      </c>
      <c r="AA96" s="182" t="s">
        <v>10115</v>
      </c>
      <c r="AB96" s="182">
        <v>32.75</v>
      </c>
      <c r="AC96" s="182" t="s">
        <v>2611</v>
      </c>
    </row>
    <row r="97" spans="1:29" s="182" customFormat="1" x14ac:dyDescent="0.25">
      <c r="A97" s="655" t="s">
        <v>2111</v>
      </c>
      <c r="B97" s="655">
        <v>3</v>
      </c>
      <c r="C97" s="655">
        <v>1</v>
      </c>
      <c r="D97" s="655"/>
      <c r="E97" s="902" t="s">
        <v>10219</v>
      </c>
      <c r="F97" s="902" t="s">
        <v>10442</v>
      </c>
      <c r="G97" s="1038"/>
      <c r="H97" s="1036"/>
      <c r="I97" s="1037" t="s">
        <v>2611</v>
      </c>
      <c r="J97" s="1037"/>
      <c r="K97" s="1037"/>
      <c r="L97" s="1037"/>
      <c r="M97" s="1037" t="s">
        <v>2611</v>
      </c>
      <c r="N97" s="1037" t="s">
        <v>2611</v>
      </c>
      <c r="O97" s="1037"/>
      <c r="P97" s="1037"/>
      <c r="Q97" s="1037"/>
      <c r="R97" s="1037"/>
      <c r="S97" s="1037"/>
      <c r="T97" s="1037">
        <v>20.985900000000001</v>
      </c>
      <c r="U97" s="1037" t="s">
        <v>10112</v>
      </c>
      <c r="V97" s="1037">
        <v>15.1686</v>
      </c>
      <c r="W97" s="1037"/>
      <c r="X97" s="1037" t="s">
        <v>2611</v>
      </c>
      <c r="Y97" s="1037"/>
      <c r="Z97" s="656" t="s">
        <v>2136</v>
      </c>
      <c r="AA97" s="182" t="s">
        <v>2449</v>
      </c>
      <c r="AB97" s="182">
        <v>6.75</v>
      </c>
      <c r="AC97" s="182" t="s">
        <v>2611</v>
      </c>
    </row>
    <row r="98" spans="1:29" s="182" customFormat="1" x14ac:dyDescent="0.25">
      <c r="A98" s="655" t="s">
        <v>2117</v>
      </c>
      <c r="B98" s="655">
        <v>3</v>
      </c>
      <c r="C98" s="655">
        <v>1</v>
      </c>
      <c r="D98" s="655"/>
      <c r="E98" s="902" t="s">
        <v>10229</v>
      </c>
      <c r="F98" s="902" t="s">
        <v>10443</v>
      </c>
      <c r="G98" s="1038"/>
      <c r="H98" s="1036"/>
      <c r="I98" s="1037" t="s">
        <v>2611</v>
      </c>
      <c r="J98" s="1037"/>
      <c r="K98" s="1037"/>
      <c r="L98" s="1037"/>
      <c r="M98" s="1037" t="s">
        <v>2611</v>
      </c>
      <c r="N98" s="1037" t="s">
        <v>2611</v>
      </c>
      <c r="O98" s="1037"/>
      <c r="P98" s="1037"/>
      <c r="Q98" s="1037"/>
      <c r="R98" s="1037"/>
      <c r="S98" s="1037"/>
      <c r="T98" s="1037">
        <v>23.1753</v>
      </c>
      <c r="U98" s="1037" t="s">
        <v>10112</v>
      </c>
      <c r="V98" s="1037">
        <v>15.008699999999999</v>
      </c>
      <c r="W98" s="1037"/>
      <c r="X98" s="1037" t="s">
        <v>2611</v>
      </c>
      <c r="Y98" s="1037"/>
      <c r="Z98" s="656" t="s">
        <v>2136</v>
      </c>
      <c r="AA98" s="182" t="s">
        <v>2449</v>
      </c>
      <c r="AB98" s="182">
        <v>6.75</v>
      </c>
      <c r="AC98" s="182" t="s">
        <v>2611</v>
      </c>
    </row>
    <row r="99" spans="1:29" s="182" customFormat="1" x14ac:dyDescent="0.25">
      <c r="A99" s="655" t="s">
        <v>2101</v>
      </c>
      <c r="B99" s="655">
        <v>2</v>
      </c>
      <c r="C99" s="655">
        <v>1</v>
      </c>
      <c r="D99" s="655"/>
      <c r="E99" s="902" t="s">
        <v>10261</v>
      </c>
      <c r="F99" s="902" t="s">
        <v>10262</v>
      </c>
      <c r="G99" s="1038"/>
      <c r="H99" s="1036"/>
      <c r="I99" s="1037" t="s">
        <v>2611</v>
      </c>
      <c r="J99" s="1037"/>
      <c r="K99" s="1037"/>
      <c r="L99" s="1037"/>
      <c r="M99" s="1037" t="s">
        <v>2611</v>
      </c>
      <c r="N99" s="1037">
        <v>11.8559</v>
      </c>
      <c r="O99" s="1037"/>
      <c r="P99" s="1037"/>
      <c r="Q99" s="1037"/>
      <c r="R99" s="1037"/>
      <c r="S99" s="1037"/>
      <c r="T99" s="1037">
        <v>14.923999999999999</v>
      </c>
      <c r="U99" s="1037" t="s">
        <v>10112</v>
      </c>
      <c r="V99" s="1037" t="s">
        <v>2611</v>
      </c>
      <c r="W99" s="1037"/>
      <c r="X99" s="1037" t="s">
        <v>2611</v>
      </c>
      <c r="Y99" s="1037"/>
      <c r="Z99" s="656" t="s">
        <v>2136</v>
      </c>
      <c r="AA99" s="182" t="s">
        <v>2437</v>
      </c>
      <c r="AB99" s="182">
        <v>4.75</v>
      </c>
      <c r="AC99" s="182" t="s">
        <v>2611</v>
      </c>
    </row>
    <row r="100" spans="1:29" s="182" customFormat="1" x14ac:dyDescent="0.25">
      <c r="A100" s="655" t="s">
        <v>2088</v>
      </c>
      <c r="B100" s="655">
        <v>4</v>
      </c>
      <c r="C100" s="655">
        <v>2</v>
      </c>
      <c r="D100" s="655"/>
      <c r="E100" s="902" t="s">
        <v>10168</v>
      </c>
      <c r="F100" s="902">
        <v>24</v>
      </c>
      <c r="G100" s="1038"/>
      <c r="H100" s="1036"/>
      <c r="I100" s="1037">
        <v>16.2927</v>
      </c>
      <c r="J100" s="1037"/>
      <c r="K100" s="1037"/>
      <c r="L100" s="1037"/>
      <c r="M100" s="1037" t="s">
        <v>2611</v>
      </c>
      <c r="N100" s="1037">
        <v>10.951599999999999</v>
      </c>
      <c r="O100" s="1037"/>
      <c r="P100" s="1037"/>
      <c r="Q100" s="1037"/>
      <c r="R100" s="1037"/>
      <c r="S100" s="1037"/>
      <c r="T100" s="1037">
        <v>20.256900000000002</v>
      </c>
      <c r="U100" s="1037" t="s">
        <v>10112</v>
      </c>
      <c r="V100" s="1037" t="s">
        <v>2611</v>
      </c>
      <c r="W100" s="1037"/>
      <c r="X100" s="1037" t="s">
        <v>2611</v>
      </c>
      <c r="Y100" s="1037"/>
      <c r="Z100" s="656" t="s">
        <v>2136</v>
      </c>
      <c r="AA100" s="182" t="s">
        <v>10115</v>
      </c>
      <c r="AB100" s="182">
        <v>1</v>
      </c>
      <c r="AC100" s="182" t="s">
        <v>2611</v>
      </c>
    </row>
    <row r="101" spans="1:29" s="182" customFormat="1" x14ac:dyDescent="0.25">
      <c r="A101" s="655" t="s">
        <v>2111</v>
      </c>
      <c r="B101" s="655">
        <v>1</v>
      </c>
      <c r="C101" s="655">
        <v>1</v>
      </c>
      <c r="D101" s="655"/>
      <c r="E101" s="902" t="s">
        <v>10310</v>
      </c>
      <c r="F101" s="902" t="s">
        <v>10311</v>
      </c>
      <c r="G101" s="1038"/>
      <c r="H101" s="1036"/>
      <c r="I101" s="1037" t="s">
        <v>2611</v>
      </c>
      <c r="J101" s="1037"/>
      <c r="K101" s="1037"/>
      <c r="L101" s="1037"/>
      <c r="M101" s="1037" t="s">
        <v>2611</v>
      </c>
      <c r="N101" s="1037" t="s">
        <v>2611</v>
      </c>
      <c r="O101" s="1037"/>
      <c r="P101" s="1037"/>
      <c r="Q101" s="1037"/>
      <c r="R101" s="1037"/>
      <c r="S101" s="1037"/>
      <c r="T101" s="1037">
        <v>19.680099999999999</v>
      </c>
      <c r="U101" s="1037" t="s">
        <v>10112</v>
      </c>
      <c r="V101" s="1037">
        <v>15.765000000000001</v>
      </c>
      <c r="W101" s="1037"/>
      <c r="X101" s="1037" t="s">
        <v>2611</v>
      </c>
      <c r="Y101" s="1037"/>
      <c r="Z101" s="656" t="s">
        <v>2136</v>
      </c>
      <c r="AA101" s="182" t="s">
        <v>2449</v>
      </c>
      <c r="AB101" s="182">
        <v>3.75</v>
      </c>
      <c r="AC101" s="182" t="s">
        <v>2611</v>
      </c>
    </row>
    <row r="102" spans="1:29" s="182" customFormat="1" x14ac:dyDescent="0.25">
      <c r="A102" s="655" t="s">
        <v>2110</v>
      </c>
      <c r="B102" s="655">
        <v>3</v>
      </c>
      <c r="C102" s="655">
        <v>1</v>
      </c>
      <c r="D102" s="655"/>
      <c r="E102" s="902" t="s">
        <v>7951</v>
      </c>
      <c r="F102" s="902" t="s">
        <v>10444</v>
      </c>
      <c r="G102" s="1038"/>
      <c r="H102" s="1036"/>
      <c r="I102" s="1037" t="s">
        <v>2611</v>
      </c>
      <c r="J102" s="1037"/>
      <c r="K102" s="1037"/>
      <c r="L102" s="1037"/>
      <c r="M102" s="1037" t="s">
        <v>2611</v>
      </c>
      <c r="N102" s="1037" t="s">
        <v>2611</v>
      </c>
      <c r="O102" s="1037"/>
      <c r="P102" s="1037"/>
      <c r="Q102" s="1037"/>
      <c r="R102" s="1037"/>
      <c r="S102" s="1037"/>
      <c r="T102" s="1037">
        <v>20.728100000000001</v>
      </c>
      <c r="U102" s="1037" t="s">
        <v>10112</v>
      </c>
      <c r="V102" s="1037">
        <v>14.861499999999999</v>
      </c>
      <c r="W102" s="1037"/>
      <c r="X102" s="1037" t="s">
        <v>2611</v>
      </c>
      <c r="Y102" s="1037"/>
      <c r="Z102" s="656" t="s">
        <v>2136</v>
      </c>
      <c r="AA102" s="182" t="s">
        <v>2449</v>
      </c>
      <c r="AB102" s="182">
        <v>5.75</v>
      </c>
      <c r="AC102" s="182" t="s">
        <v>2611</v>
      </c>
    </row>
    <row r="103" spans="1:29" s="182" customFormat="1" x14ac:dyDescent="0.25">
      <c r="A103" s="655" t="s">
        <v>2101</v>
      </c>
      <c r="B103" s="655">
        <v>4</v>
      </c>
      <c r="C103" s="655">
        <v>3</v>
      </c>
      <c r="D103" s="655"/>
      <c r="E103" s="902" t="s">
        <v>10258</v>
      </c>
      <c r="F103" s="902" t="s">
        <v>10259</v>
      </c>
      <c r="G103" s="1038"/>
      <c r="H103" s="1036"/>
      <c r="I103" s="1037">
        <v>18.025600000000001</v>
      </c>
      <c r="J103" s="1037"/>
      <c r="K103" s="1037"/>
      <c r="L103" s="1037"/>
      <c r="M103" s="1037">
        <v>16.185700000000001</v>
      </c>
      <c r="N103" s="1037">
        <v>11.607100000000001</v>
      </c>
      <c r="O103" s="1037"/>
      <c r="P103" s="1037"/>
      <c r="Q103" s="1037"/>
      <c r="R103" s="1037"/>
      <c r="S103" s="1037"/>
      <c r="T103" s="1037">
        <v>19.614999999999998</v>
      </c>
      <c r="U103" s="1037" t="s">
        <v>10112</v>
      </c>
      <c r="V103" s="1037" t="s">
        <v>2611</v>
      </c>
      <c r="W103" s="1037"/>
      <c r="X103" s="1037" t="s">
        <v>2611</v>
      </c>
      <c r="Y103" s="1037"/>
      <c r="Z103" s="656" t="s">
        <v>2136</v>
      </c>
      <c r="AA103" s="182" t="s">
        <v>10260</v>
      </c>
      <c r="AB103" s="182">
        <v>1.75</v>
      </c>
      <c r="AC103" s="182" t="s">
        <v>2611</v>
      </c>
    </row>
    <row r="104" spans="1:29" s="182" customFormat="1" x14ac:dyDescent="0.25">
      <c r="A104" s="655" t="s">
        <v>2088</v>
      </c>
      <c r="B104" s="655">
        <v>2</v>
      </c>
      <c r="C104" s="655">
        <v>1</v>
      </c>
      <c r="D104" s="655"/>
      <c r="E104" s="902" t="s">
        <v>10249</v>
      </c>
      <c r="F104" s="902" t="s">
        <v>10250</v>
      </c>
      <c r="G104" s="1038"/>
      <c r="H104" s="1036"/>
      <c r="I104" s="1037" t="s">
        <v>2611</v>
      </c>
      <c r="J104" s="1037"/>
      <c r="K104" s="1037"/>
      <c r="L104" s="1037"/>
      <c r="M104" s="1037" t="s">
        <v>2611</v>
      </c>
      <c r="N104" s="1037" t="s">
        <v>2611</v>
      </c>
      <c r="O104" s="1037"/>
      <c r="P104" s="1037"/>
      <c r="Q104" s="1037"/>
      <c r="R104" s="1037"/>
      <c r="S104" s="1037"/>
      <c r="T104" s="1037">
        <v>15.575699999999999</v>
      </c>
      <c r="U104" s="1037" t="s">
        <v>10112</v>
      </c>
      <c r="V104" s="1037">
        <v>11.325200000000001</v>
      </c>
      <c r="W104" s="1037"/>
      <c r="X104" s="1037" t="s">
        <v>2611</v>
      </c>
      <c r="Y104" s="1037"/>
      <c r="Z104" s="656" t="s">
        <v>2136</v>
      </c>
      <c r="AA104" s="182" t="s">
        <v>2449</v>
      </c>
      <c r="AB104" s="182">
        <v>3.75</v>
      </c>
      <c r="AC104" s="182" t="s">
        <v>2611</v>
      </c>
    </row>
    <row r="105" spans="1:29" s="182" customFormat="1" x14ac:dyDescent="0.25">
      <c r="A105" s="655" t="s">
        <v>2101</v>
      </c>
      <c r="B105" s="655">
        <v>4</v>
      </c>
      <c r="C105" s="655">
        <v>1</v>
      </c>
      <c r="D105" s="655"/>
      <c r="E105" s="902" t="s">
        <v>10201</v>
      </c>
      <c r="F105" s="902" t="s">
        <v>10202</v>
      </c>
      <c r="G105" s="1038"/>
      <c r="H105" s="1036"/>
      <c r="I105" s="1037" t="s">
        <v>2611</v>
      </c>
      <c r="J105" s="1037"/>
      <c r="K105" s="1037"/>
      <c r="L105" s="1037"/>
      <c r="M105" s="1037" t="s">
        <v>2611</v>
      </c>
      <c r="N105" s="1037">
        <v>12.430400000000001</v>
      </c>
      <c r="O105" s="1037"/>
      <c r="P105" s="1037"/>
      <c r="Q105" s="1037"/>
      <c r="R105" s="1037"/>
      <c r="S105" s="1037"/>
      <c r="T105" s="1037">
        <v>14.923999999999999</v>
      </c>
      <c r="U105" s="1037" t="s">
        <v>10112</v>
      </c>
      <c r="V105" s="1037" t="s">
        <v>2611</v>
      </c>
      <c r="W105" s="1037"/>
      <c r="X105" s="1037" t="s">
        <v>2611</v>
      </c>
      <c r="Y105" s="1037"/>
      <c r="Z105" s="656" t="s">
        <v>2136</v>
      </c>
      <c r="AA105" s="182" t="s">
        <v>2437</v>
      </c>
      <c r="AB105" s="182">
        <v>5.75</v>
      </c>
      <c r="AC105" s="182" t="s">
        <v>2611</v>
      </c>
    </row>
    <row r="106" spans="1:29" s="182" customFormat="1" x14ac:dyDescent="0.25">
      <c r="A106" s="655" t="s">
        <v>2109</v>
      </c>
      <c r="B106" s="655">
        <v>4</v>
      </c>
      <c r="C106" s="655">
        <v>1</v>
      </c>
      <c r="D106" s="655"/>
      <c r="E106" s="902" t="s">
        <v>10318</v>
      </c>
      <c r="F106" s="902" t="s">
        <v>10319</v>
      </c>
      <c r="G106" s="1038"/>
      <c r="H106" s="1036"/>
      <c r="I106" s="1037" t="s">
        <v>2611</v>
      </c>
      <c r="J106" s="1037"/>
      <c r="K106" s="1037"/>
      <c r="L106" s="1037"/>
      <c r="M106" s="1037" t="s">
        <v>2611</v>
      </c>
      <c r="N106" s="1037">
        <v>10.907</v>
      </c>
      <c r="O106" s="1037"/>
      <c r="P106" s="1037"/>
      <c r="Q106" s="1037"/>
      <c r="R106" s="1037"/>
      <c r="S106" s="1037"/>
      <c r="T106" s="1037">
        <v>22.280100000000001</v>
      </c>
      <c r="U106" s="1037" t="s">
        <v>10112</v>
      </c>
      <c r="V106" s="1037" t="s">
        <v>2611</v>
      </c>
      <c r="W106" s="1037"/>
      <c r="X106" s="1037" t="s">
        <v>2611</v>
      </c>
      <c r="Y106" s="1037"/>
      <c r="Z106" s="656" t="s">
        <v>2136</v>
      </c>
      <c r="AA106" s="182" t="s">
        <v>2437</v>
      </c>
      <c r="AB106" s="182">
        <v>4.75</v>
      </c>
      <c r="AC106" s="182" t="s">
        <v>2611</v>
      </c>
    </row>
    <row r="107" spans="1:29" s="182" customFormat="1" x14ac:dyDescent="0.25">
      <c r="A107" s="655" t="s">
        <v>2109</v>
      </c>
      <c r="B107" s="655">
        <v>2</v>
      </c>
      <c r="C107" s="655">
        <v>2</v>
      </c>
      <c r="D107" s="655"/>
      <c r="E107" s="902" t="s">
        <v>10113</v>
      </c>
      <c r="F107" s="902" t="s">
        <v>10445</v>
      </c>
      <c r="G107" s="1038"/>
      <c r="H107" s="1036"/>
      <c r="I107" s="1037">
        <v>17.022099999999998</v>
      </c>
      <c r="J107" s="1037"/>
      <c r="K107" s="1037"/>
      <c r="L107" s="1037"/>
      <c r="M107" s="1037" t="s">
        <v>2611</v>
      </c>
      <c r="N107" s="1037">
        <v>11.3843</v>
      </c>
      <c r="O107" s="1037"/>
      <c r="P107" s="1037"/>
      <c r="Q107" s="1037"/>
      <c r="R107" s="1037"/>
      <c r="S107" s="1037"/>
      <c r="T107" s="1037">
        <v>25.8049</v>
      </c>
      <c r="U107" s="1037" t="s">
        <v>10112</v>
      </c>
      <c r="V107" s="1037" t="s">
        <v>2611</v>
      </c>
      <c r="W107" s="1037"/>
      <c r="X107" s="1037" t="s">
        <v>2611</v>
      </c>
      <c r="Y107" s="1037"/>
      <c r="Z107" s="656" t="s">
        <v>2136</v>
      </c>
      <c r="AA107" s="182" t="s">
        <v>10115</v>
      </c>
      <c r="AB107" s="182">
        <v>11.75</v>
      </c>
      <c r="AC107" s="182" t="s">
        <v>2611</v>
      </c>
    </row>
    <row r="108" spans="1:29" s="182" customFormat="1" x14ac:dyDescent="0.25">
      <c r="A108" s="655" t="s">
        <v>2108</v>
      </c>
      <c r="B108" s="655">
        <v>2</v>
      </c>
      <c r="C108" s="655">
        <v>2</v>
      </c>
      <c r="D108" s="655"/>
      <c r="E108" s="902" t="s">
        <v>10251</v>
      </c>
      <c r="F108" s="902" t="s">
        <v>10252</v>
      </c>
      <c r="G108" s="1038"/>
      <c r="H108" s="1036"/>
      <c r="I108" s="1037">
        <v>16.553799999999999</v>
      </c>
      <c r="J108" s="1037"/>
      <c r="K108" s="1037"/>
      <c r="L108" s="1037"/>
      <c r="M108" s="1037" t="s">
        <v>2611</v>
      </c>
      <c r="N108" s="1037">
        <v>11.2308</v>
      </c>
      <c r="O108" s="1037"/>
      <c r="P108" s="1037"/>
      <c r="Q108" s="1037"/>
      <c r="R108" s="1037"/>
      <c r="S108" s="1037"/>
      <c r="T108" s="1037">
        <v>22.690200000000001</v>
      </c>
      <c r="U108" s="1037" t="s">
        <v>10112</v>
      </c>
      <c r="V108" s="1037" t="s">
        <v>2611</v>
      </c>
      <c r="W108" s="1037"/>
      <c r="X108" s="1037" t="s">
        <v>2611</v>
      </c>
      <c r="Y108" s="1037"/>
      <c r="Z108" s="656" t="s">
        <v>2136</v>
      </c>
      <c r="AA108" s="182" t="s">
        <v>10115</v>
      </c>
      <c r="AB108" s="182">
        <v>6.75</v>
      </c>
      <c r="AC108" s="182" t="s">
        <v>2611</v>
      </c>
    </row>
    <row r="109" spans="1:29" s="182" customFormat="1" x14ac:dyDescent="0.25">
      <c r="A109" s="655" t="s">
        <v>2109</v>
      </c>
      <c r="B109" s="655">
        <v>4</v>
      </c>
      <c r="C109" s="655">
        <v>2</v>
      </c>
      <c r="D109" s="655"/>
      <c r="E109" s="902" t="s">
        <v>10339</v>
      </c>
      <c r="F109" s="902" t="s">
        <v>10340</v>
      </c>
      <c r="G109" s="1038"/>
      <c r="H109" s="1036"/>
      <c r="I109" s="1037">
        <v>16.001000000000001</v>
      </c>
      <c r="J109" s="1037"/>
      <c r="K109" s="1037"/>
      <c r="L109" s="1037"/>
      <c r="M109" s="1037" t="s">
        <v>2611</v>
      </c>
      <c r="N109" s="1037">
        <v>11.103999999999999</v>
      </c>
      <c r="O109" s="1037"/>
      <c r="P109" s="1037"/>
      <c r="Q109" s="1037"/>
      <c r="R109" s="1037"/>
      <c r="S109" s="1037"/>
      <c r="T109" s="1037">
        <v>25.783999999999999</v>
      </c>
      <c r="U109" s="1037" t="s">
        <v>10112</v>
      </c>
      <c r="V109" s="1037" t="s">
        <v>2611</v>
      </c>
      <c r="W109" s="1037"/>
      <c r="X109" s="1037" t="s">
        <v>2611</v>
      </c>
      <c r="Y109" s="1037"/>
      <c r="Z109" s="656" t="s">
        <v>2136</v>
      </c>
      <c r="AA109" s="182" t="s">
        <v>10115</v>
      </c>
      <c r="AB109" s="182">
        <v>2.75</v>
      </c>
      <c r="AC109" s="182" t="s">
        <v>2611</v>
      </c>
    </row>
    <row r="110" spans="1:29" s="182" customFormat="1" x14ac:dyDescent="0.25">
      <c r="A110" s="655" t="s">
        <v>2108</v>
      </c>
      <c r="B110" s="655">
        <v>2</v>
      </c>
      <c r="C110" s="655">
        <v>1</v>
      </c>
      <c r="D110" s="655"/>
      <c r="E110" s="902" t="s">
        <v>10322</v>
      </c>
      <c r="F110" s="902" t="s">
        <v>10323</v>
      </c>
      <c r="G110" s="1038"/>
      <c r="H110" s="1036"/>
      <c r="I110" s="1037" t="s">
        <v>2611</v>
      </c>
      <c r="J110" s="1037"/>
      <c r="K110" s="1037"/>
      <c r="L110" s="1037"/>
      <c r="M110" s="1037" t="s">
        <v>2611</v>
      </c>
      <c r="N110" s="1037" t="s">
        <v>2611</v>
      </c>
      <c r="O110" s="1037"/>
      <c r="P110" s="1037"/>
      <c r="Q110" s="1037"/>
      <c r="R110" s="1037"/>
      <c r="S110" s="1037"/>
      <c r="T110" s="1037">
        <v>17.178799999999999</v>
      </c>
      <c r="U110" s="1037" t="s">
        <v>10112</v>
      </c>
      <c r="V110" s="1037">
        <v>13.104100000000001</v>
      </c>
      <c r="W110" s="1037"/>
      <c r="X110" s="1037" t="s">
        <v>2611</v>
      </c>
      <c r="Y110" s="1037"/>
      <c r="Z110" s="656" t="s">
        <v>2136</v>
      </c>
      <c r="AA110" s="182" t="s">
        <v>2449</v>
      </c>
      <c r="AB110" s="182">
        <v>5.75</v>
      </c>
      <c r="AC110" s="182" t="s">
        <v>2611</v>
      </c>
    </row>
    <row r="111" spans="1:29" s="182" customFormat="1" x14ac:dyDescent="0.25">
      <c r="A111" s="655" t="s">
        <v>2117</v>
      </c>
      <c r="B111" s="655">
        <v>2</v>
      </c>
      <c r="C111" s="655">
        <v>2</v>
      </c>
      <c r="D111" s="655"/>
      <c r="E111" s="902" t="s">
        <v>10186</v>
      </c>
      <c r="F111" s="902" t="s">
        <v>10187</v>
      </c>
      <c r="G111" s="1038"/>
      <c r="H111" s="1036"/>
      <c r="I111" s="1037">
        <v>16.280899999999999</v>
      </c>
      <c r="J111" s="1037"/>
      <c r="K111" s="1037"/>
      <c r="L111" s="1037"/>
      <c r="M111" s="1037" t="s">
        <v>2611</v>
      </c>
      <c r="N111" s="1037">
        <v>11.522600000000001</v>
      </c>
      <c r="O111" s="1037"/>
      <c r="P111" s="1037"/>
      <c r="Q111" s="1037"/>
      <c r="R111" s="1037"/>
      <c r="S111" s="1037"/>
      <c r="T111" s="1037">
        <v>22.797599999999999</v>
      </c>
      <c r="U111" s="1037" t="s">
        <v>10112</v>
      </c>
      <c r="V111" s="1037" t="s">
        <v>2611</v>
      </c>
      <c r="W111" s="1037"/>
      <c r="X111" s="1037" t="s">
        <v>2611</v>
      </c>
      <c r="Y111" s="1037"/>
      <c r="Z111" s="656" t="s">
        <v>2136</v>
      </c>
      <c r="AA111" s="182" t="s">
        <v>10115</v>
      </c>
      <c r="AB111" s="182">
        <v>9.75</v>
      </c>
      <c r="AC111" s="182" t="s">
        <v>2611</v>
      </c>
    </row>
    <row r="112" spans="1:29" s="182" customFormat="1" x14ac:dyDescent="0.25">
      <c r="A112" s="655" t="s">
        <v>2088</v>
      </c>
      <c r="B112" s="655">
        <v>4</v>
      </c>
      <c r="C112" s="655">
        <v>1</v>
      </c>
      <c r="D112" s="655"/>
      <c r="E112" s="902" t="s">
        <v>10347</v>
      </c>
      <c r="F112" s="902" t="s">
        <v>10348</v>
      </c>
      <c r="G112" s="1038"/>
      <c r="H112" s="1036"/>
      <c r="I112" s="1037" t="s">
        <v>2611</v>
      </c>
      <c r="J112" s="1037"/>
      <c r="K112" s="1037"/>
      <c r="L112" s="1037"/>
      <c r="M112" s="1037" t="s">
        <v>2611</v>
      </c>
      <c r="N112" s="1037" t="s">
        <v>2611</v>
      </c>
      <c r="O112" s="1037"/>
      <c r="P112" s="1037"/>
      <c r="Q112" s="1037"/>
      <c r="R112" s="1037"/>
      <c r="S112" s="1037"/>
      <c r="T112" s="1037">
        <v>15.575699999999999</v>
      </c>
      <c r="U112" s="1037" t="s">
        <v>10112</v>
      </c>
      <c r="V112" s="1037">
        <v>13.606199999999999</v>
      </c>
      <c r="W112" s="1037"/>
      <c r="X112" s="1037" t="s">
        <v>2611</v>
      </c>
      <c r="Y112" s="1037"/>
      <c r="Z112" s="656" t="s">
        <v>2136</v>
      </c>
      <c r="AA112" s="182" t="s">
        <v>2449</v>
      </c>
      <c r="AB112" s="182">
        <v>22.75</v>
      </c>
      <c r="AC112" s="182" t="s">
        <v>2611</v>
      </c>
    </row>
    <row r="113" spans="1:29" s="182" customFormat="1" x14ac:dyDescent="0.25">
      <c r="A113" s="655" t="s">
        <v>2091</v>
      </c>
      <c r="B113" s="655">
        <v>4</v>
      </c>
      <c r="C113" s="655">
        <v>2</v>
      </c>
      <c r="D113" s="655"/>
      <c r="E113" s="902" t="s">
        <v>10368</v>
      </c>
      <c r="F113" s="902" t="s">
        <v>10446</v>
      </c>
      <c r="G113" s="1038"/>
      <c r="H113" s="1036"/>
      <c r="I113" s="1037">
        <v>15.9108</v>
      </c>
      <c r="J113" s="1037"/>
      <c r="K113" s="1037"/>
      <c r="L113" s="1037"/>
      <c r="M113" s="1037" t="s">
        <v>2611</v>
      </c>
      <c r="N113" s="1037">
        <v>10.4786</v>
      </c>
      <c r="O113" s="1037"/>
      <c r="P113" s="1037"/>
      <c r="Q113" s="1037"/>
      <c r="R113" s="1037"/>
      <c r="S113" s="1037"/>
      <c r="T113" s="1037">
        <v>20.413900000000002</v>
      </c>
      <c r="U113" s="1037" t="s">
        <v>10112</v>
      </c>
      <c r="V113" s="1037" t="s">
        <v>2611</v>
      </c>
      <c r="W113" s="1037"/>
      <c r="X113" s="1037" t="s">
        <v>2611</v>
      </c>
      <c r="Y113" s="1037"/>
      <c r="Z113" s="656" t="s">
        <v>2136</v>
      </c>
      <c r="AA113" s="182" t="s">
        <v>10115</v>
      </c>
      <c r="AB113" s="182">
        <v>43.75</v>
      </c>
      <c r="AC113" s="182" t="s">
        <v>2611</v>
      </c>
    </row>
    <row r="114" spans="1:29" s="182" customFormat="1" x14ac:dyDescent="0.25">
      <c r="A114" s="655" t="s">
        <v>2115</v>
      </c>
      <c r="B114" s="655">
        <v>4</v>
      </c>
      <c r="C114" s="655">
        <v>1</v>
      </c>
      <c r="D114" s="655"/>
      <c r="E114" s="902" t="s">
        <v>10359</v>
      </c>
      <c r="F114" s="902" t="s">
        <v>10360</v>
      </c>
      <c r="G114" s="1038"/>
      <c r="H114" s="1036"/>
      <c r="I114" s="1037" t="s">
        <v>2611</v>
      </c>
      <c r="J114" s="1037"/>
      <c r="K114" s="1037"/>
      <c r="L114" s="1037"/>
      <c r="M114" s="1037" t="s">
        <v>2611</v>
      </c>
      <c r="N114" s="1037" t="s">
        <v>2611</v>
      </c>
      <c r="O114" s="1037"/>
      <c r="P114" s="1037"/>
      <c r="Q114" s="1037"/>
      <c r="R114" s="1037"/>
      <c r="S114" s="1037"/>
      <c r="T114" s="1037">
        <v>15.678699999999999</v>
      </c>
      <c r="U114" s="1037" t="s">
        <v>10112</v>
      </c>
      <c r="V114" s="1037">
        <v>11.8775</v>
      </c>
      <c r="W114" s="1037"/>
      <c r="X114" s="1037" t="s">
        <v>2611</v>
      </c>
      <c r="Y114" s="1037"/>
      <c r="Z114" s="656" t="s">
        <v>2136</v>
      </c>
      <c r="AA114" s="182" t="s">
        <v>2449</v>
      </c>
      <c r="AB114" s="182">
        <v>43.75</v>
      </c>
      <c r="AC114" s="182" t="s">
        <v>2611</v>
      </c>
    </row>
    <row r="115" spans="1:29" s="182" customFormat="1" x14ac:dyDescent="0.25">
      <c r="A115" s="655" t="s">
        <v>2117</v>
      </c>
      <c r="B115" s="655">
        <v>4</v>
      </c>
      <c r="C115" s="655">
        <v>1</v>
      </c>
      <c r="D115" s="655"/>
      <c r="E115" s="902" t="s">
        <v>10372</v>
      </c>
      <c r="F115" s="902" t="s">
        <v>10373</v>
      </c>
      <c r="G115" s="1038"/>
      <c r="H115" s="1036"/>
      <c r="I115" s="1037" t="s">
        <v>2611</v>
      </c>
      <c r="J115" s="1037"/>
      <c r="K115" s="1037"/>
      <c r="L115" s="1037"/>
      <c r="M115" s="1037" t="s">
        <v>2611</v>
      </c>
      <c r="N115" s="1037" t="s">
        <v>2611</v>
      </c>
      <c r="O115" s="1037"/>
      <c r="P115" s="1037"/>
      <c r="Q115" s="1037"/>
      <c r="R115" s="1037"/>
      <c r="S115" s="1037"/>
      <c r="T115" s="1037">
        <v>17.178799999999999</v>
      </c>
      <c r="U115" s="1037" t="s">
        <v>10112</v>
      </c>
      <c r="V115" s="1037">
        <v>12.196199999999999</v>
      </c>
      <c r="W115" s="1037"/>
      <c r="X115" s="1037" t="s">
        <v>2611</v>
      </c>
      <c r="Y115" s="1037"/>
      <c r="Z115" s="656" t="s">
        <v>2136</v>
      </c>
      <c r="AA115" s="182" t="s">
        <v>2449</v>
      </c>
      <c r="AB115" s="182">
        <v>19.75</v>
      </c>
      <c r="AC115" s="182" t="s">
        <v>2611</v>
      </c>
    </row>
    <row r="116" spans="1:29" s="182" customFormat="1" x14ac:dyDescent="0.25">
      <c r="A116" s="655" t="s">
        <v>2109</v>
      </c>
      <c r="B116" s="655">
        <v>4</v>
      </c>
      <c r="C116" s="655">
        <v>2</v>
      </c>
      <c r="D116" s="655"/>
      <c r="E116" s="902" t="s">
        <v>10349</v>
      </c>
      <c r="F116" s="902" t="s">
        <v>10350</v>
      </c>
      <c r="G116" s="1038"/>
      <c r="H116" s="1036"/>
      <c r="I116" s="1037" t="s">
        <v>2611</v>
      </c>
      <c r="J116" s="1037"/>
      <c r="K116" s="1037"/>
      <c r="L116" s="1037"/>
      <c r="M116" s="1037">
        <v>14.3582</v>
      </c>
      <c r="N116" s="1037" t="s">
        <v>2611</v>
      </c>
      <c r="O116" s="1037"/>
      <c r="P116" s="1037"/>
      <c r="Q116" s="1037"/>
      <c r="R116" s="1037"/>
      <c r="S116" s="1037"/>
      <c r="T116" s="1037">
        <v>25.783999999999999</v>
      </c>
      <c r="U116" s="1037" t="s">
        <v>10112</v>
      </c>
      <c r="V116" s="1037" t="s">
        <v>2611</v>
      </c>
      <c r="W116" s="1037"/>
      <c r="X116" s="1037">
        <v>16.815200000000001</v>
      </c>
      <c r="Y116" s="1037"/>
      <c r="Z116" s="656" t="s">
        <v>2136</v>
      </c>
      <c r="AA116" s="182" t="s">
        <v>10194</v>
      </c>
      <c r="AB116" s="182">
        <v>1.75</v>
      </c>
      <c r="AC116" s="182" t="s">
        <v>2611</v>
      </c>
    </row>
    <row r="117" spans="1:29" s="182" customFormat="1" x14ac:dyDescent="0.25">
      <c r="A117" s="655" t="s">
        <v>2091</v>
      </c>
      <c r="B117" s="655">
        <v>4</v>
      </c>
      <c r="C117" s="655">
        <v>1</v>
      </c>
      <c r="D117" s="655"/>
      <c r="E117" s="902" t="s">
        <v>10312</v>
      </c>
      <c r="F117" s="902" t="s">
        <v>10313</v>
      </c>
      <c r="G117" s="1038"/>
      <c r="H117" s="1036"/>
      <c r="I117" s="1037" t="s">
        <v>2611</v>
      </c>
      <c r="J117" s="1037"/>
      <c r="K117" s="1037"/>
      <c r="L117" s="1037"/>
      <c r="M117" s="1037" t="s">
        <v>2611</v>
      </c>
      <c r="N117" s="1037">
        <v>10.8401</v>
      </c>
      <c r="O117" s="1037"/>
      <c r="P117" s="1037"/>
      <c r="Q117" s="1037"/>
      <c r="R117" s="1037"/>
      <c r="S117" s="1037"/>
      <c r="T117" s="1037">
        <v>15.575699999999999</v>
      </c>
      <c r="U117" s="1037" t="s">
        <v>10112</v>
      </c>
      <c r="V117" s="1037" t="s">
        <v>2611</v>
      </c>
      <c r="W117" s="1037"/>
      <c r="X117" s="1037" t="s">
        <v>2611</v>
      </c>
      <c r="Y117" s="1037"/>
      <c r="Z117" s="656" t="s">
        <v>2136</v>
      </c>
      <c r="AA117" s="182" t="s">
        <v>2437</v>
      </c>
      <c r="AB117" s="182">
        <v>23.75</v>
      </c>
      <c r="AC117" s="182" t="s">
        <v>2611</v>
      </c>
    </row>
    <row r="118" spans="1:29" s="182" customFormat="1" x14ac:dyDescent="0.25">
      <c r="A118" s="655" t="s">
        <v>2088</v>
      </c>
      <c r="B118" s="655">
        <v>2</v>
      </c>
      <c r="C118" s="655">
        <v>2</v>
      </c>
      <c r="D118" s="655"/>
      <c r="E118" s="902" t="s">
        <v>10217</v>
      </c>
      <c r="F118" s="902" t="s">
        <v>10404</v>
      </c>
      <c r="G118" s="1038"/>
      <c r="H118" s="1036"/>
      <c r="I118" s="1037">
        <v>17.689399999999999</v>
      </c>
      <c r="J118" s="1037"/>
      <c r="K118" s="1037"/>
      <c r="L118" s="1037"/>
      <c r="M118" s="1037" t="s">
        <v>2611</v>
      </c>
      <c r="N118" s="1037">
        <v>10.9946</v>
      </c>
      <c r="O118" s="1037"/>
      <c r="P118" s="1037"/>
      <c r="Q118" s="1037"/>
      <c r="R118" s="1037"/>
      <c r="S118" s="1037"/>
      <c r="T118" s="1037">
        <v>20.189</v>
      </c>
      <c r="U118" s="1037" t="s">
        <v>10112</v>
      </c>
      <c r="V118" s="1037" t="s">
        <v>2611</v>
      </c>
      <c r="W118" s="1037"/>
      <c r="X118" s="1037" t="s">
        <v>2611</v>
      </c>
      <c r="Y118" s="1037"/>
      <c r="Z118" s="656" t="s">
        <v>2136</v>
      </c>
      <c r="AA118" s="182" t="s">
        <v>10115</v>
      </c>
      <c r="AB118" s="182">
        <v>14.75</v>
      </c>
      <c r="AC118" s="182" t="s">
        <v>2611</v>
      </c>
    </row>
    <row r="119" spans="1:29" s="182" customFormat="1" x14ac:dyDescent="0.25">
      <c r="A119" s="655" t="s">
        <v>2093</v>
      </c>
      <c r="B119" s="655">
        <v>3</v>
      </c>
      <c r="C119" s="655">
        <v>1</v>
      </c>
      <c r="D119" s="655"/>
      <c r="E119" s="902" t="s">
        <v>10225</v>
      </c>
      <c r="F119" s="902" t="s">
        <v>10226</v>
      </c>
      <c r="G119" s="1038"/>
      <c r="H119" s="1036"/>
      <c r="I119" s="1037" t="s">
        <v>2611</v>
      </c>
      <c r="J119" s="1037"/>
      <c r="K119" s="1037"/>
      <c r="L119" s="1037"/>
      <c r="M119" s="1037" t="s">
        <v>2611</v>
      </c>
      <c r="N119" s="1037" t="s">
        <v>2611</v>
      </c>
      <c r="O119" s="1037"/>
      <c r="P119" s="1037"/>
      <c r="Q119" s="1037"/>
      <c r="R119" s="1037"/>
      <c r="S119" s="1037"/>
      <c r="T119" s="1037">
        <v>28.343</v>
      </c>
      <c r="U119" s="1037" t="s">
        <v>10112</v>
      </c>
      <c r="V119" s="1037">
        <v>14.9687</v>
      </c>
      <c r="W119" s="1037"/>
      <c r="X119" s="1037" t="s">
        <v>2611</v>
      </c>
      <c r="Y119" s="1037"/>
      <c r="Z119" s="656" t="s">
        <v>2136</v>
      </c>
      <c r="AA119" s="182" t="s">
        <v>2449</v>
      </c>
      <c r="AB119" s="182">
        <v>11.75</v>
      </c>
      <c r="AC119" s="182" t="s">
        <v>2611</v>
      </c>
    </row>
    <row r="120" spans="1:29" s="182" customFormat="1" x14ac:dyDescent="0.25">
      <c r="A120" s="655" t="s">
        <v>2113</v>
      </c>
      <c r="B120" s="655">
        <v>1</v>
      </c>
      <c r="C120" s="655">
        <v>1</v>
      </c>
      <c r="D120" s="655"/>
      <c r="E120" s="902" t="s">
        <v>10141</v>
      </c>
      <c r="F120" s="902" t="s">
        <v>10142</v>
      </c>
      <c r="G120" s="1038"/>
      <c r="H120" s="1036"/>
      <c r="I120" s="1037" t="s">
        <v>2611</v>
      </c>
      <c r="J120" s="1037"/>
      <c r="K120" s="1037"/>
      <c r="L120" s="1037"/>
      <c r="M120" s="1037" t="s">
        <v>2611</v>
      </c>
      <c r="N120" s="1037" t="s">
        <v>2611</v>
      </c>
      <c r="O120" s="1037"/>
      <c r="P120" s="1037"/>
      <c r="Q120" s="1037"/>
      <c r="R120" s="1037"/>
      <c r="S120" s="1037"/>
      <c r="T120" s="1037">
        <v>26.725200000000001</v>
      </c>
      <c r="U120" s="1037" t="s">
        <v>10112</v>
      </c>
      <c r="V120" s="1037">
        <v>16.146999999999998</v>
      </c>
      <c r="W120" s="1037"/>
      <c r="X120" s="1037" t="s">
        <v>2611</v>
      </c>
      <c r="Y120" s="1037"/>
      <c r="Z120" s="656" t="s">
        <v>2136</v>
      </c>
      <c r="AA120" s="182" t="s">
        <v>2449</v>
      </c>
      <c r="AB120" s="182">
        <v>3.75</v>
      </c>
      <c r="AC120" s="182" t="s">
        <v>2611</v>
      </c>
    </row>
    <row r="121" spans="1:29" s="182" customFormat="1" x14ac:dyDescent="0.25">
      <c r="A121" s="655" t="s">
        <v>2108</v>
      </c>
      <c r="B121" s="655">
        <v>4</v>
      </c>
      <c r="C121" s="655">
        <v>2</v>
      </c>
      <c r="D121" s="655"/>
      <c r="E121" s="902" t="s">
        <v>10324</v>
      </c>
      <c r="F121" s="902" t="s">
        <v>10447</v>
      </c>
      <c r="G121" s="1038"/>
      <c r="H121" s="1036"/>
      <c r="I121" s="1037">
        <v>15.9649</v>
      </c>
      <c r="J121" s="1037"/>
      <c r="K121" s="1037"/>
      <c r="L121" s="1037"/>
      <c r="M121" s="1037" t="s">
        <v>2611</v>
      </c>
      <c r="N121" s="1037">
        <v>11.344099999999999</v>
      </c>
      <c r="O121" s="1037"/>
      <c r="P121" s="1037"/>
      <c r="Q121" s="1037"/>
      <c r="R121" s="1037"/>
      <c r="S121" s="1037"/>
      <c r="T121" s="1037">
        <v>23.038399999999999</v>
      </c>
      <c r="U121" s="1037" t="s">
        <v>10112</v>
      </c>
      <c r="V121" s="1037" t="s">
        <v>2611</v>
      </c>
      <c r="W121" s="1037"/>
      <c r="X121" s="1037" t="s">
        <v>2611</v>
      </c>
      <c r="Y121" s="1037"/>
      <c r="Z121" s="656" t="s">
        <v>2136</v>
      </c>
      <c r="AA121" s="182" t="s">
        <v>10115</v>
      </c>
      <c r="AB121" s="182">
        <v>15.75</v>
      </c>
      <c r="AC121" s="182" t="s">
        <v>2611</v>
      </c>
    </row>
    <row r="122" spans="1:29" s="182" customFormat="1" x14ac:dyDescent="0.25">
      <c r="A122" s="655" t="s">
        <v>2104</v>
      </c>
      <c r="B122" s="655">
        <v>1</v>
      </c>
      <c r="C122" s="655">
        <v>1</v>
      </c>
      <c r="D122" s="655"/>
      <c r="E122" s="902" t="s">
        <v>10188</v>
      </c>
      <c r="F122" s="902" t="s">
        <v>10189</v>
      </c>
      <c r="G122" s="1038"/>
      <c r="H122" s="1036"/>
      <c r="I122" s="1037" t="s">
        <v>2611</v>
      </c>
      <c r="J122" s="1037"/>
      <c r="K122" s="1037"/>
      <c r="L122" s="1037"/>
      <c r="M122" s="1037" t="s">
        <v>2611</v>
      </c>
      <c r="N122" s="1037" t="s">
        <v>2611</v>
      </c>
      <c r="O122" s="1037"/>
      <c r="P122" s="1037"/>
      <c r="Q122" s="1037"/>
      <c r="R122" s="1037"/>
      <c r="S122" s="1037"/>
      <c r="T122" s="1037">
        <v>20.761600000000001</v>
      </c>
      <c r="U122" s="1037" t="s">
        <v>10112</v>
      </c>
      <c r="V122" s="1037">
        <v>15.861499999999999</v>
      </c>
      <c r="W122" s="1037"/>
      <c r="X122" s="1037" t="s">
        <v>2611</v>
      </c>
      <c r="Y122" s="1037"/>
      <c r="Z122" s="656" t="s">
        <v>2136</v>
      </c>
      <c r="AA122" s="182" t="s">
        <v>2449</v>
      </c>
      <c r="AB122" s="182">
        <v>5.75</v>
      </c>
      <c r="AC122" s="182" t="s">
        <v>2611</v>
      </c>
    </row>
    <row r="123" spans="1:29" s="182" customFormat="1" x14ac:dyDescent="0.25">
      <c r="A123" s="655" t="s">
        <v>2099</v>
      </c>
      <c r="B123" s="655">
        <v>4</v>
      </c>
      <c r="C123" s="655">
        <v>1</v>
      </c>
      <c r="D123" s="655"/>
      <c r="E123" s="902" t="s">
        <v>10197</v>
      </c>
      <c r="F123" s="902" t="s">
        <v>10198</v>
      </c>
      <c r="G123" s="1038"/>
      <c r="H123" s="1036"/>
      <c r="I123" s="1037" t="s">
        <v>2611</v>
      </c>
      <c r="J123" s="1037"/>
      <c r="K123" s="1037"/>
      <c r="L123" s="1037"/>
      <c r="M123" s="1037" t="s">
        <v>2611</v>
      </c>
      <c r="N123" s="1037">
        <v>10.4482</v>
      </c>
      <c r="O123" s="1037"/>
      <c r="P123" s="1037"/>
      <c r="Q123" s="1037"/>
      <c r="R123" s="1037"/>
      <c r="S123" s="1037"/>
      <c r="T123" s="1037">
        <v>15.678699999999999</v>
      </c>
      <c r="U123" s="1037" t="s">
        <v>10112</v>
      </c>
      <c r="V123" s="1037" t="s">
        <v>2611</v>
      </c>
      <c r="W123" s="1037"/>
      <c r="X123" s="1037" t="s">
        <v>2611</v>
      </c>
      <c r="Y123" s="1037"/>
      <c r="Z123" s="656" t="s">
        <v>2136</v>
      </c>
      <c r="AA123" s="182" t="s">
        <v>2437</v>
      </c>
      <c r="AB123" s="182">
        <v>5.75</v>
      </c>
      <c r="AC123" s="182" t="s">
        <v>2611</v>
      </c>
    </row>
    <row r="124" spans="1:29" s="182" customFormat="1" x14ac:dyDescent="0.25">
      <c r="A124" s="655" t="s">
        <v>2088</v>
      </c>
      <c r="B124" s="655">
        <v>4</v>
      </c>
      <c r="C124" s="655">
        <v>3</v>
      </c>
      <c r="D124" s="655"/>
      <c r="E124" s="902" t="s">
        <v>10297</v>
      </c>
      <c r="F124" s="902" t="s">
        <v>10298</v>
      </c>
      <c r="G124" s="1038"/>
      <c r="H124" s="1036"/>
      <c r="I124" s="1037">
        <v>16.966000000000001</v>
      </c>
      <c r="J124" s="1037"/>
      <c r="K124" s="1037"/>
      <c r="L124" s="1037"/>
      <c r="M124" s="1037">
        <v>15.510300000000001</v>
      </c>
      <c r="N124" s="1037">
        <v>10.758900000000001</v>
      </c>
      <c r="O124" s="1037"/>
      <c r="P124" s="1037"/>
      <c r="Q124" s="1037"/>
      <c r="R124" s="1037"/>
      <c r="S124" s="1037"/>
      <c r="T124" s="1037">
        <v>20.256900000000002</v>
      </c>
      <c r="U124" s="1037" t="s">
        <v>10112</v>
      </c>
      <c r="V124" s="1037" t="s">
        <v>2611</v>
      </c>
      <c r="W124" s="1037"/>
      <c r="X124" s="1037">
        <v>16.4816</v>
      </c>
      <c r="Y124" s="1037"/>
      <c r="Z124" s="656" t="s">
        <v>2136</v>
      </c>
      <c r="AA124" s="182" t="s">
        <v>10257</v>
      </c>
      <c r="AB124" s="182">
        <v>8.75</v>
      </c>
      <c r="AC124" s="182" t="s">
        <v>2611</v>
      </c>
    </row>
    <row r="125" spans="1:29" s="182" customFormat="1" x14ac:dyDescent="0.25">
      <c r="A125" s="655" t="s">
        <v>2091</v>
      </c>
      <c r="B125" s="655">
        <v>4</v>
      </c>
      <c r="C125" s="655">
        <v>2</v>
      </c>
      <c r="D125" s="655"/>
      <c r="E125" s="902" t="s">
        <v>10295</v>
      </c>
      <c r="F125" s="902" t="s">
        <v>10296</v>
      </c>
      <c r="G125" s="1038"/>
      <c r="H125" s="1036"/>
      <c r="I125" s="1037">
        <v>16.303100000000001</v>
      </c>
      <c r="J125" s="1037"/>
      <c r="K125" s="1037"/>
      <c r="L125" s="1037"/>
      <c r="M125" s="1037" t="s">
        <v>2611</v>
      </c>
      <c r="N125" s="1037">
        <v>10.8515</v>
      </c>
      <c r="O125" s="1037"/>
      <c r="P125" s="1037"/>
      <c r="Q125" s="1037"/>
      <c r="R125" s="1037"/>
      <c r="S125" s="1037"/>
      <c r="T125" s="1037">
        <v>20.413900000000002</v>
      </c>
      <c r="U125" s="1037" t="s">
        <v>10112</v>
      </c>
      <c r="V125" s="1037" t="s">
        <v>2611</v>
      </c>
      <c r="W125" s="1037"/>
      <c r="X125" s="1037" t="s">
        <v>2611</v>
      </c>
      <c r="Y125" s="1037"/>
      <c r="Z125" s="656" t="s">
        <v>2136</v>
      </c>
      <c r="AA125" s="182" t="s">
        <v>10115</v>
      </c>
      <c r="AB125" s="182">
        <v>7.75</v>
      </c>
      <c r="AC125" s="182" t="s">
        <v>2611</v>
      </c>
    </row>
    <row r="126" spans="1:29" s="182" customFormat="1" x14ac:dyDescent="0.25">
      <c r="A126" s="655" t="s">
        <v>2108</v>
      </c>
      <c r="B126" s="655">
        <v>4</v>
      </c>
      <c r="C126" s="655">
        <v>2</v>
      </c>
      <c r="D126" s="655"/>
      <c r="E126" s="902" t="s">
        <v>10308</v>
      </c>
      <c r="F126" s="902" t="s">
        <v>10309</v>
      </c>
      <c r="G126" s="1038"/>
      <c r="H126" s="1036"/>
      <c r="I126" s="1037" t="s">
        <v>2611</v>
      </c>
      <c r="J126" s="1037"/>
      <c r="K126" s="1037"/>
      <c r="L126" s="1037"/>
      <c r="M126" s="1037">
        <v>13.009399999999999</v>
      </c>
      <c r="N126" s="1037" t="s">
        <v>2611</v>
      </c>
      <c r="O126" s="1037"/>
      <c r="P126" s="1037"/>
      <c r="Q126" s="1037"/>
      <c r="R126" s="1037"/>
      <c r="S126" s="1037"/>
      <c r="T126" s="1037">
        <v>23.038399999999999</v>
      </c>
      <c r="U126" s="1037" t="s">
        <v>10112</v>
      </c>
      <c r="V126" s="1037" t="s">
        <v>2611</v>
      </c>
      <c r="W126" s="1037"/>
      <c r="X126" s="1037">
        <v>16.611599999999999</v>
      </c>
      <c r="Y126" s="1037"/>
      <c r="Z126" s="656" t="s">
        <v>2136</v>
      </c>
      <c r="AA126" s="182" t="s">
        <v>10194</v>
      </c>
      <c r="AB126" s="182">
        <v>1.75</v>
      </c>
      <c r="AC126" s="182" t="s">
        <v>2611</v>
      </c>
    </row>
    <row r="127" spans="1:29" s="182" customFormat="1" x14ac:dyDescent="0.25">
      <c r="A127" s="655" t="s">
        <v>2091</v>
      </c>
      <c r="B127" s="655">
        <v>3</v>
      </c>
      <c r="C127" s="655">
        <v>2</v>
      </c>
      <c r="D127" s="655"/>
      <c r="E127" s="902" t="s">
        <v>10192</v>
      </c>
      <c r="F127" s="902" t="s">
        <v>10193</v>
      </c>
      <c r="G127" s="1038"/>
      <c r="H127" s="1036"/>
      <c r="I127" s="1037" t="s">
        <v>2611</v>
      </c>
      <c r="J127" s="1037"/>
      <c r="K127" s="1037"/>
      <c r="L127" s="1037"/>
      <c r="M127" s="1037">
        <v>13.3786</v>
      </c>
      <c r="N127" s="1037" t="s">
        <v>2611</v>
      </c>
      <c r="O127" s="1037"/>
      <c r="P127" s="1037"/>
      <c r="Q127" s="1037"/>
      <c r="R127" s="1037"/>
      <c r="S127" s="1037"/>
      <c r="T127" s="1037">
        <v>20.413900000000002</v>
      </c>
      <c r="U127" s="1037" t="s">
        <v>10112</v>
      </c>
      <c r="V127" s="1037" t="s">
        <v>2611</v>
      </c>
      <c r="W127" s="1037"/>
      <c r="X127" s="1037">
        <v>15.854200000000001</v>
      </c>
      <c r="Y127" s="1037"/>
      <c r="Z127" s="656" t="s">
        <v>2136</v>
      </c>
      <c r="AA127" s="182" t="s">
        <v>10194</v>
      </c>
      <c r="AB127" s="182">
        <v>7.75</v>
      </c>
      <c r="AC127" s="182" t="s">
        <v>2611</v>
      </c>
    </row>
    <row r="128" spans="1:29" s="182" customFormat="1" x14ac:dyDescent="0.25">
      <c r="A128" s="655" t="s">
        <v>2113</v>
      </c>
      <c r="B128" s="655">
        <v>3</v>
      </c>
      <c r="C128" s="655">
        <v>1</v>
      </c>
      <c r="D128" s="655"/>
      <c r="E128" s="902" t="s">
        <v>10289</v>
      </c>
      <c r="F128" s="902" t="s">
        <v>10290</v>
      </c>
      <c r="G128" s="1038"/>
      <c r="H128" s="1036"/>
      <c r="I128" s="1037" t="s">
        <v>2611</v>
      </c>
      <c r="J128" s="1037"/>
      <c r="K128" s="1037"/>
      <c r="L128" s="1037"/>
      <c r="M128" s="1037" t="s">
        <v>2611</v>
      </c>
      <c r="N128" s="1037" t="s">
        <v>2611</v>
      </c>
      <c r="O128" s="1037"/>
      <c r="P128" s="1037"/>
      <c r="Q128" s="1037"/>
      <c r="R128" s="1037"/>
      <c r="S128" s="1037"/>
      <c r="T128" s="1037">
        <v>31.057400000000001</v>
      </c>
      <c r="U128" s="1037" t="s">
        <v>10112</v>
      </c>
      <c r="V128" s="1037">
        <v>15.1243</v>
      </c>
      <c r="W128" s="1037"/>
      <c r="X128" s="1037" t="s">
        <v>2611</v>
      </c>
      <c r="Y128" s="1037"/>
      <c r="Z128" s="656" t="s">
        <v>2136</v>
      </c>
      <c r="AA128" s="182" t="s">
        <v>2449</v>
      </c>
      <c r="AB128" s="182">
        <v>4.75</v>
      </c>
      <c r="AC128" s="182" t="s">
        <v>2611</v>
      </c>
    </row>
    <row r="129" spans="1:29" s="182" customFormat="1" x14ac:dyDescent="0.25">
      <c r="A129" s="655" t="s">
        <v>2117</v>
      </c>
      <c r="B129" s="655">
        <v>4</v>
      </c>
      <c r="C129" s="655">
        <v>1</v>
      </c>
      <c r="D129" s="655"/>
      <c r="E129" s="902" t="s">
        <v>10162</v>
      </c>
      <c r="F129" s="902" t="s">
        <v>10163</v>
      </c>
      <c r="G129" s="1038"/>
      <c r="H129" s="1036"/>
      <c r="I129" s="1037" t="s">
        <v>2611</v>
      </c>
      <c r="J129" s="1037"/>
      <c r="K129" s="1037"/>
      <c r="L129" s="1037"/>
      <c r="M129" s="1037" t="s">
        <v>2611</v>
      </c>
      <c r="N129" s="1037" t="s">
        <v>2611</v>
      </c>
      <c r="O129" s="1037"/>
      <c r="P129" s="1037"/>
      <c r="Q129" s="1037"/>
      <c r="R129" s="1037"/>
      <c r="S129" s="1037"/>
      <c r="T129" s="1037">
        <v>17.178799999999999</v>
      </c>
      <c r="U129" s="1037" t="s">
        <v>10112</v>
      </c>
      <c r="V129" s="1037">
        <v>11.9298</v>
      </c>
      <c r="W129" s="1037"/>
      <c r="X129" s="1037" t="s">
        <v>2611</v>
      </c>
      <c r="Y129" s="1037"/>
      <c r="Z129" s="656" t="s">
        <v>2136</v>
      </c>
      <c r="AA129" s="182" t="s">
        <v>2449</v>
      </c>
      <c r="AB129" s="182">
        <v>60.75</v>
      </c>
      <c r="AC129" s="182" t="s">
        <v>2611</v>
      </c>
    </row>
    <row r="130" spans="1:29" s="182" customFormat="1" x14ac:dyDescent="0.25">
      <c r="A130" s="655" t="s">
        <v>2115</v>
      </c>
      <c r="B130" s="655">
        <v>4</v>
      </c>
      <c r="C130" s="655">
        <v>1</v>
      </c>
      <c r="D130" s="655"/>
      <c r="E130" s="902" t="s">
        <v>10357</v>
      </c>
      <c r="F130" s="902" t="s">
        <v>10358</v>
      </c>
      <c r="G130" s="1038"/>
      <c r="H130" s="1036"/>
      <c r="I130" s="1037" t="s">
        <v>2611</v>
      </c>
      <c r="J130" s="1037"/>
      <c r="K130" s="1037"/>
      <c r="L130" s="1037"/>
      <c r="M130" s="1037" t="s">
        <v>2611</v>
      </c>
      <c r="N130" s="1037">
        <v>11.4815</v>
      </c>
      <c r="O130" s="1037"/>
      <c r="P130" s="1037"/>
      <c r="Q130" s="1037"/>
      <c r="R130" s="1037"/>
      <c r="S130" s="1037"/>
      <c r="T130" s="1037">
        <v>15.678699999999999</v>
      </c>
      <c r="U130" s="1037" t="s">
        <v>10112</v>
      </c>
      <c r="V130" s="1037" t="s">
        <v>2611</v>
      </c>
      <c r="W130" s="1037"/>
      <c r="X130" s="1037" t="s">
        <v>2611</v>
      </c>
      <c r="Y130" s="1037"/>
      <c r="Z130" s="656" t="s">
        <v>2136</v>
      </c>
      <c r="AA130" s="182" t="s">
        <v>2437</v>
      </c>
      <c r="AB130" s="182">
        <v>49.75</v>
      </c>
      <c r="AC130" s="182" t="s">
        <v>2611</v>
      </c>
    </row>
    <row r="131" spans="1:29" s="182" customFormat="1" x14ac:dyDescent="0.25">
      <c r="A131" s="655" t="s">
        <v>2108</v>
      </c>
      <c r="B131" s="655">
        <v>4</v>
      </c>
      <c r="C131" s="655">
        <v>1</v>
      </c>
      <c r="D131" s="655"/>
      <c r="E131" s="902" t="s">
        <v>10223</v>
      </c>
      <c r="F131" s="902" t="s">
        <v>10224</v>
      </c>
      <c r="G131" s="1038"/>
      <c r="H131" s="1036"/>
      <c r="I131" s="1037" t="s">
        <v>2611</v>
      </c>
      <c r="J131" s="1037"/>
      <c r="K131" s="1037"/>
      <c r="L131" s="1037"/>
      <c r="M131" s="1037" t="s">
        <v>2611</v>
      </c>
      <c r="N131" s="1037" t="s">
        <v>2611</v>
      </c>
      <c r="O131" s="1037"/>
      <c r="P131" s="1037"/>
      <c r="Q131" s="1037"/>
      <c r="R131" s="1037"/>
      <c r="S131" s="1037"/>
      <c r="T131" s="1037">
        <v>23.038399999999999</v>
      </c>
      <c r="U131" s="1037" t="s">
        <v>10112</v>
      </c>
      <c r="V131" s="1037">
        <v>13.0871</v>
      </c>
      <c r="W131" s="1037"/>
      <c r="X131" s="1037" t="s">
        <v>2611</v>
      </c>
      <c r="Y131" s="1037"/>
      <c r="Z131" s="656" t="s">
        <v>2136</v>
      </c>
      <c r="AA131" s="182" t="s">
        <v>2449</v>
      </c>
      <c r="AB131" s="182">
        <v>7.75</v>
      </c>
      <c r="AC131" s="182" t="s">
        <v>2611</v>
      </c>
    </row>
    <row r="132" spans="1:29" s="182" customFormat="1" x14ac:dyDescent="0.25">
      <c r="A132" s="655" t="s">
        <v>2091</v>
      </c>
      <c r="B132" s="655">
        <v>4</v>
      </c>
      <c r="C132" s="655">
        <v>1</v>
      </c>
      <c r="D132" s="655"/>
      <c r="E132" s="902" t="s">
        <v>10143</v>
      </c>
      <c r="F132" s="902" t="s">
        <v>10144</v>
      </c>
      <c r="G132" s="1038"/>
      <c r="H132" s="1036"/>
      <c r="I132" s="1037" t="s">
        <v>2611</v>
      </c>
      <c r="J132" s="1037"/>
      <c r="K132" s="1037"/>
      <c r="L132" s="1037"/>
      <c r="M132" s="1037" t="s">
        <v>2611</v>
      </c>
      <c r="N132" s="1037" t="s">
        <v>2611</v>
      </c>
      <c r="O132" s="1037"/>
      <c r="P132" s="1037"/>
      <c r="Q132" s="1037"/>
      <c r="R132" s="1037"/>
      <c r="S132" s="1037"/>
      <c r="T132" s="1037">
        <v>15.575699999999999</v>
      </c>
      <c r="U132" s="1037" t="s">
        <v>10112</v>
      </c>
      <c r="V132" s="1037">
        <v>11.077500000000001</v>
      </c>
      <c r="W132" s="1037"/>
      <c r="X132" s="1037" t="s">
        <v>2611</v>
      </c>
      <c r="Y132" s="1037"/>
      <c r="Z132" s="656" t="s">
        <v>2136</v>
      </c>
      <c r="AA132" s="182" t="s">
        <v>2449</v>
      </c>
      <c r="AB132" s="182">
        <v>26.75</v>
      </c>
      <c r="AC132" s="182" t="s">
        <v>2611</v>
      </c>
    </row>
    <row r="133" spans="1:29" s="182" customFormat="1" x14ac:dyDescent="0.25">
      <c r="A133" s="655" t="s">
        <v>2096</v>
      </c>
      <c r="B133" s="655">
        <v>3</v>
      </c>
      <c r="C133" s="655">
        <v>2</v>
      </c>
      <c r="D133" s="655"/>
      <c r="E133" s="902" t="s">
        <v>10341</v>
      </c>
      <c r="F133" s="902" t="s">
        <v>10384</v>
      </c>
      <c r="G133" s="1038"/>
      <c r="H133" s="1036"/>
      <c r="I133" s="1037" t="s">
        <v>2611</v>
      </c>
      <c r="J133" s="1037"/>
      <c r="K133" s="1037"/>
      <c r="L133" s="1037"/>
      <c r="M133" s="1037">
        <v>14.6868</v>
      </c>
      <c r="N133" s="1037" t="s">
        <v>2611</v>
      </c>
      <c r="O133" s="1037"/>
      <c r="P133" s="1037"/>
      <c r="Q133" s="1037"/>
      <c r="R133" s="1037"/>
      <c r="S133" s="1037"/>
      <c r="T133" s="1037">
        <v>26.159099999999999</v>
      </c>
      <c r="U133" s="1037" t="s">
        <v>10112</v>
      </c>
      <c r="V133" s="1037" t="s">
        <v>2611</v>
      </c>
      <c r="W133" s="1037"/>
      <c r="X133" s="1037">
        <v>16.444199999999999</v>
      </c>
      <c r="Y133" s="1037"/>
      <c r="Z133" s="656" t="s">
        <v>2136</v>
      </c>
      <c r="AA133" s="182" t="s">
        <v>10194</v>
      </c>
      <c r="AB133" s="182">
        <v>4.75</v>
      </c>
      <c r="AC133" s="182" t="s">
        <v>2611</v>
      </c>
    </row>
    <row r="134" spans="1:29" s="182" customFormat="1" x14ac:dyDescent="0.25">
      <c r="A134" s="655" t="s">
        <v>2110</v>
      </c>
      <c r="B134" s="655">
        <v>4</v>
      </c>
      <c r="C134" s="655">
        <v>1</v>
      </c>
      <c r="D134" s="655"/>
      <c r="E134" s="902" t="s">
        <v>10271</v>
      </c>
      <c r="F134" s="902" t="s">
        <v>10272</v>
      </c>
      <c r="G134" s="1038"/>
      <c r="H134" s="1036"/>
      <c r="I134" s="1037" t="s">
        <v>2611</v>
      </c>
      <c r="J134" s="1037"/>
      <c r="K134" s="1037"/>
      <c r="L134" s="1037"/>
      <c r="M134" s="1037" t="s">
        <v>2611</v>
      </c>
      <c r="N134" s="1037" t="s">
        <v>2611</v>
      </c>
      <c r="O134" s="1037"/>
      <c r="P134" s="1037"/>
      <c r="Q134" s="1037"/>
      <c r="R134" s="1037"/>
      <c r="S134" s="1037"/>
      <c r="T134" s="1037">
        <v>16.158999999999999</v>
      </c>
      <c r="U134" s="1037" t="s">
        <v>10112</v>
      </c>
      <c r="V134" s="1037">
        <v>11.7605</v>
      </c>
      <c r="W134" s="1037"/>
      <c r="X134" s="1037" t="s">
        <v>2611</v>
      </c>
      <c r="Y134" s="1037"/>
      <c r="Z134" s="656" t="s">
        <v>2136</v>
      </c>
      <c r="AA134" s="182" t="s">
        <v>2449</v>
      </c>
      <c r="AB134" s="182">
        <v>32.75</v>
      </c>
      <c r="AC134" s="182" t="s">
        <v>2611</v>
      </c>
    </row>
    <row r="135" spans="1:29" s="182" customFormat="1" x14ac:dyDescent="0.25">
      <c r="A135" s="655" t="s">
        <v>2111</v>
      </c>
      <c r="B135" s="655">
        <v>4</v>
      </c>
      <c r="C135" s="655">
        <v>1</v>
      </c>
      <c r="D135" s="655"/>
      <c r="E135" s="902" t="s">
        <v>10206</v>
      </c>
      <c r="F135" s="902" t="s">
        <v>10207</v>
      </c>
      <c r="G135" s="1038"/>
      <c r="H135" s="1036"/>
      <c r="I135" s="1037" t="s">
        <v>2611</v>
      </c>
      <c r="J135" s="1037"/>
      <c r="K135" s="1037"/>
      <c r="L135" s="1037"/>
      <c r="M135" s="1037" t="s">
        <v>2611</v>
      </c>
      <c r="N135" s="1037" t="s">
        <v>2611</v>
      </c>
      <c r="O135" s="1037"/>
      <c r="P135" s="1037"/>
      <c r="Q135" s="1037"/>
      <c r="R135" s="1037"/>
      <c r="S135" s="1037"/>
      <c r="T135" s="1037">
        <v>14.923999999999999</v>
      </c>
      <c r="U135" s="1037" t="s">
        <v>10112</v>
      </c>
      <c r="V135" s="1037">
        <v>13.051600000000001</v>
      </c>
      <c r="W135" s="1037"/>
      <c r="X135" s="1037" t="s">
        <v>2611</v>
      </c>
      <c r="Y135" s="1037"/>
      <c r="Z135" s="656" t="s">
        <v>2136</v>
      </c>
      <c r="AA135" s="182" t="s">
        <v>2449</v>
      </c>
      <c r="AB135" s="182">
        <v>22.75</v>
      </c>
      <c r="AC135" s="182" t="s">
        <v>2611</v>
      </c>
    </row>
    <row r="136" spans="1:29" s="182" customFormat="1" x14ac:dyDescent="0.25">
      <c r="A136" s="655" t="s">
        <v>2113</v>
      </c>
      <c r="B136" s="655">
        <v>4</v>
      </c>
      <c r="C136" s="655">
        <v>2</v>
      </c>
      <c r="D136" s="655"/>
      <c r="E136" s="902" t="s">
        <v>10213</v>
      </c>
      <c r="F136" s="902" t="s">
        <v>10448</v>
      </c>
      <c r="G136" s="1038"/>
      <c r="H136" s="1036"/>
      <c r="I136" s="1037">
        <v>16.163499999999999</v>
      </c>
      <c r="J136" s="1037"/>
      <c r="K136" s="1037"/>
      <c r="L136" s="1037"/>
      <c r="M136" s="1037" t="s">
        <v>2611</v>
      </c>
      <c r="N136" s="1037">
        <v>11.937200000000001</v>
      </c>
      <c r="O136" s="1037"/>
      <c r="P136" s="1037"/>
      <c r="Q136" s="1037"/>
      <c r="R136" s="1037"/>
      <c r="S136" s="1037"/>
      <c r="T136" s="1037">
        <v>31.057400000000001</v>
      </c>
      <c r="U136" s="1037" t="s">
        <v>10112</v>
      </c>
      <c r="V136" s="1037" t="s">
        <v>2611</v>
      </c>
      <c r="W136" s="1037"/>
      <c r="X136" s="1037" t="s">
        <v>2611</v>
      </c>
      <c r="Y136" s="1037"/>
      <c r="Z136" s="656" t="s">
        <v>2136</v>
      </c>
      <c r="AA136" s="182" t="s">
        <v>10115</v>
      </c>
      <c r="AB136" s="182">
        <v>25.75</v>
      </c>
      <c r="AC136" s="182" t="s">
        <v>2611</v>
      </c>
    </row>
    <row r="137" spans="1:29" s="182" customFormat="1" x14ac:dyDescent="0.25">
      <c r="A137" s="655" t="s">
        <v>2111</v>
      </c>
      <c r="B137" s="655">
        <v>4</v>
      </c>
      <c r="C137" s="655">
        <v>2</v>
      </c>
      <c r="D137" s="655"/>
      <c r="E137" s="902" t="s">
        <v>10316</v>
      </c>
      <c r="F137" s="902" t="s">
        <v>10449</v>
      </c>
      <c r="G137" s="1038"/>
      <c r="H137" s="1036"/>
      <c r="I137" s="1037">
        <v>16.5303</v>
      </c>
      <c r="J137" s="1037"/>
      <c r="K137" s="1037"/>
      <c r="L137" s="1037"/>
      <c r="M137" s="1037" t="s">
        <v>2611</v>
      </c>
      <c r="N137" s="1037">
        <v>11.804399999999999</v>
      </c>
      <c r="O137" s="1037"/>
      <c r="P137" s="1037"/>
      <c r="Q137" s="1037"/>
      <c r="R137" s="1037"/>
      <c r="S137" s="1037"/>
      <c r="T137" s="1037">
        <v>20.985900000000001</v>
      </c>
      <c r="U137" s="1037" t="s">
        <v>10112</v>
      </c>
      <c r="V137" s="1037" t="s">
        <v>2611</v>
      </c>
      <c r="W137" s="1037"/>
      <c r="X137" s="1037" t="s">
        <v>2611</v>
      </c>
      <c r="Y137" s="1037"/>
      <c r="Z137" s="656" t="s">
        <v>2136</v>
      </c>
      <c r="AA137" s="182" t="s">
        <v>10115</v>
      </c>
      <c r="AB137" s="182">
        <v>27.75</v>
      </c>
      <c r="AC137" s="182" t="s">
        <v>2611</v>
      </c>
    </row>
    <row r="138" spans="1:29" s="182" customFormat="1" x14ac:dyDescent="0.25">
      <c r="A138" s="655" t="s">
        <v>2115</v>
      </c>
      <c r="B138" s="655">
        <v>4</v>
      </c>
      <c r="C138" s="655">
        <v>2</v>
      </c>
      <c r="D138" s="655"/>
      <c r="E138" s="902" t="s">
        <v>10293</v>
      </c>
      <c r="F138" s="902" t="s">
        <v>10381</v>
      </c>
      <c r="G138" s="1038"/>
      <c r="H138" s="1036"/>
      <c r="I138" s="1037">
        <v>16.405100000000001</v>
      </c>
      <c r="J138" s="1037"/>
      <c r="K138" s="1037"/>
      <c r="L138" s="1037"/>
      <c r="M138" s="1037" t="s">
        <v>2611</v>
      </c>
      <c r="N138" s="1037">
        <v>11.603</v>
      </c>
      <c r="O138" s="1037"/>
      <c r="P138" s="1037"/>
      <c r="Q138" s="1037"/>
      <c r="R138" s="1037"/>
      <c r="S138" s="1037"/>
      <c r="T138" s="1037">
        <v>24.9666</v>
      </c>
      <c r="U138" s="1037" t="s">
        <v>10112</v>
      </c>
      <c r="V138" s="1037" t="s">
        <v>2611</v>
      </c>
      <c r="W138" s="1037"/>
      <c r="X138" s="1037" t="s">
        <v>2611</v>
      </c>
      <c r="Y138" s="1037"/>
      <c r="Z138" s="656" t="s">
        <v>2136</v>
      </c>
      <c r="AA138" s="182" t="s">
        <v>10115</v>
      </c>
      <c r="AB138" s="182">
        <v>39.75</v>
      </c>
      <c r="AC138" s="182" t="s">
        <v>2611</v>
      </c>
    </row>
    <row r="139" spans="1:29" s="182" customFormat="1" x14ac:dyDescent="0.25">
      <c r="A139" s="655" t="s">
        <v>2093</v>
      </c>
      <c r="B139" s="655">
        <v>3</v>
      </c>
      <c r="C139" s="655">
        <v>2</v>
      </c>
      <c r="D139" s="655"/>
      <c r="E139" s="902" t="s">
        <v>10337</v>
      </c>
      <c r="F139" s="902" t="s">
        <v>10338</v>
      </c>
      <c r="G139" s="1038"/>
      <c r="H139" s="1036"/>
      <c r="I139" s="1037">
        <v>15.994400000000001</v>
      </c>
      <c r="J139" s="1037"/>
      <c r="K139" s="1037"/>
      <c r="L139" s="1037"/>
      <c r="M139" s="1037">
        <v>13.632099999999999</v>
      </c>
      <c r="N139" s="1037" t="s">
        <v>2611</v>
      </c>
      <c r="O139" s="1037"/>
      <c r="P139" s="1037"/>
      <c r="Q139" s="1037"/>
      <c r="R139" s="1037"/>
      <c r="S139" s="1037"/>
      <c r="T139" s="1037">
        <v>28.343</v>
      </c>
      <c r="U139" s="1037" t="s">
        <v>10112</v>
      </c>
      <c r="V139" s="1037" t="s">
        <v>2611</v>
      </c>
      <c r="W139" s="1037"/>
      <c r="X139" s="1037" t="s">
        <v>2611</v>
      </c>
      <c r="Y139" s="1037"/>
      <c r="Z139" s="656" t="s">
        <v>2136</v>
      </c>
      <c r="AA139" s="182" t="s">
        <v>10130</v>
      </c>
      <c r="AB139" s="182">
        <v>7.75</v>
      </c>
      <c r="AC139" s="182" t="s">
        <v>2611</v>
      </c>
    </row>
    <row r="140" spans="1:29" s="182" customFormat="1" x14ac:dyDescent="0.25">
      <c r="A140" s="655">
        <v>0</v>
      </c>
      <c r="B140" s="655">
        <v>0</v>
      </c>
      <c r="C140" s="655">
        <v>0</v>
      </c>
      <c r="D140" s="655"/>
      <c r="E140" s="902">
        <v>0</v>
      </c>
      <c r="F140" s="902">
        <v>0</v>
      </c>
      <c r="G140" s="1038"/>
      <c r="H140" s="1036"/>
      <c r="I140" s="1037" t="s">
        <v>2611</v>
      </c>
      <c r="J140" s="1037"/>
      <c r="K140" s="1037"/>
      <c r="L140" s="1037"/>
      <c r="M140" s="1037" t="s">
        <v>2611</v>
      </c>
      <c r="N140" s="1037" t="s">
        <v>2611</v>
      </c>
      <c r="O140" s="1037"/>
      <c r="P140" s="1037"/>
      <c r="Q140" s="1037"/>
      <c r="R140" s="1037"/>
      <c r="S140" s="1037"/>
      <c r="T140" s="1037" t="s">
        <v>2611</v>
      </c>
      <c r="U140" s="1037" t="s">
        <v>2611</v>
      </c>
      <c r="V140" s="1037" t="s">
        <v>2611</v>
      </c>
      <c r="W140" s="1037"/>
      <c r="X140" s="1037" t="s">
        <v>2611</v>
      </c>
      <c r="Y140" s="1037"/>
      <c r="Z140" s="656" t="s">
        <v>2136</v>
      </c>
      <c r="AA140" s="182" t="s">
        <v>2611</v>
      </c>
      <c r="AB140" s="182">
        <v>1</v>
      </c>
      <c r="AC140" s="182" t="s">
        <v>2611</v>
      </c>
    </row>
    <row r="141" spans="1:29" s="182" customFormat="1" x14ac:dyDescent="0.25">
      <c r="A141" s="655">
        <v>0</v>
      </c>
      <c r="B141" s="655">
        <v>0</v>
      </c>
      <c r="C141" s="655">
        <v>0</v>
      </c>
      <c r="D141" s="655"/>
      <c r="E141" s="902">
        <v>0</v>
      </c>
      <c r="F141" s="902">
        <v>0</v>
      </c>
      <c r="G141" s="1038"/>
      <c r="H141" s="1036"/>
      <c r="I141" s="1037" t="s">
        <v>2611</v>
      </c>
      <c r="J141" s="1037"/>
      <c r="K141" s="1037"/>
      <c r="L141" s="1037"/>
      <c r="M141" s="1037" t="s">
        <v>2611</v>
      </c>
      <c r="N141" s="1037" t="s">
        <v>2611</v>
      </c>
      <c r="O141" s="1037"/>
      <c r="P141" s="1037"/>
      <c r="Q141" s="1037"/>
      <c r="R141" s="1037"/>
      <c r="S141" s="1037"/>
      <c r="T141" s="1037" t="s">
        <v>2611</v>
      </c>
      <c r="U141" s="1037" t="s">
        <v>2611</v>
      </c>
      <c r="V141" s="1037" t="s">
        <v>2611</v>
      </c>
      <c r="W141" s="1037"/>
      <c r="X141" s="1037" t="s">
        <v>2611</v>
      </c>
      <c r="Y141" s="1037"/>
      <c r="Z141" s="656" t="s">
        <v>2136</v>
      </c>
      <c r="AA141" s="182" t="s">
        <v>2611</v>
      </c>
      <c r="AB141" s="182">
        <v>1</v>
      </c>
      <c r="AC141" s="182" t="s">
        <v>2611</v>
      </c>
    </row>
    <row r="142" spans="1:29" s="182" customFormat="1" x14ac:dyDescent="0.25">
      <c r="A142" s="655">
        <v>0</v>
      </c>
      <c r="B142" s="655">
        <v>0</v>
      </c>
      <c r="C142" s="655">
        <v>0</v>
      </c>
      <c r="D142" s="655"/>
      <c r="E142" s="902">
        <v>0</v>
      </c>
      <c r="F142" s="902">
        <v>0</v>
      </c>
      <c r="G142" s="1038"/>
      <c r="H142" s="1036"/>
      <c r="I142" s="1037" t="s">
        <v>2611</v>
      </c>
      <c r="J142" s="1037"/>
      <c r="K142" s="1037"/>
      <c r="L142" s="1037"/>
      <c r="M142" s="1037" t="s">
        <v>2611</v>
      </c>
      <c r="N142" s="1037" t="s">
        <v>2611</v>
      </c>
      <c r="O142" s="1037"/>
      <c r="P142" s="1037"/>
      <c r="Q142" s="1037"/>
      <c r="R142" s="1037"/>
      <c r="S142" s="1037"/>
      <c r="T142" s="1037" t="s">
        <v>2611</v>
      </c>
      <c r="U142" s="1037" t="s">
        <v>2611</v>
      </c>
      <c r="V142" s="1037" t="s">
        <v>2611</v>
      </c>
      <c r="W142" s="1037"/>
      <c r="X142" s="1037" t="s">
        <v>2611</v>
      </c>
      <c r="Y142" s="1037"/>
      <c r="Z142" s="656" t="s">
        <v>2136</v>
      </c>
      <c r="AA142" s="182" t="s">
        <v>2611</v>
      </c>
      <c r="AB142" s="182">
        <v>1</v>
      </c>
      <c r="AC142" s="182" t="s">
        <v>2611</v>
      </c>
    </row>
    <row r="143" spans="1:29" s="182" customFormat="1" x14ac:dyDescent="0.25">
      <c r="A143" s="655">
        <v>0</v>
      </c>
      <c r="B143" s="655">
        <v>0</v>
      </c>
      <c r="C143" s="655">
        <v>0</v>
      </c>
      <c r="D143" s="655"/>
      <c r="E143" s="902">
        <v>0</v>
      </c>
      <c r="F143" s="902">
        <v>0</v>
      </c>
      <c r="G143" s="1038"/>
      <c r="H143" s="1036"/>
      <c r="I143" s="1037" t="s">
        <v>2611</v>
      </c>
      <c r="J143" s="1037"/>
      <c r="K143" s="1037"/>
      <c r="L143" s="1037"/>
      <c r="M143" s="1037" t="s">
        <v>2611</v>
      </c>
      <c r="N143" s="1037" t="s">
        <v>2611</v>
      </c>
      <c r="O143" s="1037"/>
      <c r="P143" s="1037"/>
      <c r="Q143" s="1037"/>
      <c r="R143" s="1037"/>
      <c r="S143" s="1037"/>
      <c r="T143" s="1037" t="s">
        <v>2611</v>
      </c>
      <c r="U143" s="1037" t="s">
        <v>2611</v>
      </c>
      <c r="V143" s="1037" t="s">
        <v>2611</v>
      </c>
      <c r="W143" s="1037"/>
      <c r="X143" s="1037" t="s">
        <v>2611</v>
      </c>
      <c r="Y143" s="1037"/>
      <c r="Z143" s="656" t="s">
        <v>2136</v>
      </c>
      <c r="AA143" s="182" t="s">
        <v>2611</v>
      </c>
      <c r="AB143" s="182">
        <v>1</v>
      </c>
      <c r="AC143" s="182" t="s">
        <v>2611</v>
      </c>
    </row>
    <row r="144" spans="1:29" s="182" customFormat="1" x14ac:dyDescent="0.25">
      <c r="A144" s="655">
        <v>0</v>
      </c>
      <c r="B144" s="655">
        <v>0</v>
      </c>
      <c r="C144" s="655">
        <v>0</v>
      </c>
      <c r="D144" s="655"/>
      <c r="E144" s="902">
        <v>0</v>
      </c>
      <c r="F144" s="902">
        <v>0</v>
      </c>
      <c r="G144" s="1038"/>
      <c r="H144" s="1036"/>
      <c r="I144" s="1037" t="s">
        <v>2611</v>
      </c>
      <c r="J144" s="1037"/>
      <c r="K144" s="1037"/>
      <c r="L144" s="1037"/>
      <c r="M144" s="1037" t="s">
        <v>2611</v>
      </c>
      <c r="N144" s="1037" t="s">
        <v>2611</v>
      </c>
      <c r="O144" s="1037"/>
      <c r="P144" s="1037"/>
      <c r="Q144" s="1037"/>
      <c r="R144" s="1037"/>
      <c r="S144" s="1037"/>
      <c r="T144" s="1037" t="s">
        <v>2611</v>
      </c>
      <c r="U144" s="1037" t="s">
        <v>2611</v>
      </c>
      <c r="V144" s="1037" t="s">
        <v>2611</v>
      </c>
      <c r="W144" s="1037"/>
      <c r="X144" s="1037" t="s">
        <v>2611</v>
      </c>
      <c r="Y144" s="1037"/>
      <c r="Z144" s="656" t="s">
        <v>2136</v>
      </c>
      <c r="AA144" s="182" t="s">
        <v>2611</v>
      </c>
      <c r="AB144" s="182">
        <v>1</v>
      </c>
      <c r="AC144" s="182" t="s">
        <v>2611</v>
      </c>
    </row>
    <row r="145" spans="1:29" s="182" customFormat="1" x14ac:dyDescent="0.25">
      <c r="A145" s="655">
        <v>0</v>
      </c>
      <c r="B145" s="655">
        <v>0</v>
      </c>
      <c r="C145" s="655">
        <v>0</v>
      </c>
      <c r="D145" s="655"/>
      <c r="E145" s="902">
        <v>0</v>
      </c>
      <c r="F145" s="902">
        <v>0</v>
      </c>
      <c r="G145" s="1038"/>
      <c r="H145" s="1036"/>
      <c r="I145" s="1037" t="s">
        <v>2611</v>
      </c>
      <c r="J145" s="1037"/>
      <c r="K145" s="1037"/>
      <c r="L145" s="1037"/>
      <c r="M145" s="1037" t="s">
        <v>2611</v>
      </c>
      <c r="N145" s="1037" t="s">
        <v>2611</v>
      </c>
      <c r="O145" s="1037"/>
      <c r="P145" s="1037"/>
      <c r="Q145" s="1037"/>
      <c r="R145" s="1037"/>
      <c r="S145" s="1037"/>
      <c r="T145" s="1037" t="s">
        <v>2611</v>
      </c>
      <c r="U145" s="1037" t="s">
        <v>2611</v>
      </c>
      <c r="V145" s="1037" t="s">
        <v>2611</v>
      </c>
      <c r="W145" s="1037"/>
      <c r="X145" s="1037" t="s">
        <v>2611</v>
      </c>
      <c r="Y145" s="1037"/>
      <c r="Z145" s="656" t="s">
        <v>2136</v>
      </c>
      <c r="AA145" s="182" t="s">
        <v>2611</v>
      </c>
      <c r="AB145" s="182">
        <v>1</v>
      </c>
      <c r="AC145" s="182" t="s">
        <v>2611</v>
      </c>
    </row>
    <row r="146" spans="1:29" s="182" customFormat="1" x14ac:dyDescent="0.25">
      <c r="A146" s="655">
        <v>0</v>
      </c>
      <c r="B146" s="655">
        <v>0</v>
      </c>
      <c r="C146" s="655">
        <v>0</v>
      </c>
      <c r="D146" s="655"/>
      <c r="E146" s="902">
        <v>0</v>
      </c>
      <c r="F146" s="902">
        <v>0</v>
      </c>
      <c r="G146" s="1038"/>
      <c r="H146" s="1036"/>
      <c r="I146" s="1037" t="s">
        <v>2611</v>
      </c>
      <c r="J146" s="1037"/>
      <c r="K146" s="1037"/>
      <c r="L146" s="1037"/>
      <c r="M146" s="1037" t="s">
        <v>2611</v>
      </c>
      <c r="N146" s="1037" t="s">
        <v>2611</v>
      </c>
      <c r="O146" s="1037"/>
      <c r="P146" s="1037"/>
      <c r="Q146" s="1037"/>
      <c r="R146" s="1037"/>
      <c r="S146" s="1037"/>
      <c r="T146" s="1037" t="s">
        <v>2611</v>
      </c>
      <c r="U146" s="1037" t="s">
        <v>2611</v>
      </c>
      <c r="V146" s="1037" t="s">
        <v>2611</v>
      </c>
      <c r="W146" s="1037"/>
      <c r="X146" s="1037" t="s">
        <v>2611</v>
      </c>
      <c r="Y146" s="1037"/>
      <c r="Z146" s="656" t="s">
        <v>2136</v>
      </c>
      <c r="AA146" s="182" t="s">
        <v>2611</v>
      </c>
      <c r="AB146" s="182">
        <v>1</v>
      </c>
      <c r="AC146" s="182" t="s">
        <v>2611</v>
      </c>
    </row>
    <row r="147" spans="1:29" s="182" customFormat="1" x14ac:dyDescent="0.25">
      <c r="A147" s="655">
        <v>0</v>
      </c>
      <c r="B147" s="655">
        <v>0</v>
      </c>
      <c r="C147" s="655">
        <v>0</v>
      </c>
      <c r="D147" s="655"/>
      <c r="E147" s="902">
        <v>0</v>
      </c>
      <c r="F147" s="902">
        <v>0</v>
      </c>
      <c r="G147" s="1038"/>
      <c r="H147" s="1036"/>
      <c r="I147" s="1037" t="s">
        <v>2611</v>
      </c>
      <c r="J147" s="1037"/>
      <c r="K147" s="1037"/>
      <c r="L147" s="1037"/>
      <c r="M147" s="1037" t="s">
        <v>2611</v>
      </c>
      <c r="N147" s="1037" t="s">
        <v>2611</v>
      </c>
      <c r="O147" s="1037"/>
      <c r="P147" s="1037"/>
      <c r="Q147" s="1037"/>
      <c r="R147" s="1037"/>
      <c r="S147" s="1037"/>
      <c r="T147" s="1037" t="s">
        <v>2611</v>
      </c>
      <c r="U147" s="1037" t="s">
        <v>2611</v>
      </c>
      <c r="V147" s="1037" t="s">
        <v>2611</v>
      </c>
      <c r="W147" s="1037"/>
      <c r="X147" s="1037" t="s">
        <v>2611</v>
      </c>
      <c r="Y147" s="1037"/>
      <c r="Z147" s="656" t="s">
        <v>2136</v>
      </c>
      <c r="AA147" s="182" t="s">
        <v>2611</v>
      </c>
      <c r="AB147" s="182">
        <v>1</v>
      </c>
      <c r="AC147" s="182" t="s">
        <v>2611</v>
      </c>
    </row>
    <row r="148" spans="1:29" s="182" customFormat="1" x14ac:dyDescent="0.25">
      <c r="A148" s="655">
        <v>0</v>
      </c>
      <c r="B148" s="655">
        <v>0</v>
      </c>
      <c r="C148" s="655">
        <v>0</v>
      </c>
      <c r="D148" s="655"/>
      <c r="E148" s="902">
        <v>0</v>
      </c>
      <c r="F148" s="902">
        <v>0</v>
      </c>
      <c r="G148" s="1038"/>
      <c r="H148" s="1036"/>
      <c r="I148" s="1037" t="s">
        <v>2611</v>
      </c>
      <c r="J148" s="1037"/>
      <c r="K148" s="1037"/>
      <c r="L148" s="1037"/>
      <c r="M148" s="1037" t="s">
        <v>2611</v>
      </c>
      <c r="N148" s="1037" t="s">
        <v>2611</v>
      </c>
      <c r="O148" s="1037"/>
      <c r="P148" s="1037"/>
      <c r="Q148" s="1037"/>
      <c r="R148" s="1037"/>
      <c r="S148" s="1037"/>
      <c r="T148" s="1037" t="s">
        <v>2611</v>
      </c>
      <c r="U148" s="1037" t="s">
        <v>2611</v>
      </c>
      <c r="V148" s="1037" t="s">
        <v>2611</v>
      </c>
      <c r="W148" s="1037"/>
      <c r="X148" s="1037" t="s">
        <v>2611</v>
      </c>
      <c r="Y148" s="1037"/>
      <c r="Z148" s="656" t="s">
        <v>2136</v>
      </c>
      <c r="AA148" s="182" t="s">
        <v>2611</v>
      </c>
      <c r="AB148" s="182">
        <v>1</v>
      </c>
      <c r="AC148" s="182" t="s">
        <v>2611</v>
      </c>
    </row>
    <row r="149" spans="1:29" s="182" customFormat="1" x14ac:dyDescent="0.25">
      <c r="A149" s="655">
        <v>0</v>
      </c>
      <c r="B149" s="655">
        <v>0</v>
      </c>
      <c r="C149" s="655">
        <v>0</v>
      </c>
      <c r="D149" s="655"/>
      <c r="E149" s="902">
        <v>0</v>
      </c>
      <c r="F149" s="902">
        <v>0</v>
      </c>
      <c r="G149" s="1038"/>
      <c r="H149" s="1036"/>
      <c r="I149" s="1037" t="s">
        <v>2611</v>
      </c>
      <c r="J149" s="1037"/>
      <c r="K149" s="1037"/>
      <c r="L149" s="1037"/>
      <c r="M149" s="1037" t="s">
        <v>2611</v>
      </c>
      <c r="N149" s="1037" t="s">
        <v>2611</v>
      </c>
      <c r="O149" s="1037"/>
      <c r="P149" s="1037"/>
      <c r="Q149" s="1037"/>
      <c r="R149" s="1037"/>
      <c r="S149" s="1037"/>
      <c r="T149" s="1037" t="s">
        <v>2611</v>
      </c>
      <c r="U149" s="1037" t="s">
        <v>2611</v>
      </c>
      <c r="V149" s="1037" t="s">
        <v>2611</v>
      </c>
      <c r="W149" s="1037"/>
      <c r="X149" s="1037" t="s">
        <v>2611</v>
      </c>
      <c r="Y149" s="1037"/>
      <c r="Z149" s="656" t="s">
        <v>2136</v>
      </c>
      <c r="AA149" s="182" t="s">
        <v>2611</v>
      </c>
      <c r="AB149" s="182">
        <v>1</v>
      </c>
      <c r="AC149" s="182" t="s">
        <v>2611</v>
      </c>
    </row>
    <row r="150" spans="1:29" s="182" customFormat="1" x14ac:dyDescent="0.25">
      <c r="A150" s="655">
        <v>0</v>
      </c>
      <c r="B150" s="655">
        <v>0</v>
      </c>
      <c r="C150" s="655">
        <v>0</v>
      </c>
      <c r="D150" s="655"/>
      <c r="E150" s="902">
        <v>0</v>
      </c>
      <c r="F150" s="902">
        <v>0</v>
      </c>
      <c r="G150" s="1038"/>
      <c r="H150" s="1036"/>
      <c r="I150" s="1037" t="s">
        <v>2611</v>
      </c>
      <c r="J150" s="1037"/>
      <c r="K150" s="1037"/>
      <c r="L150" s="1037"/>
      <c r="M150" s="1037" t="s">
        <v>2611</v>
      </c>
      <c r="N150" s="1037" t="s">
        <v>2611</v>
      </c>
      <c r="O150" s="1037"/>
      <c r="P150" s="1037"/>
      <c r="Q150" s="1037"/>
      <c r="R150" s="1037"/>
      <c r="S150" s="1037"/>
      <c r="T150" s="1037" t="s">
        <v>2611</v>
      </c>
      <c r="U150" s="1037" t="s">
        <v>2611</v>
      </c>
      <c r="V150" s="1037" t="s">
        <v>2611</v>
      </c>
      <c r="W150" s="1037"/>
      <c r="X150" s="1037" t="s">
        <v>2611</v>
      </c>
      <c r="Y150" s="1037"/>
      <c r="Z150" s="656" t="s">
        <v>2136</v>
      </c>
      <c r="AA150" s="182" t="s">
        <v>2611</v>
      </c>
      <c r="AB150" s="182">
        <v>1</v>
      </c>
      <c r="AC150" s="182" t="s">
        <v>2611</v>
      </c>
    </row>
    <row r="151" spans="1:29" s="182" customFormat="1" x14ac:dyDescent="0.25">
      <c r="A151" s="655">
        <v>0</v>
      </c>
      <c r="B151" s="655">
        <v>0</v>
      </c>
      <c r="C151" s="655">
        <v>0</v>
      </c>
      <c r="D151" s="655"/>
      <c r="E151" s="902">
        <v>0</v>
      </c>
      <c r="F151" s="902">
        <v>0</v>
      </c>
      <c r="G151" s="1038"/>
      <c r="H151" s="1036"/>
      <c r="I151" s="1037" t="s">
        <v>2611</v>
      </c>
      <c r="J151" s="1037"/>
      <c r="K151" s="1037"/>
      <c r="L151" s="1037"/>
      <c r="M151" s="1037" t="s">
        <v>2611</v>
      </c>
      <c r="N151" s="1037" t="s">
        <v>2611</v>
      </c>
      <c r="O151" s="1037"/>
      <c r="P151" s="1037"/>
      <c r="Q151" s="1037"/>
      <c r="R151" s="1037"/>
      <c r="S151" s="1037"/>
      <c r="T151" s="1037" t="s">
        <v>2611</v>
      </c>
      <c r="U151" s="1037" t="s">
        <v>2611</v>
      </c>
      <c r="V151" s="1037" t="s">
        <v>2611</v>
      </c>
      <c r="W151" s="1037"/>
      <c r="X151" s="1037" t="s">
        <v>2611</v>
      </c>
      <c r="Y151" s="1037"/>
      <c r="Z151" s="656" t="s">
        <v>2136</v>
      </c>
      <c r="AA151" s="182" t="s">
        <v>2611</v>
      </c>
      <c r="AB151" s="182">
        <v>1</v>
      </c>
      <c r="AC151" s="182" t="s">
        <v>2611</v>
      </c>
    </row>
    <row r="152" spans="1:29" s="182" customFormat="1" x14ac:dyDescent="0.25">
      <c r="A152" s="655">
        <v>0</v>
      </c>
      <c r="B152" s="655">
        <v>0</v>
      </c>
      <c r="C152" s="655">
        <v>0</v>
      </c>
      <c r="D152" s="655"/>
      <c r="E152" s="902">
        <v>0</v>
      </c>
      <c r="F152" s="902">
        <v>0</v>
      </c>
      <c r="G152" s="1038"/>
      <c r="H152" s="1036"/>
      <c r="I152" s="1037" t="s">
        <v>2611</v>
      </c>
      <c r="J152" s="1037"/>
      <c r="K152" s="1037"/>
      <c r="L152" s="1037"/>
      <c r="M152" s="1037" t="s">
        <v>2611</v>
      </c>
      <c r="N152" s="1037" t="s">
        <v>2611</v>
      </c>
      <c r="O152" s="1037"/>
      <c r="P152" s="1037"/>
      <c r="Q152" s="1037"/>
      <c r="R152" s="1037"/>
      <c r="S152" s="1037"/>
      <c r="T152" s="1037" t="s">
        <v>2611</v>
      </c>
      <c r="U152" s="1037" t="s">
        <v>2611</v>
      </c>
      <c r="V152" s="1037" t="s">
        <v>2611</v>
      </c>
      <c r="W152" s="1037"/>
      <c r="X152" s="1037" t="s">
        <v>2611</v>
      </c>
      <c r="Y152" s="1037"/>
      <c r="Z152" s="656" t="s">
        <v>2136</v>
      </c>
      <c r="AA152" s="182" t="s">
        <v>2611</v>
      </c>
      <c r="AB152" s="182">
        <v>1</v>
      </c>
      <c r="AC152" s="182" t="s">
        <v>2611</v>
      </c>
    </row>
    <row r="153" spans="1:29" s="182" customFormat="1" x14ac:dyDescent="0.25">
      <c r="A153" s="655">
        <v>0</v>
      </c>
      <c r="B153" s="655">
        <v>0</v>
      </c>
      <c r="C153" s="655">
        <v>0</v>
      </c>
      <c r="D153" s="655"/>
      <c r="E153" s="902">
        <v>0</v>
      </c>
      <c r="F153" s="902">
        <v>0</v>
      </c>
      <c r="G153" s="1038"/>
      <c r="H153" s="1036"/>
      <c r="I153" s="1037" t="s">
        <v>2611</v>
      </c>
      <c r="J153" s="1037"/>
      <c r="K153" s="1037"/>
      <c r="L153" s="1037"/>
      <c r="M153" s="1037" t="s">
        <v>2611</v>
      </c>
      <c r="N153" s="1037" t="s">
        <v>2611</v>
      </c>
      <c r="O153" s="1037"/>
      <c r="P153" s="1037"/>
      <c r="Q153" s="1037"/>
      <c r="R153" s="1037"/>
      <c r="S153" s="1037"/>
      <c r="T153" s="1037" t="s">
        <v>2611</v>
      </c>
      <c r="U153" s="1037" t="s">
        <v>2611</v>
      </c>
      <c r="V153" s="1037" t="s">
        <v>2611</v>
      </c>
      <c r="W153" s="1037"/>
      <c r="X153" s="1037" t="s">
        <v>2611</v>
      </c>
      <c r="Y153" s="1037"/>
      <c r="Z153" s="656" t="s">
        <v>2136</v>
      </c>
      <c r="AA153" s="182" t="s">
        <v>2611</v>
      </c>
      <c r="AB153" s="182">
        <v>1</v>
      </c>
      <c r="AC153" s="182" t="s">
        <v>2611</v>
      </c>
    </row>
    <row r="154" spans="1:29" s="182" customFormat="1" x14ac:dyDescent="0.25">
      <c r="A154" s="655">
        <v>0</v>
      </c>
      <c r="B154" s="655">
        <v>0</v>
      </c>
      <c r="C154" s="655">
        <v>0</v>
      </c>
      <c r="D154" s="655"/>
      <c r="E154" s="902">
        <v>0</v>
      </c>
      <c r="F154" s="902">
        <v>0</v>
      </c>
      <c r="G154" s="1038"/>
      <c r="H154" s="1036"/>
      <c r="I154" s="1037" t="s">
        <v>2611</v>
      </c>
      <c r="J154" s="1037"/>
      <c r="K154" s="1037"/>
      <c r="L154" s="1037"/>
      <c r="M154" s="1037" t="s">
        <v>2611</v>
      </c>
      <c r="N154" s="1037" t="s">
        <v>2611</v>
      </c>
      <c r="O154" s="1037"/>
      <c r="P154" s="1037"/>
      <c r="Q154" s="1037"/>
      <c r="R154" s="1037"/>
      <c r="S154" s="1037"/>
      <c r="T154" s="1037" t="s">
        <v>2611</v>
      </c>
      <c r="U154" s="1037" t="s">
        <v>2611</v>
      </c>
      <c r="V154" s="1037" t="s">
        <v>2611</v>
      </c>
      <c r="W154" s="1037"/>
      <c r="X154" s="1037" t="s">
        <v>2611</v>
      </c>
      <c r="Y154" s="1037"/>
      <c r="Z154" s="656" t="s">
        <v>2136</v>
      </c>
      <c r="AA154" s="182" t="s">
        <v>2611</v>
      </c>
      <c r="AB154" s="182">
        <v>1</v>
      </c>
      <c r="AC154" s="182" t="s">
        <v>2611</v>
      </c>
    </row>
    <row r="155" spans="1:29" s="182" customFormat="1" x14ac:dyDescent="0.25">
      <c r="A155" s="655">
        <v>0</v>
      </c>
      <c r="B155" s="655">
        <v>0</v>
      </c>
      <c r="C155" s="655">
        <v>0</v>
      </c>
      <c r="D155" s="655"/>
      <c r="E155" s="902">
        <v>0</v>
      </c>
      <c r="F155" s="902">
        <v>0</v>
      </c>
      <c r="G155" s="1038"/>
      <c r="H155" s="1036"/>
      <c r="I155" s="1037" t="s">
        <v>2611</v>
      </c>
      <c r="J155" s="1037"/>
      <c r="K155" s="1037"/>
      <c r="L155" s="1037"/>
      <c r="M155" s="1037" t="s">
        <v>2611</v>
      </c>
      <c r="N155" s="1037" t="s">
        <v>2611</v>
      </c>
      <c r="O155" s="1037"/>
      <c r="P155" s="1037"/>
      <c r="Q155" s="1037"/>
      <c r="R155" s="1037"/>
      <c r="S155" s="1037"/>
      <c r="T155" s="1037" t="s">
        <v>2611</v>
      </c>
      <c r="U155" s="1037" t="s">
        <v>2611</v>
      </c>
      <c r="V155" s="1037" t="s">
        <v>2611</v>
      </c>
      <c r="W155" s="1037"/>
      <c r="X155" s="1037" t="s">
        <v>2611</v>
      </c>
      <c r="Y155" s="1037"/>
      <c r="Z155" s="656" t="s">
        <v>2136</v>
      </c>
      <c r="AA155" s="182" t="s">
        <v>2611</v>
      </c>
      <c r="AB155" s="182">
        <v>1</v>
      </c>
      <c r="AC155" s="182" t="s">
        <v>2611</v>
      </c>
    </row>
    <row r="156" spans="1:29" s="182" customFormat="1" x14ac:dyDescent="0.25">
      <c r="A156" s="655">
        <v>0</v>
      </c>
      <c r="B156" s="655">
        <v>0</v>
      </c>
      <c r="C156" s="655">
        <v>0</v>
      </c>
      <c r="D156" s="655"/>
      <c r="E156" s="902">
        <v>0</v>
      </c>
      <c r="F156" s="902">
        <v>0</v>
      </c>
      <c r="G156" s="1038"/>
      <c r="H156" s="1036"/>
      <c r="I156" s="1037" t="s">
        <v>2611</v>
      </c>
      <c r="J156" s="1037"/>
      <c r="K156" s="1037"/>
      <c r="L156" s="1037"/>
      <c r="M156" s="1037" t="s">
        <v>2611</v>
      </c>
      <c r="N156" s="1037" t="s">
        <v>2611</v>
      </c>
      <c r="O156" s="1037"/>
      <c r="P156" s="1037"/>
      <c r="Q156" s="1037"/>
      <c r="R156" s="1037"/>
      <c r="S156" s="1037"/>
      <c r="T156" s="1037" t="s">
        <v>2611</v>
      </c>
      <c r="U156" s="1037" t="s">
        <v>2611</v>
      </c>
      <c r="V156" s="1037" t="s">
        <v>2611</v>
      </c>
      <c r="W156" s="1037"/>
      <c r="X156" s="1037" t="s">
        <v>2611</v>
      </c>
      <c r="Y156" s="1037"/>
      <c r="Z156" s="656" t="s">
        <v>2136</v>
      </c>
      <c r="AA156" s="182" t="s">
        <v>2611</v>
      </c>
      <c r="AB156" s="182">
        <v>1</v>
      </c>
      <c r="AC156" s="182" t="s">
        <v>2611</v>
      </c>
    </row>
    <row r="157" spans="1:29" s="182" customFormat="1" x14ac:dyDescent="0.25">
      <c r="A157" s="655">
        <v>0</v>
      </c>
      <c r="B157" s="655">
        <v>0</v>
      </c>
      <c r="C157" s="655">
        <v>0</v>
      </c>
      <c r="D157" s="655"/>
      <c r="E157" s="902">
        <v>0</v>
      </c>
      <c r="F157" s="902">
        <v>0</v>
      </c>
      <c r="G157" s="1038"/>
      <c r="H157" s="1036"/>
      <c r="I157" s="1037" t="s">
        <v>2611</v>
      </c>
      <c r="J157" s="1037"/>
      <c r="K157" s="1037"/>
      <c r="L157" s="1037"/>
      <c r="M157" s="1037" t="s">
        <v>2611</v>
      </c>
      <c r="N157" s="1037" t="s">
        <v>2611</v>
      </c>
      <c r="O157" s="1037"/>
      <c r="P157" s="1037"/>
      <c r="Q157" s="1037"/>
      <c r="R157" s="1037"/>
      <c r="S157" s="1037"/>
      <c r="T157" s="1037" t="s">
        <v>2611</v>
      </c>
      <c r="U157" s="1037" t="s">
        <v>2611</v>
      </c>
      <c r="V157" s="1037" t="s">
        <v>2611</v>
      </c>
      <c r="W157" s="1037"/>
      <c r="X157" s="1037" t="s">
        <v>2611</v>
      </c>
      <c r="Y157" s="1037"/>
      <c r="Z157" s="656" t="s">
        <v>2136</v>
      </c>
      <c r="AA157" s="182" t="s">
        <v>2611</v>
      </c>
      <c r="AB157" s="182">
        <v>1</v>
      </c>
      <c r="AC157" s="182" t="s">
        <v>2611</v>
      </c>
    </row>
    <row r="158" spans="1:29" s="182" customFormat="1" x14ac:dyDescent="0.25">
      <c r="A158" s="655">
        <v>0</v>
      </c>
      <c r="B158" s="655">
        <v>0</v>
      </c>
      <c r="C158" s="655">
        <v>0</v>
      </c>
      <c r="D158" s="655"/>
      <c r="E158" s="902">
        <v>0</v>
      </c>
      <c r="F158" s="902">
        <v>0</v>
      </c>
      <c r="G158" s="1038"/>
      <c r="H158" s="1036"/>
      <c r="I158" s="1037" t="s">
        <v>2611</v>
      </c>
      <c r="J158" s="1037"/>
      <c r="K158" s="1037"/>
      <c r="L158" s="1037"/>
      <c r="M158" s="1037" t="s">
        <v>2611</v>
      </c>
      <c r="N158" s="1037" t="s">
        <v>2611</v>
      </c>
      <c r="O158" s="1037"/>
      <c r="P158" s="1037"/>
      <c r="Q158" s="1037"/>
      <c r="R158" s="1037"/>
      <c r="S158" s="1037"/>
      <c r="T158" s="1037" t="s">
        <v>2611</v>
      </c>
      <c r="U158" s="1037" t="s">
        <v>2611</v>
      </c>
      <c r="V158" s="1037" t="s">
        <v>2611</v>
      </c>
      <c r="W158" s="1037"/>
      <c r="X158" s="1037" t="s">
        <v>2611</v>
      </c>
      <c r="Y158" s="1037"/>
      <c r="Z158" s="656" t="s">
        <v>2136</v>
      </c>
      <c r="AA158" s="182" t="s">
        <v>2611</v>
      </c>
      <c r="AB158" s="182">
        <v>1</v>
      </c>
      <c r="AC158" s="182" t="s">
        <v>2611</v>
      </c>
    </row>
    <row r="159" spans="1:29" s="182" customFormat="1" x14ac:dyDescent="0.25">
      <c r="A159" s="655">
        <v>0</v>
      </c>
      <c r="B159" s="655">
        <v>0</v>
      </c>
      <c r="C159" s="655">
        <v>0</v>
      </c>
      <c r="D159" s="655"/>
      <c r="E159" s="902">
        <v>0</v>
      </c>
      <c r="F159" s="902">
        <v>0</v>
      </c>
      <c r="G159" s="1038"/>
      <c r="H159" s="1036"/>
      <c r="I159" s="1037" t="s">
        <v>2611</v>
      </c>
      <c r="J159" s="1037"/>
      <c r="K159" s="1037"/>
      <c r="L159" s="1037"/>
      <c r="M159" s="1037" t="s">
        <v>2611</v>
      </c>
      <c r="N159" s="1037" t="s">
        <v>2611</v>
      </c>
      <c r="O159" s="1037"/>
      <c r="P159" s="1037"/>
      <c r="Q159" s="1037"/>
      <c r="R159" s="1037"/>
      <c r="S159" s="1037"/>
      <c r="T159" s="1037" t="s">
        <v>2611</v>
      </c>
      <c r="U159" s="1037" t="s">
        <v>2611</v>
      </c>
      <c r="V159" s="1037" t="s">
        <v>2611</v>
      </c>
      <c r="W159" s="1037"/>
      <c r="X159" s="1037" t="s">
        <v>2611</v>
      </c>
      <c r="Y159" s="1037"/>
      <c r="Z159" s="656" t="s">
        <v>2136</v>
      </c>
      <c r="AA159" s="182" t="s">
        <v>2611</v>
      </c>
      <c r="AB159" s="182">
        <v>1</v>
      </c>
      <c r="AC159" s="182" t="s">
        <v>2611</v>
      </c>
    </row>
    <row r="160" spans="1:29" s="182" customFormat="1" x14ac:dyDescent="0.25">
      <c r="A160" s="655">
        <v>0</v>
      </c>
      <c r="B160" s="655">
        <v>0</v>
      </c>
      <c r="C160" s="655">
        <v>0</v>
      </c>
      <c r="D160" s="655"/>
      <c r="E160" s="902">
        <v>0</v>
      </c>
      <c r="F160" s="902">
        <v>0</v>
      </c>
      <c r="G160" s="1038"/>
      <c r="H160" s="1036"/>
      <c r="I160" s="1037" t="s">
        <v>2611</v>
      </c>
      <c r="J160" s="1037"/>
      <c r="K160" s="1037"/>
      <c r="L160" s="1037"/>
      <c r="M160" s="1037" t="s">
        <v>2611</v>
      </c>
      <c r="N160" s="1037" t="s">
        <v>2611</v>
      </c>
      <c r="O160" s="1037"/>
      <c r="P160" s="1037"/>
      <c r="Q160" s="1037"/>
      <c r="R160" s="1037"/>
      <c r="S160" s="1037"/>
      <c r="T160" s="1037" t="s">
        <v>2611</v>
      </c>
      <c r="U160" s="1037" t="s">
        <v>2611</v>
      </c>
      <c r="V160" s="1037" t="s">
        <v>2611</v>
      </c>
      <c r="W160" s="1037"/>
      <c r="X160" s="1037" t="s">
        <v>2611</v>
      </c>
      <c r="Y160" s="1037"/>
      <c r="Z160" s="656" t="s">
        <v>2136</v>
      </c>
      <c r="AA160" s="182" t="s">
        <v>2611</v>
      </c>
      <c r="AB160" s="182">
        <v>1</v>
      </c>
      <c r="AC160" s="182" t="s">
        <v>2611</v>
      </c>
    </row>
    <row r="161" spans="1:29" s="182" customFormat="1" x14ac:dyDescent="0.25">
      <c r="A161" s="655">
        <v>0</v>
      </c>
      <c r="B161" s="655">
        <v>0</v>
      </c>
      <c r="C161" s="655">
        <v>0</v>
      </c>
      <c r="D161" s="655"/>
      <c r="E161" s="902">
        <v>0</v>
      </c>
      <c r="F161" s="902">
        <v>0</v>
      </c>
      <c r="G161" s="1038"/>
      <c r="H161" s="1036"/>
      <c r="I161" s="1037" t="s">
        <v>2611</v>
      </c>
      <c r="J161" s="1037"/>
      <c r="K161" s="1037"/>
      <c r="L161" s="1037"/>
      <c r="M161" s="1037" t="s">
        <v>2611</v>
      </c>
      <c r="N161" s="1037" t="s">
        <v>2611</v>
      </c>
      <c r="O161" s="1037"/>
      <c r="P161" s="1037"/>
      <c r="Q161" s="1037"/>
      <c r="R161" s="1037"/>
      <c r="S161" s="1037"/>
      <c r="T161" s="1037" t="s">
        <v>2611</v>
      </c>
      <c r="U161" s="1037" t="s">
        <v>2611</v>
      </c>
      <c r="V161" s="1037" t="s">
        <v>2611</v>
      </c>
      <c r="W161" s="1037"/>
      <c r="X161" s="1037" t="s">
        <v>2611</v>
      </c>
      <c r="Y161" s="1037"/>
      <c r="Z161" s="656" t="s">
        <v>2136</v>
      </c>
      <c r="AA161" s="182" t="s">
        <v>2611</v>
      </c>
      <c r="AB161" s="182">
        <v>1</v>
      </c>
      <c r="AC161" s="182" t="s">
        <v>2611</v>
      </c>
    </row>
    <row r="162" spans="1:29" s="182" customFormat="1" x14ac:dyDescent="0.25">
      <c r="A162" s="655">
        <v>0</v>
      </c>
      <c r="B162" s="655">
        <v>0</v>
      </c>
      <c r="C162" s="655">
        <v>0</v>
      </c>
      <c r="D162" s="655"/>
      <c r="E162" s="902">
        <v>0</v>
      </c>
      <c r="F162" s="902">
        <v>0</v>
      </c>
      <c r="G162" s="1038"/>
      <c r="H162" s="1036"/>
      <c r="I162" s="1037" t="s">
        <v>2611</v>
      </c>
      <c r="J162" s="1037"/>
      <c r="K162" s="1037"/>
      <c r="L162" s="1037"/>
      <c r="M162" s="1037" t="s">
        <v>2611</v>
      </c>
      <c r="N162" s="1037" t="s">
        <v>2611</v>
      </c>
      <c r="O162" s="1037"/>
      <c r="P162" s="1037"/>
      <c r="Q162" s="1037"/>
      <c r="R162" s="1037"/>
      <c r="S162" s="1037"/>
      <c r="T162" s="1037" t="s">
        <v>2611</v>
      </c>
      <c r="U162" s="1037" t="s">
        <v>2611</v>
      </c>
      <c r="V162" s="1037" t="s">
        <v>2611</v>
      </c>
      <c r="W162" s="1037"/>
      <c r="X162" s="1037" t="s">
        <v>2611</v>
      </c>
      <c r="Y162" s="1037"/>
      <c r="Z162" s="656" t="s">
        <v>2136</v>
      </c>
      <c r="AA162" s="182" t="s">
        <v>2611</v>
      </c>
      <c r="AB162" s="182">
        <v>1</v>
      </c>
      <c r="AC162" s="182" t="s">
        <v>2611</v>
      </c>
    </row>
    <row r="163" spans="1:29" s="182" customFormat="1" x14ac:dyDescent="0.25">
      <c r="A163" s="655">
        <v>0</v>
      </c>
      <c r="B163" s="655">
        <v>0</v>
      </c>
      <c r="C163" s="655">
        <v>0</v>
      </c>
      <c r="D163" s="655"/>
      <c r="E163" s="902">
        <v>0</v>
      </c>
      <c r="F163" s="902">
        <v>0</v>
      </c>
      <c r="G163" s="1038"/>
      <c r="H163" s="1036"/>
      <c r="I163" s="1037" t="s">
        <v>2611</v>
      </c>
      <c r="J163" s="1037"/>
      <c r="K163" s="1037"/>
      <c r="L163" s="1037"/>
      <c r="M163" s="1037" t="s">
        <v>2611</v>
      </c>
      <c r="N163" s="1037" t="s">
        <v>2611</v>
      </c>
      <c r="O163" s="1037"/>
      <c r="P163" s="1037"/>
      <c r="Q163" s="1037"/>
      <c r="R163" s="1037"/>
      <c r="S163" s="1037"/>
      <c r="T163" s="1037" t="s">
        <v>2611</v>
      </c>
      <c r="U163" s="1037" t="s">
        <v>2611</v>
      </c>
      <c r="V163" s="1037" t="s">
        <v>2611</v>
      </c>
      <c r="W163" s="1037"/>
      <c r="X163" s="1037" t="s">
        <v>2611</v>
      </c>
      <c r="Y163" s="1037"/>
      <c r="Z163" s="656" t="s">
        <v>2136</v>
      </c>
      <c r="AA163" s="182" t="s">
        <v>2611</v>
      </c>
      <c r="AB163" s="182">
        <v>1</v>
      </c>
      <c r="AC163" s="182" t="s">
        <v>2611</v>
      </c>
    </row>
    <row r="164" spans="1:29" s="182" customFormat="1" x14ac:dyDescent="0.25">
      <c r="A164" s="655">
        <v>0</v>
      </c>
      <c r="B164" s="655">
        <v>0</v>
      </c>
      <c r="C164" s="655">
        <v>0</v>
      </c>
      <c r="D164" s="655"/>
      <c r="E164" s="902">
        <v>0</v>
      </c>
      <c r="F164" s="902">
        <v>0</v>
      </c>
      <c r="G164" s="1038"/>
      <c r="H164" s="1036"/>
      <c r="I164" s="1037" t="s">
        <v>2611</v>
      </c>
      <c r="J164" s="1037"/>
      <c r="K164" s="1037"/>
      <c r="L164" s="1037"/>
      <c r="M164" s="1037" t="s">
        <v>2611</v>
      </c>
      <c r="N164" s="1037" t="s">
        <v>2611</v>
      </c>
      <c r="O164" s="1037"/>
      <c r="P164" s="1037"/>
      <c r="Q164" s="1037"/>
      <c r="R164" s="1037"/>
      <c r="S164" s="1037"/>
      <c r="T164" s="1037" t="s">
        <v>2611</v>
      </c>
      <c r="U164" s="1037" t="s">
        <v>2611</v>
      </c>
      <c r="V164" s="1037" t="s">
        <v>2611</v>
      </c>
      <c r="W164" s="1037"/>
      <c r="X164" s="1037" t="s">
        <v>2611</v>
      </c>
      <c r="Y164" s="1037"/>
      <c r="Z164" s="656" t="s">
        <v>2136</v>
      </c>
      <c r="AA164" s="182" t="s">
        <v>2611</v>
      </c>
      <c r="AB164" s="182">
        <v>1</v>
      </c>
      <c r="AC164" s="182" t="s">
        <v>2611</v>
      </c>
    </row>
    <row r="165" spans="1:29" s="182" customFormat="1" x14ac:dyDescent="0.25">
      <c r="A165" s="655">
        <v>0</v>
      </c>
      <c r="B165" s="655">
        <v>0</v>
      </c>
      <c r="C165" s="655">
        <v>0</v>
      </c>
      <c r="D165" s="655"/>
      <c r="E165" s="902">
        <v>0</v>
      </c>
      <c r="F165" s="902">
        <v>0</v>
      </c>
      <c r="G165" s="1038"/>
      <c r="H165" s="1036"/>
      <c r="I165" s="1037" t="s">
        <v>2611</v>
      </c>
      <c r="J165" s="1037"/>
      <c r="K165" s="1037"/>
      <c r="L165" s="1037"/>
      <c r="M165" s="1037" t="s">
        <v>2611</v>
      </c>
      <c r="N165" s="1037" t="s">
        <v>2611</v>
      </c>
      <c r="O165" s="1037"/>
      <c r="P165" s="1037"/>
      <c r="Q165" s="1037"/>
      <c r="R165" s="1037"/>
      <c r="S165" s="1037"/>
      <c r="T165" s="1037" t="s">
        <v>2611</v>
      </c>
      <c r="U165" s="1037" t="s">
        <v>2611</v>
      </c>
      <c r="V165" s="1037" t="s">
        <v>2611</v>
      </c>
      <c r="W165" s="1037"/>
      <c r="X165" s="1037" t="s">
        <v>2611</v>
      </c>
      <c r="Y165" s="1037"/>
      <c r="Z165" s="656" t="s">
        <v>2136</v>
      </c>
      <c r="AA165" s="182" t="s">
        <v>2611</v>
      </c>
      <c r="AB165" s="182">
        <v>1</v>
      </c>
      <c r="AC165" s="182" t="s">
        <v>2611</v>
      </c>
    </row>
    <row r="166" spans="1:29" s="182" customFormat="1" x14ac:dyDescent="0.25">
      <c r="A166" s="655">
        <v>0</v>
      </c>
      <c r="B166" s="655">
        <v>0</v>
      </c>
      <c r="C166" s="655">
        <v>0</v>
      </c>
      <c r="D166" s="655"/>
      <c r="E166" s="902">
        <v>0</v>
      </c>
      <c r="F166" s="902">
        <v>0</v>
      </c>
      <c r="G166" s="1038"/>
      <c r="H166" s="1036"/>
      <c r="I166" s="1037" t="s">
        <v>2611</v>
      </c>
      <c r="J166" s="1037"/>
      <c r="K166" s="1037"/>
      <c r="L166" s="1037"/>
      <c r="M166" s="1037" t="s">
        <v>2611</v>
      </c>
      <c r="N166" s="1037" t="s">
        <v>2611</v>
      </c>
      <c r="O166" s="1037"/>
      <c r="P166" s="1037"/>
      <c r="Q166" s="1037"/>
      <c r="R166" s="1037"/>
      <c r="S166" s="1037"/>
      <c r="T166" s="1037" t="s">
        <v>2611</v>
      </c>
      <c r="U166" s="1037" t="s">
        <v>2611</v>
      </c>
      <c r="V166" s="1037" t="s">
        <v>2611</v>
      </c>
      <c r="W166" s="1037"/>
      <c r="X166" s="1037" t="s">
        <v>2611</v>
      </c>
      <c r="Y166" s="1037"/>
      <c r="Z166" s="656" t="s">
        <v>2136</v>
      </c>
      <c r="AA166" s="182" t="s">
        <v>2611</v>
      </c>
      <c r="AB166" s="182">
        <v>1</v>
      </c>
      <c r="AC166" s="182" t="s">
        <v>2611</v>
      </c>
    </row>
    <row r="167" spans="1:29" s="182" customFormat="1" x14ac:dyDescent="0.25">
      <c r="A167" s="655">
        <v>0</v>
      </c>
      <c r="B167" s="655">
        <v>0</v>
      </c>
      <c r="C167" s="655">
        <v>0</v>
      </c>
      <c r="D167" s="655"/>
      <c r="E167" s="902">
        <v>0</v>
      </c>
      <c r="F167" s="902">
        <v>0</v>
      </c>
      <c r="G167" s="1038"/>
      <c r="H167" s="1036"/>
      <c r="I167" s="1037" t="s">
        <v>2611</v>
      </c>
      <c r="J167" s="1037"/>
      <c r="K167" s="1037"/>
      <c r="L167" s="1037"/>
      <c r="M167" s="1037" t="s">
        <v>2611</v>
      </c>
      <c r="N167" s="1037" t="s">
        <v>2611</v>
      </c>
      <c r="O167" s="1037"/>
      <c r="P167" s="1037"/>
      <c r="Q167" s="1037"/>
      <c r="R167" s="1037"/>
      <c r="S167" s="1037"/>
      <c r="T167" s="1037" t="s">
        <v>2611</v>
      </c>
      <c r="U167" s="1037" t="s">
        <v>2611</v>
      </c>
      <c r="V167" s="1037" t="s">
        <v>2611</v>
      </c>
      <c r="W167" s="1037"/>
      <c r="X167" s="1037" t="s">
        <v>2611</v>
      </c>
      <c r="Y167" s="1037"/>
      <c r="Z167" s="656" t="s">
        <v>2136</v>
      </c>
      <c r="AA167" s="182" t="s">
        <v>2611</v>
      </c>
      <c r="AB167" s="182">
        <v>1</v>
      </c>
      <c r="AC167" s="182" t="s">
        <v>2611</v>
      </c>
    </row>
    <row r="168" spans="1:29" s="182" customFormat="1" x14ac:dyDescent="0.25">
      <c r="A168" s="655">
        <v>0</v>
      </c>
      <c r="B168" s="655">
        <v>0</v>
      </c>
      <c r="C168" s="655">
        <v>0</v>
      </c>
      <c r="D168" s="655"/>
      <c r="E168" s="902">
        <v>0</v>
      </c>
      <c r="F168" s="902">
        <v>0</v>
      </c>
      <c r="G168" s="1038"/>
      <c r="H168" s="1036"/>
      <c r="I168" s="1037" t="s">
        <v>2611</v>
      </c>
      <c r="J168" s="1037"/>
      <c r="K168" s="1037"/>
      <c r="L168" s="1037"/>
      <c r="M168" s="1037" t="s">
        <v>2611</v>
      </c>
      <c r="N168" s="1037" t="s">
        <v>2611</v>
      </c>
      <c r="O168" s="1037"/>
      <c r="P168" s="1037"/>
      <c r="Q168" s="1037"/>
      <c r="R168" s="1037"/>
      <c r="S168" s="1037"/>
      <c r="T168" s="1037" t="s">
        <v>2611</v>
      </c>
      <c r="U168" s="1037" t="s">
        <v>2611</v>
      </c>
      <c r="V168" s="1037" t="s">
        <v>2611</v>
      </c>
      <c r="W168" s="1037"/>
      <c r="X168" s="1037" t="s">
        <v>2611</v>
      </c>
      <c r="Y168" s="1037"/>
      <c r="Z168" s="656" t="s">
        <v>2136</v>
      </c>
      <c r="AA168" s="182" t="s">
        <v>2611</v>
      </c>
      <c r="AB168" s="182">
        <v>1</v>
      </c>
      <c r="AC168" s="182" t="s">
        <v>2611</v>
      </c>
    </row>
    <row r="169" spans="1:29" s="182" customFormat="1" x14ac:dyDescent="0.25">
      <c r="A169" s="655">
        <v>0</v>
      </c>
      <c r="B169" s="655">
        <v>0</v>
      </c>
      <c r="C169" s="655">
        <v>0</v>
      </c>
      <c r="D169" s="655"/>
      <c r="E169" s="902">
        <v>0</v>
      </c>
      <c r="F169" s="902">
        <v>0</v>
      </c>
      <c r="G169" s="1038"/>
      <c r="H169" s="1036"/>
      <c r="I169" s="1037" t="s">
        <v>2611</v>
      </c>
      <c r="J169" s="1037"/>
      <c r="K169" s="1037"/>
      <c r="L169" s="1037"/>
      <c r="M169" s="1037" t="s">
        <v>2611</v>
      </c>
      <c r="N169" s="1037" t="s">
        <v>2611</v>
      </c>
      <c r="O169" s="1037"/>
      <c r="P169" s="1037"/>
      <c r="Q169" s="1037"/>
      <c r="R169" s="1037"/>
      <c r="S169" s="1037"/>
      <c r="T169" s="1037" t="s">
        <v>2611</v>
      </c>
      <c r="U169" s="1037" t="s">
        <v>2611</v>
      </c>
      <c r="V169" s="1037" t="s">
        <v>2611</v>
      </c>
      <c r="W169" s="1037"/>
      <c r="X169" s="1037" t="s">
        <v>2611</v>
      </c>
      <c r="Y169" s="1037"/>
      <c r="Z169" s="656" t="s">
        <v>2136</v>
      </c>
      <c r="AA169" s="182" t="s">
        <v>2611</v>
      </c>
      <c r="AB169" s="182">
        <v>1</v>
      </c>
      <c r="AC169" s="182" t="s">
        <v>2611</v>
      </c>
    </row>
    <row r="170" spans="1:29" s="182" customFormat="1" x14ac:dyDescent="0.25">
      <c r="A170" s="655">
        <v>0</v>
      </c>
      <c r="B170" s="655">
        <v>0</v>
      </c>
      <c r="C170" s="655">
        <v>0</v>
      </c>
      <c r="D170" s="655"/>
      <c r="E170" s="902">
        <v>0</v>
      </c>
      <c r="F170" s="902">
        <v>0</v>
      </c>
      <c r="G170" s="1038"/>
      <c r="H170" s="1036"/>
      <c r="I170" s="1037" t="s">
        <v>2611</v>
      </c>
      <c r="J170" s="1037"/>
      <c r="K170" s="1037"/>
      <c r="L170" s="1037"/>
      <c r="M170" s="1037" t="s">
        <v>2611</v>
      </c>
      <c r="N170" s="1037" t="s">
        <v>2611</v>
      </c>
      <c r="O170" s="1037"/>
      <c r="P170" s="1037"/>
      <c r="Q170" s="1037"/>
      <c r="R170" s="1037"/>
      <c r="S170" s="1037"/>
      <c r="T170" s="1037" t="s">
        <v>2611</v>
      </c>
      <c r="U170" s="1037" t="s">
        <v>2611</v>
      </c>
      <c r="V170" s="1037" t="s">
        <v>2611</v>
      </c>
      <c r="W170" s="1037"/>
      <c r="X170" s="1037" t="s">
        <v>2611</v>
      </c>
      <c r="Y170" s="1037"/>
      <c r="Z170" s="656" t="s">
        <v>2136</v>
      </c>
      <c r="AA170" s="182" t="s">
        <v>2611</v>
      </c>
      <c r="AB170" s="182">
        <v>1</v>
      </c>
      <c r="AC170" s="182" t="s">
        <v>2611</v>
      </c>
    </row>
    <row r="171" spans="1:29" s="182" customFormat="1" x14ac:dyDescent="0.25">
      <c r="A171" s="655">
        <v>0</v>
      </c>
      <c r="B171" s="655">
        <v>0</v>
      </c>
      <c r="C171" s="655">
        <v>0</v>
      </c>
      <c r="D171" s="655"/>
      <c r="E171" s="902">
        <v>0</v>
      </c>
      <c r="F171" s="902">
        <v>0</v>
      </c>
      <c r="G171" s="1038"/>
      <c r="H171" s="1036"/>
      <c r="I171" s="1037" t="s">
        <v>2611</v>
      </c>
      <c r="J171" s="1037"/>
      <c r="K171" s="1037"/>
      <c r="L171" s="1037"/>
      <c r="M171" s="1037" t="s">
        <v>2611</v>
      </c>
      <c r="N171" s="1037" t="s">
        <v>2611</v>
      </c>
      <c r="O171" s="1037"/>
      <c r="P171" s="1037"/>
      <c r="Q171" s="1037"/>
      <c r="R171" s="1037"/>
      <c r="S171" s="1037"/>
      <c r="T171" s="1037" t="s">
        <v>2611</v>
      </c>
      <c r="U171" s="1037" t="s">
        <v>2611</v>
      </c>
      <c r="V171" s="1037" t="s">
        <v>2611</v>
      </c>
      <c r="W171" s="1037"/>
      <c r="X171" s="1037" t="s">
        <v>2611</v>
      </c>
      <c r="Y171" s="1037"/>
      <c r="Z171" s="656" t="s">
        <v>2136</v>
      </c>
      <c r="AA171" s="182" t="s">
        <v>2611</v>
      </c>
      <c r="AB171" s="182">
        <v>1</v>
      </c>
      <c r="AC171" s="182" t="s">
        <v>2611</v>
      </c>
    </row>
    <row r="172" spans="1:29" s="182" customFormat="1" x14ac:dyDescent="0.25">
      <c r="A172" s="655">
        <v>0</v>
      </c>
      <c r="B172" s="655">
        <v>0</v>
      </c>
      <c r="C172" s="655">
        <v>0</v>
      </c>
      <c r="D172" s="655"/>
      <c r="E172" s="902">
        <v>0</v>
      </c>
      <c r="F172" s="902">
        <v>0</v>
      </c>
      <c r="G172" s="1038"/>
      <c r="H172" s="1036"/>
      <c r="I172" s="1037" t="s">
        <v>2611</v>
      </c>
      <c r="J172" s="1037"/>
      <c r="K172" s="1037"/>
      <c r="L172" s="1037"/>
      <c r="M172" s="1037" t="s">
        <v>2611</v>
      </c>
      <c r="N172" s="1037" t="s">
        <v>2611</v>
      </c>
      <c r="O172" s="1037"/>
      <c r="P172" s="1037"/>
      <c r="Q172" s="1037"/>
      <c r="R172" s="1037"/>
      <c r="S172" s="1037"/>
      <c r="T172" s="1037" t="s">
        <v>2611</v>
      </c>
      <c r="U172" s="1037" t="s">
        <v>2611</v>
      </c>
      <c r="V172" s="1037" t="s">
        <v>2611</v>
      </c>
      <c r="W172" s="1037"/>
      <c r="X172" s="1037" t="s">
        <v>2611</v>
      </c>
      <c r="Y172" s="1037"/>
      <c r="Z172" s="656" t="s">
        <v>2136</v>
      </c>
      <c r="AA172" s="182" t="s">
        <v>2611</v>
      </c>
      <c r="AB172" s="182">
        <v>1</v>
      </c>
      <c r="AC172" s="182" t="s">
        <v>2611</v>
      </c>
    </row>
    <row r="173" spans="1:29" s="182" customFormat="1" x14ac:dyDescent="0.25">
      <c r="A173" s="655">
        <v>0</v>
      </c>
      <c r="B173" s="655">
        <v>0</v>
      </c>
      <c r="C173" s="655">
        <v>0</v>
      </c>
      <c r="D173" s="655"/>
      <c r="E173" s="902">
        <v>0</v>
      </c>
      <c r="F173" s="902">
        <v>0</v>
      </c>
      <c r="G173" s="1038"/>
      <c r="H173" s="1036"/>
      <c r="I173" s="1037" t="s">
        <v>2611</v>
      </c>
      <c r="J173" s="1037"/>
      <c r="K173" s="1037"/>
      <c r="L173" s="1037"/>
      <c r="M173" s="1037" t="s">
        <v>2611</v>
      </c>
      <c r="N173" s="1037" t="s">
        <v>2611</v>
      </c>
      <c r="O173" s="1037"/>
      <c r="P173" s="1037"/>
      <c r="Q173" s="1037"/>
      <c r="R173" s="1037"/>
      <c r="S173" s="1037"/>
      <c r="T173" s="1037" t="s">
        <v>2611</v>
      </c>
      <c r="U173" s="1037" t="s">
        <v>2611</v>
      </c>
      <c r="V173" s="1037" t="s">
        <v>2611</v>
      </c>
      <c r="W173" s="1037"/>
      <c r="X173" s="1037" t="s">
        <v>2611</v>
      </c>
      <c r="Y173" s="1037"/>
      <c r="Z173" s="656" t="s">
        <v>2136</v>
      </c>
      <c r="AA173" s="182" t="s">
        <v>2611</v>
      </c>
      <c r="AB173" s="182">
        <v>1</v>
      </c>
      <c r="AC173" s="182" t="s">
        <v>2611</v>
      </c>
    </row>
    <row r="174" spans="1:29" s="182" customFormat="1" x14ac:dyDescent="0.25">
      <c r="A174" s="655">
        <v>0</v>
      </c>
      <c r="B174" s="655">
        <v>0</v>
      </c>
      <c r="C174" s="655">
        <v>0</v>
      </c>
      <c r="D174" s="655"/>
      <c r="E174" s="902">
        <v>0</v>
      </c>
      <c r="F174" s="902">
        <v>0</v>
      </c>
      <c r="G174" s="1038"/>
      <c r="H174" s="1036"/>
      <c r="I174" s="1037" t="s">
        <v>2611</v>
      </c>
      <c r="J174" s="1037"/>
      <c r="K174" s="1037"/>
      <c r="L174" s="1037"/>
      <c r="M174" s="1037" t="s">
        <v>2611</v>
      </c>
      <c r="N174" s="1037" t="s">
        <v>2611</v>
      </c>
      <c r="O174" s="1037"/>
      <c r="P174" s="1037"/>
      <c r="Q174" s="1037"/>
      <c r="R174" s="1037"/>
      <c r="S174" s="1037"/>
      <c r="T174" s="1037" t="s">
        <v>2611</v>
      </c>
      <c r="U174" s="1037" t="s">
        <v>2611</v>
      </c>
      <c r="V174" s="1037" t="s">
        <v>2611</v>
      </c>
      <c r="W174" s="1037"/>
      <c r="X174" s="1037" t="s">
        <v>2611</v>
      </c>
      <c r="Y174" s="1037"/>
      <c r="Z174" s="656" t="s">
        <v>2136</v>
      </c>
      <c r="AA174" s="182" t="s">
        <v>2611</v>
      </c>
      <c r="AB174" s="182">
        <v>1</v>
      </c>
      <c r="AC174" s="182" t="s">
        <v>2611</v>
      </c>
    </row>
    <row r="175" spans="1:29" s="182" customFormat="1" x14ac:dyDescent="0.25">
      <c r="A175" s="655">
        <v>0</v>
      </c>
      <c r="B175" s="655">
        <v>0</v>
      </c>
      <c r="C175" s="655">
        <v>0</v>
      </c>
      <c r="D175" s="655"/>
      <c r="E175" s="902">
        <v>0</v>
      </c>
      <c r="F175" s="902">
        <v>0</v>
      </c>
      <c r="G175" s="1038"/>
      <c r="H175" s="1036"/>
      <c r="I175" s="1037" t="s">
        <v>2611</v>
      </c>
      <c r="J175" s="1037"/>
      <c r="K175" s="1037"/>
      <c r="L175" s="1037"/>
      <c r="M175" s="1037" t="s">
        <v>2611</v>
      </c>
      <c r="N175" s="1037" t="s">
        <v>2611</v>
      </c>
      <c r="O175" s="1037"/>
      <c r="P175" s="1037"/>
      <c r="Q175" s="1037"/>
      <c r="R175" s="1037"/>
      <c r="S175" s="1037"/>
      <c r="T175" s="1037" t="s">
        <v>2611</v>
      </c>
      <c r="U175" s="1037" t="s">
        <v>2611</v>
      </c>
      <c r="V175" s="1037" t="s">
        <v>2611</v>
      </c>
      <c r="W175" s="1037"/>
      <c r="X175" s="1037" t="s">
        <v>2611</v>
      </c>
      <c r="Y175" s="1037"/>
      <c r="Z175" s="656" t="s">
        <v>2136</v>
      </c>
      <c r="AA175" s="182" t="s">
        <v>2611</v>
      </c>
      <c r="AB175" s="182">
        <v>1</v>
      </c>
      <c r="AC175" s="182" t="s">
        <v>2611</v>
      </c>
    </row>
    <row r="176" spans="1:29" s="182" customFormat="1" x14ac:dyDescent="0.25">
      <c r="A176" s="655">
        <v>0</v>
      </c>
      <c r="B176" s="655">
        <v>0</v>
      </c>
      <c r="C176" s="655">
        <v>0</v>
      </c>
      <c r="D176" s="655"/>
      <c r="E176" s="902">
        <v>0</v>
      </c>
      <c r="F176" s="902">
        <v>0</v>
      </c>
      <c r="G176" s="1038"/>
      <c r="H176" s="1036"/>
      <c r="I176" s="1037" t="s">
        <v>2611</v>
      </c>
      <c r="J176" s="1037"/>
      <c r="K176" s="1037"/>
      <c r="L176" s="1037"/>
      <c r="M176" s="1037" t="s">
        <v>2611</v>
      </c>
      <c r="N176" s="1037" t="s">
        <v>2611</v>
      </c>
      <c r="O176" s="1037"/>
      <c r="P176" s="1037"/>
      <c r="Q176" s="1037"/>
      <c r="R176" s="1037"/>
      <c r="S176" s="1037"/>
      <c r="T176" s="1037" t="s">
        <v>2611</v>
      </c>
      <c r="U176" s="1037" t="s">
        <v>2611</v>
      </c>
      <c r="V176" s="1037" t="s">
        <v>2611</v>
      </c>
      <c r="W176" s="1037"/>
      <c r="X176" s="1037" t="s">
        <v>2611</v>
      </c>
      <c r="Y176" s="1037"/>
      <c r="Z176" s="656" t="s">
        <v>2136</v>
      </c>
      <c r="AA176" s="182" t="s">
        <v>2611</v>
      </c>
      <c r="AB176" s="182">
        <v>1</v>
      </c>
      <c r="AC176" s="182" t="s">
        <v>2611</v>
      </c>
    </row>
    <row r="177" spans="1:29" s="182" customFormat="1" x14ac:dyDescent="0.25">
      <c r="A177" s="655">
        <v>0</v>
      </c>
      <c r="B177" s="655">
        <v>0</v>
      </c>
      <c r="C177" s="655">
        <v>0</v>
      </c>
      <c r="D177" s="655"/>
      <c r="E177" s="902">
        <v>0</v>
      </c>
      <c r="F177" s="902">
        <v>0</v>
      </c>
      <c r="G177" s="1038"/>
      <c r="H177" s="1036"/>
      <c r="I177" s="1037" t="s">
        <v>2611</v>
      </c>
      <c r="J177" s="1037"/>
      <c r="K177" s="1037"/>
      <c r="L177" s="1037"/>
      <c r="M177" s="1037" t="s">
        <v>2611</v>
      </c>
      <c r="N177" s="1037" t="s">
        <v>2611</v>
      </c>
      <c r="O177" s="1037"/>
      <c r="P177" s="1037"/>
      <c r="Q177" s="1037"/>
      <c r="R177" s="1037"/>
      <c r="S177" s="1037"/>
      <c r="T177" s="1037" t="s">
        <v>2611</v>
      </c>
      <c r="U177" s="1037" t="s">
        <v>2611</v>
      </c>
      <c r="V177" s="1037" t="s">
        <v>2611</v>
      </c>
      <c r="W177" s="1037"/>
      <c r="X177" s="1037" t="s">
        <v>2611</v>
      </c>
      <c r="Y177" s="1037"/>
      <c r="Z177" s="656" t="s">
        <v>2136</v>
      </c>
      <c r="AA177" s="182" t="s">
        <v>2611</v>
      </c>
      <c r="AB177" s="182">
        <v>1</v>
      </c>
      <c r="AC177" s="182" t="s">
        <v>2611</v>
      </c>
    </row>
    <row r="178" spans="1:29" s="182" customFormat="1" x14ac:dyDescent="0.25">
      <c r="A178" s="655">
        <v>0</v>
      </c>
      <c r="B178" s="655">
        <v>0</v>
      </c>
      <c r="C178" s="655">
        <v>0</v>
      </c>
      <c r="D178" s="655"/>
      <c r="E178" s="902">
        <v>0</v>
      </c>
      <c r="F178" s="902">
        <v>0</v>
      </c>
      <c r="G178" s="1038"/>
      <c r="H178" s="1036"/>
      <c r="I178" s="1037" t="s">
        <v>2611</v>
      </c>
      <c r="J178" s="1037"/>
      <c r="K178" s="1037"/>
      <c r="L178" s="1037"/>
      <c r="M178" s="1037" t="s">
        <v>2611</v>
      </c>
      <c r="N178" s="1037" t="s">
        <v>2611</v>
      </c>
      <c r="O178" s="1037"/>
      <c r="P178" s="1037"/>
      <c r="Q178" s="1037"/>
      <c r="R178" s="1037"/>
      <c r="S178" s="1037"/>
      <c r="T178" s="1037" t="s">
        <v>2611</v>
      </c>
      <c r="U178" s="1037" t="s">
        <v>2611</v>
      </c>
      <c r="V178" s="1037" t="s">
        <v>2611</v>
      </c>
      <c r="W178" s="1037"/>
      <c r="X178" s="1037" t="s">
        <v>2611</v>
      </c>
      <c r="Y178" s="1037"/>
      <c r="Z178" s="656" t="s">
        <v>2136</v>
      </c>
      <c r="AA178" s="182" t="s">
        <v>2611</v>
      </c>
      <c r="AB178" s="182">
        <v>1</v>
      </c>
      <c r="AC178" s="182" t="s">
        <v>2611</v>
      </c>
    </row>
    <row r="179" spans="1:29" s="182" customFormat="1" x14ac:dyDescent="0.25">
      <c r="A179" s="655">
        <v>0</v>
      </c>
      <c r="B179" s="655">
        <v>0</v>
      </c>
      <c r="C179" s="655">
        <v>0</v>
      </c>
      <c r="D179" s="655"/>
      <c r="E179" s="902">
        <v>0</v>
      </c>
      <c r="F179" s="902">
        <v>0</v>
      </c>
      <c r="G179" s="1038"/>
      <c r="H179" s="1036"/>
      <c r="I179" s="1037" t="s">
        <v>2611</v>
      </c>
      <c r="J179" s="1037"/>
      <c r="K179" s="1037"/>
      <c r="L179" s="1037"/>
      <c r="M179" s="1037" t="s">
        <v>2611</v>
      </c>
      <c r="N179" s="1037" t="s">
        <v>2611</v>
      </c>
      <c r="O179" s="1037"/>
      <c r="P179" s="1037"/>
      <c r="Q179" s="1037"/>
      <c r="R179" s="1037"/>
      <c r="S179" s="1037"/>
      <c r="T179" s="1037" t="s">
        <v>2611</v>
      </c>
      <c r="U179" s="1037" t="s">
        <v>2611</v>
      </c>
      <c r="V179" s="1037" t="s">
        <v>2611</v>
      </c>
      <c r="W179" s="1037"/>
      <c r="X179" s="1037" t="s">
        <v>2611</v>
      </c>
      <c r="Y179" s="1037"/>
      <c r="Z179" s="656" t="s">
        <v>2136</v>
      </c>
      <c r="AA179" s="182" t="s">
        <v>2611</v>
      </c>
      <c r="AB179" s="182">
        <v>1</v>
      </c>
      <c r="AC179" s="182" t="s">
        <v>2611</v>
      </c>
    </row>
    <row r="180" spans="1:29" s="182" customFormat="1" x14ac:dyDescent="0.25">
      <c r="A180" s="655">
        <v>0</v>
      </c>
      <c r="B180" s="655">
        <v>0</v>
      </c>
      <c r="C180" s="655">
        <v>0</v>
      </c>
      <c r="D180" s="655"/>
      <c r="E180" s="902">
        <v>0</v>
      </c>
      <c r="F180" s="902">
        <v>0</v>
      </c>
      <c r="G180" s="1038"/>
      <c r="H180" s="1036"/>
      <c r="I180" s="1037" t="s">
        <v>2611</v>
      </c>
      <c r="J180" s="1037"/>
      <c r="K180" s="1037"/>
      <c r="L180" s="1037"/>
      <c r="M180" s="1037" t="s">
        <v>2611</v>
      </c>
      <c r="N180" s="1037" t="s">
        <v>2611</v>
      </c>
      <c r="O180" s="1037"/>
      <c r="P180" s="1037"/>
      <c r="Q180" s="1037"/>
      <c r="R180" s="1037"/>
      <c r="S180" s="1037"/>
      <c r="T180" s="1037" t="s">
        <v>2611</v>
      </c>
      <c r="U180" s="1037" t="s">
        <v>2611</v>
      </c>
      <c r="V180" s="1037" t="s">
        <v>2611</v>
      </c>
      <c r="W180" s="1037"/>
      <c r="X180" s="1037" t="s">
        <v>2611</v>
      </c>
      <c r="Y180" s="1037"/>
      <c r="Z180" s="656" t="s">
        <v>2136</v>
      </c>
      <c r="AA180" s="182" t="s">
        <v>2611</v>
      </c>
      <c r="AB180" s="182">
        <v>1</v>
      </c>
      <c r="AC180" s="182" t="s">
        <v>2611</v>
      </c>
    </row>
    <row r="181" spans="1:29" s="182" customFormat="1" x14ac:dyDescent="0.25">
      <c r="A181" s="655">
        <v>0</v>
      </c>
      <c r="B181" s="655">
        <v>0</v>
      </c>
      <c r="C181" s="655">
        <v>0</v>
      </c>
      <c r="D181" s="655"/>
      <c r="E181" s="902">
        <v>0</v>
      </c>
      <c r="F181" s="902">
        <v>0</v>
      </c>
      <c r="G181" s="1038"/>
      <c r="H181" s="1036"/>
      <c r="I181" s="1037" t="s">
        <v>2611</v>
      </c>
      <c r="J181" s="1037"/>
      <c r="K181" s="1037"/>
      <c r="L181" s="1037"/>
      <c r="M181" s="1037" t="s">
        <v>2611</v>
      </c>
      <c r="N181" s="1037" t="s">
        <v>2611</v>
      </c>
      <c r="O181" s="1037"/>
      <c r="P181" s="1037"/>
      <c r="Q181" s="1037"/>
      <c r="R181" s="1037"/>
      <c r="S181" s="1037"/>
      <c r="T181" s="1037" t="s">
        <v>2611</v>
      </c>
      <c r="U181" s="1037" t="s">
        <v>2611</v>
      </c>
      <c r="V181" s="1037" t="s">
        <v>2611</v>
      </c>
      <c r="W181" s="1037"/>
      <c r="X181" s="1037" t="s">
        <v>2611</v>
      </c>
      <c r="Y181" s="1037"/>
      <c r="Z181" s="656" t="s">
        <v>2136</v>
      </c>
      <c r="AA181" s="182" t="s">
        <v>2611</v>
      </c>
      <c r="AB181" s="182">
        <v>1</v>
      </c>
      <c r="AC181" s="182" t="s">
        <v>2611</v>
      </c>
    </row>
    <row r="182" spans="1:29" s="182" customFormat="1" x14ac:dyDescent="0.25">
      <c r="A182" s="655">
        <v>0</v>
      </c>
      <c r="B182" s="655">
        <v>0</v>
      </c>
      <c r="C182" s="655">
        <v>0</v>
      </c>
      <c r="D182" s="655"/>
      <c r="E182" s="902">
        <v>0</v>
      </c>
      <c r="F182" s="902">
        <v>0</v>
      </c>
      <c r="G182" s="1038"/>
      <c r="H182" s="1036"/>
      <c r="I182" s="1037" t="s">
        <v>2611</v>
      </c>
      <c r="J182" s="1037"/>
      <c r="K182" s="1037"/>
      <c r="L182" s="1037"/>
      <c r="M182" s="1037" t="s">
        <v>2611</v>
      </c>
      <c r="N182" s="1037" t="s">
        <v>2611</v>
      </c>
      <c r="O182" s="1037"/>
      <c r="P182" s="1037"/>
      <c r="Q182" s="1037"/>
      <c r="R182" s="1037"/>
      <c r="S182" s="1037"/>
      <c r="T182" s="1037" t="s">
        <v>2611</v>
      </c>
      <c r="U182" s="1037" t="s">
        <v>2611</v>
      </c>
      <c r="V182" s="1037" t="s">
        <v>2611</v>
      </c>
      <c r="W182" s="1037"/>
      <c r="X182" s="1037" t="s">
        <v>2611</v>
      </c>
      <c r="Y182" s="1037"/>
      <c r="Z182" s="656" t="s">
        <v>2136</v>
      </c>
      <c r="AA182" s="182" t="s">
        <v>2611</v>
      </c>
      <c r="AB182" s="182">
        <v>1</v>
      </c>
      <c r="AC182" s="182" t="s">
        <v>2611</v>
      </c>
    </row>
    <row r="183" spans="1:29" s="182" customFormat="1" x14ac:dyDescent="0.25">
      <c r="A183" s="655">
        <v>0</v>
      </c>
      <c r="B183" s="655">
        <v>0</v>
      </c>
      <c r="C183" s="655">
        <v>0</v>
      </c>
      <c r="D183" s="655"/>
      <c r="E183" s="902">
        <v>0</v>
      </c>
      <c r="F183" s="902">
        <v>0</v>
      </c>
      <c r="G183" s="1038"/>
      <c r="H183" s="1036"/>
      <c r="I183" s="1037" t="s">
        <v>2611</v>
      </c>
      <c r="J183" s="1037"/>
      <c r="K183" s="1037"/>
      <c r="L183" s="1037"/>
      <c r="M183" s="1037" t="s">
        <v>2611</v>
      </c>
      <c r="N183" s="1037" t="s">
        <v>2611</v>
      </c>
      <c r="O183" s="1037"/>
      <c r="P183" s="1037"/>
      <c r="Q183" s="1037"/>
      <c r="R183" s="1037"/>
      <c r="S183" s="1037"/>
      <c r="T183" s="1037" t="s">
        <v>2611</v>
      </c>
      <c r="U183" s="1037" t="s">
        <v>2611</v>
      </c>
      <c r="V183" s="1037" t="s">
        <v>2611</v>
      </c>
      <c r="W183" s="1037"/>
      <c r="X183" s="1037" t="s">
        <v>2611</v>
      </c>
      <c r="Y183" s="1037"/>
      <c r="Z183" s="656" t="s">
        <v>2136</v>
      </c>
      <c r="AA183" s="182" t="s">
        <v>2611</v>
      </c>
      <c r="AB183" s="182">
        <v>1</v>
      </c>
      <c r="AC183" s="182" t="s">
        <v>2611</v>
      </c>
    </row>
    <row r="184" spans="1:29" s="182" customFormat="1" x14ac:dyDescent="0.25">
      <c r="A184" s="655">
        <v>0</v>
      </c>
      <c r="B184" s="655">
        <v>0</v>
      </c>
      <c r="C184" s="655">
        <v>0</v>
      </c>
      <c r="D184" s="655"/>
      <c r="E184" s="902">
        <v>0</v>
      </c>
      <c r="F184" s="902">
        <v>0</v>
      </c>
      <c r="G184" s="1038"/>
      <c r="H184" s="1036"/>
      <c r="I184" s="1037" t="s">
        <v>2611</v>
      </c>
      <c r="J184" s="1037"/>
      <c r="K184" s="1037"/>
      <c r="L184" s="1037"/>
      <c r="M184" s="1037" t="s">
        <v>2611</v>
      </c>
      <c r="N184" s="1037" t="s">
        <v>2611</v>
      </c>
      <c r="O184" s="1037"/>
      <c r="P184" s="1037"/>
      <c r="Q184" s="1037"/>
      <c r="R184" s="1037"/>
      <c r="S184" s="1037"/>
      <c r="T184" s="1037" t="s">
        <v>2611</v>
      </c>
      <c r="U184" s="1037" t="s">
        <v>2611</v>
      </c>
      <c r="V184" s="1037" t="s">
        <v>2611</v>
      </c>
      <c r="W184" s="1037"/>
      <c r="X184" s="1037" t="s">
        <v>2611</v>
      </c>
      <c r="Y184" s="1037"/>
      <c r="Z184" s="656" t="s">
        <v>2136</v>
      </c>
      <c r="AA184" s="182" t="s">
        <v>2611</v>
      </c>
      <c r="AB184" s="182">
        <v>1</v>
      </c>
      <c r="AC184" s="182" t="s">
        <v>2611</v>
      </c>
    </row>
    <row r="185" spans="1:29" s="182" customFormat="1" x14ac:dyDescent="0.25">
      <c r="A185" s="655">
        <v>0</v>
      </c>
      <c r="B185" s="655">
        <v>0</v>
      </c>
      <c r="C185" s="655">
        <v>0</v>
      </c>
      <c r="D185" s="655"/>
      <c r="E185" s="902">
        <v>0</v>
      </c>
      <c r="F185" s="902">
        <v>0</v>
      </c>
      <c r="G185" s="1038"/>
      <c r="H185" s="1036"/>
      <c r="I185" s="1037" t="s">
        <v>2611</v>
      </c>
      <c r="J185" s="1037"/>
      <c r="K185" s="1037"/>
      <c r="L185" s="1037"/>
      <c r="M185" s="1037" t="s">
        <v>2611</v>
      </c>
      <c r="N185" s="1037" t="s">
        <v>2611</v>
      </c>
      <c r="O185" s="1037"/>
      <c r="P185" s="1037"/>
      <c r="Q185" s="1037"/>
      <c r="R185" s="1037"/>
      <c r="S185" s="1037"/>
      <c r="T185" s="1037" t="s">
        <v>2611</v>
      </c>
      <c r="U185" s="1037" t="s">
        <v>2611</v>
      </c>
      <c r="V185" s="1037" t="s">
        <v>2611</v>
      </c>
      <c r="W185" s="1037"/>
      <c r="X185" s="1037" t="s">
        <v>2611</v>
      </c>
      <c r="Y185" s="1037"/>
      <c r="Z185" s="656" t="s">
        <v>2136</v>
      </c>
      <c r="AA185" s="182" t="s">
        <v>2611</v>
      </c>
      <c r="AB185" s="182">
        <v>1</v>
      </c>
      <c r="AC185" s="182" t="s">
        <v>2611</v>
      </c>
    </row>
    <row r="186" spans="1:29" s="182" customFormat="1" x14ac:dyDescent="0.25">
      <c r="A186" s="655">
        <v>0</v>
      </c>
      <c r="B186" s="655">
        <v>0</v>
      </c>
      <c r="C186" s="655">
        <v>0</v>
      </c>
      <c r="D186" s="655"/>
      <c r="E186" s="902">
        <v>0</v>
      </c>
      <c r="F186" s="902">
        <v>0</v>
      </c>
      <c r="G186" s="1038"/>
      <c r="H186" s="1036"/>
      <c r="I186" s="1037" t="s">
        <v>2611</v>
      </c>
      <c r="J186" s="1037"/>
      <c r="K186" s="1037"/>
      <c r="L186" s="1037"/>
      <c r="M186" s="1037" t="s">
        <v>2611</v>
      </c>
      <c r="N186" s="1037" t="s">
        <v>2611</v>
      </c>
      <c r="O186" s="1037"/>
      <c r="P186" s="1037"/>
      <c r="Q186" s="1037"/>
      <c r="R186" s="1037"/>
      <c r="S186" s="1037"/>
      <c r="T186" s="1037" t="s">
        <v>2611</v>
      </c>
      <c r="U186" s="1037" t="s">
        <v>2611</v>
      </c>
      <c r="V186" s="1037" t="s">
        <v>2611</v>
      </c>
      <c r="W186" s="1037"/>
      <c r="X186" s="1037" t="s">
        <v>2611</v>
      </c>
      <c r="Y186" s="1037"/>
      <c r="Z186" s="656" t="s">
        <v>2136</v>
      </c>
      <c r="AA186" s="182" t="s">
        <v>2611</v>
      </c>
      <c r="AB186" s="182">
        <v>1</v>
      </c>
      <c r="AC186" s="182" t="s">
        <v>2611</v>
      </c>
    </row>
    <row r="187" spans="1:29" s="182" customFormat="1" x14ac:dyDescent="0.25">
      <c r="A187" s="655">
        <v>0</v>
      </c>
      <c r="B187" s="655">
        <v>0</v>
      </c>
      <c r="C187" s="655">
        <v>0</v>
      </c>
      <c r="D187" s="655"/>
      <c r="E187" s="902">
        <v>0</v>
      </c>
      <c r="F187" s="902">
        <v>0</v>
      </c>
      <c r="G187" s="1038"/>
      <c r="H187" s="1036"/>
      <c r="I187" s="1037" t="s">
        <v>2611</v>
      </c>
      <c r="J187" s="1037"/>
      <c r="K187" s="1037"/>
      <c r="L187" s="1037"/>
      <c r="M187" s="1037" t="s">
        <v>2611</v>
      </c>
      <c r="N187" s="1037" t="s">
        <v>2611</v>
      </c>
      <c r="O187" s="1037"/>
      <c r="P187" s="1037"/>
      <c r="Q187" s="1037"/>
      <c r="R187" s="1037"/>
      <c r="S187" s="1037"/>
      <c r="T187" s="1037" t="s">
        <v>2611</v>
      </c>
      <c r="U187" s="1037" t="s">
        <v>2611</v>
      </c>
      <c r="V187" s="1037" t="s">
        <v>2611</v>
      </c>
      <c r="W187" s="1037"/>
      <c r="X187" s="1037" t="s">
        <v>2611</v>
      </c>
      <c r="Y187" s="1037"/>
      <c r="Z187" s="656" t="s">
        <v>2136</v>
      </c>
      <c r="AA187" s="182" t="s">
        <v>2611</v>
      </c>
      <c r="AB187" s="182">
        <v>1</v>
      </c>
      <c r="AC187" s="182" t="s">
        <v>2611</v>
      </c>
    </row>
    <row r="188" spans="1:29" s="182" customFormat="1" x14ac:dyDescent="0.25">
      <c r="A188" s="655">
        <v>0</v>
      </c>
      <c r="B188" s="655">
        <v>0</v>
      </c>
      <c r="C188" s="655">
        <v>0</v>
      </c>
      <c r="D188" s="655"/>
      <c r="E188" s="902">
        <v>0</v>
      </c>
      <c r="F188" s="902">
        <v>0</v>
      </c>
      <c r="G188" s="1038"/>
      <c r="H188" s="1036"/>
      <c r="I188" s="1037" t="s">
        <v>2611</v>
      </c>
      <c r="J188" s="1037"/>
      <c r="K188" s="1037"/>
      <c r="L188" s="1037"/>
      <c r="M188" s="1037" t="s">
        <v>2611</v>
      </c>
      <c r="N188" s="1037" t="s">
        <v>2611</v>
      </c>
      <c r="O188" s="1037"/>
      <c r="P188" s="1037"/>
      <c r="Q188" s="1037"/>
      <c r="R188" s="1037"/>
      <c r="S188" s="1037"/>
      <c r="T188" s="1037" t="s">
        <v>2611</v>
      </c>
      <c r="U188" s="1037" t="s">
        <v>2611</v>
      </c>
      <c r="V188" s="1037" t="s">
        <v>2611</v>
      </c>
      <c r="W188" s="1037"/>
      <c r="X188" s="1037" t="s">
        <v>2611</v>
      </c>
      <c r="Y188" s="1037"/>
      <c r="Z188" s="656" t="s">
        <v>2136</v>
      </c>
      <c r="AA188" s="182" t="s">
        <v>2611</v>
      </c>
      <c r="AB188" s="182">
        <v>1</v>
      </c>
      <c r="AC188" s="182" t="s">
        <v>2611</v>
      </c>
    </row>
    <row r="189" spans="1:29" s="182" customFormat="1" x14ac:dyDescent="0.25">
      <c r="A189" s="655">
        <v>0</v>
      </c>
      <c r="B189" s="655">
        <v>0</v>
      </c>
      <c r="C189" s="655">
        <v>0</v>
      </c>
      <c r="D189" s="655"/>
      <c r="E189" s="902">
        <v>0</v>
      </c>
      <c r="F189" s="902">
        <v>0</v>
      </c>
      <c r="G189" s="1038"/>
      <c r="H189" s="1036"/>
      <c r="I189" s="1037" t="s">
        <v>2611</v>
      </c>
      <c r="J189" s="1037"/>
      <c r="K189" s="1037"/>
      <c r="L189" s="1037"/>
      <c r="M189" s="1037" t="s">
        <v>2611</v>
      </c>
      <c r="N189" s="1037" t="s">
        <v>2611</v>
      </c>
      <c r="O189" s="1037"/>
      <c r="P189" s="1037"/>
      <c r="Q189" s="1037"/>
      <c r="R189" s="1037"/>
      <c r="S189" s="1037"/>
      <c r="T189" s="1037" t="s">
        <v>2611</v>
      </c>
      <c r="U189" s="1037" t="s">
        <v>2611</v>
      </c>
      <c r="V189" s="1037" t="s">
        <v>2611</v>
      </c>
      <c r="W189" s="1037"/>
      <c r="X189" s="1037" t="s">
        <v>2611</v>
      </c>
      <c r="Y189" s="1037"/>
      <c r="Z189" s="656" t="s">
        <v>2136</v>
      </c>
      <c r="AA189" s="182" t="s">
        <v>2611</v>
      </c>
      <c r="AB189" s="182">
        <v>1</v>
      </c>
      <c r="AC189" s="182" t="s">
        <v>2611</v>
      </c>
    </row>
    <row r="190" spans="1:29" s="182" customFormat="1" x14ac:dyDescent="0.25">
      <c r="A190" s="655">
        <v>0</v>
      </c>
      <c r="B190" s="655">
        <v>0</v>
      </c>
      <c r="C190" s="655">
        <v>0</v>
      </c>
      <c r="D190" s="655"/>
      <c r="E190" s="902">
        <v>0</v>
      </c>
      <c r="F190" s="902">
        <v>0</v>
      </c>
      <c r="G190" s="1038"/>
      <c r="H190" s="1036"/>
      <c r="I190" s="1037" t="s">
        <v>2611</v>
      </c>
      <c r="J190" s="1037"/>
      <c r="K190" s="1037"/>
      <c r="L190" s="1037"/>
      <c r="M190" s="1037" t="s">
        <v>2611</v>
      </c>
      <c r="N190" s="1037" t="s">
        <v>2611</v>
      </c>
      <c r="O190" s="1037"/>
      <c r="P190" s="1037"/>
      <c r="Q190" s="1037"/>
      <c r="R190" s="1037"/>
      <c r="S190" s="1037"/>
      <c r="T190" s="1037" t="s">
        <v>2611</v>
      </c>
      <c r="U190" s="1037" t="s">
        <v>2611</v>
      </c>
      <c r="V190" s="1037" t="s">
        <v>2611</v>
      </c>
      <c r="W190" s="1037"/>
      <c r="X190" s="1037" t="s">
        <v>2611</v>
      </c>
      <c r="Y190" s="1037"/>
      <c r="Z190" s="656" t="s">
        <v>2136</v>
      </c>
      <c r="AA190" s="182" t="s">
        <v>2611</v>
      </c>
      <c r="AB190" s="182">
        <v>1</v>
      </c>
      <c r="AC190" s="182" t="s">
        <v>2611</v>
      </c>
    </row>
    <row r="191" spans="1:29" s="182" customFormat="1" x14ac:dyDescent="0.25">
      <c r="A191" s="655">
        <v>0</v>
      </c>
      <c r="B191" s="655">
        <v>0</v>
      </c>
      <c r="C191" s="655">
        <v>0</v>
      </c>
      <c r="D191" s="655"/>
      <c r="E191" s="902">
        <v>0</v>
      </c>
      <c r="F191" s="902">
        <v>0</v>
      </c>
      <c r="G191" s="1038"/>
      <c r="H191" s="1036"/>
      <c r="I191" s="1037" t="s">
        <v>2611</v>
      </c>
      <c r="J191" s="1037"/>
      <c r="K191" s="1037"/>
      <c r="L191" s="1037"/>
      <c r="M191" s="1037" t="s">
        <v>2611</v>
      </c>
      <c r="N191" s="1037" t="s">
        <v>2611</v>
      </c>
      <c r="O191" s="1037"/>
      <c r="P191" s="1037"/>
      <c r="Q191" s="1037"/>
      <c r="R191" s="1037"/>
      <c r="S191" s="1037"/>
      <c r="T191" s="1037" t="s">
        <v>2611</v>
      </c>
      <c r="U191" s="1037" t="s">
        <v>2611</v>
      </c>
      <c r="V191" s="1037" t="s">
        <v>2611</v>
      </c>
      <c r="W191" s="1037"/>
      <c r="X191" s="1037" t="s">
        <v>2611</v>
      </c>
      <c r="Y191" s="1037"/>
      <c r="Z191" s="656" t="s">
        <v>2136</v>
      </c>
      <c r="AA191" s="182" t="s">
        <v>2611</v>
      </c>
      <c r="AB191" s="182">
        <v>1</v>
      </c>
      <c r="AC191" s="182" t="s">
        <v>2611</v>
      </c>
    </row>
    <row r="192" spans="1:29" s="182" customFormat="1" x14ac:dyDescent="0.25">
      <c r="A192" s="655">
        <v>0</v>
      </c>
      <c r="B192" s="655">
        <v>0</v>
      </c>
      <c r="C192" s="655">
        <v>0</v>
      </c>
      <c r="D192" s="655"/>
      <c r="E192" s="902">
        <v>0</v>
      </c>
      <c r="F192" s="902">
        <v>0</v>
      </c>
      <c r="G192" s="1038"/>
      <c r="H192" s="1036"/>
      <c r="I192" s="1037" t="s">
        <v>2611</v>
      </c>
      <c r="J192" s="1037"/>
      <c r="K192" s="1037"/>
      <c r="L192" s="1037"/>
      <c r="M192" s="1037" t="s">
        <v>2611</v>
      </c>
      <c r="N192" s="1037" t="s">
        <v>2611</v>
      </c>
      <c r="O192" s="1037"/>
      <c r="P192" s="1037"/>
      <c r="Q192" s="1037"/>
      <c r="R192" s="1037"/>
      <c r="S192" s="1037"/>
      <c r="T192" s="1037" t="s">
        <v>2611</v>
      </c>
      <c r="U192" s="1037" t="s">
        <v>2611</v>
      </c>
      <c r="V192" s="1037" t="s">
        <v>2611</v>
      </c>
      <c r="W192" s="1037"/>
      <c r="X192" s="1037" t="s">
        <v>2611</v>
      </c>
      <c r="Y192" s="1037"/>
      <c r="Z192" s="656" t="s">
        <v>2136</v>
      </c>
      <c r="AA192" s="182" t="s">
        <v>2611</v>
      </c>
      <c r="AB192" s="182">
        <v>1</v>
      </c>
      <c r="AC192" s="182" t="s">
        <v>2611</v>
      </c>
    </row>
    <row r="193" spans="1:29" s="182" customFormat="1" x14ac:dyDescent="0.25">
      <c r="A193" s="655">
        <v>0</v>
      </c>
      <c r="B193" s="655">
        <v>0</v>
      </c>
      <c r="C193" s="655">
        <v>0</v>
      </c>
      <c r="D193" s="655"/>
      <c r="E193" s="902">
        <v>0</v>
      </c>
      <c r="F193" s="902">
        <v>0</v>
      </c>
      <c r="G193" s="1038"/>
      <c r="H193" s="1036"/>
      <c r="I193" s="1037" t="s">
        <v>2611</v>
      </c>
      <c r="J193" s="1037"/>
      <c r="K193" s="1037"/>
      <c r="L193" s="1037"/>
      <c r="M193" s="1037" t="s">
        <v>2611</v>
      </c>
      <c r="N193" s="1037" t="s">
        <v>2611</v>
      </c>
      <c r="O193" s="1037"/>
      <c r="P193" s="1037"/>
      <c r="Q193" s="1037"/>
      <c r="R193" s="1037"/>
      <c r="S193" s="1037"/>
      <c r="T193" s="1037" t="s">
        <v>2611</v>
      </c>
      <c r="U193" s="1037" t="s">
        <v>2611</v>
      </c>
      <c r="V193" s="1037" t="s">
        <v>2611</v>
      </c>
      <c r="W193" s="1037"/>
      <c r="X193" s="1037" t="s">
        <v>2611</v>
      </c>
      <c r="Y193" s="1037"/>
      <c r="Z193" s="656" t="s">
        <v>2136</v>
      </c>
      <c r="AA193" s="182" t="s">
        <v>2611</v>
      </c>
      <c r="AB193" s="182">
        <v>1</v>
      </c>
      <c r="AC193" s="182" t="s">
        <v>2611</v>
      </c>
    </row>
    <row r="194" spans="1:29" s="182" customFormat="1" x14ac:dyDescent="0.25">
      <c r="A194" s="655">
        <v>0</v>
      </c>
      <c r="B194" s="655">
        <v>0</v>
      </c>
      <c r="C194" s="655">
        <v>0</v>
      </c>
      <c r="D194" s="655"/>
      <c r="E194" s="902">
        <v>0</v>
      </c>
      <c r="F194" s="902">
        <v>0</v>
      </c>
      <c r="G194" s="1038"/>
      <c r="H194" s="1036"/>
      <c r="I194" s="1037" t="s">
        <v>2611</v>
      </c>
      <c r="J194" s="1037"/>
      <c r="K194" s="1037"/>
      <c r="L194" s="1037"/>
      <c r="M194" s="1037" t="s">
        <v>2611</v>
      </c>
      <c r="N194" s="1037" t="s">
        <v>2611</v>
      </c>
      <c r="O194" s="1037"/>
      <c r="P194" s="1037"/>
      <c r="Q194" s="1037"/>
      <c r="R194" s="1037"/>
      <c r="S194" s="1037"/>
      <c r="T194" s="1037" t="s">
        <v>2611</v>
      </c>
      <c r="U194" s="1037" t="s">
        <v>2611</v>
      </c>
      <c r="V194" s="1037" t="s">
        <v>2611</v>
      </c>
      <c r="W194" s="1037"/>
      <c r="X194" s="1037" t="s">
        <v>2611</v>
      </c>
      <c r="Y194" s="1037"/>
      <c r="Z194" s="656" t="s">
        <v>2136</v>
      </c>
      <c r="AA194" s="182" t="s">
        <v>2611</v>
      </c>
      <c r="AB194" s="182">
        <v>1</v>
      </c>
      <c r="AC194" s="182" t="s">
        <v>2611</v>
      </c>
    </row>
    <row r="195" spans="1:29" s="182" customFormat="1" x14ac:dyDescent="0.25">
      <c r="A195" s="655">
        <v>0</v>
      </c>
      <c r="B195" s="655">
        <v>0</v>
      </c>
      <c r="C195" s="655">
        <v>0</v>
      </c>
      <c r="D195" s="655"/>
      <c r="E195" s="902">
        <v>0</v>
      </c>
      <c r="F195" s="902">
        <v>0</v>
      </c>
      <c r="G195" s="1038"/>
      <c r="H195" s="1036"/>
      <c r="I195" s="1037" t="s">
        <v>2611</v>
      </c>
      <c r="J195" s="1037"/>
      <c r="K195" s="1037"/>
      <c r="L195" s="1037"/>
      <c r="M195" s="1037" t="s">
        <v>2611</v>
      </c>
      <c r="N195" s="1037" t="s">
        <v>2611</v>
      </c>
      <c r="O195" s="1037"/>
      <c r="P195" s="1037"/>
      <c r="Q195" s="1037"/>
      <c r="R195" s="1037"/>
      <c r="S195" s="1037"/>
      <c r="T195" s="1037" t="s">
        <v>2611</v>
      </c>
      <c r="U195" s="1037" t="s">
        <v>2611</v>
      </c>
      <c r="V195" s="1037" t="s">
        <v>2611</v>
      </c>
      <c r="W195" s="1037"/>
      <c r="X195" s="1037" t="s">
        <v>2611</v>
      </c>
      <c r="Y195" s="1037"/>
      <c r="Z195" s="656" t="s">
        <v>2136</v>
      </c>
      <c r="AA195" s="182" t="s">
        <v>2611</v>
      </c>
      <c r="AB195" s="182">
        <v>1</v>
      </c>
      <c r="AC195" s="182" t="s">
        <v>2611</v>
      </c>
    </row>
    <row r="196" spans="1:29" s="182" customFormat="1" x14ac:dyDescent="0.25">
      <c r="A196" s="655">
        <v>0</v>
      </c>
      <c r="B196" s="655">
        <v>0</v>
      </c>
      <c r="C196" s="655">
        <v>0</v>
      </c>
      <c r="D196" s="655"/>
      <c r="E196" s="902">
        <v>0</v>
      </c>
      <c r="F196" s="902">
        <v>0</v>
      </c>
      <c r="G196" s="1038"/>
      <c r="H196" s="1036"/>
      <c r="I196" s="1037" t="s">
        <v>2611</v>
      </c>
      <c r="J196" s="1037"/>
      <c r="K196" s="1037"/>
      <c r="L196" s="1037"/>
      <c r="M196" s="1037" t="s">
        <v>2611</v>
      </c>
      <c r="N196" s="1037" t="s">
        <v>2611</v>
      </c>
      <c r="O196" s="1037"/>
      <c r="P196" s="1037"/>
      <c r="Q196" s="1037"/>
      <c r="R196" s="1037"/>
      <c r="S196" s="1037"/>
      <c r="T196" s="1037" t="s">
        <v>2611</v>
      </c>
      <c r="U196" s="1037" t="s">
        <v>2611</v>
      </c>
      <c r="V196" s="1037" t="s">
        <v>2611</v>
      </c>
      <c r="W196" s="1037"/>
      <c r="X196" s="1037" t="s">
        <v>2611</v>
      </c>
      <c r="Y196" s="1037"/>
      <c r="Z196" s="656" t="s">
        <v>2136</v>
      </c>
      <c r="AA196" s="182" t="s">
        <v>2611</v>
      </c>
      <c r="AB196" s="182">
        <v>1</v>
      </c>
      <c r="AC196" s="182" t="s">
        <v>2611</v>
      </c>
    </row>
    <row r="197" spans="1:29" s="182" customFormat="1" x14ac:dyDescent="0.25">
      <c r="A197" s="655">
        <v>0</v>
      </c>
      <c r="B197" s="655">
        <v>0</v>
      </c>
      <c r="C197" s="655">
        <v>0</v>
      </c>
      <c r="D197" s="655"/>
      <c r="E197" s="902">
        <v>0</v>
      </c>
      <c r="F197" s="902">
        <v>0</v>
      </c>
      <c r="G197" s="1038"/>
      <c r="H197" s="1036"/>
      <c r="I197" s="1037" t="s">
        <v>2611</v>
      </c>
      <c r="J197" s="1037"/>
      <c r="K197" s="1037"/>
      <c r="L197" s="1037"/>
      <c r="M197" s="1037" t="s">
        <v>2611</v>
      </c>
      <c r="N197" s="1037" t="s">
        <v>2611</v>
      </c>
      <c r="O197" s="1037"/>
      <c r="P197" s="1037"/>
      <c r="Q197" s="1037"/>
      <c r="R197" s="1037"/>
      <c r="S197" s="1037"/>
      <c r="T197" s="1037" t="s">
        <v>2611</v>
      </c>
      <c r="U197" s="1037" t="s">
        <v>2611</v>
      </c>
      <c r="V197" s="1037" t="s">
        <v>2611</v>
      </c>
      <c r="W197" s="1037"/>
      <c r="X197" s="1037" t="s">
        <v>2611</v>
      </c>
      <c r="Y197" s="1037"/>
      <c r="Z197" s="656" t="s">
        <v>2136</v>
      </c>
      <c r="AA197" s="182" t="s">
        <v>2611</v>
      </c>
      <c r="AB197" s="182">
        <v>1</v>
      </c>
      <c r="AC197" s="182" t="s">
        <v>2611</v>
      </c>
    </row>
    <row r="198" spans="1:29" s="182" customFormat="1" x14ac:dyDescent="0.25">
      <c r="A198" s="655">
        <v>0</v>
      </c>
      <c r="B198" s="655">
        <v>0</v>
      </c>
      <c r="C198" s="655">
        <v>0</v>
      </c>
      <c r="D198" s="655"/>
      <c r="E198" s="902">
        <v>0</v>
      </c>
      <c r="F198" s="902">
        <v>0</v>
      </c>
      <c r="G198" s="1038"/>
      <c r="H198" s="1036"/>
      <c r="I198" s="1037" t="s">
        <v>2611</v>
      </c>
      <c r="J198" s="1037"/>
      <c r="K198" s="1037"/>
      <c r="L198" s="1037"/>
      <c r="M198" s="1037" t="s">
        <v>2611</v>
      </c>
      <c r="N198" s="1037" t="s">
        <v>2611</v>
      </c>
      <c r="O198" s="1037"/>
      <c r="P198" s="1037"/>
      <c r="Q198" s="1037"/>
      <c r="R198" s="1037"/>
      <c r="S198" s="1037"/>
      <c r="T198" s="1037" t="s">
        <v>2611</v>
      </c>
      <c r="U198" s="1037" t="s">
        <v>2611</v>
      </c>
      <c r="V198" s="1037" t="s">
        <v>2611</v>
      </c>
      <c r="W198" s="1037"/>
      <c r="X198" s="1037" t="s">
        <v>2611</v>
      </c>
      <c r="Y198" s="1037"/>
      <c r="Z198" s="656" t="s">
        <v>2136</v>
      </c>
      <c r="AA198" s="182" t="s">
        <v>2611</v>
      </c>
      <c r="AB198" s="182">
        <v>1</v>
      </c>
      <c r="AC198" s="182" t="s">
        <v>2611</v>
      </c>
    </row>
    <row r="199" spans="1:29" s="182" customFormat="1" x14ac:dyDescent="0.25">
      <c r="A199" s="655">
        <v>0</v>
      </c>
      <c r="B199" s="655">
        <v>0</v>
      </c>
      <c r="C199" s="655">
        <v>0</v>
      </c>
      <c r="D199" s="655"/>
      <c r="E199" s="902">
        <v>0</v>
      </c>
      <c r="F199" s="902">
        <v>0</v>
      </c>
      <c r="G199" s="1038"/>
      <c r="H199" s="1036"/>
      <c r="I199" s="1037" t="s">
        <v>2611</v>
      </c>
      <c r="J199" s="1037"/>
      <c r="K199" s="1037"/>
      <c r="L199" s="1037"/>
      <c r="M199" s="1037" t="s">
        <v>2611</v>
      </c>
      <c r="N199" s="1037" t="s">
        <v>2611</v>
      </c>
      <c r="O199" s="1037"/>
      <c r="P199" s="1037"/>
      <c r="Q199" s="1037"/>
      <c r="R199" s="1037"/>
      <c r="S199" s="1037"/>
      <c r="T199" s="1037" t="s">
        <v>2611</v>
      </c>
      <c r="U199" s="1037" t="s">
        <v>2611</v>
      </c>
      <c r="V199" s="1037" t="s">
        <v>2611</v>
      </c>
      <c r="W199" s="1037"/>
      <c r="X199" s="1037" t="s">
        <v>2611</v>
      </c>
      <c r="Y199" s="1037"/>
      <c r="Z199" s="656" t="s">
        <v>2136</v>
      </c>
      <c r="AA199" s="182" t="s">
        <v>2611</v>
      </c>
      <c r="AB199" s="182">
        <v>1</v>
      </c>
      <c r="AC199" s="182" t="s">
        <v>2611</v>
      </c>
    </row>
    <row r="200" spans="1:29" s="182" customFormat="1" x14ac:dyDescent="0.25">
      <c r="A200" s="655">
        <v>0</v>
      </c>
      <c r="B200" s="655">
        <v>0</v>
      </c>
      <c r="C200" s="655">
        <v>0</v>
      </c>
      <c r="D200" s="655"/>
      <c r="E200" s="902">
        <v>0</v>
      </c>
      <c r="F200" s="902">
        <v>0</v>
      </c>
      <c r="G200" s="1038"/>
      <c r="H200" s="1036"/>
      <c r="I200" s="1037" t="s">
        <v>2611</v>
      </c>
      <c r="J200" s="1037"/>
      <c r="K200" s="1037"/>
      <c r="L200" s="1037"/>
      <c r="M200" s="1037" t="s">
        <v>2611</v>
      </c>
      <c r="N200" s="1037" t="s">
        <v>2611</v>
      </c>
      <c r="O200" s="1037"/>
      <c r="P200" s="1037"/>
      <c r="Q200" s="1037"/>
      <c r="R200" s="1037"/>
      <c r="S200" s="1037"/>
      <c r="T200" s="1037" t="s">
        <v>2611</v>
      </c>
      <c r="U200" s="1037" t="s">
        <v>2611</v>
      </c>
      <c r="V200" s="1037" t="s">
        <v>2611</v>
      </c>
      <c r="W200" s="1037"/>
      <c r="X200" s="1037" t="s">
        <v>2611</v>
      </c>
      <c r="Y200" s="1037"/>
      <c r="Z200" s="656" t="s">
        <v>2136</v>
      </c>
      <c r="AA200" s="182" t="s">
        <v>2611</v>
      </c>
      <c r="AB200" s="182">
        <v>1</v>
      </c>
      <c r="AC200" s="182" t="s">
        <v>2611</v>
      </c>
    </row>
    <row r="201" spans="1:29" s="182" customFormat="1" x14ac:dyDescent="0.25">
      <c r="A201" s="655">
        <v>0</v>
      </c>
      <c r="B201" s="655">
        <v>0</v>
      </c>
      <c r="C201" s="655">
        <v>0</v>
      </c>
      <c r="D201" s="655"/>
      <c r="E201" s="902">
        <v>0</v>
      </c>
      <c r="F201" s="902">
        <v>0</v>
      </c>
      <c r="G201" s="1038"/>
      <c r="H201" s="1036"/>
      <c r="I201" s="1037" t="s">
        <v>2611</v>
      </c>
      <c r="J201" s="1037"/>
      <c r="K201" s="1037"/>
      <c r="L201" s="1037"/>
      <c r="M201" s="1037" t="s">
        <v>2611</v>
      </c>
      <c r="N201" s="1037" t="s">
        <v>2611</v>
      </c>
      <c r="O201" s="1037"/>
      <c r="P201" s="1037"/>
      <c r="Q201" s="1037"/>
      <c r="R201" s="1037"/>
      <c r="S201" s="1037"/>
      <c r="T201" s="1037" t="s">
        <v>2611</v>
      </c>
      <c r="U201" s="1037" t="s">
        <v>2611</v>
      </c>
      <c r="V201" s="1037" t="s">
        <v>2611</v>
      </c>
      <c r="W201" s="1037"/>
      <c r="X201" s="1037" t="s">
        <v>2611</v>
      </c>
      <c r="Y201" s="1037"/>
      <c r="Z201" s="656" t="s">
        <v>2136</v>
      </c>
      <c r="AA201" s="182" t="s">
        <v>2611</v>
      </c>
      <c r="AB201" s="182">
        <v>1</v>
      </c>
      <c r="AC201" s="182" t="s">
        <v>2611</v>
      </c>
    </row>
    <row r="202" spans="1:29" s="182" customFormat="1" x14ac:dyDescent="0.25">
      <c r="A202" s="655">
        <v>0</v>
      </c>
      <c r="B202" s="655">
        <v>0</v>
      </c>
      <c r="C202" s="655">
        <v>0</v>
      </c>
      <c r="D202" s="655"/>
      <c r="E202" s="902">
        <v>0</v>
      </c>
      <c r="F202" s="902">
        <v>0</v>
      </c>
      <c r="G202" s="1038"/>
      <c r="H202" s="1036"/>
      <c r="I202" s="1037" t="s">
        <v>2611</v>
      </c>
      <c r="J202" s="1037"/>
      <c r="K202" s="1037"/>
      <c r="L202" s="1037"/>
      <c r="M202" s="1037" t="s">
        <v>2611</v>
      </c>
      <c r="N202" s="1037" t="s">
        <v>2611</v>
      </c>
      <c r="O202" s="1037"/>
      <c r="P202" s="1037"/>
      <c r="Q202" s="1037"/>
      <c r="R202" s="1037"/>
      <c r="S202" s="1037"/>
      <c r="T202" s="1037" t="s">
        <v>2611</v>
      </c>
      <c r="U202" s="1037" t="s">
        <v>2611</v>
      </c>
      <c r="V202" s="1037" t="s">
        <v>2611</v>
      </c>
      <c r="W202" s="1037"/>
      <c r="X202" s="1037" t="s">
        <v>2611</v>
      </c>
      <c r="Y202" s="1037"/>
      <c r="Z202" s="656" t="s">
        <v>2136</v>
      </c>
      <c r="AA202" s="182" t="s">
        <v>2611</v>
      </c>
      <c r="AB202" s="182">
        <v>1</v>
      </c>
      <c r="AC202" s="182" t="s">
        <v>2611</v>
      </c>
    </row>
    <row r="203" spans="1:29" s="182" customFormat="1" x14ac:dyDescent="0.25">
      <c r="A203" s="655">
        <v>0</v>
      </c>
      <c r="B203" s="655">
        <v>0</v>
      </c>
      <c r="C203" s="655">
        <v>0</v>
      </c>
      <c r="D203" s="655"/>
      <c r="E203" s="902">
        <v>0</v>
      </c>
      <c r="F203" s="902">
        <v>0</v>
      </c>
      <c r="G203" s="1038"/>
      <c r="H203" s="1036"/>
      <c r="I203" s="1037" t="s">
        <v>2611</v>
      </c>
      <c r="J203" s="1037"/>
      <c r="K203" s="1037"/>
      <c r="L203" s="1037"/>
      <c r="M203" s="1037" t="s">
        <v>2611</v>
      </c>
      <c r="N203" s="1037" t="s">
        <v>2611</v>
      </c>
      <c r="O203" s="1037"/>
      <c r="P203" s="1037"/>
      <c r="Q203" s="1037"/>
      <c r="R203" s="1037"/>
      <c r="S203" s="1037"/>
      <c r="T203" s="1037" t="s">
        <v>2611</v>
      </c>
      <c r="U203" s="1037" t="s">
        <v>2611</v>
      </c>
      <c r="V203" s="1037" t="s">
        <v>2611</v>
      </c>
      <c r="W203" s="1037"/>
      <c r="X203" s="1037" t="s">
        <v>2611</v>
      </c>
      <c r="Y203" s="1037"/>
      <c r="Z203" s="656" t="s">
        <v>2136</v>
      </c>
      <c r="AA203" s="182" t="s">
        <v>2611</v>
      </c>
      <c r="AB203" s="182">
        <v>1</v>
      </c>
      <c r="AC203" s="182" t="s">
        <v>2611</v>
      </c>
    </row>
    <row r="204" spans="1:29" s="182" customFormat="1" x14ac:dyDescent="0.25">
      <c r="A204" s="655">
        <v>0</v>
      </c>
      <c r="B204" s="655">
        <v>0</v>
      </c>
      <c r="C204" s="655">
        <v>0</v>
      </c>
      <c r="D204" s="655"/>
      <c r="E204" s="902">
        <v>0</v>
      </c>
      <c r="F204" s="902">
        <v>0</v>
      </c>
      <c r="G204" s="1038"/>
      <c r="H204" s="1036"/>
      <c r="I204" s="1037" t="s">
        <v>2611</v>
      </c>
      <c r="J204" s="1037"/>
      <c r="K204" s="1037"/>
      <c r="L204" s="1037"/>
      <c r="M204" s="1037" t="s">
        <v>2611</v>
      </c>
      <c r="N204" s="1037" t="s">
        <v>2611</v>
      </c>
      <c r="O204" s="1037"/>
      <c r="P204" s="1037"/>
      <c r="Q204" s="1037"/>
      <c r="R204" s="1037"/>
      <c r="S204" s="1037"/>
      <c r="T204" s="1037" t="s">
        <v>2611</v>
      </c>
      <c r="U204" s="1037" t="s">
        <v>2611</v>
      </c>
      <c r="V204" s="1037" t="s">
        <v>2611</v>
      </c>
      <c r="W204" s="1037"/>
      <c r="X204" s="1037" t="s">
        <v>2611</v>
      </c>
      <c r="Y204" s="1037"/>
      <c r="Z204" s="656" t="s">
        <v>2136</v>
      </c>
      <c r="AA204" s="182" t="s">
        <v>2611</v>
      </c>
      <c r="AB204" s="182">
        <v>1</v>
      </c>
      <c r="AC204" s="182" t="s">
        <v>2611</v>
      </c>
    </row>
    <row r="205" spans="1:29" s="182" customFormat="1" x14ac:dyDescent="0.25">
      <c r="A205" s="655">
        <v>0</v>
      </c>
      <c r="B205" s="655">
        <v>0</v>
      </c>
      <c r="C205" s="655">
        <v>0</v>
      </c>
      <c r="D205" s="655"/>
      <c r="E205" s="902">
        <v>0</v>
      </c>
      <c r="F205" s="902">
        <v>0</v>
      </c>
      <c r="G205" s="1038"/>
      <c r="H205" s="1036"/>
      <c r="I205" s="1037" t="s">
        <v>2611</v>
      </c>
      <c r="J205" s="1037"/>
      <c r="K205" s="1037"/>
      <c r="L205" s="1037"/>
      <c r="M205" s="1037" t="s">
        <v>2611</v>
      </c>
      <c r="N205" s="1037" t="s">
        <v>2611</v>
      </c>
      <c r="O205" s="1037"/>
      <c r="P205" s="1037"/>
      <c r="Q205" s="1037"/>
      <c r="R205" s="1037"/>
      <c r="S205" s="1037"/>
      <c r="T205" s="1037" t="s">
        <v>2611</v>
      </c>
      <c r="U205" s="1037" t="s">
        <v>2611</v>
      </c>
      <c r="V205" s="1037" t="s">
        <v>2611</v>
      </c>
      <c r="W205" s="1037"/>
      <c r="X205" s="1037" t="s">
        <v>2611</v>
      </c>
      <c r="Y205" s="1037"/>
      <c r="Z205" s="656" t="s">
        <v>2136</v>
      </c>
      <c r="AA205" s="182" t="s">
        <v>2611</v>
      </c>
      <c r="AB205" s="182">
        <v>1</v>
      </c>
      <c r="AC205" s="182" t="s">
        <v>2611</v>
      </c>
    </row>
    <row r="206" spans="1:29" s="182" customFormat="1" x14ac:dyDescent="0.25">
      <c r="A206" s="655">
        <v>0</v>
      </c>
      <c r="B206" s="655">
        <v>0</v>
      </c>
      <c r="C206" s="655">
        <v>0</v>
      </c>
      <c r="D206" s="655"/>
      <c r="E206" s="902">
        <v>0</v>
      </c>
      <c r="F206" s="902">
        <v>0</v>
      </c>
      <c r="G206" s="1038"/>
      <c r="H206" s="1036"/>
      <c r="I206" s="1037" t="s">
        <v>2611</v>
      </c>
      <c r="J206" s="1037"/>
      <c r="K206" s="1037"/>
      <c r="L206" s="1037"/>
      <c r="M206" s="1037" t="s">
        <v>2611</v>
      </c>
      <c r="N206" s="1037" t="s">
        <v>2611</v>
      </c>
      <c r="O206" s="1037"/>
      <c r="P206" s="1037"/>
      <c r="Q206" s="1037"/>
      <c r="R206" s="1037"/>
      <c r="S206" s="1037"/>
      <c r="T206" s="1037" t="s">
        <v>2611</v>
      </c>
      <c r="U206" s="1037" t="s">
        <v>2611</v>
      </c>
      <c r="V206" s="1037" t="s">
        <v>2611</v>
      </c>
      <c r="W206" s="1037"/>
      <c r="X206" s="1037" t="s">
        <v>2611</v>
      </c>
      <c r="Y206" s="1037"/>
      <c r="Z206" s="656" t="s">
        <v>2136</v>
      </c>
      <c r="AA206" s="182" t="s">
        <v>2611</v>
      </c>
      <c r="AB206" s="182">
        <v>1</v>
      </c>
      <c r="AC206" s="182" t="s">
        <v>2611</v>
      </c>
    </row>
    <row r="207" spans="1:29" s="182" customFormat="1" x14ac:dyDescent="0.25">
      <c r="A207" s="655">
        <v>0</v>
      </c>
      <c r="B207" s="655">
        <v>0</v>
      </c>
      <c r="C207" s="655">
        <v>0</v>
      </c>
      <c r="D207" s="655"/>
      <c r="E207" s="902">
        <v>0</v>
      </c>
      <c r="F207" s="902">
        <v>0</v>
      </c>
      <c r="G207" s="1038"/>
      <c r="H207" s="1036"/>
      <c r="I207" s="1037" t="s">
        <v>2611</v>
      </c>
      <c r="J207" s="1037"/>
      <c r="K207" s="1037"/>
      <c r="L207" s="1037"/>
      <c r="M207" s="1037" t="s">
        <v>2611</v>
      </c>
      <c r="N207" s="1037" t="s">
        <v>2611</v>
      </c>
      <c r="O207" s="1037"/>
      <c r="P207" s="1037"/>
      <c r="Q207" s="1037"/>
      <c r="R207" s="1037"/>
      <c r="S207" s="1037"/>
      <c r="T207" s="1037" t="s">
        <v>2611</v>
      </c>
      <c r="U207" s="1037" t="s">
        <v>2611</v>
      </c>
      <c r="V207" s="1037" t="s">
        <v>2611</v>
      </c>
      <c r="W207" s="1037"/>
      <c r="X207" s="1037" t="s">
        <v>2611</v>
      </c>
      <c r="Y207" s="1037"/>
      <c r="Z207" s="656" t="s">
        <v>2136</v>
      </c>
      <c r="AA207" s="182" t="s">
        <v>2611</v>
      </c>
      <c r="AB207" s="182">
        <v>1</v>
      </c>
      <c r="AC207" s="182" t="s">
        <v>2611</v>
      </c>
    </row>
    <row r="208" spans="1:29" s="182" customFormat="1" x14ac:dyDescent="0.25">
      <c r="A208" s="655">
        <v>0</v>
      </c>
      <c r="B208" s="655">
        <v>0</v>
      </c>
      <c r="C208" s="655">
        <v>0</v>
      </c>
      <c r="D208" s="655"/>
      <c r="E208" s="902">
        <v>0</v>
      </c>
      <c r="F208" s="902">
        <v>0</v>
      </c>
      <c r="G208" s="1038"/>
      <c r="H208" s="1036"/>
      <c r="I208" s="1037" t="s">
        <v>2611</v>
      </c>
      <c r="J208" s="1037"/>
      <c r="K208" s="1037"/>
      <c r="L208" s="1037"/>
      <c r="M208" s="1037" t="s">
        <v>2611</v>
      </c>
      <c r="N208" s="1037" t="s">
        <v>2611</v>
      </c>
      <c r="O208" s="1037"/>
      <c r="P208" s="1037"/>
      <c r="Q208" s="1037"/>
      <c r="R208" s="1037"/>
      <c r="S208" s="1037"/>
      <c r="T208" s="1037" t="s">
        <v>2611</v>
      </c>
      <c r="U208" s="1037" t="s">
        <v>2611</v>
      </c>
      <c r="V208" s="1037" t="s">
        <v>2611</v>
      </c>
      <c r="W208" s="1037"/>
      <c r="X208" s="1037" t="s">
        <v>2611</v>
      </c>
      <c r="Y208" s="1037"/>
      <c r="Z208" s="656" t="s">
        <v>2136</v>
      </c>
      <c r="AA208" s="182" t="s">
        <v>2611</v>
      </c>
      <c r="AB208" s="182">
        <v>1</v>
      </c>
      <c r="AC208" s="182" t="s">
        <v>2611</v>
      </c>
    </row>
    <row r="209" spans="1:29" s="182" customFormat="1" x14ac:dyDescent="0.25">
      <c r="A209" s="655">
        <v>0</v>
      </c>
      <c r="B209" s="655">
        <v>0</v>
      </c>
      <c r="C209" s="655">
        <v>0</v>
      </c>
      <c r="D209" s="655"/>
      <c r="E209" s="902">
        <v>0</v>
      </c>
      <c r="F209" s="902">
        <v>0</v>
      </c>
      <c r="G209" s="1038"/>
      <c r="H209" s="1036"/>
      <c r="I209" s="1037" t="s">
        <v>2611</v>
      </c>
      <c r="J209" s="1037"/>
      <c r="K209" s="1037"/>
      <c r="L209" s="1037"/>
      <c r="M209" s="1037" t="s">
        <v>2611</v>
      </c>
      <c r="N209" s="1037" t="s">
        <v>2611</v>
      </c>
      <c r="O209" s="1037"/>
      <c r="P209" s="1037"/>
      <c r="Q209" s="1037"/>
      <c r="R209" s="1037"/>
      <c r="S209" s="1037"/>
      <c r="T209" s="1037" t="s">
        <v>2611</v>
      </c>
      <c r="U209" s="1037" t="s">
        <v>2611</v>
      </c>
      <c r="V209" s="1037" t="s">
        <v>2611</v>
      </c>
      <c r="W209" s="1037"/>
      <c r="X209" s="1037" t="s">
        <v>2611</v>
      </c>
      <c r="Y209" s="1037"/>
      <c r="Z209" s="656" t="s">
        <v>2136</v>
      </c>
      <c r="AA209" s="182" t="s">
        <v>2611</v>
      </c>
      <c r="AB209" s="182">
        <v>1</v>
      </c>
      <c r="AC209" s="182" t="s">
        <v>2611</v>
      </c>
    </row>
    <row r="210" spans="1:29" s="182" customFormat="1" x14ac:dyDescent="0.25">
      <c r="A210" s="655">
        <v>0</v>
      </c>
      <c r="B210" s="655">
        <v>0</v>
      </c>
      <c r="C210" s="655">
        <v>0</v>
      </c>
      <c r="D210" s="655"/>
      <c r="E210" s="902">
        <v>0</v>
      </c>
      <c r="F210" s="902">
        <v>0</v>
      </c>
      <c r="G210" s="1038"/>
      <c r="H210" s="1036"/>
      <c r="I210" s="1037" t="s">
        <v>2611</v>
      </c>
      <c r="J210" s="1037"/>
      <c r="K210" s="1037"/>
      <c r="L210" s="1037"/>
      <c r="M210" s="1037" t="s">
        <v>2611</v>
      </c>
      <c r="N210" s="1037" t="s">
        <v>2611</v>
      </c>
      <c r="O210" s="1037"/>
      <c r="P210" s="1037"/>
      <c r="Q210" s="1037"/>
      <c r="R210" s="1037"/>
      <c r="S210" s="1037"/>
      <c r="T210" s="1037" t="s">
        <v>2611</v>
      </c>
      <c r="U210" s="1037" t="s">
        <v>2611</v>
      </c>
      <c r="V210" s="1037" t="s">
        <v>2611</v>
      </c>
      <c r="W210" s="1037"/>
      <c r="X210" s="1037" t="s">
        <v>2611</v>
      </c>
      <c r="Y210" s="1037"/>
      <c r="Z210" s="656" t="s">
        <v>2136</v>
      </c>
      <c r="AA210" s="182" t="s">
        <v>2611</v>
      </c>
      <c r="AB210" s="182">
        <v>1</v>
      </c>
      <c r="AC210" s="182" t="s">
        <v>2611</v>
      </c>
    </row>
    <row r="211" spans="1:29" s="182" customFormat="1" x14ac:dyDescent="0.25">
      <c r="A211" s="655">
        <v>0</v>
      </c>
      <c r="B211" s="655">
        <v>0</v>
      </c>
      <c r="C211" s="655">
        <v>0</v>
      </c>
      <c r="D211" s="655"/>
      <c r="E211" s="902">
        <v>0</v>
      </c>
      <c r="F211" s="902">
        <v>0</v>
      </c>
      <c r="G211" s="1038"/>
      <c r="H211" s="1036"/>
      <c r="I211" s="1037" t="s">
        <v>2611</v>
      </c>
      <c r="J211" s="1037"/>
      <c r="K211" s="1037"/>
      <c r="L211" s="1037"/>
      <c r="M211" s="1037" t="s">
        <v>2611</v>
      </c>
      <c r="N211" s="1037" t="s">
        <v>2611</v>
      </c>
      <c r="O211" s="1037"/>
      <c r="P211" s="1037"/>
      <c r="Q211" s="1037"/>
      <c r="R211" s="1037"/>
      <c r="S211" s="1037"/>
      <c r="T211" s="1037" t="s">
        <v>2611</v>
      </c>
      <c r="U211" s="1037" t="s">
        <v>2611</v>
      </c>
      <c r="V211" s="1037" t="s">
        <v>2611</v>
      </c>
      <c r="W211" s="1037"/>
      <c r="X211" s="1037" t="s">
        <v>2611</v>
      </c>
      <c r="Y211" s="1037"/>
      <c r="Z211" s="656" t="s">
        <v>2136</v>
      </c>
      <c r="AA211" s="182" t="s">
        <v>2611</v>
      </c>
      <c r="AB211" s="182">
        <v>1</v>
      </c>
      <c r="AC211" s="182" t="s">
        <v>2611</v>
      </c>
    </row>
    <row r="212" spans="1:29" s="182" customFormat="1" x14ac:dyDescent="0.25">
      <c r="A212" s="655">
        <v>0</v>
      </c>
      <c r="B212" s="655">
        <v>0</v>
      </c>
      <c r="C212" s="655">
        <v>0</v>
      </c>
      <c r="D212" s="655"/>
      <c r="E212" s="902">
        <v>0</v>
      </c>
      <c r="F212" s="902">
        <v>0</v>
      </c>
      <c r="G212" s="1038"/>
      <c r="H212" s="1036"/>
      <c r="I212" s="1037" t="s">
        <v>2611</v>
      </c>
      <c r="J212" s="1037"/>
      <c r="K212" s="1037"/>
      <c r="L212" s="1037"/>
      <c r="M212" s="1037" t="s">
        <v>2611</v>
      </c>
      <c r="N212" s="1037" t="s">
        <v>2611</v>
      </c>
      <c r="O212" s="1037"/>
      <c r="P212" s="1037"/>
      <c r="Q212" s="1037"/>
      <c r="R212" s="1037"/>
      <c r="S212" s="1037"/>
      <c r="T212" s="1037" t="s">
        <v>2611</v>
      </c>
      <c r="U212" s="1037" t="s">
        <v>2611</v>
      </c>
      <c r="V212" s="1037" t="s">
        <v>2611</v>
      </c>
      <c r="W212" s="1037"/>
      <c r="X212" s="1037" t="s">
        <v>2611</v>
      </c>
      <c r="Y212" s="1037"/>
      <c r="Z212" s="656" t="s">
        <v>2136</v>
      </c>
      <c r="AA212" s="182" t="s">
        <v>2611</v>
      </c>
      <c r="AB212" s="182">
        <v>1</v>
      </c>
      <c r="AC212" s="182" t="s">
        <v>2611</v>
      </c>
    </row>
    <row r="213" spans="1:29" s="182" customFormat="1" x14ac:dyDescent="0.25">
      <c r="A213" s="655">
        <v>0</v>
      </c>
      <c r="B213" s="655">
        <v>0</v>
      </c>
      <c r="C213" s="655">
        <v>0</v>
      </c>
      <c r="D213" s="655"/>
      <c r="E213" s="902">
        <v>0</v>
      </c>
      <c r="F213" s="902">
        <v>0</v>
      </c>
      <c r="G213" s="1038"/>
      <c r="H213" s="1036"/>
      <c r="I213" s="1037" t="s">
        <v>2611</v>
      </c>
      <c r="J213" s="1037"/>
      <c r="K213" s="1037"/>
      <c r="L213" s="1037"/>
      <c r="M213" s="1037" t="s">
        <v>2611</v>
      </c>
      <c r="N213" s="1037" t="s">
        <v>2611</v>
      </c>
      <c r="O213" s="1037"/>
      <c r="P213" s="1037"/>
      <c r="Q213" s="1037"/>
      <c r="R213" s="1037"/>
      <c r="S213" s="1037"/>
      <c r="T213" s="1037" t="s">
        <v>2611</v>
      </c>
      <c r="U213" s="1037" t="s">
        <v>2611</v>
      </c>
      <c r="V213" s="1037" t="s">
        <v>2611</v>
      </c>
      <c r="W213" s="1037"/>
      <c r="X213" s="1037" t="s">
        <v>2611</v>
      </c>
      <c r="Y213" s="1037"/>
      <c r="Z213" s="656" t="s">
        <v>2136</v>
      </c>
      <c r="AA213" s="182" t="s">
        <v>2611</v>
      </c>
      <c r="AB213" s="182">
        <v>1</v>
      </c>
      <c r="AC213" s="182" t="s">
        <v>2611</v>
      </c>
    </row>
    <row r="214" spans="1:29" s="182" customFormat="1" x14ac:dyDescent="0.25">
      <c r="A214" s="655">
        <v>0</v>
      </c>
      <c r="B214" s="655">
        <v>0</v>
      </c>
      <c r="C214" s="655">
        <v>0</v>
      </c>
      <c r="D214" s="655"/>
      <c r="E214" s="902">
        <v>0</v>
      </c>
      <c r="F214" s="902">
        <v>0</v>
      </c>
      <c r="G214" s="1038"/>
      <c r="H214" s="1036"/>
      <c r="I214" s="1037" t="s">
        <v>2611</v>
      </c>
      <c r="J214" s="1037"/>
      <c r="K214" s="1037"/>
      <c r="L214" s="1037"/>
      <c r="M214" s="1037" t="s">
        <v>2611</v>
      </c>
      <c r="N214" s="1037" t="s">
        <v>2611</v>
      </c>
      <c r="O214" s="1037"/>
      <c r="P214" s="1037"/>
      <c r="Q214" s="1037"/>
      <c r="R214" s="1037"/>
      <c r="S214" s="1037"/>
      <c r="T214" s="1037" t="s">
        <v>2611</v>
      </c>
      <c r="U214" s="1037" t="s">
        <v>2611</v>
      </c>
      <c r="V214" s="1037" t="s">
        <v>2611</v>
      </c>
      <c r="W214" s="1037"/>
      <c r="X214" s="1037" t="s">
        <v>2611</v>
      </c>
      <c r="Y214" s="1037"/>
      <c r="Z214" s="656" t="s">
        <v>2136</v>
      </c>
      <c r="AA214" s="182" t="s">
        <v>2611</v>
      </c>
      <c r="AB214" s="182">
        <v>1</v>
      </c>
      <c r="AC214" s="182" t="s">
        <v>2611</v>
      </c>
    </row>
    <row r="215" spans="1:29" s="182" customFormat="1" x14ac:dyDescent="0.25">
      <c r="A215" s="655">
        <v>0</v>
      </c>
      <c r="B215" s="655">
        <v>0</v>
      </c>
      <c r="C215" s="655">
        <v>0</v>
      </c>
      <c r="D215" s="655"/>
      <c r="E215" s="902">
        <v>0</v>
      </c>
      <c r="F215" s="902">
        <v>0</v>
      </c>
      <c r="G215" s="1038"/>
      <c r="H215" s="1036"/>
      <c r="I215" s="1037" t="s">
        <v>2611</v>
      </c>
      <c r="J215" s="1037"/>
      <c r="K215" s="1037"/>
      <c r="L215" s="1037"/>
      <c r="M215" s="1037" t="s">
        <v>2611</v>
      </c>
      <c r="N215" s="1037" t="s">
        <v>2611</v>
      </c>
      <c r="O215" s="1037"/>
      <c r="P215" s="1037"/>
      <c r="Q215" s="1037"/>
      <c r="R215" s="1037"/>
      <c r="S215" s="1037"/>
      <c r="T215" s="1037" t="s">
        <v>2611</v>
      </c>
      <c r="U215" s="1037" t="s">
        <v>2611</v>
      </c>
      <c r="V215" s="1037" t="s">
        <v>2611</v>
      </c>
      <c r="W215" s="1037"/>
      <c r="X215" s="1037" t="s">
        <v>2611</v>
      </c>
      <c r="Y215" s="1037"/>
      <c r="Z215" s="656" t="s">
        <v>2136</v>
      </c>
      <c r="AA215" s="182" t="s">
        <v>2611</v>
      </c>
      <c r="AB215" s="182">
        <v>1</v>
      </c>
      <c r="AC215" s="182" t="s">
        <v>2611</v>
      </c>
    </row>
    <row r="216" spans="1:29" s="182" customFormat="1" x14ac:dyDescent="0.25">
      <c r="A216" s="655">
        <v>0</v>
      </c>
      <c r="B216" s="655">
        <v>0</v>
      </c>
      <c r="C216" s="655">
        <v>0</v>
      </c>
      <c r="D216" s="655"/>
      <c r="E216" s="902">
        <v>0</v>
      </c>
      <c r="F216" s="902">
        <v>0</v>
      </c>
      <c r="G216" s="1038"/>
      <c r="H216" s="1036"/>
      <c r="I216" s="1037" t="s">
        <v>2611</v>
      </c>
      <c r="J216" s="1037"/>
      <c r="K216" s="1037"/>
      <c r="L216" s="1037"/>
      <c r="M216" s="1037" t="s">
        <v>2611</v>
      </c>
      <c r="N216" s="1037" t="s">
        <v>2611</v>
      </c>
      <c r="O216" s="1037"/>
      <c r="P216" s="1037"/>
      <c r="Q216" s="1037"/>
      <c r="R216" s="1037"/>
      <c r="S216" s="1037"/>
      <c r="T216" s="1037" t="s">
        <v>2611</v>
      </c>
      <c r="U216" s="1037" t="s">
        <v>2611</v>
      </c>
      <c r="V216" s="1037" t="s">
        <v>2611</v>
      </c>
      <c r="W216" s="1037"/>
      <c r="X216" s="1037" t="s">
        <v>2611</v>
      </c>
      <c r="Y216" s="1037"/>
      <c r="Z216" s="656" t="s">
        <v>2136</v>
      </c>
      <c r="AA216" s="182" t="s">
        <v>2611</v>
      </c>
      <c r="AB216" s="182">
        <v>1</v>
      </c>
      <c r="AC216" s="182" t="s">
        <v>2611</v>
      </c>
    </row>
    <row r="217" spans="1:29" s="182" customFormat="1" x14ac:dyDescent="0.25">
      <c r="A217" s="655">
        <v>0</v>
      </c>
      <c r="B217" s="655">
        <v>0</v>
      </c>
      <c r="C217" s="655">
        <v>0</v>
      </c>
      <c r="D217" s="655"/>
      <c r="E217" s="902">
        <v>0</v>
      </c>
      <c r="F217" s="902">
        <v>0</v>
      </c>
      <c r="G217" s="1038"/>
      <c r="H217" s="1036"/>
      <c r="I217" s="1037" t="s">
        <v>2611</v>
      </c>
      <c r="J217" s="1037"/>
      <c r="K217" s="1037"/>
      <c r="L217" s="1037"/>
      <c r="M217" s="1037" t="s">
        <v>2611</v>
      </c>
      <c r="N217" s="1037" t="s">
        <v>2611</v>
      </c>
      <c r="O217" s="1037"/>
      <c r="P217" s="1037"/>
      <c r="Q217" s="1037"/>
      <c r="R217" s="1037"/>
      <c r="S217" s="1037"/>
      <c r="T217" s="1037" t="s">
        <v>2611</v>
      </c>
      <c r="U217" s="1037" t="s">
        <v>2611</v>
      </c>
      <c r="V217" s="1037" t="s">
        <v>2611</v>
      </c>
      <c r="W217" s="1037"/>
      <c r="X217" s="1037" t="s">
        <v>2611</v>
      </c>
      <c r="Y217" s="1037"/>
      <c r="Z217" s="656" t="s">
        <v>2136</v>
      </c>
      <c r="AA217" s="182" t="s">
        <v>2611</v>
      </c>
      <c r="AB217" s="182">
        <v>1</v>
      </c>
      <c r="AC217" s="182" t="s">
        <v>2611</v>
      </c>
    </row>
    <row r="218" spans="1:29" s="182" customFormat="1" x14ac:dyDescent="0.25">
      <c r="A218" s="655">
        <v>0</v>
      </c>
      <c r="B218" s="655">
        <v>0</v>
      </c>
      <c r="C218" s="655">
        <v>0</v>
      </c>
      <c r="D218" s="655"/>
      <c r="E218" s="902">
        <v>0</v>
      </c>
      <c r="F218" s="902">
        <v>0</v>
      </c>
      <c r="G218" s="1038"/>
      <c r="H218" s="1036"/>
      <c r="I218" s="1037" t="s">
        <v>2611</v>
      </c>
      <c r="J218" s="1037"/>
      <c r="K218" s="1037"/>
      <c r="L218" s="1037"/>
      <c r="M218" s="1037" t="s">
        <v>2611</v>
      </c>
      <c r="N218" s="1037" t="s">
        <v>2611</v>
      </c>
      <c r="O218" s="1037"/>
      <c r="P218" s="1037"/>
      <c r="Q218" s="1037"/>
      <c r="R218" s="1037"/>
      <c r="S218" s="1037"/>
      <c r="T218" s="1037" t="s">
        <v>2611</v>
      </c>
      <c r="U218" s="1037" t="s">
        <v>2611</v>
      </c>
      <c r="V218" s="1037" t="s">
        <v>2611</v>
      </c>
      <c r="W218" s="1037"/>
      <c r="X218" s="1037" t="s">
        <v>2611</v>
      </c>
      <c r="Y218" s="1037"/>
      <c r="Z218" s="656" t="s">
        <v>2136</v>
      </c>
      <c r="AA218" s="182" t="s">
        <v>2611</v>
      </c>
      <c r="AB218" s="182">
        <v>1</v>
      </c>
      <c r="AC218" s="182" t="s">
        <v>2611</v>
      </c>
    </row>
    <row r="219" spans="1:29" s="182" customFormat="1" x14ac:dyDescent="0.25">
      <c r="A219" s="655">
        <v>0</v>
      </c>
      <c r="B219" s="655">
        <v>0</v>
      </c>
      <c r="C219" s="655">
        <v>0</v>
      </c>
      <c r="D219" s="655"/>
      <c r="E219" s="902">
        <v>0</v>
      </c>
      <c r="F219" s="902">
        <v>0</v>
      </c>
      <c r="G219" s="1038"/>
      <c r="H219" s="1036"/>
      <c r="I219" s="1037" t="s">
        <v>2611</v>
      </c>
      <c r="J219" s="1037"/>
      <c r="K219" s="1037"/>
      <c r="L219" s="1037"/>
      <c r="M219" s="1037" t="s">
        <v>2611</v>
      </c>
      <c r="N219" s="1037" t="s">
        <v>2611</v>
      </c>
      <c r="O219" s="1037"/>
      <c r="P219" s="1037"/>
      <c r="Q219" s="1037"/>
      <c r="R219" s="1037"/>
      <c r="S219" s="1037"/>
      <c r="T219" s="1037" t="s">
        <v>2611</v>
      </c>
      <c r="U219" s="1037" t="s">
        <v>2611</v>
      </c>
      <c r="V219" s="1037" t="s">
        <v>2611</v>
      </c>
      <c r="W219" s="1037"/>
      <c r="X219" s="1037" t="s">
        <v>2611</v>
      </c>
      <c r="Y219" s="1037"/>
      <c r="Z219" s="656" t="s">
        <v>2136</v>
      </c>
      <c r="AA219" s="182" t="s">
        <v>2611</v>
      </c>
      <c r="AB219" s="182">
        <v>1</v>
      </c>
      <c r="AC219" s="182" t="s">
        <v>2611</v>
      </c>
    </row>
    <row r="220" spans="1:29" s="182" customFormat="1" x14ac:dyDescent="0.25">
      <c r="A220" s="655">
        <v>0</v>
      </c>
      <c r="B220" s="655">
        <v>0</v>
      </c>
      <c r="C220" s="655">
        <v>0</v>
      </c>
      <c r="D220" s="655"/>
      <c r="E220" s="902">
        <v>0</v>
      </c>
      <c r="F220" s="902">
        <v>0</v>
      </c>
      <c r="G220" s="1038"/>
      <c r="H220" s="1036"/>
      <c r="I220" s="1037" t="s">
        <v>2611</v>
      </c>
      <c r="J220" s="1037"/>
      <c r="K220" s="1037"/>
      <c r="L220" s="1037"/>
      <c r="M220" s="1037" t="s">
        <v>2611</v>
      </c>
      <c r="N220" s="1037" t="s">
        <v>2611</v>
      </c>
      <c r="O220" s="1037"/>
      <c r="P220" s="1037"/>
      <c r="Q220" s="1037"/>
      <c r="R220" s="1037"/>
      <c r="S220" s="1037"/>
      <c r="T220" s="1037" t="s">
        <v>2611</v>
      </c>
      <c r="U220" s="1037" t="s">
        <v>2611</v>
      </c>
      <c r="V220" s="1037" t="s">
        <v>2611</v>
      </c>
      <c r="W220" s="1037"/>
      <c r="X220" s="1037" t="s">
        <v>2611</v>
      </c>
      <c r="Y220" s="1037"/>
      <c r="Z220" s="656" t="s">
        <v>2136</v>
      </c>
      <c r="AA220" s="182" t="s">
        <v>2611</v>
      </c>
      <c r="AB220" s="182">
        <v>1</v>
      </c>
      <c r="AC220" s="182" t="s">
        <v>2611</v>
      </c>
    </row>
    <row r="221" spans="1:29" s="182" customFormat="1" x14ac:dyDescent="0.25">
      <c r="A221" s="655">
        <v>0</v>
      </c>
      <c r="B221" s="655">
        <v>0</v>
      </c>
      <c r="C221" s="655">
        <v>0</v>
      </c>
      <c r="D221" s="655"/>
      <c r="E221" s="902">
        <v>0</v>
      </c>
      <c r="F221" s="902">
        <v>0</v>
      </c>
      <c r="G221" s="1038"/>
      <c r="H221" s="1036"/>
      <c r="I221" s="1037" t="s">
        <v>2611</v>
      </c>
      <c r="J221" s="1037"/>
      <c r="K221" s="1037"/>
      <c r="L221" s="1037"/>
      <c r="M221" s="1037" t="s">
        <v>2611</v>
      </c>
      <c r="N221" s="1037" t="s">
        <v>2611</v>
      </c>
      <c r="O221" s="1037"/>
      <c r="P221" s="1037"/>
      <c r="Q221" s="1037"/>
      <c r="R221" s="1037"/>
      <c r="S221" s="1037"/>
      <c r="T221" s="1037" t="s">
        <v>2611</v>
      </c>
      <c r="U221" s="1037" t="s">
        <v>2611</v>
      </c>
      <c r="V221" s="1037" t="s">
        <v>2611</v>
      </c>
      <c r="W221" s="1037"/>
      <c r="X221" s="1037" t="s">
        <v>2611</v>
      </c>
      <c r="Y221" s="1037"/>
      <c r="Z221" s="656" t="s">
        <v>2136</v>
      </c>
      <c r="AA221" s="182" t="s">
        <v>2611</v>
      </c>
      <c r="AB221" s="182">
        <v>1</v>
      </c>
      <c r="AC221" s="182" t="s">
        <v>2611</v>
      </c>
    </row>
    <row r="222" spans="1:29" s="182" customFormat="1" x14ac:dyDescent="0.25">
      <c r="A222" s="655">
        <v>0</v>
      </c>
      <c r="B222" s="655">
        <v>0</v>
      </c>
      <c r="C222" s="655">
        <v>0</v>
      </c>
      <c r="D222" s="655"/>
      <c r="E222" s="902">
        <v>0</v>
      </c>
      <c r="F222" s="902">
        <v>0</v>
      </c>
      <c r="G222" s="1038"/>
      <c r="H222" s="1036"/>
      <c r="I222" s="1037" t="s">
        <v>2611</v>
      </c>
      <c r="J222" s="1037"/>
      <c r="K222" s="1037"/>
      <c r="L222" s="1037"/>
      <c r="M222" s="1037" t="s">
        <v>2611</v>
      </c>
      <c r="N222" s="1037" t="s">
        <v>2611</v>
      </c>
      <c r="O222" s="1037"/>
      <c r="P222" s="1037"/>
      <c r="Q222" s="1037"/>
      <c r="R222" s="1037"/>
      <c r="S222" s="1037"/>
      <c r="T222" s="1037" t="s">
        <v>2611</v>
      </c>
      <c r="U222" s="1037" t="s">
        <v>2611</v>
      </c>
      <c r="V222" s="1037" t="s">
        <v>2611</v>
      </c>
      <c r="W222" s="1037"/>
      <c r="X222" s="1037" t="s">
        <v>2611</v>
      </c>
      <c r="Y222" s="1037"/>
      <c r="Z222" s="656" t="s">
        <v>2136</v>
      </c>
      <c r="AA222" s="182" t="s">
        <v>2611</v>
      </c>
      <c r="AB222" s="182">
        <v>1</v>
      </c>
      <c r="AC222" s="182" t="s">
        <v>2611</v>
      </c>
    </row>
    <row r="223" spans="1:29" s="182" customFormat="1" x14ac:dyDescent="0.25">
      <c r="A223" s="655">
        <v>0</v>
      </c>
      <c r="B223" s="655">
        <v>0</v>
      </c>
      <c r="C223" s="655">
        <v>0</v>
      </c>
      <c r="D223" s="655"/>
      <c r="E223" s="902">
        <v>0</v>
      </c>
      <c r="F223" s="902">
        <v>0</v>
      </c>
      <c r="G223" s="1038"/>
      <c r="H223" s="1036"/>
      <c r="I223" s="1037" t="s">
        <v>2611</v>
      </c>
      <c r="J223" s="1037"/>
      <c r="K223" s="1037"/>
      <c r="L223" s="1037"/>
      <c r="M223" s="1037" t="s">
        <v>2611</v>
      </c>
      <c r="N223" s="1037" t="s">
        <v>2611</v>
      </c>
      <c r="O223" s="1037"/>
      <c r="P223" s="1037"/>
      <c r="Q223" s="1037"/>
      <c r="R223" s="1037"/>
      <c r="S223" s="1037"/>
      <c r="T223" s="1037" t="s">
        <v>2611</v>
      </c>
      <c r="U223" s="1037" t="s">
        <v>2611</v>
      </c>
      <c r="V223" s="1037" t="s">
        <v>2611</v>
      </c>
      <c r="W223" s="1037"/>
      <c r="X223" s="1037" t="s">
        <v>2611</v>
      </c>
      <c r="Y223" s="1037"/>
      <c r="Z223" s="656" t="s">
        <v>2136</v>
      </c>
      <c r="AA223" s="182" t="s">
        <v>2611</v>
      </c>
      <c r="AB223" s="182">
        <v>1</v>
      </c>
      <c r="AC223" s="182" t="s">
        <v>2611</v>
      </c>
    </row>
    <row r="224" spans="1:29" s="182" customFormat="1" x14ac:dyDescent="0.25">
      <c r="A224" s="655">
        <v>0</v>
      </c>
      <c r="B224" s="655">
        <v>0</v>
      </c>
      <c r="C224" s="655">
        <v>0</v>
      </c>
      <c r="D224" s="655"/>
      <c r="E224" s="902">
        <v>0</v>
      </c>
      <c r="F224" s="902">
        <v>0</v>
      </c>
      <c r="G224" s="1038"/>
      <c r="H224" s="1036"/>
      <c r="I224" s="1037" t="s">
        <v>2611</v>
      </c>
      <c r="J224" s="1037"/>
      <c r="K224" s="1037"/>
      <c r="L224" s="1037"/>
      <c r="M224" s="1037" t="s">
        <v>2611</v>
      </c>
      <c r="N224" s="1037" t="s">
        <v>2611</v>
      </c>
      <c r="O224" s="1037"/>
      <c r="P224" s="1037"/>
      <c r="Q224" s="1037"/>
      <c r="R224" s="1037"/>
      <c r="S224" s="1037"/>
      <c r="T224" s="1037" t="s">
        <v>2611</v>
      </c>
      <c r="U224" s="1037" t="s">
        <v>2611</v>
      </c>
      <c r="V224" s="1037" t="s">
        <v>2611</v>
      </c>
      <c r="W224" s="1037"/>
      <c r="X224" s="1037" t="s">
        <v>2611</v>
      </c>
      <c r="Y224" s="1037"/>
      <c r="Z224" s="656" t="s">
        <v>2136</v>
      </c>
      <c r="AA224" s="182" t="s">
        <v>2611</v>
      </c>
      <c r="AB224" s="182">
        <v>1</v>
      </c>
      <c r="AC224" s="182" t="s">
        <v>2611</v>
      </c>
    </row>
    <row r="225" spans="1:29" s="182" customFormat="1" x14ac:dyDescent="0.25">
      <c r="A225" s="655">
        <v>0</v>
      </c>
      <c r="B225" s="655">
        <v>0</v>
      </c>
      <c r="C225" s="655">
        <v>0</v>
      </c>
      <c r="D225" s="655"/>
      <c r="E225" s="902">
        <v>0</v>
      </c>
      <c r="F225" s="902">
        <v>0</v>
      </c>
      <c r="G225" s="1038"/>
      <c r="H225" s="1036"/>
      <c r="I225" s="1037" t="s">
        <v>2611</v>
      </c>
      <c r="J225" s="1037"/>
      <c r="K225" s="1037"/>
      <c r="L225" s="1037"/>
      <c r="M225" s="1037" t="s">
        <v>2611</v>
      </c>
      <c r="N225" s="1037" t="s">
        <v>2611</v>
      </c>
      <c r="O225" s="1037"/>
      <c r="P225" s="1037"/>
      <c r="Q225" s="1037"/>
      <c r="R225" s="1037"/>
      <c r="S225" s="1037"/>
      <c r="T225" s="1037" t="s">
        <v>2611</v>
      </c>
      <c r="U225" s="1037" t="s">
        <v>2611</v>
      </c>
      <c r="V225" s="1037" t="s">
        <v>2611</v>
      </c>
      <c r="W225" s="1037"/>
      <c r="X225" s="1037" t="s">
        <v>2611</v>
      </c>
      <c r="Y225" s="1037"/>
      <c r="Z225" s="656" t="s">
        <v>2136</v>
      </c>
      <c r="AA225" s="182" t="s">
        <v>2611</v>
      </c>
      <c r="AB225" s="182">
        <v>1</v>
      </c>
      <c r="AC225" s="182" t="s">
        <v>2611</v>
      </c>
    </row>
    <row r="226" spans="1:29" s="182" customFormat="1" x14ac:dyDescent="0.25">
      <c r="A226" s="655">
        <v>0</v>
      </c>
      <c r="B226" s="655">
        <v>0</v>
      </c>
      <c r="C226" s="655">
        <v>0</v>
      </c>
      <c r="D226" s="655"/>
      <c r="E226" s="902">
        <v>0</v>
      </c>
      <c r="F226" s="902">
        <v>0</v>
      </c>
      <c r="G226" s="1038"/>
      <c r="H226" s="1036"/>
      <c r="I226" s="1037" t="s">
        <v>2611</v>
      </c>
      <c r="J226" s="1037"/>
      <c r="K226" s="1037"/>
      <c r="L226" s="1037"/>
      <c r="M226" s="1037" t="s">
        <v>2611</v>
      </c>
      <c r="N226" s="1037" t="s">
        <v>2611</v>
      </c>
      <c r="O226" s="1037"/>
      <c r="P226" s="1037"/>
      <c r="Q226" s="1037"/>
      <c r="R226" s="1037"/>
      <c r="S226" s="1037"/>
      <c r="T226" s="1037" t="s">
        <v>2611</v>
      </c>
      <c r="U226" s="1037" t="s">
        <v>2611</v>
      </c>
      <c r="V226" s="1037" t="s">
        <v>2611</v>
      </c>
      <c r="W226" s="1037"/>
      <c r="X226" s="1037" t="s">
        <v>2611</v>
      </c>
      <c r="Y226" s="1037"/>
      <c r="Z226" s="656" t="s">
        <v>2136</v>
      </c>
      <c r="AA226" s="182" t="s">
        <v>2611</v>
      </c>
      <c r="AB226" s="182">
        <v>1</v>
      </c>
      <c r="AC226" s="182" t="s">
        <v>2611</v>
      </c>
    </row>
    <row r="227" spans="1:29" s="182" customFormat="1" x14ac:dyDescent="0.25">
      <c r="A227" s="655">
        <v>0</v>
      </c>
      <c r="B227" s="655">
        <v>0</v>
      </c>
      <c r="C227" s="655">
        <v>0</v>
      </c>
      <c r="D227" s="655"/>
      <c r="E227" s="902">
        <v>0</v>
      </c>
      <c r="F227" s="902">
        <v>0</v>
      </c>
      <c r="G227" s="1038"/>
      <c r="H227" s="1036"/>
      <c r="I227" s="1037" t="s">
        <v>2611</v>
      </c>
      <c r="J227" s="1037"/>
      <c r="K227" s="1037"/>
      <c r="L227" s="1037"/>
      <c r="M227" s="1037" t="s">
        <v>2611</v>
      </c>
      <c r="N227" s="1037" t="s">
        <v>2611</v>
      </c>
      <c r="O227" s="1037"/>
      <c r="P227" s="1037"/>
      <c r="Q227" s="1037"/>
      <c r="R227" s="1037"/>
      <c r="S227" s="1037"/>
      <c r="T227" s="1037" t="s">
        <v>2611</v>
      </c>
      <c r="U227" s="1037" t="s">
        <v>2611</v>
      </c>
      <c r="V227" s="1037" t="s">
        <v>2611</v>
      </c>
      <c r="W227" s="1037"/>
      <c r="X227" s="1037" t="s">
        <v>2611</v>
      </c>
      <c r="Y227" s="1037"/>
      <c r="Z227" s="656" t="s">
        <v>2136</v>
      </c>
      <c r="AA227" s="182" t="s">
        <v>2611</v>
      </c>
      <c r="AB227" s="182">
        <v>1</v>
      </c>
      <c r="AC227" s="182" t="s">
        <v>2611</v>
      </c>
    </row>
    <row r="228" spans="1:29" s="182" customFormat="1" x14ac:dyDescent="0.25">
      <c r="A228" s="655">
        <v>0</v>
      </c>
      <c r="B228" s="655">
        <v>0</v>
      </c>
      <c r="C228" s="655">
        <v>0</v>
      </c>
      <c r="D228" s="655"/>
      <c r="E228" s="902">
        <v>0</v>
      </c>
      <c r="F228" s="902">
        <v>0</v>
      </c>
      <c r="G228" s="1038"/>
      <c r="H228" s="1036"/>
      <c r="I228" s="1037" t="s">
        <v>2611</v>
      </c>
      <c r="J228" s="1037"/>
      <c r="K228" s="1037"/>
      <c r="L228" s="1037"/>
      <c r="M228" s="1037" t="s">
        <v>2611</v>
      </c>
      <c r="N228" s="1037" t="s">
        <v>2611</v>
      </c>
      <c r="O228" s="1037"/>
      <c r="P228" s="1037"/>
      <c r="Q228" s="1037"/>
      <c r="R228" s="1037"/>
      <c r="S228" s="1037"/>
      <c r="T228" s="1037" t="s">
        <v>2611</v>
      </c>
      <c r="U228" s="1037" t="s">
        <v>2611</v>
      </c>
      <c r="V228" s="1037" t="s">
        <v>2611</v>
      </c>
      <c r="W228" s="1037"/>
      <c r="X228" s="1037" t="s">
        <v>2611</v>
      </c>
      <c r="Y228" s="1037"/>
      <c r="Z228" s="656" t="s">
        <v>2136</v>
      </c>
      <c r="AA228" s="182" t="s">
        <v>2611</v>
      </c>
      <c r="AB228" s="182">
        <v>1</v>
      </c>
      <c r="AC228" s="182" t="s">
        <v>2611</v>
      </c>
    </row>
    <row r="229" spans="1:29" s="182" customFormat="1" x14ac:dyDescent="0.25">
      <c r="A229" s="655">
        <v>0</v>
      </c>
      <c r="B229" s="655">
        <v>0</v>
      </c>
      <c r="C229" s="655">
        <v>0</v>
      </c>
      <c r="D229" s="655"/>
      <c r="E229" s="902">
        <v>0</v>
      </c>
      <c r="F229" s="902">
        <v>0</v>
      </c>
      <c r="G229" s="1038"/>
      <c r="H229" s="1036"/>
      <c r="I229" s="1037" t="s">
        <v>2611</v>
      </c>
      <c r="J229" s="1037"/>
      <c r="K229" s="1037"/>
      <c r="L229" s="1037"/>
      <c r="M229" s="1037" t="s">
        <v>2611</v>
      </c>
      <c r="N229" s="1037" t="s">
        <v>2611</v>
      </c>
      <c r="O229" s="1037"/>
      <c r="P229" s="1037"/>
      <c r="Q229" s="1037"/>
      <c r="R229" s="1037"/>
      <c r="S229" s="1037"/>
      <c r="T229" s="1037" t="s">
        <v>2611</v>
      </c>
      <c r="U229" s="1037" t="s">
        <v>2611</v>
      </c>
      <c r="V229" s="1037" t="s">
        <v>2611</v>
      </c>
      <c r="W229" s="1037"/>
      <c r="X229" s="1037" t="s">
        <v>2611</v>
      </c>
      <c r="Y229" s="1037"/>
      <c r="Z229" s="656" t="s">
        <v>2136</v>
      </c>
      <c r="AA229" s="182" t="s">
        <v>2611</v>
      </c>
      <c r="AB229" s="182">
        <v>1</v>
      </c>
      <c r="AC229" s="182" t="s">
        <v>2611</v>
      </c>
    </row>
    <row r="230" spans="1:29" s="182" customFormat="1" x14ac:dyDescent="0.25">
      <c r="A230" s="655">
        <v>0</v>
      </c>
      <c r="B230" s="655">
        <v>0</v>
      </c>
      <c r="C230" s="655">
        <v>0</v>
      </c>
      <c r="D230" s="655"/>
      <c r="E230" s="902">
        <v>0</v>
      </c>
      <c r="F230" s="902">
        <v>0</v>
      </c>
      <c r="G230" s="1038"/>
      <c r="H230" s="1036"/>
      <c r="I230" s="1037" t="s">
        <v>2611</v>
      </c>
      <c r="J230" s="1037"/>
      <c r="K230" s="1037"/>
      <c r="L230" s="1037"/>
      <c r="M230" s="1037" t="s">
        <v>2611</v>
      </c>
      <c r="N230" s="1037" t="s">
        <v>2611</v>
      </c>
      <c r="O230" s="1037"/>
      <c r="P230" s="1037"/>
      <c r="Q230" s="1037"/>
      <c r="R230" s="1037"/>
      <c r="S230" s="1037"/>
      <c r="T230" s="1037" t="s">
        <v>2611</v>
      </c>
      <c r="U230" s="1037" t="s">
        <v>2611</v>
      </c>
      <c r="V230" s="1037" t="s">
        <v>2611</v>
      </c>
      <c r="W230" s="1037"/>
      <c r="X230" s="1037" t="s">
        <v>2611</v>
      </c>
      <c r="Y230" s="1037"/>
      <c r="Z230" s="656" t="s">
        <v>2136</v>
      </c>
      <c r="AA230" s="182" t="s">
        <v>2611</v>
      </c>
      <c r="AB230" s="182">
        <v>1</v>
      </c>
      <c r="AC230" s="182" t="s">
        <v>2611</v>
      </c>
    </row>
    <row r="231" spans="1:29" s="182" customFormat="1" x14ac:dyDescent="0.25">
      <c r="A231" s="655">
        <v>0</v>
      </c>
      <c r="B231" s="655">
        <v>0</v>
      </c>
      <c r="C231" s="655">
        <v>0</v>
      </c>
      <c r="D231" s="655"/>
      <c r="E231" s="902">
        <v>0</v>
      </c>
      <c r="F231" s="902">
        <v>0</v>
      </c>
      <c r="G231" s="1038"/>
      <c r="H231" s="1036"/>
      <c r="I231" s="1037" t="s">
        <v>2611</v>
      </c>
      <c r="J231" s="1037"/>
      <c r="K231" s="1037"/>
      <c r="L231" s="1037"/>
      <c r="M231" s="1037" t="s">
        <v>2611</v>
      </c>
      <c r="N231" s="1037" t="s">
        <v>2611</v>
      </c>
      <c r="O231" s="1037"/>
      <c r="P231" s="1037"/>
      <c r="Q231" s="1037"/>
      <c r="R231" s="1037"/>
      <c r="S231" s="1037"/>
      <c r="T231" s="1037" t="s">
        <v>2611</v>
      </c>
      <c r="U231" s="1037" t="s">
        <v>2611</v>
      </c>
      <c r="V231" s="1037" t="s">
        <v>2611</v>
      </c>
      <c r="W231" s="1037"/>
      <c r="X231" s="1037" t="s">
        <v>2611</v>
      </c>
      <c r="Y231" s="1037"/>
      <c r="Z231" s="656" t="s">
        <v>2136</v>
      </c>
      <c r="AA231" s="182" t="s">
        <v>2611</v>
      </c>
      <c r="AB231" s="182">
        <v>1</v>
      </c>
      <c r="AC231" s="182" t="s">
        <v>2611</v>
      </c>
    </row>
    <row r="232" spans="1:29" s="182" customFormat="1" x14ac:dyDescent="0.25">
      <c r="A232" s="655">
        <v>0</v>
      </c>
      <c r="B232" s="655">
        <v>0</v>
      </c>
      <c r="C232" s="655">
        <v>0</v>
      </c>
      <c r="D232" s="655"/>
      <c r="E232" s="902">
        <v>0</v>
      </c>
      <c r="F232" s="902">
        <v>0</v>
      </c>
      <c r="G232" s="1038"/>
      <c r="H232" s="1036"/>
      <c r="I232" s="1037" t="s">
        <v>2611</v>
      </c>
      <c r="J232" s="1037"/>
      <c r="K232" s="1037"/>
      <c r="L232" s="1037"/>
      <c r="M232" s="1037" t="s">
        <v>2611</v>
      </c>
      <c r="N232" s="1037" t="s">
        <v>2611</v>
      </c>
      <c r="O232" s="1037"/>
      <c r="P232" s="1037"/>
      <c r="Q232" s="1037"/>
      <c r="R232" s="1037"/>
      <c r="S232" s="1037"/>
      <c r="T232" s="1037" t="s">
        <v>2611</v>
      </c>
      <c r="U232" s="1037" t="s">
        <v>2611</v>
      </c>
      <c r="V232" s="1037" t="s">
        <v>2611</v>
      </c>
      <c r="W232" s="1037"/>
      <c r="X232" s="1037" t="s">
        <v>2611</v>
      </c>
      <c r="Y232" s="1037"/>
      <c r="Z232" s="656" t="s">
        <v>2136</v>
      </c>
      <c r="AA232" s="182" t="s">
        <v>2611</v>
      </c>
      <c r="AB232" s="182">
        <v>1</v>
      </c>
      <c r="AC232" s="182" t="s">
        <v>2611</v>
      </c>
    </row>
    <row r="233" spans="1:29" s="182" customFormat="1" x14ac:dyDescent="0.25">
      <c r="A233" s="655">
        <v>0</v>
      </c>
      <c r="B233" s="655">
        <v>0</v>
      </c>
      <c r="C233" s="655">
        <v>0</v>
      </c>
      <c r="D233" s="655"/>
      <c r="E233" s="902">
        <v>0</v>
      </c>
      <c r="F233" s="902">
        <v>0</v>
      </c>
      <c r="G233" s="1038"/>
      <c r="H233" s="1036"/>
      <c r="I233" s="1037" t="s">
        <v>2611</v>
      </c>
      <c r="J233" s="1037"/>
      <c r="K233" s="1037"/>
      <c r="L233" s="1037"/>
      <c r="M233" s="1037" t="s">
        <v>2611</v>
      </c>
      <c r="N233" s="1037" t="s">
        <v>2611</v>
      </c>
      <c r="O233" s="1037"/>
      <c r="P233" s="1037"/>
      <c r="Q233" s="1037"/>
      <c r="R233" s="1037"/>
      <c r="S233" s="1037"/>
      <c r="T233" s="1037" t="s">
        <v>2611</v>
      </c>
      <c r="U233" s="1037" t="s">
        <v>2611</v>
      </c>
      <c r="V233" s="1037" t="s">
        <v>2611</v>
      </c>
      <c r="W233" s="1037"/>
      <c r="X233" s="1037" t="s">
        <v>2611</v>
      </c>
      <c r="Y233" s="1037"/>
      <c r="Z233" s="656" t="s">
        <v>2136</v>
      </c>
      <c r="AA233" s="182" t="s">
        <v>2611</v>
      </c>
      <c r="AB233" s="182">
        <v>1</v>
      </c>
      <c r="AC233" s="182" t="s">
        <v>2611</v>
      </c>
    </row>
    <row r="234" spans="1:29" s="182" customFormat="1" x14ac:dyDescent="0.25">
      <c r="A234" s="655">
        <v>0</v>
      </c>
      <c r="B234" s="655">
        <v>0</v>
      </c>
      <c r="C234" s="655">
        <v>0</v>
      </c>
      <c r="D234" s="655"/>
      <c r="E234" s="902">
        <v>0</v>
      </c>
      <c r="F234" s="902">
        <v>0</v>
      </c>
      <c r="G234" s="1038"/>
      <c r="H234" s="1036"/>
      <c r="I234" s="1037" t="s">
        <v>2611</v>
      </c>
      <c r="J234" s="1037"/>
      <c r="K234" s="1037"/>
      <c r="L234" s="1037"/>
      <c r="M234" s="1037" t="s">
        <v>2611</v>
      </c>
      <c r="N234" s="1037" t="s">
        <v>2611</v>
      </c>
      <c r="O234" s="1037"/>
      <c r="P234" s="1037"/>
      <c r="Q234" s="1037"/>
      <c r="R234" s="1037"/>
      <c r="S234" s="1037"/>
      <c r="T234" s="1037" t="s">
        <v>2611</v>
      </c>
      <c r="U234" s="1037" t="s">
        <v>2611</v>
      </c>
      <c r="V234" s="1037" t="s">
        <v>2611</v>
      </c>
      <c r="W234" s="1037"/>
      <c r="X234" s="1037" t="s">
        <v>2611</v>
      </c>
      <c r="Y234" s="1037"/>
      <c r="Z234" s="656" t="s">
        <v>2136</v>
      </c>
      <c r="AA234" s="182" t="s">
        <v>2611</v>
      </c>
      <c r="AB234" s="182">
        <v>1</v>
      </c>
      <c r="AC234" s="182" t="s">
        <v>2611</v>
      </c>
    </row>
    <row r="235" spans="1:29" s="182" customFormat="1" x14ac:dyDescent="0.25">
      <c r="A235" s="655">
        <v>0</v>
      </c>
      <c r="B235" s="655">
        <v>0</v>
      </c>
      <c r="C235" s="655">
        <v>0</v>
      </c>
      <c r="D235" s="655"/>
      <c r="E235" s="902">
        <v>0</v>
      </c>
      <c r="F235" s="902">
        <v>0</v>
      </c>
      <c r="G235" s="1038"/>
      <c r="H235" s="1036"/>
      <c r="I235" s="1037" t="s">
        <v>2611</v>
      </c>
      <c r="J235" s="1037"/>
      <c r="K235" s="1037"/>
      <c r="L235" s="1037"/>
      <c r="M235" s="1037" t="s">
        <v>2611</v>
      </c>
      <c r="N235" s="1037" t="s">
        <v>2611</v>
      </c>
      <c r="O235" s="1037"/>
      <c r="P235" s="1037"/>
      <c r="Q235" s="1037"/>
      <c r="R235" s="1037"/>
      <c r="S235" s="1037"/>
      <c r="T235" s="1037" t="s">
        <v>2611</v>
      </c>
      <c r="U235" s="1037" t="s">
        <v>2611</v>
      </c>
      <c r="V235" s="1037" t="s">
        <v>2611</v>
      </c>
      <c r="W235" s="1037"/>
      <c r="X235" s="1037" t="s">
        <v>2611</v>
      </c>
      <c r="Y235" s="1037"/>
      <c r="Z235" s="656" t="s">
        <v>2136</v>
      </c>
      <c r="AA235" s="182" t="s">
        <v>2611</v>
      </c>
      <c r="AB235" s="182">
        <v>1</v>
      </c>
      <c r="AC235" s="182" t="s">
        <v>2611</v>
      </c>
    </row>
    <row r="236" spans="1:29" s="182" customFormat="1" x14ac:dyDescent="0.25">
      <c r="A236" s="655">
        <v>0</v>
      </c>
      <c r="B236" s="655">
        <v>0</v>
      </c>
      <c r="C236" s="655">
        <v>0</v>
      </c>
      <c r="D236" s="655"/>
      <c r="E236" s="902">
        <v>0</v>
      </c>
      <c r="F236" s="902">
        <v>0</v>
      </c>
      <c r="G236" s="1038"/>
      <c r="H236" s="1036"/>
      <c r="I236" s="1037" t="s">
        <v>2611</v>
      </c>
      <c r="J236" s="1037"/>
      <c r="K236" s="1037"/>
      <c r="L236" s="1037"/>
      <c r="M236" s="1037" t="s">
        <v>2611</v>
      </c>
      <c r="N236" s="1037" t="s">
        <v>2611</v>
      </c>
      <c r="O236" s="1037"/>
      <c r="P236" s="1037"/>
      <c r="Q236" s="1037"/>
      <c r="R236" s="1037"/>
      <c r="S236" s="1037"/>
      <c r="T236" s="1037" t="s">
        <v>2611</v>
      </c>
      <c r="U236" s="1037" t="s">
        <v>2611</v>
      </c>
      <c r="V236" s="1037" t="s">
        <v>2611</v>
      </c>
      <c r="W236" s="1037"/>
      <c r="X236" s="1037" t="s">
        <v>2611</v>
      </c>
      <c r="Y236" s="1037"/>
      <c r="Z236" s="656" t="s">
        <v>2136</v>
      </c>
      <c r="AA236" s="182" t="s">
        <v>2611</v>
      </c>
      <c r="AB236" s="182">
        <v>1</v>
      </c>
      <c r="AC236" s="182" t="s">
        <v>2611</v>
      </c>
    </row>
    <row r="237" spans="1:29" s="182" customFormat="1" x14ac:dyDescent="0.25">
      <c r="A237" s="655">
        <v>0</v>
      </c>
      <c r="B237" s="655">
        <v>0</v>
      </c>
      <c r="C237" s="655">
        <v>0</v>
      </c>
      <c r="D237" s="655"/>
      <c r="E237" s="902">
        <v>0</v>
      </c>
      <c r="F237" s="902">
        <v>0</v>
      </c>
      <c r="G237" s="1038"/>
      <c r="H237" s="1036"/>
      <c r="I237" s="1037" t="s">
        <v>2611</v>
      </c>
      <c r="J237" s="1037"/>
      <c r="K237" s="1037"/>
      <c r="L237" s="1037"/>
      <c r="M237" s="1037" t="s">
        <v>2611</v>
      </c>
      <c r="N237" s="1037" t="s">
        <v>2611</v>
      </c>
      <c r="O237" s="1037"/>
      <c r="P237" s="1037"/>
      <c r="Q237" s="1037"/>
      <c r="R237" s="1037"/>
      <c r="S237" s="1037"/>
      <c r="T237" s="1037" t="s">
        <v>2611</v>
      </c>
      <c r="U237" s="1037" t="s">
        <v>2611</v>
      </c>
      <c r="V237" s="1037" t="s">
        <v>2611</v>
      </c>
      <c r="W237" s="1037"/>
      <c r="X237" s="1037" t="s">
        <v>2611</v>
      </c>
      <c r="Y237" s="1037"/>
      <c r="Z237" s="656" t="s">
        <v>2136</v>
      </c>
      <c r="AA237" s="182" t="s">
        <v>2611</v>
      </c>
      <c r="AB237" s="182">
        <v>1</v>
      </c>
      <c r="AC237" s="182" t="s">
        <v>2611</v>
      </c>
    </row>
    <row r="238" spans="1:29" s="182" customFormat="1" x14ac:dyDescent="0.25">
      <c r="A238" s="655">
        <v>0</v>
      </c>
      <c r="B238" s="655">
        <v>0</v>
      </c>
      <c r="C238" s="655">
        <v>0</v>
      </c>
      <c r="D238" s="655"/>
      <c r="E238" s="902">
        <v>0</v>
      </c>
      <c r="F238" s="902">
        <v>0</v>
      </c>
      <c r="G238" s="1038"/>
      <c r="H238" s="1036"/>
      <c r="I238" s="1037" t="s">
        <v>2611</v>
      </c>
      <c r="J238" s="1037"/>
      <c r="K238" s="1037"/>
      <c r="L238" s="1037"/>
      <c r="M238" s="1037" t="s">
        <v>2611</v>
      </c>
      <c r="N238" s="1037" t="s">
        <v>2611</v>
      </c>
      <c r="O238" s="1037"/>
      <c r="P238" s="1037"/>
      <c r="Q238" s="1037"/>
      <c r="R238" s="1037"/>
      <c r="S238" s="1037"/>
      <c r="T238" s="1037" t="s">
        <v>2611</v>
      </c>
      <c r="U238" s="1037" t="s">
        <v>2611</v>
      </c>
      <c r="V238" s="1037" t="s">
        <v>2611</v>
      </c>
      <c r="W238" s="1037"/>
      <c r="X238" s="1037" t="s">
        <v>2611</v>
      </c>
      <c r="Y238" s="1037"/>
      <c r="Z238" s="656" t="s">
        <v>2136</v>
      </c>
      <c r="AA238" s="182" t="s">
        <v>2611</v>
      </c>
      <c r="AB238" s="182">
        <v>1</v>
      </c>
      <c r="AC238" s="182" t="s">
        <v>2611</v>
      </c>
    </row>
    <row r="239" spans="1:29" s="182" customFormat="1" x14ac:dyDescent="0.25">
      <c r="A239" s="655">
        <v>0</v>
      </c>
      <c r="B239" s="655">
        <v>0</v>
      </c>
      <c r="C239" s="655">
        <v>0</v>
      </c>
      <c r="D239" s="655"/>
      <c r="E239" s="902">
        <v>0</v>
      </c>
      <c r="F239" s="902">
        <v>0</v>
      </c>
      <c r="G239" s="1038"/>
      <c r="H239" s="1036"/>
      <c r="I239" s="1037" t="s">
        <v>2611</v>
      </c>
      <c r="J239" s="1037"/>
      <c r="K239" s="1037"/>
      <c r="L239" s="1037"/>
      <c r="M239" s="1037" t="s">
        <v>2611</v>
      </c>
      <c r="N239" s="1037" t="s">
        <v>2611</v>
      </c>
      <c r="O239" s="1037"/>
      <c r="P239" s="1037"/>
      <c r="Q239" s="1037"/>
      <c r="R239" s="1037"/>
      <c r="S239" s="1037"/>
      <c r="T239" s="1037" t="s">
        <v>2611</v>
      </c>
      <c r="U239" s="1037" t="s">
        <v>2611</v>
      </c>
      <c r="V239" s="1037" t="s">
        <v>2611</v>
      </c>
      <c r="W239" s="1037"/>
      <c r="X239" s="1037" t="s">
        <v>2611</v>
      </c>
      <c r="Y239" s="1037"/>
      <c r="Z239" s="656" t="s">
        <v>2136</v>
      </c>
      <c r="AA239" s="182" t="s">
        <v>2611</v>
      </c>
      <c r="AB239" s="182">
        <v>1</v>
      </c>
      <c r="AC239" s="182" t="s">
        <v>2611</v>
      </c>
    </row>
    <row r="240" spans="1:29" s="182" customFormat="1" x14ac:dyDescent="0.25">
      <c r="A240" s="655">
        <v>0</v>
      </c>
      <c r="B240" s="655">
        <v>0</v>
      </c>
      <c r="C240" s="655">
        <v>0</v>
      </c>
      <c r="D240" s="655"/>
      <c r="E240" s="902">
        <v>0</v>
      </c>
      <c r="F240" s="902">
        <v>0</v>
      </c>
      <c r="G240" s="1038"/>
      <c r="H240" s="1036"/>
      <c r="I240" s="1037" t="s">
        <v>2611</v>
      </c>
      <c r="J240" s="1037"/>
      <c r="K240" s="1037"/>
      <c r="L240" s="1037"/>
      <c r="M240" s="1037" t="s">
        <v>2611</v>
      </c>
      <c r="N240" s="1037" t="s">
        <v>2611</v>
      </c>
      <c r="O240" s="1037"/>
      <c r="P240" s="1037"/>
      <c r="Q240" s="1037"/>
      <c r="R240" s="1037"/>
      <c r="S240" s="1037"/>
      <c r="T240" s="1037" t="s">
        <v>2611</v>
      </c>
      <c r="U240" s="1037" t="s">
        <v>2611</v>
      </c>
      <c r="V240" s="1037" t="s">
        <v>2611</v>
      </c>
      <c r="W240" s="1037"/>
      <c r="X240" s="1037" t="s">
        <v>2611</v>
      </c>
      <c r="Y240" s="1037"/>
      <c r="Z240" s="656" t="s">
        <v>2136</v>
      </c>
      <c r="AA240" s="182" t="s">
        <v>2611</v>
      </c>
      <c r="AB240" s="182">
        <v>1</v>
      </c>
      <c r="AC240" s="182" t="s">
        <v>2611</v>
      </c>
    </row>
    <row r="241" spans="1:29" s="182" customFormat="1" x14ac:dyDescent="0.25">
      <c r="A241" s="655">
        <v>0</v>
      </c>
      <c r="B241" s="655">
        <v>0</v>
      </c>
      <c r="C241" s="655">
        <v>0</v>
      </c>
      <c r="D241" s="655"/>
      <c r="E241" s="902">
        <v>0</v>
      </c>
      <c r="F241" s="902">
        <v>0</v>
      </c>
      <c r="G241" s="1038"/>
      <c r="H241" s="1036"/>
      <c r="I241" s="1037" t="s">
        <v>2611</v>
      </c>
      <c r="J241" s="1037"/>
      <c r="K241" s="1037"/>
      <c r="L241" s="1037"/>
      <c r="M241" s="1037" t="s">
        <v>2611</v>
      </c>
      <c r="N241" s="1037" t="s">
        <v>2611</v>
      </c>
      <c r="O241" s="1037"/>
      <c r="P241" s="1037"/>
      <c r="Q241" s="1037"/>
      <c r="R241" s="1037"/>
      <c r="S241" s="1037"/>
      <c r="T241" s="1037" t="s">
        <v>2611</v>
      </c>
      <c r="U241" s="1037" t="s">
        <v>2611</v>
      </c>
      <c r="V241" s="1037" t="s">
        <v>2611</v>
      </c>
      <c r="W241" s="1037"/>
      <c r="X241" s="1037" t="s">
        <v>2611</v>
      </c>
      <c r="Y241" s="1037"/>
      <c r="Z241" s="656" t="s">
        <v>2136</v>
      </c>
      <c r="AA241" s="182" t="s">
        <v>2611</v>
      </c>
      <c r="AB241" s="182">
        <v>1</v>
      </c>
      <c r="AC241" s="182" t="s">
        <v>2611</v>
      </c>
    </row>
    <row r="242" spans="1:29" s="182" customFormat="1" x14ac:dyDescent="0.25">
      <c r="A242" s="655">
        <v>0</v>
      </c>
      <c r="B242" s="655">
        <v>0</v>
      </c>
      <c r="C242" s="655">
        <v>0</v>
      </c>
      <c r="D242" s="655"/>
      <c r="E242" s="902">
        <v>0</v>
      </c>
      <c r="F242" s="902">
        <v>0</v>
      </c>
      <c r="G242" s="1038"/>
      <c r="H242" s="1036"/>
      <c r="I242" s="1037" t="s">
        <v>2611</v>
      </c>
      <c r="J242" s="1037"/>
      <c r="K242" s="1037"/>
      <c r="L242" s="1037"/>
      <c r="M242" s="1037" t="s">
        <v>2611</v>
      </c>
      <c r="N242" s="1037" t="s">
        <v>2611</v>
      </c>
      <c r="O242" s="1037"/>
      <c r="P242" s="1037"/>
      <c r="Q242" s="1037"/>
      <c r="R242" s="1037"/>
      <c r="S242" s="1037"/>
      <c r="T242" s="1037" t="s">
        <v>2611</v>
      </c>
      <c r="U242" s="1037" t="s">
        <v>2611</v>
      </c>
      <c r="V242" s="1037" t="s">
        <v>2611</v>
      </c>
      <c r="W242" s="1037"/>
      <c r="X242" s="1037" t="s">
        <v>2611</v>
      </c>
      <c r="Y242" s="1037"/>
      <c r="Z242" s="656" t="s">
        <v>2136</v>
      </c>
      <c r="AA242" s="182" t="s">
        <v>2611</v>
      </c>
      <c r="AB242" s="182">
        <v>1</v>
      </c>
      <c r="AC242" s="182" t="s">
        <v>2611</v>
      </c>
    </row>
    <row r="243" spans="1:29" s="182" customFormat="1" x14ac:dyDescent="0.25">
      <c r="A243" s="655">
        <v>0</v>
      </c>
      <c r="B243" s="655">
        <v>0</v>
      </c>
      <c r="C243" s="655">
        <v>0</v>
      </c>
      <c r="D243" s="655"/>
      <c r="E243" s="902">
        <v>0</v>
      </c>
      <c r="F243" s="902">
        <v>0</v>
      </c>
      <c r="G243" s="1038"/>
      <c r="H243" s="1036"/>
      <c r="I243" s="1037" t="s">
        <v>2611</v>
      </c>
      <c r="J243" s="1037"/>
      <c r="K243" s="1037"/>
      <c r="L243" s="1037"/>
      <c r="M243" s="1037" t="s">
        <v>2611</v>
      </c>
      <c r="N243" s="1037" t="s">
        <v>2611</v>
      </c>
      <c r="O243" s="1037"/>
      <c r="P243" s="1037"/>
      <c r="Q243" s="1037"/>
      <c r="R243" s="1037"/>
      <c r="S243" s="1037"/>
      <c r="T243" s="1037" t="s">
        <v>2611</v>
      </c>
      <c r="U243" s="1037" t="s">
        <v>2611</v>
      </c>
      <c r="V243" s="1037" t="s">
        <v>2611</v>
      </c>
      <c r="W243" s="1037"/>
      <c r="X243" s="1037" t="s">
        <v>2611</v>
      </c>
      <c r="Y243" s="1037"/>
      <c r="Z243" s="656" t="s">
        <v>2136</v>
      </c>
      <c r="AA243" s="182" t="s">
        <v>2611</v>
      </c>
      <c r="AB243" s="182">
        <v>1</v>
      </c>
      <c r="AC243" s="182" t="s">
        <v>2611</v>
      </c>
    </row>
    <row r="244" spans="1:29" s="182" customFormat="1" x14ac:dyDescent="0.25">
      <c r="A244" s="655">
        <v>0</v>
      </c>
      <c r="B244" s="655">
        <v>0</v>
      </c>
      <c r="C244" s="655">
        <v>0</v>
      </c>
      <c r="D244" s="655"/>
      <c r="E244" s="902">
        <v>0</v>
      </c>
      <c r="F244" s="902">
        <v>0</v>
      </c>
      <c r="G244" s="1038"/>
      <c r="H244" s="1036"/>
      <c r="I244" s="1037" t="s">
        <v>2611</v>
      </c>
      <c r="J244" s="1037"/>
      <c r="K244" s="1037"/>
      <c r="L244" s="1037"/>
      <c r="M244" s="1037" t="s">
        <v>2611</v>
      </c>
      <c r="N244" s="1037" t="s">
        <v>2611</v>
      </c>
      <c r="O244" s="1037"/>
      <c r="P244" s="1037"/>
      <c r="Q244" s="1037"/>
      <c r="R244" s="1037"/>
      <c r="S244" s="1037"/>
      <c r="T244" s="1037" t="s">
        <v>2611</v>
      </c>
      <c r="U244" s="1037" t="s">
        <v>2611</v>
      </c>
      <c r="V244" s="1037" t="s">
        <v>2611</v>
      </c>
      <c r="W244" s="1037"/>
      <c r="X244" s="1037" t="s">
        <v>2611</v>
      </c>
      <c r="Y244" s="1037"/>
      <c r="Z244" s="656" t="s">
        <v>2136</v>
      </c>
      <c r="AA244" s="182" t="s">
        <v>2611</v>
      </c>
      <c r="AB244" s="182">
        <v>1</v>
      </c>
      <c r="AC244" s="182" t="s">
        <v>2611</v>
      </c>
    </row>
    <row r="245" spans="1:29" s="182" customFormat="1" x14ac:dyDescent="0.25">
      <c r="A245" s="655">
        <v>0</v>
      </c>
      <c r="B245" s="655">
        <v>0</v>
      </c>
      <c r="C245" s="655">
        <v>0</v>
      </c>
      <c r="D245" s="655"/>
      <c r="E245" s="902">
        <v>0</v>
      </c>
      <c r="F245" s="902">
        <v>0</v>
      </c>
      <c r="G245" s="1038"/>
      <c r="H245" s="1036"/>
      <c r="I245" s="1037" t="s">
        <v>2611</v>
      </c>
      <c r="J245" s="1037"/>
      <c r="K245" s="1037"/>
      <c r="L245" s="1037"/>
      <c r="M245" s="1037" t="s">
        <v>2611</v>
      </c>
      <c r="N245" s="1037" t="s">
        <v>2611</v>
      </c>
      <c r="O245" s="1037"/>
      <c r="P245" s="1037"/>
      <c r="Q245" s="1037"/>
      <c r="R245" s="1037"/>
      <c r="S245" s="1037"/>
      <c r="T245" s="1037" t="s">
        <v>2611</v>
      </c>
      <c r="U245" s="1037" t="s">
        <v>2611</v>
      </c>
      <c r="V245" s="1037" t="s">
        <v>2611</v>
      </c>
      <c r="W245" s="1037"/>
      <c r="X245" s="1037" t="s">
        <v>2611</v>
      </c>
      <c r="Y245" s="1037"/>
      <c r="Z245" s="656" t="s">
        <v>2136</v>
      </c>
      <c r="AA245" s="182" t="s">
        <v>2611</v>
      </c>
      <c r="AB245" s="182">
        <v>1</v>
      </c>
      <c r="AC245" s="182" t="s">
        <v>2611</v>
      </c>
    </row>
    <row r="246" spans="1:29" s="182" customFormat="1" x14ac:dyDescent="0.25">
      <c r="A246" s="655">
        <v>0</v>
      </c>
      <c r="B246" s="655">
        <v>0</v>
      </c>
      <c r="C246" s="655">
        <v>0</v>
      </c>
      <c r="D246" s="655"/>
      <c r="E246" s="902">
        <v>0</v>
      </c>
      <c r="F246" s="902">
        <v>0</v>
      </c>
      <c r="G246" s="1038"/>
      <c r="H246" s="1036"/>
      <c r="I246" s="1037" t="s">
        <v>2611</v>
      </c>
      <c r="J246" s="1037"/>
      <c r="K246" s="1037"/>
      <c r="L246" s="1037"/>
      <c r="M246" s="1037" t="s">
        <v>2611</v>
      </c>
      <c r="N246" s="1037" t="s">
        <v>2611</v>
      </c>
      <c r="O246" s="1037"/>
      <c r="P246" s="1037"/>
      <c r="Q246" s="1037"/>
      <c r="R246" s="1037"/>
      <c r="S246" s="1037"/>
      <c r="T246" s="1037" t="s">
        <v>2611</v>
      </c>
      <c r="U246" s="1037" t="s">
        <v>2611</v>
      </c>
      <c r="V246" s="1037" t="s">
        <v>2611</v>
      </c>
      <c r="W246" s="1037"/>
      <c r="X246" s="1037" t="s">
        <v>2611</v>
      </c>
      <c r="Y246" s="1037"/>
      <c r="Z246" s="656" t="s">
        <v>2136</v>
      </c>
      <c r="AA246" s="182" t="s">
        <v>2611</v>
      </c>
      <c r="AB246" s="182">
        <v>1</v>
      </c>
      <c r="AC246" s="182" t="s">
        <v>2611</v>
      </c>
    </row>
    <row r="247" spans="1:29" s="182" customFormat="1" x14ac:dyDescent="0.25">
      <c r="A247" s="655">
        <v>0</v>
      </c>
      <c r="B247" s="655">
        <v>0</v>
      </c>
      <c r="C247" s="655">
        <v>0</v>
      </c>
      <c r="D247" s="655"/>
      <c r="E247" s="902">
        <v>0</v>
      </c>
      <c r="F247" s="902">
        <v>0</v>
      </c>
      <c r="G247" s="1038"/>
      <c r="H247" s="1036"/>
      <c r="I247" s="1037" t="s">
        <v>2611</v>
      </c>
      <c r="J247" s="1037"/>
      <c r="K247" s="1037"/>
      <c r="L247" s="1037"/>
      <c r="M247" s="1037" t="s">
        <v>2611</v>
      </c>
      <c r="N247" s="1037" t="s">
        <v>2611</v>
      </c>
      <c r="O247" s="1037"/>
      <c r="P247" s="1037"/>
      <c r="Q247" s="1037"/>
      <c r="R247" s="1037"/>
      <c r="S247" s="1037"/>
      <c r="T247" s="1037" t="s">
        <v>2611</v>
      </c>
      <c r="U247" s="1037" t="s">
        <v>2611</v>
      </c>
      <c r="V247" s="1037" t="s">
        <v>2611</v>
      </c>
      <c r="W247" s="1037"/>
      <c r="X247" s="1037" t="s">
        <v>2611</v>
      </c>
      <c r="Y247" s="1037"/>
      <c r="Z247" s="656" t="s">
        <v>2136</v>
      </c>
      <c r="AA247" s="182" t="s">
        <v>2611</v>
      </c>
      <c r="AB247" s="182">
        <v>1</v>
      </c>
      <c r="AC247" s="182" t="s">
        <v>2611</v>
      </c>
    </row>
    <row r="248" spans="1:29" s="182" customFormat="1" x14ac:dyDescent="0.25">
      <c r="A248" s="655">
        <v>0</v>
      </c>
      <c r="B248" s="655">
        <v>0</v>
      </c>
      <c r="C248" s="655">
        <v>0</v>
      </c>
      <c r="D248" s="655"/>
      <c r="E248" s="902">
        <v>0</v>
      </c>
      <c r="F248" s="902">
        <v>0</v>
      </c>
      <c r="G248" s="1038"/>
      <c r="H248" s="1036"/>
      <c r="I248" s="1037" t="s">
        <v>2611</v>
      </c>
      <c r="J248" s="1037"/>
      <c r="K248" s="1037"/>
      <c r="L248" s="1037"/>
      <c r="M248" s="1037" t="s">
        <v>2611</v>
      </c>
      <c r="N248" s="1037" t="s">
        <v>2611</v>
      </c>
      <c r="O248" s="1037"/>
      <c r="P248" s="1037"/>
      <c r="Q248" s="1037"/>
      <c r="R248" s="1037"/>
      <c r="S248" s="1037"/>
      <c r="T248" s="1037" t="s">
        <v>2611</v>
      </c>
      <c r="U248" s="1037" t="s">
        <v>2611</v>
      </c>
      <c r="V248" s="1037" t="s">
        <v>2611</v>
      </c>
      <c r="W248" s="1037"/>
      <c r="X248" s="1037" t="s">
        <v>2611</v>
      </c>
      <c r="Y248" s="1037"/>
      <c r="Z248" s="656" t="s">
        <v>2136</v>
      </c>
      <c r="AA248" s="182" t="s">
        <v>2611</v>
      </c>
      <c r="AB248" s="182">
        <v>1</v>
      </c>
      <c r="AC248" s="182" t="s">
        <v>2611</v>
      </c>
    </row>
    <row r="249" spans="1:29" s="182" customFormat="1" x14ac:dyDescent="0.25">
      <c r="A249" s="655">
        <v>0</v>
      </c>
      <c r="B249" s="655">
        <v>0</v>
      </c>
      <c r="C249" s="655">
        <v>0</v>
      </c>
      <c r="D249" s="655"/>
      <c r="E249" s="902">
        <v>0</v>
      </c>
      <c r="F249" s="902">
        <v>0</v>
      </c>
      <c r="G249" s="1038"/>
      <c r="H249" s="1036"/>
      <c r="I249" s="1037" t="s">
        <v>2611</v>
      </c>
      <c r="J249" s="1037"/>
      <c r="K249" s="1037"/>
      <c r="L249" s="1037"/>
      <c r="M249" s="1037" t="s">
        <v>2611</v>
      </c>
      <c r="N249" s="1037" t="s">
        <v>2611</v>
      </c>
      <c r="O249" s="1037"/>
      <c r="P249" s="1037"/>
      <c r="Q249" s="1037"/>
      <c r="R249" s="1037"/>
      <c r="S249" s="1037"/>
      <c r="T249" s="1037" t="s">
        <v>2611</v>
      </c>
      <c r="U249" s="1037" t="s">
        <v>2611</v>
      </c>
      <c r="V249" s="1037" t="s">
        <v>2611</v>
      </c>
      <c r="W249" s="1037"/>
      <c r="X249" s="1037" t="s">
        <v>2611</v>
      </c>
      <c r="Y249" s="1037"/>
      <c r="Z249" s="656" t="s">
        <v>2136</v>
      </c>
      <c r="AA249" s="182" t="s">
        <v>2611</v>
      </c>
      <c r="AB249" s="182">
        <v>1</v>
      </c>
      <c r="AC249" s="182" t="s">
        <v>2611</v>
      </c>
    </row>
    <row r="250" spans="1:29" s="182" customFormat="1" x14ac:dyDescent="0.25">
      <c r="A250" s="655">
        <v>0</v>
      </c>
      <c r="B250" s="655">
        <v>0</v>
      </c>
      <c r="C250" s="655">
        <v>0</v>
      </c>
      <c r="D250" s="655"/>
      <c r="E250" s="902">
        <v>0</v>
      </c>
      <c r="F250" s="902">
        <v>0</v>
      </c>
      <c r="G250" s="1038"/>
      <c r="H250" s="1036"/>
      <c r="I250" s="1037" t="s">
        <v>2611</v>
      </c>
      <c r="J250" s="1037"/>
      <c r="K250" s="1037"/>
      <c r="L250" s="1037"/>
      <c r="M250" s="1037" t="s">
        <v>2611</v>
      </c>
      <c r="N250" s="1037" t="s">
        <v>2611</v>
      </c>
      <c r="O250" s="1037"/>
      <c r="P250" s="1037"/>
      <c r="Q250" s="1037"/>
      <c r="R250" s="1037"/>
      <c r="S250" s="1037"/>
      <c r="T250" s="1037" t="s">
        <v>2611</v>
      </c>
      <c r="U250" s="1037" t="s">
        <v>2611</v>
      </c>
      <c r="V250" s="1037" t="s">
        <v>2611</v>
      </c>
      <c r="W250" s="1037"/>
      <c r="X250" s="1037" t="s">
        <v>2611</v>
      </c>
      <c r="Y250" s="1037"/>
      <c r="Z250" s="656" t="s">
        <v>2136</v>
      </c>
      <c r="AA250" s="182" t="s">
        <v>2611</v>
      </c>
      <c r="AB250" s="182">
        <v>1</v>
      </c>
      <c r="AC250" s="182" t="s">
        <v>2611</v>
      </c>
    </row>
    <row r="251" spans="1:29" s="182" customFormat="1" x14ac:dyDescent="0.25">
      <c r="A251" s="655">
        <v>0</v>
      </c>
      <c r="B251" s="655">
        <v>0</v>
      </c>
      <c r="C251" s="655">
        <v>0</v>
      </c>
      <c r="D251" s="655"/>
      <c r="E251" s="902">
        <v>0</v>
      </c>
      <c r="F251" s="902">
        <v>0</v>
      </c>
      <c r="G251" s="1038"/>
      <c r="H251" s="1036"/>
      <c r="I251" s="1037" t="s">
        <v>2611</v>
      </c>
      <c r="J251" s="1037"/>
      <c r="K251" s="1037"/>
      <c r="L251" s="1037"/>
      <c r="M251" s="1037" t="s">
        <v>2611</v>
      </c>
      <c r="N251" s="1037" t="s">
        <v>2611</v>
      </c>
      <c r="O251" s="1037"/>
      <c r="P251" s="1037"/>
      <c r="Q251" s="1037"/>
      <c r="R251" s="1037"/>
      <c r="S251" s="1037"/>
      <c r="T251" s="1037" t="s">
        <v>2611</v>
      </c>
      <c r="U251" s="1037" t="s">
        <v>2611</v>
      </c>
      <c r="V251" s="1037" t="s">
        <v>2611</v>
      </c>
      <c r="W251" s="1037"/>
      <c r="X251" s="1037" t="s">
        <v>2611</v>
      </c>
      <c r="Y251" s="1037"/>
      <c r="Z251" s="656" t="s">
        <v>2136</v>
      </c>
      <c r="AA251" s="182" t="s">
        <v>2611</v>
      </c>
      <c r="AB251" s="182">
        <v>1</v>
      </c>
      <c r="AC251" s="182" t="s">
        <v>2611</v>
      </c>
    </row>
    <row r="252" spans="1:29" s="182" customFormat="1" x14ac:dyDescent="0.25">
      <c r="A252" s="655">
        <v>0</v>
      </c>
      <c r="B252" s="655">
        <v>0</v>
      </c>
      <c r="C252" s="655">
        <v>0</v>
      </c>
      <c r="D252" s="655"/>
      <c r="E252" s="902">
        <v>0</v>
      </c>
      <c r="F252" s="902">
        <v>0</v>
      </c>
      <c r="G252" s="1038"/>
      <c r="H252" s="1036"/>
      <c r="I252" s="1037" t="s">
        <v>2611</v>
      </c>
      <c r="J252" s="1037"/>
      <c r="K252" s="1037"/>
      <c r="L252" s="1037"/>
      <c r="M252" s="1037" t="s">
        <v>2611</v>
      </c>
      <c r="N252" s="1037" t="s">
        <v>2611</v>
      </c>
      <c r="O252" s="1037"/>
      <c r="P252" s="1037"/>
      <c r="Q252" s="1037"/>
      <c r="R252" s="1037"/>
      <c r="S252" s="1037"/>
      <c r="T252" s="1037" t="s">
        <v>2611</v>
      </c>
      <c r="U252" s="1037" t="s">
        <v>2611</v>
      </c>
      <c r="V252" s="1037" t="s">
        <v>2611</v>
      </c>
      <c r="W252" s="1037"/>
      <c r="X252" s="1037" t="s">
        <v>2611</v>
      </c>
      <c r="Y252" s="1037"/>
      <c r="Z252" s="656" t="s">
        <v>2136</v>
      </c>
      <c r="AA252" s="182" t="s">
        <v>2611</v>
      </c>
      <c r="AB252" s="182">
        <v>1</v>
      </c>
      <c r="AC252" s="182" t="s">
        <v>2611</v>
      </c>
    </row>
    <row r="253" spans="1:29" s="182" customFormat="1" x14ac:dyDescent="0.25">
      <c r="A253" s="655">
        <v>0</v>
      </c>
      <c r="B253" s="655">
        <v>0</v>
      </c>
      <c r="C253" s="655">
        <v>0</v>
      </c>
      <c r="D253" s="655"/>
      <c r="E253" s="902">
        <v>0</v>
      </c>
      <c r="F253" s="902">
        <v>0</v>
      </c>
      <c r="G253" s="1038"/>
      <c r="H253" s="1036"/>
      <c r="I253" s="1037" t="s">
        <v>2611</v>
      </c>
      <c r="J253" s="1037"/>
      <c r="K253" s="1037"/>
      <c r="L253" s="1037"/>
      <c r="M253" s="1037" t="s">
        <v>2611</v>
      </c>
      <c r="N253" s="1037" t="s">
        <v>2611</v>
      </c>
      <c r="O253" s="1037"/>
      <c r="P253" s="1037"/>
      <c r="Q253" s="1037"/>
      <c r="R253" s="1037"/>
      <c r="S253" s="1037"/>
      <c r="T253" s="1037" t="s">
        <v>2611</v>
      </c>
      <c r="U253" s="1037" t="s">
        <v>2611</v>
      </c>
      <c r="V253" s="1037" t="s">
        <v>2611</v>
      </c>
      <c r="W253" s="1037"/>
      <c r="X253" s="1037" t="s">
        <v>2611</v>
      </c>
      <c r="Y253" s="1037"/>
      <c r="Z253" s="656" t="s">
        <v>2136</v>
      </c>
      <c r="AA253" s="182" t="s">
        <v>2611</v>
      </c>
      <c r="AB253" s="182">
        <v>1</v>
      </c>
      <c r="AC253" s="182" t="s">
        <v>2611</v>
      </c>
    </row>
    <row r="254" spans="1:29" s="182" customFormat="1" x14ac:dyDescent="0.25">
      <c r="A254" s="655">
        <v>0</v>
      </c>
      <c r="B254" s="655">
        <v>0</v>
      </c>
      <c r="C254" s="655">
        <v>0</v>
      </c>
      <c r="D254" s="655"/>
      <c r="E254" s="902">
        <v>0</v>
      </c>
      <c r="F254" s="902">
        <v>0</v>
      </c>
      <c r="G254" s="1038"/>
      <c r="H254" s="1036"/>
      <c r="I254" s="1037" t="s">
        <v>2611</v>
      </c>
      <c r="J254" s="1037"/>
      <c r="K254" s="1037"/>
      <c r="L254" s="1037"/>
      <c r="M254" s="1037" t="s">
        <v>2611</v>
      </c>
      <c r="N254" s="1037" t="s">
        <v>2611</v>
      </c>
      <c r="O254" s="1037"/>
      <c r="P254" s="1037"/>
      <c r="Q254" s="1037"/>
      <c r="R254" s="1037"/>
      <c r="S254" s="1037"/>
      <c r="T254" s="1037" t="s">
        <v>2611</v>
      </c>
      <c r="U254" s="1037" t="s">
        <v>2611</v>
      </c>
      <c r="V254" s="1037" t="s">
        <v>2611</v>
      </c>
      <c r="W254" s="1037"/>
      <c r="X254" s="1037" t="s">
        <v>2611</v>
      </c>
      <c r="Y254" s="1037"/>
      <c r="Z254" s="656" t="s">
        <v>2136</v>
      </c>
      <c r="AA254" s="182" t="s">
        <v>2611</v>
      </c>
      <c r="AB254" s="182">
        <v>1</v>
      </c>
      <c r="AC254" s="182" t="s">
        <v>2611</v>
      </c>
    </row>
    <row r="255" spans="1:29" s="182" customFormat="1" x14ac:dyDescent="0.25">
      <c r="A255" s="655">
        <v>0</v>
      </c>
      <c r="B255" s="655">
        <v>0</v>
      </c>
      <c r="C255" s="655">
        <v>0</v>
      </c>
      <c r="D255" s="655"/>
      <c r="E255" s="902">
        <v>0</v>
      </c>
      <c r="F255" s="902">
        <v>0</v>
      </c>
      <c r="G255" s="1038"/>
      <c r="H255" s="1036"/>
      <c r="I255" s="1037" t="s">
        <v>2611</v>
      </c>
      <c r="J255" s="1037"/>
      <c r="K255" s="1037"/>
      <c r="L255" s="1037"/>
      <c r="M255" s="1037" t="s">
        <v>2611</v>
      </c>
      <c r="N255" s="1037" t="s">
        <v>2611</v>
      </c>
      <c r="O255" s="1037"/>
      <c r="P255" s="1037"/>
      <c r="Q255" s="1037"/>
      <c r="R255" s="1037"/>
      <c r="S255" s="1037"/>
      <c r="T255" s="1037" t="s">
        <v>2611</v>
      </c>
      <c r="U255" s="1037" t="s">
        <v>2611</v>
      </c>
      <c r="V255" s="1037" t="s">
        <v>2611</v>
      </c>
      <c r="W255" s="1037"/>
      <c r="X255" s="1037" t="s">
        <v>2611</v>
      </c>
      <c r="Y255" s="1037"/>
      <c r="Z255" s="656" t="s">
        <v>2136</v>
      </c>
      <c r="AA255" s="182" t="s">
        <v>2611</v>
      </c>
      <c r="AB255" s="182">
        <v>1</v>
      </c>
      <c r="AC255" s="182" t="s">
        <v>2611</v>
      </c>
    </row>
    <row r="256" spans="1:29" s="182" customFormat="1" x14ac:dyDescent="0.25">
      <c r="A256" s="655">
        <v>0</v>
      </c>
      <c r="B256" s="655">
        <v>0</v>
      </c>
      <c r="C256" s="655">
        <v>0</v>
      </c>
      <c r="D256" s="655"/>
      <c r="E256" s="902">
        <v>0</v>
      </c>
      <c r="F256" s="902">
        <v>0</v>
      </c>
      <c r="G256" s="1038"/>
      <c r="H256" s="1036"/>
      <c r="I256" s="1037" t="s">
        <v>2611</v>
      </c>
      <c r="J256" s="1037"/>
      <c r="K256" s="1037"/>
      <c r="L256" s="1037"/>
      <c r="M256" s="1037" t="s">
        <v>2611</v>
      </c>
      <c r="N256" s="1037" t="s">
        <v>2611</v>
      </c>
      <c r="O256" s="1037"/>
      <c r="P256" s="1037"/>
      <c r="Q256" s="1037"/>
      <c r="R256" s="1037"/>
      <c r="S256" s="1037"/>
      <c r="T256" s="1037" t="s">
        <v>2611</v>
      </c>
      <c r="U256" s="1037" t="s">
        <v>2611</v>
      </c>
      <c r="V256" s="1037" t="s">
        <v>2611</v>
      </c>
      <c r="W256" s="1037"/>
      <c r="X256" s="1037" t="s">
        <v>2611</v>
      </c>
      <c r="Y256" s="1037"/>
      <c r="Z256" s="656" t="s">
        <v>2136</v>
      </c>
      <c r="AA256" s="182" t="s">
        <v>2611</v>
      </c>
      <c r="AB256" s="182">
        <v>1</v>
      </c>
      <c r="AC256" s="182" t="s">
        <v>2611</v>
      </c>
    </row>
    <row r="257" spans="1:29" s="182" customFormat="1" x14ac:dyDescent="0.25">
      <c r="A257" s="655">
        <v>0</v>
      </c>
      <c r="B257" s="655">
        <v>0</v>
      </c>
      <c r="C257" s="655">
        <v>0</v>
      </c>
      <c r="D257" s="655"/>
      <c r="E257" s="902">
        <v>0</v>
      </c>
      <c r="F257" s="902">
        <v>0</v>
      </c>
      <c r="G257" s="1038"/>
      <c r="H257" s="1036"/>
      <c r="I257" s="1037" t="s">
        <v>2611</v>
      </c>
      <c r="J257" s="1037"/>
      <c r="K257" s="1037"/>
      <c r="L257" s="1037"/>
      <c r="M257" s="1037" t="s">
        <v>2611</v>
      </c>
      <c r="N257" s="1037" t="s">
        <v>2611</v>
      </c>
      <c r="O257" s="1037"/>
      <c r="P257" s="1037"/>
      <c r="Q257" s="1037"/>
      <c r="R257" s="1037"/>
      <c r="S257" s="1037"/>
      <c r="T257" s="1037" t="s">
        <v>2611</v>
      </c>
      <c r="U257" s="1037" t="s">
        <v>2611</v>
      </c>
      <c r="V257" s="1037" t="s">
        <v>2611</v>
      </c>
      <c r="W257" s="1037"/>
      <c r="X257" s="1037" t="s">
        <v>2611</v>
      </c>
      <c r="Y257" s="1037"/>
      <c r="Z257" s="656" t="s">
        <v>2136</v>
      </c>
      <c r="AA257" s="182" t="s">
        <v>2611</v>
      </c>
      <c r="AB257" s="182">
        <v>1</v>
      </c>
      <c r="AC257" s="182" t="s">
        <v>2611</v>
      </c>
    </row>
    <row r="258" spans="1:29" s="182" customFormat="1" x14ac:dyDescent="0.25">
      <c r="A258" s="655">
        <v>0</v>
      </c>
      <c r="B258" s="655">
        <v>0</v>
      </c>
      <c r="C258" s="655">
        <v>0</v>
      </c>
      <c r="D258" s="655"/>
      <c r="E258" s="902">
        <v>0</v>
      </c>
      <c r="F258" s="902">
        <v>0</v>
      </c>
      <c r="G258" s="1038"/>
      <c r="H258" s="1036"/>
      <c r="I258" s="1037" t="s">
        <v>2611</v>
      </c>
      <c r="J258" s="1037"/>
      <c r="K258" s="1037"/>
      <c r="L258" s="1037"/>
      <c r="M258" s="1037" t="s">
        <v>2611</v>
      </c>
      <c r="N258" s="1037" t="s">
        <v>2611</v>
      </c>
      <c r="O258" s="1037"/>
      <c r="P258" s="1037"/>
      <c r="Q258" s="1037"/>
      <c r="R258" s="1037"/>
      <c r="S258" s="1037"/>
      <c r="T258" s="1037" t="s">
        <v>2611</v>
      </c>
      <c r="U258" s="1037" t="s">
        <v>2611</v>
      </c>
      <c r="V258" s="1037" t="s">
        <v>2611</v>
      </c>
      <c r="W258" s="1037"/>
      <c r="X258" s="1037" t="s">
        <v>2611</v>
      </c>
      <c r="Y258" s="1037"/>
      <c r="Z258" s="656" t="s">
        <v>2136</v>
      </c>
      <c r="AA258" s="182" t="s">
        <v>2611</v>
      </c>
      <c r="AB258" s="182">
        <v>1</v>
      </c>
      <c r="AC258" s="182" t="s">
        <v>2611</v>
      </c>
    </row>
    <row r="259" spans="1:29" s="182" customFormat="1" x14ac:dyDescent="0.25">
      <c r="A259" s="655">
        <v>0</v>
      </c>
      <c r="B259" s="655">
        <v>0</v>
      </c>
      <c r="C259" s="655">
        <v>0</v>
      </c>
      <c r="D259" s="655"/>
      <c r="E259" s="902">
        <v>0</v>
      </c>
      <c r="F259" s="902">
        <v>0</v>
      </c>
      <c r="G259" s="1038"/>
      <c r="H259" s="1036"/>
      <c r="I259" s="1037" t="s">
        <v>2611</v>
      </c>
      <c r="J259" s="1037"/>
      <c r="K259" s="1037"/>
      <c r="L259" s="1037"/>
      <c r="M259" s="1037" t="s">
        <v>2611</v>
      </c>
      <c r="N259" s="1037" t="s">
        <v>2611</v>
      </c>
      <c r="O259" s="1037"/>
      <c r="P259" s="1037"/>
      <c r="Q259" s="1037"/>
      <c r="R259" s="1037"/>
      <c r="S259" s="1037"/>
      <c r="T259" s="1037" t="s">
        <v>2611</v>
      </c>
      <c r="U259" s="1037" t="s">
        <v>2611</v>
      </c>
      <c r="V259" s="1037" t="s">
        <v>2611</v>
      </c>
      <c r="W259" s="1037"/>
      <c r="X259" s="1037" t="s">
        <v>2611</v>
      </c>
      <c r="Y259" s="1037"/>
      <c r="Z259" s="656" t="s">
        <v>2136</v>
      </c>
      <c r="AA259" s="182" t="s">
        <v>2611</v>
      </c>
      <c r="AB259" s="182">
        <v>1</v>
      </c>
      <c r="AC259" s="182" t="s">
        <v>2611</v>
      </c>
    </row>
    <row r="260" spans="1:29" s="182" customFormat="1" x14ac:dyDescent="0.25">
      <c r="A260" s="655">
        <v>0</v>
      </c>
      <c r="B260" s="655">
        <v>0</v>
      </c>
      <c r="C260" s="655">
        <v>0</v>
      </c>
      <c r="D260" s="655"/>
      <c r="E260" s="902">
        <v>0</v>
      </c>
      <c r="F260" s="902">
        <v>0</v>
      </c>
      <c r="G260" s="1038"/>
      <c r="H260" s="1036"/>
      <c r="I260" s="1037" t="s">
        <v>2611</v>
      </c>
      <c r="J260" s="1037"/>
      <c r="K260" s="1037"/>
      <c r="L260" s="1037"/>
      <c r="M260" s="1037" t="s">
        <v>2611</v>
      </c>
      <c r="N260" s="1037" t="s">
        <v>2611</v>
      </c>
      <c r="O260" s="1037"/>
      <c r="P260" s="1037"/>
      <c r="Q260" s="1037"/>
      <c r="R260" s="1037"/>
      <c r="S260" s="1037"/>
      <c r="T260" s="1037" t="s">
        <v>2611</v>
      </c>
      <c r="U260" s="1037" t="s">
        <v>2611</v>
      </c>
      <c r="V260" s="1037" t="s">
        <v>2611</v>
      </c>
      <c r="W260" s="1037"/>
      <c r="X260" s="1037" t="s">
        <v>2611</v>
      </c>
      <c r="Y260" s="1037"/>
      <c r="Z260" s="656" t="s">
        <v>2136</v>
      </c>
      <c r="AA260" s="182" t="s">
        <v>2611</v>
      </c>
      <c r="AB260" s="182">
        <v>1</v>
      </c>
      <c r="AC260" s="182" t="s">
        <v>2611</v>
      </c>
    </row>
    <row r="261" spans="1:29" s="182" customFormat="1" x14ac:dyDescent="0.25">
      <c r="A261" s="655">
        <v>0</v>
      </c>
      <c r="B261" s="655">
        <v>0</v>
      </c>
      <c r="C261" s="655">
        <v>0</v>
      </c>
      <c r="D261" s="655"/>
      <c r="E261" s="902">
        <v>0</v>
      </c>
      <c r="F261" s="902">
        <v>0</v>
      </c>
      <c r="G261" s="1038"/>
      <c r="H261" s="1036"/>
      <c r="I261" s="1037" t="s">
        <v>2611</v>
      </c>
      <c r="J261" s="1037"/>
      <c r="K261" s="1037"/>
      <c r="L261" s="1037"/>
      <c r="M261" s="1037" t="s">
        <v>2611</v>
      </c>
      <c r="N261" s="1037" t="s">
        <v>2611</v>
      </c>
      <c r="O261" s="1037"/>
      <c r="P261" s="1037"/>
      <c r="Q261" s="1037"/>
      <c r="R261" s="1037"/>
      <c r="S261" s="1037"/>
      <c r="T261" s="1037" t="s">
        <v>2611</v>
      </c>
      <c r="U261" s="1037" t="s">
        <v>2611</v>
      </c>
      <c r="V261" s="1037" t="s">
        <v>2611</v>
      </c>
      <c r="W261" s="1037"/>
      <c r="X261" s="1037" t="s">
        <v>2611</v>
      </c>
      <c r="Y261" s="1037"/>
      <c r="Z261" s="656" t="s">
        <v>2136</v>
      </c>
      <c r="AA261" s="182" t="s">
        <v>2611</v>
      </c>
      <c r="AB261" s="182">
        <v>1</v>
      </c>
      <c r="AC261" s="182" t="s">
        <v>2611</v>
      </c>
    </row>
    <row r="262" spans="1:29" s="182" customFormat="1" x14ac:dyDescent="0.25">
      <c r="A262" s="655">
        <v>0</v>
      </c>
      <c r="B262" s="655">
        <v>0</v>
      </c>
      <c r="C262" s="655">
        <v>0</v>
      </c>
      <c r="D262" s="655"/>
      <c r="E262" s="902">
        <v>0</v>
      </c>
      <c r="F262" s="902">
        <v>0</v>
      </c>
      <c r="G262" s="1038"/>
      <c r="H262" s="1036"/>
      <c r="I262" s="1037" t="s">
        <v>2611</v>
      </c>
      <c r="J262" s="1037"/>
      <c r="K262" s="1037"/>
      <c r="L262" s="1037"/>
      <c r="M262" s="1037" t="s">
        <v>2611</v>
      </c>
      <c r="N262" s="1037" t="s">
        <v>2611</v>
      </c>
      <c r="O262" s="1037"/>
      <c r="P262" s="1037"/>
      <c r="Q262" s="1037"/>
      <c r="R262" s="1037"/>
      <c r="S262" s="1037"/>
      <c r="T262" s="1037" t="s">
        <v>2611</v>
      </c>
      <c r="U262" s="1037" t="s">
        <v>2611</v>
      </c>
      <c r="V262" s="1037" t="s">
        <v>2611</v>
      </c>
      <c r="W262" s="1037"/>
      <c r="X262" s="1037" t="s">
        <v>2611</v>
      </c>
      <c r="Y262" s="1037"/>
      <c r="Z262" s="656" t="s">
        <v>2136</v>
      </c>
      <c r="AA262" s="182" t="s">
        <v>2611</v>
      </c>
      <c r="AB262" s="182">
        <v>1</v>
      </c>
      <c r="AC262" s="182" t="s">
        <v>2611</v>
      </c>
    </row>
    <row r="263" spans="1:29" s="182" customFormat="1" x14ac:dyDescent="0.25">
      <c r="A263" s="655">
        <v>0</v>
      </c>
      <c r="B263" s="655">
        <v>0</v>
      </c>
      <c r="C263" s="655">
        <v>0</v>
      </c>
      <c r="D263" s="655"/>
      <c r="E263" s="902">
        <v>0</v>
      </c>
      <c r="F263" s="902">
        <v>0</v>
      </c>
      <c r="G263" s="1038"/>
      <c r="H263" s="1036"/>
      <c r="I263" s="1037" t="s">
        <v>2611</v>
      </c>
      <c r="J263" s="1037"/>
      <c r="K263" s="1037"/>
      <c r="L263" s="1037"/>
      <c r="M263" s="1037" t="s">
        <v>2611</v>
      </c>
      <c r="N263" s="1037" t="s">
        <v>2611</v>
      </c>
      <c r="O263" s="1037"/>
      <c r="P263" s="1037"/>
      <c r="Q263" s="1037"/>
      <c r="R263" s="1037"/>
      <c r="S263" s="1037"/>
      <c r="T263" s="1037" t="s">
        <v>2611</v>
      </c>
      <c r="U263" s="1037" t="s">
        <v>2611</v>
      </c>
      <c r="V263" s="1037" t="s">
        <v>2611</v>
      </c>
      <c r="W263" s="1037"/>
      <c r="X263" s="1037" t="s">
        <v>2611</v>
      </c>
      <c r="Y263" s="1037"/>
      <c r="Z263" s="656" t="s">
        <v>2136</v>
      </c>
      <c r="AA263" s="182" t="s">
        <v>2611</v>
      </c>
      <c r="AB263" s="182">
        <v>1</v>
      </c>
      <c r="AC263" s="182" t="s">
        <v>2611</v>
      </c>
    </row>
    <row r="264" spans="1:29" s="182" customFormat="1" x14ac:dyDescent="0.25">
      <c r="A264" s="655">
        <v>0</v>
      </c>
      <c r="B264" s="655">
        <v>0</v>
      </c>
      <c r="C264" s="655">
        <v>0</v>
      </c>
      <c r="D264" s="655"/>
      <c r="E264" s="902">
        <v>0</v>
      </c>
      <c r="F264" s="902">
        <v>0</v>
      </c>
      <c r="G264" s="1038"/>
      <c r="H264" s="1036"/>
      <c r="I264" s="1037" t="s">
        <v>2611</v>
      </c>
      <c r="J264" s="1037"/>
      <c r="K264" s="1037"/>
      <c r="L264" s="1037"/>
      <c r="M264" s="1037" t="s">
        <v>2611</v>
      </c>
      <c r="N264" s="1037" t="s">
        <v>2611</v>
      </c>
      <c r="O264" s="1037"/>
      <c r="P264" s="1037"/>
      <c r="Q264" s="1037"/>
      <c r="R264" s="1037"/>
      <c r="S264" s="1037"/>
      <c r="T264" s="1037" t="s">
        <v>2611</v>
      </c>
      <c r="U264" s="1037" t="s">
        <v>2611</v>
      </c>
      <c r="V264" s="1037" t="s">
        <v>2611</v>
      </c>
      <c r="W264" s="1037"/>
      <c r="X264" s="1037" t="s">
        <v>2611</v>
      </c>
      <c r="Y264" s="1037"/>
      <c r="Z264" s="656" t="s">
        <v>2136</v>
      </c>
      <c r="AA264" s="182" t="s">
        <v>2611</v>
      </c>
      <c r="AB264" s="182">
        <v>1</v>
      </c>
      <c r="AC264" s="182" t="s">
        <v>2611</v>
      </c>
    </row>
    <row r="265" spans="1:29" s="182" customFormat="1" x14ac:dyDescent="0.25">
      <c r="A265" s="655">
        <v>0</v>
      </c>
      <c r="B265" s="655">
        <v>0</v>
      </c>
      <c r="C265" s="655">
        <v>0</v>
      </c>
      <c r="D265" s="655"/>
      <c r="E265" s="902">
        <v>0</v>
      </c>
      <c r="F265" s="902">
        <v>0</v>
      </c>
      <c r="G265" s="1038"/>
      <c r="H265" s="1036"/>
      <c r="I265" s="1037" t="s">
        <v>2611</v>
      </c>
      <c r="J265" s="1037"/>
      <c r="K265" s="1037"/>
      <c r="L265" s="1037"/>
      <c r="M265" s="1037" t="s">
        <v>2611</v>
      </c>
      <c r="N265" s="1037" t="s">
        <v>2611</v>
      </c>
      <c r="O265" s="1037"/>
      <c r="P265" s="1037"/>
      <c r="Q265" s="1037"/>
      <c r="R265" s="1037"/>
      <c r="S265" s="1037"/>
      <c r="T265" s="1037" t="s">
        <v>2611</v>
      </c>
      <c r="U265" s="1037" t="s">
        <v>2611</v>
      </c>
      <c r="V265" s="1037" t="s">
        <v>2611</v>
      </c>
      <c r="W265" s="1037"/>
      <c r="X265" s="1037" t="s">
        <v>2611</v>
      </c>
      <c r="Y265" s="1037"/>
      <c r="Z265" s="656" t="s">
        <v>2136</v>
      </c>
      <c r="AA265" s="182" t="s">
        <v>2611</v>
      </c>
      <c r="AB265" s="182">
        <v>1</v>
      </c>
      <c r="AC265" s="182" t="s">
        <v>2611</v>
      </c>
    </row>
    <row r="266" spans="1:29" s="182" customFormat="1" x14ac:dyDescent="0.25">
      <c r="A266" s="655">
        <v>0</v>
      </c>
      <c r="B266" s="655">
        <v>0</v>
      </c>
      <c r="C266" s="655">
        <v>0</v>
      </c>
      <c r="D266" s="655"/>
      <c r="E266" s="902">
        <v>0</v>
      </c>
      <c r="F266" s="902">
        <v>0</v>
      </c>
      <c r="G266" s="1038"/>
      <c r="H266" s="1036"/>
      <c r="I266" s="1037" t="s">
        <v>2611</v>
      </c>
      <c r="J266" s="1037"/>
      <c r="K266" s="1037"/>
      <c r="L266" s="1037"/>
      <c r="M266" s="1037" t="s">
        <v>2611</v>
      </c>
      <c r="N266" s="1037" t="s">
        <v>2611</v>
      </c>
      <c r="O266" s="1037"/>
      <c r="P266" s="1037"/>
      <c r="Q266" s="1037"/>
      <c r="R266" s="1037"/>
      <c r="S266" s="1037"/>
      <c r="T266" s="1037" t="s">
        <v>2611</v>
      </c>
      <c r="U266" s="1037" t="s">
        <v>2611</v>
      </c>
      <c r="V266" s="1037" t="s">
        <v>2611</v>
      </c>
      <c r="W266" s="1037"/>
      <c r="X266" s="1037" t="s">
        <v>2611</v>
      </c>
      <c r="Y266" s="1037"/>
      <c r="Z266" s="656" t="s">
        <v>2136</v>
      </c>
      <c r="AA266" s="182" t="s">
        <v>2611</v>
      </c>
      <c r="AB266" s="182">
        <v>1</v>
      </c>
      <c r="AC266" s="182" t="s">
        <v>2611</v>
      </c>
    </row>
    <row r="267" spans="1:29" s="182" customFormat="1" x14ac:dyDescent="0.25">
      <c r="A267" s="655">
        <v>0</v>
      </c>
      <c r="B267" s="655">
        <v>0</v>
      </c>
      <c r="C267" s="655">
        <v>0</v>
      </c>
      <c r="D267" s="655"/>
      <c r="E267" s="902">
        <v>0</v>
      </c>
      <c r="F267" s="902">
        <v>0</v>
      </c>
      <c r="G267" s="1038"/>
      <c r="H267" s="1036"/>
      <c r="I267" s="1037" t="s">
        <v>2611</v>
      </c>
      <c r="J267" s="1037"/>
      <c r="K267" s="1037"/>
      <c r="L267" s="1037"/>
      <c r="M267" s="1037" t="s">
        <v>2611</v>
      </c>
      <c r="N267" s="1037" t="s">
        <v>2611</v>
      </c>
      <c r="O267" s="1037"/>
      <c r="P267" s="1037"/>
      <c r="Q267" s="1037"/>
      <c r="R267" s="1037"/>
      <c r="S267" s="1037"/>
      <c r="T267" s="1037" t="s">
        <v>2611</v>
      </c>
      <c r="U267" s="1037" t="s">
        <v>2611</v>
      </c>
      <c r="V267" s="1037" t="s">
        <v>2611</v>
      </c>
      <c r="W267" s="1037"/>
      <c r="X267" s="1037" t="s">
        <v>2611</v>
      </c>
      <c r="Y267" s="1037"/>
      <c r="Z267" s="656" t="s">
        <v>2136</v>
      </c>
      <c r="AA267" s="182" t="s">
        <v>2611</v>
      </c>
      <c r="AB267" s="182">
        <v>1</v>
      </c>
      <c r="AC267" s="182" t="s">
        <v>2611</v>
      </c>
    </row>
    <row r="268" spans="1:29" s="182" customFormat="1" x14ac:dyDescent="0.25">
      <c r="A268" s="655">
        <v>0</v>
      </c>
      <c r="B268" s="655">
        <v>0</v>
      </c>
      <c r="C268" s="655">
        <v>0</v>
      </c>
      <c r="D268" s="655"/>
      <c r="E268" s="902">
        <v>0</v>
      </c>
      <c r="F268" s="902">
        <v>0</v>
      </c>
      <c r="G268" s="1038"/>
      <c r="H268" s="1036"/>
      <c r="I268" s="1037" t="s">
        <v>2611</v>
      </c>
      <c r="J268" s="1037"/>
      <c r="K268" s="1037"/>
      <c r="L268" s="1037"/>
      <c r="M268" s="1037" t="s">
        <v>2611</v>
      </c>
      <c r="N268" s="1037" t="s">
        <v>2611</v>
      </c>
      <c r="O268" s="1037"/>
      <c r="P268" s="1037"/>
      <c r="Q268" s="1037"/>
      <c r="R268" s="1037"/>
      <c r="S268" s="1037"/>
      <c r="T268" s="1037" t="s">
        <v>2611</v>
      </c>
      <c r="U268" s="1037" t="s">
        <v>2611</v>
      </c>
      <c r="V268" s="1037" t="s">
        <v>2611</v>
      </c>
      <c r="W268" s="1037"/>
      <c r="X268" s="1037" t="s">
        <v>2611</v>
      </c>
      <c r="Y268" s="1037"/>
      <c r="Z268" s="656" t="s">
        <v>2136</v>
      </c>
      <c r="AA268" s="182" t="s">
        <v>2611</v>
      </c>
      <c r="AB268" s="182">
        <v>1</v>
      </c>
      <c r="AC268" s="182" t="s">
        <v>2611</v>
      </c>
    </row>
    <row r="269" spans="1:29" s="182" customFormat="1" x14ac:dyDescent="0.25">
      <c r="A269" s="655">
        <v>0</v>
      </c>
      <c r="B269" s="655">
        <v>0</v>
      </c>
      <c r="C269" s="655">
        <v>0</v>
      </c>
      <c r="D269" s="655"/>
      <c r="E269" s="902">
        <v>0</v>
      </c>
      <c r="F269" s="902">
        <v>0</v>
      </c>
      <c r="G269" s="1038"/>
      <c r="H269" s="1036"/>
      <c r="I269" s="1037" t="s">
        <v>2611</v>
      </c>
      <c r="J269" s="1037"/>
      <c r="K269" s="1037"/>
      <c r="L269" s="1037"/>
      <c r="M269" s="1037" t="s">
        <v>2611</v>
      </c>
      <c r="N269" s="1037" t="s">
        <v>2611</v>
      </c>
      <c r="O269" s="1037"/>
      <c r="P269" s="1037"/>
      <c r="Q269" s="1037"/>
      <c r="R269" s="1037"/>
      <c r="S269" s="1037"/>
      <c r="T269" s="1037" t="s">
        <v>2611</v>
      </c>
      <c r="U269" s="1037" t="s">
        <v>2611</v>
      </c>
      <c r="V269" s="1037" t="s">
        <v>2611</v>
      </c>
      <c r="W269" s="1037"/>
      <c r="X269" s="1037" t="s">
        <v>2611</v>
      </c>
      <c r="Y269" s="1037"/>
      <c r="Z269" s="656" t="s">
        <v>2136</v>
      </c>
      <c r="AA269" s="182" t="s">
        <v>2611</v>
      </c>
      <c r="AB269" s="182">
        <v>1</v>
      </c>
      <c r="AC269" s="182" t="s">
        <v>2611</v>
      </c>
    </row>
    <row r="270" spans="1:29" s="182" customFormat="1" x14ac:dyDescent="0.25">
      <c r="A270" s="655">
        <v>0</v>
      </c>
      <c r="B270" s="655">
        <v>0</v>
      </c>
      <c r="C270" s="655">
        <v>0</v>
      </c>
      <c r="D270" s="655"/>
      <c r="E270" s="902">
        <v>0</v>
      </c>
      <c r="F270" s="902">
        <v>0</v>
      </c>
      <c r="G270" s="1038"/>
      <c r="H270" s="1036"/>
      <c r="I270" s="1037" t="s">
        <v>2611</v>
      </c>
      <c r="J270" s="1037"/>
      <c r="K270" s="1037"/>
      <c r="L270" s="1037"/>
      <c r="M270" s="1037" t="s">
        <v>2611</v>
      </c>
      <c r="N270" s="1037" t="s">
        <v>2611</v>
      </c>
      <c r="O270" s="1037"/>
      <c r="P270" s="1037"/>
      <c r="Q270" s="1037"/>
      <c r="R270" s="1037"/>
      <c r="S270" s="1037"/>
      <c r="T270" s="1037" t="s">
        <v>2611</v>
      </c>
      <c r="U270" s="1037" t="s">
        <v>2611</v>
      </c>
      <c r="V270" s="1037" t="s">
        <v>2611</v>
      </c>
      <c r="W270" s="1037"/>
      <c r="X270" s="1037" t="s">
        <v>2611</v>
      </c>
      <c r="Y270" s="1037"/>
      <c r="Z270" s="656" t="s">
        <v>2136</v>
      </c>
      <c r="AA270" s="182" t="s">
        <v>2611</v>
      </c>
      <c r="AB270" s="182">
        <v>1</v>
      </c>
      <c r="AC270" s="182" t="s">
        <v>2611</v>
      </c>
    </row>
    <row r="271" spans="1:29" s="182" customFormat="1" x14ac:dyDescent="0.25">
      <c r="A271" s="655">
        <v>0</v>
      </c>
      <c r="B271" s="655">
        <v>0</v>
      </c>
      <c r="C271" s="655">
        <v>0</v>
      </c>
      <c r="D271" s="655"/>
      <c r="E271" s="902">
        <v>0</v>
      </c>
      <c r="F271" s="902">
        <v>0</v>
      </c>
      <c r="G271" s="1038"/>
      <c r="H271" s="1036"/>
      <c r="I271" s="1037" t="s">
        <v>2611</v>
      </c>
      <c r="J271" s="1037"/>
      <c r="K271" s="1037"/>
      <c r="L271" s="1037"/>
      <c r="M271" s="1037" t="s">
        <v>2611</v>
      </c>
      <c r="N271" s="1037" t="s">
        <v>2611</v>
      </c>
      <c r="O271" s="1037"/>
      <c r="P271" s="1037"/>
      <c r="Q271" s="1037"/>
      <c r="R271" s="1037"/>
      <c r="S271" s="1037"/>
      <c r="T271" s="1037" t="s">
        <v>2611</v>
      </c>
      <c r="U271" s="1037" t="s">
        <v>2611</v>
      </c>
      <c r="V271" s="1037" t="s">
        <v>2611</v>
      </c>
      <c r="W271" s="1037"/>
      <c r="X271" s="1037" t="s">
        <v>2611</v>
      </c>
      <c r="Y271" s="1037"/>
      <c r="Z271" s="656" t="s">
        <v>2136</v>
      </c>
      <c r="AA271" s="182" t="s">
        <v>2611</v>
      </c>
      <c r="AB271" s="182">
        <v>1</v>
      </c>
      <c r="AC271" s="182" t="s">
        <v>2611</v>
      </c>
    </row>
    <row r="272" spans="1:29" s="182" customFormat="1" x14ac:dyDescent="0.25">
      <c r="A272" s="655">
        <v>0</v>
      </c>
      <c r="B272" s="655">
        <v>0</v>
      </c>
      <c r="C272" s="655">
        <v>0</v>
      </c>
      <c r="D272" s="655"/>
      <c r="E272" s="902">
        <v>0</v>
      </c>
      <c r="F272" s="902">
        <v>0</v>
      </c>
      <c r="G272" s="1038"/>
      <c r="H272" s="1036"/>
      <c r="I272" s="1037" t="s">
        <v>2611</v>
      </c>
      <c r="J272" s="1037"/>
      <c r="K272" s="1037"/>
      <c r="L272" s="1037"/>
      <c r="M272" s="1037" t="s">
        <v>2611</v>
      </c>
      <c r="N272" s="1037" t="s">
        <v>2611</v>
      </c>
      <c r="O272" s="1037"/>
      <c r="P272" s="1037"/>
      <c r="Q272" s="1037"/>
      <c r="R272" s="1037"/>
      <c r="S272" s="1037"/>
      <c r="T272" s="1037" t="s">
        <v>2611</v>
      </c>
      <c r="U272" s="1037" t="s">
        <v>2611</v>
      </c>
      <c r="V272" s="1037" t="s">
        <v>2611</v>
      </c>
      <c r="W272" s="1037"/>
      <c r="X272" s="1037" t="s">
        <v>2611</v>
      </c>
      <c r="Y272" s="1037"/>
      <c r="Z272" s="656" t="s">
        <v>2136</v>
      </c>
      <c r="AA272" s="182" t="s">
        <v>2611</v>
      </c>
      <c r="AB272" s="182">
        <v>1</v>
      </c>
      <c r="AC272" s="182" t="s">
        <v>2611</v>
      </c>
    </row>
    <row r="273" spans="1:29" s="182" customFormat="1" x14ac:dyDescent="0.25">
      <c r="A273" s="655">
        <v>0</v>
      </c>
      <c r="B273" s="655">
        <v>0</v>
      </c>
      <c r="C273" s="655">
        <v>0</v>
      </c>
      <c r="D273" s="655"/>
      <c r="E273" s="902">
        <v>0</v>
      </c>
      <c r="F273" s="902">
        <v>0</v>
      </c>
      <c r="G273" s="1038"/>
      <c r="H273" s="1036"/>
      <c r="I273" s="1037" t="s">
        <v>2611</v>
      </c>
      <c r="J273" s="1037"/>
      <c r="K273" s="1037"/>
      <c r="L273" s="1037"/>
      <c r="M273" s="1037" t="s">
        <v>2611</v>
      </c>
      <c r="N273" s="1037" t="s">
        <v>2611</v>
      </c>
      <c r="O273" s="1037"/>
      <c r="P273" s="1037"/>
      <c r="Q273" s="1037"/>
      <c r="R273" s="1037"/>
      <c r="S273" s="1037"/>
      <c r="T273" s="1037" t="s">
        <v>2611</v>
      </c>
      <c r="U273" s="1037" t="s">
        <v>2611</v>
      </c>
      <c r="V273" s="1037" t="s">
        <v>2611</v>
      </c>
      <c r="W273" s="1037"/>
      <c r="X273" s="1037" t="s">
        <v>2611</v>
      </c>
      <c r="Y273" s="1037"/>
      <c r="Z273" s="656" t="s">
        <v>2136</v>
      </c>
      <c r="AA273" s="182" t="s">
        <v>2611</v>
      </c>
      <c r="AB273" s="182">
        <v>1</v>
      </c>
      <c r="AC273" s="182" t="s">
        <v>2611</v>
      </c>
    </row>
    <row r="274" spans="1:29" s="182" customFormat="1" x14ac:dyDescent="0.25">
      <c r="A274" s="655">
        <v>0</v>
      </c>
      <c r="B274" s="655">
        <v>0</v>
      </c>
      <c r="C274" s="655">
        <v>0</v>
      </c>
      <c r="D274" s="655"/>
      <c r="E274" s="902">
        <v>0</v>
      </c>
      <c r="F274" s="902">
        <v>0</v>
      </c>
      <c r="G274" s="1038"/>
      <c r="H274" s="1036"/>
      <c r="I274" s="1037" t="s">
        <v>2611</v>
      </c>
      <c r="J274" s="1037"/>
      <c r="K274" s="1037"/>
      <c r="L274" s="1037"/>
      <c r="M274" s="1037" t="s">
        <v>2611</v>
      </c>
      <c r="N274" s="1037" t="s">
        <v>2611</v>
      </c>
      <c r="O274" s="1037"/>
      <c r="P274" s="1037"/>
      <c r="Q274" s="1037"/>
      <c r="R274" s="1037"/>
      <c r="S274" s="1037"/>
      <c r="T274" s="1037" t="s">
        <v>2611</v>
      </c>
      <c r="U274" s="1037" t="s">
        <v>2611</v>
      </c>
      <c r="V274" s="1037" t="s">
        <v>2611</v>
      </c>
      <c r="W274" s="1037"/>
      <c r="X274" s="1037" t="s">
        <v>2611</v>
      </c>
      <c r="Y274" s="1037"/>
      <c r="Z274" s="656" t="s">
        <v>2136</v>
      </c>
      <c r="AA274" s="182" t="s">
        <v>2611</v>
      </c>
      <c r="AB274" s="182">
        <v>1</v>
      </c>
      <c r="AC274" s="182" t="s">
        <v>2611</v>
      </c>
    </row>
    <row r="275" spans="1:29" s="182" customFormat="1" x14ac:dyDescent="0.25">
      <c r="A275" s="655">
        <v>0</v>
      </c>
      <c r="B275" s="655">
        <v>0</v>
      </c>
      <c r="C275" s="655">
        <v>0</v>
      </c>
      <c r="D275" s="655"/>
      <c r="E275" s="902">
        <v>0</v>
      </c>
      <c r="F275" s="902">
        <v>0</v>
      </c>
      <c r="G275" s="1038"/>
      <c r="H275" s="1036"/>
      <c r="I275" s="1037" t="s">
        <v>2611</v>
      </c>
      <c r="J275" s="1037"/>
      <c r="K275" s="1037"/>
      <c r="L275" s="1037"/>
      <c r="M275" s="1037" t="s">
        <v>2611</v>
      </c>
      <c r="N275" s="1037" t="s">
        <v>2611</v>
      </c>
      <c r="O275" s="1037"/>
      <c r="P275" s="1037"/>
      <c r="Q275" s="1037"/>
      <c r="R275" s="1037"/>
      <c r="S275" s="1037"/>
      <c r="T275" s="1037" t="s">
        <v>2611</v>
      </c>
      <c r="U275" s="1037" t="s">
        <v>2611</v>
      </c>
      <c r="V275" s="1037" t="s">
        <v>2611</v>
      </c>
      <c r="W275" s="1037"/>
      <c r="X275" s="1037" t="s">
        <v>2611</v>
      </c>
      <c r="Y275" s="1037"/>
      <c r="Z275" s="656" t="s">
        <v>2136</v>
      </c>
      <c r="AA275" s="182" t="s">
        <v>2611</v>
      </c>
      <c r="AB275" s="182">
        <v>1</v>
      </c>
      <c r="AC275" s="182" t="s">
        <v>2611</v>
      </c>
    </row>
    <row r="276" spans="1:29" s="182" customFormat="1" x14ac:dyDescent="0.25">
      <c r="A276" s="655">
        <v>0</v>
      </c>
      <c r="B276" s="655">
        <v>0</v>
      </c>
      <c r="C276" s="655">
        <v>0</v>
      </c>
      <c r="D276" s="655"/>
      <c r="E276" s="902">
        <v>0</v>
      </c>
      <c r="F276" s="902">
        <v>0</v>
      </c>
      <c r="G276" s="1038"/>
      <c r="H276" s="1036"/>
      <c r="I276" s="1037" t="s">
        <v>2611</v>
      </c>
      <c r="J276" s="1037"/>
      <c r="K276" s="1037"/>
      <c r="L276" s="1037"/>
      <c r="M276" s="1037" t="s">
        <v>2611</v>
      </c>
      <c r="N276" s="1037" t="s">
        <v>2611</v>
      </c>
      <c r="O276" s="1037"/>
      <c r="P276" s="1037"/>
      <c r="Q276" s="1037"/>
      <c r="R276" s="1037"/>
      <c r="S276" s="1037"/>
      <c r="T276" s="1037" t="s">
        <v>2611</v>
      </c>
      <c r="U276" s="1037" t="s">
        <v>2611</v>
      </c>
      <c r="V276" s="1037" t="s">
        <v>2611</v>
      </c>
      <c r="W276" s="1037"/>
      <c r="X276" s="1037" t="s">
        <v>2611</v>
      </c>
      <c r="Y276" s="1037"/>
      <c r="Z276" s="656" t="s">
        <v>2136</v>
      </c>
      <c r="AA276" s="182" t="s">
        <v>2611</v>
      </c>
      <c r="AB276" s="182">
        <v>1</v>
      </c>
      <c r="AC276" s="182" t="s">
        <v>2611</v>
      </c>
    </row>
    <row r="277" spans="1:29" s="182" customFormat="1" x14ac:dyDescent="0.25">
      <c r="A277" s="655">
        <v>0</v>
      </c>
      <c r="B277" s="655">
        <v>0</v>
      </c>
      <c r="C277" s="655">
        <v>0</v>
      </c>
      <c r="D277" s="655"/>
      <c r="E277" s="902">
        <v>0</v>
      </c>
      <c r="F277" s="902">
        <v>0</v>
      </c>
      <c r="G277" s="1038"/>
      <c r="H277" s="1036"/>
      <c r="I277" s="1037" t="s">
        <v>2611</v>
      </c>
      <c r="J277" s="1037"/>
      <c r="K277" s="1037"/>
      <c r="L277" s="1037"/>
      <c r="M277" s="1037" t="s">
        <v>2611</v>
      </c>
      <c r="N277" s="1037" t="s">
        <v>2611</v>
      </c>
      <c r="O277" s="1037"/>
      <c r="P277" s="1037"/>
      <c r="Q277" s="1037"/>
      <c r="R277" s="1037"/>
      <c r="S277" s="1037"/>
      <c r="T277" s="1037" t="s">
        <v>2611</v>
      </c>
      <c r="U277" s="1037" t="s">
        <v>2611</v>
      </c>
      <c r="V277" s="1037" t="s">
        <v>2611</v>
      </c>
      <c r="W277" s="1037"/>
      <c r="X277" s="1037" t="s">
        <v>2611</v>
      </c>
      <c r="Y277" s="1037"/>
      <c r="Z277" s="656" t="s">
        <v>2136</v>
      </c>
      <c r="AA277" s="182" t="s">
        <v>2611</v>
      </c>
      <c r="AB277" s="182">
        <v>1</v>
      </c>
      <c r="AC277" s="182" t="s">
        <v>2611</v>
      </c>
    </row>
    <row r="278" spans="1:29" s="182" customFormat="1" x14ac:dyDescent="0.25">
      <c r="A278" s="655">
        <v>0</v>
      </c>
      <c r="B278" s="655">
        <v>0</v>
      </c>
      <c r="C278" s="655">
        <v>0</v>
      </c>
      <c r="D278" s="655"/>
      <c r="E278" s="902">
        <v>0</v>
      </c>
      <c r="F278" s="902">
        <v>0</v>
      </c>
      <c r="G278" s="1038"/>
      <c r="H278" s="1036"/>
      <c r="I278" s="1037" t="s">
        <v>2611</v>
      </c>
      <c r="J278" s="1037"/>
      <c r="K278" s="1037"/>
      <c r="L278" s="1037"/>
      <c r="M278" s="1037" t="s">
        <v>2611</v>
      </c>
      <c r="N278" s="1037" t="s">
        <v>2611</v>
      </c>
      <c r="O278" s="1037"/>
      <c r="P278" s="1037"/>
      <c r="Q278" s="1037"/>
      <c r="R278" s="1037"/>
      <c r="S278" s="1037"/>
      <c r="T278" s="1037" t="s">
        <v>2611</v>
      </c>
      <c r="U278" s="1037" t="s">
        <v>2611</v>
      </c>
      <c r="V278" s="1037" t="s">
        <v>2611</v>
      </c>
      <c r="W278" s="1037"/>
      <c r="X278" s="1037" t="s">
        <v>2611</v>
      </c>
      <c r="Y278" s="1037"/>
      <c r="Z278" s="656" t="s">
        <v>2136</v>
      </c>
      <c r="AA278" s="182" t="s">
        <v>2611</v>
      </c>
      <c r="AB278" s="182">
        <v>1</v>
      </c>
      <c r="AC278" s="182" t="s">
        <v>2611</v>
      </c>
    </row>
    <row r="279" spans="1:29" s="182" customFormat="1" x14ac:dyDescent="0.25">
      <c r="A279" s="655">
        <v>0</v>
      </c>
      <c r="B279" s="655">
        <v>0</v>
      </c>
      <c r="C279" s="655">
        <v>0</v>
      </c>
      <c r="D279" s="655"/>
      <c r="E279" s="902">
        <v>0</v>
      </c>
      <c r="F279" s="902">
        <v>0</v>
      </c>
      <c r="G279" s="1038"/>
      <c r="H279" s="1036"/>
      <c r="I279" s="1037" t="s">
        <v>2611</v>
      </c>
      <c r="J279" s="1037"/>
      <c r="K279" s="1037"/>
      <c r="L279" s="1037"/>
      <c r="M279" s="1037" t="s">
        <v>2611</v>
      </c>
      <c r="N279" s="1037" t="s">
        <v>2611</v>
      </c>
      <c r="O279" s="1037"/>
      <c r="P279" s="1037"/>
      <c r="Q279" s="1037"/>
      <c r="R279" s="1037"/>
      <c r="S279" s="1037"/>
      <c r="T279" s="1037" t="s">
        <v>2611</v>
      </c>
      <c r="U279" s="1037" t="s">
        <v>2611</v>
      </c>
      <c r="V279" s="1037" t="s">
        <v>2611</v>
      </c>
      <c r="W279" s="1037"/>
      <c r="X279" s="1037" t="s">
        <v>2611</v>
      </c>
      <c r="Y279" s="1037"/>
      <c r="Z279" s="656" t="s">
        <v>2136</v>
      </c>
      <c r="AA279" s="182" t="s">
        <v>2611</v>
      </c>
      <c r="AB279" s="182">
        <v>1</v>
      </c>
      <c r="AC279" s="182" t="s">
        <v>2611</v>
      </c>
    </row>
    <row r="280" spans="1:29" s="182" customFormat="1" x14ac:dyDescent="0.25">
      <c r="A280" s="655">
        <v>0</v>
      </c>
      <c r="B280" s="655">
        <v>0</v>
      </c>
      <c r="C280" s="655">
        <v>0</v>
      </c>
      <c r="D280" s="655"/>
      <c r="E280" s="902">
        <v>0</v>
      </c>
      <c r="F280" s="902">
        <v>0</v>
      </c>
      <c r="G280" s="1038"/>
      <c r="H280" s="1036"/>
      <c r="I280" s="1037" t="s">
        <v>2611</v>
      </c>
      <c r="J280" s="1037"/>
      <c r="K280" s="1037"/>
      <c r="L280" s="1037"/>
      <c r="M280" s="1037" t="s">
        <v>2611</v>
      </c>
      <c r="N280" s="1037" t="s">
        <v>2611</v>
      </c>
      <c r="O280" s="1037"/>
      <c r="P280" s="1037"/>
      <c r="Q280" s="1037"/>
      <c r="R280" s="1037"/>
      <c r="S280" s="1037"/>
      <c r="T280" s="1037" t="s">
        <v>2611</v>
      </c>
      <c r="U280" s="1037" t="s">
        <v>2611</v>
      </c>
      <c r="V280" s="1037" t="s">
        <v>2611</v>
      </c>
      <c r="W280" s="1037"/>
      <c r="X280" s="1037" t="s">
        <v>2611</v>
      </c>
      <c r="Y280" s="1037"/>
      <c r="Z280" s="656" t="s">
        <v>2136</v>
      </c>
      <c r="AA280" s="182" t="s">
        <v>2611</v>
      </c>
      <c r="AB280" s="182">
        <v>1</v>
      </c>
      <c r="AC280" s="182" t="s">
        <v>2611</v>
      </c>
    </row>
    <row r="281" spans="1:29" s="182" customFormat="1" x14ac:dyDescent="0.25">
      <c r="A281" s="655">
        <v>0</v>
      </c>
      <c r="B281" s="655">
        <v>0</v>
      </c>
      <c r="C281" s="655">
        <v>0</v>
      </c>
      <c r="D281" s="655"/>
      <c r="E281" s="902">
        <v>0</v>
      </c>
      <c r="F281" s="902">
        <v>0</v>
      </c>
      <c r="G281" s="1038"/>
      <c r="H281" s="1036"/>
      <c r="I281" s="1037" t="s">
        <v>2611</v>
      </c>
      <c r="J281" s="1037"/>
      <c r="K281" s="1037"/>
      <c r="L281" s="1037"/>
      <c r="M281" s="1037" t="s">
        <v>2611</v>
      </c>
      <c r="N281" s="1037" t="s">
        <v>2611</v>
      </c>
      <c r="O281" s="1037"/>
      <c r="P281" s="1037"/>
      <c r="Q281" s="1037"/>
      <c r="R281" s="1037"/>
      <c r="S281" s="1037"/>
      <c r="T281" s="1037" t="s">
        <v>2611</v>
      </c>
      <c r="U281" s="1037" t="s">
        <v>2611</v>
      </c>
      <c r="V281" s="1037" t="s">
        <v>2611</v>
      </c>
      <c r="W281" s="1037"/>
      <c r="X281" s="1037" t="s">
        <v>2611</v>
      </c>
      <c r="Y281" s="1037"/>
      <c r="Z281" s="656" t="s">
        <v>2136</v>
      </c>
      <c r="AA281" s="182" t="s">
        <v>2611</v>
      </c>
      <c r="AB281" s="182">
        <v>1</v>
      </c>
      <c r="AC281" s="182" t="s">
        <v>2611</v>
      </c>
    </row>
    <row r="282" spans="1:29" s="182" customFormat="1" x14ac:dyDescent="0.25">
      <c r="A282" s="655">
        <v>0</v>
      </c>
      <c r="B282" s="655">
        <v>0</v>
      </c>
      <c r="C282" s="655">
        <v>0</v>
      </c>
      <c r="D282" s="655"/>
      <c r="E282" s="902">
        <v>0</v>
      </c>
      <c r="F282" s="902">
        <v>0</v>
      </c>
      <c r="G282" s="1038"/>
      <c r="H282" s="1036"/>
      <c r="I282" s="1037" t="s">
        <v>2611</v>
      </c>
      <c r="J282" s="1037"/>
      <c r="K282" s="1037"/>
      <c r="L282" s="1037"/>
      <c r="M282" s="1037" t="s">
        <v>2611</v>
      </c>
      <c r="N282" s="1037" t="s">
        <v>2611</v>
      </c>
      <c r="O282" s="1037"/>
      <c r="P282" s="1037"/>
      <c r="Q282" s="1037"/>
      <c r="R282" s="1037"/>
      <c r="S282" s="1037"/>
      <c r="T282" s="1037" t="s">
        <v>2611</v>
      </c>
      <c r="U282" s="1037" t="s">
        <v>2611</v>
      </c>
      <c r="V282" s="1037" t="s">
        <v>2611</v>
      </c>
      <c r="W282" s="1037"/>
      <c r="X282" s="1037" t="s">
        <v>2611</v>
      </c>
      <c r="Y282" s="1037"/>
      <c r="Z282" s="656" t="s">
        <v>2136</v>
      </c>
      <c r="AA282" s="182" t="s">
        <v>2611</v>
      </c>
      <c r="AB282" s="182">
        <v>1</v>
      </c>
      <c r="AC282" s="182" t="s">
        <v>2611</v>
      </c>
    </row>
    <row r="283" spans="1:29" s="182" customFormat="1" x14ac:dyDescent="0.25">
      <c r="A283" s="655">
        <v>0</v>
      </c>
      <c r="B283" s="655">
        <v>0</v>
      </c>
      <c r="C283" s="655">
        <v>0</v>
      </c>
      <c r="D283" s="655"/>
      <c r="E283" s="902">
        <v>0</v>
      </c>
      <c r="F283" s="902">
        <v>0</v>
      </c>
      <c r="G283" s="1038"/>
      <c r="H283" s="1036"/>
      <c r="I283" s="1037" t="s">
        <v>2611</v>
      </c>
      <c r="J283" s="1037"/>
      <c r="K283" s="1037"/>
      <c r="L283" s="1037"/>
      <c r="M283" s="1037" t="s">
        <v>2611</v>
      </c>
      <c r="N283" s="1037" t="s">
        <v>2611</v>
      </c>
      <c r="O283" s="1037"/>
      <c r="P283" s="1037"/>
      <c r="Q283" s="1037"/>
      <c r="R283" s="1037"/>
      <c r="S283" s="1037"/>
      <c r="T283" s="1037" t="s">
        <v>2611</v>
      </c>
      <c r="U283" s="1037" t="s">
        <v>2611</v>
      </c>
      <c r="V283" s="1037" t="s">
        <v>2611</v>
      </c>
      <c r="W283" s="1037"/>
      <c r="X283" s="1037" t="s">
        <v>2611</v>
      </c>
      <c r="Y283" s="1037"/>
      <c r="Z283" s="656" t="s">
        <v>2136</v>
      </c>
      <c r="AA283" s="182" t="s">
        <v>2611</v>
      </c>
      <c r="AB283" s="182">
        <v>1</v>
      </c>
      <c r="AC283" s="182" t="s">
        <v>2611</v>
      </c>
    </row>
    <row r="284" spans="1:29" s="182" customFormat="1" x14ac:dyDescent="0.25">
      <c r="A284" s="655">
        <v>0</v>
      </c>
      <c r="B284" s="655">
        <v>0</v>
      </c>
      <c r="C284" s="655">
        <v>0</v>
      </c>
      <c r="D284" s="655"/>
      <c r="E284" s="902">
        <v>0</v>
      </c>
      <c r="F284" s="902">
        <v>0</v>
      </c>
      <c r="G284" s="1038"/>
      <c r="H284" s="1036"/>
      <c r="I284" s="1037" t="s">
        <v>2611</v>
      </c>
      <c r="J284" s="1037"/>
      <c r="K284" s="1037"/>
      <c r="L284" s="1037"/>
      <c r="M284" s="1037" t="s">
        <v>2611</v>
      </c>
      <c r="N284" s="1037" t="s">
        <v>2611</v>
      </c>
      <c r="O284" s="1037"/>
      <c r="P284" s="1037"/>
      <c r="Q284" s="1037"/>
      <c r="R284" s="1037"/>
      <c r="S284" s="1037"/>
      <c r="T284" s="1037" t="s">
        <v>2611</v>
      </c>
      <c r="U284" s="1037" t="s">
        <v>2611</v>
      </c>
      <c r="V284" s="1037" t="s">
        <v>2611</v>
      </c>
      <c r="W284" s="1037"/>
      <c r="X284" s="1037" t="s">
        <v>2611</v>
      </c>
      <c r="Y284" s="1037"/>
      <c r="Z284" s="656" t="s">
        <v>2136</v>
      </c>
      <c r="AA284" s="182" t="s">
        <v>2611</v>
      </c>
      <c r="AB284" s="182">
        <v>1</v>
      </c>
      <c r="AC284" s="182" t="s">
        <v>2611</v>
      </c>
    </row>
    <row r="285" spans="1:29" s="182" customFormat="1" x14ac:dyDescent="0.25">
      <c r="A285" s="655">
        <v>0</v>
      </c>
      <c r="B285" s="655">
        <v>0</v>
      </c>
      <c r="C285" s="655">
        <v>0</v>
      </c>
      <c r="D285" s="655"/>
      <c r="E285" s="902">
        <v>0</v>
      </c>
      <c r="F285" s="902">
        <v>0</v>
      </c>
      <c r="G285" s="1038"/>
      <c r="H285" s="1036"/>
      <c r="I285" s="1037" t="s">
        <v>2611</v>
      </c>
      <c r="J285" s="1037"/>
      <c r="K285" s="1037"/>
      <c r="L285" s="1037"/>
      <c r="M285" s="1037" t="s">
        <v>2611</v>
      </c>
      <c r="N285" s="1037" t="s">
        <v>2611</v>
      </c>
      <c r="O285" s="1037"/>
      <c r="P285" s="1037"/>
      <c r="Q285" s="1037"/>
      <c r="R285" s="1037"/>
      <c r="S285" s="1037"/>
      <c r="T285" s="1037" t="s">
        <v>2611</v>
      </c>
      <c r="U285" s="1037" t="s">
        <v>2611</v>
      </c>
      <c r="V285" s="1037" t="s">
        <v>2611</v>
      </c>
      <c r="W285" s="1037"/>
      <c r="X285" s="1037" t="s">
        <v>2611</v>
      </c>
      <c r="Y285" s="1037"/>
      <c r="Z285" s="656" t="s">
        <v>2136</v>
      </c>
      <c r="AA285" s="182" t="s">
        <v>2611</v>
      </c>
      <c r="AB285" s="182">
        <v>1</v>
      </c>
      <c r="AC285" s="182" t="s">
        <v>2611</v>
      </c>
    </row>
    <row r="286" spans="1:29" s="182" customFormat="1" x14ac:dyDescent="0.25">
      <c r="A286" s="655">
        <v>0</v>
      </c>
      <c r="B286" s="655">
        <v>0</v>
      </c>
      <c r="C286" s="655">
        <v>0</v>
      </c>
      <c r="D286" s="655"/>
      <c r="E286" s="902">
        <v>0</v>
      </c>
      <c r="F286" s="902">
        <v>0</v>
      </c>
      <c r="G286" s="1038"/>
      <c r="H286" s="1036"/>
      <c r="I286" s="1037" t="s">
        <v>2611</v>
      </c>
      <c r="J286" s="1037"/>
      <c r="K286" s="1037"/>
      <c r="L286" s="1037"/>
      <c r="M286" s="1037" t="s">
        <v>2611</v>
      </c>
      <c r="N286" s="1037" t="s">
        <v>2611</v>
      </c>
      <c r="O286" s="1037"/>
      <c r="P286" s="1037"/>
      <c r="Q286" s="1037"/>
      <c r="R286" s="1037"/>
      <c r="S286" s="1037"/>
      <c r="T286" s="1037" t="s">
        <v>2611</v>
      </c>
      <c r="U286" s="1037" t="s">
        <v>2611</v>
      </c>
      <c r="V286" s="1037" t="s">
        <v>2611</v>
      </c>
      <c r="W286" s="1037"/>
      <c r="X286" s="1037" t="s">
        <v>2611</v>
      </c>
      <c r="Y286" s="1037"/>
      <c r="Z286" s="656" t="s">
        <v>2136</v>
      </c>
      <c r="AA286" s="182" t="s">
        <v>2611</v>
      </c>
      <c r="AB286" s="182">
        <v>1</v>
      </c>
      <c r="AC286" s="182" t="s">
        <v>2611</v>
      </c>
    </row>
    <row r="287" spans="1:29" s="182" customFormat="1" x14ac:dyDescent="0.25">
      <c r="A287" s="655">
        <v>0</v>
      </c>
      <c r="B287" s="655">
        <v>0</v>
      </c>
      <c r="C287" s="655">
        <v>0</v>
      </c>
      <c r="D287" s="655"/>
      <c r="E287" s="902">
        <v>0</v>
      </c>
      <c r="F287" s="902">
        <v>0</v>
      </c>
      <c r="G287" s="1038"/>
      <c r="H287" s="1036"/>
      <c r="I287" s="1037" t="s">
        <v>2611</v>
      </c>
      <c r="J287" s="1037"/>
      <c r="K287" s="1037"/>
      <c r="L287" s="1037"/>
      <c r="M287" s="1037" t="s">
        <v>2611</v>
      </c>
      <c r="N287" s="1037" t="s">
        <v>2611</v>
      </c>
      <c r="O287" s="1037"/>
      <c r="P287" s="1037"/>
      <c r="Q287" s="1037"/>
      <c r="R287" s="1037"/>
      <c r="S287" s="1037"/>
      <c r="T287" s="1037" t="s">
        <v>2611</v>
      </c>
      <c r="U287" s="1037" t="s">
        <v>2611</v>
      </c>
      <c r="V287" s="1037" t="s">
        <v>2611</v>
      </c>
      <c r="W287" s="1037"/>
      <c r="X287" s="1037" t="s">
        <v>2611</v>
      </c>
      <c r="Y287" s="1037"/>
      <c r="Z287" s="656" t="s">
        <v>2136</v>
      </c>
      <c r="AA287" s="182" t="s">
        <v>2611</v>
      </c>
      <c r="AB287" s="182">
        <v>1</v>
      </c>
      <c r="AC287" s="182" t="s">
        <v>2611</v>
      </c>
    </row>
    <row r="288" spans="1:29" s="182" customFormat="1" x14ac:dyDescent="0.25">
      <c r="A288" s="655">
        <v>0</v>
      </c>
      <c r="B288" s="655">
        <v>0</v>
      </c>
      <c r="C288" s="655">
        <v>0</v>
      </c>
      <c r="D288" s="655"/>
      <c r="E288" s="902">
        <v>0</v>
      </c>
      <c r="F288" s="902">
        <v>0</v>
      </c>
      <c r="G288" s="1038"/>
      <c r="H288" s="1036"/>
      <c r="I288" s="1037" t="s">
        <v>2611</v>
      </c>
      <c r="J288" s="1037"/>
      <c r="K288" s="1037"/>
      <c r="L288" s="1037"/>
      <c r="M288" s="1037" t="s">
        <v>2611</v>
      </c>
      <c r="N288" s="1037" t="s">
        <v>2611</v>
      </c>
      <c r="O288" s="1037"/>
      <c r="P288" s="1037"/>
      <c r="Q288" s="1037"/>
      <c r="R288" s="1037"/>
      <c r="S288" s="1037"/>
      <c r="T288" s="1037" t="s">
        <v>2611</v>
      </c>
      <c r="U288" s="1037" t="s">
        <v>2611</v>
      </c>
      <c r="V288" s="1037" t="s">
        <v>2611</v>
      </c>
      <c r="W288" s="1037"/>
      <c r="X288" s="1037" t="s">
        <v>2611</v>
      </c>
      <c r="Y288" s="1037"/>
      <c r="Z288" s="656" t="s">
        <v>2136</v>
      </c>
      <c r="AA288" s="182" t="s">
        <v>2611</v>
      </c>
      <c r="AB288" s="182">
        <v>1</v>
      </c>
      <c r="AC288" s="182" t="s">
        <v>2611</v>
      </c>
    </row>
    <row r="289" spans="1:29" s="182" customFormat="1" x14ac:dyDescent="0.25">
      <c r="A289" s="655">
        <v>0</v>
      </c>
      <c r="B289" s="655">
        <v>0</v>
      </c>
      <c r="C289" s="655">
        <v>0</v>
      </c>
      <c r="D289" s="655"/>
      <c r="E289" s="902">
        <v>0</v>
      </c>
      <c r="F289" s="902">
        <v>0</v>
      </c>
      <c r="G289" s="1038"/>
      <c r="H289" s="1036"/>
      <c r="I289" s="1037" t="s">
        <v>2611</v>
      </c>
      <c r="J289" s="1037"/>
      <c r="K289" s="1037"/>
      <c r="L289" s="1037"/>
      <c r="M289" s="1037" t="s">
        <v>2611</v>
      </c>
      <c r="N289" s="1037" t="s">
        <v>2611</v>
      </c>
      <c r="O289" s="1037"/>
      <c r="P289" s="1037"/>
      <c r="Q289" s="1037"/>
      <c r="R289" s="1037"/>
      <c r="S289" s="1037"/>
      <c r="T289" s="1037" t="s">
        <v>2611</v>
      </c>
      <c r="U289" s="1037" t="s">
        <v>2611</v>
      </c>
      <c r="V289" s="1037" t="s">
        <v>2611</v>
      </c>
      <c r="W289" s="1037"/>
      <c r="X289" s="1037" t="s">
        <v>2611</v>
      </c>
      <c r="Y289" s="1037"/>
      <c r="Z289" s="656" t="s">
        <v>2136</v>
      </c>
      <c r="AA289" s="182" t="s">
        <v>2611</v>
      </c>
      <c r="AB289" s="182">
        <v>1</v>
      </c>
      <c r="AC289" s="182" t="s">
        <v>2611</v>
      </c>
    </row>
    <row r="290" spans="1:29" s="182" customFormat="1" x14ac:dyDescent="0.25">
      <c r="A290" s="655">
        <v>0</v>
      </c>
      <c r="B290" s="655">
        <v>0</v>
      </c>
      <c r="C290" s="655">
        <v>0</v>
      </c>
      <c r="D290" s="655"/>
      <c r="E290" s="902">
        <v>0</v>
      </c>
      <c r="F290" s="902">
        <v>0</v>
      </c>
      <c r="G290" s="1038"/>
      <c r="H290" s="1036"/>
      <c r="I290" s="1037" t="s">
        <v>2611</v>
      </c>
      <c r="J290" s="1037"/>
      <c r="K290" s="1037"/>
      <c r="L290" s="1037"/>
      <c r="M290" s="1037" t="s">
        <v>2611</v>
      </c>
      <c r="N290" s="1037" t="s">
        <v>2611</v>
      </c>
      <c r="O290" s="1037"/>
      <c r="P290" s="1037"/>
      <c r="Q290" s="1037"/>
      <c r="R290" s="1037"/>
      <c r="S290" s="1037"/>
      <c r="T290" s="1037" t="s">
        <v>2611</v>
      </c>
      <c r="U290" s="1037" t="s">
        <v>2611</v>
      </c>
      <c r="V290" s="1037" t="s">
        <v>2611</v>
      </c>
      <c r="W290" s="1037"/>
      <c r="X290" s="1037" t="s">
        <v>2611</v>
      </c>
      <c r="Y290" s="1037"/>
      <c r="Z290" s="656" t="s">
        <v>2136</v>
      </c>
      <c r="AA290" s="182" t="s">
        <v>2611</v>
      </c>
      <c r="AB290" s="182">
        <v>1</v>
      </c>
      <c r="AC290" s="182" t="s">
        <v>2611</v>
      </c>
    </row>
    <row r="291" spans="1:29" s="182" customFormat="1" x14ac:dyDescent="0.25">
      <c r="A291" s="655">
        <v>0</v>
      </c>
      <c r="B291" s="655">
        <v>0</v>
      </c>
      <c r="C291" s="655">
        <v>0</v>
      </c>
      <c r="D291" s="655"/>
      <c r="E291" s="902">
        <v>0</v>
      </c>
      <c r="F291" s="902">
        <v>0</v>
      </c>
      <c r="G291" s="1038"/>
      <c r="H291" s="1036"/>
      <c r="I291" s="1037" t="s">
        <v>2611</v>
      </c>
      <c r="J291" s="1037"/>
      <c r="K291" s="1037"/>
      <c r="L291" s="1037"/>
      <c r="M291" s="1037" t="s">
        <v>2611</v>
      </c>
      <c r="N291" s="1037" t="s">
        <v>2611</v>
      </c>
      <c r="O291" s="1037"/>
      <c r="P291" s="1037"/>
      <c r="Q291" s="1037"/>
      <c r="R291" s="1037"/>
      <c r="S291" s="1037"/>
      <c r="T291" s="1037" t="s">
        <v>2611</v>
      </c>
      <c r="U291" s="1037" t="s">
        <v>2611</v>
      </c>
      <c r="V291" s="1037" t="s">
        <v>2611</v>
      </c>
      <c r="W291" s="1037"/>
      <c r="X291" s="1037" t="s">
        <v>2611</v>
      </c>
      <c r="Y291" s="1037"/>
      <c r="Z291" s="656" t="s">
        <v>2136</v>
      </c>
      <c r="AA291" s="182" t="s">
        <v>2611</v>
      </c>
      <c r="AB291" s="182">
        <v>1</v>
      </c>
      <c r="AC291" s="182" t="s">
        <v>2611</v>
      </c>
    </row>
    <row r="292" spans="1:29" s="182" customFormat="1" x14ac:dyDescent="0.25">
      <c r="A292" s="655">
        <v>0</v>
      </c>
      <c r="B292" s="655">
        <v>0</v>
      </c>
      <c r="C292" s="655">
        <v>0</v>
      </c>
      <c r="D292" s="655"/>
      <c r="E292" s="902">
        <v>0</v>
      </c>
      <c r="F292" s="902">
        <v>0</v>
      </c>
      <c r="G292" s="1038"/>
      <c r="H292" s="1036"/>
      <c r="I292" s="1037" t="s">
        <v>2611</v>
      </c>
      <c r="J292" s="1037"/>
      <c r="K292" s="1037"/>
      <c r="L292" s="1037"/>
      <c r="M292" s="1037" t="s">
        <v>2611</v>
      </c>
      <c r="N292" s="1037" t="s">
        <v>2611</v>
      </c>
      <c r="O292" s="1037"/>
      <c r="P292" s="1037"/>
      <c r="Q292" s="1037"/>
      <c r="R292" s="1037"/>
      <c r="S292" s="1037"/>
      <c r="T292" s="1037" t="s">
        <v>2611</v>
      </c>
      <c r="U292" s="1037" t="s">
        <v>2611</v>
      </c>
      <c r="V292" s="1037" t="s">
        <v>2611</v>
      </c>
      <c r="W292" s="1037"/>
      <c r="X292" s="1037" t="s">
        <v>2611</v>
      </c>
      <c r="Y292" s="1037"/>
      <c r="Z292" s="656" t="s">
        <v>2136</v>
      </c>
      <c r="AA292" s="182" t="s">
        <v>2611</v>
      </c>
      <c r="AB292" s="182">
        <v>1</v>
      </c>
      <c r="AC292" s="182" t="s">
        <v>2611</v>
      </c>
    </row>
    <row r="293" spans="1:29" s="182" customFormat="1" x14ac:dyDescent="0.25">
      <c r="A293" s="655">
        <v>0</v>
      </c>
      <c r="B293" s="655">
        <v>0</v>
      </c>
      <c r="C293" s="655">
        <v>0</v>
      </c>
      <c r="D293" s="655"/>
      <c r="E293" s="902">
        <v>0</v>
      </c>
      <c r="F293" s="902">
        <v>0</v>
      </c>
      <c r="G293" s="1038"/>
      <c r="H293" s="1036"/>
      <c r="I293" s="1037" t="s">
        <v>2611</v>
      </c>
      <c r="J293" s="1037"/>
      <c r="K293" s="1037"/>
      <c r="L293" s="1037"/>
      <c r="M293" s="1037" t="s">
        <v>2611</v>
      </c>
      <c r="N293" s="1037" t="s">
        <v>2611</v>
      </c>
      <c r="O293" s="1037"/>
      <c r="P293" s="1037"/>
      <c r="Q293" s="1037"/>
      <c r="R293" s="1037"/>
      <c r="S293" s="1037"/>
      <c r="T293" s="1037" t="s">
        <v>2611</v>
      </c>
      <c r="U293" s="1037" t="s">
        <v>2611</v>
      </c>
      <c r="V293" s="1037" t="s">
        <v>2611</v>
      </c>
      <c r="W293" s="1037"/>
      <c r="X293" s="1037" t="s">
        <v>2611</v>
      </c>
      <c r="Y293" s="1037"/>
      <c r="Z293" s="656" t="s">
        <v>2136</v>
      </c>
      <c r="AA293" s="182" t="s">
        <v>2611</v>
      </c>
      <c r="AB293" s="182">
        <v>1</v>
      </c>
      <c r="AC293" s="182" t="s">
        <v>2611</v>
      </c>
    </row>
    <row r="294" spans="1:29" s="182" customFormat="1" x14ac:dyDescent="0.25">
      <c r="A294" s="655">
        <v>0</v>
      </c>
      <c r="B294" s="655">
        <v>0</v>
      </c>
      <c r="C294" s="655">
        <v>0</v>
      </c>
      <c r="D294" s="655"/>
      <c r="E294" s="902">
        <v>0</v>
      </c>
      <c r="F294" s="902">
        <v>0</v>
      </c>
      <c r="G294" s="1038"/>
      <c r="H294" s="1036"/>
      <c r="I294" s="1037" t="s">
        <v>2611</v>
      </c>
      <c r="J294" s="1037"/>
      <c r="K294" s="1037"/>
      <c r="L294" s="1037"/>
      <c r="M294" s="1037" t="s">
        <v>2611</v>
      </c>
      <c r="N294" s="1037" t="s">
        <v>2611</v>
      </c>
      <c r="O294" s="1037"/>
      <c r="P294" s="1037"/>
      <c r="Q294" s="1037"/>
      <c r="R294" s="1037"/>
      <c r="S294" s="1037"/>
      <c r="T294" s="1037" t="s">
        <v>2611</v>
      </c>
      <c r="U294" s="1037" t="s">
        <v>2611</v>
      </c>
      <c r="V294" s="1037" t="s">
        <v>2611</v>
      </c>
      <c r="W294" s="1037"/>
      <c r="X294" s="1037" t="s">
        <v>2611</v>
      </c>
      <c r="Y294" s="1037"/>
      <c r="Z294" s="656" t="s">
        <v>2136</v>
      </c>
      <c r="AA294" s="182" t="s">
        <v>2611</v>
      </c>
      <c r="AB294" s="182">
        <v>1</v>
      </c>
      <c r="AC294" s="182" t="s">
        <v>2611</v>
      </c>
    </row>
    <row r="295" spans="1:29" s="182" customFormat="1" x14ac:dyDescent="0.25">
      <c r="A295" s="655">
        <v>0</v>
      </c>
      <c r="B295" s="655">
        <v>0</v>
      </c>
      <c r="C295" s="655">
        <v>0</v>
      </c>
      <c r="D295" s="655"/>
      <c r="E295" s="902">
        <v>0</v>
      </c>
      <c r="F295" s="902">
        <v>0</v>
      </c>
      <c r="G295" s="1038"/>
      <c r="H295" s="1036"/>
      <c r="I295" s="1037" t="s">
        <v>2611</v>
      </c>
      <c r="J295" s="1037"/>
      <c r="K295" s="1037"/>
      <c r="L295" s="1037"/>
      <c r="M295" s="1037" t="s">
        <v>2611</v>
      </c>
      <c r="N295" s="1037" t="s">
        <v>2611</v>
      </c>
      <c r="O295" s="1037"/>
      <c r="P295" s="1037"/>
      <c r="Q295" s="1037"/>
      <c r="R295" s="1037"/>
      <c r="S295" s="1037"/>
      <c r="T295" s="1037" t="s">
        <v>2611</v>
      </c>
      <c r="U295" s="1037" t="s">
        <v>2611</v>
      </c>
      <c r="V295" s="1037" t="s">
        <v>2611</v>
      </c>
      <c r="W295" s="1037"/>
      <c r="X295" s="1037" t="s">
        <v>2611</v>
      </c>
      <c r="Y295" s="1037"/>
      <c r="Z295" s="656" t="s">
        <v>2136</v>
      </c>
      <c r="AA295" s="182" t="s">
        <v>2611</v>
      </c>
      <c r="AB295" s="182">
        <v>1</v>
      </c>
      <c r="AC295" s="182" t="s">
        <v>2611</v>
      </c>
    </row>
    <row r="296" spans="1:29" s="182" customFormat="1" x14ac:dyDescent="0.25">
      <c r="A296" s="655">
        <v>0</v>
      </c>
      <c r="B296" s="655">
        <v>0</v>
      </c>
      <c r="C296" s="655">
        <v>0</v>
      </c>
      <c r="D296" s="655"/>
      <c r="E296" s="902">
        <v>0</v>
      </c>
      <c r="F296" s="902">
        <v>0</v>
      </c>
      <c r="G296" s="1038"/>
      <c r="H296" s="1036"/>
      <c r="I296" s="1037" t="s">
        <v>2611</v>
      </c>
      <c r="J296" s="1037"/>
      <c r="K296" s="1037"/>
      <c r="L296" s="1037"/>
      <c r="M296" s="1037" t="s">
        <v>2611</v>
      </c>
      <c r="N296" s="1037" t="s">
        <v>2611</v>
      </c>
      <c r="O296" s="1037"/>
      <c r="P296" s="1037"/>
      <c r="Q296" s="1037"/>
      <c r="R296" s="1037"/>
      <c r="S296" s="1037"/>
      <c r="T296" s="1037" t="s">
        <v>2611</v>
      </c>
      <c r="U296" s="1037" t="s">
        <v>2611</v>
      </c>
      <c r="V296" s="1037" t="s">
        <v>2611</v>
      </c>
      <c r="W296" s="1037"/>
      <c r="X296" s="1037" t="s">
        <v>2611</v>
      </c>
      <c r="Y296" s="1037"/>
      <c r="Z296" s="656" t="s">
        <v>2136</v>
      </c>
      <c r="AA296" s="182" t="s">
        <v>2611</v>
      </c>
      <c r="AB296" s="182">
        <v>1</v>
      </c>
      <c r="AC296" s="182" t="s">
        <v>2611</v>
      </c>
    </row>
    <row r="297" spans="1:29" s="182" customFormat="1" x14ac:dyDescent="0.25">
      <c r="A297" s="655">
        <v>0</v>
      </c>
      <c r="B297" s="655">
        <v>0</v>
      </c>
      <c r="C297" s="655">
        <v>0</v>
      </c>
      <c r="D297" s="655"/>
      <c r="E297" s="902">
        <v>0</v>
      </c>
      <c r="F297" s="902">
        <v>0</v>
      </c>
      <c r="G297" s="1038"/>
      <c r="H297" s="1036"/>
      <c r="I297" s="1037" t="s">
        <v>2611</v>
      </c>
      <c r="J297" s="1037"/>
      <c r="K297" s="1037"/>
      <c r="L297" s="1037"/>
      <c r="M297" s="1037" t="s">
        <v>2611</v>
      </c>
      <c r="N297" s="1037" t="s">
        <v>2611</v>
      </c>
      <c r="O297" s="1037"/>
      <c r="P297" s="1037"/>
      <c r="Q297" s="1037"/>
      <c r="R297" s="1037"/>
      <c r="S297" s="1037"/>
      <c r="T297" s="1037" t="s">
        <v>2611</v>
      </c>
      <c r="U297" s="1037" t="s">
        <v>2611</v>
      </c>
      <c r="V297" s="1037" t="s">
        <v>2611</v>
      </c>
      <c r="W297" s="1037"/>
      <c r="X297" s="1037" t="s">
        <v>2611</v>
      </c>
      <c r="Y297" s="1037"/>
      <c r="Z297" s="656" t="s">
        <v>2136</v>
      </c>
      <c r="AA297" s="182" t="s">
        <v>2611</v>
      </c>
      <c r="AB297" s="182">
        <v>1</v>
      </c>
      <c r="AC297" s="182" t="s">
        <v>2611</v>
      </c>
    </row>
    <row r="298" spans="1:29" s="182" customFormat="1" x14ac:dyDescent="0.25">
      <c r="A298" s="655">
        <v>0</v>
      </c>
      <c r="B298" s="655">
        <v>0</v>
      </c>
      <c r="C298" s="655">
        <v>0</v>
      </c>
      <c r="D298" s="655"/>
      <c r="E298" s="902">
        <v>0</v>
      </c>
      <c r="F298" s="902">
        <v>0</v>
      </c>
      <c r="G298" s="1038"/>
      <c r="H298" s="1036"/>
      <c r="I298" s="1037" t="s">
        <v>2611</v>
      </c>
      <c r="J298" s="1037"/>
      <c r="K298" s="1037"/>
      <c r="L298" s="1037"/>
      <c r="M298" s="1037" t="s">
        <v>2611</v>
      </c>
      <c r="N298" s="1037" t="s">
        <v>2611</v>
      </c>
      <c r="O298" s="1037"/>
      <c r="P298" s="1037"/>
      <c r="Q298" s="1037"/>
      <c r="R298" s="1037"/>
      <c r="S298" s="1037"/>
      <c r="T298" s="1037" t="s">
        <v>2611</v>
      </c>
      <c r="U298" s="1037" t="s">
        <v>2611</v>
      </c>
      <c r="V298" s="1037" t="s">
        <v>2611</v>
      </c>
      <c r="W298" s="1037"/>
      <c r="X298" s="1037" t="s">
        <v>2611</v>
      </c>
      <c r="Y298" s="1037"/>
      <c r="Z298" s="656" t="s">
        <v>2136</v>
      </c>
      <c r="AA298" s="182" t="s">
        <v>2611</v>
      </c>
      <c r="AB298" s="182">
        <v>1</v>
      </c>
      <c r="AC298" s="182" t="s">
        <v>2611</v>
      </c>
    </row>
    <row r="299" spans="1:29" s="182" customFormat="1" x14ac:dyDescent="0.25">
      <c r="A299" s="655">
        <v>0</v>
      </c>
      <c r="B299" s="655">
        <v>0</v>
      </c>
      <c r="C299" s="655">
        <v>0</v>
      </c>
      <c r="D299" s="655"/>
      <c r="E299" s="902">
        <v>0</v>
      </c>
      <c r="F299" s="902">
        <v>0</v>
      </c>
      <c r="G299" s="1038"/>
      <c r="H299" s="1036"/>
      <c r="I299" s="1037" t="s">
        <v>2611</v>
      </c>
      <c r="J299" s="1037"/>
      <c r="K299" s="1037"/>
      <c r="L299" s="1037"/>
      <c r="M299" s="1037" t="s">
        <v>2611</v>
      </c>
      <c r="N299" s="1037" t="s">
        <v>2611</v>
      </c>
      <c r="O299" s="1037"/>
      <c r="P299" s="1037"/>
      <c r="Q299" s="1037"/>
      <c r="R299" s="1037"/>
      <c r="S299" s="1037"/>
      <c r="T299" s="1037" t="s">
        <v>2611</v>
      </c>
      <c r="U299" s="1037" t="s">
        <v>2611</v>
      </c>
      <c r="V299" s="1037" t="s">
        <v>2611</v>
      </c>
      <c r="W299" s="1037"/>
      <c r="X299" s="1037" t="s">
        <v>2611</v>
      </c>
      <c r="Y299" s="1037"/>
      <c r="Z299" s="656" t="s">
        <v>2136</v>
      </c>
      <c r="AA299" s="182" t="s">
        <v>2611</v>
      </c>
      <c r="AB299" s="182">
        <v>1</v>
      </c>
      <c r="AC299" s="182" t="s">
        <v>2611</v>
      </c>
    </row>
    <row r="300" spans="1:29" s="182" customFormat="1" x14ac:dyDescent="0.25">
      <c r="A300" s="655">
        <v>0</v>
      </c>
      <c r="B300" s="655">
        <v>0</v>
      </c>
      <c r="C300" s="655">
        <v>0</v>
      </c>
      <c r="D300" s="655"/>
      <c r="E300" s="902">
        <v>0</v>
      </c>
      <c r="F300" s="902">
        <v>0</v>
      </c>
      <c r="G300" s="1038"/>
      <c r="H300" s="1036"/>
      <c r="I300" s="1037" t="s">
        <v>2611</v>
      </c>
      <c r="J300" s="1037"/>
      <c r="K300" s="1037"/>
      <c r="L300" s="1037"/>
      <c r="M300" s="1037" t="s">
        <v>2611</v>
      </c>
      <c r="N300" s="1037" t="s">
        <v>2611</v>
      </c>
      <c r="O300" s="1037"/>
      <c r="P300" s="1037"/>
      <c r="Q300" s="1037"/>
      <c r="R300" s="1037"/>
      <c r="S300" s="1037"/>
      <c r="T300" s="1037" t="s">
        <v>2611</v>
      </c>
      <c r="U300" s="1037" t="s">
        <v>2611</v>
      </c>
      <c r="V300" s="1037" t="s">
        <v>2611</v>
      </c>
      <c r="W300" s="1037"/>
      <c r="X300" s="1037" t="s">
        <v>2611</v>
      </c>
      <c r="Y300" s="1037"/>
      <c r="Z300" s="656" t="s">
        <v>2136</v>
      </c>
      <c r="AA300" s="182" t="s">
        <v>2611</v>
      </c>
      <c r="AB300" s="182">
        <v>1</v>
      </c>
      <c r="AC300" s="182" t="s">
        <v>2611</v>
      </c>
    </row>
    <row r="301" spans="1:29" s="182" customFormat="1" x14ac:dyDescent="0.25">
      <c r="A301" s="655">
        <v>0</v>
      </c>
      <c r="B301" s="655">
        <v>0</v>
      </c>
      <c r="C301" s="655">
        <v>0</v>
      </c>
      <c r="D301" s="655"/>
      <c r="E301" s="902">
        <v>0</v>
      </c>
      <c r="F301" s="902">
        <v>0</v>
      </c>
      <c r="G301" s="1038"/>
      <c r="H301" s="1036"/>
      <c r="I301" s="1037" t="s">
        <v>2611</v>
      </c>
      <c r="J301" s="1037"/>
      <c r="K301" s="1037"/>
      <c r="L301" s="1037"/>
      <c r="M301" s="1037" t="s">
        <v>2611</v>
      </c>
      <c r="N301" s="1037" t="s">
        <v>2611</v>
      </c>
      <c r="O301" s="1037"/>
      <c r="P301" s="1037"/>
      <c r="Q301" s="1037"/>
      <c r="R301" s="1037"/>
      <c r="S301" s="1037"/>
      <c r="T301" s="1037" t="s">
        <v>2611</v>
      </c>
      <c r="U301" s="1037" t="s">
        <v>2611</v>
      </c>
      <c r="V301" s="1037" t="s">
        <v>2611</v>
      </c>
      <c r="W301" s="1037"/>
      <c r="X301" s="1037" t="s">
        <v>2611</v>
      </c>
      <c r="Y301" s="1037"/>
      <c r="Z301" s="656" t="s">
        <v>2136</v>
      </c>
      <c r="AA301" s="182" t="s">
        <v>2611</v>
      </c>
      <c r="AB301" s="182">
        <v>1</v>
      </c>
      <c r="AC301" s="182" t="s">
        <v>2611</v>
      </c>
    </row>
    <row r="302" spans="1:29" s="182" customFormat="1" x14ac:dyDescent="0.25">
      <c r="A302" s="655">
        <v>0</v>
      </c>
      <c r="B302" s="655">
        <v>0</v>
      </c>
      <c r="C302" s="655">
        <v>0</v>
      </c>
      <c r="D302" s="655"/>
      <c r="E302" s="902">
        <v>0</v>
      </c>
      <c r="F302" s="902">
        <v>0</v>
      </c>
      <c r="G302" s="1038"/>
      <c r="H302" s="1036"/>
      <c r="I302" s="1037" t="s">
        <v>2611</v>
      </c>
      <c r="J302" s="1037"/>
      <c r="K302" s="1037"/>
      <c r="L302" s="1037"/>
      <c r="M302" s="1037" t="s">
        <v>2611</v>
      </c>
      <c r="N302" s="1037" t="s">
        <v>2611</v>
      </c>
      <c r="O302" s="1037"/>
      <c r="P302" s="1037"/>
      <c r="Q302" s="1037"/>
      <c r="R302" s="1037"/>
      <c r="S302" s="1037"/>
      <c r="T302" s="1037" t="s">
        <v>2611</v>
      </c>
      <c r="U302" s="1037" t="s">
        <v>2611</v>
      </c>
      <c r="V302" s="1037" t="s">
        <v>2611</v>
      </c>
      <c r="W302" s="1037"/>
      <c r="X302" s="1037" t="s">
        <v>2611</v>
      </c>
      <c r="Y302" s="1037"/>
      <c r="Z302" s="656" t="s">
        <v>2136</v>
      </c>
      <c r="AA302" s="182" t="s">
        <v>2611</v>
      </c>
      <c r="AB302" s="182">
        <v>1</v>
      </c>
      <c r="AC302" s="182" t="s">
        <v>2611</v>
      </c>
    </row>
    <row r="303" spans="1:29" s="182" customFormat="1" x14ac:dyDescent="0.25">
      <c r="A303" s="655">
        <v>0</v>
      </c>
      <c r="B303" s="655">
        <v>0</v>
      </c>
      <c r="C303" s="655">
        <v>0</v>
      </c>
      <c r="D303" s="655"/>
      <c r="E303" s="902">
        <v>0</v>
      </c>
      <c r="F303" s="902">
        <v>0</v>
      </c>
      <c r="G303" s="1038"/>
      <c r="H303" s="1036"/>
      <c r="I303" s="1037" t="s">
        <v>2611</v>
      </c>
      <c r="J303" s="1037"/>
      <c r="K303" s="1037"/>
      <c r="L303" s="1037"/>
      <c r="M303" s="1037" t="s">
        <v>2611</v>
      </c>
      <c r="N303" s="1037" t="s">
        <v>2611</v>
      </c>
      <c r="O303" s="1037"/>
      <c r="P303" s="1037"/>
      <c r="Q303" s="1037"/>
      <c r="R303" s="1037"/>
      <c r="S303" s="1037"/>
      <c r="T303" s="1037" t="s">
        <v>2611</v>
      </c>
      <c r="U303" s="1037" t="s">
        <v>2611</v>
      </c>
      <c r="V303" s="1037" t="s">
        <v>2611</v>
      </c>
      <c r="W303" s="1037"/>
      <c r="X303" s="1037" t="s">
        <v>2611</v>
      </c>
      <c r="Y303" s="1037"/>
      <c r="Z303" s="656" t="s">
        <v>2136</v>
      </c>
      <c r="AA303" s="182" t="s">
        <v>2611</v>
      </c>
      <c r="AB303" s="182">
        <v>1</v>
      </c>
      <c r="AC303" s="182" t="s">
        <v>2611</v>
      </c>
    </row>
    <row r="304" spans="1:29" s="182" customFormat="1" x14ac:dyDescent="0.25">
      <c r="A304" s="655">
        <v>0</v>
      </c>
      <c r="B304" s="655">
        <v>0</v>
      </c>
      <c r="C304" s="655">
        <v>0</v>
      </c>
      <c r="D304" s="655"/>
      <c r="E304" s="902">
        <v>0</v>
      </c>
      <c r="F304" s="902">
        <v>0</v>
      </c>
      <c r="G304" s="1038"/>
      <c r="H304" s="1036"/>
      <c r="I304" s="1037" t="s">
        <v>2611</v>
      </c>
      <c r="J304" s="1037"/>
      <c r="K304" s="1037"/>
      <c r="L304" s="1037"/>
      <c r="M304" s="1037" t="s">
        <v>2611</v>
      </c>
      <c r="N304" s="1037" t="s">
        <v>2611</v>
      </c>
      <c r="O304" s="1037"/>
      <c r="P304" s="1037"/>
      <c r="Q304" s="1037"/>
      <c r="R304" s="1037"/>
      <c r="S304" s="1037"/>
      <c r="T304" s="1037" t="s">
        <v>2611</v>
      </c>
      <c r="U304" s="1037" t="s">
        <v>2611</v>
      </c>
      <c r="V304" s="1037" t="s">
        <v>2611</v>
      </c>
      <c r="W304" s="1037"/>
      <c r="X304" s="1037" t="s">
        <v>2611</v>
      </c>
      <c r="Y304" s="1037"/>
      <c r="Z304" s="656" t="s">
        <v>2136</v>
      </c>
      <c r="AA304" s="182" t="s">
        <v>2611</v>
      </c>
      <c r="AB304" s="182">
        <v>1</v>
      </c>
      <c r="AC304" s="182" t="s">
        <v>2611</v>
      </c>
    </row>
    <row r="305" spans="1:29" s="182" customFormat="1" x14ac:dyDescent="0.25">
      <c r="A305" s="655">
        <v>0</v>
      </c>
      <c r="B305" s="655">
        <v>0</v>
      </c>
      <c r="C305" s="655">
        <v>0</v>
      </c>
      <c r="D305" s="655"/>
      <c r="E305" s="902">
        <v>0</v>
      </c>
      <c r="F305" s="902">
        <v>0</v>
      </c>
      <c r="G305" s="1038"/>
      <c r="H305" s="1036"/>
      <c r="I305" s="1037" t="s">
        <v>2611</v>
      </c>
      <c r="J305" s="1037"/>
      <c r="K305" s="1037"/>
      <c r="L305" s="1037"/>
      <c r="M305" s="1037" t="s">
        <v>2611</v>
      </c>
      <c r="N305" s="1037" t="s">
        <v>2611</v>
      </c>
      <c r="O305" s="1037"/>
      <c r="P305" s="1037"/>
      <c r="Q305" s="1037"/>
      <c r="R305" s="1037"/>
      <c r="S305" s="1037"/>
      <c r="T305" s="1037" t="s">
        <v>2611</v>
      </c>
      <c r="U305" s="1037" t="s">
        <v>2611</v>
      </c>
      <c r="V305" s="1037" t="s">
        <v>2611</v>
      </c>
      <c r="W305" s="1037"/>
      <c r="X305" s="1037" t="s">
        <v>2611</v>
      </c>
      <c r="Y305" s="1037"/>
      <c r="Z305" s="656" t="s">
        <v>2136</v>
      </c>
      <c r="AA305" s="182" t="s">
        <v>2611</v>
      </c>
      <c r="AB305" s="182">
        <v>1</v>
      </c>
      <c r="AC305" s="182" t="s">
        <v>2611</v>
      </c>
    </row>
    <row r="306" spans="1:29" s="182" customFormat="1" x14ac:dyDescent="0.25">
      <c r="A306" s="655">
        <v>0</v>
      </c>
      <c r="B306" s="655">
        <v>0</v>
      </c>
      <c r="C306" s="655">
        <v>0</v>
      </c>
      <c r="D306" s="655"/>
      <c r="E306" s="902">
        <v>0</v>
      </c>
      <c r="F306" s="902">
        <v>0</v>
      </c>
      <c r="G306" s="1038"/>
      <c r="H306" s="1036"/>
      <c r="I306" s="1037" t="s">
        <v>2611</v>
      </c>
      <c r="J306" s="1037"/>
      <c r="K306" s="1037"/>
      <c r="L306" s="1037"/>
      <c r="M306" s="1037" t="s">
        <v>2611</v>
      </c>
      <c r="N306" s="1037" t="s">
        <v>2611</v>
      </c>
      <c r="O306" s="1037"/>
      <c r="P306" s="1037"/>
      <c r="Q306" s="1037"/>
      <c r="R306" s="1037"/>
      <c r="S306" s="1037"/>
      <c r="T306" s="1037" t="s">
        <v>2611</v>
      </c>
      <c r="U306" s="1037" t="s">
        <v>2611</v>
      </c>
      <c r="V306" s="1037" t="s">
        <v>2611</v>
      </c>
      <c r="W306" s="1037"/>
      <c r="X306" s="1037" t="s">
        <v>2611</v>
      </c>
      <c r="Y306" s="1037"/>
      <c r="Z306" s="656" t="s">
        <v>2136</v>
      </c>
      <c r="AA306" s="182" t="s">
        <v>2611</v>
      </c>
      <c r="AB306" s="182">
        <v>1</v>
      </c>
      <c r="AC306" s="182" t="s">
        <v>2611</v>
      </c>
    </row>
    <row r="307" spans="1:29" s="182" customFormat="1" x14ac:dyDescent="0.25">
      <c r="A307" s="655">
        <v>0</v>
      </c>
      <c r="B307" s="655">
        <v>0</v>
      </c>
      <c r="C307" s="655">
        <v>0</v>
      </c>
      <c r="D307" s="655"/>
      <c r="E307" s="902">
        <v>0</v>
      </c>
      <c r="F307" s="902">
        <v>0</v>
      </c>
      <c r="G307" s="1038"/>
      <c r="H307" s="1036"/>
      <c r="I307" s="1037" t="s">
        <v>2611</v>
      </c>
      <c r="J307" s="1037"/>
      <c r="K307" s="1037"/>
      <c r="L307" s="1037"/>
      <c r="M307" s="1037" t="s">
        <v>2611</v>
      </c>
      <c r="N307" s="1037" t="s">
        <v>2611</v>
      </c>
      <c r="O307" s="1037"/>
      <c r="P307" s="1037"/>
      <c r="Q307" s="1037"/>
      <c r="R307" s="1037"/>
      <c r="S307" s="1037"/>
      <c r="T307" s="1037" t="s">
        <v>2611</v>
      </c>
      <c r="U307" s="1037" t="s">
        <v>2611</v>
      </c>
      <c r="V307" s="1037" t="s">
        <v>2611</v>
      </c>
      <c r="W307" s="1037"/>
      <c r="X307" s="1037" t="s">
        <v>2611</v>
      </c>
      <c r="Y307" s="1037"/>
      <c r="Z307" s="656" t="s">
        <v>2136</v>
      </c>
      <c r="AA307" s="182" t="s">
        <v>2611</v>
      </c>
      <c r="AB307" s="182">
        <v>1</v>
      </c>
      <c r="AC307" s="182" t="s">
        <v>2611</v>
      </c>
    </row>
    <row r="308" spans="1:29" s="182" customFormat="1" x14ac:dyDescent="0.25">
      <c r="A308" s="655">
        <v>0</v>
      </c>
      <c r="B308" s="655">
        <v>0</v>
      </c>
      <c r="C308" s="655">
        <v>0</v>
      </c>
      <c r="D308" s="655"/>
      <c r="E308" s="902">
        <v>0</v>
      </c>
      <c r="F308" s="902">
        <v>0</v>
      </c>
      <c r="G308" s="1038"/>
      <c r="H308" s="1036"/>
      <c r="I308" s="1037" t="s">
        <v>2611</v>
      </c>
      <c r="J308" s="1037"/>
      <c r="K308" s="1037"/>
      <c r="L308" s="1037"/>
      <c r="M308" s="1037" t="s">
        <v>2611</v>
      </c>
      <c r="N308" s="1037" t="s">
        <v>2611</v>
      </c>
      <c r="O308" s="1037"/>
      <c r="P308" s="1037"/>
      <c r="Q308" s="1037"/>
      <c r="R308" s="1037"/>
      <c r="S308" s="1037"/>
      <c r="T308" s="1037" t="s">
        <v>2611</v>
      </c>
      <c r="U308" s="1037" t="s">
        <v>2611</v>
      </c>
      <c r="V308" s="1037" t="s">
        <v>2611</v>
      </c>
      <c r="W308" s="1037"/>
      <c r="X308" s="1037" t="s">
        <v>2611</v>
      </c>
      <c r="Y308" s="1037"/>
      <c r="Z308" s="656" t="s">
        <v>2136</v>
      </c>
      <c r="AA308" s="182" t="s">
        <v>2611</v>
      </c>
      <c r="AB308" s="182">
        <v>1</v>
      </c>
      <c r="AC308" s="182" t="s">
        <v>2611</v>
      </c>
    </row>
    <row r="309" spans="1:29" s="182" customFormat="1" x14ac:dyDescent="0.25">
      <c r="A309" s="655">
        <v>0</v>
      </c>
      <c r="B309" s="655">
        <v>0</v>
      </c>
      <c r="C309" s="655">
        <v>0</v>
      </c>
      <c r="D309" s="655"/>
      <c r="E309" s="902">
        <v>0</v>
      </c>
      <c r="F309" s="902">
        <v>0</v>
      </c>
      <c r="G309" s="1038"/>
      <c r="H309" s="1036"/>
      <c r="I309" s="1037" t="s">
        <v>2611</v>
      </c>
      <c r="J309" s="1037"/>
      <c r="K309" s="1037"/>
      <c r="L309" s="1037"/>
      <c r="M309" s="1037" t="s">
        <v>2611</v>
      </c>
      <c r="N309" s="1037" t="s">
        <v>2611</v>
      </c>
      <c r="O309" s="1037"/>
      <c r="P309" s="1037"/>
      <c r="Q309" s="1037"/>
      <c r="R309" s="1037"/>
      <c r="S309" s="1037"/>
      <c r="T309" s="1037" t="s">
        <v>2611</v>
      </c>
      <c r="U309" s="1037" t="s">
        <v>2611</v>
      </c>
      <c r="V309" s="1037" t="s">
        <v>2611</v>
      </c>
      <c r="W309" s="1037"/>
      <c r="X309" s="1037" t="s">
        <v>2611</v>
      </c>
      <c r="Y309" s="1037"/>
      <c r="Z309" s="656" t="s">
        <v>2136</v>
      </c>
      <c r="AA309" s="182" t="s">
        <v>2611</v>
      </c>
      <c r="AB309" s="182">
        <v>1</v>
      </c>
      <c r="AC309" s="182" t="s">
        <v>2611</v>
      </c>
    </row>
    <row r="310" spans="1:29" s="182" customFormat="1" x14ac:dyDescent="0.25">
      <c r="A310" s="655">
        <v>0</v>
      </c>
      <c r="B310" s="655">
        <v>0</v>
      </c>
      <c r="C310" s="655">
        <v>0</v>
      </c>
      <c r="D310" s="655"/>
      <c r="E310" s="902">
        <v>0</v>
      </c>
      <c r="F310" s="902">
        <v>0</v>
      </c>
      <c r="G310" s="1038"/>
      <c r="H310" s="1036"/>
      <c r="I310" s="1037" t="s">
        <v>2611</v>
      </c>
      <c r="J310" s="1037"/>
      <c r="K310" s="1037"/>
      <c r="L310" s="1037"/>
      <c r="M310" s="1037" t="s">
        <v>2611</v>
      </c>
      <c r="N310" s="1037" t="s">
        <v>2611</v>
      </c>
      <c r="O310" s="1037"/>
      <c r="P310" s="1037"/>
      <c r="Q310" s="1037"/>
      <c r="R310" s="1037"/>
      <c r="S310" s="1037"/>
      <c r="T310" s="1037" t="s">
        <v>2611</v>
      </c>
      <c r="U310" s="1037" t="s">
        <v>2611</v>
      </c>
      <c r="V310" s="1037" t="s">
        <v>2611</v>
      </c>
      <c r="W310" s="1037"/>
      <c r="X310" s="1037" t="s">
        <v>2611</v>
      </c>
      <c r="Y310" s="1037"/>
      <c r="Z310" s="656" t="s">
        <v>2136</v>
      </c>
      <c r="AA310" s="182" t="s">
        <v>2611</v>
      </c>
      <c r="AB310" s="182">
        <v>1</v>
      </c>
      <c r="AC310" s="182" t="s">
        <v>2611</v>
      </c>
    </row>
    <row r="311" spans="1:29" s="182" customFormat="1" x14ac:dyDescent="0.25">
      <c r="A311" s="655">
        <v>0</v>
      </c>
      <c r="B311" s="655">
        <v>0</v>
      </c>
      <c r="C311" s="655">
        <v>0</v>
      </c>
      <c r="D311" s="655"/>
      <c r="E311" s="902">
        <v>0</v>
      </c>
      <c r="F311" s="902">
        <v>0</v>
      </c>
      <c r="G311" s="1038"/>
      <c r="H311" s="1036"/>
      <c r="I311" s="1037" t="s">
        <v>2611</v>
      </c>
      <c r="J311" s="1037"/>
      <c r="K311" s="1037"/>
      <c r="L311" s="1037"/>
      <c r="M311" s="1037" t="s">
        <v>2611</v>
      </c>
      <c r="N311" s="1037" t="s">
        <v>2611</v>
      </c>
      <c r="O311" s="1037"/>
      <c r="P311" s="1037"/>
      <c r="Q311" s="1037"/>
      <c r="R311" s="1037"/>
      <c r="S311" s="1037"/>
      <c r="T311" s="1037" t="s">
        <v>2611</v>
      </c>
      <c r="U311" s="1037" t="s">
        <v>2611</v>
      </c>
      <c r="V311" s="1037" t="s">
        <v>2611</v>
      </c>
      <c r="W311" s="1037"/>
      <c r="X311" s="1037" t="s">
        <v>2611</v>
      </c>
      <c r="Y311" s="1037"/>
      <c r="Z311" s="656" t="s">
        <v>2136</v>
      </c>
      <c r="AA311" s="182" t="s">
        <v>2611</v>
      </c>
      <c r="AB311" s="182">
        <v>1</v>
      </c>
      <c r="AC311" s="182" t="s">
        <v>2611</v>
      </c>
    </row>
    <row r="312" spans="1:29" s="182" customFormat="1" x14ac:dyDescent="0.25">
      <c r="A312" s="655">
        <v>0</v>
      </c>
      <c r="B312" s="655">
        <v>0</v>
      </c>
      <c r="C312" s="655">
        <v>0</v>
      </c>
      <c r="D312" s="655"/>
      <c r="E312" s="902">
        <v>0</v>
      </c>
      <c r="F312" s="902">
        <v>0</v>
      </c>
      <c r="G312" s="1038"/>
      <c r="H312" s="1036"/>
      <c r="I312" s="1037" t="s">
        <v>2611</v>
      </c>
      <c r="J312" s="1037"/>
      <c r="K312" s="1037"/>
      <c r="L312" s="1037"/>
      <c r="M312" s="1037" t="s">
        <v>2611</v>
      </c>
      <c r="N312" s="1037" t="s">
        <v>2611</v>
      </c>
      <c r="O312" s="1037"/>
      <c r="P312" s="1037"/>
      <c r="Q312" s="1037"/>
      <c r="R312" s="1037"/>
      <c r="S312" s="1037"/>
      <c r="T312" s="1037" t="s">
        <v>2611</v>
      </c>
      <c r="U312" s="1037" t="s">
        <v>2611</v>
      </c>
      <c r="V312" s="1037" t="s">
        <v>2611</v>
      </c>
      <c r="W312" s="1037"/>
      <c r="X312" s="1037" t="s">
        <v>2611</v>
      </c>
      <c r="Y312" s="1037"/>
      <c r="Z312" s="656" t="s">
        <v>2136</v>
      </c>
      <c r="AA312" s="182" t="s">
        <v>2611</v>
      </c>
      <c r="AB312" s="182">
        <v>1</v>
      </c>
      <c r="AC312" s="182" t="s">
        <v>2611</v>
      </c>
    </row>
    <row r="313" spans="1:29" s="182" customFormat="1" x14ac:dyDescent="0.25">
      <c r="A313" s="655">
        <v>0</v>
      </c>
      <c r="B313" s="655">
        <v>0</v>
      </c>
      <c r="C313" s="655">
        <v>0</v>
      </c>
      <c r="D313" s="655"/>
      <c r="E313" s="902">
        <v>0</v>
      </c>
      <c r="F313" s="902">
        <v>0</v>
      </c>
      <c r="G313" s="1038"/>
      <c r="H313" s="1036"/>
      <c r="I313" s="1037" t="s">
        <v>2611</v>
      </c>
      <c r="J313" s="1037"/>
      <c r="K313" s="1037"/>
      <c r="L313" s="1037"/>
      <c r="M313" s="1037" t="s">
        <v>2611</v>
      </c>
      <c r="N313" s="1037" t="s">
        <v>2611</v>
      </c>
      <c r="O313" s="1037"/>
      <c r="P313" s="1037"/>
      <c r="Q313" s="1037"/>
      <c r="R313" s="1037"/>
      <c r="S313" s="1037"/>
      <c r="T313" s="1037" t="s">
        <v>2611</v>
      </c>
      <c r="U313" s="1037" t="s">
        <v>2611</v>
      </c>
      <c r="V313" s="1037" t="s">
        <v>2611</v>
      </c>
      <c r="W313" s="1037"/>
      <c r="X313" s="1037" t="s">
        <v>2611</v>
      </c>
      <c r="Y313" s="1037"/>
      <c r="Z313" s="656" t="s">
        <v>2136</v>
      </c>
      <c r="AA313" s="182" t="s">
        <v>2611</v>
      </c>
      <c r="AB313" s="182">
        <v>1</v>
      </c>
      <c r="AC313" s="182" t="s">
        <v>2611</v>
      </c>
    </row>
    <row r="314" spans="1:29" s="182" customFormat="1" x14ac:dyDescent="0.25">
      <c r="A314" s="655">
        <v>0</v>
      </c>
      <c r="B314" s="655">
        <v>0</v>
      </c>
      <c r="C314" s="655">
        <v>0</v>
      </c>
      <c r="D314" s="655"/>
      <c r="E314" s="902">
        <v>0</v>
      </c>
      <c r="F314" s="902">
        <v>0</v>
      </c>
      <c r="G314" s="1038"/>
      <c r="H314" s="1036"/>
      <c r="I314" s="1037" t="s">
        <v>2611</v>
      </c>
      <c r="J314" s="1037"/>
      <c r="K314" s="1037"/>
      <c r="L314" s="1037"/>
      <c r="M314" s="1037" t="s">
        <v>2611</v>
      </c>
      <c r="N314" s="1037" t="s">
        <v>2611</v>
      </c>
      <c r="O314" s="1037"/>
      <c r="P314" s="1037"/>
      <c r="Q314" s="1037"/>
      <c r="R314" s="1037"/>
      <c r="S314" s="1037"/>
      <c r="T314" s="1037" t="s">
        <v>2611</v>
      </c>
      <c r="U314" s="1037" t="s">
        <v>2611</v>
      </c>
      <c r="V314" s="1037" t="s">
        <v>2611</v>
      </c>
      <c r="W314" s="1037"/>
      <c r="X314" s="1037" t="s">
        <v>2611</v>
      </c>
      <c r="Y314" s="1037"/>
      <c r="Z314" s="656" t="s">
        <v>2136</v>
      </c>
      <c r="AA314" s="182" t="s">
        <v>2611</v>
      </c>
      <c r="AB314" s="182">
        <v>1</v>
      </c>
      <c r="AC314" s="182" t="s">
        <v>2611</v>
      </c>
    </row>
    <row r="315" spans="1:29" s="182" customFormat="1" x14ac:dyDescent="0.25">
      <c r="A315" s="655">
        <v>0</v>
      </c>
      <c r="B315" s="655">
        <v>0</v>
      </c>
      <c r="C315" s="655">
        <v>0</v>
      </c>
      <c r="D315" s="655"/>
      <c r="E315" s="902">
        <v>0</v>
      </c>
      <c r="F315" s="902">
        <v>0</v>
      </c>
      <c r="G315" s="1038"/>
      <c r="H315" s="1036"/>
      <c r="I315" s="1037" t="s">
        <v>2611</v>
      </c>
      <c r="J315" s="1037"/>
      <c r="K315" s="1037"/>
      <c r="L315" s="1037"/>
      <c r="M315" s="1037" t="s">
        <v>2611</v>
      </c>
      <c r="N315" s="1037" t="s">
        <v>2611</v>
      </c>
      <c r="O315" s="1037"/>
      <c r="P315" s="1037"/>
      <c r="Q315" s="1037"/>
      <c r="R315" s="1037"/>
      <c r="S315" s="1037"/>
      <c r="T315" s="1037" t="s">
        <v>2611</v>
      </c>
      <c r="U315" s="1037" t="s">
        <v>2611</v>
      </c>
      <c r="V315" s="1037" t="s">
        <v>2611</v>
      </c>
      <c r="W315" s="1037"/>
      <c r="X315" s="1037" t="s">
        <v>2611</v>
      </c>
      <c r="Y315" s="1037"/>
      <c r="Z315" s="656" t="s">
        <v>2136</v>
      </c>
      <c r="AA315" s="182" t="s">
        <v>2611</v>
      </c>
      <c r="AB315" s="182">
        <v>1</v>
      </c>
      <c r="AC315" s="182" t="s">
        <v>2611</v>
      </c>
    </row>
    <row r="316" spans="1:29" s="182" customFormat="1" x14ac:dyDescent="0.25">
      <c r="A316" s="655">
        <v>0</v>
      </c>
      <c r="B316" s="655">
        <v>0</v>
      </c>
      <c r="C316" s="655">
        <v>0</v>
      </c>
      <c r="D316" s="655"/>
      <c r="E316" s="902">
        <v>0</v>
      </c>
      <c r="F316" s="902">
        <v>0</v>
      </c>
      <c r="G316" s="1038"/>
      <c r="H316" s="1036"/>
      <c r="I316" s="1037" t="s">
        <v>2611</v>
      </c>
      <c r="J316" s="1037"/>
      <c r="K316" s="1037"/>
      <c r="L316" s="1037"/>
      <c r="M316" s="1037" t="s">
        <v>2611</v>
      </c>
      <c r="N316" s="1037" t="s">
        <v>2611</v>
      </c>
      <c r="O316" s="1037"/>
      <c r="P316" s="1037"/>
      <c r="Q316" s="1037"/>
      <c r="R316" s="1037"/>
      <c r="S316" s="1037"/>
      <c r="T316" s="1037" t="s">
        <v>2611</v>
      </c>
      <c r="U316" s="1037" t="s">
        <v>2611</v>
      </c>
      <c r="V316" s="1037" t="s">
        <v>2611</v>
      </c>
      <c r="W316" s="1037"/>
      <c r="X316" s="1037" t="s">
        <v>2611</v>
      </c>
      <c r="Y316" s="1037"/>
      <c r="Z316" s="656" t="s">
        <v>2136</v>
      </c>
      <c r="AA316" s="182" t="s">
        <v>2611</v>
      </c>
      <c r="AB316" s="182">
        <v>1</v>
      </c>
      <c r="AC316" s="182" t="s">
        <v>2611</v>
      </c>
    </row>
    <row r="317" spans="1:29" s="182" customFormat="1" x14ac:dyDescent="0.25">
      <c r="A317" s="655">
        <v>0</v>
      </c>
      <c r="B317" s="655">
        <v>0</v>
      </c>
      <c r="C317" s="655">
        <v>0</v>
      </c>
      <c r="D317" s="655"/>
      <c r="E317" s="902">
        <v>0</v>
      </c>
      <c r="F317" s="902">
        <v>0</v>
      </c>
      <c r="G317" s="1038"/>
      <c r="H317" s="1036"/>
      <c r="I317" s="1037" t="s">
        <v>2611</v>
      </c>
      <c r="J317" s="1037"/>
      <c r="K317" s="1037"/>
      <c r="L317" s="1037"/>
      <c r="M317" s="1037" t="s">
        <v>2611</v>
      </c>
      <c r="N317" s="1037" t="s">
        <v>2611</v>
      </c>
      <c r="O317" s="1037"/>
      <c r="P317" s="1037"/>
      <c r="Q317" s="1037"/>
      <c r="R317" s="1037"/>
      <c r="S317" s="1037"/>
      <c r="T317" s="1037" t="s">
        <v>2611</v>
      </c>
      <c r="U317" s="1037" t="s">
        <v>2611</v>
      </c>
      <c r="V317" s="1037" t="s">
        <v>2611</v>
      </c>
      <c r="W317" s="1037"/>
      <c r="X317" s="1037" t="s">
        <v>2611</v>
      </c>
      <c r="Y317" s="1037"/>
      <c r="Z317" s="656" t="s">
        <v>2136</v>
      </c>
      <c r="AA317" s="182" t="s">
        <v>2611</v>
      </c>
      <c r="AB317" s="182">
        <v>1</v>
      </c>
      <c r="AC317" s="182" t="s">
        <v>2611</v>
      </c>
    </row>
    <row r="318" spans="1:29" s="182" customFormat="1" x14ac:dyDescent="0.25">
      <c r="A318" s="655">
        <v>0</v>
      </c>
      <c r="B318" s="655">
        <v>0</v>
      </c>
      <c r="C318" s="655">
        <v>0</v>
      </c>
      <c r="D318" s="655"/>
      <c r="E318" s="902">
        <v>0</v>
      </c>
      <c r="F318" s="902">
        <v>0</v>
      </c>
      <c r="G318" s="1038"/>
      <c r="H318" s="1036"/>
      <c r="I318" s="1037" t="s">
        <v>2611</v>
      </c>
      <c r="J318" s="1037"/>
      <c r="K318" s="1037"/>
      <c r="L318" s="1037"/>
      <c r="M318" s="1037" t="s">
        <v>2611</v>
      </c>
      <c r="N318" s="1037" t="s">
        <v>2611</v>
      </c>
      <c r="O318" s="1037"/>
      <c r="P318" s="1037"/>
      <c r="Q318" s="1037"/>
      <c r="R318" s="1037"/>
      <c r="S318" s="1037"/>
      <c r="T318" s="1037" t="s">
        <v>2611</v>
      </c>
      <c r="U318" s="1037" t="s">
        <v>2611</v>
      </c>
      <c r="V318" s="1037" t="s">
        <v>2611</v>
      </c>
      <c r="W318" s="1037"/>
      <c r="X318" s="1037" t="s">
        <v>2611</v>
      </c>
      <c r="Y318" s="1037"/>
      <c r="Z318" s="656" t="s">
        <v>2136</v>
      </c>
      <c r="AA318" s="182" t="s">
        <v>2611</v>
      </c>
      <c r="AB318" s="182">
        <v>1</v>
      </c>
      <c r="AC318" s="182" t="s">
        <v>2611</v>
      </c>
    </row>
    <row r="319" spans="1:29" s="182" customFormat="1" x14ac:dyDescent="0.25">
      <c r="A319" s="655">
        <v>0</v>
      </c>
      <c r="B319" s="655">
        <v>0</v>
      </c>
      <c r="C319" s="655">
        <v>0</v>
      </c>
      <c r="D319" s="655"/>
      <c r="E319" s="902">
        <v>0</v>
      </c>
      <c r="F319" s="902">
        <v>0</v>
      </c>
      <c r="G319" s="1038"/>
      <c r="H319" s="1036"/>
      <c r="I319" s="1037" t="s">
        <v>2611</v>
      </c>
      <c r="J319" s="1037"/>
      <c r="K319" s="1037"/>
      <c r="L319" s="1037"/>
      <c r="M319" s="1037" t="s">
        <v>2611</v>
      </c>
      <c r="N319" s="1037" t="s">
        <v>2611</v>
      </c>
      <c r="O319" s="1037"/>
      <c r="P319" s="1037"/>
      <c r="Q319" s="1037"/>
      <c r="R319" s="1037"/>
      <c r="S319" s="1037"/>
      <c r="T319" s="1037" t="s">
        <v>2611</v>
      </c>
      <c r="U319" s="1037" t="s">
        <v>2611</v>
      </c>
      <c r="V319" s="1037" t="s">
        <v>2611</v>
      </c>
      <c r="W319" s="1037"/>
      <c r="X319" s="1037" t="s">
        <v>2611</v>
      </c>
      <c r="Y319" s="1037"/>
      <c r="Z319" s="656" t="s">
        <v>2136</v>
      </c>
      <c r="AA319" s="182" t="s">
        <v>2611</v>
      </c>
      <c r="AB319" s="182">
        <v>1</v>
      </c>
      <c r="AC319" s="182" t="s">
        <v>2611</v>
      </c>
    </row>
    <row r="320" spans="1:29" s="182" customFormat="1" x14ac:dyDescent="0.25">
      <c r="A320" s="655">
        <v>0</v>
      </c>
      <c r="B320" s="655">
        <v>0</v>
      </c>
      <c r="C320" s="655">
        <v>0</v>
      </c>
      <c r="D320" s="655"/>
      <c r="E320" s="902">
        <v>0</v>
      </c>
      <c r="F320" s="902">
        <v>0</v>
      </c>
      <c r="G320" s="1038"/>
      <c r="H320" s="1036"/>
      <c r="I320" s="1037" t="s">
        <v>2611</v>
      </c>
      <c r="J320" s="1037"/>
      <c r="K320" s="1037"/>
      <c r="L320" s="1037"/>
      <c r="M320" s="1037" t="s">
        <v>2611</v>
      </c>
      <c r="N320" s="1037" t="s">
        <v>2611</v>
      </c>
      <c r="O320" s="1037"/>
      <c r="P320" s="1037"/>
      <c r="Q320" s="1037"/>
      <c r="R320" s="1037"/>
      <c r="S320" s="1037"/>
      <c r="T320" s="1037" t="s">
        <v>2611</v>
      </c>
      <c r="U320" s="1037" t="s">
        <v>2611</v>
      </c>
      <c r="V320" s="1037" t="s">
        <v>2611</v>
      </c>
      <c r="W320" s="1037"/>
      <c r="X320" s="1037" t="s">
        <v>2611</v>
      </c>
      <c r="Y320" s="1037"/>
      <c r="Z320" s="656" t="s">
        <v>2136</v>
      </c>
      <c r="AA320" s="182" t="s">
        <v>2611</v>
      </c>
      <c r="AB320" s="182">
        <v>1</v>
      </c>
      <c r="AC320" s="182" t="s">
        <v>2611</v>
      </c>
    </row>
    <row r="321" spans="1:29" s="182" customFormat="1" x14ac:dyDescent="0.25">
      <c r="A321" s="655">
        <v>0</v>
      </c>
      <c r="B321" s="655">
        <v>0</v>
      </c>
      <c r="C321" s="655">
        <v>0</v>
      </c>
      <c r="D321" s="655"/>
      <c r="E321" s="902">
        <v>0</v>
      </c>
      <c r="F321" s="902">
        <v>0</v>
      </c>
      <c r="G321" s="1038"/>
      <c r="H321" s="1036"/>
      <c r="I321" s="1037" t="s">
        <v>2611</v>
      </c>
      <c r="J321" s="1037"/>
      <c r="K321" s="1037"/>
      <c r="L321" s="1037"/>
      <c r="M321" s="1037" t="s">
        <v>2611</v>
      </c>
      <c r="N321" s="1037" t="s">
        <v>2611</v>
      </c>
      <c r="O321" s="1037"/>
      <c r="P321" s="1037"/>
      <c r="Q321" s="1037"/>
      <c r="R321" s="1037"/>
      <c r="S321" s="1037"/>
      <c r="T321" s="1037" t="s">
        <v>2611</v>
      </c>
      <c r="U321" s="1037" t="s">
        <v>2611</v>
      </c>
      <c r="V321" s="1037" t="s">
        <v>2611</v>
      </c>
      <c r="W321" s="1037"/>
      <c r="X321" s="1037" t="s">
        <v>2611</v>
      </c>
      <c r="Y321" s="1037"/>
      <c r="Z321" s="656" t="s">
        <v>2136</v>
      </c>
      <c r="AA321" s="182" t="s">
        <v>2611</v>
      </c>
      <c r="AB321" s="182">
        <v>1</v>
      </c>
      <c r="AC321" s="182" t="s">
        <v>2611</v>
      </c>
    </row>
    <row r="322" spans="1:29" s="182" customFormat="1" x14ac:dyDescent="0.25">
      <c r="A322" s="655">
        <v>0</v>
      </c>
      <c r="B322" s="655">
        <v>0</v>
      </c>
      <c r="C322" s="655">
        <v>0</v>
      </c>
      <c r="D322" s="655"/>
      <c r="E322" s="902">
        <v>0</v>
      </c>
      <c r="F322" s="902">
        <v>0</v>
      </c>
      <c r="G322" s="1038"/>
      <c r="H322" s="1036"/>
      <c r="I322" s="1037" t="s">
        <v>2611</v>
      </c>
      <c r="J322" s="1037"/>
      <c r="K322" s="1037"/>
      <c r="L322" s="1037"/>
      <c r="M322" s="1037" t="s">
        <v>2611</v>
      </c>
      <c r="N322" s="1037" t="s">
        <v>2611</v>
      </c>
      <c r="O322" s="1037"/>
      <c r="P322" s="1037"/>
      <c r="Q322" s="1037"/>
      <c r="R322" s="1037"/>
      <c r="S322" s="1037"/>
      <c r="T322" s="1037" t="s">
        <v>2611</v>
      </c>
      <c r="U322" s="1037" t="s">
        <v>2611</v>
      </c>
      <c r="V322" s="1037" t="s">
        <v>2611</v>
      </c>
      <c r="W322" s="1037"/>
      <c r="X322" s="1037" t="s">
        <v>2611</v>
      </c>
      <c r="Y322" s="1037"/>
      <c r="Z322" s="656" t="s">
        <v>2136</v>
      </c>
      <c r="AA322" s="182" t="s">
        <v>2611</v>
      </c>
      <c r="AB322" s="182">
        <v>1</v>
      </c>
      <c r="AC322" s="182" t="s">
        <v>2611</v>
      </c>
    </row>
    <row r="323" spans="1:29" s="182" customFormat="1" x14ac:dyDescent="0.25">
      <c r="A323" s="655">
        <v>0</v>
      </c>
      <c r="B323" s="655">
        <v>0</v>
      </c>
      <c r="C323" s="655">
        <v>0</v>
      </c>
      <c r="D323" s="655"/>
      <c r="E323" s="902">
        <v>0</v>
      </c>
      <c r="F323" s="902">
        <v>0</v>
      </c>
      <c r="G323" s="1038"/>
      <c r="H323" s="1036"/>
      <c r="I323" s="1037" t="s">
        <v>2611</v>
      </c>
      <c r="J323" s="1037"/>
      <c r="K323" s="1037"/>
      <c r="L323" s="1037"/>
      <c r="M323" s="1037" t="s">
        <v>2611</v>
      </c>
      <c r="N323" s="1037" t="s">
        <v>2611</v>
      </c>
      <c r="O323" s="1037"/>
      <c r="P323" s="1037"/>
      <c r="Q323" s="1037"/>
      <c r="R323" s="1037"/>
      <c r="S323" s="1037"/>
      <c r="T323" s="1037" t="s">
        <v>2611</v>
      </c>
      <c r="U323" s="1037" t="s">
        <v>2611</v>
      </c>
      <c r="V323" s="1037" t="s">
        <v>2611</v>
      </c>
      <c r="W323" s="1037"/>
      <c r="X323" s="1037" t="s">
        <v>2611</v>
      </c>
      <c r="Y323" s="1037"/>
      <c r="Z323" s="656" t="s">
        <v>2136</v>
      </c>
      <c r="AA323" s="182" t="s">
        <v>2611</v>
      </c>
      <c r="AB323" s="182">
        <v>1</v>
      </c>
      <c r="AC323" s="182" t="s">
        <v>2611</v>
      </c>
    </row>
    <row r="324" spans="1:29" s="182" customFormat="1" x14ac:dyDescent="0.25">
      <c r="A324" s="655">
        <v>0</v>
      </c>
      <c r="B324" s="655">
        <v>0</v>
      </c>
      <c r="C324" s="655">
        <v>0</v>
      </c>
      <c r="D324" s="655"/>
      <c r="E324" s="902">
        <v>0</v>
      </c>
      <c r="F324" s="902">
        <v>0</v>
      </c>
      <c r="G324" s="1038"/>
      <c r="H324" s="1036"/>
      <c r="I324" s="1037" t="s">
        <v>2611</v>
      </c>
      <c r="J324" s="1037"/>
      <c r="K324" s="1037"/>
      <c r="L324" s="1037"/>
      <c r="M324" s="1037" t="s">
        <v>2611</v>
      </c>
      <c r="N324" s="1037" t="s">
        <v>2611</v>
      </c>
      <c r="O324" s="1037"/>
      <c r="P324" s="1037"/>
      <c r="Q324" s="1037"/>
      <c r="R324" s="1037"/>
      <c r="S324" s="1037"/>
      <c r="T324" s="1037" t="s">
        <v>2611</v>
      </c>
      <c r="U324" s="1037" t="s">
        <v>2611</v>
      </c>
      <c r="V324" s="1037" t="s">
        <v>2611</v>
      </c>
      <c r="W324" s="1037"/>
      <c r="X324" s="1037" t="s">
        <v>2611</v>
      </c>
      <c r="Y324" s="1037"/>
      <c r="Z324" s="656" t="s">
        <v>2136</v>
      </c>
      <c r="AA324" s="182" t="s">
        <v>2611</v>
      </c>
      <c r="AB324" s="182">
        <v>1</v>
      </c>
      <c r="AC324" s="182" t="s">
        <v>2611</v>
      </c>
    </row>
    <row r="325" spans="1:29" s="182" customFormat="1" x14ac:dyDescent="0.25">
      <c r="A325" s="655">
        <v>0</v>
      </c>
      <c r="B325" s="655">
        <v>0</v>
      </c>
      <c r="C325" s="655">
        <v>0</v>
      </c>
      <c r="D325" s="655"/>
      <c r="E325" s="902">
        <v>0</v>
      </c>
      <c r="F325" s="902">
        <v>0</v>
      </c>
      <c r="G325" s="1038"/>
      <c r="H325" s="1036"/>
      <c r="I325" s="1037" t="s">
        <v>2611</v>
      </c>
      <c r="J325" s="1037"/>
      <c r="K325" s="1037"/>
      <c r="L325" s="1037"/>
      <c r="M325" s="1037" t="s">
        <v>2611</v>
      </c>
      <c r="N325" s="1037" t="s">
        <v>2611</v>
      </c>
      <c r="O325" s="1037"/>
      <c r="P325" s="1037"/>
      <c r="Q325" s="1037"/>
      <c r="R325" s="1037"/>
      <c r="S325" s="1037"/>
      <c r="T325" s="1037" t="s">
        <v>2611</v>
      </c>
      <c r="U325" s="1037" t="s">
        <v>2611</v>
      </c>
      <c r="V325" s="1037" t="s">
        <v>2611</v>
      </c>
      <c r="W325" s="1037"/>
      <c r="X325" s="1037" t="s">
        <v>2611</v>
      </c>
      <c r="Y325" s="1037"/>
      <c r="Z325" s="656" t="s">
        <v>2136</v>
      </c>
      <c r="AA325" s="182" t="s">
        <v>2611</v>
      </c>
      <c r="AB325" s="182">
        <v>1</v>
      </c>
      <c r="AC325" s="182" t="s">
        <v>2611</v>
      </c>
    </row>
    <row r="326" spans="1:29" s="182" customFormat="1" x14ac:dyDescent="0.25">
      <c r="A326" s="655">
        <v>0</v>
      </c>
      <c r="B326" s="655">
        <v>0</v>
      </c>
      <c r="C326" s="655">
        <v>0</v>
      </c>
      <c r="D326" s="655"/>
      <c r="E326" s="902">
        <v>0</v>
      </c>
      <c r="F326" s="902">
        <v>0</v>
      </c>
      <c r="G326" s="1038"/>
      <c r="H326" s="1036"/>
      <c r="I326" s="1037" t="s">
        <v>2611</v>
      </c>
      <c r="J326" s="1037"/>
      <c r="K326" s="1037"/>
      <c r="L326" s="1037"/>
      <c r="M326" s="1037" t="s">
        <v>2611</v>
      </c>
      <c r="N326" s="1037" t="s">
        <v>2611</v>
      </c>
      <c r="O326" s="1037"/>
      <c r="P326" s="1037"/>
      <c r="Q326" s="1037"/>
      <c r="R326" s="1037"/>
      <c r="S326" s="1037"/>
      <c r="T326" s="1037" t="s">
        <v>2611</v>
      </c>
      <c r="U326" s="1037" t="s">
        <v>2611</v>
      </c>
      <c r="V326" s="1037" t="s">
        <v>2611</v>
      </c>
      <c r="W326" s="1037"/>
      <c r="X326" s="1037" t="s">
        <v>2611</v>
      </c>
      <c r="Y326" s="1037"/>
      <c r="Z326" s="656" t="s">
        <v>2136</v>
      </c>
      <c r="AA326" s="182" t="s">
        <v>2611</v>
      </c>
      <c r="AB326" s="182">
        <v>1</v>
      </c>
      <c r="AC326" s="182" t="s">
        <v>2611</v>
      </c>
    </row>
    <row r="327" spans="1:29" s="182" customFormat="1" x14ac:dyDescent="0.25">
      <c r="A327" s="655">
        <v>0</v>
      </c>
      <c r="B327" s="655">
        <v>0</v>
      </c>
      <c r="C327" s="655">
        <v>0</v>
      </c>
      <c r="D327" s="655"/>
      <c r="E327" s="902">
        <v>0</v>
      </c>
      <c r="F327" s="902">
        <v>0</v>
      </c>
      <c r="G327" s="1038"/>
      <c r="H327" s="1036"/>
      <c r="I327" s="1037" t="s">
        <v>2611</v>
      </c>
      <c r="J327" s="1037"/>
      <c r="K327" s="1037"/>
      <c r="L327" s="1037"/>
      <c r="M327" s="1037" t="s">
        <v>2611</v>
      </c>
      <c r="N327" s="1037" t="s">
        <v>2611</v>
      </c>
      <c r="O327" s="1037"/>
      <c r="P327" s="1037"/>
      <c r="Q327" s="1037"/>
      <c r="R327" s="1037"/>
      <c r="S327" s="1037"/>
      <c r="T327" s="1037" t="s">
        <v>2611</v>
      </c>
      <c r="U327" s="1037" t="s">
        <v>2611</v>
      </c>
      <c r="V327" s="1037" t="s">
        <v>2611</v>
      </c>
      <c r="W327" s="1037"/>
      <c r="X327" s="1037" t="s">
        <v>2611</v>
      </c>
      <c r="Y327" s="1037"/>
      <c r="Z327" s="656" t="s">
        <v>2136</v>
      </c>
      <c r="AA327" s="182" t="s">
        <v>2611</v>
      </c>
      <c r="AB327" s="182">
        <v>1</v>
      </c>
      <c r="AC327" s="182" t="s">
        <v>2611</v>
      </c>
    </row>
    <row r="328" spans="1:29" s="182" customFormat="1" x14ac:dyDescent="0.25">
      <c r="A328" s="655">
        <v>0</v>
      </c>
      <c r="B328" s="655">
        <v>0</v>
      </c>
      <c r="C328" s="655">
        <v>0</v>
      </c>
      <c r="D328" s="655"/>
      <c r="E328" s="902">
        <v>0</v>
      </c>
      <c r="F328" s="902">
        <v>0</v>
      </c>
      <c r="G328" s="1038"/>
      <c r="H328" s="1036"/>
      <c r="I328" s="1037" t="s">
        <v>2611</v>
      </c>
      <c r="J328" s="1037"/>
      <c r="K328" s="1037"/>
      <c r="L328" s="1037"/>
      <c r="M328" s="1037" t="s">
        <v>2611</v>
      </c>
      <c r="N328" s="1037" t="s">
        <v>2611</v>
      </c>
      <c r="O328" s="1037"/>
      <c r="P328" s="1037"/>
      <c r="Q328" s="1037"/>
      <c r="R328" s="1037"/>
      <c r="S328" s="1037"/>
      <c r="T328" s="1037" t="s">
        <v>2611</v>
      </c>
      <c r="U328" s="1037" t="s">
        <v>2611</v>
      </c>
      <c r="V328" s="1037" t="s">
        <v>2611</v>
      </c>
      <c r="W328" s="1037"/>
      <c r="X328" s="1037" t="s">
        <v>2611</v>
      </c>
      <c r="Y328" s="1037"/>
      <c r="Z328" s="656" t="s">
        <v>2136</v>
      </c>
      <c r="AA328" s="182" t="s">
        <v>2611</v>
      </c>
      <c r="AB328" s="182">
        <v>1</v>
      </c>
      <c r="AC328" s="182" t="s">
        <v>2611</v>
      </c>
    </row>
    <row r="329" spans="1:29" s="182" customFormat="1" x14ac:dyDescent="0.25">
      <c r="A329" s="655">
        <v>0</v>
      </c>
      <c r="B329" s="655">
        <v>0</v>
      </c>
      <c r="C329" s="655">
        <v>0</v>
      </c>
      <c r="D329" s="655"/>
      <c r="E329" s="902">
        <v>0</v>
      </c>
      <c r="F329" s="902">
        <v>0</v>
      </c>
      <c r="G329" s="1038"/>
      <c r="H329" s="1036"/>
      <c r="I329" s="1037" t="s">
        <v>2611</v>
      </c>
      <c r="J329" s="1037"/>
      <c r="K329" s="1037"/>
      <c r="L329" s="1037"/>
      <c r="M329" s="1037" t="s">
        <v>2611</v>
      </c>
      <c r="N329" s="1037" t="s">
        <v>2611</v>
      </c>
      <c r="O329" s="1037"/>
      <c r="P329" s="1037"/>
      <c r="Q329" s="1037"/>
      <c r="R329" s="1037"/>
      <c r="S329" s="1037"/>
      <c r="T329" s="1037" t="s">
        <v>2611</v>
      </c>
      <c r="U329" s="1037" t="s">
        <v>2611</v>
      </c>
      <c r="V329" s="1037" t="s">
        <v>2611</v>
      </c>
      <c r="W329" s="1037"/>
      <c r="X329" s="1037" t="s">
        <v>2611</v>
      </c>
      <c r="Y329" s="1037"/>
      <c r="Z329" s="656" t="s">
        <v>2136</v>
      </c>
      <c r="AA329" s="182" t="s">
        <v>2611</v>
      </c>
      <c r="AB329" s="182">
        <v>1</v>
      </c>
      <c r="AC329" s="182" t="s">
        <v>2611</v>
      </c>
    </row>
    <row r="330" spans="1:29" s="182" customFormat="1" x14ac:dyDescent="0.25">
      <c r="A330" s="655">
        <v>0</v>
      </c>
      <c r="B330" s="655">
        <v>0</v>
      </c>
      <c r="C330" s="655">
        <v>0</v>
      </c>
      <c r="D330" s="655"/>
      <c r="E330" s="902">
        <v>0</v>
      </c>
      <c r="F330" s="902">
        <v>0</v>
      </c>
      <c r="G330" s="1038"/>
      <c r="H330" s="1036"/>
      <c r="I330" s="1037" t="s">
        <v>2611</v>
      </c>
      <c r="J330" s="1037"/>
      <c r="K330" s="1037"/>
      <c r="L330" s="1037"/>
      <c r="M330" s="1037" t="s">
        <v>2611</v>
      </c>
      <c r="N330" s="1037" t="s">
        <v>2611</v>
      </c>
      <c r="O330" s="1037"/>
      <c r="P330" s="1037"/>
      <c r="Q330" s="1037"/>
      <c r="R330" s="1037"/>
      <c r="S330" s="1037"/>
      <c r="T330" s="1037" t="s">
        <v>2611</v>
      </c>
      <c r="U330" s="1037" t="s">
        <v>2611</v>
      </c>
      <c r="V330" s="1037" t="s">
        <v>2611</v>
      </c>
      <c r="W330" s="1037"/>
      <c r="X330" s="1037" t="s">
        <v>2611</v>
      </c>
      <c r="Y330" s="1037"/>
      <c r="Z330" s="656" t="s">
        <v>2136</v>
      </c>
      <c r="AA330" s="182" t="s">
        <v>2611</v>
      </c>
      <c r="AB330" s="182">
        <v>1</v>
      </c>
      <c r="AC330" s="182" t="s">
        <v>2611</v>
      </c>
    </row>
    <row r="331" spans="1:29" s="182" customFormat="1" x14ac:dyDescent="0.25">
      <c r="A331" s="655">
        <v>0</v>
      </c>
      <c r="B331" s="655">
        <v>0</v>
      </c>
      <c r="C331" s="655">
        <v>0</v>
      </c>
      <c r="D331" s="655"/>
      <c r="E331" s="902">
        <v>0</v>
      </c>
      <c r="F331" s="902">
        <v>0</v>
      </c>
      <c r="G331" s="1038"/>
      <c r="H331" s="1036"/>
      <c r="I331" s="1037" t="s">
        <v>2611</v>
      </c>
      <c r="J331" s="1037"/>
      <c r="K331" s="1037"/>
      <c r="L331" s="1037"/>
      <c r="M331" s="1037" t="s">
        <v>2611</v>
      </c>
      <c r="N331" s="1037" t="s">
        <v>2611</v>
      </c>
      <c r="O331" s="1037"/>
      <c r="P331" s="1037"/>
      <c r="Q331" s="1037"/>
      <c r="R331" s="1037"/>
      <c r="S331" s="1037"/>
      <c r="T331" s="1037" t="s">
        <v>2611</v>
      </c>
      <c r="U331" s="1037" t="s">
        <v>2611</v>
      </c>
      <c r="V331" s="1037" t="s">
        <v>2611</v>
      </c>
      <c r="W331" s="1037"/>
      <c r="X331" s="1037" t="s">
        <v>2611</v>
      </c>
      <c r="Y331" s="1037"/>
      <c r="Z331" s="656" t="s">
        <v>2136</v>
      </c>
      <c r="AA331" s="182" t="s">
        <v>2611</v>
      </c>
      <c r="AB331" s="182">
        <v>1</v>
      </c>
      <c r="AC331" s="182" t="s">
        <v>2611</v>
      </c>
    </row>
    <row r="332" spans="1:29" s="182" customFormat="1" x14ac:dyDescent="0.25">
      <c r="A332" s="655">
        <v>0</v>
      </c>
      <c r="B332" s="655">
        <v>0</v>
      </c>
      <c r="C332" s="655">
        <v>0</v>
      </c>
      <c r="D332" s="655"/>
      <c r="E332" s="902">
        <v>0</v>
      </c>
      <c r="F332" s="902">
        <v>0</v>
      </c>
      <c r="G332" s="1038"/>
      <c r="H332" s="1036"/>
      <c r="I332" s="1037" t="s">
        <v>2611</v>
      </c>
      <c r="J332" s="1037"/>
      <c r="K332" s="1037"/>
      <c r="L332" s="1037"/>
      <c r="M332" s="1037" t="s">
        <v>2611</v>
      </c>
      <c r="N332" s="1037" t="s">
        <v>2611</v>
      </c>
      <c r="O332" s="1037"/>
      <c r="P332" s="1037"/>
      <c r="Q332" s="1037"/>
      <c r="R332" s="1037"/>
      <c r="S332" s="1037"/>
      <c r="T332" s="1037" t="s">
        <v>2611</v>
      </c>
      <c r="U332" s="1037" t="s">
        <v>2611</v>
      </c>
      <c r="V332" s="1037" t="s">
        <v>2611</v>
      </c>
      <c r="W332" s="1037"/>
      <c r="X332" s="1037" t="s">
        <v>2611</v>
      </c>
      <c r="Y332" s="1037"/>
      <c r="Z332" s="656" t="s">
        <v>2136</v>
      </c>
      <c r="AA332" s="182" t="s">
        <v>2611</v>
      </c>
      <c r="AB332" s="182">
        <v>1</v>
      </c>
      <c r="AC332" s="182" t="s">
        <v>2611</v>
      </c>
    </row>
    <row r="333" spans="1:29" s="182" customFormat="1" x14ac:dyDescent="0.25">
      <c r="A333" s="655">
        <v>0</v>
      </c>
      <c r="B333" s="655">
        <v>0</v>
      </c>
      <c r="C333" s="655">
        <v>0</v>
      </c>
      <c r="D333" s="655"/>
      <c r="E333" s="902">
        <v>0</v>
      </c>
      <c r="F333" s="902">
        <v>0</v>
      </c>
      <c r="G333" s="1038"/>
      <c r="H333" s="1036"/>
      <c r="I333" s="1037" t="s">
        <v>2611</v>
      </c>
      <c r="J333" s="1037"/>
      <c r="K333" s="1037"/>
      <c r="L333" s="1037"/>
      <c r="M333" s="1037" t="s">
        <v>2611</v>
      </c>
      <c r="N333" s="1037" t="s">
        <v>2611</v>
      </c>
      <c r="O333" s="1037"/>
      <c r="P333" s="1037"/>
      <c r="Q333" s="1037"/>
      <c r="R333" s="1037"/>
      <c r="S333" s="1037"/>
      <c r="T333" s="1037" t="s">
        <v>2611</v>
      </c>
      <c r="U333" s="1037" t="s">
        <v>2611</v>
      </c>
      <c r="V333" s="1037" t="s">
        <v>2611</v>
      </c>
      <c r="W333" s="1037"/>
      <c r="X333" s="1037" t="s">
        <v>2611</v>
      </c>
      <c r="Y333" s="1037"/>
      <c r="Z333" s="656" t="s">
        <v>2136</v>
      </c>
      <c r="AA333" s="182" t="s">
        <v>2611</v>
      </c>
      <c r="AB333" s="182">
        <v>1</v>
      </c>
      <c r="AC333" s="182" t="s">
        <v>2611</v>
      </c>
    </row>
    <row r="334" spans="1:29" s="182" customFormat="1" x14ac:dyDescent="0.25">
      <c r="A334" s="655">
        <v>0</v>
      </c>
      <c r="B334" s="655">
        <v>0</v>
      </c>
      <c r="C334" s="655">
        <v>0</v>
      </c>
      <c r="D334" s="655"/>
      <c r="E334" s="902">
        <v>0</v>
      </c>
      <c r="F334" s="902">
        <v>0</v>
      </c>
      <c r="G334" s="1038"/>
      <c r="H334" s="1036"/>
      <c r="I334" s="1037" t="s">
        <v>2611</v>
      </c>
      <c r="J334" s="1037"/>
      <c r="K334" s="1037"/>
      <c r="L334" s="1037"/>
      <c r="M334" s="1037" t="s">
        <v>2611</v>
      </c>
      <c r="N334" s="1037" t="s">
        <v>2611</v>
      </c>
      <c r="O334" s="1037"/>
      <c r="P334" s="1037"/>
      <c r="Q334" s="1037"/>
      <c r="R334" s="1037"/>
      <c r="S334" s="1037"/>
      <c r="T334" s="1037" t="s">
        <v>2611</v>
      </c>
      <c r="U334" s="1037" t="s">
        <v>2611</v>
      </c>
      <c r="V334" s="1037" t="s">
        <v>2611</v>
      </c>
      <c r="W334" s="1037"/>
      <c r="X334" s="1037" t="s">
        <v>2611</v>
      </c>
      <c r="Y334" s="1037"/>
      <c r="Z334" s="656" t="s">
        <v>2136</v>
      </c>
      <c r="AA334" s="182" t="s">
        <v>2611</v>
      </c>
      <c r="AB334" s="182">
        <v>1</v>
      </c>
      <c r="AC334" s="182" t="s">
        <v>2611</v>
      </c>
    </row>
    <row r="335" spans="1:29" s="182" customFormat="1" x14ac:dyDescent="0.25">
      <c r="A335" s="655">
        <v>0</v>
      </c>
      <c r="B335" s="655">
        <v>0</v>
      </c>
      <c r="C335" s="655">
        <v>0</v>
      </c>
      <c r="D335" s="655"/>
      <c r="E335" s="902">
        <v>0</v>
      </c>
      <c r="F335" s="902">
        <v>0</v>
      </c>
      <c r="G335" s="1038"/>
      <c r="H335" s="1036"/>
      <c r="I335" s="1037" t="s">
        <v>2611</v>
      </c>
      <c r="J335" s="1037"/>
      <c r="K335" s="1037"/>
      <c r="L335" s="1037"/>
      <c r="M335" s="1037" t="s">
        <v>2611</v>
      </c>
      <c r="N335" s="1037" t="s">
        <v>2611</v>
      </c>
      <c r="O335" s="1037"/>
      <c r="P335" s="1037"/>
      <c r="Q335" s="1037"/>
      <c r="R335" s="1037"/>
      <c r="S335" s="1037"/>
      <c r="T335" s="1037" t="s">
        <v>2611</v>
      </c>
      <c r="U335" s="1037" t="s">
        <v>2611</v>
      </c>
      <c r="V335" s="1037" t="s">
        <v>2611</v>
      </c>
      <c r="W335" s="1037"/>
      <c r="X335" s="1037" t="s">
        <v>2611</v>
      </c>
      <c r="Y335" s="1037"/>
      <c r="Z335" s="656" t="s">
        <v>2136</v>
      </c>
      <c r="AA335" s="182" t="s">
        <v>2611</v>
      </c>
      <c r="AB335" s="182">
        <v>1</v>
      </c>
      <c r="AC335" s="182" t="s">
        <v>2611</v>
      </c>
    </row>
    <row r="336" spans="1:29" s="182" customFormat="1" x14ac:dyDescent="0.25">
      <c r="A336" s="655">
        <v>0</v>
      </c>
      <c r="B336" s="655">
        <v>0</v>
      </c>
      <c r="C336" s="655">
        <v>0</v>
      </c>
      <c r="D336" s="655"/>
      <c r="E336" s="902">
        <v>0</v>
      </c>
      <c r="F336" s="902">
        <v>0</v>
      </c>
      <c r="G336" s="1038"/>
      <c r="H336" s="1036"/>
      <c r="I336" s="1037" t="s">
        <v>2611</v>
      </c>
      <c r="J336" s="1037"/>
      <c r="K336" s="1037"/>
      <c r="L336" s="1037"/>
      <c r="M336" s="1037" t="s">
        <v>2611</v>
      </c>
      <c r="N336" s="1037" t="s">
        <v>2611</v>
      </c>
      <c r="O336" s="1037"/>
      <c r="P336" s="1037"/>
      <c r="Q336" s="1037"/>
      <c r="R336" s="1037"/>
      <c r="S336" s="1037"/>
      <c r="T336" s="1037" t="s">
        <v>2611</v>
      </c>
      <c r="U336" s="1037" t="s">
        <v>2611</v>
      </c>
      <c r="V336" s="1037" t="s">
        <v>2611</v>
      </c>
      <c r="W336" s="1037"/>
      <c r="X336" s="1037" t="s">
        <v>2611</v>
      </c>
      <c r="Y336" s="1037"/>
      <c r="Z336" s="656" t="s">
        <v>2136</v>
      </c>
      <c r="AA336" s="182" t="s">
        <v>2611</v>
      </c>
      <c r="AB336" s="182">
        <v>1</v>
      </c>
      <c r="AC336" s="182" t="s">
        <v>2611</v>
      </c>
    </row>
    <row r="337" spans="1:29" s="182" customFormat="1" x14ac:dyDescent="0.25">
      <c r="A337" s="655">
        <v>0</v>
      </c>
      <c r="B337" s="655">
        <v>0</v>
      </c>
      <c r="C337" s="655">
        <v>0</v>
      </c>
      <c r="D337" s="655"/>
      <c r="E337" s="902">
        <v>0</v>
      </c>
      <c r="F337" s="902">
        <v>0</v>
      </c>
      <c r="G337" s="1038"/>
      <c r="H337" s="1036"/>
      <c r="I337" s="1037" t="s">
        <v>2611</v>
      </c>
      <c r="J337" s="1037"/>
      <c r="K337" s="1037"/>
      <c r="L337" s="1037"/>
      <c r="M337" s="1037" t="s">
        <v>2611</v>
      </c>
      <c r="N337" s="1037" t="s">
        <v>2611</v>
      </c>
      <c r="O337" s="1037"/>
      <c r="P337" s="1037"/>
      <c r="Q337" s="1037"/>
      <c r="R337" s="1037"/>
      <c r="S337" s="1037"/>
      <c r="T337" s="1037" t="s">
        <v>2611</v>
      </c>
      <c r="U337" s="1037" t="s">
        <v>2611</v>
      </c>
      <c r="V337" s="1037" t="s">
        <v>2611</v>
      </c>
      <c r="W337" s="1037"/>
      <c r="X337" s="1037" t="s">
        <v>2611</v>
      </c>
      <c r="Y337" s="1037"/>
      <c r="Z337" s="656" t="s">
        <v>2136</v>
      </c>
      <c r="AA337" s="182" t="s">
        <v>2611</v>
      </c>
      <c r="AB337" s="182">
        <v>1</v>
      </c>
      <c r="AC337" s="182" t="s">
        <v>2611</v>
      </c>
    </row>
    <row r="338" spans="1:29" s="182" customFormat="1" x14ac:dyDescent="0.25">
      <c r="A338" s="655">
        <v>0</v>
      </c>
      <c r="B338" s="655">
        <v>0</v>
      </c>
      <c r="C338" s="655">
        <v>0</v>
      </c>
      <c r="D338" s="655"/>
      <c r="E338" s="902">
        <v>0</v>
      </c>
      <c r="F338" s="902">
        <v>0</v>
      </c>
      <c r="G338" s="1038"/>
      <c r="H338" s="1036"/>
      <c r="I338" s="1037" t="s">
        <v>2611</v>
      </c>
      <c r="J338" s="1037"/>
      <c r="K338" s="1037"/>
      <c r="L338" s="1037"/>
      <c r="M338" s="1037" t="s">
        <v>2611</v>
      </c>
      <c r="N338" s="1037" t="s">
        <v>2611</v>
      </c>
      <c r="O338" s="1037"/>
      <c r="P338" s="1037"/>
      <c r="Q338" s="1037"/>
      <c r="R338" s="1037"/>
      <c r="S338" s="1037"/>
      <c r="T338" s="1037" t="s">
        <v>2611</v>
      </c>
      <c r="U338" s="1037" t="s">
        <v>2611</v>
      </c>
      <c r="V338" s="1037" t="s">
        <v>2611</v>
      </c>
      <c r="W338" s="1037"/>
      <c r="X338" s="1037" t="s">
        <v>2611</v>
      </c>
      <c r="Y338" s="1037"/>
      <c r="Z338" s="656" t="s">
        <v>2136</v>
      </c>
      <c r="AA338" s="182" t="s">
        <v>2611</v>
      </c>
      <c r="AB338" s="182">
        <v>1</v>
      </c>
      <c r="AC338" s="182" t="s">
        <v>2611</v>
      </c>
    </row>
    <row r="339" spans="1:29" s="182" customFormat="1" x14ac:dyDescent="0.25">
      <c r="A339" s="655">
        <v>0</v>
      </c>
      <c r="B339" s="655">
        <v>0</v>
      </c>
      <c r="C339" s="655">
        <v>0</v>
      </c>
      <c r="D339" s="655"/>
      <c r="E339" s="902">
        <v>0</v>
      </c>
      <c r="F339" s="902">
        <v>0</v>
      </c>
      <c r="G339" s="1038"/>
      <c r="H339" s="1036"/>
      <c r="I339" s="1037" t="s">
        <v>2611</v>
      </c>
      <c r="J339" s="1037"/>
      <c r="K339" s="1037"/>
      <c r="L339" s="1037"/>
      <c r="M339" s="1037" t="s">
        <v>2611</v>
      </c>
      <c r="N339" s="1037" t="s">
        <v>2611</v>
      </c>
      <c r="O339" s="1037"/>
      <c r="P339" s="1037"/>
      <c r="Q339" s="1037"/>
      <c r="R339" s="1037"/>
      <c r="S339" s="1037"/>
      <c r="T339" s="1037" t="s">
        <v>2611</v>
      </c>
      <c r="U339" s="1037" t="s">
        <v>2611</v>
      </c>
      <c r="V339" s="1037" t="s">
        <v>2611</v>
      </c>
      <c r="W339" s="1037"/>
      <c r="X339" s="1037" t="s">
        <v>2611</v>
      </c>
      <c r="Y339" s="1037"/>
      <c r="Z339" s="656" t="s">
        <v>2136</v>
      </c>
      <c r="AA339" s="182" t="s">
        <v>2611</v>
      </c>
      <c r="AB339" s="182">
        <v>1</v>
      </c>
      <c r="AC339" s="182" t="s">
        <v>2611</v>
      </c>
    </row>
    <row r="340" spans="1:29" s="182" customFormat="1" x14ac:dyDescent="0.25">
      <c r="A340" s="655">
        <v>0</v>
      </c>
      <c r="B340" s="655">
        <v>0</v>
      </c>
      <c r="C340" s="655">
        <v>0</v>
      </c>
      <c r="D340" s="655"/>
      <c r="E340" s="902">
        <v>0</v>
      </c>
      <c r="F340" s="902">
        <v>0</v>
      </c>
      <c r="G340" s="1038"/>
      <c r="H340" s="1036"/>
      <c r="I340" s="1037" t="s">
        <v>2611</v>
      </c>
      <c r="J340" s="1037"/>
      <c r="K340" s="1037"/>
      <c r="L340" s="1037"/>
      <c r="M340" s="1037" t="s">
        <v>2611</v>
      </c>
      <c r="N340" s="1037" t="s">
        <v>2611</v>
      </c>
      <c r="O340" s="1037"/>
      <c r="P340" s="1037"/>
      <c r="Q340" s="1037"/>
      <c r="R340" s="1037"/>
      <c r="S340" s="1037"/>
      <c r="T340" s="1037" t="s">
        <v>2611</v>
      </c>
      <c r="U340" s="1037" t="s">
        <v>2611</v>
      </c>
      <c r="V340" s="1037" t="s">
        <v>2611</v>
      </c>
      <c r="W340" s="1037"/>
      <c r="X340" s="1037" t="s">
        <v>2611</v>
      </c>
      <c r="Y340" s="1037"/>
      <c r="Z340" s="656" t="s">
        <v>2136</v>
      </c>
      <c r="AA340" s="182" t="s">
        <v>2611</v>
      </c>
      <c r="AB340" s="182">
        <v>1</v>
      </c>
      <c r="AC340" s="182" t="s">
        <v>2611</v>
      </c>
    </row>
    <row r="341" spans="1:29" s="182" customFormat="1" x14ac:dyDescent="0.25">
      <c r="A341" s="655">
        <v>0</v>
      </c>
      <c r="B341" s="655">
        <v>0</v>
      </c>
      <c r="C341" s="655">
        <v>0</v>
      </c>
      <c r="D341" s="655"/>
      <c r="E341" s="902">
        <v>0</v>
      </c>
      <c r="F341" s="902">
        <v>0</v>
      </c>
      <c r="G341" s="1038"/>
      <c r="H341" s="1036"/>
      <c r="I341" s="1037" t="s">
        <v>2611</v>
      </c>
      <c r="J341" s="1037"/>
      <c r="K341" s="1037"/>
      <c r="L341" s="1037"/>
      <c r="M341" s="1037" t="s">
        <v>2611</v>
      </c>
      <c r="N341" s="1037" t="s">
        <v>2611</v>
      </c>
      <c r="O341" s="1037"/>
      <c r="P341" s="1037"/>
      <c r="Q341" s="1037"/>
      <c r="R341" s="1037"/>
      <c r="S341" s="1037"/>
      <c r="T341" s="1037" t="s">
        <v>2611</v>
      </c>
      <c r="U341" s="1037" t="s">
        <v>2611</v>
      </c>
      <c r="V341" s="1037" t="s">
        <v>2611</v>
      </c>
      <c r="W341" s="1037"/>
      <c r="X341" s="1037" t="s">
        <v>2611</v>
      </c>
      <c r="Y341" s="1037"/>
      <c r="Z341" s="656" t="s">
        <v>2136</v>
      </c>
      <c r="AA341" s="182" t="s">
        <v>2611</v>
      </c>
      <c r="AB341" s="182">
        <v>1</v>
      </c>
      <c r="AC341" s="182" t="s">
        <v>2611</v>
      </c>
    </row>
    <row r="342" spans="1:29" s="182" customFormat="1" x14ac:dyDescent="0.25">
      <c r="A342" s="655">
        <v>0</v>
      </c>
      <c r="B342" s="655">
        <v>0</v>
      </c>
      <c r="C342" s="655">
        <v>0</v>
      </c>
      <c r="D342" s="655"/>
      <c r="E342" s="902">
        <v>0</v>
      </c>
      <c r="F342" s="902">
        <v>0</v>
      </c>
      <c r="G342" s="1038"/>
      <c r="H342" s="1036"/>
      <c r="I342" s="1037" t="s">
        <v>2611</v>
      </c>
      <c r="J342" s="1037"/>
      <c r="K342" s="1037"/>
      <c r="L342" s="1037"/>
      <c r="M342" s="1037" t="s">
        <v>2611</v>
      </c>
      <c r="N342" s="1037" t="s">
        <v>2611</v>
      </c>
      <c r="O342" s="1037"/>
      <c r="P342" s="1037"/>
      <c r="Q342" s="1037"/>
      <c r="R342" s="1037"/>
      <c r="S342" s="1037"/>
      <c r="T342" s="1037" t="s">
        <v>2611</v>
      </c>
      <c r="U342" s="1037" t="s">
        <v>2611</v>
      </c>
      <c r="V342" s="1037" t="s">
        <v>2611</v>
      </c>
      <c r="W342" s="1037"/>
      <c r="X342" s="1037" t="s">
        <v>2611</v>
      </c>
      <c r="Y342" s="1037"/>
      <c r="Z342" s="656" t="s">
        <v>2136</v>
      </c>
      <c r="AA342" s="182" t="s">
        <v>2611</v>
      </c>
      <c r="AB342" s="182">
        <v>1</v>
      </c>
      <c r="AC342" s="182" t="s">
        <v>2611</v>
      </c>
    </row>
    <row r="343" spans="1:29" s="182" customFormat="1" x14ac:dyDescent="0.25">
      <c r="A343" s="655">
        <v>0</v>
      </c>
      <c r="B343" s="655">
        <v>0</v>
      </c>
      <c r="C343" s="655">
        <v>0</v>
      </c>
      <c r="D343" s="655"/>
      <c r="E343" s="902">
        <v>0</v>
      </c>
      <c r="F343" s="902">
        <v>0</v>
      </c>
      <c r="G343" s="1038"/>
      <c r="H343" s="1036"/>
      <c r="I343" s="1037" t="s">
        <v>2611</v>
      </c>
      <c r="J343" s="1037"/>
      <c r="K343" s="1037"/>
      <c r="L343" s="1037"/>
      <c r="M343" s="1037" t="s">
        <v>2611</v>
      </c>
      <c r="N343" s="1037" t="s">
        <v>2611</v>
      </c>
      <c r="O343" s="1037"/>
      <c r="P343" s="1037"/>
      <c r="Q343" s="1037"/>
      <c r="R343" s="1037"/>
      <c r="S343" s="1037"/>
      <c r="T343" s="1037" t="s">
        <v>2611</v>
      </c>
      <c r="U343" s="1037" t="s">
        <v>2611</v>
      </c>
      <c r="V343" s="1037" t="s">
        <v>2611</v>
      </c>
      <c r="W343" s="1037"/>
      <c r="X343" s="1037" t="s">
        <v>2611</v>
      </c>
      <c r="Y343" s="1037"/>
      <c r="Z343" s="656" t="s">
        <v>2136</v>
      </c>
      <c r="AA343" s="182" t="s">
        <v>2611</v>
      </c>
      <c r="AB343" s="182">
        <v>1</v>
      </c>
      <c r="AC343" s="182" t="s">
        <v>2611</v>
      </c>
    </row>
    <row r="344" spans="1:29" s="182" customFormat="1" x14ac:dyDescent="0.25">
      <c r="A344" s="655">
        <v>0</v>
      </c>
      <c r="B344" s="655">
        <v>0</v>
      </c>
      <c r="C344" s="655">
        <v>0</v>
      </c>
      <c r="D344" s="655"/>
      <c r="E344" s="902">
        <v>0</v>
      </c>
      <c r="F344" s="902">
        <v>0</v>
      </c>
      <c r="G344" s="1038"/>
      <c r="H344" s="1036"/>
      <c r="I344" s="1037" t="s">
        <v>2611</v>
      </c>
      <c r="J344" s="1037"/>
      <c r="K344" s="1037"/>
      <c r="L344" s="1037"/>
      <c r="M344" s="1037" t="s">
        <v>2611</v>
      </c>
      <c r="N344" s="1037" t="s">
        <v>2611</v>
      </c>
      <c r="O344" s="1037"/>
      <c r="P344" s="1037"/>
      <c r="Q344" s="1037"/>
      <c r="R344" s="1037"/>
      <c r="S344" s="1037"/>
      <c r="T344" s="1037" t="s">
        <v>2611</v>
      </c>
      <c r="U344" s="1037" t="s">
        <v>2611</v>
      </c>
      <c r="V344" s="1037" t="s">
        <v>2611</v>
      </c>
      <c r="W344" s="1037"/>
      <c r="X344" s="1037" t="s">
        <v>2611</v>
      </c>
      <c r="Y344" s="1037"/>
      <c r="Z344" s="656" t="s">
        <v>2136</v>
      </c>
      <c r="AA344" s="182" t="s">
        <v>2611</v>
      </c>
      <c r="AB344" s="182">
        <v>1</v>
      </c>
      <c r="AC344" s="182" t="s">
        <v>2611</v>
      </c>
    </row>
    <row r="345" spans="1:29" s="182" customFormat="1" x14ac:dyDescent="0.25">
      <c r="A345" s="655">
        <v>0</v>
      </c>
      <c r="B345" s="655">
        <v>0</v>
      </c>
      <c r="C345" s="655">
        <v>0</v>
      </c>
      <c r="D345" s="655"/>
      <c r="E345" s="902">
        <v>0</v>
      </c>
      <c r="F345" s="902">
        <v>0</v>
      </c>
      <c r="G345" s="1038"/>
      <c r="H345" s="1036"/>
      <c r="I345" s="1037" t="s">
        <v>2611</v>
      </c>
      <c r="J345" s="1037"/>
      <c r="K345" s="1037"/>
      <c r="L345" s="1037"/>
      <c r="M345" s="1037" t="s">
        <v>2611</v>
      </c>
      <c r="N345" s="1037" t="s">
        <v>2611</v>
      </c>
      <c r="O345" s="1037"/>
      <c r="P345" s="1037"/>
      <c r="Q345" s="1037"/>
      <c r="R345" s="1037"/>
      <c r="S345" s="1037"/>
      <c r="T345" s="1037" t="s">
        <v>2611</v>
      </c>
      <c r="U345" s="1037" t="s">
        <v>2611</v>
      </c>
      <c r="V345" s="1037" t="s">
        <v>2611</v>
      </c>
      <c r="W345" s="1037"/>
      <c r="X345" s="1037" t="s">
        <v>2611</v>
      </c>
      <c r="Y345" s="1037"/>
      <c r="Z345" s="656" t="s">
        <v>2136</v>
      </c>
      <c r="AA345" s="182" t="s">
        <v>2611</v>
      </c>
      <c r="AB345" s="182">
        <v>1</v>
      </c>
      <c r="AC345" s="182" t="s">
        <v>2611</v>
      </c>
    </row>
    <row r="346" spans="1:29" s="182" customFormat="1" x14ac:dyDescent="0.25">
      <c r="A346" s="655">
        <v>0</v>
      </c>
      <c r="B346" s="655">
        <v>0</v>
      </c>
      <c r="C346" s="655">
        <v>0</v>
      </c>
      <c r="D346" s="655"/>
      <c r="E346" s="902">
        <v>0</v>
      </c>
      <c r="F346" s="902">
        <v>0</v>
      </c>
      <c r="G346" s="1038"/>
      <c r="H346" s="1036"/>
      <c r="I346" s="1037" t="s">
        <v>2611</v>
      </c>
      <c r="J346" s="1037"/>
      <c r="K346" s="1037"/>
      <c r="L346" s="1037"/>
      <c r="M346" s="1037" t="s">
        <v>2611</v>
      </c>
      <c r="N346" s="1037" t="s">
        <v>2611</v>
      </c>
      <c r="O346" s="1037"/>
      <c r="P346" s="1037"/>
      <c r="Q346" s="1037"/>
      <c r="R346" s="1037"/>
      <c r="S346" s="1037"/>
      <c r="T346" s="1037" t="s">
        <v>2611</v>
      </c>
      <c r="U346" s="1037" t="s">
        <v>2611</v>
      </c>
      <c r="V346" s="1037" t="s">
        <v>2611</v>
      </c>
      <c r="W346" s="1037"/>
      <c r="X346" s="1037" t="s">
        <v>2611</v>
      </c>
      <c r="Y346" s="1037"/>
      <c r="Z346" s="656" t="s">
        <v>2136</v>
      </c>
      <c r="AA346" s="182" t="s">
        <v>2611</v>
      </c>
      <c r="AB346" s="182">
        <v>1</v>
      </c>
      <c r="AC346" s="182" t="s">
        <v>2611</v>
      </c>
    </row>
    <row r="347" spans="1:29" s="182" customFormat="1" x14ac:dyDescent="0.25">
      <c r="A347" s="655">
        <v>0</v>
      </c>
      <c r="B347" s="655">
        <v>0</v>
      </c>
      <c r="C347" s="655">
        <v>0</v>
      </c>
      <c r="D347" s="655"/>
      <c r="E347" s="902">
        <v>0</v>
      </c>
      <c r="F347" s="902">
        <v>0</v>
      </c>
      <c r="G347" s="1038"/>
      <c r="H347" s="1036"/>
      <c r="I347" s="1037" t="s">
        <v>2611</v>
      </c>
      <c r="J347" s="1037"/>
      <c r="K347" s="1037"/>
      <c r="L347" s="1037"/>
      <c r="M347" s="1037" t="s">
        <v>2611</v>
      </c>
      <c r="N347" s="1037" t="s">
        <v>2611</v>
      </c>
      <c r="O347" s="1037"/>
      <c r="P347" s="1037"/>
      <c r="Q347" s="1037"/>
      <c r="R347" s="1037"/>
      <c r="S347" s="1037"/>
      <c r="T347" s="1037" t="s">
        <v>2611</v>
      </c>
      <c r="U347" s="1037" t="s">
        <v>2611</v>
      </c>
      <c r="V347" s="1037" t="s">
        <v>2611</v>
      </c>
      <c r="W347" s="1037"/>
      <c r="X347" s="1037" t="s">
        <v>2611</v>
      </c>
      <c r="Y347" s="1037"/>
      <c r="Z347" s="656" t="s">
        <v>2136</v>
      </c>
      <c r="AA347" s="182" t="s">
        <v>2611</v>
      </c>
      <c r="AB347" s="182">
        <v>1</v>
      </c>
      <c r="AC347" s="182" t="s">
        <v>2611</v>
      </c>
    </row>
    <row r="348" spans="1:29" s="182" customFormat="1" x14ac:dyDescent="0.25">
      <c r="A348" s="655">
        <v>0</v>
      </c>
      <c r="B348" s="655">
        <v>0</v>
      </c>
      <c r="C348" s="655">
        <v>0</v>
      </c>
      <c r="D348" s="655"/>
      <c r="E348" s="902">
        <v>0</v>
      </c>
      <c r="F348" s="902">
        <v>0</v>
      </c>
      <c r="G348" s="1038"/>
      <c r="H348" s="1036"/>
      <c r="I348" s="1037" t="s">
        <v>2611</v>
      </c>
      <c r="J348" s="1037"/>
      <c r="K348" s="1037"/>
      <c r="L348" s="1037"/>
      <c r="M348" s="1037" t="s">
        <v>2611</v>
      </c>
      <c r="N348" s="1037" t="s">
        <v>2611</v>
      </c>
      <c r="O348" s="1037"/>
      <c r="P348" s="1037"/>
      <c r="Q348" s="1037"/>
      <c r="R348" s="1037"/>
      <c r="S348" s="1037"/>
      <c r="T348" s="1037" t="s">
        <v>2611</v>
      </c>
      <c r="U348" s="1037" t="s">
        <v>2611</v>
      </c>
      <c r="V348" s="1037" t="s">
        <v>2611</v>
      </c>
      <c r="W348" s="1037"/>
      <c r="X348" s="1037" t="s">
        <v>2611</v>
      </c>
      <c r="Y348" s="1037"/>
      <c r="Z348" s="656" t="s">
        <v>2136</v>
      </c>
      <c r="AA348" s="182" t="s">
        <v>2611</v>
      </c>
      <c r="AB348" s="182">
        <v>1</v>
      </c>
      <c r="AC348" s="182" t="s">
        <v>2611</v>
      </c>
    </row>
    <row r="349" spans="1:29" s="182" customFormat="1" x14ac:dyDescent="0.25">
      <c r="A349" s="655">
        <v>0</v>
      </c>
      <c r="B349" s="655">
        <v>0</v>
      </c>
      <c r="C349" s="655">
        <v>0</v>
      </c>
      <c r="D349" s="655"/>
      <c r="E349" s="902">
        <v>0</v>
      </c>
      <c r="F349" s="902">
        <v>0</v>
      </c>
      <c r="G349" s="1038"/>
      <c r="H349" s="1036"/>
      <c r="I349" s="1037" t="s">
        <v>2611</v>
      </c>
      <c r="J349" s="1037"/>
      <c r="K349" s="1037"/>
      <c r="L349" s="1037"/>
      <c r="M349" s="1037" t="s">
        <v>2611</v>
      </c>
      <c r="N349" s="1037" t="s">
        <v>2611</v>
      </c>
      <c r="O349" s="1037"/>
      <c r="P349" s="1037"/>
      <c r="Q349" s="1037"/>
      <c r="R349" s="1037"/>
      <c r="S349" s="1037"/>
      <c r="T349" s="1037" t="s">
        <v>2611</v>
      </c>
      <c r="U349" s="1037" t="s">
        <v>2611</v>
      </c>
      <c r="V349" s="1037" t="s">
        <v>2611</v>
      </c>
      <c r="W349" s="1037"/>
      <c r="X349" s="1037" t="s">
        <v>2611</v>
      </c>
      <c r="Y349" s="1037"/>
      <c r="Z349" s="656" t="s">
        <v>2136</v>
      </c>
      <c r="AA349" s="182" t="s">
        <v>2611</v>
      </c>
      <c r="AB349" s="182">
        <v>1</v>
      </c>
      <c r="AC349" s="182" t="s">
        <v>2611</v>
      </c>
    </row>
    <row r="350" spans="1:29" s="182" customFormat="1" x14ac:dyDescent="0.25">
      <c r="A350" s="655">
        <v>0</v>
      </c>
      <c r="B350" s="655">
        <v>0</v>
      </c>
      <c r="C350" s="655">
        <v>0</v>
      </c>
      <c r="D350" s="655"/>
      <c r="E350" s="902">
        <v>0</v>
      </c>
      <c r="F350" s="902">
        <v>0</v>
      </c>
      <c r="G350" s="1038"/>
      <c r="H350" s="1036"/>
      <c r="I350" s="1037" t="s">
        <v>2611</v>
      </c>
      <c r="J350" s="1037"/>
      <c r="K350" s="1037"/>
      <c r="L350" s="1037"/>
      <c r="M350" s="1037" t="s">
        <v>2611</v>
      </c>
      <c r="N350" s="1037" t="s">
        <v>2611</v>
      </c>
      <c r="O350" s="1037"/>
      <c r="P350" s="1037"/>
      <c r="Q350" s="1037"/>
      <c r="R350" s="1037"/>
      <c r="S350" s="1037"/>
      <c r="T350" s="1037" t="s">
        <v>2611</v>
      </c>
      <c r="U350" s="1037" t="s">
        <v>2611</v>
      </c>
      <c r="V350" s="1037" t="s">
        <v>2611</v>
      </c>
      <c r="W350" s="1037"/>
      <c r="X350" s="1037" t="s">
        <v>2611</v>
      </c>
      <c r="Y350" s="1037"/>
      <c r="Z350" s="656" t="s">
        <v>2136</v>
      </c>
      <c r="AA350" s="182" t="s">
        <v>2611</v>
      </c>
      <c r="AB350" s="182">
        <v>1</v>
      </c>
      <c r="AC350" s="182" t="s">
        <v>2611</v>
      </c>
    </row>
    <row r="351" spans="1:29" s="182" customFormat="1" x14ac:dyDescent="0.25">
      <c r="A351" s="655">
        <v>0</v>
      </c>
      <c r="B351" s="655">
        <v>0</v>
      </c>
      <c r="C351" s="655">
        <v>0</v>
      </c>
      <c r="D351" s="655"/>
      <c r="E351" s="902">
        <v>0</v>
      </c>
      <c r="F351" s="902">
        <v>0</v>
      </c>
      <c r="G351" s="1038"/>
      <c r="H351" s="1036"/>
      <c r="I351" s="1037" t="s">
        <v>2611</v>
      </c>
      <c r="J351" s="1037"/>
      <c r="K351" s="1037"/>
      <c r="L351" s="1037"/>
      <c r="M351" s="1037" t="s">
        <v>2611</v>
      </c>
      <c r="N351" s="1037" t="s">
        <v>2611</v>
      </c>
      <c r="O351" s="1037"/>
      <c r="P351" s="1037"/>
      <c r="Q351" s="1037"/>
      <c r="R351" s="1037"/>
      <c r="S351" s="1037"/>
      <c r="T351" s="1037" t="s">
        <v>2611</v>
      </c>
      <c r="U351" s="1037" t="s">
        <v>2611</v>
      </c>
      <c r="V351" s="1037" t="s">
        <v>2611</v>
      </c>
      <c r="W351" s="1037"/>
      <c r="X351" s="1037" t="s">
        <v>2611</v>
      </c>
      <c r="Y351" s="1037"/>
      <c r="Z351" s="656" t="s">
        <v>2136</v>
      </c>
      <c r="AA351" s="182" t="s">
        <v>2611</v>
      </c>
      <c r="AB351" s="182">
        <v>1</v>
      </c>
      <c r="AC351" s="182" t="s">
        <v>2611</v>
      </c>
    </row>
    <row r="352" spans="1:29" s="182" customFormat="1" x14ac:dyDescent="0.25">
      <c r="A352" s="655">
        <v>0</v>
      </c>
      <c r="B352" s="655">
        <v>0</v>
      </c>
      <c r="C352" s="655">
        <v>0</v>
      </c>
      <c r="D352" s="655"/>
      <c r="E352" s="902">
        <v>0</v>
      </c>
      <c r="F352" s="902">
        <v>0</v>
      </c>
      <c r="G352" s="1038"/>
      <c r="H352" s="1036"/>
      <c r="I352" s="1037" t="s">
        <v>2611</v>
      </c>
      <c r="J352" s="1037"/>
      <c r="K352" s="1037"/>
      <c r="L352" s="1037"/>
      <c r="M352" s="1037" t="s">
        <v>2611</v>
      </c>
      <c r="N352" s="1037" t="s">
        <v>2611</v>
      </c>
      <c r="O352" s="1037"/>
      <c r="P352" s="1037"/>
      <c r="Q352" s="1037"/>
      <c r="R352" s="1037"/>
      <c r="S352" s="1037"/>
      <c r="T352" s="1037" t="s">
        <v>2611</v>
      </c>
      <c r="U352" s="1037" t="s">
        <v>2611</v>
      </c>
      <c r="V352" s="1037" t="s">
        <v>2611</v>
      </c>
      <c r="W352" s="1037"/>
      <c r="X352" s="1037" t="s">
        <v>2611</v>
      </c>
      <c r="Y352" s="1037"/>
      <c r="Z352" s="656" t="s">
        <v>2136</v>
      </c>
      <c r="AA352" s="182" t="s">
        <v>2611</v>
      </c>
      <c r="AB352" s="182">
        <v>1</v>
      </c>
      <c r="AC352" s="182" t="s">
        <v>2611</v>
      </c>
    </row>
    <row r="353" spans="1:29" s="182" customFormat="1" x14ac:dyDescent="0.25">
      <c r="A353" s="655">
        <v>0</v>
      </c>
      <c r="B353" s="655">
        <v>0</v>
      </c>
      <c r="C353" s="655">
        <v>0</v>
      </c>
      <c r="D353" s="655"/>
      <c r="E353" s="902">
        <v>0</v>
      </c>
      <c r="F353" s="902">
        <v>0</v>
      </c>
      <c r="G353" s="1038"/>
      <c r="H353" s="1036"/>
      <c r="I353" s="1037" t="s">
        <v>2611</v>
      </c>
      <c r="J353" s="1037"/>
      <c r="K353" s="1037"/>
      <c r="L353" s="1037"/>
      <c r="M353" s="1037" t="s">
        <v>2611</v>
      </c>
      <c r="N353" s="1037" t="s">
        <v>2611</v>
      </c>
      <c r="O353" s="1037"/>
      <c r="P353" s="1037"/>
      <c r="Q353" s="1037"/>
      <c r="R353" s="1037"/>
      <c r="S353" s="1037"/>
      <c r="T353" s="1037" t="s">
        <v>2611</v>
      </c>
      <c r="U353" s="1037" t="s">
        <v>2611</v>
      </c>
      <c r="V353" s="1037" t="s">
        <v>2611</v>
      </c>
      <c r="W353" s="1037"/>
      <c r="X353" s="1037" t="s">
        <v>2611</v>
      </c>
      <c r="Y353" s="1037"/>
      <c r="Z353" s="656" t="s">
        <v>2136</v>
      </c>
      <c r="AA353" s="182" t="s">
        <v>2611</v>
      </c>
      <c r="AB353" s="182">
        <v>1</v>
      </c>
      <c r="AC353" s="182" t="s">
        <v>2611</v>
      </c>
    </row>
    <row r="354" spans="1:29" s="182" customFormat="1" x14ac:dyDescent="0.25">
      <c r="A354" s="655">
        <v>0</v>
      </c>
      <c r="B354" s="655">
        <v>0</v>
      </c>
      <c r="C354" s="655">
        <v>0</v>
      </c>
      <c r="D354" s="655"/>
      <c r="E354" s="902">
        <v>0</v>
      </c>
      <c r="F354" s="902">
        <v>0</v>
      </c>
      <c r="G354" s="1038"/>
      <c r="H354" s="1036"/>
      <c r="I354" s="1037" t="s">
        <v>2611</v>
      </c>
      <c r="J354" s="1037"/>
      <c r="K354" s="1037"/>
      <c r="L354" s="1037"/>
      <c r="M354" s="1037" t="s">
        <v>2611</v>
      </c>
      <c r="N354" s="1037" t="s">
        <v>2611</v>
      </c>
      <c r="O354" s="1037"/>
      <c r="P354" s="1037"/>
      <c r="Q354" s="1037"/>
      <c r="R354" s="1037"/>
      <c r="S354" s="1037"/>
      <c r="T354" s="1037" t="s">
        <v>2611</v>
      </c>
      <c r="U354" s="1037" t="s">
        <v>2611</v>
      </c>
      <c r="V354" s="1037" t="s">
        <v>2611</v>
      </c>
      <c r="W354" s="1037"/>
      <c r="X354" s="1037" t="s">
        <v>2611</v>
      </c>
      <c r="Y354" s="1037"/>
      <c r="Z354" s="656" t="s">
        <v>2136</v>
      </c>
      <c r="AA354" s="182" t="s">
        <v>2611</v>
      </c>
      <c r="AB354" s="182">
        <v>1</v>
      </c>
      <c r="AC354" s="182" t="s">
        <v>2611</v>
      </c>
    </row>
    <row r="355" spans="1:29" s="182" customFormat="1" x14ac:dyDescent="0.25">
      <c r="A355" s="655">
        <v>0</v>
      </c>
      <c r="B355" s="655">
        <v>0</v>
      </c>
      <c r="C355" s="655">
        <v>0</v>
      </c>
      <c r="D355" s="655"/>
      <c r="E355" s="902">
        <v>0</v>
      </c>
      <c r="F355" s="902">
        <v>0</v>
      </c>
      <c r="G355" s="1038"/>
      <c r="H355" s="1036"/>
      <c r="I355" s="1037" t="s">
        <v>2611</v>
      </c>
      <c r="J355" s="1037"/>
      <c r="K355" s="1037"/>
      <c r="L355" s="1037"/>
      <c r="M355" s="1037" t="s">
        <v>2611</v>
      </c>
      <c r="N355" s="1037" t="s">
        <v>2611</v>
      </c>
      <c r="O355" s="1037"/>
      <c r="P355" s="1037"/>
      <c r="Q355" s="1037"/>
      <c r="R355" s="1037"/>
      <c r="S355" s="1037"/>
      <c r="T355" s="1037" t="s">
        <v>2611</v>
      </c>
      <c r="U355" s="1037" t="s">
        <v>2611</v>
      </c>
      <c r="V355" s="1037" t="s">
        <v>2611</v>
      </c>
      <c r="W355" s="1037"/>
      <c r="X355" s="1037" t="s">
        <v>2611</v>
      </c>
      <c r="Y355" s="1037"/>
      <c r="Z355" s="656" t="s">
        <v>2136</v>
      </c>
      <c r="AA355" s="182" t="s">
        <v>2611</v>
      </c>
      <c r="AB355" s="182">
        <v>1</v>
      </c>
    </row>
    <row r="356" spans="1:29" s="182" customFormat="1" x14ac:dyDescent="0.25">
      <c r="A356" s="655">
        <v>0</v>
      </c>
      <c r="B356" s="655">
        <v>0</v>
      </c>
      <c r="C356" s="655">
        <v>0</v>
      </c>
      <c r="D356" s="655"/>
      <c r="E356" s="902">
        <v>0</v>
      </c>
      <c r="F356" s="902">
        <v>0</v>
      </c>
      <c r="G356" s="1038"/>
      <c r="H356" s="1036"/>
      <c r="I356" s="1037" t="s">
        <v>2611</v>
      </c>
      <c r="J356" s="1037"/>
      <c r="K356" s="1037"/>
      <c r="L356" s="1037"/>
      <c r="M356" s="1037" t="s">
        <v>2611</v>
      </c>
      <c r="N356" s="1037" t="s">
        <v>2611</v>
      </c>
      <c r="O356" s="1037"/>
      <c r="P356" s="1037"/>
      <c r="Q356" s="1037"/>
      <c r="R356" s="1037"/>
      <c r="S356" s="1037"/>
      <c r="T356" s="1037" t="s">
        <v>2611</v>
      </c>
      <c r="U356" s="1037" t="s">
        <v>2611</v>
      </c>
      <c r="V356" s="1037" t="s">
        <v>2611</v>
      </c>
      <c r="W356" s="1037"/>
      <c r="X356" s="1037" t="s">
        <v>2611</v>
      </c>
      <c r="Y356" s="1037"/>
      <c r="Z356" s="656" t="s">
        <v>2136</v>
      </c>
      <c r="AA356" s="182" t="s">
        <v>2611</v>
      </c>
      <c r="AB356" s="182">
        <v>1</v>
      </c>
    </row>
    <row r="357" spans="1:29" x14ac:dyDescent="0.25">
      <c r="A357" s="655">
        <v>0</v>
      </c>
      <c r="B357" s="655">
        <v>0</v>
      </c>
      <c r="C357" s="655">
        <v>0</v>
      </c>
      <c r="D357" s="655"/>
      <c r="E357" s="902">
        <v>0</v>
      </c>
      <c r="F357" s="902">
        <v>0</v>
      </c>
      <c r="G357" s="1038"/>
      <c r="H357" s="1036"/>
      <c r="I357" s="1037" t="s">
        <v>2611</v>
      </c>
      <c r="J357" s="1037"/>
      <c r="K357" s="1037"/>
      <c r="L357" s="1037"/>
      <c r="M357" s="1037" t="s">
        <v>2611</v>
      </c>
      <c r="N357" s="1037" t="s">
        <v>2611</v>
      </c>
      <c r="O357" s="1037"/>
      <c r="P357" s="1037"/>
      <c r="Q357" s="1037"/>
      <c r="R357" s="1037"/>
      <c r="S357" s="1037"/>
      <c r="T357" s="1037" t="s">
        <v>2611</v>
      </c>
      <c r="U357" s="1037" t="s">
        <v>2611</v>
      </c>
      <c r="V357" s="1037" t="s">
        <v>2611</v>
      </c>
      <c r="W357" s="1037"/>
      <c r="X357" s="1037" t="s">
        <v>2611</v>
      </c>
      <c r="Y357" s="1037"/>
      <c r="Z357" s="656" t="s">
        <v>2136</v>
      </c>
      <c r="AA357" s="182" t="s">
        <v>2611</v>
      </c>
      <c r="AB357" s="182">
        <v>1</v>
      </c>
    </row>
    <row r="358" spans="1:29" x14ac:dyDescent="0.25">
      <c r="A358" s="655">
        <v>0</v>
      </c>
      <c r="B358" s="655">
        <v>0</v>
      </c>
      <c r="C358" s="655">
        <v>0</v>
      </c>
      <c r="D358" s="655"/>
      <c r="E358" s="902">
        <v>0</v>
      </c>
      <c r="F358" s="902">
        <v>0</v>
      </c>
      <c r="G358" s="1038"/>
      <c r="H358" s="1036"/>
      <c r="I358" s="1037" t="s">
        <v>2611</v>
      </c>
      <c r="J358" s="1037"/>
      <c r="K358" s="1037"/>
      <c r="L358" s="1037"/>
      <c r="M358" s="1037" t="s">
        <v>2611</v>
      </c>
      <c r="N358" s="1037" t="s">
        <v>2611</v>
      </c>
      <c r="O358" s="1037"/>
      <c r="P358" s="1037"/>
      <c r="Q358" s="1037"/>
      <c r="R358" s="1037"/>
      <c r="S358" s="1037"/>
      <c r="T358" s="1037" t="s">
        <v>2611</v>
      </c>
      <c r="U358" s="1037" t="s">
        <v>2611</v>
      </c>
      <c r="V358" s="1037" t="s">
        <v>2611</v>
      </c>
      <c r="W358" s="1037"/>
      <c r="X358" s="1037" t="s">
        <v>2611</v>
      </c>
      <c r="Y358" s="1037"/>
      <c r="Z358" s="656" t="s">
        <v>2136</v>
      </c>
      <c r="AA358" s="182" t="s">
        <v>2611</v>
      </c>
      <c r="AB358" s="182">
        <v>1</v>
      </c>
    </row>
    <row r="359" spans="1:29" x14ac:dyDescent="0.25">
      <c r="A359" s="655">
        <v>0</v>
      </c>
      <c r="B359" s="655">
        <v>0</v>
      </c>
      <c r="C359" s="655">
        <v>0</v>
      </c>
      <c r="D359" s="655"/>
      <c r="E359" s="902">
        <v>0</v>
      </c>
      <c r="F359" s="902">
        <v>0</v>
      </c>
      <c r="G359" s="1038"/>
      <c r="H359" s="1036"/>
      <c r="I359" s="1037" t="s">
        <v>2611</v>
      </c>
      <c r="J359" s="1037"/>
      <c r="K359" s="1037"/>
      <c r="L359" s="1037"/>
      <c r="M359" s="1037" t="s">
        <v>2611</v>
      </c>
      <c r="N359" s="1037" t="s">
        <v>2611</v>
      </c>
      <c r="O359" s="1037"/>
      <c r="P359" s="1037"/>
      <c r="Q359" s="1037"/>
      <c r="R359" s="1037"/>
      <c r="S359" s="1037"/>
      <c r="T359" s="1037" t="s">
        <v>2611</v>
      </c>
      <c r="U359" s="1037" t="s">
        <v>2611</v>
      </c>
      <c r="V359" s="1037" t="s">
        <v>2611</v>
      </c>
      <c r="W359" s="1037"/>
      <c r="X359" s="1037" t="s">
        <v>2611</v>
      </c>
      <c r="Y359" s="1037"/>
      <c r="Z359" s="656" t="s">
        <v>2136</v>
      </c>
      <c r="AA359" s="182" t="s">
        <v>2611</v>
      </c>
      <c r="AB359" s="182">
        <v>1</v>
      </c>
    </row>
    <row r="360" spans="1:29" x14ac:dyDescent="0.25">
      <c r="A360" s="655">
        <v>0</v>
      </c>
      <c r="B360" s="655">
        <v>0</v>
      </c>
      <c r="C360" s="655">
        <v>0</v>
      </c>
      <c r="D360" s="655"/>
      <c r="E360" s="902">
        <v>0</v>
      </c>
      <c r="F360" s="902">
        <v>0</v>
      </c>
      <c r="G360" s="1038"/>
      <c r="H360" s="1036"/>
      <c r="I360" s="1037" t="s">
        <v>2611</v>
      </c>
      <c r="J360" s="1037"/>
      <c r="K360" s="1037"/>
      <c r="L360" s="1037"/>
      <c r="M360" s="1037" t="s">
        <v>2611</v>
      </c>
      <c r="N360" s="1037" t="s">
        <v>2611</v>
      </c>
      <c r="O360" s="1037"/>
      <c r="P360" s="1037"/>
      <c r="Q360" s="1037"/>
      <c r="R360" s="1037"/>
      <c r="S360" s="1037"/>
      <c r="T360" s="1037" t="s">
        <v>2611</v>
      </c>
      <c r="U360" s="1037" t="s">
        <v>2611</v>
      </c>
      <c r="V360" s="1037" t="s">
        <v>2611</v>
      </c>
      <c r="W360" s="1037"/>
      <c r="X360" s="1037" t="s">
        <v>2611</v>
      </c>
      <c r="Y360" s="1037"/>
      <c r="Z360" s="656" t="s">
        <v>2136</v>
      </c>
      <c r="AA360" s="182" t="s">
        <v>2611</v>
      </c>
      <c r="AB360" s="182">
        <v>1</v>
      </c>
    </row>
    <row r="361" spans="1:29" x14ac:dyDescent="0.25">
      <c r="A361" s="655">
        <v>0</v>
      </c>
      <c r="B361" s="655">
        <v>0</v>
      </c>
      <c r="C361" s="655">
        <v>0</v>
      </c>
      <c r="D361" s="655"/>
      <c r="E361" s="902">
        <v>0</v>
      </c>
      <c r="F361" s="902">
        <v>0</v>
      </c>
      <c r="G361" s="1038"/>
      <c r="H361" s="1036"/>
      <c r="I361" s="1037" t="s">
        <v>2611</v>
      </c>
      <c r="J361" s="1037"/>
      <c r="K361" s="1037"/>
      <c r="L361" s="1037"/>
      <c r="M361" s="1037" t="s">
        <v>2611</v>
      </c>
      <c r="N361" s="1037" t="s">
        <v>2611</v>
      </c>
      <c r="O361" s="1037"/>
      <c r="P361" s="1037"/>
      <c r="Q361" s="1037"/>
      <c r="R361" s="1037"/>
      <c r="S361" s="1037"/>
      <c r="T361" s="1037" t="s">
        <v>2611</v>
      </c>
      <c r="U361" s="1037" t="s">
        <v>2611</v>
      </c>
      <c r="V361" s="1037" t="s">
        <v>2611</v>
      </c>
      <c r="W361" s="1037"/>
      <c r="X361" s="1037" t="s">
        <v>2611</v>
      </c>
      <c r="Y361" s="1037"/>
      <c r="Z361" s="656" t="s">
        <v>2136</v>
      </c>
      <c r="AA361" s="182" t="s">
        <v>2611</v>
      </c>
      <c r="AB361" s="182">
        <v>1</v>
      </c>
    </row>
    <row r="362" spans="1:29" x14ac:dyDescent="0.25">
      <c r="A362" s="655">
        <v>0</v>
      </c>
      <c r="B362" s="655">
        <v>0</v>
      </c>
      <c r="C362" s="655">
        <v>0</v>
      </c>
      <c r="D362" s="655"/>
      <c r="E362" s="902">
        <v>0</v>
      </c>
      <c r="F362" s="902">
        <v>0</v>
      </c>
      <c r="G362" s="1038"/>
      <c r="H362" s="1036"/>
      <c r="I362" s="1037" t="s">
        <v>2611</v>
      </c>
      <c r="J362" s="1037"/>
      <c r="K362" s="1037"/>
      <c r="L362" s="1037"/>
      <c r="M362" s="1037" t="s">
        <v>2611</v>
      </c>
      <c r="N362" s="1037" t="s">
        <v>2611</v>
      </c>
      <c r="O362" s="1037"/>
      <c r="P362" s="1037"/>
      <c r="Q362" s="1037"/>
      <c r="R362" s="1037"/>
      <c r="S362" s="1037"/>
      <c r="T362" s="1037" t="s">
        <v>2611</v>
      </c>
      <c r="U362" s="1037" t="s">
        <v>2611</v>
      </c>
      <c r="V362" s="1037" t="s">
        <v>2611</v>
      </c>
      <c r="W362" s="1037"/>
      <c r="X362" s="1037" t="s">
        <v>2611</v>
      </c>
      <c r="Y362" s="1037"/>
      <c r="Z362" s="656" t="s">
        <v>2136</v>
      </c>
      <c r="AA362" s="182" t="s">
        <v>2611</v>
      </c>
      <c r="AB362" s="182">
        <v>1</v>
      </c>
    </row>
    <row r="363" spans="1:29" x14ac:dyDescent="0.25">
      <c r="A363" s="655">
        <v>0</v>
      </c>
      <c r="B363" s="655">
        <v>0</v>
      </c>
      <c r="C363" s="655">
        <v>0</v>
      </c>
      <c r="D363" s="655"/>
      <c r="E363" s="902">
        <v>0</v>
      </c>
      <c r="F363" s="902">
        <v>0</v>
      </c>
      <c r="G363" s="1038"/>
      <c r="H363" s="1036"/>
      <c r="I363" s="1037" t="s">
        <v>2611</v>
      </c>
      <c r="J363" s="1037"/>
      <c r="K363" s="1037"/>
      <c r="L363" s="1037"/>
      <c r="M363" s="1037" t="s">
        <v>2611</v>
      </c>
      <c r="N363" s="1037" t="s">
        <v>2611</v>
      </c>
      <c r="O363" s="1037"/>
      <c r="P363" s="1037"/>
      <c r="Q363" s="1037"/>
      <c r="R363" s="1037"/>
      <c r="S363" s="1037"/>
      <c r="T363" s="1037" t="s">
        <v>2611</v>
      </c>
      <c r="U363" s="1037" t="s">
        <v>2611</v>
      </c>
      <c r="V363" s="1037" t="s">
        <v>2611</v>
      </c>
      <c r="W363" s="1037"/>
      <c r="X363" s="1037" t="s">
        <v>2611</v>
      </c>
      <c r="Y363" s="1037"/>
      <c r="Z363" s="656" t="s">
        <v>2136</v>
      </c>
      <c r="AA363" s="182" t="s">
        <v>2611</v>
      </c>
      <c r="AB363" s="182">
        <v>1</v>
      </c>
    </row>
    <row r="364" spans="1:29" x14ac:dyDescent="0.25">
      <c r="A364" s="655">
        <v>0</v>
      </c>
      <c r="B364" s="655">
        <v>0</v>
      </c>
      <c r="C364" s="655">
        <v>0</v>
      </c>
      <c r="D364" s="655"/>
      <c r="E364" s="902">
        <v>0</v>
      </c>
      <c r="F364" s="902">
        <v>0</v>
      </c>
      <c r="G364" s="1038"/>
      <c r="H364" s="1036"/>
      <c r="I364" s="1037" t="s">
        <v>2611</v>
      </c>
      <c r="J364" s="1037"/>
      <c r="K364" s="1037"/>
      <c r="L364" s="1037"/>
      <c r="M364" s="1037" t="s">
        <v>2611</v>
      </c>
      <c r="N364" s="1037" t="s">
        <v>2611</v>
      </c>
      <c r="O364" s="1037"/>
      <c r="P364" s="1037"/>
      <c r="Q364" s="1037"/>
      <c r="R364" s="1037"/>
      <c r="S364" s="1037"/>
      <c r="T364" s="1037" t="s">
        <v>2611</v>
      </c>
      <c r="U364" s="1037" t="s">
        <v>2611</v>
      </c>
      <c r="V364" s="1037" t="s">
        <v>2611</v>
      </c>
      <c r="W364" s="1037"/>
      <c r="X364" s="1037" t="s">
        <v>2611</v>
      </c>
      <c r="Y364" s="1037"/>
      <c r="Z364" s="656" t="s">
        <v>2136</v>
      </c>
      <c r="AA364" s="182" t="s">
        <v>2611</v>
      </c>
      <c r="AB364" s="182">
        <v>1</v>
      </c>
    </row>
    <row r="365" spans="1:29" x14ac:dyDescent="0.25">
      <c r="A365" s="655">
        <v>0</v>
      </c>
      <c r="B365" s="655">
        <v>0</v>
      </c>
      <c r="C365" s="655">
        <v>0</v>
      </c>
      <c r="D365" s="655"/>
      <c r="E365" s="902">
        <v>0</v>
      </c>
      <c r="F365" s="902">
        <v>0</v>
      </c>
      <c r="G365" s="1038"/>
      <c r="H365" s="1036"/>
      <c r="I365" s="1037" t="s">
        <v>2611</v>
      </c>
      <c r="J365" s="1037"/>
      <c r="K365" s="1037"/>
      <c r="L365" s="1037"/>
      <c r="M365" s="1037" t="s">
        <v>2611</v>
      </c>
      <c r="N365" s="1037" t="s">
        <v>2611</v>
      </c>
      <c r="O365" s="1037"/>
      <c r="P365" s="1037"/>
      <c r="Q365" s="1037"/>
      <c r="R365" s="1037"/>
      <c r="S365" s="1037"/>
      <c r="T365" s="1037" t="s">
        <v>2611</v>
      </c>
      <c r="U365" s="1037" t="s">
        <v>2611</v>
      </c>
      <c r="V365" s="1037" t="s">
        <v>2611</v>
      </c>
      <c r="W365" s="1037"/>
      <c r="X365" s="1037" t="s">
        <v>2611</v>
      </c>
      <c r="Y365" s="1037"/>
      <c r="Z365" s="656" t="s">
        <v>2136</v>
      </c>
      <c r="AA365" s="182" t="s">
        <v>2611</v>
      </c>
      <c r="AB365" s="182">
        <v>1</v>
      </c>
    </row>
    <row r="366" spans="1:29" x14ac:dyDescent="0.25">
      <c r="A366" s="655">
        <v>0</v>
      </c>
      <c r="B366" s="655">
        <v>0</v>
      </c>
      <c r="C366" s="655">
        <v>0</v>
      </c>
      <c r="D366" s="655"/>
      <c r="E366" s="902">
        <v>0</v>
      </c>
      <c r="F366" s="902">
        <v>0</v>
      </c>
      <c r="G366" s="1038"/>
      <c r="H366" s="1036"/>
      <c r="I366" s="1037" t="s">
        <v>2611</v>
      </c>
      <c r="J366" s="1037"/>
      <c r="K366" s="1037"/>
      <c r="L366" s="1037"/>
      <c r="M366" s="1037" t="s">
        <v>2611</v>
      </c>
      <c r="N366" s="1037" t="s">
        <v>2611</v>
      </c>
      <c r="O366" s="1037"/>
      <c r="P366" s="1037"/>
      <c r="Q366" s="1037"/>
      <c r="R366" s="1037"/>
      <c r="S366" s="1037"/>
      <c r="T366" s="1037" t="s">
        <v>2611</v>
      </c>
      <c r="U366" s="1037" t="s">
        <v>2611</v>
      </c>
      <c r="V366" s="1037" t="s">
        <v>2611</v>
      </c>
      <c r="W366" s="1037"/>
      <c r="X366" s="1037" t="s">
        <v>2611</v>
      </c>
      <c r="Y366" s="1037"/>
      <c r="Z366" s="656" t="s">
        <v>2136</v>
      </c>
      <c r="AA366" s="182" t="s">
        <v>2611</v>
      </c>
      <c r="AB366" s="182">
        <v>1</v>
      </c>
    </row>
    <row r="367" spans="1:29" x14ac:dyDescent="0.25">
      <c r="A367" s="655">
        <v>0</v>
      </c>
      <c r="B367" s="655">
        <v>0</v>
      </c>
      <c r="C367" s="655">
        <v>0</v>
      </c>
      <c r="D367" s="655"/>
      <c r="E367" s="902">
        <v>0</v>
      </c>
      <c r="F367" s="902">
        <v>0</v>
      </c>
      <c r="G367" s="1038"/>
      <c r="H367" s="1036"/>
      <c r="I367" s="1037" t="s">
        <v>2611</v>
      </c>
      <c r="J367" s="1037"/>
      <c r="K367" s="1037"/>
      <c r="L367" s="1037"/>
      <c r="M367" s="1037" t="s">
        <v>2611</v>
      </c>
      <c r="N367" s="1037" t="s">
        <v>2611</v>
      </c>
      <c r="O367" s="1037"/>
      <c r="P367" s="1037"/>
      <c r="Q367" s="1037"/>
      <c r="R367" s="1037"/>
      <c r="S367" s="1037"/>
      <c r="T367" s="1037" t="s">
        <v>2611</v>
      </c>
      <c r="U367" s="1037" t="s">
        <v>2611</v>
      </c>
      <c r="V367" s="1037" t="s">
        <v>2611</v>
      </c>
      <c r="W367" s="1037"/>
      <c r="X367" s="1037" t="s">
        <v>2611</v>
      </c>
      <c r="Y367" s="1037"/>
      <c r="Z367" s="656" t="s">
        <v>2136</v>
      </c>
      <c r="AA367" s="182" t="s">
        <v>2611</v>
      </c>
      <c r="AB367" s="182">
        <v>1</v>
      </c>
    </row>
    <row r="368" spans="1:29" x14ac:dyDescent="0.25">
      <c r="A368" s="655">
        <v>0</v>
      </c>
      <c r="B368" s="655">
        <v>0</v>
      </c>
      <c r="C368" s="655">
        <v>0</v>
      </c>
      <c r="D368" s="655"/>
      <c r="E368" s="902">
        <v>0</v>
      </c>
      <c r="F368" s="902">
        <v>0</v>
      </c>
      <c r="G368" s="1038"/>
      <c r="H368" s="1036"/>
      <c r="I368" s="1037" t="s">
        <v>2611</v>
      </c>
      <c r="J368" s="1037"/>
      <c r="K368" s="1037"/>
      <c r="L368" s="1037"/>
      <c r="M368" s="1037" t="s">
        <v>2611</v>
      </c>
      <c r="N368" s="1037" t="s">
        <v>2611</v>
      </c>
      <c r="O368" s="1037"/>
      <c r="P368" s="1037"/>
      <c r="Q368" s="1037"/>
      <c r="R368" s="1037"/>
      <c r="S368" s="1037"/>
      <c r="T368" s="1037" t="s">
        <v>2611</v>
      </c>
      <c r="U368" s="1037" t="s">
        <v>2611</v>
      </c>
      <c r="V368" s="1037" t="s">
        <v>2611</v>
      </c>
      <c r="W368" s="1037"/>
      <c r="X368" s="1037" t="s">
        <v>2611</v>
      </c>
      <c r="Y368" s="1037"/>
      <c r="Z368" s="656" t="s">
        <v>2136</v>
      </c>
      <c r="AA368" s="182" t="s">
        <v>2611</v>
      </c>
      <c r="AB368" s="182">
        <v>1</v>
      </c>
    </row>
    <row r="369" spans="1:28" x14ac:dyDescent="0.25">
      <c r="A369" s="655">
        <v>0</v>
      </c>
      <c r="B369" s="655">
        <v>0</v>
      </c>
      <c r="C369" s="655">
        <v>0</v>
      </c>
      <c r="D369" s="655"/>
      <c r="E369" s="902">
        <v>0</v>
      </c>
      <c r="F369" s="902">
        <v>0</v>
      </c>
      <c r="G369" s="1038"/>
      <c r="H369" s="1036"/>
      <c r="I369" s="1037" t="s">
        <v>2611</v>
      </c>
      <c r="J369" s="1037"/>
      <c r="K369" s="1037"/>
      <c r="L369" s="1037"/>
      <c r="M369" s="1037" t="s">
        <v>2611</v>
      </c>
      <c r="N369" s="1037" t="s">
        <v>2611</v>
      </c>
      <c r="O369" s="1037"/>
      <c r="P369" s="1037"/>
      <c r="Q369" s="1037"/>
      <c r="R369" s="1037"/>
      <c r="S369" s="1037"/>
      <c r="T369" s="1037" t="s">
        <v>2611</v>
      </c>
      <c r="U369" s="1037" t="s">
        <v>2611</v>
      </c>
      <c r="V369" s="1037" t="s">
        <v>2611</v>
      </c>
      <c r="W369" s="1037"/>
      <c r="X369" s="1037" t="s">
        <v>2611</v>
      </c>
      <c r="Y369" s="1037"/>
      <c r="Z369" s="656" t="s">
        <v>2136</v>
      </c>
      <c r="AA369" s="182" t="s">
        <v>2611</v>
      </c>
      <c r="AB369" s="182">
        <v>1</v>
      </c>
    </row>
    <row r="370" spans="1:28" x14ac:dyDescent="0.25">
      <c r="A370" s="655">
        <v>0</v>
      </c>
      <c r="B370" s="655">
        <v>0</v>
      </c>
      <c r="C370" s="655">
        <v>0</v>
      </c>
      <c r="D370" s="655"/>
      <c r="E370" s="902">
        <v>0</v>
      </c>
      <c r="F370" s="902">
        <v>0</v>
      </c>
      <c r="G370" s="1038"/>
      <c r="H370" s="1036"/>
      <c r="I370" s="1037" t="s">
        <v>2611</v>
      </c>
      <c r="J370" s="1037"/>
      <c r="K370" s="1037"/>
      <c r="L370" s="1037"/>
      <c r="M370" s="1037" t="s">
        <v>2611</v>
      </c>
      <c r="N370" s="1037" t="s">
        <v>2611</v>
      </c>
      <c r="O370" s="1037"/>
      <c r="P370" s="1037"/>
      <c r="Q370" s="1037"/>
      <c r="R370" s="1037"/>
      <c r="S370" s="1037"/>
      <c r="T370" s="1037" t="s">
        <v>2611</v>
      </c>
      <c r="U370" s="1037" t="s">
        <v>2611</v>
      </c>
      <c r="V370" s="1037" t="s">
        <v>2611</v>
      </c>
      <c r="W370" s="1037"/>
      <c r="X370" s="1037" t="s">
        <v>2611</v>
      </c>
      <c r="Y370" s="1037"/>
      <c r="Z370" s="656" t="s">
        <v>2136</v>
      </c>
      <c r="AA370" s="182" t="s">
        <v>2611</v>
      </c>
      <c r="AB370" s="182">
        <v>1</v>
      </c>
    </row>
    <row r="371" spans="1:28" x14ac:dyDescent="0.25">
      <c r="A371" s="655">
        <v>0</v>
      </c>
      <c r="B371" s="655">
        <v>0</v>
      </c>
      <c r="C371" s="655">
        <v>0</v>
      </c>
      <c r="D371" s="655"/>
      <c r="E371" s="902">
        <v>0</v>
      </c>
      <c r="F371" s="902">
        <v>0</v>
      </c>
      <c r="G371" s="1038"/>
      <c r="H371" s="1036"/>
      <c r="I371" s="1037" t="s">
        <v>2611</v>
      </c>
      <c r="J371" s="1037"/>
      <c r="K371" s="1037"/>
      <c r="L371" s="1037"/>
      <c r="M371" s="1037" t="s">
        <v>2611</v>
      </c>
      <c r="N371" s="1037" t="s">
        <v>2611</v>
      </c>
      <c r="O371" s="1037"/>
      <c r="P371" s="1037"/>
      <c r="Q371" s="1037"/>
      <c r="R371" s="1037"/>
      <c r="S371" s="1037"/>
      <c r="T371" s="1037" t="s">
        <v>2611</v>
      </c>
      <c r="U371" s="1037" t="s">
        <v>2611</v>
      </c>
      <c r="V371" s="1037" t="s">
        <v>2611</v>
      </c>
      <c r="W371" s="1037"/>
      <c r="X371" s="1037" t="s">
        <v>2611</v>
      </c>
      <c r="Y371" s="1037"/>
      <c r="Z371" s="656" t="s">
        <v>2136</v>
      </c>
      <c r="AA371" s="182" t="s">
        <v>2611</v>
      </c>
      <c r="AB371" s="182">
        <v>1</v>
      </c>
    </row>
    <row r="372" spans="1:28" x14ac:dyDescent="0.25">
      <c r="A372" s="655">
        <v>0</v>
      </c>
      <c r="B372" s="655">
        <v>0</v>
      </c>
      <c r="C372" s="655">
        <v>0</v>
      </c>
      <c r="D372" s="655"/>
      <c r="E372" s="902">
        <v>0</v>
      </c>
      <c r="F372" s="902">
        <v>0</v>
      </c>
      <c r="G372" s="1038"/>
      <c r="H372" s="1036"/>
      <c r="I372" s="1037" t="s">
        <v>2611</v>
      </c>
      <c r="J372" s="1037"/>
      <c r="K372" s="1037"/>
      <c r="L372" s="1037"/>
      <c r="M372" s="1037" t="s">
        <v>2611</v>
      </c>
      <c r="N372" s="1037" t="s">
        <v>2611</v>
      </c>
      <c r="O372" s="1037"/>
      <c r="P372" s="1037"/>
      <c r="Q372" s="1037"/>
      <c r="R372" s="1037"/>
      <c r="S372" s="1037"/>
      <c r="T372" s="1037" t="s">
        <v>2611</v>
      </c>
      <c r="U372" s="1037" t="s">
        <v>2611</v>
      </c>
      <c r="V372" s="1037" t="s">
        <v>2611</v>
      </c>
      <c r="W372" s="1037"/>
      <c r="X372" s="1037" t="s">
        <v>2611</v>
      </c>
      <c r="Y372" s="1037"/>
      <c r="Z372" s="656" t="s">
        <v>2136</v>
      </c>
      <c r="AA372" s="182" t="s">
        <v>2611</v>
      </c>
      <c r="AB372" s="182">
        <v>1</v>
      </c>
    </row>
    <row r="373" spans="1:28" x14ac:dyDescent="0.25">
      <c r="A373" s="655">
        <v>0</v>
      </c>
      <c r="B373" s="655">
        <v>0</v>
      </c>
      <c r="C373" s="655">
        <v>0</v>
      </c>
      <c r="D373" s="655"/>
      <c r="E373" s="902">
        <v>0</v>
      </c>
      <c r="F373" s="902">
        <v>0</v>
      </c>
      <c r="G373" s="1038"/>
      <c r="H373" s="1036"/>
      <c r="I373" s="1037" t="s">
        <v>2611</v>
      </c>
      <c r="J373" s="1037"/>
      <c r="K373" s="1037"/>
      <c r="L373" s="1037"/>
      <c r="M373" s="1037" t="s">
        <v>2611</v>
      </c>
      <c r="N373" s="1037" t="s">
        <v>2611</v>
      </c>
      <c r="O373" s="1037"/>
      <c r="P373" s="1037"/>
      <c r="Q373" s="1037"/>
      <c r="R373" s="1037"/>
      <c r="S373" s="1037"/>
      <c r="T373" s="1037" t="s">
        <v>2611</v>
      </c>
      <c r="U373" s="1037" t="s">
        <v>2611</v>
      </c>
      <c r="V373" s="1037" t="s">
        <v>2611</v>
      </c>
      <c r="W373" s="1037"/>
      <c r="X373" s="1037" t="s">
        <v>2611</v>
      </c>
      <c r="Y373" s="1037"/>
      <c r="Z373" s="656" t="s">
        <v>2136</v>
      </c>
      <c r="AA373" s="182" t="s">
        <v>2611</v>
      </c>
      <c r="AB373" s="182">
        <v>1</v>
      </c>
    </row>
    <row r="374" spans="1:28" x14ac:dyDescent="0.25">
      <c r="A374" s="655">
        <v>0</v>
      </c>
      <c r="B374" s="655">
        <v>0</v>
      </c>
      <c r="C374" s="655">
        <v>0</v>
      </c>
      <c r="D374" s="655"/>
      <c r="E374" s="902">
        <v>0</v>
      </c>
      <c r="F374" s="902">
        <v>0</v>
      </c>
      <c r="G374" s="1038"/>
      <c r="H374" s="1036"/>
      <c r="I374" s="1037" t="s">
        <v>2611</v>
      </c>
      <c r="J374" s="1037"/>
      <c r="K374" s="1037"/>
      <c r="L374" s="1037"/>
      <c r="M374" s="1037" t="s">
        <v>2611</v>
      </c>
      <c r="N374" s="1037" t="s">
        <v>2611</v>
      </c>
      <c r="O374" s="1037"/>
      <c r="P374" s="1037"/>
      <c r="Q374" s="1037"/>
      <c r="R374" s="1037"/>
      <c r="S374" s="1037"/>
      <c r="T374" s="1037" t="s">
        <v>2611</v>
      </c>
      <c r="U374" s="1037" t="s">
        <v>2611</v>
      </c>
      <c r="V374" s="1037" t="s">
        <v>2611</v>
      </c>
      <c r="W374" s="1037"/>
      <c r="X374" s="1037" t="s">
        <v>2611</v>
      </c>
      <c r="Y374" s="1037"/>
      <c r="Z374" s="656" t="s">
        <v>2136</v>
      </c>
      <c r="AA374" s="182" t="s">
        <v>2611</v>
      </c>
      <c r="AB374" s="182">
        <v>1</v>
      </c>
    </row>
    <row r="375" spans="1:28" x14ac:dyDescent="0.25">
      <c r="A375" s="655">
        <v>0</v>
      </c>
      <c r="B375" s="655">
        <v>0</v>
      </c>
      <c r="C375" s="655">
        <v>0</v>
      </c>
      <c r="D375" s="655"/>
      <c r="E375" s="902">
        <v>0</v>
      </c>
      <c r="F375" s="902">
        <v>0</v>
      </c>
      <c r="G375" s="1038"/>
      <c r="H375" s="1036"/>
      <c r="I375" s="1037" t="s">
        <v>2611</v>
      </c>
      <c r="J375" s="1037"/>
      <c r="K375" s="1037"/>
      <c r="L375" s="1037"/>
      <c r="M375" s="1037" t="s">
        <v>2611</v>
      </c>
      <c r="N375" s="1037" t="s">
        <v>2611</v>
      </c>
      <c r="O375" s="1037"/>
      <c r="P375" s="1037"/>
      <c r="Q375" s="1037"/>
      <c r="R375" s="1037"/>
      <c r="S375" s="1037"/>
      <c r="T375" s="1037" t="s">
        <v>2611</v>
      </c>
      <c r="U375" s="1037" t="s">
        <v>2611</v>
      </c>
      <c r="V375" s="1037" t="s">
        <v>2611</v>
      </c>
      <c r="W375" s="1037"/>
      <c r="X375" s="1037" t="s">
        <v>2611</v>
      </c>
      <c r="Y375" s="1037"/>
      <c r="Z375" s="656" t="s">
        <v>2136</v>
      </c>
      <c r="AA375" s="182" t="s">
        <v>2611</v>
      </c>
      <c r="AB375" s="182">
        <v>1</v>
      </c>
    </row>
    <row r="376" spans="1:28" x14ac:dyDescent="0.25">
      <c r="A376" s="655">
        <v>0</v>
      </c>
      <c r="B376" s="655">
        <v>0</v>
      </c>
      <c r="C376" s="655">
        <v>0</v>
      </c>
      <c r="D376" s="655"/>
      <c r="E376" s="902">
        <v>0</v>
      </c>
      <c r="F376" s="902">
        <v>0</v>
      </c>
      <c r="G376" s="1038"/>
      <c r="H376" s="1036"/>
      <c r="I376" s="1037" t="s">
        <v>2611</v>
      </c>
      <c r="J376" s="1037"/>
      <c r="K376" s="1037"/>
      <c r="L376" s="1037"/>
      <c r="M376" s="1037" t="s">
        <v>2611</v>
      </c>
      <c r="N376" s="1037" t="s">
        <v>2611</v>
      </c>
      <c r="O376" s="1037"/>
      <c r="P376" s="1037"/>
      <c r="Q376" s="1037"/>
      <c r="R376" s="1037"/>
      <c r="S376" s="1037"/>
      <c r="T376" s="1037" t="s">
        <v>2611</v>
      </c>
      <c r="U376" s="1037" t="s">
        <v>2611</v>
      </c>
      <c r="V376" s="1037" t="s">
        <v>2611</v>
      </c>
      <c r="W376" s="1037"/>
      <c r="X376" s="1037" t="s">
        <v>2611</v>
      </c>
      <c r="Y376" s="1037"/>
      <c r="Z376" s="656" t="s">
        <v>2136</v>
      </c>
      <c r="AA376" s="182" t="s">
        <v>2611</v>
      </c>
      <c r="AB376" s="182">
        <v>1</v>
      </c>
    </row>
    <row r="377" spans="1:28" x14ac:dyDescent="0.25">
      <c r="A377" s="655">
        <v>0</v>
      </c>
      <c r="B377" s="655">
        <v>0</v>
      </c>
      <c r="C377" s="655">
        <v>0</v>
      </c>
      <c r="D377" s="655"/>
      <c r="E377" s="902">
        <v>0</v>
      </c>
      <c r="F377" s="902">
        <v>0</v>
      </c>
      <c r="G377" s="1038"/>
      <c r="H377" s="1036"/>
      <c r="I377" s="1037" t="s">
        <v>2611</v>
      </c>
      <c r="J377" s="1037"/>
      <c r="K377" s="1037"/>
      <c r="L377" s="1037"/>
      <c r="M377" s="1037" t="s">
        <v>2611</v>
      </c>
      <c r="N377" s="1037" t="s">
        <v>2611</v>
      </c>
      <c r="O377" s="1037"/>
      <c r="P377" s="1037"/>
      <c r="Q377" s="1037"/>
      <c r="R377" s="1037"/>
      <c r="S377" s="1037"/>
      <c r="T377" s="1037" t="s">
        <v>2611</v>
      </c>
      <c r="U377" s="1037" t="s">
        <v>2611</v>
      </c>
      <c r="V377" s="1037" t="s">
        <v>2611</v>
      </c>
      <c r="W377" s="1037"/>
      <c r="X377" s="1037" t="s">
        <v>2611</v>
      </c>
      <c r="Y377" s="1037"/>
      <c r="Z377" s="656" t="s">
        <v>2136</v>
      </c>
      <c r="AA377" s="182" t="s">
        <v>2611</v>
      </c>
      <c r="AB377" s="182">
        <v>1</v>
      </c>
    </row>
    <row r="378" spans="1:28" x14ac:dyDescent="0.25">
      <c r="A378" s="655">
        <v>0</v>
      </c>
      <c r="B378" s="655">
        <v>0</v>
      </c>
      <c r="C378" s="655">
        <v>0</v>
      </c>
      <c r="D378" s="655"/>
      <c r="E378" s="902">
        <v>0</v>
      </c>
      <c r="F378" s="902">
        <v>0</v>
      </c>
      <c r="G378" s="1038"/>
      <c r="H378" s="1036"/>
      <c r="I378" s="1037" t="s">
        <v>2611</v>
      </c>
      <c r="J378" s="1037"/>
      <c r="K378" s="1037"/>
      <c r="L378" s="1037"/>
      <c r="M378" s="1037" t="s">
        <v>2611</v>
      </c>
      <c r="N378" s="1037" t="s">
        <v>2611</v>
      </c>
      <c r="O378" s="1037"/>
      <c r="P378" s="1037"/>
      <c r="Q378" s="1037"/>
      <c r="R378" s="1037"/>
      <c r="S378" s="1037"/>
      <c r="T378" s="1037" t="s">
        <v>2611</v>
      </c>
      <c r="U378" s="1037" t="s">
        <v>2611</v>
      </c>
      <c r="V378" s="1037" t="s">
        <v>2611</v>
      </c>
      <c r="W378" s="1037"/>
      <c r="X378" s="1037" t="s">
        <v>2611</v>
      </c>
      <c r="Y378" s="1037"/>
      <c r="Z378" s="656" t="s">
        <v>2136</v>
      </c>
      <c r="AA378" s="182" t="s">
        <v>2611</v>
      </c>
      <c r="AB378" s="182">
        <v>1</v>
      </c>
    </row>
    <row r="379" spans="1:28" x14ac:dyDescent="0.25">
      <c r="A379" s="655">
        <v>0</v>
      </c>
      <c r="B379" s="655">
        <v>0</v>
      </c>
      <c r="C379" s="655">
        <v>0</v>
      </c>
      <c r="D379" s="655"/>
      <c r="E379" s="902">
        <v>0</v>
      </c>
      <c r="F379" s="902">
        <v>0</v>
      </c>
      <c r="G379" s="1038"/>
      <c r="H379" s="1036"/>
      <c r="I379" s="1037" t="s">
        <v>2611</v>
      </c>
      <c r="J379" s="1037"/>
      <c r="K379" s="1037"/>
      <c r="L379" s="1037"/>
      <c r="M379" s="1037" t="s">
        <v>2611</v>
      </c>
      <c r="N379" s="1037" t="s">
        <v>2611</v>
      </c>
      <c r="O379" s="1037"/>
      <c r="P379" s="1037"/>
      <c r="Q379" s="1037"/>
      <c r="R379" s="1037"/>
      <c r="S379" s="1037"/>
      <c r="T379" s="1037" t="s">
        <v>2611</v>
      </c>
      <c r="U379" s="1037" t="s">
        <v>2611</v>
      </c>
      <c r="V379" s="1037" t="s">
        <v>2611</v>
      </c>
      <c r="W379" s="1037"/>
      <c r="X379" s="1037" t="s">
        <v>2611</v>
      </c>
      <c r="Y379" s="1037"/>
      <c r="Z379" s="656" t="s">
        <v>2136</v>
      </c>
      <c r="AA379" s="182" t="s">
        <v>2611</v>
      </c>
      <c r="AB379" s="182">
        <v>1</v>
      </c>
    </row>
    <row r="380" spans="1:28" x14ac:dyDescent="0.25">
      <c r="A380" s="655">
        <v>0</v>
      </c>
      <c r="B380" s="655">
        <v>0</v>
      </c>
      <c r="C380" s="655">
        <v>0</v>
      </c>
      <c r="D380" s="655"/>
      <c r="E380" s="902">
        <v>0</v>
      </c>
      <c r="F380" s="902">
        <v>0</v>
      </c>
      <c r="G380" s="1038"/>
      <c r="H380" s="1036"/>
      <c r="I380" s="1037" t="s">
        <v>2611</v>
      </c>
      <c r="J380" s="1037"/>
      <c r="K380" s="1037"/>
      <c r="L380" s="1037"/>
      <c r="M380" s="1037" t="s">
        <v>2611</v>
      </c>
      <c r="N380" s="1037" t="s">
        <v>2611</v>
      </c>
      <c r="O380" s="1037"/>
      <c r="P380" s="1037"/>
      <c r="Q380" s="1037"/>
      <c r="R380" s="1037"/>
      <c r="S380" s="1037"/>
      <c r="T380" s="1037" t="s">
        <v>2611</v>
      </c>
      <c r="U380" s="1037" t="s">
        <v>2611</v>
      </c>
      <c r="V380" s="1037" t="s">
        <v>2611</v>
      </c>
      <c r="W380" s="1037"/>
      <c r="X380" s="1037" t="s">
        <v>2611</v>
      </c>
      <c r="Y380" s="1037"/>
      <c r="Z380" s="656" t="s">
        <v>2136</v>
      </c>
      <c r="AA380" s="182" t="s">
        <v>2611</v>
      </c>
      <c r="AB380" s="182">
        <v>1</v>
      </c>
    </row>
    <row r="381" spans="1:28" x14ac:dyDescent="0.25">
      <c r="A381" s="655">
        <v>0</v>
      </c>
      <c r="B381" s="655">
        <v>0</v>
      </c>
      <c r="C381" s="655">
        <v>0</v>
      </c>
      <c r="D381" s="655"/>
      <c r="E381" s="902">
        <v>0</v>
      </c>
      <c r="F381" s="902">
        <v>0</v>
      </c>
      <c r="G381" s="1038"/>
      <c r="H381" s="1036"/>
      <c r="I381" s="1037" t="s">
        <v>2611</v>
      </c>
      <c r="J381" s="1037"/>
      <c r="K381" s="1037"/>
      <c r="L381" s="1037"/>
      <c r="M381" s="1037" t="s">
        <v>2611</v>
      </c>
      <c r="N381" s="1037" t="s">
        <v>2611</v>
      </c>
      <c r="O381" s="1037"/>
      <c r="P381" s="1037"/>
      <c r="Q381" s="1037"/>
      <c r="R381" s="1037"/>
      <c r="S381" s="1037"/>
      <c r="T381" s="1037" t="s">
        <v>2611</v>
      </c>
      <c r="U381" s="1037" t="s">
        <v>2611</v>
      </c>
      <c r="V381" s="1037" t="s">
        <v>2611</v>
      </c>
      <c r="W381" s="1037"/>
      <c r="X381" s="1037" t="s">
        <v>2611</v>
      </c>
      <c r="Y381" s="1037"/>
      <c r="Z381" s="656" t="s">
        <v>2136</v>
      </c>
      <c r="AA381" s="182" t="s">
        <v>2611</v>
      </c>
      <c r="AB381" s="182">
        <v>1</v>
      </c>
    </row>
    <row r="382" spans="1:28" x14ac:dyDescent="0.25">
      <c r="A382" s="655">
        <v>0</v>
      </c>
      <c r="B382" s="655">
        <v>0</v>
      </c>
      <c r="C382" s="655">
        <v>0</v>
      </c>
      <c r="D382" s="655"/>
      <c r="E382" s="902">
        <v>0</v>
      </c>
      <c r="F382" s="902">
        <v>0</v>
      </c>
      <c r="G382" s="1038"/>
      <c r="H382" s="1036"/>
      <c r="I382" s="1037" t="s">
        <v>2611</v>
      </c>
      <c r="J382" s="1037"/>
      <c r="K382" s="1037"/>
      <c r="L382" s="1037"/>
      <c r="M382" s="1037" t="s">
        <v>2611</v>
      </c>
      <c r="N382" s="1037" t="s">
        <v>2611</v>
      </c>
      <c r="O382" s="1037"/>
      <c r="P382" s="1037"/>
      <c r="Q382" s="1037"/>
      <c r="R382" s="1037"/>
      <c r="S382" s="1037"/>
      <c r="T382" s="1037" t="s">
        <v>2611</v>
      </c>
      <c r="U382" s="1037" t="s">
        <v>2611</v>
      </c>
      <c r="V382" s="1037" t="s">
        <v>2611</v>
      </c>
      <c r="W382" s="1037"/>
      <c r="X382" s="1037" t="s">
        <v>2611</v>
      </c>
      <c r="Y382" s="1037"/>
      <c r="Z382" s="656" t="s">
        <v>2136</v>
      </c>
      <c r="AA382" s="182" t="s">
        <v>2611</v>
      </c>
      <c r="AB382" s="182">
        <v>1</v>
      </c>
    </row>
    <row r="383" spans="1:28" x14ac:dyDescent="0.25">
      <c r="A383" s="655">
        <v>0</v>
      </c>
      <c r="B383" s="655">
        <v>0</v>
      </c>
      <c r="C383" s="655">
        <v>0</v>
      </c>
      <c r="D383" s="655"/>
      <c r="E383" s="902">
        <v>0</v>
      </c>
      <c r="F383" s="902">
        <v>0</v>
      </c>
      <c r="G383" s="1038"/>
      <c r="H383" s="1036"/>
      <c r="I383" s="1037" t="s">
        <v>2611</v>
      </c>
      <c r="J383" s="1037"/>
      <c r="K383" s="1037"/>
      <c r="L383" s="1037"/>
      <c r="M383" s="1037" t="s">
        <v>2611</v>
      </c>
      <c r="N383" s="1037" t="s">
        <v>2611</v>
      </c>
      <c r="O383" s="1037"/>
      <c r="P383" s="1037"/>
      <c r="Q383" s="1037"/>
      <c r="R383" s="1037"/>
      <c r="S383" s="1037"/>
      <c r="T383" s="1037" t="s">
        <v>2611</v>
      </c>
      <c r="U383" s="1037" t="s">
        <v>2611</v>
      </c>
      <c r="V383" s="1037" t="s">
        <v>2611</v>
      </c>
      <c r="W383" s="1037"/>
      <c r="X383" s="1037" t="s">
        <v>2611</v>
      </c>
      <c r="Y383" s="1037"/>
      <c r="Z383" s="656" t="s">
        <v>2136</v>
      </c>
      <c r="AA383" s="182" t="s">
        <v>2611</v>
      </c>
      <c r="AB383" s="182">
        <v>1</v>
      </c>
    </row>
    <row r="384" spans="1:28" x14ac:dyDescent="0.25">
      <c r="A384" s="655">
        <v>0</v>
      </c>
      <c r="B384" s="655">
        <v>0</v>
      </c>
      <c r="C384" s="655">
        <v>0</v>
      </c>
      <c r="D384" s="655"/>
      <c r="E384" s="902">
        <v>0</v>
      </c>
      <c r="F384" s="902">
        <v>0</v>
      </c>
      <c r="G384" s="1038"/>
      <c r="H384" s="1036"/>
      <c r="I384" s="1037" t="s">
        <v>2611</v>
      </c>
      <c r="J384" s="1037"/>
      <c r="K384" s="1037"/>
      <c r="L384" s="1037"/>
      <c r="M384" s="1037" t="s">
        <v>2611</v>
      </c>
      <c r="N384" s="1037" t="s">
        <v>2611</v>
      </c>
      <c r="O384" s="1037"/>
      <c r="P384" s="1037"/>
      <c r="Q384" s="1037"/>
      <c r="R384" s="1037"/>
      <c r="S384" s="1037"/>
      <c r="T384" s="1037" t="s">
        <v>2611</v>
      </c>
      <c r="U384" s="1037" t="s">
        <v>2611</v>
      </c>
      <c r="V384" s="1037" t="s">
        <v>2611</v>
      </c>
      <c r="W384" s="1037"/>
      <c r="X384" s="1037" t="s">
        <v>2611</v>
      </c>
      <c r="Y384" s="1037"/>
      <c r="Z384" s="656" t="s">
        <v>2136</v>
      </c>
      <c r="AA384" s="182" t="s">
        <v>2611</v>
      </c>
      <c r="AB384" s="182">
        <v>1</v>
      </c>
    </row>
    <row r="385" spans="1:28" x14ac:dyDescent="0.25">
      <c r="A385" s="655">
        <v>0</v>
      </c>
      <c r="B385" s="655">
        <v>0</v>
      </c>
      <c r="C385" s="655">
        <v>0</v>
      </c>
      <c r="D385" s="655"/>
      <c r="E385" s="902">
        <v>0</v>
      </c>
      <c r="F385" s="902">
        <v>0</v>
      </c>
      <c r="G385" s="1038"/>
      <c r="H385" s="1036"/>
      <c r="I385" s="1037" t="s">
        <v>2611</v>
      </c>
      <c r="J385" s="1037"/>
      <c r="K385" s="1037"/>
      <c r="L385" s="1037"/>
      <c r="M385" s="1037" t="s">
        <v>2611</v>
      </c>
      <c r="N385" s="1037" t="s">
        <v>2611</v>
      </c>
      <c r="O385" s="1037"/>
      <c r="P385" s="1037"/>
      <c r="Q385" s="1037"/>
      <c r="R385" s="1037"/>
      <c r="S385" s="1037"/>
      <c r="T385" s="1037" t="s">
        <v>2611</v>
      </c>
      <c r="U385" s="1037" t="s">
        <v>2611</v>
      </c>
      <c r="V385" s="1037" t="s">
        <v>2611</v>
      </c>
      <c r="W385" s="1037"/>
      <c r="X385" s="1037" t="s">
        <v>2611</v>
      </c>
      <c r="Y385" s="1037"/>
      <c r="Z385" s="656" t="s">
        <v>2136</v>
      </c>
      <c r="AA385" s="182" t="s">
        <v>2611</v>
      </c>
      <c r="AB385" s="182">
        <v>1</v>
      </c>
    </row>
    <row r="386" spans="1:28" x14ac:dyDescent="0.25">
      <c r="A386" s="655">
        <v>0</v>
      </c>
      <c r="B386" s="655">
        <v>0</v>
      </c>
      <c r="C386" s="655">
        <v>0</v>
      </c>
      <c r="D386" s="655"/>
      <c r="E386" s="902">
        <v>0</v>
      </c>
      <c r="F386" s="902">
        <v>0</v>
      </c>
      <c r="G386" s="1038"/>
      <c r="H386" s="1036"/>
      <c r="I386" s="1037" t="s">
        <v>2611</v>
      </c>
      <c r="J386" s="1037"/>
      <c r="K386" s="1037"/>
      <c r="L386" s="1037"/>
      <c r="M386" s="1037" t="s">
        <v>2611</v>
      </c>
      <c r="N386" s="1037" t="s">
        <v>2611</v>
      </c>
      <c r="O386" s="1037"/>
      <c r="P386" s="1037"/>
      <c r="Q386" s="1037"/>
      <c r="R386" s="1037"/>
      <c r="S386" s="1037"/>
      <c r="T386" s="1037" t="s">
        <v>2611</v>
      </c>
      <c r="U386" s="1037" t="s">
        <v>2611</v>
      </c>
      <c r="V386" s="1037" t="s">
        <v>2611</v>
      </c>
      <c r="W386" s="1037"/>
      <c r="X386" s="1037" t="s">
        <v>2611</v>
      </c>
      <c r="Y386" s="1037"/>
      <c r="Z386" s="656" t="s">
        <v>2136</v>
      </c>
      <c r="AA386" s="182" t="s">
        <v>2611</v>
      </c>
      <c r="AB386" s="182">
        <v>1</v>
      </c>
    </row>
    <row r="387" spans="1:28" x14ac:dyDescent="0.25">
      <c r="A387" s="655">
        <v>0</v>
      </c>
      <c r="B387" s="655">
        <v>0</v>
      </c>
      <c r="C387" s="655">
        <v>0</v>
      </c>
      <c r="D387" s="655"/>
      <c r="E387" s="902">
        <v>0</v>
      </c>
      <c r="F387" s="902">
        <v>0</v>
      </c>
      <c r="G387" s="1038"/>
      <c r="H387" s="1036"/>
      <c r="I387" s="1037" t="s">
        <v>2611</v>
      </c>
      <c r="J387" s="1037"/>
      <c r="K387" s="1037"/>
      <c r="L387" s="1037"/>
      <c r="M387" s="1037" t="s">
        <v>2611</v>
      </c>
      <c r="N387" s="1037" t="s">
        <v>2611</v>
      </c>
      <c r="O387" s="1037"/>
      <c r="P387" s="1037"/>
      <c r="Q387" s="1037"/>
      <c r="R387" s="1037"/>
      <c r="S387" s="1037"/>
      <c r="T387" s="1037" t="s">
        <v>2611</v>
      </c>
      <c r="U387" s="1037" t="s">
        <v>2611</v>
      </c>
      <c r="V387" s="1037" t="s">
        <v>2611</v>
      </c>
      <c r="W387" s="1037"/>
      <c r="X387" s="1037" t="s">
        <v>2611</v>
      </c>
      <c r="Y387" s="1037"/>
      <c r="Z387" s="656" t="s">
        <v>2136</v>
      </c>
      <c r="AA387" s="182" t="s">
        <v>2611</v>
      </c>
      <c r="AB387" s="182">
        <v>1</v>
      </c>
    </row>
    <row r="388" spans="1:28" x14ac:dyDescent="0.25">
      <c r="A388" s="655">
        <v>0</v>
      </c>
      <c r="B388" s="655">
        <v>0</v>
      </c>
      <c r="C388" s="655">
        <v>0</v>
      </c>
      <c r="D388" s="655"/>
      <c r="E388" s="902">
        <v>0</v>
      </c>
      <c r="F388" s="902">
        <v>0</v>
      </c>
      <c r="G388" s="1038"/>
      <c r="H388" s="1036"/>
      <c r="I388" s="1037" t="s">
        <v>2611</v>
      </c>
      <c r="J388" s="1037"/>
      <c r="K388" s="1037"/>
      <c r="L388" s="1037"/>
      <c r="M388" s="1037" t="s">
        <v>2611</v>
      </c>
      <c r="N388" s="1037" t="s">
        <v>2611</v>
      </c>
      <c r="O388" s="1037"/>
      <c r="P388" s="1037"/>
      <c r="Q388" s="1037"/>
      <c r="R388" s="1037"/>
      <c r="S388" s="1037"/>
      <c r="T388" s="1037" t="s">
        <v>2611</v>
      </c>
      <c r="U388" s="1037" t="s">
        <v>2611</v>
      </c>
      <c r="V388" s="1037" t="s">
        <v>2611</v>
      </c>
      <c r="W388" s="1037"/>
      <c r="X388" s="1037" t="s">
        <v>2611</v>
      </c>
      <c r="Y388" s="1037"/>
      <c r="Z388" s="656" t="s">
        <v>2136</v>
      </c>
      <c r="AA388" s="182" t="s">
        <v>2611</v>
      </c>
      <c r="AB388" s="182">
        <v>1</v>
      </c>
    </row>
    <row r="389" spans="1:28" x14ac:dyDescent="0.25">
      <c r="A389" s="655">
        <v>0</v>
      </c>
      <c r="B389" s="655">
        <v>0</v>
      </c>
      <c r="C389" s="655">
        <v>0</v>
      </c>
      <c r="D389" s="655"/>
      <c r="E389" s="902">
        <v>0</v>
      </c>
      <c r="F389" s="902">
        <v>0</v>
      </c>
      <c r="G389" s="1038"/>
      <c r="H389" s="1036"/>
      <c r="I389" s="1037" t="s">
        <v>2611</v>
      </c>
      <c r="J389" s="1037"/>
      <c r="K389" s="1037"/>
      <c r="L389" s="1037"/>
      <c r="M389" s="1037" t="s">
        <v>2611</v>
      </c>
      <c r="N389" s="1037" t="s">
        <v>2611</v>
      </c>
      <c r="O389" s="1037"/>
      <c r="P389" s="1037"/>
      <c r="Q389" s="1037"/>
      <c r="R389" s="1037"/>
      <c r="S389" s="1037"/>
      <c r="T389" s="1037" t="s">
        <v>2611</v>
      </c>
      <c r="U389" s="1037" t="s">
        <v>2611</v>
      </c>
      <c r="V389" s="1037" t="s">
        <v>2611</v>
      </c>
      <c r="W389" s="1037"/>
      <c r="X389" s="1037" t="s">
        <v>2611</v>
      </c>
      <c r="Y389" s="1037"/>
      <c r="Z389" s="656" t="s">
        <v>2136</v>
      </c>
      <c r="AA389" s="182" t="s">
        <v>2611</v>
      </c>
      <c r="AB389" s="182">
        <v>1</v>
      </c>
    </row>
    <row r="390" spans="1:28" x14ac:dyDescent="0.25">
      <c r="A390" s="655">
        <v>0</v>
      </c>
      <c r="B390" s="655">
        <v>0</v>
      </c>
      <c r="C390" s="655">
        <v>0</v>
      </c>
      <c r="D390" s="655"/>
      <c r="E390" s="902">
        <v>0</v>
      </c>
      <c r="F390" s="902">
        <v>0</v>
      </c>
      <c r="G390" s="1038"/>
      <c r="H390" s="1036"/>
      <c r="I390" s="1037" t="s">
        <v>2611</v>
      </c>
      <c r="J390" s="1037"/>
      <c r="K390" s="1037"/>
      <c r="L390" s="1037"/>
      <c r="M390" s="1037" t="s">
        <v>2611</v>
      </c>
      <c r="N390" s="1037" t="s">
        <v>2611</v>
      </c>
      <c r="O390" s="1037"/>
      <c r="P390" s="1037"/>
      <c r="Q390" s="1037"/>
      <c r="R390" s="1037"/>
      <c r="S390" s="1037"/>
      <c r="T390" s="1037" t="s">
        <v>2611</v>
      </c>
      <c r="U390" s="1037" t="s">
        <v>2611</v>
      </c>
      <c r="V390" s="1037" t="s">
        <v>2611</v>
      </c>
      <c r="W390" s="1037"/>
      <c r="X390" s="1037" t="s">
        <v>2611</v>
      </c>
      <c r="Y390" s="1037"/>
      <c r="Z390" s="656" t="s">
        <v>2136</v>
      </c>
      <c r="AA390" s="182" t="s">
        <v>2611</v>
      </c>
      <c r="AB390" s="182">
        <v>1</v>
      </c>
    </row>
    <row r="391" spans="1:28" x14ac:dyDescent="0.25">
      <c r="A391" s="655">
        <v>0</v>
      </c>
      <c r="B391" s="655">
        <v>0</v>
      </c>
      <c r="C391" s="655">
        <v>0</v>
      </c>
      <c r="D391" s="655"/>
      <c r="E391" s="902">
        <v>0</v>
      </c>
      <c r="F391" s="902">
        <v>0</v>
      </c>
      <c r="G391" s="1038"/>
      <c r="H391" s="1036"/>
      <c r="I391" s="1037" t="s">
        <v>2611</v>
      </c>
      <c r="J391" s="1037"/>
      <c r="K391" s="1037"/>
      <c r="L391" s="1037"/>
      <c r="M391" s="1037" t="s">
        <v>2611</v>
      </c>
      <c r="N391" s="1037" t="s">
        <v>2611</v>
      </c>
      <c r="O391" s="1037"/>
      <c r="P391" s="1037"/>
      <c r="Q391" s="1037"/>
      <c r="R391" s="1037"/>
      <c r="S391" s="1037"/>
      <c r="T391" s="1037" t="s">
        <v>2611</v>
      </c>
      <c r="U391" s="1037" t="s">
        <v>2611</v>
      </c>
      <c r="V391" s="1037" t="s">
        <v>2611</v>
      </c>
      <c r="W391" s="1037"/>
      <c r="X391" s="1037" t="s">
        <v>2611</v>
      </c>
      <c r="Y391" s="1037"/>
      <c r="Z391" s="656" t="s">
        <v>2136</v>
      </c>
      <c r="AA391" s="182" t="s">
        <v>2611</v>
      </c>
      <c r="AB391" s="182">
        <v>1</v>
      </c>
    </row>
    <row r="392" spans="1:28" x14ac:dyDescent="0.25">
      <c r="A392" s="655">
        <v>0</v>
      </c>
      <c r="B392" s="655">
        <v>0</v>
      </c>
      <c r="C392" s="655">
        <v>0</v>
      </c>
      <c r="D392" s="655"/>
      <c r="E392" s="902">
        <v>0</v>
      </c>
      <c r="F392" s="902">
        <v>0</v>
      </c>
      <c r="G392" s="1038"/>
      <c r="H392" s="1036"/>
      <c r="I392" s="1037" t="s">
        <v>2611</v>
      </c>
      <c r="J392" s="1037"/>
      <c r="K392" s="1037"/>
      <c r="L392" s="1037"/>
      <c r="M392" s="1037" t="s">
        <v>2611</v>
      </c>
      <c r="N392" s="1037" t="s">
        <v>2611</v>
      </c>
      <c r="O392" s="1037"/>
      <c r="P392" s="1037"/>
      <c r="Q392" s="1037"/>
      <c r="R392" s="1037"/>
      <c r="S392" s="1037"/>
      <c r="T392" s="1037" t="s">
        <v>2611</v>
      </c>
      <c r="U392" s="1037" t="s">
        <v>2611</v>
      </c>
      <c r="V392" s="1037" t="s">
        <v>2611</v>
      </c>
      <c r="W392" s="1037"/>
      <c r="X392" s="1037" t="s">
        <v>2611</v>
      </c>
      <c r="Y392" s="1037"/>
      <c r="Z392" s="656" t="s">
        <v>2136</v>
      </c>
      <c r="AA392" s="182" t="s">
        <v>2611</v>
      </c>
      <c r="AB392" s="182">
        <v>1</v>
      </c>
    </row>
    <row r="393" spans="1:28" x14ac:dyDescent="0.25">
      <c r="A393" s="655">
        <v>0</v>
      </c>
      <c r="B393" s="655">
        <v>0</v>
      </c>
      <c r="C393" s="655">
        <v>0</v>
      </c>
      <c r="D393" s="655"/>
      <c r="E393" s="902">
        <v>0</v>
      </c>
      <c r="F393" s="902">
        <v>0</v>
      </c>
      <c r="G393" s="1038"/>
      <c r="H393" s="1036"/>
      <c r="I393" s="1037" t="s">
        <v>2611</v>
      </c>
      <c r="J393" s="1037"/>
      <c r="K393" s="1037"/>
      <c r="L393" s="1037"/>
      <c r="M393" s="1037" t="s">
        <v>2611</v>
      </c>
      <c r="N393" s="1037" t="s">
        <v>2611</v>
      </c>
      <c r="O393" s="1037"/>
      <c r="P393" s="1037"/>
      <c r="Q393" s="1037"/>
      <c r="R393" s="1037"/>
      <c r="S393" s="1037"/>
      <c r="T393" s="1037" t="s">
        <v>2611</v>
      </c>
      <c r="U393" s="1037" t="s">
        <v>2611</v>
      </c>
      <c r="V393" s="1037" t="s">
        <v>2611</v>
      </c>
      <c r="W393" s="1037"/>
      <c r="X393" s="1037" t="s">
        <v>2611</v>
      </c>
      <c r="Y393" s="1037"/>
      <c r="Z393" s="656" t="s">
        <v>2136</v>
      </c>
      <c r="AA393" s="182" t="s">
        <v>2611</v>
      </c>
      <c r="AB393" s="182">
        <v>1</v>
      </c>
    </row>
    <row r="394" spans="1:28" x14ac:dyDescent="0.25">
      <c r="A394" s="655">
        <v>0</v>
      </c>
      <c r="B394" s="655">
        <v>0</v>
      </c>
      <c r="C394" s="655">
        <v>0</v>
      </c>
      <c r="D394" s="655"/>
      <c r="E394" s="902">
        <v>0</v>
      </c>
      <c r="F394" s="902">
        <v>0</v>
      </c>
      <c r="G394" s="1038"/>
      <c r="H394" s="1036"/>
      <c r="I394" s="1037" t="s">
        <v>2611</v>
      </c>
      <c r="J394" s="1037"/>
      <c r="K394" s="1037"/>
      <c r="L394" s="1037"/>
      <c r="M394" s="1037" t="s">
        <v>2611</v>
      </c>
      <c r="N394" s="1037" t="s">
        <v>2611</v>
      </c>
      <c r="O394" s="1037"/>
      <c r="P394" s="1037"/>
      <c r="Q394" s="1037"/>
      <c r="R394" s="1037"/>
      <c r="S394" s="1037"/>
      <c r="T394" s="1037" t="s">
        <v>2611</v>
      </c>
      <c r="U394" s="1037" t="s">
        <v>2611</v>
      </c>
      <c r="V394" s="1037" t="s">
        <v>2611</v>
      </c>
      <c r="W394" s="1037"/>
      <c r="X394" s="1037" t="s">
        <v>2611</v>
      </c>
      <c r="Y394" s="1037"/>
      <c r="Z394" s="656" t="s">
        <v>2136</v>
      </c>
      <c r="AA394" s="182" t="s">
        <v>2611</v>
      </c>
      <c r="AB394" s="182">
        <v>1</v>
      </c>
    </row>
    <row r="395" spans="1:28" x14ac:dyDescent="0.25">
      <c r="A395" s="655">
        <v>0</v>
      </c>
      <c r="B395" s="655">
        <v>0</v>
      </c>
      <c r="C395" s="655">
        <v>0</v>
      </c>
      <c r="D395" s="655"/>
      <c r="E395" s="902">
        <v>0</v>
      </c>
      <c r="F395" s="902">
        <v>0</v>
      </c>
      <c r="G395" s="1038"/>
      <c r="H395" s="1036"/>
      <c r="I395" s="1037" t="s">
        <v>2611</v>
      </c>
      <c r="J395" s="1037"/>
      <c r="K395" s="1037"/>
      <c r="L395" s="1037"/>
      <c r="M395" s="1037" t="s">
        <v>2611</v>
      </c>
      <c r="N395" s="1037" t="s">
        <v>2611</v>
      </c>
      <c r="O395" s="1037"/>
      <c r="P395" s="1037"/>
      <c r="Q395" s="1037"/>
      <c r="R395" s="1037"/>
      <c r="S395" s="1037"/>
      <c r="T395" s="1037" t="s">
        <v>2611</v>
      </c>
      <c r="U395" s="1037" t="s">
        <v>2611</v>
      </c>
      <c r="V395" s="1037" t="s">
        <v>2611</v>
      </c>
      <c r="W395" s="1037"/>
      <c r="X395" s="1037" t="s">
        <v>2611</v>
      </c>
      <c r="Y395" s="1037"/>
      <c r="Z395" s="656" t="s">
        <v>2136</v>
      </c>
      <c r="AA395" s="182" t="s">
        <v>2611</v>
      </c>
      <c r="AB395" s="182">
        <v>1</v>
      </c>
    </row>
    <row r="396" spans="1:28" x14ac:dyDescent="0.25">
      <c r="A396" s="655">
        <v>0</v>
      </c>
      <c r="B396" s="655">
        <v>0</v>
      </c>
      <c r="C396" s="655">
        <v>0</v>
      </c>
      <c r="D396" s="655"/>
      <c r="E396" s="902">
        <v>0</v>
      </c>
      <c r="F396" s="902">
        <v>0</v>
      </c>
      <c r="G396" s="1038"/>
      <c r="H396" s="1036"/>
      <c r="I396" s="1037" t="s">
        <v>2611</v>
      </c>
      <c r="J396" s="1037"/>
      <c r="K396" s="1037"/>
      <c r="L396" s="1037"/>
      <c r="M396" s="1037" t="s">
        <v>2611</v>
      </c>
      <c r="N396" s="1037" t="s">
        <v>2611</v>
      </c>
      <c r="O396" s="1037"/>
      <c r="P396" s="1037"/>
      <c r="Q396" s="1037"/>
      <c r="R396" s="1037"/>
      <c r="S396" s="1037"/>
      <c r="T396" s="1037" t="s">
        <v>2611</v>
      </c>
      <c r="U396" s="1037" t="s">
        <v>2611</v>
      </c>
      <c r="V396" s="1037" t="s">
        <v>2611</v>
      </c>
      <c r="W396" s="1037"/>
      <c r="X396" s="1037" t="s">
        <v>2611</v>
      </c>
      <c r="Y396" s="1037"/>
      <c r="Z396" s="656" t="s">
        <v>2136</v>
      </c>
      <c r="AA396" s="182" t="s">
        <v>2611</v>
      </c>
      <c r="AB396" s="182">
        <v>1</v>
      </c>
    </row>
    <row r="397" spans="1:28" x14ac:dyDescent="0.25">
      <c r="A397" s="655">
        <v>0</v>
      </c>
      <c r="B397" s="655">
        <v>0</v>
      </c>
      <c r="C397" s="655">
        <v>0</v>
      </c>
      <c r="D397" s="655"/>
      <c r="E397" s="902">
        <v>0</v>
      </c>
      <c r="F397" s="902">
        <v>0</v>
      </c>
      <c r="G397" s="1038"/>
      <c r="H397" s="1036"/>
      <c r="I397" s="1037" t="s">
        <v>2611</v>
      </c>
      <c r="J397" s="1037"/>
      <c r="K397" s="1037"/>
      <c r="L397" s="1037"/>
      <c r="M397" s="1037" t="s">
        <v>2611</v>
      </c>
      <c r="N397" s="1037" t="s">
        <v>2611</v>
      </c>
      <c r="O397" s="1037"/>
      <c r="P397" s="1037"/>
      <c r="Q397" s="1037"/>
      <c r="R397" s="1037"/>
      <c r="S397" s="1037"/>
      <c r="T397" s="1037" t="s">
        <v>2611</v>
      </c>
      <c r="U397" s="1037" t="s">
        <v>2611</v>
      </c>
      <c r="V397" s="1037" t="s">
        <v>2611</v>
      </c>
      <c r="W397" s="1037"/>
      <c r="X397" s="1037" t="s">
        <v>2611</v>
      </c>
      <c r="Y397" s="1037"/>
      <c r="Z397" s="656" t="s">
        <v>2136</v>
      </c>
      <c r="AA397" s="182" t="s">
        <v>2611</v>
      </c>
      <c r="AB397" s="182">
        <v>1</v>
      </c>
    </row>
    <row r="398" spans="1:28" x14ac:dyDescent="0.25">
      <c r="A398" s="655">
        <v>0</v>
      </c>
      <c r="B398" s="655">
        <v>0</v>
      </c>
      <c r="C398" s="655">
        <v>0</v>
      </c>
      <c r="D398" s="655"/>
      <c r="E398" s="902">
        <v>0</v>
      </c>
      <c r="F398" s="902">
        <v>0</v>
      </c>
      <c r="G398" s="1038"/>
      <c r="H398" s="1036"/>
      <c r="I398" s="1037" t="s">
        <v>2611</v>
      </c>
      <c r="J398" s="1037"/>
      <c r="K398" s="1037"/>
      <c r="L398" s="1037"/>
      <c r="M398" s="1037" t="s">
        <v>2611</v>
      </c>
      <c r="N398" s="1037" t="s">
        <v>2611</v>
      </c>
      <c r="O398" s="1037"/>
      <c r="P398" s="1037"/>
      <c r="Q398" s="1037"/>
      <c r="R398" s="1037"/>
      <c r="S398" s="1037"/>
      <c r="T398" s="1037" t="s">
        <v>2611</v>
      </c>
      <c r="U398" s="1037" t="s">
        <v>2611</v>
      </c>
      <c r="V398" s="1037" t="s">
        <v>2611</v>
      </c>
      <c r="W398" s="1037"/>
      <c r="X398" s="1037" t="s">
        <v>2611</v>
      </c>
      <c r="Y398" s="1037"/>
      <c r="Z398" s="656" t="s">
        <v>2136</v>
      </c>
      <c r="AA398" s="182" t="s">
        <v>2611</v>
      </c>
      <c r="AB398" s="182">
        <v>1</v>
      </c>
    </row>
    <row r="399" spans="1:28" x14ac:dyDescent="0.25">
      <c r="A399" s="655">
        <v>0</v>
      </c>
      <c r="B399" s="655">
        <v>0</v>
      </c>
      <c r="C399" s="655">
        <v>0</v>
      </c>
      <c r="D399" s="655"/>
      <c r="E399" s="902">
        <v>0</v>
      </c>
      <c r="F399" s="902">
        <v>0</v>
      </c>
      <c r="G399" s="1038"/>
      <c r="H399" s="1036"/>
      <c r="I399" s="1037" t="s">
        <v>2611</v>
      </c>
      <c r="J399" s="1037"/>
      <c r="K399" s="1037"/>
      <c r="L399" s="1037"/>
      <c r="M399" s="1037" t="s">
        <v>2611</v>
      </c>
      <c r="N399" s="1037" t="s">
        <v>2611</v>
      </c>
      <c r="O399" s="1037"/>
      <c r="P399" s="1037"/>
      <c r="Q399" s="1037"/>
      <c r="R399" s="1037"/>
      <c r="S399" s="1037"/>
      <c r="T399" s="1037" t="s">
        <v>2611</v>
      </c>
      <c r="U399" s="1037" t="s">
        <v>2611</v>
      </c>
      <c r="V399" s="1037" t="s">
        <v>2611</v>
      </c>
      <c r="W399" s="1037"/>
      <c r="X399" s="1037" t="s">
        <v>2611</v>
      </c>
      <c r="Y399" s="1037"/>
      <c r="Z399" s="656" t="s">
        <v>2136</v>
      </c>
      <c r="AA399" s="182" t="s">
        <v>2611</v>
      </c>
      <c r="AB399" s="182">
        <v>1</v>
      </c>
    </row>
    <row r="400" spans="1:28" x14ac:dyDescent="0.25">
      <c r="A400" s="655">
        <v>0</v>
      </c>
      <c r="B400" s="655">
        <v>0</v>
      </c>
      <c r="C400" s="655">
        <v>0</v>
      </c>
      <c r="D400" s="655"/>
      <c r="E400" s="902">
        <v>0</v>
      </c>
      <c r="F400" s="902">
        <v>0</v>
      </c>
      <c r="G400" s="1038"/>
      <c r="H400" s="1036"/>
      <c r="I400" s="1037" t="s">
        <v>2611</v>
      </c>
      <c r="J400" s="1037"/>
      <c r="K400" s="1037"/>
      <c r="L400" s="1037"/>
      <c r="M400" s="1037" t="s">
        <v>2611</v>
      </c>
      <c r="N400" s="1037" t="s">
        <v>2611</v>
      </c>
      <c r="O400" s="1037"/>
      <c r="P400" s="1037"/>
      <c r="Q400" s="1037"/>
      <c r="R400" s="1037"/>
      <c r="S400" s="1037"/>
      <c r="T400" s="1037" t="s">
        <v>2611</v>
      </c>
      <c r="U400" s="1037" t="s">
        <v>2611</v>
      </c>
      <c r="V400" s="1037" t="s">
        <v>2611</v>
      </c>
      <c r="W400" s="1037"/>
      <c r="X400" s="1037" t="s">
        <v>2611</v>
      </c>
      <c r="Y400" s="1037"/>
      <c r="Z400" s="656" t="s">
        <v>2136</v>
      </c>
      <c r="AA400" s="182" t="s">
        <v>2611</v>
      </c>
      <c r="AB400" s="182">
        <v>1</v>
      </c>
    </row>
    <row r="401" spans="1:28" x14ac:dyDescent="0.25">
      <c r="A401" s="655">
        <v>0</v>
      </c>
      <c r="B401" s="655">
        <v>0</v>
      </c>
      <c r="C401" s="655">
        <v>0</v>
      </c>
      <c r="D401" s="655"/>
      <c r="E401" s="902">
        <v>0</v>
      </c>
      <c r="F401" s="902">
        <v>0</v>
      </c>
      <c r="G401" s="1038"/>
      <c r="H401" s="1036"/>
      <c r="I401" s="1037" t="s">
        <v>2611</v>
      </c>
      <c r="J401" s="1037"/>
      <c r="K401" s="1037"/>
      <c r="L401" s="1037"/>
      <c r="M401" s="1037" t="s">
        <v>2611</v>
      </c>
      <c r="N401" s="1037" t="s">
        <v>2611</v>
      </c>
      <c r="O401" s="1037"/>
      <c r="P401" s="1037"/>
      <c r="Q401" s="1037"/>
      <c r="R401" s="1037"/>
      <c r="S401" s="1037"/>
      <c r="T401" s="1037" t="s">
        <v>2611</v>
      </c>
      <c r="U401" s="1037" t="s">
        <v>2611</v>
      </c>
      <c r="V401" s="1037" t="s">
        <v>2611</v>
      </c>
      <c r="W401" s="1037"/>
      <c r="X401" s="1037" t="s">
        <v>2611</v>
      </c>
      <c r="Y401" s="1037"/>
      <c r="Z401" s="656" t="s">
        <v>2136</v>
      </c>
      <c r="AA401" s="182" t="s">
        <v>2611</v>
      </c>
      <c r="AB401" s="182">
        <v>1</v>
      </c>
    </row>
  </sheetData>
  <mergeCells count="2">
    <mergeCell ref="T3:U3"/>
    <mergeCell ref="A4:D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G157"/>
  <sheetViews>
    <sheetView topLeftCell="A49" zoomScale="85" zoomScaleNormal="85" workbookViewId="0">
      <selection activeCell="F68" sqref="F68"/>
    </sheetView>
  </sheetViews>
  <sheetFormatPr defaultRowHeight="15" x14ac:dyDescent="0.25"/>
  <cols>
    <col min="1" max="1" width="10.5703125" style="421" bestFit="1" customWidth="1"/>
    <col min="2" max="2" width="58" customWidth="1"/>
    <col min="3" max="3" width="13.28515625" bestFit="1" customWidth="1"/>
    <col min="4" max="4" width="11.5703125" bestFit="1" customWidth="1"/>
    <col min="5" max="5" width="19.5703125" style="106" bestFit="1" customWidth="1"/>
    <col min="6" max="6" width="23.85546875" style="107" bestFit="1" customWidth="1"/>
    <col min="7" max="7" width="49" bestFit="1" customWidth="1"/>
  </cols>
  <sheetData>
    <row r="1" spans="1:7" x14ac:dyDescent="0.25">
      <c r="B1" t="s">
        <v>2476</v>
      </c>
    </row>
    <row r="2" spans="1:7" x14ac:dyDescent="0.25">
      <c r="A2" s="596" t="s">
        <v>1958</v>
      </c>
      <c r="B2" s="211" t="s">
        <v>2064</v>
      </c>
      <c r="C2" s="211" t="s">
        <v>2063</v>
      </c>
      <c r="D2" s="211" t="s">
        <v>2062</v>
      </c>
      <c r="E2" s="212"/>
      <c r="F2" s="212" t="s">
        <v>2061</v>
      </c>
      <c r="G2" s="211" t="s">
        <v>2070</v>
      </c>
    </row>
    <row r="3" spans="1:7" x14ac:dyDescent="0.25">
      <c r="A3" s="668"/>
      <c r="E3" s="731"/>
    </row>
    <row r="4" spans="1:7" x14ac:dyDescent="0.25">
      <c r="A4" s="762" t="s">
        <v>2723</v>
      </c>
      <c r="B4" t="s">
        <v>7866</v>
      </c>
      <c r="C4" t="s">
        <v>2710</v>
      </c>
      <c r="D4" t="b">
        <f>IF(AND(E4&lt;&gt;0,E4&lt;&gt;1,E4&lt;&gt;"",F4=""),TRUE,FALSE)</f>
        <v>0</v>
      </c>
      <c r="E4" s="222">
        <f>SALES!F15</f>
        <v>0</v>
      </c>
      <c r="F4" s="107" t="str">
        <f>AQ_EST!B11</f>
        <v/>
      </c>
      <c r="G4" t="s">
        <v>7867</v>
      </c>
    </row>
    <row r="5" spans="1:7" x14ac:dyDescent="0.25">
      <c r="A5" s="762" t="s">
        <v>2443</v>
      </c>
      <c r="B5" t="s">
        <v>7820</v>
      </c>
      <c r="C5" t="s">
        <v>7822</v>
      </c>
      <c r="D5" t="b">
        <f ca="1">IF(TODAY()&gt;E5,TRUE,FALSE)</f>
        <v>0</v>
      </c>
      <c r="E5" s="731">
        <f ca="1">F7+7</f>
        <v>43404</v>
      </c>
      <c r="G5" t="s">
        <v>7821</v>
      </c>
    </row>
    <row r="6" spans="1:7" x14ac:dyDescent="0.25">
      <c r="A6" s="421" t="s">
        <v>2443</v>
      </c>
      <c r="B6" t="s">
        <v>2047</v>
      </c>
      <c r="C6" t="s">
        <v>2059</v>
      </c>
      <c r="D6" t="b">
        <f>IF(OR(F6="",F6=0),TRUE,FALSE)</f>
        <v>1</v>
      </c>
      <c r="E6" s="219">
        <f>SALES!C9</f>
        <v>0</v>
      </c>
      <c r="F6" s="141">
        <f>E6</f>
        <v>0</v>
      </c>
      <c r="G6" t="s">
        <v>2071</v>
      </c>
    </row>
    <row r="7" spans="1:7" x14ac:dyDescent="0.25">
      <c r="A7" s="421" t="s">
        <v>2443</v>
      </c>
      <c r="B7" t="s">
        <v>2060</v>
      </c>
      <c r="C7" t="s">
        <v>2059</v>
      </c>
      <c r="D7" t="b">
        <f ca="1">IF(E7&lt;F7,TRUE,FALSE)</f>
        <v>1</v>
      </c>
      <c r="E7" s="219">
        <f>E6</f>
        <v>0</v>
      </c>
      <c r="F7" s="141">
        <f ca="1">TODAY()+21</f>
        <v>43397</v>
      </c>
      <c r="G7" t="str">
        <f ca="1">"Select start date after "&amp;IF(DAY(F7)&lt;10,"0"&amp;DAY(F7),DAY(F7))&amp;"/"&amp;IF(MONTH(F7)&lt;10,"0"&amp;MONTH(F7),MONTH(F7))&amp;"/"&amp;YEAR(F7)</f>
        <v>Select start date after 24/10/2018</v>
      </c>
    </row>
    <row r="8" spans="1:7" x14ac:dyDescent="0.25">
      <c r="A8" s="421" t="s">
        <v>2443</v>
      </c>
      <c r="B8" t="s">
        <v>2065</v>
      </c>
      <c r="C8" t="s">
        <v>2059</v>
      </c>
      <c r="D8" t="b">
        <f>IF(E8&gt;F8,TRUE,FALSE)</f>
        <v>0</v>
      </c>
      <c r="E8" s="219">
        <f>E6</f>
        <v>0</v>
      </c>
      <c r="F8" s="860">
        <f>DATE(YEAR(COG!B4),MONTH(COG!B4)+12,DAY(COG!B4))</f>
        <v>43740</v>
      </c>
      <c r="G8" t="str">
        <f>"Select start date before "&amp;IF(DAY(F8)&lt;10,"0"&amp;DAY(F8),DAY(F8))&amp;"/"&amp;IF(MONTH(F8)&lt;10,"0"&amp;MONTH(F8),MONTH(F8))&amp;"/"&amp;IF(YEAR(F8)&lt;10,"0"&amp;YEAR(F8),YEAR(F8))</f>
        <v>Select start date before 02/10/2019</v>
      </c>
    </row>
    <row r="9" spans="1:7" x14ac:dyDescent="0.25">
      <c r="A9" s="421" t="s">
        <v>2443</v>
      </c>
      <c r="B9" t="s">
        <v>2771</v>
      </c>
      <c r="C9" t="s">
        <v>2059</v>
      </c>
      <c r="D9" t="b">
        <f>IF(OR(ISERROR(F9),F9="",F9=0),TRUE,FALSE)</f>
        <v>1</v>
      </c>
      <c r="E9" s="219">
        <f>SALES!D9</f>
        <v>0</v>
      </c>
      <c r="F9" s="141">
        <f>E9</f>
        <v>0</v>
      </c>
      <c r="G9" t="s">
        <v>2707</v>
      </c>
    </row>
    <row r="10" spans="1:7" x14ac:dyDescent="0.25">
      <c r="A10" s="628" t="s">
        <v>2443</v>
      </c>
      <c r="B10" t="s">
        <v>7868</v>
      </c>
      <c r="C10" t="s">
        <v>2059</v>
      </c>
      <c r="D10" t="b">
        <f ca="1">IF(E9&gt;E10,TRUE,FALSE)</f>
        <v>0</v>
      </c>
      <c r="E10" s="861">
        <f ca="1">DATE(YEAR(F65),MONTH(F65)+72,DAY(1))-1</f>
        <v>45565</v>
      </c>
      <c r="F10" s="141"/>
      <c r="G10" t="str">
        <f ca="1">"Select end date before "&amp;IF(DAY(E10)&lt;10,"0"&amp;DAY(E10),DAY(E10))&amp;"/"&amp;IF(MONTH(E10)&lt;10,"0"&amp;MONTH(E10),MONTH(E10))&amp;"/"&amp;IF(YEAR(E10)&lt;10,"0"&amp;YEAR(E10),YEAR(E10))</f>
        <v>Select end date before 30/09/2024</v>
      </c>
    </row>
    <row r="11" spans="1:7" x14ac:dyDescent="0.25">
      <c r="A11" s="790" t="s">
        <v>2443</v>
      </c>
      <c r="B11" t="s">
        <v>7888</v>
      </c>
      <c r="C11" t="s">
        <v>2059</v>
      </c>
      <c r="D11" t="b">
        <f>IF(E11&lt;365,TRUE,FALSE)</f>
        <v>1</v>
      </c>
      <c r="E11" s="802">
        <f>E9-E6+1</f>
        <v>1</v>
      </c>
      <c r="F11" s="141">
        <f>DATE(YEAR(E6)+1,MONTH(E6),DAY(E6))-1</f>
        <v>365</v>
      </c>
      <c r="G11" t="str">
        <f>"Contract end must be after "&amp;IF(DAY(F11)&lt;10,"0"&amp;DAY(F11),DAY(F11))&amp;"/"&amp;IF(MONTH(F11)&lt;10,"0"&amp;MONTH(F11),MONTH(F11))&amp;"/"&amp;IF(YEAR(F11)&lt;10,"0"&amp;YEAR(F11),YEAR(F11))</f>
        <v>Contract end must be after 30/12/1900</v>
      </c>
    </row>
    <row r="12" spans="1:7" x14ac:dyDescent="0.25">
      <c r="A12" s="790" t="s">
        <v>2443</v>
      </c>
      <c r="B12" t="s">
        <v>7890</v>
      </c>
      <c r="C12" t="s">
        <v>2059</v>
      </c>
      <c r="D12" t="b">
        <f>IF(E9&gt;F12,TRUE,FALSE)</f>
        <v>0</v>
      </c>
      <c r="E12" s="802">
        <f ca="1">E10-E7+1</f>
        <v>45566</v>
      </c>
      <c r="F12" s="141">
        <f>DATE(YEAR(E7)+5,MONTH(E7),DAY(E7))-1</f>
        <v>1826</v>
      </c>
      <c r="G12" t="str">
        <f>"Contract end must be before "&amp;IF(DAY(F12)&lt;10,"0"&amp;DAY(F12),DAY(F12))&amp;"/"&amp;IF(MONTH(F12)&lt;10,"0"&amp;MONTH(F12),MONTH(F12))&amp;"/"&amp;IF(YEAR(F12)&lt;10,"0"&amp;YEAR(F12),YEAR(F12))</f>
        <v>Contract end must be before 30/12/1904</v>
      </c>
    </row>
    <row r="13" spans="1:7" x14ac:dyDescent="0.25">
      <c r="A13" s="421" t="s">
        <v>2443</v>
      </c>
      <c r="B13" t="s">
        <v>2708</v>
      </c>
      <c r="C13" t="s">
        <v>2066</v>
      </c>
      <c r="D13" t="b">
        <f>IF(F13=0,TRUE,FALSE)</f>
        <v>0</v>
      </c>
      <c r="E13" s="106" t="str">
        <f>Manual!B32</f>
        <v/>
      </c>
      <c r="F13" s="107" t="str">
        <f>E13</f>
        <v/>
      </c>
      <c r="G13" t="s">
        <v>2072</v>
      </c>
    </row>
    <row r="14" spans="1:7" x14ac:dyDescent="0.25">
      <c r="A14" s="421" t="s">
        <v>2443</v>
      </c>
      <c r="B14" t="s">
        <v>2067</v>
      </c>
      <c r="C14" t="s">
        <v>2066</v>
      </c>
      <c r="D14" t="b">
        <f>IF(ISERROR(HLOOKUP(F14,OTHER!C45:O45,1,FALSE)),TRUE,FALSE)</f>
        <v>1</v>
      </c>
      <c r="E14" s="106" t="str">
        <f>E13</f>
        <v/>
      </c>
      <c r="F14" s="107" t="str">
        <f>Manual!B32</f>
        <v/>
      </c>
      <c r="G14" t="s">
        <v>2073</v>
      </c>
    </row>
    <row r="15" spans="1:7" x14ac:dyDescent="0.25">
      <c r="A15" s="421" t="s">
        <v>2443</v>
      </c>
      <c r="B15" t="s">
        <v>2488</v>
      </c>
      <c r="C15" t="s">
        <v>1946</v>
      </c>
      <c r="D15" t="b">
        <f>IF(OR(E15=0,E15=""),TRUE,FALSE)</f>
        <v>1</v>
      </c>
      <c r="E15" s="514">
        <f>SALES!G9</f>
        <v>0</v>
      </c>
      <c r="G15" t="s">
        <v>2489</v>
      </c>
    </row>
    <row r="16" spans="1:7" x14ac:dyDescent="0.25">
      <c r="A16" s="421" t="s">
        <v>2443</v>
      </c>
      <c r="B16" t="s">
        <v>2068</v>
      </c>
      <c r="C16" t="s">
        <v>1946</v>
      </c>
      <c r="D16" t="b">
        <f>IF(Manual!B35&lt;RULES!F16,TRUE,FALSE)</f>
        <v>1</v>
      </c>
      <c r="E16" s="106">
        <f>E15</f>
        <v>0</v>
      </c>
      <c r="F16" s="107">
        <v>5000</v>
      </c>
      <c r="G16" t="s">
        <v>7943</v>
      </c>
    </row>
    <row r="17" spans="1:7" x14ac:dyDescent="0.25">
      <c r="A17" s="421" t="s">
        <v>2443</v>
      </c>
      <c r="B17" t="s">
        <v>2069</v>
      </c>
      <c r="C17" t="s">
        <v>1946</v>
      </c>
      <c r="D17" s="169" t="b">
        <f>IF(E17&gt;F17,TRUE,FALSE)</f>
        <v>0</v>
      </c>
      <c r="E17" s="514">
        <f>SALES!G9</f>
        <v>0</v>
      </c>
      <c r="F17" s="195">
        <v>292999</v>
      </c>
      <c r="G17" t="str">
        <f>"AQ must be below "&amp;F17&amp;" kwh"</f>
        <v>AQ must be below 292999 kwh</v>
      </c>
    </row>
    <row r="18" spans="1:7" x14ac:dyDescent="0.25">
      <c r="A18" s="421" t="s">
        <v>2443</v>
      </c>
      <c r="B18" t="s">
        <v>2076</v>
      </c>
      <c r="C18" t="s">
        <v>1914</v>
      </c>
      <c r="D18" t="e">
        <f>IF(AND(D19=TRUE,E18&lt;10000),TRUE,FALSE)</f>
        <v>#VALUE!</v>
      </c>
      <c r="E18" s="514">
        <f>E15</f>
        <v>0</v>
      </c>
      <c r="F18" s="195"/>
      <c r="G18" t="s">
        <v>2731</v>
      </c>
    </row>
    <row r="19" spans="1:7" x14ac:dyDescent="0.25">
      <c r="A19" s="622" t="s">
        <v>2443</v>
      </c>
      <c r="B19" t="s">
        <v>2076</v>
      </c>
      <c r="C19" t="s">
        <v>1914</v>
      </c>
      <c r="D19" t="e">
        <f>IF(E19&gt;RULES!F19,TRUE,FALSE)</f>
        <v>#VALUE!</v>
      </c>
      <c r="E19" s="220" t="e">
        <f>MAX(PRICE!B16:D16,PRICE!B25)</f>
        <v>#VALUE!</v>
      </c>
      <c r="F19" s="107">
        <v>9</v>
      </c>
      <c r="G19" t="s">
        <v>2767</v>
      </c>
    </row>
    <row r="20" spans="1:7" x14ac:dyDescent="0.25">
      <c r="A20" s="668" t="s">
        <v>2443</v>
      </c>
      <c r="B20" t="s">
        <v>7851</v>
      </c>
      <c r="C20" t="s">
        <v>1903</v>
      </c>
      <c r="D20" t="b">
        <f>IF(E20&lt;0,TRUE,FALSE)</f>
        <v>0</v>
      </c>
      <c r="E20" s="220">
        <f>SALES!F20</f>
        <v>0</v>
      </c>
      <c r="G20" t="s">
        <v>7852</v>
      </c>
    </row>
    <row r="21" spans="1:7" x14ac:dyDescent="0.25">
      <c r="A21" s="668"/>
      <c r="B21" s="814" t="s">
        <v>7892</v>
      </c>
      <c r="C21" s="814" t="s">
        <v>1946</v>
      </c>
      <c r="D21" s="815" t="b">
        <f>IF(AND(Manual!B35&lt;RULES!F21,PRICE!$H$2=FALSE),TRUE,FALSE)</f>
        <v>1</v>
      </c>
      <c r="E21" s="816"/>
      <c r="F21" s="817">
        <v>3500</v>
      </c>
      <c r="G21" s="814" t="s">
        <v>7891</v>
      </c>
    </row>
    <row r="22" spans="1:7" x14ac:dyDescent="0.25">
      <c r="A22" s="803"/>
      <c r="D22" s="624"/>
      <c r="E22" s="220"/>
    </row>
    <row r="23" spans="1:7" x14ac:dyDescent="0.25">
      <c r="A23" s="668" t="s">
        <v>2441</v>
      </c>
      <c r="B23" t="s">
        <v>7827</v>
      </c>
      <c r="C23" t="s">
        <v>7829</v>
      </c>
      <c r="D23" t="b">
        <f>IF(AND(F23=TRUE,E23="NO"),TRUE,FALSE)</f>
        <v>0</v>
      </c>
      <c r="E23" s="220">
        <f>SALES!C26</f>
        <v>0</v>
      </c>
      <c r="F23" s="107">
        <f>F25</f>
        <v>0</v>
      </c>
      <c r="G23" t="s">
        <v>7828</v>
      </c>
    </row>
    <row r="24" spans="1:7" x14ac:dyDescent="0.25">
      <c r="A24" s="668" t="s">
        <v>2441</v>
      </c>
      <c r="B24" t="s">
        <v>7824</v>
      </c>
      <c r="C24" t="s">
        <v>7829</v>
      </c>
      <c r="D24" t="b">
        <f>IF(AND(F24=TRUE,ISERROR(E24)),TRUE,FALSE)</f>
        <v>0</v>
      </c>
      <c r="E24" s="220">
        <f>SURVEY!E6</f>
        <v>0</v>
      </c>
      <c r="F24" s="107">
        <f>SURVEY!E2</f>
        <v>0</v>
      </c>
      <c r="G24" t="s">
        <v>7823</v>
      </c>
    </row>
    <row r="25" spans="1:7" x14ac:dyDescent="0.25">
      <c r="A25" s="668" t="s">
        <v>2441</v>
      </c>
      <c r="B25" t="s">
        <v>7825</v>
      </c>
      <c r="C25" t="s">
        <v>7829</v>
      </c>
      <c r="D25" t="b">
        <f>IF(AND(E25=TRUE,F25=TRUE),TRUE,FALSE)</f>
        <v>0</v>
      </c>
      <c r="E25" s="220">
        <f>SURVEY!E4</f>
        <v>0</v>
      </c>
      <c r="F25" s="107">
        <f>F24</f>
        <v>0</v>
      </c>
      <c r="G25" t="s">
        <v>7826</v>
      </c>
    </row>
    <row r="28" spans="1:7" x14ac:dyDescent="0.25">
      <c r="A28" s="762" t="s">
        <v>2443</v>
      </c>
      <c r="B28" t="s">
        <v>7836</v>
      </c>
      <c r="C28" t="s">
        <v>7830</v>
      </c>
      <c r="D28" t="b">
        <f>IF(AND(E28=TRUE,F28=TRUE,SURVEY!E3=FALSE),TRUE,FALSE)</f>
        <v>0</v>
      </c>
      <c r="E28" s="220">
        <f>SURVEY!B2</f>
        <v>0</v>
      </c>
      <c r="F28" s="107">
        <f>SURVEY!E2</f>
        <v>0</v>
      </c>
      <c r="G28" t="s">
        <v>7837</v>
      </c>
    </row>
    <row r="29" spans="1:7" x14ac:dyDescent="0.25">
      <c r="A29" s="668" t="s">
        <v>2441</v>
      </c>
      <c r="B29" t="s">
        <v>7838</v>
      </c>
      <c r="C29" t="s">
        <v>7830</v>
      </c>
      <c r="D29" t="b">
        <f>IF(AND(E29=TRUE,F29="NO",SALES!L26="NO"),TRUE,FALSE)</f>
        <v>0</v>
      </c>
      <c r="E29" s="106">
        <f>SURVEY!E3</f>
        <v>0</v>
      </c>
      <c r="F29" s="732">
        <f>SALES!D26</f>
        <v>0</v>
      </c>
      <c r="G29" t="s">
        <v>7840</v>
      </c>
    </row>
    <row r="30" spans="1:7" x14ac:dyDescent="0.25">
      <c r="A30" s="668" t="s">
        <v>2441</v>
      </c>
      <c r="B30" t="s">
        <v>7838</v>
      </c>
      <c r="C30" t="s">
        <v>7830</v>
      </c>
      <c r="D30" t="b">
        <f>IF(AND(E30=TRUE,F30="NO"),TRUE,FALSE)</f>
        <v>0</v>
      </c>
      <c r="E30" s="106">
        <f>SURVEY!E3</f>
        <v>0</v>
      </c>
      <c r="F30" s="732">
        <f>SALES!D26</f>
        <v>0</v>
      </c>
      <c r="G30" t="s">
        <v>7839</v>
      </c>
    </row>
    <row r="31" spans="1:7" x14ac:dyDescent="0.25">
      <c r="A31" s="668" t="s">
        <v>2441</v>
      </c>
      <c r="B31" t="s">
        <v>7832</v>
      </c>
      <c r="C31" t="s">
        <v>7830</v>
      </c>
      <c r="D31" t="b">
        <f>IF(AND(F31=TRUE,E31=FALSE),TRUE,FALSE)</f>
        <v>0</v>
      </c>
      <c r="E31" s="106" t="b">
        <f>IF(AND(SALES!C27=SALES!K27,SALES!F27=SALES!M27),TRUE,FALSE)</f>
        <v>1</v>
      </c>
      <c r="F31" s="107">
        <f>SURVEY!E3</f>
        <v>0</v>
      </c>
      <c r="G31" t="s">
        <v>7831</v>
      </c>
    </row>
    <row r="32" spans="1:7" x14ac:dyDescent="0.25">
      <c r="A32" s="668" t="s">
        <v>2441</v>
      </c>
      <c r="B32" t="s">
        <v>7833</v>
      </c>
      <c r="C32" t="s">
        <v>7830</v>
      </c>
      <c r="D32" t="b">
        <f>IF(F32=TRUE,TRUE)</f>
        <v>0</v>
      </c>
      <c r="F32" s="107">
        <f>F31</f>
        <v>0</v>
      </c>
      <c r="G32" t="s">
        <v>7834</v>
      </c>
    </row>
    <row r="33" spans="1:7" x14ac:dyDescent="0.25">
      <c r="A33" s="668"/>
    </row>
    <row r="35" spans="1:7" x14ac:dyDescent="0.25">
      <c r="A35" s="421" t="s">
        <v>2723</v>
      </c>
      <c r="B35" t="s">
        <v>2712</v>
      </c>
      <c r="C35" t="s">
        <v>2710</v>
      </c>
      <c r="D35" t="b">
        <f ca="1">IF(E35&gt;F35,TRUE,FALSE)</f>
        <v>0</v>
      </c>
      <c r="E35" s="219">
        <f>SALES!F13</f>
        <v>0</v>
      </c>
      <c r="F35" s="141">
        <f ca="1">TODAY()</f>
        <v>43376</v>
      </c>
      <c r="G35" t="s">
        <v>2711</v>
      </c>
    </row>
    <row r="36" spans="1:7" x14ac:dyDescent="0.25">
      <c r="A36" s="421" t="s">
        <v>2723</v>
      </c>
      <c r="B36" t="s">
        <v>2713</v>
      </c>
      <c r="C36" t="s">
        <v>2710</v>
      </c>
      <c r="D36" t="b">
        <f ca="1">IF(E36&gt;F36,TRUE,FALSE)</f>
        <v>0</v>
      </c>
      <c r="E36" s="219">
        <f>SALES!F14</f>
        <v>0</v>
      </c>
      <c r="F36" s="141">
        <f ca="1">TODAY()</f>
        <v>43376</v>
      </c>
      <c r="G36" t="s">
        <v>2711</v>
      </c>
    </row>
    <row r="37" spans="1:7" x14ac:dyDescent="0.25">
      <c r="A37" s="421" t="s">
        <v>2723</v>
      </c>
      <c r="B37" t="s">
        <v>2715</v>
      </c>
      <c r="C37" t="s">
        <v>2710</v>
      </c>
      <c r="D37" t="b">
        <f>IF(F37&lt;E37,TRUE,FALSE)</f>
        <v>0</v>
      </c>
      <c r="E37" s="219">
        <f>E35</f>
        <v>0</v>
      </c>
      <c r="F37" s="141">
        <f>E36</f>
        <v>0</v>
      </c>
      <c r="G37" t="s">
        <v>2729</v>
      </c>
    </row>
    <row r="38" spans="1:7" x14ac:dyDescent="0.25">
      <c r="A38" s="421" t="s">
        <v>2723</v>
      </c>
      <c r="B38" t="s">
        <v>2724</v>
      </c>
      <c r="C38" t="s">
        <v>2710</v>
      </c>
      <c r="D38" s="167" t="b">
        <f>IF(AND((E36-E37)&lt;28,(E36-E37)&gt;0),TRUE,FALSE)</f>
        <v>0</v>
      </c>
      <c r="E38" s="106">
        <f>DAY(E37)</f>
        <v>0</v>
      </c>
      <c r="F38" s="107">
        <f>DAY(F37)</f>
        <v>0</v>
      </c>
      <c r="G38" t="s">
        <v>2714</v>
      </c>
    </row>
    <row r="39" spans="1:7" x14ac:dyDescent="0.25">
      <c r="A39" s="421" t="s">
        <v>2723</v>
      </c>
      <c r="B39" t="s">
        <v>2737</v>
      </c>
      <c r="C39" t="s">
        <v>2710</v>
      </c>
      <c r="D39" s="167" t="b">
        <f>IF((E36-E37)&gt;365,TRUE,FALSE)</f>
        <v>0</v>
      </c>
      <c r="G39" t="s">
        <v>2738</v>
      </c>
    </row>
    <row r="40" spans="1:7" x14ac:dyDescent="0.25">
      <c r="A40" s="614" t="s">
        <v>2723</v>
      </c>
      <c r="B40" t="s">
        <v>2716</v>
      </c>
      <c r="C40" t="s">
        <v>2710</v>
      </c>
      <c r="D40" t="b">
        <f ca="1">IF(E40&lt;0,TRUE,FALSE())</f>
        <v>0</v>
      </c>
      <c r="E40" s="514" t="str">
        <f ca="1">AQ_EST!B13</f>
        <v/>
      </c>
      <c r="G40" t="s">
        <v>2717</v>
      </c>
    </row>
    <row r="41" spans="1:7" x14ac:dyDescent="0.25">
      <c r="A41" s="622" t="s">
        <v>2723</v>
      </c>
      <c r="B41" t="s">
        <v>2736</v>
      </c>
      <c r="C41" t="s">
        <v>2710</v>
      </c>
      <c r="D41" t="b">
        <f ca="1">IF(E41&gt;1000000,TRUE,FALSE)</f>
        <v>0</v>
      </c>
      <c r="E41" s="514">
        <f ca="1">IF(E40="",0,E40)</f>
        <v>0</v>
      </c>
      <c r="G41" t="s">
        <v>2718</v>
      </c>
    </row>
    <row r="42" spans="1:7" x14ac:dyDescent="0.25">
      <c r="A42" s="607" t="s">
        <v>2642</v>
      </c>
      <c r="B42" t="s">
        <v>7855</v>
      </c>
      <c r="C42" t="s">
        <v>1903</v>
      </c>
      <c r="D42" t="b">
        <f>IF(E42=0,TRUE,FALSE)</f>
        <v>1</v>
      </c>
      <c r="E42" s="222">
        <f>SALES!F20</f>
        <v>0</v>
      </c>
      <c r="F42" s="207"/>
      <c r="G42" t="s">
        <v>2451</v>
      </c>
    </row>
    <row r="43" spans="1:7" x14ac:dyDescent="0.25">
      <c r="A43" s="622" t="s">
        <v>2642</v>
      </c>
      <c r="E43" s="220"/>
    </row>
    <row r="46" spans="1:7" x14ac:dyDescent="0.25">
      <c r="F46"/>
    </row>
    <row r="47" spans="1:7" x14ac:dyDescent="0.25">
      <c r="B47" t="s">
        <v>2475</v>
      </c>
    </row>
    <row r="48" spans="1:7" x14ac:dyDescent="0.25">
      <c r="A48" s="596" t="s">
        <v>1958</v>
      </c>
      <c r="B48" s="211" t="s">
        <v>2064</v>
      </c>
      <c r="C48" s="211" t="s">
        <v>2063</v>
      </c>
      <c r="D48" s="211" t="s">
        <v>2062</v>
      </c>
      <c r="E48" s="212"/>
      <c r="F48" s="212" t="s">
        <v>2061</v>
      </c>
      <c r="G48" s="211" t="s">
        <v>2070</v>
      </c>
    </row>
    <row r="49" spans="1:7" x14ac:dyDescent="0.25">
      <c r="A49" s="668" t="s">
        <v>2443</v>
      </c>
      <c r="B49" t="s">
        <v>7820</v>
      </c>
      <c r="C49" t="s">
        <v>7822</v>
      </c>
      <c r="D49" t="b">
        <f ca="1">IF(TODAY()&gt;E49,TRUE,FALSE)</f>
        <v>0</v>
      </c>
      <c r="E49" s="731">
        <f ca="1">TODAY()+14</f>
        <v>43390</v>
      </c>
      <c r="G49" t="s">
        <v>7821</v>
      </c>
    </row>
    <row r="50" spans="1:7" x14ac:dyDescent="0.25">
      <c r="A50" s="601" t="s">
        <v>2443</v>
      </c>
      <c r="B50" t="s">
        <v>2477</v>
      </c>
      <c r="C50" t="s">
        <v>1901</v>
      </c>
      <c r="D50" t="b">
        <f>IF(E50="",TRUE,FALSE)</f>
        <v>1</v>
      </c>
      <c r="E50" s="219" t="str">
        <f>IF(SALES!L8=0,"",PB!L10)</f>
        <v/>
      </c>
      <c r="G50" t="s">
        <v>7856</v>
      </c>
    </row>
    <row r="51" spans="1:7" x14ac:dyDescent="0.25">
      <c r="A51" s="668" t="s">
        <v>2443</v>
      </c>
      <c r="B51" t="s">
        <v>7869</v>
      </c>
      <c r="C51" t="s">
        <v>1901</v>
      </c>
      <c r="D51" t="b">
        <f>IF(AND(LEFT(SALES!L8,1)="0",OR(RIGHT(SALES!L8,1)="3",RIGHT(SALES!L8,1)="4",RIGHT(SALES!L8,1)="5",RIGHT(SALES!L8,1)="6",RIGHT(SALES!L8,1)="7",RIGHT(SALES!L8,1)="8")),FALSE,TRUE)</f>
        <v>1</v>
      </c>
      <c r="E51" s="219"/>
      <c r="G51" t="s">
        <v>7816</v>
      </c>
    </row>
    <row r="52" spans="1:7" x14ac:dyDescent="0.25">
      <c r="A52" s="601" t="s">
        <v>2443</v>
      </c>
      <c r="B52" t="s">
        <v>7859</v>
      </c>
      <c r="C52" t="s">
        <v>2084</v>
      </c>
      <c r="D52" t="e">
        <f>IF(E52="",TRUE,FALSE)</f>
        <v>#N/A</v>
      </c>
      <c r="E52" s="219" t="e">
        <f>IF(PB!L9=0,"",PB!L9)</f>
        <v>#N/A</v>
      </c>
      <c r="G52" t="s">
        <v>7861</v>
      </c>
    </row>
    <row r="53" spans="1:7" x14ac:dyDescent="0.25">
      <c r="A53" s="668" t="s">
        <v>2443</v>
      </c>
      <c r="B53" t="s">
        <v>7860</v>
      </c>
      <c r="C53" t="s">
        <v>2084</v>
      </c>
      <c r="D53" s="668" t="b">
        <f>IF(ISERROR(E53),TRUE,FALSE)</f>
        <v>1</v>
      </c>
      <c r="E53" s="219" t="e">
        <f>IF(PB!L9=0,"",PB!L9)</f>
        <v>#N/A</v>
      </c>
      <c r="G53" t="s">
        <v>7862</v>
      </c>
    </row>
    <row r="56" spans="1:7" x14ac:dyDescent="0.25">
      <c r="A56" s="601" t="s">
        <v>2443</v>
      </c>
      <c r="B56" t="s">
        <v>2719</v>
      </c>
      <c r="C56" t="s">
        <v>2428</v>
      </c>
      <c r="D56" t="b">
        <f>IF(OR(E56=0,E56="",ISERROR(E56)),TRUE,FALSE)</f>
        <v>1</v>
      </c>
      <c r="E56" s="219">
        <f>PB!L12</f>
        <v>0</v>
      </c>
      <c r="G56" t="s">
        <v>7857</v>
      </c>
    </row>
    <row r="57" spans="1:7" x14ac:dyDescent="0.25">
      <c r="A57" s="601" t="s">
        <v>2443</v>
      </c>
      <c r="B57" t="s">
        <v>7815</v>
      </c>
      <c r="C57" t="s">
        <v>2428</v>
      </c>
      <c r="D57" t="b">
        <f>IF(ISERROR(E57),TRUE,FALSE)</f>
        <v>1</v>
      </c>
      <c r="E57" s="106" t="e">
        <f>MATCH(SALES!K12,Ref!AF5:AF17,0)</f>
        <v>#N/A</v>
      </c>
      <c r="G57" t="s">
        <v>7817</v>
      </c>
    </row>
    <row r="58" spans="1:7" x14ac:dyDescent="0.25">
      <c r="A58" s="601" t="s">
        <v>2443</v>
      </c>
      <c r="B58" t="s">
        <v>2483</v>
      </c>
      <c r="C58" t="s">
        <v>2086</v>
      </c>
      <c r="D58" t="e">
        <f ca="1">IF(AND(OR(E58="Select Meter Configuration",E58=0,E58="",ISERROR(E58)),Ref!Q5&lt;&gt;""),TRUE,FALSE)</f>
        <v>#N/A</v>
      </c>
      <c r="E58" s="106">
        <f>SALES!K12</f>
        <v>0</v>
      </c>
      <c r="G58" t="s">
        <v>2485</v>
      </c>
    </row>
    <row r="59" spans="1:7" x14ac:dyDescent="0.25">
      <c r="A59" s="668" t="s">
        <v>2443</v>
      </c>
      <c r="B59" t="s">
        <v>7818</v>
      </c>
      <c r="C59" t="s">
        <v>2086</v>
      </c>
      <c r="D59" t="e">
        <f>IF(LEFT(F59,7)=PB!L9&amp;" "&amp;PB!L10,FALSE,TRUE)</f>
        <v>#N/A</v>
      </c>
      <c r="E59" s="106">
        <f>SALES!K12</f>
        <v>0</v>
      </c>
      <c r="F59" s="107" t="str">
        <f>LEFT(E59,10)</f>
        <v>0</v>
      </c>
      <c r="G59" t="s">
        <v>7819</v>
      </c>
    </row>
    <row r="60" spans="1:7" x14ac:dyDescent="0.25">
      <c r="A60" s="601" t="s">
        <v>2443</v>
      </c>
      <c r="B60" t="s">
        <v>2478</v>
      </c>
      <c r="C60" t="s">
        <v>2085</v>
      </c>
      <c r="E60" s="106" t="str">
        <f>IF(PB!L11=0,"",PB!L11)</f>
        <v/>
      </c>
      <c r="G60" t="s">
        <v>2480</v>
      </c>
    </row>
    <row r="61" spans="1:7" x14ac:dyDescent="0.25">
      <c r="A61" s="601" t="s">
        <v>2443</v>
      </c>
      <c r="B61" t="s">
        <v>2479</v>
      </c>
      <c r="C61" t="s">
        <v>2085</v>
      </c>
      <c r="E61" s="106" t="e">
        <f>VLOOKUP(E52&amp;E50&amp;E60,LOOKUPS!$B$3:$B$240,1,FALSE)</f>
        <v>#N/A</v>
      </c>
      <c r="G61" t="s">
        <v>2481</v>
      </c>
    </row>
    <row r="62" spans="1:7" x14ac:dyDescent="0.25">
      <c r="A62" s="601" t="s">
        <v>2443</v>
      </c>
      <c r="B62" t="s">
        <v>2730</v>
      </c>
      <c r="C62" t="s">
        <v>2086</v>
      </c>
      <c r="D62" t="b">
        <f>IF(AND(ISERROR(E62),ISERROR(F62)),TRUE,FALSE)</f>
        <v>0</v>
      </c>
      <c r="E62" s="106" t="e">
        <f>VLOOKUP((E52&amp;" "&amp;E50&amp;" "&amp;E60&amp;" "&amp;E58),LOOKUPS!$H$3:$H$500,1,FALSE)</f>
        <v>#N/A</v>
      </c>
      <c r="F62" s="107">
        <f>VLOOKUP(PB!L16,LOOKUPS!$H$3:$H$500,1,FALSE)</f>
        <v>0</v>
      </c>
      <c r="G62" t="s">
        <v>2484</v>
      </c>
    </row>
    <row r="63" spans="1:7" x14ac:dyDescent="0.25">
      <c r="A63" s="668" t="s">
        <v>2443</v>
      </c>
      <c r="B63" t="s">
        <v>7851</v>
      </c>
      <c r="C63" t="s">
        <v>1903</v>
      </c>
      <c r="D63" t="b">
        <f>IF(E63&lt;0,TRUE,FALSE)</f>
        <v>0</v>
      </c>
      <c r="E63" s="220">
        <f>SALES!M21</f>
        <v>0</v>
      </c>
      <c r="G63" t="s">
        <v>7852</v>
      </c>
    </row>
    <row r="64" spans="1:7" x14ac:dyDescent="0.25">
      <c r="A64" s="601" t="s">
        <v>2443</v>
      </c>
      <c r="B64" t="s">
        <v>2047</v>
      </c>
      <c r="C64" t="s">
        <v>2059</v>
      </c>
      <c r="D64" t="b">
        <f>IF(OR(E64="",E64=0),TRUE,FALSE)</f>
        <v>1</v>
      </c>
      <c r="E64" s="219">
        <f>SALES!M12</f>
        <v>0</v>
      </c>
      <c r="F64" s="141"/>
      <c r="G64" t="s">
        <v>2071</v>
      </c>
    </row>
    <row r="65" spans="1:7" x14ac:dyDescent="0.25">
      <c r="A65" s="601" t="s">
        <v>2443</v>
      </c>
      <c r="B65" t="s">
        <v>2060</v>
      </c>
      <c r="C65" t="s">
        <v>2059</v>
      </c>
      <c r="D65" t="b">
        <f ca="1">IF(E65&lt;F65,TRUE,FALSE)</f>
        <v>1</v>
      </c>
      <c r="E65" s="219">
        <f>E64</f>
        <v>0</v>
      </c>
      <c r="F65" s="141">
        <f ca="1">F7</f>
        <v>43397</v>
      </c>
      <c r="G65" t="str">
        <f ca="1">"Select start date after "&amp;IF(DAY(F7)&lt;10,"0"&amp;DAY(F7),DAY(F7))&amp;"/"&amp;IF(MONTH(F7)&lt;10,"0"&amp;MONTH(F7),MONTH(F7))&amp;"/"&amp;YEAR(F7)</f>
        <v>Select start date after 24/10/2018</v>
      </c>
    </row>
    <row r="66" spans="1:7" x14ac:dyDescent="0.25">
      <c r="A66" s="601" t="s">
        <v>2443</v>
      </c>
      <c r="B66" t="s">
        <v>2065</v>
      </c>
      <c r="C66" t="s">
        <v>2059</v>
      </c>
      <c r="D66" t="b">
        <f>IF(E66&gt;F66,TRUE,FALSE)</f>
        <v>0</v>
      </c>
      <c r="E66" s="219">
        <f>E64</f>
        <v>0</v>
      </c>
      <c r="F66" s="860">
        <f>DATE(YEAR(COG!B4),MONTH(COG!B4)+12,DAY(COG!B4))</f>
        <v>43740</v>
      </c>
      <c r="G66" t="str">
        <f>"Select start date before "&amp;IF(DAY(F66)&lt;10,"0"&amp;DAY(F66),DAY(F66))&amp;"/"&amp;IF(MONTH(F66)&lt;10,"0"&amp;MONTH(F66),MONTH(F66))&amp;"/"&amp;IF(YEAR(F66)&lt;10,"0"&amp;YEAR(F66),YEAR(F66))</f>
        <v>Select start date before 02/10/2019</v>
      </c>
    </row>
    <row r="67" spans="1:7" x14ac:dyDescent="0.25">
      <c r="A67" s="789" t="s">
        <v>2443</v>
      </c>
      <c r="B67" t="s">
        <v>7877</v>
      </c>
      <c r="C67" t="s">
        <v>7875</v>
      </c>
      <c r="D67" t="b">
        <f>IF(E67=0,TRUE,FALSE)</f>
        <v>1</v>
      </c>
      <c r="E67" s="219">
        <f>SALES!N12</f>
        <v>0</v>
      </c>
      <c r="F67" s="786"/>
      <c r="G67" t="s">
        <v>7876</v>
      </c>
    </row>
    <row r="68" spans="1:7" x14ac:dyDescent="0.25">
      <c r="A68" s="614" t="s">
        <v>2443</v>
      </c>
      <c r="B68" t="s">
        <v>2746</v>
      </c>
      <c r="C68" t="s">
        <v>2059</v>
      </c>
      <c r="D68" t="b">
        <f ca="1">IF(E68&gt;F68,TRUE,FALSE)</f>
        <v>0</v>
      </c>
      <c r="E68" s="731">
        <f>SALES!N12</f>
        <v>0</v>
      </c>
      <c r="F68" s="862">
        <f ca="1">DATE(YEAR(F65),MONTH(F65)+66,DAY(1))-1</f>
        <v>45382</v>
      </c>
      <c r="G68" t="str">
        <f ca="1">"Select end date before "&amp;IF(DAY(F68)&lt;10,"0"&amp;DAY(F68),DAY(F68))&amp;"/"&amp;IF(MONTH(F68)&lt;10,"0"&amp;MONTH(F68),MONTH(F68))&amp;"/"&amp;IF(YEAR(F68)&lt;10,"0"&amp;YEAR(F68),YEAR(F68))</f>
        <v>Select end date before 31/03/2024</v>
      </c>
    </row>
    <row r="69" spans="1:7" x14ac:dyDescent="0.25">
      <c r="A69" s="614" t="s">
        <v>2443</v>
      </c>
      <c r="B69" t="s">
        <v>2748</v>
      </c>
      <c r="C69" t="s">
        <v>2059</v>
      </c>
      <c r="D69" t="b">
        <f>IF(F70&lt;=0,TRUE,FALSE)</f>
        <v>0</v>
      </c>
      <c r="E69" s="221"/>
      <c r="F69" s="207"/>
      <c r="G69" t="s">
        <v>2749</v>
      </c>
    </row>
    <row r="70" spans="1:7" x14ac:dyDescent="0.25">
      <c r="A70" s="614" t="s">
        <v>2443</v>
      </c>
      <c r="B70" t="s">
        <v>2747</v>
      </c>
      <c r="C70" t="s">
        <v>2059</v>
      </c>
      <c r="D70" t="b">
        <f>IF(F70&lt;365,TRUE,FALSE)</f>
        <v>1</v>
      </c>
      <c r="E70" s="219">
        <f>DATE(YEAR(E64)+1,MONTH(E64),DAY(E64))-1</f>
        <v>365</v>
      </c>
      <c r="F70">
        <f>E67-E66+1</f>
        <v>1</v>
      </c>
      <c r="G70" t="str">
        <f>"Contract end must be after "&amp;IF(DAY(E70)&lt;10,"0"&amp;DAY(E70),DAY(E70))&amp;"/"&amp;IF(MONTH(E70)&lt;10,"0"&amp;MONTH(E70),MONTH(E70))&amp;"/"&amp;IF(YEAR(E70)&lt;10,"0"&amp;YEAR(E70),YEAR(E70))</f>
        <v>Contract end must be after 30/12/1900</v>
      </c>
    </row>
    <row r="71" spans="1:7" x14ac:dyDescent="0.25">
      <c r="A71" s="790" t="s">
        <v>2443</v>
      </c>
      <c r="B71" t="s">
        <v>7889</v>
      </c>
      <c r="C71" t="s">
        <v>2059</v>
      </c>
      <c r="D71" t="b">
        <f>IF(E67&gt;E71,TRUE,FALSE)</f>
        <v>0</v>
      </c>
      <c r="E71" s="219">
        <f>DATE(YEAR(E65)+5,MONTH(E65),DAY(E65))-1</f>
        <v>1826</v>
      </c>
      <c r="F71"/>
      <c r="G71" t="str">
        <f>"Contract end must be before "&amp;IF(DAY(E71)&lt;10,"0"&amp;DAY(E71),DAY(E71))&amp;"/"&amp;IF(MONTH(E71)&lt;10,"0"&amp;MONTH(E71),MONTH(E71))&amp;"/"&amp;IF(YEAR(E71)&lt;10,"0"&amp;YEAR(E71),YEAR(E71))</f>
        <v>Contract end must be before 30/12/1904</v>
      </c>
    </row>
    <row r="72" spans="1:7" x14ac:dyDescent="0.25">
      <c r="A72" s="601" t="s">
        <v>2443</v>
      </c>
      <c r="B72" t="s">
        <v>2727</v>
      </c>
      <c r="C72" t="s">
        <v>41</v>
      </c>
      <c r="D72" t="b">
        <f>IF(E72="No",TRUE,FALSE)</f>
        <v>0</v>
      </c>
      <c r="E72" s="571">
        <f>SALES!L12</f>
        <v>0</v>
      </c>
      <c r="G72" t="s">
        <v>2728</v>
      </c>
    </row>
    <row r="73" spans="1:7" x14ac:dyDescent="0.25">
      <c r="A73" s="601" t="s">
        <v>2443</v>
      </c>
      <c r="B73" t="s">
        <v>2076</v>
      </c>
      <c r="C73" t="s">
        <v>1903</v>
      </c>
      <c r="D73" t="e">
        <f ca="1">IF(F73&gt;E73,TRUE,FALSE)</f>
        <v>#DIV/0!</v>
      </c>
      <c r="E73" s="220">
        <v>20</v>
      </c>
      <c r="F73" s="167" t="e">
        <f ca="1">AVERAGE(PRICE!B47:B52)</f>
        <v>#DIV/0!</v>
      </c>
      <c r="G73" t="s">
        <v>2709</v>
      </c>
    </row>
    <row r="74" spans="1:7" x14ac:dyDescent="0.25">
      <c r="A74" s="995" t="s">
        <v>2443</v>
      </c>
      <c r="B74" t="s">
        <v>2488</v>
      </c>
      <c r="C74" t="s">
        <v>1946</v>
      </c>
      <c r="D74" t="b">
        <f>IF(OR(E74=0,E74=""),TRUE,FALSE)</f>
        <v>1</v>
      </c>
      <c r="E74" s="514">
        <f>SALES!L12</f>
        <v>0</v>
      </c>
      <c r="G74" t="s">
        <v>2489</v>
      </c>
    </row>
    <row r="75" spans="1:7" x14ac:dyDescent="0.25">
      <c r="A75" s="995" t="s">
        <v>2443</v>
      </c>
      <c r="B75" t="s">
        <v>2068</v>
      </c>
      <c r="C75" t="s">
        <v>1946</v>
      </c>
      <c r="D75" t="b">
        <f>IF(SALES!L12&lt;RULES!F75,TRUE,FALSE)</f>
        <v>1</v>
      </c>
      <c r="E75" s="514">
        <f>E74</f>
        <v>0</v>
      </c>
      <c r="F75" s="107">
        <v>5000</v>
      </c>
      <c r="G75" t="s">
        <v>7944</v>
      </c>
    </row>
    <row r="76" spans="1:7" x14ac:dyDescent="0.25">
      <c r="A76" s="1030" t="s">
        <v>2443</v>
      </c>
      <c r="B76" t="s">
        <v>2069</v>
      </c>
      <c r="C76" t="s">
        <v>1946</v>
      </c>
      <c r="D76" t="b">
        <f>IF(SALES!L12&gt;RULES!F76,TRUE,FALSE)</f>
        <v>0</v>
      </c>
      <c r="E76" s="514">
        <f>E74</f>
        <v>0</v>
      </c>
      <c r="F76" s="107">
        <v>292999</v>
      </c>
      <c r="G76" t="str">
        <f>"AQ must be below "&amp;F76&amp;" kwh"</f>
        <v>AQ must be below 292999 kwh</v>
      </c>
    </row>
    <row r="77" spans="1:7" x14ac:dyDescent="0.25">
      <c r="A77" s="668" t="s">
        <v>2441</v>
      </c>
      <c r="B77" t="s">
        <v>7841</v>
      </c>
      <c r="C77" t="s">
        <v>7835</v>
      </c>
      <c r="D77" t="b">
        <f>IF(AND(E77=TRUE,F77="NO"),TRUE,FALSE)</f>
        <v>0</v>
      </c>
      <c r="E77" s="220">
        <f>SURVEY!B2</f>
        <v>0</v>
      </c>
      <c r="F77" s="107">
        <f>SURVEY!I14</f>
        <v>0</v>
      </c>
      <c r="G77" t="s">
        <v>7842</v>
      </c>
    </row>
    <row r="78" spans="1:7" x14ac:dyDescent="0.25">
      <c r="A78" s="668" t="s">
        <v>2441</v>
      </c>
      <c r="B78" t="s">
        <v>7824</v>
      </c>
      <c r="C78" t="s">
        <v>7835</v>
      </c>
      <c r="D78" t="b">
        <f>IF(AND(E78=TRUE,ISERROR(F78)),TRUE,FALSE)</f>
        <v>0</v>
      </c>
      <c r="E78" s="220">
        <f>E77</f>
        <v>0</v>
      </c>
      <c r="F78" s="107">
        <f>SURVEY!B6</f>
        <v>0</v>
      </c>
      <c r="G78" t="s">
        <v>7823</v>
      </c>
    </row>
    <row r="79" spans="1:7" x14ac:dyDescent="0.25">
      <c r="A79" s="668" t="s">
        <v>2441</v>
      </c>
      <c r="B79" t="s">
        <v>7825</v>
      </c>
      <c r="C79" t="s">
        <v>7835</v>
      </c>
      <c r="D79" t="b">
        <f>IF(AND(E79=TRUE,F79=TRUE),TRUE,FALSE)</f>
        <v>0</v>
      </c>
      <c r="E79" s="220">
        <f>SURVEY!B51</f>
        <v>0</v>
      </c>
      <c r="F79" s="107">
        <f>F78</f>
        <v>0</v>
      </c>
      <c r="G79" t="s">
        <v>7826</v>
      </c>
    </row>
    <row r="80" spans="1:7" x14ac:dyDescent="0.25">
      <c r="A80" s="668"/>
      <c r="E80" s="220"/>
      <c r="F80" s="167"/>
    </row>
    <row r="81" spans="1:7" x14ac:dyDescent="0.25">
      <c r="A81" s="762" t="s">
        <v>2443</v>
      </c>
      <c r="B81" t="s">
        <v>7836</v>
      </c>
      <c r="C81" t="s">
        <v>7830</v>
      </c>
      <c r="D81" t="b">
        <f>D28</f>
        <v>0</v>
      </c>
      <c r="E81" s="220"/>
      <c r="F81" s="167"/>
      <c r="G81" t="s">
        <v>7837</v>
      </c>
    </row>
    <row r="82" spans="1:7" x14ac:dyDescent="0.25">
      <c r="A82" s="668" t="s">
        <v>2441</v>
      </c>
      <c r="B82" t="s">
        <v>7838</v>
      </c>
      <c r="C82" t="s">
        <v>7830</v>
      </c>
      <c r="D82" t="b">
        <f>D29</f>
        <v>0</v>
      </c>
      <c r="E82" s="220"/>
      <c r="F82" s="167"/>
      <c r="G82" t="s">
        <v>7840</v>
      </c>
    </row>
    <row r="83" spans="1:7" x14ac:dyDescent="0.25">
      <c r="A83" s="668" t="s">
        <v>2441</v>
      </c>
      <c r="B83" t="s">
        <v>7838</v>
      </c>
      <c r="C83" t="s">
        <v>7830</v>
      </c>
      <c r="D83" t="b">
        <f>D30</f>
        <v>0</v>
      </c>
      <c r="E83" s="220"/>
      <c r="F83" s="167"/>
      <c r="G83" t="s">
        <v>7839</v>
      </c>
    </row>
    <row r="84" spans="1:7" x14ac:dyDescent="0.25">
      <c r="A84" s="668" t="s">
        <v>2441</v>
      </c>
      <c r="B84" t="s">
        <v>7832</v>
      </c>
      <c r="C84" t="s">
        <v>7830</v>
      </c>
      <c r="D84" t="b">
        <f>D31</f>
        <v>0</v>
      </c>
      <c r="E84" s="220"/>
      <c r="F84" s="167"/>
      <c r="G84" t="s">
        <v>7831</v>
      </c>
    </row>
    <row r="85" spans="1:7" x14ac:dyDescent="0.25">
      <c r="A85" s="668" t="s">
        <v>2441</v>
      </c>
      <c r="B85" t="s">
        <v>7833</v>
      </c>
      <c r="C85" t="s">
        <v>7830</v>
      </c>
      <c r="D85" t="b">
        <f>D32</f>
        <v>0</v>
      </c>
      <c r="E85" s="220"/>
      <c r="F85" s="167"/>
      <c r="G85" t="s">
        <v>7834</v>
      </c>
    </row>
    <row r="86" spans="1:7" x14ac:dyDescent="0.25">
      <c r="A86" s="668" t="s">
        <v>2642</v>
      </c>
      <c r="B86" t="s">
        <v>7855</v>
      </c>
      <c r="C86" t="s">
        <v>1903</v>
      </c>
      <c r="D86" t="b">
        <f>IF(E86=0,TRUE,FALSE)</f>
        <v>1</v>
      </c>
      <c r="E86" s="220">
        <f>SALES!M21</f>
        <v>0</v>
      </c>
      <c r="F86" s="167"/>
      <c r="G86" t="s">
        <v>2451</v>
      </c>
    </row>
    <row r="87" spans="1:7" x14ac:dyDescent="0.25">
      <c r="A87" s="614" t="s">
        <v>2443</v>
      </c>
      <c r="B87" t="s">
        <v>2750</v>
      </c>
      <c r="C87" t="s">
        <v>2059</v>
      </c>
      <c r="D87" t="b">
        <f>IF(OR(ISERR(E87),ISERR(F87)),TRUE,FALSE)</f>
        <v>0</v>
      </c>
      <c r="E87" s="106">
        <f>DAY(SALES!N12)</f>
        <v>0</v>
      </c>
      <c r="F87" s="107">
        <f>DAY(SALES!M12)</f>
        <v>0</v>
      </c>
      <c r="G87" t="s">
        <v>2751</v>
      </c>
    </row>
    <row r="88" spans="1:7" x14ac:dyDescent="0.25">
      <c r="A88" s="421" t="str">
        <f>IF(B89="","",#REF!+1)</f>
        <v/>
      </c>
    </row>
    <row r="89" spans="1:7" x14ac:dyDescent="0.25">
      <c r="A89" s="421" t="str">
        <f>IF(B90="","",A88+1)</f>
        <v/>
      </c>
    </row>
    <row r="90" spans="1:7" x14ac:dyDescent="0.25">
      <c r="A90" s="421" t="str">
        <f>IF(B91="","",A89+1)</f>
        <v/>
      </c>
    </row>
    <row r="92" spans="1:7" x14ac:dyDescent="0.25">
      <c r="B92" t="s">
        <v>2490</v>
      </c>
    </row>
    <row r="93" spans="1:7" x14ac:dyDescent="0.25">
      <c r="A93" s="596" t="s">
        <v>1958</v>
      </c>
      <c r="B93" s="211" t="s">
        <v>2064</v>
      </c>
      <c r="C93" s="211" t="s">
        <v>2063</v>
      </c>
      <c r="D93" s="211" t="s">
        <v>2062</v>
      </c>
      <c r="E93" s="212"/>
      <c r="F93" s="212" t="s">
        <v>2061</v>
      </c>
      <c r="G93" s="211" t="s">
        <v>2070</v>
      </c>
    </row>
    <row r="94" spans="1:7" x14ac:dyDescent="0.25">
      <c r="A94" s="421">
        <v>1</v>
      </c>
      <c r="B94" t="s">
        <v>2522</v>
      </c>
      <c r="C94" t="s">
        <v>2049</v>
      </c>
      <c r="D94" t="b">
        <f>IF(E94=0,FALSE,IF(E94&lt;40000,TRUE,FALSE))</f>
        <v>0</v>
      </c>
      <c r="E94" s="514">
        <f>E15</f>
        <v>0</v>
      </c>
    </row>
    <row r="95" spans="1:7" x14ac:dyDescent="0.25">
      <c r="A95" s="421">
        <f>IF(B95="","",A94+1)</f>
        <v>2</v>
      </c>
      <c r="B95" t="s">
        <v>2522</v>
      </c>
      <c r="C95" t="s">
        <v>2048</v>
      </c>
      <c r="D95" t="b">
        <f>IF(E95=0,FALSE,IF(E95&lt;40000,TRUE,FALSE))</f>
        <v>0</v>
      </c>
      <c r="E95" s="514">
        <f>E15</f>
        <v>0</v>
      </c>
    </row>
    <row r="96" spans="1:7" x14ac:dyDescent="0.25">
      <c r="A96" s="421">
        <f>IF(B94="","",A95+1)</f>
        <v>3</v>
      </c>
      <c r="B96" t="s">
        <v>2522</v>
      </c>
      <c r="C96" t="s">
        <v>2462</v>
      </c>
      <c r="D96" t="b">
        <f>IF(E96=0,FALSE,IF(E96&lt;40000,TRUE,FALSE))</f>
        <v>0</v>
      </c>
      <c r="E96" s="106">
        <f>E94</f>
        <v>0</v>
      </c>
    </row>
    <row r="97" spans="1:6" x14ac:dyDescent="0.25">
      <c r="A97" s="421">
        <f>IF(B95="","",A96+1)</f>
        <v>4</v>
      </c>
      <c r="B97" t="s">
        <v>2517</v>
      </c>
      <c r="C97" t="s">
        <v>2049</v>
      </c>
      <c r="D97" t="b">
        <f>IF(E97=0,FALSE,IF(E97&lt;20000,TRUE,FALSE))</f>
        <v>0</v>
      </c>
      <c r="E97" s="106">
        <f>E94</f>
        <v>0</v>
      </c>
    </row>
    <row r="98" spans="1:6" x14ac:dyDescent="0.25">
      <c r="A98" s="421">
        <f>IF(B97="","",A97+1)</f>
        <v>5</v>
      </c>
      <c r="B98" t="s">
        <v>2517</v>
      </c>
      <c r="C98" t="s">
        <v>2048</v>
      </c>
      <c r="D98" t="b">
        <f>IF(E98=0,FALSE,IF(E98&lt;20000,TRUE,FALSE))</f>
        <v>0</v>
      </c>
      <c r="E98" s="106">
        <f>E95</f>
        <v>0</v>
      </c>
    </row>
    <row r="99" spans="1:6" x14ac:dyDescent="0.25">
      <c r="A99" s="421" t="str">
        <f>IF(B100="","",#REF!+1)</f>
        <v/>
      </c>
    </row>
    <row r="100" spans="1:6" x14ac:dyDescent="0.25">
      <c r="A100" s="421" t="str">
        <f t="shared" ref="A100:A130" si="0">IF(B101="","",A99+1)</f>
        <v/>
      </c>
    </row>
    <row r="101" spans="1:6" x14ac:dyDescent="0.25">
      <c r="A101" s="421" t="str">
        <f t="shared" si="0"/>
        <v/>
      </c>
    </row>
    <row r="102" spans="1:6" x14ac:dyDescent="0.25">
      <c r="A102" s="421" t="str">
        <f t="shared" si="0"/>
        <v/>
      </c>
    </row>
    <row r="103" spans="1:6" x14ac:dyDescent="0.25">
      <c r="A103" s="421" t="str">
        <f t="shared" si="0"/>
        <v/>
      </c>
    </row>
    <row r="104" spans="1:6" x14ac:dyDescent="0.25">
      <c r="A104" s="421" t="str">
        <f t="shared" si="0"/>
        <v/>
      </c>
      <c r="E104" s="222"/>
      <c r="F104" s="137"/>
    </row>
    <row r="105" spans="1:6" x14ac:dyDescent="0.25">
      <c r="A105" s="421" t="str">
        <f t="shared" si="0"/>
        <v/>
      </c>
    </row>
    <row r="106" spans="1:6" x14ac:dyDescent="0.25">
      <c r="A106" s="421" t="str">
        <f t="shared" si="0"/>
        <v/>
      </c>
    </row>
    <row r="107" spans="1:6" x14ac:dyDescent="0.25">
      <c r="A107" s="421" t="str">
        <f t="shared" si="0"/>
        <v/>
      </c>
    </row>
    <row r="108" spans="1:6" x14ac:dyDescent="0.25">
      <c r="A108" s="421" t="str">
        <f t="shared" si="0"/>
        <v/>
      </c>
    </row>
    <row r="109" spans="1:6" x14ac:dyDescent="0.25">
      <c r="A109" s="421" t="str">
        <f t="shared" si="0"/>
        <v/>
      </c>
    </row>
    <row r="110" spans="1:6" x14ac:dyDescent="0.25">
      <c r="A110" s="421" t="str">
        <f t="shared" si="0"/>
        <v/>
      </c>
    </row>
    <row r="111" spans="1:6" x14ac:dyDescent="0.25">
      <c r="A111" s="421" t="str">
        <f t="shared" si="0"/>
        <v/>
      </c>
    </row>
    <row r="112" spans="1:6" x14ac:dyDescent="0.25">
      <c r="A112" s="421" t="str">
        <f t="shared" si="0"/>
        <v/>
      </c>
    </row>
    <row r="113" spans="1:1" x14ac:dyDescent="0.25">
      <c r="A113" s="421" t="str">
        <f t="shared" si="0"/>
        <v/>
      </c>
    </row>
    <row r="114" spans="1:1" x14ac:dyDescent="0.25">
      <c r="A114" s="421" t="str">
        <f t="shared" si="0"/>
        <v/>
      </c>
    </row>
    <row r="115" spans="1:1" x14ac:dyDescent="0.25">
      <c r="A115" s="421" t="str">
        <f t="shared" si="0"/>
        <v/>
      </c>
    </row>
    <row r="116" spans="1:1" x14ac:dyDescent="0.25">
      <c r="A116" s="421" t="str">
        <f t="shared" si="0"/>
        <v/>
      </c>
    </row>
    <row r="117" spans="1:1" x14ac:dyDescent="0.25">
      <c r="A117" s="421" t="str">
        <f t="shared" si="0"/>
        <v/>
      </c>
    </row>
    <row r="118" spans="1:1" x14ac:dyDescent="0.25">
      <c r="A118" s="421" t="str">
        <f t="shared" si="0"/>
        <v/>
      </c>
    </row>
    <row r="119" spans="1:1" x14ac:dyDescent="0.25">
      <c r="A119" s="421" t="str">
        <f t="shared" si="0"/>
        <v/>
      </c>
    </row>
    <row r="120" spans="1:1" x14ac:dyDescent="0.25">
      <c r="A120" s="421" t="str">
        <f t="shared" si="0"/>
        <v/>
      </c>
    </row>
    <row r="121" spans="1:1" x14ac:dyDescent="0.25">
      <c r="A121" s="421" t="str">
        <f t="shared" si="0"/>
        <v/>
      </c>
    </row>
    <row r="122" spans="1:1" x14ac:dyDescent="0.25">
      <c r="A122" s="421" t="str">
        <f t="shared" si="0"/>
        <v/>
      </c>
    </row>
    <row r="123" spans="1:1" x14ac:dyDescent="0.25">
      <c r="A123" s="421" t="str">
        <f t="shared" si="0"/>
        <v/>
      </c>
    </row>
    <row r="124" spans="1:1" x14ac:dyDescent="0.25">
      <c r="A124" s="421" t="str">
        <f t="shared" si="0"/>
        <v/>
      </c>
    </row>
    <row r="125" spans="1:1" x14ac:dyDescent="0.25">
      <c r="A125" s="421" t="str">
        <f t="shared" si="0"/>
        <v/>
      </c>
    </row>
    <row r="126" spans="1:1" x14ac:dyDescent="0.25">
      <c r="A126" s="421" t="str">
        <f t="shared" si="0"/>
        <v/>
      </c>
    </row>
    <row r="127" spans="1:1" x14ac:dyDescent="0.25">
      <c r="A127" s="421" t="str">
        <f t="shared" si="0"/>
        <v/>
      </c>
    </row>
    <row r="128" spans="1:1" x14ac:dyDescent="0.25">
      <c r="A128" s="421" t="str">
        <f t="shared" si="0"/>
        <v/>
      </c>
    </row>
    <row r="129" spans="1:1" x14ac:dyDescent="0.25">
      <c r="A129" s="421" t="str">
        <f t="shared" si="0"/>
        <v/>
      </c>
    </row>
    <row r="130" spans="1:1" x14ac:dyDescent="0.25">
      <c r="A130" s="421" t="str">
        <f t="shared" si="0"/>
        <v/>
      </c>
    </row>
    <row r="131" spans="1:1" x14ac:dyDescent="0.25">
      <c r="A131" s="421" t="str">
        <f t="shared" ref="A131:A157" si="1">IF(B132="","",A130+1)</f>
        <v/>
      </c>
    </row>
    <row r="132" spans="1:1" x14ac:dyDescent="0.25">
      <c r="A132" s="421" t="str">
        <f t="shared" si="1"/>
        <v/>
      </c>
    </row>
    <row r="133" spans="1:1" x14ac:dyDescent="0.25">
      <c r="A133" s="421" t="str">
        <f t="shared" si="1"/>
        <v/>
      </c>
    </row>
    <row r="134" spans="1:1" x14ac:dyDescent="0.25">
      <c r="A134" s="421" t="str">
        <f t="shared" si="1"/>
        <v/>
      </c>
    </row>
    <row r="135" spans="1:1" x14ac:dyDescent="0.25">
      <c r="A135" s="421" t="str">
        <f t="shared" si="1"/>
        <v/>
      </c>
    </row>
    <row r="136" spans="1:1" x14ac:dyDescent="0.25">
      <c r="A136" s="421" t="str">
        <f t="shared" si="1"/>
        <v/>
      </c>
    </row>
    <row r="137" spans="1:1" x14ac:dyDescent="0.25">
      <c r="A137" s="421" t="str">
        <f t="shared" si="1"/>
        <v/>
      </c>
    </row>
    <row r="138" spans="1:1" x14ac:dyDescent="0.25">
      <c r="A138" s="421" t="str">
        <f t="shared" si="1"/>
        <v/>
      </c>
    </row>
    <row r="139" spans="1:1" x14ac:dyDescent="0.25">
      <c r="A139" s="421" t="str">
        <f t="shared" si="1"/>
        <v/>
      </c>
    </row>
    <row r="140" spans="1:1" x14ac:dyDescent="0.25">
      <c r="A140" s="421" t="str">
        <f t="shared" si="1"/>
        <v/>
      </c>
    </row>
    <row r="141" spans="1:1" x14ac:dyDescent="0.25">
      <c r="A141" s="421" t="str">
        <f t="shared" si="1"/>
        <v/>
      </c>
    </row>
    <row r="142" spans="1:1" x14ac:dyDescent="0.25">
      <c r="A142" s="421" t="str">
        <f t="shared" si="1"/>
        <v/>
      </c>
    </row>
    <row r="143" spans="1:1" x14ac:dyDescent="0.25">
      <c r="A143" s="421" t="str">
        <f t="shared" si="1"/>
        <v/>
      </c>
    </row>
    <row r="144" spans="1:1" x14ac:dyDescent="0.25">
      <c r="A144" s="421" t="str">
        <f t="shared" si="1"/>
        <v/>
      </c>
    </row>
    <row r="145" spans="1:1" x14ac:dyDescent="0.25">
      <c r="A145" s="421" t="str">
        <f t="shared" si="1"/>
        <v/>
      </c>
    </row>
    <row r="146" spans="1:1" x14ac:dyDescent="0.25">
      <c r="A146" s="421" t="str">
        <f t="shared" si="1"/>
        <v/>
      </c>
    </row>
    <row r="147" spans="1:1" x14ac:dyDescent="0.25">
      <c r="A147" s="421" t="str">
        <f t="shared" si="1"/>
        <v/>
      </c>
    </row>
    <row r="148" spans="1:1" x14ac:dyDescent="0.25">
      <c r="A148" s="421" t="str">
        <f t="shared" si="1"/>
        <v/>
      </c>
    </row>
    <row r="149" spans="1:1" x14ac:dyDescent="0.25">
      <c r="A149" s="421" t="str">
        <f t="shared" si="1"/>
        <v/>
      </c>
    </row>
    <row r="150" spans="1:1" x14ac:dyDescent="0.25">
      <c r="A150" s="421" t="str">
        <f t="shared" si="1"/>
        <v/>
      </c>
    </row>
    <row r="151" spans="1:1" x14ac:dyDescent="0.25">
      <c r="A151" s="421" t="str">
        <f t="shared" si="1"/>
        <v/>
      </c>
    </row>
    <row r="152" spans="1:1" x14ac:dyDescent="0.25">
      <c r="A152" s="421" t="str">
        <f t="shared" si="1"/>
        <v/>
      </c>
    </row>
    <row r="153" spans="1:1" x14ac:dyDescent="0.25">
      <c r="A153" s="421" t="str">
        <f t="shared" si="1"/>
        <v/>
      </c>
    </row>
    <row r="154" spans="1:1" x14ac:dyDescent="0.25">
      <c r="A154" s="421" t="str">
        <f t="shared" si="1"/>
        <v/>
      </c>
    </row>
    <row r="155" spans="1:1" x14ac:dyDescent="0.25">
      <c r="A155" s="421" t="str">
        <f t="shared" si="1"/>
        <v/>
      </c>
    </row>
    <row r="156" spans="1:1" x14ac:dyDescent="0.25">
      <c r="A156" s="421" t="str">
        <f t="shared" si="1"/>
        <v/>
      </c>
    </row>
    <row r="157" spans="1:1" x14ac:dyDescent="0.25">
      <c r="A157" s="421" t="str">
        <f t="shared" si="1"/>
        <v/>
      </c>
    </row>
  </sheetData>
  <pageMargins left="0.7" right="0.7" top="0.75" bottom="0.75" header="0.3" footer="0.3"/>
  <pageSetup paperSize="9" scale="4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C401"/>
  <sheetViews>
    <sheetView topLeftCell="A3" zoomScale="85" zoomScaleNormal="85" workbookViewId="0">
      <selection sqref="A1:XFD1048576"/>
    </sheetView>
  </sheetViews>
  <sheetFormatPr defaultRowHeight="15" x14ac:dyDescent="0.25"/>
  <cols>
    <col min="1" max="1" width="9.140625" style="181"/>
    <col min="2" max="2" width="10.42578125" style="181" bestFit="1" customWidth="1"/>
    <col min="3" max="3" width="9.140625" style="181"/>
    <col min="4" max="4" width="20.42578125" style="1014" bestFit="1" customWidth="1"/>
    <col min="5" max="5" width="33.85546875" style="190" bestFit="1" customWidth="1"/>
    <col min="6" max="6" width="20.7109375" style="190" customWidth="1"/>
    <col min="7" max="7" width="18.5703125" style="181" bestFit="1" customWidth="1"/>
    <col min="8" max="8" width="18.5703125" style="181" customWidth="1"/>
    <col min="9" max="9" width="9.140625" style="182"/>
    <col min="10" max="10" width="19.5703125" style="183" bestFit="1" customWidth="1"/>
    <col min="11" max="11" width="18.42578125" style="182" bestFit="1" customWidth="1"/>
    <col min="12" max="12" width="20.140625" style="182" bestFit="1" customWidth="1"/>
    <col min="13" max="13" width="12.28515625" style="182" bestFit="1" customWidth="1"/>
    <col min="14" max="14" width="10.140625" style="182" bestFit="1" customWidth="1"/>
    <col min="15" max="15" width="19.5703125" style="182" bestFit="1" customWidth="1"/>
    <col min="16" max="16" width="18.42578125" style="182" bestFit="1" customWidth="1"/>
    <col min="17" max="17" width="19.85546875" style="182" bestFit="1" customWidth="1"/>
    <col min="18" max="19" width="18.7109375" style="182" bestFit="1" customWidth="1"/>
    <col min="20" max="20" width="9.5703125" style="182" bestFit="1" customWidth="1"/>
    <col min="21" max="21" width="8.28515625" style="181" bestFit="1" customWidth="1"/>
    <col min="22" max="22" width="6.5703125" style="182" bestFit="1" customWidth="1"/>
    <col min="23" max="25" width="13.85546875" style="182" bestFit="1" customWidth="1"/>
    <col min="26" max="26" width="17.42578125" style="182" bestFit="1" customWidth="1"/>
    <col min="27" max="29" width="9.140625" style="182"/>
    <col min="258" max="258" width="10.42578125" bestFit="1" customWidth="1"/>
    <col min="260" max="260" width="20.42578125" bestFit="1" customWidth="1"/>
    <col min="261" max="261" width="33.85546875" bestFit="1" customWidth="1"/>
    <col min="262" max="262" width="222.5703125" bestFit="1" customWidth="1"/>
    <col min="263" max="263" width="18.5703125" bestFit="1" customWidth="1"/>
    <col min="264" max="264" width="18.5703125" customWidth="1"/>
    <col min="266" max="266" width="19.5703125" bestFit="1" customWidth="1"/>
    <col min="267" max="267" width="18.42578125" bestFit="1" customWidth="1"/>
    <col min="268" max="268" width="20.140625" bestFit="1" customWidth="1"/>
    <col min="269" max="269" width="12.28515625" bestFit="1" customWidth="1"/>
    <col min="270" max="270" width="10.140625" bestFit="1" customWidth="1"/>
    <col min="271" max="271" width="19.5703125" bestFit="1" customWidth="1"/>
    <col min="272" max="272" width="18.42578125" bestFit="1" customWidth="1"/>
    <col min="273" max="273" width="19.85546875" bestFit="1" customWidth="1"/>
    <col min="274" max="275" width="18.7109375" bestFit="1" customWidth="1"/>
    <col min="276" max="276" width="9.5703125" bestFit="1" customWidth="1"/>
    <col min="277" max="277" width="8.28515625" bestFit="1" customWidth="1"/>
    <col min="278" max="278" width="6.5703125" bestFit="1" customWidth="1"/>
    <col min="279" max="281" width="13.85546875" bestFit="1" customWidth="1"/>
    <col min="282" max="282" width="17.42578125" bestFit="1" customWidth="1"/>
    <col min="514" max="514" width="10.42578125" bestFit="1" customWidth="1"/>
    <col min="516" max="516" width="20.42578125" bestFit="1" customWidth="1"/>
    <col min="517" max="517" width="33.85546875" bestFit="1" customWidth="1"/>
    <col min="518" max="518" width="222.5703125" bestFit="1" customWidth="1"/>
    <col min="519" max="519" width="18.5703125" bestFit="1" customWidth="1"/>
    <col min="520" max="520" width="18.5703125" customWidth="1"/>
    <col min="522" max="522" width="19.5703125" bestFit="1" customWidth="1"/>
    <col min="523" max="523" width="18.42578125" bestFit="1" customWidth="1"/>
    <col min="524" max="524" width="20.140625" bestFit="1" customWidth="1"/>
    <col min="525" max="525" width="12.28515625" bestFit="1" customWidth="1"/>
    <col min="526" max="526" width="10.140625" bestFit="1" customWidth="1"/>
    <col min="527" max="527" width="19.5703125" bestFit="1" customWidth="1"/>
    <col min="528" max="528" width="18.42578125" bestFit="1" customWidth="1"/>
    <col min="529" max="529" width="19.85546875" bestFit="1" customWidth="1"/>
    <col min="530" max="531" width="18.7109375" bestFit="1" customWidth="1"/>
    <col min="532" max="532" width="9.5703125" bestFit="1" customWidth="1"/>
    <col min="533" max="533" width="8.28515625" bestFit="1" customWidth="1"/>
    <col min="534" max="534" width="6.5703125" bestFit="1" customWidth="1"/>
    <col min="535" max="537" width="13.85546875" bestFit="1" customWidth="1"/>
    <col min="538" max="538" width="17.42578125" bestFit="1" customWidth="1"/>
    <col min="770" max="770" width="10.42578125" bestFit="1" customWidth="1"/>
    <col min="772" max="772" width="20.42578125" bestFit="1" customWidth="1"/>
    <col min="773" max="773" width="33.85546875" bestFit="1" customWidth="1"/>
    <col min="774" max="774" width="222.5703125" bestFit="1" customWidth="1"/>
    <col min="775" max="775" width="18.5703125" bestFit="1" customWidth="1"/>
    <col min="776" max="776" width="18.5703125" customWidth="1"/>
    <col min="778" max="778" width="19.5703125" bestFit="1" customWidth="1"/>
    <col min="779" max="779" width="18.42578125" bestFit="1" customWidth="1"/>
    <col min="780" max="780" width="20.140625" bestFit="1" customWidth="1"/>
    <col min="781" max="781" width="12.28515625" bestFit="1" customWidth="1"/>
    <col min="782" max="782" width="10.140625" bestFit="1" customWidth="1"/>
    <col min="783" max="783" width="19.5703125" bestFit="1" customWidth="1"/>
    <col min="784" max="784" width="18.42578125" bestFit="1" customWidth="1"/>
    <col min="785" max="785" width="19.85546875" bestFit="1" customWidth="1"/>
    <col min="786" max="787" width="18.7109375" bestFit="1" customWidth="1"/>
    <col min="788" max="788" width="9.5703125" bestFit="1" customWidth="1"/>
    <col min="789" max="789" width="8.28515625" bestFit="1" customWidth="1"/>
    <col min="790" max="790" width="6.5703125" bestFit="1" customWidth="1"/>
    <col min="791" max="793" width="13.85546875" bestFit="1" customWidth="1"/>
    <col min="794" max="794" width="17.42578125" bestFit="1" customWidth="1"/>
    <col min="1026" max="1026" width="10.42578125" bestFit="1" customWidth="1"/>
    <col min="1028" max="1028" width="20.42578125" bestFit="1" customWidth="1"/>
    <col min="1029" max="1029" width="33.85546875" bestFit="1" customWidth="1"/>
    <col min="1030" max="1030" width="222.5703125" bestFit="1" customWidth="1"/>
    <col min="1031" max="1031" width="18.5703125" bestFit="1" customWidth="1"/>
    <col min="1032" max="1032" width="18.5703125" customWidth="1"/>
    <col min="1034" max="1034" width="19.5703125" bestFit="1" customWidth="1"/>
    <col min="1035" max="1035" width="18.42578125" bestFit="1" customWidth="1"/>
    <col min="1036" max="1036" width="20.140625" bestFit="1" customWidth="1"/>
    <col min="1037" max="1037" width="12.28515625" bestFit="1" customWidth="1"/>
    <col min="1038" max="1038" width="10.140625" bestFit="1" customWidth="1"/>
    <col min="1039" max="1039" width="19.5703125" bestFit="1" customWidth="1"/>
    <col min="1040" max="1040" width="18.42578125" bestFit="1" customWidth="1"/>
    <col min="1041" max="1041" width="19.85546875" bestFit="1" customWidth="1"/>
    <col min="1042" max="1043" width="18.7109375" bestFit="1" customWidth="1"/>
    <col min="1044" max="1044" width="9.5703125" bestFit="1" customWidth="1"/>
    <col min="1045" max="1045" width="8.28515625" bestFit="1" customWidth="1"/>
    <col min="1046" max="1046" width="6.5703125" bestFit="1" customWidth="1"/>
    <col min="1047" max="1049" width="13.85546875" bestFit="1" customWidth="1"/>
    <col min="1050" max="1050" width="17.42578125" bestFit="1" customWidth="1"/>
    <col min="1282" max="1282" width="10.42578125" bestFit="1" customWidth="1"/>
    <col min="1284" max="1284" width="20.42578125" bestFit="1" customWidth="1"/>
    <col min="1285" max="1285" width="33.85546875" bestFit="1" customWidth="1"/>
    <col min="1286" max="1286" width="222.5703125" bestFit="1" customWidth="1"/>
    <col min="1287" max="1287" width="18.5703125" bestFit="1" customWidth="1"/>
    <col min="1288" max="1288" width="18.5703125" customWidth="1"/>
    <col min="1290" max="1290" width="19.5703125" bestFit="1" customWidth="1"/>
    <col min="1291" max="1291" width="18.42578125" bestFit="1" customWidth="1"/>
    <col min="1292" max="1292" width="20.140625" bestFit="1" customWidth="1"/>
    <col min="1293" max="1293" width="12.28515625" bestFit="1" customWidth="1"/>
    <col min="1294" max="1294" width="10.140625" bestFit="1" customWidth="1"/>
    <col min="1295" max="1295" width="19.5703125" bestFit="1" customWidth="1"/>
    <col min="1296" max="1296" width="18.42578125" bestFit="1" customWidth="1"/>
    <col min="1297" max="1297" width="19.85546875" bestFit="1" customWidth="1"/>
    <col min="1298" max="1299" width="18.7109375" bestFit="1" customWidth="1"/>
    <col min="1300" max="1300" width="9.5703125" bestFit="1" customWidth="1"/>
    <col min="1301" max="1301" width="8.28515625" bestFit="1" customWidth="1"/>
    <col min="1302" max="1302" width="6.5703125" bestFit="1" customWidth="1"/>
    <col min="1303" max="1305" width="13.85546875" bestFit="1" customWidth="1"/>
    <col min="1306" max="1306" width="17.42578125" bestFit="1" customWidth="1"/>
    <col min="1538" max="1538" width="10.42578125" bestFit="1" customWidth="1"/>
    <col min="1540" max="1540" width="20.42578125" bestFit="1" customWidth="1"/>
    <col min="1541" max="1541" width="33.85546875" bestFit="1" customWidth="1"/>
    <col min="1542" max="1542" width="222.5703125" bestFit="1" customWidth="1"/>
    <col min="1543" max="1543" width="18.5703125" bestFit="1" customWidth="1"/>
    <col min="1544" max="1544" width="18.5703125" customWidth="1"/>
    <col min="1546" max="1546" width="19.5703125" bestFit="1" customWidth="1"/>
    <col min="1547" max="1547" width="18.42578125" bestFit="1" customWidth="1"/>
    <col min="1548" max="1548" width="20.140625" bestFit="1" customWidth="1"/>
    <col min="1549" max="1549" width="12.28515625" bestFit="1" customWidth="1"/>
    <col min="1550" max="1550" width="10.140625" bestFit="1" customWidth="1"/>
    <col min="1551" max="1551" width="19.5703125" bestFit="1" customWidth="1"/>
    <col min="1552" max="1552" width="18.42578125" bestFit="1" customWidth="1"/>
    <col min="1553" max="1553" width="19.85546875" bestFit="1" customWidth="1"/>
    <col min="1554" max="1555" width="18.7109375" bestFit="1" customWidth="1"/>
    <col min="1556" max="1556" width="9.5703125" bestFit="1" customWidth="1"/>
    <col min="1557" max="1557" width="8.28515625" bestFit="1" customWidth="1"/>
    <col min="1558" max="1558" width="6.5703125" bestFit="1" customWidth="1"/>
    <col min="1559" max="1561" width="13.85546875" bestFit="1" customWidth="1"/>
    <col min="1562" max="1562" width="17.42578125" bestFit="1" customWidth="1"/>
    <col min="1794" max="1794" width="10.42578125" bestFit="1" customWidth="1"/>
    <col min="1796" max="1796" width="20.42578125" bestFit="1" customWidth="1"/>
    <col min="1797" max="1797" width="33.85546875" bestFit="1" customWidth="1"/>
    <col min="1798" max="1798" width="222.5703125" bestFit="1" customWidth="1"/>
    <col min="1799" max="1799" width="18.5703125" bestFit="1" customWidth="1"/>
    <col min="1800" max="1800" width="18.5703125" customWidth="1"/>
    <col min="1802" max="1802" width="19.5703125" bestFit="1" customWidth="1"/>
    <col min="1803" max="1803" width="18.42578125" bestFit="1" customWidth="1"/>
    <col min="1804" max="1804" width="20.140625" bestFit="1" customWidth="1"/>
    <col min="1805" max="1805" width="12.28515625" bestFit="1" customWidth="1"/>
    <col min="1806" max="1806" width="10.140625" bestFit="1" customWidth="1"/>
    <col min="1807" max="1807" width="19.5703125" bestFit="1" customWidth="1"/>
    <col min="1808" max="1808" width="18.42578125" bestFit="1" customWidth="1"/>
    <col min="1809" max="1809" width="19.85546875" bestFit="1" customWidth="1"/>
    <col min="1810" max="1811" width="18.7109375" bestFit="1" customWidth="1"/>
    <col min="1812" max="1812" width="9.5703125" bestFit="1" customWidth="1"/>
    <col min="1813" max="1813" width="8.28515625" bestFit="1" customWidth="1"/>
    <col min="1814" max="1814" width="6.5703125" bestFit="1" customWidth="1"/>
    <col min="1815" max="1817" width="13.85546875" bestFit="1" customWidth="1"/>
    <col min="1818" max="1818" width="17.42578125" bestFit="1" customWidth="1"/>
    <col min="2050" max="2050" width="10.42578125" bestFit="1" customWidth="1"/>
    <col min="2052" max="2052" width="20.42578125" bestFit="1" customWidth="1"/>
    <col min="2053" max="2053" width="33.85546875" bestFit="1" customWidth="1"/>
    <col min="2054" max="2054" width="222.5703125" bestFit="1" customWidth="1"/>
    <col min="2055" max="2055" width="18.5703125" bestFit="1" customWidth="1"/>
    <col min="2056" max="2056" width="18.5703125" customWidth="1"/>
    <col min="2058" max="2058" width="19.5703125" bestFit="1" customWidth="1"/>
    <col min="2059" max="2059" width="18.42578125" bestFit="1" customWidth="1"/>
    <col min="2060" max="2060" width="20.140625" bestFit="1" customWidth="1"/>
    <col min="2061" max="2061" width="12.28515625" bestFit="1" customWidth="1"/>
    <col min="2062" max="2062" width="10.140625" bestFit="1" customWidth="1"/>
    <col min="2063" max="2063" width="19.5703125" bestFit="1" customWidth="1"/>
    <col min="2064" max="2064" width="18.42578125" bestFit="1" customWidth="1"/>
    <col min="2065" max="2065" width="19.85546875" bestFit="1" customWidth="1"/>
    <col min="2066" max="2067" width="18.7109375" bestFit="1" customWidth="1"/>
    <col min="2068" max="2068" width="9.5703125" bestFit="1" customWidth="1"/>
    <col min="2069" max="2069" width="8.28515625" bestFit="1" customWidth="1"/>
    <col min="2070" max="2070" width="6.5703125" bestFit="1" customWidth="1"/>
    <col min="2071" max="2073" width="13.85546875" bestFit="1" customWidth="1"/>
    <col min="2074" max="2074" width="17.42578125" bestFit="1" customWidth="1"/>
    <col min="2306" max="2306" width="10.42578125" bestFit="1" customWidth="1"/>
    <col min="2308" max="2308" width="20.42578125" bestFit="1" customWidth="1"/>
    <col min="2309" max="2309" width="33.85546875" bestFit="1" customWidth="1"/>
    <col min="2310" max="2310" width="222.5703125" bestFit="1" customWidth="1"/>
    <col min="2311" max="2311" width="18.5703125" bestFit="1" customWidth="1"/>
    <col min="2312" max="2312" width="18.5703125" customWidth="1"/>
    <col min="2314" max="2314" width="19.5703125" bestFit="1" customWidth="1"/>
    <col min="2315" max="2315" width="18.42578125" bestFit="1" customWidth="1"/>
    <col min="2316" max="2316" width="20.140625" bestFit="1" customWidth="1"/>
    <col min="2317" max="2317" width="12.28515625" bestFit="1" customWidth="1"/>
    <col min="2318" max="2318" width="10.140625" bestFit="1" customWidth="1"/>
    <col min="2319" max="2319" width="19.5703125" bestFit="1" customWidth="1"/>
    <col min="2320" max="2320" width="18.42578125" bestFit="1" customWidth="1"/>
    <col min="2321" max="2321" width="19.85546875" bestFit="1" customWidth="1"/>
    <col min="2322" max="2323" width="18.7109375" bestFit="1" customWidth="1"/>
    <col min="2324" max="2324" width="9.5703125" bestFit="1" customWidth="1"/>
    <col min="2325" max="2325" width="8.28515625" bestFit="1" customWidth="1"/>
    <col min="2326" max="2326" width="6.5703125" bestFit="1" customWidth="1"/>
    <col min="2327" max="2329" width="13.85546875" bestFit="1" customWidth="1"/>
    <col min="2330" max="2330" width="17.42578125" bestFit="1" customWidth="1"/>
    <col min="2562" max="2562" width="10.42578125" bestFit="1" customWidth="1"/>
    <col min="2564" max="2564" width="20.42578125" bestFit="1" customWidth="1"/>
    <col min="2565" max="2565" width="33.85546875" bestFit="1" customWidth="1"/>
    <col min="2566" max="2566" width="222.5703125" bestFit="1" customWidth="1"/>
    <col min="2567" max="2567" width="18.5703125" bestFit="1" customWidth="1"/>
    <col min="2568" max="2568" width="18.5703125" customWidth="1"/>
    <col min="2570" max="2570" width="19.5703125" bestFit="1" customWidth="1"/>
    <col min="2571" max="2571" width="18.42578125" bestFit="1" customWidth="1"/>
    <col min="2572" max="2572" width="20.140625" bestFit="1" customWidth="1"/>
    <col min="2573" max="2573" width="12.28515625" bestFit="1" customWidth="1"/>
    <col min="2574" max="2574" width="10.140625" bestFit="1" customWidth="1"/>
    <col min="2575" max="2575" width="19.5703125" bestFit="1" customWidth="1"/>
    <col min="2576" max="2576" width="18.42578125" bestFit="1" customWidth="1"/>
    <col min="2577" max="2577" width="19.85546875" bestFit="1" customWidth="1"/>
    <col min="2578" max="2579" width="18.7109375" bestFit="1" customWidth="1"/>
    <col min="2580" max="2580" width="9.5703125" bestFit="1" customWidth="1"/>
    <col min="2581" max="2581" width="8.28515625" bestFit="1" customWidth="1"/>
    <col min="2582" max="2582" width="6.5703125" bestFit="1" customWidth="1"/>
    <col min="2583" max="2585" width="13.85546875" bestFit="1" customWidth="1"/>
    <col min="2586" max="2586" width="17.42578125" bestFit="1" customWidth="1"/>
    <col min="2818" max="2818" width="10.42578125" bestFit="1" customWidth="1"/>
    <col min="2820" max="2820" width="20.42578125" bestFit="1" customWidth="1"/>
    <col min="2821" max="2821" width="33.85546875" bestFit="1" customWidth="1"/>
    <col min="2822" max="2822" width="222.5703125" bestFit="1" customWidth="1"/>
    <col min="2823" max="2823" width="18.5703125" bestFit="1" customWidth="1"/>
    <col min="2824" max="2824" width="18.5703125" customWidth="1"/>
    <col min="2826" max="2826" width="19.5703125" bestFit="1" customWidth="1"/>
    <col min="2827" max="2827" width="18.42578125" bestFit="1" customWidth="1"/>
    <col min="2828" max="2828" width="20.140625" bestFit="1" customWidth="1"/>
    <col min="2829" max="2829" width="12.28515625" bestFit="1" customWidth="1"/>
    <col min="2830" max="2830" width="10.140625" bestFit="1" customWidth="1"/>
    <col min="2831" max="2831" width="19.5703125" bestFit="1" customWidth="1"/>
    <col min="2832" max="2832" width="18.42578125" bestFit="1" customWidth="1"/>
    <col min="2833" max="2833" width="19.85546875" bestFit="1" customWidth="1"/>
    <col min="2834" max="2835" width="18.7109375" bestFit="1" customWidth="1"/>
    <col min="2836" max="2836" width="9.5703125" bestFit="1" customWidth="1"/>
    <col min="2837" max="2837" width="8.28515625" bestFit="1" customWidth="1"/>
    <col min="2838" max="2838" width="6.5703125" bestFit="1" customWidth="1"/>
    <col min="2839" max="2841" width="13.85546875" bestFit="1" customWidth="1"/>
    <col min="2842" max="2842" width="17.42578125" bestFit="1" customWidth="1"/>
    <col min="3074" max="3074" width="10.42578125" bestFit="1" customWidth="1"/>
    <col min="3076" max="3076" width="20.42578125" bestFit="1" customWidth="1"/>
    <col min="3077" max="3077" width="33.85546875" bestFit="1" customWidth="1"/>
    <col min="3078" max="3078" width="222.5703125" bestFit="1" customWidth="1"/>
    <col min="3079" max="3079" width="18.5703125" bestFit="1" customWidth="1"/>
    <col min="3080" max="3080" width="18.5703125" customWidth="1"/>
    <col min="3082" max="3082" width="19.5703125" bestFit="1" customWidth="1"/>
    <col min="3083" max="3083" width="18.42578125" bestFit="1" customWidth="1"/>
    <col min="3084" max="3084" width="20.140625" bestFit="1" customWidth="1"/>
    <col min="3085" max="3085" width="12.28515625" bestFit="1" customWidth="1"/>
    <col min="3086" max="3086" width="10.140625" bestFit="1" customWidth="1"/>
    <col min="3087" max="3087" width="19.5703125" bestFit="1" customWidth="1"/>
    <col min="3088" max="3088" width="18.42578125" bestFit="1" customWidth="1"/>
    <col min="3089" max="3089" width="19.85546875" bestFit="1" customWidth="1"/>
    <col min="3090" max="3091" width="18.7109375" bestFit="1" customWidth="1"/>
    <col min="3092" max="3092" width="9.5703125" bestFit="1" customWidth="1"/>
    <col min="3093" max="3093" width="8.28515625" bestFit="1" customWidth="1"/>
    <col min="3094" max="3094" width="6.5703125" bestFit="1" customWidth="1"/>
    <col min="3095" max="3097" width="13.85546875" bestFit="1" customWidth="1"/>
    <col min="3098" max="3098" width="17.42578125" bestFit="1" customWidth="1"/>
    <col min="3330" max="3330" width="10.42578125" bestFit="1" customWidth="1"/>
    <col min="3332" max="3332" width="20.42578125" bestFit="1" customWidth="1"/>
    <col min="3333" max="3333" width="33.85546875" bestFit="1" customWidth="1"/>
    <col min="3334" max="3334" width="222.5703125" bestFit="1" customWidth="1"/>
    <col min="3335" max="3335" width="18.5703125" bestFit="1" customWidth="1"/>
    <col min="3336" max="3336" width="18.5703125" customWidth="1"/>
    <col min="3338" max="3338" width="19.5703125" bestFit="1" customWidth="1"/>
    <col min="3339" max="3339" width="18.42578125" bestFit="1" customWidth="1"/>
    <col min="3340" max="3340" width="20.140625" bestFit="1" customWidth="1"/>
    <col min="3341" max="3341" width="12.28515625" bestFit="1" customWidth="1"/>
    <col min="3342" max="3342" width="10.140625" bestFit="1" customWidth="1"/>
    <col min="3343" max="3343" width="19.5703125" bestFit="1" customWidth="1"/>
    <col min="3344" max="3344" width="18.42578125" bestFit="1" customWidth="1"/>
    <col min="3345" max="3345" width="19.85546875" bestFit="1" customWidth="1"/>
    <col min="3346" max="3347" width="18.7109375" bestFit="1" customWidth="1"/>
    <col min="3348" max="3348" width="9.5703125" bestFit="1" customWidth="1"/>
    <col min="3349" max="3349" width="8.28515625" bestFit="1" customWidth="1"/>
    <col min="3350" max="3350" width="6.5703125" bestFit="1" customWidth="1"/>
    <col min="3351" max="3353" width="13.85546875" bestFit="1" customWidth="1"/>
    <col min="3354" max="3354" width="17.42578125" bestFit="1" customWidth="1"/>
    <col min="3586" max="3586" width="10.42578125" bestFit="1" customWidth="1"/>
    <col min="3588" max="3588" width="20.42578125" bestFit="1" customWidth="1"/>
    <col min="3589" max="3589" width="33.85546875" bestFit="1" customWidth="1"/>
    <col min="3590" max="3590" width="222.5703125" bestFit="1" customWidth="1"/>
    <col min="3591" max="3591" width="18.5703125" bestFit="1" customWidth="1"/>
    <col min="3592" max="3592" width="18.5703125" customWidth="1"/>
    <col min="3594" max="3594" width="19.5703125" bestFit="1" customWidth="1"/>
    <col min="3595" max="3595" width="18.42578125" bestFit="1" customWidth="1"/>
    <col min="3596" max="3596" width="20.140625" bestFit="1" customWidth="1"/>
    <col min="3597" max="3597" width="12.28515625" bestFit="1" customWidth="1"/>
    <col min="3598" max="3598" width="10.140625" bestFit="1" customWidth="1"/>
    <col min="3599" max="3599" width="19.5703125" bestFit="1" customWidth="1"/>
    <col min="3600" max="3600" width="18.42578125" bestFit="1" customWidth="1"/>
    <col min="3601" max="3601" width="19.85546875" bestFit="1" customWidth="1"/>
    <col min="3602" max="3603" width="18.7109375" bestFit="1" customWidth="1"/>
    <col min="3604" max="3604" width="9.5703125" bestFit="1" customWidth="1"/>
    <col min="3605" max="3605" width="8.28515625" bestFit="1" customWidth="1"/>
    <col min="3606" max="3606" width="6.5703125" bestFit="1" customWidth="1"/>
    <col min="3607" max="3609" width="13.85546875" bestFit="1" customWidth="1"/>
    <col min="3610" max="3610" width="17.42578125" bestFit="1" customWidth="1"/>
    <col min="3842" max="3842" width="10.42578125" bestFit="1" customWidth="1"/>
    <col min="3844" max="3844" width="20.42578125" bestFit="1" customWidth="1"/>
    <col min="3845" max="3845" width="33.85546875" bestFit="1" customWidth="1"/>
    <col min="3846" max="3846" width="222.5703125" bestFit="1" customWidth="1"/>
    <col min="3847" max="3847" width="18.5703125" bestFit="1" customWidth="1"/>
    <col min="3848" max="3848" width="18.5703125" customWidth="1"/>
    <col min="3850" max="3850" width="19.5703125" bestFit="1" customWidth="1"/>
    <col min="3851" max="3851" width="18.42578125" bestFit="1" customWidth="1"/>
    <col min="3852" max="3852" width="20.140625" bestFit="1" customWidth="1"/>
    <col min="3853" max="3853" width="12.28515625" bestFit="1" customWidth="1"/>
    <col min="3854" max="3854" width="10.140625" bestFit="1" customWidth="1"/>
    <col min="3855" max="3855" width="19.5703125" bestFit="1" customWidth="1"/>
    <col min="3856" max="3856" width="18.42578125" bestFit="1" customWidth="1"/>
    <col min="3857" max="3857" width="19.85546875" bestFit="1" customWidth="1"/>
    <col min="3858" max="3859" width="18.7109375" bestFit="1" customWidth="1"/>
    <col min="3860" max="3860" width="9.5703125" bestFit="1" customWidth="1"/>
    <col min="3861" max="3861" width="8.28515625" bestFit="1" customWidth="1"/>
    <col min="3862" max="3862" width="6.5703125" bestFit="1" customWidth="1"/>
    <col min="3863" max="3865" width="13.85546875" bestFit="1" customWidth="1"/>
    <col min="3866" max="3866" width="17.42578125" bestFit="1" customWidth="1"/>
    <col min="4098" max="4098" width="10.42578125" bestFit="1" customWidth="1"/>
    <col min="4100" max="4100" width="20.42578125" bestFit="1" customWidth="1"/>
    <col min="4101" max="4101" width="33.85546875" bestFit="1" customWidth="1"/>
    <col min="4102" max="4102" width="222.5703125" bestFit="1" customWidth="1"/>
    <col min="4103" max="4103" width="18.5703125" bestFit="1" customWidth="1"/>
    <col min="4104" max="4104" width="18.5703125" customWidth="1"/>
    <col min="4106" max="4106" width="19.5703125" bestFit="1" customWidth="1"/>
    <col min="4107" max="4107" width="18.42578125" bestFit="1" customWidth="1"/>
    <col min="4108" max="4108" width="20.140625" bestFit="1" customWidth="1"/>
    <col min="4109" max="4109" width="12.28515625" bestFit="1" customWidth="1"/>
    <col min="4110" max="4110" width="10.140625" bestFit="1" customWidth="1"/>
    <col min="4111" max="4111" width="19.5703125" bestFit="1" customWidth="1"/>
    <col min="4112" max="4112" width="18.42578125" bestFit="1" customWidth="1"/>
    <col min="4113" max="4113" width="19.85546875" bestFit="1" customWidth="1"/>
    <col min="4114" max="4115" width="18.7109375" bestFit="1" customWidth="1"/>
    <col min="4116" max="4116" width="9.5703125" bestFit="1" customWidth="1"/>
    <col min="4117" max="4117" width="8.28515625" bestFit="1" customWidth="1"/>
    <col min="4118" max="4118" width="6.5703125" bestFit="1" customWidth="1"/>
    <col min="4119" max="4121" width="13.85546875" bestFit="1" customWidth="1"/>
    <col min="4122" max="4122" width="17.42578125" bestFit="1" customWidth="1"/>
    <col min="4354" max="4354" width="10.42578125" bestFit="1" customWidth="1"/>
    <col min="4356" max="4356" width="20.42578125" bestFit="1" customWidth="1"/>
    <col min="4357" max="4357" width="33.85546875" bestFit="1" customWidth="1"/>
    <col min="4358" max="4358" width="222.5703125" bestFit="1" customWidth="1"/>
    <col min="4359" max="4359" width="18.5703125" bestFit="1" customWidth="1"/>
    <col min="4360" max="4360" width="18.5703125" customWidth="1"/>
    <col min="4362" max="4362" width="19.5703125" bestFit="1" customWidth="1"/>
    <col min="4363" max="4363" width="18.42578125" bestFit="1" customWidth="1"/>
    <col min="4364" max="4364" width="20.140625" bestFit="1" customWidth="1"/>
    <col min="4365" max="4365" width="12.28515625" bestFit="1" customWidth="1"/>
    <col min="4366" max="4366" width="10.140625" bestFit="1" customWidth="1"/>
    <col min="4367" max="4367" width="19.5703125" bestFit="1" customWidth="1"/>
    <col min="4368" max="4368" width="18.42578125" bestFit="1" customWidth="1"/>
    <col min="4369" max="4369" width="19.85546875" bestFit="1" customWidth="1"/>
    <col min="4370" max="4371" width="18.7109375" bestFit="1" customWidth="1"/>
    <col min="4372" max="4372" width="9.5703125" bestFit="1" customWidth="1"/>
    <col min="4373" max="4373" width="8.28515625" bestFit="1" customWidth="1"/>
    <col min="4374" max="4374" width="6.5703125" bestFit="1" customWidth="1"/>
    <col min="4375" max="4377" width="13.85546875" bestFit="1" customWidth="1"/>
    <col min="4378" max="4378" width="17.42578125" bestFit="1" customWidth="1"/>
    <col min="4610" max="4610" width="10.42578125" bestFit="1" customWidth="1"/>
    <col min="4612" max="4612" width="20.42578125" bestFit="1" customWidth="1"/>
    <col min="4613" max="4613" width="33.85546875" bestFit="1" customWidth="1"/>
    <col min="4614" max="4614" width="222.5703125" bestFit="1" customWidth="1"/>
    <col min="4615" max="4615" width="18.5703125" bestFit="1" customWidth="1"/>
    <col min="4616" max="4616" width="18.5703125" customWidth="1"/>
    <col min="4618" max="4618" width="19.5703125" bestFit="1" customWidth="1"/>
    <col min="4619" max="4619" width="18.42578125" bestFit="1" customWidth="1"/>
    <col min="4620" max="4620" width="20.140625" bestFit="1" customWidth="1"/>
    <col min="4621" max="4621" width="12.28515625" bestFit="1" customWidth="1"/>
    <col min="4622" max="4622" width="10.140625" bestFit="1" customWidth="1"/>
    <col min="4623" max="4623" width="19.5703125" bestFit="1" customWidth="1"/>
    <col min="4624" max="4624" width="18.42578125" bestFit="1" customWidth="1"/>
    <col min="4625" max="4625" width="19.85546875" bestFit="1" customWidth="1"/>
    <col min="4626" max="4627" width="18.7109375" bestFit="1" customWidth="1"/>
    <col min="4628" max="4628" width="9.5703125" bestFit="1" customWidth="1"/>
    <col min="4629" max="4629" width="8.28515625" bestFit="1" customWidth="1"/>
    <col min="4630" max="4630" width="6.5703125" bestFit="1" customWidth="1"/>
    <col min="4631" max="4633" width="13.85546875" bestFit="1" customWidth="1"/>
    <col min="4634" max="4634" width="17.42578125" bestFit="1" customWidth="1"/>
    <col min="4866" max="4866" width="10.42578125" bestFit="1" customWidth="1"/>
    <col min="4868" max="4868" width="20.42578125" bestFit="1" customWidth="1"/>
    <col min="4869" max="4869" width="33.85546875" bestFit="1" customWidth="1"/>
    <col min="4870" max="4870" width="222.5703125" bestFit="1" customWidth="1"/>
    <col min="4871" max="4871" width="18.5703125" bestFit="1" customWidth="1"/>
    <col min="4872" max="4872" width="18.5703125" customWidth="1"/>
    <col min="4874" max="4874" width="19.5703125" bestFit="1" customWidth="1"/>
    <col min="4875" max="4875" width="18.42578125" bestFit="1" customWidth="1"/>
    <col min="4876" max="4876" width="20.140625" bestFit="1" customWidth="1"/>
    <col min="4877" max="4877" width="12.28515625" bestFit="1" customWidth="1"/>
    <col min="4878" max="4878" width="10.140625" bestFit="1" customWidth="1"/>
    <col min="4879" max="4879" width="19.5703125" bestFit="1" customWidth="1"/>
    <col min="4880" max="4880" width="18.42578125" bestFit="1" customWidth="1"/>
    <col min="4881" max="4881" width="19.85546875" bestFit="1" customWidth="1"/>
    <col min="4882" max="4883" width="18.7109375" bestFit="1" customWidth="1"/>
    <col min="4884" max="4884" width="9.5703125" bestFit="1" customWidth="1"/>
    <col min="4885" max="4885" width="8.28515625" bestFit="1" customWidth="1"/>
    <col min="4886" max="4886" width="6.5703125" bestFit="1" customWidth="1"/>
    <col min="4887" max="4889" width="13.85546875" bestFit="1" customWidth="1"/>
    <col min="4890" max="4890" width="17.42578125" bestFit="1" customWidth="1"/>
    <col min="5122" max="5122" width="10.42578125" bestFit="1" customWidth="1"/>
    <col min="5124" max="5124" width="20.42578125" bestFit="1" customWidth="1"/>
    <col min="5125" max="5125" width="33.85546875" bestFit="1" customWidth="1"/>
    <col min="5126" max="5126" width="222.5703125" bestFit="1" customWidth="1"/>
    <col min="5127" max="5127" width="18.5703125" bestFit="1" customWidth="1"/>
    <col min="5128" max="5128" width="18.5703125" customWidth="1"/>
    <col min="5130" max="5130" width="19.5703125" bestFit="1" customWidth="1"/>
    <col min="5131" max="5131" width="18.42578125" bestFit="1" customWidth="1"/>
    <col min="5132" max="5132" width="20.140625" bestFit="1" customWidth="1"/>
    <col min="5133" max="5133" width="12.28515625" bestFit="1" customWidth="1"/>
    <col min="5134" max="5134" width="10.140625" bestFit="1" customWidth="1"/>
    <col min="5135" max="5135" width="19.5703125" bestFit="1" customWidth="1"/>
    <col min="5136" max="5136" width="18.42578125" bestFit="1" customWidth="1"/>
    <col min="5137" max="5137" width="19.85546875" bestFit="1" customWidth="1"/>
    <col min="5138" max="5139" width="18.7109375" bestFit="1" customWidth="1"/>
    <col min="5140" max="5140" width="9.5703125" bestFit="1" customWidth="1"/>
    <col min="5141" max="5141" width="8.28515625" bestFit="1" customWidth="1"/>
    <col min="5142" max="5142" width="6.5703125" bestFit="1" customWidth="1"/>
    <col min="5143" max="5145" width="13.85546875" bestFit="1" customWidth="1"/>
    <col min="5146" max="5146" width="17.42578125" bestFit="1" customWidth="1"/>
    <col min="5378" max="5378" width="10.42578125" bestFit="1" customWidth="1"/>
    <col min="5380" max="5380" width="20.42578125" bestFit="1" customWidth="1"/>
    <col min="5381" max="5381" width="33.85546875" bestFit="1" customWidth="1"/>
    <col min="5382" max="5382" width="222.5703125" bestFit="1" customWidth="1"/>
    <col min="5383" max="5383" width="18.5703125" bestFit="1" customWidth="1"/>
    <col min="5384" max="5384" width="18.5703125" customWidth="1"/>
    <col min="5386" max="5386" width="19.5703125" bestFit="1" customWidth="1"/>
    <col min="5387" max="5387" width="18.42578125" bestFit="1" customWidth="1"/>
    <col min="5388" max="5388" width="20.140625" bestFit="1" customWidth="1"/>
    <col min="5389" max="5389" width="12.28515625" bestFit="1" customWidth="1"/>
    <col min="5390" max="5390" width="10.140625" bestFit="1" customWidth="1"/>
    <col min="5391" max="5391" width="19.5703125" bestFit="1" customWidth="1"/>
    <col min="5392" max="5392" width="18.42578125" bestFit="1" customWidth="1"/>
    <col min="5393" max="5393" width="19.85546875" bestFit="1" customWidth="1"/>
    <col min="5394" max="5395" width="18.7109375" bestFit="1" customWidth="1"/>
    <col min="5396" max="5396" width="9.5703125" bestFit="1" customWidth="1"/>
    <col min="5397" max="5397" width="8.28515625" bestFit="1" customWidth="1"/>
    <col min="5398" max="5398" width="6.5703125" bestFit="1" customWidth="1"/>
    <col min="5399" max="5401" width="13.85546875" bestFit="1" customWidth="1"/>
    <col min="5402" max="5402" width="17.42578125" bestFit="1" customWidth="1"/>
    <col min="5634" max="5634" width="10.42578125" bestFit="1" customWidth="1"/>
    <col min="5636" max="5636" width="20.42578125" bestFit="1" customWidth="1"/>
    <col min="5637" max="5637" width="33.85546875" bestFit="1" customWidth="1"/>
    <col min="5638" max="5638" width="222.5703125" bestFit="1" customWidth="1"/>
    <col min="5639" max="5639" width="18.5703125" bestFit="1" customWidth="1"/>
    <col min="5640" max="5640" width="18.5703125" customWidth="1"/>
    <col min="5642" max="5642" width="19.5703125" bestFit="1" customWidth="1"/>
    <col min="5643" max="5643" width="18.42578125" bestFit="1" customWidth="1"/>
    <col min="5644" max="5644" width="20.140625" bestFit="1" customWidth="1"/>
    <col min="5645" max="5645" width="12.28515625" bestFit="1" customWidth="1"/>
    <col min="5646" max="5646" width="10.140625" bestFit="1" customWidth="1"/>
    <col min="5647" max="5647" width="19.5703125" bestFit="1" customWidth="1"/>
    <col min="5648" max="5648" width="18.42578125" bestFit="1" customWidth="1"/>
    <col min="5649" max="5649" width="19.85546875" bestFit="1" customWidth="1"/>
    <col min="5650" max="5651" width="18.7109375" bestFit="1" customWidth="1"/>
    <col min="5652" max="5652" width="9.5703125" bestFit="1" customWidth="1"/>
    <col min="5653" max="5653" width="8.28515625" bestFit="1" customWidth="1"/>
    <col min="5654" max="5654" width="6.5703125" bestFit="1" customWidth="1"/>
    <col min="5655" max="5657" width="13.85546875" bestFit="1" customWidth="1"/>
    <col min="5658" max="5658" width="17.42578125" bestFit="1" customWidth="1"/>
    <col min="5890" max="5890" width="10.42578125" bestFit="1" customWidth="1"/>
    <col min="5892" max="5892" width="20.42578125" bestFit="1" customWidth="1"/>
    <col min="5893" max="5893" width="33.85546875" bestFit="1" customWidth="1"/>
    <col min="5894" max="5894" width="222.5703125" bestFit="1" customWidth="1"/>
    <col min="5895" max="5895" width="18.5703125" bestFit="1" customWidth="1"/>
    <col min="5896" max="5896" width="18.5703125" customWidth="1"/>
    <col min="5898" max="5898" width="19.5703125" bestFit="1" customWidth="1"/>
    <col min="5899" max="5899" width="18.42578125" bestFit="1" customWidth="1"/>
    <col min="5900" max="5900" width="20.140625" bestFit="1" customWidth="1"/>
    <col min="5901" max="5901" width="12.28515625" bestFit="1" customWidth="1"/>
    <col min="5902" max="5902" width="10.140625" bestFit="1" customWidth="1"/>
    <col min="5903" max="5903" width="19.5703125" bestFit="1" customWidth="1"/>
    <col min="5904" max="5904" width="18.42578125" bestFit="1" customWidth="1"/>
    <col min="5905" max="5905" width="19.85546875" bestFit="1" customWidth="1"/>
    <col min="5906" max="5907" width="18.7109375" bestFit="1" customWidth="1"/>
    <col min="5908" max="5908" width="9.5703125" bestFit="1" customWidth="1"/>
    <col min="5909" max="5909" width="8.28515625" bestFit="1" customWidth="1"/>
    <col min="5910" max="5910" width="6.5703125" bestFit="1" customWidth="1"/>
    <col min="5911" max="5913" width="13.85546875" bestFit="1" customWidth="1"/>
    <col min="5914" max="5914" width="17.42578125" bestFit="1" customWidth="1"/>
    <col min="6146" max="6146" width="10.42578125" bestFit="1" customWidth="1"/>
    <col min="6148" max="6148" width="20.42578125" bestFit="1" customWidth="1"/>
    <col min="6149" max="6149" width="33.85546875" bestFit="1" customWidth="1"/>
    <col min="6150" max="6150" width="222.5703125" bestFit="1" customWidth="1"/>
    <col min="6151" max="6151" width="18.5703125" bestFit="1" customWidth="1"/>
    <col min="6152" max="6152" width="18.5703125" customWidth="1"/>
    <col min="6154" max="6154" width="19.5703125" bestFit="1" customWidth="1"/>
    <col min="6155" max="6155" width="18.42578125" bestFit="1" customWidth="1"/>
    <col min="6156" max="6156" width="20.140625" bestFit="1" customWidth="1"/>
    <col min="6157" max="6157" width="12.28515625" bestFit="1" customWidth="1"/>
    <col min="6158" max="6158" width="10.140625" bestFit="1" customWidth="1"/>
    <col min="6159" max="6159" width="19.5703125" bestFit="1" customWidth="1"/>
    <col min="6160" max="6160" width="18.42578125" bestFit="1" customWidth="1"/>
    <col min="6161" max="6161" width="19.85546875" bestFit="1" customWidth="1"/>
    <col min="6162" max="6163" width="18.7109375" bestFit="1" customWidth="1"/>
    <col min="6164" max="6164" width="9.5703125" bestFit="1" customWidth="1"/>
    <col min="6165" max="6165" width="8.28515625" bestFit="1" customWidth="1"/>
    <col min="6166" max="6166" width="6.5703125" bestFit="1" customWidth="1"/>
    <col min="6167" max="6169" width="13.85546875" bestFit="1" customWidth="1"/>
    <col min="6170" max="6170" width="17.42578125" bestFit="1" customWidth="1"/>
    <col min="6402" max="6402" width="10.42578125" bestFit="1" customWidth="1"/>
    <col min="6404" max="6404" width="20.42578125" bestFit="1" customWidth="1"/>
    <col min="6405" max="6405" width="33.85546875" bestFit="1" customWidth="1"/>
    <col min="6406" max="6406" width="222.5703125" bestFit="1" customWidth="1"/>
    <col min="6407" max="6407" width="18.5703125" bestFit="1" customWidth="1"/>
    <col min="6408" max="6408" width="18.5703125" customWidth="1"/>
    <col min="6410" max="6410" width="19.5703125" bestFit="1" customWidth="1"/>
    <col min="6411" max="6411" width="18.42578125" bestFit="1" customWidth="1"/>
    <col min="6412" max="6412" width="20.140625" bestFit="1" customWidth="1"/>
    <col min="6413" max="6413" width="12.28515625" bestFit="1" customWidth="1"/>
    <col min="6414" max="6414" width="10.140625" bestFit="1" customWidth="1"/>
    <col min="6415" max="6415" width="19.5703125" bestFit="1" customWidth="1"/>
    <col min="6416" max="6416" width="18.42578125" bestFit="1" customWidth="1"/>
    <col min="6417" max="6417" width="19.85546875" bestFit="1" customWidth="1"/>
    <col min="6418" max="6419" width="18.7109375" bestFit="1" customWidth="1"/>
    <col min="6420" max="6420" width="9.5703125" bestFit="1" customWidth="1"/>
    <col min="6421" max="6421" width="8.28515625" bestFit="1" customWidth="1"/>
    <col min="6422" max="6422" width="6.5703125" bestFit="1" customWidth="1"/>
    <col min="6423" max="6425" width="13.85546875" bestFit="1" customWidth="1"/>
    <col min="6426" max="6426" width="17.42578125" bestFit="1" customWidth="1"/>
    <col min="6658" max="6658" width="10.42578125" bestFit="1" customWidth="1"/>
    <col min="6660" max="6660" width="20.42578125" bestFit="1" customWidth="1"/>
    <col min="6661" max="6661" width="33.85546875" bestFit="1" customWidth="1"/>
    <col min="6662" max="6662" width="222.5703125" bestFit="1" customWidth="1"/>
    <col min="6663" max="6663" width="18.5703125" bestFit="1" customWidth="1"/>
    <col min="6664" max="6664" width="18.5703125" customWidth="1"/>
    <col min="6666" max="6666" width="19.5703125" bestFit="1" customWidth="1"/>
    <col min="6667" max="6667" width="18.42578125" bestFit="1" customWidth="1"/>
    <col min="6668" max="6668" width="20.140625" bestFit="1" customWidth="1"/>
    <col min="6669" max="6669" width="12.28515625" bestFit="1" customWidth="1"/>
    <col min="6670" max="6670" width="10.140625" bestFit="1" customWidth="1"/>
    <col min="6671" max="6671" width="19.5703125" bestFit="1" customWidth="1"/>
    <col min="6672" max="6672" width="18.42578125" bestFit="1" customWidth="1"/>
    <col min="6673" max="6673" width="19.85546875" bestFit="1" customWidth="1"/>
    <col min="6674" max="6675" width="18.7109375" bestFit="1" customWidth="1"/>
    <col min="6676" max="6676" width="9.5703125" bestFit="1" customWidth="1"/>
    <col min="6677" max="6677" width="8.28515625" bestFit="1" customWidth="1"/>
    <col min="6678" max="6678" width="6.5703125" bestFit="1" customWidth="1"/>
    <col min="6679" max="6681" width="13.85546875" bestFit="1" customWidth="1"/>
    <col min="6682" max="6682" width="17.42578125" bestFit="1" customWidth="1"/>
    <col min="6914" max="6914" width="10.42578125" bestFit="1" customWidth="1"/>
    <col min="6916" max="6916" width="20.42578125" bestFit="1" customWidth="1"/>
    <col min="6917" max="6917" width="33.85546875" bestFit="1" customWidth="1"/>
    <col min="6918" max="6918" width="222.5703125" bestFit="1" customWidth="1"/>
    <col min="6919" max="6919" width="18.5703125" bestFit="1" customWidth="1"/>
    <col min="6920" max="6920" width="18.5703125" customWidth="1"/>
    <col min="6922" max="6922" width="19.5703125" bestFit="1" customWidth="1"/>
    <col min="6923" max="6923" width="18.42578125" bestFit="1" customWidth="1"/>
    <col min="6924" max="6924" width="20.140625" bestFit="1" customWidth="1"/>
    <col min="6925" max="6925" width="12.28515625" bestFit="1" customWidth="1"/>
    <col min="6926" max="6926" width="10.140625" bestFit="1" customWidth="1"/>
    <col min="6927" max="6927" width="19.5703125" bestFit="1" customWidth="1"/>
    <col min="6928" max="6928" width="18.42578125" bestFit="1" customWidth="1"/>
    <col min="6929" max="6929" width="19.85546875" bestFit="1" customWidth="1"/>
    <col min="6930" max="6931" width="18.7109375" bestFit="1" customWidth="1"/>
    <col min="6932" max="6932" width="9.5703125" bestFit="1" customWidth="1"/>
    <col min="6933" max="6933" width="8.28515625" bestFit="1" customWidth="1"/>
    <col min="6934" max="6934" width="6.5703125" bestFit="1" customWidth="1"/>
    <col min="6935" max="6937" width="13.85546875" bestFit="1" customWidth="1"/>
    <col min="6938" max="6938" width="17.42578125" bestFit="1" customWidth="1"/>
    <col min="7170" max="7170" width="10.42578125" bestFit="1" customWidth="1"/>
    <col min="7172" max="7172" width="20.42578125" bestFit="1" customWidth="1"/>
    <col min="7173" max="7173" width="33.85546875" bestFit="1" customWidth="1"/>
    <col min="7174" max="7174" width="222.5703125" bestFit="1" customWidth="1"/>
    <col min="7175" max="7175" width="18.5703125" bestFit="1" customWidth="1"/>
    <col min="7176" max="7176" width="18.5703125" customWidth="1"/>
    <col min="7178" max="7178" width="19.5703125" bestFit="1" customWidth="1"/>
    <col min="7179" max="7179" width="18.42578125" bestFit="1" customWidth="1"/>
    <col min="7180" max="7180" width="20.140625" bestFit="1" customWidth="1"/>
    <col min="7181" max="7181" width="12.28515625" bestFit="1" customWidth="1"/>
    <col min="7182" max="7182" width="10.140625" bestFit="1" customWidth="1"/>
    <col min="7183" max="7183" width="19.5703125" bestFit="1" customWidth="1"/>
    <col min="7184" max="7184" width="18.42578125" bestFit="1" customWidth="1"/>
    <col min="7185" max="7185" width="19.85546875" bestFit="1" customWidth="1"/>
    <col min="7186" max="7187" width="18.7109375" bestFit="1" customWidth="1"/>
    <col min="7188" max="7188" width="9.5703125" bestFit="1" customWidth="1"/>
    <col min="7189" max="7189" width="8.28515625" bestFit="1" customWidth="1"/>
    <col min="7190" max="7190" width="6.5703125" bestFit="1" customWidth="1"/>
    <col min="7191" max="7193" width="13.85546875" bestFit="1" customWidth="1"/>
    <col min="7194" max="7194" width="17.42578125" bestFit="1" customWidth="1"/>
    <col min="7426" max="7426" width="10.42578125" bestFit="1" customWidth="1"/>
    <col min="7428" max="7428" width="20.42578125" bestFit="1" customWidth="1"/>
    <col min="7429" max="7429" width="33.85546875" bestFit="1" customWidth="1"/>
    <col min="7430" max="7430" width="222.5703125" bestFit="1" customWidth="1"/>
    <col min="7431" max="7431" width="18.5703125" bestFit="1" customWidth="1"/>
    <col min="7432" max="7432" width="18.5703125" customWidth="1"/>
    <col min="7434" max="7434" width="19.5703125" bestFit="1" customWidth="1"/>
    <col min="7435" max="7435" width="18.42578125" bestFit="1" customWidth="1"/>
    <col min="7436" max="7436" width="20.140625" bestFit="1" customWidth="1"/>
    <col min="7437" max="7437" width="12.28515625" bestFit="1" customWidth="1"/>
    <col min="7438" max="7438" width="10.140625" bestFit="1" customWidth="1"/>
    <col min="7439" max="7439" width="19.5703125" bestFit="1" customWidth="1"/>
    <col min="7440" max="7440" width="18.42578125" bestFit="1" customWidth="1"/>
    <col min="7441" max="7441" width="19.85546875" bestFit="1" customWidth="1"/>
    <col min="7442" max="7443" width="18.7109375" bestFit="1" customWidth="1"/>
    <col min="7444" max="7444" width="9.5703125" bestFit="1" customWidth="1"/>
    <col min="7445" max="7445" width="8.28515625" bestFit="1" customWidth="1"/>
    <col min="7446" max="7446" width="6.5703125" bestFit="1" customWidth="1"/>
    <col min="7447" max="7449" width="13.85546875" bestFit="1" customWidth="1"/>
    <col min="7450" max="7450" width="17.42578125" bestFit="1" customWidth="1"/>
    <col min="7682" max="7682" width="10.42578125" bestFit="1" customWidth="1"/>
    <col min="7684" max="7684" width="20.42578125" bestFit="1" customWidth="1"/>
    <col min="7685" max="7685" width="33.85546875" bestFit="1" customWidth="1"/>
    <col min="7686" max="7686" width="222.5703125" bestFit="1" customWidth="1"/>
    <col min="7687" max="7687" width="18.5703125" bestFit="1" customWidth="1"/>
    <col min="7688" max="7688" width="18.5703125" customWidth="1"/>
    <col min="7690" max="7690" width="19.5703125" bestFit="1" customWidth="1"/>
    <col min="7691" max="7691" width="18.42578125" bestFit="1" customWidth="1"/>
    <col min="7692" max="7692" width="20.140625" bestFit="1" customWidth="1"/>
    <col min="7693" max="7693" width="12.28515625" bestFit="1" customWidth="1"/>
    <col min="7694" max="7694" width="10.140625" bestFit="1" customWidth="1"/>
    <col min="7695" max="7695" width="19.5703125" bestFit="1" customWidth="1"/>
    <col min="7696" max="7696" width="18.42578125" bestFit="1" customWidth="1"/>
    <col min="7697" max="7697" width="19.85546875" bestFit="1" customWidth="1"/>
    <col min="7698" max="7699" width="18.7109375" bestFit="1" customWidth="1"/>
    <col min="7700" max="7700" width="9.5703125" bestFit="1" customWidth="1"/>
    <col min="7701" max="7701" width="8.28515625" bestFit="1" customWidth="1"/>
    <col min="7702" max="7702" width="6.5703125" bestFit="1" customWidth="1"/>
    <col min="7703" max="7705" width="13.85546875" bestFit="1" customWidth="1"/>
    <col min="7706" max="7706" width="17.42578125" bestFit="1" customWidth="1"/>
    <col min="7938" max="7938" width="10.42578125" bestFit="1" customWidth="1"/>
    <col min="7940" max="7940" width="20.42578125" bestFit="1" customWidth="1"/>
    <col min="7941" max="7941" width="33.85546875" bestFit="1" customWidth="1"/>
    <col min="7942" max="7942" width="222.5703125" bestFit="1" customWidth="1"/>
    <col min="7943" max="7943" width="18.5703125" bestFit="1" customWidth="1"/>
    <col min="7944" max="7944" width="18.5703125" customWidth="1"/>
    <col min="7946" max="7946" width="19.5703125" bestFit="1" customWidth="1"/>
    <col min="7947" max="7947" width="18.42578125" bestFit="1" customWidth="1"/>
    <col min="7948" max="7948" width="20.140625" bestFit="1" customWidth="1"/>
    <col min="7949" max="7949" width="12.28515625" bestFit="1" customWidth="1"/>
    <col min="7950" max="7950" width="10.140625" bestFit="1" customWidth="1"/>
    <col min="7951" max="7951" width="19.5703125" bestFit="1" customWidth="1"/>
    <col min="7952" max="7952" width="18.42578125" bestFit="1" customWidth="1"/>
    <col min="7953" max="7953" width="19.85546875" bestFit="1" customWidth="1"/>
    <col min="7954" max="7955" width="18.7109375" bestFit="1" customWidth="1"/>
    <col min="7956" max="7956" width="9.5703125" bestFit="1" customWidth="1"/>
    <col min="7957" max="7957" width="8.28515625" bestFit="1" customWidth="1"/>
    <col min="7958" max="7958" width="6.5703125" bestFit="1" customWidth="1"/>
    <col min="7959" max="7961" width="13.85546875" bestFit="1" customWidth="1"/>
    <col min="7962" max="7962" width="17.42578125" bestFit="1" customWidth="1"/>
    <col min="8194" max="8194" width="10.42578125" bestFit="1" customWidth="1"/>
    <col min="8196" max="8196" width="20.42578125" bestFit="1" customWidth="1"/>
    <col min="8197" max="8197" width="33.85546875" bestFit="1" customWidth="1"/>
    <col min="8198" max="8198" width="222.5703125" bestFit="1" customWidth="1"/>
    <col min="8199" max="8199" width="18.5703125" bestFit="1" customWidth="1"/>
    <col min="8200" max="8200" width="18.5703125" customWidth="1"/>
    <col min="8202" max="8202" width="19.5703125" bestFit="1" customWidth="1"/>
    <col min="8203" max="8203" width="18.42578125" bestFit="1" customWidth="1"/>
    <col min="8204" max="8204" width="20.140625" bestFit="1" customWidth="1"/>
    <col min="8205" max="8205" width="12.28515625" bestFit="1" customWidth="1"/>
    <col min="8206" max="8206" width="10.140625" bestFit="1" customWidth="1"/>
    <col min="8207" max="8207" width="19.5703125" bestFit="1" customWidth="1"/>
    <col min="8208" max="8208" width="18.42578125" bestFit="1" customWidth="1"/>
    <col min="8209" max="8209" width="19.85546875" bestFit="1" customWidth="1"/>
    <col min="8210" max="8211" width="18.7109375" bestFit="1" customWidth="1"/>
    <col min="8212" max="8212" width="9.5703125" bestFit="1" customWidth="1"/>
    <col min="8213" max="8213" width="8.28515625" bestFit="1" customWidth="1"/>
    <col min="8214" max="8214" width="6.5703125" bestFit="1" customWidth="1"/>
    <col min="8215" max="8217" width="13.85546875" bestFit="1" customWidth="1"/>
    <col min="8218" max="8218" width="17.42578125" bestFit="1" customWidth="1"/>
    <col min="8450" max="8450" width="10.42578125" bestFit="1" customWidth="1"/>
    <col min="8452" max="8452" width="20.42578125" bestFit="1" customWidth="1"/>
    <col min="8453" max="8453" width="33.85546875" bestFit="1" customWidth="1"/>
    <col min="8454" max="8454" width="222.5703125" bestFit="1" customWidth="1"/>
    <col min="8455" max="8455" width="18.5703125" bestFit="1" customWidth="1"/>
    <col min="8456" max="8456" width="18.5703125" customWidth="1"/>
    <col min="8458" max="8458" width="19.5703125" bestFit="1" customWidth="1"/>
    <col min="8459" max="8459" width="18.42578125" bestFit="1" customWidth="1"/>
    <col min="8460" max="8460" width="20.140625" bestFit="1" customWidth="1"/>
    <col min="8461" max="8461" width="12.28515625" bestFit="1" customWidth="1"/>
    <col min="8462" max="8462" width="10.140625" bestFit="1" customWidth="1"/>
    <col min="8463" max="8463" width="19.5703125" bestFit="1" customWidth="1"/>
    <col min="8464" max="8464" width="18.42578125" bestFit="1" customWidth="1"/>
    <col min="8465" max="8465" width="19.85546875" bestFit="1" customWidth="1"/>
    <col min="8466" max="8467" width="18.7109375" bestFit="1" customWidth="1"/>
    <col min="8468" max="8468" width="9.5703125" bestFit="1" customWidth="1"/>
    <col min="8469" max="8469" width="8.28515625" bestFit="1" customWidth="1"/>
    <col min="8470" max="8470" width="6.5703125" bestFit="1" customWidth="1"/>
    <col min="8471" max="8473" width="13.85546875" bestFit="1" customWidth="1"/>
    <col min="8474" max="8474" width="17.42578125" bestFit="1" customWidth="1"/>
    <col min="8706" max="8706" width="10.42578125" bestFit="1" customWidth="1"/>
    <col min="8708" max="8708" width="20.42578125" bestFit="1" customWidth="1"/>
    <col min="8709" max="8709" width="33.85546875" bestFit="1" customWidth="1"/>
    <col min="8710" max="8710" width="222.5703125" bestFit="1" customWidth="1"/>
    <col min="8711" max="8711" width="18.5703125" bestFit="1" customWidth="1"/>
    <col min="8712" max="8712" width="18.5703125" customWidth="1"/>
    <col min="8714" max="8714" width="19.5703125" bestFit="1" customWidth="1"/>
    <col min="8715" max="8715" width="18.42578125" bestFit="1" customWidth="1"/>
    <col min="8716" max="8716" width="20.140625" bestFit="1" customWidth="1"/>
    <col min="8717" max="8717" width="12.28515625" bestFit="1" customWidth="1"/>
    <col min="8718" max="8718" width="10.140625" bestFit="1" customWidth="1"/>
    <col min="8719" max="8719" width="19.5703125" bestFit="1" customWidth="1"/>
    <col min="8720" max="8720" width="18.42578125" bestFit="1" customWidth="1"/>
    <col min="8721" max="8721" width="19.85546875" bestFit="1" customWidth="1"/>
    <col min="8722" max="8723" width="18.7109375" bestFit="1" customWidth="1"/>
    <col min="8724" max="8724" width="9.5703125" bestFit="1" customWidth="1"/>
    <col min="8725" max="8725" width="8.28515625" bestFit="1" customWidth="1"/>
    <col min="8726" max="8726" width="6.5703125" bestFit="1" customWidth="1"/>
    <col min="8727" max="8729" width="13.85546875" bestFit="1" customWidth="1"/>
    <col min="8730" max="8730" width="17.42578125" bestFit="1" customWidth="1"/>
    <col min="8962" max="8962" width="10.42578125" bestFit="1" customWidth="1"/>
    <col min="8964" max="8964" width="20.42578125" bestFit="1" customWidth="1"/>
    <col min="8965" max="8965" width="33.85546875" bestFit="1" customWidth="1"/>
    <col min="8966" max="8966" width="222.5703125" bestFit="1" customWidth="1"/>
    <col min="8967" max="8967" width="18.5703125" bestFit="1" customWidth="1"/>
    <col min="8968" max="8968" width="18.5703125" customWidth="1"/>
    <col min="8970" max="8970" width="19.5703125" bestFit="1" customWidth="1"/>
    <col min="8971" max="8971" width="18.42578125" bestFit="1" customWidth="1"/>
    <col min="8972" max="8972" width="20.140625" bestFit="1" customWidth="1"/>
    <col min="8973" max="8973" width="12.28515625" bestFit="1" customWidth="1"/>
    <col min="8974" max="8974" width="10.140625" bestFit="1" customWidth="1"/>
    <col min="8975" max="8975" width="19.5703125" bestFit="1" customWidth="1"/>
    <col min="8976" max="8976" width="18.42578125" bestFit="1" customWidth="1"/>
    <col min="8977" max="8977" width="19.85546875" bestFit="1" customWidth="1"/>
    <col min="8978" max="8979" width="18.7109375" bestFit="1" customWidth="1"/>
    <col min="8980" max="8980" width="9.5703125" bestFit="1" customWidth="1"/>
    <col min="8981" max="8981" width="8.28515625" bestFit="1" customWidth="1"/>
    <col min="8982" max="8982" width="6.5703125" bestFit="1" customWidth="1"/>
    <col min="8983" max="8985" width="13.85546875" bestFit="1" customWidth="1"/>
    <col min="8986" max="8986" width="17.42578125" bestFit="1" customWidth="1"/>
    <col min="9218" max="9218" width="10.42578125" bestFit="1" customWidth="1"/>
    <col min="9220" max="9220" width="20.42578125" bestFit="1" customWidth="1"/>
    <col min="9221" max="9221" width="33.85546875" bestFit="1" customWidth="1"/>
    <col min="9222" max="9222" width="222.5703125" bestFit="1" customWidth="1"/>
    <col min="9223" max="9223" width="18.5703125" bestFit="1" customWidth="1"/>
    <col min="9224" max="9224" width="18.5703125" customWidth="1"/>
    <col min="9226" max="9226" width="19.5703125" bestFit="1" customWidth="1"/>
    <col min="9227" max="9227" width="18.42578125" bestFit="1" customWidth="1"/>
    <col min="9228" max="9228" width="20.140625" bestFit="1" customWidth="1"/>
    <col min="9229" max="9229" width="12.28515625" bestFit="1" customWidth="1"/>
    <col min="9230" max="9230" width="10.140625" bestFit="1" customWidth="1"/>
    <col min="9231" max="9231" width="19.5703125" bestFit="1" customWidth="1"/>
    <col min="9232" max="9232" width="18.42578125" bestFit="1" customWidth="1"/>
    <col min="9233" max="9233" width="19.85546875" bestFit="1" customWidth="1"/>
    <col min="9234" max="9235" width="18.7109375" bestFit="1" customWidth="1"/>
    <col min="9236" max="9236" width="9.5703125" bestFit="1" customWidth="1"/>
    <col min="9237" max="9237" width="8.28515625" bestFit="1" customWidth="1"/>
    <col min="9238" max="9238" width="6.5703125" bestFit="1" customWidth="1"/>
    <col min="9239" max="9241" width="13.85546875" bestFit="1" customWidth="1"/>
    <col min="9242" max="9242" width="17.42578125" bestFit="1" customWidth="1"/>
    <col min="9474" max="9474" width="10.42578125" bestFit="1" customWidth="1"/>
    <col min="9476" max="9476" width="20.42578125" bestFit="1" customWidth="1"/>
    <col min="9477" max="9477" width="33.85546875" bestFit="1" customWidth="1"/>
    <col min="9478" max="9478" width="222.5703125" bestFit="1" customWidth="1"/>
    <col min="9479" max="9479" width="18.5703125" bestFit="1" customWidth="1"/>
    <col min="9480" max="9480" width="18.5703125" customWidth="1"/>
    <col min="9482" max="9482" width="19.5703125" bestFit="1" customWidth="1"/>
    <col min="9483" max="9483" width="18.42578125" bestFit="1" customWidth="1"/>
    <col min="9484" max="9484" width="20.140625" bestFit="1" customWidth="1"/>
    <col min="9485" max="9485" width="12.28515625" bestFit="1" customWidth="1"/>
    <col min="9486" max="9486" width="10.140625" bestFit="1" customWidth="1"/>
    <col min="9487" max="9487" width="19.5703125" bestFit="1" customWidth="1"/>
    <col min="9488" max="9488" width="18.42578125" bestFit="1" customWidth="1"/>
    <col min="9489" max="9489" width="19.85546875" bestFit="1" customWidth="1"/>
    <col min="9490" max="9491" width="18.7109375" bestFit="1" customWidth="1"/>
    <col min="9492" max="9492" width="9.5703125" bestFit="1" customWidth="1"/>
    <col min="9493" max="9493" width="8.28515625" bestFit="1" customWidth="1"/>
    <col min="9494" max="9494" width="6.5703125" bestFit="1" customWidth="1"/>
    <col min="9495" max="9497" width="13.85546875" bestFit="1" customWidth="1"/>
    <col min="9498" max="9498" width="17.42578125" bestFit="1" customWidth="1"/>
    <col min="9730" max="9730" width="10.42578125" bestFit="1" customWidth="1"/>
    <col min="9732" max="9732" width="20.42578125" bestFit="1" customWidth="1"/>
    <col min="9733" max="9733" width="33.85546875" bestFit="1" customWidth="1"/>
    <col min="9734" max="9734" width="222.5703125" bestFit="1" customWidth="1"/>
    <col min="9735" max="9735" width="18.5703125" bestFit="1" customWidth="1"/>
    <col min="9736" max="9736" width="18.5703125" customWidth="1"/>
    <col min="9738" max="9738" width="19.5703125" bestFit="1" customWidth="1"/>
    <col min="9739" max="9739" width="18.42578125" bestFit="1" customWidth="1"/>
    <col min="9740" max="9740" width="20.140625" bestFit="1" customWidth="1"/>
    <col min="9741" max="9741" width="12.28515625" bestFit="1" customWidth="1"/>
    <col min="9742" max="9742" width="10.140625" bestFit="1" customWidth="1"/>
    <col min="9743" max="9743" width="19.5703125" bestFit="1" customWidth="1"/>
    <col min="9744" max="9744" width="18.42578125" bestFit="1" customWidth="1"/>
    <col min="9745" max="9745" width="19.85546875" bestFit="1" customWidth="1"/>
    <col min="9746" max="9747" width="18.7109375" bestFit="1" customWidth="1"/>
    <col min="9748" max="9748" width="9.5703125" bestFit="1" customWidth="1"/>
    <col min="9749" max="9749" width="8.28515625" bestFit="1" customWidth="1"/>
    <col min="9750" max="9750" width="6.5703125" bestFit="1" customWidth="1"/>
    <col min="9751" max="9753" width="13.85546875" bestFit="1" customWidth="1"/>
    <col min="9754" max="9754" width="17.42578125" bestFit="1" customWidth="1"/>
    <col min="9986" max="9986" width="10.42578125" bestFit="1" customWidth="1"/>
    <col min="9988" max="9988" width="20.42578125" bestFit="1" customWidth="1"/>
    <col min="9989" max="9989" width="33.85546875" bestFit="1" customWidth="1"/>
    <col min="9990" max="9990" width="222.5703125" bestFit="1" customWidth="1"/>
    <col min="9991" max="9991" width="18.5703125" bestFit="1" customWidth="1"/>
    <col min="9992" max="9992" width="18.5703125" customWidth="1"/>
    <col min="9994" max="9994" width="19.5703125" bestFit="1" customWidth="1"/>
    <col min="9995" max="9995" width="18.42578125" bestFit="1" customWidth="1"/>
    <col min="9996" max="9996" width="20.140625" bestFit="1" customWidth="1"/>
    <col min="9997" max="9997" width="12.28515625" bestFit="1" customWidth="1"/>
    <col min="9998" max="9998" width="10.140625" bestFit="1" customWidth="1"/>
    <col min="9999" max="9999" width="19.5703125" bestFit="1" customWidth="1"/>
    <col min="10000" max="10000" width="18.42578125" bestFit="1" customWidth="1"/>
    <col min="10001" max="10001" width="19.85546875" bestFit="1" customWidth="1"/>
    <col min="10002" max="10003" width="18.7109375" bestFit="1" customWidth="1"/>
    <col min="10004" max="10004" width="9.5703125" bestFit="1" customWidth="1"/>
    <col min="10005" max="10005" width="8.28515625" bestFit="1" customWidth="1"/>
    <col min="10006" max="10006" width="6.5703125" bestFit="1" customWidth="1"/>
    <col min="10007" max="10009" width="13.85546875" bestFit="1" customWidth="1"/>
    <col min="10010" max="10010" width="17.42578125" bestFit="1" customWidth="1"/>
    <col min="10242" max="10242" width="10.42578125" bestFit="1" customWidth="1"/>
    <col min="10244" max="10244" width="20.42578125" bestFit="1" customWidth="1"/>
    <col min="10245" max="10245" width="33.85546875" bestFit="1" customWidth="1"/>
    <col min="10246" max="10246" width="222.5703125" bestFit="1" customWidth="1"/>
    <col min="10247" max="10247" width="18.5703125" bestFit="1" customWidth="1"/>
    <col min="10248" max="10248" width="18.5703125" customWidth="1"/>
    <col min="10250" max="10250" width="19.5703125" bestFit="1" customWidth="1"/>
    <col min="10251" max="10251" width="18.42578125" bestFit="1" customWidth="1"/>
    <col min="10252" max="10252" width="20.140625" bestFit="1" customWidth="1"/>
    <col min="10253" max="10253" width="12.28515625" bestFit="1" customWidth="1"/>
    <col min="10254" max="10254" width="10.140625" bestFit="1" customWidth="1"/>
    <col min="10255" max="10255" width="19.5703125" bestFit="1" customWidth="1"/>
    <col min="10256" max="10256" width="18.42578125" bestFit="1" customWidth="1"/>
    <col min="10257" max="10257" width="19.85546875" bestFit="1" customWidth="1"/>
    <col min="10258" max="10259" width="18.7109375" bestFit="1" customWidth="1"/>
    <col min="10260" max="10260" width="9.5703125" bestFit="1" customWidth="1"/>
    <col min="10261" max="10261" width="8.28515625" bestFit="1" customWidth="1"/>
    <col min="10262" max="10262" width="6.5703125" bestFit="1" customWidth="1"/>
    <col min="10263" max="10265" width="13.85546875" bestFit="1" customWidth="1"/>
    <col min="10266" max="10266" width="17.42578125" bestFit="1" customWidth="1"/>
    <col min="10498" max="10498" width="10.42578125" bestFit="1" customWidth="1"/>
    <col min="10500" max="10500" width="20.42578125" bestFit="1" customWidth="1"/>
    <col min="10501" max="10501" width="33.85546875" bestFit="1" customWidth="1"/>
    <col min="10502" max="10502" width="222.5703125" bestFit="1" customWidth="1"/>
    <col min="10503" max="10503" width="18.5703125" bestFit="1" customWidth="1"/>
    <col min="10504" max="10504" width="18.5703125" customWidth="1"/>
    <col min="10506" max="10506" width="19.5703125" bestFit="1" customWidth="1"/>
    <col min="10507" max="10507" width="18.42578125" bestFit="1" customWidth="1"/>
    <col min="10508" max="10508" width="20.140625" bestFit="1" customWidth="1"/>
    <col min="10509" max="10509" width="12.28515625" bestFit="1" customWidth="1"/>
    <col min="10510" max="10510" width="10.140625" bestFit="1" customWidth="1"/>
    <col min="10511" max="10511" width="19.5703125" bestFit="1" customWidth="1"/>
    <col min="10512" max="10512" width="18.42578125" bestFit="1" customWidth="1"/>
    <col min="10513" max="10513" width="19.85546875" bestFit="1" customWidth="1"/>
    <col min="10514" max="10515" width="18.7109375" bestFit="1" customWidth="1"/>
    <col min="10516" max="10516" width="9.5703125" bestFit="1" customWidth="1"/>
    <col min="10517" max="10517" width="8.28515625" bestFit="1" customWidth="1"/>
    <col min="10518" max="10518" width="6.5703125" bestFit="1" customWidth="1"/>
    <col min="10519" max="10521" width="13.85546875" bestFit="1" customWidth="1"/>
    <col min="10522" max="10522" width="17.42578125" bestFit="1" customWidth="1"/>
    <col min="10754" max="10754" width="10.42578125" bestFit="1" customWidth="1"/>
    <col min="10756" max="10756" width="20.42578125" bestFit="1" customWidth="1"/>
    <col min="10757" max="10757" width="33.85546875" bestFit="1" customWidth="1"/>
    <col min="10758" max="10758" width="222.5703125" bestFit="1" customWidth="1"/>
    <col min="10759" max="10759" width="18.5703125" bestFit="1" customWidth="1"/>
    <col min="10760" max="10760" width="18.5703125" customWidth="1"/>
    <col min="10762" max="10762" width="19.5703125" bestFit="1" customWidth="1"/>
    <col min="10763" max="10763" width="18.42578125" bestFit="1" customWidth="1"/>
    <col min="10764" max="10764" width="20.140625" bestFit="1" customWidth="1"/>
    <col min="10765" max="10765" width="12.28515625" bestFit="1" customWidth="1"/>
    <col min="10766" max="10766" width="10.140625" bestFit="1" customWidth="1"/>
    <col min="10767" max="10767" width="19.5703125" bestFit="1" customWidth="1"/>
    <col min="10768" max="10768" width="18.42578125" bestFit="1" customWidth="1"/>
    <col min="10769" max="10769" width="19.85546875" bestFit="1" customWidth="1"/>
    <col min="10770" max="10771" width="18.7109375" bestFit="1" customWidth="1"/>
    <col min="10772" max="10772" width="9.5703125" bestFit="1" customWidth="1"/>
    <col min="10773" max="10773" width="8.28515625" bestFit="1" customWidth="1"/>
    <col min="10774" max="10774" width="6.5703125" bestFit="1" customWidth="1"/>
    <col min="10775" max="10777" width="13.85546875" bestFit="1" customWidth="1"/>
    <col min="10778" max="10778" width="17.42578125" bestFit="1" customWidth="1"/>
    <col min="11010" max="11010" width="10.42578125" bestFit="1" customWidth="1"/>
    <col min="11012" max="11012" width="20.42578125" bestFit="1" customWidth="1"/>
    <col min="11013" max="11013" width="33.85546875" bestFit="1" customWidth="1"/>
    <col min="11014" max="11014" width="222.5703125" bestFit="1" customWidth="1"/>
    <col min="11015" max="11015" width="18.5703125" bestFit="1" customWidth="1"/>
    <col min="11016" max="11016" width="18.5703125" customWidth="1"/>
    <col min="11018" max="11018" width="19.5703125" bestFit="1" customWidth="1"/>
    <col min="11019" max="11019" width="18.42578125" bestFit="1" customWidth="1"/>
    <col min="11020" max="11020" width="20.140625" bestFit="1" customWidth="1"/>
    <col min="11021" max="11021" width="12.28515625" bestFit="1" customWidth="1"/>
    <col min="11022" max="11022" width="10.140625" bestFit="1" customWidth="1"/>
    <col min="11023" max="11023" width="19.5703125" bestFit="1" customWidth="1"/>
    <col min="11024" max="11024" width="18.42578125" bestFit="1" customWidth="1"/>
    <col min="11025" max="11025" width="19.85546875" bestFit="1" customWidth="1"/>
    <col min="11026" max="11027" width="18.7109375" bestFit="1" customWidth="1"/>
    <col min="11028" max="11028" width="9.5703125" bestFit="1" customWidth="1"/>
    <col min="11029" max="11029" width="8.28515625" bestFit="1" customWidth="1"/>
    <col min="11030" max="11030" width="6.5703125" bestFit="1" customWidth="1"/>
    <col min="11031" max="11033" width="13.85546875" bestFit="1" customWidth="1"/>
    <col min="11034" max="11034" width="17.42578125" bestFit="1" customWidth="1"/>
    <col min="11266" max="11266" width="10.42578125" bestFit="1" customWidth="1"/>
    <col min="11268" max="11268" width="20.42578125" bestFit="1" customWidth="1"/>
    <col min="11269" max="11269" width="33.85546875" bestFit="1" customWidth="1"/>
    <col min="11270" max="11270" width="222.5703125" bestFit="1" customWidth="1"/>
    <col min="11271" max="11271" width="18.5703125" bestFit="1" customWidth="1"/>
    <col min="11272" max="11272" width="18.5703125" customWidth="1"/>
    <col min="11274" max="11274" width="19.5703125" bestFit="1" customWidth="1"/>
    <col min="11275" max="11275" width="18.42578125" bestFit="1" customWidth="1"/>
    <col min="11276" max="11276" width="20.140625" bestFit="1" customWidth="1"/>
    <col min="11277" max="11277" width="12.28515625" bestFit="1" customWidth="1"/>
    <col min="11278" max="11278" width="10.140625" bestFit="1" customWidth="1"/>
    <col min="11279" max="11279" width="19.5703125" bestFit="1" customWidth="1"/>
    <col min="11280" max="11280" width="18.42578125" bestFit="1" customWidth="1"/>
    <col min="11281" max="11281" width="19.85546875" bestFit="1" customWidth="1"/>
    <col min="11282" max="11283" width="18.7109375" bestFit="1" customWidth="1"/>
    <col min="11284" max="11284" width="9.5703125" bestFit="1" customWidth="1"/>
    <col min="11285" max="11285" width="8.28515625" bestFit="1" customWidth="1"/>
    <col min="11286" max="11286" width="6.5703125" bestFit="1" customWidth="1"/>
    <col min="11287" max="11289" width="13.85546875" bestFit="1" customWidth="1"/>
    <col min="11290" max="11290" width="17.42578125" bestFit="1" customWidth="1"/>
    <col min="11522" max="11522" width="10.42578125" bestFit="1" customWidth="1"/>
    <col min="11524" max="11524" width="20.42578125" bestFit="1" customWidth="1"/>
    <col min="11525" max="11525" width="33.85546875" bestFit="1" customWidth="1"/>
    <col min="11526" max="11526" width="222.5703125" bestFit="1" customWidth="1"/>
    <col min="11527" max="11527" width="18.5703125" bestFit="1" customWidth="1"/>
    <col min="11528" max="11528" width="18.5703125" customWidth="1"/>
    <col min="11530" max="11530" width="19.5703125" bestFit="1" customWidth="1"/>
    <col min="11531" max="11531" width="18.42578125" bestFit="1" customWidth="1"/>
    <col min="11532" max="11532" width="20.140625" bestFit="1" customWidth="1"/>
    <col min="11533" max="11533" width="12.28515625" bestFit="1" customWidth="1"/>
    <col min="11534" max="11534" width="10.140625" bestFit="1" customWidth="1"/>
    <col min="11535" max="11535" width="19.5703125" bestFit="1" customWidth="1"/>
    <col min="11536" max="11536" width="18.42578125" bestFit="1" customWidth="1"/>
    <col min="11537" max="11537" width="19.85546875" bestFit="1" customWidth="1"/>
    <col min="11538" max="11539" width="18.7109375" bestFit="1" customWidth="1"/>
    <col min="11540" max="11540" width="9.5703125" bestFit="1" customWidth="1"/>
    <col min="11541" max="11541" width="8.28515625" bestFit="1" customWidth="1"/>
    <col min="11542" max="11542" width="6.5703125" bestFit="1" customWidth="1"/>
    <col min="11543" max="11545" width="13.85546875" bestFit="1" customWidth="1"/>
    <col min="11546" max="11546" width="17.42578125" bestFit="1" customWidth="1"/>
    <col min="11778" max="11778" width="10.42578125" bestFit="1" customWidth="1"/>
    <col min="11780" max="11780" width="20.42578125" bestFit="1" customWidth="1"/>
    <col min="11781" max="11781" width="33.85546875" bestFit="1" customWidth="1"/>
    <col min="11782" max="11782" width="222.5703125" bestFit="1" customWidth="1"/>
    <col min="11783" max="11783" width="18.5703125" bestFit="1" customWidth="1"/>
    <col min="11784" max="11784" width="18.5703125" customWidth="1"/>
    <col min="11786" max="11786" width="19.5703125" bestFit="1" customWidth="1"/>
    <col min="11787" max="11787" width="18.42578125" bestFit="1" customWidth="1"/>
    <col min="11788" max="11788" width="20.140625" bestFit="1" customWidth="1"/>
    <col min="11789" max="11789" width="12.28515625" bestFit="1" customWidth="1"/>
    <col min="11790" max="11790" width="10.140625" bestFit="1" customWidth="1"/>
    <col min="11791" max="11791" width="19.5703125" bestFit="1" customWidth="1"/>
    <col min="11792" max="11792" width="18.42578125" bestFit="1" customWidth="1"/>
    <col min="11793" max="11793" width="19.85546875" bestFit="1" customWidth="1"/>
    <col min="11794" max="11795" width="18.7109375" bestFit="1" customWidth="1"/>
    <col min="11796" max="11796" width="9.5703125" bestFit="1" customWidth="1"/>
    <col min="11797" max="11797" width="8.28515625" bestFit="1" customWidth="1"/>
    <col min="11798" max="11798" width="6.5703125" bestFit="1" customWidth="1"/>
    <col min="11799" max="11801" width="13.85546875" bestFit="1" customWidth="1"/>
    <col min="11802" max="11802" width="17.42578125" bestFit="1" customWidth="1"/>
    <col min="12034" max="12034" width="10.42578125" bestFit="1" customWidth="1"/>
    <col min="12036" max="12036" width="20.42578125" bestFit="1" customWidth="1"/>
    <col min="12037" max="12037" width="33.85546875" bestFit="1" customWidth="1"/>
    <col min="12038" max="12038" width="222.5703125" bestFit="1" customWidth="1"/>
    <col min="12039" max="12039" width="18.5703125" bestFit="1" customWidth="1"/>
    <col min="12040" max="12040" width="18.5703125" customWidth="1"/>
    <col min="12042" max="12042" width="19.5703125" bestFit="1" customWidth="1"/>
    <col min="12043" max="12043" width="18.42578125" bestFit="1" customWidth="1"/>
    <col min="12044" max="12044" width="20.140625" bestFit="1" customWidth="1"/>
    <col min="12045" max="12045" width="12.28515625" bestFit="1" customWidth="1"/>
    <col min="12046" max="12046" width="10.140625" bestFit="1" customWidth="1"/>
    <col min="12047" max="12047" width="19.5703125" bestFit="1" customWidth="1"/>
    <col min="12048" max="12048" width="18.42578125" bestFit="1" customWidth="1"/>
    <col min="12049" max="12049" width="19.85546875" bestFit="1" customWidth="1"/>
    <col min="12050" max="12051" width="18.7109375" bestFit="1" customWidth="1"/>
    <col min="12052" max="12052" width="9.5703125" bestFit="1" customWidth="1"/>
    <col min="12053" max="12053" width="8.28515625" bestFit="1" customWidth="1"/>
    <col min="12054" max="12054" width="6.5703125" bestFit="1" customWidth="1"/>
    <col min="12055" max="12057" width="13.85546875" bestFit="1" customWidth="1"/>
    <col min="12058" max="12058" width="17.42578125" bestFit="1" customWidth="1"/>
    <col min="12290" max="12290" width="10.42578125" bestFit="1" customWidth="1"/>
    <col min="12292" max="12292" width="20.42578125" bestFit="1" customWidth="1"/>
    <col min="12293" max="12293" width="33.85546875" bestFit="1" customWidth="1"/>
    <col min="12294" max="12294" width="222.5703125" bestFit="1" customWidth="1"/>
    <col min="12295" max="12295" width="18.5703125" bestFit="1" customWidth="1"/>
    <col min="12296" max="12296" width="18.5703125" customWidth="1"/>
    <col min="12298" max="12298" width="19.5703125" bestFit="1" customWidth="1"/>
    <col min="12299" max="12299" width="18.42578125" bestFit="1" customWidth="1"/>
    <col min="12300" max="12300" width="20.140625" bestFit="1" customWidth="1"/>
    <col min="12301" max="12301" width="12.28515625" bestFit="1" customWidth="1"/>
    <col min="12302" max="12302" width="10.140625" bestFit="1" customWidth="1"/>
    <col min="12303" max="12303" width="19.5703125" bestFit="1" customWidth="1"/>
    <col min="12304" max="12304" width="18.42578125" bestFit="1" customWidth="1"/>
    <col min="12305" max="12305" width="19.85546875" bestFit="1" customWidth="1"/>
    <col min="12306" max="12307" width="18.7109375" bestFit="1" customWidth="1"/>
    <col min="12308" max="12308" width="9.5703125" bestFit="1" customWidth="1"/>
    <col min="12309" max="12309" width="8.28515625" bestFit="1" customWidth="1"/>
    <col min="12310" max="12310" width="6.5703125" bestFit="1" customWidth="1"/>
    <col min="12311" max="12313" width="13.85546875" bestFit="1" customWidth="1"/>
    <col min="12314" max="12314" width="17.42578125" bestFit="1" customWidth="1"/>
    <col min="12546" max="12546" width="10.42578125" bestFit="1" customWidth="1"/>
    <col min="12548" max="12548" width="20.42578125" bestFit="1" customWidth="1"/>
    <col min="12549" max="12549" width="33.85546875" bestFit="1" customWidth="1"/>
    <col min="12550" max="12550" width="222.5703125" bestFit="1" customWidth="1"/>
    <col min="12551" max="12551" width="18.5703125" bestFit="1" customWidth="1"/>
    <col min="12552" max="12552" width="18.5703125" customWidth="1"/>
    <col min="12554" max="12554" width="19.5703125" bestFit="1" customWidth="1"/>
    <col min="12555" max="12555" width="18.42578125" bestFit="1" customWidth="1"/>
    <col min="12556" max="12556" width="20.140625" bestFit="1" customWidth="1"/>
    <col min="12557" max="12557" width="12.28515625" bestFit="1" customWidth="1"/>
    <col min="12558" max="12558" width="10.140625" bestFit="1" customWidth="1"/>
    <col min="12559" max="12559" width="19.5703125" bestFit="1" customWidth="1"/>
    <col min="12560" max="12560" width="18.42578125" bestFit="1" customWidth="1"/>
    <col min="12561" max="12561" width="19.85546875" bestFit="1" customWidth="1"/>
    <col min="12562" max="12563" width="18.7109375" bestFit="1" customWidth="1"/>
    <col min="12564" max="12564" width="9.5703125" bestFit="1" customWidth="1"/>
    <col min="12565" max="12565" width="8.28515625" bestFit="1" customWidth="1"/>
    <col min="12566" max="12566" width="6.5703125" bestFit="1" customWidth="1"/>
    <col min="12567" max="12569" width="13.85546875" bestFit="1" customWidth="1"/>
    <col min="12570" max="12570" width="17.42578125" bestFit="1" customWidth="1"/>
    <col min="12802" max="12802" width="10.42578125" bestFit="1" customWidth="1"/>
    <col min="12804" max="12804" width="20.42578125" bestFit="1" customWidth="1"/>
    <col min="12805" max="12805" width="33.85546875" bestFit="1" customWidth="1"/>
    <col min="12806" max="12806" width="222.5703125" bestFit="1" customWidth="1"/>
    <col min="12807" max="12807" width="18.5703125" bestFit="1" customWidth="1"/>
    <col min="12808" max="12808" width="18.5703125" customWidth="1"/>
    <col min="12810" max="12810" width="19.5703125" bestFit="1" customWidth="1"/>
    <col min="12811" max="12811" width="18.42578125" bestFit="1" customWidth="1"/>
    <col min="12812" max="12812" width="20.140625" bestFit="1" customWidth="1"/>
    <col min="12813" max="12813" width="12.28515625" bestFit="1" customWidth="1"/>
    <col min="12814" max="12814" width="10.140625" bestFit="1" customWidth="1"/>
    <col min="12815" max="12815" width="19.5703125" bestFit="1" customWidth="1"/>
    <col min="12816" max="12816" width="18.42578125" bestFit="1" customWidth="1"/>
    <col min="12817" max="12817" width="19.85546875" bestFit="1" customWidth="1"/>
    <col min="12818" max="12819" width="18.7109375" bestFit="1" customWidth="1"/>
    <col min="12820" max="12820" width="9.5703125" bestFit="1" customWidth="1"/>
    <col min="12821" max="12821" width="8.28515625" bestFit="1" customWidth="1"/>
    <col min="12822" max="12822" width="6.5703125" bestFit="1" customWidth="1"/>
    <col min="12823" max="12825" width="13.85546875" bestFit="1" customWidth="1"/>
    <col min="12826" max="12826" width="17.42578125" bestFit="1" customWidth="1"/>
    <col min="13058" max="13058" width="10.42578125" bestFit="1" customWidth="1"/>
    <col min="13060" max="13060" width="20.42578125" bestFit="1" customWidth="1"/>
    <col min="13061" max="13061" width="33.85546875" bestFit="1" customWidth="1"/>
    <col min="13062" max="13062" width="222.5703125" bestFit="1" customWidth="1"/>
    <col min="13063" max="13063" width="18.5703125" bestFit="1" customWidth="1"/>
    <col min="13064" max="13064" width="18.5703125" customWidth="1"/>
    <col min="13066" max="13066" width="19.5703125" bestFit="1" customWidth="1"/>
    <col min="13067" max="13067" width="18.42578125" bestFit="1" customWidth="1"/>
    <col min="13068" max="13068" width="20.140625" bestFit="1" customWidth="1"/>
    <col min="13069" max="13069" width="12.28515625" bestFit="1" customWidth="1"/>
    <col min="13070" max="13070" width="10.140625" bestFit="1" customWidth="1"/>
    <col min="13071" max="13071" width="19.5703125" bestFit="1" customWidth="1"/>
    <col min="13072" max="13072" width="18.42578125" bestFit="1" customWidth="1"/>
    <col min="13073" max="13073" width="19.85546875" bestFit="1" customWidth="1"/>
    <col min="13074" max="13075" width="18.7109375" bestFit="1" customWidth="1"/>
    <col min="13076" max="13076" width="9.5703125" bestFit="1" customWidth="1"/>
    <col min="13077" max="13077" width="8.28515625" bestFit="1" customWidth="1"/>
    <col min="13078" max="13078" width="6.5703125" bestFit="1" customWidth="1"/>
    <col min="13079" max="13081" width="13.85546875" bestFit="1" customWidth="1"/>
    <col min="13082" max="13082" width="17.42578125" bestFit="1" customWidth="1"/>
    <col min="13314" max="13314" width="10.42578125" bestFit="1" customWidth="1"/>
    <col min="13316" max="13316" width="20.42578125" bestFit="1" customWidth="1"/>
    <col min="13317" max="13317" width="33.85546875" bestFit="1" customWidth="1"/>
    <col min="13318" max="13318" width="222.5703125" bestFit="1" customWidth="1"/>
    <col min="13319" max="13319" width="18.5703125" bestFit="1" customWidth="1"/>
    <col min="13320" max="13320" width="18.5703125" customWidth="1"/>
    <col min="13322" max="13322" width="19.5703125" bestFit="1" customWidth="1"/>
    <col min="13323" max="13323" width="18.42578125" bestFit="1" customWidth="1"/>
    <col min="13324" max="13324" width="20.140625" bestFit="1" customWidth="1"/>
    <col min="13325" max="13325" width="12.28515625" bestFit="1" customWidth="1"/>
    <col min="13326" max="13326" width="10.140625" bestFit="1" customWidth="1"/>
    <col min="13327" max="13327" width="19.5703125" bestFit="1" customWidth="1"/>
    <col min="13328" max="13328" width="18.42578125" bestFit="1" customWidth="1"/>
    <col min="13329" max="13329" width="19.85546875" bestFit="1" customWidth="1"/>
    <col min="13330" max="13331" width="18.7109375" bestFit="1" customWidth="1"/>
    <col min="13332" max="13332" width="9.5703125" bestFit="1" customWidth="1"/>
    <col min="13333" max="13333" width="8.28515625" bestFit="1" customWidth="1"/>
    <col min="13334" max="13334" width="6.5703125" bestFit="1" customWidth="1"/>
    <col min="13335" max="13337" width="13.85546875" bestFit="1" customWidth="1"/>
    <col min="13338" max="13338" width="17.42578125" bestFit="1" customWidth="1"/>
    <col min="13570" max="13570" width="10.42578125" bestFit="1" customWidth="1"/>
    <col min="13572" max="13572" width="20.42578125" bestFit="1" customWidth="1"/>
    <col min="13573" max="13573" width="33.85546875" bestFit="1" customWidth="1"/>
    <col min="13574" max="13574" width="222.5703125" bestFit="1" customWidth="1"/>
    <col min="13575" max="13575" width="18.5703125" bestFit="1" customWidth="1"/>
    <col min="13576" max="13576" width="18.5703125" customWidth="1"/>
    <col min="13578" max="13578" width="19.5703125" bestFit="1" customWidth="1"/>
    <col min="13579" max="13579" width="18.42578125" bestFit="1" customWidth="1"/>
    <col min="13580" max="13580" width="20.140625" bestFit="1" customWidth="1"/>
    <col min="13581" max="13581" width="12.28515625" bestFit="1" customWidth="1"/>
    <col min="13582" max="13582" width="10.140625" bestFit="1" customWidth="1"/>
    <col min="13583" max="13583" width="19.5703125" bestFit="1" customWidth="1"/>
    <col min="13584" max="13584" width="18.42578125" bestFit="1" customWidth="1"/>
    <col min="13585" max="13585" width="19.85546875" bestFit="1" customWidth="1"/>
    <col min="13586" max="13587" width="18.7109375" bestFit="1" customWidth="1"/>
    <col min="13588" max="13588" width="9.5703125" bestFit="1" customWidth="1"/>
    <col min="13589" max="13589" width="8.28515625" bestFit="1" customWidth="1"/>
    <col min="13590" max="13590" width="6.5703125" bestFit="1" customWidth="1"/>
    <col min="13591" max="13593" width="13.85546875" bestFit="1" customWidth="1"/>
    <col min="13594" max="13594" width="17.42578125" bestFit="1" customWidth="1"/>
    <col min="13826" max="13826" width="10.42578125" bestFit="1" customWidth="1"/>
    <col min="13828" max="13828" width="20.42578125" bestFit="1" customWidth="1"/>
    <col min="13829" max="13829" width="33.85546875" bestFit="1" customWidth="1"/>
    <col min="13830" max="13830" width="222.5703125" bestFit="1" customWidth="1"/>
    <col min="13831" max="13831" width="18.5703125" bestFit="1" customWidth="1"/>
    <col min="13832" max="13832" width="18.5703125" customWidth="1"/>
    <col min="13834" max="13834" width="19.5703125" bestFit="1" customWidth="1"/>
    <col min="13835" max="13835" width="18.42578125" bestFit="1" customWidth="1"/>
    <col min="13836" max="13836" width="20.140625" bestFit="1" customWidth="1"/>
    <col min="13837" max="13837" width="12.28515625" bestFit="1" customWidth="1"/>
    <col min="13838" max="13838" width="10.140625" bestFit="1" customWidth="1"/>
    <col min="13839" max="13839" width="19.5703125" bestFit="1" customWidth="1"/>
    <col min="13840" max="13840" width="18.42578125" bestFit="1" customWidth="1"/>
    <col min="13841" max="13841" width="19.85546875" bestFit="1" customWidth="1"/>
    <col min="13842" max="13843" width="18.7109375" bestFit="1" customWidth="1"/>
    <col min="13844" max="13844" width="9.5703125" bestFit="1" customWidth="1"/>
    <col min="13845" max="13845" width="8.28515625" bestFit="1" customWidth="1"/>
    <col min="13846" max="13846" width="6.5703125" bestFit="1" customWidth="1"/>
    <col min="13847" max="13849" width="13.85546875" bestFit="1" customWidth="1"/>
    <col min="13850" max="13850" width="17.42578125" bestFit="1" customWidth="1"/>
    <col min="14082" max="14082" width="10.42578125" bestFit="1" customWidth="1"/>
    <col min="14084" max="14084" width="20.42578125" bestFit="1" customWidth="1"/>
    <col min="14085" max="14085" width="33.85546875" bestFit="1" customWidth="1"/>
    <col min="14086" max="14086" width="222.5703125" bestFit="1" customWidth="1"/>
    <col min="14087" max="14087" width="18.5703125" bestFit="1" customWidth="1"/>
    <col min="14088" max="14088" width="18.5703125" customWidth="1"/>
    <col min="14090" max="14090" width="19.5703125" bestFit="1" customWidth="1"/>
    <col min="14091" max="14091" width="18.42578125" bestFit="1" customWidth="1"/>
    <col min="14092" max="14092" width="20.140625" bestFit="1" customWidth="1"/>
    <col min="14093" max="14093" width="12.28515625" bestFit="1" customWidth="1"/>
    <col min="14094" max="14094" width="10.140625" bestFit="1" customWidth="1"/>
    <col min="14095" max="14095" width="19.5703125" bestFit="1" customWidth="1"/>
    <col min="14096" max="14096" width="18.42578125" bestFit="1" customWidth="1"/>
    <col min="14097" max="14097" width="19.85546875" bestFit="1" customWidth="1"/>
    <col min="14098" max="14099" width="18.7109375" bestFit="1" customWidth="1"/>
    <col min="14100" max="14100" width="9.5703125" bestFit="1" customWidth="1"/>
    <col min="14101" max="14101" width="8.28515625" bestFit="1" customWidth="1"/>
    <col min="14102" max="14102" width="6.5703125" bestFit="1" customWidth="1"/>
    <col min="14103" max="14105" width="13.85546875" bestFit="1" customWidth="1"/>
    <col min="14106" max="14106" width="17.42578125" bestFit="1" customWidth="1"/>
    <col min="14338" max="14338" width="10.42578125" bestFit="1" customWidth="1"/>
    <col min="14340" max="14340" width="20.42578125" bestFit="1" customWidth="1"/>
    <col min="14341" max="14341" width="33.85546875" bestFit="1" customWidth="1"/>
    <col min="14342" max="14342" width="222.5703125" bestFit="1" customWidth="1"/>
    <col min="14343" max="14343" width="18.5703125" bestFit="1" customWidth="1"/>
    <col min="14344" max="14344" width="18.5703125" customWidth="1"/>
    <col min="14346" max="14346" width="19.5703125" bestFit="1" customWidth="1"/>
    <col min="14347" max="14347" width="18.42578125" bestFit="1" customWidth="1"/>
    <col min="14348" max="14348" width="20.140625" bestFit="1" customWidth="1"/>
    <col min="14349" max="14349" width="12.28515625" bestFit="1" customWidth="1"/>
    <col min="14350" max="14350" width="10.140625" bestFit="1" customWidth="1"/>
    <col min="14351" max="14351" width="19.5703125" bestFit="1" customWidth="1"/>
    <col min="14352" max="14352" width="18.42578125" bestFit="1" customWidth="1"/>
    <col min="14353" max="14353" width="19.85546875" bestFit="1" customWidth="1"/>
    <col min="14354" max="14355" width="18.7109375" bestFit="1" customWidth="1"/>
    <col min="14356" max="14356" width="9.5703125" bestFit="1" customWidth="1"/>
    <col min="14357" max="14357" width="8.28515625" bestFit="1" customWidth="1"/>
    <col min="14358" max="14358" width="6.5703125" bestFit="1" customWidth="1"/>
    <col min="14359" max="14361" width="13.85546875" bestFit="1" customWidth="1"/>
    <col min="14362" max="14362" width="17.42578125" bestFit="1" customWidth="1"/>
    <col min="14594" max="14594" width="10.42578125" bestFit="1" customWidth="1"/>
    <col min="14596" max="14596" width="20.42578125" bestFit="1" customWidth="1"/>
    <col min="14597" max="14597" width="33.85546875" bestFit="1" customWidth="1"/>
    <col min="14598" max="14598" width="222.5703125" bestFit="1" customWidth="1"/>
    <col min="14599" max="14599" width="18.5703125" bestFit="1" customWidth="1"/>
    <col min="14600" max="14600" width="18.5703125" customWidth="1"/>
    <col min="14602" max="14602" width="19.5703125" bestFit="1" customWidth="1"/>
    <col min="14603" max="14603" width="18.42578125" bestFit="1" customWidth="1"/>
    <col min="14604" max="14604" width="20.140625" bestFit="1" customWidth="1"/>
    <col min="14605" max="14605" width="12.28515625" bestFit="1" customWidth="1"/>
    <col min="14606" max="14606" width="10.140625" bestFit="1" customWidth="1"/>
    <col min="14607" max="14607" width="19.5703125" bestFit="1" customWidth="1"/>
    <col min="14608" max="14608" width="18.42578125" bestFit="1" customWidth="1"/>
    <col min="14609" max="14609" width="19.85546875" bestFit="1" customWidth="1"/>
    <col min="14610" max="14611" width="18.7109375" bestFit="1" customWidth="1"/>
    <col min="14612" max="14612" width="9.5703125" bestFit="1" customWidth="1"/>
    <col min="14613" max="14613" width="8.28515625" bestFit="1" customWidth="1"/>
    <col min="14614" max="14614" width="6.5703125" bestFit="1" customWidth="1"/>
    <col min="14615" max="14617" width="13.85546875" bestFit="1" customWidth="1"/>
    <col min="14618" max="14618" width="17.42578125" bestFit="1" customWidth="1"/>
    <col min="14850" max="14850" width="10.42578125" bestFit="1" customWidth="1"/>
    <col min="14852" max="14852" width="20.42578125" bestFit="1" customWidth="1"/>
    <col min="14853" max="14853" width="33.85546875" bestFit="1" customWidth="1"/>
    <col min="14854" max="14854" width="222.5703125" bestFit="1" customWidth="1"/>
    <col min="14855" max="14855" width="18.5703125" bestFit="1" customWidth="1"/>
    <col min="14856" max="14856" width="18.5703125" customWidth="1"/>
    <col min="14858" max="14858" width="19.5703125" bestFit="1" customWidth="1"/>
    <col min="14859" max="14859" width="18.42578125" bestFit="1" customWidth="1"/>
    <col min="14860" max="14860" width="20.140625" bestFit="1" customWidth="1"/>
    <col min="14861" max="14861" width="12.28515625" bestFit="1" customWidth="1"/>
    <col min="14862" max="14862" width="10.140625" bestFit="1" customWidth="1"/>
    <col min="14863" max="14863" width="19.5703125" bestFit="1" customWidth="1"/>
    <col min="14864" max="14864" width="18.42578125" bestFit="1" customWidth="1"/>
    <col min="14865" max="14865" width="19.85546875" bestFit="1" customWidth="1"/>
    <col min="14866" max="14867" width="18.7109375" bestFit="1" customWidth="1"/>
    <col min="14868" max="14868" width="9.5703125" bestFit="1" customWidth="1"/>
    <col min="14869" max="14869" width="8.28515625" bestFit="1" customWidth="1"/>
    <col min="14870" max="14870" width="6.5703125" bestFit="1" customWidth="1"/>
    <col min="14871" max="14873" width="13.85546875" bestFit="1" customWidth="1"/>
    <col min="14874" max="14874" width="17.42578125" bestFit="1" customWidth="1"/>
    <col min="15106" max="15106" width="10.42578125" bestFit="1" customWidth="1"/>
    <col min="15108" max="15108" width="20.42578125" bestFit="1" customWidth="1"/>
    <col min="15109" max="15109" width="33.85546875" bestFit="1" customWidth="1"/>
    <col min="15110" max="15110" width="222.5703125" bestFit="1" customWidth="1"/>
    <col min="15111" max="15111" width="18.5703125" bestFit="1" customWidth="1"/>
    <col min="15112" max="15112" width="18.5703125" customWidth="1"/>
    <col min="15114" max="15114" width="19.5703125" bestFit="1" customWidth="1"/>
    <col min="15115" max="15115" width="18.42578125" bestFit="1" customWidth="1"/>
    <col min="15116" max="15116" width="20.140625" bestFit="1" customWidth="1"/>
    <col min="15117" max="15117" width="12.28515625" bestFit="1" customWidth="1"/>
    <col min="15118" max="15118" width="10.140625" bestFit="1" customWidth="1"/>
    <col min="15119" max="15119" width="19.5703125" bestFit="1" customWidth="1"/>
    <col min="15120" max="15120" width="18.42578125" bestFit="1" customWidth="1"/>
    <col min="15121" max="15121" width="19.85546875" bestFit="1" customWidth="1"/>
    <col min="15122" max="15123" width="18.7109375" bestFit="1" customWidth="1"/>
    <col min="15124" max="15124" width="9.5703125" bestFit="1" customWidth="1"/>
    <col min="15125" max="15125" width="8.28515625" bestFit="1" customWidth="1"/>
    <col min="15126" max="15126" width="6.5703125" bestFit="1" customWidth="1"/>
    <col min="15127" max="15129" width="13.85546875" bestFit="1" customWidth="1"/>
    <col min="15130" max="15130" width="17.42578125" bestFit="1" customWidth="1"/>
    <col min="15362" max="15362" width="10.42578125" bestFit="1" customWidth="1"/>
    <col min="15364" max="15364" width="20.42578125" bestFit="1" customWidth="1"/>
    <col min="15365" max="15365" width="33.85546875" bestFit="1" customWidth="1"/>
    <col min="15366" max="15366" width="222.5703125" bestFit="1" customWidth="1"/>
    <col min="15367" max="15367" width="18.5703125" bestFit="1" customWidth="1"/>
    <col min="15368" max="15368" width="18.5703125" customWidth="1"/>
    <col min="15370" max="15370" width="19.5703125" bestFit="1" customWidth="1"/>
    <col min="15371" max="15371" width="18.42578125" bestFit="1" customWidth="1"/>
    <col min="15372" max="15372" width="20.140625" bestFit="1" customWidth="1"/>
    <col min="15373" max="15373" width="12.28515625" bestFit="1" customWidth="1"/>
    <col min="15374" max="15374" width="10.140625" bestFit="1" customWidth="1"/>
    <col min="15375" max="15375" width="19.5703125" bestFit="1" customWidth="1"/>
    <col min="15376" max="15376" width="18.42578125" bestFit="1" customWidth="1"/>
    <col min="15377" max="15377" width="19.85546875" bestFit="1" customWidth="1"/>
    <col min="15378" max="15379" width="18.7109375" bestFit="1" customWidth="1"/>
    <col min="15380" max="15380" width="9.5703125" bestFit="1" customWidth="1"/>
    <col min="15381" max="15381" width="8.28515625" bestFit="1" customWidth="1"/>
    <col min="15382" max="15382" width="6.5703125" bestFit="1" customWidth="1"/>
    <col min="15383" max="15385" width="13.85546875" bestFit="1" customWidth="1"/>
    <col min="15386" max="15386" width="17.42578125" bestFit="1" customWidth="1"/>
    <col min="15618" max="15618" width="10.42578125" bestFit="1" customWidth="1"/>
    <col min="15620" max="15620" width="20.42578125" bestFit="1" customWidth="1"/>
    <col min="15621" max="15621" width="33.85546875" bestFit="1" customWidth="1"/>
    <col min="15622" max="15622" width="222.5703125" bestFit="1" customWidth="1"/>
    <col min="15623" max="15623" width="18.5703125" bestFit="1" customWidth="1"/>
    <col min="15624" max="15624" width="18.5703125" customWidth="1"/>
    <col min="15626" max="15626" width="19.5703125" bestFit="1" customWidth="1"/>
    <col min="15627" max="15627" width="18.42578125" bestFit="1" customWidth="1"/>
    <col min="15628" max="15628" width="20.140625" bestFit="1" customWidth="1"/>
    <col min="15629" max="15629" width="12.28515625" bestFit="1" customWidth="1"/>
    <col min="15630" max="15630" width="10.140625" bestFit="1" customWidth="1"/>
    <col min="15631" max="15631" width="19.5703125" bestFit="1" customWidth="1"/>
    <col min="15632" max="15632" width="18.42578125" bestFit="1" customWidth="1"/>
    <col min="15633" max="15633" width="19.85546875" bestFit="1" customWidth="1"/>
    <col min="15634" max="15635" width="18.7109375" bestFit="1" customWidth="1"/>
    <col min="15636" max="15636" width="9.5703125" bestFit="1" customWidth="1"/>
    <col min="15637" max="15637" width="8.28515625" bestFit="1" customWidth="1"/>
    <col min="15638" max="15638" width="6.5703125" bestFit="1" customWidth="1"/>
    <col min="15639" max="15641" width="13.85546875" bestFit="1" customWidth="1"/>
    <col min="15642" max="15642" width="17.42578125" bestFit="1" customWidth="1"/>
    <col min="15874" max="15874" width="10.42578125" bestFit="1" customWidth="1"/>
    <col min="15876" max="15876" width="20.42578125" bestFit="1" customWidth="1"/>
    <col min="15877" max="15877" width="33.85546875" bestFit="1" customWidth="1"/>
    <col min="15878" max="15878" width="222.5703125" bestFit="1" customWidth="1"/>
    <col min="15879" max="15879" width="18.5703125" bestFit="1" customWidth="1"/>
    <col min="15880" max="15880" width="18.5703125" customWidth="1"/>
    <col min="15882" max="15882" width="19.5703125" bestFit="1" customWidth="1"/>
    <col min="15883" max="15883" width="18.42578125" bestFit="1" customWidth="1"/>
    <col min="15884" max="15884" width="20.140625" bestFit="1" customWidth="1"/>
    <col min="15885" max="15885" width="12.28515625" bestFit="1" customWidth="1"/>
    <col min="15886" max="15886" width="10.140625" bestFit="1" customWidth="1"/>
    <col min="15887" max="15887" width="19.5703125" bestFit="1" customWidth="1"/>
    <col min="15888" max="15888" width="18.42578125" bestFit="1" customWidth="1"/>
    <col min="15889" max="15889" width="19.85546875" bestFit="1" customWidth="1"/>
    <col min="15890" max="15891" width="18.7109375" bestFit="1" customWidth="1"/>
    <col min="15892" max="15892" width="9.5703125" bestFit="1" customWidth="1"/>
    <col min="15893" max="15893" width="8.28515625" bestFit="1" customWidth="1"/>
    <col min="15894" max="15894" width="6.5703125" bestFit="1" customWidth="1"/>
    <col min="15895" max="15897" width="13.85546875" bestFit="1" customWidth="1"/>
    <col min="15898" max="15898" width="17.42578125" bestFit="1" customWidth="1"/>
    <col min="16130" max="16130" width="10.42578125" bestFit="1" customWidth="1"/>
    <col min="16132" max="16132" width="20.42578125" bestFit="1" customWidth="1"/>
    <col min="16133" max="16133" width="33.85546875" bestFit="1" customWidth="1"/>
    <col min="16134" max="16134" width="222.5703125" bestFit="1" customWidth="1"/>
    <col min="16135" max="16135" width="18.5703125" bestFit="1" customWidth="1"/>
    <col min="16136" max="16136" width="18.5703125" customWidth="1"/>
    <col min="16138" max="16138" width="19.5703125" bestFit="1" customWidth="1"/>
    <col min="16139" max="16139" width="18.42578125" bestFit="1" customWidth="1"/>
    <col min="16140" max="16140" width="20.140625" bestFit="1" customWidth="1"/>
    <col min="16141" max="16141" width="12.28515625" bestFit="1" customWidth="1"/>
    <col min="16142" max="16142" width="10.140625" bestFit="1" customWidth="1"/>
    <col min="16143" max="16143" width="19.5703125" bestFit="1" customWidth="1"/>
    <col min="16144" max="16144" width="18.42578125" bestFit="1" customWidth="1"/>
    <col min="16145" max="16145" width="19.85546875" bestFit="1" customWidth="1"/>
    <col min="16146" max="16147" width="18.7109375" bestFit="1" customWidth="1"/>
    <col min="16148" max="16148" width="9.5703125" bestFit="1" customWidth="1"/>
    <col min="16149" max="16149" width="8.28515625" bestFit="1" customWidth="1"/>
    <col min="16150" max="16150" width="6.5703125" bestFit="1" customWidth="1"/>
    <col min="16151" max="16153" width="13.85546875" bestFit="1" customWidth="1"/>
    <col min="16154" max="16154" width="17.42578125" bestFit="1" customWidth="1"/>
  </cols>
  <sheetData>
    <row r="1" spans="1:29" x14ac:dyDescent="0.25">
      <c r="I1" s="181" t="s">
        <v>2432</v>
      </c>
      <c r="J1" s="426" t="s">
        <v>2433</v>
      </c>
      <c r="K1" s="181" t="s">
        <v>2434</v>
      </c>
      <c r="L1" s="426" t="s">
        <v>2435</v>
      </c>
      <c r="M1" s="181" t="s">
        <v>2436</v>
      </c>
      <c r="N1" s="426" t="s">
        <v>2437</v>
      </c>
      <c r="O1" s="181" t="s">
        <v>2438</v>
      </c>
      <c r="P1" s="181" t="s">
        <v>2439</v>
      </c>
      <c r="Q1" s="181" t="s">
        <v>2440</v>
      </c>
      <c r="R1" s="181" t="s">
        <v>2167</v>
      </c>
      <c r="S1" s="181" t="s">
        <v>2441</v>
      </c>
      <c r="T1" s="181" t="s">
        <v>2165</v>
      </c>
      <c r="V1" s="181" t="s">
        <v>2449</v>
      </c>
      <c r="W1" s="181" t="s">
        <v>2444</v>
      </c>
      <c r="X1" s="181" t="s">
        <v>2442</v>
      </c>
      <c r="Y1" s="181" t="s">
        <v>2443</v>
      </c>
    </row>
    <row r="2" spans="1:29" x14ac:dyDescent="0.25">
      <c r="A2" s="181">
        <v>1</v>
      </c>
      <c r="B2" s="181">
        <v>2</v>
      </c>
      <c r="C2" s="181">
        <v>3</v>
      </c>
      <c r="D2" s="184">
        <v>4</v>
      </c>
      <c r="E2" s="190">
        <v>5</v>
      </c>
      <c r="F2" s="190">
        <v>6</v>
      </c>
      <c r="G2" s="181">
        <v>7</v>
      </c>
      <c r="H2" s="184">
        <v>8</v>
      </c>
      <c r="I2" s="181">
        <v>9</v>
      </c>
      <c r="J2" s="181">
        <v>10</v>
      </c>
      <c r="K2" s="181">
        <v>11</v>
      </c>
      <c r="L2" s="184">
        <v>12</v>
      </c>
      <c r="M2" s="181">
        <v>13</v>
      </c>
      <c r="N2" s="181">
        <v>14</v>
      </c>
      <c r="O2" s="181">
        <v>15</v>
      </c>
      <c r="P2" s="184">
        <v>16</v>
      </c>
      <c r="Q2" s="181">
        <v>17</v>
      </c>
      <c r="R2" s="181">
        <v>18</v>
      </c>
      <c r="S2" s="181">
        <v>19</v>
      </c>
      <c r="T2" s="184">
        <v>20</v>
      </c>
      <c r="U2" s="181">
        <v>21</v>
      </c>
      <c r="V2" s="181">
        <v>22</v>
      </c>
      <c r="W2" s="181">
        <v>23</v>
      </c>
      <c r="X2" s="184">
        <v>24</v>
      </c>
      <c r="Y2" s="181">
        <v>25</v>
      </c>
    </row>
    <row r="3" spans="1:29" s="182" customFormat="1" x14ac:dyDescent="0.25">
      <c r="A3" s="181"/>
      <c r="B3" s="181"/>
      <c r="C3" s="181"/>
      <c r="D3" s="181"/>
      <c r="E3" s="1039" t="s">
        <v>2130</v>
      </c>
      <c r="F3" s="1040"/>
      <c r="G3" s="1041"/>
      <c r="H3" s="1042" t="s">
        <v>2131</v>
      </c>
      <c r="I3" s="1042" t="s">
        <v>2112</v>
      </c>
      <c r="J3" s="1042" t="s">
        <v>2114</v>
      </c>
      <c r="K3" s="1042" t="s">
        <v>2116</v>
      </c>
      <c r="L3" s="1042" t="s">
        <v>2118</v>
      </c>
      <c r="M3" s="1042" t="s">
        <v>2119</v>
      </c>
      <c r="N3" s="1042" t="s">
        <v>2120</v>
      </c>
      <c r="O3" s="1042" t="s">
        <v>2121</v>
      </c>
      <c r="P3" s="1042" t="s">
        <v>2122</v>
      </c>
      <c r="Q3" s="1042" t="s">
        <v>2123</v>
      </c>
      <c r="R3" s="1042" t="s">
        <v>2124</v>
      </c>
      <c r="S3" s="1042" t="s">
        <v>2125</v>
      </c>
      <c r="T3" s="1239" t="s">
        <v>2053</v>
      </c>
      <c r="U3" s="1240"/>
      <c r="V3" s="1042" t="s">
        <v>2126</v>
      </c>
      <c r="W3" s="1042" t="s">
        <v>2127</v>
      </c>
      <c r="X3" s="1042" t="s">
        <v>2128</v>
      </c>
      <c r="Y3" s="1042" t="s">
        <v>2129</v>
      </c>
      <c r="Z3" s="1043" t="s">
        <v>2132</v>
      </c>
    </row>
    <row r="4" spans="1:29" s="182" customFormat="1" x14ac:dyDescent="0.25">
      <c r="A4" s="1241" t="s">
        <v>2130</v>
      </c>
      <c r="B4" s="1242"/>
      <c r="C4" s="1242"/>
      <c r="D4" s="1243"/>
      <c r="E4" s="1033" t="s">
        <v>2133</v>
      </c>
      <c r="F4" s="1034" t="s">
        <v>2134</v>
      </c>
      <c r="G4" s="1035" t="s">
        <v>2107</v>
      </c>
      <c r="H4" s="164"/>
      <c r="I4" s="164"/>
      <c r="J4" s="164"/>
      <c r="K4" s="164"/>
      <c r="L4" s="164"/>
      <c r="M4" s="164"/>
      <c r="N4" s="164"/>
      <c r="O4" s="164"/>
      <c r="P4" s="164"/>
      <c r="Q4" s="164"/>
      <c r="R4" s="164"/>
      <c r="S4" s="164"/>
      <c r="T4" s="164"/>
      <c r="U4" s="164"/>
      <c r="V4" s="164"/>
      <c r="W4" s="164"/>
      <c r="X4" s="164"/>
      <c r="Y4" s="164"/>
    </row>
    <row r="5" spans="1:29" s="182" customFormat="1" x14ac:dyDescent="0.25">
      <c r="A5" s="654" t="s">
        <v>2084</v>
      </c>
      <c r="B5" s="654" t="s">
        <v>1901</v>
      </c>
      <c r="C5" s="654" t="s">
        <v>2085</v>
      </c>
      <c r="D5" s="654" t="s">
        <v>2086</v>
      </c>
      <c r="E5" s="903"/>
      <c r="F5" s="903"/>
      <c r="G5" s="657"/>
      <c r="H5" s="1036" t="s">
        <v>2611</v>
      </c>
      <c r="I5" s="1037">
        <v>0</v>
      </c>
      <c r="J5" s="1037">
        <v>0</v>
      </c>
      <c r="K5" s="1037">
        <v>0</v>
      </c>
      <c r="L5" s="1037">
        <v>0</v>
      </c>
      <c r="M5" s="1037">
        <v>0</v>
      </c>
      <c r="N5" s="1037">
        <v>0</v>
      </c>
      <c r="O5" s="1037">
        <v>0</v>
      </c>
      <c r="P5" s="1037">
        <v>0</v>
      </c>
      <c r="Q5" s="1037">
        <v>0</v>
      </c>
      <c r="R5" s="1037">
        <v>0</v>
      </c>
      <c r="S5" s="1037">
        <v>0</v>
      </c>
      <c r="T5" s="1037">
        <v>0</v>
      </c>
      <c r="U5" s="1037">
        <v>0</v>
      </c>
      <c r="V5" s="1037">
        <v>0</v>
      </c>
      <c r="W5" s="1037">
        <v>0</v>
      </c>
      <c r="X5" s="1037">
        <v>0</v>
      </c>
      <c r="Y5" s="1037">
        <v>0</v>
      </c>
      <c r="Z5" s="656" t="e">
        <v>#N/A</v>
      </c>
    </row>
    <row r="6" spans="1:29" s="182" customFormat="1" x14ac:dyDescent="0.25">
      <c r="A6" s="655" t="s">
        <v>2117</v>
      </c>
      <c r="B6" s="655">
        <v>2</v>
      </c>
      <c r="C6" s="655">
        <v>2</v>
      </c>
      <c r="D6" s="655"/>
      <c r="E6" s="902" t="s">
        <v>10370</v>
      </c>
      <c r="F6" s="902" t="s">
        <v>10371</v>
      </c>
      <c r="G6" s="1038"/>
      <c r="H6" s="1036"/>
      <c r="I6" s="1037">
        <v>16.253299999999999</v>
      </c>
      <c r="J6" s="1037"/>
      <c r="K6" s="1037"/>
      <c r="L6" s="1037"/>
      <c r="M6" s="1037" t="s">
        <v>2611</v>
      </c>
      <c r="N6" s="1037">
        <v>11.2364</v>
      </c>
      <c r="O6" s="1037"/>
      <c r="P6" s="1037"/>
      <c r="Q6" s="1037"/>
      <c r="R6" s="1037"/>
      <c r="S6" s="1037"/>
      <c r="T6" s="1037">
        <v>23.143999999999998</v>
      </c>
      <c r="U6" s="1037" t="s">
        <v>10112</v>
      </c>
      <c r="V6" s="1037" t="s">
        <v>2611</v>
      </c>
      <c r="W6" s="1037"/>
      <c r="X6" s="1037" t="s">
        <v>2611</v>
      </c>
      <c r="Y6" s="1037"/>
      <c r="Z6" s="656" t="s">
        <v>2136</v>
      </c>
      <c r="AA6" s="182" t="s">
        <v>10115</v>
      </c>
      <c r="AB6" s="182">
        <v>6.75</v>
      </c>
      <c r="AC6" s="182" t="s">
        <v>2611</v>
      </c>
    </row>
    <row r="7" spans="1:29" s="182" customFormat="1" x14ac:dyDescent="0.25">
      <c r="A7" s="655" t="s">
        <v>2113</v>
      </c>
      <c r="B7" s="655">
        <v>4</v>
      </c>
      <c r="C7" s="655">
        <v>2</v>
      </c>
      <c r="D7" s="655"/>
      <c r="E7" s="902" t="s">
        <v>10127</v>
      </c>
      <c r="F7" s="902" t="s">
        <v>10128</v>
      </c>
      <c r="G7" s="1038"/>
      <c r="H7" s="1036"/>
      <c r="I7" s="1037">
        <v>16.229299999999999</v>
      </c>
      <c r="J7" s="1037"/>
      <c r="K7" s="1037"/>
      <c r="L7" s="1037"/>
      <c r="M7" s="1037" t="s">
        <v>2611</v>
      </c>
      <c r="N7" s="1037" t="s">
        <v>2611</v>
      </c>
      <c r="O7" s="1037"/>
      <c r="P7" s="1037"/>
      <c r="Q7" s="1037"/>
      <c r="R7" s="1037"/>
      <c r="S7" s="1037"/>
      <c r="T7" s="1037">
        <v>32.283099999999997</v>
      </c>
      <c r="U7" s="1037" t="s">
        <v>10112</v>
      </c>
      <c r="V7" s="1037">
        <v>12.166600000000001</v>
      </c>
      <c r="W7" s="1037"/>
      <c r="X7" s="1037" t="s">
        <v>2611</v>
      </c>
      <c r="Y7" s="1037"/>
      <c r="Z7" s="656" t="s">
        <v>2136</v>
      </c>
      <c r="AA7" s="182" t="s">
        <v>9391</v>
      </c>
      <c r="AB7" s="182">
        <v>1.75</v>
      </c>
      <c r="AC7" s="182" t="s">
        <v>2611</v>
      </c>
    </row>
    <row r="8" spans="1:29" s="182" customFormat="1" x14ac:dyDescent="0.25">
      <c r="A8" s="655" t="s">
        <v>2101</v>
      </c>
      <c r="B8" s="655">
        <v>4</v>
      </c>
      <c r="C8" s="655">
        <v>1</v>
      </c>
      <c r="D8" s="655"/>
      <c r="E8" s="902" t="s">
        <v>10201</v>
      </c>
      <c r="F8" s="902" t="s">
        <v>10202</v>
      </c>
      <c r="G8" s="1038"/>
      <c r="H8" s="1036"/>
      <c r="I8" s="1037" t="s">
        <v>2611</v>
      </c>
      <c r="J8" s="1037"/>
      <c r="K8" s="1037"/>
      <c r="L8" s="1037"/>
      <c r="M8" s="1037" t="s">
        <v>2611</v>
      </c>
      <c r="N8" s="1037">
        <v>12.2964</v>
      </c>
      <c r="O8" s="1037"/>
      <c r="P8" s="1037"/>
      <c r="Q8" s="1037"/>
      <c r="R8" s="1037"/>
      <c r="S8" s="1037"/>
      <c r="T8" s="1037">
        <v>15.1935</v>
      </c>
      <c r="U8" s="1037" t="s">
        <v>10112</v>
      </c>
      <c r="V8" s="1037" t="s">
        <v>2611</v>
      </c>
      <c r="W8" s="1037"/>
      <c r="X8" s="1037" t="s">
        <v>2611</v>
      </c>
      <c r="Y8" s="1037"/>
      <c r="Z8" s="656" t="s">
        <v>2136</v>
      </c>
      <c r="AA8" s="182" t="s">
        <v>2437</v>
      </c>
      <c r="AB8" s="182">
        <v>5.75</v>
      </c>
      <c r="AC8" s="182" t="s">
        <v>2611</v>
      </c>
    </row>
    <row r="9" spans="1:29" s="182" customFormat="1" x14ac:dyDescent="0.25">
      <c r="A9" s="655" t="s">
        <v>2091</v>
      </c>
      <c r="B9" s="655">
        <v>4</v>
      </c>
      <c r="C9" s="655">
        <v>1</v>
      </c>
      <c r="D9" s="655"/>
      <c r="E9" s="902" t="s">
        <v>10143</v>
      </c>
      <c r="F9" s="902" t="s">
        <v>10144</v>
      </c>
      <c r="G9" s="1038"/>
      <c r="H9" s="1036"/>
      <c r="I9" s="1037" t="s">
        <v>2611</v>
      </c>
      <c r="J9" s="1037"/>
      <c r="K9" s="1037"/>
      <c r="L9" s="1037"/>
      <c r="M9" s="1037" t="s">
        <v>2611</v>
      </c>
      <c r="N9" s="1037" t="s">
        <v>2611</v>
      </c>
      <c r="O9" s="1037"/>
      <c r="P9" s="1037"/>
      <c r="Q9" s="1037"/>
      <c r="R9" s="1037"/>
      <c r="S9" s="1037"/>
      <c r="T9" s="1037">
        <v>15.857100000000001</v>
      </c>
      <c r="U9" s="1037" t="s">
        <v>10112</v>
      </c>
      <c r="V9" s="1037">
        <v>10.972799999999999</v>
      </c>
      <c r="W9" s="1037"/>
      <c r="X9" s="1037" t="s">
        <v>2611</v>
      </c>
      <c r="Y9" s="1037"/>
      <c r="Z9" s="656" t="s">
        <v>2136</v>
      </c>
      <c r="AA9" s="182" t="s">
        <v>2449</v>
      </c>
      <c r="AB9" s="182">
        <v>26.75</v>
      </c>
      <c r="AC9" s="182" t="s">
        <v>2611</v>
      </c>
    </row>
    <row r="10" spans="1:29" s="182" customFormat="1" x14ac:dyDescent="0.25">
      <c r="A10" s="655" t="s">
        <v>2088</v>
      </c>
      <c r="B10" s="655">
        <v>4</v>
      </c>
      <c r="C10" s="655">
        <v>3</v>
      </c>
      <c r="D10" s="655"/>
      <c r="E10" s="902" t="s">
        <v>10297</v>
      </c>
      <c r="F10" s="902" t="s">
        <v>10388</v>
      </c>
      <c r="G10" s="1038"/>
      <c r="H10" s="1036"/>
      <c r="I10" s="1037">
        <v>17.157699999999998</v>
      </c>
      <c r="J10" s="1037"/>
      <c r="K10" s="1037"/>
      <c r="L10" s="1037"/>
      <c r="M10" s="1037">
        <v>15.4194</v>
      </c>
      <c r="N10" s="1037">
        <v>10.6175</v>
      </c>
      <c r="O10" s="1037"/>
      <c r="P10" s="1037"/>
      <c r="Q10" s="1037"/>
      <c r="R10" s="1037"/>
      <c r="S10" s="1037"/>
      <c r="T10" s="1037">
        <v>20.582999999999998</v>
      </c>
      <c r="U10" s="1037" t="s">
        <v>10112</v>
      </c>
      <c r="V10" s="1037" t="s">
        <v>2611</v>
      </c>
      <c r="W10" s="1037"/>
      <c r="X10" s="1037">
        <v>16.6602</v>
      </c>
      <c r="Y10" s="1037"/>
      <c r="Z10" s="656" t="s">
        <v>2136</v>
      </c>
      <c r="AA10" s="182" t="s">
        <v>10257</v>
      </c>
      <c r="AB10" s="182">
        <v>8.75</v>
      </c>
      <c r="AC10" s="182" t="s">
        <v>2611</v>
      </c>
    </row>
    <row r="11" spans="1:29" s="182" customFormat="1" x14ac:dyDescent="0.25">
      <c r="A11" s="655" t="s">
        <v>2919</v>
      </c>
      <c r="B11" s="655">
        <v>3</v>
      </c>
      <c r="C11" s="655">
        <v>1</v>
      </c>
      <c r="D11" s="655"/>
      <c r="E11" s="902" t="s">
        <v>10303</v>
      </c>
      <c r="F11" s="902">
        <v>801</v>
      </c>
      <c r="G11" s="1038"/>
      <c r="H11" s="1036"/>
      <c r="I11" s="1037" t="s">
        <v>2611</v>
      </c>
      <c r="J11" s="1037"/>
      <c r="K11" s="1037"/>
      <c r="L11" s="1037"/>
      <c r="M11" s="1037" t="s">
        <v>2611</v>
      </c>
      <c r="N11" s="1037" t="s">
        <v>2611</v>
      </c>
      <c r="O11" s="1037"/>
      <c r="P11" s="1037"/>
      <c r="Q11" s="1037"/>
      <c r="R11" s="1037"/>
      <c r="S11" s="1037"/>
      <c r="T11" s="1037">
        <v>20.861599999999999</v>
      </c>
      <c r="U11" s="1037" t="s">
        <v>10112</v>
      </c>
      <c r="V11" s="1037">
        <v>14.8193</v>
      </c>
      <c r="W11" s="1037"/>
      <c r="X11" s="1037" t="s">
        <v>2611</v>
      </c>
      <c r="Y11" s="1037"/>
      <c r="Z11" s="656" t="s">
        <v>2136</v>
      </c>
      <c r="AA11" s="182" t="s">
        <v>2449</v>
      </c>
      <c r="AB11" s="182">
        <v>1</v>
      </c>
      <c r="AC11" s="182" t="s">
        <v>2611</v>
      </c>
    </row>
    <row r="12" spans="1:29" s="182" customFormat="1" x14ac:dyDescent="0.25">
      <c r="A12" s="655" t="s">
        <v>2088</v>
      </c>
      <c r="B12" s="655">
        <v>2</v>
      </c>
      <c r="C12" s="655">
        <v>1</v>
      </c>
      <c r="D12" s="655"/>
      <c r="E12" s="902" t="s">
        <v>10249</v>
      </c>
      <c r="F12" s="902" t="s">
        <v>10250</v>
      </c>
      <c r="G12" s="1038"/>
      <c r="H12" s="1036"/>
      <c r="I12" s="1037" t="s">
        <v>2611</v>
      </c>
      <c r="J12" s="1037"/>
      <c r="K12" s="1037"/>
      <c r="L12" s="1037"/>
      <c r="M12" s="1037" t="s">
        <v>2611</v>
      </c>
      <c r="N12" s="1037" t="s">
        <v>2611</v>
      </c>
      <c r="O12" s="1037"/>
      <c r="P12" s="1037"/>
      <c r="Q12" s="1037"/>
      <c r="R12" s="1037"/>
      <c r="S12" s="1037"/>
      <c r="T12" s="1037">
        <v>15.857100000000001</v>
      </c>
      <c r="U12" s="1037" t="s">
        <v>10112</v>
      </c>
      <c r="V12" s="1037">
        <v>11.195600000000001</v>
      </c>
      <c r="W12" s="1037"/>
      <c r="X12" s="1037" t="s">
        <v>2611</v>
      </c>
      <c r="Y12" s="1037"/>
      <c r="Z12" s="656" t="s">
        <v>2136</v>
      </c>
      <c r="AA12" s="182" t="s">
        <v>2449</v>
      </c>
      <c r="AB12" s="182">
        <v>3.75</v>
      </c>
      <c r="AC12" s="182" t="s">
        <v>2611</v>
      </c>
    </row>
    <row r="13" spans="1:29" s="182" customFormat="1" x14ac:dyDescent="0.25">
      <c r="A13" s="655" t="s">
        <v>2104</v>
      </c>
      <c r="B13" s="655">
        <v>1</v>
      </c>
      <c r="C13" s="655">
        <v>1</v>
      </c>
      <c r="D13" s="655"/>
      <c r="E13" s="902" t="s">
        <v>10188</v>
      </c>
      <c r="F13" s="902" t="s">
        <v>10189</v>
      </c>
      <c r="G13" s="1038"/>
      <c r="H13" s="1036"/>
      <c r="I13" s="1037" t="s">
        <v>2611</v>
      </c>
      <c r="J13" s="1037"/>
      <c r="K13" s="1037"/>
      <c r="L13" s="1037"/>
      <c r="M13" s="1037" t="s">
        <v>2611</v>
      </c>
      <c r="N13" s="1037" t="s">
        <v>2611</v>
      </c>
      <c r="O13" s="1037"/>
      <c r="P13" s="1037"/>
      <c r="Q13" s="1037"/>
      <c r="R13" s="1037"/>
      <c r="S13" s="1037"/>
      <c r="T13" s="1037">
        <v>21.108599999999999</v>
      </c>
      <c r="U13" s="1037" t="s">
        <v>10112</v>
      </c>
      <c r="V13" s="1037">
        <v>15.8171</v>
      </c>
      <c r="W13" s="1037"/>
      <c r="X13" s="1037" t="s">
        <v>2611</v>
      </c>
      <c r="Y13" s="1037"/>
      <c r="Z13" s="656" t="s">
        <v>2136</v>
      </c>
      <c r="AA13" s="182" t="s">
        <v>2449</v>
      </c>
      <c r="AB13" s="182">
        <v>5.75</v>
      </c>
      <c r="AC13" s="182" t="s">
        <v>2611</v>
      </c>
    </row>
    <row r="14" spans="1:29" s="182" customFormat="1" x14ac:dyDescent="0.25">
      <c r="A14" s="655" t="s">
        <v>2111</v>
      </c>
      <c r="B14" s="655">
        <v>3</v>
      </c>
      <c r="C14" s="655">
        <v>1</v>
      </c>
      <c r="D14" s="655"/>
      <c r="E14" s="902" t="s">
        <v>10219</v>
      </c>
      <c r="F14" s="902" t="s">
        <v>10405</v>
      </c>
      <c r="G14" s="1038"/>
      <c r="H14" s="1036"/>
      <c r="I14" s="1037" t="s">
        <v>2611</v>
      </c>
      <c r="J14" s="1037"/>
      <c r="K14" s="1037"/>
      <c r="L14" s="1037"/>
      <c r="M14" s="1037" t="s">
        <v>2611</v>
      </c>
      <c r="N14" s="1037" t="s">
        <v>2611</v>
      </c>
      <c r="O14" s="1037"/>
      <c r="P14" s="1037"/>
      <c r="Q14" s="1037"/>
      <c r="R14" s="1037"/>
      <c r="S14" s="1037"/>
      <c r="T14" s="1037">
        <v>21.234100000000002</v>
      </c>
      <c r="U14" s="1037" t="s">
        <v>10112</v>
      </c>
      <c r="V14" s="1037">
        <v>15.1723</v>
      </c>
      <c r="W14" s="1037"/>
      <c r="X14" s="1037" t="s">
        <v>2611</v>
      </c>
      <c r="Y14" s="1037"/>
      <c r="Z14" s="656" t="s">
        <v>2136</v>
      </c>
      <c r="AA14" s="182" t="s">
        <v>2449</v>
      </c>
      <c r="AB14" s="182">
        <v>6.75</v>
      </c>
      <c r="AC14" s="182" t="s">
        <v>2611</v>
      </c>
    </row>
    <row r="15" spans="1:29" s="182" customFormat="1" x14ac:dyDescent="0.25">
      <c r="A15" s="655" t="s">
        <v>2111</v>
      </c>
      <c r="B15" s="655">
        <v>2</v>
      </c>
      <c r="C15" s="655">
        <v>2</v>
      </c>
      <c r="D15" s="655"/>
      <c r="E15" s="902" t="s">
        <v>10320</v>
      </c>
      <c r="F15" s="902" t="s">
        <v>10321</v>
      </c>
      <c r="G15" s="1038"/>
      <c r="H15" s="1036"/>
      <c r="I15" s="1037">
        <v>17.116599999999998</v>
      </c>
      <c r="J15" s="1037"/>
      <c r="K15" s="1037"/>
      <c r="L15" s="1037"/>
      <c r="M15" s="1037" t="s">
        <v>2611</v>
      </c>
      <c r="N15" s="1037">
        <v>11.6395</v>
      </c>
      <c r="O15" s="1037"/>
      <c r="P15" s="1037"/>
      <c r="Q15" s="1037"/>
      <c r="R15" s="1037"/>
      <c r="S15" s="1037"/>
      <c r="T15" s="1037">
        <v>19.929400000000001</v>
      </c>
      <c r="U15" s="1037" t="s">
        <v>10112</v>
      </c>
      <c r="V15" s="1037" t="s">
        <v>2611</v>
      </c>
      <c r="W15" s="1037"/>
      <c r="X15" s="1037" t="s">
        <v>2611</v>
      </c>
      <c r="Y15" s="1037"/>
      <c r="Z15" s="656" t="s">
        <v>2136</v>
      </c>
      <c r="AA15" s="182" t="s">
        <v>10115</v>
      </c>
      <c r="AB15" s="182">
        <v>12.75</v>
      </c>
      <c r="AC15" s="182" t="s">
        <v>2611</v>
      </c>
    </row>
    <row r="16" spans="1:29" s="182" customFormat="1" x14ac:dyDescent="0.25">
      <c r="A16" s="655" t="s">
        <v>2093</v>
      </c>
      <c r="B16" s="655">
        <v>3</v>
      </c>
      <c r="C16" s="655">
        <v>1</v>
      </c>
      <c r="D16" s="655"/>
      <c r="E16" s="902" t="s">
        <v>10225</v>
      </c>
      <c r="F16" s="902" t="s">
        <v>10226</v>
      </c>
      <c r="G16" s="1038"/>
      <c r="H16" s="1036"/>
      <c r="I16" s="1037" t="s">
        <v>2611</v>
      </c>
      <c r="J16" s="1037"/>
      <c r="K16" s="1037"/>
      <c r="L16" s="1037"/>
      <c r="M16" s="1037" t="s">
        <v>2611</v>
      </c>
      <c r="N16" s="1037" t="s">
        <v>2611</v>
      </c>
      <c r="O16" s="1037"/>
      <c r="P16" s="1037"/>
      <c r="Q16" s="1037"/>
      <c r="R16" s="1037"/>
      <c r="S16" s="1037"/>
      <c r="T16" s="1037">
        <v>29.466200000000001</v>
      </c>
      <c r="U16" s="1037" t="s">
        <v>10112</v>
      </c>
      <c r="V16" s="1037">
        <v>14.9436</v>
      </c>
      <c r="W16" s="1037"/>
      <c r="X16" s="1037" t="s">
        <v>2611</v>
      </c>
      <c r="Y16" s="1037"/>
      <c r="Z16" s="656" t="s">
        <v>2136</v>
      </c>
      <c r="AA16" s="182" t="s">
        <v>2449</v>
      </c>
      <c r="AB16" s="182">
        <v>11.75</v>
      </c>
      <c r="AC16" s="182" t="s">
        <v>2611</v>
      </c>
    </row>
    <row r="17" spans="1:29" s="182" customFormat="1" x14ac:dyDescent="0.25">
      <c r="A17" s="655" t="s">
        <v>2117</v>
      </c>
      <c r="B17" s="655">
        <v>3</v>
      </c>
      <c r="C17" s="655">
        <v>1</v>
      </c>
      <c r="D17" s="655"/>
      <c r="E17" s="902" t="s">
        <v>10229</v>
      </c>
      <c r="F17" s="902" t="s">
        <v>10406</v>
      </c>
      <c r="G17" s="1038"/>
      <c r="H17" s="1036"/>
      <c r="I17" s="1037" t="s">
        <v>2611</v>
      </c>
      <c r="J17" s="1037"/>
      <c r="K17" s="1037"/>
      <c r="L17" s="1037"/>
      <c r="M17" s="1037" t="s">
        <v>2611</v>
      </c>
      <c r="N17" s="1037" t="s">
        <v>2611</v>
      </c>
      <c r="O17" s="1037"/>
      <c r="P17" s="1037"/>
      <c r="Q17" s="1037"/>
      <c r="R17" s="1037"/>
      <c r="S17" s="1037"/>
      <c r="T17" s="1037">
        <v>23.5322</v>
      </c>
      <c r="U17" s="1037" t="s">
        <v>10112</v>
      </c>
      <c r="V17" s="1037">
        <v>14.995900000000001</v>
      </c>
      <c r="W17" s="1037"/>
      <c r="X17" s="1037" t="s">
        <v>2611</v>
      </c>
      <c r="Y17" s="1037"/>
      <c r="Z17" s="656" t="s">
        <v>2136</v>
      </c>
      <c r="AA17" s="182" t="s">
        <v>2449</v>
      </c>
      <c r="AB17" s="182">
        <v>6.75</v>
      </c>
      <c r="AC17" s="182" t="s">
        <v>2611</v>
      </c>
    </row>
    <row r="18" spans="1:29" s="182" customFormat="1" x14ac:dyDescent="0.25">
      <c r="A18" s="655" t="s">
        <v>2099</v>
      </c>
      <c r="B18" s="655">
        <v>4</v>
      </c>
      <c r="C18" s="655">
        <v>1</v>
      </c>
      <c r="D18" s="655"/>
      <c r="E18" s="902" t="s">
        <v>10197</v>
      </c>
      <c r="F18" s="902" t="s">
        <v>10198</v>
      </c>
      <c r="G18" s="1038"/>
      <c r="H18" s="1036"/>
      <c r="I18" s="1037" t="s">
        <v>2611</v>
      </c>
      <c r="J18" s="1037"/>
      <c r="K18" s="1037"/>
      <c r="L18" s="1037"/>
      <c r="M18" s="1037" t="s">
        <v>2611</v>
      </c>
      <c r="N18" s="1037">
        <v>10.296200000000001</v>
      </c>
      <c r="O18" s="1037"/>
      <c r="P18" s="1037"/>
      <c r="Q18" s="1037"/>
      <c r="R18" s="1037"/>
      <c r="S18" s="1037"/>
      <c r="T18" s="1037">
        <v>15.9619</v>
      </c>
      <c r="U18" s="1037" t="s">
        <v>10112</v>
      </c>
      <c r="V18" s="1037" t="s">
        <v>2611</v>
      </c>
      <c r="W18" s="1037"/>
      <c r="X18" s="1037" t="s">
        <v>2611</v>
      </c>
      <c r="Y18" s="1037"/>
      <c r="Z18" s="656" t="s">
        <v>2136</v>
      </c>
      <c r="AA18" s="182" t="s">
        <v>2437</v>
      </c>
      <c r="AB18" s="182">
        <v>5.75</v>
      </c>
      <c r="AC18" s="182" t="s">
        <v>2611</v>
      </c>
    </row>
    <row r="19" spans="1:29" s="182" customFormat="1" x14ac:dyDescent="0.25">
      <c r="A19" s="655" t="s">
        <v>2088</v>
      </c>
      <c r="B19" s="655">
        <v>4</v>
      </c>
      <c r="C19" s="655">
        <v>1</v>
      </c>
      <c r="D19" s="655"/>
      <c r="E19" s="902" t="s">
        <v>10335</v>
      </c>
      <c r="F19" s="902" t="s">
        <v>10336</v>
      </c>
      <c r="G19" s="1038"/>
      <c r="H19" s="1036"/>
      <c r="I19" s="1037" t="s">
        <v>2611</v>
      </c>
      <c r="J19" s="1037"/>
      <c r="K19" s="1037"/>
      <c r="L19" s="1037"/>
      <c r="M19" s="1037" t="s">
        <v>2611</v>
      </c>
      <c r="N19" s="1037">
        <v>10.957700000000001</v>
      </c>
      <c r="O19" s="1037"/>
      <c r="P19" s="1037"/>
      <c r="Q19" s="1037"/>
      <c r="R19" s="1037"/>
      <c r="S19" s="1037"/>
      <c r="T19" s="1037">
        <v>15.857100000000001</v>
      </c>
      <c r="U19" s="1037" t="s">
        <v>10112</v>
      </c>
      <c r="V19" s="1037" t="s">
        <v>2611</v>
      </c>
      <c r="W19" s="1037"/>
      <c r="X19" s="1037" t="s">
        <v>2611</v>
      </c>
      <c r="Y19" s="1037"/>
      <c r="Z19" s="656" t="s">
        <v>2136</v>
      </c>
      <c r="AA19" s="182" t="s">
        <v>2437</v>
      </c>
      <c r="AB19" s="182">
        <v>4.75</v>
      </c>
      <c r="AC19" s="182" t="s">
        <v>2611</v>
      </c>
    </row>
    <row r="20" spans="1:29" s="182" customFormat="1" x14ac:dyDescent="0.25">
      <c r="A20" s="655" t="s">
        <v>2088</v>
      </c>
      <c r="B20" s="655">
        <v>3</v>
      </c>
      <c r="C20" s="655">
        <v>2</v>
      </c>
      <c r="D20" s="655"/>
      <c r="E20" s="902" t="s">
        <v>10304</v>
      </c>
      <c r="F20" s="902" t="s">
        <v>10305</v>
      </c>
      <c r="G20" s="1038"/>
      <c r="H20" s="1036"/>
      <c r="I20" s="1037">
        <v>15.402900000000001</v>
      </c>
      <c r="J20" s="1037"/>
      <c r="K20" s="1037"/>
      <c r="L20" s="1037"/>
      <c r="M20" s="1037" t="s">
        <v>2611</v>
      </c>
      <c r="N20" s="1037">
        <v>11.9457</v>
      </c>
      <c r="O20" s="1037"/>
      <c r="P20" s="1037"/>
      <c r="Q20" s="1037"/>
      <c r="R20" s="1037"/>
      <c r="S20" s="1037"/>
      <c r="T20" s="1037">
        <v>20.582999999999998</v>
      </c>
      <c r="U20" s="1037" t="s">
        <v>10112</v>
      </c>
      <c r="V20" s="1037" t="s">
        <v>2611</v>
      </c>
      <c r="W20" s="1037"/>
      <c r="X20" s="1037" t="s">
        <v>2611</v>
      </c>
      <c r="Y20" s="1037"/>
      <c r="Z20" s="656" t="s">
        <v>2136</v>
      </c>
      <c r="AA20" s="182" t="s">
        <v>10115</v>
      </c>
      <c r="AB20" s="182">
        <v>1.75</v>
      </c>
      <c r="AC20" s="182" t="s">
        <v>2611</v>
      </c>
    </row>
    <row r="21" spans="1:29" s="182" customFormat="1" x14ac:dyDescent="0.25">
      <c r="A21" s="655" t="s">
        <v>2099</v>
      </c>
      <c r="B21" s="655">
        <v>4</v>
      </c>
      <c r="C21" s="655">
        <v>1</v>
      </c>
      <c r="D21" s="655"/>
      <c r="E21" s="902" t="s">
        <v>10118</v>
      </c>
      <c r="F21" s="902" t="s">
        <v>10119</v>
      </c>
      <c r="G21" s="1038"/>
      <c r="H21" s="1036"/>
      <c r="I21" s="1037" t="s">
        <v>2611</v>
      </c>
      <c r="J21" s="1037"/>
      <c r="K21" s="1037"/>
      <c r="L21" s="1037"/>
      <c r="M21" s="1037" t="s">
        <v>2611</v>
      </c>
      <c r="N21" s="1037" t="s">
        <v>2611</v>
      </c>
      <c r="O21" s="1037"/>
      <c r="P21" s="1037"/>
      <c r="Q21" s="1037"/>
      <c r="R21" s="1037"/>
      <c r="S21" s="1037"/>
      <c r="T21" s="1037">
        <v>15.9619</v>
      </c>
      <c r="U21" s="1037" t="s">
        <v>10112</v>
      </c>
      <c r="V21" s="1037">
        <v>11.7073</v>
      </c>
      <c r="W21" s="1037"/>
      <c r="X21" s="1037" t="s">
        <v>2611</v>
      </c>
      <c r="Y21" s="1037"/>
      <c r="Z21" s="656" t="s">
        <v>2136</v>
      </c>
      <c r="AA21" s="182" t="s">
        <v>2449</v>
      </c>
      <c r="AB21" s="182">
        <v>3.75</v>
      </c>
      <c r="AC21" s="182" t="s">
        <v>2611</v>
      </c>
    </row>
    <row r="22" spans="1:29" s="182" customFormat="1" x14ac:dyDescent="0.25">
      <c r="A22" s="655" t="s">
        <v>2117</v>
      </c>
      <c r="B22" s="655">
        <v>4</v>
      </c>
      <c r="C22" s="655">
        <v>3</v>
      </c>
      <c r="D22" s="655"/>
      <c r="E22" s="902" t="s">
        <v>10330</v>
      </c>
      <c r="F22" s="902" t="s">
        <v>10331</v>
      </c>
      <c r="G22" s="1038"/>
      <c r="H22" s="1036"/>
      <c r="I22" s="1037">
        <v>16.772400000000001</v>
      </c>
      <c r="J22" s="1037"/>
      <c r="K22" s="1037"/>
      <c r="L22" s="1037"/>
      <c r="M22" s="1037">
        <v>13.3985</v>
      </c>
      <c r="N22" s="1037">
        <v>11.2096</v>
      </c>
      <c r="O22" s="1037"/>
      <c r="P22" s="1037"/>
      <c r="Q22" s="1037"/>
      <c r="R22" s="1037"/>
      <c r="S22" s="1037"/>
      <c r="T22" s="1037">
        <v>23.5322</v>
      </c>
      <c r="U22" s="1037" t="s">
        <v>10112</v>
      </c>
      <c r="V22" s="1037" t="s">
        <v>2611</v>
      </c>
      <c r="W22" s="1037"/>
      <c r="X22" s="1037" t="s">
        <v>2611</v>
      </c>
      <c r="Y22" s="1037"/>
      <c r="Z22" s="656" t="s">
        <v>2136</v>
      </c>
      <c r="AA22" s="182" t="s">
        <v>10260</v>
      </c>
      <c r="AB22" s="182">
        <v>3.75</v>
      </c>
      <c r="AC22" s="182" t="s">
        <v>2611</v>
      </c>
    </row>
    <row r="23" spans="1:29" s="182" customFormat="1" x14ac:dyDescent="0.25">
      <c r="A23" s="655" t="s">
        <v>2113</v>
      </c>
      <c r="B23" s="655">
        <v>2</v>
      </c>
      <c r="C23" s="655">
        <v>2</v>
      </c>
      <c r="D23" s="655"/>
      <c r="E23" s="902" t="s">
        <v>10145</v>
      </c>
      <c r="F23" s="902" t="s">
        <v>10146</v>
      </c>
      <c r="G23" s="1038"/>
      <c r="H23" s="1036"/>
      <c r="I23" s="1037">
        <v>16.916599999999999</v>
      </c>
      <c r="J23" s="1037"/>
      <c r="K23" s="1037"/>
      <c r="L23" s="1037"/>
      <c r="M23" s="1037" t="s">
        <v>2611</v>
      </c>
      <c r="N23" s="1037">
        <v>11.749599999999999</v>
      </c>
      <c r="O23" s="1037"/>
      <c r="P23" s="1037"/>
      <c r="Q23" s="1037"/>
      <c r="R23" s="1037"/>
      <c r="S23" s="1037"/>
      <c r="T23" s="1037">
        <v>27.77</v>
      </c>
      <c r="U23" s="1037" t="s">
        <v>10112</v>
      </c>
      <c r="V23" s="1037" t="s">
        <v>2611</v>
      </c>
      <c r="W23" s="1037"/>
      <c r="X23" s="1037" t="s">
        <v>2611</v>
      </c>
      <c r="Y23" s="1037"/>
      <c r="Z23" s="656" t="s">
        <v>2136</v>
      </c>
      <c r="AA23" s="182" t="s">
        <v>10115</v>
      </c>
      <c r="AB23" s="182">
        <v>9.75</v>
      </c>
      <c r="AC23" s="182" t="s">
        <v>2611</v>
      </c>
    </row>
    <row r="24" spans="1:29" s="182" customFormat="1" x14ac:dyDescent="0.25">
      <c r="A24" s="655" t="s">
        <v>2093</v>
      </c>
      <c r="B24" s="655">
        <v>4</v>
      </c>
      <c r="C24" s="655">
        <v>2</v>
      </c>
      <c r="D24" s="655"/>
      <c r="E24" s="902" t="s">
        <v>10333</v>
      </c>
      <c r="F24" s="902" t="s">
        <v>10407</v>
      </c>
      <c r="G24" s="1038"/>
      <c r="H24" s="1036"/>
      <c r="I24" s="1037">
        <v>15.8192</v>
      </c>
      <c r="J24" s="1037"/>
      <c r="K24" s="1037"/>
      <c r="L24" s="1037"/>
      <c r="M24" s="1037" t="s">
        <v>2611</v>
      </c>
      <c r="N24" s="1037">
        <v>11.217499999999999</v>
      </c>
      <c r="O24" s="1037"/>
      <c r="P24" s="1037"/>
      <c r="Q24" s="1037"/>
      <c r="R24" s="1037"/>
      <c r="S24" s="1037"/>
      <c r="T24" s="1037">
        <v>29.466200000000001</v>
      </c>
      <c r="U24" s="1037" t="s">
        <v>10112</v>
      </c>
      <c r="V24" s="1037" t="s">
        <v>2611</v>
      </c>
      <c r="W24" s="1037"/>
      <c r="X24" s="1037" t="s">
        <v>2611</v>
      </c>
      <c r="Y24" s="1037"/>
      <c r="Z24" s="656" t="s">
        <v>2136</v>
      </c>
      <c r="AA24" s="182" t="s">
        <v>10115</v>
      </c>
      <c r="AB24" s="182">
        <v>21.75</v>
      </c>
      <c r="AC24" s="182" t="s">
        <v>2611</v>
      </c>
    </row>
    <row r="25" spans="1:29" s="182" customFormat="1" x14ac:dyDescent="0.25">
      <c r="A25" s="655" t="s">
        <v>2109</v>
      </c>
      <c r="B25" s="655">
        <v>4</v>
      </c>
      <c r="C25" s="655">
        <v>2</v>
      </c>
      <c r="D25" s="655"/>
      <c r="E25" s="902" t="s">
        <v>10326</v>
      </c>
      <c r="F25" s="902" t="s">
        <v>10327</v>
      </c>
      <c r="G25" s="1038"/>
      <c r="H25" s="1036"/>
      <c r="I25" s="1037">
        <v>15.936299999999999</v>
      </c>
      <c r="J25" s="1037"/>
      <c r="K25" s="1037"/>
      <c r="L25" s="1037"/>
      <c r="M25" s="1037" t="s">
        <v>2611</v>
      </c>
      <c r="N25" s="1037">
        <v>10.8713</v>
      </c>
      <c r="O25" s="1037"/>
      <c r="P25" s="1037"/>
      <c r="Q25" s="1037"/>
      <c r="R25" s="1037"/>
      <c r="S25" s="1037"/>
      <c r="T25" s="1037">
        <v>26.837</v>
      </c>
      <c r="U25" s="1037" t="s">
        <v>10112</v>
      </c>
      <c r="V25" s="1037" t="s">
        <v>2611</v>
      </c>
      <c r="W25" s="1037"/>
      <c r="X25" s="1037" t="s">
        <v>2611</v>
      </c>
      <c r="Y25" s="1037"/>
      <c r="Z25" s="656" t="s">
        <v>2136</v>
      </c>
      <c r="AA25" s="182" t="s">
        <v>10115</v>
      </c>
      <c r="AB25" s="182">
        <v>9.75</v>
      </c>
      <c r="AC25" s="182" t="s">
        <v>2611</v>
      </c>
    </row>
    <row r="26" spans="1:29" s="182" customFormat="1" x14ac:dyDescent="0.25">
      <c r="A26" s="655" t="s">
        <v>2093</v>
      </c>
      <c r="B26" s="655">
        <v>1</v>
      </c>
      <c r="C26" s="655">
        <v>1</v>
      </c>
      <c r="D26" s="655"/>
      <c r="E26" s="902" t="s">
        <v>10158</v>
      </c>
      <c r="F26" s="902" t="s">
        <v>10159</v>
      </c>
      <c r="G26" s="1038"/>
      <c r="H26" s="1036"/>
      <c r="I26" s="1037" t="s">
        <v>2611</v>
      </c>
      <c r="J26" s="1037"/>
      <c r="K26" s="1037"/>
      <c r="L26" s="1037"/>
      <c r="M26" s="1037" t="s">
        <v>2611</v>
      </c>
      <c r="N26" s="1037" t="s">
        <v>2611</v>
      </c>
      <c r="O26" s="1037"/>
      <c r="P26" s="1037"/>
      <c r="Q26" s="1037"/>
      <c r="R26" s="1037"/>
      <c r="S26" s="1037"/>
      <c r="T26" s="1037">
        <v>26.442699999999999</v>
      </c>
      <c r="U26" s="1037" t="s">
        <v>10112</v>
      </c>
      <c r="V26" s="1037">
        <v>15.539</v>
      </c>
      <c r="W26" s="1037"/>
      <c r="X26" s="1037" t="s">
        <v>2611</v>
      </c>
      <c r="Y26" s="1037"/>
      <c r="Z26" s="656" t="s">
        <v>2136</v>
      </c>
      <c r="AA26" s="182" t="s">
        <v>2449</v>
      </c>
      <c r="AB26" s="182">
        <v>6.75</v>
      </c>
      <c r="AC26" s="182" t="s">
        <v>2611</v>
      </c>
    </row>
    <row r="27" spans="1:29" s="182" customFormat="1" x14ac:dyDescent="0.25">
      <c r="A27" s="655" t="s">
        <v>2110</v>
      </c>
      <c r="B27" s="655">
        <v>4</v>
      </c>
      <c r="C27" s="655">
        <v>3</v>
      </c>
      <c r="D27" s="655"/>
      <c r="E27" s="902" t="s">
        <v>10255</v>
      </c>
      <c r="F27" s="902" t="s">
        <v>10408</v>
      </c>
      <c r="G27" s="1038"/>
      <c r="H27" s="1036"/>
      <c r="I27" s="1037">
        <v>17.363600000000002</v>
      </c>
      <c r="J27" s="1037"/>
      <c r="K27" s="1037"/>
      <c r="L27" s="1037"/>
      <c r="M27" s="1037">
        <v>13.182499999999999</v>
      </c>
      <c r="N27" s="1037">
        <v>11.0486</v>
      </c>
      <c r="O27" s="1037"/>
      <c r="P27" s="1037"/>
      <c r="Q27" s="1037"/>
      <c r="R27" s="1037"/>
      <c r="S27" s="1037"/>
      <c r="T27" s="1037">
        <v>21.033100000000001</v>
      </c>
      <c r="U27" s="1037" t="s">
        <v>10112</v>
      </c>
      <c r="V27" s="1037" t="s">
        <v>2611</v>
      </c>
      <c r="W27" s="1037"/>
      <c r="X27" s="1037">
        <v>17.233499999999999</v>
      </c>
      <c r="Y27" s="1037"/>
      <c r="Z27" s="656" t="s">
        <v>2136</v>
      </c>
      <c r="AA27" s="182" t="s">
        <v>10257</v>
      </c>
      <c r="AB27" s="182">
        <v>7.75</v>
      </c>
      <c r="AC27" s="182" t="s">
        <v>2611</v>
      </c>
    </row>
    <row r="28" spans="1:29" s="182" customFormat="1" x14ac:dyDescent="0.25">
      <c r="A28" s="655" t="s">
        <v>2108</v>
      </c>
      <c r="B28" s="655">
        <v>2</v>
      </c>
      <c r="C28" s="655">
        <v>1</v>
      </c>
      <c r="D28" s="655"/>
      <c r="E28" s="902" t="s">
        <v>10322</v>
      </c>
      <c r="F28" s="902" t="s">
        <v>10323</v>
      </c>
      <c r="G28" s="1038"/>
      <c r="H28" s="1036"/>
      <c r="I28" s="1037" t="s">
        <v>2611</v>
      </c>
      <c r="J28" s="1037"/>
      <c r="K28" s="1037"/>
      <c r="L28" s="1037"/>
      <c r="M28" s="1037" t="s">
        <v>2611</v>
      </c>
      <c r="N28" s="1037" t="s">
        <v>2611</v>
      </c>
      <c r="O28" s="1037"/>
      <c r="P28" s="1037"/>
      <c r="Q28" s="1037"/>
      <c r="R28" s="1037"/>
      <c r="S28" s="1037"/>
      <c r="T28" s="1037">
        <v>17.4892</v>
      </c>
      <c r="U28" s="1037" t="s">
        <v>10112</v>
      </c>
      <c r="V28" s="1037">
        <v>13.126899999999999</v>
      </c>
      <c r="W28" s="1037"/>
      <c r="X28" s="1037" t="s">
        <v>2611</v>
      </c>
      <c r="Y28" s="1037"/>
      <c r="Z28" s="656" t="s">
        <v>2136</v>
      </c>
      <c r="AA28" s="182" t="s">
        <v>2449</v>
      </c>
      <c r="AB28" s="182">
        <v>5.75</v>
      </c>
      <c r="AC28" s="182" t="s">
        <v>2611</v>
      </c>
    </row>
    <row r="29" spans="1:29" s="182" customFormat="1" x14ac:dyDescent="0.25">
      <c r="A29" s="655" t="s">
        <v>2113</v>
      </c>
      <c r="B29" s="655">
        <v>1</v>
      </c>
      <c r="C29" s="655">
        <v>1</v>
      </c>
      <c r="D29" s="655"/>
      <c r="E29" s="902" t="s">
        <v>10141</v>
      </c>
      <c r="F29" s="902" t="s">
        <v>10142</v>
      </c>
      <c r="G29" s="1038"/>
      <c r="H29" s="1036"/>
      <c r="I29" s="1037" t="s">
        <v>2611</v>
      </c>
      <c r="J29" s="1037"/>
      <c r="K29" s="1037"/>
      <c r="L29" s="1037"/>
      <c r="M29" s="1037" t="s">
        <v>2611</v>
      </c>
      <c r="N29" s="1037" t="s">
        <v>2611</v>
      </c>
      <c r="O29" s="1037"/>
      <c r="P29" s="1037"/>
      <c r="Q29" s="1037"/>
      <c r="R29" s="1037"/>
      <c r="S29" s="1037"/>
      <c r="T29" s="1037">
        <v>27.77</v>
      </c>
      <c r="U29" s="1037" t="s">
        <v>10112</v>
      </c>
      <c r="V29" s="1037">
        <v>16.1051</v>
      </c>
      <c r="W29" s="1037"/>
      <c r="X29" s="1037" t="s">
        <v>2611</v>
      </c>
      <c r="Y29" s="1037"/>
      <c r="Z29" s="656" t="s">
        <v>2136</v>
      </c>
      <c r="AA29" s="182" t="s">
        <v>2449</v>
      </c>
      <c r="AB29" s="182">
        <v>3.75</v>
      </c>
      <c r="AC29" s="182" t="s">
        <v>2611</v>
      </c>
    </row>
    <row r="30" spans="1:29" s="182" customFormat="1" x14ac:dyDescent="0.25">
      <c r="A30" s="655" t="s">
        <v>2099</v>
      </c>
      <c r="B30" s="655">
        <v>4</v>
      </c>
      <c r="C30" s="655">
        <v>2</v>
      </c>
      <c r="D30" s="655"/>
      <c r="E30" s="902" t="s">
        <v>10287</v>
      </c>
      <c r="F30" s="902" t="s">
        <v>10409</v>
      </c>
      <c r="G30" s="1038"/>
      <c r="H30" s="1036"/>
      <c r="I30" s="1037">
        <v>15.519299999999999</v>
      </c>
      <c r="J30" s="1037"/>
      <c r="K30" s="1037"/>
      <c r="L30" s="1037"/>
      <c r="M30" s="1037" t="s">
        <v>2611</v>
      </c>
      <c r="N30" s="1037">
        <v>10.171900000000001</v>
      </c>
      <c r="O30" s="1037"/>
      <c r="P30" s="1037"/>
      <c r="Q30" s="1037"/>
      <c r="R30" s="1037"/>
      <c r="S30" s="1037"/>
      <c r="T30" s="1037">
        <v>20.154599999999999</v>
      </c>
      <c r="U30" s="1037" t="s">
        <v>10112</v>
      </c>
      <c r="V30" s="1037" t="s">
        <v>2611</v>
      </c>
      <c r="W30" s="1037"/>
      <c r="X30" s="1037" t="s">
        <v>2611</v>
      </c>
      <c r="Y30" s="1037"/>
      <c r="Z30" s="656" t="s">
        <v>2136</v>
      </c>
      <c r="AA30" s="182" t="s">
        <v>10115</v>
      </c>
      <c r="AB30" s="182">
        <v>8.75</v>
      </c>
      <c r="AC30" s="182" t="s">
        <v>2611</v>
      </c>
    </row>
    <row r="31" spans="1:29" s="182" customFormat="1" x14ac:dyDescent="0.25">
      <c r="A31" s="655" t="s">
        <v>2109</v>
      </c>
      <c r="B31" s="655">
        <v>4</v>
      </c>
      <c r="C31" s="655">
        <v>3</v>
      </c>
      <c r="D31" s="655"/>
      <c r="E31" s="902" t="s">
        <v>10285</v>
      </c>
      <c r="F31" s="902" t="s">
        <v>10286</v>
      </c>
      <c r="G31" s="1038"/>
      <c r="H31" s="1036"/>
      <c r="I31" s="1037" t="s">
        <v>2611</v>
      </c>
      <c r="J31" s="1037"/>
      <c r="K31" s="1037"/>
      <c r="L31" s="1037"/>
      <c r="M31" s="1037">
        <v>14.717700000000001</v>
      </c>
      <c r="N31" s="1037">
        <v>10.668799999999999</v>
      </c>
      <c r="O31" s="1037"/>
      <c r="P31" s="1037"/>
      <c r="Q31" s="1037"/>
      <c r="R31" s="1037"/>
      <c r="S31" s="1037"/>
      <c r="T31" s="1037">
        <v>26.837</v>
      </c>
      <c r="U31" s="1037" t="s">
        <v>10112</v>
      </c>
      <c r="V31" s="1037" t="s">
        <v>2611</v>
      </c>
      <c r="W31" s="1037"/>
      <c r="X31" s="1037">
        <v>16.9086</v>
      </c>
      <c r="Y31" s="1037"/>
      <c r="Z31" s="656" t="s">
        <v>2136</v>
      </c>
      <c r="AA31" s="182" t="s">
        <v>10237</v>
      </c>
      <c r="AB31" s="182">
        <v>1.75</v>
      </c>
      <c r="AC31" s="182" t="s">
        <v>2611</v>
      </c>
    </row>
    <row r="32" spans="1:29" s="182" customFormat="1" x14ac:dyDescent="0.25">
      <c r="A32" s="655" t="s">
        <v>2108</v>
      </c>
      <c r="B32" s="655">
        <v>3</v>
      </c>
      <c r="C32" s="655">
        <v>1</v>
      </c>
      <c r="D32" s="655"/>
      <c r="E32" s="902" t="s">
        <v>10177</v>
      </c>
      <c r="F32" s="902" t="s">
        <v>10410</v>
      </c>
      <c r="G32" s="1038"/>
      <c r="H32" s="1036"/>
      <c r="I32" s="1037" t="s">
        <v>2611</v>
      </c>
      <c r="J32" s="1037"/>
      <c r="K32" s="1037"/>
      <c r="L32" s="1037"/>
      <c r="M32" s="1037" t="s">
        <v>2611</v>
      </c>
      <c r="N32" s="1037" t="s">
        <v>2611</v>
      </c>
      <c r="O32" s="1037"/>
      <c r="P32" s="1037"/>
      <c r="Q32" s="1037"/>
      <c r="R32" s="1037"/>
      <c r="S32" s="1037"/>
      <c r="T32" s="1037">
        <v>23.348500000000001</v>
      </c>
      <c r="U32" s="1037" t="s">
        <v>10112</v>
      </c>
      <c r="V32" s="1037">
        <v>15.0358</v>
      </c>
      <c r="W32" s="1037"/>
      <c r="X32" s="1037" t="s">
        <v>2611</v>
      </c>
      <c r="Y32" s="1037"/>
      <c r="Z32" s="656" t="s">
        <v>2136</v>
      </c>
      <c r="AA32" s="182" t="s">
        <v>2449</v>
      </c>
      <c r="AB32" s="182">
        <v>3.75</v>
      </c>
      <c r="AC32" s="182" t="s">
        <v>2611</v>
      </c>
    </row>
    <row r="33" spans="1:29" s="182" customFormat="1" x14ac:dyDescent="0.25">
      <c r="A33" s="655" t="s">
        <v>2115</v>
      </c>
      <c r="B33" s="655">
        <v>2</v>
      </c>
      <c r="C33" s="655">
        <v>2</v>
      </c>
      <c r="D33" s="655"/>
      <c r="E33" s="902" t="s">
        <v>10124</v>
      </c>
      <c r="F33" s="902" t="s">
        <v>10411</v>
      </c>
      <c r="G33" s="1038"/>
      <c r="H33" s="1036"/>
      <c r="I33" s="1037">
        <v>17.285900000000002</v>
      </c>
      <c r="J33" s="1037"/>
      <c r="K33" s="1037"/>
      <c r="L33" s="1037"/>
      <c r="M33" s="1037" t="s">
        <v>2611</v>
      </c>
      <c r="N33" s="1037">
        <v>11.677300000000001</v>
      </c>
      <c r="O33" s="1037"/>
      <c r="P33" s="1037"/>
      <c r="Q33" s="1037"/>
      <c r="R33" s="1037"/>
      <c r="S33" s="1037"/>
      <c r="T33" s="1037">
        <v>21.187899999999999</v>
      </c>
      <c r="U33" s="1037" t="s">
        <v>10112</v>
      </c>
      <c r="V33" s="1037">
        <v>11.659000000000001</v>
      </c>
      <c r="W33" s="1037"/>
      <c r="X33" s="1037" t="s">
        <v>2611</v>
      </c>
      <c r="Y33" s="1037"/>
      <c r="Z33" s="656" t="s">
        <v>2136</v>
      </c>
      <c r="AA33" s="182" t="s">
        <v>10126</v>
      </c>
      <c r="AB33" s="182">
        <v>9.75</v>
      </c>
      <c r="AC33" s="182" t="s">
        <v>2611</v>
      </c>
    </row>
    <row r="34" spans="1:29" s="182" customFormat="1" x14ac:dyDescent="0.25">
      <c r="A34" s="655" t="s">
        <v>2101</v>
      </c>
      <c r="B34" s="655">
        <v>3</v>
      </c>
      <c r="C34" s="655">
        <v>1</v>
      </c>
      <c r="D34" s="655"/>
      <c r="E34" s="902" t="s">
        <v>10362</v>
      </c>
      <c r="F34" s="902" t="s">
        <v>10412</v>
      </c>
      <c r="G34" s="1038"/>
      <c r="H34" s="1036"/>
      <c r="I34" s="1037" t="s">
        <v>2611</v>
      </c>
      <c r="J34" s="1037"/>
      <c r="K34" s="1037"/>
      <c r="L34" s="1037"/>
      <c r="M34" s="1037" t="s">
        <v>2611</v>
      </c>
      <c r="N34" s="1037" t="s">
        <v>2611</v>
      </c>
      <c r="O34" s="1037"/>
      <c r="P34" s="1037"/>
      <c r="Q34" s="1037"/>
      <c r="R34" s="1037"/>
      <c r="S34" s="1037"/>
      <c r="T34" s="1037">
        <v>19.902999999999999</v>
      </c>
      <c r="U34" s="1037" t="s">
        <v>10112</v>
      </c>
      <c r="V34" s="1037">
        <v>16.4803</v>
      </c>
      <c r="W34" s="1037"/>
      <c r="X34" s="1037" t="s">
        <v>2611</v>
      </c>
      <c r="Y34" s="1037"/>
      <c r="Z34" s="656" t="s">
        <v>2136</v>
      </c>
      <c r="AA34" s="182" t="s">
        <v>2449</v>
      </c>
      <c r="AB34" s="182">
        <v>5.75</v>
      </c>
      <c r="AC34" s="182" t="s">
        <v>2611</v>
      </c>
    </row>
    <row r="35" spans="1:29" s="182" customFormat="1" x14ac:dyDescent="0.25">
      <c r="A35" s="655" t="s">
        <v>2108</v>
      </c>
      <c r="B35" s="655">
        <v>1</v>
      </c>
      <c r="C35" s="655">
        <v>1</v>
      </c>
      <c r="D35" s="655"/>
      <c r="E35" s="902" t="s">
        <v>10244</v>
      </c>
      <c r="F35" s="902" t="s">
        <v>10182</v>
      </c>
      <c r="G35" s="1038"/>
      <c r="H35" s="1036"/>
      <c r="I35" s="1037" t="s">
        <v>2611</v>
      </c>
      <c r="J35" s="1037"/>
      <c r="K35" s="1037"/>
      <c r="L35" s="1037"/>
      <c r="M35" s="1037" t="s">
        <v>2611</v>
      </c>
      <c r="N35" s="1037" t="s">
        <v>2611</v>
      </c>
      <c r="O35" s="1037"/>
      <c r="P35" s="1037"/>
      <c r="Q35" s="1037"/>
      <c r="R35" s="1037"/>
      <c r="S35" s="1037"/>
      <c r="T35" s="1037">
        <v>22.9984</v>
      </c>
      <c r="U35" s="1037" t="s">
        <v>10112</v>
      </c>
      <c r="V35" s="1037">
        <v>15.6152</v>
      </c>
      <c r="W35" s="1037"/>
      <c r="X35" s="1037" t="s">
        <v>2611</v>
      </c>
      <c r="Y35" s="1037"/>
      <c r="Z35" s="656" t="s">
        <v>2136</v>
      </c>
      <c r="AA35" s="182" t="s">
        <v>2449</v>
      </c>
      <c r="AB35" s="182">
        <v>3.75</v>
      </c>
      <c r="AC35" s="182" t="s">
        <v>2611</v>
      </c>
    </row>
    <row r="36" spans="1:29" s="182" customFormat="1" x14ac:dyDescent="0.25">
      <c r="A36" s="655" t="s">
        <v>2101</v>
      </c>
      <c r="B36" s="655">
        <v>4</v>
      </c>
      <c r="C36" s="655">
        <v>1</v>
      </c>
      <c r="D36" s="655"/>
      <c r="E36" s="902" t="s">
        <v>10131</v>
      </c>
      <c r="F36" s="902" t="s">
        <v>10132</v>
      </c>
      <c r="G36" s="1038"/>
      <c r="H36" s="1036"/>
      <c r="I36" s="1037" t="s">
        <v>2611</v>
      </c>
      <c r="J36" s="1037"/>
      <c r="K36" s="1037"/>
      <c r="L36" s="1037"/>
      <c r="M36" s="1037" t="s">
        <v>2611</v>
      </c>
      <c r="N36" s="1037">
        <v>11.6549</v>
      </c>
      <c r="O36" s="1037"/>
      <c r="P36" s="1037"/>
      <c r="Q36" s="1037"/>
      <c r="R36" s="1037"/>
      <c r="S36" s="1037"/>
      <c r="T36" s="1037">
        <v>15.1935</v>
      </c>
      <c r="U36" s="1037" t="s">
        <v>10112</v>
      </c>
      <c r="V36" s="1037" t="s">
        <v>2611</v>
      </c>
      <c r="W36" s="1037"/>
      <c r="X36" s="1037" t="s">
        <v>2611</v>
      </c>
      <c r="Y36" s="1037"/>
      <c r="Z36" s="656" t="s">
        <v>2136</v>
      </c>
      <c r="AA36" s="182" t="s">
        <v>2437</v>
      </c>
      <c r="AB36" s="182">
        <v>3.75</v>
      </c>
      <c r="AC36" s="182" t="s">
        <v>2611</v>
      </c>
    </row>
    <row r="37" spans="1:29" s="182" customFormat="1" x14ac:dyDescent="0.25">
      <c r="A37" s="655" t="s">
        <v>2101</v>
      </c>
      <c r="B37" s="655">
        <v>4</v>
      </c>
      <c r="C37" s="655">
        <v>3</v>
      </c>
      <c r="D37" s="655"/>
      <c r="E37" s="902" t="s">
        <v>10258</v>
      </c>
      <c r="F37" s="902" t="s">
        <v>10259</v>
      </c>
      <c r="G37" s="1038"/>
      <c r="H37" s="1036"/>
      <c r="I37" s="1037">
        <v>18.1859</v>
      </c>
      <c r="J37" s="1037"/>
      <c r="K37" s="1037"/>
      <c r="L37" s="1037"/>
      <c r="M37" s="1037">
        <v>16.073799999999999</v>
      </c>
      <c r="N37" s="1037">
        <v>11.518800000000001</v>
      </c>
      <c r="O37" s="1037"/>
      <c r="P37" s="1037"/>
      <c r="Q37" s="1037"/>
      <c r="R37" s="1037"/>
      <c r="S37" s="1037"/>
      <c r="T37" s="1037">
        <v>19.902999999999999</v>
      </c>
      <c r="U37" s="1037" t="s">
        <v>10112</v>
      </c>
      <c r="V37" s="1037" t="s">
        <v>2611</v>
      </c>
      <c r="W37" s="1037"/>
      <c r="X37" s="1037" t="s">
        <v>2611</v>
      </c>
      <c r="Y37" s="1037"/>
      <c r="Z37" s="656" t="s">
        <v>2136</v>
      </c>
      <c r="AA37" s="182" t="s">
        <v>10260</v>
      </c>
      <c r="AB37" s="182">
        <v>1.75</v>
      </c>
      <c r="AC37" s="182" t="s">
        <v>2611</v>
      </c>
    </row>
    <row r="38" spans="1:29" s="182" customFormat="1" x14ac:dyDescent="0.25">
      <c r="A38" s="655" t="s">
        <v>2113</v>
      </c>
      <c r="B38" s="655">
        <v>3</v>
      </c>
      <c r="C38" s="655">
        <v>2</v>
      </c>
      <c r="D38" s="655"/>
      <c r="E38" s="902" t="s">
        <v>10195</v>
      </c>
      <c r="F38" s="902" t="s">
        <v>10413</v>
      </c>
      <c r="G38" s="1038"/>
      <c r="H38" s="1036"/>
      <c r="I38" s="1037" t="s">
        <v>2611</v>
      </c>
      <c r="J38" s="1037"/>
      <c r="K38" s="1037"/>
      <c r="L38" s="1037"/>
      <c r="M38" s="1037">
        <v>13.7203</v>
      </c>
      <c r="N38" s="1037" t="s">
        <v>2611</v>
      </c>
      <c r="O38" s="1037"/>
      <c r="P38" s="1037"/>
      <c r="Q38" s="1037"/>
      <c r="R38" s="1037"/>
      <c r="S38" s="1037"/>
      <c r="T38" s="1037">
        <v>32.283099999999997</v>
      </c>
      <c r="U38" s="1037" t="s">
        <v>10112</v>
      </c>
      <c r="V38" s="1037" t="s">
        <v>2611</v>
      </c>
      <c r="W38" s="1037"/>
      <c r="X38" s="1037">
        <v>16.106400000000001</v>
      </c>
      <c r="Y38" s="1037"/>
      <c r="Z38" s="656" t="s">
        <v>2136</v>
      </c>
      <c r="AA38" s="182" t="s">
        <v>10194</v>
      </c>
      <c r="AB38" s="182">
        <v>3.75</v>
      </c>
      <c r="AC38" s="182" t="s">
        <v>2611</v>
      </c>
    </row>
    <row r="39" spans="1:29" s="182" customFormat="1" x14ac:dyDescent="0.25">
      <c r="A39" s="655" t="s">
        <v>2104</v>
      </c>
      <c r="B39" s="655">
        <v>4</v>
      </c>
      <c r="C39" s="655">
        <v>2</v>
      </c>
      <c r="D39" s="655"/>
      <c r="E39" s="902" t="s">
        <v>10147</v>
      </c>
      <c r="F39" s="902" t="s">
        <v>10393</v>
      </c>
      <c r="G39" s="1038"/>
      <c r="H39" s="1036"/>
      <c r="I39" s="1037">
        <v>15.932499999999999</v>
      </c>
      <c r="J39" s="1037"/>
      <c r="K39" s="1037"/>
      <c r="L39" s="1037"/>
      <c r="M39" s="1037" t="s">
        <v>2611</v>
      </c>
      <c r="N39" s="1037">
        <v>11.282299999999999</v>
      </c>
      <c r="O39" s="1037"/>
      <c r="P39" s="1037"/>
      <c r="Q39" s="1037"/>
      <c r="R39" s="1037"/>
      <c r="S39" s="1037"/>
      <c r="T39" s="1037">
        <v>24.372900000000001</v>
      </c>
      <c r="U39" s="1037" t="s">
        <v>10112</v>
      </c>
      <c r="V39" s="1037" t="s">
        <v>2611</v>
      </c>
      <c r="W39" s="1037"/>
      <c r="X39" s="1037" t="s">
        <v>2611</v>
      </c>
      <c r="Y39" s="1037"/>
      <c r="Z39" s="656" t="s">
        <v>2136</v>
      </c>
      <c r="AA39" s="182" t="s">
        <v>10115</v>
      </c>
      <c r="AB39" s="182">
        <v>8.75</v>
      </c>
      <c r="AC39" s="182" t="s">
        <v>2611</v>
      </c>
    </row>
    <row r="40" spans="1:29" s="182" customFormat="1" x14ac:dyDescent="0.25">
      <c r="A40" s="655" t="s">
        <v>2096</v>
      </c>
      <c r="B40" s="655">
        <v>1</v>
      </c>
      <c r="C40" s="655">
        <v>1</v>
      </c>
      <c r="D40" s="655"/>
      <c r="E40" s="902" t="s">
        <v>10137</v>
      </c>
      <c r="F40" s="902" t="s">
        <v>10138</v>
      </c>
      <c r="G40" s="1038"/>
      <c r="H40" s="1036"/>
      <c r="I40" s="1037" t="s">
        <v>2611</v>
      </c>
      <c r="J40" s="1037"/>
      <c r="K40" s="1037"/>
      <c r="L40" s="1037"/>
      <c r="M40" s="1037" t="s">
        <v>2611</v>
      </c>
      <c r="N40" s="1037" t="s">
        <v>2611</v>
      </c>
      <c r="O40" s="1037"/>
      <c r="P40" s="1037"/>
      <c r="Q40" s="1037"/>
      <c r="R40" s="1037"/>
      <c r="S40" s="1037"/>
      <c r="T40" s="1037">
        <v>23.5063</v>
      </c>
      <c r="U40" s="1037" t="s">
        <v>10112</v>
      </c>
      <c r="V40" s="1037">
        <v>16.294899999999998</v>
      </c>
      <c r="W40" s="1037"/>
      <c r="X40" s="1037" t="s">
        <v>2611</v>
      </c>
      <c r="Y40" s="1037"/>
      <c r="Z40" s="656" t="s">
        <v>2136</v>
      </c>
      <c r="AA40" s="182" t="s">
        <v>2449</v>
      </c>
      <c r="AB40" s="182">
        <v>4.75</v>
      </c>
      <c r="AC40" s="182" t="s">
        <v>2611</v>
      </c>
    </row>
    <row r="41" spans="1:29" s="182" customFormat="1" x14ac:dyDescent="0.25">
      <c r="A41" s="655" t="s">
        <v>2091</v>
      </c>
      <c r="B41" s="655">
        <v>4</v>
      </c>
      <c r="C41" s="655">
        <v>2</v>
      </c>
      <c r="D41" s="655"/>
      <c r="E41" s="902" t="s">
        <v>10116</v>
      </c>
      <c r="F41" s="902" t="s">
        <v>10117</v>
      </c>
      <c r="G41" s="1038"/>
      <c r="H41" s="1036"/>
      <c r="I41" s="1037">
        <v>16.490100000000002</v>
      </c>
      <c r="J41" s="1037"/>
      <c r="K41" s="1037"/>
      <c r="L41" s="1037"/>
      <c r="M41" s="1037" t="s">
        <v>2611</v>
      </c>
      <c r="N41" s="1037">
        <v>11.5328</v>
      </c>
      <c r="O41" s="1037"/>
      <c r="P41" s="1037"/>
      <c r="Q41" s="1037"/>
      <c r="R41" s="1037"/>
      <c r="S41" s="1037"/>
      <c r="T41" s="1037">
        <v>20.756799999999998</v>
      </c>
      <c r="U41" s="1037" t="s">
        <v>10112</v>
      </c>
      <c r="V41" s="1037" t="s">
        <v>2611</v>
      </c>
      <c r="W41" s="1037"/>
      <c r="X41" s="1037" t="s">
        <v>2611</v>
      </c>
      <c r="Y41" s="1037"/>
      <c r="Z41" s="656" t="s">
        <v>2136</v>
      </c>
      <c r="AA41" s="182" t="s">
        <v>10115</v>
      </c>
      <c r="AB41" s="182">
        <v>7.75</v>
      </c>
      <c r="AC41" s="182" t="s">
        <v>2611</v>
      </c>
    </row>
    <row r="42" spans="1:29" s="182" customFormat="1" x14ac:dyDescent="0.25">
      <c r="A42" s="655" t="s">
        <v>2117</v>
      </c>
      <c r="B42" s="655">
        <v>3</v>
      </c>
      <c r="C42" s="655">
        <v>2</v>
      </c>
      <c r="D42" s="655"/>
      <c r="E42" s="902" t="s">
        <v>10133</v>
      </c>
      <c r="F42" s="902" t="s">
        <v>10134</v>
      </c>
      <c r="G42" s="1038"/>
      <c r="H42" s="1036"/>
      <c r="I42" s="1037">
        <v>16.113499999999998</v>
      </c>
      <c r="J42" s="1037"/>
      <c r="K42" s="1037"/>
      <c r="L42" s="1037"/>
      <c r="M42" s="1037">
        <v>13.524100000000001</v>
      </c>
      <c r="N42" s="1037" t="s">
        <v>2611</v>
      </c>
      <c r="O42" s="1037"/>
      <c r="P42" s="1037"/>
      <c r="Q42" s="1037"/>
      <c r="R42" s="1037"/>
      <c r="S42" s="1037"/>
      <c r="T42" s="1037">
        <v>23.5322</v>
      </c>
      <c r="U42" s="1037" t="s">
        <v>10112</v>
      </c>
      <c r="V42" s="1037" t="s">
        <v>2611</v>
      </c>
      <c r="W42" s="1037"/>
      <c r="X42" s="1037" t="s">
        <v>2611</v>
      </c>
      <c r="Y42" s="1037"/>
      <c r="Z42" s="656" t="s">
        <v>2136</v>
      </c>
      <c r="AA42" s="182" t="s">
        <v>10130</v>
      </c>
      <c r="AB42" s="182">
        <v>3.75</v>
      </c>
      <c r="AC42" s="182" t="s">
        <v>2611</v>
      </c>
    </row>
    <row r="43" spans="1:29" s="182" customFormat="1" x14ac:dyDescent="0.25">
      <c r="A43" s="655" t="s">
        <v>2109</v>
      </c>
      <c r="B43" s="655">
        <v>4</v>
      </c>
      <c r="C43" s="655">
        <v>2</v>
      </c>
      <c r="D43" s="655"/>
      <c r="E43" s="902" t="s">
        <v>10349</v>
      </c>
      <c r="F43" s="902" t="s">
        <v>10350</v>
      </c>
      <c r="G43" s="1038"/>
      <c r="H43" s="1036"/>
      <c r="I43" s="1037" t="s">
        <v>2611</v>
      </c>
      <c r="J43" s="1037"/>
      <c r="K43" s="1037"/>
      <c r="L43" s="1037"/>
      <c r="M43" s="1037">
        <v>14.1595</v>
      </c>
      <c r="N43" s="1037" t="s">
        <v>2611</v>
      </c>
      <c r="O43" s="1037"/>
      <c r="P43" s="1037"/>
      <c r="Q43" s="1037"/>
      <c r="R43" s="1037"/>
      <c r="S43" s="1037"/>
      <c r="T43" s="1037">
        <v>26.837</v>
      </c>
      <c r="U43" s="1037" t="s">
        <v>10112</v>
      </c>
      <c r="V43" s="1037" t="s">
        <v>2611</v>
      </c>
      <c r="W43" s="1037"/>
      <c r="X43" s="1037">
        <v>16.915199999999999</v>
      </c>
      <c r="Y43" s="1037"/>
      <c r="Z43" s="656" t="s">
        <v>2136</v>
      </c>
      <c r="AA43" s="182" t="s">
        <v>10194</v>
      </c>
      <c r="AB43" s="182">
        <v>1.75</v>
      </c>
      <c r="AC43" s="182" t="s">
        <v>2611</v>
      </c>
    </row>
    <row r="44" spans="1:29" s="182" customFormat="1" x14ac:dyDescent="0.25">
      <c r="A44" s="655" t="s">
        <v>2113</v>
      </c>
      <c r="B44" s="655">
        <v>4</v>
      </c>
      <c r="C44" s="655">
        <v>2</v>
      </c>
      <c r="D44" s="655"/>
      <c r="E44" s="902" t="s">
        <v>10213</v>
      </c>
      <c r="F44" s="902" t="s">
        <v>10214</v>
      </c>
      <c r="G44" s="1038"/>
      <c r="H44" s="1036"/>
      <c r="I44" s="1037">
        <v>16.1373</v>
      </c>
      <c r="J44" s="1037"/>
      <c r="K44" s="1037"/>
      <c r="L44" s="1037"/>
      <c r="M44" s="1037" t="s">
        <v>2611</v>
      </c>
      <c r="N44" s="1037">
        <v>11.7704</v>
      </c>
      <c r="O44" s="1037"/>
      <c r="P44" s="1037"/>
      <c r="Q44" s="1037"/>
      <c r="R44" s="1037"/>
      <c r="S44" s="1037"/>
      <c r="T44" s="1037">
        <v>32.283099999999997</v>
      </c>
      <c r="U44" s="1037" t="s">
        <v>10112</v>
      </c>
      <c r="V44" s="1037" t="s">
        <v>2611</v>
      </c>
      <c r="W44" s="1037"/>
      <c r="X44" s="1037" t="s">
        <v>2611</v>
      </c>
      <c r="Y44" s="1037"/>
      <c r="Z44" s="656" t="s">
        <v>2136</v>
      </c>
      <c r="AA44" s="182" t="s">
        <v>10115</v>
      </c>
      <c r="AB44" s="182">
        <v>25.75</v>
      </c>
      <c r="AC44" s="182" t="s">
        <v>2611</v>
      </c>
    </row>
    <row r="45" spans="1:29" s="182" customFormat="1" x14ac:dyDescent="0.25">
      <c r="A45" s="655" t="s">
        <v>2109</v>
      </c>
      <c r="B45" s="655">
        <v>2</v>
      </c>
      <c r="C45" s="655">
        <v>2</v>
      </c>
      <c r="D45" s="655"/>
      <c r="E45" s="902" t="s">
        <v>10113</v>
      </c>
      <c r="F45" s="902" t="s">
        <v>10114</v>
      </c>
      <c r="G45" s="1038"/>
      <c r="H45" s="1036"/>
      <c r="I45" s="1037">
        <v>16.992699999999999</v>
      </c>
      <c r="J45" s="1037"/>
      <c r="K45" s="1037"/>
      <c r="L45" s="1037"/>
      <c r="M45" s="1037" t="s">
        <v>2611</v>
      </c>
      <c r="N45" s="1037">
        <v>11.169700000000001</v>
      </c>
      <c r="O45" s="1037"/>
      <c r="P45" s="1037"/>
      <c r="Q45" s="1037"/>
      <c r="R45" s="1037"/>
      <c r="S45" s="1037"/>
      <c r="T45" s="1037">
        <v>26.850999999999999</v>
      </c>
      <c r="U45" s="1037" t="s">
        <v>10112</v>
      </c>
      <c r="V45" s="1037" t="s">
        <v>2611</v>
      </c>
      <c r="W45" s="1037"/>
      <c r="X45" s="1037" t="s">
        <v>2611</v>
      </c>
      <c r="Y45" s="1037"/>
      <c r="Z45" s="656" t="s">
        <v>2136</v>
      </c>
      <c r="AA45" s="182" t="s">
        <v>10115</v>
      </c>
      <c r="AB45" s="182">
        <v>11.75</v>
      </c>
      <c r="AC45" s="182" t="s">
        <v>2611</v>
      </c>
    </row>
    <row r="46" spans="1:29" s="182" customFormat="1" x14ac:dyDescent="0.25">
      <c r="A46" s="655" t="s">
        <v>2113</v>
      </c>
      <c r="B46" s="655">
        <v>4</v>
      </c>
      <c r="C46" s="655">
        <v>1</v>
      </c>
      <c r="D46" s="655"/>
      <c r="E46" s="902" t="s">
        <v>10227</v>
      </c>
      <c r="F46" s="902" t="s">
        <v>10228</v>
      </c>
      <c r="G46" s="1038"/>
      <c r="H46" s="1036"/>
      <c r="I46" s="1037" t="s">
        <v>2611</v>
      </c>
      <c r="J46" s="1037"/>
      <c r="K46" s="1037"/>
      <c r="L46" s="1037"/>
      <c r="M46" s="1037" t="s">
        <v>2611</v>
      </c>
      <c r="N46" s="1037" t="s">
        <v>2611</v>
      </c>
      <c r="O46" s="1037"/>
      <c r="P46" s="1037"/>
      <c r="Q46" s="1037"/>
      <c r="R46" s="1037"/>
      <c r="S46" s="1037"/>
      <c r="T46" s="1037">
        <v>23.289100000000001</v>
      </c>
      <c r="U46" s="1037" t="s">
        <v>10112</v>
      </c>
      <c r="V46" s="1037">
        <v>12.023199999999999</v>
      </c>
      <c r="W46" s="1037"/>
      <c r="X46" s="1037" t="s">
        <v>2611</v>
      </c>
      <c r="Y46" s="1037"/>
      <c r="Z46" s="656" t="s">
        <v>2136</v>
      </c>
      <c r="AA46" s="182" t="s">
        <v>2449</v>
      </c>
      <c r="AB46" s="182">
        <v>6.75</v>
      </c>
      <c r="AC46" s="182" t="s">
        <v>2611</v>
      </c>
    </row>
    <row r="47" spans="1:29" s="182" customFormat="1" x14ac:dyDescent="0.25">
      <c r="A47" s="655" t="s">
        <v>2919</v>
      </c>
      <c r="B47" s="655">
        <v>3</v>
      </c>
      <c r="C47" s="655">
        <v>1</v>
      </c>
      <c r="D47" s="655"/>
      <c r="E47" s="902" t="s">
        <v>10208</v>
      </c>
      <c r="F47" s="902">
        <v>801</v>
      </c>
      <c r="G47" s="1038"/>
      <c r="H47" s="1036"/>
      <c r="I47" s="1037" t="s">
        <v>2611</v>
      </c>
      <c r="J47" s="1037"/>
      <c r="K47" s="1037"/>
      <c r="L47" s="1037"/>
      <c r="M47" s="1037" t="s">
        <v>2611</v>
      </c>
      <c r="N47" s="1037" t="s">
        <v>2611</v>
      </c>
      <c r="O47" s="1037"/>
      <c r="P47" s="1037"/>
      <c r="Q47" s="1037"/>
      <c r="R47" s="1037"/>
      <c r="S47" s="1037"/>
      <c r="T47" s="1037">
        <v>20.5441</v>
      </c>
      <c r="U47" s="1037" t="s">
        <v>10112</v>
      </c>
      <c r="V47" s="1037">
        <v>14.872299999999999</v>
      </c>
      <c r="W47" s="1037"/>
      <c r="X47" s="1037" t="s">
        <v>2611</v>
      </c>
      <c r="Y47" s="1037"/>
      <c r="Z47" s="656" t="s">
        <v>2136</v>
      </c>
      <c r="AA47" s="182" t="s">
        <v>2449</v>
      </c>
      <c r="AB47" s="182">
        <v>1</v>
      </c>
      <c r="AC47" s="182" t="s">
        <v>2611</v>
      </c>
    </row>
    <row r="48" spans="1:29" s="182" customFormat="1" x14ac:dyDescent="0.25">
      <c r="A48" s="655" t="s">
        <v>2117</v>
      </c>
      <c r="B48" s="655">
        <v>4</v>
      </c>
      <c r="C48" s="655">
        <v>1</v>
      </c>
      <c r="D48" s="655"/>
      <c r="E48" s="902" t="s">
        <v>10372</v>
      </c>
      <c r="F48" s="902" t="s">
        <v>10373</v>
      </c>
      <c r="G48" s="1038"/>
      <c r="H48" s="1036"/>
      <c r="I48" s="1037" t="s">
        <v>2611</v>
      </c>
      <c r="J48" s="1037"/>
      <c r="K48" s="1037"/>
      <c r="L48" s="1037"/>
      <c r="M48" s="1037" t="s">
        <v>2611</v>
      </c>
      <c r="N48" s="1037" t="s">
        <v>2611</v>
      </c>
      <c r="O48" s="1037"/>
      <c r="P48" s="1037"/>
      <c r="Q48" s="1037"/>
      <c r="R48" s="1037"/>
      <c r="S48" s="1037"/>
      <c r="T48" s="1037">
        <v>17.4892</v>
      </c>
      <c r="U48" s="1037" t="s">
        <v>10112</v>
      </c>
      <c r="V48" s="1037">
        <v>12.109400000000001</v>
      </c>
      <c r="W48" s="1037"/>
      <c r="X48" s="1037" t="s">
        <v>2611</v>
      </c>
      <c r="Y48" s="1037"/>
      <c r="Z48" s="656" t="s">
        <v>2136</v>
      </c>
      <c r="AA48" s="182" t="s">
        <v>2449</v>
      </c>
      <c r="AB48" s="182">
        <v>19.75</v>
      </c>
      <c r="AC48" s="182" t="s">
        <v>2611</v>
      </c>
    </row>
    <row r="49" spans="1:29" s="182" customFormat="1" x14ac:dyDescent="0.25">
      <c r="A49" s="655" t="s">
        <v>2115</v>
      </c>
      <c r="B49" s="655">
        <v>4</v>
      </c>
      <c r="C49" s="655">
        <v>1</v>
      </c>
      <c r="D49" s="655"/>
      <c r="E49" s="902" t="s">
        <v>10359</v>
      </c>
      <c r="F49" s="902" t="s">
        <v>10360</v>
      </c>
      <c r="G49" s="1038"/>
      <c r="H49" s="1036"/>
      <c r="I49" s="1037" t="s">
        <v>2611</v>
      </c>
      <c r="J49" s="1037"/>
      <c r="K49" s="1037"/>
      <c r="L49" s="1037"/>
      <c r="M49" s="1037" t="s">
        <v>2611</v>
      </c>
      <c r="N49" s="1037" t="s">
        <v>2611</v>
      </c>
      <c r="O49" s="1037"/>
      <c r="P49" s="1037"/>
      <c r="Q49" s="1037"/>
      <c r="R49" s="1037"/>
      <c r="S49" s="1037"/>
      <c r="T49" s="1037">
        <v>15.9619</v>
      </c>
      <c r="U49" s="1037" t="s">
        <v>10112</v>
      </c>
      <c r="V49" s="1037">
        <v>11.7812</v>
      </c>
      <c r="W49" s="1037"/>
      <c r="X49" s="1037" t="s">
        <v>2611</v>
      </c>
      <c r="Y49" s="1037"/>
      <c r="Z49" s="656" t="s">
        <v>2136</v>
      </c>
      <c r="AA49" s="182" t="s">
        <v>2449</v>
      </c>
      <c r="AB49" s="182">
        <v>43.75</v>
      </c>
      <c r="AC49" s="182" t="s">
        <v>2611</v>
      </c>
    </row>
    <row r="50" spans="1:29" s="182" customFormat="1" x14ac:dyDescent="0.25">
      <c r="A50" s="655" t="s">
        <v>2099</v>
      </c>
      <c r="B50" s="655">
        <v>2</v>
      </c>
      <c r="C50" s="655">
        <v>2</v>
      </c>
      <c r="D50" s="655"/>
      <c r="E50" s="902" t="s">
        <v>10183</v>
      </c>
      <c r="F50" s="902" t="s">
        <v>10184</v>
      </c>
      <c r="G50" s="1038"/>
      <c r="H50" s="1036"/>
      <c r="I50" s="1037">
        <v>16.804600000000001</v>
      </c>
      <c r="J50" s="1037"/>
      <c r="K50" s="1037"/>
      <c r="L50" s="1037"/>
      <c r="M50" s="1037" t="s">
        <v>2611</v>
      </c>
      <c r="N50" s="1037">
        <v>10.1799</v>
      </c>
      <c r="O50" s="1037"/>
      <c r="P50" s="1037"/>
      <c r="Q50" s="1037"/>
      <c r="R50" s="1037"/>
      <c r="S50" s="1037"/>
      <c r="T50" s="1037">
        <v>20.117999999999999</v>
      </c>
      <c r="U50" s="1037" t="s">
        <v>10112</v>
      </c>
      <c r="V50" s="1037" t="s">
        <v>2611</v>
      </c>
      <c r="W50" s="1037"/>
      <c r="X50" s="1037" t="s">
        <v>2611</v>
      </c>
      <c r="Y50" s="1037"/>
      <c r="Z50" s="656" t="s">
        <v>2136</v>
      </c>
      <c r="AA50" s="182" t="s">
        <v>10115</v>
      </c>
      <c r="AB50" s="182">
        <v>9.75</v>
      </c>
      <c r="AC50" s="182" t="s">
        <v>2611</v>
      </c>
    </row>
    <row r="51" spans="1:29" s="182" customFormat="1" x14ac:dyDescent="0.25">
      <c r="A51" s="655" t="s">
        <v>2145</v>
      </c>
      <c r="B51" s="655">
        <v>3</v>
      </c>
      <c r="C51" s="655">
        <v>2</v>
      </c>
      <c r="D51" s="655"/>
      <c r="E51" s="902" t="s">
        <v>10245</v>
      </c>
      <c r="F51" s="902" t="s">
        <v>10246</v>
      </c>
      <c r="G51" s="1038"/>
      <c r="H51" s="1036"/>
      <c r="I51" s="1037">
        <v>15.5221</v>
      </c>
      <c r="J51" s="1037"/>
      <c r="K51" s="1037"/>
      <c r="L51" s="1037"/>
      <c r="M51" s="1037" t="s">
        <v>2611</v>
      </c>
      <c r="N51" s="1037">
        <v>12.2029</v>
      </c>
      <c r="O51" s="1037"/>
      <c r="P51" s="1037"/>
      <c r="Q51" s="1037"/>
      <c r="R51" s="1037"/>
      <c r="S51" s="1037"/>
      <c r="T51" s="1037">
        <v>29.466200000000001</v>
      </c>
      <c r="U51" s="1037" t="s">
        <v>10112</v>
      </c>
      <c r="V51" s="1037" t="s">
        <v>2611</v>
      </c>
      <c r="W51" s="1037"/>
      <c r="X51" s="1037" t="s">
        <v>2611</v>
      </c>
      <c r="Y51" s="1037"/>
      <c r="Z51" s="656" t="s">
        <v>2136</v>
      </c>
      <c r="AA51" s="182" t="s">
        <v>10115</v>
      </c>
      <c r="AB51" s="182">
        <v>15.75</v>
      </c>
      <c r="AC51" s="182" t="s">
        <v>2611</v>
      </c>
    </row>
    <row r="52" spans="1:29" s="182" customFormat="1" x14ac:dyDescent="0.25">
      <c r="A52" s="655" t="s">
        <v>2110</v>
      </c>
      <c r="B52" s="655">
        <v>2</v>
      </c>
      <c r="C52" s="655">
        <v>1</v>
      </c>
      <c r="D52" s="655"/>
      <c r="E52" s="902" t="s">
        <v>10164</v>
      </c>
      <c r="F52" s="902" t="s">
        <v>10165</v>
      </c>
      <c r="G52" s="1038"/>
      <c r="H52" s="1036"/>
      <c r="I52" s="1037" t="s">
        <v>2611</v>
      </c>
      <c r="J52" s="1037"/>
      <c r="K52" s="1037"/>
      <c r="L52" s="1037"/>
      <c r="M52" s="1037" t="s">
        <v>2611</v>
      </c>
      <c r="N52" s="1037" t="s">
        <v>2611</v>
      </c>
      <c r="O52" s="1037"/>
      <c r="P52" s="1037"/>
      <c r="Q52" s="1037"/>
      <c r="R52" s="1037"/>
      <c r="S52" s="1037"/>
      <c r="T52" s="1037">
        <v>16.450900000000001</v>
      </c>
      <c r="U52" s="1037" t="s">
        <v>10112</v>
      </c>
      <c r="V52" s="1037">
        <v>11.4062</v>
      </c>
      <c r="W52" s="1037"/>
      <c r="X52" s="1037" t="s">
        <v>2611</v>
      </c>
      <c r="Y52" s="1037"/>
      <c r="Z52" s="656" t="s">
        <v>2136</v>
      </c>
      <c r="AA52" s="182" t="s">
        <v>2449</v>
      </c>
      <c r="AB52" s="182">
        <v>28.75</v>
      </c>
      <c r="AC52" s="182" t="s">
        <v>2611</v>
      </c>
    </row>
    <row r="53" spans="1:29" s="182" customFormat="1" x14ac:dyDescent="0.25">
      <c r="A53" s="655" t="s">
        <v>2093</v>
      </c>
      <c r="B53" s="655">
        <v>4</v>
      </c>
      <c r="C53" s="655">
        <v>3</v>
      </c>
      <c r="D53" s="655"/>
      <c r="E53" s="902" t="s">
        <v>10265</v>
      </c>
      <c r="F53" s="902" t="s">
        <v>10414</v>
      </c>
      <c r="G53" s="1038"/>
      <c r="H53" s="1036"/>
      <c r="I53" s="1037">
        <v>16.672000000000001</v>
      </c>
      <c r="J53" s="1037"/>
      <c r="K53" s="1037"/>
      <c r="L53" s="1037"/>
      <c r="M53" s="1037">
        <v>14.6975</v>
      </c>
      <c r="N53" s="1037">
        <v>11.0642</v>
      </c>
      <c r="O53" s="1037"/>
      <c r="P53" s="1037"/>
      <c r="Q53" s="1037"/>
      <c r="R53" s="1037"/>
      <c r="S53" s="1037"/>
      <c r="T53" s="1037">
        <v>29.466200000000001</v>
      </c>
      <c r="U53" s="1037" t="s">
        <v>10112</v>
      </c>
      <c r="V53" s="1037" t="s">
        <v>2611</v>
      </c>
      <c r="W53" s="1037"/>
      <c r="X53" s="1037">
        <v>16.536999999999999</v>
      </c>
      <c r="Y53" s="1037"/>
      <c r="Z53" s="656" t="s">
        <v>2136</v>
      </c>
      <c r="AA53" s="182" t="s">
        <v>10257</v>
      </c>
      <c r="AB53" s="182">
        <v>11.75</v>
      </c>
      <c r="AC53" s="182" t="s">
        <v>2611</v>
      </c>
    </row>
    <row r="54" spans="1:29" s="182" customFormat="1" x14ac:dyDescent="0.25">
      <c r="A54" s="655" t="s">
        <v>2109</v>
      </c>
      <c r="B54" s="655">
        <v>4</v>
      </c>
      <c r="C54" s="655">
        <v>1</v>
      </c>
      <c r="D54" s="655"/>
      <c r="E54" s="902" t="s">
        <v>10318</v>
      </c>
      <c r="F54" s="902" t="s">
        <v>10319</v>
      </c>
      <c r="G54" s="1038"/>
      <c r="H54" s="1036"/>
      <c r="I54" s="1037" t="s">
        <v>2611</v>
      </c>
      <c r="J54" s="1037"/>
      <c r="K54" s="1037"/>
      <c r="L54" s="1037"/>
      <c r="M54" s="1037" t="s">
        <v>2611</v>
      </c>
      <c r="N54" s="1037">
        <v>10.7758</v>
      </c>
      <c r="O54" s="1037"/>
      <c r="P54" s="1037"/>
      <c r="Q54" s="1037"/>
      <c r="R54" s="1037"/>
      <c r="S54" s="1037"/>
      <c r="T54" s="1037">
        <v>23.289100000000001</v>
      </c>
      <c r="U54" s="1037" t="s">
        <v>10112</v>
      </c>
      <c r="V54" s="1037" t="s">
        <v>2611</v>
      </c>
      <c r="W54" s="1037"/>
      <c r="X54" s="1037" t="s">
        <v>2611</v>
      </c>
      <c r="Y54" s="1037"/>
      <c r="Z54" s="656" t="s">
        <v>2136</v>
      </c>
      <c r="AA54" s="182" t="s">
        <v>2437</v>
      </c>
      <c r="AB54" s="182">
        <v>4.75</v>
      </c>
      <c r="AC54" s="182" t="s">
        <v>2611</v>
      </c>
    </row>
    <row r="55" spans="1:29" s="182" customFormat="1" x14ac:dyDescent="0.25">
      <c r="A55" s="655" t="s">
        <v>2109</v>
      </c>
      <c r="B55" s="655">
        <v>3</v>
      </c>
      <c r="C55" s="655">
        <v>1</v>
      </c>
      <c r="D55" s="655"/>
      <c r="E55" s="902" t="s">
        <v>10233</v>
      </c>
      <c r="F55" s="902" t="s">
        <v>10234</v>
      </c>
      <c r="G55" s="1038"/>
      <c r="H55" s="1036"/>
      <c r="I55" s="1037" t="s">
        <v>2611</v>
      </c>
      <c r="J55" s="1037"/>
      <c r="K55" s="1037"/>
      <c r="L55" s="1037"/>
      <c r="M55" s="1037" t="s">
        <v>2611</v>
      </c>
      <c r="N55" s="1037" t="s">
        <v>2611</v>
      </c>
      <c r="O55" s="1037"/>
      <c r="P55" s="1037"/>
      <c r="Q55" s="1037"/>
      <c r="R55" s="1037"/>
      <c r="S55" s="1037"/>
      <c r="T55" s="1037">
        <v>26.837</v>
      </c>
      <c r="U55" s="1037" t="s">
        <v>10112</v>
      </c>
      <c r="V55" s="1037">
        <v>15.079800000000001</v>
      </c>
      <c r="W55" s="1037"/>
      <c r="X55" s="1037" t="s">
        <v>2611</v>
      </c>
      <c r="Y55" s="1037"/>
      <c r="Z55" s="656" t="s">
        <v>2136</v>
      </c>
      <c r="AA55" s="182" t="s">
        <v>2449</v>
      </c>
      <c r="AB55" s="182">
        <v>7.75</v>
      </c>
      <c r="AC55" s="182" t="s">
        <v>2611</v>
      </c>
    </row>
    <row r="56" spans="1:29" s="182" customFormat="1" x14ac:dyDescent="0.25">
      <c r="A56" s="655" t="s">
        <v>2110</v>
      </c>
      <c r="B56" s="655">
        <v>1</v>
      </c>
      <c r="C56" s="655">
        <v>1</v>
      </c>
      <c r="D56" s="655"/>
      <c r="E56" s="902" t="s">
        <v>10110</v>
      </c>
      <c r="F56" s="902" t="s">
        <v>10111</v>
      </c>
      <c r="G56" s="1038"/>
      <c r="H56" s="1036"/>
      <c r="I56" s="1037" t="s">
        <v>2611</v>
      </c>
      <c r="J56" s="1037"/>
      <c r="K56" s="1037"/>
      <c r="L56" s="1037"/>
      <c r="M56" s="1037" t="s">
        <v>2611</v>
      </c>
      <c r="N56" s="1037" t="s">
        <v>2611</v>
      </c>
      <c r="O56" s="1037"/>
      <c r="P56" s="1037"/>
      <c r="Q56" s="1037"/>
      <c r="R56" s="1037"/>
      <c r="S56" s="1037"/>
      <c r="T56" s="1037">
        <v>19.5351</v>
      </c>
      <c r="U56" s="1037" t="s">
        <v>10112</v>
      </c>
      <c r="V56" s="1037">
        <v>15.885</v>
      </c>
      <c r="W56" s="1037"/>
      <c r="X56" s="1037" t="s">
        <v>2611</v>
      </c>
      <c r="Y56" s="1037"/>
      <c r="Z56" s="656" t="s">
        <v>2136</v>
      </c>
      <c r="AA56" s="182" t="s">
        <v>2449</v>
      </c>
      <c r="AB56" s="182">
        <v>5.75</v>
      </c>
      <c r="AC56" s="182" t="s">
        <v>2611</v>
      </c>
    </row>
    <row r="57" spans="1:29" s="182" customFormat="1" x14ac:dyDescent="0.25">
      <c r="A57" s="655" t="s">
        <v>2091</v>
      </c>
      <c r="B57" s="655">
        <v>4</v>
      </c>
      <c r="C57" s="655">
        <v>1</v>
      </c>
      <c r="D57" s="655"/>
      <c r="E57" s="902" t="s">
        <v>10312</v>
      </c>
      <c r="F57" s="902" t="s">
        <v>10313</v>
      </c>
      <c r="G57" s="1038"/>
      <c r="H57" s="1036"/>
      <c r="I57" s="1037" t="s">
        <v>2611</v>
      </c>
      <c r="J57" s="1037"/>
      <c r="K57" s="1037"/>
      <c r="L57" s="1037"/>
      <c r="M57" s="1037" t="s">
        <v>2611</v>
      </c>
      <c r="N57" s="1037">
        <v>10.7012</v>
      </c>
      <c r="O57" s="1037"/>
      <c r="P57" s="1037"/>
      <c r="Q57" s="1037"/>
      <c r="R57" s="1037"/>
      <c r="S57" s="1037"/>
      <c r="T57" s="1037">
        <v>15.857100000000001</v>
      </c>
      <c r="U57" s="1037" t="s">
        <v>10112</v>
      </c>
      <c r="V57" s="1037" t="s">
        <v>2611</v>
      </c>
      <c r="W57" s="1037"/>
      <c r="X57" s="1037" t="s">
        <v>2611</v>
      </c>
      <c r="Y57" s="1037"/>
      <c r="Z57" s="656" t="s">
        <v>2136</v>
      </c>
      <c r="AA57" s="182" t="s">
        <v>2437</v>
      </c>
      <c r="AB57" s="182">
        <v>23.75</v>
      </c>
      <c r="AC57" s="182" t="s">
        <v>2611</v>
      </c>
    </row>
    <row r="58" spans="1:29" s="182" customFormat="1" x14ac:dyDescent="0.25">
      <c r="A58" s="655" t="s">
        <v>2145</v>
      </c>
      <c r="B58" s="655">
        <v>4</v>
      </c>
      <c r="C58" s="655">
        <v>1</v>
      </c>
      <c r="D58" s="655"/>
      <c r="E58" s="902" t="s">
        <v>10171</v>
      </c>
      <c r="F58" s="902" t="s">
        <v>10415</v>
      </c>
      <c r="G58" s="1038"/>
      <c r="H58" s="1036"/>
      <c r="I58" s="1037" t="s">
        <v>2611</v>
      </c>
      <c r="J58" s="1037"/>
      <c r="K58" s="1037"/>
      <c r="L58" s="1037"/>
      <c r="M58" s="1037" t="s">
        <v>2611</v>
      </c>
      <c r="N58" s="1037" t="s">
        <v>2611</v>
      </c>
      <c r="O58" s="1037"/>
      <c r="P58" s="1037"/>
      <c r="Q58" s="1037"/>
      <c r="R58" s="1037"/>
      <c r="S58" s="1037"/>
      <c r="T58" s="1037">
        <v>23.289100000000001</v>
      </c>
      <c r="U58" s="1037" t="s">
        <v>10112</v>
      </c>
      <c r="V58" s="1037">
        <v>12.557700000000001</v>
      </c>
      <c r="W58" s="1037"/>
      <c r="X58" s="1037" t="s">
        <v>2611</v>
      </c>
      <c r="Y58" s="1037"/>
      <c r="Z58" s="656" t="s">
        <v>2136</v>
      </c>
      <c r="AA58" s="182" t="s">
        <v>2449</v>
      </c>
      <c r="AB58" s="182">
        <v>8.75</v>
      </c>
      <c r="AC58" s="182" t="s">
        <v>2611</v>
      </c>
    </row>
    <row r="59" spans="1:29" s="182" customFormat="1" x14ac:dyDescent="0.25">
      <c r="A59" s="655" t="s">
        <v>2088</v>
      </c>
      <c r="B59" s="655">
        <v>1</v>
      </c>
      <c r="C59" s="655">
        <v>1</v>
      </c>
      <c r="D59" s="655"/>
      <c r="E59" s="902" t="s">
        <v>10291</v>
      </c>
      <c r="F59" s="902" t="s">
        <v>10292</v>
      </c>
      <c r="G59" s="1038"/>
      <c r="H59" s="1036"/>
      <c r="I59" s="1037" t="s">
        <v>2611</v>
      </c>
      <c r="J59" s="1037"/>
      <c r="K59" s="1037"/>
      <c r="L59" s="1037"/>
      <c r="M59" s="1037" t="s">
        <v>2611</v>
      </c>
      <c r="N59" s="1037" t="s">
        <v>2611</v>
      </c>
      <c r="O59" s="1037"/>
      <c r="P59" s="1037"/>
      <c r="Q59" s="1037"/>
      <c r="R59" s="1037"/>
      <c r="S59" s="1037"/>
      <c r="T59" s="1037">
        <v>20.537700000000001</v>
      </c>
      <c r="U59" s="1037" t="s">
        <v>10112</v>
      </c>
      <c r="V59" s="1037">
        <v>16.337599999999998</v>
      </c>
      <c r="W59" s="1037"/>
      <c r="X59" s="1037" t="s">
        <v>2611</v>
      </c>
      <c r="Y59" s="1037"/>
      <c r="Z59" s="656" t="s">
        <v>2136</v>
      </c>
      <c r="AA59" s="182" t="s">
        <v>2449</v>
      </c>
      <c r="AB59" s="182">
        <v>6.75</v>
      </c>
      <c r="AC59" s="182" t="s">
        <v>2611</v>
      </c>
    </row>
    <row r="60" spans="1:29" s="182" customFormat="1" x14ac:dyDescent="0.25">
      <c r="A60" s="655" t="s">
        <v>2111</v>
      </c>
      <c r="B60" s="655">
        <v>3</v>
      </c>
      <c r="C60" s="655">
        <v>2</v>
      </c>
      <c r="D60" s="655"/>
      <c r="E60" s="902" t="s">
        <v>10277</v>
      </c>
      <c r="F60" s="902" t="s">
        <v>10278</v>
      </c>
      <c r="G60" s="1038"/>
      <c r="H60" s="1036"/>
      <c r="I60" s="1037">
        <v>16.1693</v>
      </c>
      <c r="J60" s="1037"/>
      <c r="K60" s="1037"/>
      <c r="L60" s="1037"/>
      <c r="M60" s="1037">
        <v>13.8332</v>
      </c>
      <c r="N60" s="1037" t="s">
        <v>2611</v>
      </c>
      <c r="O60" s="1037"/>
      <c r="P60" s="1037"/>
      <c r="Q60" s="1037"/>
      <c r="R60" s="1037"/>
      <c r="S60" s="1037"/>
      <c r="T60" s="1037">
        <v>21.234100000000002</v>
      </c>
      <c r="U60" s="1037" t="s">
        <v>10112</v>
      </c>
      <c r="V60" s="1037" t="s">
        <v>2611</v>
      </c>
      <c r="W60" s="1037"/>
      <c r="X60" s="1037" t="s">
        <v>2611</v>
      </c>
      <c r="Y60" s="1037"/>
      <c r="Z60" s="656" t="s">
        <v>2136</v>
      </c>
      <c r="AA60" s="182" t="s">
        <v>10130</v>
      </c>
      <c r="AB60" s="182">
        <v>4.75</v>
      </c>
      <c r="AC60" s="182" t="s">
        <v>2611</v>
      </c>
    </row>
    <row r="61" spans="1:29" s="182" customFormat="1" x14ac:dyDescent="0.25">
      <c r="A61" s="655" t="s">
        <v>2108</v>
      </c>
      <c r="B61" s="655">
        <v>4</v>
      </c>
      <c r="C61" s="655">
        <v>1</v>
      </c>
      <c r="D61" s="655"/>
      <c r="E61" s="902" t="s">
        <v>10223</v>
      </c>
      <c r="F61" s="902" t="s">
        <v>10224</v>
      </c>
      <c r="G61" s="1038"/>
      <c r="H61" s="1036"/>
      <c r="I61" s="1037" t="s">
        <v>2611</v>
      </c>
      <c r="J61" s="1037"/>
      <c r="K61" s="1037"/>
      <c r="L61" s="1037"/>
      <c r="M61" s="1037" t="s">
        <v>2611</v>
      </c>
      <c r="N61" s="1037" t="s">
        <v>2611</v>
      </c>
      <c r="O61" s="1037"/>
      <c r="P61" s="1037"/>
      <c r="Q61" s="1037"/>
      <c r="R61" s="1037"/>
      <c r="S61" s="1037"/>
      <c r="T61" s="1037">
        <v>23.348500000000001</v>
      </c>
      <c r="U61" s="1037" t="s">
        <v>10112</v>
      </c>
      <c r="V61" s="1037">
        <v>13.036899999999999</v>
      </c>
      <c r="W61" s="1037"/>
      <c r="X61" s="1037" t="s">
        <v>2611</v>
      </c>
      <c r="Y61" s="1037"/>
      <c r="Z61" s="656" t="s">
        <v>2136</v>
      </c>
      <c r="AA61" s="182" t="s">
        <v>2449</v>
      </c>
      <c r="AB61" s="182">
        <v>7.75</v>
      </c>
      <c r="AC61" s="182" t="s">
        <v>2611</v>
      </c>
    </row>
    <row r="62" spans="1:29" s="182" customFormat="1" x14ac:dyDescent="0.25">
      <c r="A62" s="655" t="s">
        <v>2088</v>
      </c>
      <c r="B62" s="655">
        <v>2</v>
      </c>
      <c r="C62" s="655">
        <v>2</v>
      </c>
      <c r="D62" s="655"/>
      <c r="E62" s="902" t="s">
        <v>10217</v>
      </c>
      <c r="F62" s="902" t="s">
        <v>10404</v>
      </c>
      <c r="G62" s="1038"/>
      <c r="H62" s="1036"/>
      <c r="I62" s="1037">
        <v>17.779900000000001</v>
      </c>
      <c r="J62" s="1037"/>
      <c r="K62" s="1037"/>
      <c r="L62" s="1037"/>
      <c r="M62" s="1037" t="s">
        <v>2611</v>
      </c>
      <c r="N62" s="1037">
        <v>10.8565</v>
      </c>
      <c r="O62" s="1037"/>
      <c r="P62" s="1037"/>
      <c r="Q62" s="1037"/>
      <c r="R62" s="1037"/>
      <c r="S62" s="1037"/>
      <c r="T62" s="1037">
        <v>20.537700000000001</v>
      </c>
      <c r="U62" s="1037" t="s">
        <v>10112</v>
      </c>
      <c r="V62" s="1037" t="s">
        <v>2611</v>
      </c>
      <c r="W62" s="1037"/>
      <c r="X62" s="1037" t="s">
        <v>2611</v>
      </c>
      <c r="Y62" s="1037"/>
      <c r="Z62" s="656" t="s">
        <v>2136</v>
      </c>
      <c r="AA62" s="182" t="s">
        <v>10115</v>
      </c>
      <c r="AB62" s="182">
        <v>14.75</v>
      </c>
      <c r="AC62" s="182" t="s">
        <v>2611</v>
      </c>
    </row>
    <row r="63" spans="1:29" s="182" customFormat="1" x14ac:dyDescent="0.25">
      <c r="A63" s="655" t="s">
        <v>2109</v>
      </c>
      <c r="B63" s="655">
        <v>4</v>
      </c>
      <c r="C63" s="655">
        <v>1</v>
      </c>
      <c r="D63" s="655"/>
      <c r="E63" s="902" t="s">
        <v>10221</v>
      </c>
      <c r="F63" s="902" t="s">
        <v>10222</v>
      </c>
      <c r="G63" s="1038"/>
      <c r="H63" s="1036"/>
      <c r="I63" s="1037" t="s">
        <v>2611</v>
      </c>
      <c r="J63" s="1037"/>
      <c r="K63" s="1037"/>
      <c r="L63" s="1037"/>
      <c r="M63" s="1037" t="s">
        <v>2611</v>
      </c>
      <c r="N63" s="1037" t="s">
        <v>2611</v>
      </c>
      <c r="O63" s="1037"/>
      <c r="P63" s="1037"/>
      <c r="Q63" s="1037"/>
      <c r="R63" s="1037"/>
      <c r="S63" s="1037"/>
      <c r="T63" s="1037">
        <v>23.289100000000001</v>
      </c>
      <c r="U63" s="1037" t="s">
        <v>10112</v>
      </c>
      <c r="V63" s="1037">
        <v>11.649699999999999</v>
      </c>
      <c r="W63" s="1037"/>
      <c r="X63" s="1037" t="s">
        <v>2611</v>
      </c>
      <c r="Y63" s="1037"/>
      <c r="Z63" s="656" t="s">
        <v>2136</v>
      </c>
      <c r="AA63" s="182" t="s">
        <v>2449</v>
      </c>
      <c r="AB63" s="182">
        <v>6.75</v>
      </c>
      <c r="AC63" s="182" t="s">
        <v>2611</v>
      </c>
    </row>
    <row r="64" spans="1:29" s="182" customFormat="1" x14ac:dyDescent="0.25">
      <c r="A64" s="655" t="s">
        <v>2875</v>
      </c>
      <c r="B64" s="655">
        <v>3</v>
      </c>
      <c r="C64" s="655">
        <v>1</v>
      </c>
      <c r="D64" s="655"/>
      <c r="E64" s="902" t="s">
        <v>10346</v>
      </c>
      <c r="F64" s="902">
        <v>801</v>
      </c>
      <c r="G64" s="1038"/>
      <c r="H64" s="1036"/>
      <c r="I64" s="1037" t="s">
        <v>2611</v>
      </c>
      <c r="J64" s="1037"/>
      <c r="K64" s="1037"/>
      <c r="L64" s="1037"/>
      <c r="M64" s="1037" t="s">
        <v>2611</v>
      </c>
      <c r="N64" s="1037" t="s">
        <v>2611</v>
      </c>
      <c r="O64" s="1037"/>
      <c r="P64" s="1037"/>
      <c r="Q64" s="1037"/>
      <c r="R64" s="1037"/>
      <c r="S64" s="1037"/>
      <c r="T64" s="1037">
        <v>22.034400000000002</v>
      </c>
      <c r="U64" s="1037" t="s">
        <v>10112</v>
      </c>
      <c r="V64" s="1037">
        <v>14.9436</v>
      </c>
      <c r="W64" s="1037"/>
      <c r="X64" s="1037" t="s">
        <v>2611</v>
      </c>
      <c r="Y64" s="1037"/>
      <c r="Z64" s="656" t="s">
        <v>2136</v>
      </c>
      <c r="AA64" s="182" t="s">
        <v>2449</v>
      </c>
      <c r="AB64" s="182">
        <v>1</v>
      </c>
      <c r="AC64" s="182" t="s">
        <v>2611</v>
      </c>
    </row>
    <row r="65" spans="1:29" s="182" customFormat="1" x14ac:dyDescent="0.25">
      <c r="A65" s="655" t="s">
        <v>2109</v>
      </c>
      <c r="B65" s="655">
        <v>1</v>
      </c>
      <c r="C65" s="655">
        <v>1</v>
      </c>
      <c r="D65" s="655"/>
      <c r="E65" s="902" t="s">
        <v>10231</v>
      </c>
      <c r="F65" s="902" t="s">
        <v>10232</v>
      </c>
      <c r="G65" s="1038"/>
      <c r="H65" s="1036"/>
      <c r="I65" s="1037" t="s">
        <v>2611</v>
      </c>
      <c r="J65" s="1037"/>
      <c r="K65" s="1037"/>
      <c r="L65" s="1037"/>
      <c r="M65" s="1037" t="s">
        <v>2611</v>
      </c>
      <c r="N65" s="1037" t="s">
        <v>2611</v>
      </c>
      <c r="O65" s="1037"/>
      <c r="P65" s="1037"/>
      <c r="Q65" s="1037"/>
      <c r="R65" s="1037"/>
      <c r="S65" s="1037"/>
      <c r="T65" s="1037">
        <v>26.850999999999999</v>
      </c>
      <c r="U65" s="1037" t="s">
        <v>10112</v>
      </c>
      <c r="V65" s="1037">
        <v>15.853400000000001</v>
      </c>
      <c r="W65" s="1037"/>
      <c r="X65" s="1037" t="s">
        <v>2611</v>
      </c>
      <c r="Y65" s="1037"/>
      <c r="Z65" s="656" t="s">
        <v>2136</v>
      </c>
      <c r="AA65" s="182" t="s">
        <v>2449</v>
      </c>
      <c r="AB65" s="182">
        <v>2.75</v>
      </c>
      <c r="AC65" s="182" t="s">
        <v>2611</v>
      </c>
    </row>
    <row r="66" spans="1:29" s="182" customFormat="1" x14ac:dyDescent="0.25">
      <c r="A66" s="655" t="s">
        <v>2091</v>
      </c>
      <c r="B66" s="655">
        <v>3</v>
      </c>
      <c r="C66" s="655">
        <v>2</v>
      </c>
      <c r="D66" s="655"/>
      <c r="E66" s="902" t="s">
        <v>10192</v>
      </c>
      <c r="F66" s="902" t="s">
        <v>10193</v>
      </c>
      <c r="G66" s="1038"/>
      <c r="H66" s="1036"/>
      <c r="I66" s="1037" t="s">
        <v>2611</v>
      </c>
      <c r="J66" s="1037"/>
      <c r="K66" s="1037"/>
      <c r="L66" s="1037"/>
      <c r="M66" s="1037">
        <v>13.234999999999999</v>
      </c>
      <c r="N66" s="1037" t="s">
        <v>2611</v>
      </c>
      <c r="O66" s="1037"/>
      <c r="P66" s="1037"/>
      <c r="Q66" s="1037"/>
      <c r="R66" s="1037"/>
      <c r="S66" s="1037"/>
      <c r="T66" s="1037">
        <v>20.756799999999998</v>
      </c>
      <c r="U66" s="1037" t="s">
        <v>10112</v>
      </c>
      <c r="V66" s="1037" t="s">
        <v>2611</v>
      </c>
      <c r="W66" s="1037"/>
      <c r="X66" s="1037">
        <v>15.987299999999999</v>
      </c>
      <c r="Y66" s="1037"/>
      <c r="Z66" s="656" t="s">
        <v>2136</v>
      </c>
      <c r="AA66" s="182" t="s">
        <v>10194</v>
      </c>
      <c r="AB66" s="182">
        <v>7.75</v>
      </c>
      <c r="AC66" s="182" t="s">
        <v>2611</v>
      </c>
    </row>
    <row r="67" spans="1:29" s="182" customFormat="1" x14ac:dyDescent="0.25">
      <c r="A67" s="655" t="s">
        <v>2088</v>
      </c>
      <c r="B67" s="655">
        <v>3</v>
      </c>
      <c r="C67" s="655">
        <v>1</v>
      </c>
      <c r="D67" s="655"/>
      <c r="E67" s="902" t="s">
        <v>10135</v>
      </c>
      <c r="F67" s="902" t="s">
        <v>10136</v>
      </c>
      <c r="G67" s="1038"/>
      <c r="H67" s="1036"/>
      <c r="I67" s="1037" t="s">
        <v>2611</v>
      </c>
      <c r="J67" s="1037"/>
      <c r="K67" s="1037"/>
      <c r="L67" s="1037"/>
      <c r="M67" s="1037" t="s">
        <v>2611</v>
      </c>
      <c r="N67" s="1037" t="s">
        <v>2611</v>
      </c>
      <c r="O67" s="1037"/>
      <c r="P67" s="1037"/>
      <c r="Q67" s="1037"/>
      <c r="R67" s="1037"/>
      <c r="S67" s="1037"/>
      <c r="T67" s="1037">
        <v>20.582999999999998</v>
      </c>
      <c r="U67" s="1037" t="s">
        <v>10112</v>
      </c>
      <c r="V67" s="1037">
        <v>14.8262</v>
      </c>
      <c r="W67" s="1037"/>
      <c r="X67" s="1037" t="s">
        <v>2611</v>
      </c>
      <c r="Y67" s="1037"/>
      <c r="Z67" s="656" t="s">
        <v>2136</v>
      </c>
      <c r="AA67" s="182" t="s">
        <v>2449</v>
      </c>
      <c r="AB67" s="182">
        <v>5.75</v>
      </c>
      <c r="AC67" s="182" t="s">
        <v>2611</v>
      </c>
    </row>
    <row r="68" spans="1:29" s="182" customFormat="1" x14ac:dyDescent="0.25">
      <c r="A68" s="655" t="s">
        <v>2099</v>
      </c>
      <c r="B68" s="655">
        <v>3</v>
      </c>
      <c r="C68" s="655">
        <v>1</v>
      </c>
      <c r="D68" s="655"/>
      <c r="E68" s="902" t="s">
        <v>10238</v>
      </c>
      <c r="F68" s="902" t="s">
        <v>10416</v>
      </c>
      <c r="G68" s="1038"/>
      <c r="H68" s="1036"/>
      <c r="I68" s="1037" t="s">
        <v>2611</v>
      </c>
      <c r="J68" s="1037"/>
      <c r="K68" s="1037"/>
      <c r="L68" s="1037"/>
      <c r="M68" s="1037" t="s">
        <v>2611</v>
      </c>
      <c r="N68" s="1037" t="s">
        <v>2611</v>
      </c>
      <c r="O68" s="1037"/>
      <c r="P68" s="1037"/>
      <c r="Q68" s="1037"/>
      <c r="R68" s="1037"/>
      <c r="S68" s="1037"/>
      <c r="T68" s="1037">
        <v>20.154599999999999</v>
      </c>
      <c r="U68" s="1037" t="s">
        <v>10112</v>
      </c>
      <c r="V68" s="1037">
        <v>14.223100000000001</v>
      </c>
      <c r="W68" s="1037"/>
      <c r="X68" s="1037" t="s">
        <v>2611</v>
      </c>
      <c r="Y68" s="1037"/>
      <c r="Z68" s="656" t="s">
        <v>2136</v>
      </c>
      <c r="AA68" s="182" t="s">
        <v>2449</v>
      </c>
      <c r="AB68" s="182">
        <v>4.75</v>
      </c>
      <c r="AC68" s="182" t="s">
        <v>2611</v>
      </c>
    </row>
    <row r="69" spans="1:29" s="182" customFormat="1" x14ac:dyDescent="0.25">
      <c r="A69" s="655" t="s">
        <v>2111</v>
      </c>
      <c r="B69" s="655">
        <v>4</v>
      </c>
      <c r="C69" s="655">
        <v>2</v>
      </c>
      <c r="D69" s="655"/>
      <c r="E69" s="902" t="s">
        <v>10316</v>
      </c>
      <c r="F69" s="902" t="s">
        <v>10417</v>
      </c>
      <c r="G69" s="1038"/>
      <c r="H69" s="1036"/>
      <c r="I69" s="1037">
        <v>16.567799999999998</v>
      </c>
      <c r="J69" s="1037"/>
      <c r="K69" s="1037"/>
      <c r="L69" s="1037"/>
      <c r="M69" s="1037" t="s">
        <v>2611</v>
      </c>
      <c r="N69" s="1037">
        <v>11.6616</v>
      </c>
      <c r="O69" s="1037"/>
      <c r="P69" s="1037"/>
      <c r="Q69" s="1037"/>
      <c r="R69" s="1037"/>
      <c r="S69" s="1037"/>
      <c r="T69" s="1037">
        <v>21.234100000000002</v>
      </c>
      <c r="U69" s="1037" t="s">
        <v>10112</v>
      </c>
      <c r="V69" s="1037" t="s">
        <v>2611</v>
      </c>
      <c r="W69" s="1037"/>
      <c r="X69" s="1037" t="s">
        <v>2611</v>
      </c>
      <c r="Y69" s="1037"/>
      <c r="Z69" s="656" t="s">
        <v>2136</v>
      </c>
      <c r="AA69" s="182" t="s">
        <v>10115</v>
      </c>
      <c r="AB69" s="182">
        <v>27.75</v>
      </c>
      <c r="AC69" s="182" t="s">
        <v>2611</v>
      </c>
    </row>
    <row r="70" spans="1:29" s="182" customFormat="1" x14ac:dyDescent="0.25">
      <c r="A70" s="655" t="s">
        <v>2104</v>
      </c>
      <c r="B70" s="655">
        <v>4</v>
      </c>
      <c r="C70" s="655">
        <v>1</v>
      </c>
      <c r="D70" s="655"/>
      <c r="E70" s="902" t="s">
        <v>10355</v>
      </c>
      <c r="F70" s="902" t="s">
        <v>10356</v>
      </c>
      <c r="G70" s="1038"/>
      <c r="H70" s="1036"/>
      <c r="I70" s="1037" t="s">
        <v>2611</v>
      </c>
      <c r="J70" s="1037"/>
      <c r="K70" s="1037"/>
      <c r="L70" s="1037"/>
      <c r="M70" s="1037" t="s">
        <v>2611</v>
      </c>
      <c r="N70" s="1037" t="s">
        <v>2611</v>
      </c>
      <c r="O70" s="1037"/>
      <c r="P70" s="1037"/>
      <c r="Q70" s="1037"/>
      <c r="R70" s="1037"/>
      <c r="S70" s="1037"/>
      <c r="T70" s="1037">
        <v>16.8001</v>
      </c>
      <c r="U70" s="1037" t="s">
        <v>10112</v>
      </c>
      <c r="V70" s="1037">
        <v>11.763999999999999</v>
      </c>
      <c r="W70" s="1037"/>
      <c r="X70" s="1037" t="s">
        <v>2611</v>
      </c>
      <c r="Y70" s="1037"/>
      <c r="Z70" s="656" t="s">
        <v>2136</v>
      </c>
      <c r="AA70" s="182" t="s">
        <v>2449</v>
      </c>
      <c r="AB70" s="182">
        <v>7.75</v>
      </c>
      <c r="AC70" s="182" t="s">
        <v>2611</v>
      </c>
    </row>
    <row r="71" spans="1:29" s="182" customFormat="1" x14ac:dyDescent="0.25">
      <c r="A71" s="655" t="s">
        <v>2875</v>
      </c>
      <c r="B71" s="655">
        <v>1</v>
      </c>
      <c r="C71" s="655">
        <v>1</v>
      </c>
      <c r="D71" s="655"/>
      <c r="E71" s="902" t="s">
        <v>10215</v>
      </c>
      <c r="F71" s="902" t="s">
        <v>10216</v>
      </c>
      <c r="G71" s="1038"/>
      <c r="H71" s="1036"/>
      <c r="I71" s="1037" t="s">
        <v>2611</v>
      </c>
      <c r="J71" s="1037"/>
      <c r="K71" s="1037"/>
      <c r="L71" s="1037"/>
      <c r="M71" s="1037" t="s">
        <v>2611</v>
      </c>
      <c r="N71" s="1037" t="s">
        <v>2611</v>
      </c>
      <c r="O71" s="1037"/>
      <c r="P71" s="1037"/>
      <c r="Q71" s="1037"/>
      <c r="R71" s="1037"/>
      <c r="S71" s="1037"/>
      <c r="T71" s="1037">
        <v>20.7011</v>
      </c>
      <c r="U71" s="1037" t="s">
        <v>10112</v>
      </c>
      <c r="V71" s="1037">
        <v>16.096699999999998</v>
      </c>
      <c r="W71" s="1037"/>
      <c r="X71" s="1037" t="s">
        <v>2611</v>
      </c>
      <c r="Y71" s="1037"/>
      <c r="Z71" s="656" t="s">
        <v>2136</v>
      </c>
      <c r="AA71" s="182" t="s">
        <v>2449</v>
      </c>
      <c r="AB71" s="182">
        <v>1.75</v>
      </c>
      <c r="AC71" s="182" t="s">
        <v>2611</v>
      </c>
    </row>
    <row r="72" spans="1:29" s="182" customFormat="1" x14ac:dyDescent="0.25">
      <c r="A72" s="655" t="s">
        <v>2108</v>
      </c>
      <c r="B72" s="655">
        <v>4</v>
      </c>
      <c r="C72" s="655">
        <v>2</v>
      </c>
      <c r="D72" s="655"/>
      <c r="E72" s="902" t="s">
        <v>10308</v>
      </c>
      <c r="F72" s="902" t="s">
        <v>10309</v>
      </c>
      <c r="G72" s="1038"/>
      <c r="H72" s="1036"/>
      <c r="I72" s="1037" t="s">
        <v>2611</v>
      </c>
      <c r="J72" s="1037"/>
      <c r="K72" s="1037"/>
      <c r="L72" s="1037"/>
      <c r="M72" s="1037">
        <v>12.8657</v>
      </c>
      <c r="N72" s="1037" t="s">
        <v>2611</v>
      </c>
      <c r="O72" s="1037"/>
      <c r="P72" s="1037"/>
      <c r="Q72" s="1037"/>
      <c r="R72" s="1037"/>
      <c r="S72" s="1037"/>
      <c r="T72" s="1037">
        <v>23.348500000000001</v>
      </c>
      <c r="U72" s="1037" t="s">
        <v>10112</v>
      </c>
      <c r="V72" s="1037" t="s">
        <v>2611</v>
      </c>
      <c r="W72" s="1037"/>
      <c r="X72" s="1037">
        <v>16.770900000000001</v>
      </c>
      <c r="Y72" s="1037"/>
      <c r="Z72" s="656" t="s">
        <v>2136</v>
      </c>
      <c r="AA72" s="182" t="s">
        <v>10194</v>
      </c>
      <c r="AB72" s="182">
        <v>1.75</v>
      </c>
      <c r="AC72" s="182" t="s">
        <v>2611</v>
      </c>
    </row>
    <row r="73" spans="1:29" s="182" customFormat="1" x14ac:dyDescent="0.25">
      <c r="A73" s="655" t="s">
        <v>2091</v>
      </c>
      <c r="B73" s="655">
        <v>4</v>
      </c>
      <c r="C73" s="655">
        <v>2</v>
      </c>
      <c r="D73" s="655"/>
      <c r="E73" s="902" t="s">
        <v>10169</v>
      </c>
      <c r="F73" s="902" t="s">
        <v>10170</v>
      </c>
      <c r="G73" s="1038"/>
      <c r="H73" s="1036"/>
      <c r="I73" s="1037">
        <v>16.010400000000001</v>
      </c>
      <c r="J73" s="1037"/>
      <c r="K73" s="1037"/>
      <c r="L73" s="1037"/>
      <c r="M73" s="1037" t="s">
        <v>2611</v>
      </c>
      <c r="N73" s="1037">
        <v>10.4734</v>
      </c>
      <c r="O73" s="1037"/>
      <c r="P73" s="1037"/>
      <c r="Q73" s="1037"/>
      <c r="R73" s="1037"/>
      <c r="S73" s="1037"/>
      <c r="T73" s="1037">
        <v>20.756799999999998</v>
      </c>
      <c r="U73" s="1037" t="s">
        <v>10112</v>
      </c>
      <c r="V73" s="1037" t="s">
        <v>2611</v>
      </c>
      <c r="W73" s="1037"/>
      <c r="X73" s="1037" t="s">
        <v>2611</v>
      </c>
      <c r="Y73" s="1037"/>
      <c r="Z73" s="656" t="s">
        <v>2136</v>
      </c>
      <c r="AA73" s="182" t="s">
        <v>10115</v>
      </c>
      <c r="AB73" s="182">
        <v>5.75</v>
      </c>
      <c r="AC73" s="182" t="s">
        <v>2611</v>
      </c>
    </row>
    <row r="74" spans="1:29" s="182" customFormat="1" x14ac:dyDescent="0.25">
      <c r="A74" s="655" t="s">
        <v>2093</v>
      </c>
      <c r="B74" s="655">
        <v>3</v>
      </c>
      <c r="C74" s="655">
        <v>2</v>
      </c>
      <c r="D74" s="655"/>
      <c r="E74" s="902" t="s">
        <v>10337</v>
      </c>
      <c r="F74" s="902" t="s">
        <v>10338</v>
      </c>
      <c r="G74" s="1038"/>
      <c r="H74" s="1036"/>
      <c r="I74" s="1037">
        <v>16.0793</v>
      </c>
      <c r="J74" s="1037"/>
      <c r="K74" s="1037"/>
      <c r="L74" s="1037"/>
      <c r="M74" s="1037">
        <v>13.4672</v>
      </c>
      <c r="N74" s="1037" t="s">
        <v>2611</v>
      </c>
      <c r="O74" s="1037"/>
      <c r="P74" s="1037"/>
      <c r="Q74" s="1037"/>
      <c r="R74" s="1037"/>
      <c r="S74" s="1037"/>
      <c r="T74" s="1037">
        <v>29.466200000000001</v>
      </c>
      <c r="U74" s="1037" t="s">
        <v>10112</v>
      </c>
      <c r="V74" s="1037" t="s">
        <v>2611</v>
      </c>
      <c r="W74" s="1037"/>
      <c r="X74" s="1037" t="s">
        <v>2611</v>
      </c>
      <c r="Y74" s="1037"/>
      <c r="Z74" s="656" t="s">
        <v>2136</v>
      </c>
      <c r="AA74" s="182" t="s">
        <v>10130</v>
      </c>
      <c r="AB74" s="182">
        <v>7.75</v>
      </c>
      <c r="AC74" s="182" t="s">
        <v>2611</v>
      </c>
    </row>
    <row r="75" spans="1:29" s="182" customFormat="1" x14ac:dyDescent="0.25">
      <c r="A75" s="655" t="s">
        <v>2099</v>
      </c>
      <c r="B75" s="655">
        <v>1</v>
      </c>
      <c r="C75" s="655">
        <v>1</v>
      </c>
      <c r="D75" s="655"/>
      <c r="E75" s="902" t="s">
        <v>10179</v>
      </c>
      <c r="F75" s="902" t="s">
        <v>10180</v>
      </c>
      <c r="G75" s="1038"/>
      <c r="H75" s="1036"/>
      <c r="I75" s="1037" t="s">
        <v>2611</v>
      </c>
      <c r="J75" s="1037"/>
      <c r="K75" s="1037"/>
      <c r="L75" s="1037"/>
      <c r="M75" s="1037" t="s">
        <v>2611</v>
      </c>
      <c r="N75" s="1037" t="s">
        <v>2611</v>
      </c>
      <c r="O75" s="1037"/>
      <c r="P75" s="1037"/>
      <c r="Q75" s="1037"/>
      <c r="R75" s="1037"/>
      <c r="S75" s="1037"/>
      <c r="T75" s="1037">
        <v>20.117999999999999</v>
      </c>
      <c r="U75" s="1037" t="s">
        <v>10112</v>
      </c>
      <c r="V75" s="1037">
        <v>15.5717</v>
      </c>
      <c r="W75" s="1037"/>
      <c r="X75" s="1037" t="s">
        <v>2611</v>
      </c>
      <c r="Y75" s="1037"/>
      <c r="Z75" s="656" t="s">
        <v>2136</v>
      </c>
      <c r="AA75" s="182" t="s">
        <v>2449</v>
      </c>
      <c r="AB75" s="182">
        <v>7.75</v>
      </c>
      <c r="AC75" s="182" t="s">
        <v>2611</v>
      </c>
    </row>
    <row r="76" spans="1:29" s="182" customFormat="1" x14ac:dyDescent="0.25">
      <c r="A76" s="655" t="s">
        <v>2104</v>
      </c>
      <c r="B76" s="655">
        <v>4</v>
      </c>
      <c r="C76" s="655">
        <v>1</v>
      </c>
      <c r="D76" s="655"/>
      <c r="E76" s="902" t="s">
        <v>10204</v>
      </c>
      <c r="F76" s="902" t="s">
        <v>10205</v>
      </c>
      <c r="G76" s="1038"/>
      <c r="H76" s="1036"/>
      <c r="I76" s="1037" t="s">
        <v>2611</v>
      </c>
      <c r="J76" s="1037"/>
      <c r="K76" s="1037"/>
      <c r="L76" s="1037"/>
      <c r="M76" s="1037" t="s">
        <v>2611</v>
      </c>
      <c r="N76" s="1037">
        <v>12.081300000000001</v>
      </c>
      <c r="O76" s="1037"/>
      <c r="P76" s="1037"/>
      <c r="Q76" s="1037"/>
      <c r="R76" s="1037"/>
      <c r="S76" s="1037"/>
      <c r="T76" s="1037">
        <v>24.372900000000001</v>
      </c>
      <c r="U76" s="1037" t="s">
        <v>10112</v>
      </c>
      <c r="V76" s="1037" t="s">
        <v>2611</v>
      </c>
      <c r="W76" s="1037"/>
      <c r="X76" s="1037" t="s">
        <v>2611</v>
      </c>
      <c r="Y76" s="1037"/>
      <c r="Z76" s="656" t="s">
        <v>2136</v>
      </c>
      <c r="AA76" s="182" t="s">
        <v>2437</v>
      </c>
      <c r="AB76" s="182">
        <v>4.75</v>
      </c>
      <c r="AC76" s="182" t="s">
        <v>2611</v>
      </c>
    </row>
    <row r="77" spans="1:29" s="182" customFormat="1" x14ac:dyDescent="0.25">
      <c r="A77" s="655" t="s">
        <v>2088</v>
      </c>
      <c r="B77" s="655">
        <v>4</v>
      </c>
      <c r="C77" s="655">
        <v>1</v>
      </c>
      <c r="D77" s="655"/>
      <c r="E77" s="902" t="s">
        <v>10347</v>
      </c>
      <c r="F77" s="902" t="s">
        <v>10348</v>
      </c>
      <c r="G77" s="1038"/>
      <c r="H77" s="1036"/>
      <c r="I77" s="1037" t="s">
        <v>2611</v>
      </c>
      <c r="J77" s="1037"/>
      <c r="K77" s="1037"/>
      <c r="L77" s="1037"/>
      <c r="M77" s="1037" t="s">
        <v>2611</v>
      </c>
      <c r="N77" s="1037" t="s">
        <v>2611</v>
      </c>
      <c r="O77" s="1037"/>
      <c r="P77" s="1037"/>
      <c r="Q77" s="1037"/>
      <c r="R77" s="1037"/>
      <c r="S77" s="1037"/>
      <c r="T77" s="1037">
        <v>15.857100000000001</v>
      </c>
      <c r="U77" s="1037" t="s">
        <v>10112</v>
      </c>
      <c r="V77" s="1037">
        <v>13.676299999999999</v>
      </c>
      <c r="W77" s="1037"/>
      <c r="X77" s="1037" t="s">
        <v>2611</v>
      </c>
      <c r="Y77" s="1037"/>
      <c r="Z77" s="656" t="s">
        <v>2136</v>
      </c>
      <c r="AA77" s="182" t="s">
        <v>2449</v>
      </c>
      <c r="AB77" s="182">
        <v>22.75</v>
      </c>
      <c r="AC77" s="182" t="s">
        <v>2611</v>
      </c>
    </row>
    <row r="78" spans="1:29" s="182" customFormat="1" x14ac:dyDescent="0.25">
      <c r="A78" s="655" t="s">
        <v>2113</v>
      </c>
      <c r="B78" s="655">
        <v>3</v>
      </c>
      <c r="C78" s="655">
        <v>1</v>
      </c>
      <c r="D78" s="655"/>
      <c r="E78" s="902" t="s">
        <v>10289</v>
      </c>
      <c r="F78" s="902" t="s">
        <v>10290</v>
      </c>
      <c r="G78" s="1038"/>
      <c r="H78" s="1036"/>
      <c r="I78" s="1037" t="s">
        <v>2611</v>
      </c>
      <c r="J78" s="1037"/>
      <c r="K78" s="1037"/>
      <c r="L78" s="1037"/>
      <c r="M78" s="1037" t="s">
        <v>2611</v>
      </c>
      <c r="N78" s="1037" t="s">
        <v>2611</v>
      </c>
      <c r="O78" s="1037"/>
      <c r="P78" s="1037"/>
      <c r="Q78" s="1037"/>
      <c r="R78" s="1037"/>
      <c r="S78" s="1037"/>
      <c r="T78" s="1037">
        <v>32.283099999999997</v>
      </c>
      <c r="U78" s="1037" t="s">
        <v>10112</v>
      </c>
      <c r="V78" s="1037">
        <v>15.0771</v>
      </c>
      <c r="W78" s="1037"/>
      <c r="X78" s="1037" t="s">
        <v>2611</v>
      </c>
      <c r="Y78" s="1037"/>
      <c r="Z78" s="656" t="s">
        <v>2136</v>
      </c>
      <c r="AA78" s="182" t="s">
        <v>2449</v>
      </c>
      <c r="AB78" s="182">
        <v>4.75</v>
      </c>
      <c r="AC78" s="182" t="s">
        <v>2611</v>
      </c>
    </row>
    <row r="79" spans="1:29" s="182" customFormat="1" x14ac:dyDescent="0.25">
      <c r="A79" s="655" t="s">
        <v>2111</v>
      </c>
      <c r="B79" s="655">
        <v>4</v>
      </c>
      <c r="C79" s="655">
        <v>1</v>
      </c>
      <c r="D79" s="655"/>
      <c r="E79" s="902" t="s">
        <v>10206</v>
      </c>
      <c r="F79" s="902" t="s">
        <v>10207</v>
      </c>
      <c r="G79" s="1038"/>
      <c r="H79" s="1036"/>
      <c r="I79" s="1037" t="s">
        <v>2611</v>
      </c>
      <c r="J79" s="1037"/>
      <c r="K79" s="1037"/>
      <c r="L79" s="1037"/>
      <c r="M79" s="1037" t="s">
        <v>2611</v>
      </c>
      <c r="N79" s="1037" t="s">
        <v>2611</v>
      </c>
      <c r="O79" s="1037"/>
      <c r="P79" s="1037"/>
      <c r="Q79" s="1037"/>
      <c r="R79" s="1037"/>
      <c r="S79" s="1037"/>
      <c r="T79" s="1037">
        <v>15.1935</v>
      </c>
      <c r="U79" s="1037" t="s">
        <v>10112</v>
      </c>
      <c r="V79" s="1037">
        <v>12.964399999999999</v>
      </c>
      <c r="W79" s="1037"/>
      <c r="X79" s="1037" t="s">
        <v>2611</v>
      </c>
      <c r="Y79" s="1037"/>
      <c r="Z79" s="656" t="s">
        <v>2136</v>
      </c>
      <c r="AA79" s="182" t="s">
        <v>2449</v>
      </c>
      <c r="AB79" s="182">
        <v>22.75</v>
      </c>
      <c r="AC79" s="182" t="s">
        <v>2611</v>
      </c>
    </row>
    <row r="80" spans="1:29" s="182" customFormat="1" x14ac:dyDescent="0.25">
      <c r="A80" s="655" t="s">
        <v>2101</v>
      </c>
      <c r="B80" s="655">
        <v>2</v>
      </c>
      <c r="C80" s="655">
        <v>1</v>
      </c>
      <c r="D80" s="655"/>
      <c r="E80" s="902" t="s">
        <v>10261</v>
      </c>
      <c r="F80" s="902" t="s">
        <v>10262</v>
      </c>
      <c r="G80" s="1038"/>
      <c r="H80" s="1036"/>
      <c r="I80" s="1037" t="s">
        <v>2611</v>
      </c>
      <c r="J80" s="1037"/>
      <c r="K80" s="1037"/>
      <c r="L80" s="1037"/>
      <c r="M80" s="1037" t="s">
        <v>2611</v>
      </c>
      <c r="N80" s="1037">
        <v>11.777200000000001</v>
      </c>
      <c r="O80" s="1037"/>
      <c r="P80" s="1037"/>
      <c r="Q80" s="1037"/>
      <c r="R80" s="1037"/>
      <c r="S80" s="1037"/>
      <c r="T80" s="1037">
        <v>15.1935</v>
      </c>
      <c r="U80" s="1037" t="s">
        <v>10112</v>
      </c>
      <c r="V80" s="1037" t="s">
        <v>2611</v>
      </c>
      <c r="W80" s="1037"/>
      <c r="X80" s="1037" t="s">
        <v>2611</v>
      </c>
      <c r="Y80" s="1037"/>
      <c r="Z80" s="656" t="s">
        <v>2136</v>
      </c>
      <c r="AA80" s="182" t="s">
        <v>2437</v>
      </c>
      <c r="AB80" s="182">
        <v>4.75</v>
      </c>
      <c r="AC80" s="182" t="s">
        <v>2611</v>
      </c>
    </row>
    <row r="81" spans="1:29" s="182" customFormat="1" x14ac:dyDescent="0.25">
      <c r="A81" s="655" t="s">
        <v>2088</v>
      </c>
      <c r="B81" s="655">
        <v>4</v>
      </c>
      <c r="C81" s="655">
        <v>2</v>
      </c>
      <c r="D81" s="655"/>
      <c r="E81" s="902" t="s">
        <v>10168</v>
      </c>
      <c r="F81" s="902">
        <v>24</v>
      </c>
      <c r="G81" s="1038"/>
      <c r="H81" s="1036"/>
      <c r="I81" s="1037">
        <v>16.373000000000001</v>
      </c>
      <c r="J81" s="1037"/>
      <c r="K81" s="1037"/>
      <c r="L81" s="1037"/>
      <c r="M81" s="1037" t="s">
        <v>2611</v>
      </c>
      <c r="N81" s="1037">
        <v>10.8161</v>
      </c>
      <c r="O81" s="1037"/>
      <c r="P81" s="1037"/>
      <c r="Q81" s="1037"/>
      <c r="R81" s="1037"/>
      <c r="S81" s="1037"/>
      <c r="T81" s="1037">
        <v>20.582999999999998</v>
      </c>
      <c r="U81" s="1037" t="s">
        <v>10112</v>
      </c>
      <c r="V81" s="1037" t="s">
        <v>2611</v>
      </c>
      <c r="W81" s="1037"/>
      <c r="X81" s="1037" t="s">
        <v>2611</v>
      </c>
      <c r="Y81" s="1037"/>
      <c r="Z81" s="656" t="s">
        <v>2136</v>
      </c>
      <c r="AA81" s="182" t="s">
        <v>10115</v>
      </c>
      <c r="AB81" s="182">
        <v>1</v>
      </c>
      <c r="AC81" s="182" t="s">
        <v>2611</v>
      </c>
    </row>
    <row r="82" spans="1:29" s="182" customFormat="1" x14ac:dyDescent="0.25">
      <c r="A82" s="655" t="s">
        <v>2115</v>
      </c>
      <c r="B82" s="655">
        <v>4</v>
      </c>
      <c r="C82" s="655">
        <v>1</v>
      </c>
      <c r="D82" s="655"/>
      <c r="E82" s="902" t="s">
        <v>10211</v>
      </c>
      <c r="F82" s="902" t="s">
        <v>10212</v>
      </c>
      <c r="G82" s="1038"/>
      <c r="H82" s="1036"/>
      <c r="I82" s="1037" t="s">
        <v>2611</v>
      </c>
      <c r="J82" s="1037"/>
      <c r="K82" s="1037"/>
      <c r="L82" s="1037"/>
      <c r="M82" s="1037" t="s">
        <v>2611</v>
      </c>
      <c r="N82" s="1037" t="s">
        <v>2611</v>
      </c>
      <c r="O82" s="1037"/>
      <c r="P82" s="1037"/>
      <c r="Q82" s="1037"/>
      <c r="R82" s="1037"/>
      <c r="S82" s="1037"/>
      <c r="T82" s="1037">
        <v>15.9619</v>
      </c>
      <c r="U82" s="1037" t="s">
        <v>10112</v>
      </c>
      <c r="V82" s="1037">
        <v>11.4663</v>
      </c>
      <c r="W82" s="1037"/>
      <c r="X82" s="1037" t="s">
        <v>2611</v>
      </c>
      <c r="Y82" s="1037"/>
      <c r="Z82" s="656" t="s">
        <v>2136</v>
      </c>
      <c r="AA82" s="182" t="s">
        <v>2449</v>
      </c>
      <c r="AB82" s="182">
        <v>1.75</v>
      </c>
      <c r="AC82" s="182" t="s">
        <v>2611</v>
      </c>
    </row>
    <row r="83" spans="1:29" s="182" customFormat="1" x14ac:dyDescent="0.25">
      <c r="A83" s="655" t="s">
        <v>2108</v>
      </c>
      <c r="B83" s="655">
        <v>2</v>
      </c>
      <c r="C83" s="655">
        <v>2</v>
      </c>
      <c r="D83" s="655"/>
      <c r="E83" s="902" t="s">
        <v>10251</v>
      </c>
      <c r="F83" s="902" t="s">
        <v>10252</v>
      </c>
      <c r="G83" s="1038"/>
      <c r="H83" s="1036"/>
      <c r="I83" s="1037">
        <v>16.575600000000001</v>
      </c>
      <c r="J83" s="1037"/>
      <c r="K83" s="1037"/>
      <c r="L83" s="1037"/>
      <c r="M83" s="1037" t="s">
        <v>2611</v>
      </c>
      <c r="N83" s="1037">
        <v>11.1349</v>
      </c>
      <c r="O83" s="1037"/>
      <c r="P83" s="1037"/>
      <c r="Q83" s="1037"/>
      <c r="R83" s="1037"/>
      <c r="S83" s="1037"/>
      <c r="T83" s="1037">
        <v>22.9984</v>
      </c>
      <c r="U83" s="1037" t="s">
        <v>10112</v>
      </c>
      <c r="V83" s="1037" t="s">
        <v>2611</v>
      </c>
      <c r="W83" s="1037"/>
      <c r="X83" s="1037" t="s">
        <v>2611</v>
      </c>
      <c r="Y83" s="1037"/>
      <c r="Z83" s="656" t="s">
        <v>2136</v>
      </c>
      <c r="AA83" s="182" t="s">
        <v>10115</v>
      </c>
      <c r="AB83" s="182">
        <v>6.75</v>
      </c>
      <c r="AC83" s="182" t="s">
        <v>2611</v>
      </c>
    </row>
    <row r="84" spans="1:29" s="182" customFormat="1" x14ac:dyDescent="0.25">
      <c r="A84" s="655" t="s">
        <v>2091</v>
      </c>
      <c r="B84" s="655">
        <v>3</v>
      </c>
      <c r="C84" s="655">
        <v>2</v>
      </c>
      <c r="D84" s="655"/>
      <c r="E84" s="902" t="s">
        <v>10366</v>
      </c>
      <c r="F84" s="902" t="s">
        <v>10367</v>
      </c>
      <c r="G84" s="1038"/>
      <c r="H84" s="1036"/>
      <c r="I84" s="1037">
        <v>15.422599999999999</v>
      </c>
      <c r="J84" s="1037"/>
      <c r="K84" s="1037"/>
      <c r="L84" s="1037"/>
      <c r="M84" s="1037" t="s">
        <v>2611</v>
      </c>
      <c r="N84" s="1037">
        <v>11.7049</v>
      </c>
      <c r="O84" s="1037"/>
      <c r="P84" s="1037"/>
      <c r="Q84" s="1037"/>
      <c r="R84" s="1037"/>
      <c r="S84" s="1037"/>
      <c r="T84" s="1037">
        <v>20.756799999999998</v>
      </c>
      <c r="U84" s="1037" t="s">
        <v>10112</v>
      </c>
      <c r="V84" s="1037" t="s">
        <v>2611</v>
      </c>
      <c r="W84" s="1037"/>
      <c r="X84" s="1037" t="s">
        <v>2611</v>
      </c>
      <c r="Y84" s="1037"/>
      <c r="Z84" s="656" t="s">
        <v>2136</v>
      </c>
      <c r="AA84" s="182" t="s">
        <v>10115</v>
      </c>
      <c r="AB84" s="182">
        <v>9.75</v>
      </c>
      <c r="AC84" s="182" t="s">
        <v>2611</v>
      </c>
    </row>
    <row r="85" spans="1:29" s="182" customFormat="1" x14ac:dyDescent="0.25">
      <c r="A85" s="655" t="s">
        <v>2099</v>
      </c>
      <c r="B85" s="655">
        <v>3</v>
      </c>
      <c r="C85" s="655">
        <v>2</v>
      </c>
      <c r="D85" s="655"/>
      <c r="E85" s="902" t="s">
        <v>10275</v>
      </c>
      <c r="F85" s="902" t="s">
        <v>10418</v>
      </c>
      <c r="G85" s="1038"/>
      <c r="H85" s="1036"/>
      <c r="I85" s="1037" t="s">
        <v>2611</v>
      </c>
      <c r="J85" s="1037"/>
      <c r="K85" s="1037"/>
      <c r="L85" s="1037"/>
      <c r="M85" s="1037">
        <v>12.651400000000001</v>
      </c>
      <c r="N85" s="1037" t="s">
        <v>2611</v>
      </c>
      <c r="O85" s="1037"/>
      <c r="P85" s="1037"/>
      <c r="Q85" s="1037"/>
      <c r="R85" s="1037"/>
      <c r="S85" s="1037"/>
      <c r="T85" s="1037">
        <v>20.154599999999999</v>
      </c>
      <c r="U85" s="1037" t="s">
        <v>10112</v>
      </c>
      <c r="V85" s="1037" t="s">
        <v>2611</v>
      </c>
      <c r="W85" s="1037"/>
      <c r="X85" s="1037">
        <v>15.3668</v>
      </c>
      <c r="Y85" s="1037"/>
      <c r="Z85" s="656" t="s">
        <v>2136</v>
      </c>
      <c r="AA85" s="182" t="s">
        <v>10194</v>
      </c>
      <c r="AB85" s="182">
        <v>3.75</v>
      </c>
      <c r="AC85" s="182" t="s">
        <v>2611</v>
      </c>
    </row>
    <row r="86" spans="1:29" s="182" customFormat="1" x14ac:dyDescent="0.25">
      <c r="A86" s="655" t="s">
        <v>2104</v>
      </c>
      <c r="B86" s="655">
        <v>3</v>
      </c>
      <c r="C86" s="655">
        <v>2</v>
      </c>
      <c r="D86" s="655"/>
      <c r="E86" s="902" t="s">
        <v>10301</v>
      </c>
      <c r="F86" s="902" t="s">
        <v>10302</v>
      </c>
      <c r="G86" s="1038"/>
      <c r="H86" s="1036"/>
      <c r="I86" s="1037" t="s">
        <v>2611</v>
      </c>
      <c r="J86" s="1037"/>
      <c r="K86" s="1037"/>
      <c r="L86" s="1037"/>
      <c r="M86" s="1037">
        <v>13.4978</v>
      </c>
      <c r="N86" s="1037" t="s">
        <v>2611</v>
      </c>
      <c r="O86" s="1037"/>
      <c r="P86" s="1037"/>
      <c r="Q86" s="1037"/>
      <c r="R86" s="1037"/>
      <c r="S86" s="1037"/>
      <c r="T86" s="1037">
        <v>24.372900000000001</v>
      </c>
      <c r="U86" s="1037" t="s">
        <v>10112</v>
      </c>
      <c r="V86" s="1037" t="s">
        <v>2611</v>
      </c>
      <c r="W86" s="1037"/>
      <c r="X86" s="1037">
        <v>16.103300000000001</v>
      </c>
      <c r="Y86" s="1037"/>
      <c r="Z86" s="656" t="s">
        <v>2136</v>
      </c>
      <c r="AA86" s="182" t="s">
        <v>10194</v>
      </c>
      <c r="AB86" s="182">
        <v>1.75</v>
      </c>
      <c r="AC86" s="182" t="s">
        <v>2611</v>
      </c>
    </row>
    <row r="87" spans="1:29" s="182" customFormat="1" x14ac:dyDescent="0.25">
      <c r="A87" s="655" t="s">
        <v>2101</v>
      </c>
      <c r="B87" s="655">
        <v>1</v>
      </c>
      <c r="C87" s="655">
        <v>1</v>
      </c>
      <c r="D87" s="655"/>
      <c r="E87" s="902" t="s">
        <v>10240</v>
      </c>
      <c r="F87" s="902" t="s">
        <v>10241</v>
      </c>
      <c r="G87" s="1038"/>
      <c r="H87" s="1036"/>
      <c r="I87" s="1037" t="s">
        <v>2611</v>
      </c>
      <c r="J87" s="1037"/>
      <c r="K87" s="1037"/>
      <c r="L87" s="1037"/>
      <c r="M87" s="1037" t="s">
        <v>2611</v>
      </c>
      <c r="N87" s="1037" t="s">
        <v>2611</v>
      </c>
      <c r="O87" s="1037"/>
      <c r="P87" s="1037"/>
      <c r="Q87" s="1037"/>
      <c r="R87" s="1037"/>
      <c r="S87" s="1037"/>
      <c r="T87" s="1037">
        <v>18.871600000000001</v>
      </c>
      <c r="U87" s="1037" t="s">
        <v>10112</v>
      </c>
      <c r="V87" s="1037">
        <v>17.079799999999999</v>
      </c>
      <c r="W87" s="1037"/>
      <c r="X87" s="1037" t="s">
        <v>2611</v>
      </c>
      <c r="Y87" s="1037"/>
      <c r="Z87" s="656" t="s">
        <v>2136</v>
      </c>
      <c r="AA87" s="182" t="s">
        <v>2449</v>
      </c>
      <c r="AB87" s="182">
        <v>5.75</v>
      </c>
      <c r="AC87" s="182" t="s">
        <v>2611</v>
      </c>
    </row>
    <row r="88" spans="1:29" s="182" customFormat="1" x14ac:dyDescent="0.25">
      <c r="A88" s="655" t="s">
        <v>2096</v>
      </c>
      <c r="B88" s="655">
        <v>4</v>
      </c>
      <c r="C88" s="655">
        <v>2</v>
      </c>
      <c r="D88" s="655"/>
      <c r="E88" s="902" t="s">
        <v>10153</v>
      </c>
      <c r="F88" s="902" t="s">
        <v>10419</v>
      </c>
      <c r="G88" s="1038"/>
      <c r="H88" s="1036"/>
      <c r="I88" s="1037">
        <v>16.728400000000001</v>
      </c>
      <c r="J88" s="1037"/>
      <c r="K88" s="1037"/>
      <c r="L88" s="1037"/>
      <c r="M88" s="1037" t="s">
        <v>2611</v>
      </c>
      <c r="N88" s="1037">
        <v>12.2057</v>
      </c>
      <c r="O88" s="1037"/>
      <c r="P88" s="1037"/>
      <c r="Q88" s="1037"/>
      <c r="R88" s="1037"/>
      <c r="S88" s="1037"/>
      <c r="T88" s="1037">
        <v>26.3094</v>
      </c>
      <c r="U88" s="1037" t="s">
        <v>10112</v>
      </c>
      <c r="V88" s="1037" t="s">
        <v>2611</v>
      </c>
      <c r="W88" s="1037"/>
      <c r="X88" s="1037" t="s">
        <v>2611</v>
      </c>
      <c r="Y88" s="1037"/>
      <c r="Z88" s="656" t="s">
        <v>2136</v>
      </c>
      <c r="AA88" s="182" t="s">
        <v>10115</v>
      </c>
      <c r="AB88" s="182">
        <v>26.75</v>
      </c>
      <c r="AC88" s="182" t="s">
        <v>2611</v>
      </c>
    </row>
    <row r="89" spans="1:29" s="182" customFormat="1" x14ac:dyDescent="0.25">
      <c r="A89" s="655" t="s">
        <v>2096</v>
      </c>
      <c r="B89" s="655">
        <v>3</v>
      </c>
      <c r="C89" s="655">
        <v>2</v>
      </c>
      <c r="D89" s="655"/>
      <c r="E89" s="902" t="s">
        <v>10341</v>
      </c>
      <c r="F89" s="902" t="s">
        <v>10384</v>
      </c>
      <c r="G89" s="1038"/>
      <c r="H89" s="1036"/>
      <c r="I89" s="1037" t="s">
        <v>2611</v>
      </c>
      <c r="J89" s="1037"/>
      <c r="K89" s="1037"/>
      <c r="L89" s="1037"/>
      <c r="M89" s="1037">
        <v>14.559799999999999</v>
      </c>
      <c r="N89" s="1037" t="s">
        <v>2611</v>
      </c>
      <c r="O89" s="1037"/>
      <c r="P89" s="1037"/>
      <c r="Q89" s="1037"/>
      <c r="R89" s="1037"/>
      <c r="S89" s="1037"/>
      <c r="T89" s="1037">
        <v>26.3094</v>
      </c>
      <c r="U89" s="1037" t="s">
        <v>10112</v>
      </c>
      <c r="V89" s="1037" t="s">
        <v>2611</v>
      </c>
      <c r="W89" s="1037"/>
      <c r="X89" s="1037">
        <v>16.614999999999998</v>
      </c>
      <c r="Y89" s="1037"/>
      <c r="Z89" s="656" t="s">
        <v>2136</v>
      </c>
      <c r="AA89" s="182" t="s">
        <v>10194</v>
      </c>
      <c r="AB89" s="182">
        <v>4.75</v>
      </c>
      <c r="AC89" s="182" t="s">
        <v>2611</v>
      </c>
    </row>
    <row r="90" spans="1:29" s="182" customFormat="1" x14ac:dyDescent="0.25">
      <c r="A90" s="655" t="s">
        <v>2104</v>
      </c>
      <c r="B90" s="655">
        <v>3</v>
      </c>
      <c r="C90" s="655">
        <v>1</v>
      </c>
      <c r="D90" s="655"/>
      <c r="E90" s="902" t="s">
        <v>10209</v>
      </c>
      <c r="F90" s="902" t="s">
        <v>10210</v>
      </c>
      <c r="G90" s="1038"/>
      <c r="H90" s="1036"/>
      <c r="I90" s="1037" t="s">
        <v>2611</v>
      </c>
      <c r="J90" s="1037"/>
      <c r="K90" s="1037"/>
      <c r="L90" s="1037"/>
      <c r="M90" s="1037" t="s">
        <v>2611</v>
      </c>
      <c r="N90" s="1037" t="s">
        <v>2611</v>
      </c>
      <c r="O90" s="1037"/>
      <c r="P90" s="1037"/>
      <c r="Q90" s="1037"/>
      <c r="R90" s="1037"/>
      <c r="S90" s="1037"/>
      <c r="T90" s="1037">
        <v>24.372900000000001</v>
      </c>
      <c r="U90" s="1037" t="s">
        <v>10112</v>
      </c>
      <c r="V90" s="1037">
        <v>14.9777</v>
      </c>
      <c r="W90" s="1037"/>
      <c r="X90" s="1037" t="s">
        <v>2611</v>
      </c>
      <c r="Y90" s="1037"/>
      <c r="Z90" s="656" t="s">
        <v>2136</v>
      </c>
      <c r="AA90" s="182" t="s">
        <v>2449</v>
      </c>
      <c r="AB90" s="182">
        <v>6.75</v>
      </c>
      <c r="AC90" s="182" t="s">
        <v>2611</v>
      </c>
    </row>
    <row r="91" spans="1:29" s="182" customFormat="1" x14ac:dyDescent="0.25">
      <c r="A91" s="655" t="s">
        <v>2110</v>
      </c>
      <c r="B91" s="655">
        <v>3</v>
      </c>
      <c r="C91" s="655">
        <v>2</v>
      </c>
      <c r="D91" s="655"/>
      <c r="E91" s="902" t="s">
        <v>10129</v>
      </c>
      <c r="F91" s="902">
        <v>0</v>
      </c>
      <c r="G91" s="1038"/>
      <c r="H91" s="1036"/>
      <c r="I91" s="1037">
        <v>16.059999999999999</v>
      </c>
      <c r="J91" s="1037"/>
      <c r="K91" s="1037"/>
      <c r="L91" s="1037"/>
      <c r="M91" s="1037">
        <v>13.3178</v>
      </c>
      <c r="N91" s="1037" t="s">
        <v>2611</v>
      </c>
      <c r="O91" s="1037"/>
      <c r="P91" s="1037"/>
      <c r="Q91" s="1037"/>
      <c r="R91" s="1037"/>
      <c r="S91" s="1037"/>
      <c r="T91" s="1037">
        <v>21.033100000000001</v>
      </c>
      <c r="U91" s="1037" t="s">
        <v>10112</v>
      </c>
      <c r="V91" s="1037" t="s">
        <v>2611</v>
      </c>
      <c r="W91" s="1037"/>
      <c r="X91" s="1037" t="s">
        <v>2611</v>
      </c>
      <c r="Y91" s="1037"/>
      <c r="Z91" s="656" t="s">
        <v>2136</v>
      </c>
      <c r="AA91" s="182" t="s">
        <v>10130</v>
      </c>
      <c r="AB91" s="182">
        <v>1</v>
      </c>
      <c r="AC91" s="182" t="s">
        <v>2611</v>
      </c>
    </row>
    <row r="92" spans="1:29" s="182" customFormat="1" x14ac:dyDescent="0.25">
      <c r="A92" s="655" t="s">
        <v>2110</v>
      </c>
      <c r="B92" s="655">
        <v>4</v>
      </c>
      <c r="C92" s="655">
        <v>1</v>
      </c>
      <c r="D92" s="655"/>
      <c r="E92" s="902" t="s">
        <v>10271</v>
      </c>
      <c r="F92" s="902" t="s">
        <v>10272</v>
      </c>
      <c r="G92" s="1038"/>
      <c r="H92" s="1036"/>
      <c r="I92" s="1037" t="s">
        <v>2611</v>
      </c>
      <c r="J92" s="1037"/>
      <c r="K92" s="1037"/>
      <c r="L92" s="1037"/>
      <c r="M92" s="1037" t="s">
        <v>2611</v>
      </c>
      <c r="N92" s="1037" t="s">
        <v>2611</v>
      </c>
      <c r="O92" s="1037"/>
      <c r="P92" s="1037"/>
      <c r="Q92" s="1037"/>
      <c r="R92" s="1037"/>
      <c r="S92" s="1037"/>
      <c r="T92" s="1037">
        <v>16.450900000000001</v>
      </c>
      <c r="U92" s="1037" t="s">
        <v>10112</v>
      </c>
      <c r="V92" s="1037">
        <v>11.6561</v>
      </c>
      <c r="W92" s="1037"/>
      <c r="X92" s="1037" t="s">
        <v>2611</v>
      </c>
      <c r="Y92" s="1037"/>
      <c r="Z92" s="656" t="s">
        <v>2136</v>
      </c>
      <c r="AA92" s="182" t="s">
        <v>2449</v>
      </c>
      <c r="AB92" s="182">
        <v>32.75</v>
      </c>
      <c r="AC92" s="182" t="s">
        <v>2611</v>
      </c>
    </row>
    <row r="93" spans="1:29" s="182" customFormat="1" x14ac:dyDescent="0.25">
      <c r="A93" s="655" t="s">
        <v>2875</v>
      </c>
      <c r="B93" s="655">
        <v>4</v>
      </c>
      <c r="C93" s="655">
        <v>2</v>
      </c>
      <c r="D93" s="655"/>
      <c r="E93" s="902" t="s">
        <v>10203</v>
      </c>
      <c r="F93" s="902">
        <v>0</v>
      </c>
      <c r="G93" s="1038"/>
      <c r="H93" s="1036"/>
      <c r="I93" s="1037">
        <v>15.519299999999999</v>
      </c>
      <c r="J93" s="1037"/>
      <c r="K93" s="1037"/>
      <c r="L93" s="1037"/>
      <c r="M93" s="1037" t="s">
        <v>2611</v>
      </c>
      <c r="N93" s="1037">
        <v>9.9907000000000004</v>
      </c>
      <c r="O93" s="1037"/>
      <c r="P93" s="1037"/>
      <c r="Q93" s="1037"/>
      <c r="R93" s="1037"/>
      <c r="S93" s="1037"/>
      <c r="T93" s="1037">
        <v>20.0398</v>
      </c>
      <c r="U93" s="1037" t="s">
        <v>10112</v>
      </c>
      <c r="V93" s="1037" t="s">
        <v>2611</v>
      </c>
      <c r="W93" s="1037"/>
      <c r="X93" s="1037" t="s">
        <v>2611</v>
      </c>
      <c r="Y93" s="1037"/>
      <c r="Z93" s="656" t="s">
        <v>2136</v>
      </c>
      <c r="AA93" s="182" t="s">
        <v>10115</v>
      </c>
      <c r="AB93" s="182">
        <v>1</v>
      </c>
      <c r="AC93" s="182" t="s">
        <v>2611</v>
      </c>
    </row>
    <row r="94" spans="1:29" s="182" customFormat="1" x14ac:dyDescent="0.25">
      <c r="A94" s="655" t="s">
        <v>2109</v>
      </c>
      <c r="B94" s="655">
        <v>2</v>
      </c>
      <c r="C94" s="655">
        <v>1</v>
      </c>
      <c r="D94" s="655"/>
      <c r="E94" s="902" t="s">
        <v>10314</v>
      </c>
      <c r="F94" s="902" t="s">
        <v>10315</v>
      </c>
      <c r="G94" s="1038"/>
      <c r="H94" s="1036"/>
      <c r="I94" s="1037" t="s">
        <v>2611</v>
      </c>
      <c r="J94" s="1037"/>
      <c r="K94" s="1037"/>
      <c r="L94" s="1037"/>
      <c r="M94" s="1037" t="s">
        <v>2611</v>
      </c>
      <c r="N94" s="1037" t="s">
        <v>2611</v>
      </c>
      <c r="O94" s="1037"/>
      <c r="P94" s="1037"/>
      <c r="Q94" s="1037"/>
      <c r="R94" s="1037"/>
      <c r="S94" s="1037"/>
      <c r="T94" s="1037">
        <v>23.289100000000001</v>
      </c>
      <c r="U94" s="1037" t="s">
        <v>10112</v>
      </c>
      <c r="V94" s="1037">
        <v>11.7042</v>
      </c>
      <c r="W94" s="1037"/>
      <c r="X94" s="1037" t="s">
        <v>2611</v>
      </c>
      <c r="Y94" s="1037"/>
      <c r="Z94" s="656" t="s">
        <v>2136</v>
      </c>
      <c r="AA94" s="182" t="s">
        <v>2449</v>
      </c>
      <c r="AB94" s="182">
        <v>9.75</v>
      </c>
      <c r="AC94" s="182" t="s">
        <v>2611</v>
      </c>
    </row>
    <row r="95" spans="1:29" s="182" customFormat="1" x14ac:dyDescent="0.25">
      <c r="A95" s="655" t="s">
        <v>2093</v>
      </c>
      <c r="B95" s="655">
        <v>2</v>
      </c>
      <c r="C95" s="655">
        <v>2</v>
      </c>
      <c r="D95" s="655"/>
      <c r="E95" s="902" t="s">
        <v>10364</v>
      </c>
      <c r="F95" s="902" t="s">
        <v>10396</v>
      </c>
      <c r="G95" s="1038"/>
      <c r="H95" s="1036"/>
      <c r="I95" s="1037">
        <v>16.445699999999999</v>
      </c>
      <c r="J95" s="1037"/>
      <c r="K95" s="1037"/>
      <c r="L95" s="1037"/>
      <c r="M95" s="1037" t="s">
        <v>2611</v>
      </c>
      <c r="N95" s="1037">
        <v>11.219900000000001</v>
      </c>
      <c r="O95" s="1037"/>
      <c r="P95" s="1037"/>
      <c r="Q95" s="1037"/>
      <c r="R95" s="1037"/>
      <c r="S95" s="1037"/>
      <c r="T95" s="1037">
        <v>26.442699999999999</v>
      </c>
      <c r="U95" s="1037" t="s">
        <v>10112</v>
      </c>
      <c r="V95" s="1037" t="s">
        <v>2611</v>
      </c>
      <c r="W95" s="1037"/>
      <c r="X95" s="1037" t="s">
        <v>2611</v>
      </c>
      <c r="Y95" s="1037"/>
      <c r="Z95" s="656" t="s">
        <v>2136</v>
      </c>
      <c r="AA95" s="182" t="s">
        <v>10115</v>
      </c>
      <c r="AB95" s="182">
        <v>11.75</v>
      </c>
      <c r="AC95" s="182" t="s">
        <v>2611</v>
      </c>
    </row>
    <row r="96" spans="1:29" s="182" customFormat="1" x14ac:dyDescent="0.25">
      <c r="A96" s="655" t="s">
        <v>2110</v>
      </c>
      <c r="B96" s="655">
        <v>2</v>
      </c>
      <c r="C96" s="655">
        <v>2</v>
      </c>
      <c r="D96" s="655"/>
      <c r="E96" s="902" t="s">
        <v>10160</v>
      </c>
      <c r="F96" s="902" t="s">
        <v>10161</v>
      </c>
      <c r="G96" s="1038"/>
      <c r="H96" s="1036"/>
      <c r="I96" s="1037">
        <v>17.097000000000001</v>
      </c>
      <c r="J96" s="1037"/>
      <c r="K96" s="1037"/>
      <c r="L96" s="1037"/>
      <c r="M96" s="1037" t="s">
        <v>2611</v>
      </c>
      <c r="N96" s="1037">
        <v>10.956899999999999</v>
      </c>
      <c r="O96" s="1037"/>
      <c r="P96" s="1037"/>
      <c r="Q96" s="1037"/>
      <c r="R96" s="1037"/>
      <c r="S96" s="1037"/>
      <c r="T96" s="1037">
        <v>19.5351</v>
      </c>
      <c r="U96" s="1037" t="s">
        <v>10112</v>
      </c>
      <c r="V96" s="1037" t="s">
        <v>2611</v>
      </c>
      <c r="W96" s="1037"/>
      <c r="X96" s="1037" t="s">
        <v>2611</v>
      </c>
      <c r="Y96" s="1037"/>
      <c r="Z96" s="656" t="s">
        <v>2136</v>
      </c>
      <c r="AA96" s="182" t="s">
        <v>10115</v>
      </c>
      <c r="AB96" s="182">
        <v>25.75</v>
      </c>
      <c r="AC96" s="182" t="s">
        <v>2611</v>
      </c>
    </row>
    <row r="97" spans="1:29" s="182" customFormat="1" x14ac:dyDescent="0.25">
      <c r="A97" s="655" t="s">
        <v>2104</v>
      </c>
      <c r="B97" s="655">
        <v>1</v>
      </c>
      <c r="C97" s="655">
        <v>2</v>
      </c>
      <c r="D97" s="655"/>
      <c r="E97" s="902" t="s">
        <v>10149</v>
      </c>
      <c r="F97" s="902" t="s">
        <v>10150</v>
      </c>
      <c r="G97" s="1038"/>
      <c r="H97" s="1036"/>
      <c r="I97" s="1037">
        <v>16.493500000000001</v>
      </c>
      <c r="J97" s="1037"/>
      <c r="K97" s="1037"/>
      <c r="L97" s="1037"/>
      <c r="M97" s="1037" t="s">
        <v>2611</v>
      </c>
      <c r="N97" s="1037">
        <v>12.363099999999999</v>
      </c>
      <c r="O97" s="1037"/>
      <c r="P97" s="1037"/>
      <c r="Q97" s="1037"/>
      <c r="R97" s="1037"/>
      <c r="S97" s="1037"/>
      <c r="T97" s="1037">
        <v>21.108599999999999</v>
      </c>
      <c r="U97" s="1037" t="s">
        <v>10112</v>
      </c>
      <c r="V97" s="1037" t="s">
        <v>2611</v>
      </c>
      <c r="W97" s="1037"/>
      <c r="X97" s="1037" t="s">
        <v>2611</v>
      </c>
      <c r="Y97" s="1037"/>
      <c r="Z97" s="656" t="s">
        <v>2136</v>
      </c>
      <c r="AA97" s="182" t="s">
        <v>10115</v>
      </c>
      <c r="AB97" s="182">
        <v>2.75</v>
      </c>
      <c r="AC97" s="182" t="s">
        <v>2611</v>
      </c>
    </row>
    <row r="98" spans="1:29" s="182" customFormat="1" x14ac:dyDescent="0.25">
      <c r="A98" s="655" t="s">
        <v>2088</v>
      </c>
      <c r="B98" s="655">
        <v>4</v>
      </c>
      <c r="C98" s="655">
        <v>2</v>
      </c>
      <c r="D98" s="655"/>
      <c r="E98" s="902" t="s">
        <v>10263</v>
      </c>
      <c r="F98" s="902" t="s">
        <v>10420</v>
      </c>
      <c r="G98" s="1038"/>
      <c r="H98" s="1036"/>
      <c r="I98" s="1037">
        <v>16.294699999999999</v>
      </c>
      <c r="J98" s="1037"/>
      <c r="K98" s="1037"/>
      <c r="L98" s="1037"/>
      <c r="M98" s="1037" t="s">
        <v>2611</v>
      </c>
      <c r="N98" s="1037">
        <v>10.8169</v>
      </c>
      <c r="O98" s="1037"/>
      <c r="P98" s="1037"/>
      <c r="Q98" s="1037"/>
      <c r="R98" s="1037"/>
      <c r="S98" s="1037"/>
      <c r="T98" s="1037">
        <v>20.582999999999998</v>
      </c>
      <c r="U98" s="1037" t="s">
        <v>10112</v>
      </c>
      <c r="V98" s="1037" t="s">
        <v>2611</v>
      </c>
      <c r="W98" s="1037"/>
      <c r="X98" s="1037" t="s">
        <v>2611</v>
      </c>
      <c r="Y98" s="1037"/>
      <c r="Z98" s="656" t="s">
        <v>2136</v>
      </c>
      <c r="AA98" s="182" t="s">
        <v>10115</v>
      </c>
      <c r="AB98" s="182">
        <v>20.75</v>
      </c>
      <c r="AC98" s="182" t="s">
        <v>2611</v>
      </c>
    </row>
    <row r="99" spans="1:29" s="182" customFormat="1" x14ac:dyDescent="0.25">
      <c r="A99" s="655" t="s">
        <v>2091</v>
      </c>
      <c r="B99" s="655">
        <v>4</v>
      </c>
      <c r="C99" s="655">
        <v>2</v>
      </c>
      <c r="D99" s="655"/>
      <c r="E99" s="902" t="s">
        <v>10295</v>
      </c>
      <c r="F99" s="902" t="s">
        <v>10296</v>
      </c>
      <c r="G99" s="1038"/>
      <c r="H99" s="1036"/>
      <c r="I99" s="1037">
        <v>16.3612</v>
      </c>
      <c r="J99" s="1037"/>
      <c r="K99" s="1037"/>
      <c r="L99" s="1037"/>
      <c r="M99" s="1037" t="s">
        <v>2611</v>
      </c>
      <c r="N99" s="1037">
        <v>10.6722</v>
      </c>
      <c r="O99" s="1037"/>
      <c r="P99" s="1037"/>
      <c r="Q99" s="1037"/>
      <c r="R99" s="1037"/>
      <c r="S99" s="1037"/>
      <c r="T99" s="1037">
        <v>20.756799999999998</v>
      </c>
      <c r="U99" s="1037" t="s">
        <v>10112</v>
      </c>
      <c r="V99" s="1037" t="s">
        <v>2611</v>
      </c>
      <c r="W99" s="1037"/>
      <c r="X99" s="1037" t="s">
        <v>2611</v>
      </c>
      <c r="Y99" s="1037"/>
      <c r="Z99" s="656" t="s">
        <v>2136</v>
      </c>
      <c r="AA99" s="182" t="s">
        <v>10115</v>
      </c>
      <c r="AB99" s="182">
        <v>7.75</v>
      </c>
      <c r="AC99" s="182" t="s">
        <v>2611</v>
      </c>
    </row>
    <row r="100" spans="1:29" s="182" customFormat="1" x14ac:dyDescent="0.25">
      <c r="A100" s="655" t="s">
        <v>2091</v>
      </c>
      <c r="B100" s="655">
        <v>1</v>
      </c>
      <c r="C100" s="655">
        <v>1</v>
      </c>
      <c r="D100" s="655"/>
      <c r="E100" s="902" t="s">
        <v>10345</v>
      </c>
      <c r="F100" s="902" t="s">
        <v>10290</v>
      </c>
      <c r="G100" s="1038"/>
      <c r="H100" s="1036"/>
      <c r="I100" s="1037" t="s">
        <v>2611</v>
      </c>
      <c r="J100" s="1037"/>
      <c r="K100" s="1037"/>
      <c r="L100" s="1037"/>
      <c r="M100" s="1037" t="s">
        <v>2611</v>
      </c>
      <c r="N100" s="1037" t="s">
        <v>2611</v>
      </c>
      <c r="O100" s="1037"/>
      <c r="P100" s="1037"/>
      <c r="Q100" s="1037"/>
      <c r="R100" s="1037"/>
      <c r="S100" s="1037"/>
      <c r="T100" s="1037">
        <v>20.715</v>
      </c>
      <c r="U100" s="1037" t="s">
        <v>10112</v>
      </c>
      <c r="V100" s="1037">
        <v>15.9834</v>
      </c>
      <c r="W100" s="1037"/>
      <c r="X100" s="1037" t="s">
        <v>2611</v>
      </c>
      <c r="Y100" s="1037"/>
      <c r="Z100" s="656" t="s">
        <v>2136</v>
      </c>
      <c r="AA100" s="182" t="s">
        <v>2449</v>
      </c>
      <c r="AB100" s="182">
        <v>4.75</v>
      </c>
      <c r="AC100" s="182" t="s">
        <v>2611</v>
      </c>
    </row>
    <row r="101" spans="1:29" s="182" customFormat="1" x14ac:dyDescent="0.25">
      <c r="A101" s="655" t="s">
        <v>2091</v>
      </c>
      <c r="B101" s="655">
        <v>2</v>
      </c>
      <c r="C101" s="655">
        <v>1</v>
      </c>
      <c r="D101" s="655"/>
      <c r="E101" s="902" t="s">
        <v>10166</v>
      </c>
      <c r="F101" s="902" t="s">
        <v>10167</v>
      </c>
      <c r="G101" s="1038"/>
      <c r="H101" s="1036"/>
      <c r="I101" s="1037" t="s">
        <v>2611</v>
      </c>
      <c r="J101" s="1037"/>
      <c r="K101" s="1037"/>
      <c r="L101" s="1037"/>
      <c r="M101" s="1037" t="s">
        <v>2611</v>
      </c>
      <c r="N101" s="1037" t="s">
        <v>2611</v>
      </c>
      <c r="O101" s="1037"/>
      <c r="P101" s="1037"/>
      <c r="Q101" s="1037"/>
      <c r="R101" s="1037"/>
      <c r="S101" s="1037"/>
      <c r="T101" s="1037">
        <v>15.857100000000001</v>
      </c>
      <c r="U101" s="1037" t="s">
        <v>10112</v>
      </c>
      <c r="V101" s="1037">
        <v>10.805199999999999</v>
      </c>
      <c r="W101" s="1037"/>
      <c r="X101" s="1037" t="s">
        <v>2611</v>
      </c>
      <c r="Y101" s="1037"/>
      <c r="Z101" s="656" t="s">
        <v>2136</v>
      </c>
      <c r="AA101" s="182" t="s">
        <v>2449</v>
      </c>
      <c r="AB101" s="182">
        <v>6.75</v>
      </c>
      <c r="AC101" s="182" t="s">
        <v>2611</v>
      </c>
    </row>
    <row r="102" spans="1:29" s="182" customFormat="1" x14ac:dyDescent="0.25">
      <c r="A102" s="655" t="s">
        <v>2115</v>
      </c>
      <c r="B102" s="655">
        <v>3</v>
      </c>
      <c r="C102" s="655">
        <v>1</v>
      </c>
      <c r="D102" s="655"/>
      <c r="E102" s="902" t="s">
        <v>10199</v>
      </c>
      <c r="F102" s="902" t="s">
        <v>10239</v>
      </c>
      <c r="G102" s="1038"/>
      <c r="H102" s="1036"/>
      <c r="I102" s="1037" t="s">
        <v>2611</v>
      </c>
      <c r="J102" s="1037"/>
      <c r="K102" s="1037"/>
      <c r="L102" s="1037"/>
      <c r="M102" s="1037" t="s">
        <v>2611</v>
      </c>
      <c r="N102" s="1037" t="s">
        <v>2611</v>
      </c>
      <c r="O102" s="1037"/>
      <c r="P102" s="1037"/>
      <c r="Q102" s="1037"/>
      <c r="R102" s="1037"/>
      <c r="S102" s="1037"/>
      <c r="T102" s="1037">
        <v>25.4663</v>
      </c>
      <c r="U102" s="1037" t="s">
        <v>10112</v>
      </c>
      <c r="V102" s="1037">
        <v>15.418900000000001</v>
      </c>
      <c r="W102" s="1037"/>
      <c r="X102" s="1037" t="s">
        <v>2611</v>
      </c>
      <c r="Y102" s="1037"/>
      <c r="Z102" s="656" t="s">
        <v>2136</v>
      </c>
      <c r="AA102" s="182" t="s">
        <v>2449</v>
      </c>
      <c r="AB102" s="182">
        <v>4.75</v>
      </c>
      <c r="AC102" s="182" t="s">
        <v>2611</v>
      </c>
    </row>
    <row r="103" spans="1:29" s="182" customFormat="1" x14ac:dyDescent="0.25">
      <c r="A103" s="655" t="s">
        <v>2115</v>
      </c>
      <c r="B103" s="655">
        <v>3</v>
      </c>
      <c r="C103" s="655">
        <v>2</v>
      </c>
      <c r="D103" s="655"/>
      <c r="E103" s="902" t="s">
        <v>10374</v>
      </c>
      <c r="F103" s="902" t="s">
        <v>10375</v>
      </c>
      <c r="G103" s="1038"/>
      <c r="H103" s="1036"/>
      <c r="I103" s="1037" t="s">
        <v>2611</v>
      </c>
      <c r="J103" s="1037"/>
      <c r="K103" s="1037"/>
      <c r="L103" s="1037"/>
      <c r="M103" s="1037">
        <v>13.9252</v>
      </c>
      <c r="N103" s="1037" t="s">
        <v>2611</v>
      </c>
      <c r="O103" s="1037"/>
      <c r="P103" s="1037"/>
      <c r="Q103" s="1037"/>
      <c r="R103" s="1037"/>
      <c r="S103" s="1037"/>
      <c r="T103" s="1037">
        <v>25.4663</v>
      </c>
      <c r="U103" s="1037" t="s">
        <v>10112</v>
      </c>
      <c r="V103" s="1037" t="s">
        <v>2611</v>
      </c>
      <c r="W103" s="1037"/>
      <c r="X103" s="1037">
        <v>16.558</v>
      </c>
      <c r="Y103" s="1037"/>
      <c r="Z103" s="656" t="s">
        <v>2136</v>
      </c>
      <c r="AA103" s="182" t="s">
        <v>10194</v>
      </c>
      <c r="AB103" s="182">
        <v>1.75</v>
      </c>
      <c r="AC103" s="182" t="s">
        <v>2611</v>
      </c>
    </row>
    <row r="104" spans="1:29" s="182" customFormat="1" x14ac:dyDescent="0.25">
      <c r="A104" s="655" t="s">
        <v>2088</v>
      </c>
      <c r="B104" s="655">
        <v>3</v>
      </c>
      <c r="C104" s="655">
        <v>2</v>
      </c>
      <c r="D104" s="655"/>
      <c r="E104" s="902" t="s">
        <v>10306</v>
      </c>
      <c r="F104" s="902" t="s">
        <v>10307</v>
      </c>
      <c r="G104" s="1038"/>
      <c r="H104" s="1036"/>
      <c r="I104" s="1037">
        <v>15.463900000000001</v>
      </c>
      <c r="J104" s="1037"/>
      <c r="K104" s="1037"/>
      <c r="L104" s="1037"/>
      <c r="M104" s="1037" t="s">
        <v>2611</v>
      </c>
      <c r="N104" s="1037">
        <v>11.821099999999999</v>
      </c>
      <c r="O104" s="1037"/>
      <c r="P104" s="1037"/>
      <c r="Q104" s="1037"/>
      <c r="R104" s="1037"/>
      <c r="S104" s="1037"/>
      <c r="T104" s="1037">
        <v>20.582999999999998</v>
      </c>
      <c r="U104" s="1037" t="s">
        <v>10112</v>
      </c>
      <c r="V104" s="1037" t="s">
        <v>2611</v>
      </c>
      <c r="W104" s="1037"/>
      <c r="X104" s="1037" t="s">
        <v>2611</v>
      </c>
      <c r="Y104" s="1037"/>
      <c r="Z104" s="656" t="s">
        <v>2136</v>
      </c>
      <c r="AA104" s="182" t="s">
        <v>10115</v>
      </c>
      <c r="AB104" s="182">
        <v>12.75</v>
      </c>
      <c r="AC104" s="182" t="s">
        <v>2611</v>
      </c>
    </row>
    <row r="105" spans="1:29" s="182" customFormat="1" x14ac:dyDescent="0.25">
      <c r="A105" s="655" t="s">
        <v>2091</v>
      </c>
      <c r="B105" s="655">
        <v>4</v>
      </c>
      <c r="C105" s="655">
        <v>3</v>
      </c>
      <c r="D105" s="655"/>
      <c r="E105" s="902" t="s">
        <v>10351</v>
      </c>
      <c r="F105" s="902" t="s">
        <v>10421</v>
      </c>
      <c r="G105" s="1038"/>
      <c r="H105" s="1036"/>
      <c r="I105" s="1037" t="s">
        <v>2611</v>
      </c>
      <c r="J105" s="1037"/>
      <c r="K105" s="1037"/>
      <c r="L105" s="1037"/>
      <c r="M105" s="1037">
        <v>14.5328</v>
      </c>
      <c r="N105" s="1037">
        <v>10.1295</v>
      </c>
      <c r="O105" s="1037"/>
      <c r="P105" s="1037"/>
      <c r="Q105" s="1037"/>
      <c r="R105" s="1037"/>
      <c r="S105" s="1037"/>
      <c r="T105" s="1037">
        <v>20.756799999999998</v>
      </c>
      <c r="U105" s="1037" t="s">
        <v>10112</v>
      </c>
      <c r="V105" s="1037" t="s">
        <v>2611</v>
      </c>
      <c r="W105" s="1037"/>
      <c r="X105" s="1037">
        <v>16.844999999999999</v>
      </c>
      <c r="Y105" s="1037"/>
      <c r="Z105" s="656" t="s">
        <v>2136</v>
      </c>
      <c r="AA105" s="182" t="s">
        <v>10237</v>
      </c>
      <c r="AB105" s="182">
        <v>7.75</v>
      </c>
      <c r="AC105" s="182" t="s">
        <v>2611</v>
      </c>
    </row>
    <row r="106" spans="1:29" s="182" customFormat="1" x14ac:dyDescent="0.25">
      <c r="A106" s="655" t="s">
        <v>2109</v>
      </c>
      <c r="B106" s="655">
        <v>3</v>
      </c>
      <c r="C106" s="655">
        <v>1</v>
      </c>
      <c r="D106" s="655"/>
      <c r="E106" s="902" t="s">
        <v>10279</v>
      </c>
      <c r="F106" s="902" t="s">
        <v>10422</v>
      </c>
      <c r="G106" s="1038"/>
      <c r="H106" s="1036"/>
      <c r="I106" s="1037" t="s">
        <v>2611</v>
      </c>
      <c r="J106" s="1037"/>
      <c r="K106" s="1037"/>
      <c r="L106" s="1037"/>
      <c r="M106" s="1037" t="s">
        <v>2611</v>
      </c>
      <c r="N106" s="1037" t="s">
        <v>2611</v>
      </c>
      <c r="O106" s="1037"/>
      <c r="P106" s="1037"/>
      <c r="Q106" s="1037"/>
      <c r="R106" s="1037"/>
      <c r="S106" s="1037"/>
      <c r="T106" s="1037">
        <v>26.837</v>
      </c>
      <c r="U106" s="1037" t="s">
        <v>10112</v>
      </c>
      <c r="V106" s="1037">
        <v>15.079800000000001</v>
      </c>
      <c r="W106" s="1037"/>
      <c r="X106" s="1037" t="s">
        <v>2611</v>
      </c>
      <c r="Y106" s="1037"/>
      <c r="Z106" s="656" t="s">
        <v>2136</v>
      </c>
      <c r="AA106" s="182" t="s">
        <v>2449</v>
      </c>
      <c r="AB106" s="182">
        <v>2.75</v>
      </c>
      <c r="AC106" s="182" t="s">
        <v>2611</v>
      </c>
    </row>
    <row r="107" spans="1:29" s="182" customFormat="1" x14ac:dyDescent="0.25">
      <c r="A107" s="655" t="s">
        <v>2115</v>
      </c>
      <c r="B107" s="655">
        <v>1</v>
      </c>
      <c r="C107" s="655">
        <v>1</v>
      </c>
      <c r="D107" s="655"/>
      <c r="E107" s="902" t="s">
        <v>10120</v>
      </c>
      <c r="F107" s="902" t="s">
        <v>10121</v>
      </c>
      <c r="G107" s="1038"/>
      <c r="H107" s="1036"/>
      <c r="I107" s="1037" t="s">
        <v>2611</v>
      </c>
      <c r="J107" s="1037"/>
      <c r="K107" s="1037"/>
      <c r="L107" s="1037"/>
      <c r="M107" s="1037" t="s">
        <v>2611</v>
      </c>
      <c r="N107" s="1037" t="s">
        <v>2611</v>
      </c>
      <c r="O107" s="1037"/>
      <c r="P107" s="1037"/>
      <c r="Q107" s="1037"/>
      <c r="R107" s="1037"/>
      <c r="S107" s="1037"/>
      <c r="T107" s="1037">
        <v>21.187899999999999</v>
      </c>
      <c r="U107" s="1037" t="s">
        <v>10112</v>
      </c>
      <c r="V107" s="1037">
        <v>16.309999999999999</v>
      </c>
      <c r="W107" s="1037"/>
      <c r="X107" s="1037" t="s">
        <v>2611</v>
      </c>
      <c r="Y107" s="1037"/>
      <c r="Z107" s="656" t="s">
        <v>2136</v>
      </c>
      <c r="AA107" s="182" t="s">
        <v>2449</v>
      </c>
      <c r="AB107" s="182">
        <v>4.75</v>
      </c>
      <c r="AC107" s="182" t="s">
        <v>2611</v>
      </c>
    </row>
    <row r="108" spans="1:29" s="182" customFormat="1" x14ac:dyDescent="0.25">
      <c r="A108" s="655" t="s">
        <v>2113</v>
      </c>
      <c r="B108" s="655">
        <v>4</v>
      </c>
      <c r="C108" s="655">
        <v>2</v>
      </c>
      <c r="D108" s="655"/>
      <c r="E108" s="902" t="s">
        <v>10175</v>
      </c>
      <c r="F108" s="902" t="s">
        <v>10176</v>
      </c>
      <c r="G108" s="1038"/>
      <c r="H108" s="1036"/>
      <c r="I108" s="1037">
        <v>16.113800000000001</v>
      </c>
      <c r="J108" s="1037"/>
      <c r="K108" s="1037"/>
      <c r="L108" s="1037"/>
      <c r="M108" s="1037" t="s">
        <v>2611</v>
      </c>
      <c r="N108" s="1037">
        <v>11.924300000000001</v>
      </c>
      <c r="O108" s="1037"/>
      <c r="P108" s="1037"/>
      <c r="Q108" s="1037"/>
      <c r="R108" s="1037"/>
      <c r="S108" s="1037"/>
      <c r="T108" s="1037">
        <v>32.283099999999997</v>
      </c>
      <c r="U108" s="1037" t="s">
        <v>10112</v>
      </c>
      <c r="V108" s="1037" t="s">
        <v>2611</v>
      </c>
      <c r="W108" s="1037"/>
      <c r="X108" s="1037" t="s">
        <v>2611</v>
      </c>
      <c r="Y108" s="1037"/>
      <c r="Z108" s="656" t="s">
        <v>2136</v>
      </c>
      <c r="AA108" s="182" t="s">
        <v>10115</v>
      </c>
      <c r="AB108" s="182">
        <v>6.75</v>
      </c>
      <c r="AC108" s="182" t="s">
        <v>2611</v>
      </c>
    </row>
    <row r="109" spans="1:29" s="182" customFormat="1" x14ac:dyDescent="0.25">
      <c r="A109" s="655" t="s">
        <v>2117</v>
      </c>
      <c r="B109" s="655">
        <v>4</v>
      </c>
      <c r="C109" s="655">
        <v>1</v>
      </c>
      <c r="D109" s="655"/>
      <c r="E109" s="902" t="s">
        <v>10162</v>
      </c>
      <c r="F109" s="902" t="s">
        <v>10163</v>
      </c>
      <c r="G109" s="1038"/>
      <c r="H109" s="1036"/>
      <c r="I109" s="1037" t="s">
        <v>2611</v>
      </c>
      <c r="J109" s="1037"/>
      <c r="K109" s="1037"/>
      <c r="L109" s="1037"/>
      <c r="M109" s="1037" t="s">
        <v>2611</v>
      </c>
      <c r="N109" s="1037" t="s">
        <v>2611</v>
      </c>
      <c r="O109" s="1037"/>
      <c r="P109" s="1037"/>
      <c r="Q109" s="1037"/>
      <c r="R109" s="1037"/>
      <c r="S109" s="1037"/>
      <c r="T109" s="1037">
        <v>17.4892</v>
      </c>
      <c r="U109" s="1037" t="s">
        <v>10112</v>
      </c>
      <c r="V109" s="1037">
        <v>11.86</v>
      </c>
      <c r="W109" s="1037"/>
      <c r="X109" s="1037" t="s">
        <v>2611</v>
      </c>
      <c r="Y109" s="1037"/>
      <c r="Z109" s="656" t="s">
        <v>2136</v>
      </c>
      <c r="AA109" s="182" t="s">
        <v>2449</v>
      </c>
      <c r="AB109" s="182">
        <v>60.75</v>
      </c>
      <c r="AC109" s="182" t="s">
        <v>2611</v>
      </c>
    </row>
    <row r="110" spans="1:29" s="182" customFormat="1" x14ac:dyDescent="0.25">
      <c r="A110" s="655" t="s">
        <v>2110</v>
      </c>
      <c r="B110" s="655">
        <v>3</v>
      </c>
      <c r="C110" s="655">
        <v>1</v>
      </c>
      <c r="D110" s="655"/>
      <c r="E110" s="902" t="s">
        <v>7951</v>
      </c>
      <c r="F110" s="902" t="s">
        <v>10423</v>
      </c>
      <c r="G110" s="1038"/>
      <c r="H110" s="1036"/>
      <c r="I110" s="1037" t="s">
        <v>2611</v>
      </c>
      <c r="J110" s="1037"/>
      <c r="K110" s="1037"/>
      <c r="L110" s="1037"/>
      <c r="M110" s="1037" t="s">
        <v>2611</v>
      </c>
      <c r="N110" s="1037" t="s">
        <v>2611</v>
      </c>
      <c r="O110" s="1037"/>
      <c r="P110" s="1037"/>
      <c r="Q110" s="1037"/>
      <c r="R110" s="1037"/>
      <c r="S110" s="1037"/>
      <c r="T110" s="1037">
        <v>21.033100000000001</v>
      </c>
      <c r="U110" s="1037" t="s">
        <v>10112</v>
      </c>
      <c r="V110" s="1037">
        <v>14.872299999999999</v>
      </c>
      <c r="W110" s="1037"/>
      <c r="X110" s="1037" t="s">
        <v>2611</v>
      </c>
      <c r="Y110" s="1037"/>
      <c r="Z110" s="656" t="s">
        <v>2136</v>
      </c>
      <c r="AA110" s="182" t="s">
        <v>2449</v>
      </c>
      <c r="AB110" s="182">
        <v>5.75</v>
      </c>
      <c r="AC110" s="182" t="s">
        <v>2611</v>
      </c>
    </row>
    <row r="111" spans="1:29" s="182" customFormat="1" x14ac:dyDescent="0.25">
      <c r="A111" s="655" t="s">
        <v>2101</v>
      </c>
      <c r="B111" s="655">
        <v>2</v>
      </c>
      <c r="C111" s="655">
        <v>2</v>
      </c>
      <c r="D111" s="655"/>
      <c r="E111" s="902" t="s">
        <v>10281</v>
      </c>
      <c r="F111" s="902" t="s">
        <v>10282</v>
      </c>
      <c r="G111" s="1038"/>
      <c r="H111" s="1036"/>
      <c r="I111" s="1037">
        <v>18.139199999999999</v>
      </c>
      <c r="J111" s="1037"/>
      <c r="K111" s="1037"/>
      <c r="L111" s="1037"/>
      <c r="M111" s="1037" t="s">
        <v>2611</v>
      </c>
      <c r="N111" s="1037">
        <v>11.7675</v>
      </c>
      <c r="O111" s="1037"/>
      <c r="P111" s="1037"/>
      <c r="Q111" s="1037"/>
      <c r="R111" s="1037"/>
      <c r="S111" s="1037"/>
      <c r="T111" s="1037">
        <v>18.871600000000001</v>
      </c>
      <c r="U111" s="1037" t="s">
        <v>10112</v>
      </c>
      <c r="V111" s="1037" t="s">
        <v>2611</v>
      </c>
      <c r="W111" s="1037"/>
      <c r="X111" s="1037" t="s">
        <v>2611</v>
      </c>
      <c r="Y111" s="1037"/>
      <c r="Z111" s="656" t="s">
        <v>2136</v>
      </c>
      <c r="AA111" s="182" t="s">
        <v>10115</v>
      </c>
      <c r="AB111" s="182">
        <v>6.75</v>
      </c>
      <c r="AC111" s="182" t="s">
        <v>2611</v>
      </c>
    </row>
    <row r="112" spans="1:29" s="182" customFormat="1" x14ac:dyDescent="0.25">
      <c r="A112" s="655" t="s">
        <v>2145</v>
      </c>
      <c r="B112" s="655">
        <v>4</v>
      </c>
      <c r="C112" s="655">
        <v>1</v>
      </c>
      <c r="D112" s="655"/>
      <c r="E112" s="902" t="s">
        <v>10267</v>
      </c>
      <c r="F112" s="902" t="s">
        <v>10268</v>
      </c>
      <c r="G112" s="1038"/>
      <c r="H112" s="1036"/>
      <c r="I112" s="1037" t="s">
        <v>2611</v>
      </c>
      <c r="J112" s="1037"/>
      <c r="K112" s="1037"/>
      <c r="L112" s="1037"/>
      <c r="M112" s="1037" t="s">
        <v>2611</v>
      </c>
      <c r="N112" s="1037" t="s">
        <v>2611</v>
      </c>
      <c r="O112" s="1037"/>
      <c r="P112" s="1037"/>
      <c r="Q112" s="1037"/>
      <c r="R112" s="1037"/>
      <c r="S112" s="1037"/>
      <c r="T112" s="1037">
        <v>23.289100000000001</v>
      </c>
      <c r="U112" s="1037" t="s">
        <v>10112</v>
      </c>
      <c r="V112" s="1037">
        <v>11.5055</v>
      </c>
      <c r="W112" s="1037"/>
      <c r="X112" s="1037" t="s">
        <v>2611</v>
      </c>
      <c r="Y112" s="1037"/>
      <c r="Z112" s="656" t="s">
        <v>2136</v>
      </c>
      <c r="AA112" s="182" t="s">
        <v>2449</v>
      </c>
      <c r="AB112" s="182">
        <v>3.75</v>
      </c>
      <c r="AC112" s="182" t="s">
        <v>2611</v>
      </c>
    </row>
    <row r="113" spans="1:29" s="182" customFormat="1" x14ac:dyDescent="0.25">
      <c r="A113" s="655" t="s">
        <v>2875</v>
      </c>
      <c r="B113" s="655">
        <v>3</v>
      </c>
      <c r="C113" s="655">
        <v>1</v>
      </c>
      <c r="D113" s="655"/>
      <c r="E113" s="902" t="s">
        <v>10185</v>
      </c>
      <c r="F113" s="902">
        <v>801</v>
      </c>
      <c r="G113" s="1038"/>
      <c r="H113" s="1036"/>
      <c r="I113" s="1037" t="s">
        <v>2611</v>
      </c>
      <c r="J113" s="1037"/>
      <c r="K113" s="1037"/>
      <c r="L113" s="1037"/>
      <c r="M113" s="1037" t="s">
        <v>2611</v>
      </c>
      <c r="N113" s="1037" t="s">
        <v>2611</v>
      </c>
      <c r="O113" s="1037"/>
      <c r="P113" s="1037"/>
      <c r="Q113" s="1037"/>
      <c r="R113" s="1037"/>
      <c r="S113" s="1037"/>
      <c r="T113" s="1037">
        <v>20.439399999999999</v>
      </c>
      <c r="U113" s="1037" t="s">
        <v>10112</v>
      </c>
      <c r="V113" s="1037">
        <v>14.872299999999999</v>
      </c>
      <c r="W113" s="1037"/>
      <c r="X113" s="1037" t="s">
        <v>2611</v>
      </c>
      <c r="Y113" s="1037"/>
      <c r="Z113" s="656" t="s">
        <v>2136</v>
      </c>
      <c r="AA113" s="182" t="s">
        <v>2449</v>
      </c>
      <c r="AB113" s="182">
        <v>1</v>
      </c>
      <c r="AC113" s="182" t="s">
        <v>2611</v>
      </c>
    </row>
    <row r="114" spans="1:29" s="182" customFormat="1" x14ac:dyDescent="0.25">
      <c r="A114" s="655" t="s">
        <v>2109</v>
      </c>
      <c r="B114" s="655">
        <v>4</v>
      </c>
      <c r="C114" s="655">
        <v>2</v>
      </c>
      <c r="D114" s="655"/>
      <c r="E114" s="902" t="s">
        <v>10339</v>
      </c>
      <c r="F114" s="902" t="s">
        <v>10340</v>
      </c>
      <c r="G114" s="1038"/>
      <c r="H114" s="1036"/>
      <c r="I114" s="1037">
        <v>15.967700000000001</v>
      </c>
      <c r="J114" s="1037"/>
      <c r="K114" s="1037"/>
      <c r="L114" s="1037"/>
      <c r="M114" s="1037" t="s">
        <v>2611</v>
      </c>
      <c r="N114" s="1037">
        <v>10.9169</v>
      </c>
      <c r="O114" s="1037"/>
      <c r="P114" s="1037"/>
      <c r="Q114" s="1037"/>
      <c r="R114" s="1037"/>
      <c r="S114" s="1037"/>
      <c r="T114" s="1037">
        <v>26.837</v>
      </c>
      <c r="U114" s="1037" t="s">
        <v>10112</v>
      </c>
      <c r="V114" s="1037" t="s">
        <v>2611</v>
      </c>
      <c r="W114" s="1037"/>
      <c r="X114" s="1037" t="s">
        <v>2611</v>
      </c>
      <c r="Y114" s="1037"/>
      <c r="Z114" s="656" t="s">
        <v>2136</v>
      </c>
      <c r="AA114" s="182" t="s">
        <v>10115</v>
      </c>
      <c r="AB114" s="182">
        <v>2.75</v>
      </c>
      <c r="AC114" s="182" t="s">
        <v>2611</v>
      </c>
    </row>
    <row r="115" spans="1:29" s="182" customFormat="1" x14ac:dyDescent="0.25">
      <c r="A115" s="655" t="s">
        <v>2104</v>
      </c>
      <c r="B115" s="655">
        <v>3</v>
      </c>
      <c r="C115" s="655">
        <v>2</v>
      </c>
      <c r="D115" s="655"/>
      <c r="E115" s="902" t="s">
        <v>10139</v>
      </c>
      <c r="F115" s="902" t="s">
        <v>10140</v>
      </c>
      <c r="G115" s="1038"/>
      <c r="H115" s="1036"/>
      <c r="I115" s="1037">
        <v>15.572699999999999</v>
      </c>
      <c r="J115" s="1037"/>
      <c r="K115" s="1037"/>
      <c r="L115" s="1037"/>
      <c r="M115" s="1037" t="s">
        <v>2611</v>
      </c>
      <c r="N115" s="1037">
        <v>12.162000000000001</v>
      </c>
      <c r="O115" s="1037"/>
      <c r="P115" s="1037"/>
      <c r="Q115" s="1037"/>
      <c r="R115" s="1037"/>
      <c r="S115" s="1037"/>
      <c r="T115" s="1037">
        <v>24.372900000000001</v>
      </c>
      <c r="U115" s="1037" t="s">
        <v>10112</v>
      </c>
      <c r="V115" s="1037" t="s">
        <v>2611</v>
      </c>
      <c r="W115" s="1037"/>
      <c r="X115" s="1037" t="s">
        <v>2611</v>
      </c>
      <c r="Y115" s="1037"/>
      <c r="Z115" s="656" t="s">
        <v>2136</v>
      </c>
      <c r="AA115" s="182" t="s">
        <v>10115</v>
      </c>
      <c r="AB115" s="182">
        <v>8.75</v>
      </c>
      <c r="AC115" s="182" t="s">
        <v>2611</v>
      </c>
    </row>
    <row r="116" spans="1:29" s="182" customFormat="1" x14ac:dyDescent="0.25">
      <c r="A116" s="655" t="s">
        <v>2110</v>
      </c>
      <c r="B116" s="655">
        <v>4</v>
      </c>
      <c r="C116" s="655">
        <v>2</v>
      </c>
      <c r="D116" s="655"/>
      <c r="E116" s="902" t="s">
        <v>10122</v>
      </c>
      <c r="F116" s="902" t="s">
        <v>10424</v>
      </c>
      <c r="G116" s="1038"/>
      <c r="H116" s="1036"/>
      <c r="I116" s="1037">
        <v>16.4359</v>
      </c>
      <c r="J116" s="1037"/>
      <c r="K116" s="1037"/>
      <c r="L116" s="1037"/>
      <c r="M116" s="1037" t="s">
        <v>2611</v>
      </c>
      <c r="N116" s="1037">
        <v>11.0489</v>
      </c>
      <c r="O116" s="1037"/>
      <c r="P116" s="1037"/>
      <c r="Q116" s="1037"/>
      <c r="R116" s="1037"/>
      <c r="S116" s="1037"/>
      <c r="T116" s="1037">
        <v>21.033100000000001</v>
      </c>
      <c r="U116" s="1037" t="s">
        <v>10112</v>
      </c>
      <c r="V116" s="1037" t="s">
        <v>2611</v>
      </c>
      <c r="W116" s="1037"/>
      <c r="X116" s="1037" t="s">
        <v>2611</v>
      </c>
      <c r="Y116" s="1037"/>
      <c r="Z116" s="656" t="s">
        <v>2136</v>
      </c>
      <c r="AA116" s="182" t="s">
        <v>10115</v>
      </c>
      <c r="AB116" s="182">
        <v>17.75</v>
      </c>
      <c r="AC116" s="182" t="s">
        <v>2611</v>
      </c>
    </row>
    <row r="117" spans="1:29" s="182" customFormat="1" x14ac:dyDescent="0.25">
      <c r="A117" s="655" t="s">
        <v>2110</v>
      </c>
      <c r="B117" s="655">
        <v>3</v>
      </c>
      <c r="C117" s="655">
        <v>2</v>
      </c>
      <c r="D117" s="655"/>
      <c r="E117" s="902" t="s">
        <v>10155</v>
      </c>
      <c r="F117" s="902" t="s">
        <v>10425</v>
      </c>
      <c r="G117" s="1038"/>
      <c r="H117" s="1036"/>
      <c r="I117" s="1037">
        <v>16.059999999999999</v>
      </c>
      <c r="J117" s="1037"/>
      <c r="K117" s="1037"/>
      <c r="L117" s="1037"/>
      <c r="M117" s="1037">
        <v>13.3178</v>
      </c>
      <c r="N117" s="1037" t="s">
        <v>2611</v>
      </c>
      <c r="O117" s="1037"/>
      <c r="P117" s="1037"/>
      <c r="Q117" s="1037"/>
      <c r="R117" s="1037"/>
      <c r="S117" s="1037"/>
      <c r="T117" s="1037">
        <v>21.033100000000001</v>
      </c>
      <c r="U117" s="1037" t="s">
        <v>10112</v>
      </c>
      <c r="V117" s="1037" t="s">
        <v>2611</v>
      </c>
      <c r="W117" s="1037"/>
      <c r="X117" s="1037">
        <v>16.009599999999999</v>
      </c>
      <c r="Y117" s="1037"/>
      <c r="Z117" s="656" t="s">
        <v>2136</v>
      </c>
      <c r="AA117" s="182" t="s">
        <v>10157</v>
      </c>
      <c r="AB117" s="182">
        <v>11.75</v>
      </c>
      <c r="AC117" s="182" t="s">
        <v>2611</v>
      </c>
    </row>
    <row r="118" spans="1:29" s="182" customFormat="1" x14ac:dyDescent="0.25">
      <c r="A118" s="655" t="s">
        <v>2110</v>
      </c>
      <c r="B118" s="655">
        <v>4</v>
      </c>
      <c r="C118" s="655">
        <v>1</v>
      </c>
      <c r="D118" s="655"/>
      <c r="E118" s="902" t="s">
        <v>10283</v>
      </c>
      <c r="F118" s="902" t="s">
        <v>10284</v>
      </c>
      <c r="G118" s="1038"/>
      <c r="H118" s="1036"/>
      <c r="I118" s="1037" t="s">
        <v>2611</v>
      </c>
      <c r="J118" s="1037"/>
      <c r="K118" s="1037"/>
      <c r="L118" s="1037"/>
      <c r="M118" s="1037" t="s">
        <v>2611</v>
      </c>
      <c r="N118" s="1037" t="s">
        <v>2611</v>
      </c>
      <c r="O118" s="1037"/>
      <c r="P118" s="1037"/>
      <c r="Q118" s="1037"/>
      <c r="R118" s="1037"/>
      <c r="S118" s="1037"/>
      <c r="T118" s="1037">
        <v>16.450900000000001</v>
      </c>
      <c r="U118" s="1037" t="s">
        <v>10112</v>
      </c>
      <c r="V118" s="1037">
        <v>11.208299999999999</v>
      </c>
      <c r="W118" s="1037"/>
      <c r="X118" s="1037" t="s">
        <v>2611</v>
      </c>
      <c r="Y118" s="1037"/>
      <c r="Z118" s="656" t="s">
        <v>2136</v>
      </c>
      <c r="AA118" s="182" t="s">
        <v>2449</v>
      </c>
      <c r="AB118" s="182">
        <v>9.75</v>
      </c>
      <c r="AC118" s="182" t="s">
        <v>2611</v>
      </c>
    </row>
    <row r="119" spans="1:29" s="182" customFormat="1" x14ac:dyDescent="0.25">
      <c r="A119" s="655" t="s">
        <v>2101</v>
      </c>
      <c r="B119" s="655">
        <v>4</v>
      </c>
      <c r="C119" s="655">
        <v>2</v>
      </c>
      <c r="D119" s="655"/>
      <c r="E119" s="902" t="s">
        <v>10173</v>
      </c>
      <c r="F119" s="902" t="s">
        <v>10426</v>
      </c>
      <c r="G119" s="1038"/>
      <c r="H119" s="1036"/>
      <c r="I119" s="1037">
        <v>17.468299999999999</v>
      </c>
      <c r="J119" s="1037"/>
      <c r="K119" s="1037"/>
      <c r="L119" s="1037"/>
      <c r="M119" s="1037" t="s">
        <v>2611</v>
      </c>
      <c r="N119" s="1037">
        <v>11.610099999999999</v>
      </c>
      <c r="O119" s="1037"/>
      <c r="P119" s="1037"/>
      <c r="Q119" s="1037"/>
      <c r="R119" s="1037"/>
      <c r="S119" s="1037"/>
      <c r="T119" s="1037">
        <v>19.902999999999999</v>
      </c>
      <c r="U119" s="1037" t="s">
        <v>10112</v>
      </c>
      <c r="V119" s="1037" t="s">
        <v>2611</v>
      </c>
      <c r="W119" s="1037"/>
      <c r="X119" s="1037" t="s">
        <v>2611</v>
      </c>
      <c r="Y119" s="1037"/>
      <c r="Z119" s="656" t="s">
        <v>2136</v>
      </c>
      <c r="AA119" s="182" t="s">
        <v>10115</v>
      </c>
      <c r="AB119" s="182">
        <v>6.75</v>
      </c>
      <c r="AC119" s="182" t="s">
        <v>2611</v>
      </c>
    </row>
    <row r="120" spans="1:29" s="182" customFormat="1" x14ac:dyDescent="0.25">
      <c r="A120" s="655" t="s">
        <v>2117</v>
      </c>
      <c r="B120" s="655">
        <v>4</v>
      </c>
      <c r="C120" s="655">
        <v>2</v>
      </c>
      <c r="D120" s="655"/>
      <c r="E120" s="902" t="s">
        <v>10273</v>
      </c>
      <c r="F120" s="902" t="s">
        <v>10427</v>
      </c>
      <c r="G120" s="1038"/>
      <c r="H120" s="1036"/>
      <c r="I120" s="1037">
        <v>18.250800000000002</v>
      </c>
      <c r="J120" s="1037"/>
      <c r="K120" s="1037"/>
      <c r="L120" s="1037"/>
      <c r="M120" s="1037" t="s">
        <v>2611</v>
      </c>
      <c r="N120" s="1037">
        <v>13.8436</v>
      </c>
      <c r="O120" s="1037"/>
      <c r="P120" s="1037"/>
      <c r="Q120" s="1037"/>
      <c r="R120" s="1037"/>
      <c r="S120" s="1037"/>
      <c r="T120" s="1037">
        <v>23.5322</v>
      </c>
      <c r="U120" s="1037" t="s">
        <v>10112</v>
      </c>
      <c r="V120" s="1037" t="s">
        <v>2611</v>
      </c>
      <c r="W120" s="1037"/>
      <c r="X120" s="1037" t="s">
        <v>2611</v>
      </c>
      <c r="Y120" s="1037"/>
      <c r="Z120" s="656" t="s">
        <v>2136</v>
      </c>
      <c r="AA120" s="182" t="s">
        <v>10115</v>
      </c>
      <c r="AB120" s="182">
        <v>14.75</v>
      </c>
      <c r="AC120" s="182" t="s">
        <v>2611</v>
      </c>
    </row>
    <row r="121" spans="1:29" s="182" customFormat="1" x14ac:dyDescent="0.25">
      <c r="A121" s="655" t="s">
        <v>2096</v>
      </c>
      <c r="B121" s="655">
        <v>3</v>
      </c>
      <c r="C121" s="655">
        <v>1</v>
      </c>
      <c r="D121" s="655"/>
      <c r="E121" s="902" t="s">
        <v>10247</v>
      </c>
      <c r="F121" s="902" t="s">
        <v>10428</v>
      </c>
      <c r="G121" s="1038"/>
      <c r="H121" s="1036"/>
      <c r="I121" s="1037" t="s">
        <v>2611</v>
      </c>
      <c r="J121" s="1037"/>
      <c r="K121" s="1037"/>
      <c r="L121" s="1037"/>
      <c r="M121" s="1037" t="s">
        <v>2611</v>
      </c>
      <c r="N121" s="1037" t="s">
        <v>2611</v>
      </c>
      <c r="O121" s="1037"/>
      <c r="P121" s="1037"/>
      <c r="Q121" s="1037"/>
      <c r="R121" s="1037"/>
      <c r="S121" s="1037"/>
      <c r="T121" s="1037">
        <v>26.3094</v>
      </c>
      <c r="U121" s="1037" t="s">
        <v>10112</v>
      </c>
      <c r="V121" s="1037">
        <v>15.7407</v>
      </c>
      <c r="W121" s="1037"/>
      <c r="X121" s="1037" t="s">
        <v>2611</v>
      </c>
      <c r="Y121" s="1037"/>
      <c r="Z121" s="656" t="s">
        <v>2136</v>
      </c>
      <c r="AA121" s="182" t="s">
        <v>2449</v>
      </c>
      <c r="AB121" s="182">
        <v>7.75</v>
      </c>
      <c r="AC121" s="182" t="s">
        <v>2611</v>
      </c>
    </row>
    <row r="122" spans="1:29" s="182" customFormat="1" x14ac:dyDescent="0.25">
      <c r="A122" s="655" t="s">
        <v>2101</v>
      </c>
      <c r="B122" s="655">
        <v>3</v>
      </c>
      <c r="C122" s="655">
        <v>2</v>
      </c>
      <c r="D122" s="655"/>
      <c r="E122" s="902" t="s">
        <v>10332</v>
      </c>
      <c r="F122" s="902">
        <v>34</v>
      </c>
      <c r="G122" s="1038"/>
      <c r="H122" s="1036"/>
      <c r="I122" s="1037" t="s">
        <v>2611</v>
      </c>
      <c r="J122" s="1037"/>
      <c r="K122" s="1037"/>
      <c r="L122" s="1037"/>
      <c r="M122" s="1037" t="s">
        <v>2611</v>
      </c>
      <c r="N122" s="1037" t="s">
        <v>2611</v>
      </c>
      <c r="O122" s="1037"/>
      <c r="P122" s="1037"/>
      <c r="Q122" s="1037"/>
      <c r="R122" s="1037"/>
      <c r="S122" s="1037"/>
      <c r="T122" s="1037">
        <v>19.902999999999999</v>
      </c>
      <c r="U122" s="1037" t="s">
        <v>10112</v>
      </c>
      <c r="V122" s="1037">
        <v>15.6715</v>
      </c>
      <c r="W122" s="1037"/>
      <c r="X122" s="1037" t="s">
        <v>2611</v>
      </c>
      <c r="Y122" s="1037"/>
      <c r="Z122" s="656" t="s">
        <v>2136</v>
      </c>
      <c r="AA122" s="182" t="s">
        <v>2449</v>
      </c>
      <c r="AB122" s="182">
        <v>1</v>
      </c>
      <c r="AC122" s="182" t="s">
        <v>2611</v>
      </c>
    </row>
    <row r="123" spans="1:29" s="182" customFormat="1" x14ac:dyDescent="0.25">
      <c r="A123" s="655" t="s">
        <v>2117</v>
      </c>
      <c r="B123" s="655">
        <v>1</v>
      </c>
      <c r="C123" s="655">
        <v>1</v>
      </c>
      <c r="D123" s="655"/>
      <c r="E123" s="902" t="s">
        <v>10181</v>
      </c>
      <c r="F123" s="902" t="s">
        <v>10182</v>
      </c>
      <c r="G123" s="1038"/>
      <c r="H123" s="1036"/>
      <c r="I123" s="1037" t="s">
        <v>2611</v>
      </c>
      <c r="J123" s="1037"/>
      <c r="K123" s="1037"/>
      <c r="L123" s="1037"/>
      <c r="M123" s="1037" t="s">
        <v>2611</v>
      </c>
      <c r="N123" s="1037" t="s">
        <v>2611</v>
      </c>
      <c r="O123" s="1037"/>
      <c r="P123" s="1037"/>
      <c r="Q123" s="1037"/>
      <c r="R123" s="1037"/>
      <c r="S123" s="1037"/>
      <c r="T123" s="1037">
        <v>23.143999999999998</v>
      </c>
      <c r="U123" s="1037" t="s">
        <v>10112</v>
      </c>
      <c r="V123" s="1037">
        <v>15.3505</v>
      </c>
      <c r="W123" s="1037"/>
      <c r="X123" s="1037" t="s">
        <v>2611</v>
      </c>
      <c r="Y123" s="1037"/>
      <c r="Z123" s="656" t="s">
        <v>2136</v>
      </c>
      <c r="AA123" s="182" t="s">
        <v>2449</v>
      </c>
      <c r="AB123" s="182">
        <v>3.75</v>
      </c>
      <c r="AC123" s="182" t="s">
        <v>2611</v>
      </c>
    </row>
    <row r="124" spans="1:29" s="182" customFormat="1" x14ac:dyDescent="0.25">
      <c r="A124" s="655" t="s">
        <v>2096</v>
      </c>
      <c r="B124" s="655">
        <v>2</v>
      </c>
      <c r="C124" s="655">
        <v>1</v>
      </c>
      <c r="D124" s="655"/>
      <c r="E124" s="902" t="s">
        <v>10253</v>
      </c>
      <c r="F124" s="902" t="s">
        <v>10254</v>
      </c>
      <c r="G124" s="1038"/>
      <c r="H124" s="1036"/>
      <c r="I124" s="1037" t="s">
        <v>2611</v>
      </c>
      <c r="J124" s="1037"/>
      <c r="K124" s="1037"/>
      <c r="L124" s="1037"/>
      <c r="M124" s="1037" t="s">
        <v>2611</v>
      </c>
      <c r="N124" s="1037" t="s">
        <v>2611</v>
      </c>
      <c r="O124" s="1037"/>
      <c r="P124" s="1037"/>
      <c r="Q124" s="1037"/>
      <c r="R124" s="1037"/>
      <c r="S124" s="1037"/>
      <c r="T124" s="1037">
        <v>16.450900000000001</v>
      </c>
      <c r="U124" s="1037" t="s">
        <v>10112</v>
      </c>
      <c r="V124" s="1037">
        <v>13.3904</v>
      </c>
      <c r="W124" s="1037"/>
      <c r="X124" s="1037" t="s">
        <v>2611</v>
      </c>
      <c r="Y124" s="1037"/>
      <c r="Z124" s="656" t="s">
        <v>2136</v>
      </c>
      <c r="AA124" s="182" t="s">
        <v>2449</v>
      </c>
      <c r="AB124" s="182">
        <v>11.75</v>
      </c>
      <c r="AC124" s="182" t="s">
        <v>2611</v>
      </c>
    </row>
    <row r="125" spans="1:29" s="182" customFormat="1" x14ac:dyDescent="0.25">
      <c r="A125" s="655" t="s">
        <v>2104</v>
      </c>
      <c r="B125" s="655">
        <v>2</v>
      </c>
      <c r="C125" s="655">
        <v>1</v>
      </c>
      <c r="D125" s="655"/>
      <c r="E125" s="902" t="s">
        <v>10242</v>
      </c>
      <c r="F125" s="902" t="s">
        <v>10243</v>
      </c>
      <c r="G125" s="1038"/>
      <c r="H125" s="1036"/>
      <c r="I125" s="1037" t="s">
        <v>2611</v>
      </c>
      <c r="J125" s="1037"/>
      <c r="K125" s="1037"/>
      <c r="L125" s="1037"/>
      <c r="M125" s="1037" t="s">
        <v>2611</v>
      </c>
      <c r="N125" s="1037" t="s">
        <v>2611</v>
      </c>
      <c r="O125" s="1037"/>
      <c r="P125" s="1037"/>
      <c r="Q125" s="1037"/>
      <c r="R125" s="1037"/>
      <c r="S125" s="1037"/>
      <c r="T125" s="1037">
        <v>21.108599999999999</v>
      </c>
      <c r="U125" s="1037" t="s">
        <v>10112</v>
      </c>
      <c r="V125" s="1037">
        <v>13.0984</v>
      </c>
      <c r="W125" s="1037"/>
      <c r="X125" s="1037" t="s">
        <v>2611</v>
      </c>
      <c r="Y125" s="1037"/>
      <c r="Z125" s="656" t="s">
        <v>2136</v>
      </c>
      <c r="AA125" s="182" t="s">
        <v>2449</v>
      </c>
      <c r="AB125" s="182">
        <v>2.75</v>
      </c>
      <c r="AC125" s="182" t="s">
        <v>2611</v>
      </c>
    </row>
    <row r="126" spans="1:29" s="182" customFormat="1" x14ac:dyDescent="0.25">
      <c r="A126" s="655" t="s">
        <v>2104</v>
      </c>
      <c r="B126" s="655">
        <v>2</v>
      </c>
      <c r="C126" s="655">
        <v>2</v>
      </c>
      <c r="D126" s="655"/>
      <c r="E126" s="902" t="s">
        <v>10151</v>
      </c>
      <c r="F126" s="902" t="s">
        <v>10152</v>
      </c>
      <c r="G126" s="1038"/>
      <c r="H126" s="1036"/>
      <c r="I126" s="1037">
        <v>16.697099999999999</v>
      </c>
      <c r="J126" s="1037"/>
      <c r="K126" s="1037"/>
      <c r="L126" s="1037"/>
      <c r="M126" s="1037" t="s">
        <v>2611</v>
      </c>
      <c r="N126" s="1037">
        <v>11.34</v>
      </c>
      <c r="O126" s="1037"/>
      <c r="P126" s="1037"/>
      <c r="Q126" s="1037"/>
      <c r="R126" s="1037"/>
      <c r="S126" s="1037"/>
      <c r="T126" s="1037">
        <v>21.108599999999999</v>
      </c>
      <c r="U126" s="1037" t="s">
        <v>10112</v>
      </c>
      <c r="V126" s="1037" t="s">
        <v>2611</v>
      </c>
      <c r="W126" s="1037"/>
      <c r="X126" s="1037" t="s">
        <v>2611</v>
      </c>
      <c r="Y126" s="1037"/>
      <c r="Z126" s="656" t="s">
        <v>2136</v>
      </c>
      <c r="AA126" s="182" t="s">
        <v>10115</v>
      </c>
      <c r="AB126" s="182">
        <v>9.75</v>
      </c>
      <c r="AC126" s="182" t="s">
        <v>2611</v>
      </c>
    </row>
    <row r="127" spans="1:29" s="182" customFormat="1" x14ac:dyDescent="0.25">
      <c r="A127" s="655" t="s">
        <v>2115</v>
      </c>
      <c r="B127" s="655">
        <v>4</v>
      </c>
      <c r="C127" s="655">
        <v>3</v>
      </c>
      <c r="D127" s="655"/>
      <c r="E127" s="902" t="s">
        <v>10235</v>
      </c>
      <c r="F127" s="902" t="s">
        <v>10236</v>
      </c>
      <c r="G127" s="1038"/>
      <c r="H127" s="1036"/>
      <c r="I127" s="1037" t="s">
        <v>2611</v>
      </c>
      <c r="J127" s="1037"/>
      <c r="K127" s="1037"/>
      <c r="L127" s="1037"/>
      <c r="M127" s="1037">
        <v>15.5783</v>
      </c>
      <c r="N127" s="1037">
        <v>11.252800000000001</v>
      </c>
      <c r="O127" s="1037"/>
      <c r="P127" s="1037"/>
      <c r="Q127" s="1037"/>
      <c r="R127" s="1037"/>
      <c r="S127" s="1037"/>
      <c r="T127" s="1037">
        <v>25.4663</v>
      </c>
      <c r="U127" s="1037" t="s">
        <v>10112</v>
      </c>
      <c r="V127" s="1037" t="s">
        <v>2611</v>
      </c>
      <c r="W127" s="1037"/>
      <c r="X127" s="1037">
        <v>17.0243</v>
      </c>
      <c r="Y127" s="1037"/>
      <c r="Z127" s="656" t="s">
        <v>2136</v>
      </c>
      <c r="AA127" s="182" t="s">
        <v>10237</v>
      </c>
      <c r="AB127" s="182">
        <v>8.75</v>
      </c>
      <c r="AC127" s="182" t="s">
        <v>2611</v>
      </c>
    </row>
    <row r="128" spans="1:29" s="182" customFormat="1" x14ac:dyDescent="0.25">
      <c r="A128" s="655" t="s">
        <v>2111</v>
      </c>
      <c r="B128" s="655">
        <v>2</v>
      </c>
      <c r="C128" s="655">
        <v>1</v>
      </c>
      <c r="D128" s="655"/>
      <c r="E128" s="902" t="s">
        <v>10190</v>
      </c>
      <c r="F128" s="902" t="s">
        <v>10191</v>
      </c>
      <c r="G128" s="1038"/>
      <c r="H128" s="1036"/>
      <c r="I128" s="1037" t="s">
        <v>2611</v>
      </c>
      <c r="J128" s="1037"/>
      <c r="K128" s="1037"/>
      <c r="L128" s="1037"/>
      <c r="M128" s="1037" t="s">
        <v>2611</v>
      </c>
      <c r="N128" s="1037" t="s">
        <v>2611</v>
      </c>
      <c r="O128" s="1037"/>
      <c r="P128" s="1037"/>
      <c r="Q128" s="1037"/>
      <c r="R128" s="1037"/>
      <c r="S128" s="1037"/>
      <c r="T128" s="1037">
        <v>15.1935</v>
      </c>
      <c r="U128" s="1037" t="s">
        <v>10112</v>
      </c>
      <c r="V128" s="1037">
        <v>11.7476</v>
      </c>
      <c r="W128" s="1037"/>
      <c r="X128" s="1037" t="s">
        <v>2611</v>
      </c>
      <c r="Y128" s="1037"/>
      <c r="Z128" s="656" t="s">
        <v>2136</v>
      </c>
      <c r="AA128" s="182" t="s">
        <v>2449</v>
      </c>
      <c r="AB128" s="182">
        <v>17.75</v>
      </c>
      <c r="AC128" s="182" t="s">
        <v>2611</v>
      </c>
    </row>
    <row r="129" spans="1:29" s="182" customFormat="1" x14ac:dyDescent="0.25">
      <c r="A129" s="655" t="s">
        <v>2099</v>
      </c>
      <c r="B129" s="655">
        <v>2</v>
      </c>
      <c r="C129" s="655">
        <v>1</v>
      </c>
      <c r="D129" s="655"/>
      <c r="E129" s="902" t="s">
        <v>10343</v>
      </c>
      <c r="F129" s="902" t="s">
        <v>10344</v>
      </c>
      <c r="G129" s="1038"/>
      <c r="H129" s="1036"/>
      <c r="I129" s="1037" t="s">
        <v>2611</v>
      </c>
      <c r="J129" s="1037"/>
      <c r="K129" s="1037"/>
      <c r="L129" s="1037"/>
      <c r="M129" s="1037" t="s">
        <v>2611</v>
      </c>
      <c r="N129" s="1037" t="s">
        <v>2611</v>
      </c>
      <c r="O129" s="1037"/>
      <c r="P129" s="1037"/>
      <c r="Q129" s="1037"/>
      <c r="R129" s="1037"/>
      <c r="S129" s="1037"/>
      <c r="T129" s="1037">
        <v>15.9619</v>
      </c>
      <c r="U129" s="1037" t="s">
        <v>10112</v>
      </c>
      <c r="V129" s="1037">
        <v>10.6486</v>
      </c>
      <c r="W129" s="1037"/>
      <c r="X129" s="1037" t="s">
        <v>2611</v>
      </c>
      <c r="Y129" s="1037"/>
      <c r="Z129" s="656" t="s">
        <v>2136</v>
      </c>
      <c r="AA129" s="182" t="s">
        <v>2449</v>
      </c>
      <c r="AB129" s="182">
        <v>5.75</v>
      </c>
      <c r="AC129" s="182" t="s">
        <v>2611</v>
      </c>
    </row>
    <row r="130" spans="1:29" s="182" customFormat="1" x14ac:dyDescent="0.25">
      <c r="A130" s="655" t="s">
        <v>2108</v>
      </c>
      <c r="B130" s="655">
        <v>4</v>
      </c>
      <c r="C130" s="655">
        <v>2</v>
      </c>
      <c r="D130" s="655"/>
      <c r="E130" s="902" t="s">
        <v>10324</v>
      </c>
      <c r="F130" s="902" t="s">
        <v>10325</v>
      </c>
      <c r="G130" s="1038"/>
      <c r="H130" s="1036"/>
      <c r="I130" s="1037">
        <v>16.000699999999998</v>
      </c>
      <c r="J130" s="1037"/>
      <c r="K130" s="1037"/>
      <c r="L130" s="1037"/>
      <c r="M130" s="1037" t="s">
        <v>2611</v>
      </c>
      <c r="N130" s="1037">
        <v>11.2394</v>
      </c>
      <c r="O130" s="1037"/>
      <c r="P130" s="1037"/>
      <c r="Q130" s="1037"/>
      <c r="R130" s="1037"/>
      <c r="S130" s="1037"/>
      <c r="T130" s="1037">
        <v>23.348500000000001</v>
      </c>
      <c r="U130" s="1037" t="s">
        <v>10112</v>
      </c>
      <c r="V130" s="1037" t="s">
        <v>2611</v>
      </c>
      <c r="W130" s="1037"/>
      <c r="X130" s="1037" t="s">
        <v>2611</v>
      </c>
      <c r="Y130" s="1037"/>
      <c r="Z130" s="656" t="s">
        <v>2136</v>
      </c>
      <c r="AA130" s="182" t="s">
        <v>10115</v>
      </c>
      <c r="AB130" s="182">
        <v>15.75</v>
      </c>
      <c r="AC130" s="182" t="s">
        <v>2611</v>
      </c>
    </row>
    <row r="131" spans="1:29" s="182" customFormat="1" x14ac:dyDescent="0.25">
      <c r="A131" s="655" t="s">
        <v>2111</v>
      </c>
      <c r="B131" s="655">
        <v>1</v>
      </c>
      <c r="C131" s="655">
        <v>1</v>
      </c>
      <c r="D131" s="655"/>
      <c r="E131" s="902" t="s">
        <v>10310</v>
      </c>
      <c r="F131" s="902" t="s">
        <v>10311</v>
      </c>
      <c r="G131" s="1038"/>
      <c r="H131" s="1036"/>
      <c r="I131" s="1037" t="s">
        <v>2611</v>
      </c>
      <c r="J131" s="1037"/>
      <c r="K131" s="1037"/>
      <c r="L131" s="1037"/>
      <c r="M131" s="1037" t="s">
        <v>2611</v>
      </c>
      <c r="N131" s="1037" t="s">
        <v>2611</v>
      </c>
      <c r="O131" s="1037"/>
      <c r="P131" s="1037"/>
      <c r="Q131" s="1037"/>
      <c r="R131" s="1037"/>
      <c r="S131" s="1037"/>
      <c r="T131" s="1037">
        <v>19.929400000000001</v>
      </c>
      <c r="U131" s="1037" t="s">
        <v>10112</v>
      </c>
      <c r="V131" s="1037">
        <v>15.768700000000001</v>
      </c>
      <c r="W131" s="1037"/>
      <c r="X131" s="1037" t="s">
        <v>2611</v>
      </c>
      <c r="Y131" s="1037"/>
      <c r="Z131" s="656" t="s">
        <v>2136</v>
      </c>
      <c r="AA131" s="182" t="s">
        <v>2449</v>
      </c>
      <c r="AB131" s="182">
        <v>3.75</v>
      </c>
      <c r="AC131" s="182" t="s">
        <v>2611</v>
      </c>
    </row>
    <row r="132" spans="1:29" s="182" customFormat="1" x14ac:dyDescent="0.25">
      <c r="A132" s="655" t="s">
        <v>2117</v>
      </c>
      <c r="B132" s="655">
        <v>2</v>
      </c>
      <c r="C132" s="655">
        <v>2</v>
      </c>
      <c r="D132" s="655"/>
      <c r="E132" s="902" t="s">
        <v>10186</v>
      </c>
      <c r="F132" s="902" t="s">
        <v>10187</v>
      </c>
      <c r="G132" s="1038"/>
      <c r="H132" s="1036"/>
      <c r="I132" s="1037">
        <v>16.266300000000001</v>
      </c>
      <c r="J132" s="1037"/>
      <c r="K132" s="1037"/>
      <c r="L132" s="1037"/>
      <c r="M132" s="1037" t="s">
        <v>2611</v>
      </c>
      <c r="N132" s="1037">
        <v>11.368600000000001</v>
      </c>
      <c r="O132" s="1037"/>
      <c r="P132" s="1037"/>
      <c r="Q132" s="1037"/>
      <c r="R132" s="1037"/>
      <c r="S132" s="1037"/>
      <c r="T132" s="1037">
        <v>23.143999999999998</v>
      </c>
      <c r="U132" s="1037" t="s">
        <v>10112</v>
      </c>
      <c r="V132" s="1037" t="s">
        <v>2611</v>
      </c>
      <c r="W132" s="1037"/>
      <c r="X132" s="1037" t="s">
        <v>2611</v>
      </c>
      <c r="Y132" s="1037"/>
      <c r="Z132" s="656" t="s">
        <v>2136</v>
      </c>
      <c r="AA132" s="182" t="s">
        <v>10115</v>
      </c>
      <c r="AB132" s="182">
        <v>9.75</v>
      </c>
      <c r="AC132" s="182" t="s">
        <v>2611</v>
      </c>
    </row>
    <row r="133" spans="1:29" s="182" customFormat="1" x14ac:dyDescent="0.25">
      <c r="A133" s="655" t="s">
        <v>2115</v>
      </c>
      <c r="B133" s="655">
        <v>4</v>
      </c>
      <c r="C133" s="655">
        <v>1</v>
      </c>
      <c r="D133" s="655"/>
      <c r="E133" s="902" t="s">
        <v>10357</v>
      </c>
      <c r="F133" s="902" t="s">
        <v>10358</v>
      </c>
      <c r="G133" s="1038"/>
      <c r="H133" s="1036"/>
      <c r="I133" s="1037" t="s">
        <v>2611</v>
      </c>
      <c r="J133" s="1037"/>
      <c r="K133" s="1037"/>
      <c r="L133" s="1037"/>
      <c r="M133" s="1037" t="s">
        <v>2611</v>
      </c>
      <c r="N133" s="1037">
        <v>11.3757</v>
      </c>
      <c r="O133" s="1037"/>
      <c r="P133" s="1037"/>
      <c r="Q133" s="1037"/>
      <c r="R133" s="1037"/>
      <c r="S133" s="1037"/>
      <c r="T133" s="1037">
        <v>15.9619</v>
      </c>
      <c r="U133" s="1037" t="s">
        <v>10112</v>
      </c>
      <c r="V133" s="1037" t="s">
        <v>2611</v>
      </c>
      <c r="W133" s="1037"/>
      <c r="X133" s="1037" t="s">
        <v>2611</v>
      </c>
      <c r="Y133" s="1037"/>
      <c r="Z133" s="656" t="s">
        <v>2136</v>
      </c>
      <c r="AA133" s="182" t="s">
        <v>2437</v>
      </c>
      <c r="AB133" s="182">
        <v>49.75</v>
      </c>
      <c r="AC133" s="182" t="s">
        <v>2611</v>
      </c>
    </row>
    <row r="134" spans="1:29" s="182" customFormat="1" x14ac:dyDescent="0.25">
      <c r="A134" s="655" t="s">
        <v>2091</v>
      </c>
      <c r="B134" s="655">
        <v>4</v>
      </c>
      <c r="C134" s="655">
        <v>2</v>
      </c>
      <c r="D134" s="655"/>
      <c r="E134" s="902" t="s">
        <v>10368</v>
      </c>
      <c r="F134" s="902" t="s">
        <v>10429</v>
      </c>
      <c r="G134" s="1038"/>
      <c r="H134" s="1036"/>
      <c r="I134" s="1037">
        <v>15.9392</v>
      </c>
      <c r="J134" s="1037"/>
      <c r="K134" s="1037"/>
      <c r="L134" s="1037"/>
      <c r="M134" s="1037" t="s">
        <v>2611</v>
      </c>
      <c r="N134" s="1037">
        <v>10.309200000000001</v>
      </c>
      <c r="O134" s="1037"/>
      <c r="P134" s="1037"/>
      <c r="Q134" s="1037"/>
      <c r="R134" s="1037"/>
      <c r="S134" s="1037"/>
      <c r="T134" s="1037">
        <v>20.756799999999998</v>
      </c>
      <c r="U134" s="1037" t="s">
        <v>10112</v>
      </c>
      <c r="V134" s="1037" t="s">
        <v>2611</v>
      </c>
      <c r="W134" s="1037"/>
      <c r="X134" s="1037" t="s">
        <v>2611</v>
      </c>
      <c r="Y134" s="1037"/>
      <c r="Z134" s="656" t="s">
        <v>2136</v>
      </c>
      <c r="AA134" s="182" t="s">
        <v>10115</v>
      </c>
      <c r="AB134" s="182">
        <v>43.75</v>
      </c>
      <c r="AC134" s="182" t="s">
        <v>2611</v>
      </c>
    </row>
    <row r="135" spans="1:29" s="182" customFormat="1" x14ac:dyDescent="0.25">
      <c r="A135" s="655" t="s">
        <v>2096</v>
      </c>
      <c r="B135" s="655">
        <v>2</v>
      </c>
      <c r="C135" s="655">
        <v>2</v>
      </c>
      <c r="D135" s="655"/>
      <c r="E135" s="902" t="s">
        <v>10269</v>
      </c>
      <c r="F135" s="902" t="s">
        <v>10270</v>
      </c>
      <c r="G135" s="1038"/>
      <c r="H135" s="1036"/>
      <c r="I135" s="1037">
        <v>17.404900000000001</v>
      </c>
      <c r="J135" s="1037"/>
      <c r="K135" s="1037"/>
      <c r="L135" s="1037"/>
      <c r="M135" s="1037" t="s">
        <v>2611</v>
      </c>
      <c r="N135" s="1037">
        <v>12.225099999999999</v>
      </c>
      <c r="O135" s="1037"/>
      <c r="P135" s="1037"/>
      <c r="Q135" s="1037"/>
      <c r="R135" s="1037"/>
      <c r="S135" s="1037"/>
      <c r="T135" s="1037">
        <v>23.5063</v>
      </c>
      <c r="U135" s="1037" t="s">
        <v>10112</v>
      </c>
      <c r="V135" s="1037" t="s">
        <v>2611</v>
      </c>
      <c r="W135" s="1037"/>
      <c r="X135" s="1037" t="s">
        <v>2611</v>
      </c>
      <c r="Y135" s="1037"/>
      <c r="Z135" s="656" t="s">
        <v>2136</v>
      </c>
      <c r="AA135" s="182" t="s">
        <v>10115</v>
      </c>
      <c r="AB135" s="182">
        <v>11.75</v>
      </c>
      <c r="AC135" s="182" t="s">
        <v>2611</v>
      </c>
    </row>
    <row r="136" spans="1:29" s="182" customFormat="1" x14ac:dyDescent="0.25">
      <c r="A136" s="655" t="s">
        <v>2091</v>
      </c>
      <c r="B136" s="655">
        <v>2</v>
      </c>
      <c r="C136" s="655">
        <v>2</v>
      </c>
      <c r="D136" s="655"/>
      <c r="E136" s="902" t="s">
        <v>10328</v>
      </c>
      <c r="F136" s="902" t="s">
        <v>10387</v>
      </c>
      <c r="G136" s="1038"/>
      <c r="H136" s="1036"/>
      <c r="I136" s="1037">
        <v>17.220500000000001</v>
      </c>
      <c r="J136" s="1037"/>
      <c r="K136" s="1037"/>
      <c r="L136" s="1037"/>
      <c r="M136" s="1037" t="s">
        <v>2611</v>
      </c>
      <c r="N136" s="1037">
        <v>10.3271</v>
      </c>
      <c r="O136" s="1037"/>
      <c r="P136" s="1037"/>
      <c r="Q136" s="1037"/>
      <c r="R136" s="1037"/>
      <c r="S136" s="1037"/>
      <c r="T136" s="1037">
        <v>20.715</v>
      </c>
      <c r="U136" s="1037" t="s">
        <v>10112</v>
      </c>
      <c r="V136" s="1037" t="s">
        <v>2611</v>
      </c>
      <c r="W136" s="1037"/>
      <c r="X136" s="1037" t="s">
        <v>2611</v>
      </c>
      <c r="Y136" s="1037"/>
      <c r="Z136" s="656" t="s">
        <v>2136</v>
      </c>
      <c r="AA136" s="182" t="s">
        <v>10115</v>
      </c>
      <c r="AB136" s="182">
        <v>32.75</v>
      </c>
      <c r="AC136" s="182" t="s">
        <v>2611</v>
      </c>
    </row>
    <row r="137" spans="1:29" s="182" customFormat="1" x14ac:dyDescent="0.25">
      <c r="A137" s="655" t="s">
        <v>2091</v>
      </c>
      <c r="B137" s="655">
        <v>3</v>
      </c>
      <c r="C137" s="655">
        <v>1</v>
      </c>
      <c r="D137" s="655"/>
      <c r="E137" s="902" t="s">
        <v>10353</v>
      </c>
      <c r="F137" s="902" t="s">
        <v>10354</v>
      </c>
      <c r="G137" s="1038"/>
      <c r="H137" s="1036"/>
      <c r="I137" s="1037" t="s">
        <v>2611</v>
      </c>
      <c r="J137" s="1037"/>
      <c r="K137" s="1037"/>
      <c r="L137" s="1037"/>
      <c r="M137" s="1037" t="s">
        <v>2611</v>
      </c>
      <c r="N137" s="1037" t="s">
        <v>2611</v>
      </c>
      <c r="O137" s="1037"/>
      <c r="P137" s="1037"/>
      <c r="Q137" s="1037"/>
      <c r="R137" s="1037"/>
      <c r="S137" s="1037"/>
      <c r="T137" s="1037">
        <v>20.756799999999998</v>
      </c>
      <c r="U137" s="1037" t="s">
        <v>10112</v>
      </c>
      <c r="V137" s="1037">
        <v>14.7912</v>
      </c>
      <c r="W137" s="1037"/>
      <c r="X137" s="1037" t="s">
        <v>2611</v>
      </c>
      <c r="Y137" s="1037"/>
      <c r="Z137" s="656" t="s">
        <v>2136</v>
      </c>
      <c r="AA137" s="182" t="s">
        <v>2449</v>
      </c>
      <c r="AB137" s="182">
        <v>6.75</v>
      </c>
      <c r="AC137" s="182" t="s">
        <v>2611</v>
      </c>
    </row>
    <row r="138" spans="1:29" s="182" customFormat="1" x14ac:dyDescent="0.25">
      <c r="A138" s="655" t="s">
        <v>2115</v>
      </c>
      <c r="B138" s="655">
        <v>4</v>
      </c>
      <c r="C138" s="655">
        <v>2</v>
      </c>
      <c r="D138" s="655"/>
      <c r="E138" s="902" t="s">
        <v>10293</v>
      </c>
      <c r="F138" s="902" t="s">
        <v>10381</v>
      </c>
      <c r="G138" s="1038"/>
      <c r="H138" s="1036"/>
      <c r="I138" s="1037">
        <v>16.392299999999999</v>
      </c>
      <c r="J138" s="1037"/>
      <c r="K138" s="1037"/>
      <c r="L138" s="1037"/>
      <c r="M138" s="1037" t="s">
        <v>2611</v>
      </c>
      <c r="N138" s="1037">
        <v>11.440300000000001</v>
      </c>
      <c r="O138" s="1037"/>
      <c r="P138" s="1037"/>
      <c r="Q138" s="1037"/>
      <c r="R138" s="1037"/>
      <c r="S138" s="1037"/>
      <c r="T138" s="1037">
        <v>25.4663</v>
      </c>
      <c r="U138" s="1037" t="s">
        <v>10112</v>
      </c>
      <c r="V138" s="1037" t="s">
        <v>2611</v>
      </c>
      <c r="W138" s="1037"/>
      <c r="X138" s="1037" t="s">
        <v>2611</v>
      </c>
      <c r="Y138" s="1037"/>
      <c r="Z138" s="656" t="s">
        <v>2136</v>
      </c>
      <c r="AA138" s="182" t="s">
        <v>10115</v>
      </c>
      <c r="AB138" s="182">
        <v>39.75</v>
      </c>
      <c r="AC138" s="182" t="s">
        <v>2611</v>
      </c>
    </row>
    <row r="139" spans="1:29" s="182" customFormat="1" x14ac:dyDescent="0.25">
      <c r="A139" s="655" t="s">
        <v>2115</v>
      </c>
      <c r="B139" s="655">
        <v>2</v>
      </c>
      <c r="C139" s="655">
        <v>2</v>
      </c>
      <c r="D139" s="655"/>
      <c r="E139" s="902" t="s">
        <v>10299</v>
      </c>
      <c r="F139" s="902" t="s">
        <v>10300</v>
      </c>
      <c r="G139" s="1038"/>
      <c r="H139" s="1036"/>
      <c r="I139" s="1037">
        <v>17.285900000000002</v>
      </c>
      <c r="J139" s="1037"/>
      <c r="K139" s="1037"/>
      <c r="L139" s="1037"/>
      <c r="M139" s="1037" t="s">
        <v>2611</v>
      </c>
      <c r="N139" s="1037">
        <v>11.505100000000001</v>
      </c>
      <c r="O139" s="1037"/>
      <c r="P139" s="1037"/>
      <c r="Q139" s="1037"/>
      <c r="R139" s="1037"/>
      <c r="S139" s="1037"/>
      <c r="T139" s="1037">
        <v>21.187899999999999</v>
      </c>
      <c r="U139" s="1037" t="s">
        <v>10112</v>
      </c>
      <c r="V139" s="1037" t="s">
        <v>2611</v>
      </c>
      <c r="W139" s="1037"/>
      <c r="X139" s="1037" t="s">
        <v>2611</v>
      </c>
      <c r="Y139" s="1037"/>
      <c r="Z139" s="656" t="s">
        <v>2136</v>
      </c>
      <c r="AA139" s="182" t="s">
        <v>10115</v>
      </c>
      <c r="AB139" s="182">
        <v>12.75</v>
      </c>
      <c r="AC139" s="182" t="s">
        <v>2611</v>
      </c>
    </row>
    <row r="140" spans="1:29" s="182" customFormat="1" x14ac:dyDescent="0.25">
      <c r="A140" s="655">
        <v>0</v>
      </c>
      <c r="B140" s="655">
        <v>0</v>
      </c>
      <c r="C140" s="655">
        <v>0</v>
      </c>
      <c r="D140" s="655"/>
      <c r="E140" s="902">
        <v>0</v>
      </c>
      <c r="F140" s="902">
        <v>0</v>
      </c>
      <c r="G140" s="1038"/>
      <c r="H140" s="1036"/>
      <c r="I140" s="1037" t="s">
        <v>2611</v>
      </c>
      <c r="J140" s="1037"/>
      <c r="K140" s="1037"/>
      <c r="L140" s="1037"/>
      <c r="M140" s="1037" t="s">
        <v>2611</v>
      </c>
      <c r="N140" s="1037" t="s">
        <v>2611</v>
      </c>
      <c r="O140" s="1037"/>
      <c r="P140" s="1037"/>
      <c r="Q140" s="1037"/>
      <c r="R140" s="1037"/>
      <c r="S140" s="1037"/>
      <c r="T140" s="1037" t="s">
        <v>2611</v>
      </c>
      <c r="U140" s="1037" t="s">
        <v>2611</v>
      </c>
      <c r="V140" s="1037" t="s">
        <v>2611</v>
      </c>
      <c r="W140" s="1037"/>
      <c r="X140" s="1037" t="s">
        <v>2611</v>
      </c>
      <c r="Y140" s="1037"/>
      <c r="Z140" s="656" t="s">
        <v>2136</v>
      </c>
      <c r="AA140" s="182" t="s">
        <v>2611</v>
      </c>
      <c r="AB140" s="182">
        <v>1</v>
      </c>
      <c r="AC140" s="182" t="s">
        <v>2611</v>
      </c>
    </row>
    <row r="141" spans="1:29" s="182" customFormat="1" x14ac:dyDescent="0.25">
      <c r="A141" s="655">
        <v>0</v>
      </c>
      <c r="B141" s="655">
        <v>0</v>
      </c>
      <c r="C141" s="655">
        <v>0</v>
      </c>
      <c r="D141" s="655"/>
      <c r="E141" s="902">
        <v>0</v>
      </c>
      <c r="F141" s="902">
        <v>0</v>
      </c>
      <c r="G141" s="1038"/>
      <c r="H141" s="1036"/>
      <c r="I141" s="1037" t="s">
        <v>2611</v>
      </c>
      <c r="J141" s="1037"/>
      <c r="K141" s="1037"/>
      <c r="L141" s="1037"/>
      <c r="M141" s="1037" t="s">
        <v>2611</v>
      </c>
      <c r="N141" s="1037" t="s">
        <v>2611</v>
      </c>
      <c r="O141" s="1037"/>
      <c r="P141" s="1037"/>
      <c r="Q141" s="1037"/>
      <c r="R141" s="1037"/>
      <c r="S141" s="1037"/>
      <c r="T141" s="1037" t="s">
        <v>2611</v>
      </c>
      <c r="U141" s="1037" t="s">
        <v>2611</v>
      </c>
      <c r="V141" s="1037" t="s">
        <v>2611</v>
      </c>
      <c r="W141" s="1037"/>
      <c r="X141" s="1037" t="s">
        <v>2611</v>
      </c>
      <c r="Y141" s="1037"/>
      <c r="Z141" s="656" t="s">
        <v>2136</v>
      </c>
      <c r="AA141" s="182" t="s">
        <v>2611</v>
      </c>
      <c r="AB141" s="182">
        <v>1</v>
      </c>
      <c r="AC141" s="182" t="s">
        <v>2611</v>
      </c>
    </row>
    <row r="142" spans="1:29" s="182" customFormat="1" x14ac:dyDescent="0.25">
      <c r="A142" s="655">
        <v>0</v>
      </c>
      <c r="B142" s="655">
        <v>0</v>
      </c>
      <c r="C142" s="655">
        <v>0</v>
      </c>
      <c r="D142" s="655"/>
      <c r="E142" s="902">
        <v>0</v>
      </c>
      <c r="F142" s="902">
        <v>0</v>
      </c>
      <c r="G142" s="1038"/>
      <c r="H142" s="1036"/>
      <c r="I142" s="1037" t="s">
        <v>2611</v>
      </c>
      <c r="J142" s="1037"/>
      <c r="K142" s="1037"/>
      <c r="L142" s="1037"/>
      <c r="M142" s="1037" t="s">
        <v>2611</v>
      </c>
      <c r="N142" s="1037" t="s">
        <v>2611</v>
      </c>
      <c r="O142" s="1037"/>
      <c r="P142" s="1037"/>
      <c r="Q142" s="1037"/>
      <c r="R142" s="1037"/>
      <c r="S142" s="1037"/>
      <c r="T142" s="1037" t="s">
        <v>2611</v>
      </c>
      <c r="U142" s="1037" t="s">
        <v>2611</v>
      </c>
      <c r="V142" s="1037" t="s">
        <v>2611</v>
      </c>
      <c r="W142" s="1037"/>
      <c r="X142" s="1037" t="s">
        <v>2611</v>
      </c>
      <c r="Y142" s="1037"/>
      <c r="Z142" s="656" t="s">
        <v>2136</v>
      </c>
      <c r="AA142" s="182" t="s">
        <v>2611</v>
      </c>
      <c r="AB142" s="182">
        <v>1</v>
      </c>
      <c r="AC142" s="182" t="s">
        <v>2611</v>
      </c>
    </row>
    <row r="143" spans="1:29" s="182" customFormat="1" x14ac:dyDescent="0.25">
      <c r="A143" s="655">
        <v>0</v>
      </c>
      <c r="B143" s="655">
        <v>0</v>
      </c>
      <c r="C143" s="655">
        <v>0</v>
      </c>
      <c r="D143" s="655"/>
      <c r="E143" s="902">
        <v>0</v>
      </c>
      <c r="F143" s="902">
        <v>0</v>
      </c>
      <c r="G143" s="1038"/>
      <c r="H143" s="1036"/>
      <c r="I143" s="1037" t="s">
        <v>2611</v>
      </c>
      <c r="J143" s="1037"/>
      <c r="K143" s="1037"/>
      <c r="L143" s="1037"/>
      <c r="M143" s="1037" t="s">
        <v>2611</v>
      </c>
      <c r="N143" s="1037" t="s">
        <v>2611</v>
      </c>
      <c r="O143" s="1037"/>
      <c r="P143" s="1037"/>
      <c r="Q143" s="1037"/>
      <c r="R143" s="1037"/>
      <c r="S143" s="1037"/>
      <c r="T143" s="1037" t="s">
        <v>2611</v>
      </c>
      <c r="U143" s="1037" t="s">
        <v>2611</v>
      </c>
      <c r="V143" s="1037" t="s">
        <v>2611</v>
      </c>
      <c r="W143" s="1037"/>
      <c r="X143" s="1037" t="s">
        <v>2611</v>
      </c>
      <c r="Y143" s="1037"/>
      <c r="Z143" s="656" t="s">
        <v>2136</v>
      </c>
      <c r="AA143" s="182" t="s">
        <v>2611</v>
      </c>
      <c r="AB143" s="182">
        <v>1</v>
      </c>
      <c r="AC143" s="182" t="s">
        <v>2611</v>
      </c>
    </row>
    <row r="144" spans="1:29" s="182" customFormat="1" x14ac:dyDescent="0.25">
      <c r="A144" s="655">
        <v>0</v>
      </c>
      <c r="B144" s="655">
        <v>0</v>
      </c>
      <c r="C144" s="655">
        <v>0</v>
      </c>
      <c r="D144" s="655"/>
      <c r="E144" s="902">
        <v>0</v>
      </c>
      <c r="F144" s="902">
        <v>0</v>
      </c>
      <c r="G144" s="1038"/>
      <c r="H144" s="1036"/>
      <c r="I144" s="1037" t="s">
        <v>2611</v>
      </c>
      <c r="J144" s="1037"/>
      <c r="K144" s="1037"/>
      <c r="L144" s="1037"/>
      <c r="M144" s="1037" t="s">
        <v>2611</v>
      </c>
      <c r="N144" s="1037" t="s">
        <v>2611</v>
      </c>
      <c r="O144" s="1037"/>
      <c r="P144" s="1037"/>
      <c r="Q144" s="1037"/>
      <c r="R144" s="1037"/>
      <c r="S144" s="1037"/>
      <c r="T144" s="1037" t="s">
        <v>2611</v>
      </c>
      <c r="U144" s="1037" t="s">
        <v>2611</v>
      </c>
      <c r="V144" s="1037" t="s">
        <v>2611</v>
      </c>
      <c r="W144" s="1037"/>
      <c r="X144" s="1037" t="s">
        <v>2611</v>
      </c>
      <c r="Y144" s="1037"/>
      <c r="Z144" s="656" t="s">
        <v>2136</v>
      </c>
      <c r="AA144" s="182" t="s">
        <v>2611</v>
      </c>
      <c r="AB144" s="182">
        <v>1</v>
      </c>
      <c r="AC144" s="182" t="s">
        <v>2611</v>
      </c>
    </row>
    <row r="145" spans="1:29" s="182" customFormat="1" x14ac:dyDescent="0.25">
      <c r="A145" s="655">
        <v>0</v>
      </c>
      <c r="B145" s="655">
        <v>0</v>
      </c>
      <c r="C145" s="655">
        <v>0</v>
      </c>
      <c r="D145" s="655"/>
      <c r="E145" s="902">
        <v>0</v>
      </c>
      <c r="F145" s="902">
        <v>0</v>
      </c>
      <c r="G145" s="1038"/>
      <c r="H145" s="1036"/>
      <c r="I145" s="1037" t="s">
        <v>2611</v>
      </c>
      <c r="J145" s="1037"/>
      <c r="K145" s="1037"/>
      <c r="L145" s="1037"/>
      <c r="M145" s="1037" t="s">
        <v>2611</v>
      </c>
      <c r="N145" s="1037" t="s">
        <v>2611</v>
      </c>
      <c r="O145" s="1037"/>
      <c r="P145" s="1037"/>
      <c r="Q145" s="1037"/>
      <c r="R145" s="1037"/>
      <c r="S145" s="1037"/>
      <c r="T145" s="1037" t="s">
        <v>2611</v>
      </c>
      <c r="U145" s="1037" t="s">
        <v>2611</v>
      </c>
      <c r="V145" s="1037" t="s">
        <v>2611</v>
      </c>
      <c r="W145" s="1037"/>
      <c r="X145" s="1037" t="s">
        <v>2611</v>
      </c>
      <c r="Y145" s="1037"/>
      <c r="Z145" s="656" t="s">
        <v>2136</v>
      </c>
      <c r="AA145" s="182" t="s">
        <v>2611</v>
      </c>
      <c r="AB145" s="182">
        <v>1</v>
      </c>
      <c r="AC145" s="182" t="s">
        <v>2611</v>
      </c>
    </row>
    <row r="146" spans="1:29" s="182" customFormat="1" x14ac:dyDescent="0.25">
      <c r="A146" s="655">
        <v>0</v>
      </c>
      <c r="B146" s="655">
        <v>0</v>
      </c>
      <c r="C146" s="655">
        <v>0</v>
      </c>
      <c r="D146" s="655"/>
      <c r="E146" s="902">
        <v>0</v>
      </c>
      <c r="F146" s="902">
        <v>0</v>
      </c>
      <c r="G146" s="1038"/>
      <c r="H146" s="1036"/>
      <c r="I146" s="1037" t="s">
        <v>2611</v>
      </c>
      <c r="J146" s="1037"/>
      <c r="K146" s="1037"/>
      <c r="L146" s="1037"/>
      <c r="M146" s="1037" t="s">
        <v>2611</v>
      </c>
      <c r="N146" s="1037" t="s">
        <v>2611</v>
      </c>
      <c r="O146" s="1037"/>
      <c r="P146" s="1037"/>
      <c r="Q146" s="1037"/>
      <c r="R146" s="1037"/>
      <c r="S146" s="1037"/>
      <c r="T146" s="1037" t="s">
        <v>2611</v>
      </c>
      <c r="U146" s="1037" t="s">
        <v>2611</v>
      </c>
      <c r="V146" s="1037" t="s">
        <v>2611</v>
      </c>
      <c r="W146" s="1037"/>
      <c r="X146" s="1037" t="s">
        <v>2611</v>
      </c>
      <c r="Y146" s="1037"/>
      <c r="Z146" s="656" t="s">
        <v>2136</v>
      </c>
      <c r="AA146" s="182" t="s">
        <v>2611</v>
      </c>
      <c r="AB146" s="182">
        <v>1</v>
      </c>
      <c r="AC146" s="182" t="s">
        <v>2611</v>
      </c>
    </row>
    <row r="147" spans="1:29" s="182" customFormat="1" x14ac:dyDescent="0.25">
      <c r="A147" s="655">
        <v>0</v>
      </c>
      <c r="B147" s="655">
        <v>0</v>
      </c>
      <c r="C147" s="655">
        <v>0</v>
      </c>
      <c r="D147" s="655"/>
      <c r="E147" s="902">
        <v>0</v>
      </c>
      <c r="F147" s="902">
        <v>0</v>
      </c>
      <c r="G147" s="1038"/>
      <c r="H147" s="1036"/>
      <c r="I147" s="1037" t="s">
        <v>2611</v>
      </c>
      <c r="J147" s="1037"/>
      <c r="K147" s="1037"/>
      <c r="L147" s="1037"/>
      <c r="M147" s="1037" t="s">
        <v>2611</v>
      </c>
      <c r="N147" s="1037" t="s">
        <v>2611</v>
      </c>
      <c r="O147" s="1037"/>
      <c r="P147" s="1037"/>
      <c r="Q147" s="1037"/>
      <c r="R147" s="1037"/>
      <c r="S147" s="1037"/>
      <c r="T147" s="1037" t="s">
        <v>2611</v>
      </c>
      <c r="U147" s="1037" t="s">
        <v>2611</v>
      </c>
      <c r="V147" s="1037" t="s">
        <v>2611</v>
      </c>
      <c r="W147" s="1037"/>
      <c r="X147" s="1037" t="s">
        <v>2611</v>
      </c>
      <c r="Y147" s="1037"/>
      <c r="Z147" s="656" t="s">
        <v>2136</v>
      </c>
      <c r="AA147" s="182" t="s">
        <v>2611</v>
      </c>
      <c r="AB147" s="182">
        <v>1</v>
      </c>
      <c r="AC147" s="182" t="s">
        <v>2611</v>
      </c>
    </row>
    <row r="148" spans="1:29" s="182" customFormat="1" x14ac:dyDescent="0.25">
      <c r="A148" s="655">
        <v>0</v>
      </c>
      <c r="B148" s="655">
        <v>0</v>
      </c>
      <c r="C148" s="655">
        <v>0</v>
      </c>
      <c r="D148" s="655"/>
      <c r="E148" s="902">
        <v>0</v>
      </c>
      <c r="F148" s="902">
        <v>0</v>
      </c>
      <c r="G148" s="1038"/>
      <c r="H148" s="1036"/>
      <c r="I148" s="1037" t="s">
        <v>2611</v>
      </c>
      <c r="J148" s="1037"/>
      <c r="K148" s="1037"/>
      <c r="L148" s="1037"/>
      <c r="M148" s="1037" t="s">
        <v>2611</v>
      </c>
      <c r="N148" s="1037" t="s">
        <v>2611</v>
      </c>
      <c r="O148" s="1037"/>
      <c r="P148" s="1037"/>
      <c r="Q148" s="1037"/>
      <c r="R148" s="1037"/>
      <c r="S148" s="1037"/>
      <c r="T148" s="1037" t="s">
        <v>2611</v>
      </c>
      <c r="U148" s="1037" t="s">
        <v>2611</v>
      </c>
      <c r="V148" s="1037" t="s">
        <v>2611</v>
      </c>
      <c r="W148" s="1037"/>
      <c r="X148" s="1037" t="s">
        <v>2611</v>
      </c>
      <c r="Y148" s="1037"/>
      <c r="Z148" s="656" t="s">
        <v>2136</v>
      </c>
      <c r="AA148" s="182" t="s">
        <v>2611</v>
      </c>
      <c r="AB148" s="182">
        <v>1</v>
      </c>
      <c r="AC148" s="182" t="s">
        <v>2611</v>
      </c>
    </row>
    <row r="149" spans="1:29" s="182" customFormat="1" x14ac:dyDescent="0.25">
      <c r="A149" s="655">
        <v>0</v>
      </c>
      <c r="B149" s="655">
        <v>0</v>
      </c>
      <c r="C149" s="655">
        <v>0</v>
      </c>
      <c r="D149" s="655"/>
      <c r="E149" s="902">
        <v>0</v>
      </c>
      <c r="F149" s="902">
        <v>0</v>
      </c>
      <c r="G149" s="1038"/>
      <c r="H149" s="1036"/>
      <c r="I149" s="1037" t="s">
        <v>2611</v>
      </c>
      <c r="J149" s="1037"/>
      <c r="K149" s="1037"/>
      <c r="L149" s="1037"/>
      <c r="M149" s="1037" t="s">
        <v>2611</v>
      </c>
      <c r="N149" s="1037" t="s">
        <v>2611</v>
      </c>
      <c r="O149" s="1037"/>
      <c r="P149" s="1037"/>
      <c r="Q149" s="1037"/>
      <c r="R149" s="1037"/>
      <c r="S149" s="1037"/>
      <c r="T149" s="1037" t="s">
        <v>2611</v>
      </c>
      <c r="U149" s="1037" t="s">
        <v>2611</v>
      </c>
      <c r="V149" s="1037" t="s">
        <v>2611</v>
      </c>
      <c r="W149" s="1037"/>
      <c r="X149" s="1037" t="s">
        <v>2611</v>
      </c>
      <c r="Y149" s="1037"/>
      <c r="Z149" s="656" t="s">
        <v>2136</v>
      </c>
      <c r="AA149" s="182" t="s">
        <v>2611</v>
      </c>
      <c r="AB149" s="182">
        <v>1</v>
      </c>
      <c r="AC149" s="182" t="s">
        <v>2611</v>
      </c>
    </row>
    <row r="150" spans="1:29" s="182" customFormat="1" x14ac:dyDescent="0.25">
      <c r="A150" s="655">
        <v>0</v>
      </c>
      <c r="B150" s="655">
        <v>0</v>
      </c>
      <c r="C150" s="655">
        <v>0</v>
      </c>
      <c r="D150" s="655"/>
      <c r="E150" s="902">
        <v>0</v>
      </c>
      <c r="F150" s="902">
        <v>0</v>
      </c>
      <c r="G150" s="1038"/>
      <c r="H150" s="1036"/>
      <c r="I150" s="1037" t="s">
        <v>2611</v>
      </c>
      <c r="J150" s="1037"/>
      <c r="K150" s="1037"/>
      <c r="L150" s="1037"/>
      <c r="M150" s="1037" t="s">
        <v>2611</v>
      </c>
      <c r="N150" s="1037" t="s">
        <v>2611</v>
      </c>
      <c r="O150" s="1037"/>
      <c r="P150" s="1037"/>
      <c r="Q150" s="1037"/>
      <c r="R150" s="1037"/>
      <c r="S150" s="1037"/>
      <c r="T150" s="1037" t="s">
        <v>2611</v>
      </c>
      <c r="U150" s="1037" t="s">
        <v>2611</v>
      </c>
      <c r="V150" s="1037" t="s">
        <v>2611</v>
      </c>
      <c r="W150" s="1037"/>
      <c r="X150" s="1037" t="s">
        <v>2611</v>
      </c>
      <c r="Y150" s="1037"/>
      <c r="Z150" s="656" t="s">
        <v>2136</v>
      </c>
      <c r="AA150" s="182" t="s">
        <v>2611</v>
      </c>
      <c r="AB150" s="182">
        <v>1</v>
      </c>
      <c r="AC150" s="182" t="s">
        <v>2611</v>
      </c>
    </row>
    <row r="151" spans="1:29" s="182" customFormat="1" x14ac:dyDescent="0.25">
      <c r="A151" s="655">
        <v>0</v>
      </c>
      <c r="B151" s="655">
        <v>0</v>
      </c>
      <c r="C151" s="655">
        <v>0</v>
      </c>
      <c r="D151" s="655"/>
      <c r="E151" s="902">
        <v>0</v>
      </c>
      <c r="F151" s="902">
        <v>0</v>
      </c>
      <c r="G151" s="1038"/>
      <c r="H151" s="1036"/>
      <c r="I151" s="1037" t="s">
        <v>2611</v>
      </c>
      <c r="J151" s="1037"/>
      <c r="K151" s="1037"/>
      <c r="L151" s="1037"/>
      <c r="M151" s="1037" t="s">
        <v>2611</v>
      </c>
      <c r="N151" s="1037" t="s">
        <v>2611</v>
      </c>
      <c r="O151" s="1037"/>
      <c r="P151" s="1037"/>
      <c r="Q151" s="1037"/>
      <c r="R151" s="1037"/>
      <c r="S151" s="1037"/>
      <c r="T151" s="1037" t="s">
        <v>2611</v>
      </c>
      <c r="U151" s="1037" t="s">
        <v>2611</v>
      </c>
      <c r="V151" s="1037" t="s">
        <v>2611</v>
      </c>
      <c r="W151" s="1037"/>
      <c r="X151" s="1037" t="s">
        <v>2611</v>
      </c>
      <c r="Y151" s="1037"/>
      <c r="Z151" s="656" t="s">
        <v>2136</v>
      </c>
      <c r="AA151" s="182" t="s">
        <v>2611</v>
      </c>
      <c r="AB151" s="182">
        <v>1</v>
      </c>
      <c r="AC151" s="182" t="s">
        <v>2611</v>
      </c>
    </row>
    <row r="152" spans="1:29" s="182" customFormat="1" x14ac:dyDescent="0.25">
      <c r="A152" s="655">
        <v>0</v>
      </c>
      <c r="B152" s="655">
        <v>0</v>
      </c>
      <c r="C152" s="655">
        <v>0</v>
      </c>
      <c r="D152" s="655"/>
      <c r="E152" s="902">
        <v>0</v>
      </c>
      <c r="F152" s="902">
        <v>0</v>
      </c>
      <c r="G152" s="1038"/>
      <c r="H152" s="1036"/>
      <c r="I152" s="1037" t="s">
        <v>2611</v>
      </c>
      <c r="J152" s="1037"/>
      <c r="K152" s="1037"/>
      <c r="L152" s="1037"/>
      <c r="M152" s="1037" t="s">
        <v>2611</v>
      </c>
      <c r="N152" s="1037" t="s">
        <v>2611</v>
      </c>
      <c r="O152" s="1037"/>
      <c r="P152" s="1037"/>
      <c r="Q152" s="1037"/>
      <c r="R152" s="1037"/>
      <c r="S152" s="1037"/>
      <c r="T152" s="1037" t="s">
        <v>2611</v>
      </c>
      <c r="U152" s="1037" t="s">
        <v>2611</v>
      </c>
      <c r="V152" s="1037" t="s">
        <v>2611</v>
      </c>
      <c r="W152" s="1037"/>
      <c r="X152" s="1037" t="s">
        <v>2611</v>
      </c>
      <c r="Y152" s="1037"/>
      <c r="Z152" s="656" t="s">
        <v>2136</v>
      </c>
      <c r="AA152" s="182" t="s">
        <v>2611</v>
      </c>
      <c r="AB152" s="182">
        <v>1</v>
      </c>
      <c r="AC152" s="182" t="s">
        <v>2611</v>
      </c>
    </row>
    <row r="153" spans="1:29" s="182" customFormat="1" x14ac:dyDescent="0.25">
      <c r="A153" s="655">
        <v>0</v>
      </c>
      <c r="B153" s="655">
        <v>0</v>
      </c>
      <c r="C153" s="655">
        <v>0</v>
      </c>
      <c r="D153" s="655"/>
      <c r="E153" s="902">
        <v>0</v>
      </c>
      <c r="F153" s="902">
        <v>0</v>
      </c>
      <c r="G153" s="1038"/>
      <c r="H153" s="1036"/>
      <c r="I153" s="1037" t="s">
        <v>2611</v>
      </c>
      <c r="J153" s="1037"/>
      <c r="K153" s="1037"/>
      <c r="L153" s="1037"/>
      <c r="M153" s="1037" t="s">
        <v>2611</v>
      </c>
      <c r="N153" s="1037" t="s">
        <v>2611</v>
      </c>
      <c r="O153" s="1037"/>
      <c r="P153" s="1037"/>
      <c r="Q153" s="1037"/>
      <c r="R153" s="1037"/>
      <c r="S153" s="1037"/>
      <c r="T153" s="1037" t="s">
        <v>2611</v>
      </c>
      <c r="U153" s="1037" t="s">
        <v>2611</v>
      </c>
      <c r="V153" s="1037" t="s">
        <v>2611</v>
      </c>
      <c r="W153" s="1037"/>
      <c r="X153" s="1037" t="s">
        <v>2611</v>
      </c>
      <c r="Y153" s="1037"/>
      <c r="Z153" s="656" t="s">
        <v>2136</v>
      </c>
      <c r="AA153" s="182" t="s">
        <v>2611</v>
      </c>
      <c r="AB153" s="182">
        <v>1</v>
      </c>
      <c r="AC153" s="182" t="s">
        <v>2611</v>
      </c>
    </row>
    <row r="154" spans="1:29" s="182" customFormat="1" x14ac:dyDescent="0.25">
      <c r="A154" s="655">
        <v>0</v>
      </c>
      <c r="B154" s="655">
        <v>0</v>
      </c>
      <c r="C154" s="655">
        <v>0</v>
      </c>
      <c r="D154" s="655"/>
      <c r="E154" s="902">
        <v>0</v>
      </c>
      <c r="F154" s="902">
        <v>0</v>
      </c>
      <c r="G154" s="1038"/>
      <c r="H154" s="1036"/>
      <c r="I154" s="1037" t="s">
        <v>2611</v>
      </c>
      <c r="J154" s="1037"/>
      <c r="K154" s="1037"/>
      <c r="L154" s="1037"/>
      <c r="M154" s="1037" t="s">
        <v>2611</v>
      </c>
      <c r="N154" s="1037" t="s">
        <v>2611</v>
      </c>
      <c r="O154" s="1037"/>
      <c r="P154" s="1037"/>
      <c r="Q154" s="1037"/>
      <c r="R154" s="1037"/>
      <c r="S154" s="1037"/>
      <c r="T154" s="1037" t="s">
        <v>2611</v>
      </c>
      <c r="U154" s="1037" t="s">
        <v>2611</v>
      </c>
      <c r="V154" s="1037" t="s">
        <v>2611</v>
      </c>
      <c r="W154" s="1037"/>
      <c r="X154" s="1037" t="s">
        <v>2611</v>
      </c>
      <c r="Y154" s="1037"/>
      <c r="Z154" s="656" t="s">
        <v>2136</v>
      </c>
      <c r="AA154" s="182" t="s">
        <v>2611</v>
      </c>
      <c r="AB154" s="182">
        <v>1</v>
      </c>
      <c r="AC154" s="182" t="s">
        <v>2611</v>
      </c>
    </row>
    <row r="155" spans="1:29" s="182" customFormat="1" x14ac:dyDescent="0.25">
      <c r="A155" s="655">
        <v>0</v>
      </c>
      <c r="B155" s="655">
        <v>0</v>
      </c>
      <c r="C155" s="655">
        <v>0</v>
      </c>
      <c r="D155" s="655"/>
      <c r="E155" s="902">
        <v>0</v>
      </c>
      <c r="F155" s="902">
        <v>0</v>
      </c>
      <c r="G155" s="1038"/>
      <c r="H155" s="1036"/>
      <c r="I155" s="1037" t="s">
        <v>2611</v>
      </c>
      <c r="J155" s="1037"/>
      <c r="K155" s="1037"/>
      <c r="L155" s="1037"/>
      <c r="M155" s="1037" t="s">
        <v>2611</v>
      </c>
      <c r="N155" s="1037" t="s">
        <v>2611</v>
      </c>
      <c r="O155" s="1037"/>
      <c r="P155" s="1037"/>
      <c r="Q155" s="1037"/>
      <c r="R155" s="1037"/>
      <c r="S155" s="1037"/>
      <c r="T155" s="1037" t="s">
        <v>2611</v>
      </c>
      <c r="U155" s="1037" t="s">
        <v>2611</v>
      </c>
      <c r="V155" s="1037" t="s">
        <v>2611</v>
      </c>
      <c r="W155" s="1037"/>
      <c r="X155" s="1037" t="s">
        <v>2611</v>
      </c>
      <c r="Y155" s="1037"/>
      <c r="Z155" s="656" t="s">
        <v>2136</v>
      </c>
      <c r="AA155" s="182" t="s">
        <v>2611</v>
      </c>
      <c r="AB155" s="182">
        <v>1</v>
      </c>
      <c r="AC155" s="182" t="s">
        <v>2611</v>
      </c>
    </row>
    <row r="156" spans="1:29" s="182" customFormat="1" x14ac:dyDescent="0.25">
      <c r="A156" s="655">
        <v>0</v>
      </c>
      <c r="B156" s="655">
        <v>0</v>
      </c>
      <c r="C156" s="655">
        <v>0</v>
      </c>
      <c r="D156" s="655"/>
      <c r="E156" s="902">
        <v>0</v>
      </c>
      <c r="F156" s="902">
        <v>0</v>
      </c>
      <c r="G156" s="1038"/>
      <c r="H156" s="1036"/>
      <c r="I156" s="1037" t="s">
        <v>2611</v>
      </c>
      <c r="J156" s="1037"/>
      <c r="K156" s="1037"/>
      <c r="L156" s="1037"/>
      <c r="M156" s="1037" t="s">
        <v>2611</v>
      </c>
      <c r="N156" s="1037" t="s">
        <v>2611</v>
      </c>
      <c r="O156" s="1037"/>
      <c r="P156" s="1037"/>
      <c r="Q156" s="1037"/>
      <c r="R156" s="1037"/>
      <c r="S156" s="1037"/>
      <c r="T156" s="1037" t="s">
        <v>2611</v>
      </c>
      <c r="U156" s="1037" t="s">
        <v>2611</v>
      </c>
      <c r="V156" s="1037" t="s">
        <v>2611</v>
      </c>
      <c r="W156" s="1037"/>
      <c r="X156" s="1037" t="s">
        <v>2611</v>
      </c>
      <c r="Y156" s="1037"/>
      <c r="Z156" s="656" t="s">
        <v>2136</v>
      </c>
      <c r="AA156" s="182" t="s">
        <v>2611</v>
      </c>
      <c r="AB156" s="182">
        <v>1</v>
      </c>
      <c r="AC156" s="182" t="s">
        <v>2611</v>
      </c>
    </row>
    <row r="157" spans="1:29" s="182" customFormat="1" x14ac:dyDescent="0.25">
      <c r="A157" s="655">
        <v>0</v>
      </c>
      <c r="B157" s="655">
        <v>0</v>
      </c>
      <c r="C157" s="655">
        <v>0</v>
      </c>
      <c r="D157" s="655"/>
      <c r="E157" s="902">
        <v>0</v>
      </c>
      <c r="F157" s="902">
        <v>0</v>
      </c>
      <c r="G157" s="1038"/>
      <c r="H157" s="1036"/>
      <c r="I157" s="1037" t="s">
        <v>2611</v>
      </c>
      <c r="J157" s="1037"/>
      <c r="K157" s="1037"/>
      <c r="L157" s="1037"/>
      <c r="M157" s="1037" t="s">
        <v>2611</v>
      </c>
      <c r="N157" s="1037" t="s">
        <v>2611</v>
      </c>
      <c r="O157" s="1037"/>
      <c r="P157" s="1037"/>
      <c r="Q157" s="1037"/>
      <c r="R157" s="1037"/>
      <c r="S157" s="1037"/>
      <c r="T157" s="1037" t="s">
        <v>2611</v>
      </c>
      <c r="U157" s="1037" t="s">
        <v>2611</v>
      </c>
      <c r="V157" s="1037" t="s">
        <v>2611</v>
      </c>
      <c r="W157" s="1037"/>
      <c r="X157" s="1037" t="s">
        <v>2611</v>
      </c>
      <c r="Y157" s="1037"/>
      <c r="Z157" s="656" t="s">
        <v>2136</v>
      </c>
      <c r="AA157" s="182" t="s">
        <v>2611</v>
      </c>
      <c r="AB157" s="182">
        <v>1</v>
      </c>
      <c r="AC157" s="182" t="s">
        <v>2611</v>
      </c>
    </row>
    <row r="158" spans="1:29" s="182" customFormat="1" x14ac:dyDescent="0.25">
      <c r="A158" s="655">
        <v>0</v>
      </c>
      <c r="B158" s="655">
        <v>0</v>
      </c>
      <c r="C158" s="655">
        <v>0</v>
      </c>
      <c r="D158" s="655"/>
      <c r="E158" s="902">
        <v>0</v>
      </c>
      <c r="F158" s="902">
        <v>0</v>
      </c>
      <c r="G158" s="1038"/>
      <c r="H158" s="1036"/>
      <c r="I158" s="1037" t="s">
        <v>2611</v>
      </c>
      <c r="J158" s="1037"/>
      <c r="K158" s="1037"/>
      <c r="L158" s="1037"/>
      <c r="M158" s="1037" t="s">
        <v>2611</v>
      </c>
      <c r="N158" s="1037" t="s">
        <v>2611</v>
      </c>
      <c r="O158" s="1037"/>
      <c r="P158" s="1037"/>
      <c r="Q158" s="1037"/>
      <c r="R158" s="1037"/>
      <c r="S158" s="1037"/>
      <c r="T158" s="1037" t="s">
        <v>2611</v>
      </c>
      <c r="U158" s="1037" t="s">
        <v>2611</v>
      </c>
      <c r="V158" s="1037" t="s">
        <v>2611</v>
      </c>
      <c r="W158" s="1037"/>
      <c r="X158" s="1037" t="s">
        <v>2611</v>
      </c>
      <c r="Y158" s="1037"/>
      <c r="Z158" s="656" t="s">
        <v>2136</v>
      </c>
      <c r="AA158" s="182" t="s">
        <v>2611</v>
      </c>
      <c r="AB158" s="182">
        <v>1</v>
      </c>
      <c r="AC158" s="182" t="s">
        <v>2611</v>
      </c>
    </row>
    <row r="159" spans="1:29" s="182" customFormat="1" x14ac:dyDescent="0.25">
      <c r="A159" s="655">
        <v>0</v>
      </c>
      <c r="B159" s="655">
        <v>0</v>
      </c>
      <c r="C159" s="655">
        <v>0</v>
      </c>
      <c r="D159" s="655"/>
      <c r="E159" s="902">
        <v>0</v>
      </c>
      <c r="F159" s="902">
        <v>0</v>
      </c>
      <c r="G159" s="1038"/>
      <c r="H159" s="1036"/>
      <c r="I159" s="1037" t="s">
        <v>2611</v>
      </c>
      <c r="J159" s="1037"/>
      <c r="K159" s="1037"/>
      <c r="L159" s="1037"/>
      <c r="M159" s="1037" t="s">
        <v>2611</v>
      </c>
      <c r="N159" s="1037" t="s">
        <v>2611</v>
      </c>
      <c r="O159" s="1037"/>
      <c r="P159" s="1037"/>
      <c r="Q159" s="1037"/>
      <c r="R159" s="1037"/>
      <c r="S159" s="1037"/>
      <c r="T159" s="1037" t="s">
        <v>2611</v>
      </c>
      <c r="U159" s="1037" t="s">
        <v>2611</v>
      </c>
      <c r="V159" s="1037" t="s">
        <v>2611</v>
      </c>
      <c r="W159" s="1037"/>
      <c r="X159" s="1037" t="s">
        <v>2611</v>
      </c>
      <c r="Y159" s="1037"/>
      <c r="Z159" s="656" t="s">
        <v>2136</v>
      </c>
      <c r="AA159" s="182" t="s">
        <v>2611</v>
      </c>
      <c r="AB159" s="182">
        <v>1</v>
      </c>
      <c r="AC159" s="182" t="s">
        <v>2611</v>
      </c>
    </row>
    <row r="160" spans="1:29" s="182" customFormat="1" x14ac:dyDescent="0.25">
      <c r="A160" s="655">
        <v>0</v>
      </c>
      <c r="B160" s="655">
        <v>0</v>
      </c>
      <c r="C160" s="655">
        <v>0</v>
      </c>
      <c r="D160" s="655"/>
      <c r="E160" s="902">
        <v>0</v>
      </c>
      <c r="F160" s="902">
        <v>0</v>
      </c>
      <c r="G160" s="1038"/>
      <c r="H160" s="1036"/>
      <c r="I160" s="1037" t="s">
        <v>2611</v>
      </c>
      <c r="J160" s="1037"/>
      <c r="K160" s="1037"/>
      <c r="L160" s="1037"/>
      <c r="M160" s="1037" t="s">
        <v>2611</v>
      </c>
      <c r="N160" s="1037" t="s">
        <v>2611</v>
      </c>
      <c r="O160" s="1037"/>
      <c r="P160" s="1037"/>
      <c r="Q160" s="1037"/>
      <c r="R160" s="1037"/>
      <c r="S160" s="1037"/>
      <c r="T160" s="1037" t="s">
        <v>2611</v>
      </c>
      <c r="U160" s="1037" t="s">
        <v>2611</v>
      </c>
      <c r="V160" s="1037" t="s">
        <v>2611</v>
      </c>
      <c r="W160" s="1037"/>
      <c r="X160" s="1037" t="s">
        <v>2611</v>
      </c>
      <c r="Y160" s="1037"/>
      <c r="Z160" s="656" t="s">
        <v>2136</v>
      </c>
      <c r="AA160" s="182" t="s">
        <v>2611</v>
      </c>
      <c r="AB160" s="182">
        <v>1</v>
      </c>
      <c r="AC160" s="182" t="s">
        <v>2611</v>
      </c>
    </row>
    <row r="161" spans="1:29" s="182" customFormat="1" x14ac:dyDescent="0.25">
      <c r="A161" s="655">
        <v>0</v>
      </c>
      <c r="B161" s="655">
        <v>0</v>
      </c>
      <c r="C161" s="655">
        <v>0</v>
      </c>
      <c r="D161" s="655"/>
      <c r="E161" s="902">
        <v>0</v>
      </c>
      <c r="F161" s="902">
        <v>0</v>
      </c>
      <c r="G161" s="1038"/>
      <c r="H161" s="1036"/>
      <c r="I161" s="1037" t="s">
        <v>2611</v>
      </c>
      <c r="J161" s="1037"/>
      <c r="K161" s="1037"/>
      <c r="L161" s="1037"/>
      <c r="M161" s="1037" t="s">
        <v>2611</v>
      </c>
      <c r="N161" s="1037" t="s">
        <v>2611</v>
      </c>
      <c r="O161" s="1037"/>
      <c r="P161" s="1037"/>
      <c r="Q161" s="1037"/>
      <c r="R161" s="1037"/>
      <c r="S161" s="1037"/>
      <c r="T161" s="1037" t="s">
        <v>2611</v>
      </c>
      <c r="U161" s="1037" t="s">
        <v>2611</v>
      </c>
      <c r="V161" s="1037" t="s">
        <v>2611</v>
      </c>
      <c r="W161" s="1037"/>
      <c r="X161" s="1037" t="s">
        <v>2611</v>
      </c>
      <c r="Y161" s="1037"/>
      <c r="Z161" s="656" t="s">
        <v>2136</v>
      </c>
      <c r="AA161" s="182" t="s">
        <v>2611</v>
      </c>
      <c r="AB161" s="182">
        <v>1</v>
      </c>
      <c r="AC161" s="182" t="s">
        <v>2611</v>
      </c>
    </row>
    <row r="162" spans="1:29" s="182" customFormat="1" x14ac:dyDescent="0.25">
      <c r="A162" s="655">
        <v>0</v>
      </c>
      <c r="B162" s="655">
        <v>0</v>
      </c>
      <c r="C162" s="655">
        <v>0</v>
      </c>
      <c r="D162" s="655"/>
      <c r="E162" s="902">
        <v>0</v>
      </c>
      <c r="F162" s="902">
        <v>0</v>
      </c>
      <c r="G162" s="1038"/>
      <c r="H162" s="1036"/>
      <c r="I162" s="1037" t="s">
        <v>2611</v>
      </c>
      <c r="J162" s="1037"/>
      <c r="K162" s="1037"/>
      <c r="L162" s="1037"/>
      <c r="M162" s="1037" t="s">
        <v>2611</v>
      </c>
      <c r="N162" s="1037" t="s">
        <v>2611</v>
      </c>
      <c r="O162" s="1037"/>
      <c r="P162" s="1037"/>
      <c r="Q162" s="1037"/>
      <c r="R162" s="1037"/>
      <c r="S162" s="1037"/>
      <c r="T162" s="1037" t="s">
        <v>2611</v>
      </c>
      <c r="U162" s="1037" t="s">
        <v>2611</v>
      </c>
      <c r="V162" s="1037" t="s">
        <v>2611</v>
      </c>
      <c r="W162" s="1037"/>
      <c r="X162" s="1037" t="s">
        <v>2611</v>
      </c>
      <c r="Y162" s="1037"/>
      <c r="Z162" s="656" t="s">
        <v>2136</v>
      </c>
      <c r="AA162" s="182" t="s">
        <v>2611</v>
      </c>
      <c r="AB162" s="182">
        <v>1</v>
      </c>
      <c r="AC162" s="182" t="s">
        <v>2611</v>
      </c>
    </row>
    <row r="163" spans="1:29" s="182" customFormat="1" x14ac:dyDescent="0.25">
      <c r="A163" s="655">
        <v>0</v>
      </c>
      <c r="B163" s="655">
        <v>0</v>
      </c>
      <c r="C163" s="655">
        <v>0</v>
      </c>
      <c r="D163" s="655"/>
      <c r="E163" s="902">
        <v>0</v>
      </c>
      <c r="F163" s="902">
        <v>0</v>
      </c>
      <c r="G163" s="1038"/>
      <c r="H163" s="1036"/>
      <c r="I163" s="1037" t="s">
        <v>2611</v>
      </c>
      <c r="J163" s="1037"/>
      <c r="K163" s="1037"/>
      <c r="L163" s="1037"/>
      <c r="M163" s="1037" t="s">
        <v>2611</v>
      </c>
      <c r="N163" s="1037" t="s">
        <v>2611</v>
      </c>
      <c r="O163" s="1037"/>
      <c r="P163" s="1037"/>
      <c r="Q163" s="1037"/>
      <c r="R163" s="1037"/>
      <c r="S163" s="1037"/>
      <c r="T163" s="1037" t="s">
        <v>2611</v>
      </c>
      <c r="U163" s="1037" t="s">
        <v>2611</v>
      </c>
      <c r="V163" s="1037" t="s">
        <v>2611</v>
      </c>
      <c r="W163" s="1037"/>
      <c r="X163" s="1037" t="s">
        <v>2611</v>
      </c>
      <c r="Y163" s="1037"/>
      <c r="Z163" s="656" t="s">
        <v>2136</v>
      </c>
      <c r="AA163" s="182" t="s">
        <v>2611</v>
      </c>
      <c r="AB163" s="182">
        <v>1</v>
      </c>
      <c r="AC163" s="182" t="s">
        <v>2611</v>
      </c>
    </row>
    <row r="164" spans="1:29" s="182" customFormat="1" x14ac:dyDescent="0.25">
      <c r="A164" s="655">
        <v>0</v>
      </c>
      <c r="B164" s="655">
        <v>0</v>
      </c>
      <c r="C164" s="655">
        <v>0</v>
      </c>
      <c r="D164" s="655"/>
      <c r="E164" s="902">
        <v>0</v>
      </c>
      <c r="F164" s="902">
        <v>0</v>
      </c>
      <c r="G164" s="1038"/>
      <c r="H164" s="1036"/>
      <c r="I164" s="1037" t="s">
        <v>2611</v>
      </c>
      <c r="J164" s="1037"/>
      <c r="K164" s="1037"/>
      <c r="L164" s="1037"/>
      <c r="M164" s="1037" t="s">
        <v>2611</v>
      </c>
      <c r="N164" s="1037" t="s">
        <v>2611</v>
      </c>
      <c r="O164" s="1037"/>
      <c r="P164" s="1037"/>
      <c r="Q164" s="1037"/>
      <c r="R164" s="1037"/>
      <c r="S164" s="1037"/>
      <c r="T164" s="1037" t="s">
        <v>2611</v>
      </c>
      <c r="U164" s="1037" t="s">
        <v>2611</v>
      </c>
      <c r="V164" s="1037" t="s">
        <v>2611</v>
      </c>
      <c r="W164" s="1037"/>
      <c r="X164" s="1037" t="s">
        <v>2611</v>
      </c>
      <c r="Y164" s="1037"/>
      <c r="Z164" s="656" t="s">
        <v>2136</v>
      </c>
      <c r="AA164" s="182" t="s">
        <v>2611</v>
      </c>
      <c r="AB164" s="182">
        <v>1</v>
      </c>
      <c r="AC164" s="182" t="s">
        <v>2611</v>
      </c>
    </row>
    <row r="165" spans="1:29" s="182" customFormat="1" x14ac:dyDescent="0.25">
      <c r="A165" s="655">
        <v>0</v>
      </c>
      <c r="B165" s="655">
        <v>0</v>
      </c>
      <c r="C165" s="655">
        <v>0</v>
      </c>
      <c r="D165" s="655"/>
      <c r="E165" s="902">
        <v>0</v>
      </c>
      <c r="F165" s="902">
        <v>0</v>
      </c>
      <c r="G165" s="1038"/>
      <c r="H165" s="1036"/>
      <c r="I165" s="1037" t="s">
        <v>2611</v>
      </c>
      <c r="J165" s="1037"/>
      <c r="K165" s="1037"/>
      <c r="L165" s="1037"/>
      <c r="M165" s="1037" t="s">
        <v>2611</v>
      </c>
      <c r="N165" s="1037" t="s">
        <v>2611</v>
      </c>
      <c r="O165" s="1037"/>
      <c r="P165" s="1037"/>
      <c r="Q165" s="1037"/>
      <c r="R165" s="1037"/>
      <c r="S165" s="1037"/>
      <c r="T165" s="1037" t="s">
        <v>2611</v>
      </c>
      <c r="U165" s="1037" t="s">
        <v>2611</v>
      </c>
      <c r="V165" s="1037" t="s">
        <v>2611</v>
      </c>
      <c r="W165" s="1037"/>
      <c r="X165" s="1037" t="s">
        <v>2611</v>
      </c>
      <c r="Y165" s="1037"/>
      <c r="Z165" s="656" t="s">
        <v>2136</v>
      </c>
      <c r="AA165" s="182" t="s">
        <v>2611</v>
      </c>
      <c r="AB165" s="182">
        <v>1</v>
      </c>
      <c r="AC165" s="182" t="s">
        <v>2611</v>
      </c>
    </row>
    <row r="166" spans="1:29" s="182" customFormat="1" x14ac:dyDescent="0.25">
      <c r="A166" s="655">
        <v>0</v>
      </c>
      <c r="B166" s="655">
        <v>0</v>
      </c>
      <c r="C166" s="655">
        <v>0</v>
      </c>
      <c r="D166" s="655"/>
      <c r="E166" s="902">
        <v>0</v>
      </c>
      <c r="F166" s="902">
        <v>0</v>
      </c>
      <c r="G166" s="1038"/>
      <c r="H166" s="1036"/>
      <c r="I166" s="1037" t="s">
        <v>2611</v>
      </c>
      <c r="J166" s="1037"/>
      <c r="K166" s="1037"/>
      <c r="L166" s="1037"/>
      <c r="M166" s="1037" t="s">
        <v>2611</v>
      </c>
      <c r="N166" s="1037" t="s">
        <v>2611</v>
      </c>
      <c r="O166" s="1037"/>
      <c r="P166" s="1037"/>
      <c r="Q166" s="1037"/>
      <c r="R166" s="1037"/>
      <c r="S166" s="1037"/>
      <c r="T166" s="1037" t="s">
        <v>2611</v>
      </c>
      <c r="U166" s="1037" t="s">
        <v>2611</v>
      </c>
      <c r="V166" s="1037" t="s">
        <v>2611</v>
      </c>
      <c r="W166" s="1037"/>
      <c r="X166" s="1037" t="s">
        <v>2611</v>
      </c>
      <c r="Y166" s="1037"/>
      <c r="Z166" s="656" t="s">
        <v>2136</v>
      </c>
      <c r="AA166" s="182" t="s">
        <v>2611</v>
      </c>
      <c r="AB166" s="182">
        <v>1</v>
      </c>
      <c r="AC166" s="182" t="s">
        <v>2611</v>
      </c>
    </row>
    <row r="167" spans="1:29" s="182" customFormat="1" x14ac:dyDescent="0.25">
      <c r="A167" s="655">
        <v>0</v>
      </c>
      <c r="B167" s="655">
        <v>0</v>
      </c>
      <c r="C167" s="655">
        <v>0</v>
      </c>
      <c r="D167" s="655"/>
      <c r="E167" s="902">
        <v>0</v>
      </c>
      <c r="F167" s="902">
        <v>0</v>
      </c>
      <c r="G167" s="1038"/>
      <c r="H167" s="1036"/>
      <c r="I167" s="1037" t="s">
        <v>2611</v>
      </c>
      <c r="J167" s="1037"/>
      <c r="K167" s="1037"/>
      <c r="L167" s="1037"/>
      <c r="M167" s="1037" t="s">
        <v>2611</v>
      </c>
      <c r="N167" s="1037" t="s">
        <v>2611</v>
      </c>
      <c r="O167" s="1037"/>
      <c r="P167" s="1037"/>
      <c r="Q167" s="1037"/>
      <c r="R167" s="1037"/>
      <c r="S167" s="1037"/>
      <c r="T167" s="1037" t="s">
        <v>2611</v>
      </c>
      <c r="U167" s="1037" t="s">
        <v>2611</v>
      </c>
      <c r="V167" s="1037" t="s">
        <v>2611</v>
      </c>
      <c r="W167" s="1037"/>
      <c r="X167" s="1037" t="s">
        <v>2611</v>
      </c>
      <c r="Y167" s="1037"/>
      <c r="Z167" s="656" t="s">
        <v>2136</v>
      </c>
      <c r="AA167" s="182" t="s">
        <v>2611</v>
      </c>
      <c r="AB167" s="182">
        <v>1</v>
      </c>
      <c r="AC167" s="182" t="s">
        <v>2611</v>
      </c>
    </row>
    <row r="168" spans="1:29" s="182" customFormat="1" x14ac:dyDescent="0.25">
      <c r="A168" s="655">
        <v>0</v>
      </c>
      <c r="B168" s="655">
        <v>0</v>
      </c>
      <c r="C168" s="655">
        <v>0</v>
      </c>
      <c r="D168" s="655"/>
      <c r="E168" s="902">
        <v>0</v>
      </c>
      <c r="F168" s="902">
        <v>0</v>
      </c>
      <c r="G168" s="1038"/>
      <c r="H168" s="1036"/>
      <c r="I168" s="1037" t="s">
        <v>2611</v>
      </c>
      <c r="J168" s="1037"/>
      <c r="K168" s="1037"/>
      <c r="L168" s="1037"/>
      <c r="M168" s="1037" t="s">
        <v>2611</v>
      </c>
      <c r="N168" s="1037" t="s">
        <v>2611</v>
      </c>
      <c r="O168" s="1037"/>
      <c r="P168" s="1037"/>
      <c r="Q168" s="1037"/>
      <c r="R168" s="1037"/>
      <c r="S168" s="1037"/>
      <c r="T168" s="1037" t="s">
        <v>2611</v>
      </c>
      <c r="U168" s="1037" t="s">
        <v>2611</v>
      </c>
      <c r="V168" s="1037" t="s">
        <v>2611</v>
      </c>
      <c r="W168" s="1037"/>
      <c r="X168" s="1037" t="s">
        <v>2611</v>
      </c>
      <c r="Y168" s="1037"/>
      <c r="Z168" s="656" t="s">
        <v>2136</v>
      </c>
      <c r="AA168" s="182" t="s">
        <v>2611</v>
      </c>
      <c r="AB168" s="182">
        <v>1</v>
      </c>
      <c r="AC168" s="182" t="s">
        <v>2611</v>
      </c>
    </row>
    <row r="169" spans="1:29" s="182" customFormat="1" x14ac:dyDescent="0.25">
      <c r="A169" s="655">
        <v>0</v>
      </c>
      <c r="B169" s="655">
        <v>0</v>
      </c>
      <c r="C169" s="655">
        <v>0</v>
      </c>
      <c r="D169" s="655"/>
      <c r="E169" s="902">
        <v>0</v>
      </c>
      <c r="F169" s="902">
        <v>0</v>
      </c>
      <c r="G169" s="1038"/>
      <c r="H169" s="1036"/>
      <c r="I169" s="1037" t="s">
        <v>2611</v>
      </c>
      <c r="J169" s="1037"/>
      <c r="K169" s="1037"/>
      <c r="L169" s="1037"/>
      <c r="M169" s="1037" t="s">
        <v>2611</v>
      </c>
      <c r="N169" s="1037" t="s">
        <v>2611</v>
      </c>
      <c r="O169" s="1037"/>
      <c r="P169" s="1037"/>
      <c r="Q169" s="1037"/>
      <c r="R169" s="1037"/>
      <c r="S169" s="1037"/>
      <c r="T169" s="1037" t="s">
        <v>2611</v>
      </c>
      <c r="U169" s="1037" t="s">
        <v>2611</v>
      </c>
      <c r="V169" s="1037" t="s">
        <v>2611</v>
      </c>
      <c r="W169" s="1037"/>
      <c r="X169" s="1037" t="s">
        <v>2611</v>
      </c>
      <c r="Y169" s="1037"/>
      <c r="Z169" s="656" t="s">
        <v>2136</v>
      </c>
      <c r="AA169" s="182" t="s">
        <v>2611</v>
      </c>
      <c r="AB169" s="182">
        <v>1</v>
      </c>
      <c r="AC169" s="182" t="s">
        <v>2611</v>
      </c>
    </row>
    <row r="170" spans="1:29" s="182" customFormat="1" x14ac:dyDescent="0.25">
      <c r="A170" s="655">
        <v>0</v>
      </c>
      <c r="B170" s="655">
        <v>0</v>
      </c>
      <c r="C170" s="655">
        <v>0</v>
      </c>
      <c r="D170" s="655"/>
      <c r="E170" s="902">
        <v>0</v>
      </c>
      <c r="F170" s="902">
        <v>0</v>
      </c>
      <c r="G170" s="1038"/>
      <c r="H170" s="1036"/>
      <c r="I170" s="1037" t="s">
        <v>2611</v>
      </c>
      <c r="J170" s="1037"/>
      <c r="K170" s="1037"/>
      <c r="L170" s="1037"/>
      <c r="M170" s="1037" t="s">
        <v>2611</v>
      </c>
      <c r="N170" s="1037" t="s">
        <v>2611</v>
      </c>
      <c r="O170" s="1037"/>
      <c r="P170" s="1037"/>
      <c r="Q170" s="1037"/>
      <c r="R170" s="1037"/>
      <c r="S170" s="1037"/>
      <c r="T170" s="1037" t="s">
        <v>2611</v>
      </c>
      <c r="U170" s="1037" t="s">
        <v>2611</v>
      </c>
      <c r="V170" s="1037" t="s">
        <v>2611</v>
      </c>
      <c r="W170" s="1037"/>
      <c r="X170" s="1037" t="s">
        <v>2611</v>
      </c>
      <c r="Y170" s="1037"/>
      <c r="Z170" s="656" t="s">
        <v>2136</v>
      </c>
      <c r="AA170" s="182" t="s">
        <v>2611</v>
      </c>
      <c r="AB170" s="182">
        <v>1</v>
      </c>
      <c r="AC170" s="182" t="s">
        <v>2611</v>
      </c>
    </row>
    <row r="171" spans="1:29" s="182" customFormat="1" x14ac:dyDescent="0.25">
      <c r="A171" s="655">
        <v>0</v>
      </c>
      <c r="B171" s="655">
        <v>0</v>
      </c>
      <c r="C171" s="655">
        <v>0</v>
      </c>
      <c r="D171" s="655"/>
      <c r="E171" s="902">
        <v>0</v>
      </c>
      <c r="F171" s="902">
        <v>0</v>
      </c>
      <c r="G171" s="1038"/>
      <c r="H171" s="1036"/>
      <c r="I171" s="1037" t="s">
        <v>2611</v>
      </c>
      <c r="J171" s="1037"/>
      <c r="K171" s="1037"/>
      <c r="L171" s="1037"/>
      <c r="M171" s="1037" t="s">
        <v>2611</v>
      </c>
      <c r="N171" s="1037" t="s">
        <v>2611</v>
      </c>
      <c r="O171" s="1037"/>
      <c r="P171" s="1037"/>
      <c r="Q171" s="1037"/>
      <c r="R171" s="1037"/>
      <c r="S171" s="1037"/>
      <c r="T171" s="1037" t="s">
        <v>2611</v>
      </c>
      <c r="U171" s="1037" t="s">
        <v>2611</v>
      </c>
      <c r="V171" s="1037" t="s">
        <v>2611</v>
      </c>
      <c r="W171" s="1037"/>
      <c r="X171" s="1037" t="s">
        <v>2611</v>
      </c>
      <c r="Y171" s="1037"/>
      <c r="Z171" s="656" t="s">
        <v>2136</v>
      </c>
      <c r="AA171" s="182" t="s">
        <v>2611</v>
      </c>
      <c r="AB171" s="182">
        <v>1</v>
      </c>
      <c r="AC171" s="182" t="s">
        <v>2611</v>
      </c>
    </row>
    <row r="172" spans="1:29" s="182" customFormat="1" x14ac:dyDescent="0.25">
      <c r="A172" s="655">
        <v>0</v>
      </c>
      <c r="B172" s="655">
        <v>0</v>
      </c>
      <c r="C172" s="655">
        <v>0</v>
      </c>
      <c r="D172" s="655"/>
      <c r="E172" s="902">
        <v>0</v>
      </c>
      <c r="F172" s="902">
        <v>0</v>
      </c>
      <c r="G172" s="1038"/>
      <c r="H172" s="1036"/>
      <c r="I172" s="1037" t="s">
        <v>2611</v>
      </c>
      <c r="J172" s="1037"/>
      <c r="K172" s="1037"/>
      <c r="L172" s="1037"/>
      <c r="M172" s="1037" t="s">
        <v>2611</v>
      </c>
      <c r="N172" s="1037" t="s">
        <v>2611</v>
      </c>
      <c r="O172" s="1037"/>
      <c r="P172" s="1037"/>
      <c r="Q172" s="1037"/>
      <c r="R172" s="1037"/>
      <c r="S172" s="1037"/>
      <c r="T172" s="1037" t="s">
        <v>2611</v>
      </c>
      <c r="U172" s="1037" t="s">
        <v>2611</v>
      </c>
      <c r="V172" s="1037" t="s">
        <v>2611</v>
      </c>
      <c r="W172" s="1037"/>
      <c r="X172" s="1037" t="s">
        <v>2611</v>
      </c>
      <c r="Y172" s="1037"/>
      <c r="Z172" s="656" t="s">
        <v>2136</v>
      </c>
      <c r="AA172" s="182" t="s">
        <v>2611</v>
      </c>
      <c r="AB172" s="182">
        <v>1</v>
      </c>
      <c r="AC172" s="182" t="s">
        <v>2611</v>
      </c>
    </row>
    <row r="173" spans="1:29" s="182" customFormat="1" x14ac:dyDescent="0.25">
      <c r="A173" s="655">
        <v>0</v>
      </c>
      <c r="B173" s="655">
        <v>0</v>
      </c>
      <c r="C173" s="655">
        <v>0</v>
      </c>
      <c r="D173" s="655"/>
      <c r="E173" s="902">
        <v>0</v>
      </c>
      <c r="F173" s="902">
        <v>0</v>
      </c>
      <c r="G173" s="1038"/>
      <c r="H173" s="1036"/>
      <c r="I173" s="1037" t="s">
        <v>2611</v>
      </c>
      <c r="J173" s="1037"/>
      <c r="K173" s="1037"/>
      <c r="L173" s="1037"/>
      <c r="M173" s="1037" t="s">
        <v>2611</v>
      </c>
      <c r="N173" s="1037" t="s">
        <v>2611</v>
      </c>
      <c r="O173" s="1037"/>
      <c r="P173" s="1037"/>
      <c r="Q173" s="1037"/>
      <c r="R173" s="1037"/>
      <c r="S173" s="1037"/>
      <c r="T173" s="1037" t="s">
        <v>2611</v>
      </c>
      <c r="U173" s="1037" t="s">
        <v>2611</v>
      </c>
      <c r="V173" s="1037" t="s">
        <v>2611</v>
      </c>
      <c r="W173" s="1037"/>
      <c r="X173" s="1037" t="s">
        <v>2611</v>
      </c>
      <c r="Y173" s="1037"/>
      <c r="Z173" s="656" t="s">
        <v>2136</v>
      </c>
      <c r="AA173" s="182" t="s">
        <v>2611</v>
      </c>
      <c r="AB173" s="182">
        <v>1</v>
      </c>
      <c r="AC173" s="182" t="s">
        <v>2611</v>
      </c>
    </row>
    <row r="174" spans="1:29" s="182" customFormat="1" x14ac:dyDescent="0.25">
      <c r="A174" s="655">
        <v>0</v>
      </c>
      <c r="B174" s="655">
        <v>0</v>
      </c>
      <c r="C174" s="655">
        <v>0</v>
      </c>
      <c r="D174" s="655"/>
      <c r="E174" s="902">
        <v>0</v>
      </c>
      <c r="F174" s="902">
        <v>0</v>
      </c>
      <c r="G174" s="1038"/>
      <c r="H174" s="1036"/>
      <c r="I174" s="1037" t="s">
        <v>2611</v>
      </c>
      <c r="J174" s="1037"/>
      <c r="K174" s="1037"/>
      <c r="L174" s="1037"/>
      <c r="M174" s="1037" t="s">
        <v>2611</v>
      </c>
      <c r="N174" s="1037" t="s">
        <v>2611</v>
      </c>
      <c r="O174" s="1037"/>
      <c r="P174" s="1037"/>
      <c r="Q174" s="1037"/>
      <c r="R174" s="1037"/>
      <c r="S174" s="1037"/>
      <c r="T174" s="1037" t="s">
        <v>2611</v>
      </c>
      <c r="U174" s="1037" t="s">
        <v>2611</v>
      </c>
      <c r="V174" s="1037" t="s">
        <v>2611</v>
      </c>
      <c r="W174" s="1037"/>
      <c r="X174" s="1037" t="s">
        <v>2611</v>
      </c>
      <c r="Y174" s="1037"/>
      <c r="Z174" s="656" t="s">
        <v>2136</v>
      </c>
      <c r="AA174" s="182" t="s">
        <v>2611</v>
      </c>
      <c r="AB174" s="182">
        <v>1</v>
      </c>
      <c r="AC174" s="182" t="s">
        <v>2611</v>
      </c>
    </row>
    <row r="175" spans="1:29" s="182" customFormat="1" x14ac:dyDescent="0.25">
      <c r="A175" s="655">
        <v>0</v>
      </c>
      <c r="B175" s="655">
        <v>0</v>
      </c>
      <c r="C175" s="655">
        <v>0</v>
      </c>
      <c r="D175" s="655"/>
      <c r="E175" s="902">
        <v>0</v>
      </c>
      <c r="F175" s="902">
        <v>0</v>
      </c>
      <c r="G175" s="1038"/>
      <c r="H175" s="1036"/>
      <c r="I175" s="1037" t="s">
        <v>2611</v>
      </c>
      <c r="J175" s="1037"/>
      <c r="K175" s="1037"/>
      <c r="L175" s="1037"/>
      <c r="M175" s="1037" t="s">
        <v>2611</v>
      </c>
      <c r="N175" s="1037" t="s">
        <v>2611</v>
      </c>
      <c r="O175" s="1037"/>
      <c r="P175" s="1037"/>
      <c r="Q175" s="1037"/>
      <c r="R175" s="1037"/>
      <c r="S175" s="1037"/>
      <c r="T175" s="1037" t="s">
        <v>2611</v>
      </c>
      <c r="U175" s="1037" t="s">
        <v>2611</v>
      </c>
      <c r="V175" s="1037" t="s">
        <v>2611</v>
      </c>
      <c r="W175" s="1037"/>
      <c r="X175" s="1037" t="s">
        <v>2611</v>
      </c>
      <c r="Y175" s="1037"/>
      <c r="Z175" s="656" t="s">
        <v>2136</v>
      </c>
      <c r="AA175" s="182" t="s">
        <v>2611</v>
      </c>
      <c r="AB175" s="182">
        <v>1</v>
      </c>
      <c r="AC175" s="182" t="s">
        <v>2611</v>
      </c>
    </row>
    <row r="176" spans="1:29" s="182" customFormat="1" x14ac:dyDescent="0.25">
      <c r="A176" s="655">
        <v>0</v>
      </c>
      <c r="B176" s="655">
        <v>0</v>
      </c>
      <c r="C176" s="655">
        <v>0</v>
      </c>
      <c r="D176" s="655"/>
      <c r="E176" s="902">
        <v>0</v>
      </c>
      <c r="F176" s="902">
        <v>0</v>
      </c>
      <c r="G176" s="1038"/>
      <c r="H176" s="1036"/>
      <c r="I176" s="1037" t="s">
        <v>2611</v>
      </c>
      <c r="J176" s="1037"/>
      <c r="K176" s="1037"/>
      <c r="L176" s="1037"/>
      <c r="M176" s="1037" t="s">
        <v>2611</v>
      </c>
      <c r="N176" s="1037" t="s">
        <v>2611</v>
      </c>
      <c r="O176" s="1037"/>
      <c r="P176" s="1037"/>
      <c r="Q176" s="1037"/>
      <c r="R176" s="1037"/>
      <c r="S176" s="1037"/>
      <c r="T176" s="1037" t="s">
        <v>2611</v>
      </c>
      <c r="U176" s="1037" t="s">
        <v>2611</v>
      </c>
      <c r="V176" s="1037" t="s">
        <v>2611</v>
      </c>
      <c r="W176" s="1037"/>
      <c r="X176" s="1037" t="s">
        <v>2611</v>
      </c>
      <c r="Y176" s="1037"/>
      <c r="Z176" s="656" t="s">
        <v>2136</v>
      </c>
      <c r="AA176" s="182" t="s">
        <v>2611</v>
      </c>
      <c r="AB176" s="182">
        <v>1</v>
      </c>
      <c r="AC176" s="182" t="s">
        <v>2611</v>
      </c>
    </row>
    <row r="177" spans="1:29" s="182" customFormat="1" x14ac:dyDescent="0.25">
      <c r="A177" s="655">
        <v>0</v>
      </c>
      <c r="B177" s="655">
        <v>0</v>
      </c>
      <c r="C177" s="655">
        <v>0</v>
      </c>
      <c r="D177" s="655"/>
      <c r="E177" s="902">
        <v>0</v>
      </c>
      <c r="F177" s="902">
        <v>0</v>
      </c>
      <c r="G177" s="1038"/>
      <c r="H177" s="1036"/>
      <c r="I177" s="1037" t="s">
        <v>2611</v>
      </c>
      <c r="J177" s="1037"/>
      <c r="K177" s="1037"/>
      <c r="L177" s="1037"/>
      <c r="M177" s="1037" t="s">
        <v>2611</v>
      </c>
      <c r="N177" s="1037" t="s">
        <v>2611</v>
      </c>
      <c r="O177" s="1037"/>
      <c r="P177" s="1037"/>
      <c r="Q177" s="1037"/>
      <c r="R177" s="1037"/>
      <c r="S177" s="1037"/>
      <c r="T177" s="1037" t="s">
        <v>2611</v>
      </c>
      <c r="U177" s="1037" t="s">
        <v>2611</v>
      </c>
      <c r="V177" s="1037" t="s">
        <v>2611</v>
      </c>
      <c r="W177" s="1037"/>
      <c r="X177" s="1037" t="s">
        <v>2611</v>
      </c>
      <c r="Y177" s="1037"/>
      <c r="Z177" s="656" t="s">
        <v>2136</v>
      </c>
      <c r="AA177" s="182" t="s">
        <v>2611</v>
      </c>
      <c r="AB177" s="182">
        <v>1</v>
      </c>
      <c r="AC177" s="182" t="s">
        <v>2611</v>
      </c>
    </row>
    <row r="178" spans="1:29" s="182" customFormat="1" x14ac:dyDescent="0.25">
      <c r="A178" s="655">
        <v>0</v>
      </c>
      <c r="B178" s="655">
        <v>0</v>
      </c>
      <c r="C178" s="655">
        <v>0</v>
      </c>
      <c r="D178" s="655"/>
      <c r="E178" s="902">
        <v>0</v>
      </c>
      <c r="F178" s="902">
        <v>0</v>
      </c>
      <c r="G178" s="1038"/>
      <c r="H178" s="1036"/>
      <c r="I178" s="1037" t="s">
        <v>2611</v>
      </c>
      <c r="J178" s="1037"/>
      <c r="K178" s="1037"/>
      <c r="L178" s="1037"/>
      <c r="M178" s="1037" t="s">
        <v>2611</v>
      </c>
      <c r="N178" s="1037" t="s">
        <v>2611</v>
      </c>
      <c r="O178" s="1037"/>
      <c r="P178" s="1037"/>
      <c r="Q178" s="1037"/>
      <c r="R178" s="1037"/>
      <c r="S178" s="1037"/>
      <c r="T178" s="1037" t="s">
        <v>2611</v>
      </c>
      <c r="U178" s="1037" t="s">
        <v>2611</v>
      </c>
      <c r="V178" s="1037" t="s">
        <v>2611</v>
      </c>
      <c r="W178" s="1037"/>
      <c r="X178" s="1037" t="s">
        <v>2611</v>
      </c>
      <c r="Y178" s="1037"/>
      <c r="Z178" s="656" t="s">
        <v>2136</v>
      </c>
      <c r="AA178" s="182" t="s">
        <v>2611</v>
      </c>
      <c r="AB178" s="182">
        <v>1</v>
      </c>
      <c r="AC178" s="182" t="s">
        <v>2611</v>
      </c>
    </row>
    <row r="179" spans="1:29" s="182" customFormat="1" x14ac:dyDescent="0.25">
      <c r="A179" s="655">
        <v>0</v>
      </c>
      <c r="B179" s="655">
        <v>0</v>
      </c>
      <c r="C179" s="655">
        <v>0</v>
      </c>
      <c r="D179" s="655"/>
      <c r="E179" s="902">
        <v>0</v>
      </c>
      <c r="F179" s="902">
        <v>0</v>
      </c>
      <c r="G179" s="1038"/>
      <c r="H179" s="1036"/>
      <c r="I179" s="1037" t="s">
        <v>2611</v>
      </c>
      <c r="J179" s="1037"/>
      <c r="K179" s="1037"/>
      <c r="L179" s="1037"/>
      <c r="M179" s="1037" t="s">
        <v>2611</v>
      </c>
      <c r="N179" s="1037" t="s">
        <v>2611</v>
      </c>
      <c r="O179" s="1037"/>
      <c r="P179" s="1037"/>
      <c r="Q179" s="1037"/>
      <c r="R179" s="1037"/>
      <c r="S179" s="1037"/>
      <c r="T179" s="1037" t="s">
        <v>2611</v>
      </c>
      <c r="U179" s="1037" t="s">
        <v>2611</v>
      </c>
      <c r="V179" s="1037" t="s">
        <v>2611</v>
      </c>
      <c r="W179" s="1037"/>
      <c r="X179" s="1037" t="s">
        <v>2611</v>
      </c>
      <c r="Y179" s="1037"/>
      <c r="Z179" s="656" t="s">
        <v>2136</v>
      </c>
      <c r="AA179" s="182" t="s">
        <v>2611</v>
      </c>
      <c r="AB179" s="182">
        <v>1</v>
      </c>
      <c r="AC179" s="182" t="s">
        <v>2611</v>
      </c>
    </row>
    <row r="180" spans="1:29" s="182" customFormat="1" x14ac:dyDescent="0.25">
      <c r="A180" s="655">
        <v>0</v>
      </c>
      <c r="B180" s="655">
        <v>0</v>
      </c>
      <c r="C180" s="655">
        <v>0</v>
      </c>
      <c r="D180" s="655"/>
      <c r="E180" s="902">
        <v>0</v>
      </c>
      <c r="F180" s="902">
        <v>0</v>
      </c>
      <c r="G180" s="1038"/>
      <c r="H180" s="1036"/>
      <c r="I180" s="1037" t="s">
        <v>2611</v>
      </c>
      <c r="J180" s="1037"/>
      <c r="K180" s="1037"/>
      <c r="L180" s="1037"/>
      <c r="M180" s="1037" t="s">
        <v>2611</v>
      </c>
      <c r="N180" s="1037" t="s">
        <v>2611</v>
      </c>
      <c r="O180" s="1037"/>
      <c r="P180" s="1037"/>
      <c r="Q180" s="1037"/>
      <c r="R180" s="1037"/>
      <c r="S180" s="1037"/>
      <c r="T180" s="1037" t="s">
        <v>2611</v>
      </c>
      <c r="U180" s="1037" t="s">
        <v>2611</v>
      </c>
      <c r="V180" s="1037" t="s">
        <v>2611</v>
      </c>
      <c r="W180" s="1037"/>
      <c r="X180" s="1037" t="s">
        <v>2611</v>
      </c>
      <c r="Y180" s="1037"/>
      <c r="Z180" s="656" t="s">
        <v>2136</v>
      </c>
      <c r="AA180" s="182" t="s">
        <v>2611</v>
      </c>
      <c r="AB180" s="182">
        <v>1</v>
      </c>
      <c r="AC180" s="182" t="s">
        <v>2611</v>
      </c>
    </row>
    <row r="181" spans="1:29" s="182" customFormat="1" x14ac:dyDescent="0.25">
      <c r="A181" s="655">
        <v>0</v>
      </c>
      <c r="B181" s="655">
        <v>0</v>
      </c>
      <c r="C181" s="655">
        <v>0</v>
      </c>
      <c r="D181" s="655"/>
      <c r="E181" s="902">
        <v>0</v>
      </c>
      <c r="F181" s="902">
        <v>0</v>
      </c>
      <c r="G181" s="1038"/>
      <c r="H181" s="1036"/>
      <c r="I181" s="1037" t="s">
        <v>2611</v>
      </c>
      <c r="J181" s="1037"/>
      <c r="K181" s="1037"/>
      <c r="L181" s="1037"/>
      <c r="M181" s="1037" t="s">
        <v>2611</v>
      </c>
      <c r="N181" s="1037" t="s">
        <v>2611</v>
      </c>
      <c r="O181" s="1037"/>
      <c r="P181" s="1037"/>
      <c r="Q181" s="1037"/>
      <c r="R181" s="1037"/>
      <c r="S181" s="1037"/>
      <c r="T181" s="1037" t="s">
        <v>2611</v>
      </c>
      <c r="U181" s="1037" t="s">
        <v>2611</v>
      </c>
      <c r="V181" s="1037" t="s">
        <v>2611</v>
      </c>
      <c r="W181" s="1037"/>
      <c r="X181" s="1037" t="s">
        <v>2611</v>
      </c>
      <c r="Y181" s="1037"/>
      <c r="Z181" s="656" t="s">
        <v>2136</v>
      </c>
      <c r="AA181" s="182" t="s">
        <v>2611</v>
      </c>
      <c r="AB181" s="182">
        <v>1</v>
      </c>
      <c r="AC181" s="182" t="s">
        <v>2611</v>
      </c>
    </row>
    <row r="182" spans="1:29" s="182" customFormat="1" x14ac:dyDescent="0.25">
      <c r="A182" s="655">
        <v>0</v>
      </c>
      <c r="B182" s="655">
        <v>0</v>
      </c>
      <c r="C182" s="655">
        <v>0</v>
      </c>
      <c r="D182" s="655"/>
      <c r="E182" s="902">
        <v>0</v>
      </c>
      <c r="F182" s="902">
        <v>0</v>
      </c>
      <c r="G182" s="1038"/>
      <c r="H182" s="1036"/>
      <c r="I182" s="1037" t="s">
        <v>2611</v>
      </c>
      <c r="J182" s="1037"/>
      <c r="K182" s="1037"/>
      <c r="L182" s="1037"/>
      <c r="M182" s="1037" t="s">
        <v>2611</v>
      </c>
      <c r="N182" s="1037" t="s">
        <v>2611</v>
      </c>
      <c r="O182" s="1037"/>
      <c r="P182" s="1037"/>
      <c r="Q182" s="1037"/>
      <c r="R182" s="1037"/>
      <c r="S182" s="1037"/>
      <c r="T182" s="1037" t="s">
        <v>2611</v>
      </c>
      <c r="U182" s="1037" t="s">
        <v>2611</v>
      </c>
      <c r="V182" s="1037" t="s">
        <v>2611</v>
      </c>
      <c r="W182" s="1037"/>
      <c r="X182" s="1037" t="s">
        <v>2611</v>
      </c>
      <c r="Y182" s="1037"/>
      <c r="Z182" s="656" t="s">
        <v>2136</v>
      </c>
      <c r="AA182" s="182" t="s">
        <v>2611</v>
      </c>
      <c r="AB182" s="182">
        <v>1</v>
      </c>
      <c r="AC182" s="182" t="s">
        <v>2611</v>
      </c>
    </row>
    <row r="183" spans="1:29" s="182" customFormat="1" x14ac:dyDescent="0.25">
      <c r="A183" s="655">
        <v>0</v>
      </c>
      <c r="B183" s="655">
        <v>0</v>
      </c>
      <c r="C183" s="655">
        <v>0</v>
      </c>
      <c r="D183" s="655"/>
      <c r="E183" s="902">
        <v>0</v>
      </c>
      <c r="F183" s="902">
        <v>0</v>
      </c>
      <c r="G183" s="1038"/>
      <c r="H183" s="1036"/>
      <c r="I183" s="1037" t="s">
        <v>2611</v>
      </c>
      <c r="J183" s="1037"/>
      <c r="K183" s="1037"/>
      <c r="L183" s="1037"/>
      <c r="M183" s="1037" t="s">
        <v>2611</v>
      </c>
      <c r="N183" s="1037" t="s">
        <v>2611</v>
      </c>
      <c r="O183" s="1037"/>
      <c r="P183" s="1037"/>
      <c r="Q183" s="1037"/>
      <c r="R183" s="1037"/>
      <c r="S183" s="1037"/>
      <c r="T183" s="1037" t="s">
        <v>2611</v>
      </c>
      <c r="U183" s="1037" t="s">
        <v>2611</v>
      </c>
      <c r="V183" s="1037" t="s">
        <v>2611</v>
      </c>
      <c r="W183" s="1037"/>
      <c r="X183" s="1037" t="s">
        <v>2611</v>
      </c>
      <c r="Y183" s="1037"/>
      <c r="Z183" s="656" t="s">
        <v>2136</v>
      </c>
      <c r="AA183" s="182" t="s">
        <v>2611</v>
      </c>
      <c r="AB183" s="182">
        <v>1</v>
      </c>
      <c r="AC183" s="182" t="s">
        <v>2611</v>
      </c>
    </row>
    <row r="184" spans="1:29" s="182" customFormat="1" x14ac:dyDescent="0.25">
      <c r="A184" s="655">
        <v>0</v>
      </c>
      <c r="B184" s="655">
        <v>0</v>
      </c>
      <c r="C184" s="655">
        <v>0</v>
      </c>
      <c r="D184" s="655"/>
      <c r="E184" s="902">
        <v>0</v>
      </c>
      <c r="F184" s="902">
        <v>0</v>
      </c>
      <c r="G184" s="1038"/>
      <c r="H184" s="1036"/>
      <c r="I184" s="1037" t="s">
        <v>2611</v>
      </c>
      <c r="J184" s="1037"/>
      <c r="K184" s="1037"/>
      <c r="L184" s="1037"/>
      <c r="M184" s="1037" t="s">
        <v>2611</v>
      </c>
      <c r="N184" s="1037" t="s">
        <v>2611</v>
      </c>
      <c r="O184" s="1037"/>
      <c r="P184" s="1037"/>
      <c r="Q184" s="1037"/>
      <c r="R184" s="1037"/>
      <c r="S184" s="1037"/>
      <c r="T184" s="1037" t="s">
        <v>2611</v>
      </c>
      <c r="U184" s="1037" t="s">
        <v>2611</v>
      </c>
      <c r="V184" s="1037" t="s">
        <v>2611</v>
      </c>
      <c r="W184" s="1037"/>
      <c r="X184" s="1037" t="s">
        <v>2611</v>
      </c>
      <c r="Y184" s="1037"/>
      <c r="Z184" s="656" t="s">
        <v>2136</v>
      </c>
      <c r="AA184" s="182" t="s">
        <v>2611</v>
      </c>
      <c r="AB184" s="182">
        <v>1</v>
      </c>
      <c r="AC184" s="182" t="s">
        <v>2611</v>
      </c>
    </row>
    <row r="185" spans="1:29" s="182" customFormat="1" x14ac:dyDescent="0.25">
      <c r="A185" s="655">
        <v>0</v>
      </c>
      <c r="B185" s="655">
        <v>0</v>
      </c>
      <c r="C185" s="655">
        <v>0</v>
      </c>
      <c r="D185" s="655"/>
      <c r="E185" s="902">
        <v>0</v>
      </c>
      <c r="F185" s="902">
        <v>0</v>
      </c>
      <c r="G185" s="1038"/>
      <c r="H185" s="1036"/>
      <c r="I185" s="1037" t="s">
        <v>2611</v>
      </c>
      <c r="J185" s="1037"/>
      <c r="K185" s="1037"/>
      <c r="L185" s="1037"/>
      <c r="M185" s="1037" t="s">
        <v>2611</v>
      </c>
      <c r="N185" s="1037" t="s">
        <v>2611</v>
      </c>
      <c r="O185" s="1037"/>
      <c r="P185" s="1037"/>
      <c r="Q185" s="1037"/>
      <c r="R185" s="1037"/>
      <c r="S185" s="1037"/>
      <c r="T185" s="1037" t="s">
        <v>2611</v>
      </c>
      <c r="U185" s="1037" t="s">
        <v>2611</v>
      </c>
      <c r="V185" s="1037" t="s">
        <v>2611</v>
      </c>
      <c r="W185" s="1037"/>
      <c r="X185" s="1037" t="s">
        <v>2611</v>
      </c>
      <c r="Y185" s="1037"/>
      <c r="Z185" s="656" t="s">
        <v>2136</v>
      </c>
      <c r="AA185" s="182" t="s">
        <v>2611</v>
      </c>
      <c r="AB185" s="182">
        <v>1</v>
      </c>
      <c r="AC185" s="182" t="s">
        <v>2611</v>
      </c>
    </row>
    <row r="186" spans="1:29" s="182" customFormat="1" x14ac:dyDescent="0.25">
      <c r="A186" s="655">
        <v>0</v>
      </c>
      <c r="B186" s="655">
        <v>0</v>
      </c>
      <c r="C186" s="655">
        <v>0</v>
      </c>
      <c r="D186" s="655"/>
      <c r="E186" s="902">
        <v>0</v>
      </c>
      <c r="F186" s="902">
        <v>0</v>
      </c>
      <c r="G186" s="1038"/>
      <c r="H186" s="1036"/>
      <c r="I186" s="1037" t="s">
        <v>2611</v>
      </c>
      <c r="J186" s="1037"/>
      <c r="K186" s="1037"/>
      <c r="L186" s="1037"/>
      <c r="M186" s="1037" t="s">
        <v>2611</v>
      </c>
      <c r="N186" s="1037" t="s">
        <v>2611</v>
      </c>
      <c r="O186" s="1037"/>
      <c r="P186" s="1037"/>
      <c r="Q186" s="1037"/>
      <c r="R186" s="1037"/>
      <c r="S186" s="1037"/>
      <c r="T186" s="1037" t="s">
        <v>2611</v>
      </c>
      <c r="U186" s="1037" t="s">
        <v>2611</v>
      </c>
      <c r="V186" s="1037" t="s">
        <v>2611</v>
      </c>
      <c r="W186" s="1037"/>
      <c r="X186" s="1037" t="s">
        <v>2611</v>
      </c>
      <c r="Y186" s="1037"/>
      <c r="Z186" s="656" t="s">
        <v>2136</v>
      </c>
      <c r="AA186" s="182" t="s">
        <v>2611</v>
      </c>
      <c r="AB186" s="182">
        <v>1</v>
      </c>
      <c r="AC186" s="182" t="s">
        <v>2611</v>
      </c>
    </row>
    <row r="187" spans="1:29" s="182" customFormat="1" x14ac:dyDescent="0.25">
      <c r="A187" s="655">
        <v>0</v>
      </c>
      <c r="B187" s="655">
        <v>0</v>
      </c>
      <c r="C187" s="655">
        <v>0</v>
      </c>
      <c r="D187" s="655"/>
      <c r="E187" s="902">
        <v>0</v>
      </c>
      <c r="F187" s="902">
        <v>0</v>
      </c>
      <c r="G187" s="1038"/>
      <c r="H187" s="1036"/>
      <c r="I187" s="1037" t="s">
        <v>2611</v>
      </c>
      <c r="J187" s="1037"/>
      <c r="K187" s="1037"/>
      <c r="L187" s="1037"/>
      <c r="M187" s="1037" t="s">
        <v>2611</v>
      </c>
      <c r="N187" s="1037" t="s">
        <v>2611</v>
      </c>
      <c r="O187" s="1037"/>
      <c r="P187" s="1037"/>
      <c r="Q187" s="1037"/>
      <c r="R187" s="1037"/>
      <c r="S187" s="1037"/>
      <c r="T187" s="1037" t="s">
        <v>2611</v>
      </c>
      <c r="U187" s="1037" t="s">
        <v>2611</v>
      </c>
      <c r="V187" s="1037" t="s">
        <v>2611</v>
      </c>
      <c r="W187" s="1037"/>
      <c r="X187" s="1037" t="s">
        <v>2611</v>
      </c>
      <c r="Y187" s="1037"/>
      <c r="Z187" s="656" t="s">
        <v>2136</v>
      </c>
      <c r="AA187" s="182" t="s">
        <v>2611</v>
      </c>
      <c r="AB187" s="182">
        <v>1</v>
      </c>
      <c r="AC187" s="182" t="s">
        <v>2611</v>
      </c>
    </row>
    <row r="188" spans="1:29" s="182" customFormat="1" x14ac:dyDescent="0.25">
      <c r="A188" s="655">
        <v>0</v>
      </c>
      <c r="B188" s="655">
        <v>0</v>
      </c>
      <c r="C188" s="655">
        <v>0</v>
      </c>
      <c r="D188" s="655"/>
      <c r="E188" s="902">
        <v>0</v>
      </c>
      <c r="F188" s="902">
        <v>0</v>
      </c>
      <c r="G188" s="1038"/>
      <c r="H188" s="1036"/>
      <c r="I188" s="1037" t="s">
        <v>2611</v>
      </c>
      <c r="J188" s="1037"/>
      <c r="K188" s="1037"/>
      <c r="L188" s="1037"/>
      <c r="M188" s="1037" t="s">
        <v>2611</v>
      </c>
      <c r="N188" s="1037" t="s">
        <v>2611</v>
      </c>
      <c r="O188" s="1037"/>
      <c r="P188" s="1037"/>
      <c r="Q188" s="1037"/>
      <c r="R188" s="1037"/>
      <c r="S188" s="1037"/>
      <c r="T188" s="1037" t="s">
        <v>2611</v>
      </c>
      <c r="U188" s="1037" t="s">
        <v>2611</v>
      </c>
      <c r="V188" s="1037" t="s">
        <v>2611</v>
      </c>
      <c r="W188" s="1037"/>
      <c r="X188" s="1037" t="s">
        <v>2611</v>
      </c>
      <c r="Y188" s="1037"/>
      <c r="Z188" s="656" t="s">
        <v>2136</v>
      </c>
      <c r="AA188" s="182" t="s">
        <v>2611</v>
      </c>
      <c r="AB188" s="182">
        <v>1</v>
      </c>
      <c r="AC188" s="182" t="s">
        <v>2611</v>
      </c>
    </row>
    <row r="189" spans="1:29" s="182" customFormat="1" x14ac:dyDescent="0.25">
      <c r="A189" s="655">
        <v>0</v>
      </c>
      <c r="B189" s="655">
        <v>0</v>
      </c>
      <c r="C189" s="655">
        <v>0</v>
      </c>
      <c r="D189" s="655"/>
      <c r="E189" s="902">
        <v>0</v>
      </c>
      <c r="F189" s="902">
        <v>0</v>
      </c>
      <c r="G189" s="1038"/>
      <c r="H189" s="1036"/>
      <c r="I189" s="1037" t="s">
        <v>2611</v>
      </c>
      <c r="J189" s="1037"/>
      <c r="K189" s="1037"/>
      <c r="L189" s="1037"/>
      <c r="M189" s="1037" t="s">
        <v>2611</v>
      </c>
      <c r="N189" s="1037" t="s">
        <v>2611</v>
      </c>
      <c r="O189" s="1037"/>
      <c r="P189" s="1037"/>
      <c r="Q189" s="1037"/>
      <c r="R189" s="1037"/>
      <c r="S189" s="1037"/>
      <c r="T189" s="1037" t="s">
        <v>2611</v>
      </c>
      <c r="U189" s="1037" t="s">
        <v>2611</v>
      </c>
      <c r="V189" s="1037" t="s">
        <v>2611</v>
      </c>
      <c r="W189" s="1037"/>
      <c r="X189" s="1037" t="s">
        <v>2611</v>
      </c>
      <c r="Y189" s="1037"/>
      <c r="Z189" s="656" t="s">
        <v>2136</v>
      </c>
      <c r="AA189" s="182" t="s">
        <v>2611</v>
      </c>
      <c r="AB189" s="182">
        <v>1</v>
      </c>
      <c r="AC189" s="182" t="s">
        <v>2611</v>
      </c>
    </row>
    <row r="190" spans="1:29" s="182" customFormat="1" x14ac:dyDescent="0.25">
      <c r="A190" s="655">
        <v>0</v>
      </c>
      <c r="B190" s="655">
        <v>0</v>
      </c>
      <c r="C190" s="655">
        <v>0</v>
      </c>
      <c r="D190" s="655"/>
      <c r="E190" s="902">
        <v>0</v>
      </c>
      <c r="F190" s="902">
        <v>0</v>
      </c>
      <c r="G190" s="1038"/>
      <c r="H190" s="1036"/>
      <c r="I190" s="1037" t="s">
        <v>2611</v>
      </c>
      <c r="J190" s="1037"/>
      <c r="K190" s="1037"/>
      <c r="L190" s="1037"/>
      <c r="M190" s="1037" t="s">
        <v>2611</v>
      </c>
      <c r="N190" s="1037" t="s">
        <v>2611</v>
      </c>
      <c r="O190" s="1037"/>
      <c r="P190" s="1037"/>
      <c r="Q190" s="1037"/>
      <c r="R190" s="1037"/>
      <c r="S190" s="1037"/>
      <c r="T190" s="1037" t="s">
        <v>2611</v>
      </c>
      <c r="U190" s="1037" t="s">
        <v>2611</v>
      </c>
      <c r="V190" s="1037" t="s">
        <v>2611</v>
      </c>
      <c r="W190" s="1037"/>
      <c r="X190" s="1037" t="s">
        <v>2611</v>
      </c>
      <c r="Y190" s="1037"/>
      <c r="Z190" s="656" t="s">
        <v>2136</v>
      </c>
      <c r="AA190" s="182" t="s">
        <v>2611</v>
      </c>
      <c r="AB190" s="182">
        <v>1</v>
      </c>
      <c r="AC190" s="182" t="s">
        <v>2611</v>
      </c>
    </row>
    <row r="191" spans="1:29" s="182" customFormat="1" x14ac:dyDescent="0.25">
      <c r="A191" s="655">
        <v>0</v>
      </c>
      <c r="B191" s="655">
        <v>0</v>
      </c>
      <c r="C191" s="655">
        <v>0</v>
      </c>
      <c r="D191" s="655"/>
      <c r="E191" s="902">
        <v>0</v>
      </c>
      <c r="F191" s="902">
        <v>0</v>
      </c>
      <c r="G191" s="1038"/>
      <c r="H191" s="1036"/>
      <c r="I191" s="1037" t="s">
        <v>2611</v>
      </c>
      <c r="J191" s="1037"/>
      <c r="K191" s="1037"/>
      <c r="L191" s="1037"/>
      <c r="M191" s="1037" t="s">
        <v>2611</v>
      </c>
      <c r="N191" s="1037" t="s">
        <v>2611</v>
      </c>
      <c r="O191" s="1037"/>
      <c r="P191" s="1037"/>
      <c r="Q191" s="1037"/>
      <c r="R191" s="1037"/>
      <c r="S191" s="1037"/>
      <c r="T191" s="1037" t="s">
        <v>2611</v>
      </c>
      <c r="U191" s="1037" t="s">
        <v>2611</v>
      </c>
      <c r="V191" s="1037" t="s">
        <v>2611</v>
      </c>
      <c r="W191" s="1037"/>
      <c r="X191" s="1037" t="s">
        <v>2611</v>
      </c>
      <c r="Y191" s="1037"/>
      <c r="Z191" s="656" t="s">
        <v>2136</v>
      </c>
      <c r="AA191" s="182" t="s">
        <v>2611</v>
      </c>
      <c r="AB191" s="182">
        <v>1</v>
      </c>
      <c r="AC191" s="182" t="s">
        <v>2611</v>
      </c>
    </row>
    <row r="192" spans="1:29" s="182" customFormat="1" x14ac:dyDescent="0.25">
      <c r="A192" s="655">
        <v>0</v>
      </c>
      <c r="B192" s="655">
        <v>0</v>
      </c>
      <c r="C192" s="655">
        <v>0</v>
      </c>
      <c r="D192" s="655"/>
      <c r="E192" s="902">
        <v>0</v>
      </c>
      <c r="F192" s="902">
        <v>0</v>
      </c>
      <c r="G192" s="1038"/>
      <c r="H192" s="1036"/>
      <c r="I192" s="1037" t="s">
        <v>2611</v>
      </c>
      <c r="J192" s="1037"/>
      <c r="K192" s="1037"/>
      <c r="L192" s="1037"/>
      <c r="M192" s="1037" t="s">
        <v>2611</v>
      </c>
      <c r="N192" s="1037" t="s">
        <v>2611</v>
      </c>
      <c r="O192" s="1037"/>
      <c r="P192" s="1037"/>
      <c r="Q192" s="1037"/>
      <c r="R192" s="1037"/>
      <c r="S192" s="1037"/>
      <c r="T192" s="1037" t="s">
        <v>2611</v>
      </c>
      <c r="U192" s="1037" t="s">
        <v>2611</v>
      </c>
      <c r="V192" s="1037" t="s">
        <v>2611</v>
      </c>
      <c r="W192" s="1037"/>
      <c r="X192" s="1037" t="s">
        <v>2611</v>
      </c>
      <c r="Y192" s="1037"/>
      <c r="Z192" s="656" t="s">
        <v>2136</v>
      </c>
      <c r="AA192" s="182" t="s">
        <v>2611</v>
      </c>
      <c r="AB192" s="182">
        <v>1</v>
      </c>
      <c r="AC192" s="182" t="s">
        <v>2611</v>
      </c>
    </row>
    <row r="193" spans="1:29" s="182" customFormat="1" x14ac:dyDescent="0.25">
      <c r="A193" s="655">
        <v>0</v>
      </c>
      <c r="B193" s="655">
        <v>0</v>
      </c>
      <c r="C193" s="655">
        <v>0</v>
      </c>
      <c r="D193" s="655"/>
      <c r="E193" s="902">
        <v>0</v>
      </c>
      <c r="F193" s="902">
        <v>0</v>
      </c>
      <c r="G193" s="1038"/>
      <c r="H193" s="1036"/>
      <c r="I193" s="1037" t="s">
        <v>2611</v>
      </c>
      <c r="J193" s="1037"/>
      <c r="K193" s="1037"/>
      <c r="L193" s="1037"/>
      <c r="M193" s="1037" t="s">
        <v>2611</v>
      </c>
      <c r="N193" s="1037" t="s">
        <v>2611</v>
      </c>
      <c r="O193" s="1037"/>
      <c r="P193" s="1037"/>
      <c r="Q193" s="1037"/>
      <c r="R193" s="1037"/>
      <c r="S193" s="1037"/>
      <c r="T193" s="1037" t="s">
        <v>2611</v>
      </c>
      <c r="U193" s="1037" t="s">
        <v>2611</v>
      </c>
      <c r="V193" s="1037" t="s">
        <v>2611</v>
      </c>
      <c r="W193" s="1037"/>
      <c r="X193" s="1037" t="s">
        <v>2611</v>
      </c>
      <c r="Y193" s="1037"/>
      <c r="Z193" s="656" t="s">
        <v>2136</v>
      </c>
      <c r="AA193" s="182" t="s">
        <v>2611</v>
      </c>
      <c r="AB193" s="182">
        <v>1</v>
      </c>
      <c r="AC193" s="182" t="s">
        <v>2611</v>
      </c>
    </row>
    <row r="194" spans="1:29" s="182" customFormat="1" x14ac:dyDescent="0.25">
      <c r="A194" s="655">
        <v>0</v>
      </c>
      <c r="B194" s="655">
        <v>0</v>
      </c>
      <c r="C194" s="655">
        <v>0</v>
      </c>
      <c r="D194" s="655"/>
      <c r="E194" s="902">
        <v>0</v>
      </c>
      <c r="F194" s="902">
        <v>0</v>
      </c>
      <c r="G194" s="1038"/>
      <c r="H194" s="1036"/>
      <c r="I194" s="1037" t="s">
        <v>2611</v>
      </c>
      <c r="J194" s="1037"/>
      <c r="K194" s="1037"/>
      <c r="L194" s="1037"/>
      <c r="M194" s="1037" t="s">
        <v>2611</v>
      </c>
      <c r="N194" s="1037" t="s">
        <v>2611</v>
      </c>
      <c r="O194" s="1037"/>
      <c r="P194" s="1037"/>
      <c r="Q194" s="1037"/>
      <c r="R194" s="1037"/>
      <c r="S194" s="1037"/>
      <c r="T194" s="1037" t="s">
        <v>2611</v>
      </c>
      <c r="U194" s="1037" t="s">
        <v>2611</v>
      </c>
      <c r="V194" s="1037" t="s">
        <v>2611</v>
      </c>
      <c r="W194" s="1037"/>
      <c r="X194" s="1037" t="s">
        <v>2611</v>
      </c>
      <c r="Y194" s="1037"/>
      <c r="Z194" s="656" t="s">
        <v>2136</v>
      </c>
      <c r="AA194" s="182" t="s">
        <v>2611</v>
      </c>
      <c r="AB194" s="182">
        <v>1</v>
      </c>
      <c r="AC194" s="182" t="s">
        <v>2611</v>
      </c>
    </row>
    <row r="195" spans="1:29" s="182" customFormat="1" x14ac:dyDescent="0.25">
      <c r="A195" s="655">
        <v>0</v>
      </c>
      <c r="B195" s="655">
        <v>0</v>
      </c>
      <c r="C195" s="655">
        <v>0</v>
      </c>
      <c r="D195" s="655"/>
      <c r="E195" s="902">
        <v>0</v>
      </c>
      <c r="F195" s="902">
        <v>0</v>
      </c>
      <c r="G195" s="1038"/>
      <c r="H195" s="1036"/>
      <c r="I195" s="1037" t="s">
        <v>2611</v>
      </c>
      <c r="J195" s="1037"/>
      <c r="K195" s="1037"/>
      <c r="L195" s="1037"/>
      <c r="M195" s="1037" t="s">
        <v>2611</v>
      </c>
      <c r="N195" s="1037" t="s">
        <v>2611</v>
      </c>
      <c r="O195" s="1037"/>
      <c r="P195" s="1037"/>
      <c r="Q195" s="1037"/>
      <c r="R195" s="1037"/>
      <c r="S195" s="1037"/>
      <c r="T195" s="1037" t="s">
        <v>2611</v>
      </c>
      <c r="U195" s="1037" t="s">
        <v>2611</v>
      </c>
      <c r="V195" s="1037" t="s">
        <v>2611</v>
      </c>
      <c r="W195" s="1037"/>
      <c r="X195" s="1037" t="s">
        <v>2611</v>
      </c>
      <c r="Y195" s="1037"/>
      <c r="Z195" s="656" t="s">
        <v>2136</v>
      </c>
      <c r="AA195" s="182" t="s">
        <v>2611</v>
      </c>
      <c r="AB195" s="182">
        <v>1</v>
      </c>
      <c r="AC195" s="182" t="s">
        <v>2611</v>
      </c>
    </row>
    <row r="196" spans="1:29" s="182" customFormat="1" x14ac:dyDescent="0.25">
      <c r="A196" s="655">
        <v>0</v>
      </c>
      <c r="B196" s="655">
        <v>0</v>
      </c>
      <c r="C196" s="655">
        <v>0</v>
      </c>
      <c r="D196" s="655"/>
      <c r="E196" s="902">
        <v>0</v>
      </c>
      <c r="F196" s="902">
        <v>0</v>
      </c>
      <c r="G196" s="1038"/>
      <c r="H196" s="1036"/>
      <c r="I196" s="1037" t="s">
        <v>2611</v>
      </c>
      <c r="J196" s="1037"/>
      <c r="K196" s="1037"/>
      <c r="L196" s="1037"/>
      <c r="M196" s="1037" t="s">
        <v>2611</v>
      </c>
      <c r="N196" s="1037" t="s">
        <v>2611</v>
      </c>
      <c r="O196" s="1037"/>
      <c r="P196" s="1037"/>
      <c r="Q196" s="1037"/>
      <c r="R196" s="1037"/>
      <c r="S196" s="1037"/>
      <c r="T196" s="1037" t="s">
        <v>2611</v>
      </c>
      <c r="U196" s="1037" t="s">
        <v>2611</v>
      </c>
      <c r="V196" s="1037" t="s">
        <v>2611</v>
      </c>
      <c r="W196" s="1037"/>
      <c r="X196" s="1037" t="s">
        <v>2611</v>
      </c>
      <c r="Y196" s="1037"/>
      <c r="Z196" s="656" t="s">
        <v>2136</v>
      </c>
      <c r="AA196" s="182" t="s">
        <v>2611</v>
      </c>
      <c r="AB196" s="182">
        <v>1</v>
      </c>
      <c r="AC196" s="182" t="s">
        <v>2611</v>
      </c>
    </row>
    <row r="197" spans="1:29" s="182" customFormat="1" x14ac:dyDescent="0.25">
      <c r="A197" s="655">
        <v>0</v>
      </c>
      <c r="B197" s="655">
        <v>0</v>
      </c>
      <c r="C197" s="655">
        <v>0</v>
      </c>
      <c r="D197" s="655"/>
      <c r="E197" s="902">
        <v>0</v>
      </c>
      <c r="F197" s="902">
        <v>0</v>
      </c>
      <c r="G197" s="1038"/>
      <c r="H197" s="1036"/>
      <c r="I197" s="1037" t="s">
        <v>2611</v>
      </c>
      <c r="J197" s="1037"/>
      <c r="K197" s="1037"/>
      <c r="L197" s="1037"/>
      <c r="M197" s="1037" t="s">
        <v>2611</v>
      </c>
      <c r="N197" s="1037" t="s">
        <v>2611</v>
      </c>
      <c r="O197" s="1037"/>
      <c r="P197" s="1037"/>
      <c r="Q197" s="1037"/>
      <c r="R197" s="1037"/>
      <c r="S197" s="1037"/>
      <c r="T197" s="1037" t="s">
        <v>2611</v>
      </c>
      <c r="U197" s="1037" t="s">
        <v>2611</v>
      </c>
      <c r="V197" s="1037" t="s">
        <v>2611</v>
      </c>
      <c r="W197" s="1037"/>
      <c r="X197" s="1037" t="s">
        <v>2611</v>
      </c>
      <c r="Y197" s="1037"/>
      <c r="Z197" s="656" t="s">
        <v>2136</v>
      </c>
      <c r="AA197" s="182" t="s">
        <v>2611</v>
      </c>
      <c r="AB197" s="182">
        <v>1</v>
      </c>
      <c r="AC197" s="182" t="s">
        <v>2611</v>
      </c>
    </row>
    <row r="198" spans="1:29" s="182" customFormat="1" x14ac:dyDescent="0.25">
      <c r="A198" s="655">
        <v>0</v>
      </c>
      <c r="B198" s="655">
        <v>0</v>
      </c>
      <c r="C198" s="655">
        <v>0</v>
      </c>
      <c r="D198" s="655"/>
      <c r="E198" s="902">
        <v>0</v>
      </c>
      <c r="F198" s="902">
        <v>0</v>
      </c>
      <c r="G198" s="1038"/>
      <c r="H198" s="1036"/>
      <c r="I198" s="1037" t="s">
        <v>2611</v>
      </c>
      <c r="J198" s="1037"/>
      <c r="K198" s="1037"/>
      <c r="L198" s="1037"/>
      <c r="M198" s="1037" t="s">
        <v>2611</v>
      </c>
      <c r="N198" s="1037" t="s">
        <v>2611</v>
      </c>
      <c r="O198" s="1037"/>
      <c r="P198" s="1037"/>
      <c r="Q198" s="1037"/>
      <c r="R198" s="1037"/>
      <c r="S198" s="1037"/>
      <c r="T198" s="1037" t="s">
        <v>2611</v>
      </c>
      <c r="U198" s="1037" t="s">
        <v>2611</v>
      </c>
      <c r="V198" s="1037" t="s">
        <v>2611</v>
      </c>
      <c r="W198" s="1037"/>
      <c r="X198" s="1037" t="s">
        <v>2611</v>
      </c>
      <c r="Y198" s="1037"/>
      <c r="Z198" s="656" t="s">
        <v>2136</v>
      </c>
      <c r="AA198" s="182" t="s">
        <v>2611</v>
      </c>
      <c r="AB198" s="182">
        <v>1</v>
      </c>
      <c r="AC198" s="182" t="s">
        <v>2611</v>
      </c>
    </row>
    <row r="199" spans="1:29" s="182" customFormat="1" x14ac:dyDescent="0.25">
      <c r="A199" s="655">
        <v>0</v>
      </c>
      <c r="B199" s="655">
        <v>0</v>
      </c>
      <c r="C199" s="655">
        <v>0</v>
      </c>
      <c r="D199" s="655"/>
      <c r="E199" s="902">
        <v>0</v>
      </c>
      <c r="F199" s="902">
        <v>0</v>
      </c>
      <c r="G199" s="1038"/>
      <c r="H199" s="1036"/>
      <c r="I199" s="1037" t="s">
        <v>2611</v>
      </c>
      <c r="J199" s="1037"/>
      <c r="K199" s="1037"/>
      <c r="L199" s="1037"/>
      <c r="M199" s="1037" t="s">
        <v>2611</v>
      </c>
      <c r="N199" s="1037" t="s">
        <v>2611</v>
      </c>
      <c r="O199" s="1037"/>
      <c r="P199" s="1037"/>
      <c r="Q199" s="1037"/>
      <c r="R199" s="1037"/>
      <c r="S199" s="1037"/>
      <c r="T199" s="1037" t="s">
        <v>2611</v>
      </c>
      <c r="U199" s="1037" t="s">
        <v>2611</v>
      </c>
      <c r="V199" s="1037" t="s">
        <v>2611</v>
      </c>
      <c r="W199" s="1037"/>
      <c r="X199" s="1037" t="s">
        <v>2611</v>
      </c>
      <c r="Y199" s="1037"/>
      <c r="Z199" s="656" t="s">
        <v>2136</v>
      </c>
      <c r="AA199" s="182" t="s">
        <v>2611</v>
      </c>
      <c r="AB199" s="182">
        <v>1</v>
      </c>
      <c r="AC199" s="182" t="s">
        <v>2611</v>
      </c>
    </row>
    <row r="200" spans="1:29" s="182" customFormat="1" x14ac:dyDescent="0.25">
      <c r="A200" s="655">
        <v>0</v>
      </c>
      <c r="B200" s="655">
        <v>0</v>
      </c>
      <c r="C200" s="655">
        <v>0</v>
      </c>
      <c r="D200" s="655"/>
      <c r="E200" s="902">
        <v>0</v>
      </c>
      <c r="F200" s="902">
        <v>0</v>
      </c>
      <c r="G200" s="1038"/>
      <c r="H200" s="1036"/>
      <c r="I200" s="1037" t="s">
        <v>2611</v>
      </c>
      <c r="J200" s="1037"/>
      <c r="K200" s="1037"/>
      <c r="L200" s="1037"/>
      <c r="M200" s="1037" t="s">
        <v>2611</v>
      </c>
      <c r="N200" s="1037" t="s">
        <v>2611</v>
      </c>
      <c r="O200" s="1037"/>
      <c r="P200" s="1037"/>
      <c r="Q200" s="1037"/>
      <c r="R200" s="1037"/>
      <c r="S200" s="1037"/>
      <c r="T200" s="1037" t="s">
        <v>2611</v>
      </c>
      <c r="U200" s="1037" t="s">
        <v>2611</v>
      </c>
      <c r="V200" s="1037" t="s">
        <v>2611</v>
      </c>
      <c r="W200" s="1037"/>
      <c r="X200" s="1037" t="s">
        <v>2611</v>
      </c>
      <c r="Y200" s="1037"/>
      <c r="Z200" s="656" t="s">
        <v>2136</v>
      </c>
      <c r="AA200" s="182" t="s">
        <v>2611</v>
      </c>
      <c r="AB200" s="182">
        <v>1</v>
      </c>
      <c r="AC200" s="182" t="s">
        <v>2611</v>
      </c>
    </row>
    <row r="201" spans="1:29" s="182" customFormat="1" x14ac:dyDescent="0.25">
      <c r="A201" s="655">
        <v>0</v>
      </c>
      <c r="B201" s="655">
        <v>0</v>
      </c>
      <c r="C201" s="655">
        <v>0</v>
      </c>
      <c r="D201" s="655"/>
      <c r="E201" s="902">
        <v>0</v>
      </c>
      <c r="F201" s="902">
        <v>0</v>
      </c>
      <c r="G201" s="1038"/>
      <c r="H201" s="1036"/>
      <c r="I201" s="1037" t="s">
        <v>2611</v>
      </c>
      <c r="J201" s="1037"/>
      <c r="K201" s="1037"/>
      <c r="L201" s="1037"/>
      <c r="M201" s="1037" t="s">
        <v>2611</v>
      </c>
      <c r="N201" s="1037" t="s">
        <v>2611</v>
      </c>
      <c r="O201" s="1037"/>
      <c r="P201" s="1037"/>
      <c r="Q201" s="1037"/>
      <c r="R201" s="1037"/>
      <c r="S201" s="1037"/>
      <c r="T201" s="1037" t="s">
        <v>2611</v>
      </c>
      <c r="U201" s="1037" t="s">
        <v>2611</v>
      </c>
      <c r="V201" s="1037" t="s">
        <v>2611</v>
      </c>
      <c r="W201" s="1037"/>
      <c r="X201" s="1037" t="s">
        <v>2611</v>
      </c>
      <c r="Y201" s="1037"/>
      <c r="Z201" s="656" t="s">
        <v>2136</v>
      </c>
      <c r="AA201" s="182" t="s">
        <v>2611</v>
      </c>
      <c r="AB201" s="182">
        <v>1</v>
      </c>
      <c r="AC201" s="182" t="s">
        <v>2611</v>
      </c>
    </row>
    <row r="202" spans="1:29" s="182" customFormat="1" x14ac:dyDescent="0.25">
      <c r="A202" s="655">
        <v>0</v>
      </c>
      <c r="B202" s="655">
        <v>0</v>
      </c>
      <c r="C202" s="655">
        <v>0</v>
      </c>
      <c r="D202" s="655"/>
      <c r="E202" s="902">
        <v>0</v>
      </c>
      <c r="F202" s="902">
        <v>0</v>
      </c>
      <c r="G202" s="1038"/>
      <c r="H202" s="1036"/>
      <c r="I202" s="1037" t="s">
        <v>2611</v>
      </c>
      <c r="J202" s="1037"/>
      <c r="K202" s="1037"/>
      <c r="L202" s="1037"/>
      <c r="M202" s="1037" t="s">
        <v>2611</v>
      </c>
      <c r="N202" s="1037" t="s">
        <v>2611</v>
      </c>
      <c r="O202" s="1037"/>
      <c r="P202" s="1037"/>
      <c r="Q202" s="1037"/>
      <c r="R202" s="1037"/>
      <c r="S202" s="1037"/>
      <c r="T202" s="1037" t="s">
        <v>2611</v>
      </c>
      <c r="U202" s="1037" t="s">
        <v>2611</v>
      </c>
      <c r="V202" s="1037" t="s">
        <v>2611</v>
      </c>
      <c r="W202" s="1037"/>
      <c r="X202" s="1037" t="s">
        <v>2611</v>
      </c>
      <c r="Y202" s="1037"/>
      <c r="Z202" s="656" t="s">
        <v>2136</v>
      </c>
      <c r="AA202" s="182" t="s">
        <v>2611</v>
      </c>
      <c r="AB202" s="182">
        <v>1</v>
      </c>
      <c r="AC202" s="182" t="s">
        <v>2611</v>
      </c>
    </row>
    <row r="203" spans="1:29" s="182" customFormat="1" x14ac:dyDescent="0.25">
      <c r="A203" s="655">
        <v>0</v>
      </c>
      <c r="B203" s="655">
        <v>0</v>
      </c>
      <c r="C203" s="655">
        <v>0</v>
      </c>
      <c r="D203" s="655"/>
      <c r="E203" s="902">
        <v>0</v>
      </c>
      <c r="F203" s="902">
        <v>0</v>
      </c>
      <c r="G203" s="1038"/>
      <c r="H203" s="1036"/>
      <c r="I203" s="1037" t="s">
        <v>2611</v>
      </c>
      <c r="J203" s="1037"/>
      <c r="K203" s="1037"/>
      <c r="L203" s="1037"/>
      <c r="M203" s="1037" t="s">
        <v>2611</v>
      </c>
      <c r="N203" s="1037" t="s">
        <v>2611</v>
      </c>
      <c r="O203" s="1037"/>
      <c r="P203" s="1037"/>
      <c r="Q203" s="1037"/>
      <c r="R203" s="1037"/>
      <c r="S203" s="1037"/>
      <c r="T203" s="1037" t="s">
        <v>2611</v>
      </c>
      <c r="U203" s="1037" t="s">
        <v>2611</v>
      </c>
      <c r="V203" s="1037" t="s">
        <v>2611</v>
      </c>
      <c r="W203" s="1037"/>
      <c r="X203" s="1037" t="s">
        <v>2611</v>
      </c>
      <c r="Y203" s="1037"/>
      <c r="Z203" s="656" t="s">
        <v>2136</v>
      </c>
      <c r="AA203" s="182" t="s">
        <v>2611</v>
      </c>
      <c r="AB203" s="182">
        <v>1</v>
      </c>
      <c r="AC203" s="182" t="s">
        <v>2611</v>
      </c>
    </row>
    <row r="204" spans="1:29" s="182" customFormat="1" x14ac:dyDescent="0.25">
      <c r="A204" s="655">
        <v>0</v>
      </c>
      <c r="B204" s="655">
        <v>0</v>
      </c>
      <c r="C204" s="655">
        <v>0</v>
      </c>
      <c r="D204" s="655"/>
      <c r="E204" s="902">
        <v>0</v>
      </c>
      <c r="F204" s="902">
        <v>0</v>
      </c>
      <c r="G204" s="1038"/>
      <c r="H204" s="1036"/>
      <c r="I204" s="1037" t="s">
        <v>2611</v>
      </c>
      <c r="J204" s="1037"/>
      <c r="K204" s="1037"/>
      <c r="L204" s="1037"/>
      <c r="M204" s="1037" t="s">
        <v>2611</v>
      </c>
      <c r="N204" s="1037" t="s">
        <v>2611</v>
      </c>
      <c r="O204" s="1037"/>
      <c r="P204" s="1037"/>
      <c r="Q204" s="1037"/>
      <c r="R204" s="1037"/>
      <c r="S204" s="1037"/>
      <c r="T204" s="1037" t="s">
        <v>2611</v>
      </c>
      <c r="U204" s="1037" t="s">
        <v>2611</v>
      </c>
      <c r="V204" s="1037" t="s">
        <v>2611</v>
      </c>
      <c r="W204" s="1037"/>
      <c r="X204" s="1037" t="s">
        <v>2611</v>
      </c>
      <c r="Y204" s="1037"/>
      <c r="Z204" s="656" t="s">
        <v>2136</v>
      </c>
      <c r="AA204" s="182" t="s">
        <v>2611</v>
      </c>
      <c r="AB204" s="182">
        <v>1</v>
      </c>
      <c r="AC204" s="182" t="s">
        <v>2611</v>
      </c>
    </row>
    <row r="205" spans="1:29" s="182" customFormat="1" x14ac:dyDescent="0.25">
      <c r="A205" s="655">
        <v>0</v>
      </c>
      <c r="B205" s="655">
        <v>0</v>
      </c>
      <c r="C205" s="655">
        <v>0</v>
      </c>
      <c r="D205" s="655"/>
      <c r="E205" s="902">
        <v>0</v>
      </c>
      <c r="F205" s="902">
        <v>0</v>
      </c>
      <c r="G205" s="1038"/>
      <c r="H205" s="1036"/>
      <c r="I205" s="1037" t="s">
        <v>2611</v>
      </c>
      <c r="J205" s="1037"/>
      <c r="K205" s="1037"/>
      <c r="L205" s="1037"/>
      <c r="M205" s="1037" t="s">
        <v>2611</v>
      </c>
      <c r="N205" s="1037" t="s">
        <v>2611</v>
      </c>
      <c r="O205" s="1037"/>
      <c r="P205" s="1037"/>
      <c r="Q205" s="1037"/>
      <c r="R205" s="1037"/>
      <c r="S205" s="1037"/>
      <c r="T205" s="1037" t="s">
        <v>2611</v>
      </c>
      <c r="U205" s="1037" t="s">
        <v>2611</v>
      </c>
      <c r="V205" s="1037" t="s">
        <v>2611</v>
      </c>
      <c r="W205" s="1037"/>
      <c r="X205" s="1037" t="s">
        <v>2611</v>
      </c>
      <c r="Y205" s="1037"/>
      <c r="Z205" s="656" t="s">
        <v>2136</v>
      </c>
      <c r="AA205" s="182" t="s">
        <v>2611</v>
      </c>
      <c r="AB205" s="182">
        <v>1</v>
      </c>
      <c r="AC205" s="182" t="s">
        <v>2611</v>
      </c>
    </row>
    <row r="206" spans="1:29" s="182" customFormat="1" x14ac:dyDescent="0.25">
      <c r="A206" s="655">
        <v>0</v>
      </c>
      <c r="B206" s="655">
        <v>0</v>
      </c>
      <c r="C206" s="655">
        <v>0</v>
      </c>
      <c r="D206" s="655"/>
      <c r="E206" s="902">
        <v>0</v>
      </c>
      <c r="F206" s="902">
        <v>0</v>
      </c>
      <c r="G206" s="1038"/>
      <c r="H206" s="1036"/>
      <c r="I206" s="1037" t="s">
        <v>2611</v>
      </c>
      <c r="J206" s="1037"/>
      <c r="K206" s="1037"/>
      <c r="L206" s="1037"/>
      <c r="M206" s="1037" t="s">
        <v>2611</v>
      </c>
      <c r="N206" s="1037" t="s">
        <v>2611</v>
      </c>
      <c r="O206" s="1037"/>
      <c r="P206" s="1037"/>
      <c r="Q206" s="1037"/>
      <c r="R206" s="1037"/>
      <c r="S206" s="1037"/>
      <c r="T206" s="1037" t="s">
        <v>2611</v>
      </c>
      <c r="U206" s="1037" t="s">
        <v>2611</v>
      </c>
      <c r="V206" s="1037" t="s">
        <v>2611</v>
      </c>
      <c r="W206" s="1037"/>
      <c r="X206" s="1037" t="s">
        <v>2611</v>
      </c>
      <c r="Y206" s="1037"/>
      <c r="Z206" s="656" t="s">
        <v>2136</v>
      </c>
      <c r="AA206" s="182" t="s">
        <v>2611</v>
      </c>
      <c r="AB206" s="182">
        <v>1</v>
      </c>
      <c r="AC206" s="182" t="s">
        <v>2611</v>
      </c>
    </row>
    <row r="207" spans="1:29" s="182" customFormat="1" x14ac:dyDescent="0.25">
      <c r="A207" s="655">
        <v>0</v>
      </c>
      <c r="B207" s="655">
        <v>0</v>
      </c>
      <c r="C207" s="655">
        <v>0</v>
      </c>
      <c r="D207" s="655"/>
      <c r="E207" s="902">
        <v>0</v>
      </c>
      <c r="F207" s="902">
        <v>0</v>
      </c>
      <c r="G207" s="1038"/>
      <c r="H207" s="1036"/>
      <c r="I207" s="1037" t="s">
        <v>2611</v>
      </c>
      <c r="J207" s="1037"/>
      <c r="K207" s="1037"/>
      <c r="L207" s="1037"/>
      <c r="M207" s="1037" t="s">
        <v>2611</v>
      </c>
      <c r="N207" s="1037" t="s">
        <v>2611</v>
      </c>
      <c r="O207" s="1037"/>
      <c r="P207" s="1037"/>
      <c r="Q207" s="1037"/>
      <c r="R207" s="1037"/>
      <c r="S207" s="1037"/>
      <c r="T207" s="1037" t="s">
        <v>2611</v>
      </c>
      <c r="U207" s="1037" t="s">
        <v>2611</v>
      </c>
      <c r="V207" s="1037" t="s">
        <v>2611</v>
      </c>
      <c r="W207" s="1037"/>
      <c r="X207" s="1037" t="s">
        <v>2611</v>
      </c>
      <c r="Y207" s="1037"/>
      <c r="Z207" s="656" t="s">
        <v>2136</v>
      </c>
      <c r="AA207" s="182" t="s">
        <v>2611</v>
      </c>
      <c r="AB207" s="182">
        <v>1</v>
      </c>
      <c r="AC207" s="182" t="s">
        <v>2611</v>
      </c>
    </row>
    <row r="208" spans="1:29" s="182" customFormat="1" x14ac:dyDescent="0.25">
      <c r="A208" s="655">
        <v>0</v>
      </c>
      <c r="B208" s="655">
        <v>0</v>
      </c>
      <c r="C208" s="655">
        <v>0</v>
      </c>
      <c r="D208" s="655"/>
      <c r="E208" s="902">
        <v>0</v>
      </c>
      <c r="F208" s="902">
        <v>0</v>
      </c>
      <c r="G208" s="1038"/>
      <c r="H208" s="1036"/>
      <c r="I208" s="1037" t="s">
        <v>2611</v>
      </c>
      <c r="J208" s="1037"/>
      <c r="K208" s="1037"/>
      <c r="L208" s="1037"/>
      <c r="M208" s="1037" t="s">
        <v>2611</v>
      </c>
      <c r="N208" s="1037" t="s">
        <v>2611</v>
      </c>
      <c r="O208" s="1037"/>
      <c r="P208" s="1037"/>
      <c r="Q208" s="1037"/>
      <c r="R208" s="1037"/>
      <c r="S208" s="1037"/>
      <c r="T208" s="1037" t="s">
        <v>2611</v>
      </c>
      <c r="U208" s="1037" t="s">
        <v>2611</v>
      </c>
      <c r="V208" s="1037" t="s">
        <v>2611</v>
      </c>
      <c r="W208" s="1037"/>
      <c r="X208" s="1037" t="s">
        <v>2611</v>
      </c>
      <c r="Y208" s="1037"/>
      <c r="Z208" s="656" t="s">
        <v>2136</v>
      </c>
      <c r="AA208" s="182" t="s">
        <v>2611</v>
      </c>
      <c r="AB208" s="182">
        <v>1</v>
      </c>
      <c r="AC208" s="182" t="s">
        <v>2611</v>
      </c>
    </row>
    <row r="209" spans="1:29" s="182" customFormat="1" x14ac:dyDescent="0.25">
      <c r="A209" s="655">
        <v>0</v>
      </c>
      <c r="B209" s="655">
        <v>0</v>
      </c>
      <c r="C209" s="655">
        <v>0</v>
      </c>
      <c r="D209" s="655"/>
      <c r="E209" s="902">
        <v>0</v>
      </c>
      <c r="F209" s="902">
        <v>0</v>
      </c>
      <c r="G209" s="1038"/>
      <c r="H209" s="1036"/>
      <c r="I209" s="1037" t="s">
        <v>2611</v>
      </c>
      <c r="J209" s="1037"/>
      <c r="K209" s="1037"/>
      <c r="L209" s="1037"/>
      <c r="M209" s="1037" t="s">
        <v>2611</v>
      </c>
      <c r="N209" s="1037" t="s">
        <v>2611</v>
      </c>
      <c r="O209" s="1037"/>
      <c r="P209" s="1037"/>
      <c r="Q209" s="1037"/>
      <c r="R209" s="1037"/>
      <c r="S209" s="1037"/>
      <c r="T209" s="1037" t="s">
        <v>2611</v>
      </c>
      <c r="U209" s="1037" t="s">
        <v>2611</v>
      </c>
      <c r="V209" s="1037" t="s">
        <v>2611</v>
      </c>
      <c r="W209" s="1037"/>
      <c r="X209" s="1037" t="s">
        <v>2611</v>
      </c>
      <c r="Y209" s="1037"/>
      <c r="Z209" s="656" t="s">
        <v>2136</v>
      </c>
      <c r="AA209" s="182" t="s">
        <v>2611</v>
      </c>
      <c r="AB209" s="182">
        <v>1</v>
      </c>
      <c r="AC209" s="182" t="s">
        <v>2611</v>
      </c>
    </row>
    <row r="210" spans="1:29" s="182" customFormat="1" x14ac:dyDescent="0.25">
      <c r="A210" s="655">
        <v>0</v>
      </c>
      <c r="B210" s="655">
        <v>0</v>
      </c>
      <c r="C210" s="655">
        <v>0</v>
      </c>
      <c r="D210" s="655"/>
      <c r="E210" s="902">
        <v>0</v>
      </c>
      <c r="F210" s="902">
        <v>0</v>
      </c>
      <c r="G210" s="1038"/>
      <c r="H210" s="1036"/>
      <c r="I210" s="1037" t="s">
        <v>2611</v>
      </c>
      <c r="J210" s="1037"/>
      <c r="K210" s="1037"/>
      <c r="L210" s="1037"/>
      <c r="M210" s="1037" t="s">
        <v>2611</v>
      </c>
      <c r="N210" s="1037" t="s">
        <v>2611</v>
      </c>
      <c r="O210" s="1037"/>
      <c r="P210" s="1037"/>
      <c r="Q210" s="1037"/>
      <c r="R210" s="1037"/>
      <c r="S210" s="1037"/>
      <c r="T210" s="1037" t="s">
        <v>2611</v>
      </c>
      <c r="U210" s="1037" t="s">
        <v>2611</v>
      </c>
      <c r="V210" s="1037" t="s">
        <v>2611</v>
      </c>
      <c r="W210" s="1037"/>
      <c r="X210" s="1037" t="s">
        <v>2611</v>
      </c>
      <c r="Y210" s="1037"/>
      <c r="Z210" s="656" t="s">
        <v>2136</v>
      </c>
      <c r="AA210" s="182" t="s">
        <v>2611</v>
      </c>
      <c r="AB210" s="182">
        <v>1</v>
      </c>
      <c r="AC210" s="182" t="s">
        <v>2611</v>
      </c>
    </row>
    <row r="211" spans="1:29" s="182" customFormat="1" x14ac:dyDescent="0.25">
      <c r="A211" s="655">
        <v>0</v>
      </c>
      <c r="B211" s="655">
        <v>0</v>
      </c>
      <c r="C211" s="655">
        <v>0</v>
      </c>
      <c r="D211" s="655"/>
      <c r="E211" s="902">
        <v>0</v>
      </c>
      <c r="F211" s="902">
        <v>0</v>
      </c>
      <c r="G211" s="1038"/>
      <c r="H211" s="1036"/>
      <c r="I211" s="1037" t="s">
        <v>2611</v>
      </c>
      <c r="J211" s="1037"/>
      <c r="K211" s="1037"/>
      <c r="L211" s="1037"/>
      <c r="M211" s="1037" t="s">
        <v>2611</v>
      </c>
      <c r="N211" s="1037" t="s">
        <v>2611</v>
      </c>
      <c r="O211" s="1037"/>
      <c r="P211" s="1037"/>
      <c r="Q211" s="1037"/>
      <c r="R211" s="1037"/>
      <c r="S211" s="1037"/>
      <c r="T211" s="1037" t="s">
        <v>2611</v>
      </c>
      <c r="U211" s="1037" t="s">
        <v>2611</v>
      </c>
      <c r="V211" s="1037" t="s">
        <v>2611</v>
      </c>
      <c r="W211" s="1037"/>
      <c r="X211" s="1037" t="s">
        <v>2611</v>
      </c>
      <c r="Y211" s="1037"/>
      <c r="Z211" s="656" t="s">
        <v>2136</v>
      </c>
      <c r="AA211" s="182" t="s">
        <v>2611</v>
      </c>
      <c r="AB211" s="182">
        <v>1</v>
      </c>
      <c r="AC211" s="182" t="s">
        <v>2611</v>
      </c>
    </row>
    <row r="212" spans="1:29" s="182" customFormat="1" x14ac:dyDescent="0.25">
      <c r="A212" s="655">
        <v>0</v>
      </c>
      <c r="B212" s="655">
        <v>0</v>
      </c>
      <c r="C212" s="655">
        <v>0</v>
      </c>
      <c r="D212" s="655"/>
      <c r="E212" s="902">
        <v>0</v>
      </c>
      <c r="F212" s="902">
        <v>0</v>
      </c>
      <c r="G212" s="1038"/>
      <c r="H212" s="1036"/>
      <c r="I212" s="1037" t="s">
        <v>2611</v>
      </c>
      <c r="J212" s="1037"/>
      <c r="K212" s="1037"/>
      <c r="L212" s="1037"/>
      <c r="M212" s="1037" t="s">
        <v>2611</v>
      </c>
      <c r="N212" s="1037" t="s">
        <v>2611</v>
      </c>
      <c r="O212" s="1037"/>
      <c r="P212" s="1037"/>
      <c r="Q212" s="1037"/>
      <c r="R212" s="1037"/>
      <c r="S212" s="1037"/>
      <c r="T212" s="1037" t="s">
        <v>2611</v>
      </c>
      <c r="U212" s="1037" t="s">
        <v>2611</v>
      </c>
      <c r="V212" s="1037" t="s">
        <v>2611</v>
      </c>
      <c r="W212" s="1037"/>
      <c r="X212" s="1037" t="s">
        <v>2611</v>
      </c>
      <c r="Y212" s="1037"/>
      <c r="Z212" s="656" t="s">
        <v>2136</v>
      </c>
      <c r="AA212" s="182" t="s">
        <v>2611</v>
      </c>
      <c r="AB212" s="182">
        <v>1</v>
      </c>
      <c r="AC212" s="182" t="s">
        <v>2611</v>
      </c>
    </row>
    <row r="213" spans="1:29" s="182" customFormat="1" x14ac:dyDescent="0.25">
      <c r="A213" s="655">
        <v>0</v>
      </c>
      <c r="B213" s="655">
        <v>0</v>
      </c>
      <c r="C213" s="655">
        <v>0</v>
      </c>
      <c r="D213" s="655"/>
      <c r="E213" s="902">
        <v>0</v>
      </c>
      <c r="F213" s="902">
        <v>0</v>
      </c>
      <c r="G213" s="1038"/>
      <c r="H213" s="1036"/>
      <c r="I213" s="1037" t="s">
        <v>2611</v>
      </c>
      <c r="J213" s="1037"/>
      <c r="K213" s="1037"/>
      <c r="L213" s="1037"/>
      <c r="M213" s="1037" t="s">
        <v>2611</v>
      </c>
      <c r="N213" s="1037" t="s">
        <v>2611</v>
      </c>
      <c r="O213" s="1037"/>
      <c r="P213" s="1037"/>
      <c r="Q213" s="1037"/>
      <c r="R213" s="1037"/>
      <c r="S213" s="1037"/>
      <c r="T213" s="1037" t="s">
        <v>2611</v>
      </c>
      <c r="U213" s="1037" t="s">
        <v>2611</v>
      </c>
      <c r="V213" s="1037" t="s">
        <v>2611</v>
      </c>
      <c r="W213" s="1037"/>
      <c r="X213" s="1037" t="s">
        <v>2611</v>
      </c>
      <c r="Y213" s="1037"/>
      <c r="Z213" s="656" t="s">
        <v>2136</v>
      </c>
      <c r="AA213" s="182" t="s">
        <v>2611</v>
      </c>
      <c r="AB213" s="182">
        <v>1</v>
      </c>
      <c r="AC213" s="182" t="s">
        <v>2611</v>
      </c>
    </row>
    <row r="214" spans="1:29" s="182" customFormat="1" x14ac:dyDescent="0.25">
      <c r="A214" s="655">
        <v>0</v>
      </c>
      <c r="B214" s="655">
        <v>0</v>
      </c>
      <c r="C214" s="655">
        <v>0</v>
      </c>
      <c r="D214" s="655"/>
      <c r="E214" s="902">
        <v>0</v>
      </c>
      <c r="F214" s="902">
        <v>0</v>
      </c>
      <c r="G214" s="1038"/>
      <c r="H214" s="1036"/>
      <c r="I214" s="1037" t="s">
        <v>2611</v>
      </c>
      <c r="J214" s="1037"/>
      <c r="K214" s="1037"/>
      <c r="L214" s="1037"/>
      <c r="M214" s="1037" t="s">
        <v>2611</v>
      </c>
      <c r="N214" s="1037" t="s">
        <v>2611</v>
      </c>
      <c r="O214" s="1037"/>
      <c r="P214" s="1037"/>
      <c r="Q214" s="1037"/>
      <c r="R214" s="1037"/>
      <c r="S214" s="1037"/>
      <c r="T214" s="1037" t="s">
        <v>2611</v>
      </c>
      <c r="U214" s="1037" t="s">
        <v>2611</v>
      </c>
      <c r="V214" s="1037" t="s">
        <v>2611</v>
      </c>
      <c r="W214" s="1037"/>
      <c r="X214" s="1037" t="s">
        <v>2611</v>
      </c>
      <c r="Y214" s="1037"/>
      <c r="Z214" s="656" t="s">
        <v>2136</v>
      </c>
      <c r="AA214" s="182" t="s">
        <v>2611</v>
      </c>
      <c r="AB214" s="182">
        <v>1</v>
      </c>
      <c r="AC214" s="182" t="s">
        <v>2611</v>
      </c>
    </row>
    <row r="215" spans="1:29" s="182" customFormat="1" x14ac:dyDescent="0.25">
      <c r="A215" s="655">
        <v>0</v>
      </c>
      <c r="B215" s="655">
        <v>0</v>
      </c>
      <c r="C215" s="655">
        <v>0</v>
      </c>
      <c r="D215" s="655"/>
      <c r="E215" s="902">
        <v>0</v>
      </c>
      <c r="F215" s="902">
        <v>0</v>
      </c>
      <c r="G215" s="1038"/>
      <c r="H215" s="1036"/>
      <c r="I215" s="1037" t="s">
        <v>2611</v>
      </c>
      <c r="J215" s="1037"/>
      <c r="K215" s="1037"/>
      <c r="L215" s="1037"/>
      <c r="M215" s="1037" t="s">
        <v>2611</v>
      </c>
      <c r="N215" s="1037" t="s">
        <v>2611</v>
      </c>
      <c r="O215" s="1037"/>
      <c r="P215" s="1037"/>
      <c r="Q215" s="1037"/>
      <c r="R215" s="1037"/>
      <c r="S215" s="1037"/>
      <c r="T215" s="1037" t="s">
        <v>2611</v>
      </c>
      <c r="U215" s="1037" t="s">
        <v>2611</v>
      </c>
      <c r="V215" s="1037" t="s">
        <v>2611</v>
      </c>
      <c r="W215" s="1037"/>
      <c r="X215" s="1037" t="s">
        <v>2611</v>
      </c>
      <c r="Y215" s="1037"/>
      <c r="Z215" s="656" t="s">
        <v>2136</v>
      </c>
      <c r="AA215" s="182" t="s">
        <v>2611</v>
      </c>
      <c r="AB215" s="182">
        <v>1</v>
      </c>
      <c r="AC215" s="182" t="s">
        <v>2611</v>
      </c>
    </row>
    <row r="216" spans="1:29" s="182" customFormat="1" x14ac:dyDescent="0.25">
      <c r="A216" s="655">
        <v>0</v>
      </c>
      <c r="B216" s="655">
        <v>0</v>
      </c>
      <c r="C216" s="655">
        <v>0</v>
      </c>
      <c r="D216" s="655"/>
      <c r="E216" s="902">
        <v>0</v>
      </c>
      <c r="F216" s="902">
        <v>0</v>
      </c>
      <c r="G216" s="1038"/>
      <c r="H216" s="1036"/>
      <c r="I216" s="1037" t="s">
        <v>2611</v>
      </c>
      <c r="J216" s="1037"/>
      <c r="K216" s="1037"/>
      <c r="L216" s="1037"/>
      <c r="M216" s="1037" t="s">
        <v>2611</v>
      </c>
      <c r="N216" s="1037" t="s">
        <v>2611</v>
      </c>
      <c r="O216" s="1037"/>
      <c r="P216" s="1037"/>
      <c r="Q216" s="1037"/>
      <c r="R216" s="1037"/>
      <c r="S216" s="1037"/>
      <c r="T216" s="1037" t="s">
        <v>2611</v>
      </c>
      <c r="U216" s="1037" t="s">
        <v>2611</v>
      </c>
      <c r="V216" s="1037" t="s">
        <v>2611</v>
      </c>
      <c r="W216" s="1037"/>
      <c r="X216" s="1037" t="s">
        <v>2611</v>
      </c>
      <c r="Y216" s="1037"/>
      <c r="Z216" s="656" t="s">
        <v>2136</v>
      </c>
      <c r="AA216" s="182" t="s">
        <v>2611</v>
      </c>
      <c r="AB216" s="182">
        <v>1</v>
      </c>
      <c r="AC216" s="182" t="s">
        <v>2611</v>
      </c>
    </row>
    <row r="217" spans="1:29" s="182" customFormat="1" x14ac:dyDescent="0.25">
      <c r="A217" s="655">
        <v>0</v>
      </c>
      <c r="B217" s="655">
        <v>0</v>
      </c>
      <c r="C217" s="655">
        <v>0</v>
      </c>
      <c r="D217" s="655"/>
      <c r="E217" s="902">
        <v>0</v>
      </c>
      <c r="F217" s="902">
        <v>0</v>
      </c>
      <c r="G217" s="1038"/>
      <c r="H217" s="1036"/>
      <c r="I217" s="1037" t="s">
        <v>2611</v>
      </c>
      <c r="J217" s="1037"/>
      <c r="K217" s="1037"/>
      <c r="L217" s="1037"/>
      <c r="M217" s="1037" t="s">
        <v>2611</v>
      </c>
      <c r="N217" s="1037" t="s">
        <v>2611</v>
      </c>
      <c r="O217" s="1037"/>
      <c r="P217" s="1037"/>
      <c r="Q217" s="1037"/>
      <c r="R217" s="1037"/>
      <c r="S217" s="1037"/>
      <c r="T217" s="1037" t="s">
        <v>2611</v>
      </c>
      <c r="U217" s="1037" t="s">
        <v>2611</v>
      </c>
      <c r="V217" s="1037" t="s">
        <v>2611</v>
      </c>
      <c r="W217" s="1037"/>
      <c r="X217" s="1037" t="s">
        <v>2611</v>
      </c>
      <c r="Y217" s="1037"/>
      <c r="Z217" s="656" t="s">
        <v>2136</v>
      </c>
      <c r="AA217" s="182" t="s">
        <v>2611</v>
      </c>
      <c r="AB217" s="182">
        <v>1</v>
      </c>
      <c r="AC217" s="182" t="s">
        <v>2611</v>
      </c>
    </row>
    <row r="218" spans="1:29" s="182" customFormat="1" x14ac:dyDescent="0.25">
      <c r="A218" s="655">
        <v>0</v>
      </c>
      <c r="B218" s="655">
        <v>0</v>
      </c>
      <c r="C218" s="655">
        <v>0</v>
      </c>
      <c r="D218" s="655"/>
      <c r="E218" s="902">
        <v>0</v>
      </c>
      <c r="F218" s="902">
        <v>0</v>
      </c>
      <c r="G218" s="1038"/>
      <c r="H218" s="1036"/>
      <c r="I218" s="1037" t="s">
        <v>2611</v>
      </c>
      <c r="J218" s="1037"/>
      <c r="K218" s="1037"/>
      <c r="L218" s="1037"/>
      <c r="M218" s="1037" t="s">
        <v>2611</v>
      </c>
      <c r="N218" s="1037" t="s">
        <v>2611</v>
      </c>
      <c r="O218" s="1037"/>
      <c r="P218" s="1037"/>
      <c r="Q218" s="1037"/>
      <c r="R218" s="1037"/>
      <c r="S218" s="1037"/>
      <c r="T218" s="1037" t="s">
        <v>2611</v>
      </c>
      <c r="U218" s="1037" t="s">
        <v>2611</v>
      </c>
      <c r="V218" s="1037" t="s">
        <v>2611</v>
      </c>
      <c r="W218" s="1037"/>
      <c r="X218" s="1037" t="s">
        <v>2611</v>
      </c>
      <c r="Y218" s="1037"/>
      <c r="Z218" s="656" t="s">
        <v>2136</v>
      </c>
      <c r="AA218" s="182" t="s">
        <v>2611</v>
      </c>
      <c r="AB218" s="182">
        <v>1</v>
      </c>
      <c r="AC218" s="182" t="s">
        <v>2611</v>
      </c>
    </row>
    <row r="219" spans="1:29" s="182" customFormat="1" x14ac:dyDescent="0.25">
      <c r="A219" s="655">
        <v>0</v>
      </c>
      <c r="B219" s="655">
        <v>0</v>
      </c>
      <c r="C219" s="655">
        <v>0</v>
      </c>
      <c r="D219" s="655"/>
      <c r="E219" s="902">
        <v>0</v>
      </c>
      <c r="F219" s="902">
        <v>0</v>
      </c>
      <c r="G219" s="1038"/>
      <c r="H219" s="1036"/>
      <c r="I219" s="1037" t="s">
        <v>2611</v>
      </c>
      <c r="J219" s="1037"/>
      <c r="K219" s="1037"/>
      <c r="L219" s="1037"/>
      <c r="M219" s="1037" t="s">
        <v>2611</v>
      </c>
      <c r="N219" s="1037" t="s">
        <v>2611</v>
      </c>
      <c r="O219" s="1037"/>
      <c r="P219" s="1037"/>
      <c r="Q219" s="1037"/>
      <c r="R219" s="1037"/>
      <c r="S219" s="1037"/>
      <c r="T219" s="1037" t="s">
        <v>2611</v>
      </c>
      <c r="U219" s="1037" t="s">
        <v>2611</v>
      </c>
      <c r="V219" s="1037" t="s">
        <v>2611</v>
      </c>
      <c r="W219" s="1037"/>
      <c r="X219" s="1037" t="s">
        <v>2611</v>
      </c>
      <c r="Y219" s="1037"/>
      <c r="Z219" s="656" t="s">
        <v>2136</v>
      </c>
      <c r="AA219" s="182" t="s">
        <v>2611</v>
      </c>
      <c r="AB219" s="182">
        <v>1</v>
      </c>
      <c r="AC219" s="182" t="s">
        <v>2611</v>
      </c>
    </row>
    <row r="220" spans="1:29" s="182" customFormat="1" x14ac:dyDescent="0.25">
      <c r="A220" s="655">
        <v>0</v>
      </c>
      <c r="B220" s="655">
        <v>0</v>
      </c>
      <c r="C220" s="655">
        <v>0</v>
      </c>
      <c r="D220" s="655"/>
      <c r="E220" s="902">
        <v>0</v>
      </c>
      <c r="F220" s="902">
        <v>0</v>
      </c>
      <c r="G220" s="1038"/>
      <c r="H220" s="1036"/>
      <c r="I220" s="1037" t="s">
        <v>2611</v>
      </c>
      <c r="J220" s="1037"/>
      <c r="K220" s="1037"/>
      <c r="L220" s="1037"/>
      <c r="M220" s="1037" t="s">
        <v>2611</v>
      </c>
      <c r="N220" s="1037" t="s">
        <v>2611</v>
      </c>
      <c r="O220" s="1037"/>
      <c r="P220" s="1037"/>
      <c r="Q220" s="1037"/>
      <c r="R220" s="1037"/>
      <c r="S220" s="1037"/>
      <c r="T220" s="1037" t="s">
        <v>2611</v>
      </c>
      <c r="U220" s="1037" t="s">
        <v>2611</v>
      </c>
      <c r="V220" s="1037" t="s">
        <v>2611</v>
      </c>
      <c r="W220" s="1037"/>
      <c r="X220" s="1037" t="s">
        <v>2611</v>
      </c>
      <c r="Y220" s="1037"/>
      <c r="Z220" s="656" t="s">
        <v>2136</v>
      </c>
      <c r="AA220" s="182" t="s">
        <v>2611</v>
      </c>
      <c r="AB220" s="182">
        <v>1</v>
      </c>
      <c r="AC220" s="182" t="s">
        <v>2611</v>
      </c>
    </row>
    <row r="221" spans="1:29" s="182" customFormat="1" x14ac:dyDescent="0.25">
      <c r="A221" s="655">
        <v>0</v>
      </c>
      <c r="B221" s="655">
        <v>0</v>
      </c>
      <c r="C221" s="655">
        <v>0</v>
      </c>
      <c r="D221" s="655"/>
      <c r="E221" s="902">
        <v>0</v>
      </c>
      <c r="F221" s="902">
        <v>0</v>
      </c>
      <c r="G221" s="1038"/>
      <c r="H221" s="1036"/>
      <c r="I221" s="1037" t="s">
        <v>2611</v>
      </c>
      <c r="J221" s="1037"/>
      <c r="K221" s="1037"/>
      <c r="L221" s="1037"/>
      <c r="M221" s="1037" t="s">
        <v>2611</v>
      </c>
      <c r="N221" s="1037" t="s">
        <v>2611</v>
      </c>
      <c r="O221" s="1037"/>
      <c r="P221" s="1037"/>
      <c r="Q221" s="1037"/>
      <c r="R221" s="1037"/>
      <c r="S221" s="1037"/>
      <c r="T221" s="1037" t="s">
        <v>2611</v>
      </c>
      <c r="U221" s="1037" t="s">
        <v>2611</v>
      </c>
      <c r="V221" s="1037" t="s">
        <v>2611</v>
      </c>
      <c r="W221" s="1037"/>
      <c r="X221" s="1037" t="s">
        <v>2611</v>
      </c>
      <c r="Y221" s="1037"/>
      <c r="Z221" s="656" t="s">
        <v>2136</v>
      </c>
      <c r="AA221" s="182" t="s">
        <v>2611</v>
      </c>
      <c r="AB221" s="182">
        <v>1</v>
      </c>
      <c r="AC221" s="182" t="s">
        <v>2611</v>
      </c>
    </row>
    <row r="222" spans="1:29" s="182" customFormat="1" x14ac:dyDescent="0.25">
      <c r="A222" s="655">
        <v>0</v>
      </c>
      <c r="B222" s="655">
        <v>0</v>
      </c>
      <c r="C222" s="655">
        <v>0</v>
      </c>
      <c r="D222" s="655"/>
      <c r="E222" s="902">
        <v>0</v>
      </c>
      <c r="F222" s="902">
        <v>0</v>
      </c>
      <c r="G222" s="1038"/>
      <c r="H222" s="1036"/>
      <c r="I222" s="1037" t="s">
        <v>2611</v>
      </c>
      <c r="J222" s="1037"/>
      <c r="K222" s="1037"/>
      <c r="L222" s="1037"/>
      <c r="M222" s="1037" t="s">
        <v>2611</v>
      </c>
      <c r="N222" s="1037" t="s">
        <v>2611</v>
      </c>
      <c r="O222" s="1037"/>
      <c r="P222" s="1037"/>
      <c r="Q222" s="1037"/>
      <c r="R222" s="1037"/>
      <c r="S222" s="1037"/>
      <c r="T222" s="1037" t="s">
        <v>2611</v>
      </c>
      <c r="U222" s="1037" t="s">
        <v>2611</v>
      </c>
      <c r="V222" s="1037" t="s">
        <v>2611</v>
      </c>
      <c r="W222" s="1037"/>
      <c r="X222" s="1037" t="s">
        <v>2611</v>
      </c>
      <c r="Y222" s="1037"/>
      <c r="Z222" s="656" t="s">
        <v>2136</v>
      </c>
      <c r="AA222" s="182" t="s">
        <v>2611</v>
      </c>
      <c r="AB222" s="182">
        <v>1</v>
      </c>
      <c r="AC222" s="182" t="s">
        <v>2611</v>
      </c>
    </row>
    <row r="223" spans="1:29" s="182" customFormat="1" x14ac:dyDescent="0.25">
      <c r="A223" s="655">
        <v>0</v>
      </c>
      <c r="B223" s="655">
        <v>0</v>
      </c>
      <c r="C223" s="655">
        <v>0</v>
      </c>
      <c r="D223" s="655"/>
      <c r="E223" s="902">
        <v>0</v>
      </c>
      <c r="F223" s="902">
        <v>0</v>
      </c>
      <c r="G223" s="1038"/>
      <c r="H223" s="1036"/>
      <c r="I223" s="1037" t="s">
        <v>2611</v>
      </c>
      <c r="J223" s="1037"/>
      <c r="K223" s="1037"/>
      <c r="L223" s="1037"/>
      <c r="M223" s="1037" t="s">
        <v>2611</v>
      </c>
      <c r="N223" s="1037" t="s">
        <v>2611</v>
      </c>
      <c r="O223" s="1037"/>
      <c r="P223" s="1037"/>
      <c r="Q223" s="1037"/>
      <c r="R223" s="1037"/>
      <c r="S223" s="1037"/>
      <c r="T223" s="1037" t="s">
        <v>2611</v>
      </c>
      <c r="U223" s="1037" t="s">
        <v>2611</v>
      </c>
      <c r="V223" s="1037" t="s">
        <v>2611</v>
      </c>
      <c r="W223" s="1037"/>
      <c r="X223" s="1037" t="s">
        <v>2611</v>
      </c>
      <c r="Y223" s="1037"/>
      <c r="Z223" s="656" t="s">
        <v>2136</v>
      </c>
      <c r="AA223" s="182" t="s">
        <v>2611</v>
      </c>
      <c r="AB223" s="182">
        <v>1</v>
      </c>
      <c r="AC223" s="182" t="s">
        <v>2611</v>
      </c>
    </row>
    <row r="224" spans="1:29" s="182" customFormat="1" x14ac:dyDescent="0.25">
      <c r="A224" s="655">
        <v>0</v>
      </c>
      <c r="B224" s="655">
        <v>0</v>
      </c>
      <c r="C224" s="655">
        <v>0</v>
      </c>
      <c r="D224" s="655"/>
      <c r="E224" s="902">
        <v>0</v>
      </c>
      <c r="F224" s="902">
        <v>0</v>
      </c>
      <c r="G224" s="1038"/>
      <c r="H224" s="1036"/>
      <c r="I224" s="1037" t="s">
        <v>2611</v>
      </c>
      <c r="J224" s="1037"/>
      <c r="K224" s="1037"/>
      <c r="L224" s="1037"/>
      <c r="M224" s="1037" t="s">
        <v>2611</v>
      </c>
      <c r="N224" s="1037" t="s">
        <v>2611</v>
      </c>
      <c r="O224" s="1037"/>
      <c r="P224" s="1037"/>
      <c r="Q224" s="1037"/>
      <c r="R224" s="1037"/>
      <c r="S224" s="1037"/>
      <c r="T224" s="1037" t="s">
        <v>2611</v>
      </c>
      <c r="U224" s="1037" t="s">
        <v>2611</v>
      </c>
      <c r="V224" s="1037" t="s">
        <v>2611</v>
      </c>
      <c r="W224" s="1037"/>
      <c r="X224" s="1037" t="s">
        <v>2611</v>
      </c>
      <c r="Y224" s="1037"/>
      <c r="Z224" s="656" t="s">
        <v>2136</v>
      </c>
      <c r="AA224" s="182" t="s">
        <v>2611</v>
      </c>
      <c r="AB224" s="182">
        <v>1</v>
      </c>
      <c r="AC224" s="182" t="s">
        <v>2611</v>
      </c>
    </row>
    <row r="225" spans="1:29" s="182" customFormat="1" x14ac:dyDescent="0.25">
      <c r="A225" s="655">
        <v>0</v>
      </c>
      <c r="B225" s="655">
        <v>0</v>
      </c>
      <c r="C225" s="655">
        <v>0</v>
      </c>
      <c r="D225" s="655"/>
      <c r="E225" s="902">
        <v>0</v>
      </c>
      <c r="F225" s="902">
        <v>0</v>
      </c>
      <c r="G225" s="1038"/>
      <c r="H225" s="1036"/>
      <c r="I225" s="1037" t="s">
        <v>2611</v>
      </c>
      <c r="J225" s="1037"/>
      <c r="K225" s="1037"/>
      <c r="L225" s="1037"/>
      <c r="M225" s="1037" t="s">
        <v>2611</v>
      </c>
      <c r="N225" s="1037" t="s">
        <v>2611</v>
      </c>
      <c r="O225" s="1037"/>
      <c r="P225" s="1037"/>
      <c r="Q225" s="1037"/>
      <c r="R225" s="1037"/>
      <c r="S225" s="1037"/>
      <c r="T225" s="1037" t="s">
        <v>2611</v>
      </c>
      <c r="U225" s="1037" t="s">
        <v>2611</v>
      </c>
      <c r="V225" s="1037" t="s">
        <v>2611</v>
      </c>
      <c r="W225" s="1037"/>
      <c r="X225" s="1037" t="s">
        <v>2611</v>
      </c>
      <c r="Y225" s="1037"/>
      <c r="Z225" s="656" t="s">
        <v>2136</v>
      </c>
      <c r="AA225" s="182" t="s">
        <v>2611</v>
      </c>
      <c r="AB225" s="182">
        <v>1</v>
      </c>
      <c r="AC225" s="182" t="s">
        <v>2611</v>
      </c>
    </row>
    <row r="226" spans="1:29" s="182" customFormat="1" x14ac:dyDescent="0.25">
      <c r="A226" s="655">
        <v>0</v>
      </c>
      <c r="B226" s="655">
        <v>0</v>
      </c>
      <c r="C226" s="655">
        <v>0</v>
      </c>
      <c r="D226" s="655"/>
      <c r="E226" s="902">
        <v>0</v>
      </c>
      <c r="F226" s="902">
        <v>0</v>
      </c>
      <c r="G226" s="1038"/>
      <c r="H226" s="1036"/>
      <c r="I226" s="1037" t="s">
        <v>2611</v>
      </c>
      <c r="J226" s="1037"/>
      <c r="K226" s="1037"/>
      <c r="L226" s="1037"/>
      <c r="M226" s="1037" t="s">
        <v>2611</v>
      </c>
      <c r="N226" s="1037" t="s">
        <v>2611</v>
      </c>
      <c r="O226" s="1037"/>
      <c r="P226" s="1037"/>
      <c r="Q226" s="1037"/>
      <c r="R226" s="1037"/>
      <c r="S226" s="1037"/>
      <c r="T226" s="1037" t="s">
        <v>2611</v>
      </c>
      <c r="U226" s="1037" t="s">
        <v>2611</v>
      </c>
      <c r="V226" s="1037" t="s">
        <v>2611</v>
      </c>
      <c r="W226" s="1037"/>
      <c r="X226" s="1037" t="s">
        <v>2611</v>
      </c>
      <c r="Y226" s="1037"/>
      <c r="Z226" s="656" t="s">
        <v>2136</v>
      </c>
      <c r="AA226" s="182" t="s">
        <v>2611</v>
      </c>
      <c r="AB226" s="182">
        <v>1</v>
      </c>
      <c r="AC226" s="182" t="s">
        <v>2611</v>
      </c>
    </row>
    <row r="227" spans="1:29" s="182" customFormat="1" x14ac:dyDescent="0.25">
      <c r="A227" s="655">
        <v>0</v>
      </c>
      <c r="B227" s="655">
        <v>0</v>
      </c>
      <c r="C227" s="655">
        <v>0</v>
      </c>
      <c r="D227" s="655"/>
      <c r="E227" s="902">
        <v>0</v>
      </c>
      <c r="F227" s="902">
        <v>0</v>
      </c>
      <c r="G227" s="1038"/>
      <c r="H227" s="1036"/>
      <c r="I227" s="1037" t="s">
        <v>2611</v>
      </c>
      <c r="J227" s="1037"/>
      <c r="K227" s="1037"/>
      <c r="L227" s="1037"/>
      <c r="M227" s="1037" t="s">
        <v>2611</v>
      </c>
      <c r="N227" s="1037" t="s">
        <v>2611</v>
      </c>
      <c r="O227" s="1037"/>
      <c r="P227" s="1037"/>
      <c r="Q227" s="1037"/>
      <c r="R227" s="1037"/>
      <c r="S227" s="1037"/>
      <c r="T227" s="1037" t="s">
        <v>2611</v>
      </c>
      <c r="U227" s="1037" t="s">
        <v>2611</v>
      </c>
      <c r="V227" s="1037" t="s">
        <v>2611</v>
      </c>
      <c r="W227" s="1037"/>
      <c r="X227" s="1037" t="s">
        <v>2611</v>
      </c>
      <c r="Y227" s="1037"/>
      <c r="Z227" s="656" t="s">
        <v>2136</v>
      </c>
      <c r="AA227" s="182" t="s">
        <v>2611</v>
      </c>
      <c r="AB227" s="182">
        <v>1</v>
      </c>
      <c r="AC227" s="182" t="s">
        <v>2611</v>
      </c>
    </row>
    <row r="228" spans="1:29" s="182" customFormat="1" x14ac:dyDescent="0.25">
      <c r="A228" s="655">
        <v>0</v>
      </c>
      <c r="B228" s="655">
        <v>0</v>
      </c>
      <c r="C228" s="655">
        <v>0</v>
      </c>
      <c r="D228" s="655"/>
      <c r="E228" s="902">
        <v>0</v>
      </c>
      <c r="F228" s="902">
        <v>0</v>
      </c>
      <c r="G228" s="1038"/>
      <c r="H228" s="1036"/>
      <c r="I228" s="1037" t="s">
        <v>2611</v>
      </c>
      <c r="J228" s="1037"/>
      <c r="K228" s="1037"/>
      <c r="L228" s="1037"/>
      <c r="M228" s="1037" t="s">
        <v>2611</v>
      </c>
      <c r="N228" s="1037" t="s">
        <v>2611</v>
      </c>
      <c r="O228" s="1037"/>
      <c r="P228" s="1037"/>
      <c r="Q228" s="1037"/>
      <c r="R228" s="1037"/>
      <c r="S228" s="1037"/>
      <c r="T228" s="1037" t="s">
        <v>2611</v>
      </c>
      <c r="U228" s="1037" t="s">
        <v>2611</v>
      </c>
      <c r="V228" s="1037" t="s">
        <v>2611</v>
      </c>
      <c r="W228" s="1037"/>
      <c r="X228" s="1037" t="s">
        <v>2611</v>
      </c>
      <c r="Y228" s="1037"/>
      <c r="Z228" s="656" t="s">
        <v>2136</v>
      </c>
      <c r="AA228" s="182" t="s">
        <v>2611</v>
      </c>
      <c r="AB228" s="182">
        <v>1</v>
      </c>
      <c r="AC228" s="182" t="s">
        <v>2611</v>
      </c>
    </row>
    <row r="229" spans="1:29" s="182" customFormat="1" x14ac:dyDescent="0.25">
      <c r="A229" s="655">
        <v>0</v>
      </c>
      <c r="B229" s="655">
        <v>0</v>
      </c>
      <c r="C229" s="655">
        <v>0</v>
      </c>
      <c r="D229" s="655"/>
      <c r="E229" s="902">
        <v>0</v>
      </c>
      <c r="F229" s="902">
        <v>0</v>
      </c>
      <c r="G229" s="1038"/>
      <c r="H229" s="1036"/>
      <c r="I229" s="1037" t="s">
        <v>2611</v>
      </c>
      <c r="J229" s="1037"/>
      <c r="K229" s="1037"/>
      <c r="L229" s="1037"/>
      <c r="M229" s="1037" t="s">
        <v>2611</v>
      </c>
      <c r="N229" s="1037" t="s">
        <v>2611</v>
      </c>
      <c r="O229" s="1037"/>
      <c r="P229" s="1037"/>
      <c r="Q229" s="1037"/>
      <c r="R229" s="1037"/>
      <c r="S229" s="1037"/>
      <c r="T229" s="1037" t="s">
        <v>2611</v>
      </c>
      <c r="U229" s="1037" t="s">
        <v>2611</v>
      </c>
      <c r="V229" s="1037" t="s">
        <v>2611</v>
      </c>
      <c r="W229" s="1037"/>
      <c r="X229" s="1037" t="s">
        <v>2611</v>
      </c>
      <c r="Y229" s="1037"/>
      <c r="Z229" s="656" t="s">
        <v>2136</v>
      </c>
      <c r="AA229" s="182" t="s">
        <v>2611</v>
      </c>
      <c r="AB229" s="182">
        <v>1</v>
      </c>
      <c r="AC229" s="182" t="s">
        <v>2611</v>
      </c>
    </row>
    <row r="230" spans="1:29" s="182" customFormat="1" x14ac:dyDescent="0.25">
      <c r="A230" s="655">
        <v>0</v>
      </c>
      <c r="B230" s="655">
        <v>0</v>
      </c>
      <c r="C230" s="655">
        <v>0</v>
      </c>
      <c r="D230" s="655"/>
      <c r="E230" s="902">
        <v>0</v>
      </c>
      <c r="F230" s="902">
        <v>0</v>
      </c>
      <c r="G230" s="1038"/>
      <c r="H230" s="1036"/>
      <c r="I230" s="1037" t="s">
        <v>2611</v>
      </c>
      <c r="J230" s="1037"/>
      <c r="K230" s="1037"/>
      <c r="L230" s="1037"/>
      <c r="M230" s="1037" t="s">
        <v>2611</v>
      </c>
      <c r="N230" s="1037" t="s">
        <v>2611</v>
      </c>
      <c r="O230" s="1037"/>
      <c r="P230" s="1037"/>
      <c r="Q230" s="1037"/>
      <c r="R230" s="1037"/>
      <c r="S230" s="1037"/>
      <c r="T230" s="1037" t="s">
        <v>2611</v>
      </c>
      <c r="U230" s="1037" t="s">
        <v>2611</v>
      </c>
      <c r="V230" s="1037" t="s">
        <v>2611</v>
      </c>
      <c r="W230" s="1037"/>
      <c r="X230" s="1037" t="s">
        <v>2611</v>
      </c>
      <c r="Y230" s="1037"/>
      <c r="Z230" s="656" t="s">
        <v>2136</v>
      </c>
      <c r="AA230" s="182" t="s">
        <v>2611</v>
      </c>
      <c r="AB230" s="182">
        <v>1</v>
      </c>
      <c r="AC230" s="182" t="s">
        <v>2611</v>
      </c>
    </row>
    <row r="231" spans="1:29" s="182" customFormat="1" x14ac:dyDescent="0.25">
      <c r="A231" s="655">
        <v>0</v>
      </c>
      <c r="B231" s="655">
        <v>0</v>
      </c>
      <c r="C231" s="655">
        <v>0</v>
      </c>
      <c r="D231" s="655"/>
      <c r="E231" s="902">
        <v>0</v>
      </c>
      <c r="F231" s="902">
        <v>0</v>
      </c>
      <c r="G231" s="1038"/>
      <c r="H231" s="1036"/>
      <c r="I231" s="1037" t="s">
        <v>2611</v>
      </c>
      <c r="J231" s="1037"/>
      <c r="K231" s="1037"/>
      <c r="L231" s="1037"/>
      <c r="M231" s="1037" t="s">
        <v>2611</v>
      </c>
      <c r="N231" s="1037" t="s">
        <v>2611</v>
      </c>
      <c r="O231" s="1037"/>
      <c r="P231" s="1037"/>
      <c r="Q231" s="1037"/>
      <c r="R231" s="1037"/>
      <c r="S231" s="1037"/>
      <c r="T231" s="1037" t="s">
        <v>2611</v>
      </c>
      <c r="U231" s="1037" t="s">
        <v>2611</v>
      </c>
      <c r="V231" s="1037" t="s">
        <v>2611</v>
      </c>
      <c r="W231" s="1037"/>
      <c r="X231" s="1037" t="s">
        <v>2611</v>
      </c>
      <c r="Y231" s="1037"/>
      <c r="Z231" s="656" t="s">
        <v>2136</v>
      </c>
      <c r="AA231" s="182" t="s">
        <v>2611</v>
      </c>
      <c r="AB231" s="182">
        <v>1</v>
      </c>
      <c r="AC231" s="182" t="s">
        <v>2611</v>
      </c>
    </row>
    <row r="232" spans="1:29" s="182" customFormat="1" x14ac:dyDescent="0.25">
      <c r="A232" s="655">
        <v>0</v>
      </c>
      <c r="B232" s="655">
        <v>0</v>
      </c>
      <c r="C232" s="655">
        <v>0</v>
      </c>
      <c r="D232" s="655"/>
      <c r="E232" s="902">
        <v>0</v>
      </c>
      <c r="F232" s="902">
        <v>0</v>
      </c>
      <c r="G232" s="1038"/>
      <c r="H232" s="1036"/>
      <c r="I232" s="1037" t="s">
        <v>2611</v>
      </c>
      <c r="J232" s="1037"/>
      <c r="K232" s="1037"/>
      <c r="L232" s="1037"/>
      <c r="M232" s="1037" t="s">
        <v>2611</v>
      </c>
      <c r="N232" s="1037" t="s">
        <v>2611</v>
      </c>
      <c r="O232" s="1037"/>
      <c r="P232" s="1037"/>
      <c r="Q232" s="1037"/>
      <c r="R232" s="1037"/>
      <c r="S232" s="1037"/>
      <c r="T232" s="1037" t="s">
        <v>2611</v>
      </c>
      <c r="U232" s="1037" t="s">
        <v>2611</v>
      </c>
      <c r="V232" s="1037" t="s">
        <v>2611</v>
      </c>
      <c r="W232" s="1037"/>
      <c r="X232" s="1037" t="s">
        <v>2611</v>
      </c>
      <c r="Y232" s="1037"/>
      <c r="Z232" s="656" t="s">
        <v>2136</v>
      </c>
      <c r="AA232" s="182" t="s">
        <v>2611</v>
      </c>
      <c r="AB232" s="182">
        <v>1</v>
      </c>
      <c r="AC232" s="182" t="s">
        <v>2611</v>
      </c>
    </row>
    <row r="233" spans="1:29" s="182" customFormat="1" x14ac:dyDescent="0.25">
      <c r="A233" s="655">
        <v>0</v>
      </c>
      <c r="B233" s="655">
        <v>0</v>
      </c>
      <c r="C233" s="655">
        <v>0</v>
      </c>
      <c r="D233" s="655"/>
      <c r="E233" s="902">
        <v>0</v>
      </c>
      <c r="F233" s="902">
        <v>0</v>
      </c>
      <c r="G233" s="1038"/>
      <c r="H233" s="1036"/>
      <c r="I233" s="1037" t="s">
        <v>2611</v>
      </c>
      <c r="J233" s="1037"/>
      <c r="K233" s="1037"/>
      <c r="L233" s="1037"/>
      <c r="M233" s="1037" t="s">
        <v>2611</v>
      </c>
      <c r="N233" s="1037" t="s">
        <v>2611</v>
      </c>
      <c r="O233" s="1037"/>
      <c r="P233" s="1037"/>
      <c r="Q233" s="1037"/>
      <c r="R233" s="1037"/>
      <c r="S233" s="1037"/>
      <c r="T233" s="1037" t="s">
        <v>2611</v>
      </c>
      <c r="U233" s="1037" t="s">
        <v>2611</v>
      </c>
      <c r="V233" s="1037" t="s">
        <v>2611</v>
      </c>
      <c r="W233" s="1037"/>
      <c r="X233" s="1037" t="s">
        <v>2611</v>
      </c>
      <c r="Y233" s="1037"/>
      <c r="Z233" s="656" t="s">
        <v>2136</v>
      </c>
      <c r="AA233" s="182" t="s">
        <v>2611</v>
      </c>
      <c r="AB233" s="182">
        <v>1</v>
      </c>
      <c r="AC233" s="182" t="s">
        <v>2611</v>
      </c>
    </row>
    <row r="234" spans="1:29" s="182" customFormat="1" x14ac:dyDescent="0.25">
      <c r="A234" s="655">
        <v>0</v>
      </c>
      <c r="B234" s="655">
        <v>0</v>
      </c>
      <c r="C234" s="655">
        <v>0</v>
      </c>
      <c r="D234" s="655"/>
      <c r="E234" s="902">
        <v>0</v>
      </c>
      <c r="F234" s="902">
        <v>0</v>
      </c>
      <c r="G234" s="1038"/>
      <c r="H234" s="1036"/>
      <c r="I234" s="1037" t="s">
        <v>2611</v>
      </c>
      <c r="J234" s="1037"/>
      <c r="K234" s="1037"/>
      <c r="L234" s="1037"/>
      <c r="M234" s="1037" t="s">
        <v>2611</v>
      </c>
      <c r="N234" s="1037" t="s">
        <v>2611</v>
      </c>
      <c r="O234" s="1037"/>
      <c r="P234" s="1037"/>
      <c r="Q234" s="1037"/>
      <c r="R234" s="1037"/>
      <c r="S234" s="1037"/>
      <c r="T234" s="1037" t="s">
        <v>2611</v>
      </c>
      <c r="U234" s="1037" t="s">
        <v>2611</v>
      </c>
      <c r="V234" s="1037" t="s">
        <v>2611</v>
      </c>
      <c r="W234" s="1037"/>
      <c r="X234" s="1037" t="s">
        <v>2611</v>
      </c>
      <c r="Y234" s="1037"/>
      <c r="Z234" s="656" t="s">
        <v>2136</v>
      </c>
      <c r="AA234" s="182" t="s">
        <v>2611</v>
      </c>
      <c r="AB234" s="182">
        <v>1</v>
      </c>
      <c r="AC234" s="182" t="s">
        <v>2611</v>
      </c>
    </row>
    <row r="235" spans="1:29" s="182" customFormat="1" x14ac:dyDescent="0.25">
      <c r="A235" s="655">
        <v>0</v>
      </c>
      <c r="B235" s="655">
        <v>0</v>
      </c>
      <c r="C235" s="655">
        <v>0</v>
      </c>
      <c r="D235" s="655"/>
      <c r="E235" s="902">
        <v>0</v>
      </c>
      <c r="F235" s="902">
        <v>0</v>
      </c>
      <c r="G235" s="1038"/>
      <c r="H235" s="1036"/>
      <c r="I235" s="1037" t="s">
        <v>2611</v>
      </c>
      <c r="J235" s="1037"/>
      <c r="K235" s="1037"/>
      <c r="L235" s="1037"/>
      <c r="M235" s="1037" t="s">
        <v>2611</v>
      </c>
      <c r="N235" s="1037" t="s">
        <v>2611</v>
      </c>
      <c r="O235" s="1037"/>
      <c r="P235" s="1037"/>
      <c r="Q235" s="1037"/>
      <c r="R235" s="1037"/>
      <c r="S235" s="1037"/>
      <c r="T235" s="1037" t="s">
        <v>2611</v>
      </c>
      <c r="U235" s="1037" t="s">
        <v>2611</v>
      </c>
      <c r="V235" s="1037" t="s">
        <v>2611</v>
      </c>
      <c r="W235" s="1037"/>
      <c r="X235" s="1037" t="s">
        <v>2611</v>
      </c>
      <c r="Y235" s="1037"/>
      <c r="Z235" s="656" t="s">
        <v>2136</v>
      </c>
      <c r="AA235" s="182" t="s">
        <v>2611</v>
      </c>
      <c r="AB235" s="182">
        <v>1</v>
      </c>
      <c r="AC235" s="182" t="s">
        <v>2611</v>
      </c>
    </row>
    <row r="236" spans="1:29" s="182" customFormat="1" x14ac:dyDescent="0.25">
      <c r="A236" s="655">
        <v>0</v>
      </c>
      <c r="B236" s="655">
        <v>0</v>
      </c>
      <c r="C236" s="655">
        <v>0</v>
      </c>
      <c r="D236" s="655"/>
      <c r="E236" s="902">
        <v>0</v>
      </c>
      <c r="F236" s="902">
        <v>0</v>
      </c>
      <c r="G236" s="1038"/>
      <c r="H236" s="1036"/>
      <c r="I236" s="1037" t="s">
        <v>2611</v>
      </c>
      <c r="J236" s="1037"/>
      <c r="K236" s="1037"/>
      <c r="L236" s="1037"/>
      <c r="M236" s="1037" t="s">
        <v>2611</v>
      </c>
      <c r="N236" s="1037" t="s">
        <v>2611</v>
      </c>
      <c r="O236" s="1037"/>
      <c r="P236" s="1037"/>
      <c r="Q236" s="1037"/>
      <c r="R236" s="1037"/>
      <c r="S236" s="1037"/>
      <c r="T236" s="1037" t="s">
        <v>2611</v>
      </c>
      <c r="U236" s="1037" t="s">
        <v>2611</v>
      </c>
      <c r="V236" s="1037" t="s">
        <v>2611</v>
      </c>
      <c r="W236" s="1037"/>
      <c r="X236" s="1037" t="s">
        <v>2611</v>
      </c>
      <c r="Y236" s="1037"/>
      <c r="Z236" s="656" t="s">
        <v>2136</v>
      </c>
      <c r="AA236" s="182" t="s">
        <v>2611</v>
      </c>
      <c r="AB236" s="182">
        <v>1</v>
      </c>
      <c r="AC236" s="182" t="s">
        <v>2611</v>
      </c>
    </row>
    <row r="237" spans="1:29" s="182" customFormat="1" x14ac:dyDescent="0.25">
      <c r="A237" s="655">
        <v>0</v>
      </c>
      <c r="B237" s="655">
        <v>0</v>
      </c>
      <c r="C237" s="655">
        <v>0</v>
      </c>
      <c r="D237" s="655"/>
      <c r="E237" s="902">
        <v>0</v>
      </c>
      <c r="F237" s="902">
        <v>0</v>
      </c>
      <c r="G237" s="1038"/>
      <c r="H237" s="1036"/>
      <c r="I237" s="1037" t="s">
        <v>2611</v>
      </c>
      <c r="J237" s="1037"/>
      <c r="K237" s="1037"/>
      <c r="L237" s="1037"/>
      <c r="M237" s="1037" t="s">
        <v>2611</v>
      </c>
      <c r="N237" s="1037" t="s">
        <v>2611</v>
      </c>
      <c r="O237" s="1037"/>
      <c r="P237" s="1037"/>
      <c r="Q237" s="1037"/>
      <c r="R237" s="1037"/>
      <c r="S237" s="1037"/>
      <c r="T237" s="1037" t="s">
        <v>2611</v>
      </c>
      <c r="U237" s="1037" t="s">
        <v>2611</v>
      </c>
      <c r="V237" s="1037" t="s">
        <v>2611</v>
      </c>
      <c r="W237" s="1037"/>
      <c r="X237" s="1037" t="s">
        <v>2611</v>
      </c>
      <c r="Y237" s="1037"/>
      <c r="Z237" s="656" t="s">
        <v>2136</v>
      </c>
      <c r="AA237" s="182" t="s">
        <v>2611</v>
      </c>
      <c r="AB237" s="182">
        <v>1</v>
      </c>
      <c r="AC237" s="182" t="s">
        <v>2611</v>
      </c>
    </row>
    <row r="238" spans="1:29" s="182" customFormat="1" x14ac:dyDescent="0.25">
      <c r="A238" s="655">
        <v>0</v>
      </c>
      <c r="B238" s="655">
        <v>0</v>
      </c>
      <c r="C238" s="655">
        <v>0</v>
      </c>
      <c r="D238" s="655"/>
      <c r="E238" s="902">
        <v>0</v>
      </c>
      <c r="F238" s="902">
        <v>0</v>
      </c>
      <c r="G238" s="1038"/>
      <c r="H238" s="1036"/>
      <c r="I238" s="1037" t="s">
        <v>2611</v>
      </c>
      <c r="J238" s="1037"/>
      <c r="K238" s="1037"/>
      <c r="L238" s="1037"/>
      <c r="M238" s="1037" t="s">
        <v>2611</v>
      </c>
      <c r="N238" s="1037" t="s">
        <v>2611</v>
      </c>
      <c r="O238" s="1037"/>
      <c r="P238" s="1037"/>
      <c r="Q238" s="1037"/>
      <c r="R238" s="1037"/>
      <c r="S238" s="1037"/>
      <c r="T238" s="1037" t="s">
        <v>2611</v>
      </c>
      <c r="U238" s="1037" t="s">
        <v>2611</v>
      </c>
      <c r="V238" s="1037" t="s">
        <v>2611</v>
      </c>
      <c r="W238" s="1037"/>
      <c r="X238" s="1037" t="s">
        <v>2611</v>
      </c>
      <c r="Y238" s="1037"/>
      <c r="Z238" s="656" t="s">
        <v>2136</v>
      </c>
      <c r="AA238" s="182" t="s">
        <v>2611</v>
      </c>
      <c r="AB238" s="182">
        <v>1</v>
      </c>
      <c r="AC238" s="182" t="s">
        <v>2611</v>
      </c>
    </row>
    <row r="239" spans="1:29" s="182" customFormat="1" x14ac:dyDescent="0.25">
      <c r="A239" s="655">
        <v>0</v>
      </c>
      <c r="B239" s="655">
        <v>0</v>
      </c>
      <c r="C239" s="655">
        <v>0</v>
      </c>
      <c r="D239" s="655"/>
      <c r="E239" s="902">
        <v>0</v>
      </c>
      <c r="F239" s="902">
        <v>0</v>
      </c>
      <c r="G239" s="1038"/>
      <c r="H239" s="1036"/>
      <c r="I239" s="1037" t="s">
        <v>2611</v>
      </c>
      <c r="J239" s="1037"/>
      <c r="K239" s="1037"/>
      <c r="L239" s="1037"/>
      <c r="M239" s="1037" t="s">
        <v>2611</v>
      </c>
      <c r="N239" s="1037" t="s">
        <v>2611</v>
      </c>
      <c r="O239" s="1037"/>
      <c r="P239" s="1037"/>
      <c r="Q239" s="1037"/>
      <c r="R239" s="1037"/>
      <c r="S239" s="1037"/>
      <c r="T239" s="1037" t="s">
        <v>2611</v>
      </c>
      <c r="U239" s="1037" t="s">
        <v>2611</v>
      </c>
      <c r="V239" s="1037" t="s">
        <v>2611</v>
      </c>
      <c r="W239" s="1037"/>
      <c r="X239" s="1037" t="s">
        <v>2611</v>
      </c>
      <c r="Y239" s="1037"/>
      <c r="Z239" s="656" t="s">
        <v>2136</v>
      </c>
      <c r="AA239" s="182" t="s">
        <v>2611</v>
      </c>
      <c r="AB239" s="182">
        <v>1</v>
      </c>
      <c r="AC239" s="182" t="s">
        <v>2611</v>
      </c>
    </row>
    <row r="240" spans="1:29" s="182" customFormat="1" x14ac:dyDescent="0.25">
      <c r="A240" s="655">
        <v>0</v>
      </c>
      <c r="B240" s="655">
        <v>0</v>
      </c>
      <c r="C240" s="655">
        <v>0</v>
      </c>
      <c r="D240" s="655"/>
      <c r="E240" s="902">
        <v>0</v>
      </c>
      <c r="F240" s="902">
        <v>0</v>
      </c>
      <c r="G240" s="1038"/>
      <c r="H240" s="1036"/>
      <c r="I240" s="1037" t="s">
        <v>2611</v>
      </c>
      <c r="J240" s="1037"/>
      <c r="K240" s="1037"/>
      <c r="L240" s="1037"/>
      <c r="M240" s="1037" t="s">
        <v>2611</v>
      </c>
      <c r="N240" s="1037" t="s">
        <v>2611</v>
      </c>
      <c r="O240" s="1037"/>
      <c r="P240" s="1037"/>
      <c r="Q240" s="1037"/>
      <c r="R240" s="1037"/>
      <c r="S240" s="1037"/>
      <c r="T240" s="1037" t="s">
        <v>2611</v>
      </c>
      <c r="U240" s="1037" t="s">
        <v>2611</v>
      </c>
      <c r="V240" s="1037" t="s">
        <v>2611</v>
      </c>
      <c r="W240" s="1037"/>
      <c r="X240" s="1037" t="s">
        <v>2611</v>
      </c>
      <c r="Y240" s="1037"/>
      <c r="Z240" s="656" t="s">
        <v>2136</v>
      </c>
      <c r="AA240" s="182" t="s">
        <v>2611</v>
      </c>
      <c r="AB240" s="182">
        <v>1</v>
      </c>
      <c r="AC240" s="182" t="s">
        <v>2611</v>
      </c>
    </row>
    <row r="241" spans="1:29" s="182" customFormat="1" x14ac:dyDescent="0.25">
      <c r="A241" s="655">
        <v>0</v>
      </c>
      <c r="B241" s="655">
        <v>0</v>
      </c>
      <c r="C241" s="655">
        <v>0</v>
      </c>
      <c r="D241" s="655"/>
      <c r="E241" s="902">
        <v>0</v>
      </c>
      <c r="F241" s="902">
        <v>0</v>
      </c>
      <c r="G241" s="1038"/>
      <c r="H241" s="1036"/>
      <c r="I241" s="1037" t="s">
        <v>2611</v>
      </c>
      <c r="J241" s="1037"/>
      <c r="K241" s="1037"/>
      <c r="L241" s="1037"/>
      <c r="M241" s="1037" t="s">
        <v>2611</v>
      </c>
      <c r="N241" s="1037" t="s">
        <v>2611</v>
      </c>
      <c r="O241" s="1037"/>
      <c r="P241" s="1037"/>
      <c r="Q241" s="1037"/>
      <c r="R241" s="1037"/>
      <c r="S241" s="1037"/>
      <c r="T241" s="1037" t="s">
        <v>2611</v>
      </c>
      <c r="U241" s="1037" t="s">
        <v>2611</v>
      </c>
      <c r="V241" s="1037" t="s">
        <v>2611</v>
      </c>
      <c r="W241" s="1037"/>
      <c r="X241" s="1037" t="s">
        <v>2611</v>
      </c>
      <c r="Y241" s="1037"/>
      <c r="Z241" s="656" t="s">
        <v>2136</v>
      </c>
      <c r="AA241" s="182" t="s">
        <v>2611</v>
      </c>
      <c r="AB241" s="182">
        <v>1</v>
      </c>
      <c r="AC241" s="182" t="s">
        <v>2611</v>
      </c>
    </row>
    <row r="242" spans="1:29" s="182" customFormat="1" x14ac:dyDescent="0.25">
      <c r="A242" s="655">
        <v>0</v>
      </c>
      <c r="B242" s="655">
        <v>0</v>
      </c>
      <c r="C242" s="655">
        <v>0</v>
      </c>
      <c r="D242" s="655"/>
      <c r="E242" s="902">
        <v>0</v>
      </c>
      <c r="F242" s="902">
        <v>0</v>
      </c>
      <c r="G242" s="1038"/>
      <c r="H242" s="1036"/>
      <c r="I242" s="1037" t="s">
        <v>2611</v>
      </c>
      <c r="J242" s="1037"/>
      <c r="K242" s="1037"/>
      <c r="L242" s="1037"/>
      <c r="M242" s="1037" t="s">
        <v>2611</v>
      </c>
      <c r="N242" s="1037" t="s">
        <v>2611</v>
      </c>
      <c r="O242" s="1037"/>
      <c r="P242" s="1037"/>
      <c r="Q242" s="1037"/>
      <c r="R242" s="1037"/>
      <c r="S242" s="1037"/>
      <c r="T242" s="1037" t="s">
        <v>2611</v>
      </c>
      <c r="U242" s="1037" t="s">
        <v>2611</v>
      </c>
      <c r="V242" s="1037" t="s">
        <v>2611</v>
      </c>
      <c r="W242" s="1037"/>
      <c r="X242" s="1037" t="s">
        <v>2611</v>
      </c>
      <c r="Y242" s="1037"/>
      <c r="Z242" s="656" t="s">
        <v>2136</v>
      </c>
      <c r="AA242" s="182" t="s">
        <v>2611</v>
      </c>
      <c r="AB242" s="182">
        <v>1</v>
      </c>
      <c r="AC242" s="182" t="s">
        <v>2611</v>
      </c>
    </row>
    <row r="243" spans="1:29" s="182" customFormat="1" x14ac:dyDescent="0.25">
      <c r="A243" s="655">
        <v>0</v>
      </c>
      <c r="B243" s="655">
        <v>0</v>
      </c>
      <c r="C243" s="655">
        <v>0</v>
      </c>
      <c r="D243" s="655"/>
      <c r="E243" s="902">
        <v>0</v>
      </c>
      <c r="F243" s="902">
        <v>0</v>
      </c>
      <c r="G243" s="1038"/>
      <c r="H243" s="1036"/>
      <c r="I243" s="1037" t="s">
        <v>2611</v>
      </c>
      <c r="J243" s="1037"/>
      <c r="K243" s="1037"/>
      <c r="L243" s="1037"/>
      <c r="M243" s="1037" t="s">
        <v>2611</v>
      </c>
      <c r="N243" s="1037" t="s">
        <v>2611</v>
      </c>
      <c r="O243" s="1037"/>
      <c r="P243" s="1037"/>
      <c r="Q243" s="1037"/>
      <c r="R243" s="1037"/>
      <c r="S243" s="1037"/>
      <c r="T243" s="1037" t="s">
        <v>2611</v>
      </c>
      <c r="U243" s="1037" t="s">
        <v>2611</v>
      </c>
      <c r="V243" s="1037" t="s">
        <v>2611</v>
      </c>
      <c r="W243" s="1037"/>
      <c r="X243" s="1037" t="s">
        <v>2611</v>
      </c>
      <c r="Y243" s="1037"/>
      <c r="Z243" s="656" t="s">
        <v>2136</v>
      </c>
      <c r="AA243" s="182" t="s">
        <v>2611</v>
      </c>
      <c r="AB243" s="182">
        <v>1</v>
      </c>
      <c r="AC243" s="182" t="s">
        <v>2611</v>
      </c>
    </row>
    <row r="244" spans="1:29" s="182" customFormat="1" x14ac:dyDescent="0.25">
      <c r="A244" s="655">
        <v>0</v>
      </c>
      <c r="B244" s="655">
        <v>0</v>
      </c>
      <c r="C244" s="655">
        <v>0</v>
      </c>
      <c r="D244" s="655"/>
      <c r="E244" s="902">
        <v>0</v>
      </c>
      <c r="F244" s="902">
        <v>0</v>
      </c>
      <c r="G244" s="1038"/>
      <c r="H244" s="1036"/>
      <c r="I244" s="1037" t="s">
        <v>2611</v>
      </c>
      <c r="J244" s="1037"/>
      <c r="K244" s="1037"/>
      <c r="L244" s="1037"/>
      <c r="M244" s="1037" t="s">
        <v>2611</v>
      </c>
      <c r="N244" s="1037" t="s">
        <v>2611</v>
      </c>
      <c r="O244" s="1037"/>
      <c r="P244" s="1037"/>
      <c r="Q244" s="1037"/>
      <c r="R244" s="1037"/>
      <c r="S244" s="1037"/>
      <c r="T244" s="1037" t="s">
        <v>2611</v>
      </c>
      <c r="U244" s="1037" t="s">
        <v>2611</v>
      </c>
      <c r="V244" s="1037" t="s">
        <v>2611</v>
      </c>
      <c r="W244" s="1037"/>
      <c r="X244" s="1037" t="s">
        <v>2611</v>
      </c>
      <c r="Y244" s="1037"/>
      <c r="Z244" s="656" t="s">
        <v>2136</v>
      </c>
      <c r="AA244" s="182" t="s">
        <v>2611</v>
      </c>
      <c r="AB244" s="182">
        <v>1</v>
      </c>
      <c r="AC244" s="182" t="s">
        <v>2611</v>
      </c>
    </row>
    <row r="245" spans="1:29" s="182" customFormat="1" x14ac:dyDescent="0.25">
      <c r="A245" s="655">
        <v>0</v>
      </c>
      <c r="B245" s="655">
        <v>0</v>
      </c>
      <c r="C245" s="655">
        <v>0</v>
      </c>
      <c r="D245" s="655"/>
      <c r="E245" s="902">
        <v>0</v>
      </c>
      <c r="F245" s="902">
        <v>0</v>
      </c>
      <c r="G245" s="1038"/>
      <c r="H245" s="1036"/>
      <c r="I245" s="1037" t="s">
        <v>2611</v>
      </c>
      <c r="J245" s="1037"/>
      <c r="K245" s="1037"/>
      <c r="L245" s="1037"/>
      <c r="M245" s="1037" t="s">
        <v>2611</v>
      </c>
      <c r="N245" s="1037" t="s">
        <v>2611</v>
      </c>
      <c r="O245" s="1037"/>
      <c r="P245" s="1037"/>
      <c r="Q245" s="1037"/>
      <c r="R245" s="1037"/>
      <c r="S245" s="1037"/>
      <c r="T245" s="1037" t="s">
        <v>2611</v>
      </c>
      <c r="U245" s="1037" t="s">
        <v>2611</v>
      </c>
      <c r="V245" s="1037" t="s">
        <v>2611</v>
      </c>
      <c r="W245" s="1037"/>
      <c r="X245" s="1037" t="s">
        <v>2611</v>
      </c>
      <c r="Y245" s="1037"/>
      <c r="Z245" s="656" t="s">
        <v>2136</v>
      </c>
      <c r="AA245" s="182" t="s">
        <v>2611</v>
      </c>
      <c r="AB245" s="182">
        <v>1</v>
      </c>
      <c r="AC245" s="182" t="s">
        <v>2611</v>
      </c>
    </row>
    <row r="246" spans="1:29" s="182" customFormat="1" x14ac:dyDescent="0.25">
      <c r="A246" s="655">
        <v>0</v>
      </c>
      <c r="B246" s="655">
        <v>0</v>
      </c>
      <c r="C246" s="655">
        <v>0</v>
      </c>
      <c r="D246" s="655"/>
      <c r="E246" s="902">
        <v>0</v>
      </c>
      <c r="F246" s="902">
        <v>0</v>
      </c>
      <c r="G246" s="1038"/>
      <c r="H246" s="1036"/>
      <c r="I246" s="1037" t="s">
        <v>2611</v>
      </c>
      <c r="J246" s="1037"/>
      <c r="K246" s="1037"/>
      <c r="L246" s="1037"/>
      <c r="M246" s="1037" t="s">
        <v>2611</v>
      </c>
      <c r="N246" s="1037" t="s">
        <v>2611</v>
      </c>
      <c r="O246" s="1037"/>
      <c r="P246" s="1037"/>
      <c r="Q246" s="1037"/>
      <c r="R246" s="1037"/>
      <c r="S246" s="1037"/>
      <c r="T246" s="1037" t="s">
        <v>2611</v>
      </c>
      <c r="U246" s="1037" t="s">
        <v>2611</v>
      </c>
      <c r="V246" s="1037" t="s">
        <v>2611</v>
      </c>
      <c r="W246" s="1037"/>
      <c r="X246" s="1037" t="s">
        <v>2611</v>
      </c>
      <c r="Y246" s="1037"/>
      <c r="Z246" s="656" t="s">
        <v>2136</v>
      </c>
      <c r="AA246" s="182" t="s">
        <v>2611</v>
      </c>
      <c r="AB246" s="182">
        <v>1</v>
      </c>
      <c r="AC246" s="182" t="s">
        <v>2611</v>
      </c>
    </row>
    <row r="247" spans="1:29" s="182" customFormat="1" x14ac:dyDescent="0.25">
      <c r="A247" s="655">
        <v>0</v>
      </c>
      <c r="B247" s="655">
        <v>0</v>
      </c>
      <c r="C247" s="655">
        <v>0</v>
      </c>
      <c r="D247" s="655"/>
      <c r="E247" s="902">
        <v>0</v>
      </c>
      <c r="F247" s="902">
        <v>0</v>
      </c>
      <c r="G247" s="1038"/>
      <c r="H247" s="1036"/>
      <c r="I247" s="1037" t="s">
        <v>2611</v>
      </c>
      <c r="J247" s="1037"/>
      <c r="K247" s="1037"/>
      <c r="L247" s="1037"/>
      <c r="M247" s="1037" t="s">
        <v>2611</v>
      </c>
      <c r="N247" s="1037" t="s">
        <v>2611</v>
      </c>
      <c r="O247" s="1037"/>
      <c r="P247" s="1037"/>
      <c r="Q247" s="1037"/>
      <c r="R247" s="1037"/>
      <c r="S247" s="1037"/>
      <c r="T247" s="1037" t="s">
        <v>2611</v>
      </c>
      <c r="U247" s="1037" t="s">
        <v>2611</v>
      </c>
      <c r="V247" s="1037" t="s">
        <v>2611</v>
      </c>
      <c r="W247" s="1037"/>
      <c r="X247" s="1037" t="s">
        <v>2611</v>
      </c>
      <c r="Y247" s="1037"/>
      <c r="Z247" s="656" t="s">
        <v>2136</v>
      </c>
      <c r="AA247" s="182" t="s">
        <v>2611</v>
      </c>
      <c r="AB247" s="182">
        <v>1</v>
      </c>
      <c r="AC247" s="182" t="s">
        <v>2611</v>
      </c>
    </row>
    <row r="248" spans="1:29" s="182" customFormat="1" x14ac:dyDescent="0.25">
      <c r="A248" s="655">
        <v>0</v>
      </c>
      <c r="B248" s="655">
        <v>0</v>
      </c>
      <c r="C248" s="655">
        <v>0</v>
      </c>
      <c r="D248" s="655"/>
      <c r="E248" s="902">
        <v>0</v>
      </c>
      <c r="F248" s="902">
        <v>0</v>
      </c>
      <c r="G248" s="1038"/>
      <c r="H248" s="1036"/>
      <c r="I248" s="1037" t="s">
        <v>2611</v>
      </c>
      <c r="J248" s="1037"/>
      <c r="K248" s="1037"/>
      <c r="L248" s="1037"/>
      <c r="M248" s="1037" t="s">
        <v>2611</v>
      </c>
      <c r="N248" s="1037" t="s">
        <v>2611</v>
      </c>
      <c r="O248" s="1037"/>
      <c r="P248" s="1037"/>
      <c r="Q248" s="1037"/>
      <c r="R248" s="1037"/>
      <c r="S248" s="1037"/>
      <c r="T248" s="1037" t="s">
        <v>2611</v>
      </c>
      <c r="U248" s="1037" t="s">
        <v>2611</v>
      </c>
      <c r="V248" s="1037" t="s">
        <v>2611</v>
      </c>
      <c r="W248" s="1037"/>
      <c r="X248" s="1037" t="s">
        <v>2611</v>
      </c>
      <c r="Y248" s="1037"/>
      <c r="Z248" s="656" t="s">
        <v>2136</v>
      </c>
      <c r="AA248" s="182" t="s">
        <v>2611</v>
      </c>
      <c r="AB248" s="182">
        <v>1</v>
      </c>
      <c r="AC248" s="182" t="s">
        <v>2611</v>
      </c>
    </row>
    <row r="249" spans="1:29" s="182" customFormat="1" x14ac:dyDescent="0.25">
      <c r="A249" s="655">
        <v>0</v>
      </c>
      <c r="B249" s="655">
        <v>0</v>
      </c>
      <c r="C249" s="655">
        <v>0</v>
      </c>
      <c r="D249" s="655"/>
      <c r="E249" s="902">
        <v>0</v>
      </c>
      <c r="F249" s="902">
        <v>0</v>
      </c>
      <c r="G249" s="1038"/>
      <c r="H249" s="1036"/>
      <c r="I249" s="1037" t="s">
        <v>2611</v>
      </c>
      <c r="J249" s="1037"/>
      <c r="K249" s="1037"/>
      <c r="L249" s="1037"/>
      <c r="M249" s="1037" t="s">
        <v>2611</v>
      </c>
      <c r="N249" s="1037" t="s">
        <v>2611</v>
      </c>
      <c r="O249" s="1037"/>
      <c r="P249" s="1037"/>
      <c r="Q249" s="1037"/>
      <c r="R249" s="1037"/>
      <c r="S249" s="1037"/>
      <c r="T249" s="1037" t="s">
        <v>2611</v>
      </c>
      <c r="U249" s="1037" t="s">
        <v>2611</v>
      </c>
      <c r="V249" s="1037" t="s">
        <v>2611</v>
      </c>
      <c r="W249" s="1037"/>
      <c r="X249" s="1037" t="s">
        <v>2611</v>
      </c>
      <c r="Y249" s="1037"/>
      <c r="Z249" s="656" t="s">
        <v>2136</v>
      </c>
      <c r="AA249" s="182" t="s">
        <v>2611</v>
      </c>
      <c r="AB249" s="182">
        <v>1</v>
      </c>
      <c r="AC249" s="182" t="s">
        <v>2611</v>
      </c>
    </row>
    <row r="250" spans="1:29" s="182" customFormat="1" x14ac:dyDescent="0.25">
      <c r="A250" s="655">
        <v>0</v>
      </c>
      <c r="B250" s="655">
        <v>0</v>
      </c>
      <c r="C250" s="655">
        <v>0</v>
      </c>
      <c r="D250" s="655"/>
      <c r="E250" s="902">
        <v>0</v>
      </c>
      <c r="F250" s="902">
        <v>0</v>
      </c>
      <c r="G250" s="1038"/>
      <c r="H250" s="1036"/>
      <c r="I250" s="1037" t="s">
        <v>2611</v>
      </c>
      <c r="J250" s="1037"/>
      <c r="K250" s="1037"/>
      <c r="L250" s="1037"/>
      <c r="M250" s="1037" t="s">
        <v>2611</v>
      </c>
      <c r="N250" s="1037" t="s">
        <v>2611</v>
      </c>
      <c r="O250" s="1037"/>
      <c r="P250" s="1037"/>
      <c r="Q250" s="1037"/>
      <c r="R250" s="1037"/>
      <c r="S250" s="1037"/>
      <c r="T250" s="1037" t="s">
        <v>2611</v>
      </c>
      <c r="U250" s="1037" t="s">
        <v>2611</v>
      </c>
      <c r="V250" s="1037" t="s">
        <v>2611</v>
      </c>
      <c r="W250" s="1037"/>
      <c r="X250" s="1037" t="s">
        <v>2611</v>
      </c>
      <c r="Y250" s="1037"/>
      <c r="Z250" s="656" t="s">
        <v>2136</v>
      </c>
      <c r="AA250" s="182" t="s">
        <v>2611</v>
      </c>
      <c r="AB250" s="182">
        <v>1</v>
      </c>
      <c r="AC250" s="182" t="s">
        <v>2611</v>
      </c>
    </row>
    <row r="251" spans="1:29" s="182" customFormat="1" x14ac:dyDescent="0.25">
      <c r="A251" s="655">
        <v>0</v>
      </c>
      <c r="B251" s="655">
        <v>0</v>
      </c>
      <c r="C251" s="655">
        <v>0</v>
      </c>
      <c r="D251" s="655"/>
      <c r="E251" s="902">
        <v>0</v>
      </c>
      <c r="F251" s="902">
        <v>0</v>
      </c>
      <c r="G251" s="1038"/>
      <c r="H251" s="1036"/>
      <c r="I251" s="1037" t="s">
        <v>2611</v>
      </c>
      <c r="J251" s="1037"/>
      <c r="K251" s="1037"/>
      <c r="L251" s="1037"/>
      <c r="M251" s="1037" t="s">
        <v>2611</v>
      </c>
      <c r="N251" s="1037" t="s">
        <v>2611</v>
      </c>
      <c r="O251" s="1037"/>
      <c r="P251" s="1037"/>
      <c r="Q251" s="1037"/>
      <c r="R251" s="1037"/>
      <c r="S251" s="1037"/>
      <c r="T251" s="1037" t="s">
        <v>2611</v>
      </c>
      <c r="U251" s="1037" t="s">
        <v>2611</v>
      </c>
      <c r="V251" s="1037" t="s">
        <v>2611</v>
      </c>
      <c r="W251" s="1037"/>
      <c r="X251" s="1037" t="s">
        <v>2611</v>
      </c>
      <c r="Y251" s="1037"/>
      <c r="Z251" s="656" t="s">
        <v>2136</v>
      </c>
      <c r="AA251" s="182" t="s">
        <v>2611</v>
      </c>
      <c r="AB251" s="182">
        <v>1</v>
      </c>
      <c r="AC251" s="182" t="s">
        <v>2611</v>
      </c>
    </row>
    <row r="252" spans="1:29" s="182" customFormat="1" x14ac:dyDescent="0.25">
      <c r="A252" s="655">
        <v>0</v>
      </c>
      <c r="B252" s="655">
        <v>0</v>
      </c>
      <c r="C252" s="655">
        <v>0</v>
      </c>
      <c r="D252" s="655"/>
      <c r="E252" s="902">
        <v>0</v>
      </c>
      <c r="F252" s="902">
        <v>0</v>
      </c>
      <c r="G252" s="1038"/>
      <c r="H252" s="1036"/>
      <c r="I252" s="1037" t="s">
        <v>2611</v>
      </c>
      <c r="J252" s="1037"/>
      <c r="K252" s="1037"/>
      <c r="L252" s="1037"/>
      <c r="M252" s="1037" t="s">
        <v>2611</v>
      </c>
      <c r="N252" s="1037" t="s">
        <v>2611</v>
      </c>
      <c r="O252" s="1037"/>
      <c r="P252" s="1037"/>
      <c r="Q252" s="1037"/>
      <c r="R252" s="1037"/>
      <c r="S252" s="1037"/>
      <c r="T252" s="1037" t="s">
        <v>2611</v>
      </c>
      <c r="U252" s="1037" t="s">
        <v>2611</v>
      </c>
      <c r="V252" s="1037" t="s">
        <v>2611</v>
      </c>
      <c r="W252" s="1037"/>
      <c r="X252" s="1037" t="s">
        <v>2611</v>
      </c>
      <c r="Y252" s="1037"/>
      <c r="Z252" s="656" t="s">
        <v>2136</v>
      </c>
      <c r="AA252" s="182" t="s">
        <v>2611</v>
      </c>
      <c r="AB252" s="182">
        <v>1</v>
      </c>
      <c r="AC252" s="182" t="s">
        <v>2611</v>
      </c>
    </row>
    <row r="253" spans="1:29" s="182" customFormat="1" x14ac:dyDescent="0.25">
      <c r="A253" s="655">
        <v>0</v>
      </c>
      <c r="B253" s="655">
        <v>0</v>
      </c>
      <c r="C253" s="655">
        <v>0</v>
      </c>
      <c r="D253" s="655"/>
      <c r="E253" s="902">
        <v>0</v>
      </c>
      <c r="F253" s="902">
        <v>0</v>
      </c>
      <c r="G253" s="1038"/>
      <c r="H253" s="1036"/>
      <c r="I253" s="1037" t="s">
        <v>2611</v>
      </c>
      <c r="J253" s="1037"/>
      <c r="K253" s="1037"/>
      <c r="L253" s="1037"/>
      <c r="M253" s="1037" t="s">
        <v>2611</v>
      </c>
      <c r="N253" s="1037" t="s">
        <v>2611</v>
      </c>
      <c r="O253" s="1037"/>
      <c r="P253" s="1037"/>
      <c r="Q253" s="1037"/>
      <c r="R253" s="1037"/>
      <c r="S253" s="1037"/>
      <c r="T253" s="1037" t="s">
        <v>2611</v>
      </c>
      <c r="U253" s="1037" t="s">
        <v>2611</v>
      </c>
      <c r="V253" s="1037" t="s">
        <v>2611</v>
      </c>
      <c r="W253" s="1037"/>
      <c r="X253" s="1037" t="s">
        <v>2611</v>
      </c>
      <c r="Y253" s="1037"/>
      <c r="Z253" s="656" t="s">
        <v>2136</v>
      </c>
      <c r="AA253" s="182" t="s">
        <v>2611</v>
      </c>
      <c r="AB253" s="182">
        <v>1</v>
      </c>
      <c r="AC253" s="182" t="s">
        <v>2611</v>
      </c>
    </row>
    <row r="254" spans="1:29" s="182" customFormat="1" x14ac:dyDescent="0.25">
      <c r="A254" s="655">
        <v>0</v>
      </c>
      <c r="B254" s="655">
        <v>0</v>
      </c>
      <c r="C254" s="655">
        <v>0</v>
      </c>
      <c r="D254" s="655"/>
      <c r="E254" s="902">
        <v>0</v>
      </c>
      <c r="F254" s="902">
        <v>0</v>
      </c>
      <c r="G254" s="1038"/>
      <c r="H254" s="1036"/>
      <c r="I254" s="1037" t="s">
        <v>2611</v>
      </c>
      <c r="J254" s="1037"/>
      <c r="K254" s="1037"/>
      <c r="L254" s="1037"/>
      <c r="M254" s="1037" t="s">
        <v>2611</v>
      </c>
      <c r="N254" s="1037" t="s">
        <v>2611</v>
      </c>
      <c r="O254" s="1037"/>
      <c r="P254" s="1037"/>
      <c r="Q254" s="1037"/>
      <c r="R254" s="1037"/>
      <c r="S254" s="1037"/>
      <c r="T254" s="1037" t="s">
        <v>2611</v>
      </c>
      <c r="U254" s="1037" t="s">
        <v>2611</v>
      </c>
      <c r="V254" s="1037" t="s">
        <v>2611</v>
      </c>
      <c r="W254" s="1037"/>
      <c r="X254" s="1037" t="s">
        <v>2611</v>
      </c>
      <c r="Y254" s="1037"/>
      <c r="Z254" s="656" t="s">
        <v>2136</v>
      </c>
      <c r="AA254" s="182" t="s">
        <v>2611</v>
      </c>
      <c r="AB254" s="182">
        <v>1</v>
      </c>
      <c r="AC254" s="182" t="s">
        <v>2611</v>
      </c>
    </row>
    <row r="255" spans="1:29" s="182" customFormat="1" x14ac:dyDescent="0.25">
      <c r="A255" s="655">
        <v>0</v>
      </c>
      <c r="B255" s="655">
        <v>0</v>
      </c>
      <c r="C255" s="655">
        <v>0</v>
      </c>
      <c r="D255" s="655"/>
      <c r="E255" s="902">
        <v>0</v>
      </c>
      <c r="F255" s="902">
        <v>0</v>
      </c>
      <c r="G255" s="1038"/>
      <c r="H255" s="1036"/>
      <c r="I255" s="1037" t="s">
        <v>2611</v>
      </c>
      <c r="J255" s="1037"/>
      <c r="K255" s="1037"/>
      <c r="L255" s="1037"/>
      <c r="M255" s="1037" t="s">
        <v>2611</v>
      </c>
      <c r="N255" s="1037" t="s">
        <v>2611</v>
      </c>
      <c r="O255" s="1037"/>
      <c r="P255" s="1037"/>
      <c r="Q255" s="1037"/>
      <c r="R255" s="1037"/>
      <c r="S255" s="1037"/>
      <c r="T255" s="1037" t="s">
        <v>2611</v>
      </c>
      <c r="U255" s="1037" t="s">
        <v>2611</v>
      </c>
      <c r="V255" s="1037" t="s">
        <v>2611</v>
      </c>
      <c r="W255" s="1037"/>
      <c r="X255" s="1037" t="s">
        <v>2611</v>
      </c>
      <c r="Y255" s="1037"/>
      <c r="Z255" s="656" t="s">
        <v>2136</v>
      </c>
      <c r="AA255" s="182" t="s">
        <v>2611</v>
      </c>
      <c r="AB255" s="182">
        <v>1</v>
      </c>
      <c r="AC255" s="182" t="s">
        <v>2611</v>
      </c>
    </row>
    <row r="256" spans="1:29" s="182" customFormat="1" x14ac:dyDescent="0.25">
      <c r="A256" s="655">
        <v>0</v>
      </c>
      <c r="B256" s="655">
        <v>0</v>
      </c>
      <c r="C256" s="655">
        <v>0</v>
      </c>
      <c r="D256" s="655"/>
      <c r="E256" s="902">
        <v>0</v>
      </c>
      <c r="F256" s="902">
        <v>0</v>
      </c>
      <c r="G256" s="1038"/>
      <c r="H256" s="1036"/>
      <c r="I256" s="1037" t="s">
        <v>2611</v>
      </c>
      <c r="J256" s="1037"/>
      <c r="K256" s="1037"/>
      <c r="L256" s="1037"/>
      <c r="M256" s="1037" t="s">
        <v>2611</v>
      </c>
      <c r="N256" s="1037" t="s">
        <v>2611</v>
      </c>
      <c r="O256" s="1037"/>
      <c r="P256" s="1037"/>
      <c r="Q256" s="1037"/>
      <c r="R256" s="1037"/>
      <c r="S256" s="1037"/>
      <c r="T256" s="1037" t="s">
        <v>2611</v>
      </c>
      <c r="U256" s="1037" t="s">
        <v>2611</v>
      </c>
      <c r="V256" s="1037" t="s">
        <v>2611</v>
      </c>
      <c r="W256" s="1037"/>
      <c r="X256" s="1037" t="s">
        <v>2611</v>
      </c>
      <c r="Y256" s="1037"/>
      <c r="Z256" s="656" t="s">
        <v>2136</v>
      </c>
      <c r="AA256" s="182" t="s">
        <v>2611</v>
      </c>
      <c r="AB256" s="182">
        <v>1</v>
      </c>
      <c r="AC256" s="182" t="s">
        <v>2611</v>
      </c>
    </row>
    <row r="257" spans="1:29" s="182" customFormat="1" x14ac:dyDescent="0.25">
      <c r="A257" s="655">
        <v>0</v>
      </c>
      <c r="B257" s="655">
        <v>0</v>
      </c>
      <c r="C257" s="655">
        <v>0</v>
      </c>
      <c r="D257" s="655"/>
      <c r="E257" s="902">
        <v>0</v>
      </c>
      <c r="F257" s="902">
        <v>0</v>
      </c>
      <c r="G257" s="1038"/>
      <c r="H257" s="1036"/>
      <c r="I257" s="1037" t="s">
        <v>2611</v>
      </c>
      <c r="J257" s="1037"/>
      <c r="K257" s="1037"/>
      <c r="L257" s="1037"/>
      <c r="M257" s="1037" t="s">
        <v>2611</v>
      </c>
      <c r="N257" s="1037" t="s">
        <v>2611</v>
      </c>
      <c r="O257" s="1037"/>
      <c r="P257" s="1037"/>
      <c r="Q257" s="1037"/>
      <c r="R257" s="1037"/>
      <c r="S257" s="1037"/>
      <c r="T257" s="1037" t="s">
        <v>2611</v>
      </c>
      <c r="U257" s="1037" t="s">
        <v>2611</v>
      </c>
      <c r="V257" s="1037" t="s">
        <v>2611</v>
      </c>
      <c r="W257" s="1037"/>
      <c r="X257" s="1037" t="s">
        <v>2611</v>
      </c>
      <c r="Y257" s="1037"/>
      <c r="Z257" s="656" t="s">
        <v>2136</v>
      </c>
      <c r="AA257" s="182" t="s">
        <v>2611</v>
      </c>
      <c r="AB257" s="182">
        <v>1</v>
      </c>
      <c r="AC257" s="182" t="s">
        <v>2611</v>
      </c>
    </row>
    <row r="258" spans="1:29" s="182" customFormat="1" x14ac:dyDescent="0.25">
      <c r="A258" s="655">
        <v>0</v>
      </c>
      <c r="B258" s="655">
        <v>0</v>
      </c>
      <c r="C258" s="655">
        <v>0</v>
      </c>
      <c r="D258" s="655"/>
      <c r="E258" s="902">
        <v>0</v>
      </c>
      <c r="F258" s="902">
        <v>0</v>
      </c>
      <c r="G258" s="1038"/>
      <c r="H258" s="1036"/>
      <c r="I258" s="1037" t="s">
        <v>2611</v>
      </c>
      <c r="J258" s="1037"/>
      <c r="K258" s="1037"/>
      <c r="L258" s="1037"/>
      <c r="M258" s="1037" t="s">
        <v>2611</v>
      </c>
      <c r="N258" s="1037" t="s">
        <v>2611</v>
      </c>
      <c r="O258" s="1037"/>
      <c r="P258" s="1037"/>
      <c r="Q258" s="1037"/>
      <c r="R258" s="1037"/>
      <c r="S258" s="1037"/>
      <c r="T258" s="1037" t="s">
        <v>2611</v>
      </c>
      <c r="U258" s="1037" t="s">
        <v>2611</v>
      </c>
      <c r="V258" s="1037" t="s">
        <v>2611</v>
      </c>
      <c r="W258" s="1037"/>
      <c r="X258" s="1037" t="s">
        <v>2611</v>
      </c>
      <c r="Y258" s="1037"/>
      <c r="Z258" s="656" t="s">
        <v>2136</v>
      </c>
      <c r="AA258" s="182" t="s">
        <v>2611</v>
      </c>
      <c r="AB258" s="182">
        <v>1</v>
      </c>
      <c r="AC258" s="182" t="s">
        <v>2611</v>
      </c>
    </row>
    <row r="259" spans="1:29" s="182" customFormat="1" x14ac:dyDescent="0.25">
      <c r="A259" s="655">
        <v>0</v>
      </c>
      <c r="B259" s="655">
        <v>0</v>
      </c>
      <c r="C259" s="655">
        <v>0</v>
      </c>
      <c r="D259" s="655"/>
      <c r="E259" s="902">
        <v>0</v>
      </c>
      <c r="F259" s="902">
        <v>0</v>
      </c>
      <c r="G259" s="1038"/>
      <c r="H259" s="1036"/>
      <c r="I259" s="1037" t="s">
        <v>2611</v>
      </c>
      <c r="J259" s="1037"/>
      <c r="K259" s="1037"/>
      <c r="L259" s="1037"/>
      <c r="M259" s="1037" t="s">
        <v>2611</v>
      </c>
      <c r="N259" s="1037" t="s">
        <v>2611</v>
      </c>
      <c r="O259" s="1037"/>
      <c r="P259" s="1037"/>
      <c r="Q259" s="1037"/>
      <c r="R259" s="1037"/>
      <c r="S259" s="1037"/>
      <c r="T259" s="1037" t="s">
        <v>2611</v>
      </c>
      <c r="U259" s="1037" t="s">
        <v>2611</v>
      </c>
      <c r="V259" s="1037" t="s">
        <v>2611</v>
      </c>
      <c r="W259" s="1037"/>
      <c r="X259" s="1037" t="s">
        <v>2611</v>
      </c>
      <c r="Y259" s="1037"/>
      <c r="Z259" s="656" t="s">
        <v>2136</v>
      </c>
      <c r="AA259" s="182" t="s">
        <v>2611</v>
      </c>
      <c r="AB259" s="182">
        <v>1</v>
      </c>
      <c r="AC259" s="182" t="s">
        <v>2611</v>
      </c>
    </row>
    <row r="260" spans="1:29" s="182" customFormat="1" x14ac:dyDescent="0.25">
      <c r="A260" s="655">
        <v>0</v>
      </c>
      <c r="B260" s="655">
        <v>0</v>
      </c>
      <c r="C260" s="655">
        <v>0</v>
      </c>
      <c r="D260" s="655"/>
      <c r="E260" s="902">
        <v>0</v>
      </c>
      <c r="F260" s="902">
        <v>0</v>
      </c>
      <c r="G260" s="1038"/>
      <c r="H260" s="1036"/>
      <c r="I260" s="1037" t="s">
        <v>2611</v>
      </c>
      <c r="J260" s="1037"/>
      <c r="K260" s="1037"/>
      <c r="L260" s="1037"/>
      <c r="M260" s="1037" t="s">
        <v>2611</v>
      </c>
      <c r="N260" s="1037" t="s">
        <v>2611</v>
      </c>
      <c r="O260" s="1037"/>
      <c r="P260" s="1037"/>
      <c r="Q260" s="1037"/>
      <c r="R260" s="1037"/>
      <c r="S260" s="1037"/>
      <c r="T260" s="1037" t="s">
        <v>2611</v>
      </c>
      <c r="U260" s="1037" t="s">
        <v>2611</v>
      </c>
      <c r="V260" s="1037" t="s">
        <v>2611</v>
      </c>
      <c r="W260" s="1037"/>
      <c r="X260" s="1037" t="s">
        <v>2611</v>
      </c>
      <c r="Y260" s="1037"/>
      <c r="Z260" s="656" t="s">
        <v>2136</v>
      </c>
      <c r="AA260" s="182" t="s">
        <v>2611</v>
      </c>
      <c r="AB260" s="182">
        <v>1</v>
      </c>
      <c r="AC260" s="182" t="s">
        <v>2611</v>
      </c>
    </row>
    <row r="261" spans="1:29" s="182" customFormat="1" x14ac:dyDescent="0.25">
      <c r="A261" s="655">
        <v>0</v>
      </c>
      <c r="B261" s="655">
        <v>0</v>
      </c>
      <c r="C261" s="655">
        <v>0</v>
      </c>
      <c r="D261" s="655"/>
      <c r="E261" s="902">
        <v>0</v>
      </c>
      <c r="F261" s="902">
        <v>0</v>
      </c>
      <c r="G261" s="1038"/>
      <c r="H261" s="1036"/>
      <c r="I261" s="1037" t="s">
        <v>2611</v>
      </c>
      <c r="J261" s="1037"/>
      <c r="K261" s="1037"/>
      <c r="L261" s="1037"/>
      <c r="M261" s="1037" t="s">
        <v>2611</v>
      </c>
      <c r="N261" s="1037" t="s">
        <v>2611</v>
      </c>
      <c r="O261" s="1037"/>
      <c r="P261" s="1037"/>
      <c r="Q261" s="1037"/>
      <c r="R261" s="1037"/>
      <c r="S261" s="1037"/>
      <c r="T261" s="1037" t="s">
        <v>2611</v>
      </c>
      <c r="U261" s="1037" t="s">
        <v>2611</v>
      </c>
      <c r="V261" s="1037" t="s">
        <v>2611</v>
      </c>
      <c r="W261" s="1037"/>
      <c r="X261" s="1037" t="s">
        <v>2611</v>
      </c>
      <c r="Y261" s="1037"/>
      <c r="Z261" s="656" t="s">
        <v>2136</v>
      </c>
      <c r="AA261" s="182" t="s">
        <v>2611</v>
      </c>
      <c r="AB261" s="182">
        <v>1</v>
      </c>
      <c r="AC261" s="182" t="s">
        <v>2611</v>
      </c>
    </row>
    <row r="262" spans="1:29" s="182" customFormat="1" x14ac:dyDescent="0.25">
      <c r="A262" s="655">
        <v>0</v>
      </c>
      <c r="B262" s="655">
        <v>0</v>
      </c>
      <c r="C262" s="655">
        <v>0</v>
      </c>
      <c r="D262" s="655"/>
      <c r="E262" s="902">
        <v>0</v>
      </c>
      <c r="F262" s="902">
        <v>0</v>
      </c>
      <c r="G262" s="1038"/>
      <c r="H262" s="1036"/>
      <c r="I262" s="1037" t="s">
        <v>2611</v>
      </c>
      <c r="J262" s="1037"/>
      <c r="K262" s="1037"/>
      <c r="L262" s="1037"/>
      <c r="M262" s="1037" t="s">
        <v>2611</v>
      </c>
      <c r="N262" s="1037" t="s">
        <v>2611</v>
      </c>
      <c r="O262" s="1037"/>
      <c r="P262" s="1037"/>
      <c r="Q262" s="1037"/>
      <c r="R262" s="1037"/>
      <c r="S262" s="1037"/>
      <c r="T262" s="1037" t="s">
        <v>2611</v>
      </c>
      <c r="U262" s="1037" t="s">
        <v>2611</v>
      </c>
      <c r="V262" s="1037" t="s">
        <v>2611</v>
      </c>
      <c r="W262" s="1037"/>
      <c r="X262" s="1037" t="s">
        <v>2611</v>
      </c>
      <c r="Y262" s="1037"/>
      <c r="Z262" s="656" t="s">
        <v>2136</v>
      </c>
      <c r="AA262" s="182" t="s">
        <v>2611</v>
      </c>
      <c r="AB262" s="182">
        <v>1</v>
      </c>
      <c r="AC262" s="182" t="s">
        <v>2611</v>
      </c>
    </row>
    <row r="263" spans="1:29" s="182" customFormat="1" x14ac:dyDescent="0.25">
      <c r="A263" s="655">
        <v>0</v>
      </c>
      <c r="B263" s="655">
        <v>0</v>
      </c>
      <c r="C263" s="655">
        <v>0</v>
      </c>
      <c r="D263" s="655"/>
      <c r="E263" s="902">
        <v>0</v>
      </c>
      <c r="F263" s="902">
        <v>0</v>
      </c>
      <c r="G263" s="1038"/>
      <c r="H263" s="1036"/>
      <c r="I263" s="1037" t="s">
        <v>2611</v>
      </c>
      <c r="J263" s="1037"/>
      <c r="K263" s="1037"/>
      <c r="L263" s="1037"/>
      <c r="M263" s="1037" t="s">
        <v>2611</v>
      </c>
      <c r="N263" s="1037" t="s">
        <v>2611</v>
      </c>
      <c r="O263" s="1037"/>
      <c r="P263" s="1037"/>
      <c r="Q263" s="1037"/>
      <c r="R263" s="1037"/>
      <c r="S263" s="1037"/>
      <c r="T263" s="1037" t="s">
        <v>2611</v>
      </c>
      <c r="U263" s="1037" t="s">
        <v>2611</v>
      </c>
      <c r="V263" s="1037" t="s">
        <v>2611</v>
      </c>
      <c r="W263" s="1037"/>
      <c r="X263" s="1037" t="s">
        <v>2611</v>
      </c>
      <c r="Y263" s="1037"/>
      <c r="Z263" s="656" t="s">
        <v>2136</v>
      </c>
      <c r="AA263" s="182" t="s">
        <v>2611</v>
      </c>
      <c r="AB263" s="182">
        <v>1</v>
      </c>
      <c r="AC263" s="182" t="s">
        <v>2611</v>
      </c>
    </row>
    <row r="264" spans="1:29" s="182" customFormat="1" x14ac:dyDescent="0.25">
      <c r="A264" s="655">
        <v>0</v>
      </c>
      <c r="B264" s="655">
        <v>0</v>
      </c>
      <c r="C264" s="655">
        <v>0</v>
      </c>
      <c r="D264" s="655"/>
      <c r="E264" s="902">
        <v>0</v>
      </c>
      <c r="F264" s="902">
        <v>0</v>
      </c>
      <c r="G264" s="1038"/>
      <c r="H264" s="1036"/>
      <c r="I264" s="1037" t="s">
        <v>2611</v>
      </c>
      <c r="J264" s="1037"/>
      <c r="K264" s="1037"/>
      <c r="L264" s="1037"/>
      <c r="M264" s="1037" t="s">
        <v>2611</v>
      </c>
      <c r="N264" s="1037" t="s">
        <v>2611</v>
      </c>
      <c r="O264" s="1037"/>
      <c r="P264" s="1037"/>
      <c r="Q264" s="1037"/>
      <c r="R264" s="1037"/>
      <c r="S264" s="1037"/>
      <c r="T264" s="1037" t="s">
        <v>2611</v>
      </c>
      <c r="U264" s="1037" t="s">
        <v>2611</v>
      </c>
      <c r="V264" s="1037" t="s">
        <v>2611</v>
      </c>
      <c r="W264" s="1037"/>
      <c r="X264" s="1037" t="s">
        <v>2611</v>
      </c>
      <c r="Y264" s="1037"/>
      <c r="Z264" s="656" t="s">
        <v>2136</v>
      </c>
      <c r="AA264" s="182" t="s">
        <v>2611</v>
      </c>
      <c r="AB264" s="182">
        <v>1</v>
      </c>
      <c r="AC264" s="182" t="s">
        <v>2611</v>
      </c>
    </row>
    <row r="265" spans="1:29" s="182" customFormat="1" x14ac:dyDescent="0.25">
      <c r="A265" s="655">
        <v>0</v>
      </c>
      <c r="B265" s="655">
        <v>0</v>
      </c>
      <c r="C265" s="655">
        <v>0</v>
      </c>
      <c r="D265" s="655"/>
      <c r="E265" s="902">
        <v>0</v>
      </c>
      <c r="F265" s="902">
        <v>0</v>
      </c>
      <c r="G265" s="1038"/>
      <c r="H265" s="1036"/>
      <c r="I265" s="1037" t="s">
        <v>2611</v>
      </c>
      <c r="J265" s="1037"/>
      <c r="K265" s="1037"/>
      <c r="L265" s="1037"/>
      <c r="M265" s="1037" t="s">
        <v>2611</v>
      </c>
      <c r="N265" s="1037" t="s">
        <v>2611</v>
      </c>
      <c r="O265" s="1037"/>
      <c r="P265" s="1037"/>
      <c r="Q265" s="1037"/>
      <c r="R265" s="1037"/>
      <c r="S265" s="1037"/>
      <c r="T265" s="1037" t="s">
        <v>2611</v>
      </c>
      <c r="U265" s="1037" t="s">
        <v>2611</v>
      </c>
      <c r="V265" s="1037" t="s">
        <v>2611</v>
      </c>
      <c r="W265" s="1037"/>
      <c r="X265" s="1037" t="s">
        <v>2611</v>
      </c>
      <c r="Y265" s="1037"/>
      <c r="Z265" s="656" t="s">
        <v>2136</v>
      </c>
      <c r="AA265" s="182" t="s">
        <v>2611</v>
      </c>
      <c r="AB265" s="182">
        <v>1</v>
      </c>
      <c r="AC265" s="182" t="s">
        <v>2611</v>
      </c>
    </row>
    <row r="266" spans="1:29" s="182" customFormat="1" x14ac:dyDescent="0.25">
      <c r="A266" s="655">
        <v>0</v>
      </c>
      <c r="B266" s="655">
        <v>0</v>
      </c>
      <c r="C266" s="655">
        <v>0</v>
      </c>
      <c r="D266" s="655"/>
      <c r="E266" s="902">
        <v>0</v>
      </c>
      <c r="F266" s="902">
        <v>0</v>
      </c>
      <c r="G266" s="1038"/>
      <c r="H266" s="1036"/>
      <c r="I266" s="1037" t="s">
        <v>2611</v>
      </c>
      <c r="J266" s="1037"/>
      <c r="K266" s="1037"/>
      <c r="L266" s="1037"/>
      <c r="M266" s="1037" t="s">
        <v>2611</v>
      </c>
      <c r="N266" s="1037" t="s">
        <v>2611</v>
      </c>
      <c r="O266" s="1037"/>
      <c r="P266" s="1037"/>
      <c r="Q266" s="1037"/>
      <c r="R266" s="1037"/>
      <c r="S266" s="1037"/>
      <c r="T266" s="1037" t="s">
        <v>2611</v>
      </c>
      <c r="U266" s="1037" t="s">
        <v>2611</v>
      </c>
      <c r="V266" s="1037" t="s">
        <v>2611</v>
      </c>
      <c r="W266" s="1037"/>
      <c r="X266" s="1037" t="s">
        <v>2611</v>
      </c>
      <c r="Y266" s="1037"/>
      <c r="Z266" s="656" t="s">
        <v>2136</v>
      </c>
      <c r="AA266" s="182" t="s">
        <v>2611</v>
      </c>
      <c r="AB266" s="182">
        <v>1</v>
      </c>
      <c r="AC266" s="182" t="s">
        <v>2611</v>
      </c>
    </row>
    <row r="267" spans="1:29" s="182" customFormat="1" x14ac:dyDescent="0.25">
      <c r="A267" s="655">
        <v>0</v>
      </c>
      <c r="B267" s="655">
        <v>0</v>
      </c>
      <c r="C267" s="655">
        <v>0</v>
      </c>
      <c r="D267" s="655"/>
      <c r="E267" s="902">
        <v>0</v>
      </c>
      <c r="F267" s="902">
        <v>0</v>
      </c>
      <c r="G267" s="1038"/>
      <c r="H267" s="1036"/>
      <c r="I267" s="1037" t="s">
        <v>2611</v>
      </c>
      <c r="J267" s="1037"/>
      <c r="K267" s="1037"/>
      <c r="L267" s="1037"/>
      <c r="M267" s="1037" t="s">
        <v>2611</v>
      </c>
      <c r="N267" s="1037" t="s">
        <v>2611</v>
      </c>
      <c r="O267" s="1037"/>
      <c r="P267" s="1037"/>
      <c r="Q267" s="1037"/>
      <c r="R267" s="1037"/>
      <c r="S267" s="1037"/>
      <c r="T267" s="1037" t="s">
        <v>2611</v>
      </c>
      <c r="U267" s="1037" t="s">
        <v>2611</v>
      </c>
      <c r="V267" s="1037" t="s">
        <v>2611</v>
      </c>
      <c r="W267" s="1037"/>
      <c r="X267" s="1037" t="s">
        <v>2611</v>
      </c>
      <c r="Y267" s="1037"/>
      <c r="Z267" s="656" t="s">
        <v>2136</v>
      </c>
      <c r="AA267" s="182" t="s">
        <v>2611</v>
      </c>
      <c r="AB267" s="182">
        <v>1</v>
      </c>
      <c r="AC267" s="182" t="s">
        <v>2611</v>
      </c>
    </row>
    <row r="268" spans="1:29" s="182" customFormat="1" x14ac:dyDescent="0.25">
      <c r="A268" s="655">
        <v>0</v>
      </c>
      <c r="B268" s="655">
        <v>0</v>
      </c>
      <c r="C268" s="655">
        <v>0</v>
      </c>
      <c r="D268" s="655"/>
      <c r="E268" s="902">
        <v>0</v>
      </c>
      <c r="F268" s="902">
        <v>0</v>
      </c>
      <c r="G268" s="1038"/>
      <c r="H268" s="1036"/>
      <c r="I268" s="1037" t="s">
        <v>2611</v>
      </c>
      <c r="J268" s="1037"/>
      <c r="K268" s="1037"/>
      <c r="L268" s="1037"/>
      <c r="M268" s="1037" t="s">
        <v>2611</v>
      </c>
      <c r="N268" s="1037" t="s">
        <v>2611</v>
      </c>
      <c r="O268" s="1037"/>
      <c r="P268" s="1037"/>
      <c r="Q268" s="1037"/>
      <c r="R268" s="1037"/>
      <c r="S268" s="1037"/>
      <c r="T268" s="1037" t="s">
        <v>2611</v>
      </c>
      <c r="U268" s="1037" t="s">
        <v>2611</v>
      </c>
      <c r="V268" s="1037" t="s">
        <v>2611</v>
      </c>
      <c r="W268" s="1037"/>
      <c r="X268" s="1037" t="s">
        <v>2611</v>
      </c>
      <c r="Y268" s="1037"/>
      <c r="Z268" s="656" t="s">
        <v>2136</v>
      </c>
      <c r="AA268" s="182" t="s">
        <v>2611</v>
      </c>
      <c r="AB268" s="182">
        <v>1</v>
      </c>
      <c r="AC268" s="182" t="s">
        <v>2611</v>
      </c>
    </row>
    <row r="269" spans="1:29" s="182" customFormat="1" x14ac:dyDescent="0.25">
      <c r="A269" s="655">
        <v>0</v>
      </c>
      <c r="B269" s="655">
        <v>0</v>
      </c>
      <c r="C269" s="655">
        <v>0</v>
      </c>
      <c r="D269" s="655"/>
      <c r="E269" s="902">
        <v>0</v>
      </c>
      <c r="F269" s="902">
        <v>0</v>
      </c>
      <c r="G269" s="1038"/>
      <c r="H269" s="1036"/>
      <c r="I269" s="1037" t="s">
        <v>2611</v>
      </c>
      <c r="J269" s="1037"/>
      <c r="K269" s="1037"/>
      <c r="L269" s="1037"/>
      <c r="M269" s="1037" t="s">
        <v>2611</v>
      </c>
      <c r="N269" s="1037" t="s">
        <v>2611</v>
      </c>
      <c r="O269" s="1037"/>
      <c r="P269" s="1037"/>
      <c r="Q269" s="1037"/>
      <c r="R269" s="1037"/>
      <c r="S269" s="1037"/>
      <c r="T269" s="1037" t="s">
        <v>2611</v>
      </c>
      <c r="U269" s="1037" t="s">
        <v>2611</v>
      </c>
      <c r="V269" s="1037" t="s">
        <v>2611</v>
      </c>
      <c r="W269" s="1037"/>
      <c r="X269" s="1037" t="s">
        <v>2611</v>
      </c>
      <c r="Y269" s="1037"/>
      <c r="Z269" s="656" t="s">
        <v>2136</v>
      </c>
      <c r="AA269" s="182" t="s">
        <v>2611</v>
      </c>
      <c r="AB269" s="182">
        <v>1</v>
      </c>
      <c r="AC269" s="182" t="s">
        <v>2611</v>
      </c>
    </row>
    <row r="270" spans="1:29" s="182" customFormat="1" x14ac:dyDescent="0.25">
      <c r="A270" s="655">
        <v>0</v>
      </c>
      <c r="B270" s="655">
        <v>0</v>
      </c>
      <c r="C270" s="655">
        <v>0</v>
      </c>
      <c r="D270" s="655"/>
      <c r="E270" s="902">
        <v>0</v>
      </c>
      <c r="F270" s="902">
        <v>0</v>
      </c>
      <c r="G270" s="1038"/>
      <c r="H270" s="1036"/>
      <c r="I270" s="1037" t="s">
        <v>2611</v>
      </c>
      <c r="J270" s="1037"/>
      <c r="K270" s="1037"/>
      <c r="L270" s="1037"/>
      <c r="M270" s="1037" t="s">
        <v>2611</v>
      </c>
      <c r="N270" s="1037" t="s">
        <v>2611</v>
      </c>
      <c r="O270" s="1037"/>
      <c r="P270" s="1037"/>
      <c r="Q270" s="1037"/>
      <c r="R270" s="1037"/>
      <c r="S270" s="1037"/>
      <c r="T270" s="1037" t="s">
        <v>2611</v>
      </c>
      <c r="U270" s="1037" t="s">
        <v>2611</v>
      </c>
      <c r="V270" s="1037" t="s">
        <v>2611</v>
      </c>
      <c r="W270" s="1037"/>
      <c r="X270" s="1037" t="s">
        <v>2611</v>
      </c>
      <c r="Y270" s="1037"/>
      <c r="Z270" s="656" t="s">
        <v>2136</v>
      </c>
      <c r="AA270" s="182" t="s">
        <v>2611</v>
      </c>
      <c r="AB270" s="182">
        <v>1</v>
      </c>
      <c r="AC270" s="182" t="s">
        <v>2611</v>
      </c>
    </row>
    <row r="271" spans="1:29" s="182" customFormat="1" x14ac:dyDescent="0.25">
      <c r="A271" s="655">
        <v>0</v>
      </c>
      <c r="B271" s="655">
        <v>0</v>
      </c>
      <c r="C271" s="655">
        <v>0</v>
      </c>
      <c r="D271" s="655"/>
      <c r="E271" s="902">
        <v>0</v>
      </c>
      <c r="F271" s="902">
        <v>0</v>
      </c>
      <c r="G271" s="1038"/>
      <c r="H271" s="1036"/>
      <c r="I271" s="1037" t="s">
        <v>2611</v>
      </c>
      <c r="J271" s="1037"/>
      <c r="K271" s="1037"/>
      <c r="L271" s="1037"/>
      <c r="M271" s="1037" t="s">
        <v>2611</v>
      </c>
      <c r="N271" s="1037" t="s">
        <v>2611</v>
      </c>
      <c r="O271" s="1037"/>
      <c r="P271" s="1037"/>
      <c r="Q271" s="1037"/>
      <c r="R271" s="1037"/>
      <c r="S271" s="1037"/>
      <c r="T271" s="1037" t="s">
        <v>2611</v>
      </c>
      <c r="U271" s="1037" t="s">
        <v>2611</v>
      </c>
      <c r="V271" s="1037" t="s">
        <v>2611</v>
      </c>
      <c r="W271" s="1037"/>
      <c r="X271" s="1037" t="s">
        <v>2611</v>
      </c>
      <c r="Y271" s="1037"/>
      <c r="Z271" s="656" t="s">
        <v>2136</v>
      </c>
      <c r="AA271" s="182" t="s">
        <v>2611</v>
      </c>
      <c r="AB271" s="182">
        <v>1</v>
      </c>
      <c r="AC271" s="182" t="s">
        <v>2611</v>
      </c>
    </row>
    <row r="272" spans="1:29" s="182" customFormat="1" x14ac:dyDescent="0.25">
      <c r="A272" s="655">
        <v>0</v>
      </c>
      <c r="B272" s="655">
        <v>0</v>
      </c>
      <c r="C272" s="655">
        <v>0</v>
      </c>
      <c r="D272" s="655"/>
      <c r="E272" s="902">
        <v>0</v>
      </c>
      <c r="F272" s="902">
        <v>0</v>
      </c>
      <c r="G272" s="1038"/>
      <c r="H272" s="1036"/>
      <c r="I272" s="1037" t="s">
        <v>2611</v>
      </c>
      <c r="J272" s="1037"/>
      <c r="K272" s="1037"/>
      <c r="L272" s="1037"/>
      <c r="M272" s="1037" t="s">
        <v>2611</v>
      </c>
      <c r="N272" s="1037" t="s">
        <v>2611</v>
      </c>
      <c r="O272" s="1037"/>
      <c r="P272" s="1037"/>
      <c r="Q272" s="1037"/>
      <c r="R272" s="1037"/>
      <c r="S272" s="1037"/>
      <c r="T272" s="1037" t="s">
        <v>2611</v>
      </c>
      <c r="U272" s="1037" t="s">
        <v>2611</v>
      </c>
      <c r="V272" s="1037" t="s">
        <v>2611</v>
      </c>
      <c r="W272" s="1037"/>
      <c r="X272" s="1037" t="s">
        <v>2611</v>
      </c>
      <c r="Y272" s="1037"/>
      <c r="Z272" s="656" t="s">
        <v>2136</v>
      </c>
      <c r="AA272" s="182" t="s">
        <v>2611</v>
      </c>
      <c r="AB272" s="182">
        <v>1</v>
      </c>
      <c r="AC272" s="182" t="s">
        <v>2611</v>
      </c>
    </row>
    <row r="273" spans="1:29" s="182" customFormat="1" x14ac:dyDescent="0.25">
      <c r="A273" s="655">
        <v>0</v>
      </c>
      <c r="B273" s="655">
        <v>0</v>
      </c>
      <c r="C273" s="655">
        <v>0</v>
      </c>
      <c r="D273" s="655"/>
      <c r="E273" s="902">
        <v>0</v>
      </c>
      <c r="F273" s="902">
        <v>0</v>
      </c>
      <c r="G273" s="1038"/>
      <c r="H273" s="1036"/>
      <c r="I273" s="1037" t="s">
        <v>2611</v>
      </c>
      <c r="J273" s="1037"/>
      <c r="K273" s="1037"/>
      <c r="L273" s="1037"/>
      <c r="M273" s="1037" t="s">
        <v>2611</v>
      </c>
      <c r="N273" s="1037" t="s">
        <v>2611</v>
      </c>
      <c r="O273" s="1037"/>
      <c r="P273" s="1037"/>
      <c r="Q273" s="1037"/>
      <c r="R273" s="1037"/>
      <c r="S273" s="1037"/>
      <c r="T273" s="1037" t="s">
        <v>2611</v>
      </c>
      <c r="U273" s="1037" t="s">
        <v>2611</v>
      </c>
      <c r="V273" s="1037" t="s">
        <v>2611</v>
      </c>
      <c r="W273" s="1037"/>
      <c r="X273" s="1037" t="s">
        <v>2611</v>
      </c>
      <c r="Y273" s="1037"/>
      <c r="Z273" s="656" t="s">
        <v>2136</v>
      </c>
      <c r="AA273" s="182" t="s">
        <v>2611</v>
      </c>
      <c r="AB273" s="182">
        <v>1</v>
      </c>
      <c r="AC273" s="182" t="s">
        <v>2611</v>
      </c>
    </row>
    <row r="274" spans="1:29" s="182" customFormat="1" x14ac:dyDescent="0.25">
      <c r="A274" s="655">
        <v>0</v>
      </c>
      <c r="B274" s="655">
        <v>0</v>
      </c>
      <c r="C274" s="655">
        <v>0</v>
      </c>
      <c r="D274" s="655"/>
      <c r="E274" s="902">
        <v>0</v>
      </c>
      <c r="F274" s="902">
        <v>0</v>
      </c>
      <c r="G274" s="1038"/>
      <c r="H274" s="1036"/>
      <c r="I274" s="1037" t="s">
        <v>2611</v>
      </c>
      <c r="J274" s="1037"/>
      <c r="K274" s="1037"/>
      <c r="L274" s="1037"/>
      <c r="M274" s="1037" t="s">
        <v>2611</v>
      </c>
      <c r="N274" s="1037" t="s">
        <v>2611</v>
      </c>
      <c r="O274" s="1037"/>
      <c r="P274" s="1037"/>
      <c r="Q274" s="1037"/>
      <c r="R274" s="1037"/>
      <c r="S274" s="1037"/>
      <c r="T274" s="1037" t="s">
        <v>2611</v>
      </c>
      <c r="U274" s="1037" t="s">
        <v>2611</v>
      </c>
      <c r="V274" s="1037" t="s">
        <v>2611</v>
      </c>
      <c r="W274" s="1037"/>
      <c r="X274" s="1037" t="s">
        <v>2611</v>
      </c>
      <c r="Y274" s="1037"/>
      <c r="Z274" s="656" t="s">
        <v>2136</v>
      </c>
      <c r="AA274" s="182" t="s">
        <v>2611</v>
      </c>
      <c r="AB274" s="182">
        <v>1</v>
      </c>
      <c r="AC274" s="182" t="s">
        <v>2611</v>
      </c>
    </row>
    <row r="275" spans="1:29" s="182" customFormat="1" x14ac:dyDescent="0.25">
      <c r="A275" s="655">
        <v>0</v>
      </c>
      <c r="B275" s="655">
        <v>0</v>
      </c>
      <c r="C275" s="655">
        <v>0</v>
      </c>
      <c r="D275" s="655"/>
      <c r="E275" s="902">
        <v>0</v>
      </c>
      <c r="F275" s="902">
        <v>0</v>
      </c>
      <c r="G275" s="1038"/>
      <c r="H275" s="1036"/>
      <c r="I275" s="1037" t="s">
        <v>2611</v>
      </c>
      <c r="J275" s="1037"/>
      <c r="K275" s="1037"/>
      <c r="L275" s="1037"/>
      <c r="M275" s="1037" t="s">
        <v>2611</v>
      </c>
      <c r="N275" s="1037" t="s">
        <v>2611</v>
      </c>
      <c r="O275" s="1037"/>
      <c r="P275" s="1037"/>
      <c r="Q275" s="1037"/>
      <c r="R275" s="1037"/>
      <c r="S275" s="1037"/>
      <c r="T275" s="1037" t="s">
        <v>2611</v>
      </c>
      <c r="U275" s="1037" t="s">
        <v>2611</v>
      </c>
      <c r="V275" s="1037" t="s">
        <v>2611</v>
      </c>
      <c r="W275" s="1037"/>
      <c r="X275" s="1037" t="s">
        <v>2611</v>
      </c>
      <c r="Y275" s="1037"/>
      <c r="Z275" s="656" t="s">
        <v>2136</v>
      </c>
      <c r="AA275" s="182" t="s">
        <v>2611</v>
      </c>
      <c r="AB275" s="182">
        <v>1</v>
      </c>
      <c r="AC275" s="182" t="s">
        <v>2611</v>
      </c>
    </row>
    <row r="276" spans="1:29" s="182" customFormat="1" x14ac:dyDescent="0.25">
      <c r="A276" s="655">
        <v>0</v>
      </c>
      <c r="B276" s="655">
        <v>0</v>
      </c>
      <c r="C276" s="655">
        <v>0</v>
      </c>
      <c r="D276" s="655"/>
      <c r="E276" s="902">
        <v>0</v>
      </c>
      <c r="F276" s="902">
        <v>0</v>
      </c>
      <c r="G276" s="1038"/>
      <c r="H276" s="1036"/>
      <c r="I276" s="1037" t="s">
        <v>2611</v>
      </c>
      <c r="J276" s="1037"/>
      <c r="K276" s="1037"/>
      <c r="L276" s="1037"/>
      <c r="M276" s="1037" t="s">
        <v>2611</v>
      </c>
      <c r="N276" s="1037" t="s">
        <v>2611</v>
      </c>
      <c r="O276" s="1037"/>
      <c r="P276" s="1037"/>
      <c r="Q276" s="1037"/>
      <c r="R276" s="1037"/>
      <c r="S276" s="1037"/>
      <c r="T276" s="1037" t="s">
        <v>2611</v>
      </c>
      <c r="U276" s="1037" t="s">
        <v>2611</v>
      </c>
      <c r="V276" s="1037" t="s">
        <v>2611</v>
      </c>
      <c r="W276" s="1037"/>
      <c r="X276" s="1037" t="s">
        <v>2611</v>
      </c>
      <c r="Y276" s="1037"/>
      <c r="Z276" s="656" t="s">
        <v>2136</v>
      </c>
      <c r="AA276" s="182" t="s">
        <v>2611</v>
      </c>
      <c r="AB276" s="182">
        <v>1</v>
      </c>
      <c r="AC276" s="182" t="s">
        <v>2611</v>
      </c>
    </row>
    <row r="277" spans="1:29" s="182" customFormat="1" x14ac:dyDescent="0.25">
      <c r="A277" s="655">
        <v>0</v>
      </c>
      <c r="B277" s="655">
        <v>0</v>
      </c>
      <c r="C277" s="655">
        <v>0</v>
      </c>
      <c r="D277" s="655"/>
      <c r="E277" s="902">
        <v>0</v>
      </c>
      <c r="F277" s="902">
        <v>0</v>
      </c>
      <c r="G277" s="1038"/>
      <c r="H277" s="1036"/>
      <c r="I277" s="1037" t="s">
        <v>2611</v>
      </c>
      <c r="J277" s="1037"/>
      <c r="K277" s="1037"/>
      <c r="L277" s="1037"/>
      <c r="M277" s="1037" t="s">
        <v>2611</v>
      </c>
      <c r="N277" s="1037" t="s">
        <v>2611</v>
      </c>
      <c r="O277" s="1037"/>
      <c r="P277" s="1037"/>
      <c r="Q277" s="1037"/>
      <c r="R277" s="1037"/>
      <c r="S277" s="1037"/>
      <c r="T277" s="1037" t="s">
        <v>2611</v>
      </c>
      <c r="U277" s="1037" t="s">
        <v>2611</v>
      </c>
      <c r="V277" s="1037" t="s">
        <v>2611</v>
      </c>
      <c r="W277" s="1037"/>
      <c r="X277" s="1037" t="s">
        <v>2611</v>
      </c>
      <c r="Y277" s="1037"/>
      <c r="Z277" s="656" t="s">
        <v>2136</v>
      </c>
      <c r="AA277" s="182" t="s">
        <v>2611</v>
      </c>
      <c r="AB277" s="182">
        <v>1</v>
      </c>
      <c r="AC277" s="182" t="s">
        <v>2611</v>
      </c>
    </row>
    <row r="278" spans="1:29" s="182" customFormat="1" x14ac:dyDescent="0.25">
      <c r="A278" s="655">
        <v>0</v>
      </c>
      <c r="B278" s="655">
        <v>0</v>
      </c>
      <c r="C278" s="655">
        <v>0</v>
      </c>
      <c r="D278" s="655"/>
      <c r="E278" s="902">
        <v>0</v>
      </c>
      <c r="F278" s="902">
        <v>0</v>
      </c>
      <c r="G278" s="1038"/>
      <c r="H278" s="1036"/>
      <c r="I278" s="1037" t="s">
        <v>2611</v>
      </c>
      <c r="J278" s="1037"/>
      <c r="K278" s="1037"/>
      <c r="L278" s="1037"/>
      <c r="M278" s="1037" t="s">
        <v>2611</v>
      </c>
      <c r="N278" s="1037" t="s">
        <v>2611</v>
      </c>
      <c r="O278" s="1037"/>
      <c r="P278" s="1037"/>
      <c r="Q278" s="1037"/>
      <c r="R278" s="1037"/>
      <c r="S278" s="1037"/>
      <c r="T278" s="1037" t="s">
        <v>2611</v>
      </c>
      <c r="U278" s="1037" t="s">
        <v>2611</v>
      </c>
      <c r="V278" s="1037" t="s">
        <v>2611</v>
      </c>
      <c r="W278" s="1037"/>
      <c r="X278" s="1037" t="s">
        <v>2611</v>
      </c>
      <c r="Y278" s="1037"/>
      <c r="Z278" s="656" t="s">
        <v>2136</v>
      </c>
      <c r="AA278" s="182" t="s">
        <v>2611</v>
      </c>
      <c r="AB278" s="182">
        <v>1</v>
      </c>
      <c r="AC278" s="182" t="s">
        <v>2611</v>
      </c>
    </row>
    <row r="279" spans="1:29" s="182" customFormat="1" x14ac:dyDescent="0.25">
      <c r="A279" s="655">
        <v>0</v>
      </c>
      <c r="B279" s="655">
        <v>0</v>
      </c>
      <c r="C279" s="655">
        <v>0</v>
      </c>
      <c r="D279" s="655"/>
      <c r="E279" s="902">
        <v>0</v>
      </c>
      <c r="F279" s="902">
        <v>0</v>
      </c>
      <c r="G279" s="1038"/>
      <c r="H279" s="1036"/>
      <c r="I279" s="1037" t="s">
        <v>2611</v>
      </c>
      <c r="J279" s="1037"/>
      <c r="K279" s="1037"/>
      <c r="L279" s="1037"/>
      <c r="M279" s="1037" t="s">
        <v>2611</v>
      </c>
      <c r="N279" s="1037" t="s">
        <v>2611</v>
      </c>
      <c r="O279" s="1037"/>
      <c r="P279" s="1037"/>
      <c r="Q279" s="1037"/>
      <c r="R279" s="1037"/>
      <c r="S279" s="1037"/>
      <c r="T279" s="1037" t="s">
        <v>2611</v>
      </c>
      <c r="U279" s="1037" t="s">
        <v>2611</v>
      </c>
      <c r="V279" s="1037" t="s">
        <v>2611</v>
      </c>
      <c r="W279" s="1037"/>
      <c r="X279" s="1037" t="s">
        <v>2611</v>
      </c>
      <c r="Y279" s="1037"/>
      <c r="Z279" s="656" t="s">
        <v>2136</v>
      </c>
      <c r="AA279" s="182" t="s">
        <v>2611</v>
      </c>
      <c r="AB279" s="182">
        <v>1</v>
      </c>
      <c r="AC279" s="182" t="s">
        <v>2611</v>
      </c>
    </row>
    <row r="280" spans="1:29" s="182" customFormat="1" x14ac:dyDescent="0.25">
      <c r="A280" s="655">
        <v>0</v>
      </c>
      <c r="B280" s="655">
        <v>0</v>
      </c>
      <c r="C280" s="655">
        <v>0</v>
      </c>
      <c r="D280" s="655"/>
      <c r="E280" s="902">
        <v>0</v>
      </c>
      <c r="F280" s="902">
        <v>0</v>
      </c>
      <c r="G280" s="1038"/>
      <c r="H280" s="1036"/>
      <c r="I280" s="1037" t="s">
        <v>2611</v>
      </c>
      <c r="J280" s="1037"/>
      <c r="K280" s="1037"/>
      <c r="L280" s="1037"/>
      <c r="M280" s="1037" t="s">
        <v>2611</v>
      </c>
      <c r="N280" s="1037" t="s">
        <v>2611</v>
      </c>
      <c r="O280" s="1037"/>
      <c r="P280" s="1037"/>
      <c r="Q280" s="1037"/>
      <c r="R280" s="1037"/>
      <c r="S280" s="1037"/>
      <c r="T280" s="1037" t="s">
        <v>2611</v>
      </c>
      <c r="U280" s="1037" t="s">
        <v>2611</v>
      </c>
      <c r="V280" s="1037" t="s">
        <v>2611</v>
      </c>
      <c r="W280" s="1037"/>
      <c r="X280" s="1037" t="s">
        <v>2611</v>
      </c>
      <c r="Y280" s="1037"/>
      <c r="Z280" s="656" t="s">
        <v>2136</v>
      </c>
      <c r="AA280" s="182" t="s">
        <v>2611</v>
      </c>
      <c r="AB280" s="182">
        <v>1</v>
      </c>
      <c r="AC280" s="182" t="s">
        <v>2611</v>
      </c>
    </row>
    <row r="281" spans="1:29" s="182" customFormat="1" x14ac:dyDescent="0.25">
      <c r="A281" s="655">
        <v>0</v>
      </c>
      <c r="B281" s="655">
        <v>0</v>
      </c>
      <c r="C281" s="655">
        <v>0</v>
      </c>
      <c r="D281" s="655"/>
      <c r="E281" s="902">
        <v>0</v>
      </c>
      <c r="F281" s="902">
        <v>0</v>
      </c>
      <c r="G281" s="1038"/>
      <c r="H281" s="1036"/>
      <c r="I281" s="1037" t="s">
        <v>2611</v>
      </c>
      <c r="J281" s="1037"/>
      <c r="K281" s="1037"/>
      <c r="L281" s="1037"/>
      <c r="M281" s="1037" t="s">
        <v>2611</v>
      </c>
      <c r="N281" s="1037" t="s">
        <v>2611</v>
      </c>
      <c r="O281" s="1037"/>
      <c r="P281" s="1037"/>
      <c r="Q281" s="1037"/>
      <c r="R281" s="1037"/>
      <c r="S281" s="1037"/>
      <c r="T281" s="1037" t="s">
        <v>2611</v>
      </c>
      <c r="U281" s="1037" t="s">
        <v>2611</v>
      </c>
      <c r="V281" s="1037" t="s">
        <v>2611</v>
      </c>
      <c r="W281" s="1037"/>
      <c r="X281" s="1037" t="s">
        <v>2611</v>
      </c>
      <c r="Y281" s="1037"/>
      <c r="Z281" s="656" t="s">
        <v>2136</v>
      </c>
      <c r="AA281" s="182" t="s">
        <v>2611</v>
      </c>
      <c r="AB281" s="182">
        <v>1</v>
      </c>
      <c r="AC281" s="182" t="s">
        <v>2611</v>
      </c>
    </row>
    <row r="282" spans="1:29" s="182" customFormat="1" x14ac:dyDescent="0.25">
      <c r="A282" s="655">
        <v>0</v>
      </c>
      <c r="B282" s="655">
        <v>0</v>
      </c>
      <c r="C282" s="655">
        <v>0</v>
      </c>
      <c r="D282" s="655"/>
      <c r="E282" s="902">
        <v>0</v>
      </c>
      <c r="F282" s="902">
        <v>0</v>
      </c>
      <c r="G282" s="1038"/>
      <c r="H282" s="1036"/>
      <c r="I282" s="1037" t="s">
        <v>2611</v>
      </c>
      <c r="J282" s="1037"/>
      <c r="K282" s="1037"/>
      <c r="L282" s="1037"/>
      <c r="M282" s="1037" t="s">
        <v>2611</v>
      </c>
      <c r="N282" s="1037" t="s">
        <v>2611</v>
      </c>
      <c r="O282" s="1037"/>
      <c r="P282" s="1037"/>
      <c r="Q282" s="1037"/>
      <c r="R282" s="1037"/>
      <c r="S282" s="1037"/>
      <c r="T282" s="1037" t="s">
        <v>2611</v>
      </c>
      <c r="U282" s="1037" t="s">
        <v>2611</v>
      </c>
      <c r="V282" s="1037" t="s">
        <v>2611</v>
      </c>
      <c r="W282" s="1037"/>
      <c r="X282" s="1037" t="s">
        <v>2611</v>
      </c>
      <c r="Y282" s="1037"/>
      <c r="Z282" s="656" t="s">
        <v>2136</v>
      </c>
      <c r="AA282" s="182" t="s">
        <v>2611</v>
      </c>
      <c r="AB282" s="182">
        <v>1</v>
      </c>
      <c r="AC282" s="182" t="s">
        <v>2611</v>
      </c>
    </row>
    <row r="283" spans="1:29" s="182" customFormat="1" x14ac:dyDescent="0.25">
      <c r="A283" s="655">
        <v>0</v>
      </c>
      <c r="B283" s="655">
        <v>0</v>
      </c>
      <c r="C283" s="655">
        <v>0</v>
      </c>
      <c r="D283" s="655"/>
      <c r="E283" s="902">
        <v>0</v>
      </c>
      <c r="F283" s="902">
        <v>0</v>
      </c>
      <c r="G283" s="1038"/>
      <c r="H283" s="1036"/>
      <c r="I283" s="1037" t="s">
        <v>2611</v>
      </c>
      <c r="J283" s="1037"/>
      <c r="K283" s="1037"/>
      <c r="L283" s="1037"/>
      <c r="M283" s="1037" t="s">
        <v>2611</v>
      </c>
      <c r="N283" s="1037" t="s">
        <v>2611</v>
      </c>
      <c r="O283" s="1037"/>
      <c r="P283" s="1037"/>
      <c r="Q283" s="1037"/>
      <c r="R283" s="1037"/>
      <c r="S283" s="1037"/>
      <c r="T283" s="1037" t="s">
        <v>2611</v>
      </c>
      <c r="U283" s="1037" t="s">
        <v>2611</v>
      </c>
      <c r="V283" s="1037" t="s">
        <v>2611</v>
      </c>
      <c r="W283" s="1037"/>
      <c r="X283" s="1037" t="s">
        <v>2611</v>
      </c>
      <c r="Y283" s="1037"/>
      <c r="Z283" s="656" t="s">
        <v>2136</v>
      </c>
      <c r="AA283" s="182" t="s">
        <v>2611</v>
      </c>
      <c r="AB283" s="182">
        <v>1</v>
      </c>
      <c r="AC283" s="182" t="s">
        <v>2611</v>
      </c>
    </row>
    <row r="284" spans="1:29" s="182" customFormat="1" x14ac:dyDescent="0.25">
      <c r="A284" s="655">
        <v>0</v>
      </c>
      <c r="B284" s="655">
        <v>0</v>
      </c>
      <c r="C284" s="655">
        <v>0</v>
      </c>
      <c r="D284" s="655"/>
      <c r="E284" s="902">
        <v>0</v>
      </c>
      <c r="F284" s="902">
        <v>0</v>
      </c>
      <c r="G284" s="1038"/>
      <c r="H284" s="1036"/>
      <c r="I284" s="1037" t="s">
        <v>2611</v>
      </c>
      <c r="J284" s="1037"/>
      <c r="K284" s="1037"/>
      <c r="L284" s="1037"/>
      <c r="M284" s="1037" t="s">
        <v>2611</v>
      </c>
      <c r="N284" s="1037" t="s">
        <v>2611</v>
      </c>
      <c r="O284" s="1037"/>
      <c r="P284" s="1037"/>
      <c r="Q284" s="1037"/>
      <c r="R284" s="1037"/>
      <c r="S284" s="1037"/>
      <c r="T284" s="1037" t="s">
        <v>2611</v>
      </c>
      <c r="U284" s="1037" t="s">
        <v>2611</v>
      </c>
      <c r="V284" s="1037" t="s">
        <v>2611</v>
      </c>
      <c r="W284" s="1037"/>
      <c r="X284" s="1037" t="s">
        <v>2611</v>
      </c>
      <c r="Y284" s="1037"/>
      <c r="Z284" s="656" t="s">
        <v>2136</v>
      </c>
      <c r="AA284" s="182" t="s">
        <v>2611</v>
      </c>
      <c r="AB284" s="182">
        <v>1</v>
      </c>
      <c r="AC284" s="182" t="s">
        <v>2611</v>
      </c>
    </row>
    <row r="285" spans="1:29" s="182" customFormat="1" x14ac:dyDescent="0.25">
      <c r="A285" s="655">
        <v>0</v>
      </c>
      <c r="B285" s="655">
        <v>0</v>
      </c>
      <c r="C285" s="655">
        <v>0</v>
      </c>
      <c r="D285" s="655"/>
      <c r="E285" s="902">
        <v>0</v>
      </c>
      <c r="F285" s="902">
        <v>0</v>
      </c>
      <c r="G285" s="1038"/>
      <c r="H285" s="1036"/>
      <c r="I285" s="1037" t="s">
        <v>2611</v>
      </c>
      <c r="J285" s="1037"/>
      <c r="K285" s="1037"/>
      <c r="L285" s="1037"/>
      <c r="M285" s="1037" t="s">
        <v>2611</v>
      </c>
      <c r="N285" s="1037" t="s">
        <v>2611</v>
      </c>
      <c r="O285" s="1037"/>
      <c r="P285" s="1037"/>
      <c r="Q285" s="1037"/>
      <c r="R285" s="1037"/>
      <c r="S285" s="1037"/>
      <c r="T285" s="1037" t="s">
        <v>2611</v>
      </c>
      <c r="U285" s="1037" t="s">
        <v>2611</v>
      </c>
      <c r="V285" s="1037" t="s">
        <v>2611</v>
      </c>
      <c r="W285" s="1037"/>
      <c r="X285" s="1037" t="s">
        <v>2611</v>
      </c>
      <c r="Y285" s="1037"/>
      <c r="Z285" s="656" t="s">
        <v>2136</v>
      </c>
      <c r="AA285" s="182" t="s">
        <v>2611</v>
      </c>
      <c r="AB285" s="182">
        <v>1</v>
      </c>
      <c r="AC285" s="182" t="s">
        <v>2611</v>
      </c>
    </row>
    <row r="286" spans="1:29" s="182" customFormat="1" x14ac:dyDescent="0.25">
      <c r="A286" s="655">
        <v>0</v>
      </c>
      <c r="B286" s="655">
        <v>0</v>
      </c>
      <c r="C286" s="655">
        <v>0</v>
      </c>
      <c r="D286" s="655"/>
      <c r="E286" s="902">
        <v>0</v>
      </c>
      <c r="F286" s="902">
        <v>0</v>
      </c>
      <c r="G286" s="1038"/>
      <c r="H286" s="1036"/>
      <c r="I286" s="1037" t="s">
        <v>2611</v>
      </c>
      <c r="J286" s="1037"/>
      <c r="K286" s="1037"/>
      <c r="L286" s="1037"/>
      <c r="M286" s="1037" t="s">
        <v>2611</v>
      </c>
      <c r="N286" s="1037" t="s">
        <v>2611</v>
      </c>
      <c r="O286" s="1037"/>
      <c r="P286" s="1037"/>
      <c r="Q286" s="1037"/>
      <c r="R286" s="1037"/>
      <c r="S286" s="1037"/>
      <c r="T286" s="1037" t="s">
        <v>2611</v>
      </c>
      <c r="U286" s="1037" t="s">
        <v>2611</v>
      </c>
      <c r="V286" s="1037" t="s">
        <v>2611</v>
      </c>
      <c r="W286" s="1037"/>
      <c r="X286" s="1037" t="s">
        <v>2611</v>
      </c>
      <c r="Y286" s="1037"/>
      <c r="Z286" s="656" t="s">
        <v>2136</v>
      </c>
      <c r="AA286" s="182" t="s">
        <v>2611</v>
      </c>
      <c r="AB286" s="182">
        <v>1</v>
      </c>
      <c r="AC286" s="182" t="s">
        <v>2611</v>
      </c>
    </row>
    <row r="287" spans="1:29" s="182" customFormat="1" x14ac:dyDescent="0.25">
      <c r="A287" s="655">
        <v>0</v>
      </c>
      <c r="B287" s="655">
        <v>0</v>
      </c>
      <c r="C287" s="655">
        <v>0</v>
      </c>
      <c r="D287" s="655"/>
      <c r="E287" s="902">
        <v>0</v>
      </c>
      <c r="F287" s="902">
        <v>0</v>
      </c>
      <c r="G287" s="1038"/>
      <c r="H287" s="1036"/>
      <c r="I287" s="1037" t="s">
        <v>2611</v>
      </c>
      <c r="J287" s="1037"/>
      <c r="K287" s="1037"/>
      <c r="L287" s="1037"/>
      <c r="M287" s="1037" t="s">
        <v>2611</v>
      </c>
      <c r="N287" s="1037" t="s">
        <v>2611</v>
      </c>
      <c r="O287" s="1037"/>
      <c r="P287" s="1037"/>
      <c r="Q287" s="1037"/>
      <c r="R287" s="1037"/>
      <c r="S287" s="1037"/>
      <c r="T287" s="1037" t="s">
        <v>2611</v>
      </c>
      <c r="U287" s="1037" t="s">
        <v>2611</v>
      </c>
      <c r="V287" s="1037" t="s">
        <v>2611</v>
      </c>
      <c r="W287" s="1037"/>
      <c r="X287" s="1037" t="s">
        <v>2611</v>
      </c>
      <c r="Y287" s="1037"/>
      <c r="Z287" s="656" t="s">
        <v>2136</v>
      </c>
      <c r="AA287" s="182" t="s">
        <v>2611</v>
      </c>
      <c r="AB287" s="182">
        <v>1</v>
      </c>
      <c r="AC287" s="182" t="s">
        <v>2611</v>
      </c>
    </row>
    <row r="288" spans="1:29" s="182" customFormat="1" x14ac:dyDescent="0.25">
      <c r="A288" s="655">
        <v>0</v>
      </c>
      <c r="B288" s="655">
        <v>0</v>
      </c>
      <c r="C288" s="655">
        <v>0</v>
      </c>
      <c r="D288" s="655"/>
      <c r="E288" s="902">
        <v>0</v>
      </c>
      <c r="F288" s="902">
        <v>0</v>
      </c>
      <c r="G288" s="1038"/>
      <c r="H288" s="1036"/>
      <c r="I288" s="1037" t="s">
        <v>2611</v>
      </c>
      <c r="J288" s="1037"/>
      <c r="K288" s="1037"/>
      <c r="L288" s="1037"/>
      <c r="M288" s="1037" t="s">
        <v>2611</v>
      </c>
      <c r="N288" s="1037" t="s">
        <v>2611</v>
      </c>
      <c r="O288" s="1037"/>
      <c r="P288" s="1037"/>
      <c r="Q288" s="1037"/>
      <c r="R288" s="1037"/>
      <c r="S288" s="1037"/>
      <c r="T288" s="1037" t="s">
        <v>2611</v>
      </c>
      <c r="U288" s="1037" t="s">
        <v>2611</v>
      </c>
      <c r="V288" s="1037" t="s">
        <v>2611</v>
      </c>
      <c r="W288" s="1037"/>
      <c r="X288" s="1037" t="s">
        <v>2611</v>
      </c>
      <c r="Y288" s="1037"/>
      <c r="Z288" s="656" t="s">
        <v>2136</v>
      </c>
      <c r="AA288" s="182" t="s">
        <v>2611</v>
      </c>
      <c r="AB288" s="182">
        <v>1</v>
      </c>
      <c r="AC288" s="182" t="s">
        <v>2611</v>
      </c>
    </row>
    <row r="289" spans="1:29" s="182" customFormat="1" x14ac:dyDescent="0.25">
      <c r="A289" s="655">
        <v>0</v>
      </c>
      <c r="B289" s="655">
        <v>0</v>
      </c>
      <c r="C289" s="655">
        <v>0</v>
      </c>
      <c r="D289" s="655"/>
      <c r="E289" s="902">
        <v>0</v>
      </c>
      <c r="F289" s="902">
        <v>0</v>
      </c>
      <c r="G289" s="1038"/>
      <c r="H289" s="1036"/>
      <c r="I289" s="1037" t="s">
        <v>2611</v>
      </c>
      <c r="J289" s="1037"/>
      <c r="K289" s="1037"/>
      <c r="L289" s="1037"/>
      <c r="M289" s="1037" t="s">
        <v>2611</v>
      </c>
      <c r="N289" s="1037" t="s">
        <v>2611</v>
      </c>
      <c r="O289" s="1037"/>
      <c r="P289" s="1037"/>
      <c r="Q289" s="1037"/>
      <c r="R289" s="1037"/>
      <c r="S289" s="1037"/>
      <c r="T289" s="1037" t="s">
        <v>2611</v>
      </c>
      <c r="U289" s="1037" t="s">
        <v>2611</v>
      </c>
      <c r="V289" s="1037" t="s">
        <v>2611</v>
      </c>
      <c r="W289" s="1037"/>
      <c r="X289" s="1037" t="s">
        <v>2611</v>
      </c>
      <c r="Y289" s="1037"/>
      <c r="Z289" s="656" t="s">
        <v>2136</v>
      </c>
      <c r="AA289" s="182" t="s">
        <v>2611</v>
      </c>
      <c r="AB289" s="182">
        <v>1</v>
      </c>
      <c r="AC289" s="182" t="s">
        <v>2611</v>
      </c>
    </row>
    <row r="290" spans="1:29" s="182" customFormat="1" x14ac:dyDescent="0.25">
      <c r="A290" s="655">
        <v>0</v>
      </c>
      <c r="B290" s="655">
        <v>0</v>
      </c>
      <c r="C290" s="655">
        <v>0</v>
      </c>
      <c r="D290" s="655"/>
      <c r="E290" s="902">
        <v>0</v>
      </c>
      <c r="F290" s="902">
        <v>0</v>
      </c>
      <c r="G290" s="1038"/>
      <c r="H290" s="1036"/>
      <c r="I290" s="1037" t="s">
        <v>2611</v>
      </c>
      <c r="J290" s="1037"/>
      <c r="K290" s="1037"/>
      <c r="L290" s="1037"/>
      <c r="M290" s="1037" t="s">
        <v>2611</v>
      </c>
      <c r="N290" s="1037" t="s">
        <v>2611</v>
      </c>
      <c r="O290" s="1037"/>
      <c r="P290" s="1037"/>
      <c r="Q290" s="1037"/>
      <c r="R290" s="1037"/>
      <c r="S290" s="1037"/>
      <c r="T290" s="1037" t="s">
        <v>2611</v>
      </c>
      <c r="U290" s="1037" t="s">
        <v>2611</v>
      </c>
      <c r="V290" s="1037" t="s">
        <v>2611</v>
      </c>
      <c r="W290" s="1037"/>
      <c r="X290" s="1037" t="s">
        <v>2611</v>
      </c>
      <c r="Y290" s="1037"/>
      <c r="Z290" s="656" t="s">
        <v>2136</v>
      </c>
      <c r="AA290" s="182" t="s">
        <v>2611</v>
      </c>
      <c r="AB290" s="182">
        <v>1</v>
      </c>
      <c r="AC290" s="182" t="s">
        <v>2611</v>
      </c>
    </row>
    <row r="291" spans="1:29" s="182" customFormat="1" x14ac:dyDescent="0.25">
      <c r="A291" s="655">
        <v>0</v>
      </c>
      <c r="B291" s="655">
        <v>0</v>
      </c>
      <c r="C291" s="655">
        <v>0</v>
      </c>
      <c r="D291" s="655"/>
      <c r="E291" s="902">
        <v>0</v>
      </c>
      <c r="F291" s="902">
        <v>0</v>
      </c>
      <c r="G291" s="1038"/>
      <c r="H291" s="1036"/>
      <c r="I291" s="1037" t="s">
        <v>2611</v>
      </c>
      <c r="J291" s="1037"/>
      <c r="K291" s="1037"/>
      <c r="L291" s="1037"/>
      <c r="M291" s="1037" t="s">
        <v>2611</v>
      </c>
      <c r="N291" s="1037" t="s">
        <v>2611</v>
      </c>
      <c r="O291" s="1037"/>
      <c r="P291" s="1037"/>
      <c r="Q291" s="1037"/>
      <c r="R291" s="1037"/>
      <c r="S291" s="1037"/>
      <c r="T291" s="1037" t="s">
        <v>2611</v>
      </c>
      <c r="U291" s="1037" t="s">
        <v>2611</v>
      </c>
      <c r="V291" s="1037" t="s">
        <v>2611</v>
      </c>
      <c r="W291" s="1037"/>
      <c r="X291" s="1037" t="s">
        <v>2611</v>
      </c>
      <c r="Y291" s="1037"/>
      <c r="Z291" s="656" t="s">
        <v>2136</v>
      </c>
      <c r="AA291" s="182" t="s">
        <v>2611</v>
      </c>
      <c r="AB291" s="182">
        <v>1</v>
      </c>
      <c r="AC291" s="182" t="s">
        <v>2611</v>
      </c>
    </row>
    <row r="292" spans="1:29" s="182" customFormat="1" x14ac:dyDescent="0.25">
      <c r="A292" s="655">
        <v>0</v>
      </c>
      <c r="B292" s="655">
        <v>0</v>
      </c>
      <c r="C292" s="655">
        <v>0</v>
      </c>
      <c r="D292" s="655"/>
      <c r="E292" s="902">
        <v>0</v>
      </c>
      <c r="F292" s="902">
        <v>0</v>
      </c>
      <c r="G292" s="1038"/>
      <c r="H292" s="1036"/>
      <c r="I292" s="1037" t="s">
        <v>2611</v>
      </c>
      <c r="J292" s="1037"/>
      <c r="K292" s="1037"/>
      <c r="L292" s="1037"/>
      <c r="M292" s="1037" t="s">
        <v>2611</v>
      </c>
      <c r="N292" s="1037" t="s">
        <v>2611</v>
      </c>
      <c r="O292" s="1037"/>
      <c r="P292" s="1037"/>
      <c r="Q292" s="1037"/>
      <c r="R292" s="1037"/>
      <c r="S292" s="1037"/>
      <c r="T292" s="1037" t="s">
        <v>2611</v>
      </c>
      <c r="U292" s="1037" t="s">
        <v>2611</v>
      </c>
      <c r="V292" s="1037" t="s">
        <v>2611</v>
      </c>
      <c r="W292" s="1037"/>
      <c r="X292" s="1037" t="s">
        <v>2611</v>
      </c>
      <c r="Y292" s="1037"/>
      <c r="Z292" s="656" t="s">
        <v>2136</v>
      </c>
      <c r="AA292" s="182" t="s">
        <v>2611</v>
      </c>
      <c r="AB292" s="182">
        <v>1</v>
      </c>
      <c r="AC292" s="182" t="s">
        <v>2611</v>
      </c>
    </row>
    <row r="293" spans="1:29" s="182" customFormat="1" x14ac:dyDescent="0.25">
      <c r="A293" s="655">
        <v>0</v>
      </c>
      <c r="B293" s="655">
        <v>0</v>
      </c>
      <c r="C293" s="655">
        <v>0</v>
      </c>
      <c r="D293" s="655"/>
      <c r="E293" s="902">
        <v>0</v>
      </c>
      <c r="F293" s="902">
        <v>0</v>
      </c>
      <c r="G293" s="1038"/>
      <c r="H293" s="1036"/>
      <c r="I293" s="1037" t="s">
        <v>2611</v>
      </c>
      <c r="J293" s="1037"/>
      <c r="K293" s="1037"/>
      <c r="L293" s="1037"/>
      <c r="M293" s="1037" t="s">
        <v>2611</v>
      </c>
      <c r="N293" s="1037" t="s">
        <v>2611</v>
      </c>
      <c r="O293" s="1037"/>
      <c r="P293" s="1037"/>
      <c r="Q293" s="1037"/>
      <c r="R293" s="1037"/>
      <c r="S293" s="1037"/>
      <c r="T293" s="1037" t="s">
        <v>2611</v>
      </c>
      <c r="U293" s="1037" t="s">
        <v>2611</v>
      </c>
      <c r="V293" s="1037" t="s">
        <v>2611</v>
      </c>
      <c r="W293" s="1037"/>
      <c r="X293" s="1037" t="s">
        <v>2611</v>
      </c>
      <c r="Y293" s="1037"/>
      <c r="Z293" s="656" t="s">
        <v>2136</v>
      </c>
      <c r="AA293" s="182" t="s">
        <v>2611</v>
      </c>
      <c r="AB293" s="182">
        <v>1</v>
      </c>
      <c r="AC293" s="182" t="s">
        <v>2611</v>
      </c>
    </row>
    <row r="294" spans="1:29" s="182" customFormat="1" x14ac:dyDescent="0.25">
      <c r="A294" s="655">
        <v>0</v>
      </c>
      <c r="B294" s="655">
        <v>0</v>
      </c>
      <c r="C294" s="655">
        <v>0</v>
      </c>
      <c r="D294" s="655"/>
      <c r="E294" s="902">
        <v>0</v>
      </c>
      <c r="F294" s="902">
        <v>0</v>
      </c>
      <c r="G294" s="1038"/>
      <c r="H294" s="1036"/>
      <c r="I294" s="1037" t="s">
        <v>2611</v>
      </c>
      <c r="J294" s="1037"/>
      <c r="K294" s="1037"/>
      <c r="L294" s="1037"/>
      <c r="M294" s="1037" t="s">
        <v>2611</v>
      </c>
      <c r="N294" s="1037" t="s">
        <v>2611</v>
      </c>
      <c r="O294" s="1037"/>
      <c r="P294" s="1037"/>
      <c r="Q294" s="1037"/>
      <c r="R294" s="1037"/>
      <c r="S294" s="1037"/>
      <c r="T294" s="1037" t="s">
        <v>2611</v>
      </c>
      <c r="U294" s="1037" t="s">
        <v>2611</v>
      </c>
      <c r="V294" s="1037" t="s">
        <v>2611</v>
      </c>
      <c r="W294" s="1037"/>
      <c r="X294" s="1037" t="s">
        <v>2611</v>
      </c>
      <c r="Y294" s="1037"/>
      <c r="Z294" s="656" t="s">
        <v>2136</v>
      </c>
      <c r="AA294" s="182" t="s">
        <v>2611</v>
      </c>
      <c r="AB294" s="182">
        <v>1</v>
      </c>
      <c r="AC294" s="182" t="s">
        <v>2611</v>
      </c>
    </row>
    <row r="295" spans="1:29" s="182" customFormat="1" x14ac:dyDescent="0.25">
      <c r="A295" s="655">
        <v>0</v>
      </c>
      <c r="B295" s="655">
        <v>0</v>
      </c>
      <c r="C295" s="655">
        <v>0</v>
      </c>
      <c r="D295" s="655"/>
      <c r="E295" s="902">
        <v>0</v>
      </c>
      <c r="F295" s="902">
        <v>0</v>
      </c>
      <c r="G295" s="1038"/>
      <c r="H295" s="1036"/>
      <c r="I295" s="1037" t="s">
        <v>2611</v>
      </c>
      <c r="J295" s="1037"/>
      <c r="K295" s="1037"/>
      <c r="L295" s="1037"/>
      <c r="M295" s="1037" t="s">
        <v>2611</v>
      </c>
      <c r="N295" s="1037" t="s">
        <v>2611</v>
      </c>
      <c r="O295" s="1037"/>
      <c r="P295" s="1037"/>
      <c r="Q295" s="1037"/>
      <c r="R295" s="1037"/>
      <c r="S295" s="1037"/>
      <c r="T295" s="1037" t="s">
        <v>2611</v>
      </c>
      <c r="U295" s="1037" t="s">
        <v>2611</v>
      </c>
      <c r="V295" s="1037" t="s">
        <v>2611</v>
      </c>
      <c r="W295" s="1037"/>
      <c r="X295" s="1037" t="s">
        <v>2611</v>
      </c>
      <c r="Y295" s="1037"/>
      <c r="Z295" s="656" t="s">
        <v>2136</v>
      </c>
      <c r="AA295" s="182" t="s">
        <v>2611</v>
      </c>
      <c r="AB295" s="182">
        <v>1</v>
      </c>
      <c r="AC295" s="182" t="s">
        <v>2611</v>
      </c>
    </row>
    <row r="296" spans="1:29" s="182" customFormat="1" x14ac:dyDescent="0.25">
      <c r="A296" s="655">
        <v>0</v>
      </c>
      <c r="B296" s="655">
        <v>0</v>
      </c>
      <c r="C296" s="655">
        <v>0</v>
      </c>
      <c r="D296" s="655"/>
      <c r="E296" s="902">
        <v>0</v>
      </c>
      <c r="F296" s="902">
        <v>0</v>
      </c>
      <c r="G296" s="1038"/>
      <c r="H296" s="1036"/>
      <c r="I296" s="1037" t="s">
        <v>2611</v>
      </c>
      <c r="J296" s="1037"/>
      <c r="K296" s="1037"/>
      <c r="L296" s="1037"/>
      <c r="M296" s="1037" t="s">
        <v>2611</v>
      </c>
      <c r="N296" s="1037" t="s">
        <v>2611</v>
      </c>
      <c r="O296" s="1037"/>
      <c r="P296" s="1037"/>
      <c r="Q296" s="1037"/>
      <c r="R296" s="1037"/>
      <c r="S296" s="1037"/>
      <c r="T296" s="1037" t="s">
        <v>2611</v>
      </c>
      <c r="U296" s="1037" t="s">
        <v>2611</v>
      </c>
      <c r="V296" s="1037" t="s">
        <v>2611</v>
      </c>
      <c r="W296" s="1037"/>
      <c r="X296" s="1037" t="s">
        <v>2611</v>
      </c>
      <c r="Y296" s="1037"/>
      <c r="Z296" s="656" t="s">
        <v>2136</v>
      </c>
      <c r="AA296" s="182" t="s">
        <v>2611</v>
      </c>
      <c r="AB296" s="182">
        <v>1</v>
      </c>
      <c r="AC296" s="182" t="s">
        <v>2611</v>
      </c>
    </row>
    <row r="297" spans="1:29" s="182" customFormat="1" x14ac:dyDescent="0.25">
      <c r="A297" s="655">
        <v>0</v>
      </c>
      <c r="B297" s="655">
        <v>0</v>
      </c>
      <c r="C297" s="655">
        <v>0</v>
      </c>
      <c r="D297" s="655"/>
      <c r="E297" s="902">
        <v>0</v>
      </c>
      <c r="F297" s="902">
        <v>0</v>
      </c>
      <c r="G297" s="1038"/>
      <c r="H297" s="1036"/>
      <c r="I297" s="1037" t="s">
        <v>2611</v>
      </c>
      <c r="J297" s="1037"/>
      <c r="K297" s="1037"/>
      <c r="L297" s="1037"/>
      <c r="M297" s="1037" t="s">
        <v>2611</v>
      </c>
      <c r="N297" s="1037" t="s">
        <v>2611</v>
      </c>
      <c r="O297" s="1037"/>
      <c r="P297" s="1037"/>
      <c r="Q297" s="1037"/>
      <c r="R297" s="1037"/>
      <c r="S297" s="1037"/>
      <c r="T297" s="1037" t="s">
        <v>2611</v>
      </c>
      <c r="U297" s="1037" t="s">
        <v>2611</v>
      </c>
      <c r="V297" s="1037" t="s">
        <v>2611</v>
      </c>
      <c r="W297" s="1037"/>
      <c r="X297" s="1037" t="s">
        <v>2611</v>
      </c>
      <c r="Y297" s="1037"/>
      <c r="Z297" s="656" t="s">
        <v>2136</v>
      </c>
      <c r="AA297" s="182" t="s">
        <v>2611</v>
      </c>
      <c r="AB297" s="182">
        <v>1</v>
      </c>
      <c r="AC297" s="182" t="s">
        <v>2611</v>
      </c>
    </row>
    <row r="298" spans="1:29" s="182" customFormat="1" x14ac:dyDescent="0.25">
      <c r="A298" s="655">
        <v>0</v>
      </c>
      <c r="B298" s="655">
        <v>0</v>
      </c>
      <c r="C298" s="655">
        <v>0</v>
      </c>
      <c r="D298" s="655"/>
      <c r="E298" s="902">
        <v>0</v>
      </c>
      <c r="F298" s="902">
        <v>0</v>
      </c>
      <c r="G298" s="1038"/>
      <c r="H298" s="1036"/>
      <c r="I298" s="1037" t="s">
        <v>2611</v>
      </c>
      <c r="J298" s="1037"/>
      <c r="K298" s="1037"/>
      <c r="L298" s="1037"/>
      <c r="M298" s="1037" t="s">
        <v>2611</v>
      </c>
      <c r="N298" s="1037" t="s">
        <v>2611</v>
      </c>
      <c r="O298" s="1037"/>
      <c r="P298" s="1037"/>
      <c r="Q298" s="1037"/>
      <c r="R298" s="1037"/>
      <c r="S298" s="1037"/>
      <c r="T298" s="1037" t="s">
        <v>2611</v>
      </c>
      <c r="U298" s="1037" t="s">
        <v>2611</v>
      </c>
      <c r="V298" s="1037" t="s">
        <v>2611</v>
      </c>
      <c r="W298" s="1037"/>
      <c r="X298" s="1037" t="s">
        <v>2611</v>
      </c>
      <c r="Y298" s="1037"/>
      <c r="Z298" s="656" t="s">
        <v>2136</v>
      </c>
      <c r="AA298" s="182" t="s">
        <v>2611</v>
      </c>
      <c r="AB298" s="182">
        <v>1</v>
      </c>
      <c r="AC298" s="182" t="s">
        <v>2611</v>
      </c>
    </row>
    <row r="299" spans="1:29" s="182" customFormat="1" x14ac:dyDescent="0.25">
      <c r="A299" s="655">
        <v>0</v>
      </c>
      <c r="B299" s="655">
        <v>0</v>
      </c>
      <c r="C299" s="655">
        <v>0</v>
      </c>
      <c r="D299" s="655"/>
      <c r="E299" s="902">
        <v>0</v>
      </c>
      <c r="F299" s="902">
        <v>0</v>
      </c>
      <c r="G299" s="1038"/>
      <c r="H299" s="1036"/>
      <c r="I299" s="1037" t="s">
        <v>2611</v>
      </c>
      <c r="J299" s="1037"/>
      <c r="K299" s="1037"/>
      <c r="L299" s="1037"/>
      <c r="M299" s="1037" t="s">
        <v>2611</v>
      </c>
      <c r="N299" s="1037" t="s">
        <v>2611</v>
      </c>
      <c r="O299" s="1037"/>
      <c r="P299" s="1037"/>
      <c r="Q299" s="1037"/>
      <c r="R299" s="1037"/>
      <c r="S299" s="1037"/>
      <c r="T299" s="1037" t="s">
        <v>2611</v>
      </c>
      <c r="U299" s="1037" t="s">
        <v>2611</v>
      </c>
      <c r="V299" s="1037" t="s">
        <v>2611</v>
      </c>
      <c r="W299" s="1037"/>
      <c r="X299" s="1037" t="s">
        <v>2611</v>
      </c>
      <c r="Y299" s="1037"/>
      <c r="Z299" s="656" t="s">
        <v>2136</v>
      </c>
      <c r="AA299" s="182" t="s">
        <v>2611</v>
      </c>
      <c r="AB299" s="182">
        <v>1</v>
      </c>
      <c r="AC299" s="182" t="s">
        <v>2611</v>
      </c>
    </row>
    <row r="300" spans="1:29" s="182" customFormat="1" x14ac:dyDescent="0.25">
      <c r="A300" s="655">
        <v>0</v>
      </c>
      <c r="B300" s="655">
        <v>0</v>
      </c>
      <c r="C300" s="655">
        <v>0</v>
      </c>
      <c r="D300" s="655"/>
      <c r="E300" s="902">
        <v>0</v>
      </c>
      <c r="F300" s="902">
        <v>0</v>
      </c>
      <c r="G300" s="1038"/>
      <c r="H300" s="1036"/>
      <c r="I300" s="1037" t="s">
        <v>2611</v>
      </c>
      <c r="J300" s="1037"/>
      <c r="K300" s="1037"/>
      <c r="L300" s="1037"/>
      <c r="M300" s="1037" t="s">
        <v>2611</v>
      </c>
      <c r="N300" s="1037" t="s">
        <v>2611</v>
      </c>
      <c r="O300" s="1037"/>
      <c r="P300" s="1037"/>
      <c r="Q300" s="1037"/>
      <c r="R300" s="1037"/>
      <c r="S300" s="1037"/>
      <c r="T300" s="1037" t="s">
        <v>2611</v>
      </c>
      <c r="U300" s="1037" t="s">
        <v>2611</v>
      </c>
      <c r="V300" s="1037" t="s">
        <v>2611</v>
      </c>
      <c r="W300" s="1037"/>
      <c r="X300" s="1037" t="s">
        <v>2611</v>
      </c>
      <c r="Y300" s="1037"/>
      <c r="Z300" s="656" t="s">
        <v>2136</v>
      </c>
      <c r="AA300" s="182" t="s">
        <v>2611</v>
      </c>
      <c r="AB300" s="182">
        <v>1</v>
      </c>
      <c r="AC300" s="182" t="s">
        <v>2611</v>
      </c>
    </row>
    <row r="301" spans="1:29" s="182" customFormat="1" x14ac:dyDescent="0.25">
      <c r="A301" s="655">
        <v>0</v>
      </c>
      <c r="B301" s="655">
        <v>0</v>
      </c>
      <c r="C301" s="655">
        <v>0</v>
      </c>
      <c r="D301" s="655"/>
      <c r="E301" s="902">
        <v>0</v>
      </c>
      <c r="F301" s="902">
        <v>0</v>
      </c>
      <c r="G301" s="1038"/>
      <c r="H301" s="1036"/>
      <c r="I301" s="1037" t="s">
        <v>2611</v>
      </c>
      <c r="J301" s="1037"/>
      <c r="K301" s="1037"/>
      <c r="L301" s="1037"/>
      <c r="M301" s="1037" t="s">
        <v>2611</v>
      </c>
      <c r="N301" s="1037" t="s">
        <v>2611</v>
      </c>
      <c r="O301" s="1037"/>
      <c r="P301" s="1037"/>
      <c r="Q301" s="1037"/>
      <c r="R301" s="1037"/>
      <c r="S301" s="1037"/>
      <c r="T301" s="1037" t="s">
        <v>2611</v>
      </c>
      <c r="U301" s="1037" t="s">
        <v>2611</v>
      </c>
      <c r="V301" s="1037" t="s">
        <v>2611</v>
      </c>
      <c r="W301" s="1037"/>
      <c r="X301" s="1037" t="s">
        <v>2611</v>
      </c>
      <c r="Y301" s="1037"/>
      <c r="Z301" s="656" t="s">
        <v>2136</v>
      </c>
      <c r="AA301" s="182" t="s">
        <v>2611</v>
      </c>
      <c r="AB301" s="182">
        <v>1</v>
      </c>
      <c r="AC301" s="182" t="s">
        <v>2611</v>
      </c>
    </row>
    <row r="302" spans="1:29" s="182" customFormat="1" x14ac:dyDescent="0.25">
      <c r="A302" s="655">
        <v>0</v>
      </c>
      <c r="B302" s="655">
        <v>0</v>
      </c>
      <c r="C302" s="655">
        <v>0</v>
      </c>
      <c r="D302" s="655"/>
      <c r="E302" s="902">
        <v>0</v>
      </c>
      <c r="F302" s="902">
        <v>0</v>
      </c>
      <c r="G302" s="1038"/>
      <c r="H302" s="1036"/>
      <c r="I302" s="1037" t="s">
        <v>2611</v>
      </c>
      <c r="J302" s="1037"/>
      <c r="K302" s="1037"/>
      <c r="L302" s="1037"/>
      <c r="M302" s="1037" t="s">
        <v>2611</v>
      </c>
      <c r="N302" s="1037" t="s">
        <v>2611</v>
      </c>
      <c r="O302" s="1037"/>
      <c r="P302" s="1037"/>
      <c r="Q302" s="1037"/>
      <c r="R302" s="1037"/>
      <c r="S302" s="1037"/>
      <c r="T302" s="1037" t="s">
        <v>2611</v>
      </c>
      <c r="U302" s="1037" t="s">
        <v>2611</v>
      </c>
      <c r="V302" s="1037" t="s">
        <v>2611</v>
      </c>
      <c r="W302" s="1037"/>
      <c r="X302" s="1037" t="s">
        <v>2611</v>
      </c>
      <c r="Y302" s="1037"/>
      <c r="Z302" s="656" t="s">
        <v>2136</v>
      </c>
      <c r="AA302" s="182" t="s">
        <v>2611</v>
      </c>
      <c r="AB302" s="182">
        <v>1</v>
      </c>
      <c r="AC302" s="182" t="s">
        <v>2611</v>
      </c>
    </row>
    <row r="303" spans="1:29" s="182" customFormat="1" x14ac:dyDescent="0.25">
      <c r="A303" s="655">
        <v>0</v>
      </c>
      <c r="B303" s="655">
        <v>0</v>
      </c>
      <c r="C303" s="655">
        <v>0</v>
      </c>
      <c r="D303" s="655"/>
      <c r="E303" s="902">
        <v>0</v>
      </c>
      <c r="F303" s="902">
        <v>0</v>
      </c>
      <c r="G303" s="1038"/>
      <c r="H303" s="1036"/>
      <c r="I303" s="1037" t="s">
        <v>2611</v>
      </c>
      <c r="J303" s="1037"/>
      <c r="K303" s="1037"/>
      <c r="L303" s="1037"/>
      <c r="M303" s="1037" t="s">
        <v>2611</v>
      </c>
      <c r="N303" s="1037" t="s">
        <v>2611</v>
      </c>
      <c r="O303" s="1037"/>
      <c r="P303" s="1037"/>
      <c r="Q303" s="1037"/>
      <c r="R303" s="1037"/>
      <c r="S303" s="1037"/>
      <c r="T303" s="1037" t="s">
        <v>2611</v>
      </c>
      <c r="U303" s="1037" t="s">
        <v>2611</v>
      </c>
      <c r="V303" s="1037" t="s">
        <v>2611</v>
      </c>
      <c r="W303" s="1037"/>
      <c r="X303" s="1037" t="s">
        <v>2611</v>
      </c>
      <c r="Y303" s="1037"/>
      <c r="Z303" s="656" t="s">
        <v>2136</v>
      </c>
      <c r="AA303" s="182" t="s">
        <v>2611</v>
      </c>
      <c r="AB303" s="182">
        <v>1</v>
      </c>
      <c r="AC303" s="182" t="s">
        <v>2611</v>
      </c>
    </row>
    <row r="304" spans="1:29" s="182" customFormat="1" x14ac:dyDescent="0.25">
      <c r="A304" s="655">
        <v>0</v>
      </c>
      <c r="B304" s="655">
        <v>0</v>
      </c>
      <c r="C304" s="655">
        <v>0</v>
      </c>
      <c r="D304" s="655"/>
      <c r="E304" s="902">
        <v>0</v>
      </c>
      <c r="F304" s="902">
        <v>0</v>
      </c>
      <c r="G304" s="1038"/>
      <c r="H304" s="1036"/>
      <c r="I304" s="1037" t="s">
        <v>2611</v>
      </c>
      <c r="J304" s="1037"/>
      <c r="K304" s="1037"/>
      <c r="L304" s="1037"/>
      <c r="M304" s="1037" t="s">
        <v>2611</v>
      </c>
      <c r="N304" s="1037" t="s">
        <v>2611</v>
      </c>
      <c r="O304" s="1037"/>
      <c r="P304" s="1037"/>
      <c r="Q304" s="1037"/>
      <c r="R304" s="1037"/>
      <c r="S304" s="1037"/>
      <c r="T304" s="1037" t="s">
        <v>2611</v>
      </c>
      <c r="U304" s="1037" t="s">
        <v>2611</v>
      </c>
      <c r="V304" s="1037" t="s">
        <v>2611</v>
      </c>
      <c r="W304" s="1037"/>
      <c r="X304" s="1037" t="s">
        <v>2611</v>
      </c>
      <c r="Y304" s="1037"/>
      <c r="Z304" s="656" t="s">
        <v>2136</v>
      </c>
      <c r="AA304" s="182" t="s">
        <v>2611</v>
      </c>
      <c r="AB304" s="182">
        <v>1</v>
      </c>
      <c r="AC304" s="182" t="s">
        <v>2611</v>
      </c>
    </row>
    <row r="305" spans="1:29" s="182" customFormat="1" x14ac:dyDescent="0.25">
      <c r="A305" s="655">
        <v>0</v>
      </c>
      <c r="B305" s="655">
        <v>0</v>
      </c>
      <c r="C305" s="655">
        <v>0</v>
      </c>
      <c r="D305" s="655"/>
      <c r="E305" s="902">
        <v>0</v>
      </c>
      <c r="F305" s="902">
        <v>0</v>
      </c>
      <c r="G305" s="1038"/>
      <c r="H305" s="1036"/>
      <c r="I305" s="1037" t="s">
        <v>2611</v>
      </c>
      <c r="J305" s="1037"/>
      <c r="K305" s="1037"/>
      <c r="L305" s="1037"/>
      <c r="M305" s="1037" t="s">
        <v>2611</v>
      </c>
      <c r="N305" s="1037" t="s">
        <v>2611</v>
      </c>
      <c r="O305" s="1037"/>
      <c r="P305" s="1037"/>
      <c r="Q305" s="1037"/>
      <c r="R305" s="1037"/>
      <c r="S305" s="1037"/>
      <c r="T305" s="1037" t="s">
        <v>2611</v>
      </c>
      <c r="U305" s="1037" t="s">
        <v>2611</v>
      </c>
      <c r="V305" s="1037" t="s">
        <v>2611</v>
      </c>
      <c r="W305" s="1037"/>
      <c r="X305" s="1037" t="s">
        <v>2611</v>
      </c>
      <c r="Y305" s="1037"/>
      <c r="Z305" s="656" t="s">
        <v>2136</v>
      </c>
      <c r="AA305" s="182" t="s">
        <v>2611</v>
      </c>
      <c r="AB305" s="182">
        <v>1</v>
      </c>
      <c r="AC305" s="182" t="s">
        <v>2611</v>
      </c>
    </row>
    <row r="306" spans="1:29" s="182" customFormat="1" x14ac:dyDescent="0.25">
      <c r="A306" s="655">
        <v>0</v>
      </c>
      <c r="B306" s="655">
        <v>0</v>
      </c>
      <c r="C306" s="655">
        <v>0</v>
      </c>
      <c r="D306" s="655"/>
      <c r="E306" s="902">
        <v>0</v>
      </c>
      <c r="F306" s="902">
        <v>0</v>
      </c>
      <c r="G306" s="1038"/>
      <c r="H306" s="1036"/>
      <c r="I306" s="1037" t="s">
        <v>2611</v>
      </c>
      <c r="J306" s="1037"/>
      <c r="K306" s="1037"/>
      <c r="L306" s="1037"/>
      <c r="M306" s="1037" t="s">
        <v>2611</v>
      </c>
      <c r="N306" s="1037" t="s">
        <v>2611</v>
      </c>
      <c r="O306" s="1037"/>
      <c r="P306" s="1037"/>
      <c r="Q306" s="1037"/>
      <c r="R306" s="1037"/>
      <c r="S306" s="1037"/>
      <c r="T306" s="1037" t="s">
        <v>2611</v>
      </c>
      <c r="U306" s="1037" t="s">
        <v>2611</v>
      </c>
      <c r="V306" s="1037" t="s">
        <v>2611</v>
      </c>
      <c r="W306" s="1037"/>
      <c r="X306" s="1037" t="s">
        <v>2611</v>
      </c>
      <c r="Y306" s="1037"/>
      <c r="Z306" s="656" t="s">
        <v>2136</v>
      </c>
      <c r="AA306" s="182" t="s">
        <v>2611</v>
      </c>
      <c r="AB306" s="182">
        <v>1</v>
      </c>
      <c r="AC306" s="182" t="s">
        <v>2611</v>
      </c>
    </row>
    <row r="307" spans="1:29" s="182" customFormat="1" x14ac:dyDescent="0.25">
      <c r="A307" s="655">
        <v>0</v>
      </c>
      <c r="B307" s="655">
        <v>0</v>
      </c>
      <c r="C307" s="655">
        <v>0</v>
      </c>
      <c r="D307" s="655"/>
      <c r="E307" s="902">
        <v>0</v>
      </c>
      <c r="F307" s="902">
        <v>0</v>
      </c>
      <c r="G307" s="1038"/>
      <c r="H307" s="1036"/>
      <c r="I307" s="1037" t="s">
        <v>2611</v>
      </c>
      <c r="J307" s="1037"/>
      <c r="K307" s="1037"/>
      <c r="L307" s="1037"/>
      <c r="M307" s="1037" t="s">
        <v>2611</v>
      </c>
      <c r="N307" s="1037" t="s">
        <v>2611</v>
      </c>
      <c r="O307" s="1037"/>
      <c r="P307" s="1037"/>
      <c r="Q307" s="1037"/>
      <c r="R307" s="1037"/>
      <c r="S307" s="1037"/>
      <c r="T307" s="1037" t="s">
        <v>2611</v>
      </c>
      <c r="U307" s="1037" t="s">
        <v>2611</v>
      </c>
      <c r="V307" s="1037" t="s">
        <v>2611</v>
      </c>
      <c r="W307" s="1037"/>
      <c r="X307" s="1037" t="s">
        <v>2611</v>
      </c>
      <c r="Y307" s="1037"/>
      <c r="Z307" s="656" t="s">
        <v>2136</v>
      </c>
      <c r="AA307" s="182" t="s">
        <v>2611</v>
      </c>
      <c r="AB307" s="182">
        <v>1</v>
      </c>
      <c r="AC307" s="182" t="s">
        <v>2611</v>
      </c>
    </row>
    <row r="308" spans="1:29" s="182" customFormat="1" x14ac:dyDescent="0.25">
      <c r="A308" s="655">
        <v>0</v>
      </c>
      <c r="B308" s="655">
        <v>0</v>
      </c>
      <c r="C308" s="655">
        <v>0</v>
      </c>
      <c r="D308" s="655"/>
      <c r="E308" s="902">
        <v>0</v>
      </c>
      <c r="F308" s="902">
        <v>0</v>
      </c>
      <c r="G308" s="1038"/>
      <c r="H308" s="1036"/>
      <c r="I308" s="1037" t="s">
        <v>2611</v>
      </c>
      <c r="J308" s="1037"/>
      <c r="K308" s="1037"/>
      <c r="L308" s="1037"/>
      <c r="M308" s="1037" t="s">
        <v>2611</v>
      </c>
      <c r="N308" s="1037" t="s">
        <v>2611</v>
      </c>
      <c r="O308" s="1037"/>
      <c r="P308" s="1037"/>
      <c r="Q308" s="1037"/>
      <c r="R308" s="1037"/>
      <c r="S308" s="1037"/>
      <c r="T308" s="1037" t="s">
        <v>2611</v>
      </c>
      <c r="U308" s="1037" t="s">
        <v>2611</v>
      </c>
      <c r="V308" s="1037" t="s">
        <v>2611</v>
      </c>
      <c r="W308" s="1037"/>
      <c r="X308" s="1037" t="s">
        <v>2611</v>
      </c>
      <c r="Y308" s="1037"/>
      <c r="Z308" s="656" t="s">
        <v>2136</v>
      </c>
      <c r="AA308" s="182" t="s">
        <v>2611</v>
      </c>
      <c r="AB308" s="182">
        <v>1</v>
      </c>
      <c r="AC308" s="182" t="s">
        <v>2611</v>
      </c>
    </row>
    <row r="309" spans="1:29" s="182" customFormat="1" x14ac:dyDescent="0.25">
      <c r="A309" s="655">
        <v>0</v>
      </c>
      <c r="B309" s="655">
        <v>0</v>
      </c>
      <c r="C309" s="655">
        <v>0</v>
      </c>
      <c r="D309" s="655"/>
      <c r="E309" s="902">
        <v>0</v>
      </c>
      <c r="F309" s="902">
        <v>0</v>
      </c>
      <c r="G309" s="1038"/>
      <c r="H309" s="1036"/>
      <c r="I309" s="1037" t="s">
        <v>2611</v>
      </c>
      <c r="J309" s="1037"/>
      <c r="K309" s="1037"/>
      <c r="L309" s="1037"/>
      <c r="M309" s="1037" t="s">
        <v>2611</v>
      </c>
      <c r="N309" s="1037" t="s">
        <v>2611</v>
      </c>
      <c r="O309" s="1037"/>
      <c r="P309" s="1037"/>
      <c r="Q309" s="1037"/>
      <c r="R309" s="1037"/>
      <c r="S309" s="1037"/>
      <c r="T309" s="1037" t="s">
        <v>2611</v>
      </c>
      <c r="U309" s="1037" t="s">
        <v>2611</v>
      </c>
      <c r="V309" s="1037" t="s">
        <v>2611</v>
      </c>
      <c r="W309" s="1037"/>
      <c r="X309" s="1037" t="s">
        <v>2611</v>
      </c>
      <c r="Y309" s="1037"/>
      <c r="Z309" s="656" t="s">
        <v>2136</v>
      </c>
      <c r="AA309" s="182" t="s">
        <v>2611</v>
      </c>
      <c r="AB309" s="182">
        <v>1</v>
      </c>
      <c r="AC309" s="182" t="s">
        <v>2611</v>
      </c>
    </row>
    <row r="310" spans="1:29" s="182" customFormat="1" x14ac:dyDescent="0.25">
      <c r="A310" s="655">
        <v>0</v>
      </c>
      <c r="B310" s="655">
        <v>0</v>
      </c>
      <c r="C310" s="655">
        <v>0</v>
      </c>
      <c r="D310" s="655"/>
      <c r="E310" s="902">
        <v>0</v>
      </c>
      <c r="F310" s="902">
        <v>0</v>
      </c>
      <c r="G310" s="1038"/>
      <c r="H310" s="1036"/>
      <c r="I310" s="1037" t="s">
        <v>2611</v>
      </c>
      <c r="J310" s="1037"/>
      <c r="K310" s="1037"/>
      <c r="L310" s="1037"/>
      <c r="M310" s="1037" t="s">
        <v>2611</v>
      </c>
      <c r="N310" s="1037" t="s">
        <v>2611</v>
      </c>
      <c r="O310" s="1037"/>
      <c r="P310" s="1037"/>
      <c r="Q310" s="1037"/>
      <c r="R310" s="1037"/>
      <c r="S310" s="1037"/>
      <c r="T310" s="1037" t="s">
        <v>2611</v>
      </c>
      <c r="U310" s="1037" t="s">
        <v>2611</v>
      </c>
      <c r="V310" s="1037" t="s">
        <v>2611</v>
      </c>
      <c r="W310" s="1037"/>
      <c r="X310" s="1037" t="s">
        <v>2611</v>
      </c>
      <c r="Y310" s="1037"/>
      <c r="Z310" s="656" t="s">
        <v>2136</v>
      </c>
      <c r="AA310" s="182" t="s">
        <v>2611</v>
      </c>
      <c r="AB310" s="182">
        <v>1</v>
      </c>
      <c r="AC310" s="182" t="s">
        <v>2611</v>
      </c>
    </row>
    <row r="311" spans="1:29" s="182" customFormat="1" x14ac:dyDescent="0.25">
      <c r="A311" s="655">
        <v>0</v>
      </c>
      <c r="B311" s="655">
        <v>0</v>
      </c>
      <c r="C311" s="655">
        <v>0</v>
      </c>
      <c r="D311" s="655"/>
      <c r="E311" s="902">
        <v>0</v>
      </c>
      <c r="F311" s="902">
        <v>0</v>
      </c>
      <c r="G311" s="1038"/>
      <c r="H311" s="1036"/>
      <c r="I311" s="1037" t="s">
        <v>2611</v>
      </c>
      <c r="J311" s="1037"/>
      <c r="K311" s="1037"/>
      <c r="L311" s="1037"/>
      <c r="M311" s="1037" t="s">
        <v>2611</v>
      </c>
      <c r="N311" s="1037" t="s">
        <v>2611</v>
      </c>
      <c r="O311" s="1037"/>
      <c r="P311" s="1037"/>
      <c r="Q311" s="1037"/>
      <c r="R311" s="1037"/>
      <c r="S311" s="1037"/>
      <c r="T311" s="1037" t="s">
        <v>2611</v>
      </c>
      <c r="U311" s="1037" t="s">
        <v>2611</v>
      </c>
      <c r="V311" s="1037" t="s">
        <v>2611</v>
      </c>
      <c r="W311" s="1037"/>
      <c r="X311" s="1037" t="s">
        <v>2611</v>
      </c>
      <c r="Y311" s="1037"/>
      <c r="Z311" s="656" t="s">
        <v>2136</v>
      </c>
      <c r="AA311" s="182" t="s">
        <v>2611</v>
      </c>
      <c r="AB311" s="182">
        <v>1</v>
      </c>
      <c r="AC311" s="182" t="s">
        <v>2611</v>
      </c>
    </row>
    <row r="312" spans="1:29" s="182" customFormat="1" x14ac:dyDescent="0.25">
      <c r="A312" s="655">
        <v>0</v>
      </c>
      <c r="B312" s="655">
        <v>0</v>
      </c>
      <c r="C312" s="655">
        <v>0</v>
      </c>
      <c r="D312" s="655"/>
      <c r="E312" s="902">
        <v>0</v>
      </c>
      <c r="F312" s="902">
        <v>0</v>
      </c>
      <c r="G312" s="1038"/>
      <c r="H312" s="1036"/>
      <c r="I312" s="1037" t="s">
        <v>2611</v>
      </c>
      <c r="J312" s="1037"/>
      <c r="K312" s="1037"/>
      <c r="L312" s="1037"/>
      <c r="M312" s="1037" t="s">
        <v>2611</v>
      </c>
      <c r="N312" s="1037" t="s">
        <v>2611</v>
      </c>
      <c r="O312" s="1037"/>
      <c r="P312" s="1037"/>
      <c r="Q312" s="1037"/>
      <c r="R312" s="1037"/>
      <c r="S312" s="1037"/>
      <c r="T312" s="1037" t="s">
        <v>2611</v>
      </c>
      <c r="U312" s="1037" t="s">
        <v>2611</v>
      </c>
      <c r="V312" s="1037" t="s">
        <v>2611</v>
      </c>
      <c r="W312" s="1037"/>
      <c r="X312" s="1037" t="s">
        <v>2611</v>
      </c>
      <c r="Y312" s="1037"/>
      <c r="Z312" s="656" t="s">
        <v>2136</v>
      </c>
      <c r="AA312" s="182" t="s">
        <v>2611</v>
      </c>
      <c r="AB312" s="182">
        <v>1</v>
      </c>
      <c r="AC312" s="182" t="s">
        <v>2611</v>
      </c>
    </row>
    <row r="313" spans="1:29" s="182" customFormat="1" x14ac:dyDescent="0.25">
      <c r="A313" s="655">
        <v>0</v>
      </c>
      <c r="B313" s="655">
        <v>0</v>
      </c>
      <c r="C313" s="655">
        <v>0</v>
      </c>
      <c r="D313" s="655"/>
      <c r="E313" s="902">
        <v>0</v>
      </c>
      <c r="F313" s="902">
        <v>0</v>
      </c>
      <c r="G313" s="1038"/>
      <c r="H313" s="1036"/>
      <c r="I313" s="1037" t="s">
        <v>2611</v>
      </c>
      <c r="J313" s="1037"/>
      <c r="K313" s="1037"/>
      <c r="L313" s="1037"/>
      <c r="M313" s="1037" t="s">
        <v>2611</v>
      </c>
      <c r="N313" s="1037" t="s">
        <v>2611</v>
      </c>
      <c r="O313" s="1037"/>
      <c r="P313" s="1037"/>
      <c r="Q313" s="1037"/>
      <c r="R313" s="1037"/>
      <c r="S313" s="1037"/>
      <c r="T313" s="1037" t="s">
        <v>2611</v>
      </c>
      <c r="U313" s="1037" t="s">
        <v>2611</v>
      </c>
      <c r="V313" s="1037" t="s">
        <v>2611</v>
      </c>
      <c r="W313" s="1037"/>
      <c r="X313" s="1037" t="s">
        <v>2611</v>
      </c>
      <c r="Y313" s="1037"/>
      <c r="Z313" s="656" t="s">
        <v>2136</v>
      </c>
      <c r="AA313" s="182" t="s">
        <v>2611</v>
      </c>
      <c r="AB313" s="182">
        <v>1</v>
      </c>
      <c r="AC313" s="182" t="s">
        <v>2611</v>
      </c>
    </row>
    <row r="314" spans="1:29" s="182" customFormat="1" x14ac:dyDescent="0.25">
      <c r="A314" s="655">
        <v>0</v>
      </c>
      <c r="B314" s="655">
        <v>0</v>
      </c>
      <c r="C314" s="655">
        <v>0</v>
      </c>
      <c r="D314" s="655"/>
      <c r="E314" s="902">
        <v>0</v>
      </c>
      <c r="F314" s="902">
        <v>0</v>
      </c>
      <c r="G314" s="1038"/>
      <c r="H314" s="1036"/>
      <c r="I314" s="1037" t="s">
        <v>2611</v>
      </c>
      <c r="J314" s="1037"/>
      <c r="K314" s="1037"/>
      <c r="L314" s="1037"/>
      <c r="M314" s="1037" t="s">
        <v>2611</v>
      </c>
      <c r="N314" s="1037" t="s">
        <v>2611</v>
      </c>
      <c r="O314" s="1037"/>
      <c r="P314" s="1037"/>
      <c r="Q314" s="1037"/>
      <c r="R314" s="1037"/>
      <c r="S314" s="1037"/>
      <c r="T314" s="1037" t="s">
        <v>2611</v>
      </c>
      <c r="U314" s="1037" t="s">
        <v>2611</v>
      </c>
      <c r="V314" s="1037" t="s">
        <v>2611</v>
      </c>
      <c r="W314" s="1037"/>
      <c r="X314" s="1037" t="s">
        <v>2611</v>
      </c>
      <c r="Y314" s="1037"/>
      <c r="Z314" s="656" t="s">
        <v>2136</v>
      </c>
      <c r="AA314" s="182" t="s">
        <v>2611</v>
      </c>
      <c r="AB314" s="182">
        <v>1</v>
      </c>
      <c r="AC314" s="182" t="s">
        <v>2611</v>
      </c>
    </row>
    <row r="315" spans="1:29" s="182" customFormat="1" x14ac:dyDescent="0.25">
      <c r="A315" s="655">
        <v>0</v>
      </c>
      <c r="B315" s="655">
        <v>0</v>
      </c>
      <c r="C315" s="655">
        <v>0</v>
      </c>
      <c r="D315" s="655"/>
      <c r="E315" s="902">
        <v>0</v>
      </c>
      <c r="F315" s="902">
        <v>0</v>
      </c>
      <c r="G315" s="1038"/>
      <c r="H315" s="1036"/>
      <c r="I315" s="1037" t="s">
        <v>2611</v>
      </c>
      <c r="J315" s="1037"/>
      <c r="K315" s="1037"/>
      <c r="L315" s="1037"/>
      <c r="M315" s="1037" t="s">
        <v>2611</v>
      </c>
      <c r="N315" s="1037" t="s">
        <v>2611</v>
      </c>
      <c r="O315" s="1037"/>
      <c r="P315" s="1037"/>
      <c r="Q315" s="1037"/>
      <c r="R315" s="1037"/>
      <c r="S315" s="1037"/>
      <c r="T315" s="1037" t="s">
        <v>2611</v>
      </c>
      <c r="U315" s="1037" t="s">
        <v>2611</v>
      </c>
      <c r="V315" s="1037" t="s">
        <v>2611</v>
      </c>
      <c r="W315" s="1037"/>
      <c r="X315" s="1037" t="s">
        <v>2611</v>
      </c>
      <c r="Y315" s="1037"/>
      <c r="Z315" s="656" t="s">
        <v>2136</v>
      </c>
      <c r="AA315" s="182" t="s">
        <v>2611</v>
      </c>
      <c r="AB315" s="182">
        <v>1</v>
      </c>
      <c r="AC315" s="182" t="s">
        <v>2611</v>
      </c>
    </row>
    <row r="316" spans="1:29" s="182" customFormat="1" x14ac:dyDescent="0.25">
      <c r="A316" s="655">
        <v>0</v>
      </c>
      <c r="B316" s="655">
        <v>0</v>
      </c>
      <c r="C316" s="655">
        <v>0</v>
      </c>
      <c r="D316" s="655"/>
      <c r="E316" s="902">
        <v>0</v>
      </c>
      <c r="F316" s="902">
        <v>0</v>
      </c>
      <c r="G316" s="1038"/>
      <c r="H316" s="1036"/>
      <c r="I316" s="1037" t="s">
        <v>2611</v>
      </c>
      <c r="J316" s="1037"/>
      <c r="K316" s="1037"/>
      <c r="L316" s="1037"/>
      <c r="M316" s="1037" t="s">
        <v>2611</v>
      </c>
      <c r="N316" s="1037" t="s">
        <v>2611</v>
      </c>
      <c r="O316" s="1037"/>
      <c r="P316" s="1037"/>
      <c r="Q316" s="1037"/>
      <c r="R316" s="1037"/>
      <c r="S316" s="1037"/>
      <c r="T316" s="1037" t="s">
        <v>2611</v>
      </c>
      <c r="U316" s="1037" t="s">
        <v>2611</v>
      </c>
      <c r="V316" s="1037" t="s">
        <v>2611</v>
      </c>
      <c r="W316" s="1037"/>
      <c r="X316" s="1037" t="s">
        <v>2611</v>
      </c>
      <c r="Y316" s="1037"/>
      <c r="Z316" s="656" t="s">
        <v>2136</v>
      </c>
      <c r="AA316" s="182" t="s">
        <v>2611</v>
      </c>
      <c r="AB316" s="182">
        <v>1</v>
      </c>
      <c r="AC316" s="182" t="s">
        <v>2611</v>
      </c>
    </row>
    <row r="317" spans="1:29" s="182" customFormat="1" x14ac:dyDescent="0.25">
      <c r="A317" s="655">
        <v>0</v>
      </c>
      <c r="B317" s="655">
        <v>0</v>
      </c>
      <c r="C317" s="655">
        <v>0</v>
      </c>
      <c r="D317" s="655"/>
      <c r="E317" s="902">
        <v>0</v>
      </c>
      <c r="F317" s="902">
        <v>0</v>
      </c>
      <c r="G317" s="1038"/>
      <c r="H317" s="1036"/>
      <c r="I317" s="1037" t="s">
        <v>2611</v>
      </c>
      <c r="J317" s="1037"/>
      <c r="K317" s="1037"/>
      <c r="L317" s="1037"/>
      <c r="M317" s="1037" t="s">
        <v>2611</v>
      </c>
      <c r="N317" s="1037" t="s">
        <v>2611</v>
      </c>
      <c r="O317" s="1037"/>
      <c r="P317" s="1037"/>
      <c r="Q317" s="1037"/>
      <c r="R317" s="1037"/>
      <c r="S317" s="1037"/>
      <c r="T317" s="1037" t="s">
        <v>2611</v>
      </c>
      <c r="U317" s="1037" t="s">
        <v>2611</v>
      </c>
      <c r="V317" s="1037" t="s">
        <v>2611</v>
      </c>
      <c r="W317" s="1037"/>
      <c r="X317" s="1037" t="s">
        <v>2611</v>
      </c>
      <c r="Y317" s="1037"/>
      <c r="Z317" s="656" t="s">
        <v>2136</v>
      </c>
      <c r="AA317" s="182" t="s">
        <v>2611</v>
      </c>
      <c r="AB317" s="182">
        <v>1</v>
      </c>
      <c r="AC317" s="182" t="s">
        <v>2611</v>
      </c>
    </row>
    <row r="318" spans="1:29" s="182" customFormat="1" x14ac:dyDescent="0.25">
      <c r="A318" s="655">
        <v>0</v>
      </c>
      <c r="B318" s="655">
        <v>0</v>
      </c>
      <c r="C318" s="655">
        <v>0</v>
      </c>
      <c r="D318" s="655"/>
      <c r="E318" s="902">
        <v>0</v>
      </c>
      <c r="F318" s="902">
        <v>0</v>
      </c>
      <c r="G318" s="1038"/>
      <c r="H318" s="1036"/>
      <c r="I318" s="1037" t="s">
        <v>2611</v>
      </c>
      <c r="J318" s="1037"/>
      <c r="K318" s="1037"/>
      <c r="L318" s="1037"/>
      <c r="M318" s="1037" t="s">
        <v>2611</v>
      </c>
      <c r="N318" s="1037" t="s">
        <v>2611</v>
      </c>
      <c r="O318" s="1037"/>
      <c r="P318" s="1037"/>
      <c r="Q318" s="1037"/>
      <c r="R318" s="1037"/>
      <c r="S318" s="1037"/>
      <c r="T318" s="1037" t="s">
        <v>2611</v>
      </c>
      <c r="U318" s="1037" t="s">
        <v>2611</v>
      </c>
      <c r="V318" s="1037" t="s">
        <v>2611</v>
      </c>
      <c r="W318" s="1037"/>
      <c r="X318" s="1037" t="s">
        <v>2611</v>
      </c>
      <c r="Y318" s="1037"/>
      <c r="Z318" s="656" t="s">
        <v>2136</v>
      </c>
      <c r="AA318" s="182" t="s">
        <v>2611</v>
      </c>
      <c r="AB318" s="182">
        <v>1</v>
      </c>
      <c r="AC318" s="182" t="s">
        <v>2611</v>
      </c>
    </row>
    <row r="319" spans="1:29" s="182" customFormat="1" x14ac:dyDescent="0.25">
      <c r="A319" s="655">
        <v>0</v>
      </c>
      <c r="B319" s="655">
        <v>0</v>
      </c>
      <c r="C319" s="655">
        <v>0</v>
      </c>
      <c r="D319" s="655"/>
      <c r="E319" s="902">
        <v>0</v>
      </c>
      <c r="F319" s="902">
        <v>0</v>
      </c>
      <c r="G319" s="1038"/>
      <c r="H319" s="1036"/>
      <c r="I319" s="1037" t="s">
        <v>2611</v>
      </c>
      <c r="J319" s="1037"/>
      <c r="K319" s="1037"/>
      <c r="L319" s="1037"/>
      <c r="M319" s="1037" t="s">
        <v>2611</v>
      </c>
      <c r="N319" s="1037" t="s">
        <v>2611</v>
      </c>
      <c r="O319" s="1037"/>
      <c r="P319" s="1037"/>
      <c r="Q319" s="1037"/>
      <c r="R319" s="1037"/>
      <c r="S319" s="1037"/>
      <c r="T319" s="1037" t="s">
        <v>2611</v>
      </c>
      <c r="U319" s="1037" t="s">
        <v>2611</v>
      </c>
      <c r="V319" s="1037" t="s">
        <v>2611</v>
      </c>
      <c r="W319" s="1037"/>
      <c r="X319" s="1037" t="s">
        <v>2611</v>
      </c>
      <c r="Y319" s="1037"/>
      <c r="Z319" s="656" t="s">
        <v>2136</v>
      </c>
      <c r="AA319" s="182" t="s">
        <v>2611</v>
      </c>
      <c r="AB319" s="182">
        <v>1</v>
      </c>
      <c r="AC319" s="182" t="s">
        <v>2611</v>
      </c>
    </row>
    <row r="320" spans="1:29" s="182" customFormat="1" x14ac:dyDescent="0.25">
      <c r="A320" s="655">
        <v>0</v>
      </c>
      <c r="B320" s="655">
        <v>0</v>
      </c>
      <c r="C320" s="655">
        <v>0</v>
      </c>
      <c r="D320" s="655"/>
      <c r="E320" s="902">
        <v>0</v>
      </c>
      <c r="F320" s="902">
        <v>0</v>
      </c>
      <c r="G320" s="1038"/>
      <c r="H320" s="1036"/>
      <c r="I320" s="1037" t="s">
        <v>2611</v>
      </c>
      <c r="J320" s="1037"/>
      <c r="K320" s="1037"/>
      <c r="L320" s="1037"/>
      <c r="M320" s="1037" t="s">
        <v>2611</v>
      </c>
      <c r="N320" s="1037" t="s">
        <v>2611</v>
      </c>
      <c r="O320" s="1037"/>
      <c r="P320" s="1037"/>
      <c r="Q320" s="1037"/>
      <c r="R320" s="1037"/>
      <c r="S320" s="1037"/>
      <c r="T320" s="1037" t="s">
        <v>2611</v>
      </c>
      <c r="U320" s="1037" t="s">
        <v>2611</v>
      </c>
      <c r="V320" s="1037" t="s">
        <v>2611</v>
      </c>
      <c r="W320" s="1037"/>
      <c r="X320" s="1037" t="s">
        <v>2611</v>
      </c>
      <c r="Y320" s="1037"/>
      <c r="Z320" s="656" t="s">
        <v>2136</v>
      </c>
      <c r="AA320" s="182" t="s">
        <v>2611</v>
      </c>
      <c r="AB320" s="182">
        <v>1</v>
      </c>
      <c r="AC320" s="182" t="s">
        <v>2611</v>
      </c>
    </row>
    <row r="321" spans="1:29" s="182" customFormat="1" x14ac:dyDescent="0.25">
      <c r="A321" s="655">
        <v>0</v>
      </c>
      <c r="B321" s="655">
        <v>0</v>
      </c>
      <c r="C321" s="655">
        <v>0</v>
      </c>
      <c r="D321" s="655"/>
      <c r="E321" s="902">
        <v>0</v>
      </c>
      <c r="F321" s="902">
        <v>0</v>
      </c>
      <c r="G321" s="1038"/>
      <c r="H321" s="1036"/>
      <c r="I321" s="1037" t="s">
        <v>2611</v>
      </c>
      <c r="J321" s="1037"/>
      <c r="K321" s="1037"/>
      <c r="L321" s="1037"/>
      <c r="M321" s="1037" t="s">
        <v>2611</v>
      </c>
      <c r="N321" s="1037" t="s">
        <v>2611</v>
      </c>
      <c r="O321" s="1037"/>
      <c r="P321" s="1037"/>
      <c r="Q321" s="1037"/>
      <c r="R321" s="1037"/>
      <c r="S321" s="1037"/>
      <c r="T321" s="1037" t="s">
        <v>2611</v>
      </c>
      <c r="U321" s="1037" t="s">
        <v>2611</v>
      </c>
      <c r="V321" s="1037" t="s">
        <v>2611</v>
      </c>
      <c r="W321" s="1037"/>
      <c r="X321" s="1037" t="s">
        <v>2611</v>
      </c>
      <c r="Y321" s="1037"/>
      <c r="Z321" s="656" t="s">
        <v>2136</v>
      </c>
      <c r="AA321" s="182" t="s">
        <v>2611</v>
      </c>
      <c r="AB321" s="182">
        <v>1</v>
      </c>
      <c r="AC321" s="182" t="s">
        <v>2611</v>
      </c>
    </row>
    <row r="322" spans="1:29" s="182" customFormat="1" x14ac:dyDescent="0.25">
      <c r="A322" s="655">
        <v>0</v>
      </c>
      <c r="B322" s="655">
        <v>0</v>
      </c>
      <c r="C322" s="655">
        <v>0</v>
      </c>
      <c r="D322" s="655"/>
      <c r="E322" s="902">
        <v>0</v>
      </c>
      <c r="F322" s="902">
        <v>0</v>
      </c>
      <c r="G322" s="1038"/>
      <c r="H322" s="1036"/>
      <c r="I322" s="1037" t="s">
        <v>2611</v>
      </c>
      <c r="J322" s="1037"/>
      <c r="K322" s="1037"/>
      <c r="L322" s="1037"/>
      <c r="M322" s="1037" t="s">
        <v>2611</v>
      </c>
      <c r="N322" s="1037" t="s">
        <v>2611</v>
      </c>
      <c r="O322" s="1037"/>
      <c r="P322" s="1037"/>
      <c r="Q322" s="1037"/>
      <c r="R322" s="1037"/>
      <c r="S322" s="1037"/>
      <c r="T322" s="1037" t="s">
        <v>2611</v>
      </c>
      <c r="U322" s="1037" t="s">
        <v>2611</v>
      </c>
      <c r="V322" s="1037" t="s">
        <v>2611</v>
      </c>
      <c r="W322" s="1037"/>
      <c r="X322" s="1037" t="s">
        <v>2611</v>
      </c>
      <c r="Y322" s="1037"/>
      <c r="Z322" s="656" t="s">
        <v>2136</v>
      </c>
      <c r="AA322" s="182" t="s">
        <v>2611</v>
      </c>
      <c r="AB322" s="182">
        <v>1</v>
      </c>
      <c r="AC322" s="182" t="s">
        <v>2611</v>
      </c>
    </row>
    <row r="323" spans="1:29" s="182" customFormat="1" x14ac:dyDescent="0.25">
      <c r="A323" s="655">
        <v>0</v>
      </c>
      <c r="B323" s="655">
        <v>0</v>
      </c>
      <c r="C323" s="655">
        <v>0</v>
      </c>
      <c r="D323" s="655"/>
      <c r="E323" s="902">
        <v>0</v>
      </c>
      <c r="F323" s="902">
        <v>0</v>
      </c>
      <c r="G323" s="1038"/>
      <c r="H323" s="1036"/>
      <c r="I323" s="1037" t="s">
        <v>2611</v>
      </c>
      <c r="J323" s="1037"/>
      <c r="K323" s="1037"/>
      <c r="L323" s="1037"/>
      <c r="M323" s="1037" t="s">
        <v>2611</v>
      </c>
      <c r="N323" s="1037" t="s">
        <v>2611</v>
      </c>
      <c r="O323" s="1037"/>
      <c r="P323" s="1037"/>
      <c r="Q323" s="1037"/>
      <c r="R323" s="1037"/>
      <c r="S323" s="1037"/>
      <c r="T323" s="1037" t="s">
        <v>2611</v>
      </c>
      <c r="U323" s="1037" t="s">
        <v>2611</v>
      </c>
      <c r="V323" s="1037" t="s">
        <v>2611</v>
      </c>
      <c r="W323" s="1037"/>
      <c r="X323" s="1037" t="s">
        <v>2611</v>
      </c>
      <c r="Y323" s="1037"/>
      <c r="Z323" s="656" t="s">
        <v>2136</v>
      </c>
      <c r="AA323" s="182" t="s">
        <v>2611</v>
      </c>
      <c r="AB323" s="182">
        <v>1</v>
      </c>
      <c r="AC323" s="182" t="s">
        <v>2611</v>
      </c>
    </row>
    <row r="324" spans="1:29" s="182" customFormat="1" x14ac:dyDescent="0.25">
      <c r="A324" s="655">
        <v>0</v>
      </c>
      <c r="B324" s="655">
        <v>0</v>
      </c>
      <c r="C324" s="655">
        <v>0</v>
      </c>
      <c r="D324" s="655"/>
      <c r="E324" s="902">
        <v>0</v>
      </c>
      <c r="F324" s="902">
        <v>0</v>
      </c>
      <c r="G324" s="1038"/>
      <c r="H324" s="1036"/>
      <c r="I324" s="1037" t="s">
        <v>2611</v>
      </c>
      <c r="J324" s="1037"/>
      <c r="K324" s="1037"/>
      <c r="L324" s="1037"/>
      <c r="M324" s="1037" t="s">
        <v>2611</v>
      </c>
      <c r="N324" s="1037" t="s">
        <v>2611</v>
      </c>
      <c r="O324" s="1037"/>
      <c r="P324" s="1037"/>
      <c r="Q324" s="1037"/>
      <c r="R324" s="1037"/>
      <c r="S324" s="1037"/>
      <c r="T324" s="1037" t="s">
        <v>2611</v>
      </c>
      <c r="U324" s="1037" t="s">
        <v>2611</v>
      </c>
      <c r="V324" s="1037" t="s">
        <v>2611</v>
      </c>
      <c r="W324" s="1037"/>
      <c r="X324" s="1037" t="s">
        <v>2611</v>
      </c>
      <c r="Y324" s="1037"/>
      <c r="Z324" s="656" t="s">
        <v>2136</v>
      </c>
      <c r="AA324" s="182" t="s">
        <v>2611</v>
      </c>
      <c r="AB324" s="182">
        <v>1</v>
      </c>
      <c r="AC324" s="182" t="s">
        <v>2611</v>
      </c>
    </row>
    <row r="325" spans="1:29" s="182" customFormat="1" x14ac:dyDescent="0.25">
      <c r="A325" s="655">
        <v>0</v>
      </c>
      <c r="B325" s="655">
        <v>0</v>
      </c>
      <c r="C325" s="655">
        <v>0</v>
      </c>
      <c r="D325" s="655"/>
      <c r="E325" s="902">
        <v>0</v>
      </c>
      <c r="F325" s="902">
        <v>0</v>
      </c>
      <c r="G325" s="1038"/>
      <c r="H325" s="1036"/>
      <c r="I325" s="1037" t="s">
        <v>2611</v>
      </c>
      <c r="J325" s="1037"/>
      <c r="K325" s="1037"/>
      <c r="L325" s="1037"/>
      <c r="M325" s="1037" t="s">
        <v>2611</v>
      </c>
      <c r="N325" s="1037" t="s">
        <v>2611</v>
      </c>
      <c r="O325" s="1037"/>
      <c r="P325" s="1037"/>
      <c r="Q325" s="1037"/>
      <c r="R325" s="1037"/>
      <c r="S325" s="1037"/>
      <c r="T325" s="1037" t="s">
        <v>2611</v>
      </c>
      <c r="U325" s="1037" t="s">
        <v>2611</v>
      </c>
      <c r="V325" s="1037" t="s">
        <v>2611</v>
      </c>
      <c r="W325" s="1037"/>
      <c r="X325" s="1037" t="s">
        <v>2611</v>
      </c>
      <c r="Y325" s="1037"/>
      <c r="Z325" s="656" t="s">
        <v>2136</v>
      </c>
      <c r="AA325" s="182" t="s">
        <v>2611</v>
      </c>
      <c r="AB325" s="182">
        <v>1</v>
      </c>
      <c r="AC325" s="182" t="s">
        <v>2611</v>
      </c>
    </row>
    <row r="326" spans="1:29" s="182" customFormat="1" x14ac:dyDescent="0.25">
      <c r="A326" s="655">
        <v>0</v>
      </c>
      <c r="B326" s="655">
        <v>0</v>
      </c>
      <c r="C326" s="655">
        <v>0</v>
      </c>
      <c r="D326" s="655"/>
      <c r="E326" s="902">
        <v>0</v>
      </c>
      <c r="F326" s="902">
        <v>0</v>
      </c>
      <c r="G326" s="1038"/>
      <c r="H326" s="1036"/>
      <c r="I326" s="1037" t="s">
        <v>2611</v>
      </c>
      <c r="J326" s="1037"/>
      <c r="K326" s="1037"/>
      <c r="L326" s="1037"/>
      <c r="M326" s="1037" t="s">
        <v>2611</v>
      </c>
      <c r="N326" s="1037" t="s">
        <v>2611</v>
      </c>
      <c r="O326" s="1037"/>
      <c r="P326" s="1037"/>
      <c r="Q326" s="1037"/>
      <c r="R326" s="1037"/>
      <c r="S326" s="1037"/>
      <c r="T326" s="1037" t="s">
        <v>2611</v>
      </c>
      <c r="U326" s="1037" t="s">
        <v>2611</v>
      </c>
      <c r="V326" s="1037" t="s">
        <v>2611</v>
      </c>
      <c r="W326" s="1037"/>
      <c r="X326" s="1037" t="s">
        <v>2611</v>
      </c>
      <c r="Y326" s="1037"/>
      <c r="Z326" s="656" t="s">
        <v>2136</v>
      </c>
      <c r="AA326" s="182" t="s">
        <v>2611</v>
      </c>
      <c r="AB326" s="182">
        <v>1</v>
      </c>
      <c r="AC326" s="182" t="s">
        <v>2611</v>
      </c>
    </row>
    <row r="327" spans="1:29" s="182" customFormat="1" x14ac:dyDescent="0.25">
      <c r="A327" s="655">
        <v>0</v>
      </c>
      <c r="B327" s="655">
        <v>0</v>
      </c>
      <c r="C327" s="655">
        <v>0</v>
      </c>
      <c r="D327" s="655"/>
      <c r="E327" s="902">
        <v>0</v>
      </c>
      <c r="F327" s="902">
        <v>0</v>
      </c>
      <c r="G327" s="1038"/>
      <c r="H327" s="1036"/>
      <c r="I327" s="1037" t="s">
        <v>2611</v>
      </c>
      <c r="J327" s="1037"/>
      <c r="K327" s="1037"/>
      <c r="L327" s="1037"/>
      <c r="M327" s="1037" t="s">
        <v>2611</v>
      </c>
      <c r="N327" s="1037" t="s">
        <v>2611</v>
      </c>
      <c r="O327" s="1037"/>
      <c r="P327" s="1037"/>
      <c r="Q327" s="1037"/>
      <c r="R327" s="1037"/>
      <c r="S327" s="1037"/>
      <c r="T327" s="1037" t="s">
        <v>2611</v>
      </c>
      <c r="U327" s="1037" t="s">
        <v>2611</v>
      </c>
      <c r="V327" s="1037" t="s">
        <v>2611</v>
      </c>
      <c r="W327" s="1037"/>
      <c r="X327" s="1037" t="s">
        <v>2611</v>
      </c>
      <c r="Y327" s="1037"/>
      <c r="Z327" s="656" t="s">
        <v>2136</v>
      </c>
      <c r="AA327" s="182" t="s">
        <v>2611</v>
      </c>
      <c r="AB327" s="182">
        <v>1</v>
      </c>
      <c r="AC327" s="182" t="s">
        <v>2611</v>
      </c>
    </row>
    <row r="328" spans="1:29" s="182" customFormat="1" x14ac:dyDescent="0.25">
      <c r="A328" s="655">
        <v>0</v>
      </c>
      <c r="B328" s="655">
        <v>0</v>
      </c>
      <c r="C328" s="655">
        <v>0</v>
      </c>
      <c r="D328" s="655"/>
      <c r="E328" s="902">
        <v>0</v>
      </c>
      <c r="F328" s="902">
        <v>0</v>
      </c>
      <c r="G328" s="1038"/>
      <c r="H328" s="1036"/>
      <c r="I328" s="1037" t="s">
        <v>2611</v>
      </c>
      <c r="J328" s="1037"/>
      <c r="K328" s="1037"/>
      <c r="L328" s="1037"/>
      <c r="M328" s="1037" t="s">
        <v>2611</v>
      </c>
      <c r="N328" s="1037" t="s">
        <v>2611</v>
      </c>
      <c r="O328" s="1037"/>
      <c r="P328" s="1037"/>
      <c r="Q328" s="1037"/>
      <c r="R328" s="1037"/>
      <c r="S328" s="1037"/>
      <c r="T328" s="1037" t="s">
        <v>2611</v>
      </c>
      <c r="U328" s="1037" t="s">
        <v>2611</v>
      </c>
      <c r="V328" s="1037" t="s">
        <v>2611</v>
      </c>
      <c r="W328" s="1037"/>
      <c r="X328" s="1037" t="s">
        <v>2611</v>
      </c>
      <c r="Y328" s="1037"/>
      <c r="Z328" s="656" t="s">
        <v>2136</v>
      </c>
      <c r="AA328" s="182" t="s">
        <v>2611</v>
      </c>
      <c r="AB328" s="182">
        <v>1</v>
      </c>
      <c r="AC328" s="182" t="s">
        <v>2611</v>
      </c>
    </row>
    <row r="329" spans="1:29" s="182" customFormat="1" x14ac:dyDescent="0.25">
      <c r="A329" s="655">
        <v>0</v>
      </c>
      <c r="B329" s="655">
        <v>0</v>
      </c>
      <c r="C329" s="655">
        <v>0</v>
      </c>
      <c r="D329" s="655"/>
      <c r="E329" s="902">
        <v>0</v>
      </c>
      <c r="F329" s="902">
        <v>0</v>
      </c>
      <c r="G329" s="1038"/>
      <c r="H329" s="1036"/>
      <c r="I329" s="1037" t="s">
        <v>2611</v>
      </c>
      <c r="J329" s="1037"/>
      <c r="K329" s="1037"/>
      <c r="L329" s="1037"/>
      <c r="M329" s="1037" t="s">
        <v>2611</v>
      </c>
      <c r="N329" s="1037" t="s">
        <v>2611</v>
      </c>
      <c r="O329" s="1037"/>
      <c r="P329" s="1037"/>
      <c r="Q329" s="1037"/>
      <c r="R329" s="1037"/>
      <c r="S329" s="1037"/>
      <c r="T329" s="1037" t="s">
        <v>2611</v>
      </c>
      <c r="U329" s="1037" t="s">
        <v>2611</v>
      </c>
      <c r="V329" s="1037" t="s">
        <v>2611</v>
      </c>
      <c r="W329" s="1037"/>
      <c r="X329" s="1037" t="s">
        <v>2611</v>
      </c>
      <c r="Y329" s="1037"/>
      <c r="Z329" s="656" t="s">
        <v>2136</v>
      </c>
      <c r="AA329" s="182" t="s">
        <v>2611</v>
      </c>
      <c r="AB329" s="182">
        <v>1</v>
      </c>
      <c r="AC329" s="182" t="s">
        <v>2611</v>
      </c>
    </row>
    <row r="330" spans="1:29" s="182" customFormat="1" x14ac:dyDescent="0.25">
      <c r="A330" s="655">
        <v>0</v>
      </c>
      <c r="B330" s="655">
        <v>0</v>
      </c>
      <c r="C330" s="655">
        <v>0</v>
      </c>
      <c r="D330" s="655"/>
      <c r="E330" s="902">
        <v>0</v>
      </c>
      <c r="F330" s="902">
        <v>0</v>
      </c>
      <c r="G330" s="1038"/>
      <c r="H330" s="1036"/>
      <c r="I330" s="1037" t="s">
        <v>2611</v>
      </c>
      <c r="J330" s="1037"/>
      <c r="K330" s="1037"/>
      <c r="L330" s="1037"/>
      <c r="M330" s="1037" t="s">
        <v>2611</v>
      </c>
      <c r="N330" s="1037" t="s">
        <v>2611</v>
      </c>
      <c r="O330" s="1037"/>
      <c r="P330" s="1037"/>
      <c r="Q330" s="1037"/>
      <c r="R330" s="1037"/>
      <c r="S330" s="1037"/>
      <c r="T330" s="1037" t="s">
        <v>2611</v>
      </c>
      <c r="U330" s="1037" t="s">
        <v>2611</v>
      </c>
      <c r="V330" s="1037" t="s">
        <v>2611</v>
      </c>
      <c r="W330" s="1037"/>
      <c r="X330" s="1037" t="s">
        <v>2611</v>
      </c>
      <c r="Y330" s="1037"/>
      <c r="Z330" s="656" t="s">
        <v>2136</v>
      </c>
      <c r="AA330" s="182" t="s">
        <v>2611</v>
      </c>
      <c r="AB330" s="182">
        <v>1</v>
      </c>
      <c r="AC330" s="182" t="s">
        <v>2611</v>
      </c>
    </row>
    <row r="331" spans="1:29" s="182" customFormat="1" x14ac:dyDescent="0.25">
      <c r="A331" s="655">
        <v>0</v>
      </c>
      <c r="B331" s="655">
        <v>0</v>
      </c>
      <c r="C331" s="655">
        <v>0</v>
      </c>
      <c r="D331" s="655"/>
      <c r="E331" s="902">
        <v>0</v>
      </c>
      <c r="F331" s="902">
        <v>0</v>
      </c>
      <c r="G331" s="1038"/>
      <c r="H331" s="1036"/>
      <c r="I331" s="1037" t="s">
        <v>2611</v>
      </c>
      <c r="J331" s="1037"/>
      <c r="K331" s="1037"/>
      <c r="L331" s="1037"/>
      <c r="M331" s="1037" t="s">
        <v>2611</v>
      </c>
      <c r="N331" s="1037" t="s">
        <v>2611</v>
      </c>
      <c r="O331" s="1037"/>
      <c r="P331" s="1037"/>
      <c r="Q331" s="1037"/>
      <c r="R331" s="1037"/>
      <c r="S331" s="1037"/>
      <c r="T331" s="1037" t="s">
        <v>2611</v>
      </c>
      <c r="U331" s="1037" t="s">
        <v>2611</v>
      </c>
      <c r="V331" s="1037" t="s">
        <v>2611</v>
      </c>
      <c r="W331" s="1037"/>
      <c r="X331" s="1037" t="s">
        <v>2611</v>
      </c>
      <c r="Y331" s="1037"/>
      <c r="Z331" s="656" t="s">
        <v>2136</v>
      </c>
      <c r="AA331" s="182" t="s">
        <v>2611</v>
      </c>
      <c r="AB331" s="182">
        <v>1</v>
      </c>
      <c r="AC331" s="182" t="s">
        <v>2611</v>
      </c>
    </row>
    <row r="332" spans="1:29" s="182" customFormat="1" x14ac:dyDescent="0.25">
      <c r="A332" s="655">
        <v>0</v>
      </c>
      <c r="B332" s="655">
        <v>0</v>
      </c>
      <c r="C332" s="655">
        <v>0</v>
      </c>
      <c r="D332" s="655"/>
      <c r="E332" s="902">
        <v>0</v>
      </c>
      <c r="F332" s="902">
        <v>0</v>
      </c>
      <c r="G332" s="1038"/>
      <c r="H332" s="1036"/>
      <c r="I332" s="1037" t="s">
        <v>2611</v>
      </c>
      <c r="J332" s="1037"/>
      <c r="K332" s="1037"/>
      <c r="L332" s="1037"/>
      <c r="M332" s="1037" t="s">
        <v>2611</v>
      </c>
      <c r="N332" s="1037" t="s">
        <v>2611</v>
      </c>
      <c r="O332" s="1037"/>
      <c r="P332" s="1037"/>
      <c r="Q332" s="1037"/>
      <c r="R332" s="1037"/>
      <c r="S332" s="1037"/>
      <c r="T332" s="1037" t="s">
        <v>2611</v>
      </c>
      <c r="U332" s="1037" t="s">
        <v>2611</v>
      </c>
      <c r="V332" s="1037" t="s">
        <v>2611</v>
      </c>
      <c r="W332" s="1037"/>
      <c r="X332" s="1037" t="s">
        <v>2611</v>
      </c>
      <c r="Y332" s="1037"/>
      <c r="Z332" s="656" t="s">
        <v>2136</v>
      </c>
      <c r="AA332" s="182" t="s">
        <v>2611</v>
      </c>
      <c r="AB332" s="182">
        <v>1</v>
      </c>
      <c r="AC332" s="182" t="s">
        <v>2611</v>
      </c>
    </row>
    <row r="333" spans="1:29" s="182" customFormat="1" x14ac:dyDescent="0.25">
      <c r="A333" s="655">
        <v>0</v>
      </c>
      <c r="B333" s="655">
        <v>0</v>
      </c>
      <c r="C333" s="655">
        <v>0</v>
      </c>
      <c r="D333" s="655"/>
      <c r="E333" s="902">
        <v>0</v>
      </c>
      <c r="F333" s="902">
        <v>0</v>
      </c>
      <c r="G333" s="1038"/>
      <c r="H333" s="1036"/>
      <c r="I333" s="1037" t="s">
        <v>2611</v>
      </c>
      <c r="J333" s="1037"/>
      <c r="K333" s="1037"/>
      <c r="L333" s="1037"/>
      <c r="M333" s="1037" t="s">
        <v>2611</v>
      </c>
      <c r="N333" s="1037" t="s">
        <v>2611</v>
      </c>
      <c r="O333" s="1037"/>
      <c r="P333" s="1037"/>
      <c r="Q333" s="1037"/>
      <c r="R333" s="1037"/>
      <c r="S333" s="1037"/>
      <c r="T333" s="1037" t="s">
        <v>2611</v>
      </c>
      <c r="U333" s="1037" t="s">
        <v>2611</v>
      </c>
      <c r="V333" s="1037" t="s">
        <v>2611</v>
      </c>
      <c r="W333" s="1037"/>
      <c r="X333" s="1037" t="s">
        <v>2611</v>
      </c>
      <c r="Y333" s="1037"/>
      <c r="Z333" s="656" t="s">
        <v>2136</v>
      </c>
      <c r="AA333" s="182" t="s">
        <v>2611</v>
      </c>
      <c r="AB333" s="182">
        <v>1</v>
      </c>
      <c r="AC333" s="182" t="s">
        <v>2611</v>
      </c>
    </row>
    <row r="334" spans="1:29" s="182" customFormat="1" x14ac:dyDescent="0.25">
      <c r="A334" s="655">
        <v>0</v>
      </c>
      <c r="B334" s="655">
        <v>0</v>
      </c>
      <c r="C334" s="655">
        <v>0</v>
      </c>
      <c r="D334" s="655"/>
      <c r="E334" s="902">
        <v>0</v>
      </c>
      <c r="F334" s="902">
        <v>0</v>
      </c>
      <c r="G334" s="1038"/>
      <c r="H334" s="1036"/>
      <c r="I334" s="1037" t="s">
        <v>2611</v>
      </c>
      <c r="J334" s="1037"/>
      <c r="K334" s="1037"/>
      <c r="L334" s="1037"/>
      <c r="M334" s="1037" t="s">
        <v>2611</v>
      </c>
      <c r="N334" s="1037" t="s">
        <v>2611</v>
      </c>
      <c r="O334" s="1037"/>
      <c r="P334" s="1037"/>
      <c r="Q334" s="1037"/>
      <c r="R334" s="1037"/>
      <c r="S334" s="1037"/>
      <c r="T334" s="1037" t="s">
        <v>2611</v>
      </c>
      <c r="U334" s="1037" t="s">
        <v>2611</v>
      </c>
      <c r="V334" s="1037" t="s">
        <v>2611</v>
      </c>
      <c r="W334" s="1037"/>
      <c r="X334" s="1037" t="s">
        <v>2611</v>
      </c>
      <c r="Y334" s="1037"/>
      <c r="Z334" s="656" t="s">
        <v>2136</v>
      </c>
      <c r="AA334" s="182" t="s">
        <v>2611</v>
      </c>
      <c r="AB334" s="182">
        <v>1</v>
      </c>
      <c r="AC334" s="182" t="s">
        <v>2611</v>
      </c>
    </row>
    <row r="335" spans="1:29" s="182" customFormat="1" x14ac:dyDescent="0.25">
      <c r="A335" s="655">
        <v>0</v>
      </c>
      <c r="B335" s="655">
        <v>0</v>
      </c>
      <c r="C335" s="655">
        <v>0</v>
      </c>
      <c r="D335" s="655"/>
      <c r="E335" s="902">
        <v>0</v>
      </c>
      <c r="F335" s="902">
        <v>0</v>
      </c>
      <c r="G335" s="1038"/>
      <c r="H335" s="1036"/>
      <c r="I335" s="1037" t="s">
        <v>2611</v>
      </c>
      <c r="J335" s="1037"/>
      <c r="K335" s="1037"/>
      <c r="L335" s="1037"/>
      <c r="M335" s="1037" t="s">
        <v>2611</v>
      </c>
      <c r="N335" s="1037" t="s">
        <v>2611</v>
      </c>
      <c r="O335" s="1037"/>
      <c r="P335" s="1037"/>
      <c r="Q335" s="1037"/>
      <c r="R335" s="1037"/>
      <c r="S335" s="1037"/>
      <c r="T335" s="1037" t="s">
        <v>2611</v>
      </c>
      <c r="U335" s="1037" t="s">
        <v>2611</v>
      </c>
      <c r="V335" s="1037" t="s">
        <v>2611</v>
      </c>
      <c r="W335" s="1037"/>
      <c r="X335" s="1037" t="s">
        <v>2611</v>
      </c>
      <c r="Y335" s="1037"/>
      <c r="Z335" s="656" t="s">
        <v>2136</v>
      </c>
      <c r="AA335" s="182" t="s">
        <v>2611</v>
      </c>
      <c r="AB335" s="182">
        <v>1</v>
      </c>
      <c r="AC335" s="182" t="s">
        <v>2611</v>
      </c>
    </row>
    <row r="336" spans="1:29" s="182" customFormat="1" x14ac:dyDescent="0.25">
      <c r="A336" s="655">
        <v>0</v>
      </c>
      <c r="B336" s="655">
        <v>0</v>
      </c>
      <c r="C336" s="655">
        <v>0</v>
      </c>
      <c r="D336" s="655"/>
      <c r="E336" s="902">
        <v>0</v>
      </c>
      <c r="F336" s="902">
        <v>0</v>
      </c>
      <c r="G336" s="1038"/>
      <c r="H336" s="1036"/>
      <c r="I336" s="1037" t="s">
        <v>2611</v>
      </c>
      <c r="J336" s="1037"/>
      <c r="K336" s="1037"/>
      <c r="L336" s="1037"/>
      <c r="M336" s="1037" t="s">
        <v>2611</v>
      </c>
      <c r="N336" s="1037" t="s">
        <v>2611</v>
      </c>
      <c r="O336" s="1037"/>
      <c r="P336" s="1037"/>
      <c r="Q336" s="1037"/>
      <c r="R336" s="1037"/>
      <c r="S336" s="1037"/>
      <c r="T336" s="1037" t="s">
        <v>2611</v>
      </c>
      <c r="U336" s="1037" t="s">
        <v>2611</v>
      </c>
      <c r="V336" s="1037" t="s">
        <v>2611</v>
      </c>
      <c r="W336" s="1037"/>
      <c r="X336" s="1037" t="s">
        <v>2611</v>
      </c>
      <c r="Y336" s="1037"/>
      <c r="Z336" s="656" t="s">
        <v>2136</v>
      </c>
      <c r="AA336" s="182" t="s">
        <v>2611</v>
      </c>
      <c r="AB336" s="182">
        <v>1</v>
      </c>
      <c r="AC336" s="182" t="s">
        <v>2611</v>
      </c>
    </row>
    <row r="337" spans="1:29" s="182" customFormat="1" x14ac:dyDescent="0.25">
      <c r="A337" s="655">
        <v>0</v>
      </c>
      <c r="B337" s="655">
        <v>0</v>
      </c>
      <c r="C337" s="655">
        <v>0</v>
      </c>
      <c r="D337" s="655"/>
      <c r="E337" s="902">
        <v>0</v>
      </c>
      <c r="F337" s="902">
        <v>0</v>
      </c>
      <c r="G337" s="1038"/>
      <c r="H337" s="1036"/>
      <c r="I337" s="1037" t="s">
        <v>2611</v>
      </c>
      <c r="J337" s="1037"/>
      <c r="K337" s="1037"/>
      <c r="L337" s="1037"/>
      <c r="M337" s="1037" t="s">
        <v>2611</v>
      </c>
      <c r="N337" s="1037" t="s">
        <v>2611</v>
      </c>
      <c r="O337" s="1037"/>
      <c r="P337" s="1037"/>
      <c r="Q337" s="1037"/>
      <c r="R337" s="1037"/>
      <c r="S337" s="1037"/>
      <c r="T337" s="1037" t="s">
        <v>2611</v>
      </c>
      <c r="U337" s="1037" t="s">
        <v>2611</v>
      </c>
      <c r="V337" s="1037" t="s">
        <v>2611</v>
      </c>
      <c r="W337" s="1037"/>
      <c r="X337" s="1037" t="s">
        <v>2611</v>
      </c>
      <c r="Y337" s="1037"/>
      <c r="Z337" s="656" t="s">
        <v>2136</v>
      </c>
      <c r="AA337" s="182" t="s">
        <v>2611</v>
      </c>
      <c r="AB337" s="182">
        <v>1</v>
      </c>
      <c r="AC337" s="182" t="s">
        <v>2611</v>
      </c>
    </row>
    <row r="338" spans="1:29" s="182" customFormat="1" x14ac:dyDescent="0.25">
      <c r="A338" s="655">
        <v>0</v>
      </c>
      <c r="B338" s="655">
        <v>0</v>
      </c>
      <c r="C338" s="655">
        <v>0</v>
      </c>
      <c r="D338" s="655"/>
      <c r="E338" s="902">
        <v>0</v>
      </c>
      <c r="F338" s="902">
        <v>0</v>
      </c>
      <c r="G338" s="1038"/>
      <c r="H338" s="1036"/>
      <c r="I338" s="1037" t="s">
        <v>2611</v>
      </c>
      <c r="J338" s="1037"/>
      <c r="K338" s="1037"/>
      <c r="L338" s="1037"/>
      <c r="M338" s="1037" t="s">
        <v>2611</v>
      </c>
      <c r="N338" s="1037" t="s">
        <v>2611</v>
      </c>
      <c r="O338" s="1037"/>
      <c r="P338" s="1037"/>
      <c r="Q338" s="1037"/>
      <c r="R338" s="1037"/>
      <c r="S338" s="1037"/>
      <c r="T338" s="1037" t="s">
        <v>2611</v>
      </c>
      <c r="U338" s="1037" t="s">
        <v>2611</v>
      </c>
      <c r="V338" s="1037" t="s">
        <v>2611</v>
      </c>
      <c r="W338" s="1037"/>
      <c r="X338" s="1037" t="s">
        <v>2611</v>
      </c>
      <c r="Y338" s="1037"/>
      <c r="Z338" s="656" t="s">
        <v>2136</v>
      </c>
      <c r="AA338" s="182" t="s">
        <v>2611</v>
      </c>
      <c r="AB338" s="182">
        <v>1</v>
      </c>
      <c r="AC338" s="182" t="s">
        <v>2611</v>
      </c>
    </row>
    <row r="339" spans="1:29" s="182" customFormat="1" x14ac:dyDescent="0.25">
      <c r="A339" s="655">
        <v>0</v>
      </c>
      <c r="B339" s="655">
        <v>0</v>
      </c>
      <c r="C339" s="655">
        <v>0</v>
      </c>
      <c r="D339" s="655"/>
      <c r="E339" s="902">
        <v>0</v>
      </c>
      <c r="F339" s="902">
        <v>0</v>
      </c>
      <c r="G339" s="1038"/>
      <c r="H339" s="1036"/>
      <c r="I339" s="1037" t="s">
        <v>2611</v>
      </c>
      <c r="J339" s="1037"/>
      <c r="K339" s="1037"/>
      <c r="L339" s="1037"/>
      <c r="M339" s="1037" t="s">
        <v>2611</v>
      </c>
      <c r="N339" s="1037" t="s">
        <v>2611</v>
      </c>
      <c r="O339" s="1037"/>
      <c r="P339" s="1037"/>
      <c r="Q339" s="1037"/>
      <c r="R339" s="1037"/>
      <c r="S339" s="1037"/>
      <c r="T339" s="1037" t="s">
        <v>2611</v>
      </c>
      <c r="U339" s="1037" t="s">
        <v>2611</v>
      </c>
      <c r="V339" s="1037" t="s">
        <v>2611</v>
      </c>
      <c r="W339" s="1037"/>
      <c r="X339" s="1037" t="s">
        <v>2611</v>
      </c>
      <c r="Y339" s="1037"/>
      <c r="Z339" s="656" t="s">
        <v>2136</v>
      </c>
      <c r="AA339" s="182" t="s">
        <v>2611</v>
      </c>
      <c r="AB339" s="182">
        <v>1</v>
      </c>
      <c r="AC339" s="182" t="s">
        <v>2611</v>
      </c>
    </row>
    <row r="340" spans="1:29" s="182" customFormat="1" x14ac:dyDescent="0.25">
      <c r="A340" s="655">
        <v>0</v>
      </c>
      <c r="B340" s="655">
        <v>0</v>
      </c>
      <c r="C340" s="655">
        <v>0</v>
      </c>
      <c r="D340" s="655"/>
      <c r="E340" s="902">
        <v>0</v>
      </c>
      <c r="F340" s="902">
        <v>0</v>
      </c>
      <c r="G340" s="1038"/>
      <c r="H340" s="1036"/>
      <c r="I340" s="1037" t="s">
        <v>2611</v>
      </c>
      <c r="J340" s="1037"/>
      <c r="K340" s="1037"/>
      <c r="L340" s="1037"/>
      <c r="M340" s="1037" t="s">
        <v>2611</v>
      </c>
      <c r="N340" s="1037" t="s">
        <v>2611</v>
      </c>
      <c r="O340" s="1037"/>
      <c r="P340" s="1037"/>
      <c r="Q340" s="1037"/>
      <c r="R340" s="1037"/>
      <c r="S340" s="1037"/>
      <c r="T340" s="1037" t="s">
        <v>2611</v>
      </c>
      <c r="U340" s="1037" t="s">
        <v>2611</v>
      </c>
      <c r="V340" s="1037" t="s">
        <v>2611</v>
      </c>
      <c r="W340" s="1037"/>
      <c r="X340" s="1037" t="s">
        <v>2611</v>
      </c>
      <c r="Y340" s="1037"/>
      <c r="Z340" s="656" t="s">
        <v>2136</v>
      </c>
      <c r="AA340" s="182" t="s">
        <v>2611</v>
      </c>
      <c r="AB340" s="182">
        <v>1</v>
      </c>
      <c r="AC340" s="182" t="s">
        <v>2611</v>
      </c>
    </row>
    <row r="341" spans="1:29" s="182" customFormat="1" x14ac:dyDescent="0.25">
      <c r="A341" s="655">
        <v>0</v>
      </c>
      <c r="B341" s="655">
        <v>0</v>
      </c>
      <c r="C341" s="655">
        <v>0</v>
      </c>
      <c r="D341" s="655"/>
      <c r="E341" s="902">
        <v>0</v>
      </c>
      <c r="F341" s="902">
        <v>0</v>
      </c>
      <c r="G341" s="1038"/>
      <c r="H341" s="1036"/>
      <c r="I341" s="1037" t="s">
        <v>2611</v>
      </c>
      <c r="J341" s="1037"/>
      <c r="K341" s="1037"/>
      <c r="L341" s="1037"/>
      <c r="M341" s="1037" t="s">
        <v>2611</v>
      </c>
      <c r="N341" s="1037" t="s">
        <v>2611</v>
      </c>
      <c r="O341" s="1037"/>
      <c r="P341" s="1037"/>
      <c r="Q341" s="1037"/>
      <c r="R341" s="1037"/>
      <c r="S341" s="1037"/>
      <c r="T341" s="1037" t="s">
        <v>2611</v>
      </c>
      <c r="U341" s="1037" t="s">
        <v>2611</v>
      </c>
      <c r="V341" s="1037" t="s">
        <v>2611</v>
      </c>
      <c r="W341" s="1037"/>
      <c r="X341" s="1037" t="s">
        <v>2611</v>
      </c>
      <c r="Y341" s="1037"/>
      <c r="Z341" s="656" t="s">
        <v>2136</v>
      </c>
      <c r="AA341" s="182" t="s">
        <v>2611</v>
      </c>
      <c r="AB341" s="182">
        <v>1</v>
      </c>
      <c r="AC341" s="182" t="s">
        <v>2611</v>
      </c>
    </row>
    <row r="342" spans="1:29" s="182" customFormat="1" x14ac:dyDescent="0.25">
      <c r="A342" s="655">
        <v>0</v>
      </c>
      <c r="B342" s="655">
        <v>0</v>
      </c>
      <c r="C342" s="655">
        <v>0</v>
      </c>
      <c r="D342" s="655"/>
      <c r="E342" s="902">
        <v>0</v>
      </c>
      <c r="F342" s="902">
        <v>0</v>
      </c>
      <c r="G342" s="1038"/>
      <c r="H342" s="1036"/>
      <c r="I342" s="1037" t="s">
        <v>2611</v>
      </c>
      <c r="J342" s="1037"/>
      <c r="K342" s="1037"/>
      <c r="L342" s="1037"/>
      <c r="M342" s="1037" t="s">
        <v>2611</v>
      </c>
      <c r="N342" s="1037" t="s">
        <v>2611</v>
      </c>
      <c r="O342" s="1037"/>
      <c r="P342" s="1037"/>
      <c r="Q342" s="1037"/>
      <c r="R342" s="1037"/>
      <c r="S342" s="1037"/>
      <c r="T342" s="1037" t="s">
        <v>2611</v>
      </c>
      <c r="U342" s="1037" t="s">
        <v>2611</v>
      </c>
      <c r="V342" s="1037" t="s">
        <v>2611</v>
      </c>
      <c r="W342" s="1037"/>
      <c r="X342" s="1037" t="s">
        <v>2611</v>
      </c>
      <c r="Y342" s="1037"/>
      <c r="Z342" s="656" t="s">
        <v>2136</v>
      </c>
      <c r="AA342" s="182" t="s">
        <v>2611</v>
      </c>
      <c r="AB342" s="182">
        <v>1</v>
      </c>
      <c r="AC342" s="182" t="s">
        <v>2611</v>
      </c>
    </row>
    <row r="343" spans="1:29" s="182" customFormat="1" x14ac:dyDescent="0.25">
      <c r="A343" s="655">
        <v>0</v>
      </c>
      <c r="B343" s="655">
        <v>0</v>
      </c>
      <c r="C343" s="655">
        <v>0</v>
      </c>
      <c r="D343" s="655"/>
      <c r="E343" s="902">
        <v>0</v>
      </c>
      <c r="F343" s="902">
        <v>0</v>
      </c>
      <c r="G343" s="1038"/>
      <c r="H343" s="1036"/>
      <c r="I343" s="1037" t="s">
        <v>2611</v>
      </c>
      <c r="J343" s="1037"/>
      <c r="K343" s="1037"/>
      <c r="L343" s="1037"/>
      <c r="M343" s="1037" t="s">
        <v>2611</v>
      </c>
      <c r="N343" s="1037" t="s">
        <v>2611</v>
      </c>
      <c r="O343" s="1037"/>
      <c r="P343" s="1037"/>
      <c r="Q343" s="1037"/>
      <c r="R343" s="1037"/>
      <c r="S343" s="1037"/>
      <c r="T343" s="1037" t="s">
        <v>2611</v>
      </c>
      <c r="U343" s="1037" t="s">
        <v>2611</v>
      </c>
      <c r="V343" s="1037" t="s">
        <v>2611</v>
      </c>
      <c r="W343" s="1037"/>
      <c r="X343" s="1037" t="s">
        <v>2611</v>
      </c>
      <c r="Y343" s="1037"/>
      <c r="Z343" s="656" t="s">
        <v>2136</v>
      </c>
      <c r="AA343" s="182" t="s">
        <v>2611</v>
      </c>
      <c r="AB343" s="182">
        <v>1</v>
      </c>
      <c r="AC343" s="182" t="s">
        <v>2611</v>
      </c>
    </row>
    <row r="344" spans="1:29" s="182" customFormat="1" x14ac:dyDescent="0.25">
      <c r="A344" s="655">
        <v>0</v>
      </c>
      <c r="B344" s="655">
        <v>0</v>
      </c>
      <c r="C344" s="655">
        <v>0</v>
      </c>
      <c r="D344" s="655"/>
      <c r="E344" s="902">
        <v>0</v>
      </c>
      <c r="F344" s="902">
        <v>0</v>
      </c>
      <c r="G344" s="1038"/>
      <c r="H344" s="1036"/>
      <c r="I344" s="1037" t="s">
        <v>2611</v>
      </c>
      <c r="J344" s="1037"/>
      <c r="K344" s="1037"/>
      <c r="L344" s="1037"/>
      <c r="M344" s="1037" t="s">
        <v>2611</v>
      </c>
      <c r="N344" s="1037" t="s">
        <v>2611</v>
      </c>
      <c r="O344" s="1037"/>
      <c r="P344" s="1037"/>
      <c r="Q344" s="1037"/>
      <c r="R344" s="1037"/>
      <c r="S344" s="1037"/>
      <c r="T344" s="1037" t="s">
        <v>2611</v>
      </c>
      <c r="U344" s="1037" t="s">
        <v>2611</v>
      </c>
      <c r="V344" s="1037" t="s">
        <v>2611</v>
      </c>
      <c r="W344" s="1037"/>
      <c r="X344" s="1037" t="s">
        <v>2611</v>
      </c>
      <c r="Y344" s="1037"/>
      <c r="Z344" s="656" t="s">
        <v>2136</v>
      </c>
      <c r="AA344" s="182" t="s">
        <v>2611</v>
      </c>
      <c r="AB344" s="182">
        <v>1</v>
      </c>
      <c r="AC344" s="182" t="s">
        <v>2611</v>
      </c>
    </row>
    <row r="345" spans="1:29" s="182" customFormat="1" x14ac:dyDescent="0.25">
      <c r="A345" s="655">
        <v>0</v>
      </c>
      <c r="B345" s="655">
        <v>0</v>
      </c>
      <c r="C345" s="655">
        <v>0</v>
      </c>
      <c r="D345" s="655"/>
      <c r="E345" s="902">
        <v>0</v>
      </c>
      <c r="F345" s="902">
        <v>0</v>
      </c>
      <c r="G345" s="1038"/>
      <c r="H345" s="1036"/>
      <c r="I345" s="1037" t="s">
        <v>2611</v>
      </c>
      <c r="J345" s="1037"/>
      <c r="K345" s="1037"/>
      <c r="L345" s="1037"/>
      <c r="M345" s="1037" t="s">
        <v>2611</v>
      </c>
      <c r="N345" s="1037" t="s">
        <v>2611</v>
      </c>
      <c r="O345" s="1037"/>
      <c r="P345" s="1037"/>
      <c r="Q345" s="1037"/>
      <c r="R345" s="1037"/>
      <c r="S345" s="1037"/>
      <c r="T345" s="1037" t="s">
        <v>2611</v>
      </c>
      <c r="U345" s="1037" t="s">
        <v>2611</v>
      </c>
      <c r="V345" s="1037" t="s">
        <v>2611</v>
      </c>
      <c r="W345" s="1037"/>
      <c r="X345" s="1037" t="s">
        <v>2611</v>
      </c>
      <c r="Y345" s="1037"/>
      <c r="Z345" s="656" t="s">
        <v>2136</v>
      </c>
      <c r="AA345" s="182" t="s">
        <v>2611</v>
      </c>
      <c r="AB345" s="182">
        <v>1</v>
      </c>
      <c r="AC345" s="182" t="s">
        <v>2611</v>
      </c>
    </row>
    <row r="346" spans="1:29" s="182" customFormat="1" x14ac:dyDescent="0.25">
      <c r="A346" s="655">
        <v>0</v>
      </c>
      <c r="B346" s="655">
        <v>0</v>
      </c>
      <c r="C346" s="655">
        <v>0</v>
      </c>
      <c r="D346" s="655"/>
      <c r="E346" s="902">
        <v>0</v>
      </c>
      <c r="F346" s="902">
        <v>0</v>
      </c>
      <c r="G346" s="1038"/>
      <c r="H346" s="1036"/>
      <c r="I346" s="1037" t="s">
        <v>2611</v>
      </c>
      <c r="J346" s="1037"/>
      <c r="K346" s="1037"/>
      <c r="L346" s="1037"/>
      <c r="M346" s="1037" t="s">
        <v>2611</v>
      </c>
      <c r="N346" s="1037" t="s">
        <v>2611</v>
      </c>
      <c r="O346" s="1037"/>
      <c r="P346" s="1037"/>
      <c r="Q346" s="1037"/>
      <c r="R346" s="1037"/>
      <c r="S346" s="1037"/>
      <c r="T346" s="1037" t="s">
        <v>2611</v>
      </c>
      <c r="U346" s="1037" t="s">
        <v>2611</v>
      </c>
      <c r="V346" s="1037" t="s">
        <v>2611</v>
      </c>
      <c r="W346" s="1037"/>
      <c r="X346" s="1037" t="s">
        <v>2611</v>
      </c>
      <c r="Y346" s="1037"/>
      <c r="Z346" s="656" t="s">
        <v>2136</v>
      </c>
      <c r="AA346" s="182" t="s">
        <v>2611</v>
      </c>
      <c r="AB346" s="182">
        <v>1</v>
      </c>
      <c r="AC346" s="182" t="s">
        <v>2611</v>
      </c>
    </row>
    <row r="347" spans="1:29" s="182" customFormat="1" x14ac:dyDescent="0.25">
      <c r="A347" s="655">
        <v>0</v>
      </c>
      <c r="B347" s="655">
        <v>0</v>
      </c>
      <c r="C347" s="655">
        <v>0</v>
      </c>
      <c r="D347" s="655"/>
      <c r="E347" s="902">
        <v>0</v>
      </c>
      <c r="F347" s="902">
        <v>0</v>
      </c>
      <c r="G347" s="1038"/>
      <c r="H347" s="1036"/>
      <c r="I347" s="1037" t="s">
        <v>2611</v>
      </c>
      <c r="J347" s="1037"/>
      <c r="K347" s="1037"/>
      <c r="L347" s="1037"/>
      <c r="M347" s="1037" t="s">
        <v>2611</v>
      </c>
      <c r="N347" s="1037" t="s">
        <v>2611</v>
      </c>
      <c r="O347" s="1037"/>
      <c r="P347" s="1037"/>
      <c r="Q347" s="1037"/>
      <c r="R347" s="1037"/>
      <c r="S347" s="1037"/>
      <c r="T347" s="1037" t="s">
        <v>2611</v>
      </c>
      <c r="U347" s="1037" t="s">
        <v>2611</v>
      </c>
      <c r="V347" s="1037" t="s">
        <v>2611</v>
      </c>
      <c r="W347" s="1037"/>
      <c r="X347" s="1037" t="s">
        <v>2611</v>
      </c>
      <c r="Y347" s="1037"/>
      <c r="Z347" s="656" t="s">
        <v>2136</v>
      </c>
      <c r="AA347" s="182" t="s">
        <v>2611</v>
      </c>
      <c r="AB347" s="182">
        <v>1</v>
      </c>
      <c r="AC347" s="182" t="s">
        <v>2611</v>
      </c>
    </row>
    <row r="348" spans="1:29" s="182" customFormat="1" x14ac:dyDescent="0.25">
      <c r="A348" s="655">
        <v>0</v>
      </c>
      <c r="B348" s="655">
        <v>0</v>
      </c>
      <c r="C348" s="655">
        <v>0</v>
      </c>
      <c r="D348" s="655"/>
      <c r="E348" s="902">
        <v>0</v>
      </c>
      <c r="F348" s="902">
        <v>0</v>
      </c>
      <c r="G348" s="1038"/>
      <c r="H348" s="1036"/>
      <c r="I348" s="1037" t="s">
        <v>2611</v>
      </c>
      <c r="J348" s="1037"/>
      <c r="K348" s="1037"/>
      <c r="L348" s="1037"/>
      <c r="M348" s="1037" t="s">
        <v>2611</v>
      </c>
      <c r="N348" s="1037" t="s">
        <v>2611</v>
      </c>
      <c r="O348" s="1037"/>
      <c r="P348" s="1037"/>
      <c r="Q348" s="1037"/>
      <c r="R348" s="1037"/>
      <c r="S348" s="1037"/>
      <c r="T348" s="1037" t="s">
        <v>2611</v>
      </c>
      <c r="U348" s="1037" t="s">
        <v>2611</v>
      </c>
      <c r="V348" s="1037" t="s">
        <v>2611</v>
      </c>
      <c r="W348" s="1037"/>
      <c r="X348" s="1037" t="s">
        <v>2611</v>
      </c>
      <c r="Y348" s="1037"/>
      <c r="Z348" s="656" t="s">
        <v>2136</v>
      </c>
      <c r="AA348" s="182" t="s">
        <v>2611</v>
      </c>
      <c r="AB348" s="182">
        <v>1</v>
      </c>
      <c r="AC348" s="182" t="s">
        <v>2611</v>
      </c>
    </row>
    <row r="349" spans="1:29" s="182" customFormat="1" x14ac:dyDescent="0.25">
      <c r="A349" s="655">
        <v>0</v>
      </c>
      <c r="B349" s="655">
        <v>0</v>
      </c>
      <c r="C349" s="655">
        <v>0</v>
      </c>
      <c r="D349" s="655"/>
      <c r="E349" s="902">
        <v>0</v>
      </c>
      <c r="F349" s="902">
        <v>0</v>
      </c>
      <c r="G349" s="1038"/>
      <c r="H349" s="1036"/>
      <c r="I349" s="1037" t="s">
        <v>2611</v>
      </c>
      <c r="J349" s="1037"/>
      <c r="K349" s="1037"/>
      <c r="L349" s="1037"/>
      <c r="M349" s="1037" t="s">
        <v>2611</v>
      </c>
      <c r="N349" s="1037" t="s">
        <v>2611</v>
      </c>
      <c r="O349" s="1037"/>
      <c r="P349" s="1037"/>
      <c r="Q349" s="1037"/>
      <c r="R349" s="1037"/>
      <c r="S349" s="1037"/>
      <c r="T349" s="1037" t="s">
        <v>2611</v>
      </c>
      <c r="U349" s="1037" t="s">
        <v>2611</v>
      </c>
      <c r="V349" s="1037" t="s">
        <v>2611</v>
      </c>
      <c r="W349" s="1037"/>
      <c r="X349" s="1037" t="s">
        <v>2611</v>
      </c>
      <c r="Y349" s="1037"/>
      <c r="Z349" s="656" t="s">
        <v>2136</v>
      </c>
      <c r="AA349" s="182" t="s">
        <v>2611</v>
      </c>
      <c r="AB349" s="182">
        <v>1</v>
      </c>
      <c r="AC349" s="182" t="s">
        <v>2611</v>
      </c>
    </row>
    <row r="350" spans="1:29" s="182" customFormat="1" x14ac:dyDescent="0.25">
      <c r="A350" s="655">
        <v>0</v>
      </c>
      <c r="B350" s="655">
        <v>0</v>
      </c>
      <c r="C350" s="655">
        <v>0</v>
      </c>
      <c r="D350" s="655"/>
      <c r="E350" s="902">
        <v>0</v>
      </c>
      <c r="F350" s="902">
        <v>0</v>
      </c>
      <c r="G350" s="1038"/>
      <c r="H350" s="1036"/>
      <c r="I350" s="1037" t="s">
        <v>2611</v>
      </c>
      <c r="J350" s="1037"/>
      <c r="K350" s="1037"/>
      <c r="L350" s="1037"/>
      <c r="M350" s="1037" t="s">
        <v>2611</v>
      </c>
      <c r="N350" s="1037" t="s">
        <v>2611</v>
      </c>
      <c r="O350" s="1037"/>
      <c r="P350" s="1037"/>
      <c r="Q350" s="1037"/>
      <c r="R350" s="1037"/>
      <c r="S350" s="1037"/>
      <c r="T350" s="1037" t="s">
        <v>2611</v>
      </c>
      <c r="U350" s="1037" t="s">
        <v>2611</v>
      </c>
      <c r="V350" s="1037" t="s">
        <v>2611</v>
      </c>
      <c r="W350" s="1037"/>
      <c r="X350" s="1037" t="s">
        <v>2611</v>
      </c>
      <c r="Y350" s="1037"/>
      <c r="Z350" s="656" t="s">
        <v>2136</v>
      </c>
      <c r="AA350" s="182" t="s">
        <v>2611</v>
      </c>
      <c r="AB350" s="182">
        <v>1</v>
      </c>
      <c r="AC350" s="182" t="s">
        <v>2611</v>
      </c>
    </row>
    <row r="351" spans="1:29" s="182" customFormat="1" x14ac:dyDescent="0.25">
      <c r="A351" s="655">
        <v>0</v>
      </c>
      <c r="B351" s="655">
        <v>0</v>
      </c>
      <c r="C351" s="655">
        <v>0</v>
      </c>
      <c r="D351" s="655"/>
      <c r="E351" s="902">
        <v>0</v>
      </c>
      <c r="F351" s="902">
        <v>0</v>
      </c>
      <c r="G351" s="1038"/>
      <c r="H351" s="1036"/>
      <c r="I351" s="1037" t="s">
        <v>2611</v>
      </c>
      <c r="J351" s="1037"/>
      <c r="K351" s="1037"/>
      <c r="L351" s="1037"/>
      <c r="M351" s="1037" t="s">
        <v>2611</v>
      </c>
      <c r="N351" s="1037" t="s">
        <v>2611</v>
      </c>
      <c r="O351" s="1037"/>
      <c r="P351" s="1037"/>
      <c r="Q351" s="1037"/>
      <c r="R351" s="1037"/>
      <c r="S351" s="1037"/>
      <c r="T351" s="1037" t="s">
        <v>2611</v>
      </c>
      <c r="U351" s="1037" t="s">
        <v>2611</v>
      </c>
      <c r="V351" s="1037" t="s">
        <v>2611</v>
      </c>
      <c r="W351" s="1037"/>
      <c r="X351" s="1037" t="s">
        <v>2611</v>
      </c>
      <c r="Y351" s="1037"/>
      <c r="Z351" s="656" t="s">
        <v>2136</v>
      </c>
      <c r="AA351" s="182" t="s">
        <v>2611</v>
      </c>
      <c r="AB351" s="182">
        <v>1</v>
      </c>
      <c r="AC351" s="182" t="s">
        <v>2611</v>
      </c>
    </row>
    <row r="352" spans="1:29" s="182" customFormat="1" x14ac:dyDescent="0.25">
      <c r="A352" s="655">
        <v>0</v>
      </c>
      <c r="B352" s="655">
        <v>0</v>
      </c>
      <c r="C352" s="655">
        <v>0</v>
      </c>
      <c r="D352" s="655"/>
      <c r="E352" s="902">
        <v>0</v>
      </c>
      <c r="F352" s="902">
        <v>0</v>
      </c>
      <c r="G352" s="1038"/>
      <c r="H352" s="1036"/>
      <c r="I352" s="1037" t="s">
        <v>2611</v>
      </c>
      <c r="J352" s="1037"/>
      <c r="K352" s="1037"/>
      <c r="L352" s="1037"/>
      <c r="M352" s="1037" t="s">
        <v>2611</v>
      </c>
      <c r="N352" s="1037" t="s">
        <v>2611</v>
      </c>
      <c r="O352" s="1037"/>
      <c r="P352" s="1037"/>
      <c r="Q352" s="1037"/>
      <c r="R352" s="1037"/>
      <c r="S352" s="1037"/>
      <c r="T352" s="1037" t="s">
        <v>2611</v>
      </c>
      <c r="U352" s="1037" t="s">
        <v>2611</v>
      </c>
      <c r="V352" s="1037" t="s">
        <v>2611</v>
      </c>
      <c r="W352" s="1037"/>
      <c r="X352" s="1037" t="s">
        <v>2611</v>
      </c>
      <c r="Y352" s="1037"/>
      <c r="Z352" s="656" t="s">
        <v>2136</v>
      </c>
      <c r="AA352" s="182" t="s">
        <v>2611</v>
      </c>
      <c r="AB352" s="182">
        <v>1</v>
      </c>
      <c r="AC352" s="182" t="s">
        <v>2611</v>
      </c>
    </row>
    <row r="353" spans="1:29" s="182" customFormat="1" x14ac:dyDescent="0.25">
      <c r="A353" s="655">
        <v>0</v>
      </c>
      <c r="B353" s="655">
        <v>0</v>
      </c>
      <c r="C353" s="655">
        <v>0</v>
      </c>
      <c r="D353" s="655"/>
      <c r="E353" s="902">
        <v>0</v>
      </c>
      <c r="F353" s="902">
        <v>0</v>
      </c>
      <c r="G353" s="1038"/>
      <c r="H353" s="1036"/>
      <c r="I353" s="1037" t="s">
        <v>2611</v>
      </c>
      <c r="J353" s="1037"/>
      <c r="K353" s="1037"/>
      <c r="L353" s="1037"/>
      <c r="M353" s="1037" t="s">
        <v>2611</v>
      </c>
      <c r="N353" s="1037" t="s">
        <v>2611</v>
      </c>
      <c r="O353" s="1037"/>
      <c r="P353" s="1037"/>
      <c r="Q353" s="1037"/>
      <c r="R353" s="1037"/>
      <c r="S353" s="1037"/>
      <c r="T353" s="1037" t="s">
        <v>2611</v>
      </c>
      <c r="U353" s="1037" t="s">
        <v>2611</v>
      </c>
      <c r="V353" s="1037" t="s">
        <v>2611</v>
      </c>
      <c r="W353" s="1037"/>
      <c r="X353" s="1037" t="s">
        <v>2611</v>
      </c>
      <c r="Y353" s="1037"/>
      <c r="Z353" s="656" t="s">
        <v>2136</v>
      </c>
      <c r="AA353" s="182" t="s">
        <v>2611</v>
      </c>
      <c r="AB353" s="182">
        <v>1</v>
      </c>
      <c r="AC353" s="182" t="s">
        <v>2611</v>
      </c>
    </row>
    <row r="354" spans="1:29" s="182" customFormat="1" x14ac:dyDescent="0.25">
      <c r="A354" s="655">
        <v>0</v>
      </c>
      <c r="B354" s="655">
        <v>0</v>
      </c>
      <c r="C354" s="655">
        <v>0</v>
      </c>
      <c r="D354" s="655"/>
      <c r="E354" s="902">
        <v>0</v>
      </c>
      <c r="F354" s="902">
        <v>0</v>
      </c>
      <c r="G354" s="1038"/>
      <c r="H354" s="1036"/>
      <c r="I354" s="1037" t="s">
        <v>2611</v>
      </c>
      <c r="J354" s="1037"/>
      <c r="K354" s="1037"/>
      <c r="L354" s="1037"/>
      <c r="M354" s="1037" t="s">
        <v>2611</v>
      </c>
      <c r="N354" s="1037" t="s">
        <v>2611</v>
      </c>
      <c r="O354" s="1037"/>
      <c r="P354" s="1037"/>
      <c r="Q354" s="1037"/>
      <c r="R354" s="1037"/>
      <c r="S354" s="1037"/>
      <c r="T354" s="1037" t="s">
        <v>2611</v>
      </c>
      <c r="U354" s="1037" t="s">
        <v>2611</v>
      </c>
      <c r="V354" s="1037" t="s">
        <v>2611</v>
      </c>
      <c r="W354" s="1037"/>
      <c r="X354" s="1037" t="s">
        <v>2611</v>
      </c>
      <c r="Y354" s="1037"/>
      <c r="Z354" s="656" t="s">
        <v>2136</v>
      </c>
      <c r="AA354" s="182" t="s">
        <v>2611</v>
      </c>
      <c r="AB354" s="182">
        <v>1</v>
      </c>
      <c r="AC354" s="182" t="s">
        <v>2611</v>
      </c>
    </row>
    <row r="355" spans="1:29" s="182" customFormat="1" x14ac:dyDescent="0.25">
      <c r="A355" s="655">
        <v>0</v>
      </c>
      <c r="B355" s="655">
        <v>0</v>
      </c>
      <c r="C355" s="655">
        <v>0</v>
      </c>
      <c r="D355" s="655"/>
      <c r="E355" s="902">
        <v>0</v>
      </c>
      <c r="F355" s="902">
        <v>0</v>
      </c>
      <c r="G355" s="1038"/>
      <c r="H355" s="655"/>
      <c r="I355" s="1037" t="s">
        <v>2611</v>
      </c>
      <c r="J355" s="1037"/>
      <c r="K355" s="1037"/>
      <c r="L355" s="1037"/>
      <c r="M355" s="1037" t="s">
        <v>2611</v>
      </c>
      <c r="N355" s="1037" t="s">
        <v>2611</v>
      </c>
      <c r="O355" s="1037"/>
      <c r="P355" s="1037"/>
      <c r="Q355" s="1037"/>
      <c r="R355" s="1037"/>
      <c r="S355" s="1037"/>
      <c r="T355" s="1037" t="s">
        <v>2611</v>
      </c>
      <c r="U355" s="1037" t="s">
        <v>2611</v>
      </c>
      <c r="V355" s="1037" t="s">
        <v>2611</v>
      </c>
      <c r="W355" s="1037"/>
      <c r="X355" s="1037" t="s">
        <v>2611</v>
      </c>
      <c r="Y355" s="1037"/>
      <c r="Z355" s="656" t="s">
        <v>2136</v>
      </c>
      <c r="AA355" s="182" t="s">
        <v>2611</v>
      </c>
      <c r="AB355" s="182">
        <v>1</v>
      </c>
    </row>
    <row r="356" spans="1:29" s="182" customFormat="1" x14ac:dyDescent="0.25">
      <c r="A356" s="655">
        <v>0</v>
      </c>
      <c r="B356" s="655">
        <v>0</v>
      </c>
      <c r="C356" s="655">
        <v>0</v>
      </c>
      <c r="D356" s="655"/>
      <c r="E356" s="902">
        <v>0</v>
      </c>
      <c r="F356" s="902">
        <v>0</v>
      </c>
      <c r="G356" s="1038"/>
      <c r="H356" s="655"/>
      <c r="I356" s="1037" t="s">
        <v>2611</v>
      </c>
      <c r="J356" s="1037"/>
      <c r="K356" s="1037"/>
      <c r="L356" s="1037"/>
      <c r="M356" s="1037" t="s">
        <v>2611</v>
      </c>
      <c r="N356" s="1037" t="s">
        <v>2611</v>
      </c>
      <c r="O356" s="1037"/>
      <c r="P356" s="1037"/>
      <c r="Q356" s="1037"/>
      <c r="R356" s="1037"/>
      <c r="S356" s="1037"/>
      <c r="T356" s="1037" t="s">
        <v>2611</v>
      </c>
      <c r="U356" s="1037" t="s">
        <v>2611</v>
      </c>
      <c r="V356" s="1037" t="s">
        <v>2611</v>
      </c>
      <c r="W356" s="1037"/>
      <c r="X356" s="1037" t="s">
        <v>2611</v>
      </c>
      <c r="Y356" s="1037"/>
      <c r="Z356" s="656" t="s">
        <v>2136</v>
      </c>
      <c r="AA356" s="182" t="s">
        <v>2611</v>
      </c>
      <c r="AB356" s="182">
        <v>1</v>
      </c>
    </row>
    <row r="357" spans="1:29" x14ac:dyDescent="0.25">
      <c r="A357" s="655">
        <v>0</v>
      </c>
      <c r="B357" s="655">
        <v>0</v>
      </c>
      <c r="C357" s="655">
        <v>0</v>
      </c>
      <c r="D357" s="655"/>
      <c r="E357" s="902">
        <v>0</v>
      </c>
      <c r="F357" s="902">
        <v>0</v>
      </c>
      <c r="G357" s="1038"/>
      <c r="H357" s="655"/>
      <c r="I357" s="1037" t="s">
        <v>2611</v>
      </c>
      <c r="J357" s="1037"/>
      <c r="K357" s="1037"/>
      <c r="L357" s="1037"/>
      <c r="M357" s="1037" t="s">
        <v>2611</v>
      </c>
      <c r="N357" s="1037" t="s">
        <v>2611</v>
      </c>
      <c r="O357" s="1037"/>
      <c r="P357" s="1037"/>
      <c r="Q357" s="1037"/>
      <c r="R357" s="1037"/>
      <c r="S357" s="1037"/>
      <c r="T357" s="1037" t="s">
        <v>2611</v>
      </c>
      <c r="U357" s="1037" t="s">
        <v>2611</v>
      </c>
      <c r="V357" s="1037" t="s">
        <v>2611</v>
      </c>
      <c r="W357" s="1037"/>
      <c r="X357" s="1037" t="s">
        <v>2611</v>
      </c>
      <c r="Y357" s="1037"/>
      <c r="Z357" s="656" t="s">
        <v>2136</v>
      </c>
      <c r="AA357" s="182" t="s">
        <v>2611</v>
      </c>
      <c r="AB357" s="182">
        <v>1</v>
      </c>
    </row>
    <row r="358" spans="1:29" x14ac:dyDescent="0.25">
      <c r="A358" s="655">
        <v>0</v>
      </c>
      <c r="B358" s="655">
        <v>0</v>
      </c>
      <c r="C358" s="655">
        <v>0</v>
      </c>
      <c r="D358" s="655"/>
      <c r="E358" s="902">
        <v>0</v>
      </c>
      <c r="F358" s="902">
        <v>0</v>
      </c>
      <c r="G358" s="1038"/>
      <c r="H358" s="655"/>
      <c r="I358" s="1037" t="s">
        <v>2611</v>
      </c>
      <c r="J358" s="1037"/>
      <c r="K358" s="1037"/>
      <c r="L358" s="1037"/>
      <c r="M358" s="1037" t="s">
        <v>2611</v>
      </c>
      <c r="N358" s="1037" t="s">
        <v>2611</v>
      </c>
      <c r="O358" s="1037"/>
      <c r="P358" s="1037"/>
      <c r="Q358" s="1037"/>
      <c r="R358" s="1037"/>
      <c r="S358" s="1037"/>
      <c r="T358" s="1037" t="s">
        <v>2611</v>
      </c>
      <c r="U358" s="1037" t="s">
        <v>2611</v>
      </c>
      <c r="V358" s="1037" t="s">
        <v>2611</v>
      </c>
      <c r="W358" s="1037"/>
      <c r="X358" s="1037" t="s">
        <v>2611</v>
      </c>
      <c r="Y358" s="1037"/>
      <c r="Z358" s="656" t="s">
        <v>2136</v>
      </c>
      <c r="AA358" s="182" t="s">
        <v>2611</v>
      </c>
      <c r="AB358" s="182">
        <v>1</v>
      </c>
    </row>
    <row r="359" spans="1:29" x14ac:dyDescent="0.25">
      <c r="A359" s="655">
        <v>0</v>
      </c>
      <c r="B359" s="655">
        <v>0</v>
      </c>
      <c r="C359" s="655">
        <v>0</v>
      </c>
      <c r="D359" s="655"/>
      <c r="E359" s="902">
        <v>0</v>
      </c>
      <c r="F359" s="902">
        <v>0</v>
      </c>
      <c r="G359" s="1038"/>
      <c r="H359" s="655"/>
      <c r="I359" s="1037" t="s">
        <v>2611</v>
      </c>
      <c r="J359" s="1037"/>
      <c r="K359" s="1037"/>
      <c r="L359" s="1037"/>
      <c r="M359" s="1037" t="s">
        <v>2611</v>
      </c>
      <c r="N359" s="1037" t="s">
        <v>2611</v>
      </c>
      <c r="O359" s="1037"/>
      <c r="P359" s="1037"/>
      <c r="Q359" s="1037"/>
      <c r="R359" s="1037"/>
      <c r="S359" s="1037"/>
      <c r="T359" s="1037" t="s">
        <v>2611</v>
      </c>
      <c r="U359" s="1037" t="s">
        <v>2611</v>
      </c>
      <c r="V359" s="1037" t="s">
        <v>2611</v>
      </c>
      <c r="W359" s="1037"/>
      <c r="X359" s="1037" t="s">
        <v>2611</v>
      </c>
      <c r="Y359" s="1037"/>
      <c r="Z359" s="656" t="s">
        <v>2136</v>
      </c>
      <c r="AA359" s="182" t="s">
        <v>2611</v>
      </c>
      <c r="AB359" s="182">
        <v>1</v>
      </c>
    </row>
    <row r="360" spans="1:29" x14ac:dyDescent="0.25">
      <c r="A360" s="655">
        <v>0</v>
      </c>
      <c r="B360" s="655">
        <v>0</v>
      </c>
      <c r="C360" s="655">
        <v>0</v>
      </c>
      <c r="D360" s="655"/>
      <c r="E360" s="902">
        <v>0</v>
      </c>
      <c r="F360" s="902">
        <v>0</v>
      </c>
      <c r="G360" s="1038"/>
      <c r="H360" s="655"/>
      <c r="I360" s="1037" t="s">
        <v>2611</v>
      </c>
      <c r="J360" s="1037"/>
      <c r="K360" s="1037"/>
      <c r="L360" s="1037"/>
      <c r="M360" s="1037" t="s">
        <v>2611</v>
      </c>
      <c r="N360" s="1037" t="s">
        <v>2611</v>
      </c>
      <c r="O360" s="1037"/>
      <c r="P360" s="1037"/>
      <c r="Q360" s="1037"/>
      <c r="R360" s="1037"/>
      <c r="S360" s="1037"/>
      <c r="T360" s="1037" t="s">
        <v>2611</v>
      </c>
      <c r="U360" s="1037" t="s">
        <v>2611</v>
      </c>
      <c r="V360" s="1037" t="s">
        <v>2611</v>
      </c>
      <c r="W360" s="1037"/>
      <c r="X360" s="1037" t="s">
        <v>2611</v>
      </c>
      <c r="Y360" s="1037"/>
      <c r="Z360" s="656" t="s">
        <v>2136</v>
      </c>
      <c r="AA360" s="182" t="s">
        <v>2611</v>
      </c>
      <c r="AB360" s="182">
        <v>1</v>
      </c>
    </row>
    <row r="361" spans="1:29" x14ac:dyDescent="0.25">
      <c r="A361" s="655">
        <v>0</v>
      </c>
      <c r="B361" s="655">
        <v>0</v>
      </c>
      <c r="C361" s="655">
        <v>0</v>
      </c>
      <c r="D361" s="655"/>
      <c r="E361" s="902">
        <v>0</v>
      </c>
      <c r="F361" s="902">
        <v>0</v>
      </c>
      <c r="G361" s="1038"/>
      <c r="H361" s="655"/>
      <c r="I361" s="1037" t="s">
        <v>2611</v>
      </c>
      <c r="J361" s="1037"/>
      <c r="K361" s="1037"/>
      <c r="L361" s="1037"/>
      <c r="M361" s="1037" t="s">
        <v>2611</v>
      </c>
      <c r="N361" s="1037" t="s">
        <v>2611</v>
      </c>
      <c r="O361" s="1037"/>
      <c r="P361" s="1037"/>
      <c r="Q361" s="1037"/>
      <c r="R361" s="1037"/>
      <c r="S361" s="1037"/>
      <c r="T361" s="1037" t="s">
        <v>2611</v>
      </c>
      <c r="U361" s="1037" t="s">
        <v>2611</v>
      </c>
      <c r="V361" s="1037" t="s">
        <v>2611</v>
      </c>
      <c r="W361" s="1037"/>
      <c r="X361" s="1037" t="s">
        <v>2611</v>
      </c>
      <c r="Y361" s="1037"/>
      <c r="Z361" s="656" t="s">
        <v>2136</v>
      </c>
      <c r="AA361" s="182" t="s">
        <v>2611</v>
      </c>
      <c r="AB361" s="182">
        <v>1</v>
      </c>
    </row>
    <row r="362" spans="1:29" x14ac:dyDescent="0.25">
      <c r="A362" s="655">
        <v>0</v>
      </c>
      <c r="B362" s="655">
        <v>0</v>
      </c>
      <c r="C362" s="655">
        <v>0</v>
      </c>
      <c r="D362" s="655"/>
      <c r="E362" s="902">
        <v>0</v>
      </c>
      <c r="F362" s="902">
        <v>0</v>
      </c>
      <c r="G362" s="1038"/>
      <c r="H362" s="655"/>
      <c r="I362" s="1037" t="s">
        <v>2611</v>
      </c>
      <c r="J362" s="1037"/>
      <c r="K362" s="1037"/>
      <c r="L362" s="1037"/>
      <c r="M362" s="1037" t="s">
        <v>2611</v>
      </c>
      <c r="N362" s="1037" t="s">
        <v>2611</v>
      </c>
      <c r="O362" s="1037"/>
      <c r="P362" s="1037"/>
      <c r="Q362" s="1037"/>
      <c r="R362" s="1037"/>
      <c r="S362" s="1037"/>
      <c r="T362" s="1037" t="s">
        <v>2611</v>
      </c>
      <c r="U362" s="1037" t="s">
        <v>2611</v>
      </c>
      <c r="V362" s="1037" t="s">
        <v>2611</v>
      </c>
      <c r="W362" s="1037"/>
      <c r="X362" s="1037" t="s">
        <v>2611</v>
      </c>
      <c r="Y362" s="1037"/>
      <c r="Z362" s="656" t="s">
        <v>2136</v>
      </c>
      <c r="AA362" s="182" t="s">
        <v>2611</v>
      </c>
      <c r="AB362" s="182">
        <v>1</v>
      </c>
    </row>
    <row r="363" spans="1:29" x14ac:dyDescent="0.25">
      <c r="A363" s="655">
        <v>0</v>
      </c>
      <c r="B363" s="655">
        <v>0</v>
      </c>
      <c r="C363" s="655">
        <v>0</v>
      </c>
      <c r="D363" s="655"/>
      <c r="E363" s="902">
        <v>0</v>
      </c>
      <c r="F363" s="902">
        <v>0</v>
      </c>
      <c r="G363" s="1038"/>
      <c r="H363" s="655"/>
      <c r="I363" s="1037" t="s">
        <v>2611</v>
      </c>
      <c r="J363" s="1037"/>
      <c r="K363" s="1037"/>
      <c r="L363" s="1037"/>
      <c r="M363" s="1037" t="s">
        <v>2611</v>
      </c>
      <c r="N363" s="1037" t="s">
        <v>2611</v>
      </c>
      <c r="O363" s="1037"/>
      <c r="P363" s="1037"/>
      <c r="Q363" s="1037"/>
      <c r="R363" s="1037"/>
      <c r="S363" s="1037"/>
      <c r="T363" s="1037" t="s">
        <v>2611</v>
      </c>
      <c r="U363" s="1037" t="s">
        <v>2611</v>
      </c>
      <c r="V363" s="1037" t="s">
        <v>2611</v>
      </c>
      <c r="W363" s="1037"/>
      <c r="X363" s="1037" t="s">
        <v>2611</v>
      </c>
      <c r="Y363" s="1037"/>
      <c r="Z363" s="656" t="s">
        <v>2136</v>
      </c>
      <c r="AA363" s="182" t="s">
        <v>2611</v>
      </c>
      <c r="AB363" s="182">
        <v>1</v>
      </c>
    </row>
    <row r="364" spans="1:29" x14ac:dyDescent="0.25">
      <c r="A364" s="655">
        <v>0</v>
      </c>
      <c r="B364" s="655">
        <v>0</v>
      </c>
      <c r="C364" s="655">
        <v>0</v>
      </c>
      <c r="D364" s="655"/>
      <c r="E364" s="902">
        <v>0</v>
      </c>
      <c r="F364" s="902">
        <v>0</v>
      </c>
      <c r="G364" s="1038"/>
      <c r="H364" s="655"/>
      <c r="I364" s="1037" t="s">
        <v>2611</v>
      </c>
      <c r="J364" s="1037"/>
      <c r="K364" s="1037"/>
      <c r="L364" s="1037"/>
      <c r="M364" s="1037" t="s">
        <v>2611</v>
      </c>
      <c r="N364" s="1037" t="s">
        <v>2611</v>
      </c>
      <c r="O364" s="1037"/>
      <c r="P364" s="1037"/>
      <c r="Q364" s="1037"/>
      <c r="R364" s="1037"/>
      <c r="S364" s="1037"/>
      <c r="T364" s="1037" t="s">
        <v>2611</v>
      </c>
      <c r="U364" s="1037" t="s">
        <v>2611</v>
      </c>
      <c r="V364" s="1037" t="s">
        <v>2611</v>
      </c>
      <c r="W364" s="1037"/>
      <c r="X364" s="1037" t="s">
        <v>2611</v>
      </c>
      <c r="Y364" s="1037"/>
      <c r="Z364" s="656" t="s">
        <v>2136</v>
      </c>
      <c r="AA364" s="182" t="s">
        <v>2611</v>
      </c>
      <c r="AB364" s="182">
        <v>1</v>
      </c>
    </row>
    <row r="365" spans="1:29" x14ac:dyDescent="0.25">
      <c r="A365" s="655">
        <v>0</v>
      </c>
      <c r="B365" s="655">
        <v>0</v>
      </c>
      <c r="C365" s="655">
        <v>0</v>
      </c>
      <c r="D365" s="655"/>
      <c r="E365" s="902">
        <v>0</v>
      </c>
      <c r="F365" s="902">
        <v>0</v>
      </c>
      <c r="G365" s="1038"/>
      <c r="H365" s="655"/>
      <c r="I365" s="1037" t="s">
        <v>2611</v>
      </c>
      <c r="J365" s="1037"/>
      <c r="K365" s="1037"/>
      <c r="L365" s="1037"/>
      <c r="M365" s="1037" t="s">
        <v>2611</v>
      </c>
      <c r="N365" s="1037" t="s">
        <v>2611</v>
      </c>
      <c r="O365" s="1037"/>
      <c r="P365" s="1037"/>
      <c r="Q365" s="1037"/>
      <c r="R365" s="1037"/>
      <c r="S365" s="1037"/>
      <c r="T365" s="1037" t="s">
        <v>2611</v>
      </c>
      <c r="U365" s="1037" t="s">
        <v>2611</v>
      </c>
      <c r="V365" s="1037" t="s">
        <v>2611</v>
      </c>
      <c r="W365" s="1037"/>
      <c r="X365" s="1037" t="s">
        <v>2611</v>
      </c>
      <c r="Y365" s="1037"/>
      <c r="Z365" s="656" t="s">
        <v>2136</v>
      </c>
      <c r="AA365" s="182" t="s">
        <v>2611</v>
      </c>
      <c r="AB365" s="182">
        <v>1</v>
      </c>
    </row>
    <row r="366" spans="1:29" x14ac:dyDescent="0.25">
      <c r="A366" s="655">
        <v>0</v>
      </c>
      <c r="B366" s="655">
        <v>0</v>
      </c>
      <c r="C366" s="655">
        <v>0</v>
      </c>
      <c r="D366" s="655"/>
      <c r="E366" s="902">
        <v>0</v>
      </c>
      <c r="F366" s="902">
        <v>0</v>
      </c>
      <c r="G366" s="1038"/>
      <c r="H366" s="655"/>
      <c r="I366" s="1037" t="s">
        <v>2611</v>
      </c>
      <c r="J366" s="1037"/>
      <c r="K366" s="1037"/>
      <c r="L366" s="1037"/>
      <c r="M366" s="1037" t="s">
        <v>2611</v>
      </c>
      <c r="N366" s="1037" t="s">
        <v>2611</v>
      </c>
      <c r="O366" s="1037"/>
      <c r="P366" s="1037"/>
      <c r="Q366" s="1037"/>
      <c r="R366" s="1037"/>
      <c r="S366" s="1037"/>
      <c r="T366" s="1037" t="s">
        <v>2611</v>
      </c>
      <c r="U366" s="1037" t="s">
        <v>2611</v>
      </c>
      <c r="V366" s="1037" t="s">
        <v>2611</v>
      </c>
      <c r="W366" s="1037"/>
      <c r="X366" s="1037" t="s">
        <v>2611</v>
      </c>
      <c r="Y366" s="1037"/>
      <c r="Z366" s="656" t="s">
        <v>2136</v>
      </c>
      <c r="AA366" s="182" t="s">
        <v>2611</v>
      </c>
      <c r="AB366" s="182">
        <v>1</v>
      </c>
    </row>
    <row r="367" spans="1:29" x14ac:dyDescent="0.25">
      <c r="A367" s="655">
        <v>0</v>
      </c>
      <c r="B367" s="655">
        <v>0</v>
      </c>
      <c r="C367" s="655">
        <v>0</v>
      </c>
      <c r="D367" s="655"/>
      <c r="E367" s="902">
        <v>0</v>
      </c>
      <c r="F367" s="902">
        <v>0</v>
      </c>
      <c r="G367" s="1038"/>
      <c r="H367" s="655"/>
      <c r="I367" s="1037" t="s">
        <v>2611</v>
      </c>
      <c r="J367" s="1037"/>
      <c r="K367" s="1037"/>
      <c r="L367" s="1037"/>
      <c r="M367" s="1037" t="s">
        <v>2611</v>
      </c>
      <c r="N367" s="1037" t="s">
        <v>2611</v>
      </c>
      <c r="O367" s="1037"/>
      <c r="P367" s="1037"/>
      <c r="Q367" s="1037"/>
      <c r="R367" s="1037"/>
      <c r="S367" s="1037"/>
      <c r="T367" s="1037" t="s">
        <v>2611</v>
      </c>
      <c r="U367" s="1037" t="s">
        <v>2611</v>
      </c>
      <c r="V367" s="1037" t="s">
        <v>2611</v>
      </c>
      <c r="W367" s="1037"/>
      <c r="X367" s="1037" t="s">
        <v>2611</v>
      </c>
      <c r="Y367" s="1037"/>
      <c r="Z367" s="656" t="s">
        <v>2136</v>
      </c>
      <c r="AA367" s="182" t="s">
        <v>2611</v>
      </c>
      <c r="AB367" s="182">
        <v>1</v>
      </c>
    </row>
    <row r="368" spans="1:29" x14ac:dyDescent="0.25">
      <c r="A368" s="655">
        <v>0</v>
      </c>
      <c r="B368" s="655">
        <v>0</v>
      </c>
      <c r="C368" s="655">
        <v>0</v>
      </c>
      <c r="D368" s="655"/>
      <c r="E368" s="902">
        <v>0</v>
      </c>
      <c r="F368" s="902">
        <v>0</v>
      </c>
      <c r="G368" s="1038"/>
      <c r="H368" s="655"/>
      <c r="I368" s="1037" t="s">
        <v>2611</v>
      </c>
      <c r="J368" s="1037"/>
      <c r="K368" s="1037"/>
      <c r="L368" s="1037"/>
      <c r="M368" s="1037" t="s">
        <v>2611</v>
      </c>
      <c r="N368" s="1037" t="s">
        <v>2611</v>
      </c>
      <c r="O368" s="1037"/>
      <c r="P368" s="1037"/>
      <c r="Q368" s="1037"/>
      <c r="R368" s="1037"/>
      <c r="S368" s="1037"/>
      <c r="T368" s="1037" t="s">
        <v>2611</v>
      </c>
      <c r="U368" s="1037" t="s">
        <v>2611</v>
      </c>
      <c r="V368" s="1037" t="s">
        <v>2611</v>
      </c>
      <c r="W368" s="1037"/>
      <c r="X368" s="1037" t="s">
        <v>2611</v>
      </c>
      <c r="Y368" s="1037"/>
      <c r="Z368" s="656" t="s">
        <v>2136</v>
      </c>
      <c r="AA368" s="182" t="s">
        <v>2611</v>
      </c>
      <c r="AB368" s="182">
        <v>1</v>
      </c>
    </row>
    <row r="369" spans="1:28" x14ac:dyDescent="0.25">
      <c r="A369" s="655">
        <v>0</v>
      </c>
      <c r="B369" s="655">
        <v>0</v>
      </c>
      <c r="C369" s="655">
        <v>0</v>
      </c>
      <c r="D369" s="655"/>
      <c r="E369" s="902">
        <v>0</v>
      </c>
      <c r="F369" s="902">
        <v>0</v>
      </c>
      <c r="G369" s="1038"/>
      <c r="H369" s="655"/>
      <c r="I369" s="1037" t="s">
        <v>2611</v>
      </c>
      <c r="J369" s="1037"/>
      <c r="K369" s="1037"/>
      <c r="L369" s="1037"/>
      <c r="M369" s="1037" t="s">
        <v>2611</v>
      </c>
      <c r="N369" s="1037" t="s">
        <v>2611</v>
      </c>
      <c r="O369" s="1037"/>
      <c r="P369" s="1037"/>
      <c r="Q369" s="1037"/>
      <c r="R369" s="1037"/>
      <c r="S369" s="1037"/>
      <c r="T369" s="1037" t="s">
        <v>2611</v>
      </c>
      <c r="U369" s="1037" t="s">
        <v>2611</v>
      </c>
      <c r="V369" s="1037" t="s">
        <v>2611</v>
      </c>
      <c r="W369" s="1037"/>
      <c r="X369" s="1037" t="s">
        <v>2611</v>
      </c>
      <c r="Y369" s="1037"/>
      <c r="Z369" s="656" t="s">
        <v>2136</v>
      </c>
      <c r="AA369" s="182" t="s">
        <v>2611</v>
      </c>
      <c r="AB369" s="182">
        <v>1</v>
      </c>
    </row>
    <row r="370" spans="1:28" x14ac:dyDescent="0.25">
      <c r="A370" s="655">
        <v>0</v>
      </c>
      <c r="B370" s="655">
        <v>0</v>
      </c>
      <c r="C370" s="655">
        <v>0</v>
      </c>
      <c r="D370" s="655"/>
      <c r="E370" s="902">
        <v>0</v>
      </c>
      <c r="F370" s="902">
        <v>0</v>
      </c>
      <c r="G370" s="1038"/>
      <c r="H370" s="655"/>
      <c r="I370" s="1037" t="s">
        <v>2611</v>
      </c>
      <c r="J370" s="1037"/>
      <c r="K370" s="1037"/>
      <c r="L370" s="1037"/>
      <c r="M370" s="1037" t="s">
        <v>2611</v>
      </c>
      <c r="N370" s="1037" t="s">
        <v>2611</v>
      </c>
      <c r="O370" s="1037"/>
      <c r="P370" s="1037"/>
      <c r="Q370" s="1037"/>
      <c r="R370" s="1037"/>
      <c r="S370" s="1037"/>
      <c r="T370" s="1037" t="s">
        <v>2611</v>
      </c>
      <c r="U370" s="1037" t="s">
        <v>2611</v>
      </c>
      <c r="V370" s="1037" t="s">
        <v>2611</v>
      </c>
      <c r="W370" s="1037"/>
      <c r="X370" s="1037" t="s">
        <v>2611</v>
      </c>
      <c r="Y370" s="1037"/>
      <c r="Z370" s="656" t="s">
        <v>2136</v>
      </c>
      <c r="AA370" s="182" t="s">
        <v>2611</v>
      </c>
      <c r="AB370" s="182">
        <v>1</v>
      </c>
    </row>
    <row r="371" spans="1:28" x14ac:dyDescent="0.25">
      <c r="A371" s="655">
        <v>0</v>
      </c>
      <c r="B371" s="655">
        <v>0</v>
      </c>
      <c r="C371" s="655">
        <v>0</v>
      </c>
      <c r="D371" s="655"/>
      <c r="E371" s="902">
        <v>0</v>
      </c>
      <c r="F371" s="902">
        <v>0</v>
      </c>
      <c r="G371" s="1038"/>
      <c r="H371" s="655"/>
      <c r="I371" s="1037" t="s">
        <v>2611</v>
      </c>
      <c r="J371" s="1037"/>
      <c r="K371" s="1037"/>
      <c r="L371" s="1037"/>
      <c r="M371" s="1037" t="s">
        <v>2611</v>
      </c>
      <c r="N371" s="1037" t="s">
        <v>2611</v>
      </c>
      <c r="O371" s="1037"/>
      <c r="P371" s="1037"/>
      <c r="Q371" s="1037"/>
      <c r="R371" s="1037"/>
      <c r="S371" s="1037"/>
      <c r="T371" s="1037" t="s">
        <v>2611</v>
      </c>
      <c r="U371" s="1037" t="s">
        <v>2611</v>
      </c>
      <c r="V371" s="1037" t="s">
        <v>2611</v>
      </c>
      <c r="W371" s="1037"/>
      <c r="X371" s="1037" t="s">
        <v>2611</v>
      </c>
      <c r="Y371" s="1037"/>
      <c r="Z371" s="656" t="s">
        <v>2136</v>
      </c>
      <c r="AA371" s="182" t="s">
        <v>2611</v>
      </c>
      <c r="AB371" s="182">
        <v>1</v>
      </c>
    </row>
    <row r="372" spans="1:28" x14ac:dyDescent="0.25">
      <c r="A372" s="655">
        <v>0</v>
      </c>
      <c r="B372" s="655">
        <v>0</v>
      </c>
      <c r="C372" s="655">
        <v>0</v>
      </c>
      <c r="D372" s="655"/>
      <c r="E372" s="902">
        <v>0</v>
      </c>
      <c r="F372" s="902">
        <v>0</v>
      </c>
      <c r="G372" s="1038"/>
      <c r="H372" s="655"/>
      <c r="I372" s="1037" t="s">
        <v>2611</v>
      </c>
      <c r="J372" s="1037"/>
      <c r="K372" s="1037"/>
      <c r="L372" s="1037"/>
      <c r="M372" s="1037" t="s">
        <v>2611</v>
      </c>
      <c r="N372" s="1037" t="s">
        <v>2611</v>
      </c>
      <c r="O372" s="1037"/>
      <c r="P372" s="1037"/>
      <c r="Q372" s="1037"/>
      <c r="R372" s="1037"/>
      <c r="S372" s="1037"/>
      <c r="T372" s="1037" t="s">
        <v>2611</v>
      </c>
      <c r="U372" s="1037" t="s">
        <v>2611</v>
      </c>
      <c r="V372" s="1037" t="s">
        <v>2611</v>
      </c>
      <c r="W372" s="1037"/>
      <c r="X372" s="1037" t="s">
        <v>2611</v>
      </c>
      <c r="Y372" s="1037"/>
      <c r="Z372" s="656" t="s">
        <v>2136</v>
      </c>
      <c r="AA372" s="182" t="s">
        <v>2611</v>
      </c>
      <c r="AB372" s="182">
        <v>1</v>
      </c>
    </row>
    <row r="373" spans="1:28" x14ac:dyDescent="0.25">
      <c r="A373" s="655">
        <v>0</v>
      </c>
      <c r="B373" s="655">
        <v>0</v>
      </c>
      <c r="C373" s="655">
        <v>0</v>
      </c>
      <c r="D373" s="655"/>
      <c r="E373" s="902">
        <v>0</v>
      </c>
      <c r="F373" s="902">
        <v>0</v>
      </c>
      <c r="G373" s="1038"/>
      <c r="H373" s="655"/>
      <c r="I373" s="1037" t="s">
        <v>2611</v>
      </c>
      <c r="J373" s="1037"/>
      <c r="K373" s="1037"/>
      <c r="L373" s="1037"/>
      <c r="M373" s="1037" t="s">
        <v>2611</v>
      </c>
      <c r="N373" s="1037" t="s">
        <v>2611</v>
      </c>
      <c r="O373" s="1037"/>
      <c r="P373" s="1037"/>
      <c r="Q373" s="1037"/>
      <c r="R373" s="1037"/>
      <c r="S373" s="1037"/>
      <c r="T373" s="1037" t="s">
        <v>2611</v>
      </c>
      <c r="U373" s="1037" t="s">
        <v>2611</v>
      </c>
      <c r="V373" s="1037" t="s">
        <v>2611</v>
      </c>
      <c r="W373" s="1037"/>
      <c r="X373" s="1037" t="s">
        <v>2611</v>
      </c>
      <c r="Y373" s="1037"/>
      <c r="Z373" s="656" t="s">
        <v>2136</v>
      </c>
      <c r="AA373" s="182" t="s">
        <v>2611</v>
      </c>
      <c r="AB373" s="182">
        <v>1</v>
      </c>
    </row>
    <row r="374" spans="1:28" x14ac:dyDescent="0.25">
      <c r="A374" s="655">
        <v>0</v>
      </c>
      <c r="B374" s="655">
        <v>0</v>
      </c>
      <c r="C374" s="655">
        <v>0</v>
      </c>
      <c r="D374" s="655"/>
      <c r="E374" s="902">
        <v>0</v>
      </c>
      <c r="F374" s="902">
        <v>0</v>
      </c>
      <c r="G374" s="1038"/>
      <c r="H374" s="655"/>
      <c r="I374" s="1037" t="s">
        <v>2611</v>
      </c>
      <c r="J374" s="1037"/>
      <c r="K374" s="1037"/>
      <c r="L374" s="1037"/>
      <c r="M374" s="1037" t="s">
        <v>2611</v>
      </c>
      <c r="N374" s="1037" t="s">
        <v>2611</v>
      </c>
      <c r="O374" s="1037"/>
      <c r="P374" s="1037"/>
      <c r="Q374" s="1037"/>
      <c r="R374" s="1037"/>
      <c r="S374" s="1037"/>
      <c r="T374" s="1037" t="s">
        <v>2611</v>
      </c>
      <c r="U374" s="1037" t="s">
        <v>2611</v>
      </c>
      <c r="V374" s="1037" t="s">
        <v>2611</v>
      </c>
      <c r="W374" s="1037"/>
      <c r="X374" s="1037" t="s">
        <v>2611</v>
      </c>
      <c r="Y374" s="1037"/>
      <c r="Z374" s="656" t="s">
        <v>2136</v>
      </c>
      <c r="AA374" s="182" t="s">
        <v>2611</v>
      </c>
      <c r="AB374" s="182">
        <v>1</v>
      </c>
    </row>
    <row r="375" spans="1:28" x14ac:dyDescent="0.25">
      <c r="A375" s="655">
        <v>0</v>
      </c>
      <c r="B375" s="655">
        <v>0</v>
      </c>
      <c r="C375" s="655">
        <v>0</v>
      </c>
      <c r="D375" s="655"/>
      <c r="E375" s="902">
        <v>0</v>
      </c>
      <c r="F375" s="902">
        <v>0</v>
      </c>
      <c r="G375" s="1038"/>
      <c r="H375" s="655"/>
      <c r="I375" s="1037" t="s">
        <v>2611</v>
      </c>
      <c r="J375" s="1037"/>
      <c r="K375" s="1037"/>
      <c r="L375" s="1037"/>
      <c r="M375" s="1037" t="s">
        <v>2611</v>
      </c>
      <c r="N375" s="1037" t="s">
        <v>2611</v>
      </c>
      <c r="O375" s="1037"/>
      <c r="P375" s="1037"/>
      <c r="Q375" s="1037"/>
      <c r="R375" s="1037"/>
      <c r="S375" s="1037"/>
      <c r="T375" s="1037" t="s">
        <v>2611</v>
      </c>
      <c r="U375" s="1037" t="s">
        <v>2611</v>
      </c>
      <c r="V375" s="1037" t="s">
        <v>2611</v>
      </c>
      <c r="W375" s="1037"/>
      <c r="X375" s="1037" t="s">
        <v>2611</v>
      </c>
      <c r="Y375" s="1037"/>
      <c r="Z375" s="656" t="s">
        <v>2136</v>
      </c>
      <c r="AA375" s="182" t="s">
        <v>2611</v>
      </c>
      <c r="AB375" s="182">
        <v>1</v>
      </c>
    </row>
    <row r="376" spans="1:28" x14ac:dyDescent="0.25">
      <c r="A376" s="655">
        <v>0</v>
      </c>
      <c r="B376" s="655">
        <v>0</v>
      </c>
      <c r="C376" s="655">
        <v>0</v>
      </c>
      <c r="D376" s="655"/>
      <c r="E376" s="902">
        <v>0</v>
      </c>
      <c r="F376" s="902">
        <v>0</v>
      </c>
      <c r="G376" s="1038"/>
      <c r="H376" s="655"/>
      <c r="I376" s="1037" t="s">
        <v>2611</v>
      </c>
      <c r="J376" s="1037"/>
      <c r="K376" s="1037"/>
      <c r="L376" s="1037"/>
      <c r="M376" s="1037" t="s">
        <v>2611</v>
      </c>
      <c r="N376" s="1037" t="s">
        <v>2611</v>
      </c>
      <c r="O376" s="1037"/>
      <c r="P376" s="1037"/>
      <c r="Q376" s="1037"/>
      <c r="R376" s="1037"/>
      <c r="S376" s="1037"/>
      <c r="T376" s="1037" t="s">
        <v>2611</v>
      </c>
      <c r="U376" s="1037" t="s">
        <v>2611</v>
      </c>
      <c r="V376" s="1037" t="s">
        <v>2611</v>
      </c>
      <c r="W376" s="1037"/>
      <c r="X376" s="1037" t="s">
        <v>2611</v>
      </c>
      <c r="Y376" s="1037"/>
      <c r="Z376" s="656" t="s">
        <v>2136</v>
      </c>
      <c r="AA376" s="182" t="s">
        <v>2611</v>
      </c>
      <c r="AB376" s="182">
        <v>1</v>
      </c>
    </row>
    <row r="377" spans="1:28" x14ac:dyDescent="0.25">
      <c r="A377" s="655">
        <v>0</v>
      </c>
      <c r="B377" s="655">
        <v>0</v>
      </c>
      <c r="C377" s="655">
        <v>0</v>
      </c>
      <c r="D377" s="655"/>
      <c r="E377" s="902">
        <v>0</v>
      </c>
      <c r="F377" s="902">
        <v>0</v>
      </c>
      <c r="G377" s="1038"/>
      <c r="H377" s="655"/>
      <c r="I377" s="1037" t="s">
        <v>2611</v>
      </c>
      <c r="J377" s="1037"/>
      <c r="K377" s="1037"/>
      <c r="L377" s="1037"/>
      <c r="M377" s="1037" t="s">
        <v>2611</v>
      </c>
      <c r="N377" s="1037" t="s">
        <v>2611</v>
      </c>
      <c r="O377" s="1037"/>
      <c r="P377" s="1037"/>
      <c r="Q377" s="1037"/>
      <c r="R377" s="1037"/>
      <c r="S377" s="1037"/>
      <c r="T377" s="1037" t="s">
        <v>2611</v>
      </c>
      <c r="U377" s="1037" t="s">
        <v>2611</v>
      </c>
      <c r="V377" s="1037" t="s">
        <v>2611</v>
      </c>
      <c r="W377" s="1037"/>
      <c r="X377" s="1037" t="s">
        <v>2611</v>
      </c>
      <c r="Y377" s="1037"/>
      <c r="Z377" s="656" t="s">
        <v>2136</v>
      </c>
      <c r="AA377" s="182" t="s">
        <v>2611</v>
      </c>
      <c r="AB377" s="182">
        <v>1</v>
      </c>
    </row>
    <row r="378" spans="1:28" x14ac:dyDescent="0.25">
      <c r="A378" s="655">
        <v>0</v>
      </c>
      <c r="B378" s="655">
        <v>0</v>
      </c>
      <c r="C378" s="655">
        <v>0</v>
      </c>
      <c r="D378" s="655"/>
      <c r="E378" s="902">
        <v>0</v>
      </c>
      <c r="F378" s="902">
        <v>0</v>
      </c>
      <c r="G378" s="1038"/>
      <c r="H378" s="655"/>
      <c r="I378" s="1037" t="s">
        <v>2611</v>
      </c>
      <c r="J378" s="1037"/>
      <c r="K378" s="1037"/>
      <c r="L378" s="1037"/>
      <c r="M378" s="1037" t="s">
        <v>2611</v>
      </c>
      <c r="N378" s="1037" t="s">
        <v>2611</v>
      </c>
      <c r="O378" s="1037"/>
      <c r="P378" s="1037"/>
      <c r="Q378" s="1037"/>
      <c r="R378" s="1037"/>
      <c r="S378" s="1037"/>
      <c r="T378" s="1037" t="s">
        <v>2611</v>
      </c>
      <c r="U378" s="1037" t="s">
        <v>2611</v>
      </c>
      <c r="V378" s="1037" t="s">
        <v>2611</v>
      </c>
      <c r="W378" s="1037"/>
      <c r="X378" s="1037" t="s">
        <v>2611</v>
      </c>
      <c r="Y378" s="1037"/>
      <c r="Z378" s="656" t="s">
        <v>2136</v>
      </c>
      <c r="AA378" s="182" t="s">
        <v>2611</v>
      </c>
      <c r="AB378" s="182">
        <v>1</v>
      </c>
    </row>
    <row r="379" spans="1:28" x14ac:dyDescent="0.25">
      <c r="A379" s="655">
        <v>0</v>
      </c>
      <c r="B379" s="655">
        <v>0</v>
      </c>
      <c r="C379" s="655">
        <v>0</v>
      </c>
      <c r="D379" s="655"/>
      <c r="E379" s="902">
        <v>0</v>
      </c>
      <c r="F379" s="902">
        <v>0</v>
      </c>
      <c r="G379" s="1038"/>
      <c r="H379" s="655"/>
      <c r="I379" s="1037" t="s">
        <v>2611</v>
      </c>
      <c r="J379" s="1037"/>
      <c r="K379" s="1037"/>
      <c r="L379" s="1037"/>
      <c r="M379" s="1037" t="s">
        <v>2611</v>
      </c>
      <c r="N379" s="1037" t="s">
        <v>2611</v>
      </c>
      <c r="O379" s="1037"/>
      <c r="P379" s="1037"/>
      <c r="Q379" s="1037"/>
      <c r="R379" s="1037"/>
      <c r="S379" s="1037"/>
      <c r="T379" s="1037" t="s">
        <v>2611</v>
      </c>
      <c r="U379" s="1037" t="s">
        <v>2611</v>
      </c>
      <c r="V379" s="1037" t="s">
        <v>2611</v>
      </c>
      <c r="W379" s="1037"/>
      <c r="X379" s="1037" t="s">
        <v>2611</v>
      </c>
      <c r="Y379" s="1037"/>
      <c r="Z379" s="656" t="s">
        <v>2136</v>
      </c>
      <c r="AA379" s="182" t="s">
        <v>2611</v>
      </c>
      <c r="AB379" s="182">
        <v>1</v>
      </c>
    </row>
    <row r="380" spans="1:28" x14ac:dyDescent="0.25">
      <c r="A380" s="655">
        <v>0</v>
      </c>
      <c r="B380" s="655">
        <v>0</v>
      </c>
      <c r="C380" s="655">
        <v>0</v>
      </c>
      <c r="D380" s="655"/>
      <c r="E380" s="902">
        <v>0</v>
      </c>
      <c r="F380" s="902">
        <v>0</v>
      </c>
      <c r="G380" s="1038"/>
      <c r="H380" s="655"/>
      <c r="I380" s="1037" t="s">
        <v>2611</v>
      </c>
      <c r="J380" s="1037"/>
      <c r="K380" s="1037"/>
      <c r="L380" s="1037"/>
      <c r="M380" s="1037" t="s">
        <v>2611</v>
      </c>
      <c r="N380" s="1037" t="s">
        <v>2611</v>
      </c>
      <c r="O380" s="1037"/>
      <c r="P380" s="1037"/>
      <c r="Q380" s="1037"/>
      <c r="R380" s="1037"/>
      <c r="S380" s="1037"/>
      <c r="T380" s="1037" t="s">
        <v>2611</v>
      </c>
      <c r="U380" s="1037" t="s">
        <v>2611</v>
      </c>
      <c r="V380" s="1037" t="s">
        <v>2611</v>
      </c>
      <c r="W380" s="1037"/>
      <c r="X380" s="1037" t="s">
        <v>2611</v>
      </c>
      <c r="Y380" s="1037"/>
      <c r="Z380" s="656" t="s">
        <v>2136</v>
      </c>
      <c r="AA380" s="182" t="s">
        <v>2611</v>
      </c>
      <c r="AB380" s="182">
        <v>1</v>
      </c>
    </row>
    <row r="381" spans="1:28" x14ac:dyDescent="0.25">
      <c r="A381" s="655">
        <v>0</v>
      </c>
      <c r="B381" s="655">
        <v>0</v>
      </c>
      <c r="C381" s="655">
        <v>0</v>
      </c>
      <c r="D381" s="655"/>
      <c r="E381" s="902">
        <v>0</v>
      </c>
      <c r="F381" s="902">
        <v>0</v>
      </c>
      <c r="G381" s="1038"/>
      <c r="H381" s="655"/>
      <c r="I381" s="1037" t="s">
        <v>2611</v>
      </c>
      <c r="J381" s="1037"/>
      <c r="K381" s="1037"/>
      <c r="L381" s="1037"/>
      <c r="M381" s="1037" t="s">
        <v>2611</v>
      </c>
      <c r="N381" s="1037" t="s">
        <v>2611</v>
      </c>
      <c r="O381" s="1037"/>
      <c r="P381" s="1037"/>
      <c r="Q381" s="1037"/>
      <c r="R381" s="1037"/>
      <c r="S381" s="1037"/>
      <c r="T381" s="1037" t="s">
        <v>2611</v>
      </c>
      <c r="U381" s="1037" t="s">
        <v>2611</v>
      </c>
      <c r="V381" s="1037" t="s">
        <v>2611</v>
      </c>
      <c r="W381" s="1037"/>
      <c r="X381" s="1037" t="s">
        <v>2611</v>
      </c>
      <c r="Y381" s="1037"/>
      <c r="Z381" s="656" t="s">
        <v>2136</v>
      </c>
      <c r="AA381" s="182" t="s">
        <v>2611</v>
      </c>
      <c r="AB381" s="182">
        <v>1</v>
      </c>
    </row>
    <row r="382" spans="1:28" x14ac:dyDescent="0.25">
      <c r="A382" s="655">
        <v>0</v>
      </c>
      <c r="B382" s="655">
        <v>0</v>
      </c>
      <c r="C382" s="655">
        <v>0</v>
      </c>
      <c r="D382" s="655"/>
      <c r="E382" s="902">
        <v>0</v>
      </c>
      <c r="F382" s="902">
        <v>0</v>
      </c>
      <c r="G382" s="1038"/>
      <c r="H382" s="655"/>
      <c r="I382" s="1037" t="s">
        <v>2611</v>
      </c>
      <c r="J382" s="1037"/>
      <c r="K382" s="1037"/>
      <c r="L382" s="1037"/>
      <c r="M382" s="1037" t="s">
        <v>2611</v>
      </c>
      <c r="N382" s="1037" t="s">
        <v>2611</v>
      </c>
      <c r="O382" s="1037"/>
      <c r="P382" s="1037"/>
      <c r="Q382" s="1037"/>
      <c r="R382" s="1037"/>
      <c r="S382" s="1037"/>
      <c r="T382" s="1037" t="s">
        <v>2611</v>
      </c>
      <c r="U382" s="1037" t="s">
        <v>2611</v>
      </c>
      <c r="V382" s="1037" t="s">
        <v>2611</v>
      </c>
      <c r="W382" s="1037"/>
      <c r="X382" s="1037" t="s">
        <v>2611</v>
      </c>
      <c r="Y382" s="1037"/>
      <c r="Z382" s="656" t="s">
        <v>2136</v>
      </c>
      <c r="AA382" s="182" t="s">
        <v>2611</v>
      </c>
      <c r="AB382" s="182">
        <v>1</v>
      </c>
    </row>
    <row r="383" spans="1:28" x14ac:dyDescent="0.25">
      <c r="A383" s="655">
        <v>0</v>
      </c>
      <c r="B383" s="655">
        <v>0</v>
      </c>
      <c r="C383" s="655">
        <v>0</v>
      </c>
      <c r="D383" s="655"/>
      <c r="E383" s="902">
        <v>0</v>
      </c>
      <c r="F383" s="902">
        <v>0</v>
      </c>
      <c r="G383" s="1038"/>
      <c r="H383" s="655"/>
      <c r="I383" s="1037" t="s">
        <v>2611</v>
      </c>
      <c r="J383" s="1037"/>
      <c r="K383" s="1037"/>
      <c r="L383" s="1037"/>
      <c r="M383" s="1037" t="s">
        <v>2611</v>
      </c>
      <c r="N383" s="1037" t="s">
        <v>2611</v>
      </c>
      <c r="O383" s="1037"/>
      <c r="P383" s="1037"/>
      <c r="Q383" s="1037"/>
      <c r="R383" s="1037"/>
      <c r="S383" s="1037"/>
      <c r="T383" s="1037" t="s">
        <v>2611</v>
      </c>
      <c r="U383" s="1037" t="s">
        <v>2611</v>
      </c>
      <c r="V383" s="1037" t="s">
        <v>2611</v>
      </c>
      <c r="W383" s="1037"/>
      <c r="X383" s="1037" t="s">
        <v>2611</v>
      </c>
      <c r="Y383" s="1037"/>
      <c r="Z383" s="656" t="s">
        <v>2136</v>
      </c>
      <c r="AA383" s="182" t="s">
        <v>2611</v>
      </c>
      <c r="AB383" s="182">
        <v>1</v>
      </c>
    </row>
    <row r="384" spans="1:28" x14ac:dyDescent="0.25">
      <c r="A384" s="655">
        <v>0</v>
      </c>
      <c r="B384" s="655">
        <v>0</v>
      </c>
      <c r="C384" s="655">
        <v>0</v>
      </c>
      <c r="D384" s="655"/>
      <c r="E384" s="902">
        <v>0</v>
      </c>
      <c r="F384" s="902">
        <v>0</v>
      </c>
      <c r="G384" s="1038"/>
      <c r="H384" s="655"/>
      <c r="I384" s="1037" t="s">
        <v>2611</v>
      </c>
      <c r="J384" s="1037"/>
      <c r="K384" s="1037"/>
      <c r="L384" s="1037"/>
      <c r="M384" s="1037" t="s">
        <v>2611</v>
      </c>
      <c r="N384" s="1037" t="s">
        <v>2611</v>
      </c>
      <c r="O384" s="1037"/>
      <c r="P384" s="1037"/>
      <c r="Q384" s="1037"/>
      <c r="R384" s="1037"/>
      <c r="S384" s="1037"/>
      <c r="T384" s="1037" t="s">
        <v>2611</v>
      </c>
      <c r="U384" s="1037" t="s">
        <v>2611</v>
      </c>
      <c r="V384" s="1037" t="s">
        <v>2611</v>
      </c>
      <c r="W384" s="1037"/>
      <c r="X384" s="1037" t="s">
        <v>2611</v>
      </c>
      <c r="Y384" s="1037"/>
      <c r="Z384" s="656" t="s">
        <v>2136</v>
      </c>
      <c r="AA384" s="182" t="s">
        <v>2611</v>
      </c>
      <c r="AB384" s="182">
        <v>1</v>
      </c>
    </row>
    <row r="385" spans="1:28" x14ac:dyDescent="0.25">
      <c r="A385" s="655">
        <v>0</v>
      </c>
      <c r="B385" s="655">
        <v>0</v>
      </c>
      <c r="C385" s="655">
        <v>0</v>
      </c>
      <c r="D385" s="655"/>
      <c r="E385" s="902">
        <v>0</v>
      </c>
      <c r="F385" s="902">
        <v>0</v>
      </c>
      <c r="G385" s="1038"/>
      <c r="H385" s="655"/>
      <c r="I385" s="1037" t="s">
        <v>2611</v>
      </c>
      <c r="J385" s="1037"/>
      <c r="K385" s="1037"/>
      <c r="L385" s="1037"/>
      <c r="M385" s="1037" t="s">
        <v>2611</v>
      </c>
      <c r="N385" s="1037" t="s">
        <v>2611</v>
      </c>
      <c r="O385" s="1037"/>
      <c r="P385" s="1037"/>
      <c r="Q385" s="1037"/>
      <c r="R385" s="1037"/>
      <c r="S385" s="1037"/>
      <c r="T385" s="1037" t="s">
        <v>2611</v>
      </c>
      <c r="U385" s="1037" t="s">
        <v>2611</v>
      </c>
      <c r="V385" s="1037" t="s">
        <v>2611</v>
      </c>
      <c r="W385" s="1037"/>
      <c r="X385" s="1037" t="s">
        <v>2611</v>
      </c>
      <c r="Y385" s="1037"/>
      <c r="Z385" s="656" t="s">
        <v>2136</v>
      </c>
      <c r="AA385" s="182" t="s">
        <v>2611</v>
      </c>
      <c r="AB385" s="182">
        <v>1</v>
      </c>
    </row>
    <row r="386" spans="1:28" x14ac:dyDescent="0.25">
      <c r="A386" s="655">
        <v>0</v>
      </c>
      <c r="B386" s="655">
        <v>0</v>
      </c>
      <c r="C386" s="655">
        <v>0</v>
      </c>
      <c r="D386" s="655"/>
      <c r="E386" s="902">
        <v>0</v>
      </c>
      <c r="F386" s="902">
        <v>0</v>
      </c>
      <c r="G386" s="1038"/>
      <c r="H386" s="655"/>
      <c r="I386" s="1037" t="s">
        <v>2611</v>
      </c>
      <c r="J386" s="1037"/>
      <c r="K386" s="1037"/>
      <c r="L386" s="1037"/>
      <c r="M386" s="1037" t="s">
        <v>2611</v>
      </c>
      <c r="N386" s="1037" t="s">
        <v>2611</v>
      </c>
      <c r="O386" s="1037"/>
      <c r="P386" s="1037"/>
      <c r="Q386" s="1037"/>
      <c r="R386" s="1037"/>
      <c r="S386" s="1037"/>
      <c r="T386" s="1037" t="s">
        <v>2611</v>
      </c>
      <c r="U386" s="1037" t="s">
        <v>2611</v>
      </c>
      <c r="V386" s="1037" t="s">
        <v>2611</v>
      </c>
      <c r="W386" s="1037"/>
      <c r="X386" s="1037" t="s">
        <v>2611</v>
      </c>
      <c r="Y386" s="1037"/>
      <c r="Z386" s="656" t="s">
        <v>2136</v>
      </c>
      <c r="AA386" s="182" t="s">
        <v>2611</v>
      </c>
      <c r="AB386" s="182">
        <v>1</v>
      </c>
    </row>
    <row r="387" spans="1:28" x14ac:dyDescent="0.25">
      <c r="A387" s="655">
        <v>0</v>
      </c>
      <c r="B387" s="655">
        <v>0</v>
      </c>
      <c r="C387" s="655">
        <v>0</v>
      </c>
      <c r="D387" s="655"/>
      <c r="E387" s="902">
        <v>0</v>
      </c>
      <c r="F387" s="902">
        <v>0</v>
      </c>
      <c r="G387" s="1038"/>
      <c r="H387" s="655"/>
      <c r="I387" s="1037" t="s">
        <v>2611</v>
      </c>
      <c r="J387" s="1037"/>
      <c r="K387" s="1037"/>
      <c r="L387" s="1037"/>
      <c r="M387" s="1037" t="s">
        <v>2611</v>
      </c>
      <c r="N387" s="1037" t="s">
        <v>2611</v>
      </c>
      <c r="O387" s="1037"/>
      <c r="P387" s="1037"/>
      <c r="Q387" s="1037"/>
      <c r="R387" s="1037"/>
      <c r="S387" s="1037"/>
      <c r="T387" s="1037" t="s">
        <v>2611</v>
      </c>
      <c r="U387" s="1037" t="s">
        <v>2611</v>
      </c>
      <c r="V387" s="1037" t="s">
        <v>2611</v>
      </c>
      <c r="W387" s="1037"/>
      <c r="X387" s="1037" t="s">
        <v>2611</v>
      </c>
      <c r="Y387" s="1037"/>
      <c r="Z387" s="656" t="s">
        <v>2136</v>
      </c>
      <c r="AA387" s="182" t="s">
        <v>2611</v>
      </c>
      <c r="AB387" s="182">
        <v>1</v>
      </c>
    </row>
    <row r="388" spans="1:28" x14ac:dyDescent="0.25">
      <c r="A388" s="655">
        <v>0</v>
      </c>
      <c r="B388" s="655">
        <v>0</v>
      </c>
      <c r="C388" s="655">
        <v>0</v>
      </c>
      <c r="D388" s="655"/>
      <c r="E388" s="902">
        <v>0</v>
      </c>
      <c r="F388" s="902">
        <v>0</v>
      </c>
      <c r="G388" s="1038"/>
      <c r="H388" s="655"/>
      <c r="I388" s="1037" t="s">
        <v>2611</v>
      </c>
      <c r="J388" s="1037"/>
      <c r="K388" s="1037"/>
      <c r="L388" s="1037"/>
      <c r="M388" s="1037" t="s">
        <v>2611</v>
      </c>
      <c r="N388" s="1037" t="s">
        <v>2611</v>
      </c>
      <c r="O388" s="1037"/>
      <c r="P388" s="1037"/>
      <c r="Q388" s="1037"/>
      <c r="R388" s="1037"/>
      <c r="S388" s="1037"/>
      <c r="T388" s="1037" t="s">
        <v>2611</v>
      </c>
      <c r="U388" s="1037" t="s">
        <v>2611</v>
      </c>
      <c r="V388" s="1037" t="s">
        <v>2611</v>
      </c>
      <c r="W388" s="1037"/>
      <c r="X388" s="1037" t="s">
        <v>2611</v>
      </c>
      <c r="Y388" s="1037"/>
      <c r="Z388" s="656" t="s">
        <v>2136</v>
      </c>
      <c r="AA388" s="182" t="s">
        <v>2611</v>
      </c>
      <c r="AB388" s="182">
        <v>1</v>
      </c>
    </row>
    <row r="389" spans="1:28" x14ac:dyDescent="0.25">
      <c r="A389" s="655">
        <v>0</v>
      </c>
      <c r="B389" s="655">
        <v>0</v>
      </c>
      <c r="C389" s="655">
        <v>0</v>
      </c>
      <c r="D389" s="655"/>
      <c r="E389" s="902">
        <v>0</v>
      </c>
      <c r="F389" s="902">
        <v>0</v>
      </c>
      <c r="G389" s="1038"/>
      <c r="H389" s="655"/>
      <c r="I389" s="1037" t="s">
        <v>2611</v>
      </c>
      <c r="J389" s="1037"/>
      <c r="K389" s="1037"/>
      <c r="L389" s="1037"/>
      <c r="M389" s="1037" t="s">
        <v>2611</v>
      </c>
      <c r="N389" s="1037" t="s">
        <v>2611</v>
      </c>
      <c r="O389" s="1037"/>
      <c r="P389" s="1037"/>
      <c r="Q389" s="1037"/>
      <c r="R389" s="1037"/>
      <c r="S389" s="1037"/>
      <c r="T389" s="1037" t="s">
        <v>2611</v>
      </c>
      <c r="U389" s="1037" t="s">
        <v>2611</v>
      </c>
      <c r="V389" s="1037" t="s">
        <v>2611</v>
      </c>
      <c r="W389" s="1037"/>
      <c r="X389" s="1037" t="s">
        <v>2611</v>
      </c>
      <c r="Y389" s="1037"/>
      <c r="Z389" s="656" t="s">
        <v>2136</v>
      </c>
      <c r="AA389" s="182" t="s">
        <v>2611</v>
      </c>
      <c r="AB389" s="182">
        <v>1</v>
      </c>
    </row>
    <row r="390" spans="1:28" x14ac:dyDescent="0.25">
      <c r="A390" s="655">
        <v>0</v>
      </c>
      <c r="B390" s="655">
        <v>0</v>
      </c>
      <c r="C390" s="655">
        <v>0</v>
      </c>
      <c r="D390" s="655"/>
      <c r="E390" s="902">
        <v>0</v>
      </c>
      <c r="F390" s="902">
        <v>0</v>
      </c>
      <c r="G390" s="1038"/>
      <c r="H390" s="655"/>
      <c r="I390" s="1037" t="s">
        <v>2611</v>
      </c>
      <c r="J390" s="1037"/>
      <c r="K390" s="1037"/>
      <c r="L390" s="1037"/>
      <c r="M390" s="1037" t="s">
        <v>2611</v>
      </c>
      <c r="N390" s="1037" t="s">
        <v>2611</v>
      </c>
      <c r="O390" s="1037"/>
      <c r="P390" s="1037"/>
      <c r="Q390" s="1037"/>
      <c r="R390" s="1037"/>
      <c r="S390" s="1037"/>
      <c r="T390" s="1037" t="s">
        <v>2611</v>
      </c>
      <c r="U390" s="1037" t="s">
        <v>2611</v>
      </c>
      <c r="V390" s="1037" t="s">
        <v>2611</v>
      </c>
      <c r="W390" s="1037"/>
      <c r="X390" s="1037" t="s">
        <v>2611</v>
      </c>
      <c r="Y390" s="1037"/>
      <c r="Z390" s="656" t="s">
        <v>2136</v>
      </c>
      <c r="AA390" s="182" t="s">
        <v>2611</v>
      </c>
      <c r="AB390" s="182">
        <v>1</v>
      </c>
    </row>
    <row r="391" spans="1:28" x14ac:dyDescent="0.25">
      <c r="A391" s="655">
        <v>0</v>
      </c>
      <c r="B391" s="655">
        <v>0</v>
      </c>
      <c r="C391" s="655">
        <v>0</v>
      </c>
      <c r="D391" s="655"/>
      <c r="E391" s="902">
        <v>0</v>
      </c>
      <c r="F391" s="902">
        <v>0</v>
      </c>
      <c r="G391" s="1038"/>
      <c r="H391" s="655"/>
      <c r="I391" s="1037" t="s">
        <v>2611</v>
      </c>
      <c r="J391" s="1037"/>
      <c r="K391" s="1037"/>
      <c r="L391" s="1037"/>
      <c r="M391" s="1037" t="s">
        <v>2611</v>
      </c>
      <c r="N391" s="1037" t="s">
        <v>2611</v>
      </c>
      <c r="O391" s="1037"/>
      <c r="P391" s="1037"/>
      <c r="Q391" s="1037"/>
      <c r="R391" s="1037"/>
      <c r="S391" s="1037"/>
      <c r="T391" s="1037" t="s">
        <v>2611</v>
      </c>
      <c r="U391" s="1037" t="s">
        <v>2611</v>
      </c>
      <c r="V391" s="1037" t="s">
        <v>2611</v>
      </c>
      <c r="W391" s="1037"/>
      <c r="X391" s="1037" t="s">
        <v>2611</v>
      </c>
      <c r="Y391" s="1037"/>
      <c r="Z391" s="656" t="s">
        <v>2136</v>
      </c>
      <c r="AA391" s="182" t="s">
        <v>2611</v>
      </c>
      <c r="AB391" s="182">
        <v>1</v>
      </c>
    </row>
    <row r="392" spans="1:28" x14ac:dyDescent="0.25">
      <c r="A392" s="655">
        <v>0</v>
      </c>
      <c r="B392" s="655">
        <v>0</v>
      </c>
      <c r="C392" s="655">
        <v>0</v>
      </c>
      <c r="D392" s="655"/>
      <c r="E392" s="902">
        <v>0</v>
      </c>
      <c r="F392" s="902">
        <v>0</v>
      </c>
      <c r="G392" s="1038"/>
      <c r="H392" s="655"/>
      <c r="I392" s="1037" t="s">
        <v>2611</v>
      </c>
      <c r="J392" s="1037"/>
      <c r="K392" s="1037"/>
      <c r="L392" s="1037"/>
      <c r="M392" s="1037" t="s">
        <v>2611</v>
      </c>
      <c r="N392" s="1037" t="s">
        <v>2611</v>
      </c>
      <c r="O392" s="1037"/>
      <c r="P392" s="1037"/>
      <c r="Q392" s="1037"/>
      <c r="R392" s="1037"/>
      <c r="S392" s="1037"/>
      <c r="T392" s="1037" t="s">
        <v>2611</v>
      </c>
      <c r="U392" s="1037" t="s">
        <v>2611</v>
      </c>
      <c r="V392" s="1037" t="s">
        <v>2611</v>
      </c>
      <c r="W392" s="1037"/>
      <c r="X392" s="1037" t="s">
        <v>2611</v>
      </c>
      <c r="Y392" s="1037"/>
      <c r="Z392" s="656" t="s">
        <v>2136</v>
      </c>
      <c r="AA392" s="182" t="s">
        <v>2611</v>
      </c>
      <c r="AB392" s="182">
        <v>1</v>
      </c>
    </row>
    <row r="393" spans="1:28" x14ac:dyDescent="0.25">
      <c r="A393" s="655">
        <v>0</v>
      </c>
      <c r="B393" s="655">
        <v>0</v>
      </c>
      <c r="C393" s="655">
        <v>0</v>
      </c>
      <c r="D393" s="655"/>
      <c r="E393" s="902">
        <v>0</v>
      </c>
      <c r="F393" s="902">
        <v>0</v>
      </c>
      <c r="G393" s="1038"/>
      <c r="H393" s="655"/>
      <c r="I393" s="1037" t="s">
        <v>2611</v>
      </c>
      <c r="J393" s="1037"/>
      <c r="K393" s="1037"/>
      <c r="L393" s="1037"/>
      <c r="M393" s="1037" t="s">
        <v>2611</v>
      </c>
      <c r="N393" s="1037" t="s">
        <v>2611</v>
      </c>
      <c r="O393" s="1037"/>
      <c r="P393" s="1037"/>
      <c r="Q393" s="1037"/>
      <c r="R393" s="1037"/>
      <c r="S393" s="1037"/>
      <c r="T393" s="1037" t="s">
        <v>2611</v>
      </c>
      <c r="U393" s="1037" t="s">
        <v>2611</v>
      </c>
      <c r="V393" s="1037" t="s">
        <v>2611</v>
      </c>
      <c r="W393" s="1037"/>
      <c r="X393" s="1037" t="s">
        <v>2611</v>
      </c>
      <c r="Y393" s="1037"/>
      <c r="Z393" s="656" t="s">
        <v>2136</v>
      </c>
      <c r="AA393" s="182" t="s">
        <v>2611</v>
      </c>
      <c r="AB393" s="182">
        <v>1</v>
      </c>
    </row>
    <row r="394" spans="1:28" x14ac:dyDescent="0.25">
      <c r="A394" s="655">
        <v>0</v>
      </c>
      <c r="B394" s="655">
        <v>0</v>
      </c>
      <c r="C394" s="655">
        <v>0</v>
      </c>
      <c r="D394" s="655"/>
      <c r="E394" s="902">
        <v>0</v>
      </c>
      <c r="F394" s="902">
        <v>0</v>
      </c>
      <c r="G394" s="1038"/>
      <c r="H394" s="655"/>
      <c r="I394" s="1037" t="s">
        <v>2611</v>
      </c>
      <c r="J394" s="1037"/>
      <c r="K394" s="1037"/>
      <c r="L394" s="1037"/>
      <c r="M394" s="1037" t="s">
        <v>2611</v>
      </c>
      <c r="N394" s="1037" t="s">
        <v>2611</v>
      </c>
      <c r="O394" s="1037"/>
      <c r="P394" s="1037"/>
      <c r="Q394" s="1037"/>
      <c r="R394" s="1037"/>
      <c r="S394" s="1037"/>
      <c r="T394" s="1037" t="s">
        <v>2611</v>
      </c>
      <c r="U394" s="1037" t="s">
        <v>2611</v>
      </c>
      <c r="V394" s="1037" t="s">
        <v>2611</v>
      </c>
      <c r="W394" s="1037"/>
      <c r="X394" s="1037" t="s">
        <v>2611</v>
      </c>
      <c r="Y394" s="1037"/>
      <c r="Z394" s="656" t="s">
        <v>2136</v>
      </c>
      <c r="AA394" s="182" t="s">
        <v>2611</v>
      </c>
      <c r="AB394" s="182">
        <v>1</v>
      </c>
    </row>
    <row r="395" spans="1:28" x14ac:dyDescent="0.25">
      <c r="A395" s="655">
        <v>0</v>
      </c>
      <c r="B395" s="655">
        <v>0</v>
      </c>
      <c r="C395" s="655">
        <v>0</v>
      </c>
      <c r="D395" s="655"/>
      <c r="E395" s="902">
        <v>0</v>
      </c>
      <c r="F395" s="902">
        <v>0</v>
      </c>
      <c r="G395" s="1038"/>
      <c r="H395" s="655"/>
      <c r="I395" s="1037" t="s">
        <v>2611</v>
      </c>
      <c r="J395" s="1037"/>
      <c r="K395" s="1037"/>
      <c r="L395" s="1037"/>
      <c r="M395" s="1037" t="s">
        <v>2611</v>
      </c>
      <c r="N395" s="1037" t="s">
        <v>2611</v>
      </c>
      <c r="O395" s="1037"/>
      <c r="P395" s="1037"/>
      <c r="Q395" s="1037"/>
      <c r="R395" s="1037"/>
      <c r="S395" s="1037"/>
      <c r="T395" s="1037" t="s">
        <v>2611</v>
      </c>
      <c r="U395" s="1037" t="s">
        <v>2611</v>
      </c>
      <c r="V395" s="1037" t="s">
        <v>2611</v>
      </c>
      <c r="W395" s="1037"/>
      <c r="X395" s="1037" t="s">
        <v>2611</v>
      </c>
      <c r="Y395" s="1037"/>
      <c r="Z395" s="656" t="s">
        <v>2136</v>
      </c>
      <c r="AA395" s="182" t="s">
        <v>2611</v>
      </c>
      <c r="AB395" s="182">
        <v>1</v>
      </c>
    </row>
    <row r="396" spans="1:28" x14ac:dyDescent="0.25">
      <c r="A396" s="655">
        <v>0</v>
      </c>
      <c r="B396" s="655">
        <v>0</v>
      </c>
      <c r="C396" s="655">
        <v>0</v>
      </c>
      <c r="D396" s="655"/>
      <c r="E396" s="902">
        <v>0</v>
      </c>
      <c r="F396" s="902">
        <v>0</v>
      </c>
      <c r="G396" s="1038"/>
      <c r="H396" s="655"/>
      <c r="I396" s="1037" t="s">
        <v>2611</v>
      </c>
      <c r="J396" s="1037"/>
      <c r="K396" s="1037"/>
      <c r="L396" s="1037"/>
      <c r="M396" s="1037" t="s">
        <v>2611</v>
      </c>
      <c r="N396" s="1037" t="s">
        <v>2611</v>
      </c>
      <c r="O396" s="1037"/>
      <c r="P396" s="1037"/>
      <c r="Q396" s="1037"/>
      <c r="R396" s="1037"/>
      <c r="S396" s="1037"/>
      <c r="T396" s="1037" t="s">
        <v>2611</v>
      </c>
      <c r="U396" s="1037" t="s">
        <v>2611</v>
      </c>
      <c r="V396" s="1037" t="s">
        <v>2611</v>
      </c>
      <c r="W396" s="1037"/>
      <c r="X396" s="1037" t="s">
        <v>2611</v>
      </c>
      <c r="Y396" s="1037"/>
      <c r="Z396" s="656" t="s">
        <v>2136</v>
      </c>
      <c r="AA396" s="182" t="s">
        <v>2611</v>
      </c>
      <c r="AB396" s="182">
        <v>1</v>
      </c>
    </row>
    <row r="397" spans="1:28" x14ac:dyDescent="0.25">
      <c r="A397" s="655">
        <v>0</v>
      </c>
      <c r="B397" s="655">
        <v>0</v>
      </c>
      <c r="C397" s="655">
        <v>0</v>
      </c>
      <c r="D397" s="655"/>
      <c r="E397" s="902">
        <v>0</v>
      </c>
      <c r="F397" s="902">
        <v>0</v>
      </c>
      <c r="G397" s="1038"/>
      <c r="H397" s="655"/>
      <c r="I397" s="1037" t="s">
        <v>2611</v>
      </c>
      <c r="J397" s="1037"/>
      <c r="K397" s="1037"/>
      <c r="L397" s="1037"/>
      <c r="M397" s="1037" t="s">
        <v>2611</v>
      </c>
      <c r="N397" s="1037" t="s">
        <v>2611</v>
      </c>
      <c r="O397" s="1037"/>
      <c r="P397" s="1037"/>
      <c r="Q397" s="1037"/>
      <c r="R397" s="1037"/>
      <c r="S397" s="1037"/>
      <c r="T397" s="1037" t="s">
        <v>2611</v>
      </c>
      <c r="U397" s="1037" t="s">
        <v>2611</v>
      </c>
      <c r="V397" s="1037" t="s">
        <v>2611</v>
      </c>
      <c r="W397" s="1037"/>
      <c r="X397" s="1037" t="s">
        <v>2611</v>
      </c>
      <c r="Y397" s="1037"/>
      <c r="Z397" s="656" t="s">
        <v>2136</v>
      </c>
      <c r="AA397" s="182" t="s">
        <v>2611</v>
      </c>
      <c r="AB397" s="182">
        <v>1</v>
      </c>
    </row>
    <row r="398" spans="1:28" x14ac:dyDescent="0.25">
      <c r="A398" s="655">
        <v>0</v>
      </c>
      <c r="B398" s="655">
        <v>0</v>
      </c>
      <c r="C398" s="655">
        <v>0</v>
      </c>
      <c r="D398" s="655"/>
      <c r="E398" s="902">
        <v>0</v>
      </c>
      <c r="F398" s="902">
        <v>0</v>
      </c>
      <c r="G398" s="1038"/>
      <c r="H398" s="655"/>
      <c r="I398" s="1037" t="s">
        <v>2611</v>
      </c>
      <c r="J398" s="1037"/>
      <c r="K398" s="1037"/>
      <c r="L398" s="1037"/>
      <c r="M398" s="1037" t="s">
        <v>2611</v>
      </c>
      <c r="N398" s="1037" t="s">
        <v>2611</v>
      </c>
      <c r="O398" s="1037"/>
      <c r="P398" s="1037"/>
      <c r="Q398" s="1037"/>
      <c r="R398" s="1037"/>
      <c r="S398" s="1037"/>
      <c r="T398" s="1037" t="s">
        <v>2611</v>
      </c>
      <c r="U398" s="1037" t="s">
        <v>2611</v>
      </c>
      <c r="V398" s="1037" t="s">
        <v>2611</v>
      </c>
      <c r="W398" s="1037"/>
      <c r="X398" s="1037" t="s">
        <v>2611</v>
      </c>
      <c r="Y398" s="1037"/>
      <c r="Z398" s="656" t="s">
        <v>2136</v>
      </c>
      <c r="AA398" s="182" t="s">
        <v>2611</v>
      </c>
      <c r="AB398" s="182">
        <v>1</v>
      </c>
    </row>
    <row r="399" spans="1:28" x14ac:dyDescent="0.25">
      <c r="A399" s="655">
        <v>0</v>
      </c>
      <c r="B399" s="655">
        <v>0</v>
      </c>
      <c r="C399" s="655">
        <v>0</v>
      </c>
      <c r="D399" s="655"/>
      <c r="E399" s="902">
        <v>0</v>
      </c>
      <c r="F399" s="902">
        <v>0</v>
      </c>
      <c r="G399" s="1038"/>
      <c r="H399" s="655"/>
      <c r="I399" s="1037" t="s">
        <v>2611</v>
      </c>
      <c r="J399" s="1037"/>
      <c r="K399" s="1037"/>
      <c r="L399" s="1037"/>
      <c r="M399" s="1037" t="s">
        <v>2611</v>
      </c>
      <c r="N399" s="1037" t="s">
        <v>2611</v>
      </c>
      <c r="O399" s="1037"/>
      <c r="P399" s="1037"/>
      <c r="Q399" s="1037"/>
      <c r="R399" s="1037"/>
      <c r="S399" s="1037"/>
      <c r="T399" s="1037" t="s">
        <v>2611</v>
      </c>
      <c r="U399" s="1037" t="s">
        <v>2611</v>
      </c>
      <c r="V399" s="1037" t="s">
        <v>2611</v>
      </c>
      <c r="W399" s="1037"/>
      <c r="X399" s="1037" t="s">
        <v>2611</v>
      </c>
      <c r="Y399" s="1037"/>
      <c r="Z399" s="656" t="s">
        <v>2136</v>
      </c>
      <c r="AA399" s="182" t="s">
        <v>2611</v>
      </c>
      <c r="AB399" s="182">
        <v>1</v>
      </c>
    </row>
    <row r="400" spans="1:28" x14ac:dyDescent="0.25">
      <c r="A400" s="655">
        <v>0</v>
      </c>
      <c r="B400" s="655">
        <v>0</v>
      </c>
      <c r="C400" s="655">
        <v>0</v>
      </c>
      <c r="D400" s="655"/>
      <c r="E400" s="902">
        <v>0</v>
      </c>
      <c r="F400" s="902">
        <v>0</v>
      </c>
      <c r="G400" s="1038"/>
      <c r="H400" s="655"/>
      <c r="I400" s="1037" t="s">
        <v>2611</v>
      </c>
      <c r="J400" s="1037"/>
      <c r="K400" s="1037"/>
      <c r="L400" s="1037"/>
      <c r="M400" s="1037" t="s">
        <v>2611</v>
      </c>
      <c r="N400" s="1037" t="s">
        <v>2611</v>
      </c>
      <c r="O400" s="1037"/>
      <c r="P400" s="1037"/>
      <c r="Q400" s="1037"/>
      <c r="R400" s="1037"/>
      <c r="S400" s="1037"/>
      <c r="T400" s="1037" t="s">
        <v>2611</v>
      </c>
      <c r="U400" s="1037" t="s">
        <v>2611</v>
      </c>
      <c r="V400" s="1037" t="s">
        <v>2611</v>
      </c>
      <c r="W400" s="1037"/>
      <c r="X400" s="1037" t="s">
        <v>2611</v>
      </c>
      <c r="Y400" s="1037"/>
      <c r="Z400" s="656" t="s">
        <v>2136</v>
      </c>
      <c r="AA400" s="182" t="s">
        <v>2611</v>
      </c>
      <c r="AB400" s="182">
        <v>1</v>
      </c>
    </row>
    <row r="401" spans="1:28" x14ac:dyDescent="0.25">
      <c r="A401" s="655">
        <v>0</v>
      </c>
      <c r="B401" s="655">
        <v>0</v>
      </c>
      <c r="C401" s="655">
        <v>0</v>
      </c>
      <c r="D401" s="655"/>
      <c r="E401" s="902">
        <v>0</v>
      </c>
      <c r="F401" s="902">
        <v>0</v>
      </c>
      <c r="G401" s="1038"/>
      <c r="H401" s="655"/>
      <c r="I401" s="1037" t="s">
        <v>2611</v>
      </c>
      <c r="J401" s="1037"/>
      <c r="K401" s="1037"/>
      <c r="L401" s="1037"/>
      <c r="M401" s="1037" t="s">
        <v>2611</v>
      </c>
      <c r="N401" s="1037" t="s">
        <v>2611</v>
      </c>
      <c r="O401" s="1037"/>
      <c r="P401" s="1037"/>
      <c r="Q401" s="1037"/>
      <c r="R401" s="1037"/>
      <c r="S401" s="1037"/>
      <c r="T401" s="1037" t="s">
        <v>2611</v>
      </c>
      <c r="U401" s="1037" t="s">
        <v>2611</v>
      </c>
      <c r="V401" s="1037" t="s">
        <v>2611</v>
      </c>
      <c r="W401" s="1037"/>
      <c r="X401" s="1037" t="s">
        <v>2611</v>
      </c>
      <c r="Y401" s="1037"/>
      <c r="Z401" s="656" t="s">
        <v>2136</v>
      </c>
      <c r="AA401" s="182" t="s">
        <v>2611</v>
      </c>
      <c r="AB401" s="182">
        <v>1</v>
      </c>
    </row>
  </sheetData>
  <mergeCells count="2">
    <mergeCell ref="T3:U3"/>
    <mergeCell ref="A4:D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00000"/>
  </sheetPr>
  <dimension ref="A1:AC401"/>
  <sheetViews>
    <sheetView zoomScale="85" zoomScaleNormal="85" workbookViewId="0">
      <selection sqref="A1:XFD1048576"/>
    </sheetView>
  </sheetViews>
  <sheetFormatPr defaultRowHeight="15" x14ac:dyDescent="0.25"/>
  <cols>
    <col min="1" max="1" width="9.140625" style="181"/>
    <col min="2" max="2" width="10.42578125" style="181" bestFit="1" customWidth="1"/>
    <col min="3" max="3" width="9.140625" style="181"/>
    <col min="4" max="4" width="20.42578125" style="1014" bestFit="1" customWidth="1"/>
    <col min="5" max="5" width="33.85546875" style="190" bestFit="1" customWidth="1"/>
    <col min="6" max="6" width="20.7109375" style="190" customWidth="1"/>
    <col min="7" max="7" width="18.5703125" style="181" bestFit="1" customWidth="1"/>
    <col min="8" max="8" width="18.5703125" style="181" customWidth="1"/>
    <col min="9" max="9" width="9.140625" style="182"/>
    <col min="10" max="10" width="19.5703125" style="183" bestFit="1" customWidth="1"/>
    <col min="11" max="11" width="18.42578125" style="182" bestFit="1" customWidth="1"/>
    <col min="12" max="12" width="20.140625" style="182" bestFit="1" customWidth="1"/>
    <col min="13" max="13" width="12.28515625" style="182" bestFit="1" customWidth="1"/>
    <col min="14" max="14" width="10.140625" style="182" bestFit="1" customWidth="1"/>
    <col min="15" max="15" width="19.5703125" style="182" bestFit="1" customWidth="1"/>
    <col min="16" max="16" width="18.42578125" style="182" bestFit="1" customWidth="1"/>
    <col min="17" max="17" width="19.85546875" style="182" bestFit="1" customWidth="1"/>
    <col min="18" max="19" width="18.7109375" style="182" bestFit="1" customWidth="1"/>
    <col min="20" max="20" width="9.5703125" style="182" bestFit="1" customWidth="1"/>
    <col min="21" max="21" width="8.28515625" style="181" bestFit="1" customWidth="1"/>
    <col min="22" max="22" width="6.5703125" style="182" bestFit="1" customWidth="1"/>
    <col min="23" max="25" width="13.85546875" style="182" bestFit="1" customWidth="1"/>
    <col min="26" max="26" width="17.42578125" style="182" bestFit="1" customWidth="1"/>
    <col min="27" max="29" width="9.140625" style="182"/>
    <col min="258" max="258" width="10.42578125" bestFit="1" customWidth="1"/>
    <col min="260" max="260" width="20.42578125" bestFit="1" customWidth="1"/>
    <col min="261" max="261" width="33.85546875" bestFit="1" customWidth="1"/>
    <col min="262" max="262" width="222.5703125" bestFit="1" customWidth="1"/>
    <col min="263" max="263" width="18.5703125" bestFit="1" customWidth="1"/>
    <col min="264" max="264" width="18.5703125" customWidth="1"/>
    <col min="266" max="266" width="19.5703125" bestFit="1" customWidth="1"/>
    <col min="267" max="267" width="18.42578125" bestFit="1" customWidth="1"/>
    <col min="268" max="268" width="20.140625" bestFit="1" customWidth="1"/>
    <col min="269" max="269" width="12.28515625" bestFit="1" customWidth="1"/>
    <col min="270" max="270" width="10.140625" bestFit="1" customWidth="1"/>
    <col min="271" max="271" width="19.5703125" bestFit="1" customWidth="1"/>
    <col min="272" max="272" width="18.42578125" bestFit="1" customWidth="1"/>
    <col min="273" max="273" width="19.85546875" bestFit="1" customWidth="1"/>
    <col min="274" max="275" width="18.7109375" bestFit="1" customWidth="1"/>
    <col min="276" max="276" width="9.5703125" bestFit="1" customWidth="1"/>
    <col min="277" max="277" width="8.28515625" bestFit="1" customWidth="1"/>
    <col min="278" max="278" width="6.5703125" bestFit="1" customWidth="1"/>
    <col min="279" max="281" width="13.85546875" bestFit="1" customWidth="1"/>
    <col min="282" max="282" width="17.42578125" bestFit="1" customWidth="1"/>
    <col min="514" max="514" width="10.42578125" bestFit="1" customWidth="1"/>
    <col min="516" max="516" width="20.42578125" bestFit="1" customWidth="1"/>
    <col min="517" max="517" width="33.85546875" bestFit="1" customWidth="1"/>
    <col min="518" max="518" width="222.5703125" bestFit="1" customWidth="1"/>
    <col min="519" max="519" width="18.5703125" bestFit="1" customWidth="1"/>
    <col min="520" max="520" width="18.5703125" customWidth="1"/>
    <col min="522" max="522" width="19.5703125" bestFit="1" customWidth="1"/>
    <col min="523" max="523" width="18.42578125" bestFit="1" customWidth="1"/>
    <col min="524" max="524" width="20.140625" bestFit="1" customWidth="1"/>
    <col min="525" max="525" width="12.28515625" bestFit="1" customWidth="1"/>
    <col min="526" max="526" width="10.140625" bestFit="1" customWidth="1"/>
    <col min="527" max="527" width="19.5703125" bestFit="1" customWidth="1"/>
    <col min="528" max="528" width="18.42578125" bestFit="1" customWidth="1"/>
    <col min="529" max="529" width="19.85546875" bestFit="1" customWidth="1"/>
    <col min="530" max="531" width="18.7109375" bestFit="1" customWidth="1"/>
    <col min="532" max="532" width="9.5703125" bestFit="1" customWidth="1"/>
    <col min="533" max="533" width="8.28515625" bestFit="1" customWidth="1"/>
    <col min="534" max="534" width="6.5703125" bestFit="1" customWidth="1"/>
    <col min="535" max="537" width="13.85546875" bestFit="1" customWidth="1"/>
    <col min="538" max="538" width="17.42578125" bestFit="1" customWidth="1"/>
    <col min="770" max="770" width="10.42578125" bestFit="1" customWidth="1"/>
    <col min="772" max="772" width="20.42578125" bestFit="1" customWidth="1"/>
    <col min="773" max="773" width="33.85546875" bestFit="1" customWidth="1"/>
    <col min="774" max="774" width="222.5703125" bestFit="1" customWidth="1"/>
    <col min="775" max="775" width="18.5703125" bestFit="1" customWidth="1"/>
    <col min="776" max="776" width="18.5703125" customWidth="1"/>
    <col min="778" max="778" width="19.5703125" bestFit="1" customWidth="1"/>
    <col min="779" max="779" width="18.42578125" bestFit="1" customWidth="1"/>
    <col min="780" max="780" width="20.140625" bestFit="1" customWidth="1"/>
    <col min="781" max="781" width="12.28515625" bestFit="1" customWidth="1"/>
    <col min="782" max="782" width="10.140625" bestFit="1" customWidth="1"/>
    <col min="783" max="783" width="19.5703125" bestFit="1" customWidth="1"/>
    <col min="784" max="784" width="18.42578125" bestFit="1" customWidth="1"/>
    <col min="785" max="785" width="19.85546875" bestFit="1" customWidth="1"/>
    <col min="786" max="787" width="18.7109375" bestFit="1" customWidth="1"/>
    <col min="788" max="788" width="9.5703125" bestFit="1" customWidth="1"/>
    <col min="789" max="789" width="8.28515625" bestFit="1" customWidth="1"/>
    <col min="790" max="790" width="6.5703125" bestFit="1" customWidth="1"/>
    <col min="791" max="793" width="13.85546875" bestFit="1" customWidth="1"/>
    <col min="794" max="794" width="17.42578125" bestFit="1" customWidth="1"/>
    <col min="1026" max="1026" width="10.42578125" bestFit="1" customWidth="1"/>
    <col min="1028" max="1028" width="20.42578125" bestFit="1" customWidth="1"/>
    <col min="1029" max="1029" width="33.85546875" bestFit="1" customWidth="1"/>
    <col min="1030" max="1030" width="222.5703125" bestFit="1" customWidth="1"/>
    <col min="1031" max="1031" width="18.5703125" bestFit="1" customWidth="1"/>
    <col min="1032" max="1032" width="18.5703125" customWidth="1"/>
    <col min="1034" max="1034" width="19.5703125" bestFit="1" customWidth="1"/>
    <col min="1035" max="1035" width="18.42578125" bestFit="1" customWidth="1"/>
    <col min="1036" max="1036" width="20.140625" bestFit="1" customWidth="1"/>
    <col min="1037" max="1037" width="12.28515625" bestFit="1" customWidth="1"/>
    <col min="1038" max="1038" width="10.140625" bestFit="1" customWidth="1"/>
    <col min="1039" max="1039" width="19.5703125" bestFit="1" customWidth="1"/>
    <col min="1040" max="1040" width="18.42578125" bestFit="1" customWidth="1"/>
    <col min="1041" max="1041" width="19.85546875" bestFit="1" customWidth="1"/>
    <col min="1042" max="1043" width="18.7109375" bestFit="1" customWidth="1"/>
    <col min="1044" max="1044" width="9.5703125" bestFit="1" customWidth="1"/>
    <col min="1045" max="1045" width="8.28515625" bestFit="1" customWidth="1"/>
    <col min="1046" max="1046" width="6.5703125" bestFit="1" customWidth="1"/>
    <col min="1047" max="1049" width="13.85546875" bestFit="1" customWidth="1"/>
    <col min="1050" max="1050" width="17.42578125" bestFit="1" customWidth="1"/>
    <col min="1282" max="1282" width="10.42578125" bestFit="1" customWidth="1"/>
    <col min="1284" max="1284" width="20.42578125" bestFit="1" customWidth="1"/>
    <col min="1285" max="1285" width="33.85546875" bestFit="1" customWidth="1"/>
    <col min="1286" max="1286" width="222.5703125" bestFit="1" customWidth="1"/>
    <col min="1287" max="1287" width="18.5703125" bestFit="1" customWidth="1"/>
    <col min="1288" max="1288" width="18.5703125" customWidth="1"/>
    <col min="1290" max="1290" width="19.5703125" bestFit="1" customWidth="1"/>
    <col min="1291" max="1291" width="18.42578125" bestFit="1" customWidth="1"/>
    <col min="1292" max="1292" width="20.140625" bestFit="1" customWidth="1"/>
    <col min="1293" max="1293" width="12.28515625" bestFit="1" customWidth="1"/>
    <col min="1294" max="1294" width="10.140625" bestFit="1" customWidth="1"/>
    <col min="1295" max="1295" width="19.5703125" bestFit="1" customWidth="1"/>
    <col min="1296" max="1296" width="18.42578125" bestFit="1" customWidth="1"/>
    <col min="1297" max="1297" width="19.85546875" bestFit="1" customWidth="1"/>
    <col min="1298" max="1299" width="18.7109375" bestFit="1" customWidth="1"/>
    <col min="1300" max="1300" width="9.5703125" bestFit="1" customWidth="1"/>
    <col min="1301" max="1301" width="8.28515625" bestFit="1" customWidth="1"/>
    <col min="1302" max="1302" width="6.5703125" bestFit="1" customWidth="1"/>
    <col min="1303" max="1305" width="13.85546875" bestFit="1" customWidth="1"/>
    <col min="1306" max="1306" width="17.42578125" bestFit="1" customWidth="1"/>
    <col min="1538" max="1538" width="10.42578125" bestFit="1" customWidth="1"/>
    <col min="1540" max="1540" width="20.42578125" bestFit="1" customWidth="1"/>
    <col min="1541" max="1541" width="33.85546875" bestFit="1" customWidth="1"/>
    <col min="1542" max="1542" width="222.5703125" bestFit="1" customWidth="1"/>
    <col min="1543" max="1543" width="18.5703125" bestFit="1" customWidth="1"/>
    <col min="1544" max="1544" width="18.5703125" customWidth="1"/>
    <col min="1546" max="1546" width="19.5703125" bestFit="1" customWidth="1"/>
    <col min="1547" max="1547" width="18.42578125" bestFit="1" customWidth="1"/>
    <col min="1548" max="1548" width="20.140625" bestFit="1" customWidth="1"/>
    <col min="1549" max="1549" width="12.28515625" bestFit="1" customWidth="1"/>
    <col min="1550" max="1550" width="10.140625" bestFit="1" customWidth="1"/>
    <col min="1551" max="1551" width="19.5703125" bestFit="1" customWidth="1"/>
    <col min="1552" max="1552" width="18.42578125" bestFit="1" customWidth="1"/>
    <col min="1553" max="1553" width="19.85546875" bestFit="1" customWidth="1"/>
    <col min="1554" max="1555" width="18.7109375" bestFit="1" customWidth="1"/>
    <col min="1556" max="1556" width="9.5703125" bestFit="1" customWidth="1"/>
    <col min="1557" max="1557" width="8.28515625" bestFit="1" customWidth="1"/>
    <col min="1558" max="1558" width="6.5703125" bestFit="1" customWidth="1"/>
    <col min="1559" max="1561" width="13.85546875" bestFit="1" customWidth="1"/>
    <col min="1562" max="1562" width="17.42578125" bestFit="1" customWidth="1"/>
    <col min="1794" max="1794" width="10.42578125" bestFit="1" customWidth="1"/>
    <col min="1796" max="1796" width="20.42578125" bestFit="1" customWidth="1"/>
    <col min="1797" max="1797" width="33.85546875" bestFit="1" customWidth="1"/>
    <col min="1798" max="1798" width="222.5703125" bestFit="1" customWidth="1"/>
    <col min="1799" max="1799" width="18.5703125" bestFit="1" customWidth="1"/>
    <col min="1800" max="1800" width="18.5703125" customWidth="1"/>
    <col min="1802" max="1802" width="19.5703125" bestFit="1" customWidth="1"/>
    <col min="1803" max="1803" width="18.42578125" bestFit="1" customWidth="1"/>
    <col min="1804" max="1804" width="20.140625" bestFit="1" customWidth="1"/>
    <col min="1805" max="1805" width="12.28515625" bestFit="1" customWidth="1"/>
    <col min="1806" max="1806" width="10.140625" bestFit="1" customWidth="1"/>
    <col min="1807" max="1807" width="19.5703125" bestFit="1" customWidth="1"/>
    <col min="1808" max="1808" width="18.42578125" bestFit="1" customWidth="1"/>
    <col min="1809" max="1809" width="19.85546875" bestFit="1" customWidth="1"/>
    <col min="1810" max="1811" width="18.7109375" bestFit="1" customWidth="1"/>
    <col min="1812" max="1812" width="9.5703125" bestFit="1" customWidth="1"/>
    <col min="1813" max="1813" width="8.28515625" bestFit="1" customWidth="1"/>
    <col min="1814" max="1814" width="6.5703125" bestFit="1" customWidth="1"/>
    <col min="1815" max="1817" width="13.85546875" bestFit="1" customWidth="1"/>
    <col min="1818" max="1818" width="17.42578125" bestFit="1" customWidth="1"/>
    <col min="2050" max="2050" width="10.42578125" bestFit="1" customWidth="1"/>
    <col min="2052" max="2052" width="20.42578125" bestFit="1" customWidth="1"/>
    <col min="2053" max="2053" width="33.85546875" bestFit="1" customWidth="1"/>
    <col min="2054" max="2054" width="222.5703125" bestFit="1" customWidth="1"/>
    <col min="2055" max="2055" width="18.5703125" bestFit="1" customWidth="1"/>
    <col min="2056" max="2056" width="18.5703125" customWidth="1"/>
    <col min="2058" max="2058" width="19.5703125" bestFit="1" customWidth="1"/>
    <col min="2059" max="2059" width="18.42578125" bestFit="1" customWidth="1"/>
    <col min="2060" max="2060" width="20.140625" bestFit="1" customWidth="1"/>
    <col min="2061" max="2061" width="12.28515625" bestFit="1" customWidth="1"/>
    <col min="2062" max="2062" width="10.140625" bestFit="1" customWidth="1"/>
    <col min="2063" max="2063" width="19.5703125" bestFit="1" customWidth="1"/>
    <col min="2064" max="2064" width="18.42578125" bestFit="1" customWidth="1"/>
    <col min="2065" max="2065" width="19.85546875" bestFit="1" customWidth="1"/>
    <col min="2066" max="2067" width="18.7109375" bestFit="1" customWidth="1"/>
    <col min="2068" max="2068" width="9.5703125" bestFit="1" customWidth="1"/>
    <col min="2069" max="2069" width="8.28515625" bestFit="1" customWidth="1"/>
    <col min="2070" max="2070" width="6.5703125" bestFit="1" customWidth="1"/>
    <col min="2071" max="2073" width="13.85546875" bestFit="1" customWidth="1"/>
    <col min="2074" max="2074" width="17.42578125" bestFit="1" customWidth="1"/>
    <col min="2306" max="2306" width="10.42578125" bestFit="1" customWidth="1"/>
    <col min="2308" max="2308" width="20.42578125" bestFit="1" customWidth="1"/>
    <col min="2309" max="2309" width="33.85546875" bestFit="1" customWidth="1"/>
    <col min="2310" max="2310" width="222.5703125" bestFit="1" customWidth="1"/>
    <col min="2311" max="2311" width="18.5703125" bestFit="1" customWidth="1"/>
    <col min="2312" max="2312" width="18.5703125" customWidth="1"/>
    <col min="2314" max="2314" width="19.5703125" bestFit="1" customWidth="1"/>
    <col min="2315" max="2315" width="18.42578125" bestFit="1" customWidth="1"/>
    <col min="2316" max="2316" width="20.140625" bestFit="1" customWidth="1"/>
    <col min="2317" max="2317" width="12.28515625" bestFit="1" customWidth="1"/>
    <col min="2318" max="2318" width="10.140625" bestFit="1" customWidth="1"/>
    <col min="2319" max="2319" width="19.5703125" bestFit="1" customWidth="1"/>
    <col min="2320" max="2320" width="18.42578125" bestFit="1" customWidth="1"/>
    <col min="2321" max="2321" width="19.85546875" bestFit="1" customWidth="1"/>
    <col min="2322" max="2323" width="18.7109375" bestFit="1" customWidth="1"/>
    <col min="2324" max="2324" width="9.5703125" bestFit="1" customWidth="1"/>
    <col min="2325" max="2325" width="8.28515625" bestFit="1" customWidth="1"/>
    <col min="2326" max="2326" width="6.5703125" bestFit="1" customWidth="1"/>
    <col min="2327" max="2329" width="13.85546875" bestFit="1" customWidth="1"/>
    <col min="2330" max="2330" width="17.42578125" bestFit="1" customWidth="1"/>
    <col min="2562" max="2562" width="10.42578125" bestFit="1" customWidth="1"/>
    <col min="2564" max="2564" width="20.42578125" bestFit="1" customWidth="1"/>
    <col min="2565" max="2565" width="33.85546875" bestFit="1" customWidth="1"/>
    <col min="2566" max="2566" width="222.5703125" bestFit="1" customWidth="1"/>
    <col min="2567" max="2567" width="18.5703125" bestFit="1" customWidth="1"/>
    <col min="2568" max="2568" width="18.5703125" customWidth="1"/>
    <col min="2570" max="2570" width="19.5703125" bestFit="1" customWidth="1"/>
    <col min="2571" max="2571" width="18.42578125" bestFit="1" customWidth="1"/>
    <col min="2572" max="2572" width="20.140625" bestFit="1" customWidth="1"/>
    <col min="2573" max="2573" width="12.28515625" bestFit="1" customWidth="1"/>
    <col min="2574" max="2574" width="10.140625" bestFit="1" customWidth="1"/>
    <col min="2575" max="2575" width="19.5703125" bestFit="1" customWidth="1"/>
    <col min="2576" max="2576" width="18.42578125" bestFit="1" customWidth="1"/>
    <col min="2577" max="2577" width="19.85546875" bestFit="1" customWidth="1"/>
    <col min="2578" max="2579" width="18.7109375" bestFit="1" customWidth="1"/>
    <col min="2580" max="2580" width="9.5703125" bestFit="1" customWidth="1"/>
    <col min="2581" max="2581" width="8.28515625" bestFit="1" customWidth="1"/>
    <col min="2582" max="2582" width="6.5703125" bestFit="1" customWidth="1"/>
    <col min="2583" max="2585" width="13.85546875" bestFit="1" customWidth="1"/>
    <col min="2586" max="2586" width="17.42578125" bestFit="1" customWidth="1"/>
    <col min="2818" max="2818" width="10.42578125" bestFit="1" customWidth="1"/>
    <col min="2820" max="2820" width="20.42578125" bestFit="1" customWidth="1"/>
    <col min="2821" max="2821" width="33.85546875" bestFit="1" customWidth="1"/>
    <col min="2822" max="2822" width="222.5703125" bestFit="1" customWidth="1"/>
    <col min="2823" max="2823" width="18.5703125" bestFit="1" customWidth="1"/>
    <col min="2824" max="2824" width="18.5703125" customWidth="1"/>
    <col min="2826" max="2826" width="19.5703125" bestFit="1" customWidth="1"/>
    <col min="2827" max="2827" width="18.42578125" bestFit="1" customWidth="1"/>
    <col min="2828" max="2828" width="20.140625" bestFit="1" customWidth="1"/>
    <col min="2829" max="2829" width="12.28515625" bestFit="1" customWidth="1"/>
    <col min="2830" max="2830" width="10.140625" bestFit="1" customWidth="1"/>
    <col min="2831" max="2831" width="19.5703125" bestFit="1" customWidth="1"/>
    <col min="2832" max="2832" width="18.42578125" bestFit="1" customWidth="1"/>
    <col min="2833" max="2833" width="19.85546875" bestFit="1" customWidth="1"/>
    <col min="2834" max="2835" width="18.7109375" bestFit="1" customWidth="1"/>
    <col min="2836" max="2836" width="9.5703125" bestFit="1" customWidth="1"/>
    <col min="2837" max="2837" width="8.28515625" bestFit="1" customWidth="1"/>
    <col min="2838" max="2838" width="6.5703125" bestFit="1" customWidth="1"/>
    <col min="2839" max="2841" width="13.85546875" bestFit="1" customWidth="1"/>
    <col min="2842" max="2842" width="17.42578125" bestFit="1" customWidth="1"/>
    <col min="3074" max="3074" width="10.42578125" bestFit="1" customWidth="1"/>
    <col min="3076" max="3076" width="20.42578125" bestFit="1" customWidth="1"/>
    <col min="3077" max="3077" width="33.85546875" bestFit="1" customWidth="1"/>
    <col min="3078" max="3078" width="222.5703125" bestFit="1" customWidth="1"/>
    <col min="3079" max="3079" width="18.5703125" bestFit="1" customWidth="1"/>
    <col min="3080" max="3080" width="18.5703125" customWidth="1"/>
    <col min="3082" max="3082" width="19.5703125" bestFit="1" customWidth="1"/>
    <col min="3083" max="3083" width="18.42578125" bestFit="1" customWidth="1"/>
    <col min="3084" max="3084" width="20.140625" bestFit="1" customWidth="1"/>
    <col min="3085" max="3085" width="12.28515625" bestFit="1" customWidth="1"/>
    <col min="3086" max="3086" width="10.140625" bestFit="1" customWidth="1"/>
    <col min="3087" max="3087" width="19.5703125" bestFit="1" customWidth="1"/>
    <col min="3088" max="3088" width="18.42578125" bestFit="1" customWidth="1"/>
    <col min="3089" max="3089" width="19.85546875" bestFit="1" customWidth="1"/>
    <col min="3090" max="3091" width="18.7109375" bestFit="1" customWidth="1"/>
    <col min="3092" max="3092" width="9.5703125" bestFit="1" customWidth="1"/>
    <col min="3093" max="3093" width="8.28515625" bestFit="1" customWidth="1"/>
    <col min="3094" max="3094" width="6.5703125" bestFit="1" customWidth="1"/>
    <col min="3095" max="3097" width="13.85546875" bestFit="1" customWidth="1"/>
    <col min="3098" max="3098" width="17.42578125" bestFit="1" customWidth="1"/>
    <col min="3330" max="3330" width="10.42578125" bestFit="1" customWidth="1"/>
    <col min="3332" max="3332" width="20.42578125" bestFit="1" customWidth="1"/>
    <col min="3333" max="3333" width="33.85546875" bestFit="1" customWidth="1"/>
    <col min="3334" max="3334" width="222.5703125" bestFit="1" customWidth="1"/>
    <col min="3335" max="3335" width="18.5703125" bestFit="1" customWidth="1"/>
    <col min="3336" max="3336" width="18.5703125" customWidth="1"/>
    <col min="3338" max="3338" width="19.5703125" bestFit="1" customWidth="1"/>
    <col min="3339" max="3339" width="18.42578125" bestFit="1" customWidth="1"/>
    <col min="3340" max="3340" width="20.140625" bestFit="1" customWidth="1"/>
    <col min="3341" max="3341" width="12.28515625" bestFit="1" customWidth="1"/>
    <col min="3342" max="3342" width="10.140625" bestFit="1" customWidth="1"/>
    <col min="3343" max="3343" width="19.5703125" bestFit="1" customWidth="1"/>
    <col min="3344" max="3344" width="18.42578125" bestFit="1" customWidth="1"/>
    <col min="3345" max="3345" width="19.85546875" bestFit="1" customWidth="1"/>
    <col min="3346" max="3347" width="18.7109375" bestFit="1" customWidth="1"/>
    <col min="3348" max="3348" width="9.5703125" bestFit="1" customWidth="1"/>
    <col min="3349" max="3349" width="8.28515625" bestFit="1" customWidth="1"/>
    <col min="3350" max="3350" width="6.5703125" bestFit="1" customWidth="1"/>
    <col min="3351" max="3353" width="13.85546875" bestFit="1" customWidth="1"/>
    <col min="3354" max="3354" width="17.42578125" bestFit="1" customWidth="1"/>
    <col min="3586" max="3586" width="10.42578125" bestFit="1" customWidth="1"/>
    <col min="3588" max="3588" width="20.42578125" bestFit="1" customWidth="1"/>
    <col min="3589" max="3589" width="33.85546875" bestFit="1" customWidth="1"/>
    <col min="3590" max="3590" width="222.5703125" bestFit="1" customWidth="1"/>
    <col min="3591" max="3591" width="18.5703125" bestFit="1" customWidth="1"/>
    <col min="3592" max="3592" width="18.5703125" customWidth="1"/>
    <col min="3594" max="3594" width="19.5703125" bestFit="1" customWidth="1"/>
    <col min="3595" max="3595" width="18.42578125" bestFit="1" customWidth="1"/>
    <col min="3596" max="3596" width="20.140625" bestFit="1" customWidth="1"/>
    <col min="3597" max="3597" width="12.28515625" bestFit="1" customWidth="1"/>
    <col min="3598" max="3598" width="10.140625" bestFit="1" customWidth="1"/>
    <col min="3599" max="3599" width="19.5703125" bestFit="1" customWidth="1"/>
    <col min="3600" max="3600" width="18.42578125" bestFit="1" customWidth="1"/>
    <col min="3601" max="3601" width="19.85546875" bestFit="1" customWidth="1"/>
    <col min="3602" max="3603" width="18.7109375" bestFit="1" customWidth="1"/>
    <col min="3604" max="3604" width="9.5703125" bestFit="1" customWidth="1"/>
    <col min="3605" max="3605" width="8.28515625" bestFit="1" customWidth="1"/>
    <col min="3606" max="3606" width="6.5703125" bestFit="1" customWidth="1"/>
    <col min="3607" max="3609" width="13.85546875" bestFit="1" customWidth="1"/>
    <col min="3610" max="3610" width="17.42578125" bestFit="1" customWidth="1"/>
    <col min="3842" max="3842" width="10.42578125" bestFit="1" customWidth="1"/>
    <col min="3844" max="3844" width="20.42578125" bestFit="1" customWidth="1"/>
    <col min="3845" max="3845" width="33.85546875" bestFit="1" customWidth="1"/>
    <col min="3846" max="3846" width="222.5703125" bestFit="1" customWidth="1"/>
    <col min="3847" max="3847" width="18.5703125" bestFit="1" customWidth="1"/>
    <col min="3848" max="3848" width="18.5703125" customWidth="1"/>
    <col min="3850" max="3850" width="19.5703125" bestFit="1" customWidth="1"/>
    <col min="3851" max="3851" width="18.42578125" bestFit="1" customWidth="1"/>
    <col min="3852" max="3852" width="20.140625" bestFit="1" customWidth="1"/>
    <col min="3853" max="3853" width="12.28515625" bestFit="1" customWidth="1"/>
    <col min="3854" max="3854" width="10.140625" bestFit="1" customWidth="1"/>
    <col min="3855" max="3855" width="19.5703125" bestFit="1" customWidth="1"/>
    <col min="3856" max="3856" width="18.42578125" bestFit="1" customWidth="1"/>
    <col min="3857" max="3857" width="19.85546875" bestFit="1" customWidth="1"/>
    <col min="3858" max="3859" width="18.7109375" bestFit="1" customWidth="1"/>
    <col min="3860" max="3860" width="9.5703125" bestFit="1" customWidth="1"/>
    <col min="3861" max="3861" width="8.28515625" bestFit="1" customWidth="1"/>
    <col min="3862" max="3862" width="6.5703125" bestFit="1" customWidth="1"/>
    <col min="3863" max="3865" width="13.85546875" bestFit="1" customWidth="1"/>
    <col min="3866" max="3866" width="17.42578125" bestFit="1" customWidth="1"/>
    <col min="4098" max="4098" width="10.42578125" bestFit="1" customWidth="1"/>
    <col min="4100" max="4100" width="20.42578125" bestFit="1" customWidth="1"/>
    <col min="4101" max="4101" width="33.85546875" bestFit="1" customWidth="1"/>
    <col min="4102" max="4102" width="222.5703125" bestFit="1" customWidth="1"/>
    <col min="4103" max="4103" width="18.5703125" bestFit="1" customWidth="1"/>
    <col min="4104" max="4104" width="18.5703125" customWidth="1"/>
    <col min="4106" max="4106" width="19.5703125" bestFit="1" customWidth="1"/>
    <col min="4107" max="4107" width="18.42578125" bestFit="1" customWidth="1"/>
    <col min="4108" max="4108" width="20.140625" bestFit="1" customWidth="1"/>
    <col min="4109" max="4109" width="12.28515625" bestFit="1" customWidth="1"/>
    <col min="4110" max="4110" width="10.140625" bestFit="1" customWidth="1"/>
    <col min="4111" max="4111" width="19.5703125" bestFit="1" customWidth="1"/>
    <col min="4112" max="4112" width="18.42578125" bestFit="1" customWidth="1"/>
    <col min="4113" max="4113" width="19.85546875" bestFit="1" customWidth="1"/>
    <col min="4114" max="4115" width="18.7109375" bestFit="1" customWidth="1"/>
    <col min="4116" max="4116" width="9.5703125" bestFit="1" customWidth="1"/>
    <col min="4117" max="4117" width="8.28515625" bestFit="1" customWidth="1"/>
    <col min="4118" max="4118" width="6.5703125" bestFit="1" customWidth="1"/>
    <col min="4119" max="4121" width="13.85546875" bestFit="1" customWidth="1"/>
    <col min="4122" max="4122" width="17.42578125" bestFit="1" customWidth="1"/>
    <col min="4354" max="4354" width="10.42578125" bestFit="1" customWidth="1"/>
    <col min="4356" max="4356" width="20.42578125" bestFit="1" customWidth="1"/>
    <col min="4357" max="4357" width="33.85546875" bestFit="1" customWidth="1"/>
    <col min="4358" max="4358" width="222.5703125" bestFit="1" customWidth="1"/>
    <col min="4359" max="4359" width="18.5703125" bestFit="1" customWidth="1"/>
    <col min="4360" max="4360" width="18.5703125" customWidth="1"/>
    <col min="4362" max="4362" width="19.5703125" bestFit="1" customWidth="1"/>
    <col min="4363" max="4363" width="18.42578125" bestFit="1" customWidth="1"/>
    <col min="4364" max="4364" width="20.140625" bestFit="1" customWidth="1"/>
    <col min="4365" max="4365" width="12.28515625" bestFit="1" customWidth="1"/>
    <col min="4366" max="4366" width="10.140625" bestFit="1" customWidth="1"/>
    <col min="4367" max="4367" width="19.5703125" bestFit="1" customWidth="1"/>
    <col min="4368" max="4368" width="18.42578125" bestFit="1" customWidth="1"/>
    <col min="4369" max="4369" width="19.85546875" bestFit="1" customWidth="1"/>
    <col min="4370" max="4371" width="18.7109375" bestFit="1" customWidth="1"/>
    <col min="4372" max="4372" width="9.5703125" bestFit="1" customWidth="1"/>
    <col min="4373" max="4373" width="8.28515625" bestFit="1" customWidth="1"/>
    <col min="4374" max="4374" width="6.5703125" bestFit="1" customWidth="1"/>
    <col min="4375" max="4377" width="13.85546875" bestFit="1" customWidth="1"/>
    <col min="4378" max="4378" width="17.42578125" bestFit="1" customWidth="1"/>
    <col min="4610" max="4610" width="10.42578125" bestFit="1" customWidth="1"/>
    <col min="4612" max="4612" width="20.42578125" bestFit="1" customWidth="1"/>
    <col min="4613" max="4613" width="33.85546875" bestFit="1" customWidth="1"/>
    <col min="4614" max="4614" width="222.5703125" bestFit="1" customWidth="1"/>
    <col min="4615" max="4615" width="18.5703125" bestFit="1" customWidth="1"/>
    <col min="4616" max="4616" width="18.5703125" customWidth="1"/>
    <col min="4618" max="4618" width="19.5703125" bestFit="1" customWidth="1"/>
    <col min="4619" max="4619" width="18.42578125" bestFit="1" customWidth="1"/>
    <col min="4620" max="4620" width="20.140625" bestFit="1" customWidth="1"/>
    <col min="4621" max="4621" width="12.28515625" bestFit="1" customWidth="1"/>
    <col min="4622" max="4622" width="10.140625" bestFit="1" customWidth="1"/>
    <col min="4623" max="4623" width="19.5703125" bestFit="1" customWidth="1"/>
    <col min="4624" max="4624" width="18.42578125" bestFit="1" customWidth="1"/>
    <col min="4625" max="4625" width="19.85546875" bestFit="1" customWidth="1"/>
    <col min="4626" max="4627" width="18.7109375" bestFit="1" customWidth="1"/>
    <col min="4628" max="4628" width="9.5703125" bestFit="1" customWidth="1"/>
    <col min="4629" max="4629" width="8.28515625" bestFit="1" customWidth="1"/>
    <col min="4630" max="4630" width="6.5703125" bestFit="1" customWidth="1"/>
    <col min="4631" max="4633" width="13.85546875" bestFit="1" customWidth="1"/>
    <col min="4634" max="4634" width="17.42578125" bestFit="1" customWidth="1"/>
    <col min="4866" max="4866" width="10.42578125" bestFit="1" customWidth="1"/>
    <col min="4868" max="4868" width="20.42578125" bestFit="1" customWidth="1"/>
    <col min="4869" max="4869" width="33.85546875" bestFit="1" customWidth="1"/>
    <col min="4870" max="4870" width="222.5703125" bestFit="1" customWidth="1"/>
    <col min="4871" max="4871" width="18.5703125" bestFit="1" customWidth="1"/>
    <col min="4872" max="4872" width="18.5703125" customWidth="1"/>
    <col min="4874" max="4874" width="19.5703125" bestFit="1" customWidth="1"/>
    <col min="4875" max="4875" width="18.42578125" bestFit="1" customWidth="1"/>
    <col min="4876" max="4876" width="20.140625" bestFit="1" customWidth="1"/>
    <col min="4877" max="4877" width="12.28515625" bestFit="1" customWidth="1"/>
    <col min="4878" max="4878" width="10.140625" bestFit="1" customWidth="1"/>
    <col min="4879" max="4879" width="19.5703125" bestFit="1" customWidth="1"/>
    <col min="4880" max="4880" width="18.42578125" bestFit="1" customWidth="1"/>
    <col min="4881" max="4881" width="19.85546875" bestFit="1" customWidth="1"/>
    <col min="4882" max="4883" width="18.7109375" bestFit="1" customWidth="1"/>
    <col min="4884" max="4884" width="9.5703125" bestFit="1" customWidth="1"/>
    <col min="4885" max="4885" width="8.28515625" bestFit="1" customWidth="1"/>
    <col min="4886" max="4886" width="6.5703125" bestFit="1" customWidth="1"/>
    <col min="4887" max="4889" width="13.85546875" bestFit="1" customWidth="1"/>
    <col min="4890" max="4890" width="17.42578125" bestFit="1" customWidth="1"/>
    <col min="5122" max="5122" width="10.42578125" bestFit="1" customWidth="1"/>
    <col min="5124" max="5124" width="20.42578125" bestFit="1" customWidth="1"/>
    <col min="5125" max="5125" width="33.85546875" bestFit="1" customWidth="1"/>
    <col min="5126" max="5126" width="222.5703125" bestFit="1" customWidth="1"/>
    <col min="5127" max="5127" width="18.5703125" bestFit="1" customWidth="1"/>
    <col min="5128" max="5128" width="18.5703125" customWidth="1"/>
    <col min="5130" max="5130" width="19.5703125" bestFit="1" customWidth="1"/>
    <col min="5131" max="5131" width="18.42578125" bestFit="1" customWidth="1"/>
    <col min="5132" max="5132" width="20.140625" bestFit="1" customWidth="1"/>
    <col min="5133" max="5133" width="12.28515625" bestFit="1" customWidth="1"/>
    <col min="5134" max="5134" width="10.140625" bestFit="1" customWidth="1"/>
    <col min="5135" max="5135" width="19.5703125" bestFit="1" customWidth="1"/>
    <col min="5136" max="5136" width="18.42578125" bestFit="1" customWidth="1"/>
    <col min="5137" max="5137" width="19.85546875" bestFit="1" customWidth="1"/>
    <col min="5138" max="5139" width="18.7109375" bestFit="1" customWidth="1"/>
    <col min="5140" max="5140" width="9.5703125" bestFit="1" customWidth="1"/>
    <col min="5141" max="5141" width="8.28515625" bestFit="1" customWidth="1"/>
    <col min="5142" max="5142" width="6.5703125" bestFit="1" customWidth="1"/>
    <col min="5143" max="5145" width="13.85546875" bestFit="1" customWidth="1"/>
    <col min="5146" max="5146" width="17.42578125" bestFit="1" customWidth="1"/>
    <col min="5378" max="5378" width="10.42578125" bestFit="1" customWidth="1"/>
    <col min="5380" max="5380" width="20.42578125" bestFit="1" customWidth="1"/>
    <col min="5381" max="5381" width="33.85546875" bestFit="1" customWidth="1"/>
    <col min="5382" max="5382" width="222.5703125" bestFit="1" customWidth="1"/>
    <col min="5383" max="5383" width="18.5703125" bestFit="1" customWidth="1"/>
    <col min="5384" max="5384" width="18.5703125" customWidth="1"/>
    <col min="5386" max="5386" width="19.5703125" bestFit="1" customWidth="1"/>
    <col min="5387" max="5387" width="18.42578125" bestFit="1" customWidth="1"/>
    <col min="5388" max="5388" width="20.140625" bestFit="1" customWidth="1"/>
    <col min="5389" max="5389" width="12.28515625" bestFit="1" customWidth="1"/>
    <col min="5390" max="5390" width="10.140625" bestFit="1" customWidth="1"/>
    <col min="5391" max="5391" width="19.5703125" bestFit="1" customWidth="1"/>
    <col min="5392" max="5392" width="18.42578125" bestFit="1" customWidth="1"/>
    <col min="5393" max="5393" width="19.85546875" bestFit="1" customWidth="1"/>
    <col min="5394" max="5395" width="18.7109375" bestFit="1" customWidth="1"/>
    <col min="5396" max="5396" width="9.5703125" bestFit="1" customWidth="1"/>
    <col min="5397" max="5397" width="8.28515625" bestFit="1" customWidth="1"/>
    <col min="5398" max="5398" width="6.5703125" bestFit="1" customWidth="1"/>
    <col min="5399" max="5401" width="13.85546875" bestFit="1" customWidth="1"/>
    <col min="5402" max="5402" width="17.42578125" bestFit="1" customWidth="1"/>
    <col min="5634" max="5634" width="10.42578125" bestFit="1" customWidth="1"/>
    <col min="5636" max="5636" width="20.42578125" bestFit="1" customWidth="1"/>
    <col min="5637" max="5637" width="33.85546875" bestFit="1" customWidth="1"/>
    <col min="5638" max="5638" width="222.5703125" bestFit="1" customWidth="1"/>
    <col min="5639" max="5639" width="18.5703125" bestFit="1" customWidth="1"/>
    <col min="5640" max="5640" width="18.5703125" customWidth="1"/>
    <col min="5642" max="5642" width="19.5703125" bestFit="1" customWidth="1"/>
    <col min="5643" max="5643" width="18.42578125" bestFit="1" customWidth="1"/>
    <col min="5644" max="5644" width="20.140625" bestFit="1" customWidth="1"/>
    <col min="5645" max="5645" width="12.28515625" bestFit="1" customWidth="1"/>
    <col min="5646" max="5646" width="10.140625" bestFit="1" customWidth="1"/>
    <col min="5647" max="5647" width="19.5703125" bestFit="1" customWidth="1"/>
    <col min="5648" max="5648" width="18.42578125" bestFit="1" customWidth="1"/>
    <col min="5649" max="5649" width="19.85546875" bestFit="1" customWidth="1"/>
    <col min="5650" max="5651" width="18.7109375" bestFit="1" customWidth="1"/>
    <col min="5652" max="5652" width="9.5703125" bestFit="1" customWidth="1"/>
    <col min="5653" max="5653" width="8.28515625" bestFit="1" customWidth="1"/>
    <col min="5654" max="5654" width="6.5703125" bestFit="1" customWidth="1"/>
    <col min="5655" max="5657" width="13.85546875" bestFit="1" customWidth="1"/>
    <col min="5658" max="5658" width="17.42578125" bestFit="1" customWidth="1"/>
    <col min="5890" max="5890" width="10.42578125" bestFit="1" customWidth="1"/>
    <col min="5892" max="5892" width="20.42578125" bestFit="1" customWidth="1"/>
    <col min="5893" max="5893" width="33.85546875" bestFit="1" customWidth="1"/>
    <col min="5894" max="5894" width="222.5703125" bestFit="1" customWidth="1"/>
    <col min="5895" max="5895" width="18.5703125" bestFit="1" customWidth="1"/>
    <col min="5896" max="5896" width="18.5703125" customWidth="1"/>
    <col min="5898" max="5898" width="19.5703125" bestFit="1" customWidth="1"/>
    <col min="5899" max="5899" width="18.42578125" bestFit="1" customWidth="1"/>
    <col min="5900" max="5900" width="20.140625" bestFit="1" customWidth="1"/>
    <col min="5901" max="5901" width="12.28515625" bestFit="1" customWidth="1"/>
    <col min="5902" max="5902" width="10.140625" bestFit="1" customWidth="1"/>
    <col min="5903" max="5903" width="19.5703125" bestFit="1" customWidth="1"/>
    <col min="5904" max="5904" width="18.42578125" bestFit="1" customWidth="1"/>
    <col min="5905" max="5905" width="19.85546875" bestFit="1" customWidth="1"/>
    <col min="5906" max="5907" width="18.7109375" bestFit="1" customWidth="1"/>
    <col min="5908" max="5908" width="9.5703125" bestFit="1" customWidth="1"/>
    <col min="5909" max="5909" width="8.28515625" bestFit="1" customWidth="1"/>
    <col min="5910" max="5910" width="6.5703125" bestFit="1" customWidth="1"/>
    <col min="5911" max="5913" width="13.85546875" bestFit="1" customWidth="1"/>
    <col min="5914" max="5914" width="17.42578125" bestFit="1" customWidth="1"/>
    <col min="6146" max="6146" width="10.42578125" bestFit="1" customWidth="1"/>
    <col min="6148" max="6148" width="20.42578125" bestFit="1" customWidth="1"/>
    <col min="6149" max="6149" width="33.85546875" bestFit="1" customWidth="1"/>
    <col min="6150" max="6150" width="222.5703125" bestFit="1" customWidth="1"/>
    <col min="6151" max="6151" width="18.5703125" bestFit="1" customWidth="1"/>
    <col min="6152" max="6152" width="18.5703125" customWidth="1"/>
    <col min="6154" max="6154" width="19.5703125" bestFit="1" customWidth="1"/>
    <col min="6155" max="6155" width="18.42578125" bestFit="1" customWidth="1"/>
    <col min="6156" max="6156" width="20.140625" bestFit="1" customWidth="1"/>
    <col min="6157" max="6157" width="12.28515625" bestFit="1" customWidth="1"/>
    <col min="6158" max="6158" width="10.140625" bestFit="1" customWidth="1"/>
    <col min="6159" max="6159" width="19.5703125" bestFit="1" customWidth="1"/>
    <col min="6160" max="6160" width="18.42578125" bestFit="1" customWidth="1"/>
    <col min="6161" max="6161" width="19.85546875" bestFit="1" customWidth="1"/>
    <col min="6162" max="6163" width="18.7109375" bestFit="1" customWidth="1"/>
    <col min="6164" max="6164" width="9.5703125" bestFit="1" customWidth="1"/>
    <col min="6165" max="6165" width="8.28515625" bestFit="1" customWidth="1"/>
    <col min="6166" max="6166" width="6.5703125" bestFit="1" customWidth="1"/>
    <col min="6167" max="6169" width="13.85546875" bestFit="1" customWidth="1"/>
    <col min="6170" max="6170" width="17.42578125" bestFit="1" customWidth="1"/>
    <col min="6402" max="6402" width="10.42578125" bestFit="1" customWidth="1"/>
    <col min="6404" max="6404" width="20.42578125" bestFit="1" customWidth="1"/>
    <col min="6405" max="6405" width="33.85546875" bestFit="1" customWidth="1"/>
    <col min="6406" max="6406" width="222.5703125" bestFit="1" customWidth="1"/>
    <col min="6407" max="6407" width="18.5703125" bestFit="1" customWidth="1"/>
    <col min="6408" max="6408" width="18.5703125" customWidth="1"/>
    <col min="6410" max="6410" width="19.5703125" bestFit="1" customWidth="1"/>
    <col min="6411" max="6411" width="18.42578125" bestFit="1" customWidth="1"/>
    <col min="6412" max="6412" width="20.140625" bestFit="1" customWidth="1"/>
    <col min="6413" max="6413" width="12.28515625" bestFit="1" customWidth="1"/>
    <col min="6414" max="6414" width="10.140625" bestFit="1" customWidth="1"/>
    <col min="6415" max="6415" width="19.5703125" bestFit="1" customWidth="1"/>
    <col min="6416" max="6416" width="18.42578125" bestFit="1" customWidth="1"/>
    <col min="6417" max="6417" width="19.85546875" bestFit="1" customWidth="1"/>
    <col min="6418" max="6419" width="18.7109375" bestFit="1" customWidth="1"/>
    <col min="6420" max="6420" width="9.5703125" bestFit="1" customWidth="1"/>
    <col min="6421" max="6421" width="8.28515625" bestFit="1" customWidth="1"/>
    <col min="6422" max="6422" width="6.5703125" bestFit="1" customWidth="1"/>
    <col min="6423" max="6425" width="13.85546875" bestFit="1" customWidth="1"/>
    <col min="6426" max="6426" width="17.42578125" bestFit="1" customWidth="1"/>
    <col min="6658" max="6658" width="10.42578125" bestFit="1" customWidth="1"/>
    <col min="6660" max="6660" width="20.42578125" bestFit="1" customWidth="1"/>
    <col min="6661" max="6661" width="33.85546875" bestFit="1" customWidth="1"/>
    <col min="6662" max="6662" width="222.5703125" bestFit="1" customWidth="1"/>
    <col min="6663" max="6663" width="18.5703125" bestFit="1" customWidth="1"/>
    <col min="6664" max="6664" width="18.5703125" customWidth="1"/>
    <col min="6666" max="6666" width="19.5703125" bestFit="1" customWidth="1"/>
    <col min="6667" max="6667" width="18.42578125" bestFit="1" customWidth="1"/>
    <col min="6668" max="6668" width="20.140625" bestFit="1" customWidth="1"/>
    <col min="6669" max="6669" width="12.28515625" bestFit="1" customWidth="1"/>
    <col min="6670" max="6670" width="10.140625" bestFit="1" customWidth="1"/>
    <col min="6671" max="6671" width="19.5703125" bestFit="1" customWidth="1"/>
    <col min="6672" max="6672" width="18.42578125" bestFit="1" customWidth="1"/>
    <col min="6673" max="6673" width="19.85546875" bestFit="1" customWidth="1"/>
    <col min="6674" max="6675" width="18.7109375" bestFit="1" customWidth="1"/>
    <col min="6676" max="6676" width="9.5703125" bestFit="1" customWidth="1"/>
    <col min="6677" max="6677" width="8.28515625" bestFit="1" customWidth="1"/>
    <col min="6678" max="6678" width="6.5703125" bestFit="1" customWidth="1"/>
    <col min="6679" max="6681" width="13.85546875" bestFit="1" customWidth="1"/>
    <col min="6682" max="6682" width="17.42578125" bestFit="1" customWidth="1"/>
    <col min="6914" max="6914" width="10.42578125" bestFit="1" customWidth="1"/>
    <col min="6916" max="6916" width="20.42578125" bestFit="1" customWidth="1"/>
    <col min="6917" max="6917" width="33.85546875" bestFit="1" customWidth="1"/>
    <col min="6918" max="6918" width="222.5703125" bestFit="1" customWidth="1"/>
    <col min="6919" max="6919" width="18.5703125" bestFit="1" customWidth="1"/>
    <col min="6920" max="6920" width="18.5703125" customWidth="1"/>
    <col min="6922" max="6922" width="19.5703125" bestFit="1" customWidth="1"/>
    <col min="6923" max="6923" width="18.42578125" bestFit="1" customWidth="1"/>
    <col min="6924" max="6924" width="20.140625" bestFit="1" customWidth="1"/>
    <col min="6925" max="6925" width="12.28515625" bestFit="1" customWidth="1"/>
    <col min="6926" max="6926" width="10.140625" bestFit="1" customWidth="1"/>
    <col min="6927" max="6927" width="19.5703125" bestFit="1" customWidth="1"/>
    <col min="6928" max="6928" width="18.42578125" bestFit="1" customWidth="1"/>
    <col min="6929" max="6929" width="19.85546875" bestFit="1" customWidth="1"/>
    <col min="6930" max="6931" width="18.7109375" bestFit="1" customWidth="1"/>
    <col min="6932" max="6932" width="9.5703125" bestFit="1" customWidth="1"/>
    <col min="6933" max="6933" width="8.28515625" bestFit="1" customWidth="1"/>
    <col min="6934" max="6934" width="6.5703125" bestFit="1" customWidth="1"/>
    <col min="6935" max="6937" width="13.85546875" bestFit="1" customWidth="1"/>
    <col min="6938" max="6938" width="17.42578125" bestFit="1" customWidth="1"/>
    <col min="7170" max="7170" width="10.42578125" bestFit="1" customWidth="1"/>
    <col min="7172" max="7172" width="20.42578125" bestFit="1" customWidth="1"/>
    <col min="7173" max="7173" width="33.85546875" bestFit="1" customWidth="1"/>
    <col min="7174" max="7174" width="222.5703125" bestFit="1" customWidth="1"/>
    <col min="7175" max="7175" width="18.5703125" bestFit="1" customWidth="1"/>
    <col min="7176" max="7176" width="18.5703125" customWidth="1"/>
    <col min="7178" max="7178" width="19.5703125" bestFit="1" customWidth="1"/>
    <col min="7179" max="7179" width="18.42578125" bestFit="1" customWidth="1"/>
    <col min="7180" max="7180" width="20.140625" bestFit="1" customWidth="1"/>
    <col min="7181" max="7181" width="12.28515625" bestFit="1" customWidth="1"/>
    <col min="7182" max="7182" width="10.140625" bestFit="1" customWidth="1"/>
    <col min="7183" max="7183" width="19.5703125" bestFit="1" customWidth="1"/>
    <col min="7184" max="7184" width="18.42578125" bestFit="1" customWidth="1"/>
    <col min="7185" max="7185" width="19.85546875" bestFit="1" customWidth="1"/>
    <col min="7186" max="7187" width="18.7109375" bestFit="1" customWidth="1"/>
    <col min="7188" max="7188" width="9.5703125" bestFit="1" customWidth="1"/>
    <col min="7189" max="7189" width="8.28515625" bestFit="1" customWidth="1"/>
    <col min="7190" max="7190" width="6.5703125" bestFit="1" customWidth="1"/>
    <col min="7191" max="7193" width="13.85546875" bestFit="1" customWidth="1"/>
    <col min="7194" max="7194" width="17.42578125" bestFit="1" customWidth="1"/>
    <col min="7426" max="7426" width="10.42578125" bestFit="1" customWidth="1"/>
    <col min="7428" max="7428" width="20.42578125" bestFit="1" customWidth="1"/>
    <col min="7429" max="7429" width="33.85546875" bestFit="1" customWidth="1"/>
    <col min="7430" max="7430" width="222.5703125" bestFit="1" customWidth="1"/>
    <col min="7431" max="7431" width="18.5703125" bestFit="1" customWidth="1"/>
    <col min="7432" max="7432" width="18.5703125" customWidth="1"/>
    <col min="7434" max="7434" width="19.5703125" bestFit="1" customWidth="1"/>
    <col min="7435" max="7435" width="18.42578125" bestFit="1" customWidth="1"/>
    <col min="7436" max="7436" width="20.140625" bestFit="1" customWidth="1"/>
    <col min="7437" max="7437" width="12.28515625" bestFit="1" customWidth="1"/>
    <col min="7438" max="7438" width="10.140625" bestFit="1" customWidth="1"/>
    <col min="7439" max="7439" width="19.5703125" bestFit="1" customWidth="1"/>
    <col min="7440" max="7440" width="18.42578125" bestFit="1" customWidth="1"/>
    <col min="7441" max="7441" width="19.85546875" bestFit="1" customWidth="1"/>
    <col min="7442" max="7443" width="18.7109375" bestFit="1" customWidth="1"/>
    <col min="7444" max="7444" width="9.5703125" bestFit="1" customWidth="1"/>
    <col min="7445" max="7445" width="8.28515625" bestFit="1" customWidth="1"/>
    <col min="7446" max="7446" width="6.5703125" bestFit="1" customWidth="1"/>
    <col min="7447" max="7449" width="13.85546875" bestFit="1" customWidth="1"/>
    <col min="7450" max="7450" width="17.42578125" bestFit="1" customWidth="1"/>
    <col min="7682" max="7682" width="10.42578125" bestFit="1" customWidth="1"/>
    <col min="7684" max="7684" width="20.42578125" bestFit="1" customWidth="1"/>
    <col min="7685" max="7685" width="33.85546875" bestFit="1" customWidth="1"/>
    <col min="7686" max="7686" width="222.5703125" bestFit="1" customWidth="1"/>
    <col min="7687" max="7687" width="18.5703125" bestFit="1" customWidth="1"/>
    <col min="7688" max="7688" width="18.5703125" customWidth="1"/>
    <col min="7690" max="7690" width="19.5703125" bestFit="1" customWidth="1"/>
    <col min="7691" max="7691" width="18.42578125" bestFit="1" customWidth="1"/>
    <col min="7692" max="7692" width="20.140625" bestFit="1" customWidth="1"/>
    <col min="7693" max="7693" width="12.28515625" bestFit="1" customWidth="1"/>
    <col min="7694" max="7694" width="10.140625" bestFit="1" customWidth="1"/>
    <col min="7695" max="7695" width="19.5703125" bestFit="1" customWidth="1"/>
    <col min="7696" max="7696" width="18.42578125" bestFit="1" customWidth="1"/>
    <col min="7697" max="7697" width="19.85546875" bestFit="1" customWidth="1"/>
    <col min="7698" max="7699" width="18.7109375" bestFit="1" customWidth="1"/>
    <col min="7700" max="7700" width="9.5703125" bestFit="1" customWidth="1"/>
    <col min="7701" max="7701" width="8.28515625" bestFit="1" customWidth="1"/>
    <col min="7702" max="7702" width="6.5703125" bestFit="1" customWidth="1"/>
    <col min="7703" max="7705" width="13.85546875" bestFit="1" customWidth="1"/>
    <col min="7706" max="7706" width="17.42578125" bestFit="1" customWidth="1"/>
    <col min="7938" max="7938" width="10.42578125" bestFit="1" customWidth="1"/>
    <col min="7940" max="7940" width="20.42578125" bestFit="1" customWidth="1"/>
    <col min="7941" max="7941" width="33.85546875" bestFit="1" customWidth="1"/>
    <col min="7942" max="7942" width="222.5703125" bestFit="1" customWidth="1"/>
    <col min="7943" max="7943" width="18.5703125" bestFit="1" customWidth="1"/>
    <col min="7944" max="7944" width="18.5703125" customWidth="1"/>
    <col min="7946" max="7946" width="19.5703125" bestFit="1" customWidth="1"/>
    <col min="7947" max="7947" width="18.42578125" bestFit="1" customWidth="1"/>
    <col min="7948" max="7948" width="20.140625" bestFit="1" customWidth="1"/>
    <col min="7949" max="7949" width="12.28515625" bestFit="1" customWidth="1"/>
    <col min="7950" max="7950" width="10.140625" bestFit="1" customWidth="1"/>
    <col min="7951" max="7951" width="19.5703125" bestFit="1" customWidth="1"/>
    <col min="7952" max="7952" width="18.42578125" bestFit="1" customWidth="1"/>
    <col min="7953" max="7953" width="19.85546875" bestFit="1" customWidth="1"/>
    <col min="7954" max="7955" width="18.7109375" bestFit="1" customWidth="1"/>
    <col min="7956" max="7956" width="9.5703125" bestFit="1" customWidth="1"/>
    <col min="7957" max="7957" width="8.28515625" bestFit="1" customWidth="1"/>
    <col min="7958" max="7958" width="6.5703125" bestFit="1" customWidth="1"/>
    <col min="7959" max="7961" width="13.85546875" bestFit="1" customWidth="1"/>
    <col min="7962" max="7962" width="17.42578125" bestFit="1" customWidth="1"/>
    <col min="8194" max="8194" width="10.42578125" bestFit="1" customWidth="1"/>
    <col min="8196" max="8196" width="20.42578125" bestFit="1" customWidth="1"/>
    <col min="8197" max="8197" width="33.85546875" bestFit="1" customWidth="1"/>
    <col min="8198" max="8198" width="222.5703125" bestFit="1" customWidth="1"/>
    <col min="8199" max="8199" width="18.5703125" bestFit="1" customWidth="1"/>
    <col min="8200" max="8200" width="18.5703125" customWidth="1"/>
    <col min="8202" max="8202" width="19.5703125" bestFit="1" customWidth="1"/>
    <col min="8203" max="8203" width="18.42578125" bestFit="1" customWidth="1"/>
    <col min="8204" max="8204" width="20.140625" bestFit="1" customWidth="1"/>
    <col min="8205" max="8205" width="12.28515625" bestFit="1" customWidth="1"/>
    <col min="8206" max="8206" width="10.140625" bestFit="1" customWidth="1"/>
    <col min="8207" max="8207" width="19.5703125" bestFit="1" customWidth="1"/>
    <col min="8208" max="8208" width="18.42578125" bestFit="1" customWidth="1"/>
    <col min="8209" max="8209" width="19.85546875" bestFit="1" customWidth="1"/>
    <col min="8210" max="8211" width="18.7109375" bestFit="1" customWidth="1"/>
    <col min="8212" max="8212" width="9.5703125" bestFit="1" customWidth="1"/>
    <col min="8213" max="8213" width="8.28515625" bestFit="1" customWidth="1"/>
    <col min="8214" max="8214" width="6.5703125" bestFit="1" customWidth="1"/>
    <col min="8215" max="8217" width="13.85546875" bestFit="1" customWidth="1"/>
    <col min="8218" max="8218" width="17.42578125" bestFit="1" customWidth="1"/>
    <col min="8450" max="8450" width="10.42578125" bestFit="1" customWidth="1"/>
    <col min="8452" max="8452" width="20.42578125" bestFit="1" customWidth="1"/>
    <col min="8453" max="8453" width="33.85546875" bestFit="1" customWidth="1"/>
    <col min="8454" max="8454" width="222.5703125" bestFit="1" customWidth="1"/>
    <col min="8455" max="8455" width="18.5703125" bestFit="1" customWidth="1"/>
    <col min="8456" max="8456" width="18.5703125" customWidth="1"/>
    <col min="8458" max="8458" width="19.5703125" bestFit="1" customWidth="1"/>
    <col min="8459" max="8459" width="18.42578125" bestFit="1" customWidth="1"/>
    <col min="8460" max="8460" width="20.140625" bestFit="1" customWidth="1"/>
    <col min="8461" max="8461" width="12.28515625" bestFit="1" customWidth="1"/>
    <col min="8462" max="8462" width="10.140625" bestFit="1" customWidth="1"/>
    <col min="8463" max="8463" width="19.5703125" bestFit="1" customWidth="1"/>
    <col min="8464" max="8464" width="18.42578125" bestFit="1" customWidth="1"/>
    <col min="8465" max="8465" width="19.85546875" bestFit="1" customWidth="1"/>
    <col min="8466" max="8467" width="18.7109375" bestFit="1" customWidth="1"/>
    <col min="8468" max="8468" width="9.5703125" bestFit="1" customWidth="1"/>
    <col min="8469" max="8469" width="8.28515625" bestFit="1" customWidth="1"/>
    <col min="8470" max="8470" width="6.5703125" bestFit="1" customWidth="1"/>
    <col min="8471" max="8473" width="13.85546875" bestFit="1" customWidth="1"/>
    <col min="8474" max="8474" width="17.42578125" bestFit="1" customWidth="1"/>
    <col min="8706" max="8706" width="10.42578125" bestFit="1" customWidth="1"/>
    <col min="8708" max="8708" width="20.42578125" bestFit="1" customWidth="1"/>
    <col min="8709" max="8709" width="33.85546875" bestFit="1" customWidth="1"/>
    <col min="8710" max="8710" width="222.5703125" bestFit="1" customWidth="1"/>
    <col min="8711" max="8711" width="18.5703125" bestFit="1" customWidth="1"/>
    <col min="8712" max="8712" width="18.5703125" customWidth="1"/>
    <col min="8714" max="8714" width="19.5703125" bestFit="1" customWidth="1"/>
    <col min="8715" max="8715" width="18.42578125" bestFit="1" customWidth="1"/>
    <col min="8716" max="8716" width="20.140625" bestFit="1" customWidth="1"/>
    <col min="8717" max="8717" width="12.28515625" bestFit="1" customWidth="1"/>
    <col min="8718" max="8718" width="10.140625" bestFit="1" customWidth="1"/>
    <col min="8719" max="8719" width="19.5703125" bestFit="1" customWidth="1"/>
    <col min="8720" max="8720" width="18.42578125" bestFit="1" customWidth="1"/>
    <col min="8721" max="8721" width="19.85546875" bestFit="1" customWidth="1"/>
    <col min="8722" max="8723" width="18.7109375" bestFit="1" customWidth="1"/>
    <col min="8724" max="8724" width="9.5703125" bestFit="1" customWidth="1"/>
    <col min="8725" max="8725" width="8.28515625" bestFit="1" customWidth="1"/>
    <col min="8726" max="8726" width="6.5703125" bestFit="1" customWidth="1"/>
    <col min="8727" max="8729" width="13.85546875" bestFit="1" customWidth="1"/>
    <col min="8730" max="8730" width="17.42578125" bestFit="1" customWidth="1"/>
    <col min="8962" max="8962" width="10.42578125" bestFit="1" customWidth="1"/>
    <col min="8964" max="8964" width="20.42578125" bestFit="1" customWidth="1"/>
    <col min="8965" max="8965" width="33.85546875" bestFit="1" customWidth="1"/>
    <col min="8966" max="8966" width="222.5703125" bestFit="1" customWidth="1"/>
    <col min="8967" max="8967" width="18.5703125" bestFit="1" customWidth="1"/>
    <col min="8968" max="8968" width="18.5703125" customWidth="1"/>
    <col min="8970" max="8970" width="19.5703125" bestFit="1" customWidth="1"/>
    <col min="8971" max="8971" width="18.42578125" bestFit="1" customWidth="1"/>
    <col min="8972" max="8972" width="20.140625" bestFit="1" customWidth="1"/>
    <col min="8973" max="8973" width="12.28515625" bestFit="1" customWidth="1"/>
    <col min="8974" max="8974" width="10.140625" bestFit="1" customWidth="1"/>
    <col min="8975" max="8975" width="19.5703125" bestFit="1" customWidth="1"/>
    <col min="8976" max="8976" width="18.42578125" bestFit="1" customWidth="1"/>
    <col min="8977" max="8977" width="19.85546875" bestFit="1" customWidth="1"/>
    <col min="8978" max="8979" width="18.7109375" bestFit="1" customWidth="1"/>
    <col min="8980" max="8980" width="9.5703125" bestFit="1" customWidth="1"/>
    <col min="8981" max="8981" width="8.28515625" bestFit="1" customWidth="1"/>
    <col min="8982" max="8982" width="6.5703125" bestFit="1" customWidth="1"/>
    <col min="8983" max="8985" width="13.85546875" bestFit="1" customWidth="1"/>
    <col min="8986" max="8986" width="17.42578125" bestFit="1" customWidth="1"/>
    <col min="9218" max="9218" width="10.42578125" bestFit="1" customWidth="1"/>
    <col min="9220" max="9220" width="20.42578125" bestFit="1" customWidth="1"/>
    <col min="9221" max="9221" width="33.85546875" bestFit="1" customWidth="1"/>
    <col min="9222" max="9222" width="222.5703125" bestFit="1" customWidth="1"/>
    <col min="9223" max="9223" width="18.5703125" bestFit="1" customWidth="1"/>
    <col min="9224" max="9224" width="18.5703125" customWidth="1"/>
    <col min="9226" max="9226" width="19.5703125" bestFit="1" customWidth="1"/>
    <col min="9227" max="9227" width="18.42578125" bestFit="1" customWidth="1"/>
    <col min="9228" max="9228" width="20.140625" bestFit="1" customWidth="1"/>
    <col min="9229" max="9229" width="12.28515625" bestFit="1" customWidth="1"/>
    <col min="9230" max="9230" width="10.140625" bestFit="1" customWidth="1"/>
    <col min="9231" max="9231" width="19.5703125" bestFit="1" customWidth="1"/>
    <col min="9232" max="9232" width="18.42578125" bestFit="1" customWidth="1"/>
    <col min="9233" max="9233" width="19.85546875" bestFit="1" customWidth="1"/>
    <col min="9234" max="9235" width="18.7109375" bestFit="1" customWidth="1"/>
    <col min="9236" max="9236" width="9.5703125" bestFit="1" customWidth="1"/>
    <col min="9237" max="9237" width="8.28515625" bestFit="1" customWidth="1"/>
    <col min="9238" max="9238" width="6.5703125" bestFit="1" customWidth="1"/>
    <col min="9239" max="9241" width="13.85546875" bestFit="1" customWidth="1"/>
    <col min="9242" max="9242" width="17.42578125" bestFit="1" customWidth="1"/>
    <col min="9474" max="9474" width="10.42578125" bestFit="1" customWidth="1"/>
    <col min="9476" max="9476" width="20.42578125" bestFit="1" customWidth="1"/>
    <col min="9477" max="9477" width="33.85546875" bestFit="1" customWidth="1"/>
    <col min="9478" max="9478" width="222.5703125" bestFit="1" customWidth="1"/>
    <col min="9479" max="9479" width="18.5703125" bestFit="1" customWidth="1"/>
    <col min="9480" max="9480" width="18.5703125" customWidth="1"/>
    <col min="9482" max="9482" width="19.5703125" bestFit="1" customWidth="1"/>
    <col min="9483" max="9483" width="18.42578125" bestFit="1" customWidth="1"/>
    <col min="9484" max="9484" width="20.140625" bestFit="1" customWidth="1"/>
    <col min="9485" max="9485" width="12.28515625" bestFit="1" customWidth="1"/>
    <col min="9486" max="9486" width="10.140625" bestFit="1" customWidth="1"/>
    <col min="9487" max="9487" width="19.5703125" bestFit="1" customWidth="1"/>
    <col min="9488" max="9488" width="18.42578125" bestFit="1" customWidth="1"/>
    <col min="9489" max="9489" width="19.85546875" bestFit="1" customWidth="1"/>
    <col min="9490" max="9491" width="18.7109375" bestFit="1" customWidth="1"/>
    <col min="9492" max="9492" width="9.5703125" bestFit="1" customWidth="1"/>
    <col min="9493" max="9493" width="8.28515625" bestFit="1" customWidth="1"/>
    <col min="9494" max="9494" width="6.5703125" bestFit="1" customWidth="1"/>
    <col min="9495" max="9497" width="13.85546875" bestFit="1" customWidth="1"/>
    <col min="9498" max="9498" width="17.42578125" bestFit="1" customWidth="1"/>
    <col min="9730" max="9730" width="10.42578125" bestFit="1" customWidth="1"/>
    <col min="9732" max="9732" width="20.42578125" bestFit="1" customWidth="1"/>
    <col min="9733" max="9733" width="33.85546875" bestFit="1" customWidth="1"/>
    <col min="9734" max="9734" width="222.5703125" bestFit="1" customWidth="1"/>
    <col min="9735" max="9735" width="18.5703125" bestFit="1" customWidth="1"/>
    <col min="9736" max="9736" width="18.5703125" customWidth="1"/>
    <col min="9738" max="9738" width="19.5703125" bestFit="1" customWidth="1"/>
    <col min="9739" max="9739" width="18.42578125" bestFit="1" customWidth="1"/>
    <col min="9740" max="9740" width="20.140625" bestFit="1" customWidth="1"/>
    <col min="9741" max="9741" width="12.28515625" bestFit="1" customWidth="1"/>
    <col min="9742" max="9742" width="10.140625" bestFit="1" customWidth="1"/>
    <col min="9743" max="9743" width="19.5703125" bestFit="1" customWidth="1"/>
    <col min="9744" max="9744" width="18.42578125" bestFit="1" customWidth="1"/>
    <col min="9745" max="9745" width="19.85546875" bestFit="1" customWidth="1"/>
    <col min="9746" max="9747" width="18.7109375" bestFit="1" customWidth="1"/>
    <col min="9748" max="9748" width="9.5703125" bestFit="1" customWidth="1"/>
    <col min="9749" max="9749" width="8.28515625" bestFit="1" customWidth="1"/>
    <col min="9750" max="9750" width="6.5703125" bestFit="1" customWidth="1"/>
    <col min="9751" max="9753" width="13.85546875" bestFit="1" customWidth="1"/>
    <col min="9754" max="9754" width="17.42578125" bestFit="1" customWidth="1"/>
    <col min="9986" max="9986" width="10.42578125" bestFit="1" customWidth="1"/>
    <col min="9988" max="9988" width="20.42578125" bestFit="1" customWidth="1"/>
    <col min="9989" max="9989" width="33.85546875" bestFit="1" customWidth="1"/>
    <col min="9990" max="9990" width="222.5703125" bestFit="1" customWidth="1"/>
    <col min="9991" max="9991" width="18.5703125" bestFit="1" customWidth="1"/>
    <col min="9992" max="9992" width="18.5703125" customWidth="1"/>
    <col min="9994" max="9994" width="19.5703125" bestFit="1" customWidth="1"/>
    <col min="9995" max="9995" width="18.42578125" bestFit="1" customWidth="1"/>
    <col min="9996" max="9996" width="20.140625" bestFit="1" customWidth="1"/>
    <col min="9997" max="9997" width="12.28515625" bestFit="1" customWidth="1"/>
    <col min="9998" max="9998" width="10.140625" bestFit="1" customWidth="1"/>
    <col min="9999" max="9999" width="19.5703125" bestFit="1" customWidth="1"/>
    <col min="10000" max="10000" width="18.42578125" bestFit="1" customWidth="1"/>
    <col min="10001" max="10001" width="19.85546875" bestFit="1" customWidth="1"/>
    <col min="10002" max="10003" width="18.7109375" bestFit="1" customWidth="1"/>
    <col min="10004" max="10004" width="9.5703125" bestFit="1" customWidth="1"/>
    <col min="10005" max="10005" width="8.28515625" bestFit="1" customWidth="1"/>
    <col min="10006" max="10006" width="6.5703125" bestFit="1" customWidth="1"/>
    <col min="10007" max="10009" width="13.85546875" bestFit="1" customWidth="1"/>
    <col min="10010" max="10010" width="17.42578125" bestFit="1" customWidth="1"/>
    <col min="10242" max="10242" width="10.42578125" bestFit="1" customWidth="1"/>
    <col min="10244" max="10244" width="20.42578125" bestFit="1" customWidth="1"/>
    <col min="10245" max="10245" width="33.85546875" bestFit="1" customWidth="1"/>
    <col min="10246" max="10246" width="222.5703125" bestFit="1" customWidth="1"/>
    <col min="10247" max="10247" width="18.5703125" bestFit="1" customWidth="1"/>
    <col min="10248" max="10248" width="18.5703125" customWidth="1"/>
    <col min="10250" max="10250" width="19.5703125" bestFit="1" customWidth="1"/>
    <col min="10251" max="10251" width="18.42578125" bestFit="1" customWidth="1"/>
    <col min="10252" max="10252" width="20.140625" bestFit="1" customWidth="1"/>
    <col min="10253" max="10253" width="12.28515625" bestFit="1" customWidth="1"/>
    <col min="10254" max="10254" width="10.140625" bestFit="1" customWidth="1"/>
    <col min="10255" max="10255" width="19.5703125" bestFit="1" customWidth="1"/>
    <col min="10256" max="10256" width="18.42578125" bestFit="1" customWidth="1"/>
    <col min="10257" max="10257" width="19.85546875" bestFit="1" customWidth="1"/>
    <col min="10258" max="10259" width="18.7109375" bestFit="1" customWidth="1"/>
    <col min="10260" max="10260" width="9.5703125" bestFit="1" customWidth="1"/>
    <col min="10261" max="10261" width="8.28515625" bestFit="1" customWidth="1"/>
    <col min="10262" max="10262" width="6.5703125" bestFit="1" customWidth="1"/>
    <col min="10263" max="10265" width="13.85546875" bestFit="1" customWidth="1"/>
    <col min="10266" max="10266" width="17.42578125" bestFit="1" customWidth="1"/>
    <col min="10498" max="10498" width="10.42578125" bestFit="1" customWidth="1"/>
    <col min="10500" max="10500" width="20.42578125" bestFit="1" customWidth="1"/>
    <col min="10501" max="10501" width="33.85546875" bestFit="1" customWidth="1"/>
    <col min="10502" max="10502" width="222.5703125" bestFit="1" customWidth="1"/>
    <col min="10503" max="10503" width="18.5703125" bestFit="1" customWidth="1"/>
    <col min="10504" max="10504" width="18.5703125" customWidth="1"/>
    <col min="10506" max="10506" width="19.5703125" bestFit="1" customWidth="1"/>
    <col min="10507" max="10507" width="18.42578125" bestFit="1" customWidth="1"/>
    <col min="10508" max="10508" width="20.140625" bestFit="1" customWidth="1"/>
    <col min="10509" max="10509" width="12.28515625" bestFit="1" customWidth="1"/>
    <col min="10510" max="10510" width="10.140625" bestFit="1" customWidth="1"/>
    <col min="10511" max="10511" width="19.5703125" bestFit="1" customWidth="1"/>
    <col min="10512" max="10512" width="18.42578125" bestFit="1" customWidth="1"/>
    <col min="10513" max="10513" width="19.85546875" bestFit="1" customWidth="1"/>
    <col min="10514" max="10515" width="18.7109375" bestFit="1" customWidth="1"/>
    <col min="10516" max="10516" width="9.5703125" bestFit="1" customWidth="1"/>
    <col min="10517" max="10517" width="8.28515625" bestFit="1" customWidth="1"/>
    <col min="10518" max="10518" width="6.5703125" bestFit="1" customWidth="1"/>
    <col min="10519" max="10521" width="13.85546875" bestFit="1" customWidth="1"/>
    <col min="10522" max="10522" width="17.42578125" bestFit="1" customWidth="1"/>
    <col min="10754" max="10754" width="10.42578125" bestFit="1" customWidth="1"/>
    <col min="10756" max="10756" width="20.42578125" bestFit="1" customWidth="1"/>
    <col min="10757" max="10757" width="33.85546875" bestFit="1" customWidth="1"/>
    <col min="10758" max="10758" width="222.5703125" bestFit="1" customWidth="1"/>
    <col min="10759" max="10759" width="18.5703125" bestFit="1" customWidth="1"/>
    <col min="10760" max="10760" width="18.5703125" customWidth="1"/>
    <col min="10762" max="10762" width="19.5703125" bestFit="1" customWidth="1"/>
    <col min="10763" max="10763" width="18.42578125" bestFit="1" customWidth="1"/>
    <col min="10764" max="10764" width="20.140625" bestFit="1" customWidth="1"/>
    <col min="10765" max="10765" width="12.28515625" bestFit="1" customWidth="1"/>
    <col min="10766" max="10766" width="10.140625" bestFit="1" customWidth="1"/>
    <col min="10767" max="10767" width="19.5703125" bestFit="1" customWidth="1"/>
    <col min="10768" max="10768" width="18.42578125" bestFit="1" customWidth="1"/>
    <col min="10769" max="10769" width="19.85546875" bestFit="1" customWidth="1"/>
    <col min="10770" max="10771" width="18.7109375" bestFit="1" customWidth="1"/>
    <col min="10772" max="10772" width="9.5703125" bestFit="1" customWidth="1"/>
    <col min="10773" max="10773" width="8.28515625" bestFit="1" customWidth="1"/>
    <col min="10774" max="10774" width="6.5703125" bestFit="1" customWidth="1"/>
    <col min="10775" max="10777" width="13.85546875" bestFit="1" customWidth="1"/>
    <col min="10778" max="10778" width="17.42578125" bestFit="1" customWidth="1"/>
    <col min="11010" max="11010" width="10.42578125" bestFit="1" customWidth="1"/>
    <col min="11012" max="11012" width="20.42578125" bestFit="1" customWidth="1"/>
    <col min="11013" max="11013" width="33.85546875" bestFit="1" customWidth="1"/>
    <col min="11014" max="11014" width="222.5703125" bestFit="1" customWidth="1"/>
    <col min="11015" max="11015" width="18.5703125" bestFit="1" customWidth="1"/>
    <col min="11016" max="11016" width="18.5703125" customWidth="1"/>
    <col min="11018" max="11018" width="19.5703125" bestFit="1" customWidth="1"/>
    <col min="11019" max="11019" width="18.42578125" bestFit="1" customWidth="1"/>
    <col min="11020" max="11020" width="20.140625" bestFit="1" customWidth="1"/>
    <col min="11021" max="11021" width="12.28515625" bestFit="1" customWidth="1"/>
    <col min="11022" max="11022" width="10.140625" bestFit="1" customWidth="1"/>
    <col min="11023" max="11023" width="19.5703125" bestFit="1" customWidth="1"/>
    <col min="11024" max="11024" width="18.42578125" bestFit="1" customWidth="1"/>
    <col min="11025" max="11025" width="19.85546875" bestFit="1" customWidth="1"/>
    <col min="11026" max="11027" width="18.7109375" bestFit="1" customWidth="1"/>
    <col min="11028" max="11028" width="9.5703125" bestFit="1" customWidth="1"/>
    <col min="11029" max="11029" width="8.28515625" bestFit="1" customWidth="1"/>
    <col min="11030" max="11030" width="6.5703125" bestFit="1" customWidth="1"/>
    <col min="11031" max="11033" width="13.85546875" bestFit="1" customWidth="1"/>
    <col min="11034" max="11034" width="17.42578125" bestFit="1" customWidth="1"/>
    <col min="11266" max="11266" width="10.42578125" bestFit="1" customWidth="1"/>
    <col min="11268" max="11268" width="20.42578125" bestFit="1" customWidth="1"/>
    <col min="11269" max="11269" width="33.85546875" bestFit="1" customWidth="1"/>
    <col min="11270" max="11270" width="222.5703125" bestFit="1" customWidth="1"/>
    <col min="11271" max="11271" width="18.5703125" bestFit="1" customWidth="1"/>
    <col min="11272" max="11272" width="18.5703125" customWidth="1"/>
    <col min="11274" max="11274" width="19.5703125" bestFit="1" customWidth="1"/>
    <col min="11275" max="11275" width="18.42578125" bestFit="1" customWidth="1"/>
    <col min="11276" max="11276" width="20.140625" bestFit="1" customWidth="1"/>
    <col min="11277" max="11277" width="12.28515625" bestFit="1" customWidth="1"/>
    <col min="11278" max="11278" width="10.140625" bestFit="1" customWidth="1"/>
    <col min="11279" max="11279" width="19.5703125" bestFit="1" customWidth="1"/>
    <col min="11280" max="11280" width="18.42578125" bestFit="1" customWidth="1"/>
    <col min="11281" max="11281" width="19.85546875" bestFit="1" customWidth="1"/>
    <col min="11282" max="11283" width="18.7109375" bestFit="1" customWidth="1"/>
    <col min="11284" max="11284" width="9.5703125" bestFit="1" customWidth="1"/>
    <col min="11285" max="11285" width="8.28515625" bestFit="1" customWidth="1"/>
    <col min="11286" max="11286" width="6.5703125" bestFit="1" customWidth="1"/>
    <col min="11287" max="11289" width="13.85546875" bestFit="1" customWidth="1"/>
    <col min="11290" max="11290" width="17.42578125" bestFit="1" customWidth="1"/>
    <col min="11522" max="11522" width="10.42578125" bestFit="1" customWidth="1"/>
    <col min="11524" max="11524" width="20.42578125" bestFit="1" customWidth="1"/>
    <col min="11525" max="11525" width="33.85546875" bestFit="1" customWidth="1"/>
    <col min="11526" max="11526" width="222.5703125" bestFit="1" customWidth="1"/>
    <col min="11527" max="11527" width="18.5703125" bestFit="1" customWidth="1"/>
    <col min="11528" max="11528" width="18.5703125" customWidth="1"/>
    <col min="11530" max="11530" width="19.5703125" bestFit="1" customWidth="1"/>
    <col min="11531" max="11531" width="18.42578125" bestFit="1" customWidth="1"/>
    <col min="11532" max="11532" width="20.140625" bestFit="1" customWidth="1"/>
    <col min="11533" max="11533" width="12.28515625" bestFit="1" customWidth="1"/>
    <col min="11534" max="11534" width="10.140625" bestFit="1" customWidth="1"/>
    <col min="11535" max="11535" width="19.5703125" bestFit="1" customWidth="1"/>
    <col min="11536" max="11536" width="18.42578125" bestFit="1" customWidth="1"/>
    <col min="11537" max="11537" width="19.85546875" bestFit="1" customWidth="1"/>
    <col min="11538" max="11539" width="18.7109375" bestFit="1" customWidth="1"/>
    <col min="11540" max="11540" width="9.5703125" bestFit="1" customWidth="1"/>
    <col min="11541" max="11541" width="8.28515625" bestFit="1" customWidth="1"/>
    <col min="11542" max="11542" width="6.5703125" bestFit="1" customWidth="1"/>
    <col min="11543" max="11545" width="13.85546875" bestFit="1" customWidth="1"/>
    <col min="11546" max="11546" width="17.42578125" bestFit="1" customWidth="1"/>
    <col min="11778" max="11778" width="10.42578125" bestFit="1" customWidth="1"/>
    <col min="11780" max="11780" width="20.42578125" bestFit="1" customWidth="1"/>
    <col min="11781" max="11781" width="33.85546875" bestFit="1" customWidth="1"/>
    <col min="11782" max="11782" width="222.5703125" bestFit="1" customWidth="1"/>
    <col min="11783" max="11783" width="18.5703125" bestFit="1" customWidth="1"/>
    <col min="11784" max="11784" width="18.5703125" customWidth="1"/>
    <col min="11786" max="11786" width="19.5703125" bestFit="1" customWidth="1"/>
    <col min="11787" max="11787" width="18.42578125" bestFit="1" customWidth="1"/>
    <col min="11788" max="11788" width="20.140625" bestFit="1" customWidth="1"/>
    <col min="11789" max="11789" width="12.28515625" bestFit="1" customWidth="1"/>
    <col min="11790" max="11790" width="10.140625" bestFit="1" customWidth="1"/>
    <col min="11791" max="11791" width="19.5703125" bestFit="1" customWidth="1"/>
    <col min="11792" max="11792" width="18.42578125" bestFit="1" customWidth="1"/>
    <col min="11793" max="11793" width="19.85546875" bestFit="1" customWidth="1"/>
    <col min="11794" max="11795" width="18.7109375" bestFit="1" customWidth="1"/>
    <col min="11796" max="11796" width="9.5703125" bestFit="1" customWidth="1"/>
    <col min="11797" max="11797" width="8.28515625" bestFit="1" customWidth="1"/>
    <col min="11798" max="11798" width="6.5703125" bestFit="1" customWidth="1"/>
    <col min="11799" max="11801" width="13.85546875" bestFit="1" customWidth="1"/>
    <col min="11802" max="11802" width="17.42578125" bestFit="1" customWidth="1"/>
    <col min="12034" max="12034" width="10.42578125" bestFit="1" customWidth="1"/>
    <col min="12036" max="12036" width="20.42578125" bestFit="1" customWidth="1"/>
    <col min="12037" max="12037" width="33.85546875" bestFit="1" customWidth="1"/>
    <col min="12038" max="12038" width="222.5703125" bestFit="1" customWidth="1"/>
    <col min="12039" max="12039" width="18.5703125" bestFit="1" customWidth="1"/>
    <col min="12040" max="12040" width="18.5703125" customWidth="1"/>
    <col min="12042" max="12042" width="19.5703125" bestFit="1" customWidth="1"/>
    <col min="12043" max="12043" width="18.42578125" bestFit="1" customWidth="1"/>
    <col min="12044" max="12044" width="20.140625" bestFit="1" customWidth="1"/>
    <col min="12045" max="12045" width="12.28515625" bestFit="1" customWidth="1"/>
    <col min="12046" max="12046" width="10.140625" bestFit="1" customWidth="1"/>
    <col min="12047" max="12047" width="19.5703125" bestFit="1" customWidth="1"/>
    <col min="12048" max="12048" width="18.42578125" bestFit="1" customWidth="1"/>
    <col min="12049" max="12049" width="19.85546875" bestFit="1" customWidth="1"/>
    <col min="12050" max="12051" width="18.7109375" bestFit="1" customWidth="1"/>
    <col min="12052" max="12052" width="9.5703125" bestFit="1" customWidth="1"/>
    <col min="12053" max="12053" width="8.28515625" bestFit="1" customWidth="1"/>
    <col min="12054" max="12054" width="6.5703125" bestFit="1" customWidth="1"/>
    <col min="12055" max="12057" width="13.85546875" bestFit="1" customWidth="1"/>
    <col min="12058" max="12058" width="17.42578125" bestFit="1" customWidth="1"/>
    <col min="12290" max="12290" width="10.42578125" bestFit="1" customWidth="1"/>
    <col min="12292" max="12292" width="20.42578125" bestFit="1" customWidth="1"/>
    <col min="12293" max="12293" width="33.85546875" bestFit="1" customWidth="1"/>
    <col min="12294" max="12294" width="222.5703125" bestFit="1" customWidth="1"/>
    <col min="12295" max="12295" width="18.5703125" bestFit="1" customWidth="1"/>
    <col min="12296" max="12296" width="18.5703125" customWidth="1"/>
    <col min="12298" max="12298" width="19.5703125" bestFit="1" customWidth="1"/>
    <col min="12299" max="12299" width="18.42578125" bestFit="1" customWidth="1"/>
    <col min="12300" max="12300" width="20.140625" bestFit="1" customWidth="1"/>
    <col min="12301" max="12301" width="12.28515625" bestFit="1" customWidth="1"/>
    <col min="12302" max="12302" width="10.140625" bestFit="1" customWidth="1"/>
    <col min="12303" max="12303" width="19.5703125" bestFit="1" customWidth="1"/>
    <col min="12304" max="12304" width="18.42578125" bestFit="1" customWidth="1"/>
    <col min="12305" max="12305" width="19.85546875" bestFit="1" customWidth="1"/>
    <col min="12306" max="12307" width="18.7109375" bestFit="1" customWidth="1"/>
    <col min="12308" max="12308" width="9.5703125" bestFit="1" customWidth="1"/>
    <col min="12309" max="12309" width="8.28515625" bestFit="1" customWidth="1"/>
    <col min="12310" max="12310" width="6.5703125" bestFit="1" customWidth="1"/>
    <col min="12311" max="12313" width="13.85546875" bestFit="1" customWidth="1"/>
    <col min="12314" max="12314" width="17.42578125" bestFit="1" customWidth="1"/>
    <col min="12546" max="12546" width="10.42578125" bestFit="1" customWidth="1"/>
    <col min="12548" max="12548" width="20.42578125" bestFit="1" customWidth="1"/>
    <col min="12549" max="12549" width="33.85546875" bestFit="1" customWidth="1"/>
    <col min="12550" max="12550" width="222.5703125" bestFit="1" customWidth="1"/>
    <col min="12551" max="12551" width="18.5703125" bestFit="1" customWidth="1"/>
    <col min="12552" max="12552" width="18.5703125" customWidth="1"/>
    <col min="12554" max="12554" width="19.5703125" bestFit="1" customWidth="1"/>
    <col min="12555" max="12555" width="18.42578125" bestFit="1" customWidth="1"/>
    <col min="12556" max="12556" width="20.140625" bestFit="1" customWidth="1"/>
    <col min="12557" max="12557" width="12.28515625" bestFit="1" customWidth="1"/>
    <col min="12558" max="12558" width="10.140625" bestFit="1" customWidth="1"/>
    <col min="12559" max="12559" width="19.5703125" bestFit="1" customWidth="1"/>
    <col min="12560" max="12560" width="18.42578125" bestFit="1" customWidth="1"/>
    <col min="12561" max="12561" width="19.85546875" bestFit="1" customWidth="1"/>
    <col min="12562" max="12563" width="18.7109375" bestFit="1" customWidth="1"/>
    <col min="12564" max="12564" width="9.5703125" bestFit="1" customWidth="1"/>
    <col min="12565" max="12565" width="8.28515625" bestFit="1" customWidth="1"/>
    <col min="12566" max="12566" width="6.5703125" bestFit="1" customWidth="1"/>
    <col min="12567" max="12569" width="13.85546875" bestFit="1" customWidth="1"/>
    <col min="12570" max="12570" width="17.42578125" bestFit="1" customWidth="1"/>
    <col min="12802" max="12802" width="10.42578125" bestFit="1" customWidth="1"/>
    <col min="12804" max="12804" width="20.42578125" bestFit="1" customWidth="1"/>
    <col min="12805" max="12805" width="33.85546875" bestFit="1" customWidth="1"/>
    <col min="12806" max="12806" width="222.5703125" bestFit="1" customWidth="1"/>
    <col min="12807" max="12807" width="18.5703125" bestFit="1" customWidth="1"/>
    <col min="12808" max="12808" width="18.5703125" customWidth="1"/>
    <col min="12810" max="12810" width="19.5703125" bestFit="1" customWidth="1"/>
    <col min="12811" max="12811" width="18.42578125" bestFit="1" customWidth="1"/>
    <col min="12812" max="12812" width="20.140625" bestFit="1" customWidth="1"/>
    <col min="12813" max="12813" width="12.28515625" bestFit="1" customWidth="1"/>
    <col min="12814" max="12814" width="10.140625" bestFit="1" customWidth="1"/>
    <col min="12815" max="12815" width="19.5703125" bestFit="1" customWidth="1"/>
    <col min="12816" max="12816" width="18.42578125" bestFit="1" customWidth="1"/>
    <col min="12817" max="12817" width="19.85546875" bestFit="1" customWidth="1"/>
    <col min="12818" max="12819" width="18.7109375" bestFit="1" customWidth="1"/>
    <col min="12820" max="12820" width="9.5703125" bestFit="1" customWidth="1"/>
    <col min="12821" max="12821" width="8.28515625" bestFit="1" customWidth="1"/>
    <col min="12822" max="12822" width="6.5703125" bestFit="1" customWidth="1"/>
    <col min="12823" max="12825" width="13.85546875" bestFit="1" customWidth="1"/>
    <col min="12826" max="12826" width="17.42578125" bestFit="1" customWidth="1"/>
    <col min="13058" max="13058" width="10.42578125" bestFit="1" customWidth="1"/>
    <col min="13060" max="13060" width="20.42578125" bestFit="1" customWidth="1"/>
    <col min="13061" max="13061" width="33.85546875" bestFit="1" customWidth="1"/>
    <col min="13062" max="13062" width="222.5703125" bestFit="1" customWidth="1"/>
    <col min="13063" max="13063" width="18.5703125" bestFit="1" customWidth="1"/>
    <col min="13064" max="13064" width="18.5703125" customWidth="1"/>
    <col min="13066" max="13066" width="19.5703125" bestFit="1" customWidth="1"/>
    <col min="13067" max="13067" width="18.42578125" bestFit="1" customWidth="1"/>
    <col min="13068" max="13068" width="20.140625" bestFit="1" customWidth="1"/>
    <col min="13069" max="13069" width="12.28515625" bestFit="1" customWidth="1"/>
    <col min="13070" max="13070" width="10.140625" bestFit="1" customWidth="1"/>
    <col min="13071" max="13071" width="19.5703125" bestFit="1" customWidth="1"/>
    <col min="13072" max="13072" width="18.42578125" bestFit="1" customWidth="1"/>
    <col min="13073" max="13073" width="19.85546875" bestFit="1" customWidth="1"/>
    <col min="13074" max="13075" width="18.7109375" bestFit="1" customWidth="1"/>
    <col min="13076" max="13076" width="9.5703125" bestFit="1" customWidth="1"/>
    <col min="13077" max="13077" width="8.28515625" bestFit="1" customWidth="1"/>
    <col min="13078" max="13078" width="6.5703125" bestFit="1" customWidth="1"/>
    <col min="13079" max="13081" width="13.85546875" bestFit="1" customWidth="1"/>
    <col min="13082" max="13082" width="17.42578125" bestFit="1" customWidth="1"/>
    <col min="13314" max="13314" width="10.42578125" bestFit="1" customWidth="1"/>
    <col min="13316" max="13316" width="20.42578125" bestFit="1" customWidth="1"/>
    <col min="13317" max="13317" width="33.85546875" bestFit="1" customWidth="1"/>
    <col min="13318" max="13318" width="222.5703125" bestFit="1" customWidth="1"/>
    <col min="13319" max="13319" width="18.5703125" bestFit="1" customWidth="1"/>
    <col min="13320" max="13320" width="18.5703125" customWidth="1"/>
    <col min="13322" max="13322" width="19.5703125" bestFit="1" customWidth="1"/>
    <col min="13323" max="13323" width="18.42578125" bestFit="1" customWidth="1"/>
    <col min="13324" max="13324" width="20.140625" bestFit="1" customWidth="1"/>
    <col min="13325" max="13325" width="12.28515625" bestFit="1" customWidth="1"/>
    <col min="13326" max="13326" width="10.140625" bestFit="1" customWidth="1"/>
    <col min="13327" max="13327" width="19.5703125" bestFit="1" customWidth="1"/>
    <col min="13328" max="13328" width="18.42578125" bestFit="1" customWidth="1"/>
    <col min="13329" max="13329" width="19.85546875" bestFit="1" customWidth="1"/>
    <col min="13330" max="13331" width="18.7109375" bestFit="1" customWidth="1"/>
    <col min="13332" max="13332" width="9.5703125" bestFit="1" customWidth="1"/>
    <col min="13333" max="13333" width="8.28515625" bestFit="1" customWidth="1"/>
    <col min="13334" max="13334" width="6.5703125" bestFit="1" customWidth="1"/>
    <col min="13335" max="13337" width="13.85546875" bestFit="1" customWidth="1"/>
    <col min="13338" max="13338" width="17.42578125" bestFit="1" customWidth="1"/>
    <col min="13570" max="13570" width="10.42578125" bestFit="1" customWidth="1"/>
    <col min="13572" max="13572" width="20.42578125" bestFit="1" customWidth="1"/>
    <col min="13573" max="13573" width="33.85546875" bestFit="1" customWidth="1"/>
    <col min="13574" max="13574" width="222.5703125" bestFit="1" customWidth="1"/>
    <col min="13575" max="13575" width="18.5703125" bestFit="1" customWidth="1"/>
    <col min="13576" max="13576" width="18.5703125" customWidth="1"/>
    <col min="13578" max="13578" width="19.5703125" bestFit="1" customWidth="1"/>
    <col min="13579" max="13579" width="18.42578125" bestFit="1" customWidth="1"/>
    <col min="13580" max="13580" width="20.140625" bestFit="1" customWidth="1"/>
    <col min="13581" max="13581" width="12.28515625" bestFit="1" customWidth="1"/>
    <col min="13582" max="13582" width="10.140625" bestFit="1" customWidth="1"/>
    <col min="13583" max="13583" width="19.5703125" bestFit="1" customWidth="1"/>
    <col min="13584" max="13584" width="18.42578125" bestFit="1" customWidth="1"/>
    <col min="13585" max="13585" width="19.85546875" bestFit="1" customWidth="1"/>
    <col min="13586" max="13587" width="18.7109375" bestFit="1" customWidth="1"/>
    <col min="13588" max="13588" width="9.5703125" bestFit="1" customWidth="1"/>
    <col min="13589" max="13589" width="8.28515625" bestFit="1" customWidth="1"/>
    <col min="13590" max="13590" width="6.5703125" bestFit="1" customWidth="1"/>
    <col min="13591" max="13593" width="13.85546875" bestFit="1" customWidth="1"/>
    <col min="13594" max="13594" width="17.42578125" bestFit="1" customWidth="1"/>
    <col min="13826" max="13826" width="10.42578125" bestFit="1" customWidth="1"/>
    <col min="13828" max="13828" width="20.42578125" bestFit="1" customWidth="1"/>
    <col min="13829" max="13829" width="33.85546875" bestFit="1" customWidth="1"/>
    <col min="13830" max="13830" width="222.5703125" bestFit="1" customWidth="1"/>
    <col min="13831" max="13831" width="18.5703125" bestFit="1" customWidth="1"/>
    <col min="13832" max="13832" width="18.5703125" customWidth="1"/>
    <col min="13834" max="13834" width="19.5703125" bestFit="1" customWidth="1"/>
    <col min="13835" max="13835" width="18.42578125" bestFit="1" customWidth="1"/>
    <col min="13836" max="13836" width="20.140625" bestFit="1" customWidth="1"/>
    <col min="13837" max="13837" width="12.28515625" bestFit="1" customWidth="1"/>
    <col min="13838" max="13838" width="10.140625" bestFit="1" customWidth="1"/>
    <col min="13839" max="13839" width="19.5703125" bestFit="1" customWidth="1"/>
    <col min="13840" max="13840" width="18.42578125" bestFit="1" customWidth="1"/>
    <col min="13841" max="13841" width="19.85546875" bestFit="1" customWidth="1"/>
    <col min="13842" max="13843" width="18.7109375" bestFit="1" customWidth="1"/>
    <col min="13844" max="13844" width="9.5703125" bestFit="1" customWidth="1"/>
    <col min="13845" max="13845" width="8.28515625" bestFit="1" customWidth="1"/>
    <col min="13846" max="13846" width="6.5703125" bestFit="1" customWidth="1"/>
    <col min="13847" max="13849" width="13.85546875" bestFit="1" customWidth="1"/>
    <col min="13850" max="13850" width="17.42578125" bestFit="1" customWidth="1"/>
    <col min="14082" max="14082" width="10.42578125" bestFit="1" customWidth="1"/>
    <col min="14084" max="14084" width="20.42578125" bestFit="1" customWidth="1"/>
    <col min="14085" max="14085" width="33.85546875" bestFit="1" customWidth="1"/>
    <col min="14086" max="14086" width="222.5703125" bestFit="1" customWidth="1"/>
    <col min="14087" max="14087" width="18.5703125" bestFit="1" customWidth="1"/>
    <col min="14088" max="14088" width="18.5703125" customWidth="1"/>
    <col min="14090" max="14090" width="19.5703125" bestFit="1" customWidth="1"/>
    <col min="14091" max="14091" width="18.42578125" bestFit="1" customWidth="1"/>
    <col min="14092" max="14092" width="20.140625" bestFit="1" customWidth="1"/>
    <col min="14093" max="14093" width="12.28515625" bestFit="1" customWidth="1"/>
    <col min="14094" max="14094" width="10.140625" bestFit="1" customWidth="1"/>
    <col min="14095" max="14095" width="19.5703125" bestFit="1" customWidth="1"/>
    <col min="14096" max="14096" width="18.42578125" bestFit="1" customWidth="1"/>
    <col min="14097" max="14097" width="19.85546875" bestFit="1" customWidth="1"/>
    <col min="14098" max="14099" width="18.7109375" bestFit="1" customWidth="1"/>
    <col min="14100" max="14100" width="9.5703125" bestFit="1" customWidth="1"/>
    <col min="14101" max="14101" width="8.28515625" bestFit="1" customWidth="1"/>
    <col min="14102" max="14102" width="6.5703125" bestFit="1" customWidth="1"/>
    <col min="14103" max="14105" width="13.85546875" bestFit="1" customWidth="1"/>
    <col min="14106" max="14106" width="17.42578125" bestFit="1" customWidth="1"/>
    <col min="14338" max="14338" width="10.42578125" bestFit="1" customWidth="1"/>
    <col min="14340" max="14340" width="20.42578125" bestFit="1" customWidth="1"/>
    <col min="14341" max="14341" width="33.85546875" bestFit="1" customWidth="1"/>
    <col min="14342" max="14342" width="222.5703125" bestFit="1" customWidth="1"/>
    <col min="14343" max="14343" width="18.5703125" bestFit="1" customWidth="1"/>
    <col min="14344" max="14344" width="18.5703125" customWidth="1"/>
    <col min="14346" max="14346" width="19.5703125" bestFit="1" customWidth="1"/>
    <col min="14347" max="14347" width="18.42578125" bestFit="1" customWidth="1"/>
    <col min="14348" max="14348" width="20.140625" bestFit="1" customWidth="1"/>
    <col min="14349" max="14349" width="12.28515625" bestFit="1" customWidth="1"/>
    <col min="14350" max="14350" width="10.140625" bestFit="1" customWidth="1"/>
    <col min="14351" max="14351" width="19.5703125" bestFit="1" customWidth="1"/>
    <col min="14352" max="14352" width="18.42578125" bestFit="1" customWidth="1"/>
    <col min="14353" max="14353" width="19.85546875" bestFit="1" customWidth="1"/>
    <col min="14354" max="14355" width="18.7109375" bestFit="1" customWidth="1"/>
    <col min="14356" max="14356" width="9.5703125" bestFit="1" customWidth="1"/>
    <col min="14357" max="14357" width="8.28515625" bestFit="1" customWidth="1"/>
    <col min="14358" max="14358" width="6.5703125" bestFit="1" customWidth="1"/>
    <col min="14359" max="14361" width="13.85546875" bestFit="1" customWidth="1"/>
    <col min="14362" max="14362" width="17.42578125" bestFit="1" customWidth="1"/>
    <col min="14594" max="14594" width="10.42578125" bestFit="1" customWidth="1"/>
    <col min="14596" max="14596" width="20.42578125" bestFit="1" customWidth="1"/>
    <col min="14597" max="14597" width="33.85546875" bestFit="1" customWidth="1"/>
    <col min="14598" max="14598" width="222.5703125" bestFit="1" customWidth="1"/>
    <col min="14599" max="14599" width="18.5703125" bestFit="1" customWidth="1"/>
    <col min="14600" max="14600" width="18.5703125" customWidth="1"/>
    <col min="14602" max="14602" width="19.5703125" bestFit="1" customWidth="1"/>
    <col min="14603" max="14603" width="18.42578125" bestFit="1" customWidth="1"/>
    <col min="14604" max="14604" width="20.140625" bestFit="1" customWidth="1"/>
    <col min="14605" max="14605" width="12.28515625" bestFit="1" customWidth="1"/>
    <col min="14606" max="14606" width="10.140625" bestFit="1" customWidth="1"/>
    <col min="14607" max="14607" width="19.5703125" bestFit="1" customWidth="1"/>
    <col min="14608" max="14608" width="18.42578125" bestFit="1" customWidth="1"/>
    <col min="14609" max="14609" width="19.85546875" bestFit="1" customWidth="1"/>
    <col min="14610" max="14611" width="18.7109375" bestFit="1" customWidth="1"/>
    <col min="14612" max="14612" width="9.5703125" bestFit="1" customWidth="1"/>
    <col min="14613" max="14613" width="8.28515625" bestFit="1" customWidth="1"/>
    <col min="14614" max="14614" width="6.5703125" bestFit="1" customWidth="1"/>
    <col min="14615" max="14617" width="13.85546875" bestFit="1" customWidth="1"/>
    <col min="14618" max="14618" width="17.42578125" bestFit="1" customWidth="1"/>
    <col min="14850" max="14850" width="10.42578125" bestFit="1" customWidth="1"/>
    <col min="14852" max="14852" width="20.42578125" bestFit="1" customWidth="1"/>
    <col min="14853" max="14853" width="33.85546875" bestFit="1" customWidth="1"/>
    <col min="14854" max="14854" width="222.5703125" bestFit="1" customWidth="1"/>
    <col min="14855" max="14855" width="18.5703125" bestFit="1" customWidth="1"/>
    <col min="14856" max="14856" width="18.5703125" customWidth="1"/>
    <col min="14858" max="14858" width="19.5703125" bestFit="1" customWidth="1"/>
    <col min="14859" max="14859" width="18.42578125" bestFit="1" customWidth="1"/>
    <col min="14860" max="14860" width="20.140625" bestFit="1" customWidth="1"/>
    <col min="14861" max="14861" width="12.28515625" bestFit="1" customWidth="1"/>
    <col min="14862" max="14862" width="10.140625" bestFit="1" customWidth="1"/>
    <col min="14863" max="14863" width="19.5703125" bestFit="1" customWidth="1"/>
    <col min="14864" max="14864" width="18.42578125" bestFit="1" customWidth="1"/>
    <col min="14865" max="14865" width="19.85546875" bestFit="1" customWidth="1"/>
    <col min="14866" max="14867" width="18.7109375" bestFit="1" customWidth="1"/>
    <col min="14868" max="14868" width="9.5703125" bestFit="1" customWidth="1"/>
    <col min="14869" max="14869" width="8.28515625" bestFit="1" customWidth="1"/>
    <col min="14870" max="14870" width="6.5703125" bestFit="1" customWidth="1"/>
    <col min="14871" max="14873" width="13.85546875" bestFit="1" customWidth="1"/>
    <col min="14874" max="14874" width="17.42578125" bestFit="1" customWidth="1"/>
    <col min="15106" max="15106" width="10.42578125" bestFit="1" customWidth="1"/>
    <col min="15108" max="15108" width="20.42578125" bestFit="1" customWidth="1"/>
    <col min="15109" max="15109" width="33.85546875" bestFit="1" customWidth="1"/>
    <col min="15110" max="15110" width="222.5703125" bestFit="1" customWidth="1"/>
    <col min="15111" max="15111" width="18.5703125" bestFit="1" customWidth="1"/>
    <col min="15112" max="15112" width="18.5703125" customWidth="1"/>
    <col min="15114" max="15114" width="19.5703125" bestFit="1" customWidth="1"/>
    <col min="15115" max="15115" width="18.42578125" bestFit="1" customWidth="1"/>
    <col min="15116" max="15116" width="20.140625" bestFit="1" customWidth="1"/>
    <col min="15117" max="15117" width="12.28515625" bestFit="1" customWidth="1"/>
    <col min="15118" max="15118" width="10.140625" bestFit="1" customWidth="1"/>
    <col min="15119" max="15119" width="19.5703125" bestFit="1" customWidth="1"/>
    <col min="15120" max="15120" width="18.42578125" bestFit="1" customWidth="1"/>
    <col min="15121" max="15121" width="19.85546875" bestFit="1" customWidth="1"/>
    <col min="15122" max="15123" width="18.7109375" bestFit="1" customWidth="1"/>
    <col min="15124" max="15124" width="9.5703125" bestFit="1" customWidth="1"/>
    <col min="15125" max="15125" width="8.28515625" bestFit="1" customWidth="1"/>
    <col min="15126" max="15126" width="6.5703125" bestFit="1" customWidth="1"/>
    <col min="15127" max="15129" width="13.85546875" bestFit="1" customWidth="1"/>
    <col min="15130" max="15130" width="17.42578125" bestFit="1" customWidth="1"/>
    <col min="15362" max="15362" width="10.42578125" bestFit="1" customWidth="1"/>
    <col min="15364" max="15364" width="20.42578125" bestFit="1" customWidth="1"/>
    <col min="15365" max="15365" width="33.85546875" bestFit="1" customWidth="1"/>
    <col min="15366" max="15366" width="222.5703125" bestFit="1" customWidth="1"/>
    <col min="15367" max="15367" width="18.5703125" bestFit="1" customWidth="1"/>
    <col min="15368" max="15368" width="18.5703125" customWidth="1"/>
    <col min="15370" max="15370" width="19.5703125" bestFit="1" customWidth="1"/>
    <col min="15371" max="15371" width="18.42578125" bestFit="1" customWidth="1"/>
    <col min="15372" max="15372" width="20.140625" bestFit="1" customWidth="1"/>
    <col min="15373" max="15373" width="12.28515625" bestFit="1" customWidth="1"/>
    <col min="15374" max="15374" width="10.140625" bestFit="1" customWidth="1"/>
    <col min="15375" max="15375" width="19.5703125" bestFit="1" customWidth="1"/>
    <col min="15376" max="15376" width="18.42578125" bestFit="1" customWidth="1"/>
    <col min="15377" max="15377" width="19.85546875" bestFit="1" customWidth="1"/>
    <col min="15378" max="15379" width="18.7109375" bestFit="1" customWidth="1"/>
    <col min="15380" max="15380" width="9.5703125" bestFit="1" customWidth="1"/>
    <col min="15381" max="15381" width="8.28515625" bestFit="1" customWidth="1"/>
    <col min="15382" max="15382" width="6.5703125" bestFit="1" customWidth="1"/>
    <col min="15383" max="15385" width="13.85546875" bestFit="1" customWidth="1"/>
    <col min="15386" max="15386" width="17.42578125" bestFit="1" customWidth="1"/>
    <col min="15618" max="15618" width="10.42578125" bestFit="1" customWidth="1"/>
    <col min="15620" max="15620" width="20.42578125" bestFit="1" customWidth="1"/>
    <col min="15621" max="15621" width="33.85546875" bestFit="1" customWidth="1"/>
    <col min="15622" max="15622" width="222.5703125" bestFit="1" customWidth="1"/>
    <col min="15623" max="15623" width="18.5703125" bestFit="1" customWidth="1"/>
    <col min="15624" max="15624" width="18.5703125" customWidth="1"/>
    <col min="15626" max="15626" width="19.5703125" bestFit="1" customWidth="1"/>
    <col min="15627" max="15627" width="18.42578125" bestFit="1" customWidth="1"/>
    <col min="15628" max="15628" width="20.140625" bestFit="1" customWidth="1"/>
    <col min="15629" max="15629" width="12.28515625" bestFit="1" customWidth="1"/>
    <col min="15630" max="15630" width="10.140625" bestFit="1" customWidth="1"/>
    <col min="15631" max="15631" width="19.5703125" bestFit="1" customWidth="1"/>
    <col min="15632" max="15632" width="18.42578125" bestFit="1" customWidth="1"/>
    <col min="15633" max="15633" width="19.85546875" bestFit="1" customWidth="1"/>
    <col min="15634" max="15635" width="18.7109375" bestFit="1" customWidth="1"/>
    <col min="15636" max="15636" width="9.5703125" bestFit="1" customWidth="1"/>
    <col min="15637" max="15637" width="8.28515625" bestFit="1" customWidth="1"/>
    <col min="15638" max="15638" width="6.5703125" bestFit="1" customWidth="1"/>
    <col min="15639" max="15641" width="13.85546875" bestFit="1" customWidth="1"/>
    <col min="15642" max="15642" width="17.42578125" bestFit="1" customWidth="1"/>
    <col min="15874" max="15874" width="10.42578125" bestFit="1" customWidth="1"/>
    <col min="15876" max="15876" width="20.42578125" bestFit="1" customWidth="1"/>
    <col min="15877" max="15877" width="33.85546875" bestFit="1" customWidth="1"/>
    <col min="15878" max="15878" width="222.5703125" bestFit="1" customWidth="1"/>
    <col min="15879" max="15879" width="18.5703125" bestFit="1" customWidth="1"/>
    <col min="15880" max="15880" width="18.5703125" customWidth="1"/>
    <col min="15882" max="15882" width="19.5703125" bestFit="1" customWidth="1"/>
    <col min="15883" max="15883" width="18.42578125" bestFit="1" customWidth="1"/>
    <col min="15884" max="15884" width="20.140625" bestFit="1" customWidth="1"/>
    <col min="15885" max="15885" width="12.28515625" bestFit="1" customWidth="1"/>
    <col min="15886" max="15886" width="10.140625" bestFit="1" customWidth="1"/>
    <col min="15887" max="15887" width="19.5703125" bestFit="1" customWidth="1"/>
    <col min="15888" max="15888" width="18.42578125" bestFit="1" customWidth="1"/>
    <col min="15889" max="15889" width="19.85546875" bestFit="1" customWidth="1"/>
    <col min="15890" max="15891" width="18.7109375" bestFit="1" customWidth="1"/>
    <col min="15892" max="15892" width="9.5703125" bestFit="1" customWidth="1"/>
    <col min="15893" max="15893" width="8.28515625" bestFit="1" customWidth="1"/>
    <col min="15894" max="15894" width="6.5703125" bestFit="1" customWidth="1"/>
    <col min="15895" max="15897" width="13.85546875" bestFit="1" customWidth="1"/>
    <col min="15898" max="15898" width="17.42578125" bestFit="1" customWidth="1"/>
    <col min="16130" max="16130" width="10.42578125" bestFit="1" customWidth="1"/>
    <col min="16132" max="16132" width="20.42578125" bestFit="1" customWidth="1"/>
    <col min="16133" max="16133" width="33.85546875" bestFit="1" customWidth="1"/>
    <col min="16134" max="16134" width="222.5703125" bestFit="1" customWidth="1"/>
    <col min="16135" max="16135" width="18.5703125" bestFit="1" customWidth="1"/>
    <col min="16136" max="16136" width="18.5703125" customWidth="1"/>
    <col min="16138" max="16138" width="19.5703125" bestFit="1" customWidth="1"/>
    <col min="16139" max="16139" width="18.42578125" bestFit="1" customWidth="1"/>
    <col min="16140" max="16140" width="20.140625" bestFit="1" customWidth="1"/>
    <col min="16141" max="16141" width="12.28515625" bestFit="1" customWidth="1"/>
    <col min="16142" max="16142" width="10.140625" bestFit="1" customWidth="1"/>
    <col min="16143" max="16143" width="19.5703125" bestFit="1" customWidth="1"/>
    <col min="16144" max="16144" width="18.42578125" bestFit="1" customWidth="1"/>
    <col min="16145" max="16145" width="19.85546875" bestFit="1" customWidth="1"/>
    <col min="16146" max="16147" width="18.7109375" bestFit="1" customWidth="1"/>
    <col min="16148" max="16148" width="9.5703125" bestFit="1" customWidth="1"/>
    <col min="16149" max="16149" width="8.28515625" bestFit="1" customWidth="1"/>
    <col min="16150" max="16150" width="6.5703125" bestFit="1" customWidth="1"/>
    <col min="16151" max="16153" width="13.85546875" bestFit="1" customWidth="1"/>
    <col min="16154" max="16154" width="17.42578125" bestFit="1" customWidth="1"/>
  </cols>
  <sheetData>
    <row r="1" spans="1:29" x14ac:dyDescent="0.25">
      <c r="A1" s="190" t="s">
        <v>2045</v>
      </c>
      <c r="I1" s="181" t="s">
        <v>2432</v>
      </c>
      <c r="J1" s="426" t="s">
        <v>2433</v>
      </c>
      <c r="K1" s="181" t="s">
        <v>2434</v>
      </c>
      <c r="L1" s="426" t="s">
        <v>2435</v>
      </c>
      <c r="M1" s="181" t="s">
        <v>2436</v>
      </c>
      <c r="N1" s="426" t="s">
        <v>2437</v>
      </c>
      <c r="O1" s="181" t="s">
        <v>2438</v>
      </c>
      <c r="P1" s="181" t="s">
        <v>2439</v>
      </c>
      <c r="Q1" s="181" t="s">
        <v>2440</v>
      </c>
      <c r="R1" s="181" t="s">
        <v>2167</v>
      </c>
      <c r="S1" s="181" t="s">
        <v>2441</v>
      </c>
      <c r="T1" s="181" t="s">
        <v>2165</v>
      </c>
      <c r="V1" s="181" t="s">
        <v>2449</v>
      </c>
      <c r="W1" s="181" t="s">
        <v>2444</v>
      </c>
      <c r="X1" s="181" t="s">
        <v>2442</v>
      </c>
      <c r="Y1" s="181" t="s">
        <v>2443</v>
      </c>
    </row>
    <row r="2" spans="1:29" x14ac:dyDescent="0.25">
      <c r="A2" s="181">
        <v>1</v>
      </c>
      <c r="B2" s="181">
        <v>2</v>
      </c>
      <c r="C2" s="181">
        <v>3</v>
      </c>
      <c r="D2" s="184">
        <v>4</v>
      </c>
      <c r="E2" s="190">
        <v>5</v>
      </c>
      <c r="F2" s="190">
        <v>6</v>
      </c>
      <c r="G2" s="181">
        <v>7</v>
      </c>
      <c r="H2" s="184">
        <v>8</v>
      </c>
      <c r="I2" s="181">
        <v>9</v>
      </c>
      <c r="J2" s="181">
        <v>10</v>
      </c>
      <c r="K2" s="181">
        <v>11</v>
      </c>
      <c r="L2" s="184">
        <v>12</v>
      </c>
      <c r="M2" s="181">
        <v>13</v>
      </c>
      <c r="N2" s="181">
        <v>14</v>
      </c>
      <c r="O2" s="181">
        <v>15</v>
      </c>
      <c r="P2" s="184">
        <v>16</v>
      </c>
      <c r="Q2" s="181">
        <v>17</v>
      </c>
      <c r="R2" s="181">
        <v>18</v>
      </c>
      <c r="S2" s="181">
        <v>19</v>
      </c>
      <c r="T2" s="184">
        <v>20</v>
      </c>
      <c r="U2" s="181">
        <v>21</v>
      </c>
      <c r="V2" s="181">
        <v>22</v>
      </c>
      <c r="W2" s="181">
        <v>23</v>
      </c>
      <c r="X2" s="184">
        <v>24</v>
      </c>
      <c r="Y2" s="181">
        <v>25</v>
      </c>
    </row>
    <row r="3" spans="1:29" s="182" customFormat="1" x14ac:dyDescent="0.25">
      <c r="A3" s="181"/>
      <c r="B3" s="181"/>
      <c r="C3" s="181"/>
      <c r="D3" s="181"/>
      <c r="E3" s="1039" t="s">
        <v>2130</v>
      </c>
      <c r="F3" s="1040"/>
      <c r="G3" s="1041"/>
      <c r="H3" s="1042" t="s">
        <v>2131</v>
      </c>
      <c r="I3" s="1042" t="s">
        <v>2112</v>
      </c>
      <c r="J3" s="1042" t="s">
        <v>2114</v>
      </c>
      <c r="K3" s="1042" t="s">
        <v>2116</v>
      </c>
      <c r="L3" s="1042" t="s">
        <v>2118</v>
      </c>
      <c r="M3" s="1042" t="s">
        <v>2119</v>
      </c>
      <c r="N3" s="1042" t="s">
        <v>2120</v>
      </c>
      <c r="O3" s="1042" t="s">
        <v>2121</v>
      </c>
      <c r="P3" s="1042" t="s">
        <v>2122</v>
      </c>
      <c r="Q3" s="1042" t="s">
        <v>2123</v>
      </c>
      <c r="R3" s="1042" t="s">
        <v>2124</v>
      </c>
      <c r="S3" s="1042" t="s">
        <v>2125</v>
      </c>
      <c r="T3" s="1239" t="s">
        <v>2053</v>
      </c>
      <c r="U3" s="1240"/>
      <c r="V3" s="1042" t="s">
        <v>2126</v>
      </c>
      <c r="W3" s="1042" t="s">
        <v>2127</v>
      </c>
      <c r="X3" s="1042" t="s">
        <v>2128</v>
      </c>
      <c r="Y3" s="1042" t="s">
        <v>2129</v>
      </c>
      <c r="Z3" s="1043" t="s">
        <v>2132</v>
      </c>
    </row>
    <row r="4" spans="1:29" s="182" customFormat="1" x14ac:dyDescent="0.25">
      <c r="A4" s="1241" t="s">
        <v>2130</v>
      </c>
      <c r="B4" s="1242"/>
      <c r="C4" s="1242"/>
      <c r="D4" s="1243"/>
      <c r="E4" s="1033" t="s">
        <v>2133</v>
      </c>
      <c r="F4" s="1034" t="s">
        <v>2134</v>
      </c>
      <c r="G4" s="1035" t="s">
        <v>2107</v>
      </c>
      <c r="H4" s="164"/>
      <c r="I4" s="164"/>
      <c r="J4" s="164"/>
      <c r="K4" s="164"/>
      <c r="L4" s="164"/>
      <c r="M4" s="164"/>
      <c r="N4" s="164"/>
      <c r="O4" s="164"/>
      <c r="P4" s="164"/>
      <c r="Q4" s="164"/>
      <c r="R4" s="164"/>
      <c r="S4" s="164"/>
      <c r="T4" s="164"/>
      <c r="U4" s="164"/>
      <c r="V4" s="164"/>
      <c r="W4" s="164"/>
      <c r="X4" s="164"/>
      <c r="Y4" s="164"/>
    </row>
    <row r="5" spans="1:29" s="182" customFormat="1" x14ac:dyDescent="0.25">
      <c r="A5" s="654" t="s">
        <v>2084</v>
      </c>
      <c r="B5" s="654" t="s">
        <v>1901</v>
      </c>
      <c r="C5" s="654" t="s">
        <v>2085</v>
      </c>
      <c r="D5" s="654" t="s">
        <v>2086</v>
      </c>
      <c r="E5" s="903"/>
      <c r="F5" s="903"/>
      <c r="G5" s="657"/>
      <c r="H5" s="1036" t="s">
        <v>2611</v>
      </c>
      <c r="I5" s="1037">
        <v>0</v>
      </c>
      <c r="J5" s="1037">
        <v>0</v>
      </c>
      <c r="K5" s="1037">
        <v>0</v>
      </c>
      <c r="L5" s="1037">
        <v>0</v>
      </c>
      <c r="M5" s="1037">
        <v>0</v>
      </c>
      <c r="N5" s="1037">
        <v>0</v>
      </c>
      <c r="O5" s="1037">
        <v>0</v>
      </c>
      <c r="P5" s="1037">
        <v>0</v>
      </c>
      <c r="Q5" s="1037">
        <v>0</v>
      </c>
      <c r="R5" s="1037">
        <v>0</v>
      </c>
      <c r="S5" s="1037">
        <v>0</v>
      </c>
      <c r="T5" s="1037">
        <v>0</v>
      </c>
      <c r="U5" s="1037">
        <v>0</v>
      </c>
      <c r="V5" s="1037">
        <v>0</v>
      </c>
      <c r="W5" s="1037">
        <v>0</v>
      </c>
      <c r="X5" s="1037">
        <v>0</v>
      </c>
      <c r="Y5" s="1037">
        <v>0</v>
      </c>
      <c r="Z5" s="656" t="e">
        <v>#N/A</v>
      </c>
    </row>
    <row r="6" spans="1:29" s="182" customFormat="1" x14ac:dyDescent="0.25">
      <c r="A6" s="655" t="s">
        <v>2109</v>
      </c>
      <c r="B6" s="655">
        <v>4</v>
      </c>
      <c r="C6" s="655">
        <v>1</v>
      </c>
      <c r="D6" s="655"/>
      <c r="E6" s="902" t="s">
        <v>10318</v>
      </c>
      <c r="F6" s="902" t="s">
        <v>10319</v>
      </c>
      <c r="G6" s="1038"/>
      <c r="H6" s="1036"/>
      <c r="I6" s="1037" t="s">
        <v>2611</v>
      </c>
      <c r="J6" s="1037"/>
      <c r="K6" s="1037"/>
      <c r="L6" s="1037"/>
      <c r="M6" s="1037" t="s">
        <v>2611</v>
      </c>
      <c r="N6" s="1037">
        <v>10.5268</v>
      </c>
      <c r="O6" s="1037"/>
      <c r="P6" s="1037"/>
      <c r="Q6" s="1037"/>
      <c r="R6" s="1037"/>
      <c r="S6" s="1037"/>
      <c r="T6" s="1037">
        <v>24.7455</v>
      </c>
      <c r="U6" s="1037" t="s">
        <v>10112</v>
      </c>
      <c r="V6" s="1037" t="s">
        <v>2611</v>
      </c>
      <c r="W6" s="1037"/>
      <c r="X6" s="1037" t="s">
        <v>2611</v>
      </c>
      <c r="Y6" s="1037"/>
      <c r="Z6" s="656" t="s">
        <v>2136</v>
      </c>
      <c r="AA6" s="182" t="s">
        <v>2437</v>
      </c>
      <c r="AB6" s="182">
        <v>4.75</v>
      </c>
      <c r="AC6" s="182" t="s">
        <v>2611</v>
      </c>
    </row>
    <row r="7" spans="1:29" s="182" customFormat="1" x14ac:dyDescent="0.25">
      <c r="A7" s="655" t="s">
        <v>2101</v>
      </c>
      <c r="B7" s="655">
        <v>2</v>
      </c>
      <c r="C7" s="655">
        <v>2</v>
      </c>
      <c r="D7" s="655"/>
      <c r="E7" s="902" t="s">
        <v>10281</v>
      </c>
      <c r="F7" s="902" t="s">
        <v>10282</v>
      </c>
      <c r="G7" s="1038"/>
      <c r="H7" s="1036"/>
      <c r="I7" s="1037">
        <v>17.844100000000001</v>
      </c>
      <c r="J7" s="1037"/>
      <c r="K7" s="1037"/>
      <c r="L7" s="1037"/>
      <c r="M7" s="1037" t="s">
        <v>2611</v>
      </c>
      <c r="N7" s="1037">
        <v>11.4994</v>
      </c>
      <c r="O7" s="1037"/>
      <c r="P7" s="1037"/>
      <c r="Q7" s="1037"/>
      <c r="R7" s="1037"/>
      <c r="S7" s="1037"/>
      <c r="T7" s="1037">
        <v>19.571400000000001</v>
      </c>
      <c r="U7" s="1037" t="s">
        <v>10112</v>
      </c>
      <c r="V7" s="1037" t="s">
        <v>2611</v>
      </c>
      <c r="W7" s="1037"/>
      <c r="X7" s="1037" t="s">
        <v>2611</v>
      </c>
      <c r="Y7" s="1037"/>
      <c r="Z7" s="656" t="s">
        <v>2136</v>
      </c>
      <c r="AA7" s="182" t="s">
        <v>10115</v>
      </c>
      <c r="AB7" s="182">
        <v>6.75</v>
      </c>
      <c r="AC7" s="182" t="s">
        <v>2611</v>
      </c>
    </row>
    <row r="8" spans="1:29" s="182" customFormat="1" x14ac:dyDescent="0.25">
      <c r="A8" s="655" t="s">
        <v>2091</v>
      </c>
      <c r="B8" s="655">
        <v>3</v>
      </c>
      <c r="C8" s="655">
        <v>1</v>
      </c>
      <c r="D8" s="655"/>
      <c r="E8" s="902" t="s">
        <v>10353</v>
      </c>
      <c r="F8" s="902" t="s">
        <v>10354</v>
      </c>
      <c r="G8" s="1038"/>
      <c r="H8" s="1036"/>
      <c r="I8" s="1037" t="s">
        <v>2611</v>
      </c>
      <c r="J8" s="1037"/>
      <c r="K8" s="1037"/>
      <c r="L8" s="1037"/>
      <c r="M8" s="1037" t="s">
        <v>2611</v>
      </c>
      <c r="N8" s="1037" t="s">
        <v>2611</v>
      </c>
      <c r="O8" s="1037"/>
      <c r="P8" s="1037"/>
      <c r="Q8" s="1037"/>
      <c r="R8" s="1037"/>
      <c r="S8" s="1037"/>
      <c r="T8" s="1037">
        <v>21.574200000000001</v>
      </c>
      <c r="U8" s="1037" t="s">
        <v>10112</v>
      </c>
      <c r="V8" s="1037">
        <v>14.5145</v>
      </c>
      <c r="W8" s="1037"/>
      <c r="X8" s="1037" t="s">
        <v>2611</v>
      </c>
      <c r="Y8" s="1037"/>
      <c r="Z8" s="656" t="s">
        <v>2136</v>
      </c>
      <c r="AA8" s="182" t="s">
        <v>2449</v>
      </c>
      <c r="AB8" s="182">
        <v>6.75</v>
      </c>
      <c r="AC8" s="182" t="s">
        <v>2611</v>
      </c>
    </row>
    <row r="9" spans="1:29" s="182" customFormat="1" x14ac:dyDescent="0.25">
      <c r="A9" s="655" t="s">
        <v>2093</v>
      </c>
      <c r="B9" s="655">
        <v>4</v>
      </c>
      <c r="C9" s="655">
        <v>2</v>
      </c>
      <c r="D9" s="655"/>
      <c r="E9" s="902" t="s">
        <v>10333</v>
      </c>
      <c r="F9" s="902" t="s">
        <v>10376</v>
      </c>
      <c r="G9" s="1038"/>
      <c r="H9" s="1036"/>
      <c r="I9" s="1037">
        <v>15.496700000000001</v>
      </c>
      <c r="J9" s="1037"/>
      <c r="K9" s="1037"/>
      <c r="L9" s="1037"/>
      <c r="M9" s="1037" t="s">
        <v>2611</v>
      </c>
      <c r="N9" s="1037">
        <v>10.8492</v>
      </c>
      <c r="O9" s="1037"/>
      <c r="P9" s="1037"/>
      <c r="Q9" s="1037"/>
      <c r="R9" s="1037"/>
      <c r="S9" s="1037"/>
      <c r="T9" s="1037">
        <v>31.098700000000001</v>
      </c>
      <c r="U9" s="1037" t="s">
        <v>10112</v>
      </c>
      <c r="V9" s="1037" t="s">
        <v>2611</v>
      </c>
      <c r="W9" s="1037"/>
      <c r="X9" s="1037" t="s">
        <v>2611</v>
      </c>
      <c r="Y9" s="1037"/>
      <c r="Z9" s="656" t="s">
        <v>2136</v>
      </c>
      <c r="AA9" s="182" t="s">
        <v>10115</v>
      </c>
      <c r="AB9" s="182">
        <v>21.75</v>
      </c>
      <c r="AC9" s="182" t="s">
        <v>2611</v>
      </c>
    </row>
    <row r="10" spans="1:29" s="182" customFormat="1" x14ac:dyDescent="0.25">
      <c r="A10" s="655" t="s">
        <v>2096</v>
      </c>
      <c r="B10" s="655">
        <v>3</v>
      </c>
      <c r="C10" s="655">
        <v>1</v>
      </c>
      <c r="D10" s="655"/>
      <c r="E10" s="902" t="s">
        <v>10247</v>
      </c>
      <c r="F10" s="902" t="s">
        <v>10248</v>
      </c>
      <c r="G10" s="1038"/>
      <c r="H10" s="1036"/>
      <c r="I10" s="1037" t="s">
        <v>2611</v>
      </c>
      <c r="J10" s="1037"/>
      <c r="K10" s="1037"/>
      <c r="L10" s="1037"/>
      <c r="M10" s="1037" t="s">
        <v>2611</v>
      </c>
      <c r="N10" s="1037" t="s">
        <v>2611</v>
      </c>
      <c r="O10" s="1037"/>
      <c r="P10" s="1037"/>
      <c r="Q10" s="1037"/>
      <c r="R10" s="1037"/>
      <c r="S10" s="1037"/>
      <c r="T10" s="1037">
        <v>27.0915</v>
      </c>
      <c r="U10" s="1037" t="s">
        <v>10112</v>
      </c>
      <c r="V10" s="1037">
        <v>15.4946</v>
      </c>
      <c r="W10" s="1037"/>
      <c r="X10" s="1037" t="s">
        <v>2611</v>
      </c>
      <c r="Y10" s="1037"/>
      <c r="Z10" s="656" t="s">
        <v>2136</v>
      </c>
      <c r="AA10" s="182" t="s">
        <v>2449</v>
      </c>
      <c r="AB10" s="182">
        <v>7.75</v>
      </c>
      <c r="AC10" s="182" t="s">
        <v>2611</v>
      </c>
    </row>
    <row r="11" spans="1:29" s="182" customFormat="1" x14ac:dyDescent="0.25">
      <c r="A11" s="655" t="s">
        <v>2091</v>
      </c>
      <c r="B11" s="655">
        <v>2</v>
      </c>
      <c r="C11" s="655">
        <v>1</v>
      </c>
      <c r="D11" s="655"/>
      <c r="E11" s="902" t="s">
        <v>10166</v>
      </c>
      <c r="F11" s="902" t="s">
        <v>10167</v>
      </c>
      <c r="G11" s="1038"/>
      <c r="H11" s="1036"/>
      <c r="I11" s="1037" t="s">
        <v>2611</v>
      </c>
      <c r="J11" s="1037"/>
      <c r="K11" s="1037"/>
      <c r="L11" s="1037"/>
      <c r="M11" s="1037" t="s">
        <v>2611</v>
      </c>
      <c r="N11" s="1037" t="s">
        <v>2611</v>
      </c>
      <c r="O11" s="1037"/>
      <c r="P11" s="1037"/>
      <c r="Q11" s="1037"/>
      <c r="R11" s="1037"/>
      <c r="S11" s="1037"/>
      <c r="T11" s="1037">
        <v>16.554500000000001</v>
      </c>
      <c r="U11" s="1037" t="s">
        <v>10112</v>
      </c>
      <c r="V11" s="1037">
        <v>10.384399999999999</v>
      </c>
      <c r="W11" s="1037"/>
      <c r="X11" s="1037" t="s">
        <v>2611</v>
      </c>
      <c r="Y11" s="1037"/>
      <c r="Z11" s="656" t="s">
        <v>2136</v>
      </c>
      <c r="AA11" s="182" t="s">
        <v>2449</v>
      </c>
      <c r="AB11" s="182">
        <v>6.75</v>
      </c>
      <c r="AC11" s="182" t="s">
        <v>2611</v>
      </c>
    </row>
    <row r="12" spans="1:29" s="182" customFormat="1" x14ac:dyDescent="0.25">
      <c r="A12" s="655" t="s">
        <v>2088</v>
      </c>
      <c r="B12" s="655">
        <v>3</v>
      </c>
      <c r="C12" s="655">
        <v>2</v>
      </c>
      <c r="D12" s="655"/>
      <c r="E12" s="902" t="s">
        <v>10304</v>
      </c>
      <c r="F12" s="902" t="s">
        <v>10305</v>
      </c>
      <c r="G12" s="1038"/>
      <c r="H12" s="1036"/>
      <c r="I12" s="1037">
        <v>15.1515</v>
      </c>
      <c r="J12" s="1037"/>
      <c r="K12" s="1037"/>
      <c r="L12" s="1037"/>
      <c r="M12" s="1037" t="s">
        <v>2611</v>
      </c>
      <c r="N12" s="1037">
        <v>11.703099999999999</v>
      </c>
      <c r="O12" s="1037"/>
      <c r="P12" s="1037"/>
      <c r="Q12" s="1037"/>
      <c r="R12" s="1037"/>
      <c r="S12" s="1037"/>
      <c r="T12" s="1037">
        <v>21.3903</v>
      </c>
      <c r="U12" s="1037" t="s">
        <v>10112</v>
      </c>
      <c r="V12" s="1037" t="s">
        <v>2611</v>
      </c>
      <c r="W12" s="1037"/>
      <c r="X12" s="1037" t="s">
        <v>2611</v>
      </c>
      <c r="Y12" s="1037"/>
      <c r="Z12" s="656" t="s">
        <v>2136</v>
      </c>
      <c r="AA12" s="182" t="s">
        <v>10115</v>
      </c>
      <c r="AB12" s="182">
        <v>1.75</v>
      </c>
      <c r="AC12" s="182" t="s">
        <v>2611</v>
      </c>
    </row>
    <row r="13" spans="1:29" s="182" customFormat="1" x14ac:dyDescent="0.25">
      <c r="A13" s="655" t="s">
        <v>2101</v>
      </c>
      <c r="B13" s="655">
        <v>4</v>
      </c>
      <c r="C13" s="655">
        <v>3</v>
      </c>
      <c r="D13" s="655"/>
      <c r="E13" s="902" t="s">
        <v>10258</v>
      </c>
      <c r="F13" s="902" t="s">
        <v>10259</v>
      </c>
      <c r="G13" s="1038"/>
      <c r="H13" s="1036"/>
      <c r="I13" s="1037">
        <v>17.961200000000002</v>
      </c>
      <c r="J13" s="1037"/>
      <c r="K13" s="1037"/>
      <c r="L13" s="1037"/>
      <c r="M13" s="1037">
        <v>15.7354</v>
      </c>
      <c r="N13" s="1037">
        <v>11.2857</v>
      </c>
      <c r="O13" s="1037"/>
      <c r="P13" s="1037"/>
      <c r="Q13" s="1037"/>
      <c r="R13" s="1037"/>
      <c r="S13" s="1037"/>
      <c r="T13" s="1037">
        <v>20.613700000000001</v>
      </c>
      <c r="U13" s="1037" t="s">
        <v>10112</v>
      </c>
      <c r="V13" s="1037" t="s">
        <v>2611</v>
      </c>
      <c r="W13" s="1037"/>
      <c r="X13" s="1037" t="s">
        <v>2611</v>
      </c>
      <c r="Y13" s="1037"/>
      <c r="Z13" s="656" t="s">
        <v>2136</v>
      </c>
      <c r="AA13" s="182" t="s">
        <v>10260</v>
      </c>
      <c r="AB13" s="182">
        <v>1.75</v>
      </c>
      <c r="AC13" s="182" t="s">
        <v>2611</v>
      </c>
    </row>
    <row r="14" spans="1:29" s="182" customFormat="1" x14ac:dyDescent="0.25">
      <c r="A14" s="655" t="s">
        <v>2104</v>
      </c>
      <c r="B14" s="655">
        <v>1</v>
      </c>
      <c r="C14" s="655">
        <v>2</v>
      </c>
      <c r="D14" s="655"/>
      <c r="E14" s="902" t="s">
        <v>10149</v>
      </c>
      <c r="F14" s="902" t="s">
        <v>10150</v>
      </c>
      <c r="G14" s="1038"/>
      <c r="H14" s="1036"/>
      <c r="I14" s="1037">
        <v>16.157699999999998</v>
      </c>
      <c r="J14" s="1037"/>
      <c r="K14" s="1037"/>
      <c r="L14" s="1037"/>
      <c r="M14" s="1037" t="s">
        <v>2611</v>
      </c>
      <c r="N14" s="1037">
        <v>12.0852</v>
      </c>
      <c r="O14" s="1037"/>
      <c r="P14" s="1037"/>
      <c r="Q14" s="1037"/>
      <c r="R14" s="1037"/>
      <c r="S14" s="1037"/>
      <c r="T14" s="1037">
        <v>21.970800000000001</v>
      </c>
      <c r="U14" s="1037" t="s">
        <v>10112</v>
      </c>
      <c r="V14" s="1037" t="s">
        <v>2611</v>
      </c>
      <c r="W14" s="1037"/>
      <c r="X14" s="1037" t="s">
        <v>2611</v>
      </c>
      <c r="Y14" s="1037"/>
      <c r="Z14" s="656" t="s">
        <v>2136</v>
      </c>
      <c r="AA14" s="182" t="s">
        <v>10115</v>
      </c>
      <c r="AB14" s="182">
        <v>2.75</v>
      </c>
      <c r="AC14" s="182" t="s">
        <v>2611</v>
      </c>
    </row>
    <row r="15" spans="1:29" s="182" customFormat="1" x14ac:dyDescent="0.25">
      <c r="A15" s="655" t="s">
        <v>2115</v>
      </c>
      <c r="B15" s="655">
        <v>2</v>
      </c>
      <c r="C15" s="655">
        <v>2</v>
      </c>
      <c r="D15" s="655"/>
      <c r="E15" s="902" t="s">
        <v>10299</v>
      </c>
      <c r="F15" s="902" t="s">
        <v>10300</v>
      </c>
      <c r="G15" s="1038"/>
      <c r="H15" s="1036"/>
      <c r="I15" s="1037">
        <v>16.988</v>
      </c>
      <c r="J15" s="1037"/>
      <c r="K15" s="1037"/>
      <c r="L15" s="1037"/>
      <c r="M15" s="1037" t="s">
        <v>2611</v>
      </c>
      <c r="N15" s="1037">
        <v>11.242000000000001</v>
      </c>
      <c r="O15" s="1037"/>
      <c r="P15" s="1037"/>
      <c r="Q15" s="1037"/>
      <c r="R15" s="1037"/>
      <c r="S15" s="1037"/>
      <c r="T15" s="1037">
        <v>22.033999999999999</v>
      </c>
      <c r="U15" s="1037" t="s">
        <v>10112</v>
      </c>
      <c r="V15" s="1037" t="s">
        <v>2611</v>
      </c>
      <c r="W15" s="1037"/>
      <c r="X15" s="1037" t="s">
        <v>2611</v>
      </c>
      <c r="Y15" s="1037"/>
      <c r="Z15" s="656" t="s">
        <v>2136</v>
      </c>
      <c r="AA15" s="182" t="s">
        <v>10115</v>
      </c>
      <c r="AB15" s="182">
        <v>12.75</v>
      </c>
      <c r="AC15" s="182" t="s">
        <v>2611</v>
      </c>
    </row>
    <row r="16" spans="1:29" s="182" customFormat="1" x14ac:dyDescent="0.25">
      <c r="A16" s="655" t="s">
        <v>2111</v>
      </c>
      <c r="B16" s="655">
        <v>1</v>
      </c>
      <c r="C16" s="655">
        <v>1</v>
      </c>
      <c r="D16" s="655"/>
      <c r="E16" s="902" t="s">
        <v>10310</v>
      </c>
      <c r="F16" s="902" t="s">
        <v>10311</v>
      </c>
      <c r="G16" s="1038"/>
      <c r="H16" s="1036"/>
      <c r="I16" s="1037" t="s">
        <v>2611</v>
      </c>
      <c r="J16" s="1037"/>
      <c r="K16" s="1037"/>
      <c r="L16" s="1037"/>
      <c r="M16" s="1037" t="s">
        <v>2611</v>
      </c>
      <c r="N16" s="1037" t="s">
        <v>2611</v>
      </c>
      <c r="O16" s="1037"/>
      <c r="P16" s="1037"/>
      <c r="Q16" s="1037"/>
      <c r="R16" s="1037"/>
      <c r="S16" s="1037"/>
      <c r="T16" s="1037">
        <v>20.616499999999998</v>
      </c>
      <c r="U16" s="1037" t="s">
        <v>10112</v>
      </c>
      <c r="V16" s="1037">
        <v>15.400700000000001</v>
      </c>
      <c r="W16" s="1037"/>
      <c r="X16" s="1037" t="s">
        <v>2611</v>
      </c>
      <c r="Y16" s="1037"/>
      <c r="Z16" s="656" t="s">
        <v>2136</v>
      </c>
      <c r="AA16" s="182" t="s">
        <v>2449</v>
      </c>
      <c r="AB16" s="182">
        <v>3.75</v>
      </c>
      <c r="AC16" s="182" t="s">
        <v>2611</v>
      </c>
    </row>
    <row r="17" spans="1:29" s="182" customFormat="1" x14ac:dyDescent="0.25">
      <c r="A17" s="655" t="s">
        <v>2088</v>
      </c>
      <c r="B17" s="655">
        <v>3</v>
      </c>
      <c r="C17" s="655">
        <v>2</v>
      </c>
      <c r="D17" s="655"/>
      <c r="E17" s="902" t="s">
        <v>10306</v>
      </c>
      <c r="F17" s="902" t="s">
        <v>10307</v>
      </c>
      <c r="G17" s="1038"/>
      <c r="H17" s="1036"/>
      <c r="I17" s="1037">
        <v>15.2361</v>
      </c>
      <c r="J17" s="1037"/>
      <c r="K17" s="1037"/>
      <c r="L17" s="1037"/>
      <c r="M17" s="1037" t="s">
        <v>2611</v>
      </c>
      <c r="N17" s="1037">
        <v>11.5953</v>
      </c>
      <c r="O17" s="1037"/>
      <c r="P17" s="1037"/>
      <c r="Q17" s="1037"/>
      <c r="R17" s="1037"/>
      <c r="S17" s="1037"/>
      <c r="T17" s="1037">
        <v>21.3903</v>
      </c>
      <c r="U17" s="1037" t="s">
        <v>10112</v>
      </c>
      <c r="V17" s="1037" t="s">
        <v>2611</v>
      </c>
      <c r="W17" s="1037"/>
      <c r="X17" s="1037" t="s">
        <v>2611</v>
      </c>
      <c r="Y17" s="1037"/>
      <c r="Z17" s="656" t="s">
        <v>2136</v>
      </c>
      <c r="AA17" s="182" t="s">
        <v>10115</v>
      </c>
      <c r="AB17" s="182">
        <v>12.75</v>
      </c>
      <c r="AC17" s="182" t="s">
        <v>2611</v>
      </c>
    </row>
    <row r="18" spans="1:29" s="182" customFormat="1" x14ac:dyDescent="0.25">
      <c r="A18" s="655" t="s">
        <v>2145</v>
      </c>
      <c r="B18" s="655">
        <v>4</v>
      </c>
      <c r="C18" s="655">
        <v>1</v>
      </c>
      <c r="D18" s="655"/>
      <c r="E18" s="902" t="s">
        <v>10267</v>
      </c>
      <c r="F18" s="902" t="s">
        <v>10268</v>
      </c>
      <c r="G18" s="1038"/>
      <c r="H18" s="1036"/>
      <c r="I18" s="1037" t="s">
        <v>2611</v>
      </c>
      <c r="J18" s="1037"/>
      <c r="K18" s="1037"/>
      <c r="L18" s="1037"/>
      <c r="M18" s="1037" t="s">
        <v>2611</v>
      </c>
      <c r="N18" s="1037" t="s">
        <v>2611</v>
      </c>
      <c r="O18" s="1037"/>
      <c r="P18" s="1037"/>
      <c r="Q18" s="1037"/>
      <c r="R18" s="1037"/>
      <c r="S18" s="1037"/>
      <c r="T18" s="1037">
        <v>24.7455</v>
      </c>
      <c r="U18" s="1037" t="s">
        <v>10112</v>
      </c>
      <c r="V18" s="1037">
        <v>11.2052</v>
      </c>
      <c r="W18" s="1037"/>
      <c r="X18" s="1037" t="s">
        <v>2611</v>
      </c>
      <c r="Y18" s="1037"/>
      <c r="Z18" s="656" t="s">
        <v>2136</v>
      </c>
      <c r="AA18" s="182" t="s">
        <v>2449</v>
      </c>
      <c r="AB18" s="182">
        <v>3.75</v>
      </c>
      <c r="AC18" s="182" t="s">
        <v>2611</v>
      </c>
    </row>
    <row r="19" spans="1:29" s="182" customFormat="1" x14ac:dyDescent="0.25">
      <c r="A19" s="655" t="s">
        <v>2099</v>
      </c>
      <c r="B19" s="655">
        <v>4</v>
      </c>
      <c r="C19" s="655">
        <v>1</v>
      </c>
      <c r="D19" s="655"/>
      <c r="E19" s="902" t="s">
        <v>10118</v>
      </c>
      <c r="F19" s="902" t="s">
        <v>10119</v>
      </c>
      <c r="G19" s="1038"/>
      <c r="H19" s="1036"/>
      <c r="I19" s="1037" t="s">
        <v>2611</v>
      </c>
      <c r="J19" s="1037"/>
      <c r="K19" s="1037"/>
      <c r="L19" s="1037"/>
      <c r="M19" s="1037" t="s">
        <v>2611</v>
      </c>
      <c r="N19" s="1037" t="s">
        <v>2611</v>
      </c>
      <c r="O19" s="1037"/>
      <c r="P19" s="1037"/>
      <c r="Q19" s="1037"/>
      <c r="R19" s="1037"/>
      <c r="S19" s="1037"/>
      <c r="T19" s="1037">
        <v>16.663900000000002</v>
      </c>
      <c r="U19" s="1037" t="s">
        <v>10112</v>
      </c>
      <c r="V19" s="1037">
        <v>11.2874</v>
      </c>
      <c r="W19" s="1037"/>
      <c r="X19" s="1037" t="s">
        <v>2611</v>
      </c>
      <c r="Y19" s="1037"/>
      <c r="Z19" s="656" t="s">
        <v>2136</v>
      </c>
      <c r="AA19" s="182" t="s">
        <v>2449</v>
      </c>
      <c r="AB19" s="182">
        <v>3.75</v>
      </c>
      <c r="AC19" s="182" t="s">
        <v>2611</v>
      </c>
    </row>
    <row r="20" spans="1:29" s="182" customFormat="1" x14ac:dyDescent="0.25">
      <c r="A20" s="655" t="s">
        <v>2115</v>
      </c>
      <c r="B20" s="655">
        <v>3</v>
      </c>
      <c r="C20" s="655">
        <v>1</v>
      </c>
      <c r="D20" s="655"/>
      <c r="E20" s="902" t="s">
        <v>10199</v>
      </c>
      <c r="F20" s="902" t="s">
        <v>10377</v>
      </c>
      <c r="G20" s="1038"/>
      <c r="H20" s="1036"/>
      <c r="I20" s="1037" t="s">
        <v>2611</v>
      </c>
      <c r="J20" s="1037"/>
      <c r="K20" s="1037"/>
      <c r="L20" s="1037"/>
      <c r="M20" s="1037" t="s">
        <v>2611</v>
      </c>
      <c r="N20" s="1037" t="s">
        <v>2611</v>
      </c>
      <c r="O20" s="1037"/>
      <c r="P20" s="1037"/>
      <c r="Q20" s="1037"/>
      <c r="R20" s="1037"/>
      <c r="S20" s="1037"/>
      <c r="T20" s="1037">
        <v>26.536999999999999</v>
      </c>
      <c r="U20" s="1037" t="s">
        <v>10112</v>
      </c>
      <c r="V20" s="1037">
        <v>15.1699</v>
      </c>
      <c r="W20" s="1037"/>
      <c r="X20" s="1037" t="s">
        <v>2611</v>
      </c>
      <c r="Y20" s="1037"/>
      <c r="Z20" s="656" t="s">
        <v>2136</v>
      </c>
      <c r="AA20" s="182" t="s">
        <v>2449</v>
      </c>
      <c r="AB20" s="182">
        <v>4.75</v>
      </c>
      <c r="AC20" s="182" t="s">
        <v>2611</v>
      </c>
    </row>
    <row r="21" spans="1:29" s="182" customFormat="1" x14ac:dyDescent="0.25">
      <c r="A21" s="655" t="s">
        <v>2113</v>
      </c>
      <c r="B21" s="655">
        <v>1</v>
      </c>
      <c r="C21" s="655">
        <v>1</v>
      </c>
      <c r="D21" s="655"/>
      <c r="E21" s="902" t="s">
        <v>10141</v>
      </c>
      <c r="F21" s="902" t="s">
        <v>10142</v>
      </c>
      <c r="G21" s="1038"/>
      <c r="H21" s="1036"/>
      <c r="I21" s="1037" t="s">
        <v>2611</v>
      </c>
      <c r="J21" s="1037"/>
      <c r="K21" s="1037"/>
      <c r="L21" s="1037"/>
      <c r="M21" s="1037" t="s">
        <v>2611</v>
      </c>
      <c r="N21" s="1037" t="s">
        <v>2611</v>
      </c>
      <c r="O21" s="1037"/>
      <c r="P21" s="1037"/>
      <c r="Q21" s="1037"/>
      <c r="R21" s="1037"/>
      <c r="S21" s="1037"/>
      <c r="T21" s="1037">
        <v>29.340900000000001</v>
      </c>
      <c r="U21" s="1037" t="s">
        <v>10112</v>
      </c>
      <c r="V21" s="1037">
        <v>15.796200000000001</v>
      </c>
      <c r="W21" s="1037"/>
      <c r="X21" s="1037" t="s">
        <v>2611</v>
      </c>
      <c r="Y21" s="1037"/>
      <c r="Z21" s="656" t="s">
        <v>2136</v>
      </c>
      <c r="AA21" s="182" t="s">
        <v>2449</v>
      </c>
      <c r="AB21" s="182">
        <v>3.75</v>
      </c>
      <c r="AC21" s="182" t="s">
        <v>2611</v>
      </c>
    </row>
    <row r="22" spans="1:29" s="182" customFormat="1" x14ac:dyDescent="0.25">
      <c r="A22" s="655" t="s">
        <v>2093</v>
      </c>
      <c r="B22" s="655">
        <v>4</v>
      </c>
      <c r="C22" s="655">
        <v>3</v>
      </c>
      <c r="D22" s="655"/>
      <c r="E22" s="902" t="s">
        <v>10265</v>
      </c>
      <c r="F22" s="902" t="s">
        <v>10378</v>
      </c>
      <c r="G22" s="1038"/>
      <c r="H22" s="1036"/>
      <c r="I22" s="1037">
        <v>16.413900000000002</v>
      </c>
      <c r="J22" s="1037"/>
      <c r="K22" s="1037"/>
      <c r="L22" s="1037"/>
      <c r="M22" s="1037">
        <v>14.2942</v>
      </c>
      <c r="N22" s="1037">
        <v>10.8209</v>
      </c>
      <c r="O22" s="1037"/>
      <c r="P22" s="1037"/>
      <c r="Q22" s="1037"/>
      <c r="R22" s="1037"/>
      <c r="S22" s="1037"/>
      <c r="T22" s="1037">
        <v>31.098700000000001</v>
      </c>
      <c r="U22" s="1037" t="s">
        <v>10112</v>
      </c>
      <c r="V22" s="1037" t="s">
        <v>2611</v>
      </c>
      <c r="W22" s="1037"/>
      <c r="X22" s="1037">
        <v>16.271799999999999</v>
      </c>
      <c r="Y22" s="1037"/>
      <c r="Z22" s="656" t="s">
        <v>2136</v>
      </c>
      <c r="AA22" s="182" t="s">
        <v>10257</v>
      </c>
      <c r="AB22" s="182">
        <v>11.75</v>
      </c>
      <c r="AC22" s="182" t="s">
        <v>2611</v>
      </c>
    </row>
    <row r="23" spans="1:29" s="182" customFormat="1" x14ac:dyDescent="0.25">
      <c r="A23" s="655" t="s">
        <v>2104</v>
      </c>
      <c r="B23" s="655">
        <v>3</v>
      </c>
      <c r="C23" s="655">
        <v>2</v>
      </c>
      <c r="D23" s="655"/>
      <c r="E23" s="902" t="s">
        <v>10139</v>
      </c>
      <c r="F23" s="902" t="s">
        <v>10140</v>
      </c>
      <c r="G23" s="1038"/>
      <c r="H23" s="1036"/>
      <c r="I23" s="1037">
        <v>15.282999999999999</v>
      </c>
      <c r="J23" s="1037"/>
      <c r="K23" s="1037"/>
      <c r="L23" s="1037"/>
      <c r="M23" s="1037" t="s">
        <v>2611</v>
      </c>
      <c r="N23" s="1037">
        <v>11.877599999999999</v>
      </c>
      <c r="O23" s="1037"/>
      <c r="P23" s="1037"/>
      <c r="Q23" s="1037"/>
      <c r="R23" s="1037"/>
      <c r="S23" s="1037"/>
      <c r="T23" s="1037">
        <v>25.4224</v>
      </c>
      <c r="U23" s="1037" t="s">
        <v>10112</v>
      </c>
      <c r="V23" s="1037" t="s">
        <v>2611</v>
      </c>
      <c r="W23" s="1037"/>
      <c r="X23" s="1037" t="s">
        <v>2611</v>
      </c>
      <c r="Y23" s="1037"/>
      <c r="Z23" s="656" t="s">
        <v>2136</v>
      </c>
      <c r="AA23" s="182" t="s">
        <v>10115</v>
      </c>
      <c r="AB23" s="182">
        <v>8.75</v>
      </c>
      <c r="AC23" s="182" t="s">
        <v>2611</v>
      </c>
    </row>
    <row r="24" spans="1:29" s="182" customFormat="1" x14ac:dyDescent="0.25">
      <c r="A24" s="655" t="s">
        <v>2101</v>
      </c>
      <c r="B24" s="655">
        <v>4</v>
      </c>
      <c r="C24" s="655">
        <v>1</v>
      </c>
      <c r="D24" s="655"/>
      <c r="E24" s="902" t="s">
        <v>10201</v>
      </c>
      <c r="F24" s="902" t="s">
        <v>10202</v>
      </c>
      <c r="G24" s="1038"/>
      <c r="H24" s="1036"/>
      <c r="I24" s="1037" t="s">
        <v>2611</v>
      </c>
      <c r="J24" s="1037"/>
      <c r="K24" s="1037"/>
      <c r="L24" s="1037"/>
      <c r="M24" s="1037" t="s">
        <v>2611</v>
      </c>
      <c r="N24" s="1037">
        <v>11.9406</v>
      </c>
      <c r="O24" s="1037"/>
      <c r="P24" s="1037"/>
      <c r="Q24" s="1037"/>
      <c r="R24" s="1037"/>
      <c r="S24" s="1037"/>
      <c r="T24" s="1037">
        <v>15.861599999999999</v>
      </c>
      <c r="U24" s="1037" t="s">
        <v>10112</v>
      </c>
      <c r="V24" s="1037" t="s">
        <v>2611</v>
      </c>
      <c r="W24" s="1037"/>
      <c r="X24" s="1037" t="s">
        <v>2611</v>
      </c>
      <c r="Y24" s="1037"/>
      <c r="Z24" s="656" t="s">
        <v>2136</v>
      </c>
      <c r="AA24" s="182" t="s">
        <v>2437</v>
      </c>
      <c r="AB24" s="182">
        <v>5.75</v>
      </c>
      <c r="AC24" s="182" t="s">
        <v>2611</v>
      </c>
    </row>
    <row r="25" spans="1:29" s="182" customFormat="1" x14ac:dyDescent="0.25">
      <c r="A25" s="655" t="s">
        <v>2091</v>
      </c>
      <c r="B25" s="655">
        <v>4</v>
      </c>
      <c r="C25" s="655">
        <v>3</v>
      </c>
      <c r="D25" s="655"/>
      <c r="E25" s="902" t="s">
        <v>10351</v>
      </c>
      <c r="F25" s="902" t="s">
        <v>10352</v>
      </c>
      <c r="G25" s="1038"/>
      <c r="H25" s="1036"/>
      <c r="I25" s="1037" t="s">
        <v>2611</v>
      </c>
      <c r="J25" s="1037"/>
      <c r="K25" s="1037"/>
      <c r="L25" s="1037"/>
      <c r="M25" s="1037">
        <v>14.1149</v>
      </c>
      <c r="N25" s="1037">
        <v>9.8522999999999996</v>
      </c>
      <c r="O25" s="1037"/>
      <c r="P25" s="1037"/>
      <c r="Q25" s="1037"/>
      <c r="R25" s="1037"/>
      <c r="S25" s="1037"/>
      <c r="T25" s="1037">
        <v>21.574200000000001</v>
      </c>
      <c r="U25" s="1037" t="s">
        <v>10112</v>
      </c>
      <c r="V25" s="1037" t="s">
        <v>2611</v>
      </c>
      <c r="W25" s="1037"/>
      <c r="X25" s="1037">
        <v>16.636800000000001</v>
      </c>
      <c r="Y25" s="1037"/>
      <c r="Z25" s="656" t="s">
        <v>2136</v>
      </c>
      <c r="AA25" s="182" t="s">
        <v>10237</v>
      </c>
      <c r="AB25" s="182">
        <v>7.75</v>
      </c>
      <c r="AC25" s="182" t="s">
        <v>2611</v>
      </c>
    </row>
    <row r="26" spans="1:29" s="182" customFormat="1" x14ac:dyDescent="0.25">
      <c r="A26" s="655" t="s">
        <v>2104</v>
      </c>
      <c r="B26" s="655">
        <v>3</v>
      </c>
      <c r="C26" s="655">
        <v>1</v>
      </c>
      <c r="D26" s="655"/>
      <c r="E26" s="902" t="s">
        <v>10209</v>
      </c>
      <c r="F26" s="902" t="s">
        <v>10379</v>
      </c>
      <c r="G26" s="1038"/>
      <c r="H26" s="1036"/>
      <c r="I26" s="1037" t="s">
        <v>2611</v>
      </c>
      <c r="J26" s="1037"/>
      <c r="K26" s="1037"/>
      <c r="L26" s="1037"/>
      <c r="M26" s="1037" t="s">
        <v>2611</v>
      </c>
      <c r="N26" s="1037" t="s">
        <v>2611</v>
      </c>
      <c r="O26" s="1037"/>
      <c r="P26" s="1037"/>
      <c r="Q26" s="1037"/>
      <c r="R26" s="1037"/>
      <c r="S26" s="1037"/>
      <c r="T26" s="1037">
        <v>25.4224</v>
      </c>
      <c r="U26" s="1037" t="s">
        <v>10112</v>
      </c>
      <c r="V26" s="1037">
        <v>14.687200000000001</v>
      </c>
      <c r="W26" s="1037"/>
      <c r="X26" s="1037" t="s">
        <v>2611</v>
      </c>
      <c r="Y26" s="1037"/>
      <c r="Z26" s="656" t="s">
        <v>2136</v>
      </c>
      <c r="AA26" s="182" t="s">
        <v>2449</v>
      </c>
      <c r="AB26" s="182">
        <v>6.75</v>
      </c>
      <c r="AC26" s="182" t="s">
        <v>2611</v>
      </c>
    </row>
    <row r="27" spans="1:29" s="182" customFormat="1" x14ac:dyDescent="0.25">
      <c r="A27" s="655" t="s">
        <v>2096</v>
      </c>
      <c r="B27" s="655">
        <v>4</v>
      </c>
      <c r="C27" s="655">
        <v>2</v>
      </c>
      <c r="D27" s="655"/>
      <c r="E27" s="902" t="s">
        <v>10153</v>
      </c>
      <c r="F27" s="902" t="s">
        <v>10154</v>
      </c>
      <c r="G27" s="1038"/>
      <c r="H27" s="1036"/>
      <c r="I27" s="1037">
        <v>16.4511</v>
      </c>
      <c r="J27" s="1037"/>
      <c r="K27" s="1037"/>
      <c r="L27" s="1037"/>
      <c r="M27" s="1037" t="s">
        <v>2611</v>
      </c>
      <c r="N27" s="1037">
        <v>11.8405</v>
      </c>
      <c r="O27" s="1037"/>
      <c r="P27" s="1037"/>
      <c r="Q27" s="1037"/>
      <c r="R27" s="1037"/>
      <c r="S27" s="1037"/>
      <c r="T27" s="1037">
        <v>27.0915</v>
      </c>
      <c r="U27" s="1037" t="s">
        <v>10112</v>
      </c>
      <c r="V27" s="1037" t="s">
        <v>2611</v>
      </c>
      <c r="W27" s="1037"/>
      <c r="X27" s="1037" t="s">
        <v>2611</v>
      </c>
      <c r="Y27" s="1037"/>
      <c r="Z27" s="656" t="s">
        <v>2136</v>
      </c>
      <c r="AA27" s="182" t="s">
        <v>10115</v>
      </c>
      <c r="AB27" s="182">
        <v>26.75</v>
      </c>
      <c r="AC27" s="182" t="s">
        <v>2611</v>
      </c>
    </row>
    <row r="28" spans="1:29" s="182" customFormat="1" x14ac:dyDescent="0.25">
      <c r="A28" s="655" t="s">
        <v>2111</v>
      </c>
      <c r="B28" s="655">
        <v>2</v>
      </c>
      <c r="C28" s="655">
        <v>1</v>
      </c>
      <c r="D28" s="655"/>
      <c r="E28" s="902" t="s">
        <v>10190</v>
      </c>
      <c r="F28" s="902" t="s">
        <v>10191</v>
      </c>
      <c r="G28" s="1038"/>
      <c r="H28" s="1036"/>
      <c r="I28" s="1037" t="s">
        <v>2611</v>
      </c>
      <c r="J28" s="1037"/>
      <c r="K28" s="1037"/>
      <c r="L28" s="1037"/>
      <c r="M28" s="1037" t="s">
        <v>2611</v>
      </c>
      <c r="N28" s="1037" t="s">
        <v>2611</v>
      </c>
      <c r="O28" s="1037"/>
      <c r="P28" s="1037"/>
      <c r="Q28" s="1037"/>
      <c r="R28" s="1037"/>
      <c r="S28" s="1037"/>
      <c r="T28" s="1037">
        <v>15.861599999999999</v>
      </c>
      <c r="U28" s="1037" t="s">
        <v>10112</v>
      </c>
      <c r="V28" s="1037">
        <v>11.3171</v>
      </c>
      <c r="W28" s="1037"/>
      <c r="X28" s="1037" t="s">
        <v>2611</v>
      </c>
      <c r="Y28" s="1037"/>
      <c r="Z28" s="656" t="s">
        <v>2136</v>
      </c>
      <c r="AA28" s="182" t="s">
        <v>2449</v>
      </c>
      <c r="AB28" s="182">
        <v>17.75</v>
      </c>
      <c r="AC28" s="182" t="s">
        <v>2611</v>
      </c>
    </row>
    <row r="29" spans="1:29" s="182" customFormat="1" x14ac:dyDescent="0.25">
      <c r="A29" s="655" t="s">
        <v>2110</v>
      </c>
      <c r="B29" s="655">
        <v>1</v>
      </c>
      <c r="C29" s="655">
        <v>1</v>
      </c>
      <c r="D29" s="655"/>
      <c r="E29" s="902" t="s">
        <v>10110</v>
      </c>
      <c r="F29" s="902" t="s">
        <v>10111</v>
      </c>
      <c r="G29" s="1038"/>
      <c r="H29" s="1036"/>
      <c r="I29" s="1037" t="s">
        <v>2611</v>
      </c>
      <c r="J29" s="1037"/>
      <c r="K29" s="1037"/>
      <c r="L29" s="1037"/>
      <c r="M29" s="1037" t="s">
        <v>2611</v>
      </c>
      <c r="N29" s="1037" t="s">
        <v>2611</v>
      </c>
      <c r="O29" s="1037"/>
      <c r="P29" s="1037"/>
      <c r="Q29" s="1037"/>
      <c r="R29" s="1037"/>
      <c r="S29" s="1037"/>
      <c r="T29" s="1037">
        <v>20.342700000000001</v>
      </c>
      <c r="U29" s="1037" t="s">
        <v>10112</v>
      </c>
      <c r="V29" s="1037">
        <v>15.579800000000001</v>
      </c>
      <c r="W29" s="1037"/>
      <c r="X29" s="1037" t="s">
        <v>2611</v>
      </c>
      <c r="Y29" s="1037"/>
      <c r="Z29" s="656" t="s">
        <v>2136</v>
      </c>
      <c r="AA29" s="182" t="s">
        <v>2449</v>
      </c>
      <c r="AB29" s="182">
        <v>5.75</v>
      </c>
      <c r="AC29" s="182" t="s">
        <v>2611</v>
      </c>
    </row>
    <row r="30" spans="1:29" s="182" customFormat="1" x14ac:dyDescent="0.25">
      <c r="A30" s="655" t="s">
        <v>2113</v>
      </c>
      <c r="B30" s="655">
        <v>4</v>
      </c>
      <c r="C30" s="655">
        <v>2</v>
      </c>
      <c r="D30" s="655"/>
      <c r="E30" s="902" t="s">
        <v>10175</v>
      </c>
      <c r="F30" s="902" t="s">
        <v>10176</v>
      </c>
      <c r="G30" s="1038"/>
      <c r="H30" s="1036"/>
      <c r="I30" s="1037">
        <v>15.808</v>
      </c>
      <c r="J30" s="1037"/>
      <c r="K30" s="1037"/>
      <c r="L30" s="1037"/>
      <c r="M30" s="1037" t="s">
        <v>2611</v>
      </c>
      <c r="N30" s="1037">
        <v>11.581899999999999</v>
      </c>
      <c r="O30" s="1037"/>
      <c r="P30" s="1037"/>
      <c r="Q30" s="1037"/>
      <c r="R30" s="1037"/>
      <c r="S30" s="1037"/>
      <c r="T30" s="1037">
        <v>34.099499999999999</v>
      </c>
      <c r="U30" s="1037" t="s">
        <v>10112</v>
      </c>
      <c r="V30" s="1037" t="s">
        <v>2611</v>
      </c>
      <c r="W30" s="1037"/>
      <c r="X30" s="1037" t="s">
        <v>2611</v>
      </c>
      <c r="Y30" s="1037"/>
      <c r="Z30" s="656" t="s">
        <v>2136</v>
      </c>
      <c r="AA30" s="182" t="s">
        <v>10115</v>
      </c>
      <c r="AB30" s="182">
        <v>6.75</v>
      </c>
      <c r="AC30" s="182" t="s">
        <v>2611</v>
      </c>
    </row>
    <row r="31" spans="1:29" s="182" customFormat="1" x14ac:dyDescent="0.25">
      <c r="A31" s="655" t="s">
        <v>2088</v>
      </c>
      <c r="B31" s="655">
        <v>4</v>
      </c>
      <c r="C31" s="655">
        <v>2</v>
      </c>
      <c r="D31" s="655"/>
      <c r="E31" s="902" t="s">
        <v>10168</v>
      </c>
      <c r="F31" s="902">
        <v>24</v>
      </c>
      <c r="G31" s="1038"/>
      <c r="H31" s="1036"/>
      <c r="I31" s="1037">
        <v>16.150500000000001</v>
      </c>
      <c r="J31" s="1037"/>
      <c r="K31" s="1037"/>
      <c r="L31" s="1037"/>
      <c r="M31" s="1037" t="s">
        <v>2611</v>
      </c>
      <c r="N31" s="1037">
        <v>10.4747</v>
      </c>
      <c r="O31" s="1037"/>
      <c r="P31" s="1037"/>
      <c r="Q31" s="1037"/>
      <c r="R31" s="1037"/>
      <c r="S31" s="1037"/>
      <c r="T31" s="1037">
        <v>21.3903</v>
      </c>
      <c r="U31" s="1037" t="s">
        <v>10112</v>
      </c>
      <c r="V31" s="1037" t="s">
        <v>2611</v>
      </c>
      <c r="W31" s="1037"/>
      <c r="X31" s="1037" t="s">
        <v>2611</v>
      </c>
      <c r="Y31" s="1037"/>
      <c r="Z31" s="656" t="s">
        <v>2136</v>
      </c>
      <c r="AA31" s="182" t="s">
        <v>10115</v>
      </c>
      <c r="AB31" s="182">
        <v>1</v>
      </c>
      <c r="AC31" s="182" t="s">
        <v>2611</v>
      </c>
    </row>
    <row r="32" spans="1:29" s="182" customFormat="1" x14ac:dyDescent="0.25">
      <c r="A32" s="655" t="s">
        <v>2096</v>
      </c>
      <c r="B32" s="655">
        <v>2</v>
      </c>
      <c r="C32" s="655">
        <v>1</v>
      </c>
      <c r="D32" s="655"/>
      <c r="E32" s="902" t="s">
        <v>10253</v>
      </c>
      <c r="F32" s="902" t="s">
        <v>10254</v>
      </c>
      <c r="G32" s="1038"/>
      <c r="H32" s="1036"/>
      <c r="I32" s="1037" t="s">
        <v>2611</v>
      </c>
      <c r="J32" s="1037"/>
      <c r="K32" s="1037"/>
      <c r="L32" s="1037"/>
      <c r="M32" s="1037" t="s">
        <v>2611</v>
      </c>
      <c r="N32" s="1037" t="s">
        <v>2611</v>
      </c>
      <c r="O32" s="1037"/>
      <c r="P32" s="1037"/>
      <c r="Q32" s="1037"/>
      <c r="R32" s="1037"/>
      <c r="S32" s="1037"/>
      <c r="T32" s="1037">
        <v>17.174299999999999</v>
      </c>
      <c r="U32" s="1037" t="s">
        <v>10112</v>
      </c>
      <c r="V32" s="1037">
        <v>13.015499999999999</v>
      </c>
      <c r="W32" s="1037"/>
      <c r="X32" s="1037" t="s">
        <v>2611</v>
      </c>
      <c r="Y32" s="1037"/>
      <c r="Z32" s="656" t="s">
        <v>2136</v>
      </c>
      <c r="AA32" s="182" t="s">
        <v>2449</v>
      </c>
      <c r="AB32" s="182">
        <v>11.75</v>
      </c>
      <c r="AC32" s="182" t="s">
        <v>2611</v>
      </c>
    </row>
    <row r="33" spans="1:29" s="182" customFormat="1" x14ac:dyDescent="0.25">
      <c r="A33" s="655" t="s">
        <v>2117</v>
      </c>
      <c r="B33" s="655">
        <v>4</v>
      </c>
      <c r="C33" s="655">
        <v>3</v>
      </c>
      <c r="D33" s="655"/>
      <c r="E33" s="902" t="s">
        <v>10330</v>
      </c>
      <c r="F33" s="902" t="s">
        <v>10380</v>
      </c>
      <c r="G33" s="1038"/>
      <c r="H33" s="1036"/>
      <c r="I33" s="1037">
        <v>16.5075</v>
      </c>
      <c r="J33" s="1037"/>
      <c r="K33" s="1037"/>
      <c r="L33" s="1037"/>
      <c r="M33" s="1037">
        <v>12.9762</v>
      </c>
      <c r="N33" s="1037">
        <v>11.0077</v>
      </c>
      <c r="O33" s="1037"/>
      <c r="P33" s="1037"/>
      <c r="Q33" s="1037"/>
      <c r="R33" s="1037"/>
      <c r="S33" s="1037"/>
      <c r="T33" s="1037">
        <v>24.321400000000001</v>
      </c>
      <c r="U33" s="1037" t="s">
        <v>10112</v>
      </c>
      <c r="V33" s="1037" t="s">
        <v>2611</v>
      </c>
      <c r="W33" s="1037"/>
      <c r="X33" s="1037" t="s">
        <v>2611</v>
      </c>
      <c r="Y33" s="1037"/>
      <c r="Z33" s="656" t="s">
        <v>2136</v>
      </c>
      <c r="AA33" s="182" t="s">
        <v>10260</v>
      </c>
      <c r="AB33" s="182">
        <v>3.75</v>
      </c>
      <c r="AC33" s="182" t="s">
        <v>2611</v>
      </c>
    </row>
    <row r="34" spans="1:29" s="182" customFormat="1" x14ac:dyDescent="0.25">
      <c r="A34" s="655" t="s">
        <v>2101</v>
      </c>
      <c r="B34" s="655">
        <v>1</v>
      </c>
      <c r="C34" s="655">
        <v>1</v>
      </c>
      <c r="D34" s="655"/>
      <c r="E34" s="902" t="s">
        <v>10240</v>
      </c>
      <c r="F34" s="902" t="s">
        <v>10241</v>
      </c>
      <c r="G34" s="1038"/>
      <c r="H34" s="1036"/>
      <c r="I34" s="1037" t="s">
        <v>2611</v>
      </c>
      <c r="J34" s="1037"/>
      <c r="K34" s="1037"/>
      <c r="L34" s="1037"/>
      <c r="M34" s="1037" t="s">
        <v>2611</v>
      </c>
      <c r="N34" s="1037" t="s">
        <v>2611</v>
      </c>
      <c r="O34" s="1037"/>
      <c r="P34" s="1037"/>
      <c r="Q34" s="1037"/>
      <c r="R34" s="1037"/>
      <c r="S34" s="1037"/>
      <c r="T34" s="1037">
        <v>19.571400000000001</v>
      </c>
      <c r="U34" s="1037" t="s">
        <v>10112</v>
      </c>
      <c r="V34" s="1037">
        <v>16.800899999999999</v>
      </c>
      <c r="W34" s="1037"/>
      <c r="X34" s="1037" t="s">
        <v>2611</v>
      </c>
      <c r="Y34" s="1037"/>
      <c r="Z34" s="656" t="s">
        <v>2136</v>
      </c>
      <c r="AA34" s="182" t="s">
        <v>2449</v>
      </c>
      <c r="AB34" s="182">
        <v>5.75</v>
      </c>
      <c r="AC34" s="182" t="s">
        <v>2611</v>
      </c>
    </row>
    <row r="35" spans="1:29" s="182" customFormat="1" x14ac:dyDescent="0.25">
      <c r="A35" s="655" t="s">
        <v>2088</v>
      </c>
      <c r="B35" s="655">
        <v>2</v>
      </c>
      <c r="C35" s="655">
        <v>1</v>
      </c>
      <c r="D35" s="655"/>
      <c r="E35" s="902" t="s">
        <v>10249</v>
      </c>
      <c r="F35" s="902" t="s">
        <v>10250</v>
      </c>
      <c r="G35" s="1038"/>
      <c r="H35" s="1036"/>
      <c r="I35" s="1037" t="s">
        <v>2611</v>
      </c>
      <c r="J35" s="1037"/>
      <c r="K35" s="1037"/>
      <c r="L35" s="1037"/>
      <c r="M35" s="1037" t="s">
        <v>2611</v>
      </c>
      <c r="N35" s="1037" t="s">
        <v>2611</v>
      </c>
      <c r="O35" s="1037"/>
      <c r="P35" s="1037"/>
      <c r="Q35" s="1037"/>
      <c r="R35" s="1037"/>
      <c r="S35" s="1037"/>
      <c r="T35" s="1037">
        <v>16.554500000000001</v>
      </c>
      <c r="U35" s="1037" t="s">
        <v>10112</v>
      </c>
      <c r="V35" s="1037">
        <v>10.840999999999999</v>
      </c>
      <c r="W35" s="1037"/>
      <c r="X35" s="1037" t="s">
        <v>2611</v>
      </c>
      <c r="Y35" s="1037"/>
      <c r="Z35" s="656" t="s">
        <v>2136</v>
      </c>
      <c r="AA35" s="182" t="s">
        <v>2449</v>
      </c>
      <c r="AB35" s="182">
        <v>3.75</v>
      </c>
      <c r="AC35" s="182" t="s">
        <v>2611</v>
      </c>
    </row>
    <row r="36" spans="1:29" s="182" customFormat="1" x14ac:dyDescent="0.25">
      <c r="A36" s="655" t="s">
        <v>2109</v>
      </c>
      <c r="B36" s="655">
        <v>4</v>
      </c>
      <c r="C36" s="655">
        <v>2</v>
      </c>
      <c r="D36" s="655"/>
      <c r="E36" s="902" t="s">
        <v>10349</v>
      </c>
      <c r="F36" s="902" t="s">
        <v>10350</v>
      </c>
      <c r="G36" s="1038"/>
      <c r="H36" s="1036"/>
      <c r="I36" s="1037" t="s">
        <v>2611</v>
      </c>
      <c r="J36" s="1037"/>
      <c r="K36" s="1037"/>
      <c r="L36" s="1037"/>
      <c r="M36" s="1037">
        <v>13.730600000000001</v>
      </c>
      <c r="N36" s="1037" t="s">
        <v>2611</v>
      </c>
      <c r="O36" s="1037"/>
      <c r="P36" s="1037"/>
      <c r="Q36" s="1037"/>
      <c r="R36" s="1037"/>
      <c r="S36" s="1037"/>
      <c r="T36" s="1037">
        <v>28.3291</v>
      </c>
      <c r="U36" s="1037" t="s">
        <v>10112</v>
      </c>
      <c r="V36" s="1037" t="s">
        <v>2611</v>
      </c>
      <c r="W36" s="1037"/>
      <c r="X36" s="1037">
        <v>16.628</v>
      </c>
      <c r="Y36" s="1037"/>
      <c r="Z36" s="656" t="s">
        <v>2136</v>
      </c>
      <c r="AA36" s="182" t="s">
        <v>10194</v>
      </c>
      <c r="AB36" s="182">
        <v>1.75</v>
      </c>
      <c r="AC36" s="182" t="s">
        <v>2611</v>
      </c>
    </row>
    <row r="37" spans="1:29" s="182" customFormat="1" x14ac:dyDescent="0.25">
      <c r="A37" s="655" t="s">
        <v>2109</v>
      </c>
      <c r="B37" s="655">
        <v>4</v>
      </c>
      <c r="C37" s="655">
        <v>2</v>
      </c>
      <c r="D37" s="655"/>
      <c r="E37" s="902" t="s">
        <v>10339</v>
      </c>
      <c r="F37" s="902" t="s">
        <v>10340</v>
      </c>
      <c r="G37" s="1038"/>
      <c r="H37" s="1036"/>
      <c r="I37" s="1037">
        <v>15.6005</v>
      </c>
      <c r="J37" s="1037"/>
      <c r="K37" s="1037"/>
      <c r="L37" s="1037"/>
      <c r="M37" s="1037" t="s">
        <v>2611</v>
      </c>
      <c r="N37" s="1037">
        <v>10.546799999999999</v>
      </c>
      <c r="O37" s="1037"/>
      <c r="P37" s="1037"/>
      <c r="Q37" s="1037"/>
      <c r="R37" s="1037"/>
      <c r="S37" s="1037"/>
      <c r="T37" s="1037">
        <v>28.3291</v>
      </c>
      <c r="U37" s="1037" t="s">
        <v>10112</v>
      </c>
      <c r="V37" s="1037" t="s">
        <v>2611</v>
      </c>
      <c r="W37" s="1037"/>
      <c r="X37" s="1037" t="s">
        <v>2611</v>
      </c>
      <c r="Y37" s="1037"/>
      <c r="Z37" s="656" t="s">
        <v>2136</v>
      </c>
      <c r="AA37" s="182" t="s">
        <v>10115</v>
      </c>
      <c r="AB37" s="182">
        <v>2.75</v>
      </c>
      <c r="AC37" s="182" t="s">
        <v>2611</v>
      </c>
    </row>
    <row r="38" spans="1:29" s="182" customFormat="1" x14ac:dyDescent="0.25">
      <c r="A38" s="655" t="s">
        <v>2110</v>
      </c>
      <c r="B38" s="655">
        <v>4</v>
      </c>
      <c r="C38" s="655">
        <v>1</v>
      </c>
      <c r="D38" s="655"/>
      <c r="E38" s="902" t="s">
        <v>10283</v>
      </c>
      <c r="F38" s="902" t="s">
        <v>10284</v>
      </c>
      <c r="G38" s="1038"/>
      <c r="H38" s="1036"/>
      <c r="I38" s="1037" t="s">
        <v>2611</v>
      </c>
      <c r="J38" s="1037"/>
      <c r="K38" s="1037"/>
      <c r="L38" s="1037"/>
      <c r="M38" s="1037" t="s">
        <v>2611</v>
      </c>
      <c r="N38" s="1037" t="s">
        <v>2611</v>
      </c>
      <c r="O38" s="1037"/>
      <c r="P38" s="1037"/>
      <c r="Q38" s="1037"/>
      <c r="R38" s="1037"/>
      <c r="S38" s="1037"/>
      <c r="T38" s="1037">
        <v>17.174299999999999</v>
      </c>
      <c r="U38" s="1037" t="s">
        <v>10112</v>
      </c>
      <c r="V38" s="1037">
        <v>10.939</v>
      </c>
      <c r="W38" s="1037"/>
      <c r="X38" s="1037" t="s">
        <v>2611</v>
      </c>
      <c r="Y38" s="1037"/>
      <c r="Z38" s="656" t="s">
        <v>2136</v>
      </c>
      <c r="AA38" s="182" t="s">
        <v>2449</v>
      </c>
      <c r="AB38" s="182">
        <v>9.75</v>
      </c>
      <c r="AC38" s="182" t="s">
        <v>2611</v>
      </c>
    </row>
    <row r="39" spans="1:29" s="182" customFormat="1" x14ac:dyDescent="0.25">
      <c r="A39" s="655" t="s">
        <v>2115</v>
      </c>
      <c r="B39" s="655">
        <v>4</v>
      </c>
      <c r="C39" s="655">
        <v>2</v>
      </c>
      <c r="D39" s="655"/>
      <c r="E39" s="902" t="s">
        <v>10293</v>
      </c>
      <c r="F39" s="902" t="s">
        <v>10381</v>
      </c>
      <c r="G39" s="1038"/>
      <c r="H39" s="1036"/>
      <c r="I39" s="1037">
        <v>16.118400000000001</v>
      </c>
      <c r="J39" s="1037"/>
      <c r="K39" s="1037"/>
      <c r="L39" s="1037"/>
      <c r="M39" s="1037" t="s">
        <v>2611</v>
      </c>
      <c r="N39" s="1037">
        <v>11.2417</v>
      </c>
      <c r="O39" s="1037"/>
      <c r="P39" s="1037"/>
      <c r="Q39" s="1037"/>
      <c r="R39" s="1037"/>
      <c r="S39" s="1037"/>
      <c r="T39" s="1037">
        <v>26.536999999999999</v>
      </c>
      <c r="U39" s="1037" t="s">
        <v>10112</v>
      </c>
      <c r="V39" s="1037" t="s">
        <v>2611</v>
      </c>
      <c r="W39" s="1037"/>
      <c r="X39" s="1037" t="s">
        <v>2611</v>
      </c>
      <c r="Y39" s="1037"/>
      <c r="Z39" s="656" t="s">
        <v>2136</v>
      </c>
      <c r="AA39" s="182" t="s">
        <v>10115</v>
      </c>
      <c r="AB39" s="182">
        <v>39.75</v>
      </c>
      <c r="AC39" s="182" t="s">
        <v>2611</v>
      </c>
    </row>
    <row r="40" spans="1:29" s="182" customFormat="1" x14ac:dyDescent="0.25">
      <c r="A40" s="655" t="s">
        <v>2875</v>
      </c>
      <c r="B40" s="655">
        <v>1</v>
      </c>
      <c r="C40" s="655">
        <v>1</v>
      </c>
      <c r="D40" s="655"/>
      <c r="E40" s="902" t="s">
        <v>10215</v>
      </c>
      <c r="F40" s="902" t="s">
        <v>10216</v>
      </c>
      <c r="G40" s="1038"/>
      <c r="H40" s="1036"/>
      <c r="I40" s="1037" t="s">
        <v>2611</v>
      </c>
      <c r="J40" s="1037"/>
      <c r="K40" s="1037"/>
      <c r="L40" s="1037"/>
      <c r="M40" s="1037" t="s">
        <v>2611</v>
      </c>
      <c r="N40" s="1037" t="s">
        <v>2611</v>
      </c>
      <c r="O40" s="1037"/>
      <c r="P40" s="1037"/>
      <c r="Q40" s="1037"/>
      <c r="R40" s="1037"/>
      <c r="S40" s="1037"/>
      <c r="T40" s="1037">
        <v>21.542000000000002</v>
      </c>
      <c r="U40" s="1037" t="s">
        <v>10112</v>
      </c>
      <c r="V40" s="1037">
        <v>15.7935</v>
      </c>
      <c r="W40" s="1037"/>
      <c r="X40" s="1037" t="s">
        <v>2611</v>
      </c>
      <c r="Y40" s="1037"/>
      <c r="Z40" s="656" t="s">
        <v>2136</v>
      </c>
      <c r="AA40" s="182" t="s">
        <v>2449</v>
      </c>
      <c r="AB40" s="182">
        <v>1.75</v>
      </c>
      <c r="AC40" s="182" t="s">
        <v>2611</v>
      </c>
    </row>
    <row r="41" spans="1:29" s="182" customFormat="1" x14ac:dyDescent="0.25">
      <c r="A41" s="655" t="s">
        <v>2115</v>
      </c>
      <c r="B41" s="655">
        <v>2</v>
      </c>
      <c r="C41" s="655">
        <v>2</v>
      </c>
      <c r="D41" s="655"/>
      <c r="E41" s="902" t="s">
        <v>10124</v>
      </c>
      <c r="F41" s="902" t="s">
        <v>10382</v>
      </c>
      <c r="G41" s="1038"/>
      <c r="H41" s="1036"/>
      <c r="I41" s="1037">
        <v>16.988</v>
      </c>
      <c r="J41" s="1037"/>
      <c r="K41" s="1037"/>
      <c r="L41" s="1037"/>
      <c r="M41" s="1037" t="s">
        <v>2611</v>
      </c>
      <c r="N41" s="1037">
        <v>11.309799999999999</v>
      </c>
      <c r="O41" s="1037"/>
      <c r="P41" s="1037"/>
      <c r="Q41" s="1037"/>
      <c r="R41" s="1037"/>
      <c r="S41" s="1037"/>
      <c r="T41" s="1037">
        <v>22.033999999999999</v>
      </c>
      <c r="U41" s="1037" t="s">
        <v>10112</v>
      </c>
      <c r="V41" s="1037">
        <v>11.3683</v>
      </c>
      <c r="W41" s="1037"/>
      <c r="X41" s="1037" t="s">
        <v>2611</v>
      </c>
      <c r="Y41" s="1037"/>
      <c r="Z41" s="656" t="s">
        <v>2136</v>
      </c>
      <c r="AA41" s="182" t="s">
        <v>10126</v>
      </c>
      <c r="AB41" s="182">
        <v>9.75</v>
      </c>
      <c r="AC41" s="182" t="s">
        <v>2611</v>
      </c>
    </row>
    <row r="42" spans="1:29" s="182" customFormat="1" x14ac:dyDescent="0.25">
      <c r="A42" s="655" t="s">
        <v>2113</v>
      </c>
      <c r="B42" s="655">
        <v>4</v>
      </c>
      <c r="C42" s="655">
        <v>2</v>
      </c>
      <c r="D42" s="655"/>
      <c r="E42" s="902" t="s">
        <v>10213</v>
      </c>
      <c r="F42" s="902" t="s">
        <v>10383</v>
      </c>
      <c r="G42" s="1038"/>
      <c r="H42" s="1036"/>
      <c r="I42" s="1037">
        <v>15.829700000000001</v>
      </c>
      <c r="J42" s="1037"/>
      <c r="K42" s="1037"/>
      <c r="L42" s="1037"/>
      <c r="M42" s="1037" t="s">
        <v>2611</v>
      </c>
      <c r="N42" s="1037">
        <v>11.476800000000001</v>
      </c>
      <c r="O42" s="1037"/>
      <c r="P42" s="1037"/>
      <c r="Q42" s="1037"/>
      <c r="R42" s="1037"/>
      <c r="S42" s="1037"/>
      <c r="T42" s="1037">
        <v>34.099499999999999</v>
      </c>
      <c r="U42" s="1037" t="s">
        <v>10112</v>
      </c>
      <c r="V42" s="1037" t="s">
        <v>2611</v>
      </c>
      <c r="W42" s="1037"/>
      <c r="X42" s="1037" t="s">
        <v>2611</v>
      </c>
      <c r="Y42" s="1037"/>
      <c r="Z42" s="656" t="s">
        <v>2136</v>
      </c>
      <c r="AA42" s="182" t="s">
        <v>10115</v>
      </c>
      <c r="AB42" s="182">
        <v>25.75</v>
      </c>
      <c r="AC42" s="182" t="s">
        <v>2611</v>
      </c>
    </row>
    <row r="43" spans="1:29" s="182" customFormat="1" x14ac:dyDescent="0.25">
      <c r="A43" s="655" t="s">
        <v>2108</v>
      </c>
      <c r="B43" s="655">
        <v>3</v>
      </c>
      <c r="C43" s="655">
        <v>1</v>
      </c>
      <c r="D43" s="655"/>
      <c r="E43" s="902" t="s">
        <v>10177</v>
      </c>
      <c r="F43" s="902" t="s">
        <v>10178</v>
      </c>
      <c r="G43" s="1038"/>
      <c r="H43" s="1036"/>
      <c r="I43" s="1037" t="s">
        <v>2611</v>
      </c>
      <c r="J43" s="1037"/>
      <c r="K43" s="1037"/>
      <c r="L43" s="1037"/>
      <c r="M43" s="1037" t="s">
        <v>2611</v>
      </c>
      <c r="N43" s="1037" t="s">
        <v>2611</v>
      </c>
      <c r="O43" s="1037"/>
      <c r="P43" s="1037"/>
      <c r="Q43" s="1037"/>
      <c r="R43" s="1037"/>
      <c r="S43" s="1037"/>
      <c r="T43" s="1037">
        <v>24.095099999999999</v>
      </c>
      <c r="U43" s="1037" t="s">
        <v>10112</v>
      </c>
      <c r="V43" s="1037">
        <v>14.7559</v>
      </c>
      <c r="W43" s="1037"/>
      <c r="X43" s="1037" t="s">
        <v>2611</v>
      </c>
      <c r="Y43" s="1037"/>
      <c r="Z43" s="656" t="s">
        <v>2136</v>
      </c>
      <c r="AA43" s="182" t="s">
        <v>2449</v>
      </c>
      <c r="AB43" s="182">
        <v>3.75</v>
      </c>
      <c r="AC43" s="182" t="s">
        <v>2611</v>
      </c>
    </row>
    <row r="44" spans="1:29" s="182" customFormat="1" x14ac:dyDescent="0.25">
      <c r="A44" s="655" t="s">
        <v>2875</v>
      </c>
      <c r="B44" s="655">
        <v>4</v>
      </c>
      <c r="C44" s="655">
        <v>2</v>
      </c>
      <c r="D44" s="655"/>
      <c r="E44" s="902" t="s">
        <v>10203</v>
      </c>
      <c r="F44" s="902">
        <v>0</v>
      </c>
      <c r="G44" s="1038"/>
      <c r="H44" s="1036"/>
      <c r="I44" s="1037">
        <v>15.1805</v>
      </c>
      <c r="J44" s="1037"/>
      <c r="K44" s="1037"/>
      <c r="L44" s="1037"/>
      <c r="M44" s="1037" t="s">
        <v>2611</v>
      </c>
      <c r="N44" s="1037">
        <v>9.7078000000000007</v>
      </c>
      <c r="O44" s="1037"/>
      <c r="P44" s="1037"/>
      <c r="Q44" s="1037"/>
      <c r="R44" s="1037"/>
      <c r="S44" s="1037"/>
      <c r="T44" s="1037">
        <v>20.8003</v>
      </c>
      <c r="U44" s="1037" t="s">
        <v>10112</v>
      </c>
      <c r="V44" s="1037" t="s">
        <v>2611</v>
      </c>
      <c r="W44" s="1037"/>
      <c r="X44" s="1037" t="s">
        <v>2611</v>
      </c>
      <c r="Y44" s="1037"/>
      <c r="Z44" s="656" t="s">
        <v>2136</v>
      </c>
      <c r="AA44" s="182" t="s">
        <v>10115</v>
      </c>
      <c r="AB44" s="182">
        <v>1</v>
      </c>
      <c r="AC44" s="182" t="s">
        <v>2611</v>
      </c>
    </row>
    <row r="45" spans="1:29" s="182" customFormat="1" x14ac:dyDescent="0.25">
      <c r="A45" s="655" t="s">
        <v>2919</v>
      </c>
      <c r="B45" s="655">
        <v>3</v>
      </c>
      <c r="C45" s="655">
        <v>1</v>
      </c>
      <c r="D45" s="655"/>
      <c r="E45" s="902" t="s">
        <v>10303</v>
      </c>
      <c r="F45" s="902">
        <v>801</v>
      </c>
      <c r="G45" s="1038"/>
      <c r="H45" s="1036"/>
      <c r="I45" s="1037" t="s">
        <v>2611</v>
      </c>
      <c r="J45" s="1037"/>
      <c r="K45" s="1037"/>
      <c r="L45" s="1037"/>
      <c r="M45" s="1037" t="s">
        <v>2611</v>
      </c>
      <c r="N45" s="1037" t="s">
        <v>2611</v>
      </c>
      <c r="O45" s="1037"/>
      <c r="P45" s="1037"/>
      <c r="Q45" s="1037"/>
      <c r="R45" s="1037"/>
      <c r="S45" s="1037"/>
      <c r="T45" s="1037">
        <v>21.683599999999998</v>
      </c>
      <c r="U45" s="1037" t="s">
        <v>10112</v>
      </c>
      <c r="V45" s="1037">
        <v>14.531000000000001</v>
      </c>
      <c r="W45" s="1037"/>
      <c r="X45" s="1037" t="s">
        <v>2611</v>
      </c>
      <c r="Y45" s="1037"/>
      <c r="Z45" s="656" t="s">
        <v>2136</v>
      </c>
      <c r="AA45" s="182" t="s">
        <v>2449</v>
      </c>
      <c r="AB45" s="182">
        <v>1</v>
      </c>
      <c r="AC45" s="182" t="s">
        <v>2611</v>
      </c>
    </row>
    <row r="46" spans="1:29" s="182" customFormat="1" x14ac:dyDescent="0.25">
      <c r="A46" s="655" t="s">
        <v>2101</v>
      </c>
      <c r="B46" s="655">
        <v>3</v>
      </c>
      <c r="C46" s="655">
        <v>2</v>
      </c>
      <c r="D46" s="655"/>
      <c r="E46" s="902" t="s">
        <v>10332</v>
      </c>
      <c r="F46" s="902">
        <v>34</v>
      </c>
      <c r="G46" s="1038"/>
      <c r="H46" s="1036"/>
      <c r="I46" s="1037" t="s">
        <v>2611</v>
      </c>
      <c r="J46" s="1037"/>
      <c r="K46" s="1037"/>
      <c r="L46" s="1037"/>
      <c r="M46" s="1037" t="s">
        <v>2611</v>
      </c>
      <c r="N46" s="1037" t="s">
        <v>2611</v>
      </c>
      <c r="O46" s="1037"/>
      <c r="P46" s="1037"/>
      <c r="Q46" s="1037"/>
      <c r="R46" s="1037"/>
      <c r="S46" s="1037"/>
      <c r="T46" s="1037">
        <v>20.613700000000001</v>
      </c>
      <c r="U46" s="1037" t="s">
        <v>10112</v>
      </c>
      <c r="V46" s="1037">
        <v>15.4391</v>
      </c>
      <c r="W46" s="1037"/>
      <c r="X46" s="1037" t="s">
        <v>2611</v>
      </c>
      <c r="Y46" s="1037"/>
      <c r="Z46" s="656" t="s">
        <v>2136</v>
      </c>
      <c r="AA46" s="182" t="s">
        <v>2449</v>
      </c>
      <c r="AB46" s="182">
        <v>1</v>
      </c>
      <c r="AC46" s="182" t="s">
        <v>2611</v>
      </c>
    </row>
    <row r="47" spans="1:29" s="182" customFormat="1" x14ac:dyDescent="0.25">
      <c r="A47" s="655" t="s">
        <v>2104</v>
      </c>
      <c r="B47" s="655">
        <v>4</v>
      </c>
      <c r="C47" s="655">
        <v>1</v>
      </c>
      <c r="D47" s="655"/>
      <c r="E47" s="902" t="s">
        <v>10204</v>
      </c>
      <c r="F47" s="902" t="s">
        <v>10205</v>
      </c>
      <c r="G47" s="1038"/>
      <c r="H47" s="1036"/>
      <c r="I47" s="1037" t="s">
        <v>2611</v>
      </c>
      <c r="J47" s="1037"/>
      <c r="K47" s="1037"/>
      <c r="L47" s="1037"/>
      <c r="M47" s="1037" t="s">
        <v>2611</v>
      </c>
      <c r="N47" s="1037">
        <v>11.8073</v>
      </c>
      <c r="O47" s="1037"/>
      <c r="P47" s="1037"/>
      <c r="Q47" s="1037"/>
      <c r="R47" s="1037"/>
      <c r="S47" s="1037"/>
      <c r="T47" s="1037">
        <v>25.4224</v>
      </c>
      <c r="U47" s="1037" t="s">
        <v>10112</v>
      </c>
      <c r="V47" s="1037" t="s">
        <v>2611</v>
      </c>
      <c r="W47" s="1037"/>
      <c r="X47" s="1037" t="s">
        <v>2611</v>
      </c>
      <c r="Y47" s="1037"/>
      <c r="Z47" s="656" t="s">
        <v>2136</v>
      </c>
      <c r="AA47" s="182" t="s">
        <v>2437</v>
      </c>
      <c r="AB47" s="182">
        <v>4.75</v>
      </c>
      <c r="AC47" s="182" t="s">
        <v>2611</v>
      </c>
    </row>
    <row r="48" spans="1:29" s="182" customFormat="1" x14ac:dyDescent="0.25">
      <c r="A48" s="655" t="s">
        <v>2096</v>
      </c>
      <c r="B48" s="655">
        <v>3</v>
      </c>
      <c r="C48" s="655">
        <v>2</v>
      </c>
      <c r="D48" s="655"/>
      <c r="E48" s="902" t="s">
        <v>10341</v>
      </c>
      <c r="F48" s="902" t="s">
        <v>10384</v>
      </c>
      <c r="G48" s="1038"/>
      <c r="H48" s="1036"/>
      <c r="I48" s="1037" t="s">
        <v>2611</v>
      </c>
      <c r="J48" s="1037"/>
      <c r="K48" s="1037"/>
      <c r="L48" s="1037"/>
      <c r="M48" s="1037">
        <v>14.246700000000001</v>
      </c>
      <c r="N48" s="1037" t="s">
        <v>2611</v>
      </c>
      <c r="O48" s="1037"/>
      <c r="P48" s="1037"/>
      <c r="Q48" s="1037"/>
      <c r="R48" s="1037"/>
      <c r="S48" s="1037"/>
      <c r="T48" s="1037">
        <v>27.0915</v>
      </c>
      <c r="U48" s="1037" t="s">
        <v>10112</v>
      </c>
      <c r="V48" s="1037" t="s">
        <v>2611</v>
      </c>
      <c r="W48" s="1037"/>
      <c r="X48" s="1037">
        <v>16.423500000000001</v>
      </c>
      <c r="Y48" s="1037"/>
      <c r="Z48" s="656" t="s">
        <v>2136</v>
      </c>
      <c r="AA48" s="182" t="s">
        <v>10194</v>
      </c>
      <c r="AB48" s="182">
        <v>4.75</v>
      </c>
      <c r="AC48" s="182" t="s">
        <v>2611</v>
      </c>
    </row>
    <row r="49" spans="1:29" s="182" customFormat="1" x14ac:dyDescent="0.25">
      <c r="A49" s="655" t="s">
        <v>2099</v>
      </c>
      <c r="B49" s="655">
        <v>3</v>
      </c>
      <c r="C49" s="655">
        <v>2</v>
      </c>
      <c r="D49" s="655"/>
      <c r="E49" s="902" t="s">
        <v>10275</v>
      </c>
      <c r="F49" s="902" t="s">
        <v>10385</v>
      </c>
      <c r="G49" s="1038"/>
      <c r="H49" s="1036"/>
      <c r="I49" s="1037" t="s">
        <v>2611</v>
      </c>
      <c r="J49" s="1037"/>
      <c r="K49" s="1037"/>
      <c r="L49" s="1037"/>
      <c r="M49" s="1037">
        <v>12.2774</v>
      </c>
      <c r="N49" s="1037" t="s">
        <v>2611</v>
      </c>
      <c r="O49" s="1037"/>
      <c r="P49" s="1037"/>
      <c r="Q49" s="1037"/>
      <c r="R49" s="1037"/>
      <c r="S49" s="1037"/>
      <c r="T49" s="1037">
        <v>20.9239</v>
      </c>
      <c r="U49" s="1037" t="s">
        <v>10112</v>
      </c>
      <c r="V49" s="1037" t="s">
        <v>2611</v>
      </c>
      <c r="W49" s="1037"/>
      <c r="X49" s="1037">
        <v>15.0625</v>
      </c>
      <c r="Y49" s="1037"/>
      <c r="Z49" s="656" t="s">
        <v>2136</v>
      </c>
      <c r="AA49" s="182" t="s">
        <v>10194</v>
      </c>
      <c r="AB49" s="182">
        <v>3.75</v>
      </c>
      <c r="AC49" s="182" t="s">
        <v>2611</v>
      </c>
    </row>
    <row r="50" spans="1:29" s="182" customFormat="1" x14ac:dyDescent="0.25">
      <c r="A50" s="655" t="s">
        <v>2101</v>
      </c>
      <c r="B50" s="655">
        <v>4</v>
      </c>
      <c r="C50" s="655">
        <v>1</v>
      </c>
      <c r="D50" s="655"/>
      <c r="E50" s="902" t="s">
        <v>10131</v>
      </c>
      <c r="F50" s="902" t="s">
        <v>10132</v>
      </c>
      <c r="G50" s="1038"/>
      <c r="H50" s="1036"/>
      <c r="I50" s="1037" t="s">
        <v>2611</v>
      </c>
      <c r="J50" s="1037"/>
      <c r="K50" s="1037"/>
      <c r="L50" s="1037"/>
      <c r="M50" s="1037" t="s">
        <v>2611</v>
      </c>
      <c r="N50" s="1037">
        <v>11.4528</v>
      </c>
      <c r="O50" s="1037"/>
      <c r="P50" s="1037"/>
      <c r="Q50" s="1037"/>
      <c r="R50" s="1037"/>
      <c r="S50" s="1037"/>
      <c r="T50" s="1037">
        <v>15.861599999999999</v>
      </c>
      <c r="U50" s="1037" t="s">
        <v>10112</v>
      </c>
      <c r="V50" s="1037" t="s">
        <v>2611</v>
      </c>
      <c r="W50" s="1037"/>
      <c r="X50" s="1037" t="s">
        <v>2611</v>
      </c>
      <c r="Y50" s="1037"/>
      <c r="Z50" s="656" t="s">
        <v>2136</v>
      </c>
      <c r="AA50" s="182" t="s">
        <v>2437</v>
      </c>
      <c r="AB50" s="182">
        <v>3.75</v>
      </c>
      <c r="AC50" s="182" t="s">
        <v>2611</v>
      </c>
    </row>
    <row r="51" spans="1:29" s="182" customFormat="1" x14ac:dyDescent="0.25">
      <c r="A51" s="655" t="s">
        <v>2117</v>
      </c>
      <c r="B51" s="655">
        <v>3</v>
      </c>
      <c r="C51" s="655">
        <v>1</v>
      </c>
      <c r="D51" s="655"/>
      <c r="E51" s="902" t="s">
        <v>10229</v>
      </c>
      <c r="F51" s="902" t="s">
        <v>10386</v>
      </c>
      <c r="G51" s="1038"/>
      <c r="H51" s="1036"/>
      <c r="I51" s="1037" t="s">
        <v>2611</v>
      </c>
      <c r="J51" s="1037"/>
      <c r="K51" s="1037"/>
      <c r="L51" s="1037"/>
      <c r="M51" s="1037" t="s">
        <v>2611</v>
      </c>
      <c r="N51" s="1037" t="s">
        <v>2611</v>
      </c>
      <c r="O51" s="1037"/>
      <c r="P51" s="1037"/>
      <c r="Q51" s="1037"/>
      <c r="R51" s="1037"/>
      <c r="S51" s="1037"/>
      <c r="T51" s="1037">
        <v>24.321400000000001</v>
      </c>
      <c r="U51" s="1037" t="s">
        <v>10112</v>
      </c>
      <c r="V51" s="1037">
        <v>14.6975</v>
      </c>
      <c r="W51" s="1037"/>
      <c r="X51" s="1037" t="s">
        <v>2611</v>
      </c>
      <c r="Y51" s="1037"/>
      <c r="Z51" s="656" t="s">
        <v>2136</v>
      </c>
      <c r="AA51" s="182" t="s">
        <v>2449</v>
      </c>
      <c r="AB51" s="182">
        <v>6.75</v>
      </c>
      <c r="AC51" s="182" t="s">
        <v>2611</v>
      </c>
    </row>
    <row r="52" spans="1:29" s="182" customFormat="1" x14ac:dyDescent="0.25">
      <c r="A52" s="655" t="s">
        <v>2109</v>
      </c>
      <c r="B52" s="655">
        <v>1</v>
      </c>
      <c r="C52" s="655">
        <v>1</v>
      </c>
      <c r="D52" s="655"/>
      <c r="E52" s="902" t="s">
        <v>10231</v>
      </c>
      <c r="F52" s="902" t="s">
        <v>10232</v>
      </c>
      <c r="G52" s="1038"/>
      <c r="H52" s="1036"/>
      <c r="I52" s="1037" t="s">
        <v>2611</v>
      </c>
      <c r="J52" s="1037"/>
      <c r="K52" s="1037"/>
      <c r="L52" s="1037"/>
      <c r="M52" s="1037" t="s">
        <v>2611</v>
      </c>
      <c r="N52" s="1037" t="s">
        <v>2611</v>
      </c>
      <c r="O52" s="1037"/>
      <c r="P52" s="1037"/>
      <c r="Q52" s="1037"/>
      <c r="R52" s="1037"/>
      <c r="S52" s="1037"/>
      <c r="T52" s="1037">
        <v>28.337199999999999</v>
      </c>
      <c r="U52" s="1037" t="s">
        <v>10112</v>
      </c>
      <c r="V52" s="1037">
        <v>15.466100000000001</v>
      </c>
      <c r="W52" s="1037"/>
      <c r="X52" s="1037" t="s">
        <v>2611</v>
      </c>
      <c r="Y52" s="1037"/>
      <c r="Z52" s="656" t="s">
        <v>2136</v>
      </c>
      <c r="AA52" s="182" t="s">
        <v>2449</v>
      </c>
      <c r="AB52" s="182">
        <v>2.75</v>
      </c>
      <c r="AC52" s="182" t="s">
        <v>2611</v>
      </c>
    </row>
    <row r="53" spans="1:29" s="182" customFormat="1" x14ac:dyDescent="0.25">
      <c r="A53" s="655" t="s">
        <v>2091</v>
      </c>
      <c r="B53" s="655">
        <v>2</v>
      </c>
      <c r="C53" s="655">
        <v>2</v>
      </c>
      <c r="D53" s="655"/>
      <c r="E53" s="902" t="s">
        <v>10328</v>
      </c>
      <c r="F53" s="902" t="s">
        <v>10387</v>
      </c>
      <c r="G53" s="1038"/>
      <c r="H53" s="1036"/>
      <c r="I53" s="1037">
        <v>16.941600000000001</v>
      </c>
      <c r="J53" s="1037"/>
      <c r="K53" s="1037"/>
      <c r="L53" s="1037"/>
      <c r="M53" s="1037" t="s">
        <v>2611</v>
      </c>
      <c r="N53" s="1037">
        <v>9.9907000000000004</v>
      </c>
      <c r="O53" s="1037"/>
      <c r="P53" s="1037"/>
      <c r="Q53" s="1037"/>
      <c r="R53" s="1037"/>
      <c r="S53" s="1037"/>
      <c r="T53" s="1037">
        <v>21.5501</v>
      </c>
      <c r="U53" s="1037" t="s">
        <v>10112</v>
      </c>
      <c r="V53" s="1037" t="s">
        <v>2611</v>
      </c>
      <c r="W53" s="1037"/>
      <c r="X53" s="1037" t="s">
        <v>2611</v>
      </c>
      <c r="Y53" s="1037"/>
      <c r="Z53" s="656" t="s">
        <v>2136</v>
      </c>
      <c r="AA53" s="182" t="s">
        <v>10115</v>
      </c>
      <c r="AB53" s="182">
        <v>32.75</v>
      </c>
      <c r="AC53" s="182" t="s">
        <v>2611</v>
      </c>
    </row>
    <row r="54" spans="1:29" s="182" customFormat="1" x14ac:dyDescent="0.25">
      <c r="A54" s="655" t="s">
        <v>2091</v>
      </c>
      <c r="B54" s="655">
        <v>4</v>
      </c>
      <c r="C54" s="655">
        <v>2</v>
      </c>
      <c r="D54" s="655"/>
      <c r="E54" s="902" t="s">
        <v>10295</v>
      </c>
      <c r="F54" s="902" t="s">
        <v>10296</v>
      </c>
      <c r="G54" s="1038"/>
      <c r="H54" s="1036"/>
      <c r="I54" s="1037">
        <v>16.0853</v>
      </c>
      <c r="J54" s="1037"/>
      <c r="K54" s="1037"/>
      <c r="L54" s="1037"/>
      <c r="M54" s="1037" t="s">
        <v>2611</v>
      </c>
      <c r="N54" s="1037">
        <v>10.2844</v>
      </c>
      <c r="O54" s="1037"/>
      <c r="P54" s="1037"/>
      <c r="Q54" s="1037"/>
      <c r="R54" s="1037"/>
      <c r="S54" s="1037"/>
      <c r="T54" s="1037">
        <v>21.574200000000001</v>
      </c>
      <c r="U54" s="1037" t="s">
        <v>10112</v>
      </c>
      <c r="V54" s="1037" t="s">
        <v>2611</v>
      </c>
      <c r="W54" s="1037"/>
      <c r="X54" s="1037" t="s">
        <v>2611</v>
      </c>
      <c r="Y54" s="1037"/>
      <c r="Z54" s="656" t="s">
        <v>2136</v>
      </c>
      <c r="AA54" s="182" t="s">
        <v>10115</v>
      </c>
      <c r="AB54" s="182">
        <v>7.75</v>
      </c>
      <c r="AC54" s="182" t="s">
        <v>2611</v>
      </c>
    </row>
    <row r="55" spans="1:29" s="182" customFormat="1" x14ac:dyDescent="0.25">
      <c r="A55" s="655" t="s">
        <v>2875</v>
      </c>
      <c r="B55" s="655">
        <v>3</v>
      </c>
      <c r="C55" s="655">
        <v>1</v>
      </c>
      <c r="D55" s="655"/>
      <c r="E55" s="902" t="s">
        <v>10346</v>
      </c>
      <c r="F55" s="902">
        <v>801</v>
      </c>
      <c r="G55" s="1038"/>
      <c r="H55" s="1036"/>
      <c r="I55" s="1037" t="s">
        <v>2611</v>
      </c>
      <c r="J55" s="1037"/>
      <c r="K55" s="1037"/>
      <c r="L55" s="1037"/>
      <c r="M55" s="1037" t="s">
        <v>2611</v>
      </c>
      <c r="N55" s="1037" t="s">
        <v>2611</v>
      </c>
      <c r="O55" s="1037"/>
      <c r="P55" s="1037"/>
      <c r="Q55" s="1037"/>
      <c r="R55" s="1037"/>
      <c r="S55" s="1037"/>
      <c r="T55" s="1037">
        <v>22.907599999999999</v>
      </c>
      <c r="U55" s="1037" t="s">
        <v>10112</v>
      </c>
      <c r="V55" s="1037">
        <v>14.6464</v>
      </c>
      <c r="W55" s="1037"/>
      <c r="X55" s="1037" t="s">
        <v>2611</v>
      </c>
      <c r="Y55" s="1037"/>
      <c r="Z55" s="656" t="s">
        <v>2136</v>
      </c>
      <c r="AA55" s="182" t="s">
        <v>2449</v>
      </c>
      <c r="AB55" s="182">
        <v>1</v>
      </c>
      <c r="AC55" s="182" t="s">
        <v>2611</v>
      </c>
    </row>
    <row r="56" spans="1:29" s="182" customFormat="1" x14ac:dyDescent="0.25">
      <c r="A56" s="655" t="s">
        <v>2109</v>
      </c>
      <c r="B56" s="655">
        <v>3</v>
      </c>
      <c r="C56" s="655">
        <v>1</v>
      </c>
      <c r="D56" s="655"/>
      <c r="E56" s="902" t="s">
        <v>10279</v>
      </c>
      <c r="F56" s="902" t="s">
        <v>10280</v>
      </c>
      <c r="G56" s="1038"/>
      <c r="H56" s="1036"/>
      <c r="I56" s="1037" t="s">
        <v>2611</v>
      </c>
      <c r="J56" s="1037"/>
      <c r="K56" s="1037"/>
      <c r="L56" s="1037"/>
      <c r="M56" s="1037" t="s">
        <v>2611</v>
      </c>
      <c r="N56" s="1037" t="s">
        <v>2611</v>
      </c>
      <c r="O56" s="1037"/>
      <c r="P56" s="1037"/>
      <c r="Q56" s="1037"/>
      <c r="R56" s="1037"/>
      <c r="S56" s="1037"/>
      <c r="T56" s="1037">
        <v>28.3291</v>
      </c>
      <c r="U56" s="1037" t="s">
        <v>10112</v>
      </c>
      <c r="V56" s="1037">
        <v>14.7371</v>
      </c>
      <c r="W56" s="1037"/>
      <c r="X56" s="1037" t="s">
        <v>2611</v>
      </c>
      <c r="Y56" s="1037"/>
      <c r="Z56" s="656" t="s">
        <v>2136</v>
      </c>
      <c r="AA56" s="182" t="s">
        <v>2449</v>
      </c>
      <c r="AB56" s="182">
        <v>2.75</v>
      </c>
      <c r="AC56" s="182" t="s">
        <v>2611</v>
      </c>
    </row>
    <row r="57" spans="1:29" s="182" customFormat="1" x14ac:dyDescent="0.25">
      <c r="A57" s="655" t="s">
        <v>2875</v>
      </c>
      <c r="B57" s="655">
        <v>3</v>
      </c>
      <c r="C57" s="655">
        <v>1</v>
      </c>
      <c r="D57" s="655"/>
      <c r="E57" s="902" t="s">
        <v>10185</v>
      </c>
      <c r="F57" s="902">
        <v>801</v>
      </c>
      <c r="G57" s="1038"/>
      <c r="H57" s="1036"/>
      <c r="I57" s="1037" t="s">
        <v>2611</v>
      </c>
      <c r="J57" s="1037"/>
      <c r="K57" s="1037"/>
      <c r="L57" s="1037"/>
      <c r="M57" s="1037" t="s">
        <v>2611</v>
      </c>
      <c r="N57" s="1037" t="s">
        <v>2611</v>
      </c>
      <c r="O57" s="1037"/>
      <c r="P57" s="1037"/>
      <c r="Q57" s="1037"/>
      <c r="R57" s="1037"/>
      <c r="S57" s="1037"/>
      <c r="T57" s="1037">
        <v>21.236799999999999</v>
      </c>
      <c r="U57" s="1037" t="s">
        <v>10112</v>
      </c>
      <c r="V57" s="1037">
        <v>14.597</v>
      </c>
      <c r="W57" s="1037"/>
      <c r="X57" s="1037" t="s">
        <v>2611</v>
      </c>
      <c r="Y57" s="1037"/>
      <c r="Z57" s="656" t="s">
        <v>2136</v>
      </c>
      <c r="AA57" s="182" t="s">
        <v>2449</v>
      </c>
      <c r="AB57" s="182">
        <v>1</v>
      </c>
      <c r="AC57" s="182" t="s">
        <v>2611</v>
      </c>
    </row>
    <row r="58" spans="1:29" s="182" customFormat="1" x14ac:dyDescent="0.25">
      <c r="A58" s="655" t="s">
        <v>2145</v>
      </c>
      <c r="B58" s="655">
        <v>3</v>
      </c>
      <c r="C58" s="655">
        <v>2</v>
      </c>
      <c r="D58" s="655"/>
      <c r="E58" s="902" t="s">
        <v>10245</v>
      </c>
      <c r="F58" s="902" t="s">
        <v>10246</v>
      </c>
      <c r="G58" s="1038"/>
      <c r="H58" s="1036"/>
      <c r="I58" s="1037">
        <v>15.2249</v>
      </c>
      <c r="J58" s="1037"/>
      <c r="K58" s="1037"/>
      <c r="L58" s="1037"/>
      <c r="M58" s="1037" t="s">
        <v>2611</v>
      </c>
      <c r="N58" s="1037">
        <v>11.916</v>
      </c>
      <c r="O58" s="1037"/>
      <c r="P58" s="1037"/>
      <c r="Q58" s="1037"/>
      <c r="R58" s="1037"/>
      <c r="S58" s="1037"/>
      <c r="T58" s="1037">
        <v>31.098700000000001</v>
      </c>
      <c r="U58" s="1037" t="s">
        <v>10112</v>
      </c>
      <c r="V58" s="1037" t="s">
        <v>2611</v>
      </c>
      <c r="W58" s="1037"/>
      <c r="X58" s="1037" t="s">
        <v>2611</v>
      </c>
      <c r="Y58" s="1037"/>
      <c r="Z58" s="656" t="s">
        <v>2136</v>
      </c>
      <c r="AA58" s="182" t="s">
        <v>10115</v>
      </c>
      <c r="AB58" s="182">
        <v>15.75</v>
      </c>
      <c r="AC58" s="182" t="s">
        <v>2611</v>
      </c>
    </row>
    <row r="59" spans="1:29" s="182" customFormat="1" x14ac:dyDescent="0.25">
      <c r="A59" s="655" t="s">
        <v>2113</v>
      </c>
      <c r="B59" s="655">
        <v>3</v>
      </c>
      <c r="C59" s="655">
        <v>2</v>
      </c>
      <c r="D59" s="655"/>
      <c r="E59" s="902" t="s">
        <v>10195</v>
      </c>
      <c r="F59" s="902" t="s">
        <v>10196</v>
      </c>
      <c r="G59" s="1038"/>
      <c r="H59" s="1036"/>
      <c r="I59" s="1037" t="s">
        <v>2611</v>
      </c>
      <c r="J59" s="1037"/>
      <c r="K59" s="1037"/>
      <c r="L59" s="1037"/>
      <c r="M59" s="1037">
        <v>13.3644</v>
      </c>
      <c r="N59" s="1037" t="s">
        <v>2611</v>
      </c>
      <c r="O59" s="1037"/>
      <c r="P59" s="1037"/>
      <c r="Q59" s="1037"/>
      <c r="R59" s="1037"/>
      <c r="S59" s="1037"/>
      <c r="T59" s="1037">
        <v>34.099499999999999</v>
      </c>
      <c r="U59" s="1037" t="s">
        <v>10112</v>
      </c>
      <c r="V59" s="1037" t="s">
        <v>2611</v>
      </c>
      <c r="W59" s="1037"/>
      <c r="X59" s="1037">
        <v>15.8659</v>
      </c>
      <c r="Y59" s="1037"/>
      <c r="Z59" s="656" t="s">
        <v>2136</v>
      </c>
      <c r="AA59" s="182" t="s">
        <v>10194</v>
      </c>
      <c r="AB59" s="182">
        <v>3.75</v>
      </c>
      <c r="AC59" s="182" t="s">
        <v>2611</v>
      </c>
    </row>
    <row r="60" spans="1:29" s="182" customFormat="1" x14ac:dyDescent="0.25">
      <c r="A60" s="655" t="s">
        <v>2117</v>
      </c>
      <c r="B60" s="655">
        <v>3</v>
      </c>
      <c r="C60" s="655">
        <v>2</v>
      </c>
      <c r="D60" s="655"/>
      <c r="E60" s="902" t="s">
        <v>10133</v>
      </c>
      <c r="F60" s="902" t="s">
        <v>10134</v>
      </c>
      <c r="G60" s="1038"/>
      <c r="H60" s="1036"/>
      <c r="I60" s="1037">
        <v>15.8635</v>
      </c>
      <c r="J60" s="1037"/>
      <c r="K60" s="1037"/>
      <c r="L60" s="1037"/>
      <c r="M60" s="1037">
        <v>13.1729</v>
      </c>
      <c r="N60" s="1037" t="s">
        <v>2611</v>
      </c>
      <c r="O60" s="1037"/>
      <c r="P60" s="1037"/>
      <c r="Q60" s="1037"/>
      <c r="R60" s="1037"/>
      <c r="S60" s="1037"/>
      <c r="T60" s="1037">
        <v>24.321400000000001</v>
      </c>
      <c r="U60" s="1037" t="s">
        <v>10112</v>
      </c>
      <c r="V60" s="1037" t="s">
        <v>2611</v>
      </c>
      <c r="W60" s="1037"/>
      <c r="X60" s="1037" t="s">
        <v>2611</v>
      </c>
      <c r="Y60" s="1037"/>
      <c r="Z60" s="656" t="s">
        <v>2136</v>
      </c>
      <c r="AA60" s="182" t="s">
        <v>10130</v>
      </c>
      <c r="AB60" s="182">
        <v>3.75</v>
      </c>
      <c r="AC60" s="182" t="s">
        <v>2611</v>
      </c>
    </row>
    <row r="61" spans="1:29" s="182" customFormat="1" x14ac:dyDescent="0.25">
      <c r="A61" s="655" t="s">
        <v>2099</v>
      </c>
      <c r="B61" s="655">
        <v>2</v>
      </c>
      <c r="C61" s="655">
        <v>2</v>
      </c>
      <c r="D61" s="655"/>
      <c r="E61" s="902" t="s">
        <v>10183</v>
      </c>
      <c r="F61" s="902" t="s">
        <v>10184</v>
      </c>
      <c r="G61" s="1038"/>
      <c r="H61" s="1036"/>
      <c r="I61" s="1037">
        <v>16.474299999999999</v>
      </c>
      <c r="J61" s="1037"/>
      <c r="K61" s="1037"/>
      <c r="L61" s="1037"/>
      <c r="M61" s="1037" t="s">
        <v>2611</v>
      </c>
      <c r="N61" s="1037">
        <v>9.8370999999999995</v>
      </c>
      <c r="O61" s="1037"/>
      <c r="P61" s="1037"/>
      <c r="Q61" s="1037"/>
      <c r="R61" s="1037"/>
      <c r="S61" s="1037"/>
      <c r="T61" s="1037">
        <v>20.902799999999999</v>
      </c>
      <c r="U61" s="1037" t="s">
        <v>10112</v>
      </c>
      <c r="V61" s="1037" t="s">
        <v>2611</v>
      </c>
      <c r="W61" s="1037"/>
      <c r="X61" s="1037" t="s">
        <v>2611</v>
      </c>
      <c r="Y61" s="1037"/>
      <c r="Z61" s="656" t="s">
        <v>2136</v>
      </c>
      <c r="AA61" s="182" t="s">
        <v>10115</v>
      </c>
      <c r="AB61" s="182">
        <v>9.75</v>
      </c>
      <c r="AC61" s="182" t="s">
        <v>2611</v>
      </c>
    </row>
    <row r="62" spans="1:29" s="182" customFormat="1" x14ac:dyDescent="0.25">
      <c r="A62" s="655" t="s">
        <v>2111</v>
      </c>
      <c r="B62" s="655">
        <v>4</v>
      </c>
      <c r="C62" s="655">
        <v>1</v>
      </c>
      <c r="D62" s="655"/>
      <c r="E62" s="902" t="s">
        <v>10206</v>
      </c>
      <c r="F62" s="902" t="s">
        <v>10207</v>
      </c>
      <c r="G62" s="1038"/>
      <c r="H62" s="1036"/>
      <c r="I62" s="1037" t="s">
        <v>2611</v>
      </c>
      <c r="J62" s="1037"/>
      <c r="K62" s="1037"/>
      <c r="L62" s="1037"/>
      <c r="M62" s="1037" t="s">
        <v>2611</v>
      </c>
      <c r="N62" s="1037" t="s">
        <v>2611</v>
      </c>
      <c r="O62" s="1037"/>
      <c r="P62" s="1037"/>
      <c r="Q62" s="1037"/>
      <c r="R62" s="1037"/>
      <c r="S62" s="1037"/>
      <c r="T62" s="1037">
        <v>15.861599999999999</v>
      </c>
      <c r="U62" s="1037" t="s">
        <v>10112</v>
      </c>
      <c r="V62" s="1037">
        <v>12.626200000000001</v>
      </c>
      <c r="W62" s="1037"/>
      <c r="X62" s="1037" t="s">
        <v>2611</v>
      </c>
      <c r="Y62" s="1037"/>
      <c r="Z62" s="656" t="s">
        <v>2136</v>
      </c>
      <c r="AA62" s="182" t="s">
        <v>2449</v>
      </c>
      <c r="AB62" s="182">
        <v>22.75</v>
      </c>
      <c r="AC62" s="182" t="s">
        <v>2611</v>
      </c>
    </row>
    <row r="63" spans="1:29" s="182" customFormat="1" x14ac:dyDescent="0.25">
      <c r="A63" s="655" t="s">
        <v>2108</v>
      </c>
      <c r="B63" s="655">
        <v>4</v>
      </c>
      <c r="C63" s="655">
        <v>2</v>
      </c>
      <c r="D63" s="655"/>
      <c r="E63" s="902" t="s">
        <v>10308</v>
      </c>
      <c r="F63" s="902" t="s">
        <v>10309</v>
      </c>
      <c r="G63" s="1038"/>
      <c r="H63" s="1036"/>
      <c r="I63" s="1037" t="s">
        <v>2611</v>
      </c>
      <c r="J63" s="1037"/>
      <c r="K63" s="1037"/>
      <c r="L63" s="1037"/>
      <c r="M63" s="1037">
        <v>12.4956</v>
      </c>
      <c r="N63" s="1037" t="s">
        <v>2611</v>
      </c>
      <c r="O63" s="1037"/>
      <c r="P63" s="1037"/>
      <c r="Q63" s="1037"/>
      <c r="R63" s="1037"/>
      <c r="S63" s="1037"/>
      <c r="T63" s="1037">
        <v>24.095099999999999</v>
      </c>
      <c r="U63" s="1037" t="s">
        <v>10112</v>
      </c>
      <c r="V63" s="1037" t="s">
        <v>2611</v>
      </c>
      <c r="W63" s="1037"/>
      <c r="X63" s="1037">
        <v>16.534800000000001</v>
      </c>
      <c r="Y63" s="1037"/>
      <c r="Z63" s="656" t="s">
        <v>2136</v>
      </c>
      <c r="AA63" s="182" t="s">
        <v>10194</v>
      </c>
      <c r="AB63" s="182">
        <v>1.75</v>
      </c>
      <c r="AC63" s="182" t="s">
        <v>2611</v>
      </c>
    </row>
    <row r="64" spans="1:29" s="182" customFormat="1" x14ac:dyDescent="0.25">
      <c r="A64" s="655" t="s">
        <v>2088</v>
      </c>
      <c r="B64" s="655">
        <v>4</v>
      </c>
      <c r="C64" s="655">
        <v>3</v>
      </c>
      <c r="D64" s="655"/>
      <c r="E64" s="902" t="s">
        <v>10297</v>
      </c>
      <c r="F64" s="902" t="s">
        <v>10388</v>
      </c>
      <c r="G64" s="1038"/>
      <c r="H64" s="1036"/>
      <c r="I64" s="1037">
        <v>17.001999999999999</v>
      </c>
      <c r="J64" s="1037"/>
      <c r="K64" s="1037"/>
      <c r="L64" s="1037"/>
      <c r="M64" s="1037">
        <v>15.1302</v>
      </c>
      <c r="N64" s="1037">
        <v>10.336499999999999</v>
      </c>
      <c r="O64" s="1037"/>
      <c r="P64" s="1037"/>
      <c r="Q64" s="1037"/>
      <c r="R64" s="1037"/>
      <c r="S64" s="1037"/>
      <c r="T64" s="1037">
        <v>21.3903</v>
      </c>
      <c r="U64" s="1037" t="s">
        <v>10112</v>
      </c>
      <c r="V64" s="1037" t="s">
        <v>2611</v>
      </c>
      <c r="W64" s="1037"/>
      <c r="X64" s="1037">
        <v>16.482500000000002</v>
      </c>
      <c r="Y64" s="1037"/>
      <c r="Z64" s="656" t="s">
        <v>2136</v>
      </c>
      <c r="AA64" s="182" t="s">
        <v>10257</v>
      </c>
      <c r="AB64" s="182">
        <v>8.75</v>
      </c>
      <c r="AC64" s="182" t="s">
        <v>2611</v>
      </c>
    </row>
    <row r="65" spans="1:29" s="182" customFormat="1" x14ac:dyDescent="0.25">
      <c r="A65" s="655" t="s">
        <v>2110</v>
      </c>
      <c r="B65" s="655">
        <v>4</v>
      </c>
      <c r="C65" s="655">
        <v>3</v>
      </c>
      <c r="D65" s="655"/>
      <c r="E65" s="902" t="s">
        <v>10255</v>
      </c>
      <c r="F65" s="902" t="s">
        <v>10256</v>
      </c>
      <c r="G65" s="1038"/>
      <c r="H65" s="1036"/>
      <c r="I65" s="1037">
        <v>17.178599999999999</v>
      </c>
      <c r="J65" s="1037"/>
      <c r="K65" s="1037"/>
      <c r="L65" s="1037"/>
      <c r="M65" s="1037">
        <v>12.742000000000001</v>
      </c>
      <c r="N65" s="1037">
        <v>10.696300000000001</v>
      </c>
      <c r="O65" s="1037"/>
      <c r="P65" s="1037"/>
      <c r="Q65" s="1037"/>
      <c r="R65" s="1037"/>
      <c r="S65" s="1037"/>
      <c r="T65" s="1037">
        <v>21.8567</v>
      </c>
      <c r="U65" s="1037" t="s">
        <v>10112</v>
      </c>
      <c r="V65" s="1037" t="s">
        <v>2611</v>
      </c>
      <c r="W65" s="1037"/>
      <c r="X65" s="1037">
        <v>17.038599999999999</v>
      </c>
      <c r="Y65" s="1037"/>
      <c r="Z65" s="656" t="s">
        <v>2136</v>
      </c>
      <c r="AA65" s="182" t="s">
        <v>10257</v>
      </c>
      <c r="AB65" s="182">
        <v>7.75</v>
      </c>
      <c r="AC65" s="182" t="s">
        <v>2611</v>
      </c>
    </row>
    <row r="66" spans="1:29" s="182" customFormat="1" x14ac:dyDescent="0.25">
      <c r="A66" s="655" t="s">
        <v>2104</v>
      </c>
      <c r="B66" s="655">
        <v>4</v>
      </c>
      <c r="C66" s="655">
        <v>1</v>
      </c>
      <c r="D66" s="655"/>
      <c r="E66" s="902" t="s">
        <v>10355</v>
      </c>
      <c r="F66" s="902" t="s">
        <v>10356</v>
      </c>
      <c r="G66" s="1038"/>
      <c r="H66" s="1036"/>
      <c r="I66" s="1037" t="s">
        <v>2611</v>
      </c>
      <c r="J66" s="1037"/>
      <c r="K66" s="1037"/>
      <c r="L66" s="1037"/>
      <c r="M66" s="1037" t="s">
        <v>2611</v>
      </c>
      <c r="N66" s="1037" t="s">
        <v>2611</v>
      </c>
      <c r="O66" s="1037"/>
      <c r="P66" s="1037"/>
      <c r="Q66" s="1037"/>
      <c r="R66" s="1037"/>
      <c r="S66" s="1037"/>
      <c r="T66" s="1037">
        <v>17.539000000000001</v>
      </c>
      <c r="U66" s="1037" t="s">
        <v>10112</v>
      </c>
      <c r="V66" s="1037">
        <v>11.462199999999999</v>
      </c>
      <c r="W66" s="1037"/>
      <c r="X66" s="1037" t="s">
        <v>2611</v>
      </c>
      <c r="Y66" s="1037"/>
      <c r="Z66" s="656" t="s">
        <v>2136</v>
      </c>
      <c r="AA66" s="182" t="s">
        <v>2449</v>
      </c>
      <c r="AB66" s="182">
        <v>7.75</v>
      </c>
      <c r="AC66" s="182" t="s">
        <v>2611</v>
      </c>
    </row>
    <row r="67" spans="1:29" s="182" customFormat="1" x14ac:dyDescent="0.25">
      <c r="A67" s="655" t="s">
        <v>2110</v>
      </c>
      <c r="B67" s="655">
        <v>2</v>
      </c>
      <c r="C67" s="655">
        <v>2</v>
      </c>
      <c r="D67" s="655"/>
      <c r="E67" s="902" t="s">
        <v>10160</v>
      </c>
      <c r="F67" s="902" t="s">
        <v>10161</v>
      </c>
      <c r="G67" s="1038"/>
      <c r="H67" s="1036"/>
      <c r="I67" s="1037">
        <v>16.825099999999999</v>
      </c>
      <c r="J67" s="1037"/>
      <c r="K67" s="1037"/>
      <c r="L67" s="1037"/>
      <c r="M67" s="1037" t="s">
        <v>2611</v>
      </c>
      <c r="N67" s="1037">
        <v>10.544</v>
      </c>
      <c r="O67" s="1037"/>
      <c r="P67" s="1037"/>
      <c r="Q67" s="1037"/>
      <c r="R67" s="1037"/>
      <c r="S67" s="1037"/>
      <c r="T67" s="1037">
        <v>20.342700000000001</v>
      </c>
      <c r="U67" s="1037" t="s">
        <v>10112</v>
      </c>
      <c r="V67" s="1037" t="s">
        <v>2611</v>
      </c>
      <c r="W67" s="1037"/>
      <c r="X67" s="1037" t="s">
        <v>2611</v>
      </c>
      <c r="Y67" s="1037"/>
      <c r="Z67" s="656" t="s">
        <v>2136</v>
      </c>
      <c r="AA67" s="182" t="s">
        <v>10115</v>
      </c>
      <c r="AB67" s="182">
        <v>25.75</v>
      </c>
      <c r="AC67" s="182" t="s">
        <v>2611</v>
      </c>
    </row>
    <row r="68" spans="1:29" s="182" customFormat="1" x14ac:dyDescent="0.25">
      <c r="A68" s="655" t="s">
        <v>2115</v>
      </c>
      <c r="B68" s="655">
        <v>4</v>
      </c>
      <c r="C68" s="655">
        <v>1</v>
      </c>
      <c r="D68" s="655"/>
      <c r="E68" s="902" t="s">
        <v>10211</v>
      </c>
      <c r="F68" s="902" t="s">
        <v>10212</v>
      </c>
      <c r="G68" s="1038"/>
      <c r="H68" s="1036"/>
      <c r="I68" s="1037" t="s">
        <v>2611</v>
      </c>
      <c r="J68" s="1037"/>
      <c r="K68" s="1037"/>
      <c r="L68" s="1037"/>
      <c r="M68" s="1037" t="s">
        <v>2611</v>
      </c>
      <c r="N68" s="1037" t="s">
        <v>2611</v>
      </c>
      <c r="O68" s="1037"/>
      <c r="P68" s="1037"/>
      <c r="Q68" s="1037"/>
      <c r="R68" s="1037"/>
      <c r="S68" s="1037"/>
      <c r="T68" s="1037">
        <v>16.663900000000002</v>
      </c>
      <c r="U68" s="1037" t="s">
        <v>10112</v>
      </c>
      <c r="V68" s="1037">
        <v>11.1252</v>
      </c>
      <c r="W68" s="1037"/>
      <c r="X68" s="1037" t="s">
        <v>2611</v>
      </c>
      <c r="Y68" s="1037"/>
      <c r="Z68" s="656" t="s">
        <v>2136</v>
      </c>
      <c r="AA68" s="182" t="s">
        <v>2449</v>
      </c>
      <c r="AB68" s="182">
        <v>1.75</v>
      </c>
      <c r="AC68" s="182" t="s">
        <v>2611</v>
      </c>
    </row>
    <row r="69" spans="1:29" s="182" customFormat="1" x14ac:dyDescent="0.25">
      <c r="A69" s="655" t="s">
        <v>2099</v>
      </c>
      <c r="B69" s="655">
        <v>2</v>
      </c>
      <c r="C69" s="655">
        <v>1</v>
      </c>
      <c r="D69" s="655"/>
      <c r="E69" s="902" t="s">
        <v>10343</v>
      </c>
      <c r="F69" s="902" t="s">
        <v>10344</v>
      </c>
      <c r="G69" s="1038"/>
      <c r="H69" s="1036"/>
      <c r="I69" s="1037" t="s">
        <v>2611</v>
      </c>
      <c r="J69" s="1037"/>
      <c r="K69" s="1037"/>
      <c r="L69" s="1037"/>
      <c r="M69" s="1037" t="s">
        <v>2611</v>
      </c>
      <c r="N69" s="1037" t="s">
        <v>2611</v>
      </c>
      <c r="O69" s="1037"/>
      <c r="P69" s="1037"/>
      <c r="Q69" s="1037"/>
      <c r="R69" s="1037"/>
      <c r="S69" s="1037"/>
      <c r="T69" s="1037">
        <v>16.663900000000002</v>
      </c>
      <c r="U69" s="1037" t="s">
        <v>10112</v>
      </c>
      <c r="V69" s="1037">
        <v>10.2567</v>
      </c>
      <c r="W69" s="1037"/>
      <c r="X69" s="1037" t="s">
        <v>2611</v>
      </c>
      <c r="Y69" s="1037"/>
      <c r="Z69" s="656" t="s">
        <v>2136</v>
      </c>
      <c r="AA69" s="182" t="s">
        <v>2449</v>
      </c>
      <c r="AB69" s="182">
        <v>5.75</v>
      </c>
      <c r="AC69" s="182" t="s">
        <v>2611</v>
      </c>
    </row>
    <row r="70" spans="1:29" s="182" customFormat="1" x14ac:dyDescent="0.25">
      <c r="A70" s="655" t="s">
        <v>2104</v>
      </c>
      <c r="B70" s="655">
        <v>2</v>
      </c>
      <c r="C70" s="655">
        <v>1</v>
      </c>
      <c r="D70" s="655"/>
      <c r="E70" s="902" t="s">
        <v>10242</v>
      </c>
      <c r="F70" s="902" t="s">
        <v>10243</v>
      </c>
      <c r="G70" s="1038"/>
      <c r="H70" s="1036"/>
      <c r="I70" s="1037" t="s">
        <v>2611</v>
      </c>
      <c r="J70" s="1037"/>
      <c r="K70" s="1037"/>
      <c r="L70" s="1037"/>
      <c r="M70" s="1037" t="s">
        <v>2611</v>
      </c>
      <c r="N70" s="1037" t="s">
        <v>2611</v>
      </c>
      <c r="O70" s="1037"/>
      <c r="P70" s="1037"/>
      <c r="Q70" s="1037"/>
      <c r="R70" s="1037"/>
      <c r="S70" s="1037"/>
      <c r="T70" s="1037">
        <v>21.970800000000001</v>
      </c>
      <c r="U70" s="1037" t="s">
        <v>10112</v>
      </c>
      <c r="V70" s="1037">
        <v>12.6655</v>
      </c>
      <c r="W70" s="1037"/>
      <c r="X70" s="1037" t="s">
        <v>2611</v>
      </c>
      <c r="Y70" s="1037"/>
      <c r="Z70" s="656" t="s">
        <v>2136</v>
      </c>
      <c r="AA70" s="182" t="s">
        <v>2449</v>
      </c>
      <c r="AB70" s="182">
        <v>2.75</v>
      </c>
      <c r="AC70" s="182" t="s">
        <v>2611</v>
      </c>
    </row>
    <row r="71" spans="1:29" s="182" customFormat="1" x14ac:dyDescent="0.25">
      <c r="A71" s="655" t="s">
        <v>2108</v>
      </c>
      <c r="B71" s="655">
        <v>4</v>
      </c>
      <c r="C71" s="655">
        <v>1</v>
      </c>
      <c r="D71" s="655"/>
      <c r="E71" s="902" t="s">
        <v>10223</v>
      </c>
      <c r="F71" s="902" t="s">
        <v>10224</v>
      </c>
      <c r="G71" s="1038"/>
      <c r="H71" s="1036"/>
      <c r="I71" s="1037" t="s">
        <v>2611</v>
      </c>
      <c r="J71" s="1037"/>
      <c r="K71" s="1037"/>
      <c r="L71" s="1037"/>
      <c r="M71" s="1037" t="s">
        <v>2611</v>
      </c>
      <c r="N71" s="1037" t="s">
        <v>2611</v>
      </c>
      <c r="O71" s="1037"/>
      <c r="P71" s="1037"/>
      <c r="Q71" s="1037"/>
      <c r="R71" s="1037"/>
      <c r="S71" s="1037"/>
      <c r="T71" s="1037">
        <v>24.095099999999999</v>
      </c>
      <c r="U71" s="1037" t="s">
        <v>10112</v>
      </c>
      <c r="V71" s="1037">
        <v>12.786199999999999</v>
      </c>
      <c r="W71" s="1037"/>
      <c r="X71" s="1037" t="s">
        <v>2611</v>
      </c>
      <c r="Y71" s="1037"/>
      <c r="Z71" s="656" t="s">
        <v>2136</v>
      </c>
      <c r="AA71" s="182" t="s">
        <v>2449</v>
      </c>
      <c r="AB71" s="182">
        <v>7.75</v>
      </c>
      <c r="AC71" s="182" t="s">
        <v>2611</v>
      </c>
    </row>
    <row r="72" spans="1:29" s="182" customFormat="1" x14ac:dyDescent="0.25">
      <c r="A72" s="655" t="s">
        <v>2099</v>
      </c>
      <c r="B72" s="655">
        <v>1</v>
      </c>
      <c r="C72" s="655">
        <v>1</v>
      </c>
      <c r="D72" s="655"/>
      <c r="E72" s="902" t="s">
        <v>10179</v>
      </c>
      <c r="F72" s="902" t="s">
        <v>10180</v>
      </c>
      <c r="G72" s="1038"/>
      <c r="H72" s="1036"/>
      <c r="I72" s="1037" t="s">
        <v>2611</v>
      </c>
      <c r="J72" s="1037"/>
      <c r="K72" s="1037"/>
      <c r="L72" s="1037"/>
      <c r="M72" s="1037" t="s">
        <v>2611</v>
      </c>
      <c r="N72" s="1037" t="s">
        <v>2611</v>
      </c>
      <c r="O72" s="1037"/>
      <c r="P72" s="1037"/>
      <c r="Q72" s="1037"/>
      <c r="R72" s="1037"/>
      <c r="S72" s="1037"/>
      <c r="T72" s="1037">
        <v>20.902799999999999</v>
      </c>
      <c r="U72" s="1037" t="s">
        <v>10112</v>
      </c>
      <c r="V72" s="1037">
        <v>15.221500000000001</v>
      </c>
      <c r="W72" s="1037"/>
      <c r="X72" s="1037" t="s">
        <v>2611</v>
      </c>
      <c r="Y72" s="1037"/>
      <c r="Z72" s="656" t="s">
        <v>2136</v>
      </c>
      <c r="AA72" s="182" t="s">
        <v>2449</v>
      </c>
      <c r="AB72" s="182">
        <v>7.75</v>
      </c>
      <c r="AC72" s="182" t="s">
        <v>2611</v>
      </c>
    </row>
    <row r="73" spans="1:29" s="182" customFormat="1" x14ac:dyDescent="0.25">
      <c r="A73" s="655" t="s">
        <v>2104</v>
      </c>
      <c r="B73" s="655">
        <v>1</v>
      </c>
      <c r="C73" s="655">
        <v>1</v>
      </c>
      <c r="D73" s="655"/>
      <c r="E73" s="902" t="s">
        <v>10188</v>
      </c>
      <c r="F73" s="902" t="s">
        <v>10189</v>
      </c>
      <c r="G73" s="1038"/>
      <c r="H73" s="1036"/>
      <c r="I73" s="1037" t="s">
        <v>2611</v>
      </c>
      <c r="J73" s="1037"/>
      <c r="K73" s="1037"/>
      <c r="L73" s="1037"/>
      <c r="M73" s="1037" t="s">
        <v>2611</v>
      </c>
      <c r="N73" s="1037" t="s">
        <v>2611</v>
      </c>
      <c r="O73" s="1037"/>
      <c r="P73" s="1037"/>
      <c r="Q73" s="1037"/>
      <c r="R73" s="1037"/>
      <c r="S73" s="1037"/>
      <c r="T73" s="1037">
        <v>21.970800000000001</v>
      </c>
      <c r="U73" s="1037" t="s">
        <v>10112</v>
      </c>
      <c r="V73" s="1037">
        <v>15.49</v>
      </c>
      <c r="W73" s="1037"/>
      <c r="X73" s="1037" t="s">
        <v>2611</v>
      </c>
      <c r="Y73" s="1037"/>
      <c r="Z73" s="656" t="s">
        <v>2136</v>
      </c>
      <c r="AA73" s="182" t="s">
        <v>2449</v>
      </c>
      <c r="AB73" s="182">
        <v>5.75</v>
      </c>
      <c r="AC73" s="182" t="s">
        <v>2611</v>
      </c>
    </row>
    <row r="74" spans="1:29" s="182" customFormat="1" x14ac:dyDescent="0.25">
      <c r="A74" s="655" t="s">
        <v>2110</v>
      </c>
      <c r="B74" s="655">
        <v>2</v>
      </c>
      <c r="C74" s="655">
        <v>1</v>
      </c>
      <c r="D74" s="655"/>
      <c r="E74" s="902" t="s">
        <v>10164</v>
      </c>
      <c r="F74" s="902" t="s">
        <v>10165</v>
      </c>
      <c r="G74" s="1038"/>
      <c r="H74" s="1036"/>
      <c r="I74" s="1037" t="s">
        <v>2611</v>
      </c>
      <c r="J74" s="1037"/>
      <c r="K74" s="1037"/>
      <c r="L74" s="1037"/>
      <c r="M74" s="1037" t="s">
        <v>2611</v>
      </c>
      <c r="N74" s="1037" t="s">
        <v>2611</v>
      </c>
      <c r="O74" s="1037"/>
      <c r="P74" s="1037"/>
      <c r="Q74" s="1037"/>
      <c r="R74" s="1037"/>
      <c r="S74" s="1037"/>
      <c r="T74" s="1037">
        <v>17.174299999999999</v>
      </c>
      <c r="U74" s="1037" t="s">
        <v>10112</v>
      </c>
      <c r="V74" s="1037">
        <v>10.996</v>
      </c>
      <c r="W74" s="1037"/>
      <c r="X74" s="1037" t="s">
        <v>2611</v>
      </c>
      <c r="Y74" s="1037"/>
      <c r="Z74" s="656" t="s">
        <v>2136</v>
      </c>
      <c r="AA74" s="182" t="s">
        <v>2449</v>
      </c>
      <c r="AB74" s="182">
        <v>28.75</v>
      </c>
      <c r="AC74" s="182" t="s">
        <v>2611</v>
      </c>
    </row>
    <row r="75" spans="1:29" s="182" customFormat="1" x14ac:dyDescent="0.25">
      <c r="A75" s="655" t="s">
        <v>2091</v>
      </c>
      <c r="B75" s="655">
        <v>4</v>
      </c>
      <c r="C75" s="655">
        <v>2</v>
      </c>
      <c r="D75" s="655"/>
      <c r="E75" s="902" t="s">
        <v>10368</v>
      </c>
      <c r="F75" s="902" t="s">
        <v>10389</v>
      </c>
      <c r="G75" s="1038"/>
      <c r="H75" s="1036"/>
      <c r="I75" s="1037">
        <v>15.6454</v>
      </c>
      <c r="J75" s="1037"/>
      <c r="K75" s="1037"/>
      <c r="L75" s="1037"/>
      <c r="M75" s="1037" t="s">
        <v>2611</v>
      </c>
      <c r="N75" s="1037">
        <v>9.9617000000000004</v>
      </c>
      <c r="O75" s="1037"/>
      <c r="P75" s="1037"/>
      <c r="Q75" s="1037"/>
      <c r="R75" s="1037"/>
      <c r="S75" s="1037"/>
      <c r="T75" s="1037">
        <v>21.574200000000001</v>
      </c>
      <c r="U75" s="1037" t="s">
        <v>10112</v>
      </c>
      <c r="V75" s="1037" t="s">
        <v>2611</v>
      </c>
      <c r="W75" s="1037"/>
      <c r="X75" s="1037" t="s">
        <v>2611</v>
      </c>
      <c r="Y75" s="1037"/>
      <c r="Z75" s="656" t="s">
        <v>2136</v>
      </c>
      <c r="AA75" s="182" t="s">
        <v>10115</v>
      </c>
      <c r="AB75" s="182">
        <v>43.75</v>
      </c>
      <c r="AC75" s="182" t="s">
        <v>2611</v>
      </c>
    </row>
    <row r="76" spans="1:29" s="182" customFormat="1" x14ac:dyDescent="0.25">
      <c r="A76" s="655" t="s">
        <v>2110</v>
      </c>
      <c r="B76" s="655">
        <v>3</v>
      </c>
      <c r="C76" s="655">
        <v>2</v>
      </c>
      <c r="D76" s="655"/>
      <c r="E76" s="902" t="s">
        <v>10129</v>
      </c>
      <c r="F76" s="902">
        <v>0</v>
      </c>
      <c r="G76" s="1038"/>
      <c r="H76" s="1036"/>
      <c r="I76" s="1037">
        <v>15.838100000000001</v>
      </c>
      <c r="J76" s="1037"/>
      <c r="K76" s="1037"/>
      <c r="L76" s="1037"/>
      <c r="M76" s="1037">
        <v>12.987</v>
      </c>
      <c r="N76" s="1037" t="s">
        <v>2611</v>
      </c>
      <c r="O76" s="1037"/>
      <c r="P76" s="1037"/>
      <c r="Q76" s="1037"/>
      <c r="R76" s="1037"/>
      <c r="S76" s="1037"/>
      <c r="T76" s="1037">
        <v>21.8567</v>
      </c>
      <c r="U76" s="1037" t="s">
        <v>10112</v>
      </c>
      <c r="V76" s="1037" t="s">
        <v>2611</v>
      </c>
      <c r="W76" s="1037"/>
      <c r="X76" s="1037" t="s">
        <v>2611</v>
      </c>
      <c r="Y76" s="1037"/>
      <c r="Z76" s="656" t="s">
        <v>2136</v>
      </c>
      <c r="AA76" s="182" t="s">
        <v>10130</v>
      </c>
      <c r="AB76" s="182">
        <v>1</v>
      </c>
      <c r="AC76" s="182" t="s">
        <v>2611</v>
      </c>
    </row>
    <row r="77" spans="1:29" s="182" customFormat="1" x14ac:dyDescent="0.25">
      <c r="A77" s="655" t="s">
        <v>2111</v>
      </c>
      <c r="B77" s="655">
        <v>3</v>
      </c>
      <c r="C77" s="655">
        <v>1</v>
      </c>
      <c r="D77" s="655"/>
      <c r="E77" s="902" t="s">
        <v>10219</v>
      </c>
      <c r="F77" s="902" t="s">
        <v>10390</v>
      </c>
      <c r="G77" s="1038"/>
      <c r="H77" s="1036"/>
      <c r="I77" s="1037" t="s">
        <v>2611</v>
      </c>
      <c r="J77" s="1037"/>
      <c r="K77" s="1037"/>
      <c r="L77" s="1037"/>
      <c r="M77" s="1037" t="s">
        <v>2611</v>
      </c>
      <c r="N77" s="1037" t="s">
        <v>2611</v>
      </c>
      <c r="O77" s="1037"/>
      <c r="P77" s="1037"/>
      <c r="Q77" s="1037"/>
      <c r="R77" s="1037"/>
      <c r="S77" s="1037"/>
      <c r="T77" s="1037">
        <v>21.927499999999998</v>
      </c>
      <c r="U77" s="1037" t="s">
        <v>10112</v>
      </c>
      <c r="V77" s="1037">
        <v>14.850199999999999</v>
      </c>
      <c r="W77" s="1037"/>
      <c r="X77" s="1037" t="s">
        <v>2611</v>
      </c>
      <c r="Y77" s="1037"/>
      <c r="Z77" s="656" t="s">
        <v>2136</v>
      </c>
      <c r="AA77" s="182" t="s">
        <v>2449</v>
      </c>
      <c r="AB77" s="182">
        <v>6.75</v>
      </c>
      <c r="AC77" s="182" t="s">
        <v>2611</v>
      </c>
    </row>
    <row r="78" spans="1:29" s="182" customFormat="1" x14ac:dyDescent="0.25">
      <c r="A78" s="655" t="s">
        <v>2101</v>
      </c>
      <c r="B78" s="655">
        <v>4</v>
      </c>
      <c r="C78" s="655">
        <v>2</v>
      </c>
      <c r="D78" s="655"/>
      <c r="E78" s="902" t="s">
        <v>10173</v>
      </c>
      <c r="F78" s="902" t="s">
        <v>10391</v>
      </c>
      <c r="G78" s="1038"/>
      <c r="H78" s="1036"/>
      <c r="I78" s="1037">
        <v>17.202999999999999</v>
      </c>
      <c r="J78" s="1037"/>
      <c r="K78" s="1037"/>
      <c r="L78" s="1037"/>
      <c r="M78" s="1037" t="s">
        <v>2611</v>
      </c>
      <c r="N78" s="1037">
        <v>11.4046</v>
      </c>
      <c r="O78" s="1037"/>
      <c r="P78" s="1037"/>
      <c r="Q78" s="1037"/>
      <c r="R78" s="1037"/>
      <c r="S78" s="1037"/>
      <c r="T78" s="1037">
        <v>20.613700000000001</v>
      </c>
      <c r="U78" s="1037" t="s">
        <v>10112</v>
      </c>
      <c r="V78" s="1037" t="s">
        <v>2611</v>
      </c>
      <c r="W78" s="1037"/>
      <c r="X78" s="1037" t="s">
        <v>2611</v>
      </c>
      <c r="Y78" s="1037"/>
      <c r="Z78" s="656" t="s">
        <v>2136</v>
      </c>
      <c r="AA78" s="182" t="s">
        <v>10115</v>
      </c>
      <c r="AB78" s="182">
        <v>6.75</v>
      </c>
      <c r="AC78" s="182" t="s">
        <v>2611</v>
      </c>
    </row>
    <row r="79" spans="1:29" s="182" customFormat="1" x14ac:dyDescent="0.25">
      <c r="A79" s="655" t="s">
        <v>2101</v>
      </c>
      <c r="B79" s="655">
        <v>3</v>
      </c>
      <c r="C79" s="655">
        <v>1</v>
      </c>
      <c r="D79" s="655"/>
      <c r="E79" s="902" t="s">
        <v>10362</v>
      </c>
      <c r="F79" s="902" t="s">
        <v>10392</v>
      </c>
      <c r="G79" s="1038"/>
      <c r="H79" s="1036"/>
      <c r="I79" s="1037" t="s">
        <v>2611</v>
      </c>
      <c r="J79" s="1037"/>
      <c r="K79" s="1037"/>
      <c r="L79" s="1037"/>
      <c r="M79" s="1037" t="s">
        <v>2611</v>
      </c>
      <c r="N79" s="1037" t="s">
        <v>2611</v>
      </c>
      <c r="O79" s="1037"/>
      <c r="P79" s="1037"/>
      <c r="Q79" s="1037"/>
      <c r="R79" s="1037"/>
      <c r="S79" s="1037"/>
      <c r="T79" s="1037">
        <v>20.613700000000001</v>
      </c>
      <c r="U79" s="1037" t="s">
        <v>10112</v>
      </c>
      <c r="V79" s="1037">
        <v>16.2378</v>
      </c>
      <c r="W79" s="1037"/>
      <c r="X79" s="1037" t="s">
        <v>2611</v>
      </c>
      <c r="Y79" s="1037"/>
      <c r="Z79" s="656" t="s">
        <v>2136</v>
      </c>
      <c r="AA79" s="182" t="s">
        <v>2449</v>
      </c>
      <c r="AB79" s="182">
        <v>5.75</v>
      </c>
      <c r="AC79" s="182" t="s">
        <v>2611</v>
      </c>
    </row>
    <row r="80" spans="1:29" s="182" customFormat="1" x14ac:dyDescent="0.25">
      <c r="A80" s="655" t="s">
        <v>2104</v>
      </c>
      <c r="B80" s="655">
        <v>4</v>
      </c>
      <c r="C80" s="655">
        <v>2</v>
      </c>
      <c r="D80" s="655"/>
      <c r="E80" s="902" t="s">
        <v>10147</v>
      </c>
      <c r="F80" s="902" t="s">
        <v>10393</v>
      </c>
      <c r="G80" s="1038"/>
      <c r="H80" s="1036"/>
      <c r="I80" s="1037">
        <v>15.619</v>
      </c>
      <c r="J80" s="1037"/>
      <c r="K80" s="1037"/>
      <c r="L80" s="1037"/>
      <c r="M80" s="1037" t="s">
        <v>2611</v>
      </c>
      <c r="N80" s="1037">
        <v>11.051500000000001</v>
      </c>
      <c r="O80" s="1037"/>
      <c r="P80" s="1037"/>
      <c r="Q80" s="1037"/>
      <c r="R80" s="1037"/>
      <c r="S80" s="1037"/>
      <c r="T80" s="1037">
        <v>25.4224</v>
      </c>
      <c r="U80" s="1037" t="s">
        <v>10112</v>
      </c>
      <c r="V80" s="1037" t="s">
        <v>2611</v>
      </c>
      <c r="W80" s="1037"/>
      <c r="X80" s="1037" t="s">
        <v>2611</v>
      </c>
      <c r="Y80" s="1037"/>
      <c r="Z80" s="656" t="s">
        <v>2136</v>
      </c>
      <c r="AA80" s="182" t="s">
        <v>10115</v>
      </c>
      <c r="AB80" s="182">
        <v>8.75</v>
      </c>
      <c r="AC80" s="182" t="s">
        <v>2611</v>
      </c>
    </row>
    <row r="81" spans="1:29" s="182" customFormat="1" x14ac:dyDescent="0.25">
      <c r="A81" s="655" t="s">
        <v>2108</v>
      </c>
      <c r="B81" s="655">
        <v>4</v>
      </c>
      <c r="C81" s="655">
        <v>2</v>
      </c>
      <c r="D81" s="655"/>
      <c r="E81" s="902" t="s">
        <v>10324</v>
      </c>
      <c r="F81" s="902" t="s">
        <v>10325</v>
      </c>
      <c r="G81" s="1038"/>
      <c r="H81" s="1036"/>
      <c r="I81" s="1037">
        <v>15.691700000000001</v>
      </c>
      <c r="J81" s="1037"/>
      <c r="K81" s="1037"/>
      <c r="L81" s="1037"/>
      <c r="M81" s="1037" t="s">
        <v>2611</v>
      </c>
      <c r="N81" s="1037">
        <v>10.938499999999999</v>
      </c>
      <c r="O81" s="1037"/>
      <c r="P81" s="1037"/>
      <c r="Q81" s="1037"/>
      <c r="R81" s="1037"/>
      <c r="S81" s="1037"/>
      <c r="T81" s="1037">
        <v>24.095099999999999</v>
      </c>
      <c r="U81" s="1037" t="s">
        <v>10112</v>
      </c>
      <c r="V81" s="1037" t="s">
        <v>2611</v>
      </c>
      <c r="W81" s="1037"/>
      <c r="X81" s="1037" t="s">
        <v>2611</v>
      </c>
      <c r="Y81" s="1037"/>
      <c r="Z81" s="656" t="s">
        <v>2136</v>
      </c>
      <c r="AA81" s="182" t="s">
        <v>10115</v>
      </c>
      <c r="AB81" s="182">
        <v>15.75</v>
      </c>
      <c r="AC81" s="182" t="s">
        <v>2611</v>
      </c>
    </row>
    <row r="82" spans="1:29" s="182" customFormat="1" x14ac:dyDescent="0.25">
      <c r="A82" s="655" t="s">
        <v>2088</v>
      </c>
      <c r="B82" s="655">
        <v>1</v>
      </c>
      <c r="C82" s="655">
        <v>1</v>
      </c>
      <c r="D82" s="655"/>
      <c r="E82" s="902" t="s">
        <v>10291</v>
      </c>
      <c r="F82" s="902" t="s">
        <v>10292</v>
      </c>
      <c r="G82" s="1038"/>
      <c r="H82" s="1036"/>
      <c r="I82" s="1037" t="s">
        <v>2611</v>
      </c>
      <c r="J82" s="1037"/>
      <c r="K82" s="1037"/>
      <c r="L82" s="1037"/>
      <c r="M82" s="1037" t="s">
        <v>2611</v>
      </c>
      <c r="N82" s="1037" t="s">
        <v>2611</v>
      </c>
      <c r="O82" s="1037"/>
      <c r="P82" s="1037"/>
      <c r="Q82" s="1037"/>
      <c r="R82" s="1037"/>
      <c r="S82" s="1037"/>
      <c r="T82" s="1037">
        <v>21.364100000000001</v>
      </c>
      <c r="U82" s="1037" t="s">
        <v>10112</v>
      </c>
      <c r="V82" s="1037">
        <v>16.101299999999998</v>
      </c>
      <c r="W82" s="1037"/>
      <c r="X82" s="1037" t="s">
        <v>2611</v>
      </c>
      <c r="Y82" s="1037"/>
      <c r="Z82" s="656" t="s">
        <v>2136</v>
      </c>
      <c r="AA82" s="182" t="s">
        <v>2449</v>
      </c>
      <c r="AB82" s="182">
        <v>6.75</v>
      </c>
      <c r="AC82" s="182" t="s">
        <v>2611</v>
      </c>
    </row>
    <row r="83" spans="1:29" s="182" customFormat="1" x14ac:dyDescent="0.25">
      <c r="A83" s="655" t="s">
        <v>2096</v>
      </c>
      <c r="B83" s="655">
        <v>2</v>
      </c>
      <c r="C83" s="655">
        <v>2</v>
      </c>
      <c r="D83" s="655"/>
      <c r="E83" s="902" t="s">
        <v>10269</v>
      </c>
      <c r="F83" s="902" t="s">
        <v>10270</v>
      </c>
      <c r="G83" s="1038"/>
      <c r="H83" s="1036"/>
      <c r="I83" s="1037">
        <v>17.103300000000001</v>
      </c>
      <c r="J83" s="1037"/>
      <c r="K83" s="1037"/>
      <c r="L83" s="1037"/>
      <c r="M83" s="1037" t="s">
        <v>2611</v>
      </c>
      <c r="N83" s="1037">
        <v>11.9239</v>
      </c>
      <c r="O83" s="1037"/>
      <c r="P83" s="1037"/>
      <c r="Q83" s="1037"/>
      <c r="R83" s="1037"/>
      <c r="S83" s="1037"/>
      <c r="T83" s="1037">
        <v>24.326799999999999</v>
      </c>
      <c r="U83" s="1037" t="s">
        <v>10112</v>
      </c>
      <c r="V83" s="1037" t="s">
        <v>2611</v>
      </c>
      <c r="W83" s="1037"/>
      <c r="X83" s="1037" t="s">
        <v>2611</v>
      </c>
      <c r="Y83" s="1037"/>
      <c r="Z83" s="656" t="s">
        <v>2136</v>
      </c>
      <c r="AA83" s="182" t="s">
        <v>10115</v>
      </c>
      <c r="AB83" s="182">
        <v>11.75</v>
      </c>
      <c r="AC83" s="182" t="s">
        <v>2611</v>
      </c>
    </row>
    <row r="84" spans="1:29" s="182" customFormat="1" x14ac:dyDescent="0.25">
      <c r="A84" s="655" t="s">
        <v>2099</v>
      </c>
      <c r="B84" s="655">
        <v>4</v>
      </c>
      <c r="C84" s="655">
        <v>1</v>
      </c>
      <c r="D84" s="655"/>
      <c r="E84" s="902" t="s">
        <v>10197</v>
      </c>
      <c r="F84" s="902" t="s">
        <v>10198</v>
      </c>
      <c r="G84" s="1038"/>
      <c r="H84" s="1036"/>
      <c r="I84" s="1037" t="s">
        <v>2611</v>
      </c>
      <c r="J84" s="1037"/>
      <c r="K84" s="1037"/>
      <c r="L84" s="1037"/>
      <c r="M84" s="1037" t="s">
        <v>2611</v>
      </c>
      <c r="N84" s="1037">
        <v>9.9534000000000002</v>
      </c>
      <c r="O84" s="1037"/>
      <c r="P84" s="1037"/>
      <c r="Q84" s="1037"/>
      <c r="R84" s="1037"/>
      <c r="S84" s="1037"/>
      <c r="T84" s="1037">
        <v>16.663900000000002</v>
      </c>
      <c r="U84" s="1037" t="s">
        <v>10112</v>
      </c>
      <c r="V84" s="1037" t="s">
        <v>2611</v>
      </c>
      <c r="W84" s="1037"/>
      <c r="X84" s="1037" t="s">
        <v>2611</v>
      </c>
      <c r="Y84" s="1037"/>
      <c r="Z84" s="656" t="s">
        <v>2136</v>
      </c>
      <c r="AA84" s="182" t="s">
        <v>2437</v>
      </c>
      <c r="AB84" s="182">
        <v>5.75</v>
      </c>
      <c r="AC84" s="182" t="s">
        <v>2611</v>
      </c>
    </row>
    <row r="85" spans="1:29" s="182" customFormat="1" x14ac:dyDescent="0.25">
      <c r="A85" s="655" t="s">
        <v>2109</v>
      </c>
      <c r="B85" s="655">
        <v>2</v>
      </c>
      <c r="C85" s="655">
        <v>2</v>
      </c>
      <c r="D85" s="655"/>
      <c r="E85" s="902" t="s">
        <v>10113</v>
      </c>
      <c r="F85" s="902" t="s">
        <v>10114</v>
      </c>
      <c r="G85" s="1038"/>
      <c r="H85" s="1036"/>
      <c r="I85" s="1037">
        <v>16.6144</v>
      </c>
      <c r="J85" s="1037"/>
      <c r="K85" s="1037"/>
      <c r="L85" s="1037"/>
      <c r="M85" s="1037" t="s">
        <v>2611</v>
      </c>
      <c r="N85" s="1037">
        <v>10.7392</v>
      </c>
      <c r="O85" s="1037"/>
      <c r="P85" s="1037"/>
      <c r="Q85" s="1037"/>
      <c r="R85" s="1037"/>
      <c r="S85" s="1037"/>
      <c r="T85" s="1037">
        <v>28.337199999999999</v>
      </c>
      <c r="U85" s="1037" t="s">
        <v>10112</v>
      </c>
      <c r="V85" s="1037" t="s">
        <v>2611</v>
      </c>
      <c r="W85" s="1037"/>
      <c r="X85" s="1037" t="s">
        <v>2611</v>
      </c>
      <c r="Y85" s="1037"/>
      <c r="Z85" s="656" t="s">
        <v>2136</v>
      </c>
      <c r="AA85" s="182" t="s">
        <v>10115</v>
      </c>
      <c r="AB85" s="182">
        <v>11.75</v>
      </c>
      <c r="AC85" s="182" t="s">
        <v>2611</v>
      </c>
    </row>
    <row r="86" spans="1:29" s="182" customFormat="1" x14ac:dyDescent="0.25">
      <c r="A86" s="655" t="s">
        <v>2113</v>
      </c>
      <c r="B86" s="655">
        <v>4</v>
      </c>
      <c r="C86" s="655">
        <v>1</v>
      </c>
      <c r="D86" s="655"/>
      <c r="E86" s="902" t="s">
        <v>10227</v>
      </c>
      <c r="F86" s="902" t="s">
        <v>10228</v>
      </c>
      <c r="G86" s="1038"/>
      <c r="H86" s="1036"/>
      <c r="I86" s="1037" t="s">
        <v>2611</v>
      </c>
      <c r="J86" s="1037"/>
      <c r="K86" s="1037"/>
      <c r="L86" s="1037"/>
      <c r="M86" s="1037" t="s">
        <v>2611</v>
      </c>
      <c r="N86" s="1037" t="s">
        <v>2611</v>
      </c>
      <c r="O86" s="1037"/>
      <c r="P86" s="1037"/>
      <c r="Q86" s="1037"/>
      <c r="R86" s="1037"/>
      <c r="S86" s="1037"/>
      <c r="T86" s="1037">
        <v>24.7455</v>
      </c>
      <c r="U86" s="1037" t="s">
        <v>10112</v>
      </c>
      <c r="V86" s="1037">
        <v>11.725099999999999</v>
      </c>
      <c r="W86" s="1037"/>
      <c r="X86" s="1037" t="s">
        <v>2611</v>
      </c>
      <c r="Y86" s="1037"/>
      <c r="Z86" s="656" t="s">
        <v>2136</v>
      </c>
      <c r="AA86" s="182" t="s">
        <v>2449</v>
      </c>
      <c r="AB86" s="182">
        <v>6.75</v>
      </c>
      <c r="AC86" s="182" t="s">
        <v>2611</v>
      </c>
    </row>
    <row r="87" spans="1:29" s="182" customFormat="1" x14ac:dyDescent="0.25">
      <c r="A87" s="655" t="s">
        <v>2115</v>
      </c>
      <c r="B87" s="655">
        <v>4</v>
      </c>
      <c r="C87" s="655">
        <v>3</v>
      </c>
      <c r="D87" s="655"/>
      <c r="E87" s="902" t="s">
        <v>10235</v>
      </c>
      <c r="F87" s="902" t="s">
        <v>10236</v>
      </c>
      <c r="G87" s="1038"/>
      <c r="H87" s="1036"/>
      <c r="I87" s="1037" t="s">
        <v>2611</v>
      </c>
      <c r="J87" s="1037"/>
      <c r="K87" s="1037"/>
      <c r="L87" s="1037"/>
      <c r="M87" s="1037">
        <v>15.241</v>
      </c>
      <c r="N87" s="1037">
        <v>11.034599999999999</v>
      </c>
      <c r="O87" s="1037"/>
      <c r="P87" s="1037"/>
      <c r="Q87" s="1037"/>
      <c r="R87" s="1037"/>
      <c r="S87" s="1037"/>
      <c r="T87" s="1037">
        <v>26.536999999999999</v>
      </c>
      <c r="U87" s="1037" t="s">
        <v>10112</v>
      </c>
      <c r="V87" s="1037" t="s">
        <v>2611</v>
      </c>
      <c r="W87" s="1037"/>
      <c r="X87" s="1037">
        <v>16.800899999999999</v>
      </c>
      <c r="Y87" s="1037"/>
      <c r="Z87" s="656" t="s">
        <v>2136</v>
      </c>
      <c r="AA87" s="182" t="s">
        <v>10237</v>
      </c>
      <c r="AB87" s="182">
        <v>8.75</v>
      </c>
      <c r="AC87" s="182" t="s">
        <v>2611</v>
      </c>
    </row>
    <row r="88" spans="1:29" s="182" customFormat="1" x14ac:dyDescent="0.25">
      <c r="A88" s="655" t="s">
        <v>2113</v>
      </c>
      <c r="B88" s="655">
        <v>4</v>
      </c>
      <c r="C88" s="655">
        <v>2</v>
      </c>
      <c r="D88" s="655"/>
      <c r="E88" s="902" t="s">
        <v>10127</v>
      </c>
      <c r="F88" s="902" t="s">
        <v>10128</v>
      </c>
      <c r="G88" s="1038"/>
      <c r="H88" s="1036"/>
      <c r="I88" s="1037">
        <v>15.9222</v>
      </c>
      <c r="J88" s="1037"/>
      <c r="K88" s="1037"/>
      <c r="L88" s="1037"/>
      <c r="M88" s="1037" t="s">
        <v>2611</v>
      </c>
      <c r="N88" s="1037" t="s">
        <v>2611</v>
      </c>
      <c r="O88" s="1037"/>
      <c r="P88" s="1037"/>
      <c r="Q88" s="1037"/>
      <c r="R88" s="1037"/>
      <c r="S88" s="1037"/>
      <c r="T88" s="1037">
        <v>34.099499999999999</v>
      </c>
      <c r="U88" s="1037" t="s">
        <v>10112</v>
      </c>
      <c r="V88" s="1037">
        <v>11.918200000000001</v>
      </c>
      <c r="W88" s="1037"/>
      <c r="X88" s="1037" t="s">
        <v>2611</v>
      </c>
      <c r="Y88" s="1037"/>
      <c r="Z88" s="656" t="s">
        <v>2136</v>
      </c>
      <c r="AA88" s="182" t="s">
        <v>9391</v>
      </c>
      <c r="AB88" s="182">
        <v>1.75</v>
      </c>
      <c r="AC88" s="182" t="s">
        <v>2611</v>
      </c>
    </row>
    <row r="89" spans="1:29" s="182" customFormat="1" x14ac:dyDescent="0.25">
      <c r="A89" s="655" t="s">
        <v>2088</v>
      </c>
      <c r="B89" s="655">
        <v>3</v>
      </c>
      <c r="C89" s="655">
        <v>1</v>
      </c>
      <c r="D89" s="655"/>
      <c r="E89" s="902" t="s">
        <v>10135</v>
      </c>
      <c r="F89" s="902" t="s">
        <v>10394</v>
      </c>
      <c r="G89" s="1038"/>
      <c r="H89" s="1036"/>
      <c r="I89" s="1037" t="s">
        <v>2611</v>
      </c>
      <c r="J89" s="1037"/>
      <c r="K89" s="1037"/>
      <c r="L89" s="1037"/>
      <c r="M89" s="1037" t="s">
        <v>2611</v>
      </c>
      <c r="N89" s="1037" t="s">
        <v>2611</v>
      </c>
      <c r="O89" s="1037"/>
      <c r="P89" s="1037"/>
      <c r="Q89" s="1037"/>
      <c r="R89" s="1037"/>
      <c r="S89" s="1037"/>
      <c r="T89" s="1037">
        <v>21.3903</v>
      </c>
      <c r="U89" s="1037" t="s">
        <v>10112</v>
      </c>
      <c r="V89" s="1037">
        <v>14.5967</v>
      </c>
      <c r="W89" s="1037"/>
      <c r="X89" s="1037" t="s">
        <v>2611</v>
      </c>
      <c r="Y89" s="1037"/>
      <c r="Z89" s="656" t="s">
        <v>2136</v>
      </c>
      <c r="AA89" s="182" t="s">
        <v>2449</v>
      </c>
      <c r="AB89" s="182">
        <v>5.75</v>
      </c>
      <c r="AC89" s="182" t="s">
        <v>2611</v>
      </c>
    </row>
    <row r="90" spans="1:29" s="182" customFormat="1" x14ac:dyDescent="0.25">
      <c r="A90" s="655" t="s">
        <v>2110</v>
      </c>
      <c r="B90" s="655">
        <v>3</v>
      </c>
      <c r="C90" s="655">
        <v>1</v>
      </c>
      <c r="D90" s="655"/>
      <c r="E90" s="902" t="s">
        <v>7951</v>
      </c>
      <c r="F90" s="902" t="s">
        <v>10361</v>
      </c>
      <c r="G90" s="1038"/>
      <c r="H90" s="1036"/>
      <c r="I90" s="1037" t="s">
        <v>2611</v>
      </c>
      <c r="J90" s="1037"/>
      <c r="K90" s="1037"/>
      <c r="L90" s="1037"/>
      <c r="M90" s="1037" t="s">
        <v>2611</v>
      </c>
      <c r="N90" s="1037" t="s">
        <v>2611</v>
      </c>
      <c r="O90" s="1037"/>
      <c r="P90" s="1037"/>
      <c r="Q90" s="1037"/>
      <c r="R90" s="1037"/>
      <c r="S90" s="1037"/>
      <c r="T90" s="1037">
        <v>21.8567</v>
      </c>
      <c r="U90" s="1037" t="s">
        <v>10112</v>
      </c>
      <c r="V90" s="1037">
        <v>14.5982</v>
      </c>
      <c r="W90" s="1037"/>
      <c r="X90" s="1037" t="s">
        <v>2611</v>
      </c>
      <c r="Y90" s="1037"/>
      <c r="Z90" s="656" t="s">
        <v>2136</v>
      </c>
      <c r="AA90" s="182" t="s">
        <v>2449</v>
      </c>
      <c r="AB90" s="182">
        <v>5.75</v>
      </c>
      <c r="AC90" s="182" t="s">
        <v>2611</v>
      </c>
    </row>
    <row r="91" spans="1:29" s="182" customFormat="1" x14ac:dyDescent="0.25">
      <c r="A91" s="655" t="s">
        <v>2096</v>
      </c>
      <c r="B91" s="655">
        <v>1</v>
      </c>
      <c r="C91" s="655">
        <v>1</v>
      </c>
      <c r="D91" s="655"/>
      <c r="E91" s="902" t="s">
        <v>10137</v>
      </c>
      <c r="F91" s="902" t="s">
        <v>10138</v>
      </c>
      <c r="G91" s="1038"/>
      <c r="H91" s="1036"/>
      <c r="I91" s="1037" t="s">
        <v>2611</v>
      </c>
      <c r="J91" s="1037"/>
      <c r="K91" s="1037"/>
      <c r="L91" s="1037"/>
      <c r="M91" s="1037" t="s">
        <v>2611</v>
      </c>
      <c r="N91" s="1037" t="s">
        <v>2611</v>
      </c>
      <c r="O91" s="1037"/>
      <c r="P91" s="1037"/>
      <c r="Q91" s="1037"/>
      <c r="R91" s="1037"/>
      <c r="S91" s="1037"/>
      <c r="T91" s="1037">
        <v>24.326799999999999</v>
      </c>
      <c r="U91" s="1037" t="s">
        <v>10112</v>
      </c>
      <c r="V91" s="1037">
        <v>15.9871</v>
      </c>
      <c r="W91" s="1037"/>
      <c r="X91" s="1037" t="s">
        <v>2611</v>
      </c>
      <c r="Y91" s="1037"/>
      <c r="Z91" s="656" t="s">
        <v>2136</v>
      </c>
      <c r="AA91" s="182" t="s">
        <v>2449</v>
      </c>
      <c r="AB91" s="182">
        <v>4.75</v>
      </c>
      <c r="AC91" s="182" t="s">
        <v>2611</v>
      </c>
    </row>
    <row r="92" spans="1:29" s="182" customFormat="1" x14ac:dyDescent="0.25">
      <c r="A92" s="655" t="s">
        <v>2099</v>
      </c>
      <c r="B92" s="655">
        <v>4</v>
      </c>
      <c r="C92" s="655">
        <v>2</v>
      </c>
      <c r="D92" s="655"/>
      <c r="E92" s="902" t="s">
        <v>10287</v>
      </c>
      <c r="F92" s="902" t="s">
        <v>10395</v>
      </c>
      <c r="G92" s="1038"/>
      <c r="H92" s="1036"/>
      <c r="I92" s="1037">
        <v>15.1805</v>
      </c>
      <c r="J92" s="1037"/>
      <c r="K92" s="1037"/>
      <c r="L92" s="1037"/>
      <c r="M92" s="1037" t="s">
        <v>2611</v>
      </c>
      <c r="N92" s="1037">
        <v>9.8238000000000003</v>
      </c>
      <c r="O92" s="1037"/>
      <c r="P92" s="1037"/>
      <c r="Q92" s="1037"/>
      <c r="R92" s="1037"/>
      <c r="S92" s="1037"/>
      <c r="T92" s="1037">
        <v>20.9239</v>
      </c>
      <c r="U92" s="1037" t="s">
        <v>10112</v>
      </c>
      <c r="V92" s="1037" t="s">
        <v>2611</v>
      </c>
      <c r="W92" s="1037"/>
      <c r="X92" s="1037" t="s">
        <v>2611</v>
      </c>
      <c r="Y92" s="1037"/>
      <c r="Z92" s="656" t="s">
        <v>2136</v>
      </c>
      <c r="AA92" s="182" t="s">
        <v>10115</v>
      </c>
      <c r="AB92" s="182">
        <v>8.75</v>
      </c>
      <c r="AC92" s="182" t="s">
        <v>2611</v>
      </c>
    </row>
    <row r="93" spans="1:29" s="182" customFormat="1" x14ac:dyDescent="0.25">
      <c r="A93" s="655" t="s">
        <v>2108</v>
      </c>
      <c r="B93" s="655">
        <v>1</v>
      </c>
      <c r="C93" s="655">
        <v>1</v>
      </c>
      <c r="D93" s="655"/>
      <c r="E93" s="902" t="s">
        <v>10244</v>
      </c>
      <c r="F93" s="902" t="s">
        <v>10182</v>
      </c>
      <c r="G93" s="1038"/>
      <c r="H93" s="1036"/>
      <c r="I93" s="1037" t="s">
        <v>2611</v>
      </c>
      <c r="J93" s="1037"/>
      <c r="K93" s="1037"/>
      <c r="L93" s="1037"/>
      <c r="M93" s="1037" t="s">
        <v>2611</v>
      </c>
      <c r="N93" s="1037" t="s">
        <v>2611</v>
      </c>
      <c r="O93" s="1037"/>
      <c r="P93" s="1037"/>
      <c r="Q93" s="1037"/>
      <c r="R93" s="1037"/>
      <c r="S93" s="1037"/>
      <c r="T93" s="1037">
        <v>23.744599999999998</v>
      </c>
      <c r="U93" s="1037" t="s">
        <v>10112</v>
      </c>
      <c r="V93" s="1037">
        <v>15.2827</v>
      </c>
      <c r="W93" s="1037"/>
      <c r="X93" s="1037" t="s">
        <v>2611</v>
      </c>
      <c r="Y93" s="1037"/>
      <c r="Z93" s="656" t="s">
        <v>2136</v>
      </c>
      <c r="AA93" s="182" t="s">
        <v>2449</v>
      </c>
      <c r="AB93" s="182">
        <v>3.75</v>
      </c>
      <c r="AC93" s="182" t="s">
        <v>2611</v>
      </c>
    </row>
    <row r="94" spans="1:29" s="182" customFormat="1" x14ac:dyDescent="0.25">
      <c r="A94" s="655" t="s">
        <v>2091</v>
      </c>
      <c r="B94" s="655">
        <v>4</v>
      </c>
      <c r="C94" s="655">
        <v>2</v>
      </c>
      <c r="D94" s="655"/>
      <c r="E94" s="902" t="s">
        <v>10116</v>
      </c>
      <c r="F94" s="902" t="s">
        <v>10117</v>
      </c>
      <c r="G94" s="1038"/>
      <c r="H94" s="1036"/>
      <c r="I94" s="1037">
        <v>16.275300000000001</v>
      </c>
      <c r="J94" s="1037"/>
      <c r="K94" s="1037"/>
      <c r="L94" s="1037"/>
      <c r="M94" s="1037" t="s">
        <v>2611</v>
      </c>
      <c r="N94" s="1037">
        <v>11.015599999999999</v>
      </c>
      <c r="O94" s="1037"/>
      <c r="P94" s="1037"/>
      <c r="Q94" s="1037"/>
      <c r="R94" s="1037"/>
      <c r="S94" s="1037"/>
      <c r="T94" s="1037">
        <v>21.574200000000001</v>
      </c>
      <c r="U94" s="1037" t="s">
        <v>10112</v>
      </c>
      <c r="V94" s="1037" t="s">
        <v>2611</v>
      </c>
      <c r="W94" s="1037"/>
      <c r="X94" s="1037" t="s">
        <v>2611</v>
      </c>
      <c r="Y94" s="1037"/>
      <c r="Z94" s="656" t="s">
        <v>2136</v>
      </c>
      <c r="AA94" s="182" t="s">
        <v>10115</v>
      </c>
      <c r="AB94" s="182">
        <v>7.75</v>
      </c>
      <c r="AC94" s="182" t="s">
        <v>2611</v>
      </c>
    </row>
    <row r="95" spans="1:29" s="182" customFormat="1" x14ac:dyDescent="0.25">
      <c r="A95" s="655" t="s">
        <v>2093</v>
      </c>
      <c r="B95" s="655">
        <v>3</v>
      </c>
      <c r="C95" s="655">
        <v>1</v>
      </c>
      <c r="D95" s="655"/>
      <c r="E95" s="902" t="s">
        <v>10225</v>
      </c>
      <c r="F95" s="902" t="s">
        <v>10226</v>
      </c>
      <c r="G95" s="1038"/>
      <c r="H95" s="1036"/>
      <c r="I95" s="1037" t="s">
        <v>2611</v>
      </c>
      <c r="J95" s="1037"/>
      <c r="K95" s="1037"/>
      <c r="L95" s="1037"/>
      <c r="M95" s="1037" t="s">
        <v>2611</v>
      </c>
      <c r="N95" s="1037" t="s">
        <v>2611</v>
      </c>
      <c r="O95" s="1037"/>
      <c r="P95" s="1037"/>
      <c r="Q95" s="1037"/>
      <c r="R95" s="1037"/>
      <c r="S95" s="1037"/>
      <c r="T95" s="1037">
        <v>31.098700000000001</v>
      </c>
      <c r="U95" s="1037" t="s">
        <v>10112</v>
      </c>
      <c r="V95" s="1037">
        <v>14.6464</v>
      </c>
      <c r="W95" s="1037"/>
      <c r="X95" s="1037" t="s">
        <v>2611</v>
      </c>
      <c r="Y95" s="1037"/>
      <c r="Z95" s="656" t="s">
        <v>2136</v>
      </c>
      <c r="AA95" s="182" t="s">
        <v>2449</v>
      </c>
      <c r="AB95" s="182">
        <v>11.75</v>
      </c>
      <c r="AC95" s="182" t="s">
        <v>2611</v>
      </c>
    </row>
    <row r="96" spans="1:29" s="182" customFormat="1" x14ac:dyDescent="0.25">
      <c r="A96" s="655" t="s">
        <v>2109</v>
      </c>
      <c r="B96" s="655">
        <v>4</v>
      </c>
      <c r="C96" s="655">
        <v>1</v>
      </c>
      <c r="D96" s="655"/>
      <c r="E96" s="902" t="s">
        <v>10221</v>
      </c>
      <c r="F96" s="902" t="s">
        <v>10222</v>
      </c>
      <c r="G96" s="1038"/>
      <c r="H96" s="1036"/>
      <c r="I96" s="1037" t="s">
        <v>2611</v>
      </c>
      <c r="J96" s="1037"/>
      <c r="K96" s="1037"/>
      <c r="L96" s="1037"/>
      <c r="M96" s="1037" t="s">
        <v>2611</v>
      </c>
      <c r="N96" s="1037" t="s">
        <v>2611</v>
      </c>
      <c r="O96" s="1037"/>
      <c r="P96" s="1037"/>
      <c r="Q96" s="1037"/>
      <c r="R96" s="1037"/>
      <c r="S96" s="1037"/>
      <c r="T96" s="1037">
        <v>24.7455</v>
      </c>
      <c r="U96" s="1037" t="s">
        <v>10112</v>
      </c>
      <c r="V96" s="1037">
        <v>11.2502</v>
      </c>
      <c r="W96" s="1037"/>
      <c r="X96" s="1037" t="s">
        <v>2611</v>
      </c>
      <c r="Y96" s="1037"/>
      <c r="Z96" s="656" t="s">
        <v>2136</v>
      </c>
      <c r="AA96" s="182" t="s">
        <v>2449</v>
      </c>
      <c r="AB96" s="182">
        <v>6.75</v>
      </c>
      <c r="AC96" s="182" t="s">
        <v>2611</v>
      </c>
    </row>
    <row r="97" spans="1:29" s="182" customFormat="1" x14ac:dyDescent="0.25">
      <c r="A97" s="655" t="s">
        <v>2115</v>
      </c>
      <c r="B97" s="655">
        <v>3</v>
      </c>
      <c r="C97" s="655">
        <v>2</v>
      </c>
      <c r="D97" s="655"/>
      <c r="E97" s="902" t="s">
        <v>10374</v>
      </c>
      <c r="F97" s="902" t="s">
        <v>10375</v>
      </c>
      <c r="G97" s="1038"/>
      <c r="H97" s="1036"/>
      <c r="I97" s="1037" t="s">
        <v>2611</v>
      </c>
      <c r="J97" s="1037"/>
      <c r="K97" s="1037"/>
      <c r="L97" s="1037"/>
      <c r="M97" s="1037">
        <v>13.6144</v>
      </c>
      <c r="N97" s="1037" t="s">
        <v>2611</v>
      </c>
      <c r="O97" s="1037"/>
      <c r="P97" s="1037"/>
      <c r="Q97" s="1037"/>
      <c r="R97" s="1037"/>
      <c r="S97" s="1037"/>
      <c r="T97" s="1037">
        <v>26.536999999999999</v>
      </c>
      <c r="U97" s="1037" t="s">
        <v>10112</v>
      </c>
      <c r="V97" s="1037" t="s">
        <v>2611</v>
      </c>
      <c r="W97" s="1037"/>
      <c r="X97" s="1037">
        <v>16.3642</v>
      </c>
      <c r="Y97" s="1037"/>
      <c r="Z97" s="656" t="s">
        <v>2136</v>
      </c>
      <c r="AA97" s="182" t="s">
        <v>10194</v>
      </c>
      <c r="AB97" s="182">
        <v>1.75</v>
      </c>
      <c r="AC97" s="182" t="s">
        <v>2611</v>
      </c>
    </row>
    <row r="98" spans="1:29" s="182" customFormat="1" x14ac:dyDescent="0.25">
      <c r="A98" s="655" t="s">
        <v>2093</v>
      </c>
      <c r="B98" s="655">
        <v>1</v>
      </c>
      <c r="C98" s="655">
        <v>1</v>
      </c>
      <c r="D98" s="655"/>
      <c r="E98" s="902" t="s">
        <v>10158</v>
      </c>
      <c r="F98" s="902" t="s">
        <v>10159</v>
      </c>
      <c r="G98" s="1038"/>
      <c r="H98" s="1036"/>
      <c r="I98" s="1037" t="s">
        <v>2611</v>
      </c>
      <c r="J98" s="1037"/>
      <c r="K98" s="1037"/>
      <c r="L98" s="1037"/>
      <c r="M98" s="1037" t="s">
        <v>2611</v>
      </c>
      <c r="N98" s="1037" t="s">
        <v>2611</v>
      </c>
      <c r="O98" s="1037"/>
      <c r="P98" s="1037"/>
      <c r="Q98" s="1037"/>
      <c r="R98" s="1037"/>
      <c r="S98" s="1037"/>
      <c r="T98" s="1037">
        <v>27.9421</v>
      </c>
      <c r="U98" s="1037" t="s">
        <v>10112</v>
      </c>
      <c r="V98" s="1037">
        <v>15.1928</v>
      </c>
      <c r="W98" s="1037"/>
      <c r="X98" s="1037" t="s">
        <v>2611</v>
      </c>
      <c r="Y98" s="1037"/>
      <c r="Z98" s="656" t="s">
        <v>2136</v>
      </c>
      <c r="AA98" s="182" t="s">
        <v>2449</v>
      </c>
      <c r="AB98" s="182">
        <v>6.75</v>
      </c>
      <c r="AC98" s="182" t="s">
        <v>2611</v>
      </c>
    </row>
    <row r="99" spans="1:29" s="182" customFormat="1" x14ac:dyDescent="0.25">
      <c r="A99" s="655" t="s">
        <v>2109</v>
      </c>
      <c r="B99" s="655">
        <v>3</v>
      </c>
      <c r="C99" s="655">
        <v>1</v>
      </c>
      <c r="D99" s="655"/>
      <c r="E99" s="902" t="s">
        <v>10233</v>
      </c>
      <c r="F99" s="902" t="s">
        <v>10234</v>
      </c>
      <c r="G99" s="1038"/>
      <c r="H99" s="1036"/>
      <c r="I99" s="1037" t="s">
        <v>2611</v>
      </c>
      <c r="J99" s="1037"/>
      <c r="K99" s="1037"/>
      <c r="L99" s="1037"/>
      <c r="M99" s="1037" t="s">
        <v>2611</v>
      </c>
      <c r="N99" s="1037" t="s">
        <v>2611</v>
      </c>
      <c r="O99" s="1037"/>
      <c r="P99" s="1037"/>
      <c r="Q99" s="1037"/>
      <c r="R99" s="1037"/>
      <c r="S99" s="1037"/>
      <c r="T99" s="1037">
        <v>28.3291</v>
      </c>
      <c r="U99" s="1037" t="s">
        <v>10112</v>
      </c>
      <c r="V99" s="1037">
        <v>14.7371</v>
      </c>
      <c r="W99" s="1037"/>
      <c r="X99" s="1037" t="s">
        <v>2611</v>
      </c>
      <c r="Y99" s="1037"/>
      <c r="Z99" s="656" t="s">
        <v>2136</v>
      </c>
      <c r="AA99" s="182" t="s">
        <v>2449</v>
      </c>
      <c r="AB99" s="182">
        <v>7.75</v>
      </c>
      <c r="AC99" s="182" t="s">
        <v>2611</v>
      </c>
    </row>
    <row r="100" spans="1:29" s="182" customFormat="1" x14ac:dyDescent="0.25">
      <c r="A100" s="655" t="s">
        <v>2093</v>
      </c>
      <c r="B100" s="655">
        <v>2</v>
      </c>
      <c r="C100" s="655">
        <v>2</v>
      </c>
      <c r="D100" s="655"/>
      <c r="E100" s="902" t="s">
        <v>10364</v>
      </c>
      <c r="F100" s="902" t="s">
        <v>10396</v>
      </c>
      <c r="G100" s="1038"/>
      <c r="H100" s="1036"/>
      <c r="I100" s="1037">
        <v>16.1022</v>
      </c>
      <c r="J100" s="1037"/>
      <c r="K100" s="1037"/>
      <c r="L100" s="1037"/>
      <c r="M100" s="1037" t="s">
        <v>2611</v>
      </c>
      <c r="N100" s="1037">
        <v>10.8292</v>
      </c>
      <c r="O100" s="1037"/>
      <c r="P100" s="1037"/>
      <c r="Q100" s="1037"/>
      <c r="R100" s="1037"/>
      <c r="S100" s="1037"/>
      <c r="T100" s="1037">
        <v>27.9421</v>
      </c>
      <c r="U100" s="1037" t="s">
        <v>10112</v>
      </c>
      <c r="V100" s="1037" t="s">
        <v>2611</v>
      </c>
      <c r="W100" s="1037"/>
      <c r="X100" s="1037" t="s">
        <v>2611</v>
      </c>
      <c r="Y100" s="1037"/>
      <c r="Z100" s="656" t="s">
        <v>2136</v>
      </c>
      <c r="AA100" s="182" t="s">
        <v>10115</v>
      </c>
      <c r="AB100" s="182">
        <v>11.75</v>
      </c>
      <c r="AC100" s="182" t="s">
        <v>2611</v>
      </c>
    </row>
    <row r="101" spans="1:29" s="182" customFormat="1" x14ac:dyDescent="0.25">
      <c r="A101" s="655" t="s">
        <v>2104</v>
      </c>
      <c r="B101" s="655">
        <v>2</v>
      </c>
      <c r="C101" s="655">
        <v>2</v>
      </c>
      <c r="D101" s="655"/>
      <c r="E101" s="902" t="s">
        <v>10151</v>
      </c>
      <c r="F101" s="902" t="s">
        <v>10152</v>
      </c>
      <c r="G101" s="1038"/>
      <c r="H101" s="1036"/>
      <c r="I101" s="1037">
        <v>16.366900000000001</v>
      </c>
      <c r="J101" s="1037"/>
      <c r="K101" s="1037"/>
      <c r="L101" s="1037"/>
      <c r="M101" s="1037" t="s">
        <v>2611</v>
      </c>
      <c r="N101" s="1037">
        <v>11.0318</v>
      </c>
      <c r="O101" s="1037"/>
      <c r="P101" s="1037"/>
      <c r="Q101" s="1037"/>
      <c r="R101" s="1037"/>
      <c r="S101" s="1037"/>
      <c r="T101" s="1037">
        <v>21.970800000000001</v>
      </c>
      <c r="U101" s="1037" t="s">
        <v>10112</v>
      </c>
      <c r="V101" s="1037" t="s">
        <v>2611</v>
      </c>
      <c r="W101" s="1037"/>
      <c r="X101" s="1037" t="s">
        <v>2611</v>
      </c>
      <c r="Y101" s="1037"/>
      <c r="Z101" s="656" t="s">
        <v>2136</v>
      </c>
      <c r="AA101" s="182" t="s">
        <v>10115</v>
      </c>
      <c r="AB101" s="182">
        <v>9.75</v>
      </c>
      <c r="AC101" s="182" t="s">
        <v>2611</v>
      </c>
    </row>
    <row r="102" spans="1:29" s="182" customFormat="1" x14ac:dyDescent="0.25">
      <c r="A102" s="655" t="s">
        <v>2091</v>
      </c>
      <c r="B102" s="655">
        <v>3</v>
      </c>
      <c r="C102" s="655">
        <v>2</v>
      </c>
      <c r="D102" s="655"/>
      <c r="E102" s="902" t="s">
        <v>10366</v>
      </c>
      <c r="F102" s="902" t="s">
        <v>10367</v>
      </c>
      <c r="G102" s="1038"/>
      <c r="H102" s="1036"/>
      <c r="I102" s="1037">
        <v>15.147500000000001</v>
      </c>
      <c r="J102" s="1037"/>
      <c r="K102" s="1037"/>
      <c r="L102" s="1037"/>
      <c r="M102" s="1037" t="s">
        <v>2611</v>
      </c>
      <c r="N102" s="1037">
        <v>11.433999999999999</v>
      </c>
      <c r="O102" s="1037"/>
      <c r="P102" s="1037"/>
      <c r="Q102" s="1037"/>
      <c r="R102" s="1037"/>
      <c r="S102" s="1037"/>
      <c r="T102" s="1037">
        <v>21.574200000000001</v>
      </c>
      <c r="U102" s="1037" t="s">
        <v>10112</v>
      </c>
      <c r="V102" s="1037" t="s">
        <v>2611</v>
      </c>
      <c r="W102" s="1037"/>
      <c r="X102" s="1037" t="s">
        <v>2611</v>
      </c>
      <c r="Y102" s="1037"/>
      <c r="Z102" s="656" t="s">
        <v>2136</v>
      </c>
      <c r="AA102" s="182" t="s">
        <v>10115</v>
      </c>
      <c r="AB102" s="182">
        <v>9.75</v>
      </c>
      <c r="AC102" s="182" t="s">
        <v>2611</v>
      </c>
    </row>
    <row r="103" spans="1:29" s="182" customFormat="1" x14ac:dyDescent="0.25">
      <c r="A103" s="655" t="s">
        <v>2108</v>
      </c>
      <c r="B103" s="655">
        <v>2</v>
      </c>
      <c r="C103" s="655">
        <v>2</v>
      </c>
      <c r="D103" s="655"/>
      <c r="E103" s="902" t="s">
        <v>10251</v>
      </c>
      <c r="F103" s="902" t="s">
        <v>10252</v>
      </c>
      <c r="G103" s="1038"/>
      <c r="H103" s="1036"/>
      <c r="I103" s="1037">
        <v>16.2303</v>
      </c>
      <c r="J103" s="1037"/>
      <c r="K103" s="1037"/>
      <c r="L103" s="1037"/>
      <c r="M103" s="1037" t="s">
        <v>2611</v>
      </c>
      <c r="N103" s="1037">
        <v>10.8774</v>
      </c>
      <c r="O103" s="1037"/>
      <c r="P103" s="1037"/>
      <c r="Q103" s="1037"/>
      <c r="R103" s="1037"/>
      <c r="S103" s="1037"/>
      <c r="T103" s="1037">
        <v>23.744599999999998</v>
      </c>
      <c r="U103" s="1037" t="s">
        <v>10112</v>
      </c>
      <c r="V103" s="1037" t="s">
        <v>2611</v>
      </c>
      <c r="W103" s="1037"/>
      <c r="X103" s="1037" t="s">
        <v>2611</v>
      </c>
      <c r="Y103" s="1037"/>
      <c r="Z103" s="656" t="s">
        <v>2136</v>
      </c>
      <c r="AA103" s="182" t="s">
        <v>10115</v>
      </c>
      <c r="AB103" s="182">
        <v>6.75</v>
      </c>
      <c r="AC103" s="182" t="s">
        <v>2611</v>
      </c>
    </row>
    <row r="104" spans="1:29" s="182" customFormat="1" x14ac:dyDescent="0.25">
      <c r="A104" s="655" t="s">
        <v>2091</v>
      </c>
      <c r="B104" s="655">
        <v>1</v>
      </c>
      <c r="C104" s="655">
        <v>1</v>
      </c>
      <c r="D104" s="655"/>
      <c r="E104" s="902" t="s">
        <v>10345</v>
      </c>
      <c r="F104" s="902" t="s">
        <v>10290</v>
      </c>
      <c r="G104" s="1038"/>
      <c r="H104" s="1036"/>
      <c r="I104" s="1037" t="s">
        <v>2611</v>
      </c>
      <c r="J104" s="1037"/>
      <c r="K104" s="1037"/>
      <c r="L104" s="1037"/>
      <c r="M104" s="1037" t="s">
        <v>2611</v>
      </c>
      <c r="N104" s="1037" t="s">
        <v>2611</v>
      </c>
      <c r="O104" s="1037"/>
      <c r="P104" s="1037"/>
      <c r="Q104" s="1037"/>
      <c r="R104" s="1037"/>
      <c r="S104" s="1037"/>
      <c r="T104" s="1037">
        <v>21.5501</v>
      </c>
      <c r="U104" s="1037" t="s">
        <v>10112</v>
      </c>
      <c r="V104" s="1037">
        <v>15.6851</v>
      </c>
      <c r="W104" s="1037"/>
      <c r="X104" s="1037" t="s">
        <v>2611</v>
      </c>
      <c r="Y104" s="1037"/>
      <c r="Z104" s="656" t="s">
        <v>2136</v>
      </c>
      <c r="AA104" s="182" t="s">
        <v>2449</v>
      </c>
      <c r="AB104" s="182">
        <v>4.75</v>
      </c>
      <c r="AC104" s="182" t="s">
        <v>2611</v>
      </c>
    </row>
    <row r="105" spans="1:29" s="182" customFormat="1" x14ac:dyDescent="0.25">
      <c r="A105" s="655" t="s">
        <v>2115</v>
      </c>
      <c r="B105" s="655">
        <v>4</v>
      </c>
      <c r="C105" s="655">
        <v>1</v>
      </c>
      <c r="D105" s="655"/>
      <c r="E105" s="902" t="s">
        <v>10357</v>
      </c>
      <c r="F105" s="902" t="s">
        <v>10358</v>
      </c>
      <c r="G105" s="1038"/>
      <c r="H105" s="1036"/>
      <c r="I105" s="1037" t="s">
        <v>2611</v>
      </c>
      <c r="J105" s="1037"/>
      <c r="K105" s="1037"/>
      <c r="L105" s="1037"/>
      <c r="M105" s="1037" t="s">
        <v>2611</v>
      </c>
      <c r="N105" s="1037">
        <v>11.1837</v>
      </c>
      <c r="O105" s="1037"/>
      <c r="P105" s="1037"/>
      <c r="Q105" s="1037"/>
      <c r="R105" s="1037"/>
      <c r="S105" s="1037"/>
      <c r="T105" s="1037">
        <v>16.663900000000002</v>
      </c>
      <c r="U105" s="1037" t="s">
        <v>10112</v>
      </c>
      <c r="V105" s="1037" t="s">
        <v>2611</v>
      </c>
      <c r="W105" s="1037"/>
      <c r="X105" s="1037" t="s">
        <v>2611</v>
      </c>
      <c r="Y105" s="1037"/>
      <c r="Z105" s="656" t="s">
        <v>2136</v>
      </c>
      <c r="AA105" s="182" t="s">
        <v>2437</v>
      </c>
      <c r="AB105" s="182">
        <v>49.75</v>
      </c>
      <c r="AC105" s="182" t="s">
        <v>2611</v>
      </c>
    </row>
    <row r="106" spans="1:29" s="182" customFormat="1" x14ac:dyDescent="0.25">
      <c r="A106" s="655" t="s">
        <v>2117</v>
      </c>
      <c r="B106" s="655">
        <v>1</v>
      </c>
      <c r="C106" s="655">
        <v>1</v>
      </c>
      <c r="D106" s="655"/>
      <c r="E106" s="902" t="s">
        <v>10181</v>
      </c>
      <c r="F106" s="902" t="s">
        <v>10182</v>
      </c>
      <c r="G106" s="1038"/>
      <c r="H106" s="1036"/>
      <c r="I106" s="1037" t="s">
        <v>2611</v>
      </c>
      <c r="J106" s="1037"/>
      <c r="K106" s="1037"/>
      <c r="L106" s="1037"/>
      <c r="M106" s="1037" t="s">
        <v>2611</v>
      </c>
      <c r="N106" s="1037" t="s">
        <v>2611</v>
      </c>
      <c r="O106" s="1037"/>
      <c r="P106" s="1037"/>
      <c r="Q106" s="1037"/>
      <c r="R106" s="1037"/>
      <c r="S106" s="1037"/>
      <c r="T106" s="1037">
        <v>23.9255</v>
      </c>
      <c r="U106" s="1037" t="s">
        <v>10112</v>
      </c>
      <c r="V106" s="1037">
        <v>15.0015</v>
      </c>
      <c r="W106" s="1037"/>
      <c r="X106" s="1037" t="s">
        <v>2611</v>
      </c>
      <c r="Y106" s="1037"/>
      <c r="Z106" s="656" t="s">
        <v>2136</v>
      </c>
      <c r="AA106" s="182" t="s">
        <v>2449</v>
      </c>
      <c r="AB106" s="182">
        <v>3.75</v>
      </c>
      <c r="AC106" s="182" t="s">
        <v>2611</v>
      </c>
    </row>
    <row r="107" spans="1:29" s="182" customFormat="1" x14ac:dyDescent="0.25">
      <c r="A107" s="655" t="s">
        <v>2109</v>
      </c>
      <c r="B107" s="655">
        <v>2</v>
      </c>
      <c r="C107" s="655">
        <v>1</v>
      </c>
      <c r="D107" s="655"/>
      <c r="E107" s="902" t="s">
        <v>10314</v>
      </c>
      <c r="F107" s="902" t="s">
        <v>10315</v>
      </c>
      <c r="G107" s="1038"/>
      <c r="H107" s="1036"/>
      <c r="I107" s="1037" t="s">
        <v>2611</v>
      </c>
      <c r="J107" s="1037"/>
      <c r="K107" s="1037"/>
      <c r="L107" s="1037"/>
      <c r="M107" s="1037" t="s">
        <v>2611</v>
      </c>
      <c r="N107" s="1037" t="s">
        <v>2611</v>
      </c>
      <c r="O107" s="1037"/>
      <c r="P107" s="1037"/>
      <c r="Q107" s="1037"/>
      <c r="R107" s="1037"/>
      <c r="S107" s="1037"/>
      <c r="T107" s="1037">
        <v>24.7455</v>
      </c>
      <c r="U107" s="1037" t="s">
        <v>10112</v>
      </c>
      <c r="V107" s="1037">
        <v>11.2677</v>
      </c>
      <c r="W107" s="1037"/>
      <c r="X107" s="1037" t="s">
        <v>2611</v>
      </c>
      <c r="Y107" s="1037"/>
      <c r="Z107" s="656" t="s">
        <v>2136</v>
      </c>
      <c r="AA107" s="182" t="s">
        <v>2449</v>
      </c>
      <c r="AB107" s="182">
        <v>9.75</v>
      </c>
      <c r="AC107" s="182" t="s">
        <v>2611</v>
      </c>
    </row>
    <row r="108" spans="1:29" s="182" customFormat="1" x14ac:dyDescent="0.25">
      <c r="A108" s="655" t="s">
        <v>2101</v>
      </c>
      <c r="B108" s="655">
        <v>2</v>
      </c>
      <c r="C108" s="655">
        <v>1</v>
      </c>
      <c r="D108" s="655"/>
      <c r="E108" s="902" t="s">
        <v>10261</v>
      </c>
      <c r="F108" s="902" t="s">
        <v>10262</v>
      </c>
      <c r="G108" s="1038"/>
      <c r="H108" s="1036"/>
      <c r="I108" s="1037" t="s">
        <v>2611</v>
      </c>
      <c r="J108" s="1037"/>
      <c r="K108" s="1037"/>
      <c r="L108" s="1037"/>
      <c r="M108" s="1037" t="s">
        <v>2611</v>
      </c>
      <c r="N108" s="1037">
        <v>11.5108</v>
      </c>
      <c r="O108" s="1037"/>
      <c r="P108" s="1037"/>
      <c r="Q108" s="1037"/>
      <c r="R108" s="1037"/>
      <c r="S108" s="1037"/>
      <c r="T108" s="1037">
        <v>15.861599999999999</v>
      </c>
      <c r="U108" s="1037" t="s">
        <v>10112</v>
      </c>
      <c r="V108" s="1037" t="s">
        <v>2611</v>
      </c>
      <c r="W108" s="1037"/>
      <c r="X108" s="1037" t="s">
        <v>2611</v>
      </c>
      <c r="Y108" s="1037"/>
      <c r="Z108" s="656" t="s">
        <v>2136</v>
      </c>
      <c r="AA108" s="182" t="s">
        <v>2437</v>
      </c>
      <c r="AB108" s="182">
        <v>4.75</v>
      </c>
      <c r="AC108" s="182" t="s">
        <v>2611</v>
      </c>
    </row>
    <row r="109" spans="1:29" s="182" customFormat="1" x14ac:dyDescent="0.25">
      <c r="A109" s="655" t="s">
        <v>2145</v>
      </c>
      <c r="B109" s="655">
        <v>4</v>
      </c>
      <c r="C109" s="655">
        <v>1</v>
      </c>
      <c r="D109" s="655"/>
      <c r="E109" s="902" t="s">
        <v>10171</v>
      </c>
      <c r="F109" s="902" t="s">
        <v>10397</v>
      </c>
      <c r="G109" s="1038"/>
      <c r="H109" s="1036"/>
      <c r="I109" s="1037" t="s">
        <v>2611</v>
      </c>
      <c r="J109" s="1037"/>
      <c r="K109" s="1037"/>
      <c r="L109" s="1037"/>
      <c r="M109" s="1037" t="s">
        <v>2611</v>
      </c>
      <c r="N109" s="1037" t="s">
        <v>2611</v>
      </c>
      <c r="O109" s="1037"/>
      <c r="P109" s="1037"/>
      <c r="Q109" s="1037"/>
      <c r="R109" s="1037"/>
      <c r="S109" s="1037"/>
      <c r="T109" s="1037">
        <v>24.7455</v>
      </c>
      <c r="U109" s="1037" t="s">
        <v>10112</v>
      </c>
      <c r="V109" s="1037">
        <v>12.161199999999999</v>
      </c>
      <c r="W109" s="1037"/>
      <c r="X109" s="1037" t="s">
        <v>2611</v>
      </c>
      <c r="Y109" s="1037"/>
      <c r="Z109" s="656" t="s">
        <v>2136</v>
      </c>
      <c r="AA109" s="182" t="s">
        <v>2449</v>
      </c>
      <c r="AB109" s="182">
        <v>8.75</v>
      </c>
      <c r="AC109" s="182" t="s">
        <v>2611</v>
      </c>
    </row>
    <row r="110" spans="1:29" s="182" customFormat="1" x14ac:dyDescent="0.25">
      <c r="A110" s="655" t="s">
        <v>2111</v>
      </c>
      <c r="B110" s="655">
        <v>2</v>
      </c>
      <c r="C110" s="655">
        <v>2</v>
      </c>
      <c r="D110" s="655"/>
      <c r="E110" s="902" t="s">
        <v>10320</v>
      </c>
      <c r="F110" s="902" t="s">
        <v>10321</v>
      </c>
      <c r="G110" s="1038"/>
      <c r="H110" s="1036"/>
      <c r="I110" s="1037">
        <v>16.7529</v>
      </c>
      <c r="J110" s="1037"/>
      <c r="K110" s="1037"/>
      <c r="L110" s="1037"/>
      <c r="M110" s="1037" t="s">
        <v>2611</v>
      </c>
      <c r="N110" s="1037">
        <v>11.2256</v>
      </c>
      <c r="O110" s="1037"/>
      <c r="P110" s="1037"/>
      <c r="Q110" s="1037"/>
      <c r="R110" s="1037"/>
      <c r="S110" s="1037"/>
      <c r="T110" s="1037">
        <v>20.616499999999998</v>
      </c>
      <c r="U110" s="1037" t="s">
        <v>10112</v>
      </c>
      <c r="V110" s="1037" t="s">
        <v>2611</v>
      </c>
      <c r="W110" s="1037"/>
      <c r="X110" s="1037" t="s">
        <v>2611</v>
      </c>
      <c r="Y110" s="1037"/>
      <c r="Z110" s="656" t="s">
        <v>2136</v>
      </c>
      <c r="AA110" s="182" t="s">
        <v>10115</v>
      </c>
      <c r="AB110" s="182">
        <v>12.75</v>
      </c>
      <c r="AC110" s="182" t="s">
        <v>2611</v>
      </c>
    </row>
    <row r="111" spans="1:29" s="182" customFormat="1" x14ac:dyDescent="0.25">
      <c r="A111" s="655" t="s">
        <v>2093</v>
      </c>
      <c r="B111" s="655">
        <v>3</v>
      </c>
      <c r="C111" s="655">
        <v>2</v>
      </c>
      <c r="D111" s="655"/>
      <c r="E111" s="902" t="s">
        <v>10337</v>
      </c>
      <c r="F111" s="902" t="s">
        <v>10338</v>
      </c>
      <c r="G111" s="1038"/>
      <c r="H111" s="1036"/>
      <c r="I111" s="1037">
        <v>15.8337</v>
      </c>
      <c r="J111" s="1037"/>
      <c r="K111" s="1037"/>
      <c r="L111" s="1037"/>
      <c r="M111" s="1037">
        <v>13.111800000000001</v>
      </c>
      <c r="N111" s="1037" t="s">
        <v>2611</v>
      </c>
      <c r="O111" s="1037"/>
      <c r="P111" s="1037"/>
      <c r="Q111" s="1037"/>
      <c r="R111" s="1037"/>
      <c r="S111" s="1037"/>
      <c r="T111" s="1037">
        <v>31.098700000000001</v>
      </c>
      <c r="U111" s="1037" t="s">
        <v>10112</v>
      </c>
      <c r="V111" s="1037" t="s">
        <v>2611</v>
      </c>
      <c r="W111" s="1037"/>
      <c r="X111" s="1037" t="s">
        <v>2611</v>
      </c>
      <c r="Y111" s="1037"/>
      <c r="Z111" s="656" t="s">
        <v>2136</v>
      </c>
      <c r="AA111" s="182" t="s">
        <v>10130</v>
      </c>
      <c r="AB111" s="182">
        <v>7.75</v>
      </c>
      <c r="AC111" s="182" t="s">
        <v>2611</v>
      </c>
    </row>
    <row r="112" spans="1:29" s="182" customFormat="1" x14ac:dyDescent="0.25">
      <c r="A112" s="655" t="s">
        <v>2109</v>
      </c>
      <c r="B112" s="655">
        <v>4</v>
      </c>
      <c r="C112" s="655">
        <v>2</v>
      </c>
      <c r="D112" s="655"/>
      <c r="E112" s="902" t="s">
        <v>10326</v>
      </c>
      <c r="F112" s="902" t="s">
        <v>10398</v>
      </c>
      <c r="G112" s="1038"/>
      <c r="H112" s="1036"/>
      <c r="I112" s="1037">
        <v>15.567399999999999</v>
      </c>
      <c r="J112" s="1037"/>
      <c r="K112" s="1037"/>
      <c r="L112" s="1037"/>
      <c r="M112" s="1037" t="s">
        <v>2611</v>
      </c>
      <c r="N112" s="1037">
        <v>10.4937</v>
      </c>
      <c r="O112" s="1037"/>
      <c r="P112" s="1037"/>
      <c r="Q112" s="1037"/>
      <c r="R112" s="1037"/>
      <c r="S112" s="1037"/>
      <c r="T112" s="1037">
        <v>28.3291</v>
      </c>
      <c r="U112" s="1037" t="s">
        <v>10112</v>
      </c>
      <c r="V112" s="1037" t="s">
        <v>2611</v>
      </c>
      <c r="W112" s="1037"/>
      <c r="X112" s="1037" t="s">
        <v>2611</v>
      </c>
      <c r="Y112" s="1037"/>
      <c r="Z112" s="656" t="s">
        <v>2136</v>
      </c>
      <c r="AA112" s="182" t="s">
        <v>10115</v>
      </c>
      <c r="AB112" s="182">
        <v>9.75</v>
      </c>
      <c r="AC112" s="182" t="s">
        <v>2611</v>
      </c>
    </row>
    <row r="113" spans="1:29" s="182" customFormat="1" x14ac:dyDescent="0.25">
      <c r="A113" s="655" t="s">
        <v>2091</v>
      </c>
      <c r="B113" s="655">
        <v>4</v>
      </c>
      <c r="C113" s="655">
        <v>2</v>
      </c>
      <c r="D113" s="655"/>
      <c r="E113" s="902" t="s">
        <v>10169</v>
      </c>
      <c r="F113" s="902" t="s">
        <v>10170</v>
      </c>
      <c r="G113" s="1038"/>
      <c r="H113" s="1036"/>
      <c r="I113" s="1037">
        <v>15.7136</v>
      </c>
      <c r="J113" s="1037"/>
      <c r="K113" s="1037"/>
      <c r="L113" s="1037"/>
      <c r="M113" s="1037" t="s">
        <v>2611</v>
      </c>
      <c r="N113" s="1037">
        <v>10.069100000000001</v>
      </c>
      <c r="O113" s="1037"/>
      <c r="P113" s="1037"/>
      <c r="Q113" s="1037"/>
      <c r="R113" s="1037"/>
      <c r="S113" s="1037"/>
      <c r="T113" s="1037">
        <v>21.574200000000001</v>
      </c>
      <c r="U113" s="1037" t="s">
        <v>10112</v>
      </c>
      <c r="V113" s="1037" t="s">
        <v>2611</v>
      </c>
      <c r="W113" s="1037"/>
      <c r="X113" s="1037" t="s">
        <v>2611</v>
      </c>
      <c r="Y113" s="1037"/>
      <c r="Z113" s="656" t="s">
        <v>2136</v>
      </c>
      <c r="AA113" s="182" t="s">
        <v>10115</v>
      </c>
      <c r="AB113" s="182">
        <v>5.75</v>
      </c>
      <c r="AC113" s="182" t="s">
        <v>2611</v>
      </c>
    </row>
    <row r="114" spans="1:29" s="182" customFormat="1" x14ac:dyDescent="0.25">
      <c r="A114" s="655" t="s">
        <v>2115</v>
      </c>
      <c r="B114" s="655">
        <v>1</v>
      </c>
      <c r="C114" s="655">
        <v>1</v>
      </c>
      <c r="D114" s="655"/>
      <c r="E114" s="902" t="s">
        <v>10120</v>
      </c>
      <c r="F114" s="902" t="s">
        <v>10121</v>
      </c>
      <c r="G114" s="1038"/>
      <c r="H114" s="1036"/>
      <c r="I114" s="1037" t="s">
        <v>2611</v>
      </c>
      <c r="J114" s="1037"/>
      <c r="K114" s="1037"/>
      <c r="L114" s="1037"/>
      <c r="M114" s="1037" t="s">
        <v>2611</v>
      </c>
      <c r="N114" s="1037" t="s">
        <v>2611</v>
      </c>
      <c r="O114" s="1037"/>
      <c r="P114" s="1037"/>
      <c r="Q114" s="1037"/>
      <c r="R114" s="1037"/>
      <c r="S114" s="1037"/>
      <c r="T114" s="1037">
        <v>22.033999999999999</v>
      </c>
      <c r="U114" s="1037" t="s">
        <v>10112</v>
      </c>
      <c r="V114" s="1037">
        <v>16.023099999999999</v>
      </c>
      <c r="W114" s="1037"/>
      <c r="X114" s="1037" t="s">
        <v>2611</v>
      </c>
      <c r="Y114" s="1037"/>
      <c r="Z114" s="656" t="s">
        <v>2136</v>
      </c>
      <c r="AA114" s="182" t="s">
        <v>2449</v>
      </c>
      <c r="AB114" s="182">
        <v>4.75</v>
      </c>
      <c r="AC114" s="182" t="s">
        <v>2611</v>
      </c>
    </row>
    <row r="115" spans="1:29" s="182" customFormat="1" x14ac:dyDescent="0.25">
      <c r="A115" s="655" t="s">
        <v>2108</v>
      </c>
      <c r="B115" s="655">
        <v>2</v>
      </c>
      <c r="C115" s="655">
        <v>1</v>
      </c>
      <c r="D115" s="655"/>
      <c r="E115" s="902" t="s">
        <v>10322</v>
      </c>
      <c r="F115" s="902" t="s">
        <v>10323</v>
      </c>
      <c r="G115" s="1038"/>
      <c r="H115" s="1036"/>
      <c r="I115" s="1037" t="s">
        <v>2611</v>
      </c>
      <c r="J115" s="1037"/>
      <c r="K115" s="1037"/>
      <c r="L115" s="1037"/>
      <c r="M115" s="1037" t="s">
        <v>2611</v>
      </c>
      <c r="N115" s="1037" t="s">
        <v>2611</v>
      </c>
      <c r="O115" s="1037"/>
      <c r="P115" s="1037"/>
      <c r="Q115" s="1037"/>
      <c r="R115" s="1037"/>
      <c r="S115" s="1037"/>
      <c r="T115" s="1037">
        <v>18.258199999999999</v>
      </c>
      <c r="U115" s="1037" t="s">
        <v>10112</v>
      </c>
      <c r="V115" s="1037">
        <v>12.912100000000001</v>
      </c>
      <c r="W115" s="1037"/>
      <c r="X115" s="1037" t="s">
        <v>2611</v>
      </c>
      <c r="Y115" s="1037"/>
      <c r="Z115" s="656" t="s">
        <v>2136</v>
      </c>
      <c r="AA115" s="182" t="s">
        <v>2449</v>
      </c>
      <c r="AB115" s="182">
        <v>5.75</v>
      </c>
      <c r="AC115" s="182" t="s">
        <v>2611</v>
      </c>
    </row>
    <row r="116" spans="1:29" s="182" customFormat="1" x14ac:dyDescent="0.25">
      <c r="A116" s="655" t="s">
        <v>2919</v>
      </c>
      <c r="B116" s="655">
        <v>3</v>
      </c>
      <c r="C116" s="655">
        <v>1</v>
      </c>
      <c r="D116" s="655"/>
      <c r="E116" s="902" t="s">
        <v>10208</v>
      </c>
      <c r="F116" s="902">
        <v>801</v>
      </c>
      <c r="G116" s="1038"/>
      <c r="H116" s="1036"/>
      <c r="I116" s="1037" t="s">
        <v>2611</v>
      </c>
      <c r="J116" s="1037"/>
      <c r="K116" s="1037"/>
      <c r="L116" s="1037"/>
      <c r="M116" s="1037" t="s">
        <v>2611</v>
      </c>
      <c r="N116" s="1037" t="s">
        <v>2611</v>
      </c>
      <c r="O116" s="1037"/>
      <c r="P116" s="1037"/>
      <c r="Q116" s="1037"/>
      <c r="R116" s="1037"/>
      <c r="S116" s="1037"/>
      <c r="T116" s="1037">
        <v>21.3462</v>
      </c>
      <c r="U116" s="1037" t="s">
        <v>10112</v>
      </c>
      <c r="V116" s="1037">
        <v>14.5982</v>
      </c>
      <c r="W116" s="1037"/>
      <c r="X116" s="1037" t="s">
        <v>2611</v>
      </c>
      <c r="Y116" s="1037"/>
      <c r="Z116" s="656" t="s">
        <v>2136</v>
      </c>
      <c r="AA116" s="182" t="s">
        <v>2449</v>
      </c>
      <c r="AB116" s="182">
        <v>1</v>
      </c>
      <c r="AC116" s="182" t="s">
        <v>2611</v>
      </c>
    </row>
    <row r="117" spans="1:29" s="182" customFormat="1" x14ac:dyDescent="0.25">
      <c r="A117" s="655" t="s">
        <v>2109</v>
      </c>
      <c r="B117" s="655">
        <v>4</v>
      </c>
      <c r="C117" s="655">
        <v>3</v>
      </c>
      <c r="D117" s="655"/>
      <c r="E117" s="902" t="s">
        <v>10285</v>
      </c>
      <c r="F117" s="902" t="s">
        <v>10286</v>
      </c>
      <c r="G117" s="1038"/>
      <c r="H117" s="1036"/>
      <c r="I117" s="1037" t="s">
        <v>2611</v>
      </c>
      <c r="J117" s="1037"/>
      <c r="K117" s="1037"/>
      <c r="L117" s="1037"/>
      <c r="M117" s="1037">
        <v>14.2433</v>
      </c>
      <c r="N117" s="1037">
        <v>10.3866</v>
      </c>
      <c r="O117" s="1037"/>
      <c r="P117" s="1037"/>
      <c r="Q117" s="1037"/>
      <c r="R117" s="1037"/>
      <c r="S117" s="1037"/>
      <c r="T117" s="1037">
        <v>28.3291</v>
      </c>
      <c r="U117" s="1037" t="s">
        <v>10112</v>
      </c>
      <c r="V117" s="1037" t="s">
        <v>2611</v>
      </c>
      <c r="W117" s="1037"/>
      <c r="X117" s="1037">
        <v>16.622299999999999</v>
      </c>
      <c r="Y117" s="1037"/>
      <c r="Z117" s="656" t="s">
        <v>2136</v>
      </c>
      <c r="AA117" s="182" t="s">
        <v>10237</v>
      </c>
      <c r="AB117" s="182">
        <v>1.75</v>
      </c>
      <c r="AC117" s="182" t="s">
        <v>2611</v>
      </c>
    </row>
    <row r="118" spans="1:29" s="182" customFormat="1" x14ac:dyDescent="0.25">
      <c r="A118" s="655" t="s">
        <v>2088</v>
      </c>
      <c r="B118" s="655">
        <v>4</v>
      </c>
      <c r="C118" s="655">
        <v>1</v>
      </c>
      <c r="D118" s="655"/>
      <c r="E118" s="902" t="s">
        <v>10335</v>
      </c>
      <c r="F118" s="902" t="s">
        <v>10336</v>
      </c>
      <c r="G118" s="1038"/>
      <c r="H118" s="1036"/>
      <c r="I118" s="1037" t="s">
        <v>2611</v>
      </c>
      <c r="J118" s="1037"/>
      <c r="K118" s="1037"/>
      <c r="L118" s="1037"/>
      <c r="M118" s="1037" t="s">
        <v>2611</v>
      </c>
      <c r="N118" s="1037">
        <v>10.7158</v>
      </c>
      <c r="O118" s="1037"/>
      <c r="P118" s="1037"/>
      <c r="Q118" s="1037"/>
      <c r="R118" s="1037"/>
      <c r="S118" s="1037"/>
      <c r="T118" s="1037">
        <v>16.554500000000001</v>
      </c>
      <c r="U118" s="1037" t="s">
        <v>10112</v>
      </c>
      <c r="V118" s="1037" t="s">
        <v>2611</v>
      </c>
      <c r="W118" s="1037"/>
      <c r="X118" s="1037" t="s">
        <v>2611</v>
      </c>
      <c r="Y118" s="1037"/>
      <c r="Z118" s="656" t="s">
        <v>2136</v>
      </c>
      <c r="AA118" s="182" t="s">
        <v>2437</v>
      </c>
      <c r="AB118" s="182">
        <v>4.75</v>
      </c>
      <c r="AC118" s="182" t="s">
        <v>2611</v>
      </c>
    </row>
    <row r="119" spans="1:29" s="182" customFormat="1" x14ac:dyDescent="0.25">
      <c r="A119" s="655" t="s">
        <v>2111</v>
      </c>
      <c r="B119" s="655">
        <v>3</v>
      </c>
      <c r="C119" s="655">
        <v>2</v>
      </c>
      <c r="D119" s="655"/>
      <c r="E119" s="902" t="s">
        <v>10277</v>
      </c>
      <c r="F119" s="902" t="s">
        <v>10278</v>
      </c>
      <c r="G119" s="1038"/>
      <c r="H119" s="1036"/>
      <c r="I119" s="1037">
        <v>15.888999999999999</v>
      </c>
      <c r="J119" s="1037"/>
      <c r="K119" s="1037"/>
      <c r="L119" s="1037"/>
      <c r="M119" s="1037">
        <v>13.4642</v>
      </c>
      <c r="N119" s="1037" t="s">
        <v>2611</v>
      </c>
      <c r="O119" s="1037"/>
      <c r="P119" s="1037"/>
      <c r="Q119" s="1037"/>
      <c r="R119" s="1037"/>
      <c r="S119" s="1037"/>
      <c r="T119" s="1037">
        <v>21.927499999999998</v>
      </c>
      <c r="U119" s="1037" t="s">
        <v>10112</v>
      </c>
      <c r="V119" s="1037" t="s">
        <v>2611</v>
      </c>
      <c r="W119" s="1037"/>
      <c r="X119" s="1037" t="s">
        <v>2611</v>
      </c>
      <c r="Y119" s="1037"/>
      <c r="Z119" s="656" t="s">
        <v>2136</v>
      </c>
      <c r="AA119" s="182" t="s">
        <v>10130</v>
      </c>
      <c r="AB119" s="182">
        <v>4.75</v>
      </c>
      <c r="AC119" s="182" t="s">
        <v>2611</v>
      </c>
    </row>
    <row r="120" spans="1:29" s="182" customFormat="1" x14ac:dyDescent="0.25">
      <c r="A120" s="655" t="s">
        <v>2104</v>
      </c>
      <c r="B120" s="655">
        <v>3</v>
      </c>
      <c r="C120" s="655">
        <v>2</v>
      </c>
      <c r="D120" s="655"/>
      <c r="E120" s="902" t="s">
        <v>10301</v>
      </c>
      <c r="F120" s="902" t="s">
        <v>10302</v>
      </c>
      <c r="G120" s="1038"/>
      <c r="H120" s="1036"/>
      <c r="I120" s="1037" t="s">
        <v>2611</v>
      </c>
      <c r="J120" s="1037"/>
      <c r="K120" s="1037"/>
      <c r="L120" s="1037"/>
      <c r="M120" s="1037">
        <v>13.1371</v>
      </c>
      <c r="N120" s="1037" t="s">
        <v>2611</v>
      </c>
      <c r="O120" s="1037"/>
      <c r="P120" s="1037"/>
      <c r="Q120" s="1037"/>
      <c r="R120" s="1037"/>
      <c r="S120" s="1037"/>
      <c r="T120" s="1037">
        <v>25.4224</v>
      </c>
      <c r="U120" s="1037" t="s">
        <v>10112</v>
      </c>
      <c r="V120" s="1037" t="s">
        <v>2611</v>
      </c>
      <c r="W120" s="1037"/>
      <c r="X120" s="1037">
        <v>15.875</v>
      </c>
      <c r="Y120" s="1037"/>
      <c r="Z120" s="656" t="s">
        <v>2136</v>
      </c>
      <c r="AA120" s="182" t="s">
        <v>10194</v>
      </c>
      <c r="AB120" s="182">
        <v>1.75</v>
      </c>
      <c r="AC120" s="182" t="s">
        <v>2611</v>
      </c>
    </row>
    <row r="121" spans="1:29" s="182" customFormat="1" x14ac:dyDescent="0.25">
      <c r="A121" s="655" t="s">
        <v>2117</v>
      </c>
      <c r="B121" s="655">
        <v>2</v>
      </c>
      <c r="C121" s="655">
        <v>2</v>
      </c>
      <c r="D121" s="655"/>
      <c r="E121" s="902" t="s">
        <v>10186</v>
      </c>
      <c r="F121" s="902" t="s">
        <v>10187</v>
      </c>
      <c r="G121" s="1038"/>
      <c r="H121" s="1036"/>
      <c r="I121" s="1037">
        <v>15.9152</v>
      </c>
      <c r="J121" s="1037"/>
      <c r="K121" s="1037"/>
      <c r="L121" s="1037"/>
      <c r="M121" s="1037" t="s">
        <v>2611</v>
      </c>
      <c r="N121" s="1037">
        <v>11.007400000000001</v>
      </c>
      <c r="O121" s="1037"/>
      <c r="P121" s="1037"/>
      <c r="Q121" s="1037"/>
      <c r="R121" s="1037"/>
      <c r="S121" s="1037"/>
      <c r="T121" s="1037">
        <v>23.9255</v>
      </c>
      <c r="U121" s="1037" t="s">
        <v>10112</v>
      </c>
      <c r="V121" s="1037" t="s">
        <v>2611</v>
      </c>
      <c r="W121" s="1037"/>
      <c r="X121" s="1037" t="s">
        <v>2611</v>
      </c>
      <c r="Y121" s="1037"/>
      <c r="Z121" s="656" t="s">
        <v>2136</v>
      </c>
      <c r="AA121" s="182" t="s">
        <v>10115</v>
      </c>
      <c r="AB121" s="182">
        <v>9.75</v>
      </c>
      <c r="AC121" s="182" t="s">
        <v>2611</v>
      </c>
    </row>
    <row r="122" spans="1:29" s="182" customFormat="1" x14ac:dyDescent="0.25">
      <c r="A122" s="655" t="s">
        <v>2117</v>
      </c>
      <c r="B122" s="655">
        <v>2</v>
      </c>
      <c r="C122" s="655">
        <v>2</v>
      </c>
      <c r="D122" s="655"/>
      <c r="E122" s="902" t="s">
        <v>10370</v>
      </c>
      <c r="F122" s="902" t="s">
        <v>10371</v>
      </c>
      <c r="G122" s="1038"/>
      <c r="H122" s="1036"/>
      <c r="I122" s="1037">
        <v>15.896699999999999</v>
      </c>
      <c r="J122" s="1037"/>
      <c r="K122" s="1037"/>
      <c r="L122" s="1037"/>
      <c r="M122" s="1037" t="s">
        <v>2611</v>
      </c>
      <c r="N122" s="1037">
        <v>10.956899999999999</v>
      </c>
      <c r="O122" s="1037"/>
      <c r="P122" s="1037"/>
      <c r="Q122" s="1037"/>
      <c r="R122" s="1037"/>
      <c r="S122" s="1037"/>
      <c r="T122" s="1037">
        <v>23.9255</v>
      </c>
      <c r="U122" s="1037" t="s">
        <v>10112</v>
      </c>
      <c r="V122" s="1037" t="s">
        <v>2611</v>
      </c>
      <c r="W122" s="1037"/>
      <c r="X122" s="1037" t="s">
        <v>2611</v>
      </c>
      <c r="Y122" s="1037"/>
      <c r="Z122" s="656" t="s">
        <v>2136</v>
      </c>
      <c r="AA122" s="182" t="s">
        <v>10115</v>
      </c>
      <c r="AB122" s="182">
        <v>6.75</v>
      </c>
      <c r="AC122" s="182" t="s">
        <v>2611</v>
      </c>
    </row>
    <row r="123" spans="1:29" s="182" customFormat="1" x14ac:dyDescent="0.25">
      <c r="A123" s="655" t="s">
        <v>2091</v>
      </c>
      <c r="B123" s="655">
        <v>3</v>
      </c>
      <c r="C123" s="655">
        <v>2</v>
      </c>
      <c r="D123" s="655"/>
      <c r="E123" s="902" t="s">
        <v>10192</v>
      </c>
      <c r="F123" s="902" t="s">
        <v>10193</v>
      </c>
      <c r="G123" s="1038"/>
      <c r="H123" s="1036"/>
      <c r="I123" s="1037" t="s">
        <v>2611</v>
      </c>
      <c r="J123" s="1037"/>
      <c r="K123" s="1037"/>
      <c r="L123" s="1037"/>
      <c r="M123" s="1037">
        <v>12.882899999999999</v>
      </c>
      <c r="N123" s="1037" t="s">
        <v>2611</v>
      </c>
      <c r="O123" s="1037"/>
      <c r="P123" s="1037"/>
      <c r="Q123" s="1037"/>
      <c r="R123" s="1037"/>
      <c r="S123" s="1037"/>
      <c r="T123" s="1037">
        <v>21.574200000000001</v>
      </c>
      <c r="U123" s="1037" t="s">
        <v>10112</v>
      </c>
      <c r="V123" s="1037" t="s">
        <v>2611</v>
      </c>
      <c r="W123" s="1037"/>
      <c r="X123" s="1037">
        <v>15.7767</v>
      </c>
      <c r="Y123" s="1037"/>
      <c r="Z123" s="656" t="s">
        <v>2136</v>
      </c>
      <c r="AA123" s="182" t="s">
        <v>10194</v>
      </c>
      <c r="AB123" s="182">
        <v>7.75</v>
      </c>
      <c r="AC123" s="182" t="s">
        <v>2611</v>
      </c>
    </row>
    <row r="124" spans="1:29" s="182" customFormat="1" x14ac:dyDescent="0.25">
      <c r="A124" s="655" t="s">
        <v>2115</v>
      </c>
      <c r="B124" s="655">
        <v>4</v>
      </c>
      <c r="C124" s="655">
        <v>1</v>
      </c>
      <c r="D124" s="655"/>
      <c r="E124" s="902" t="s">
        <v>10359</v>
      </c>
      <c r="F124" s="902" t="s">
        <v>10360</v>
      </c>
      <c r="G124" s="1038"/>
      <c r="H124" s="1036"/>
      <c r="I124" s="1037" t="s">
        <v>2611</v>
      </c>
      <c r="J124" s="1037"/>
      <c r="K124" s="1037"/>
      <c r="L124" s="1037"/>
      <c r="M124" s="1037" t="s">
        <v>2611</v>
      </c>
      <c r="N124" s="1037" t="s">
        <v>2611</v>
      </c>
      <c r="O124" s="1037"/>
      <c r="P124" s="1037"/>
      <c r="Q124" s="1037"/>
      <c r="R124" s="1037"/>
      <c r="S124" s="1037"/>
      <c r="T124" s="1037">
        <v>16.663900000000002</v>
      </c>
      <c r="U124" s="1037" t="s">
        <v>10112</v>
      </c>
      <c r="V124" s="1037">
        <v>11.528499999999999</v>
      </c>
      <c r="W124" s="1037"/>
      <c r="X124" s="1037" t="s">
        <v>2611</v>
      </c>
      <c r="Y124" s="1037"/>
      <c r="Z124" s="656" t="s">
        <v>2136</v>
      </c>
      <c r="AA124" s="182" t="s">
        <v>2449</v>
      </c>
      <c r="AB124" s="182">
        <v>43.75</v>
      </c>
      <c r="AC124" s="182" t="s">
        <v>2611</v>
      </c>
    </row>
    <row r="125" spans="1:29" s="182" customFormat="1" x14ac:dyDescent="0.25">
      <c r="A125" s="655" t="s">
        <v>2111</v>
      </c>
      <c r="B125" s="655">
        <v>4</v>
      </c>
      <c r="C125" s="655">
        <v>2</v>
      </c>
      <c r="D125" s="655"/>
      <c r="E125" s="902" t="s">
        <v>10316</v>
      </c>
      <c r="F125" s="902" t="s">
        <v>10399</v>
      </c>
      <c r="G125" s="1038"/>
      <c r="H125" s="1036"/>
      <c r="I125" s="1037">
        <v>16.220099999999999</v>
      </c>
      <c r="J125" s="1037"/>
      <c r="K125" s="1037"/>
      <c r="L125" s="1037"/>
      <c r="M125" s="1037" t="s">
        <v>2611</v>
      </c>
      <c r="N125" s="1037">
        <v>11.2837</v>
      </c>
      <c r="O125" s="1037"/>
      <c r="P125" s="1037"/>
      <c r="Q125" s="1037"/>
      <c r="R125" s="1037"/>
      <c r="S125" s="1037"/>
      <c r="T125" s="1037">
        <v>21.927499999999998</v>
      </c>
      <c r="U125" s="1037" t="s">
        <v>10112</v>
      </c>
      <c r="V125" s="1037" t="s">
        <v>2611</v>
      </c>
      <c r="W125" s="1037"/>
      <c r="X125" s="1037" t="s">
        <v>2611</v>
      </c>
      <c r="Y125" s="1037"/>
      <c r="Z125" s="656" t="s">
        <v>2136</v>
      </c>
      <c r="AA125" s="182" t="s">
        <v>10115</v>
      </c>
      <c r="AB125" s="182">
        <v>27.75</v>
      </c>
      <c r="AC125" s="182" t="s">
        <v>2611</v>
      </c>
    </row>
    <row r="126" spans="1:29" s="182" customFormat="1" x14ac:dyDescent="0.25">
      <c r="A126" s="655" t="s">
        <v>2117</v>
      </c>
      <c r="B126" s="655">
        <v>4</v>
      </c>
      <c r="C126" s="655">
        <v>1</v>
      </c>
      <c r="D126" s="655"/>
      <c r="E126" s="902" t="s">
        <v>10372</v>
      </c>
      <c r="F126" s="902" t="s">
        <v>10373</v>
      </c>
      <c r="G126" s="1038"/>
      <c r="H126" s="1036"/>
      <c r="I126" s="1037" t="s">
        <v>2611</v>
      </c>
      <c r="J126" s="1037"/>
      <c r="K126" s="1037"/>
      <c r="L126" s="1037"/>
      <c r="M126" s="1037" t="s">
        <v>2611</v>
      </c>
      <c r="N126" s="1037" t="s">
        <v>2611</v>
      </c>
      <c r="O126" s="1037"/>
      <c r="P126" s="1037"/>
      <c r="Q126" s="1037"/>
      <c r="R126" s="1037"/>
      <c r="S126" s="1037"/>
      <c r="T126" s="1037">
        <v>18.258199999999999</v>
      </c>
      <c r="U126" s="1037" t="s">
        <v>10112</v>
      </c>
      <c r="V126" s="1037">
        <v>11.830399999999999</v>
      </c>
      <c r="W126" s="1037"/>
      <c r="X126" s="1037" t="s">
        <v>2611</v>
      </c>
      <c r="Y126" s="1037"/>
      <c r="Z126" s="656" t="s">
        <v>2136</v>
      </c>
      <c r="AA126" s="182" t="s">
        <v>2449</v>
      </c>
      <c r="AB126" s="182">
        <v>19.75</v>
      </c>
      <c r="AC126" s="182" t="s">
        <v>2611</v>
      </c>
    </row>
    <row r="127" spans="1:29" s="182" customFormat="1" x14ac:dyDescent="0.25">
      <c r="A127" s="655" t="s">
        <v>2091</v>
      </c>
      <c r="B127" s="655">
        <v>4</v>
      </c>
      <c r="C127" s="655">
        <v>1</v>
      </c>
      <c r="D127" s="655"/>
      <c r="E127" s="902" t="s">
        <v>10312</v>
      </c>
      <c r="F127" s="902" t="s">
        <v>10313</v>
      </c>
      <c r="G127" s="1038"/>
      <c r="H127" s="1036"/>
      <c r="I127" s="1037" t="s">
        <v>2611</v>
      </c>
      <c r="J127" s="1037"/>
      <c r="K127" s="1037"/>
      <c r="L127" s="1037"/>
      <c r="M127" s="1037" t="s">
        <v>2611</v>
      </c>
      <c r="N127" s="1037">
        <v>10.370900000000001</v>
      </c>
      <c r="O127" s="1037"/>
      <c r="P127" s="1037"/>
      <c r="Q127" s="1037"/>
      <c r="R127" s="1037"/>
      <c r="S127" s="1037"/>
      <c r="T127" s="1037">
        <v>16.554500000000001</v>
      </c>
      <c r="U127" s="1037" t="s">
        <v>10112</v>
      </c>
      <c r="V127" s="1037" t="s">
        <v>2611</v>
      </c>
      <c r="W127" s="1037"/>
      <c r="X127" s="1037" t="s">
        <v>2611</v>
      </c>
      <c r="Y127" s="1037"/>
      <c r="Z127" s="656" t="s">
        <v>2136</v>
      </c>
      <c r="AA127" s="182" t="s">
        <v>2437</v>
      </c>
      <c r="AB127" s="182">
        <v>23.75</v>
      </c>
      <c r="AC127" s="182" t="s">
        <v>2611</v>
      </c>
    </row>
    <row r="128" spans="1:29" s="182" customFormat="1" x14ac:dyDescent="0.25">
      <c r="A128" s="655" t="s">
        <v>2110</v>
      </c>
      <c r="B128" s="655">
        <v>4</v>
      </c>
      <c r="C128" s="655">
        <v>1</v>
      </c>
      <c r="D128" s="655"/>
      <c r="E128" s="902" t="s">
        <v>10271</v>
      </c>
      <c r="F128" s="902" t="s">
        <v>10272</v>
      </c>
      <c r="G128" s="1038"/>
      <c r="H128" s="1036"/>
      <c r="I128" s="1037" t="s">
        <v>2611</v>
      </c>
      <c r="J128" s="1037"/>
      <c r="K128" s="1037"/>
      <c r="L128" s="1037"/>
      <c r="M128" s="1037" t="s">
        <v>2611</v>
      </c>
      <c r="N128" s="1037" t="s">
        <v>2611</v>
      </c>
      <c r="O128" s="1037"/>
      <c r="P128" s="1037"/>
      <c r="Q128" s="1037"/>
      <c r="R128" s="1037"/>
      <c r="S128" s="1037"/>
      <c r="T128" s="1037">
        <v>17.174299999999999</v>
      </c>
      <c r="U128" s="1037" t="s">
        <v>10112</v>
      </c>
      <c r="V128" s="1037">
        <v>11.327199999999999</v>
      </c>
      <c r="W128" s="1037"/>
      <c r="X128" s="1037" t="s">
        <v>2611</v>
      </c>
      <c r="Y128" s="1037"/>
      <c r="Z128" s="656" t="s">
        <v>2136</v>
      </c>
      <c r="AA128" s="182" t="s">
        <v>2449</v>
      </c>
      <c r="AB128" s="182">
        <v>32.75</v>
      </c>
      <c r="AC128" s="182" t="s">
        <v>2611</v>
      </c>
    </row>
    <row r="129" spans="1:29" s="182" customFormat="1" x14ac:dyDescent="0.25">
      <c r="A129" s="655" t="s">
        <v>2110</v>
      </c>
      <c r="B129" s="655">
        <v>4</v>
      </c>
      <c r="C129" s="655">
        <v>2</v>
      </c>
      <c r="D129" s="655"/>
      <c r="E129" s="902" t="s">
        <v>10122</v>
      </c>
      <c r="F129" s="902" t="s">
        <v>10400</v>
      </c>
      <c r="G129" s="1038"/>
      <c r="H129" s="1036"/>
      <c r="I129" s="1037">
        <v>16.186699999999998</v>
      </c>
      <c r="J129" s="1037"/>
      <c r="K129" s="1037"/>
      <c r="L129" s="1037"/>
      <c r="M129" s="1037" t="s">
        <v>2611</v>
      </c>
      <c r="N129" s="1037">
        <v>10.6904</v>
      </c>
      <c r="O129" s="1037"/>
      <c r="P129" s="1037"/>
      <c r="Q129" s="1037"/>
      <c r="R129" s="1037"/>
      <c r="S129" s="1037"/>
      <c r="T129" s="1037">
        <v>21.8567</v>
      </c>
      <c r="U129" s="1037" t="s">
        <v>10112</v>
      </c>
      <c r="V129" s="1037" t="s">
        <v>2611</v>
      </c>
      <c r="W129" s="1037"/>
      <c r="X129" s="1037" t="s">
        <v>2611</v>
      </c>
      <c r="Y129" s="1037"/>
      <c r="Z129" s="656" t="s">
        <v>2136</v>
      </c>
      <c r="AA129" s="182" t="s">
        <v>10115</v>
      </c>
      <c r="AB129" s="182">
        <v>17.75</v>
      </c>
      <c r="AC129" s="182" t="s">
        <v>2611</v>
      </c>
    </row>
    <row r="130" spans="1:29" s="182" customFormat="1" x14ac:dyDescent="0.25">
      <c r="A130" s="655" t="s">
        <v>2099</v>
      </c>
      <c r="B130" s="655">
        <v>3</v>
      </c>
      <c r="C130" s="655">
        <v>1</v>
      </c>
      <c r="D130" s="655"/>
      <c r="E130" s="902" t="s">
        <v>10238</v>
      </c>
      <c r="F130" s="902" t="s">
        <v>10200</v>
      </c>
      <c r="G130" s="1038"/>
      <c r="H130" s="1036"/>
      <c r="I130" s="1037" t="s">
        <v>2611</v>
      </c>
      <c r="J130" s="1037"/>
      <c r="K130" s="1037"/>
      <c r="L130" s="1037"/>
      <c r="M130" s="1037" t="s">
        <v>2611</v>
      </c>
      <c r="N130" s="1037" t="s">
        <v>2611</v>
      </c>
      <c r="O130" s="1037"/>
      <c r="P130" s="1037"/>
      <c r="Q130" s="1037"/>
      <c r="R130" s="1037"/>
      <c r="S130" s="1037"/>
      <c r="T130" s="1037">
        <v>20.9239</v>
      </c>
      <c r="U130" s="1037" t="s">
        <v>10112</v>
      </c>
      <c r="V130" s="1037">
        <v>13.884600000000001</v>
      </c>
      <c r="W130" s="1037"/>
      <c r="X130" s="1037" t="s">
        <v>2611</v>
      </c>
      <c r="Y130" s="1037"/>
      <c r="Z130" s="656" t="s">
        <v>2136</v>
      </c>
      <c r="AA130" s="182" t="s">
        <v>2449</v>
      </c>
      <c r="AB130" s="182">
        <v>4.75</v>
      </c>
      <c r="AC130" s="182" t="s">
        <v>2611</v>
      </c>
    </row>
    <row r="131" spans="1:29" s="182" customFormat="1" x14ac:dyDescent="0.25">
      <c r="A131" s="655" t="s">
        <v>2113</v>
      </c>
      <c r="B131" s="655">
        <v>2</v>
      </c>
      <c r="C131" s="655">
        <v>2</v>
      </c>
      <c r="D131" s="655"/>
      <c r="E131" s="902" t="s">
        <v>10145</v>
      </c>
      <c r="F131" s="902" t="s">
        <v>10401</v>
      </c>
      <c r="G131" s="1038"/>
      <c r="H131" s="1036"/>
      <c r="I131" s="1037">
        <v>16.591699999999999</v>
      </c>
      <c r="J131" s="1037"/>
      <c r="K131" s="1037"/>
      <c r="L131" s="1037"/>
      <c r="M131" s="1037" t="s">
        <v>2611</v>
      </c>
      <c r="N131" s="1037">
        <v>11.4642</v>
      </c>
      <c r="O131" s="1037"/>
      <c r="P131" s="1037"/>
      <c r="Q131" s="1037"/>
      <c r="R131" s="1037"/>
      <c r="S131" s="1037"/>
      <c r="T131" s="1037">
        <v>29.340900000000001</v>
      </c>
      <c r="U131" s="1037" t="s">
        <v>10112</v>
      </c>
      <c r="V131" s="1037" t="s">
        <v>2611</v>
      </c>
      <c r="W131" s="1037"/>
      <c r="X131" s="1037" t="s">
        <v>2611</v>
      </c>
      <c r="Y131" s="1037"/>
      <c r="Z131" s="656" t="s">
        <v>2136</v>
      </c>
      <c r="AA131" s="182" t="s">
        <v>10115</v>
      </c>
      <c r="AB131" s="182">
        <v>9.75</v>
      </c>
      <c r="AC131" s="182" t="s">
        <v>2611</v>
      </c>
    </row>
    <row r="132" spans="1:29" s="182" customFormat="1" x14ac:dyDescent="0.25">
      <c r="A132" s="655" t="s">
        <v>2117</v>
      </c>
      <c r="B132" s="655">
        <v>4</v>
      </c>
      <c r="C132" s="655">
        <v>2</v>
      </c>
      <c r="D132" s="655"/>
      <c r="E132" s="902" t="s">
        <v>10273</v>
      </c>
      <c r="F132" s="902" t="s">
        <v>10402</v>
      </c>
      <c r="G132" s="1038"/>
      <c r="H132" s="1036"/>
      <c r="I132" s="1037">
        <v>17.986599999999999</v>
      </c>
      <c r="J132" s="1037"/>
      <c r="K132" s="1037"/>
      <c r="L132" s="1037"/>
      <c r="M132" s="1037" t="s">
        <v>2611</v>
      </c>
      <c r="N132" s="1037">
        <v>13.5006</v>
      </c>
      <c r="O132" s="1037"/>
      <c r="P132" s="1037"/>
      <c r="Q132" s="1037"/>
      <c r="R132" s="1037"/>
      <c r="S132" s="1037"/>
      <c r="T132" s="1037">
        <v>24.321400000000001</v>
      </c>
      <c r="U132" s="1037" t="s">
        <v>10112</v>
      </c>
      <c r="V132" s="1037" t="s">
        <v>2611</v>
      </c>
      <c r="W132" s="1037"/>
      <c r="X132" s="1037" t="s">
        <v>2611</v>
      </c>
      <c r="Y132" s="1037"/>
      <c r="Z132" s="656" t="s">
        <v>2136</v>
      </c>
      <c r="AA132" s="182" t="s">
        <v>10115</v>
      </c>
      <c r="AB132" s="182">
        <v>14.75</v>
      </c>
      <c r="AC132" s="182" t="s">
        <v>2611</v>
      </c>
    </row>
    <row r="133" spans="1:29" s="182" customFormat="1" x14ac:dyDescent="0.25">
      <c r="A133" s="655" t="s">
        <v>2091</v>
      </c>
      <c r="B133" s="655">
        <v>4</v>
      </c>
      <c r="C133" s="655">
        <v>1</v>
      </c>
      <c r="D133" s="655"/>
      <c r="E133" s="902" t="s">
        <v>10143</v>
      </c>
      <c r="F133" s="902" t="s">
        <v>10144</v>
      </c>
      <c r="G133" s="1038"/>
      <c r="H133" s="1036"/>
      <c r="I133" s="1037" t="s">
        <v>2611</v>
      </c>
      <c r="J133" s="1037"/>
      <c r="K133" s="1037"/>
      <c r="L133" s="1037"/>
      <c r="M133" s="1037" t="s">
        <v>2611</v>
      </c>
      <c r="N133" s="1037" t="s">
        <v>2611</v>
      </c>
      <c r="O133" s="1037"/>
      <c r="P133" s="1037"/>
      <c r="Q133" s="1037"/>
      <c r="R133" s="1037"/>
      <c r="S133" s="1037"/>
      <c r="T133" s="1037">
        <v>16.554500000000001</v>
      </c>
      <c r="U133" s="1037" t="s">
        <v>10112</v>
      </c>
      <c r="V133" s="1037">
        <v>10.6343</v>
      </c>
      <c r="W133" s="1037"/>
      <c r="X133" s="1037" t="s">
        <v>2611</v>
      </c>
      <c r="Y133" s="1037"/>
      <c r="Z133" s="656" t="s">
        <v>2136</v>
      </c>
      <c r="AA133" s="182" t="s">
        <v>2449</v>
      </c>
      <c r="AB133" s="182">
        <v>26.75</v>
      </c>
      <c r="AC133" s="182" t="s">
        <v>2611</v>
      </c>
    </row>
    <row r="134" spans="1:29" s="182" customFormat="1" x14ac:dyDescent="0.25">
      <c r="A134" s="655" t="s">
        <v>2110</v>
      </c>
      <c r="B134" s="655">
        <v>3</v>
      </c>
      <c r="C134" s="655">
        <v>2</v>
      </c>
      <c r="D134" s="655"/>
      <c r="E134" s="902" t="s">
        <v>10155</v>
      </c>
      <c r="F134" s="902" t="s">
        <v>10156</v>
      </c>
      <c r="G134" s="1038"/>
      <c r="H134" s="1036"/>
      <c r="I134" s="1037">
        <v>15.838100000000001</v>
      </c>
      <c r="J134" s="1037"/>
      <c r="K134" s="1037"/>
      <c r="L134" s="1037"/>
      <c r="M134" s="1037">
        <v>12.987</v>
      </c>
      <c r="N134" s="1037" t="s">
        <v>2611</v>
      </c>
      <c r="O134" s="1037"/>
      <c r="P134" s="1037"/>
      <c r="Q134" s="1037"/>
      <c r="R134" s="1037"/>
      <c r="S134" s="1037"/>
      <c r="T134" s="1037">
        <v>21.8567</v>
      </c>
      <c r="U134" s="1037" t="s">
        <v>10112</v>
      </c>
      <c r="V134" s="1037" t="s">
        <v>2611</v>
      </c>
      <c r="W134" s="1037"/>
      <c r="X134" s="1037">
        <v>15.755100000000001</v>
      </c>
      <c r="Y134" s="1037"/>
      <c r="Z134" s="656" t="s">
        <v>2136</v>
      </c>
      <c r="AA134" s="182" t="s">
        <v>10157</v>
      </c>
      <c r="AB134" s="182">
        <v>11.75</v>
      </c>
      <c r="AC134" s="182" t="s">
        <v>2611</v>
      </c>
    </row>
    <row r="135" spans="1:29" s="182" customFormat="1" x14ac:dyDescent="0.25">
      <c r="A135" s="655" t="s">
        <v>2088</v>
      </c>
      <c r="B135" s="655">
        <v>4</v>
      </c>
      <c r="C135" s="655">
        <v>1</v>
      </c>
      <c r="D135" s="655"/>
      <c r="E135" s="902" t="s">
        <v>10347</v>
      </c>
      <c r="F135" s="902" t="s">
        <v>10348</v>
      </c>
      <c r="G135" s="1038"/>
      <c r="H135" s="1036"/>
      <c r="I135" s="1037" t="s">
        <v>2611</v>
      </c>
      <c r="J135" s="1037"/>
      <c r="K135" s="1037"/>
      <c r="L135" s="1037"/>
      <c r="M135" s="1037" t="s">
        <v>2611</v>
      </c>
      <c r="N135" s="1037" t="s">
        <v>2611</v>
      </c>
      <c r="O135" s="1037"/>
      <c r="P135" s="1037"/>
      <c r="Q135" s="1037"/>
      <c r="R135" s="1037"/>
      <c r="S135" s="1037"/>
      <c r="T135" s="1037">
        <v>16.554500000000001</v>
      </c>
      <c r="U135" s="1037" t="s">
        <v>10112</v>
      </c>
      <c r="V135" s="1037">
        <v>13.535399999999999</v>
      </c>
      <c r="W135" s="1037"/>
      <c r="X135" s="1037" t="s">
        <v>2611</v>
      </c>
      <c r="Y135" s="1037"/>
      <c r="Z135" s="656" t="s">
        <v>2136</v>
      </c>
      <c r="AA135" s="182" t="s">
        <v>2449</v>
      </c>
      <c r="AB135" s="182">
        <v>22.75</v>
      </c>
      <c r="AC135" s="182" t="s">
        <v>2611</v>
      </c>
    </row>
    <row r="136" spans="1:29" s="182" customFormat="1" x14ac:dyDescent="0.25">
      <c r="A136" s="655" t="s">
        <v>2088</v>
      </c>
      <c r="B136" s="655">
        <v>4</v>
      </c>
      <c r="C136" s="655">
        <v>2</v>
      </c>
      <c r="D136" s="655"/>
      <c r="E136" s="902" t="s">
        <v>10263</v>
      </c>
      <c r="F136" s="902" t="s">
        <v>10403</v>
      </c>
      <c r="G136" s="1038"/>
      <c r="H136" s="1036"/>
      <c r="I136" s="1037">
        <v>16.0715</v>
      </c>
      <c r="J136" s="1037"/>
      <c r="K136" s="1037"/>
      <c r="L136" s="1037"/>
      <c r="M136" s="1037" t="s">
        <v>2611</v>
      </c>
      <c r="N136" s="1037">
        <v>10.479799999999999</v>
      </c>
      <c r="O136" s="1037"/>
      <c r="P136" s="1037"/>
      <c r="Q136" s="1037"/>
      <c r="R136" s="1037"/>
      <c r="S136" s="1037"/>
      <c r="T136" s="1037">
        <v>21.3903</v>
      </c>
      <c r="U136" s="1037" t="s">
        <v>10112</v>
      </c>
      <c r="V136" s="1037" t="s">
        <v>2611</v>
      </c>
      <c r="W136" s="1037"/>
      <c r="X136" s="1037" t="s">
        <v>2611</v>
      </c>
      <c r="Y136" s="1037"/>
      <c r="Z136" s="656" t="s">
        <v>2136</v>
      </c>
      <c r="AA136" s="182" t="s">
        <v>10115</v>
      </c>
      <c r="AB136" s="182">
        <v>20.75</v>
      </c>
      <c r="AC136" s="182" t="s">
        <v>2611</v>
      </c>
    </row>
    <row r="137" spans="1:29" s="182" customFormat="1" x14ac:dyDescent="0.25">
      <c r="A137" s="655" t="s">
        <v>2088</v>
      </c>
      <c r="B137" s="655">
        <v>2</v>
      </c>
      <c r="C137" s="655">
        <v>2</v>
      </c>
      <c r="D137" s="655"/>
      <c r="E137" s="902" t="s">
        <v>10217</v>
      </c>
      <c r="F137" s="902" t="s">
        <v>10404</v>
      </c>
      <c r="G137" s="1038"/>
      <c r="H137" s="1036"/>
      <c r="I137" s="1037">
        <v>17.5762</v>
      </c>
      <c r="J137" s="1037"/>
      <c r="K137" s="1037"/>
      <c r="L137" s="1037"/>
      <c r="M137" s="1037" t="s">
        <v>2611</v>
      </c>
      <c r="N137" s="1037">
        <v>10.502000000000001</v>
      </c>
      <c r="O137" s="1037"/>
      <c r="P137" s="1037"/>
      <c r="Q137" s="1037"/>
      <c r="R137" s="1037"/>
      <c r="S137" s="1037"/>
      <c r="T137" s="1037">
        <v>21.364100000000001</v>
      </c>
      <c r="U137" s="1037" t="s">
        <v>10112</v>
      </c>
      <c r="V137" s="1037" t="s">
        <v>2611</v>
      </c>
      <c r="W137" s="1037"/>
      <c r="X137" s="1037" t="s">
        <v>2611</v>
      </c>
      <c r="Y137" s="1037"/>
      <c r="Z137" s="656" t="s">
        <v>2136</v>
      </c>
      <c r="AA137" s="182" t="s">
        <v>10115</v>
      </c>
      <c r="AB137" s="182">
        <v>14.75</v>
      </c>
      <c r="AC137" s="182" t="s">
        <v>2611</v>
      </c>
    </row>
    <row r="138" spans="1:29" s="182" customFormat="1" x14ac:dyDescent="0.25">
      <c r="A138" s="655" t="s">
        <v>2117</v>
      </c>
      <c r="B138" s="655">
        <v>4</v>
      </c>
      <c r="C138" s="655">
        <v>1</v>
      </c>
      <c r="D138" s="655"/>
      <c r="E138" s="902" t="s">
        <v>10162</v>
      </c>
      <c r="F138" s="902" t="s">
        <v>10163</v>
      </c>
      <c r="G138" s="1038"/>
      <c r="H138" s="1036"/>
      <c r="I138" s="1037" t="s">
        <v>2611</v>
      </c>
      <c r="J138" s="1037"/>
      <c r="K138" s="1037"/>
      <c r="L138" s="1037"/>
      <c r="M138" s="1037" t="s">
        <v>2611</v>
      </c>
      <c r="N138" s="1037" t="s">
        <v>2611</v>
      </c>
      <c r="O138" s="1037"/>
      <c r="P138" s="1037"/>
      <c r="Q138" s="1037"/>
      <c r="R138" s="1037"/>
      <c r="S138" s="1037"/>
      <c r="T138" s="1037">
        <v>18.258199999999999</v>
      </c>
      <c r="U138" s="1037" t="s">
        <v>10112</v>
      </c>
      <c r="V138" s="1037">
        <v>11.595700000000001</v>
      </c>
      <c r="W138" s="1037"/>
      <c r="X138" s="1037" t="s">
        <v>2611</v>
      </c>
      <c r="Y138" s="1037"/>
      <c r="Z138" s="656" t="s">
        <v>2136</v>
      </c>
      <c r="AA138" s="182" t="s">
        <v>2449</v>
      </c>
      <c r="AB138" s="182">
        <v>60.75</v>
      </c>
      <c r="AC138" s="182" t="s">
        <v>2611</v>
      </c>
    </row>
    <row r="139" spans="1:29" s="182" customFormat="1" x14ac:dyDescent="0.25">
      <c r="A139" s="655" t="s">
        <v>2113</v>
      </c>
      <c r="B139" s="655">
        <v>3</v>
      </c>
      <c r="C139" s="655">
        <v>1</v>
      </c>
      <c r="D139" s="655"/>
      <c r="E139" s="902" t="s">
        <v>10289</v>
      </c>
      <c r="F139" s="902" t="s">
        <v>10290</v>
      </c>
      <c r="G139" s="1038"/>
      <c r="H139" s="1036"/>
      <c r="I139" s="1037" t="s">
        <v>2611</v>
      </c>
      <c r="J139" s="1037"/>
      <c r="K139" s="1037"/>
      <c r="L139" s="1037"/>
      <c r="M139" s="1037" t="s">
        <v>2611</v>
      </c>
      <c r="N139" s="1037" t="s">
        <v>2611</v>
      </c>
      <c r="O139" s="1037"/>
      <c r="P139" s="1037"/>
      <c r="Q139" s="1037"/>
      <c r="R139" s="1037"/>
      <c r="S139" s="1037"/>
      <c r="T139" s="1037">
        <v>34.099499999999999</v>
      </c>
      <c r="U139" s="1037" t="s">
        <v>10112</v>
      </c>
      <c r="V139" s="1037">
        <v>14.782500000000001</v>
      </c>
      <c r="W139" s="1037"/>
      <c r="X139" s="1037" t="s">
        <v>2611</v>
      </c>
      <c r="Y139" s="1037"/>
      <c r="Z139" s="656" t="s">
        <v>2136</v>
      </c>
      <c r="AA139" s="182" t="s">
        <v>2449</v>
      </c>
      <c r="AB139" s="182">
        <v>4.75</v>
      </c>
      <c r="AC139" s="182" t="s">
        <v>2611</v>
      </c>
    </row>
    <row r="140" spans="1:29" s="182" customFormat="1" x14ac:dyDescent="0.25">
      <c r="A140" s="655">
        <v>0</v>
      </c>
      <c r="B140" s="655">
        <v>0</v>
      </c>
      <c r="C140" s="655">
        <v>0</v>
      </c>
      <c r="D140" s="655"/>
      <c r="E140" s="902">
        <v>0</v>
      </c>
      <c r="F140" s="902">
        <v>0</v>
      </c>
      <c r="G140" s="1038"/>
      <c r="H140" s="1036"/>
      <c r="I140" s="1037" t="s">
        <v>2611</v>
      </c>
      <c r="J140" s="1037"/>
      <c r="K140" s="1037"/>
      <c r="L140" s="1037"/>
      <c r="M140" s="1037" t="s">
        <v>2611</v>
      </c>
      <c r="N140" s="1037" t="s">
        <v>2611</v>
      </c>
      <c r="O140" s="1037"/>
      <c r="P140" s="1037"/>
      <c r="Q140" s="1037"/>
      <c r="R140" s="1037"/>
      <c r="S140" s="1037"/>
      <c r="T140" s="1037" t="s">
        <v>2611</v>
      </c>
      <c r="U140" s="1037" t="s">
        <v>2611</v>
      </c>
      <c r="V140" s="1037" t="s">
        <v>2611</v>
      </c>
      <c r="W140" s="1037"/>
      <c r="X140" s="1037" t="s">
        <v>2611</v>
      </c>
      <c r="Y140" s="1037"/>
      <c r="Z140" s="656" t="s">
        <v>2136</v>
      </c>
      <c r="AA140" s="182" t="s">
        <v>2611</v>
      </c>
      <c r="AB140" s="182">
        <v>1</v>
      </c>
      <c r="AC140" s="182" t="s">
        <v>2611</v>
      </c>
    </row>
    <row r="141" spans="1:29" s="182" customFormat="1" x14ac:dyDescent="0.25">
      <c r="A141" s="655">
        <v>0</v>
      </c>
      <c r="B141" s="655">
        <v>0</v>
      </c>
      <c r="C141" s="655">
        <v>0</v>
      </c>
      <c r="D141" s="655"/>
      <c r="E141" s="902">
        <v>0</v>
      </c>
      <c r="F141" s="902">
        <v>0</v>
      </c>
      <c r="G141" s="1038"/>
      <c r="H141" s="1036"/>
      <c r="I141" s="1037" t="s">
        <v>2611</v>
      </c>
      <c r="J141" s="1037"/>
      <c r="K141" s="1037"/>
      <c r="L141" s="1037"/>
      <c r="M141" s="1037" t="s">
        <v>2611</v>
      </c>
      <c r="N141" s="1037" t="s">
        <v>2611</v>
      </c>
      <c r="O141" s="1037"/>
      <c r="P141" s="1037"/>
      <c r="Q141" s="1037"/>
      <c r="R141" s="1037"/>
      <c r="S141" s="1037"/>
      <c r="T141" s="1037" t="s">
        <v>2611</v>
      </c>
      <c r="U141" s="1037" t="s">
        <v>2611</v>
      </c>
      <c r="V141" s="1037" t="s">
        <v>2611</v>
      </c>
      <c r="W141" s="1037"/>
      <c r="X141" s="1037" t="s">
        <v>2611</v>
      </c>
      <c r="Y141" s="1037"/>
      <c r="Z141" s="656" t="s">
        <v>2136</v>
      </c>
      <c r="AA141" s="182" t="s">
        <v>2611</v>
      </c>
      <c r="AB141" s="182">
        <v>1</v>
      </c>
      <c r="AC141" s="182" t="s">
        <v>2611</v>
      </c>
    </row>
    <row r="142" spans="1:29" s="182" customFormat="1" x14ac:dyDescent="0.25">
      <c r="A142" s="655">
        <v>0</v>
      </c>
      <c r="B142" s="655">
        <v>0</v>
      </c>
      <c r="C142" s="655">
        <v>0</v>
      </c>
      <c r="D142" s="655"/>
      <c r="E142" s="902">
        <v>0</v>
      </c>
      <c r="F142" s="902">
        <v>0</v>
      </c>
      <c r="G142" s="1038"/>
      <c r="H142" s="1036"/>
      <c r="I142" s="1037" t="s">
        <v>2611</v>
      </c>
      <c r="J142" s="1037"/>
      <c r="K142" s="1037"/>
      <c r="L142" s="1037"/>
      <c r="M142" s="1037" t="s">
        <v>2611</v>
      </c>
      <c r="N142" s="1037" t="s">
        <v>2611</v>
      </c>
      <c r="O142" s="1037"/>
      <c r="P142" s="1037"/>
      <c r="Q142" s="1037"/>
      <c r="R142" s="1037"/>
      <c r="S142" s="1037"/>
      <c r="T142" s="1037" t="s">
        <v>2611</v>
      </c>
      <c r="U142" s="1037" t="s">
        <v>2611</v>
      </c>
      <c r="V142" s="1037" t="s">
        <v>2611</v>
      </c>
      <c r="W142" s="1037"/>
      <c r="X142" s="1037" t="s">
        <v>2611</v>
      </c>
      <c r="Y142" s="1037"/>
      <c r="Z142" s="656" t="s">
        <v>2136</v>
      </c>
      <c r="AA142" s="182" t="s">
        <v>2611</v>
      </c>
      <c r="AB142" s="182">
        <v>1</v>
      </c>
      <c r="AC142" s="182" t="s">
        <v>2611</v>
      </c>
    </row>
    <row r="143" spans="1:29" s="182" customFormat="1" x14ac:dyDescent="0.25">
      <c r="A143" s="655">
        <v>0</v>
      </c>
      <c r="B143" s="655">
        <v>0</v>
      </c>
      <c r="C143" s="655">
        <v>0</v>
      </c>
      <c r="D143" s="655"/>
      <c r="E143" s="902">
        <v>0</v>
      </c>
      <c r="F143" s="902">
        <v>0</v>
      </c>
      <c r="G143" s="1038"/>
      <c r="H143" s="1036"/>
      <c r="I143" s="1037" t="s">
        <v>2611</v>
      </c>
      <c r="J143" s="1037"/>
      <c r="K143" s="1037"/>
      <c r="L143" s="1037"/>
      <c r="M143" s="1037" t="s">
        <v>2611</v>
      </c>
      <c r="N143" s="1037" t="s">
        <v>2611</v>
      </c>
      <c r="O143" s="1037"/>
      <c r="P143" s="1037"/>
      <c r="Q143" s="1037"/>
      <c r="R143" s="1037"/>
      <c r="S143" s="1037"/>
      <c r="T143" s="1037" t="s">
        <v>2611</v>
      </c>
      <c r="U143" s="1037" t="s">
        <v>2611</v>
      </c>
      <c r="V143" s="1037" t="s">
        <v>2611</v>
      </c>
      <c r="W143" s="1037"/>
      <c r="X143" s="1037" t="s">
        <v>2611</v>
      </c>
      <c r="Y143" s="1037"/>
      <c r="Z143" s="656" t="s">
        <v>2136</v>
      </c>
      <c r="AA143" s="182" t="s">
        <v>2611</v>
      </c>
      <c r="AB143" s="182">
        <v>1</v>
      </c>
      <c r="AC143" s="182" t="s">
        <v>2611</v>
      </c>
    </row>
    <row r="144" spans="1:29" s="182" customFormat="1" x14ac:dyDescent="0.25">
      <c r="A144" s="655">
        <v>0</v>
      </c>
      <c r="B144" s="655">
        <v>0</v>
      </c>
      <c r="C144" s="655">
        <v>0</v>
      </c>
      <c r="D144" s="655"/>
      <c r="E144" s="902">
        <v>0</v>
      </c>
      <c r="F144" s="902">
        <v>0</v>
      </c>
      <c r="G144" s="1038"/>
      <c r="H144" s="1036"/>
      <c r="I144" s="1037" t="s">
        <v>2611</v>
      </c>
      <c r="J144" s="1037"/>
      <c r="K144" s="1037"/>
      <c r="L144" s="1037"/>
      <c r="M144" s="1037" t="s">
        <v>2611</v>
      </c>
      <c r="N144" s="1037" t="s">
        <v>2611</v>
      </c>
      <c r="O144" s="1037"/>
      <c r="P144" s="1037"/>
      <c r="Q144" s="1037"/>
      <c r="R144" s="1037"/>
      <c r="S144" s="1037"/>
      <c r="T144" s="1037" t="s">
        <v>2611</v>
      </c>
      <c r="U144" s="1037" t="s">
        <v>2611</v>
      </c>
      <c r="V144" s="1037" t="s">
        <v>2611</v>
      </c>
      <c r="W144" s="1037"/>
      <c r="X144" s="1037" t="s">
        <v>2611</v>
      </c>
      <c r="Y144" s="1037"/>
      <c r="Z144" s="656" t="s">
        <v>2136</v>
      </c>
      <c r="AA144" s="182" t="s">
        <v>2611</v>
      </c>
      <c r="AB144" s="182">
        <v>1</v>
      </c>
      <c r="AC144" s="182" t="s">
        <v>2611</v>
      </c>
    </row>
    <row r="145" spans="1:29" s="182" customFormat="1" x14ac:dyDescent="0.25">
      <c r="A145" s="655">
        <v>0</v>
      </c>
      <c r="B145" s="655">
        <v>0</v>
      </c>
      <c r="C145" s="655">
        <v>0</v>
      </c>
      <c r="D145" s="655"/>
      <c r="E145" s="902">
        <v>0</v>
      </c>
      <c r="F145" s="902">
        <v>0</v>
      </c>
      <c r="G145" s="1038"/>
      <c r="H145" s="1036"/>
      <c r="I145" s="1037" t="s">
        <v>2611</v>
      </c>
      <c r="J145" s="1037"/>
      <c r="K145" s="1037"/>
      <c r="L145" s="1037"/>
      <c r="M145" s="1037" t="s">
        <v>2611</v>
      </c>
      <c r="N145" s="1037" t="s">
        <v>2611</v>
      </c>
      <c r="O145" s="1037"/>
      <c r="P145" s="1037"/>
      <c r="Q145" s="1037"/>
      <c r="R145" s="1037"/>
      <c r="S145" s="1037"/>
      <c r="T145" s="1037" t="s">
        <v>2611</v>
      </c>
      <c r="U145" s="1037" t="s">
        <v>2611</v>
      </c>
      <c r="V145" s="1037" t="s">
        <v>2611</v>
      </c>
      <c r="W145" s="1037"/>
      <c r="X145" s="1037" t="s">
        <v>2611</v>
      </c>
      <c r="Y145" s="1037"/>
      <c r="Z145" s="656" t="s">
        <v>2136</v>
      </c>
      <c r="AA145" s="182" t="s">
        <v>2611</v>
      </c>
      <c r="AB145" s="182">
        <v>1</v>
      </c>
      <c r="AC145" s="182" t="s">
        <v>2611</v>
      </c>
    </row>
    <row r="146" spans="1:29" s="182" customFormat="1" x14ac:dyDescent="0.25">
      <c r="A146" s="655">
        <v>0</v>
      </c>
      <c r="B146" s="655">
        <v>0</v>
      </c>
      <c r="C146" s="655">
        <v>0</v>
      </c>
      <c r="D146" s="655"/>
      <c r="E146" s="902">
        <v>0</v>
      </c>
      <c r="F146" s="902">
        <v>0</v>
      </c>
      <c r="G146" s="1038"/>
      <c r="H146" s="1036"/>
      <c r="I146" s="1037" t="s">
        <v>2611</v>
      </c>
      <c r="J146" s="1037"/>
      <c r="K146" s="1037"/>
      <c r="L146" s="1037"/>
      <c r="M146" s="1037" t="s">
        <v>2611</v>
      </c>
      <c r="N146" s="1037" t="s">
        <v>2611</v>
      </c>
      <c r="O146" s="1037"/>
      <c r="P146" s="1037"/>
      <c r="Q146" s="1037"/>
      <c r="R146" s="1037"/>
      <c r="S146" s="1037"/>
      <c r="T146" s="1037" t="s">
        <v>2611</v>
      </c>
      <c r="U146" s="1037" t="s">
        <v>2611</v>
      </c>
      <c r="V146" s="1037" t="s">
        <v>2611</v>
      </c>
      <c r="W146" s="1037"/>
      <c r="X146" s="1037" t="s">
        <v>2611</v>
      </c>
      <c r="Y146" s="1037"/>
      <c r="Z146" s="656" t="s">
        <v>2136</v>
      </c>
      <c r="AA146" s="182" t="s">
        <v>2611</v>
      </c>
      <c r="AB146" s="182">
        <v>1</v>
      </c>
      <c r="AC146" s="182" t="s">
        <v>2611</v>
      </c>
    </row>
    <row r="147" spans="1:29" s="182" customFormat="1" x14ac:dyDescent="0.25">
      <c r="A147" s="655">
        <v>0</v>
      </c>
      <c r="B147" s="655">
        <v>0</v>
      </c>
      <c r="C147" s="655">
        <v>0</v>
      </c>
      <c r="D147" s="655"/>
      <c r="E147" s="902">
        <v>0</v>
      </c>
      <c r="F147" s="902">
        <v>0</v>
      </c>
      <c r="G147" s="1038"/>
      <c r="H147" s="1036"/>
      <c r="I147" s="1037" t="s">
        <v>2611</v>
      </c>
      <c r="J147" s="1037"/>
      <c r="K147" s="1037"/>
      <c r="L147" s="1037"/>
      <c r="M147" s="1037" t="s">
        <v>2611</v>
      </c>
      <c r="N147" s="1037" t="s">
        <v>2611</v>
      </c>
      <c r="O147" s="1037"/>
      <c r="P147" s="1037"/>
      <c r="Q147" s="1037"/>
      <c r="R147" s="1037"/>
      <c r="S147" s="1037"/>
      <c r="T147" s="1037" t="s">
        <v>2611</v>
      </c>
      <c r="U147" s="1037" t="s">
        <v>2611</v>
      </c>
      <c r="V147" s="1037" t="s">
        <v>2611</v>
      </c>
      <c r="W147" s="1037"/>
      <c r="X147" s="1037" t="s">
        <v>2611</v>
      </c>
      <c r="Y147" s="1037"/>
      <c r="Z147" s="656" t="s">
        <v>2136</v>
      </c>
      <c r="AA147" s="182" t="s">
        <v>2611</v>
      </c>
      <c r="AB147" s="182">
        <v>1</v>
      </c>
      <c r="AC147" s="182" t="s">
        <v>2611</v>
      </c>
    </row>
    <row r="148" spans="1:29" s="182" customFormat="1" x14ac:dyDescent="0.25">
      <c r="A148" s="655">
        <v>0</v>
      </c>
      <c r="B148" s="655">
        <v>0</v>
      </c>
      <c r="C148" s="655">
        <v>0</v>
      </c>
      <c r="D148" s="655"/>
      <c r="E148" s="902">
        <v>0</v>
      </c>
      <c r="F148" s="902">
        <v>0</v>
      </c>
      <c r="G148" s="1038"/>
      <c r="H148" s="1036"/>
      <c r="I148" s="1037" t="s">
        <v>2611</v>
      </c>
      <c r="J148" s="1037"/>
      <c r="K148" s="1037"/>
      <c r="L148" s="1037"/>
      <c r="M148" s="1037" t="s">
        <v>2611</v>
      </c>
      <c r="N148" s="1037" t="s">
        <v>2611</v>
      </c>
      <c r="O148" s="1037"/>
      <c r="P148" s="1037"/>
      <c r="Q148" s="1037"/>
      <c r="R148" s="1037"/>
      <c r="S148" s="1037"/>
      <c r="T148" s="1037" t="s">
        <v>2611</v>
      </c>
      <c r="U148" s="1037" t="s">
        <v>2611</v>
      </c>
      <c r="V148" s="1037" t="s">
        <v>2611</v>
      </c>
      <c r="W148" s="1037"/>
      <c r="X148" s="1037" t="s">
        <v>2611</v>
      </c>
      <c r="Y148" s="1037"/>
      <c r="Z148" s="656" t="s">
        <v>2136</v>
      </c>
      <c r="AA148" s="182" t="s">
        <v>2611</v>
      </c>
      <c r="AB148" s="182">
        <v>1</v>
      </c>
      <c r="AC148" s="182" t="s">
        <v>2611</v>
      </c>
    </row>
    <row r="149" spans="1:29" s="182" customFormat="1" x14ac:dyDescent="0.25">
      <c r="A149" s="655">
        <v>0</v>
      </c>
      <c r="B149" s="655">
        <v>0</v>
      </c>
      <c r="C149" s="655">
        <v>0</v>
      </c>
      <c r="D149" s="655"/>
      <c r="E149" s="902">
        <v>0</v>
      </c>
      <c r="F149" s="902">
        <v>0</v>
      </c>
      <c r="G149" s="1038"/>
      <c r="H149" s="1036"/>
      <c r="I149" s="1037" t="s">
        <v>2611</v>
      </c>
      <c r="J149" s="1037"/>
      <c r="K149" s="1037"/>
      <c r="L149" s="1037"/>
      <c r="M149" s="1037" t="s">
        <v>2611</v>
      </c>
      <c r="N149" s="1037" t="s">
        <v>2611</v>
      </c>
      <c r="O149" s="1037"/>
      <c r="P149" s="1037"/>
      <c r="Q149" s="1037"/>
      <c r="R149" s="1037"/>
      <c r="S149" s="1037"/>
      <c r="T149" s="1037" t="s">
        <v>2611</v>
      </c>
      <c r="U149" s="1037" t="s">
        <v>2611</v>
      </c>
      <c r="V149" s="1037" t="s">
        <v>2611</v>
      </c>
      <c r="W149" s="1037"/>
      <c r="X149" s="1037" t="s">
        <v>2611</v>
      </c>
      <c r="Y149" s="1037"/>
      <c r="Z149" s="656" t="s">
        <v>2136</v>
      </c>
      <c r="AA149" s="182" t="s">
        <v>2611</v>
      </c>
      <c r="AB149" s="182">
        <v>1</v>
      </c>
      <c r="AC149" s="182" t="s">
        <v>2611</v>
      </c>
    </row>
    <row r="150" spans="1:29" s="182" customFormat="1" x14ac:dyDescent="0.25">
      <c r="A150" s="655">
        <v>0</v>
      </c>
      <c r="B150" s="655">
        <v>0</v>
      </c>
      <c r="C150" s="655">
        <v>0</v>
      </c>
      <c r="D150" s="655"/>
      <c r="E150" s="902">
        <v>0</v>
      </c>
      <c r="F150" s="902">
        <v>0</v>
      </c>
      <c r="G150" s="1038"/>
      <c r="H150" s="1036"/>
      <c r="I150" s="1037" t="s">
        <v>2611</v>
      </c>
      <c r="J150" s="1037"/>
      <c r="K150" s="1037"/>
      <c r="L150" s="1037"/>
      <c r="M150" s="1037" t="s">
        <v>2611</v>
      </c>
      <c r="N150" s="1037" t="s">
        <v>2611</v>
      </c>
      <c r="O150" s="1037"/>
      <c r="P150" s="1037"/>
      <c r="Q150" s="1037"/>
      <c r="R150" s="1037"/>
      <c r="S150" s="1037"/>
      <c r="T150" s="1037" t="s">
        <v>2611</v>
      </c>
      <c r="U150" s="1037" t="s">
        <v>2611</v>
      </c>
      <c r="V150" s="1037" t="s">
        <v>2611</v>
      </c>
      <c r="W150" s="1037"/>
      <c r="X150" s="1037" t="s">
        <v>2611</v>
      </c>
      <c r="Y150" s="1037"/>
      <c r="Z150" s="656" t="s">
        <v>2136</v>
      </c>
      <c r="AA150" s="182" t="s">
        <v>2611</v>
      </c>
      <c r="AB150" s="182">
        <v>1</v>
      </c>
      <c r="AC150" s="182" t="s">
        <v>2611</v>
      </c>
    </row>
    <row r="151" spans="1:29" s="182" customFormat="1" x14ac:dyDescent="0.25">
      <c r="A151" s="655">
        <v>0</v>
      </c>
      <c r="B151" s="655">
        <v>0</v>
      </c>
      <c r="C151" s="655">
        <v>0</v>
      </c>
      <c r="D151" s="655"/>
      <c r="E151" s="902">
        <v>0</v>
      </c>
      <c r="F151" s="902">
        <v>0</v>
      </c>
      <c r="G151" s="1038"/>
      <c r="H151" s="1036"/>
      <c r="I151" s="1037" t="s">
        <v>2611</v>
      </c>
      <c r="J151" s="1037"/>
      <c r="K151" s="1037"/>
      <c r="L151" s="1037"/>
      <c r="M151" s="1037" t="s">
        <v>2611</v>
      </c>
      <c r="N151" s="1037" t="s">
        <v>2611</v>
      </c>
      <c r="O151" s="1037"/>
      <c r="P151" s="1037"/>
      <c r="Q151" s="1037"/>
      <c r="R151" s="1037"/>
      <c r="S151" s="1037"/>
      <c r="T151" s="1037" t="s">
        <v>2611</v>
      </c>
      <c r="U151" s="1037" t="s">
        <v>2611</v>
      </c>
      <c r="V151" s="1037" t="s">
        <v>2611</v>
      </c>
      <c r="W151" s="1037"/>
      <c r="X151" s="1037" t="s">
        <v>2611</v>
      </c>
      <c r="Y151" s="1037"/>
      <c r="Z151" s="656" t="s">
        <v>2136</v>
      </c>
      <c r="AA151" s="182" t="s">
        <v>2611</v>
      </c>
      <c r="AB151" s="182">
        <v>1</v>
      </c>
      <c r="AC151" s="182" t="s">
        <v>2611</v>
      </c>
    </row>
    <row r="152" spans="1:29" s="182" customFormat="1" x14ac:dyDescent="0.25">
      <c r="A152" s="655">
        <v>0</v>
      </c>
      <c r="B152" s="655">
        <v>0</v>
      </c>
      <c r="C152" s="655">
        <v>0</v>
      </c>
      <c r="D152" s="655"/>
      <c r="E152" s="902">
        <v>0</v>
      </c>
      <c r="F152" s="902">
        <v>0</v>
      </c>
      <c r="G152" s="1038"/>
      <c r="H152" s="1036"/>
      <c r="I152" s="1037" t="s">
        <v>2611</v>
      </c>
      <c r="J152" s="1037"/>
      <c r="K152" s="1037"/>
      <c r="L152" s="1037"/>
      <c r="M152" s="1037" t="s">
        <v>2611</v>
      </c>
      <c r="N152" s="1037" t="s">
        <v>2611</v>
      </c>
      <c r="O152" s="1037"/>
      <c r="P152" s="1037"/>
      <c r="Q152" s="1037"/>
      <c r="R152" s="1037"/>
      <c r="S152" s="1037"/>
      <c r="T152" s="1037" t="s">
        <v>2611</v>
      </c>
      <c r="U152" s="1037" t="s">
        <v>2611</v>
      </c>
      <c r="V152" s="1037" t="s">
        <v>2611</v>
      </c>
      <c r="W152" s="1037"/>
      <c r="X152" s="1037" t="s">
        <v>2611</v>
      </c>
      <c r="Y152" s="1037"/>
      <c r="Z152" s="656" t="s">
        <v>2136</v>
      </c>
      <c r="AA152" s="182" t="s">
        <v>2611</v>
      </c>
      <c r="AB152" s="182">
        <v>1</v>
      </c>
      <c r="AC152" s="182" t="s">
        <v>2611</v>
      </c>
    </row>
    <row r="153" spans="1:29" s="182" customFormat="1" x14ac:dyDescent="0.25">
      <c r="A153" s="655">
        <v>0</v>
      </c>
      <c r="B153" s="655">
        <v>0</v>
      </c>
      <c r="C153" s="655">
        <v>0</v>
      </c>
      <c r="D153" s="655"/>
      <c r="E153" s="902">
        <v>0</v>
      </c>
      <c r="F153" s="902">
        <v>0</v>
      </c>
      <c r="G153" s="1038"/>
      <c r="H153" s="1036"/>
      <c r="I153" s="1037" t="s">
        <v>2611</v>
      </c>
      <c r="J153" s="1037"/>
      <c r="K153" s="1037"/>
      <c r="L153" s="1037"/>
      <c r="M153" s="1037" t="s">
        <v>2611</v>
      </c>
      <c r="N153" s="1037" t="s">
        <v>2611</v>
      </c>
      <c r="O153" s="1037"/>
      <c r="P153" s="1037"/>
      <c r="Q153" s="1037"/>
      <c r="R153" s="1037"/>
      <c r="S153" s="1037"/>
      <c r="T153" s="1037" t="s">
        <v>2611</v>
      </c>
      <c r="U153" s="1037" t="s">
        <v>2611</v>
      </c>
      <c r="V153" s="1037" t="s">
        <v>2611</v>
      </c>
      <c r="W153" s="1037"/>
      <c r="X153" s="1037" t="s">
        <v>2611</v>
      </c>
      <c r="Y153" s="1037"/>
      <c r="Z153" s="656" t="s">
        <v>2136</v>
      </c>
      <c r="AA153" s="182" t="s">
        <v>2611</v>
      </c>
      <c r="AB153" s="182">
        <v>1</v>
      </c>
      <c r="AC153" s="182" t="s">
        <v>2611</v>
      </c>
    </row>
    <row r="154" spans="1:29" s="182" customFormat="1" x14ac:dyDescent="0.25">
      <c r="A154" s="655">
        <v>0</v>
      </c>
      <c r="B154" s="655">
        <v>0</v>
      </c>
      <c r="C154" s="655">
        <v>0</v>
      </c>
      <c r="D154" s="655"/>
      <c r="E154" s="902">
        <v>0</v>
      </c>
      <c r="F154" s="902">
        <v>0</v>
      </c>
      <c r="G154" s="1038"/>
      <c r="H154" s="1036"/>
      <c r="I154" s="1037" t="s">
        <v>2611</v>
      </c>
      <c r="J154" s="1037"/>
      <c r="K154" s="1037"/>
      <c r="L154" s="1037"/>
      <c r="M154" s="1037" t="s">
        <v>2611</v>
      </c>
      <c r="N154" s="1037" t="s">
        <v>2611</v>
      </c>
      <c r="O154" s="1037"/>
      <c r="P154" s="1037"/>
      <c r="Q154" s="1037"/>
      <c r="R154" s="1037"/>
      <c r="S154" s="1037"/>
      <c r="T154" s="1037" t="s">
        <v>2611</v>
      </c>
      <c r="U154" s="1037" t="s">
        <v>2611</v>
      </c>
      <c r="V154" s="1037" t="s">
        <v>2611</v>
      </c>
      <c r="W154" s="1037"/>
      <c r="X154" s="1037" t="s">
        <v>2611</v>
      </c>
      <c r="Y154" s="1037"/>
      <c r="Z154" s="656" t="s">
        <v>2136</v>
      </c>
      <c r="AA154" s="182" t="s">
        <v>2611</v>
      </c>
      <c r="AB154" s="182">
        <v>1</v>
      </c>
      <c r="AC154" s="182" t="s">
        <v>2611</v>
      </c>
    </row>
    <row r="155" spans="1:29" s="182" customFormat="1" x14ac:dyDescent="0.25">
      <c r="A155" s="655">
        <v>0</v>
      </c>
      <c r="B155" s="655">
        <v>0</v>
      </c>
      <c r="C155" s="655">
        <v>0</v>
      </c>
      <c r="D155" s="655"/>
      <c r="E155" s="902">
        <v>0</v>
      </c>
      <c r="F155" s="902">
        <v>0</v>
      </c>
      <c r="G155" s="1038"/>
      <c r="H155" s="1036"/>
      <c r="I155" s="1037" t="s">
        <v>2611</v>
      </c>
      <c r="J155" s="1037"/>
      <c r="K155" s="1037"/>
      <c r="L155" s="1037"/>
      <c r="M155" s="1037" t="s">
        <v>2611</v>
      </c>
      <c r="N155" s="1037" t="s">
        <v>2611</v>
      </c>
      <c r="O155" s="1037"/>
      <c r="P155" s="1037"/>
      <c r="Q155" s="1037"/>
      <c r="R155" s="1037"/>
      <c r="S155" s="1037"/>
      <c r="T155" s="1037" t="s">
        <v>2611</v>
      </c>
      <c r="U155" s="1037" t="s">
        <v>2611</v>
      </c>
      <c r="V155" s="1037" t="s">
        <v>2611</v>
      </c>
      <c r="W155" s="1037"/>
      <c r="X155" s="1037" t="s">
        <v>2611</v>
      </c>
      <c r="Y155" s="1037"/>
      <c r="Z155" s="656" t="s">
        <v>2136</v>
      </c>
      <c r="AA155" s="182" t="s">
        <v>2611</v>
      </c>
      <c r="AB155" s="182">
        <v>1</v>
      </c>
      <c r="AC155" s="182" t="s">
        <v>2611</v>
      </c>
    </row>
    <row r="156" spans="1:29" s="182" customFormat="1" x14ac:dyDescent="0.25">
      <c r="A156" s="655">
        <v>0</v>
      </c>
      <c r="B156" s="655">
        <v>0</v>
      </c>
      <c r="C156" s="655">
        <v>0</v>
      </c>
      <c r="D156" s="655"/>
      <c r="E156" s="902">
        <v>0</v>
      </c>
      <c r="F156" s="902">
        <v>0</v>
      </c>
      <c r="G156" s="1038"/>
      <c r="H156" s="1036"/>
      <c r="I156" s="1037" t="s">
        <v>2611</v>
      </c>
      <c r="J156" s="1037"/>
      <c r="K156" s="1037"/>
      <c r="L156" s="1037"/>
      <c r="M156" s="1037" t="s">
        <v>2611</v>
      </c>
      <c r="N156" s="1037" t="s">
        <v>2611</v>
      </c>
      <c r="O156" s="1037"/>
      <c r="P156" s="1037"/>
      <c r="Q156" s="1037"/>
      <c r="R156" s="1037"/>
      <c r="S156" s="1037"/>
      <c r="T156" s="1037" t="s">
        <v>2611</v>
      </c>
      <c r="U156" s="1037" t="s">
        <v>2611</v>
      </c>
      <c r="V156" s="1037" t="s">
        <v>2611</v>
      </c>
      <c r="W156" s="1037"/>
      <c r="X156" s="1037" t="s">
        <v>2611</v>
      </c>
      <c r="Y156" s="1037"/>
      <c r="Z156" s="656" t="s">
        <v>2136</v>
      </c>
      <c r="AA156" s="182" t="s">
        <v>2611</v>
      </c>
      <c r="AB156" s="182">
        <v>1</v>
      </c>
      <c r="AC156" s="182" t="s">
        <v>2611</v>
      </c>
    </row>
    <row r="157" spans="1:29" s="182" customFormat="1" x14ac:dyDescent="0.25">
      <c r="A157" s="655">
        <v>0</v>
      </c>
      <c r="B157" s="655">
        <v>0</v>
      </c>
      <c r="C157" s="655">
        <v>0</v>
      </c>
      <c r="D157" s="655"/>
      <c r="E157" s="902">
        <v>0</v>
      </c>
      <c r="F157" s="902">
        <v>0</v>
      </c>
      <c r="G157" s="1038"/>
      <c r="H157" s="1036"/>
      <c r="I157" s="1037" t="s">
        <v>2611</v>
      </c>
      <c r="J157" s="1037"/>
      <c r="K157" s="1037"/>
      <c r="L157" s="1037"/>
      <c r="M157" s="1037" t="s">
        <v>2611</v>
      </c>
      <c r="N157" s="1037" t="s">
        <v>2611</v>
      </c>
      <c r="O157" s="1037"/>
      <c r="P157" s="1037"/>
      <c r="Q157" s="1037"/>
      <c r="R157" s="1037"/>
      <c r="S157" s="1037"/>
      <c r="T157" s="1037" t="s">
        <v>2611</v>
      </c>
      <c r="U157" s="1037" t="s">
        <v>2611</v>
      </c>
      <c r="V157" s="1037" t="s">
        <v>2611</v>
      </c>
      <c r="W157" s="1037"/>
      <c r="X157" s="1037" t="s">
        <v>2611</v>
      </c>
      <c r="Y157" s="1037"/>
      <c r="Z157" s="656" t="s">
        <v>2136</v>
      </c>
      <c r="AA157" s="182" t="s">
        <v>2611</v>
      </c>
      <c r="AB157" s="182">
        <v>1</v>
      </c>
      <c r="AC157" s="182" t="s">
        <v>2611</v>
      </c>
    </row>
    <row r="158" spans="1:29" s="182" customFormat="1" x14ac:dyDescent="0.25">
      <c r="A158" s="655">
        <v>0</v>
      </c>
      <c r="B158" s="655">
        <v>0</v>
      </c>
      <c r="C158" s="655">
        <v>0</v>
      </c>
      <c r="D158" s="655"/>
      <c r="E158" s="902">
        <v>0</v>
      </c>
      <c r="F158" s="902">
        <v>0</v>
      </c>
      <c r="G158" s="1038"/>
      <c r="H158" s="1036"/>
      <c r="I158" s="1037" t="s">
        <v>2611</v>
      </c>
      <c r="J158" s="1037"/>
      <c r="K158" s="1037"/>
      <c r="L158" s="1037"/>
      <c r="M158" s="1037" t="s">
        <v>2611</v>
      </c>
      <c r="N158" s="1037" t="s">
        <v>2611</v>
      </c>
      <c r="O158" s="1037"/>
      <c r="P158" s="1037"/>
      <c r="Q158" s="1037"/>
      <c r="R158" s="1037"/>
      <c r="S158" s="1037"/>
      <c r="T158" s="1037" t="s">
        <v>2611</v>
      </c>
      <c r="U158" s="1037" t="s">
        <v>2611</v>
      </c>
      <c r="V158" s="1037" t="s">
        <v>2611</v>
      </c>
      <c r="W158" s="1037"/>
      <c r="X158" s="1037" t="s">
        <v>2611</v>
      </c>
      <c r="Y158" s="1037"/>
      <c r="Z158" s="656" t="s">
        <v>2136</v>
      </c>
      <c r="AA158" s="182" t="s">
        <v>2611</v>
      </c>
      <c r="AB158" s="182">
        <v>1</v>
      </c>
      <c r="AC158" s="182" t="s">
        <v>2611</v>
      </c>
    </row>
    <row r="159" spans="1:29" s="182" customFormat="1" x14ac:dyDescent="0.25">
      <c r="A159" s="655">
        <v>0</v>
      </c>
      <c r="B159" s="655">
        <v>0</v>
      </c>
      <c r="C159" s="655">
        <v>0</v>
      </c>
      <c r="D159" s="655"/>
      <c r="E159" s="902">
        <v>0</v>
      </c>
      <c r="F159" s="902">
        <v>0</v>
      </c>
      <c r="G159" s="1038"/>
      <c r="H159" s="1036"/>
      <c r="I159" s="1037" t="s">
        <v>2611</v>
      </c>
      <c r="J159" s="1037"/>
      <c r="K159" s="1037"/>
      <c r="L159" s="1037"/>
      <c r="M159" s="1037" t="s">
        <v>2611</v>
      </c>
      <c r="N159" s="1037" t="s">
        <v>2611</v>
      </c>
      <c r="O159" s="1037"/>
      <c r="P159" s="1037"/>
      <c r="Q159" s="1037"/>
      <c r="R159" s="1037"/>
      <c r="S159" s="1037"/>
      <c r="T159" s="1037" t="s">
        <v>2611</v>
      </c>
      <c r="U159" s="1037" t="s">
        <v>2611</v>
      </c>
      <c r="V159" s="1037" t="s">
        <v>2611</v>
      </c>
      <c r="W159" s="1037"/>
      <c r="X159" s="1037" t="s">
        <v>2611</v>
      </c>
      <c r="Y159" s="1037"/>
      <c r="Z159" s="656" t="s">
        <v>2136</v>
      </c>
      <c r="AA159" s="182" t="s">
        <v>2611</v>
      </c>
      <c r="AB159" s="182">
        <v>1</v>
      </c>
      <c r="AC159" s="182" t="s">
        <v>2611</v>
      </c>
    </row>
    <row r="160" spans="1:29" s="182" customFormat="1" x14ac:dyDescent="0.25">
      <c r="A160" s="655">
        <v>0</v>
      </c>
      <c r="B160" s="655">
        <v>0</v>
      </c>
      <c r="C160" s="655">
        <v>0</v>
      </c>
      <c r="D160" s="655"/>
      <c r="E160" s="902">
        <v>0</v>
      </c>
      <c r="F160" s="902">
        <v>0</v>
      </c>
      <c r="G160" s="1038"/>
      <c r="H160" s="1036"/>
      <c r="I160" s="1037" t="s">
        <v>2611</v>
      </c>
      <c r="J160" s="1037"/>
      <c r="K160" s="1037"/>
      <c r="L160" s="1037"/>
      <c r="M160" s="1037" t="s">
        <v>2611</v>
      </c>
      <c r="N160" s="1037" t="s">
        <v>2611</v>
      </c>
      <c r="O160" s="1037"/>
      <c r="P160" s="1037"/>
      <c r="Q160" s="1037"/>
      <c r="R160" s="1037"/>
      <c r="S160" s="1037"/>
      <c r="T160" s="1037" t="s">
        <v>2611</v>
      </c>
      <c r="U160" s="1037" t="s">
        <v>2611</v>
      </c>
      <c r="V160" s="1037" t="s">
        <v>2611</v>
      </c>
      <c r="W160" s="1037"/>
      <c r="X160" s="1037" t="s">
        <v>2611</v>
      </c>
      <c r="Y160" s="1037"/>
      <c r="Z160" s="656" t="s">
        <v>2136</v>
      </c>
      <c r="AA160" s="182" t="s">
        <v>2611</v>
      </c>
      <c r="AB160" s="182">
        <v>1</v>
      </c>
      <c r="AC160" s="182" t="s">
        <v>2611</v>
      </c>
    </row>
    <row r="161" spans="1:29" s="182" customFormat="1" x14ac:dyDescent="0.25">
      <c r="A161" s="655">
        <v>0</v>
      </c>
      <c r="B161" s="655">
        <v>0</v>
      </c>
      <c r="C161" s="655">
        <v>0</v>
      </c>
      <c r="D161" s="655"/>
      <c r="E161" s="902">
        <v>0</v>
      </c>
      <c r="F161" s="902">
        <v>0</v>
      </c>
      <c r="G161" s="1038"/>
      <c r="H161" s="1036"/>
      <c r="I161" s="1037" t="s">
        <v>2611</v>
      </c>
      <c r="J161" s="1037"/>
      <c r="K161" s="1037"/>
      <c r="L161" s="1037"/>
      <c r="M161" s="1037" t="s">
        <v>2611</v>
      </c>
      <c r="N161" s="1037" t="s">
        <v>2611</v>
      </c>
      <c r="O161" s="1037"/>
      <c r="P161" s="1037"/>
      <c r="Q161" s="1037"/>
      <c r="R161" s="1037"/>
      <c r="S161" s="1037"/>
      <c r="T161" s="1037" t="s">
        <v>2611</v>
      </c>
      <c r="U161" s="1037" t="s">
        <v>2611</v>
      </c>
      <c r="V161" s="1037" t="s">
        <v>2611</v>
      </c>
      <c r="W161" s="1037"/>
      <c r="X161" s="1037" t="s">
        <v>2611</v>
      </c>
      <c r="Y161" s="1037"/>
      <c r="Z161" s="656" t="s">
        <v>2136</v>
      </c>
      <c r="AA161" s="182" t="s">
        <v>2611</v>
      </c>
      <c r="AB161" s="182">
        <v>1</v>
      </c>
      <c r="AC161" s="182" t="s">
        <v>2611</v>
      </c>
    </row>
    <row r="162" spans="1:29" s="182" customFormat="1" x14ac:dyDescent="0.25">
      <c r="A162" s="655">
        <v>0</v>
      </c>
      <c r="B162" s="655">
        <v>0</v>
      </c>
      <c r="C162" s="655">
        <v>0</v>
      </c>
      <c r="D162" s="655"/>
      <c r="E162" s="902">
        <v>0</v>
      </c>
      <c r="F162" s="902">
        <v>0</v>
      </c>
      <c r="G162" s="1038"/>
      <c r="H162" s="1036"/>
      <c r="I162" s="1037" t="s">
        <v>2611</v>
      </c>
      <c r="J162" s="1037"/>
      <c r="K162" s="1037"/>
      <c r="L162" s="1037"/>
      <c r="M162" s="1037" t="s">
        <v>2611</v>
      </c>
      <c r="N162" s="1037" t="s">
        <v>2611</v>
      </c>
      <c r="O162" s="1037"/>
      <c r="P162" s="1037"/>
      <c r="Q162" s="1037"/>
      <c r="R162" s="1037"/>
      <c r="S162" s="1037"/>
      <c r="T162" s="1037" t="s">
        <v>2611</v>
      </c>
      <c r="U162" s="1037" t="s">
        <v>2611</v>
      </c>
      <c r="V162" s="1037" t="s">
        <v>2611</v>
      </c>
      <c r="W162" s="1037"/>
      <c r="X162" s="1037" t="s">
        <v>2611</v>
      </c>
      <c r="Y162" s="1037"/>
      <c r="Z162" s="656" t="s">
        <v>2136</v>
      </c>
      <c r="AA162" s="182" t="s">
        <v>2611</v>
      </c>
      <c r="AB162" s="182">
        <v>1</v>
      </c>
      <c r="AC162" s="182" t="s">
        <v>2611</v>
      </c>
    </row>
    <row r="163" spans="1:29" s="182" customFormat="1" x14ac:dyDescent="0.25">
      <c r="A163" s="655">
        <v>0</v>
      </c>
      <c r="B163" s="655">
        <v>0</v>
      </c>
      <c r="C163" s="655">
        <v>0</v>
      </c>
      <c r="D163" s="655"/>
      <c r="E163" s="902">
        <v>0</v>
      </c>
      <c r="F163" s="902">
        <v>0</v>
      </c>
      <c r="G163" s="1038"/>
      <c r="H163" s="1036"/>
      <c r="I163" s="1037" t="s">
        <v>2611</v>
      </c>
      <c r="J163" s="1037"/>
      <c r="K163" s="1037"/>
      <c r="L163" s="1037"/>
      <c r="M163" s="1037" t="s">
        <v>2611</v>
      </c>
      <c r="N163" s="1037" t="s">
        <v>2611</v>
      </c>
      <c r="O163" s="1037"/>
      <c r="P163" s="1037"/>
      <c r="Q163" s="1037"/>
      <c r="R163" s="1037"/>
      <c r="S163" s="1037"/>
      <c r="T163" s="1037" t="s">
        <v>2611</v>
      </c>
      <c r="U163" s="1037" t="s">
        <v>2611</v>
      </c>
      <c r="V163" s="1037" t="s">
        <v>2611</v>
      </c>
      <c r="W163" s="1037"/>
      <c r="X163" s="1037" t="s">
        <v>2611</v>
      </c>
      <c r="Y163" s="1037"/>
      <c r="Z163" s="656" t="s">
        <v>2136</v>
      </c>
      <c r="AA163" s="182" t="s">
        <v>2611</v>
      </c>
      <c r="AB163" s="182">
        <v>1</v>
      </c>
      <c r="AC163" s="182" t="s">
        <v>2611</v>
      </c>
    </row>
    <row r="164" spans="1:29" s="182" customFormat="1" x14ac:dyDescent="0.25">
      <c r="A164" s="655">
        <v>0</v>
      </c>
      <c r="B164" s="655">
        <v>0</v>
      </c>
      <c r="C164" s="655">
        <v>0</v>
      </c>
      <c r="D164" s="655"/>
      <c r="E164" s="902">
        <v>0</v>
      </c>
      <c r="F164" s="902">
        <v>0</v>
      </c>
      <c r="G164" s="1038"/>
      <c r="H164" s="1036"/>
      <c r="I164" s="1037" t="s">
        <v>2611</v>
      </c>
      <c r="J164" s="1037"/>
      <c r="K164" s="1037"/>
      <c r="L164" s="1037"/>
      <c r="M164" s="1037" t="s">
        <v>2611</v>
      </c>
      <c r="N164" s="1037" t="s">
        <v>2611</v>
      </c>
      <c r="O164" s="1037"/>
      <c r="P164" s="1037"/>
      <c r="Q164" s="1037"/>
      <c r="R164" s="1037"/>
      <c r="S164" s="1037"/>
      <c r="T164" s="1037" t="s">
        <v>2611</v>
      </c>
      <c r="U164" s="1037" t="s">
        <v>2611</v>
      </c>
      <c r="V164" s="1037" t="s">
        <v>2611</v>
      </c>
      <c r="W164" s="1037"/>
      <c r="X164" s="1037" t="s">
        <v>2611</v>
      </c>
      <c r="Y164" s="1037"/>
      <c r="Z164" s="656" t="s">
        <v>2136</v>
      </c>
      <c r="AA164" s="182" t="s">
        <v>2611</v>
      </c>
      <c r="AB164" s="182">
        <v>1</v>
      </c>
      <c r="AC164" s="182" t="s">
        <v>2611</v>
      </c>
    </row>
    <row r="165" spans="1:29" s="182" customFormat="1" x14ac:dyDescent="0.25">
      <c r="A165" s="655">
        <v>0</v>
      </c>
      <c r="B165" s="655">
        <v>0</v>
      </c>
      <c r="C165" s="655">
        <v>0</v>
      </c>
      <c r="D165" s="655"/>
      <c r="E165" s="902">
        <v>0</v>
      </c>
      <c r="F165" s="902">
        <v>0</v>
      </c>
      <c r="G165" s="1038"/>
      <c r="H165" s="1036"/>
      <c r="I165" s="1037" t="s">
        <v>2611</v>
      </c>
      <c r="J165" s="1037"/>
      <c r="K165" s="1037"/>
      <c r="L165" s="1037"/>
      <c r="M165" s="1037" t="s">
        <v>2611</v>
      </c>
      <c r="N165" s="1037" t="s">
        <v>2611</v>
      </c>
      <c r="O165" s="1037"/>
      <c r="P165" s="1037"/>
      <c r="Q165" s="1037"/>
      <c r="R165" s="1037"/>
      <c r="S165" s="1037"/>
      <c r="T165" s="1037" t="s">
        <v>2611</v>
      </c>
      <c r="U165" s="1037" t="s">
        <v>2611</v>
      </c>
      <c r="V165" s="1037" t="s">
        <v>2611</v>
      </c>
      <c r="W165" s="1037"/>
      <c r="X165" s="1037" t="s">
        <v>2611</v>
      </c>
      <c r="Y165" s="1037"/>
      <c r="Z165" s="656" t="s">
        <v>2136</v>
      </c>
      <c r="AA165" s="182" t="s">
        <v>2611</v>
      </c>
      <c r="AB165" s="182">
        <v>1</v>
      </c>
      <c r="AC165" s="182" t="s">
        <v>2611</v>
      </c>
    </row>
    <row r="166" spans="1:29" s="182" customFormat="1" x14ac:dyDescent="0.25">
      <c r="A166" s="655">
        <v>0</v>
      </c>
      <c r="B166" s="655">
        <v>0</v>
      </c>
      <c r="C166" s="655">
        <v>0</v>
      </c>
      <c r="D166" s="655"/>
      <c r="E166" s="902">
        <v>0</v>
      </c>
      <c r="F166" s="902">
        <v>0</v>
      </c>
      <c r="G166" s="1038"/>
      <c r="H166" s="1036"/>
      <c r="I166" s="1037" t="s">
        <v>2611</v>
      </c>
      <c r="J166" s="1037"/>
      <c r="K166" s="1037"/>
      <c r="L166" s="1037"/>
      <c r="M166" s="1037" t="s">
        <v>2611</v>
      </c>
      <c r="N166" s="1037" t="s">
        <v>2611</v>
      </c>
      <c r="O166" s="1037"/>
      <c r="P166" s="1037"/>
      <c r="Q166" s="1037"/>
      <c r="R166" s="1037"/>
      <c r="S166" s="1037"/>
      <c r="T166" s="1037" t="s">
        <v>2611</v>
      </c>
      <c r="U166" s="1037" t="s">
        <v>2611</v>
      </c>
      <c r="V166" s="1037" t="s">
        <v>2611</v>
      </c>
      <c r="W166" s="1037"/>
      <c r="X166" s="1037" t="s">
        <v>2611</v>
      </c>
      <c r="Y166" s="1037"/>
      <c r="Z166" s="656" t="s">
        <v>2136</v>
      </c>
      <c r="AA166" s="182" t="s">
        <v>2611</v>
      </c>
      <c r="AB166" s="182">
        <v>1</v>
      </c>
      <c r="AC166" s="182" t="s">
        <v>2611</v>
      </c>
    </row>
    <row r="167" spans="1:29" s="182" customFormat="1" x14ac:dyDescent="0.25">
      <c r="A167" s="655">
        <v>0</v>
      </c>
      <c r="B167" s="655">
        <v>0</v>
      </c>
      <c r="C167" s="655">
        <v>0</v>
      </c>
      <c r="D167" s="655"/>
      <c r="E167" s="902">
        <v>0</v>
      </c>
      <c r="F167" s="902">
        <v>0</v>
      </c>
      <c r="G167" s="1038"/>
      <c r="H167" s="1036"/>
      <c r="I167" s="1037" t="s">
        <v>2611</v>
      </c>
      <c r="J167" s="1037"/>
      <c r="K167" s="1037"/>
      <c r="L167" s="1037"/>
      <c r="M167" s="1037" t="s">
        <v>2611</v>
      </c>
      <c r="N167" s="1037" t="s">
        <v>2611</v>
      </c>
      <c r="O167" s="1037"/>
      <c r="P167" s="1037"/>
      <c r="Q167" s="1037"/>
      <c r="R167" s="1037"/>
      <c r="S167" s="1037"/>
      <c r="T167" s="1037" t="s">
        <v>2611</v>
      </c>
      <c r="U167" s="1037" t="s">
        <v>2611</v>
      </c>
      <c r="V167" s="1037" t="s">
        <v>2611</v>
      </c>
      <c r="W167" s="1037"/>
      <c r="X167" s="1037" t="s">
        <v>2611</v>
      </c>
      <c r="Y167" s="1037"/>
      <c r="Z167" s="656" t="s">
        <v>2136</v>
      </c>
      <c r="AA167" s="182" t="s">
        <v>2611</v>
      </c>
      <c r="AB167" s="182">
        <v>1</v>
      </c>
      <c r="AC167" s="182" t="s">
        <v>2611</v>
      </c>
    </row>
    <row r="168" spans="1:29" s="182" customFormat="1" x14ac:dyDescent="0.25">
      <c r="A168" s="655">
        <v>0</v>
      </c>
      <c r="B168" s="655">
        <v>0</v>
      </c>
      <c r="C168" s="655">
        <v>0</v>
      </c>
      <c r="D168" s="655"/>
      <c r="E168" s="902">
        <v>0</v>
      </c>
      <c r="F168" s="902">
        <v>0</v>
      </c>
      <c r="G168" s="1038"/>
      <c r="H168" s="1036"/>
      <c r="I168" s="1037" t="s">
        <v>2611</v>
      </c>
      <c r="J168" s="1037"/>
      <c r="K168" s="1037"/>
      <c r="L168" s="1037"/>
      <c r="M168" s="1037" t="s">
        <v>2611</v>
      </c>
      <c r="N168" s="1037" t="s">
        <v>2611</v>
      </c>
      <c r="O168" s="1037"/>
      <c r="P168" s="1037"/>
      <c r="Q168" s="1037"/>
      <c r="R168" s="1037"/>
      <c r="S168" s="1037"/>
      <c r="T168" s="1037" t="s">
        <v>2611</v>
      </c>
      <c r="U168" s="1037" t="s">
        <v>2611</v>
      </c>
      <c r="V168" s="1037" t="s">
        <v>2611</v>
      </c>
      <c r="W168" s="1037"/>
      <c r="X168" s="1037" t="s">
        <v>2611</v>
      </c>
      <c r="Y168" s="1037"/>
      <c r="Z168" s="656" t="s">
        <v>2136</v>
      </c>
      <c r="AA168" s="182" t="s">
        <v>2611</v>
      </c>
      <c r="AB168" s="182">
        <v>1</v>
      </c>
      <c r="AC168" s="182" t="s">
        <v>2611</v>
      </c>
    </row>
    <row r="169" spans="1:29" s="182" customFormat="1" x14ac:dyDescent="0.25">
      <c r="A169" s="655">
        <v>0</v>
      </c>
      <c r="B169" s="655">
        <v>0</v>
      </c>
      <c r="C169" s="655">
        <v>0</v>
      </c>
      <c r="D169" s="655"/>
      <c r="E169" s="902">
        <v>0</v>
      </c>
      <c r="F169" s="902">
        <v>0</v>
      </c>
      <c r="G169" s="1038"/>
      <c r="H169" s="1036"/>
      <c r="I169" s="1037" t="s">
        <v>2611</v>
      </c>
      <c r="J169" s="1037"/>
      <c r="K169" s="1037"/>
      <c r="L169" s="1037"/>
      <c r="M169" s="1037" t="s">
        <v>2611</v>
      </c>
      <c r="N169" s="1037" t="s">
        <v>2611</v>
      </c>
      <c r="O169" s="1037"/>
      <c r="P169" s="1037"/>
      <c r="Q169" s="1037"/>
      <c r="R169" s="1037"/>
      <c r="S169" s="1037"/>
      <c r="T169" s="1037" t="s">
        <v>2611</v>
      </c>
      <c r="U169" s="1037" t="s">
        <v>2611</v>
      </c>
      <c r="V169" s="1037" t="s">
        <v>2611</v>
      </c>
      <c r="W169" s="1037"/>
      <c r="X169" s="1037" t="s">
        <v>2611</v>
      </c>
      <c r="Y169" s="1037"/>
      <c r="Z169" s="656" t="s">
        <v>2136</v>
      </c>
      <c r="AA169" s="182" t="s">
        <v>2611</v>
      </c>
      <c r="AB169" s="182">
        <v>1</v>
      </c>
      <c r="AC169" s="182" t="s">
        <v>2611</v>
      </c>
    </row>
    <row r="170" spans="1:29" s="182" customFormat="1" x14ac:dyDescent="0.25">
      <c r="A170" s="655">
        <v>0</v>
      </c>
      <c r="B170" s="655">
        <v>0</v>
      </c>
      <c r="C170" s="655">
        <v>0</v>
      </c>
      <c r="D170" s="655"/>
      <c r="E170" s="902">
        <v>0</v>
      </c>
      <c r="F170" s="902">
        <v>0</v>
      </c>
      <c r="G170" s="1038"/>
      <c r="H170" s="1036"/>
      <c r="I170" s="1037" t="s">
        <v>2611</v>
      </c>
      <c r="J170" s="1037"/>
      <c r="K170" s="1037"/>
      <c r="L170" s="1037"/>
      <c r="M170" s="1037" t="s">
        <v>2611</v>
      </c>
      <c r="N170" s="1037" t="s">
        <v>2611</v>
      </c>
      <c r="O170" s="1037"/>
      <c r="P170" s="1037"/>
      <c r="Q170" s="1037"/>
      <c r="R170" s="1037"/>
      <c r="S170" s="1037"/>
      <c r="T170" s="1037" t="s">
        <v>2611</v>
      </c>
      <c r="U170" s="1037" t="s">
        <v>2611</v>
      </c>
      <c r="V170" s="1037" t="s">
        <v>2611</v>
      </c>
      <c r="W170" s="1037"/>
      <c r="X170" s="1037" t="s">
        <v>2611</v>
      </c>
      <c r="Y170" s="1037"/>
      <c r="Z170" s="656" t="s">
        <v>2136</v>
      </c>
      <c r="AA170" s="182" t="s">
        <v>2611</v>
      </c>
      <c r="AB170" s="182">
        <v>1</v>
      </c>
      <c r="AC170" s="182" t="s">
        <v>2611</v>
      </c>
    </row>
    <row r="171" spans="1:29" s="182" customFormat="1" x14ac:dyDescent="0.25">
      <c r="A171" s="655">
        <v>0</v>
      </c>
      <c r="B171" s="655">
        <v>0</v>
      </c>
      <c r="C171" s="655">
        <v>0</v>
      </c>
      <c r="D171" s="655"/>
      <c r="E171" s="902">
        <v>0</v>
      </c>
      <c r="F171" s="902">
        <v>0</v>
      </c>
      <c r="G171" s="1038"/>
      <c r="H171" s="1036"/>
      <c r="I171" s="1037" t="s">
        <v>2611</v>
      </c>
      <c r="J171" s="1037"/>
      <c r="K171" s="1037"/>
      <c r="L171" s="1037"/>
      <c r="M171" s="1037" t="s">
        <v>2611</v>
      </c>
      <c r="N171" s="1037" t="s">
        <v>2611</v>
      </c>
      <c r="O171" s="1037"/>
      <c r="P171" s="1037"/>
      <c r="Q171" s="1037"/>
      <c r="R171" s="1037"/>
      <c r="S171" s="1037"/>
      <c r="T171" s="1037" t="s">
        <v>2611</v>
      </c>
      <c r="U171" s="1037" t="s">
        <v>2611</v>
      </c>
      <c r="V171" s="1037" t="s">
        <v>2611</v>
      </c>
      <c r="W171" s="1037"/>
      <c r="X171" s="1037" t="s">
        <v>2611</v>
      </c>
      <c r="Y171" s="1037"/>
      <c r="Z171" s="656" t="s">
        <v>2136</v>
      </c>
      <c r="AA171" s="182" t="s">
        <v>2611</v>
      </c>
      <c r="AB171" s="182">
        <v>1</v>
      </c>
      <c r="AC171" s="182" t="s">
        <v>2611</v>
      </c>
    </row>
    <row r="172" spans="1:29" s="182" customFormat="1" x14ac:dyDescent="0.25">
      <c r="A172" s="655">
        <v>0</v>
      </c>
      <c r="B172" s="655">
        <v>0</v>
      </c>
      <c r="C172" s="655">
        <v>0</v>
      </c>
      <c r="D172" s="655"/>
      <c r="E172" s="902">
        <v>0</v>
      </c>
      <c r="F172" s="902">
        <v>0</v>
      </c>
      <c r="G172" s="1038"/>
      <c r="H172" s="1036"/>
      <c r="I172" s="1037" t="s">
        <v>2611</v>
      </c>
      <c r="J172" s="1037"/>
      <c r="K172" s="1037"/>
      <c r="L172" s="1037"/>
      <c r="M172" s="1037" t="s">
        <v>2611</v>
      </c>
      <c r="N172" s="1037" t="s">
        <v>2611</v>
      </c>
      <c r="O172" s="1037"/>
      <c r="P172" s="1037"/>
      <c r="Q172" s="1037"/>
      <c r="R172" s="1037"/>
      <c r="S172" s="1037"/>
      <c r="T172" s="1037" t="s">
        <v>2611</v>
      </c>
      <c r="U172" s="1037" t="s">
        <v>2611</v>
      </c>
      <c r="V172" s="1037" t="s">
        <v>2611</v>
      </c>
      <c r="W172" s="1037"/>
      <c r="X172" s="1037" t="s">
        <v>2611</v>
      </c>
      <c r="Y172" s="1037"/>
      <c r="Z172" s="656" t="s">
        <v>2136</v>
      </c>
      <c r="AA172" s="182" t="s">
        <v>2611</v>
      </c>
      <c r="AB172" s="182">
        <v>1</v>
      </c>
      <c r="AC172" s="182" t="s">
        <v>2611</v>
      </c>
    </row>
    <row r="173" spans="1:29" s="182" customFormat="1" x14ac:dyDescent="0.25">
      <c r="A173" s="655">
        <v>0</v>
      </c>
      <c r="B173" s="655">
        <v>0</v>
      </c>
      <c r="C173" s="655">
        <v>0</v>
      </c>
      <c r="D173" s="655"/>
      <c r="E173" s="902">
        <v>0</v>
      </c>
      <c r="F173" s="902">
        <v>0</v>
      </c>
      <c r="G173" s="1038"/>
      <c r="H173" s="1036"/>
      <c r="I173" s="1037" t="s">
        <v>2611</v>
      </c>
      <c r="J173" s="1037"/>
      <c r="K173" s="1037"/>
      <c r="L173" s="1037"/>
      <c r="M173" s="1037" t="s">
        <v>2611</v>
      </c>
      <c r="N173" s="1037" t="s">
        <v>2611</v>
      </c>
      <c r="O173" s="1037"/>
      <c r="P173" s="1037"/>
      <c r="Q173" s="1037"/>
      <c r="R173" s="1037"/>
      <c r="S173" s="1037"/>
      <c r="T173" s="1037" t="s">
        <v>2611</v>
      </c>
      <c r="U173" s="1037" t="s">
        <v>2611</v>
      </c>
      <c r="V173" s="1037" t="s">
        <v>2611</v>
      </c>
      <c r="W173" s="1037"/>
      <c r="X173" s="1037" t="s">
        <v>2611</v>
      </c>
      <c r="Y173" s="1037"/>
      <c r="Z173" s="656" t="s">
        <v>2136</v>
      </c>
      <c r="AA173" s="182" t="s">
        <v>2611</v>
      </c>
      <c r="AB173" s="182">
        <v>1</v>
      </c>
      <c r="AC173" s="182" t="s">
        <v>2611</v>
      </c>
    </row>
    <row r="174" spans="1:29" s="182" customFormat="1" x14ac:dyDescent="0.25">
      <c r="A174" s="655">
        <v>0</v>
      </c>
      <c r="B174" s="655">
        <v>0</v>
      </c>
      <c r="C174" s="655">
        <v>0</v>
      </c>
      <c r="D174" s="655"/>
      <c r="E174" s="902">
        <v>0</v>
      </c>
      <c r="F174" s="902">
        <v>0</v>
      </c>
      <c r="G174" s="1038"/>
      <c r="H174" s="1036"/>
      <c r="I174" s="1037" t="s">
        <v>2611</v>
      </c>
      <c r="J174" s="1037"/>
      <c r="K174" s="1037"/>
      <c r="L174" s="1037"/>
      <c r="M174" s="1037" t="s">
        <v>2611</v>
      </c>
      <c r="N174" s="1037" t="s">
        <v>2611</v>
      </c>
      <c r="O174" s="1037"/>
      <c r="P174" s="1037"/>
      <c r="Q174" s="1037"/>
      <c r="R174" s="1037"/>
      <c r="S174" s="1037"/>
      <c r="T174" s="1037" t="s">
        <v>2611</v>
      </c>
      <c r="U174" s="1037" t="s">
        <v>2611</v>
      </c>
      <c r="V174" s="1037" t="s">
        <v>2611</v>
      </c>
      <c r="W174" s="1037"/>
      <c r="X174" s="1037" t="s">
        <v>2611</v>
      </c>
      <c r="Y174" s="1037"/>
      <c r="Z174" s="656" t="s">
        <v>2136</v>
      </c>
      <c r="AA174" s="182" t="s">
        <v>2611</v>
      </c>
      <c r="AB174" s="182">
        <v>1</v>
      </c>
      <c r="AC174" s="182" t="s">
        <v>2611</v>
      </c>
    </row>
    <row r="175" spans="1:29" s="182" customFormat="1" x14ac:dyDescent="0.25">
      <c r="A175" s="655">
        <v>0</v>
      </c>
      <c r="B175" s="655">
        <v>0</v>
      </c>
      <c r="C175" s="655">
        <v>0</v>
      </c>
      <c r="D175" s="655"/>
      <c r="E175" s="902">
        <v>0</v>
      </c>
      <c r="F175" s="902">
        <v>0</v>
      </c>
      <c r="G175" s="1038"/>
      <c r="H175" s="1036"/>
      <c r="I175" s="1037" t="s">
        <v>2611</v>
      </c>
      <c r="J175" s="1037"/>
      <c r="K175" s="1037"/>
      <c r="L175" s="1037"/>
      <c r="M175" s="1037" t="s">
        <v>2611</v>
      </c>
      <c r="N175" s="1037" t="s">
        <v>2611</v>
      </c>
      <c r="O175" s="1037"/>
      <c r="P175" s="1037"/>
      <c r="Q175" s="1037"/>
      <c r="R175" s="1037"/>
      <c r="S175" s="1037"/>
      <c r="T175" s="1037" t="s">
        <v>2611</v>
      </c>
      <c r="U175" s="1037" t="s">
        <v>2611</v>
      </c>
      <c r="V175" s="1037" t="s">
        <v>2611</v>
      </c>
      <c r="W175" s="1037"/>
      <c r="X175" s="1037" t="s">
        <v>2611</v>
      </c>
      <c r="Y175" s="1037"/>
      <c r="Z175" s="656" t="s">
        <v>2136</v>
      </c>
      <c r="AA175" s="182" t="s">
        <v>2611</v>
      </c>
      <c r="AB175" s="182">
        <v>1</v>
      </c>
      <c r="AC175" s="182" t="s">
        <v>2611</v>
      </c>
    </row>
    <row r="176" spans="1:29" s="182" customFormat="1" x14ac:dyDescent="0.25">
      <c r="A176" s="655">
        <v>0</v>
      </c>
      <c r="B176" s="655">
        <v>0</v>
      </c>
      <c r="C176" s="655">
        <v>0</v>
      </c>
      <c r="D176" s="655"/>
      <c r="E176" s="902">
        <v>0</v>
      </c>
      <c r="F176" s="902">
        <v>0</v>
      </c>
      <c r="G176" s="1038"/>
      <c r="H176" s="1036"/>
      <c r="I176" s="1037" t="s">
        <v>2611</v>
      </c>
      <c r="J176" s="1037"/>
      <c r="K176" s="1037"/>
      <c r="L176" s="1037"/>
      <c r="M176" s="1037" t="s">
        <v>2611</v>
      </c>
      <c r="N176" s="1037" t="s">
        <v>2611</v>
      </c>
      <c r="O176" s="1037"/>
      <c r="P176" s="1037"/>
      <c r="Q176" s="1037"/>
      <c r="R176" s="1037"/>
      <c r="S176" s="1037"/>
      <c r="T176" s="1037" t="s">
        <v>2611</v>
      </c>
      <c r="U176" s="1037" t="s">
        <v>2611</v>
      </c>
      <c r="V176" s="1037" t="s">
        <v>2611</v>
      </c>
      <c r="W176" s="1037"/>
      <c r="X176" s="1037" t="s">
        <v>2611</v>
      </c>
      <c r="Y176" s="1037"/>
      <c r="Z176" s="656" t="s">
        <v>2136</v>
      </c>
      <c r="AA176" s="182" t="s">
        <v>2611</v>
      </c>
      <c r="AB176" s="182">
        <v>1</v>
      </c>
      <c r="AC176" s="182" t="s">
        <v>2611</v>
      </c>
    </row>
    <row r="177" spans="1:29" s="182" customFormat="1" x14ac:dyDescent="0.25">
      <c r="A177" s="655">
        <v>0</v>
      </c>
      <c r="B177" s="655">
        <v>0</v>
      </c>
      <c r="C177" s="655">
        <v>0</v>
      </c>
      <c r="D177" s="655"/>
      <c r="E177" s="902">
        <v>0</v>
      </c>
      <c r="F177" s="902">
        <v>0</v>
      </c>
      <c r="G177" s="1038"/>
      <c r="H177" s="1036"/>
      <c r="I177" s="1037" t="s">
        <v>2611</v>
      </c>
      <c r="J177" s="1037"/>
      <c r="K177" s="1037"/>
      <c r="L177" s="1037"/>
      <c r="M177" s="1037" t="s">
        <v>2611</v>
      </c>
      <c r="N177" s="1037" t="s">
        <v>2611</v>
      </c>
      <c r="O177" s="1037"/>
      <c r="P177" s="1037"/>
      <c r="Q177" s="1037"/>
      <c r="R177" s="1037"/>
      <c r="S177" s="1037"/>
      <c r="T177" s="1037" t="s">
        <v>2611</v>
      </c>
      <c r="U177" s="1037" t="s">
        <v>2611</v>
      </c>
      <c r="V177" s="1037" t="s">
        <v>2611</v>
      </c>
      <c r="W177" s="1037"/>
      <c r="X177" s="1037" t="s">
        <v>2611</v>
      </c>
      <c r="Y177" s="1037"/>
      <c r="Z177" s="656" t="s">
        <v>2136</v>
      </c>
      <c r="AA177" s="182" t="s">
        <v>2611</v>
      </c>
      <c r="AB177" s="182">
        <v>1</v>
      </c>
      <c r="AC177" s="182" t="s">
        <v>2611</v>
      </c>
    </row>
    <row r="178" spans="1:29" s="182" customFormat="1" x14ac:dyDescent="0.25">
      <c r="A178" s="655">
        <v>0</v>
      </c>
      <c r="B178" s="655">
        <v>0</v>
      </c>
      <c r="C178" s="655">
        <v>0</v>
      </c>
      <c r="D178" s="655"/>
      <c r="E178" s="902">
        <v>0</v>
      </c>
      <c r="F178" s="902">
        <v>0</v>
      </c>
      <c r="G178" s="1038"/>
      <c r="H178" s="1036"/>
      <c r="I178" s="1037" t="s">
        <v>2611</v>
      </c>
      <c r="J178" s="1037"/>
      <c r="K178" s="1037"/>
      <c r="L178" s="1037"/>
      <c r="M178" s="1037" t="s">
        <v>2611</v>
      </c>
      <c r="N178" s="1037" t="s">
        <v>2611</v>
      </c>
      <c r="O178" s="1037"/>
      <c r="P178" s="1037"/>
      <c r="Q178" s="1037"/>
      <c r="R178" s="1037"/>
      <c r="S178" s="1037"/>
      <c r="T178" s="1037" t="s">
        <v>2611</v>
      </c>
      <c r="U178" s="1037" t="s">
        <v>2611</v>
      </c>
      <c r="V178" s="1037" t="s">
        <v>2611</v>
      </c>
      <c r="W178" s="1037"/>
      <c r="X178" s="1037" t="s">
        <v>2611</v>
      </c>
      <c r="Y178" s="1037"/>
      <c r="Z178" s="656" t="s">
        <v>2136</v>
      </c>
      <c r="AA178" s="182" t="s">
        <v>2611</v>
      </c>
      <c r="AB178" s="182">
        <v>1</v>
      </c>
      <c r="AC178" s="182" t="s">
        <v>2611</v>
      </c>
    </row>
    <row r="179" spans="1:29" s="182" customFormat="1" x14ac:dyDescent="0.25">
      <c r="A179" s="655">
        <v>0</v>
      </c>
      <c r="B179" s="655">
        <v>0</v>
      </c>
      <c r="C179" s="655">
        <v>0</v>
      </c>
      <c r="D179" s="655"/>
      <c r="E179" s="902">
        <v>0</v>
      </c>
      <c r="F179" s="902">
        <v>0</v>
      </c>
      <c r="G179" s="1038"/>
      <c r="H179" s="1036"/>
      <c r="I179" s="1037" t="s">
        <v>2611</v>
      </c>
      <c r="J179" s="1037"/>
      <c r="K179" s="1037"/>
      <c r="L179" s="1037"/>
      <c r="M179" s="1037" t="s">
        <v>2611</v>
      </c>
      <c r="N179" s="1037" t="s">
        <v>2611</v>
      </c>
      <c r="O179" s="1037"/>
      <c r="P179" s="1037"/>
      <c r="Q179" s="1037"/>
      <c r="R179" s="1037"/>
      <c r="S179" s="1037"/>
      <c r="T179" s="1037" t="s">
        <v>2611</v>
      </c>
      <c r="U179" s="1037" t="s">
        <v>2611</v>
      </c>
      <c r="V179" s="1037" t="s">
        <v>2611</v>
      </c>
      <c r="W179" s="1037"/>
      <c r="X179" s="1037" t="s">
        <v>2611</v>
      </c>
      <c r="Y179" s="1037"/>
      <c r="Z179" s="656" t="s">
        <v>2136</v>
      </c>
      <c r="AA179" s="182" t="s">
        <v>2611</v>
      </c>
      <c r="AB179" s="182">
        <v>1</v>
      </c>
      <c r="AC179" s="182" t="s">
        <v>2611</v>
      </c>
    </row>
    <row r="180" spans="1:29" s="182" customFormat="1" x14ac:dyDescent="0.25">
      <c r="A180" s="655">
        <v>0</v>
      </c>
      <c r="B180" s="655">
        <v>0</v>
      </c>
      <c r="C180" s="655">
        <v>0</v>
      </c>
      <c r="D180" s="655"/>
      <c r="E180" s="902">
        <v>0</v>
      </c>
      <c r="F180" s="902">
        <v>0</v>
      </c>
      <c r="G180" s="1038"/>
      <c r="H180" s="1036"/>
      <c r="I180" s="1037" t="s">
        <v>2611</v>
      </c>
      <c r="J180" s="1037"/>
      <c r="K180" s="1037"/>
      <c r="L180" s="1037"/>
      <c r="M180" s="1037" t="s">
        <v>2611</v>
      </c>
      <c r="N180" s="1037" t="s">
        <v>2611</v>
      </c>
      <c r="O180" s="1037"/>
      <c r="P180" s="1037"/>
      <c r="Q180" s="1037"/>
      <c r="R180" s="1037"/>
      <c r="S180" s="1037"/>
      <c r="T180" s="1037" t="s">
        <v>2611</v>
      </c>
      <c r="U180" s="1037" t="s">
        <v>2611</v>
      </c>
      <c r="V180" s="1037" t="s">
        <v>2611</v>
      </c>
      <c r="W180" s="1037"/>
      <c r="X180" s="1037" t="s">
        <v>2611</v>
      </c>
      <c r="Y180" s="1037"/>
      <c r="Z180" s="656" t="s">
        <v>2136</v>
      </c>
      <c r="AA180" s="182" t="s">
        <v>2611</v>
      </c>
      <c r="AB180" s="182">
        <v>1</v>
      </c>
      <c r="AC180" s="182" t="s">
        <v>2611</v>
      </c>
    </row>
    <row r="181" spans="1:29" s="182" customFormat="1" x14ac:dyDescent="0.25">
      <c r="A181" s="655">
        <v>0</v>
      </c>
      <c r="B181" s="655">
        <v>0</v>
      </c>
      <c r="C181" s="655">
        <v>0</v>
      </c>
      <c r="D181" s="655"/>
      <c r="E181" s="902">
        <v>0</v>
      </c>
      <c r="F181" s="902">
        <v>0</v>
      </c>
      <c r="G181" s="1038"/>
      <c r="H181" s="1036"/>
      <c r="I181" s="1037" t="s">
        <v>2611</v>
      </c>
      <c r="J181" s="1037"/>
      <c r="K181" s="1037"/>
      <c r="L181" s="1037"/>
      <c r="M181" s="1037" t="s">
        <v>2611</v>
      </c>
      <c r="N181" s="1037" t="s">
        <v>2611</v>
      </c>
      <c r="O181" s="1037"/>
      <c r="P181" s="1037"/>
      <c r="Q181" s="1037"/>
      <c r="R181" s="1037"/>
      <c r="S181" s="1037"/>
      <c r="T181" s="1037" t="s">
        <v>2611</v>
      </c>
      <c r="U181" s="1037" t="s">
        <v>2611</v>
      </c>
      <c r="V181" s="1037" t="s">
        <v>2611</v>
      </c>
      <c r="W181" s="1037"/>
      <c r="X181" s="1037" t="s">
        <v>2611</v>
      </c>
      <c r="Y181" s="1037"/>
      <c r="Z181" s="656" t="s">
        <v>2136</v>
      </c>
      <c r="AA181" s="182" t="s">
        <v>2611</v>
      </c>
      <c r="AB181" s="182">
        <v>1</v>
      </c>
      <c r="AC181" s="182" t="s">
        <v>2611</v>
      </c>
    </row>
    <row r="182" spans="1:29" s="182" customFormat="1" x14ac:dyDescent="0.25">
      <c r="A182" s="655">
        <v>0</v>
      </c>
      <c r="B182" s="655">
        <v>0</v>
      </c>
      <c r="C182" s="655">
        <v>0</v>
      </c>
      <c r="D182" s="655"/>
      <c r="E182" s="902">
        <v>0</v>
      </c>
      <c r="F182" s="902">
        <v>0</v>
      </c>
      <c r="G182" s="1038"/>
      <c r="H182" s="1036"/>
      <c r="I182" s="1037" t="s">
        <v>2611</v>
      </c>
      <c r="J182" s="1037"/>
      <c r="K182" s="1037"/>
      <c r="L182" s="1037"/>
      <c r="M182" s="1037" t="s">
        <v>2611</v>
      </c>
      <c r="N182" s="1037" t="s">
        <v>2611</v>
      </c>
      <c r="O182" s="1037"/>
      <c r="P182" s="1037"/>
      <c r="Q182" s="1037"/>
      <c r="R182" s="1037"/>
      <c r="S182" s="1037"/>
      <c r="T182" s="1037" t="s">
        <v>2611</v>
      </c>
      <c r="U182" s="1037" t="s">
        <v>2611</v>
      </c>
      <c r="V182" s="1037" t="s">
        <v>2611</v>
      </c>
      <c r="W182" s="1037"/>
      <c r="X182" s="1037" t="s">
        <v>2611</v>
      </c>
      <c r="Y182" s="1037"/>
      <c r="Z182" s="656" t="s">
        <v>2136</v>
      </c>
      <c r="AA182" s="182" t="s">
        <v>2611</v>
      </c>
      <c r="AB182" s="182">
        <v>1</v>
      </c>
      <c r="AC182" s="182" t="s">
        <v>2611</v>
      </c>
    </row>
    <row r="183" spans="1:29" s="182" customFormat="1" x14ac:dyDescent="0.25">
      <c r="A183" s="655">
        <v>0</v>
      </c>
      <c r="B183" s="655">
        <v>0</v>
      </c>
      <c r="C183" s="655">
        <v>0</v>
      </c>
      <c r="D183" s="655"/>
      <c r="E183" s="902">
        <v>0</v>
      </c>
      <c r="F183" s="902">
        <v>0</v>
      </c>
      <c r="G183" s="1038"/>
      <c r="H183" s="1036"/>
      <c r="I183" s="1037" t="s">
        <v>2611</v>
      </c>
      <c r="J183" s="1037"/>
      <c r="K183" s="1037"/>
      <c r="L183" s="1037"/>
      <c r="M183" s="1037" t="s">
        <v>2611</v>
      </c>
      <c r="N183" s="1037" t="s">
        <v>2611</v>
      </c>
      <c r="O183" s="1037"/>
      <c r="P183" s="1037"/>
      <c r="Q183" s="1037"/>
      <c r="R183" s="1037"/>
      <c r="S183" s="1037"/>
      <c r="T183" s="1037" t="s">
        <v>2611</v>
      </c>
      <c r="U183" s="1037" t="s">
        <v>2611</v>
      </c>
      <c r="V183" s="1037" t="s">
        <v>2611</v>
      </c>
      <c r="W183" s="1037"/>
      <c r="X183" s="1037" t="s">
        <v>2611</v>
      </c>
      <c r="Y183" s="1037"/>
      <c r="Z183" s="656" t="s">
        <v>2136</v>
      </c>
      <c r="AA183" s="182" t="s">
        <v>2611</v>
      </c>
      <c r="AB183" s="182">
        <v>1</v>
      </c>
      <c r="AC183" s="182" t="s">
        <v>2611</v>
      </c>
    </row>
    <row r="184" spans="1:29" s="182" customFormat="1" x14ac:dyDescent="0.25">
      <c r="A184" s="655">
        <v>0</v>
      </c>
      <c r="B184" s="655">
        <v>0</v>
      </c>
      <c r="C184" s="655">
        <v>0</v>
      </c>
      <c r="D184" s="655"/>
      <c r="E184" s="902">
        <v>0</v>
      </c>
      <c r="F184" s="902">
        <v>0</v>
      </c>
      <c r="G184" s="1038"/>
      <c r="H184" s="1036"/>
      <c r="I184" s="1037" t="s">
        <v>2611</v>
      </c>
      <c r="J184" s="1037"/>
      <c r="K184" s="1037"/>
      <c r="L184" s="1037"/>
      <c r="M184" s="1037" t="s">
        <v>2611</v>
      </c>
      <c r="N184" s="1037" t="s">
        <v>2611</v>
      </c>
      <c r="O184" s="1037"/>
      <c r="P184" s="1037"/>
      <c r="Q184" s="1037"/>
      <c r="R184" s="1037"/>
      <c r="S184" s="1037"/>
      <c r="T184" s="1037" t="s">
        <v>2611</v>
      </c>
      <c r="U184" s="1037" t="s">
        <v>2611</v>
      </c>
      <c r="V184" s="1037" t="s">
        <v>2611</v>
      </c>
      <c r="W184" s="1037"/>
      <c r="X184" s="1037" t="s">
        <v>2611</v>
      </c>
      <c r="Y184" s="1037"/>
      <c r="Z184" s="656" t="s">
        <v>2136</v>
      </c>
      <c r="AA184" s="182" t="s">
        <v>2611</v>
      </c>
      <c r="AB184" s="182">
        <v>1</v>
      </c>
      <c r="AC184" s="182" t="s">
        <v>2611</v>
      </c>
    </row>
    <row r="185" spans="1:29" s="182" customFormat="1" x14ac:dyDescent="0.25">
      <c r="A185" s="655">
        <v>0</v>
      </c>
      <c r="B185" s="655">
        <v>0</v>
      </c>
      <c r="C185" s="655">
        <v>0</v>
      </c>
      <c r="D185" s="655"/>
      <c r="E185" s="902">
        <v>0</v>
      </c>
      <c r="F185" s="902">
        <v>0</v>
      </c>
      <c r="G185" s="1038"/>
      <c r="H185" s="1036"/>
      <c r="I185" s="1037" t="s">
        <v>2611</v>
      </c>
      <c r="J185" s="1037"/>
      <c r="K185" s="1037"/>
      <c r="L185" s="1037"/>
      <c r="M185" s="1037" t="s">
        <v>2611</v>
      </c>
      <c r="N185" s="1037" t="s">
        <v>2611</v>
      </c>
      <c r="O185" s="1037"/>
      <c r="P185" s="1037"/>
      <c r="Q185" s="1037"/>
      <c r="R185" s="1037"/>
      <c r="S185" s="1037"/>
      <c r="T185" s="1037" t="s">
        <v>2611</v>
      </c>
      <c r="U185" s="1037" t="s">
        <v>2611</v>
      </c>
      <c r="V185" s="1037" t="s">
        <v>2611</v>
      </c>
      <c r="W185" s="1037"/>
      <c r="X185" s="1037" t="s">
        <v>2611</v>
      </c>
      <c r="Y185" s="1037"/>
      <c r="Z185" s="656" t="s">
        <v>2136</v>
      </c>
      <c r="AA185" s="182" t="s">
        <v>2611</v>
      </c>
      <c r="AB185" s="182">
        <v>1</v>
      </c>
      <c r="AC185" s="182" t="s">
        <v>2611</v>
      </c>
    </row>
    <row r="186" spans="1:29" s="182" customFormat="1" x14ac:dyDescent="0.25">
      <c r="A186" s="655">
        <v>0</v>
      </c>
      <c r="B186" s="655">
        <v>0</v>
      </c>
      <c r="C186" s="655">
        <v>0</v>
      </c>
      <c r="D186" s="655"/>
      <c r="E186" s="902">
        <v>0</v>
      </c>
      <c r="F186" s="902">
        <v>0</v>
      </c>
      <c r="G186" s="1038"/>
      <c r="H186" s="1036"/>
      <c r="I186" s="1037" t="s">
        <v>2611</v>
      </c>
      <c r="J186" s="1037"/>
      <c r="K186" s="1037"/>
      <c r="L186" s="1037"/>
      <c r="M186" s="1037" t="s">
        <v>2611</v>
      </c>
      <c r="N186" s="1037" t="s">
        <v>2611</v>
      </c>
      <c r="O186" s="1037"/>
      <c r="P186" s="1037"/>
      <c r="Q186" s="1037"/>
      <c r="R186" s="1037"/>
      <c r="S186" s="1037"/>
      <c r="T186" s="1037" t="s">
        <v>2611</v>
      </c>
      <c r="U186" s="1037" t="s">
        <v>2611</v>
      </c>
      <c r="V186" s="1037" t="s">
        <v>2611</v>
      </c>
      <c r="W186" s="1037"/>
      <c r="X186" s="1037" t="s">
        <v>2611</v>
      </c>
      <c r="Y186" s="1037"/>
      <c r="Z186" s="656" t="s">
        <v>2136</v>
      </c>
      <c r="AA186" s="182" t="s">
        <v>2611</v>
      </c>
      <c r="AB186" s="182">
        <v>1</v>
      </c>
      <c r="AC186" s="182" t="s">
        <v>2611</v>
      </c>
    </row>
    <row r="187" spans="1:29" s="182" customFormat="1" x14ac:dyDescent="0.25">
      <c r="A187" s="655">
        <v>0</v>
      </c>
      <c r="B187" s="655">
        <v>0</v>
      </c>
      <c r="C187" s="655">
        <v>0</v>
      </c>
      <c r="D187" s="655"/>
      <c r="E187" s="902">
        <v>0</v>
      </c>
      <c r="F187" s="902">
        <v>0</v>
      </c>
      <c r="G187" s="1038"/>
      <c r="H187" s="1036"/>
      <c r="I187" s="1037" t="s">
        <v>2611</v>
      </c>
      <c r="J187" s="1037"/>
      <c r="K187" s="1037"/>
      <c r="L187" s="1037"/>
      <c r="M187" s="1037" t="s">
        <v>2611</v>
      </c>
      <c r="N187" s="1037" t="s">
        <v>2611</v>
      </c>
      <c r="O187" s="1037"/>
      <c r="P187" s="1037"/>
      <c r="Q187" s="1037"/>
      <c r="R187" s="1037"/>
      <c r="S187" s="1037"/>
      <c r="T187" s="1037" t="s">
        <v>2611</v>
      </c>
      <c r="U187" s="1037" t="s">
        <v>2611</v>
      </c>
      <c r="V187" s="1037" t="s">
        <v>2611</v>
      </c>
      <c r="W187" s="1037"/>
      <c r="X187" s="1037" t="s">
        <v>2611</v>
      </c>
      <c r="Y187" s="1037"/>
      <c r="Z187" s="656" t="s">
        <v>2136</v>
      </c>
      <c r="AA187" s="182" t="s">
        <v>2611</v>
      </c>
      <c r="AB187" s="182">
        <v>1</v>
      </c>
      <c r="AC187" s="182" t="s">
        <v>2611</v>
      </c>
    </row>
    <row r="188" spans="1:29" s="182" customFormat="1" x14ac:dyDescent="0.25">
      <c r="A188" s="655">
        <v>0</v>
      </c>
      <c r="B188" s="655">
        <v>0</v>
      </c>
      <c r="C188" s="655">
        <v>0</v>
      </c>
      <c r="D188" s="655"/>
      <c r="E188" s="902">
        <v>0</v>
      </c>
      <c r="F188" s="902">
        <v>0</v>
      </c>
      <c r="G188" s="1038"/>
      <c r="H188" s="1036"/>
      <c r="I188" s="1037" t="s">
        <v>2611</v>
      </c>
      <c r="J188" s="1037"/>
      <c r="K188" s="1037"/>
      <c r="L188" s="1037"/>
      <c r="M188" s="1037" t="s">
        <v>2611</v>
      </c>
      <c r="N188" s="1037" t="s">
        <v>2611</v>
      </c>
      <c r="O188" s="1037"/>
      <c r="P188" s="1037"/>
      <c r="Q188" s="1037"/>
      <c r="R188" s="1037"/>
      <c r="S188" s="1037"/>
      <c r="T188" s="1037" t="s">
        <v>2611</v>
      </c>
      <c r="U188" s="1037" t="s">
        <v>2611</v>
      </c>
      <c r="V188" s="1037" t="s">
        <v>2611</v>
      </c>
      <c r="W188" s="1037"/>
      <c r="X188" s="1037" t="s">
        <v>2611</v>
      </c>
      <c r="Y188" s="1037"/>
      <c r="Z188" s="656" t="s">
        <v>2136</v>
      </c>
      <c r="AA188" s="182" t="s">
        <v>2611</v>
      </c>
      <c r="AB188" s="182">
        <v>1</v>
      </c>
      <c r="AC188" s="182" t="s">
        <v>2611</v>
      </c>
    </row>
    <row r="189" spans="1:29" s="182" customFormat="1" x14ac:dyDescent="0.25">
      <c r="A189" s="655">
        <v>0</v>
      </c>
      <c r="B189" s="655">
        <v>0</v>
      </c>
      <c r="C189" s="655">
        <v>0</v>
      </c>
      <c r="D189" s="655"/>
      <c r="E189" s="902">
        <v>0</v>
      </c>
      <c r="F189" s="902">
        <v>0</v>
      </c>
      <c r="G189" s="1038"/>
      <c r="H189" s="1036"/>
      <c r="I189" s="1037" t="s">
        <v>2611</v>
      </c>
      <c r="J189" s="1037"/>
      <c r="K189" s="1037"/>
      <c r="L189" s="1037"/>
      <c r="M189" s="1037" t="s">
        <v>2611</v>
      </c>
      <c r="N189" s="1037" t="s">
        <v>2611</v>
      </c>
      <c r="O189" s="1037"/>
      <c r="P189" s="1037"/>
      <c r="Q189" s="1037"/>
      <c r="R189" s="1037"/>
      <c r="S189" s="1037"/>
      <c r="T189" s="1037" t="s">
        <v>2611</v>
      </c>
      <c r="U189" s="1037" t="s">
        <v>2611</v>
      </c>
      <c r="V189" s="1037" t="s">
        <v>2611</v>
      </c>
      <c r="W189" s="1037"/>
      <c r="X189" s="1037" t="s">
        <v>2611</v>
      </c>
      <c r="Y189" s="1037"/>
      <c r="Z189" s="656" t="s">
        <v>2136</v>
      </c>
      <c r="AA189" s="182" t="s">
        <v>2611</v>
      </c>
      <c r="AB189" s="182">
        <v>1</v>
      </c>
      <c r="AC189" s="182" t="s">
        <v>2611</v>
      </c>
    </row>
    <row r="190" spans="1:29" s="182" customFormat="1" x14ac:dyDescent="0.25">
      <c r="A190" s="655">
        <v>0</v>
      </c>
      <c r="B190" s="655">
        <v>0</v>
      </c>
      <c r="C190" s="655">
        <v>0</v>
      </c>
      <c r="D190" s="655"/>
      <c r="E190" s="902">
        <v>0</v>
      </c>
      <c r="F190" s="902">
        <v>0</v>
      </c>
      <c r="G190" s="1038"/>
      <c r="H190" s="1036"/>
      <c r="I190" s="1037" t="s">
        <v>2611</v>
      </c>
      <c r="J190" s="1037"/>
      <c r="K190" s="1037"/>
      <c r="L190" s="1037"/>
      <c r="M190" s="1037" t="s">
        <v>2611</v>
      </c>
      <c r="N190" s="1037" t="s">
        <v>2611</v>
      </c>
      <c r="O190" s="1037"/>
      <c r="P190" s="1037"/>
      <c r="Q190" s="1037"/>
      <c r="R190" s="1037"/>
      <c r="S190" s="1037"/>
      <c r="T190" s="1037" t="s">
        <v>2611</v>
      </c>
      <c r="U190" s="1037" t="s">
        <v>2611</v>
      </c>
      <c r="V190" s="1037" t="s">
        <v>2611</v>
      </c>
      <c r="W190" s="1037"/>
      <c r="X190" s="1037" t="s">
        <v>2611</v>
      </c>
      <c r="Y190" s="1037"/>
      <c r="Z190" s="656" t="s">
        <v>2136</v>
      </c>
      <c r="AA190" s="182" t="s">
        <v>2611</v>
      </c>
      <c r="AB190" s="182">
        <v>1</v>
      </c>
      <c r="AC190" s="182" t="s">
        <v>2611</v>
      </c>
    </row>
    <row r="191" spans="1:29" s="182" customFormat="1" x14ac:dyDescent="0.25">
      <c r="A191" s="655">
        <v>0</v>
      </c>
      <c r="B191" s="655">
        <v>0</v>
      </c>
      <c r="C191" s="655">
        <v>0</v>
      </c>
      <c r="D191" s="655"/>
      <c r="E191" s="902">
        <v>0</v>
      </c>
      <c r="F191" s="902">
        <v>0</v>
      </c>
      <c r="G191" s="1038"/>
      <c r="H191" s="1036"/>
      <c r="I191" s="1037" t="s">
        <v>2611</v>
      </c>
      <c r="J191" s="1037"/>
      <c r="K191" s="1037"/>
      <c r="L191" s="1037"/>
      <c r="M191" s="1037" t="s">
        <v>2611</v>
      </c>
      <c r="N191" s="1037" t="s">
        <v>2611</v>
      </c>
      <c r="O191" s="1037"/>
      <c r="P191" s="1037"/>
      <c r="Q191" s="1037"/>
      <c r="R191" s="1037"/>
      <c r="S191" s="1037"/>
      <c r="T191" s="1037" t="s">
        <v>2611</v>
      </c>
      <c r="U191" s="1037" t="s">
        <v>2611</v>
      </c>
      <c r="V191" s="1037" t="s">
        <v>2611</v>
      </c>
      <c r="W191" s="1037"/>
      <c r="X191" s="1037" t="s">
        <v>2611</v>
      </c>
      <c r="Y191" s="1037"/>
      <c r="Z191" s="656" t="s">
        <v>2136</v>
      </c>
      <c r="AA191" s="182" t="s">
        <v>2611</v>
      </c>
      <c r="AB191" s="182">
        <v>1</v>
      </c>
      <c r="AC191" s="182" t="s">
        <v>2611</v>
      </c>
    </row>
    <row r="192" spans="1:29" s="182" customFormat="1" x14ac:dyDescent="0.25">
      <c r="A192" s="655">
        <v>0</v>
      </c>
      <c r="B192" s="655">
        <v>0</v>
      </c>
      <c r="C192" s="655">
        <v>0</v>
      </c>
      <c r="D192" s="655"/>
      <c r="E192" s="902">
        <v>0</v>
      </c>
      <c r="F192" s="902">
        <v>0</v>
      </c>
      <c r="G192" s="1038"/>
      <c r="H192" s="1036"/>
      <c r="I192" s="1037" t="s">
        <v>2611</v>
      </c>
      <c r="J192" s="1037"/>
      <c r="K192" s="1037"/>
      <c r="L192" s="1037"/>
      <c r="M192" s="1037" t="s">
        <v>2611</v>
      </c>
      <c r="N192" s="1037" t="s">
        <v>2611</v>
      </c>
      <c r="O192" s="1037"/>
      <c r="P192" s="1037"/>
      <c r="Q192" s="1037"/>
      <c r="R192" s="1037"/>
      <c r="S192" s="1037"/>
      <c r="T192" s="1037" t="s">
        <v>2611</v>
      </c>
      <c r="U192" s="1037" t="s">
        <v>2611</v>
      </c>
      <c r="V192" s="1037" t="s">
        <v>2611</v>
      </c>
      <c r="W192" s="1037"/>
      <c r="X192" s="1037" t="s">
        <v>2611</v>
      </c>
      <c r="Y192" s="1037"/>
      <c r="Z192" s="656" t="s">
        <v>2136</v>
      </c>
      <c r="AA192" s="182" t="s">
        <v>2611</v>
      </c>
      <c r="AB192" s="182">
        <v>1</v>
      </c>
      <c r="AC192" s="182" t="s">
        <v>2611</v>
      </c>
    </row>
    <row r="193" spans="1:29" s="182" customFormat="1" x14ac:dyDescent="0.25">
      <c r="A193" s="655">
        <v>0</v>
      </c>
      <c r="B193" s="655">
        <v>0</v>
      </c>
      <c r="C193" s="655">
        <v>0</v>
      </c>
      <c r="D193" s="655"/>
      <c r="E193" s="902">
        <v>0</v>
      </c>
      <c r="F193" s="902">
        <v>0</v>
      </c>
      <c r="G193" s="1038"/>
      <c r="H193" s="1036"/>
      <c r="I193" s="1037" t="s">
        <v>2611</v>
      </c>
      <c r="J193" s="1037"/>
      <c r="K193" s="1037"/>
      <c r="L193" s="1037"/>
      <c r="M193" s="1037" t="s">
        <v>2611</v>
      </c>
      <c r="N193" s="1037" t="s">
        <v>2611</v>
      </c>
      <c r="O193" s="1037"/>
      <c r="P193" s="1037"/>
      <c r="Q193" s="1037"/>
      <c r="R193" s="1037"/>
      <c r="S193" s="1037"/>
      <c r="T193" s="1037" t="s">
        <v>2611</v>
      </c>
      <c r="U193" s="1037" t="s">
        <v>2611</v>
      </c>
      <c r="V193" s="1037" t="s">
        <v>2611</v>
      </c>
      <c r="W193" s="1037"/>
      <c r="X193" s="1037" t="s">
        <v>2611</v>
      </c>
      <c r="Y193" s="1037"/>
      <c r="Z193" s="656" t="s">
        <v>2136</v>
      </c>
      <c r="AA193" s="182" t="s">
        <v>2611</v>
      </c>
      <c r="AB193" s="182">
        <v>1</v>
      </c>
      <c r="AC193" s="182" t="s">
        <v>2611</v>
      </c>
    </row>
    <row r="194" spans="1:29" s="182" customFormat="1" x14ac:dyDescent="0.25">
      <c r="A194" s="655">
        <v>0</v>
      </c>
      <c r="B194" s="655">
        <v>0</v>
      </c>
      <c r="C194" s="655">
        <v>0</v>
      </c>
      <c r="D194" s="655"/>
      <c r="E194" s="902">
        <v>0</v>
      </c>
      <c r="F194" s="902">
        <v>0</v>
      </c>
      <c r="G194" s="1038"/>
      <c r="H194" s="1036"/>
      <c r="I194" s="1037" t="s">
        <v>2611</v>
      </c>
      <c r="J194" s="1037"/>
      <c r="K194" s="1037"/>
      <c r="L194" s="1037"/>
      <c r="M194" s="1037" t="s">
        <v>2611</v>
      </c>
      <c r="N194" s="1037" t="s">
        <v>2611</v>
      </c>
      <c r="O194" s="1037"/>
      <c r="P194" s="1037"/>
      <c r="Q194" s="1037"/>
      <c r="R194" s="1037"/>
      <c r="S194" s="1037"/>
      <c r="T194" s="1037" t="s">
        <v>2611</v>
      </c>
      <c r="U194" s="1037" t="s">
        <v>2611</v>
      </c>
      <c r="V194" s="1037" t="s">
        <v>2611</v>
      </c>
      <c r="W194" s="1037"/>
      <c r="X194" s="1037" t="s">
        <v>2611</v>
      </c>
      <c r="Y194" s="1037"/>
      <c r="Z194" s="656" t="s">
        <v>2136</v>
      </c>
      <c r="AA194" s="182" t="s">
        <v>2611</v>
      </c>
      <c r="AB194" s="182">
        <v>1</v>
      </c>
      <c r="AC194" s="182" t="s">
        <v>2611</v>
      </c>
    </row>
    <row r="195" spans="1:29" s="182" customFormat="1" x14ac:dyDescent="0.25">
      <c r="A195" s="655">
        <v>0</v>
      </c>
      <c r="B195" s="655">
        <v>0</v>
      </c>
      <c r="C195" s="655">
        <v>0</v>
      </c>
      <c r="D195" s="655"/>
      <c r="E195" s="902">
        <v>0</v>
      </c>
      <c r="F195" s="902">
        <v>0</v>
      </c>
      <c r="G195" s="1038"/>
      <c r="H195" s="1036"/>
      <c r="I195" s="1037" t="s">
        <v>2611</v>
      </c>
      <c r="J195" s="1037"/>
      <c r="K195" s="1037"/>
      <c r="L195" s="1037"/>
      <c r="M195" s="1037" t="s">
        <v>2611</v>
      </c>
      <c r="N195" s="1037" t="s">
        <v>2611</v>
      </c>
      <c r="O195" s="1037"/>
      <c r="P195" s="1037"/>
      <c r="Q195" s="1037"/>
      <c r="R195" s="1037"/>
      <c r="S195" s="1037"/>
      <c r="T195" s="1037" t="s">
        <v>2611</v>
      </c>
      <c r="U195" s="1037" t="s">
        <v>2611</v>
      </c>
      <c r="V195" s="1037" t="s">
        <v>2611</v>
      </c>
      <c r="W195" s="1037"/>
      <c r="X195" s="1037" t="s">
        <v>2611</v>
      </c>
      <c r="Y195" s="1037"/>
      <c r="Z195" s="656" t="s">
        <v>2136</v>
      </c>
      <c r="AA195" s="182" t="s">
        <v>2611</v>
      </c>
      <c r="AB195" s="182">
        <v>1</v>
      </c>
      <c r="AC195" s="182" t="s">
        <v>2611</v>
      </c>
    </row>
    <row r="196" spans="1:29" s="182" customFormat="1" x14ac:dyDescent="0.25">
      <c r="A196" s="655">
        <v>0</v>
      </c>
      <c r="B196" s="655">
        <v>0</v>
      </c>
      <c r="C196" s="655">
        <v>0</v>
      </c>
      <c r="D196" s="655"/>
      <c r="E196" s="902">
        <v>0</v>
      </c>
      <c r="F196" s="902">
        <v>0</v>
      </c>
      <c r="G196" s="1038"/>
      <c r="H196" s="1036"/>
      <c r="I196" s="1037" t="s">
        <v>2611</v>
      </c>
      <c r="J196" s="1037"/>
      <c r="K196" s="1037"/>
      <c r="L196" s="1037"/>
      <c r="M196" s="1037" t="s">
        <v>2611</v>
      </c>
      <c r="N196" s="1037" t="s">
        <v>2611</v>
      </c>
      <c r="O196" s="1037"/>
      <c r="P196" s="1037"/>
      <c r="Q196" s="1037"/>
      <c r="R196" s="1037"/>
      <c r="S196" s="1037"/>
      <c r="T196" s="1037" t="s">
        <v>2611</v>
      </c>
      <c r="U196" s="1037" t="s">
        <v>2611</v>
      </c>
      <c r="V196" s="1037" t="s">
        <v>2611</v>
      </c>
      <c r="W196" s="1037"/>
      <c r="X196" s="1037" t="s">
        <v>2611</v>
      </c>
      <c r="Y196" s="1037"/>
      <c r="Z196" s="656" t="s">
        <v>2136</v>
      </c>
      <c r="AA196" s="182" t="s">
        <v>2611</v>
      </c>
      <c r="AB196" s="182">
        <v>1</v>
      </c>
      <c r="AC196" s="182" t="s">
        <v>2611</v>
      </c>
    </row>
    <row r="197" spans="1:29" s="182" customFormat="1" x14ac:dyDescent="0.25">
      <c r="A197" s="655">
        <v>0</v>
      </c>
      <c r="B197" s="655">
        <v>0</v>
      </c>
      <c r="C197" s="655">
        <v>0</v>
      </c>
      <c r="D197" s="655"/>
      <c r="E197" s="902">
        <v>0</v>
      </c>
      <c r="F197" s="902">
        <v>0</v>
      </c>
      <c r="G197" s="1038"/>
      <c r="H197" s="1036"/>
      <c r="I197" s="1037" t="s">
        <v>2611</v>
      </c>
      <c r="J197" s="1037"/>
      <c r="K197" s="1037"/>
      <c r="L197" s="1037"/>
      <c r="M197" s="1037" t="s">
        <v>2611</v>
      </c>
      <c r="N197" s="1037" t="s">
        <v>2611</v>
      </c>
      <c r="O197" s="1037"/>
      <c r="P197" s="1037"/>
      <c r="Q197" s="1037"/>
      <c r="R197" s="1037"/>
      <c r="S197" s="1037"/>
      <c r="T197" s="1037" t="s">
        <v>2611</v>
      </c>
      <c r="U197" s="1037" t="s">
        <v>2611</v>
      </c>
      <c r="V197" s="1037" t="s">
        <v>2611</v>
      </c>
      <c r="W197" s="1037"/>
      <c r="X197" s="1037" t="s">
        <v>2611</v>
      </c>
      <c r="Y197" s="1037"/>
      <c r="Z197" s="656" t="s">
        <v>2136</v>
      </c>
      <c r="AA197" s="182" t="s">
        <v>2611</v>
      </c>
      <c r="AB197" s="182">
        <v>1</v>
      </c>
      <c r="AC197" s="182" t="s">
        <v>2611</v>
      </c>
    </row>
    <row r="198" spans="1:29" s="182" customFormat="1" x14ac:dyDescent="0.25">
      <c r="A198" s="655">
        <v>0</v>
      </c>
      <c r="B198" s="655">
        <v>0</v>
      </c>
      <c r="C198" s="655">
        <v>0</v>
      </c>
      <c r="D198" s="655"/>
      <c r="E198" s="902">
        <v>0</v>
      </c>
      <c r="F198" s="902">
        <v>0</v>
      </c>
      <c r="G198" s="1038"/>
      <c r="H198" s="1036"/>
      <c r="I198" s="1037" t="s">
        <v>2611</v>
      </c>
      <c r="J198" s="1037"/>
      <c r="K198" s="1037"/>
      <c r="L198" s="1037"/>
      <c r="M198" s="1037" t="s">
        <v>2611</v>
      </c>
      <c r="N198" s="1037" t="s">
        <v>2611</v>
      </c>
      <c r="O198" s="1037"/>
      <c r="P198" s="1037"/>
      <c r="Q198" s="1037"/>
      <c r="R198" s="1037"/>
      <c r="S198" s="1037"/>
      <c r="T198" s="1037" t="s">
        <v>2611</v>
      </c>
      <c r="U198" s="1037" t="s">
        <v>2611</v>
      </c>
      <c r="V198" s="1037" t="s">
        <v>2611</v>
      </c>
      <c r="W198" s="1037"/>
      <c r="X198" s="1037" t="s">
        <v>2611</v>
      </c>
      <c r="Y198" s="1037"/>
      <c r="Z198" s="656" t="s">
        <v>2136</v>
      </c>
      <c r="AA198" s="182" t="s">
        <v>2611</v>
      </c>
      <c r="AB198" s="182">
        <v>1</v>
      </c>
      <c r="AC198" s="182" t="s">
        <v>2611</v>
      </c>
    </row>
    <row r="199" spans="1:29" s="182" customFormat="1" x14ac:dyDescent="0.25">
      <c r="A199" s="655">
        <v>0</v>
      </c>
      <c r="B199" s="655">
        <v>0</v>
      </c>
      <c r="C199" s="655">
        <v>0</v>
      </c>
      <c r="D199" s="655"/>
      <c r="E199" s="902">
        <v>0</v>
      </c>
      <c r="F199" s="902">
        <v>0</v>
      </c>
      <c r="G199" s="1038"/>
      <c r="H199" s="1036"/>
      <c r="I199" s="1037" t="s">
        <v>2611</v>
      </c>
      <c r="J199" s="1037"/>
      <c r="K199" s="1037"/>
      <c r="L199" s="1037"/>
      <c r="M199" s="1037" t="s">
        <v>2611</v>
      </c>
      <c r="N199" s="1037" t="s">
        <v>2611</v>
      </c>
      <c r="O199" s="1037"/>
      <c r="P199" s="1037"/>
      <c r="Q199" s="1037"/>
      <c r="R199" s="1037"/>
      <c r="S199" s="1037"/>
      <c r="T199" s="1037" t="s">
        <v>2611</v>
      </c>
      <c r="U199" s="1037" t="s">
        <v>2611</v>
      </c>
      <c r="V199" s="1037" t="s">
        <v>2611</v>
      </c>
      <c r="W199" s="1037"/>
      <c r="X199" s="1037" t="s">
        <v>2611</v>
      </c>
      <c r="Y199" s="1037"/>
      <c r="Z199" s="656" t="s">
        <v>2136</v>
      </c>
      <c r="AA199" s="182" t="s">
        <v>2611</v>
      </c>
      <c r="AB199" s="182">
        <v>1</v>
      </c>
      <c r="AC199" s="182" t="s">
        <v>2611</v>
      </c>
    </row>
    <row r="200" spans="1:29" s="182" customFormat="1" x14ac:dyDescent="0.25">
      <c r="A200" s="655">
        <v>0</v>
      </c>
      <c r="B200" s="655">
        <v>0</v>
      </c>
      <c r="C200" s="655">
        <v>0</v>
      </c>
      <c r="D200" s="655"/>
      <c r="E200" s="902">
        <v>0</v>
      </c>
      <c r="F200" s="902">
        <v>0</v>
      </c>
      <c r="G200" s="1038"/>
      <c r="H200" s="1036"/>
      <c r="I200" s="1037" t="s">
        <v>2611</v>
      </c>
      <c r="J200" s="1037"/>
      <c r="K200" s="1037"/>
      <c r="L200" s="1037"/>
      <c r="M200" s="1037" t="s">
        <v>2611</v>
      </c>
      <c r="N200" s="1037" t="s">
        <v>2611</v>
      </c>
      <c r="O200" s="1037"/>
      <c r="P200" s="1037"/>
      <c r="Q200" s="1037"/>
      <c r="R200" s="1037"/>
      <c r="S200" s="1037"/>
      <c r="T200" s="1037" t="s">
        <v>2611</v>
      </c>
      <c r="U200" s="1037" t="s">
        <v>2611</v>
      </c>
      <c r="V200" s="1037" t="s">
        <v>2611</v>
      </c>
      <c r="W200" s="1037"/>
      <c r="X200" s="1037" t="s">
        <v>2611</v>
      </c>
      <c r="Y200" s="1037"/>
      <c r="Z200" s="656" t="s">
        <v>2136</v>
      </c>
      <c r="AA200" s="182" t="s">
        <v>2611</v>
      </c>
      <c r="AB200" s="182">
        <v>1</v>
      </c>
      <c r="AC200" s="182" t="s">
        <v>2611</v>
      </c>
    </row>
    <row r="201" spans="1:29" s="182" customFormat="1" x14ac:dyDescent="0.25">
      <c r="A201" s="655">
        <v>0</v>
      </c>
      <c r="B201" s="655">
        <v>0</v>
      </c>
      <c r="C201" s="655">
        <v>0</v>
      </c>
      <c r="D201" s="655"/>
      <c r="E201" s="902">
        <v>0</v>
      </c>
      <c r="F201" s="902">
        <v>0</v>
      </c>
      <c r="G201" s="1038"/>
      <c r="H201" s="1036"/>
      <c r="I201" s="1037" t="s">
        <v>2611</v>
      </c>
      <c r="J201" s="1037"/>
      <c r="K201" s="1037"/>
      <c r="L201" s="1037"/>
      <c r="M201" s="1037" t="s">
        <v>2611</v>
      </c>
      <c r="N201" s="1037" t="s">
        <v>2611</v>
      </c>
      <c r="O201" s="1037"/>
      <c r="P201" s="1037"/>
      <c r="Q201" s="1037"/>
      <c r="R201" s="1037"/>
      <c r="S201" s="1037"/>
      <c r="T201" s="1037" t="s">
        <v>2611</v>
      </c>
      <c r="U201" s="1037" t="s">
        <v>2611</v>
      </c>
      <c r="V201" s="1037" t="s">
        <v>2611</v>
      </c>
      <c r="W201" s="1037"/>
      <c r="X201" s="1037" t="s">
        <v>2611</v>
      </c>
      <c r="Y201" s="1037"/>
      <c r="Z201" s="656" t="s">
        <v>2136</v>
      </c>
      <c r="AA201" s="182" t="s">
        <v>2611</v>
      </c>
      <c r="AB201" s="182">
        <v>1</v>
      </c>
      <c r="AC201" s="182" t="s">
        <v>2611</v>
      </c>
    </row>
    <row r="202" spans="1:29" s="182" customFormat="1" x14ac:dyDescent="0.25">
      <c r="A202" s="655">
        <v>0</v>
      </c>
      <c r="B202" s="655">
        <v>0</v>
      </c>
      <c r="C202" s="655">
        <v>0</v>
      </c>
      <c r="D202" s="655"/>
      <c r="E202" s="902">
        <v>0</v>
      </c>
      <c r="F202" s="902">
        <v>0</v>
      </c>
      <c r="G202" s="1038"/>
      <c r="H202" s="1036"/>
      <c r="I202" s="1037" t="s">
        <v>2611</v>
      </c>
      <c r="J202" s="1037"/>
      <c r="K202" s="1037"/>
      <c r="L202" s="1037"/>
      <c r="M202" s="1037" t="s">
        <v>2611</v>
      </c>
      <c r="N202" s="1037" t="s">
        <v>2611</v>
      </c>
      <c r="O202" s="1037"/>
      <c r="P202" s="1037"/>
      <c r="Q202" s="1037"/>
      <c r="R202" s="1037"/>
      <c r="S202" s="1037"/>
      <c r="T202" s="1037" t="s">
        <v>2611</v>
      </c>
      <c r="U202" s="1037" t="s">
        <v>2611</v>
      </c>
      <c r="V202" s="1037" t="s">
        <v>2611</v>
      </c>
      <c r="W202" s="1037"/>
      <c r="X202" s="1037" t="s">
        <v>2611</v>
      </c>
      <c r="Y202" s="1037"/>
      <c r="Z202" s="656" t="s">
        <v>2136</v>
      </c>
      <c r="AA202" s="182" t="s">
        <v>2611</v>
      </c>
      <c r="AB202" s="182">
        <v>1</v>
      </c>
      <c r="AC202" s="182" t="s">
        <v>2611</v>
      </c>
    </row>
    <row r="203" spans="1:29" s="182" customFormat="1" x14ac:dyDescent="0.25">
      <c r="A203" s="655">
        <v>0</v>
      </c>
      <c r="B203" s="655">
        <v>0</v>
      </c>
      <c r="C203" s="655">
        <v>0</v>
      </c>
      <c r="D203" s="655"/>
      <c r="E203" s="902">
        <v>0</v>
      </c>
      <c r="F203" s="902">
        <v>0</v>
      </c>
      <c r="G203" s="1038"/>
      <c r="H203" s="1036"/>
      <c r="I203" s="1037" t="s">
        <v>2611</v>
      </c>
      <c r="J203" s="1037"/>
      <c r="K203" s="1037"/>
      <c r="L203" s="1037"/>
      <c r="M203" s="1037" t="s">
        <v>2611</v>
      </c>
      <c r="N203" s="1037" t="s">
        <v>2611</v>
      </c>
      <c r="O203" s="1037"/>
      <c r="P203" s="1037"/>
      <c r="Q203" s="1037"/>
      <c r="R203" s="1037"/>
      <c r="S203" s="1037"/>
      <c r="T203" s="1037" t="s">
        <v>2611</v>
      </c>
      <c r="U203" s="1037" t="s">
        <v>2611</v>
      </c>
      <c r="V203" s="1037" t="s">
        <v>2611</v>
      </c>
      <c r="W203" s="1037"/>
      <c r="X203" s="1037" t="s">
        <v>2611</v>
      </c>
      <c r="Y203" s="1037"/>
      <c r="Z203" s="656" t="s">
        <v>2136</v>
      </c>
      <c r="AA203" s="182" t="s">
        <v>2611</v>
      </c>
      <c r="AB203" s="182">
        <v>1</v>
      </c>
      <c r="AC203" s="182" t="s">
        <v>2611</v>
      </c>
    </row>
    <row r="204" spans="1:29" s="182" customFormat="1" x14ac:dyDescent="0.25">
      <c r="A204" s="655">
        <v>0</v>
      </c>
      <c r="B204" s="655">
        <v>0</v>
      </c>
      <c r="C204" s="655">
        <v>0</v>
      </c>
      <c r="D204" s="655"/>
      <c r="E204" s="902">
        <v>0</v>
      </c>
      <c r="F204" s="902">
        <v>0</v>
      </c>
      <c r="G204" s="1038"/>
      <c r="H204" s="1036"/>
      <c r="I204" s="1037" t="s">
        <v>2611</v>
      </c>
      <c r="J204" s="1037"/>
      <c r="K204" s="1037"/>
      <c r="L204" s="1037"/>
      <c r="M204" s="1037" t="s">
        <v>2611</v>
      </c>
      <c r="N204" s="1037" t="s">
        <v>2611</v>
      </c>
      <c r="O204" s="1037"/>
      <c r="P204" s="1037"/>
      <c r="Q204" s="1037"/>
      <c r="R204" s="1037"/>
      <c r="S204" s="1037"/>
      <c r="T204" s="1037" t="s">
        <v>2611</v>
      </c>
      <c r="U204" s="1037" t="s">
        <v>2611</v>
      </c>
      <c r="V204" s="1037" t="s">
        <v>2611</v>
      </c>
      <c r="W204" s="1037"/>
      <c r="X204" s="1037" t="s">
        <v>2611</v>
      </c>
      <c r="Y204" s="1037"/>
      <c r="Z204" s="656" t="s">
        <v>2136</v>
      </c>
      <c r="AA204" s="182" t="s">
        <v>2611</v>
      </c>
      <c r="AB204" s="182">
        <v>1</v>
      </c>
      <c r="AC204" s="182" t="s">
        <v>2611</v>
      </c>
    </row>
    <row r="205" spans="1:29" s="182" customFormat="1" x14ac:dyDescent="0.25">
      <c r="A205" s="655">
        <v>0</v>
      </c>
      <c r="B205" s="655">
        <v>0</v>
      </c>
      <c r="C205" s="655">
        <v>0</v>
      </c>
      <c r="D205" s="655"/>
      <c r="E205" s="902">
        <v>0</v>
      </c>
      <c r="F205" s="902">
        <v>0</v>
      </c>
      <c r="G205" s="1038"/>
      <c r="H205" s="1036"/>
      <c r="I205" s="1037" t="s">
        <v>2611</v>
      </c>
      <c r="J205" s="1037"/>
      <c r="K205" s="1037"/>
      <c r="L205" s="1037"/>
      <c r="M205" s="1037" t="s">
        <v>2611</v>
      </c>
      <c r="N205" s="1037" t="s">
        <v>2611</v>
      </c>
      <c r="O205" s="1037"/>
      <c r="P205" s="1037"/>
      <c r="Q205" s="1037"/>
      <c r="R205" s="1037"/>
      <c r="S205" s="1037"/>
      <c r="T205" s="1037" t="s">
        <v>2611</v>
      </c>
      <c r="U205" s="1037" t="s">
        <v>2611</v>
      </c>
      <c r="V205" s="1037" t="s">
        <v>2611</v>
      </c>
      <c r="W205" s="1037"/>
      <c r="X205" s="1037" t="s">
        <v>2611</v>
      </c>
      <c r="Y205" s="1037"/>
      <c r="Z205" s="656" t="s">
        <v>2136</v>
      </c>
      <c r="AA205" s="182" t="s">
        <v>2611</v>
      </c>
      <c r="AB205" s="182">
        <v>1</v>
      </c>
      <c r="AC205" s="182" t="s">
        <v>2611</v>
      </c>
    </row>
    <row r="206" spans="1:29" s="182" customFormat="1" x14ac:dyDescent="0.25">
      <c r="A206" s="655">
        <v>0</v>
      </c>
      <c r="B206" s="655">
        <v>0</v>
      </c>
      <c r="C206" s="655">
        <v>0</v>
      </c>
      <c r="D206" s="655"/>
      <c r="E206" s="902">
        <v>0</v>
      </c>
      <c r="F206" s="902">
        <v>0</v>
      </c>
      <c r="G206" s="1038"/>
      <c r="H206" s="1036"/>
      <c r="I206" s="1037" t="s">
        <v>2611</v>
      </c>
      <c r="J206" s="1037"/>
      <c r="K206" s="1037"/>
      <c r="L206" s="1037"/>
      <c r="M206" s="1037" t="s">
        <v>2611</v>
      </c>
      <c r="N206" s="1037" t="s">
        <v>2611</v>
      </c>
      <c r="O206" s="1037"/>
      <c r="P206" s="1037"/>
      <c r="Q206" s="1037"/>
      <c r="R206" s="1037"/>
      <c r="S206" s="1037"/>
      <c r="T206" s="1037" t="s">
        <v>2611</v>
      </c>
      <c r="U206" s="1037" t="s">
        <v>2611</v>
      </c>
      <c r="V206" s="1037" t="s">
        <v>2611</v>
      </c>
      <c r="W206" s="1037"/>
      <c r="X206" s="1037" t="s">
        <v>2611</v>
      </c>
      <c r="Y206" s="1037"/>
      <c r="Z206" s="656" t="s">
        <v>2136</v>
      </c>
      <c r="AA206" s="182" t="s">
        <v>2611</v>
      </c>
      <c r="AB206" s="182">
        <v>1</v>
      </c>
      <c r="AC206" s="182" t="s">
        <v>2611</v>
      </c>
    </row>
    <row r="207" spans="1:29" s="182" customFormat="1" x14ac:dyDescent="0.25">
      <c r="A207" s="655">
        <v>0</v>
      </c>
      <c r="B207" s="655">
        <v>0</v>
      </c>
      <c r="C207" s="655">
        <v>0</v>
      </c>
      <c r="D207" s="655"/>
      <c r="E207" s="902">
        <v>0</v>
      </c>
      <c r="F207" s="902">
        <v>0</v>
      </c>
      <c r="G207" s="1038"/>
      <c r="H207" s="1036"/>
      <c r="I207" s="1037" t="s">
        <v>2611</v>
      </c>
      <c r="J207" s="1037"/>
      <c r="K207" s="1037"/>
      <c r="L207" s="1037"/>
      <c r="M207" s="1037" t="s">
        <v>2611</v>
      </c>
      <c r="N207" s="1037" t="s">
        <v>2611</v>
      </c>
      <c r="O207" s="1037"/>
      <c r="P207" s="1037"/>
      <c r="Q207" s="1037"/>
      <c r="R207" s="1037"/>
      <c r="S207" s="1037"/>
      <c r="T207" s="1037" t="s">
        <v>2611</v>
      </c>
      <c r="U207" s="1037" t="s">
        <v>2611</v>
      </c>
      <c r="V207" s="1037" t="s">
        <v>2611</v>
      </c>
      <c r="W207" s="1037"/>
      <c r="X207" s="1037" t="s">
        <v>2611</v>
      </c>
      <c r="Y207" s="1037"/>
      <c r="Z207" s="656" t="s">
        <v>2136</v>
      </c>
      <c r="AA207" s="182" t="s">
        <v>2611</v>
      </c>
      <c r="AB207" s="182">
        <v>1</v>
      </c>
      <c r="AC207" s="182" t="s">
        <v>2611</v>
      </c>
    </row>
    <row r="208" spans="1:29" s="182" customFormat="1" x14ac:dyDescent="0.25">
      <c r="A208" s="655">
        <v>0</v>
      </c>
      <c r="B208" s="655">
        <v>0</v>
      </c>
      <c r="C208" s="655">
        <v>0</v>
      </c>
      <c r="D208" s="655"/>
      <c r="E208" s="902">
        <v>0</v>
      </c>
      <c r="F208" s="902">
        <v>0</v>
      </c>
      <c r="G208" s="1038"/>
      <c r="H208" s="1036"/>
      <c r="I208" s="1037" t="s">
        <v>2611</v>
      </c>
      <c r="J208" s="1037"/>
      <c r="K208" s="1037"/>
      <c r="L208" s="1037"/>
      <c r="M208" s="1037" t="s">
        <v>2611</v>
      </c>
      <c r="N208" s="1037" t="s">
        <v>2611</v>
      </c>
      <c r="O208" s="1037"/>
      <c r="P208" s="1037"/>
      <c r="Q208" s="1037"/>
      <c r="R208" s="1037"/>
      <c r="S208" s="1037"/>
      <c r="T208" s="1037" t="s">
        <v>2611</v>
      </c>
      <c r="U208" s="1037" t="s">
        <v>2611</v>
      </c>
      <c r="V208" s="1037" t="s">
        <v>2611</v>
      </c>
      <c r="W208" s="1037"/>
      <c r="X208" s="1037" t="s">
        <v>2611</v>
      </c>
      <c r="Y208" s="1037"/>
      <c r="Z208" s="656" t="s">
        <v>2136</v>
      </c>
      <c r="AA208" s="182" t="s">
        <v>2611</v>
      </c>
      <c r="AB208" s="182">
        <v>1</v>
      </c>
      <c r="AC208" s="182" t="s">
        <v>2611</v>
      </c>
    </row>
    <row r="209" spans="1:29" s="182" customFormat="1" x14ac:dyDescent="0.25">
      <c r="A209" s="655">
        <v>0</v>
      </c>
      <c r="B209" s="655">
        <v>0</v>
      </c>
      <c r="C209" s="655">
        <v>0</v>
      </c>
      <c r="D209" s="655"/>
      <c r="E209" s="902">
        <v>0</v>
      </c>
      <c r="F209" s="902">
        <v>0</v>
      </c>
      <c r="G209" s="1038"/>
      <c r="H209" s="1036"/>
      <c r="I209" s="1037" t="s">
        <v>2611</v>
      </c>
      <c r="J209" s="1037"/>
      <c r="K209" s="1037"/>
      <c r="L209" s="1037"/>
      <c r="M209" s="1037" t="s">
        <v>2611</v>
      </c>
      <c r="N209" s="1037" t="s">
        <v>2611</v>
      </c>
      <c r="O209" s="1037"/>
      <c r="P209" s="1037"/>
      <c r="Q209" s="1037"/>
      <c r="R209" s="1037"/>
      <c r="S209" s="1037"/>
      <c r="T209" s="1037" t="s">
        <v>2611</v>
      </c>
      <c r="U209" s="1037" t="s">
        <v>2611</v>
      </c>
      <c r="V209" s="1037" t="s">
        <v>2611</v>
      </c>
      <c r="W209" s="1037"/>
      <c r="X209" s="1037" t="s">
        <v>2611</v>
      </c>
      <c r="Y209" s="1037"/>
      <c r="Z209" s="656" t="s">
        <v>2136</v>
      </c>
      <c r="AA209" s="182" t="s">
        <v>2611</v>
      </c>
      <c r="AB209" s="182">
        <v>1</v>
      </c>
      <c r="AC209" s="182" t="s">
        <v>2611</v>
      </c>
    </row>
    <row r="210" spans="1:29" s="182" customFormat="1" x14ac:dyDescent="0.25">
      <c r="A210" s="655">
        <v>0</v>
      </c>
      <c r="B210" s="655">
        <v>0</v>
      </c>
      <c r="C210" s="655">
        <v>0</v>
      </c>
      <c r="D210" s="655"/>
      <c r="E210" s="902">
        <v>0</v>
      </c>
      <c r="F210" s="902">
        <v>0</v>
      </c>
      <c r="G210" s="1038"/>
      <c r="H210" s="1036"/>
      <c r="I210" s="1037" t="s">
        <v>2611</v>
      </c>
      <c r="J210" s="1037"/>
      <c r="K210" s="1037"/>
      <c r="L210" s="1037"/>
      <c r="M210" s="1037" t="s">
        <v>2611</v>
      </c>
      <c r="N210" s="1037" t="s">
        <v>2611</v>
      </c>
      <c r="O210" s="1037"/>
      <c r="P210" s="1037"/>
      <c r="Q210" s="1037"/>
      <c r="R210" s="1037"/>
      <c r="S210" s="1037"/>
      <c r="T210" s="1037" t="s">
        <v>2611</v>
      </c>
      <c r="U210" s="1037" t="s">
        <v>2611</v>
      </c>
      <c r="V210" s="1037" t="s">
        <v>2611</v>
      </c>
      <c r="W210" s="1037"/>
      <c r="X210" s="1037" t="s">
        <v>2611</v>
      </c>
      <c r="Y210" s="1037"/>
      <c r="Z210" s="656" t="s">
        <v>2136</v>
      </c>
      <c r="AA210" s="182" t="s">
        <v>2611</v>
      </c>
      <c r="AB210" s="182">
        <v>1</v>
      </c>
      <c r="AC210" s="182" t="s">
        <v>2611</v>
      </c>
    </row>
    <row r="211" spans="1:29" s="182" customFormat="1" x14ac:dyDescent="0.25">
      <c r="A211" s="655">
        <v>0</v>
      </c>
      <c r="B211" s="655">
        <v>0</v>
      </c>
      <c r="C211" s="655">
        <v>0</v>
      </c>
      <c r="D211" s="655"/>
      <c r="E211" s="902">
        <v>0</v>
      </c>
      <c r="F211" s="902">
        <v>0</v>
      </c>
      <c r="G211" s="1038"/>
      <c r="H211" s="1036"/>
      <c r="I211" s="1037" t="s">
        <v>2611</v>
      </c>
      <c r="J211" s="1037"/>
      <c r="K211" s="1037"/>
      <c r="L211" s="1037"/>
      <c r="M211" s="1037" t="s">
        <v>2611</v>
      </c>
      <c r="N211" s="1037" t="s">
        <v>2611</v>
      </c>
      <c r="O211" s="1037"/>
      <c r="P211" s="1037"/>
      <c r="Q211" s="1037"/>
      <c r="R211" s="1037"/>
      <c r="S211" s="1037"/>
      <c r="T211" s="1037" t="s">
        <v>2611</v>
      </c>
      <c r="U211" s="1037" t="s">
        <v>2611</v>
      </c>
      <c r="V211" s="1037" t="s">
        <v>2611</v>
      </c>
      <c r="W211" s="1037"/>
      <c r="X211" s="1037" t="s">
        <v>2611</v>
      </c>
      <c r="Y211" s="1037"/>
      <c r="Z211" s="656" t="s">
        <v>2136</v>
      </c>
      <c r="AA211" s="182" t="s">
        <v>2611</v>
      </c>
      <c r="AB211" s="182">
        <v>1</v>
      </c>
      <c r="AC211" s="182" t="s">
        <v>2611</v>
      </c>
    </row>
    <row r="212" spans="1:29" s="182" customFormat="1" x14ac:dyDescent="0.25">
      <c r="A212" s="655">
        <v>0</v>
      </c>
      <c r="B212" s="655">
        <v>0</v>
      </c>
      <c r="C212" s="655">
        <v>0</v>
      </c>
      <c r="D212" s="655"/>
      <c r="E212" s="902">
        <v>0</v>
      </c>
      <c r="F212" s="902">
        <v>0</v>
      </c>
      <c r="G212" s="1038"/>
      <c r="H212" s="1036"/>
      <c r="I212" s="1037" t="s">
        <v>2611</v>
      </c>
      <c r="J212" s="1037"/>
      <c r="K212" s="1037"/>
      <c r="L212" s="1037"/>
      <c r="M212" s="1037" t="s">
        <v>2611</v>
      </c>
      <c r="N212" s="1037" t="s">
        <v>2611</v>
      </c>
      <c r="O212" s="1037"/>
      <c r="P212" s="1037"/>
      <c r="Q212" s="1037"/>
      <c r="R212" s="1037"/>
      <c r="S212" s="1037"/>
      <c r="T212" s="1037" t="s">
        <v>2611</v>
      </c>
      <c r="U212" s="1037" t="s">
        <v>2611</v>
      </c>
      <c r="V212" s="1037" t="s">
        <v>2611</v>
      </c>
      <c r="W212" s="1037"/>
      <c r="X212" s="1037" t="s">
        <v>2611</v>
      </c>
      <c r="Y212" s="1037"/>
      <c r="Z212" s="656" t="s">
        <v>2136</v>
      </c>
      <c r="AA212" s="182" t="s">
        <v>2611</v>
      </c>
      <c r="AB212" s="182">
        <v>1</v>
      </c>
      <c r="AC212" s="182" t="s">
        <v>2611</v>
      </c>
    </row>
    <row r="213" spans="1:29" s="182" customFormat="1" x14ac:dyDescent="0.25">
      <c r="A213" s="655">
        <v>0</v>
      </c>
      <c r="B213" s="655">
        <v>0</v>
      </c>
      <c r="C213" s="655">
        <v>0</v>
      </c>
      <c r="D213" s="655"/>
      <c r="E213" s="902">
        <v>0</v>
      </c>
      <c r="F213" s="902">
        <v>0</v>
      </c>
      <c r="G213" s="1038"/>
      <c r="H213" s="1036"/>
      <c r="I213" s="1037" t="s">
        <v>2611</v>
      </c>
      <c r="J213" s="1037"/>
      <c r="K213" s="1037"/>
      <c r="L213" s="1037"/>
      <c r="M213" s="1037" t="s">
        <v>2611</v>
      </c>
      <c r="N213" s="1037" t="s">
        <v>2611</v>
      </c>
      <c r="O213" s="1037"/>
      <c r="P213" s="1037"/>
      <c r="Q213" s="1037"/>
      <c r="R213" s="1037"/>
      <c r="S213" s="1037"/>
      <c r="T213" s="1037" t="s">
        <v>2611</v>
      </c>
      <c r="U213" s="1037" t="s">
        <v>2611</v>
      </c>
      <c r="V213" s="1037" t="s">
        <v>2611</v>
      </c>
      <c r="W213" s="1037"/>
      <c r="X213" s="1037" t="s">
        <v>2611</v>
      </c>
      <c r="Y213" s="1037"/>
      <c r="Z213" s="656" t="s">
        <v>2136</v>
      </c>
      <c r="AA213" s="182" t="s">
        <v>2611</v>
      </c>
      <c r="AB213" s="182">
        <v>1</v>
      </c>
      <c r="AC213" s="182" t="s">
        <v>2611</v>
      </c>
    </row>
    <row r="214" spans="1:29" s="182" customFormat="1" x14ac:dyDescent="0.25">
      <c r="A214" s="655">
        <v>0</v>
      </c>
      <c r="B214" s="655">
        <v>0</v>
      </c>
      <c r="C214" s="655">
        <v>0</v>
      </c>
      <c r="D214" s="655"/>
      <c r="E214" s="902">
        <v>0</v>
      </c>
      <c r="F214" s="902">
        <v>0</v>
      </c>
      <c r="G214" s="1038"/>
      <c r="H214" s="1036"/>
      <c r="I214" s="1037" t="s">
        <v>2611</v>
      </c>
      <c r="J214" s="1037"/>
      <c r="K214" s="1037"/>
      <c r="L214" s="1037"/>
      <c r="M214" s="1037" t="s">
        <v>2611</v>
      </c>
      <c r="N214" s="1037" t="s">
        <v>2611</v>
      </c>
      <c r="O214" s="1037"/>
      <c r="P214" s="1037"/>
      <c r="Q214" s="1037"/>
      <c r="R214" s="1037"/>
      <c r="S214" s="1037"/>
      <c r="T214" s="1037" t="s">
        <v>2611</v>
      </c>
      <c r="U214" s="1037" t="s">
        <v>2611</v>
      </c>
      <c r="V214" s="1037" t="s">
        <v>2611</v>
      </c>
      <c r="W214" s="1037"/>
      <c r="X214" s="1037" t="s">
        <v>2611</v>
      </c>
      <c r="Y214" s="1037"/>
      <c r="Z214" s="656" t="s">
        <v>2136</v>
      </c>
      <c r="AA214" s="182" t="s">
        <v>2611</v>
      </c>
      <c r="AB214" s="182">
        <v>1</v>
      </c>
      <c r="AC214" s="182" t="s">
        <v>2611</v>
      </c>
    </row>
    <row r="215" spans="1:29" s="182" customFormat="1" x14ac:dyDescent="0.25">
      <c r="A215" s="655">
        <v>0</v>
      </c>
      <c r="B215" s="655">
        <v>0</v>
      </c>
      <c r="C215" s="655">
        <v>0</v>
      </c>
      <c r="D215" s="655"/>
      <c r="E215" s="902">
        <v>0</v>
      </c>
      <c r="F215" s="902">
        <v>0</v>
      </c>
      <c r="G215" s="1038"/>
      <c r="H215" s="1036"/>
      <c r="I215" s="1037" t="s">
        <v>2611</v>
      </c>
      <c r="J215" s="1037"/>
      <c r="K215" s="1037"/>
      <c r="L215" s="1037"/>
      <c r="M215" s="1037" t="s">
        <v>2611</v>
      </c>
      <c r="N215" s="1037" t="s">
        <v>2611</v>
      </c>
      <c r="O215" s="1037"/>
      <c r="P215" s="1037"/>
      <c r="Q215" s="1037"/>
      <c r="R215" s="1037"/>
      <c r="S215" s="1037"/>
      <c r="T215" s="1037" t="s">
        <v>2611</v>
      </c>
      <c r="U215" s="1037" t="s">
        <v>2611</v>
      </c>
      <c r="V215" s="1037" t="s">
        <v>2611</v>
      </c>
      <c r="W215" s="1037"/>
      <c r="X215" s="1037" t="s">
        <v>2611</v>
      </c>
      <c r="Y215" s="1037"/>
      <c r="Z215" s="656" t="s">
        <v>2136</v>
      </c>
      <c r="AA215" s="182" t="s">
        <v>2611</v>
      </c>
      <c r="AB215" s="182">
        <v>1</v>
      </c>
      <c r="AC215" s="182" t="s">
        <v>2611</v>
      </c>
    </row>
    <row r="216" spans="1:29" s="182" customFormat="1" x14ac:dyDescent="0.25">
      <c r="A216" s="655">
        <v>0</v>
      </c>
      <c r="B216" s="655">
        <v>0</v>
      </c>
      <c r="C216" s="655">
        <v>0</v>
      </c>
      <c r="D216" s="655"/>
      <c r="E216" s="902">
        <v>0</v>
      </c>
      <c r="F216" s="902">
        <v>0</v>
      </c>
      <c r="G216" s="1038"/>
      <c r="H216" s="1036"/>
      <c r="I216" s="1037" t="s">
        <v>2611</v>
      </c>
      <c r="J216" s="1037"/>
      <c r="K216" s="1037"/>
      <c r="L216" s="1037"/>
      <c r="M216" s="1037" t="s">
        <v>2611</v>
      </c>
      <c r="N216" s="1037" t="s">
        <v>2611</v>
      </c>
      <c r="O216" s="1037"/>
      <c r="P216" s="1037"/>
      <c r="Q216" s="1037"/>
      <c r="R216" s="1037"/>
      <c r="S216" s="1037"/>
      <c r="T216" s="1037" t="s">
        <v>2611</v>
      </c>
      <c r="U216" s="1037" t="s">
        <v>2611</v>
      </c>
      <c r="V216" s="1037" t="s">
        <v>2611</v>
      </c>
      <c r="W216" s="1037"/>
      <c r="X216" s="1037" t="s">
        <v>2611</v>
      </c>
      <c r="Y216" s="1037"/>
      <c r="Z216" s="656" t="s">
        <v>2136</v>
      </c>
      <c r="AA216" s="182" t="s">
        <v>2611</v>
      </c>
      <c r="AB216" s="182">
        <v>1</v>
      </c>
      <c r="AC216" s="182" t="s">
        <v>2611</v>
      </c>
    </row>
    <row r="217" spans="1:29" s="182" customFormat="1" x14ac:dyDescent="0.25">
      <c r="A217" s="655">
        <v>0</v>
      </c>
      <c r="B217" s="655">
        <v>0</v>
      </c>
      <c r="C217" s="655">
        <v>0</v>
      </c>
      <c r="D217" s="655"/>
      <c r="E217" s="902">
        <v>0</v>
      </c>
      <c r="F217" s="902">
        <v>0</v>
      </c>
      <c r="G217" s="1038"/>
      <c r="H217" s="1036"/>
      <c r="I217" s="1037" t="s">
        <v>2611</v>
      </c>
      <c r="J217" s="1037"/>
      <c r="K217" s="1037"/>
      <c r="L217" s="1037"/>
      <c r="M217" s="1037" t="s">
        <v>2611</v>
      </c>
      <c r="N217" s="1037" t="s">
        <v>2611</v>
      </c>
      <c r="O217" s="1037"/>
      <c r="P217" s="1037"/>
      <c r="Q217" s="1037"/>
      <c r="R217" s="1037"/>
      <c r="S217" s="1037"/>
      <c r="T217" s="1037" t="s">
        <v>2611</v>
      </c>
      <c r="U217" s="1037" t="s">
        <v>2611</v>
      </c>
      <c r="V217" s="1037" t="s">
        <v>2611</v>
      </c>
      <c r="W217" s="1037"/>
      <c r="X217" s="1037" t="s">
        <v>2611</v>
      </c>
      <c r="Y217" s="1037"/>
      <c r="Z217" s="656" t="s">
        <v>2136</v>
      </c>
      <c r="AA217" s="182" t="s">
        <v>2611</v>
      </c>
      <c r="AB217" s="182">
        <v>1</v>
      </c>
      <c r="AC217" s="182" t="s">
        <v>2611</v>
      </c>
    </row>
    <row r="218" spans="1:29" s="182" customFormat="1" x14ac:dyDescent="0.25">
      <c r="A218" s="655">
        <v>0</v>
      </c>
      <c r="B218" s="655">
        <v>0</v>
      </c>
      <c r="C218" s="655">
        <v>0</v>
      </c>
      <c r="D218" s="655"/>
      <c r="E218" s="902">
        <v>0</v>
      </c>
      <c r="F218" s="902">
        <v>0</v>
      </c>
      <c r="G218" s="1038"/>
      <c r="H218" s="1036"/>
      <c r="I218" s="1037" t="s">
        <v>2611</v>
      </c>
      <c r="J218" s="1037"/>
      <c r="K218" s="1037"/>
      <c r="L218" s="1037"/>
      <c r="M218" s="1037" t="s">
        <v>2611</v>
      </c>
      <c r="N218" s="1037" t="s">
        <v>2611</v>
      </c>
      <c r="O218" s="1037"/>
      <c r="P218" s="1037"/>
      <c r="Q218" s="1037"/>
      <c r="R218" s="1037"/>
      <c r="S218" s="1037"/>
      <c r="T218" s="1037" t="s">
        <v>2611</v>
      </c>
      <c r="U218" s="1037" t="s">
        <v>2611</v>
      </c>
      <c r="V218" s="1037" t="s">
        <v>2611</v>
      </c>
      <c r="W218" s="1037"/>
      <c r="X218" s="1037" t="s">
        <v>2611</v>
      </c>
      <c r="Y218" s="1037"/>
      <c r="Z218" s="656" t="s">
        <v>2136</v>
      </c>
      <c r="AA218" s="182" t="s">
        <v>2611</v>
      </c>
      <c r="AB218" s="182">
        <v>1</v>
      </c>
      <c r="AC218" s="182" t="s">
        <v>2611</v>
      </c>
    </row>
    <row r="219" spans="1:29" s="182" customFormat="1" x14ac:dyDescent="0.25">
      <c r="A219" s="655">
        <v>0</v>
      </c>
      <c r="B219" s="655">
        <v>0</v>
      </c>
      <c r="C219" s="655">
        <v>0</v>
      </c>
      <c r="D219" s="655"/>
      <c r="E219" s="902">
        <v>0</v>
      </c>
      <c r="F219" s="902">
        <v>0</v>
      </c>
      <c r="G219" s="1038"/>
      <c r="H219" s="1036"/>
      <c r="I219" s="1037" t="s">
        <v>2611</v>
      </c>
      <c r="J219" s="1037"/>
      <c r="K219" s="1037"/>
      <c r="L219" s="1037"/>
      <c r="M219" s="1037" t="s">
        <v>2611</v>
      </c>
      <c r="N219" s="1037" t="s">
        <v>2611</v>
      </c>
      <c r="O219" s="1037"/>
      <c r="P219" s="1037"/>
      <c r="Q219" s="1037"/>
      <c r="R219" s="1037"/>
      <c r="S219" s="1037"/>
      <c r="T219" s="1037" t="s">
        <v>2611</v>
      </c>
      <c r="U219" s="1037" t="s">
        <v>2611</v>
      </c>
      <c r="V219" s="1037" t="s">
        <v>2611</v>
      </c>
      <c r="W219" s="1037"/>
      <c r="X219" s="1037" t="s">
        <v>2611</v>
      </c>
      <c r="Y219" s="1037"/>
      <c r="Z219" s="656" t="s">
        <v>2136</v>
      </c>
      <c r="AA219" s="182" t="s">
        <v>2611</v>
      </c>
      <c r="AB219" s="182">
        <v>1</v>
      </c>
      <c r="AC219" s="182" t="s">
        <v>2611</v>
      </c>
    </row>
    <row r="220" spans="1:29" s="182" customFormat="1" x14ac:dyDescent="0.25">
      <c r="A220" s="655">
        <v>0</v>
      </c>
      <c r="B220" s="655">
        <v>0</v>
      </c>
      <c r="C220" s="655">
        <v>0</v>
      </c>
      <c r="D220" s="655"/>
      <c r="E220" s="902">
        <v>0</v>
      </c>
      <c r="F220" s="902">
        <v>0</v>
      </c>
      <c r="G220" s="1038"/>
      <c r="H220" s="1036"/>
      <c r="I220" s="1037" t="s">
        <v>2611</v>
      </c>
      <c r="J220" s="1037"/>
      <c r="K220" s="1037"/>
      <c r="L220" s="1037"/>
      <c r="M220" s="1037" t="s">
        <v>2611</v>
      </c>
      <c r="N220" s="1037" t="s">
        <v>2611</v>
      </c>
      <c r="O220" s="1037"/>
      <c r="P220" s="1037"/>
      <c r="Q220" s="1037"/>
      <c r="R220" s="1037"/>
      <c r="S220" s="1037"/>
      <c r="T220" s="1037" t="s">
        <v>2611</v>
      </c>
      <c r="U220" s="1037" t="s">
        <v>2611</v>
      </c>
      <c r="V220" s="1037" t="s">
        <v>2611</v>
      </c>
      <c r="W220" s="1037"/>
      <c r="X220" s="1037" t="s">
        <v>2611</v>
      </c>
      <c r="Y220" s="1037"/>
      <c r="Z220" s="656" t="s">
        <v>2136</v>
      </c>
      <c r="AA220" s="182" t="s">
        <v>2611</v>
      </c>
      <c r="AB220" s="182">
        <v>1</v>
      </c>
      <c r="AC220" s="182" t="s">
        <v>2611</v>
      </c>
    </row>
    <row r="221" spans="1:29" s="182" customFormat="1" x14ac:dyDescent="0.25">
      <c r="A221" s="655">
        <v>0</v>
      </c>
      <c r="B221" s="655">
        <v>0</v>
      </c>
      <c r="C221" s="655">
        <v>0</v>
      </c>
      <c r="D221" s="655"/>
      <c r="E221" s="902">
        <v>0</v>
      </c>
      <c r="F221" s="902">
        <v>0</v>
      </c>
      <c r="G221" s="1038"/>
      <c r="H221" s="1036"/>
      <c r="I221" s="1037" t="s">
        <v>2611</v>
      </c>
      <c r="J221" s="1037"/>
      <c r="K221" s="1037"/>
      <c r="L221" s="1037"/>
      <c r="M221" s="1037" t="s">
        <v>2611</v>
      </c>
      <c r="N221" s="1037" t="s">
        <v>2611</v>
      </c>
      <c r="O221" s="1037"/>
      <c r="P221" s="1037"/>
      <c r="Q221" s="1037"/>
      <c r="R221" s="1037"/>
      <c r="S221" s="1037"/>
      <c r="T221" s="1037" t="s">
        <v>2611</v>
      </c>
      <c r="U221" s="1037" t="s">
        <v>2611</v>
      </c>
      <c r="V221" s="1037" t="s">
        <v>2611</v>
      </c>
      <c r="W221" s="1037"/>
      <c r="X221" s="1037" t="s">
        <v>2611</v>
      </c>
      <c r="Y221" s="1037"/>
      <c r="Z221" s="656" t="s">
        <v>2136</v>
      </c>
      <c r="AA221" s="182" t="s">
        <v>2611</v>
      </c>
      <c r="AB221" s="182">
        <v>1</v>
      </c>
      <c r="AC221" s="182" t="s">
        <v>2611</v>
      </c>
    </row>
    <row r="222" spans="1:29" s="182" customFormat="1" x14ac:dyDescent="0.25">
      <c r="A222" s="655">
        <v>0</v>
      </c>
      <c r="B222" s="655">
        <v>0</v>
      </c>
      <c r="C222" s="655">
        <v>0</v>
      </c>
      <c r="D222" s="655"/>
      <c r="E222" s="902">
        <v>0</v>
      </c>
      <c r="F222" s="902">
        <v>0</v>
      </c>
      <c r="G222" s="1038"/>
      <c r="H222" s="1036"/>
      <c r="I222" s="1037" t="s">
        <v>2611</v>
      </c>
      <c r="J222" s="1037"/>
      <c r="K222" s="1037"/>
      <c r="L222" s="1037"/>
      <c r="M222" s="1037" t="s">
        <v>2611</v>
      </c>
      <c r="N222" s="1037" t="s">
        <v>2611</v>
      </c>
      <c r="O222" s="1037"/>
      <c r="P222" s="1037"/>
      <c r="Q222" s="1037"/>
      <c r="R222" s="1037"/>
      <c r="S222" s="1037"/>
      <c r="T222" s="1037" t="s">
        <v>2611</v>
      </c>
      <c r="U222" s="1037" t="s">
        <v>2611</v>
      </c>
      <c r="V222" s="1037" t="s">
        <v>2611</v>
      </c>
      <c r="W222" s="1037"/>
      <c r="X222" s="1037" t="s">
        <v>2611</v>
      </c>
      <c r="Y222" s="1037"/>
      <c r="Z222" s="656" t="s">
        <v>2136</v>
      </c>
      <c r="AA222" s="182" t="s">
        <v>2611</v>
      </c>
      <c r="AB222" s="182">
        <v>1</v>
      </c>
      <c r="AC222" s="182" t="s">
        <v>2611</v>
      </c>
    </row>
    <row r="223" spans="1:29" s="182" customFormat="1" x14ac:dyDescent="0.25">
      <c r="A223" s="655">
        <v>0</v>
      </c>
      <c r="B223" s="655">
        <v>0</v>
      </c>
      <c r="C223" s="655">
        <v>0</v>
      </c>
      <c r="D223" s="655"/>
      <c r="E223" s="902">
        <v>0</v>
      </c>
      <c r="F223" s="902">
        <v>0</v>
      </c>
      <c r="G223" s="1038"/>
      <c r="H223" s="1036"/>
      <c r="I223" s="1037" t="s">
        <v>2611</v>
      </c>
      <c r="J223" s="1037"/>
      <c r="K223" s="1037"/>
      <c r="L223" s="1037"/>
      <c r="M223" s="1037" t="s">
        <v>2611</v>
      </c>
      <c r="N223" s="1037" t="s">
        <v>2611</v>
      </c>
      <c r="O223" s="1037"/>
      <c r="P223" s="1037"/>
      <c r="Q223" s="1037"/>
      <c r="R223" s="1037"/>
      <c r="S223" s="1037"/>
      <c r="T223" s="1037" t="s">
        <v>2611</v>
      </c>
      <c r="U223" s="1037" t="s">
        <v>2611</v>
      </c>
      <c r="V223" s="1037" t="s">
        <v>2611</v>
      </c>
      <c r="W223" s="1037"/>
      <c r="X223" s="1037" t="s">
        <v>2611</v>
      </c>
      <c r="Y223" s="1037"/>
      <c r="Z223" s="656" t="s">
        <v>2136</v>
      </c>
      <c r="AA223" s="182" t="s">
        <v>2611</v>
      </c>
      <c r="AB223" s="182">
        <v>1</v>
      </c>
      <c r="AC223" s="182" t="s">
        <v>2611</v>
      </c>
    </row>
    <row r="224" spans="1:29" s="182" customFormat="1" x14ac:dyDescent="0.25">
      <c r="A224" s="655">
        <v>0</v>
      </c>
      <c r="B224" s="655">
        <v>0</v>
      </c>
      <c r="C224" s="655">
        <v>0</v>
      </c>
      <c r="D224" s="655"/>
      <c r="E224" s="902">
        <v>0</v>
      </c>
      <c r="F224" s="902">
        <v>0</v>
      </c>
      <c r="G224" s="1038"/>
      <c r="H224" s="1036"/>
      <c r="I224" s="1037" t="s">
        <v>2611</v>
      </c>
      <c r="J224" s="1037"/>
      <c r="K224" s="1037"/>
      <c r="L224" s="1037"/>
      <c r="M224" s="1037" t="s">
        <v>2611</v>
      </c>
      <c r="N224" s="1037" t="s">
        <v>2611</v>
      </c>
      <c r="O224" s="1037"/>
      <c r="P224" s="1037"/>
      <c r="Q224" s="1037"/>
      <c r="R224" s="1037"/>
      <c r="S224" s="1037"/>
      <c r="T224" s="1037" t="s">
        <v>2611</v>
      </c>
      <c r="U224" s="1037" t="s">
        <v>2611</v>
      </c>
      <c r="V224" s="1037" t="s">
        <v>2611</v>
      </c>
      <c r="W224" s="1037"/>
      <c r="X224" s="1037" t="s">
        <v>2611</v>
      </c>
      <c r="Y224" s="1037"/>
      <c r="Z224" s="656" t="s">
        <v>2136</v>
      </c>
      <c r="AA224" s="182" t="s">
        <v>2611</v>
      </c>
      <c r="AB224" s="182">
        <v>1</v>
      </c>
      <c r="AC224" s="182" t="s">
        <v>2611</v>
      </c>
    </row>
    <row r="225" spans="1:29" s="182" customFormat="1" x14ac:dyDescent="0.25">
      <c r="A225" s="655">
        <v>0</v>
      </c>
      <c r="B225" s="655">
        <v>0</v>
      </c>
      <c r="C225" s="655">
        <v>0</v>
      </c>
      <c r="D225" s="655"/>
      <c r="E225" s="902">
        <v>0</v>
      </c>
      <c r="F225" s="902">
        <v>0</v>
      </c>
      <c r="G225" s="1038"/>
      <c r="H225" s="1036"/>
      <c r="I225" s="1037" t="s">
        <v>2611</v>
      </c>
      <c r="J225" s="1037"/>
      <c r="K225" s="1037"/>
      <c r="L225" s="1037"/>
      <c r="M225" s="1037" t="s">
        <v>2611</v>
      </c>
      <c r="N225" s="1037" t="s">
        <v>2611</v>
      </c>
      <c r="O225" s="1037"/>
      <c r="P225" s="1037"/>
      <c r="Q225" s="1037"/>
      <c r="R225" s="1037"/>
      <c r="S225" s="1037"/>
      <c r="T225" s="1037" t="s">
        <v>2611</v>
      </c>
      <c r="U225" s="1037" t="s">
        <v>2611</v>
      </c>
      <c r="V225" s="1037" t="s">
        <v>2611</v>
      </c>
      <c r="W225" s="1037"/>
      <c r="X225" s="1037" t="s">
        <v>2611</v>
      </c>
      <c r="Y225" s="1037"/>
      <c r="Z225" s="656" t="s">
        <v>2136</v>
      </c>
      <c r="AA225" s="182" t="s">
        <v>2611</v>
      </c>
      <c r="AB225" s="182">
        <v>1</v>
      </c>
      <c r="AC225" s="182" t="s">
        <v>2611</v>
      </c>
    </row>
    <row r="226" spans="1:29" s="182" customFormat="1" x14ac:dyDescent="0.25">
      <c r="A226" s="655">
        <v>0</v>
      </c>
      <c r="B226" s="655">
        <v>0</v>
      </c>
      <c r="C226" s="655">
        <v>0</v>
      </c>
      <c r="D226" s="655"/>
      <c r="E226" s="902">
        <v>0</v>
      </c>
      <c r="F226" s="902">
        <v>0</v>
      </c>
      <c r="G226" s="1038"/>
      <c r="H226" s="1036"/>
      <c r="I226" s="1037" t="s">
        <v>2611</v>
      </c>
      <c r="J226" s="1037"/>
      <c r="K226" s="1037"/>
      <c r="L226" s="1037"/>
      <c r="M226" s="1037" t="s">
        <v>2611</v>
      </c>
      <c r="N226" s="1037" t="s">
        <v>2611</v>
      </c>
      <c r="O226" s="1037"/>
      <c r="P226" s="1037"/>
      <c r="Q226" s="1037"/>
      <c r="R226" s="1037"/>
      <c r="S226" s="1037"/>
      <c r="T226" s="1037" t="s">
        <v>2611</v>
      </c>
      <c r="U226" s="1037" t="s">
        <v>2611</v>
      </c>
      <c r="V226" s="1037" t="s">
        <v>2611</v>
      </c>
      <c r="W226" s="1037"/>
      <c r="X226" s="1037" t="s">
        <v>2611</v>
      </c>
      <c r="Y226" s="1037"/>
      <c r="Z226" s="656" t="s">
        <v>2136</v>
      </c>
      <c r="AA226" s="182" t="s">
        <v>2611</v>
      </c>
      <c r="AB226" s="182">
        <v>1</v>
      </c>
      <c r="AC226" s="182" t="s">
        <v>2611</v>
      </c>
    </row>
    <row r="227" spans="1:29" s="182" customFormat="1" x14ac:dyDescent="0.25">
      <c r="A227" s="655">
        <v>0</v>
      </c>
      <c r="B227" s="655">
        <v>0</v>
      </c>
      <c r="C227" s="655">
        <v>0</v>
      </c>
      <c r="D227" s="655"/>
      <c r="E227" s="902">
        <v>0</v>
      </c>
      <c r="F227" s="902">
        <v>0</v>
      </c>
      <c r="G227" s="1038"/>
      <c r="H227" s="1036"/>
      <c r="I227" s="1037" t="s">
        <v>2611</v>
      </c>
      <c r="J227" s="1037"/>
      <c r="K227" s="1037"/>
      <c r="L227" s="1037"/>
      <c r="M227" s="1037" t="s">
        <v>2611</v>
      </c>
      <c r="N227" s="1037" t="s">
        <v>2611</v>
      </c>
      <c r="O227" s="1037"/>
      <c r="P227" s="1037"/>
      <c r="Q227" s="1037"/>
      <c r="R227" s="1037"/>
      <c r="S227" s="1037"/>
      <c r="T227" s="1037" t="s">
        <v>2611</v>
      </c>
      <c r="U227" s="1037" t="s">
        <v>2611</v>
      </c>
      <c r="V227" s="1037" t="s">
        <v>2611</v>
      </c>
      <c r="W227" s="1037"/>
      <c r="X227" s="1037" t="s">
        <v>2611</v>
      </c>
      <c r="Y227" s="1037"/>
      <c r="Z227" s="656" t="s">
        <v>2136</v>
      </c>
      <c r="AA227" s="182" t="s">
        <v>2611</v>
      </c>
      <c r="AB227" s="182">
        <v>1</v>
      </c>
      <c r="AC227" s="182" t="s">
        <v>2611</v>
      </c>
    </row>
    <row r="228" spans="1:29" s="182" customFormat="1" x14ac:dyDescent="0.25">
      <c r="A228" s="655">
        <v>0</v>
      </c>
      <c r="B228" s="655">
        <v>0</v>
      </c>
      <c r="C228" s="655">
        <v>0</v>
      </c>
      <c r="D228" s="655"/>
      <c r="E228" s="902">
        <v>0</v>
      </c>
      <c r="F228" s="902">
        <v>0</v>
      </c>
      <c r="G228" s="1038"/>
      <c r="H228" s="1036"/>
      <c r="I228" s="1037" t="s">
        <v>2611</v>
      </c>
      <c r="J228" s="1037"/>
      <c r="K228" s="1037"/>
      <c r="L228" s="1037"/>
      <c r="M228" s="1037" t="s">
        <v>2611</v>
      </c>
      <c r="N228" s="1037" t="s">
        <v>2611</v>
      </c>
      <c r="O228" s="1037"/>
      <c r="P228" s="1037"/>
      <c r="Q228" s="1037"/>
      <c r="R228" s="1037"/>
      <c r="S228" s="1037"/>
      <c r="T228" s="1037" t="s">
        <v>2611</v>
      </c>
      <c r="U228" s="1037" t="s">
        <v>2611</v>
      </c>
      <c r="V228" s="1037" t="s">
        <v>2611</v>
      </c>
      <c r="W228" s="1037"/>
      <c r="X228" s="1037" t="s">
        <v>2611</v>
      </c>
      <c r="Y228" s="1037"/>
      <c r="Z228" s="656" t="s">
        <v>2136</v>
      </c>
      <c r="AA228" s="182" t="s">
        <v>2611</v>
      </c>
      <c r="AB228" s="182">
        <v>1</v>
      </c>
      <c r="AC228" s="182" t="s">
        <v>2611</v>
      </c>
    </row>
    <row r="229" spans="1:29" s="182" customFormat="1" x14ac:dyDescent="0.25">
      <c r="A229" s="655">
        <v>0</v>
      </c>
      <c r="B229" s="655">
        <v>0</v>
      </c>
      <c r="C229" s="655">
        <v>0</v>
      </c>
      <c r="D229" s="655"/>
      <c r="E229" s="902">
        <v>0</v>
      </c>
      <c r="F229" s="902">
        <v>0</v>
      </c>
      <c r="G229" s="1038"/>
      <c r="H229" s="1036"/>
      <c r="I229" s="1037" t="s">
        <v>2611</v>
      </c>
      <c r="J229" s="1037"/>
      <c r="K229" s="1037"/>
      <c r="L229" s="1037"/>
      <c r="M229" s="1037" t="s">
        <v>2611</v>
      </c>
      <c r="N229" s="1037" t="s">
        <v>2611</v>
      </c>
      <c r="O229" s="1037"/>
      <c r="P229" s="1037"/>
      <c r="Q229" s="1037"/>
      <c r="R229" s="1037"/>
      <c r="S229" s="1037"/>
      <c r="T229" s="1037" t="s">
        <v>2611</v>
      </c>
      <c r="U229" s="1037" t="s">
        <v>2611</v>
      </c>
      <c r="V229" s="1037" t="s">
        <v>2611</v>
      </c>
      <c r="W229" s="1037"/>
      <c r="X229" s="1037" t="s">
        <v>2611</v>
      </c>
      <c r="Y229" s="1037"/>
      <c r="Z229" s="656" t="s">
        <v>2136</v>
      </c>
      <c r="AA229" s="182" t="s">
        <v>2611</v>
      </c>
      <c r="AB229" s="182">
        <v>1</v>
      </c>
      <c r="AC229" s="182" t="s">
        <v>2611</v>
      </c>
    </row>
    <row r="230" spans="1:29" s="182" customFormat="1" x14ac:dyDescent="0.25">
      <c r="A230" s="655">
        <v>0</v>
      </c>
      <c r="B230" s="655">
        <v>0</v>
      </c>
      <c r="C230" s="655">
        <v>0</v>
      </c>
      <c r="D230" s="655"/>
      <c r="E230" s="902">
        <v>0</v>
      </c>
      <c r="F230" s="902">
        <v>0</v>
      </c>
      <c r="G230" s="1038"/>
      <c r="H230" s="1036"/>
      <c r="I230" s="1037" t="s">
        <v>2611</v>
      </c>
      <c r="J230" s="1037"/>
      <c r="K230" s="1037"/>
      <c r="L230" s="1037"/>
      <c r="M230" s="1037" t="s">
        <v>2611</v>
      </c>
      <c r="N230" s="1037" t="s">
        <v>2611</v>
      </c>
      <c r="O230" s="1037"/>
      <c r="P230" s="1037"/>
      <c r="Q230" s="1037"/>
      <c r="R230" s="1037"/>
      <c r="S230" s="1037"/>
      <c r="T230" s="1037" t="s">
        <v>2611</v>
      </c>
      <c r="U230" s="1037" t="s">
        <v>2611</v>
      </c>
      <c r="V230" s="1037" t="s">
        <v>2611</v>
      </c>
      <c r="W230" s="1037"/>
      <c r="X230" s="1037" t="s">
        <v>2611</v>
      </c>
      <c r="Y230" s="1037"/>
      <c r="Z230" s="656" t="s">
        <v>2136</v>
      </c>
      <c r="AA230" s="182" t="s">
        <v>2611</v>
      </c>
      <c r="AB230" s="182">
        <v>1</v>
      </c>
      <c r="AC230" s="182" t="s">
        <v>2611</v>
      </c>
    </row>
    <row r="231" spans="1:29" s="182" customFormat="1" x14ac:dyDescent="0.25">
      <c r="A231" s="655">
        <v>0</v>
      </c>
      <c r="B231" s="655">
        <v>0</v>
      </c>
      <c r="C231" s="655">
        <v>0</v>
      </c>
      <c r="D231" s="655"/>
      <c r="E231" s="902">
        <v>0</v>
      </c>
      <c r="F231" s="902">
        <v>0</v>
      </c>
      <c r="G231" s="1038"/>
      <c r="H231" s="1036"/>
      <c r="I231" s="1037" t="s">
        <v>2611</v>
      </c>
      <c r="J231" s="1037"/>
      <c r="K231" s="1037"/>
      <c r="L231" s="1037"/>
      <c r="M231" s="1037" t="s">
        <v>2611</v>
      </c>
      <c r="N231" s="1037" t="s">
        <v>2611</v>
      </c>
      <c r="O231" s="1037"/>
      <c r="P231" s="1037"/>
      <c r="Q231" s="1037"/>
      <c r="R231" s="1037"/>
      <c r="S231" s="1037"/>
      <c r="T231" s="1037" t="s">
        <v>2611</v>
      </c>
      <c r="U231" s="1037" t="s">
        <v>2611</v>
      </c>
      <c r="V231" s="1037" t="s">
        <v>2611</v>
      </c>
      <c r="W231" s="1037"/>
      <c r="X231" s="1037" t="s">
        <v>2611</v>
      </c>
      <c r="Y231" s="1037"/>
      <c r="Z231" s="656" t="s">
        <v>2136</v>
      </c>
      <c r="AA231" s="182" t="s">
        <v>2611</v>
      </c>
      <c r="AB231" s="182">
        <v>1</v>
      </c>
      <c r="AC231" s="182" t="s">
        <v>2611</v>
      </c>
    </row>
    <row r="232" spans="1:29" s="182" customFormat="1" x14ac:dyDescent="0.25">
      <c r="A232" s="655">
        <v>0</v>
      </c>
      <c r="B232" s="655">
        <v>0</v>
      </c>
      <c r="C232" s="655">
        <v>0</v>
      </c>
      <c r="D232" s="655"/>
      <c r="E232" s="902">
        <v>0</v>
      </c>
      <c r="F232" s="902">
        <v>0</v>
      </c>
      <c r="G232" s="1038"/>
      <c r="H232" s="1036"/>
      <c r="I232" s="1037" t="s">
        <v>2611</v>
      </c>
      <c r="J232" s="1037"/>
      <c r="K232" s="1037"/>
      <c r="L232" s="1037"/>
      <c r="M232" s="1037" t="s">
        <v>2611</v>
      </c>
      <c r="N232" s="1037" t="s">
        <v>2611</v>
      </c>
      <c r="O232" s="1037"/>
      <c r="P232" s="1037"/>
      <c r="Q232" s="1037"/>
      <c r="R232" s="1037"/>
      <c r="S232" s="1037"/>
      <c r="T232" s="1037" t="s">
        <v>2611</v>
      </c>
      <c r="U232" s="1037" t="s">
        <v>2611</v>
      </c>
      <c r="V232" s="1037" t="s">
        <v>2611</v>
      </c>
      <c r="W232" s="1037"/>
      <c r="X232" s="1037" t="s">
        <v>2611</v>
      </c>
      <c r="Y232" s="1037"/>
      <c r="Z232" s="656" t="s">
        <v>2136</v>
      </c>
      <c r="AA232" s="182" t="s">
        <v>2611</v>
      </c>
      <c r="AB232" s="182">
        <v>1</v>
      </c>
      <c r="AC232" s="182" t="s">
        <v>2611</v>
      </c>
    </row>
    <row r="233" spans="1:29" s="182" customFormat="1" x14ac:dyDescent="0.25">
      <c r="A233" s="655">
        <v>0</v>
      </c>
      <c r="B233" s="655">
        <v>0</v>
      </c>
      <c r="C233" s="655">
        <v>0</v>
      </c>
      <c r="D233" s="655"/>
      <c r="E233" s="902">
        <v>0</v>
      </c>
      <c r="F233" s="902">
        <v>0</v>
      </c>
      <c r="G233" s="1038"/>
      <c r="H233" s="1036"/>
      <c r="I233" s="1037" t="s">
        <v>2611</v>
      </c>
      <c r="J233" s="1037"/>
      <c r="K233" s="1037"/>
      <c r="L233" s="1037"/>
      <c r="M233" s="1037" t="s">
        <v>2611</v>
      </c>
      <c r="N233" s="1037" t="s">
        <v>2611</v>
      </c>
      <c r="O233" s="1037"/>
      <c r="P233" s="1037"/>
      <c r="Q233" s="1037"/>
      <c r="R233" s="1037"/>
      <c r="S233" s="1037"/>
      <c r="T233" s="1037" t="s">
        <v>2611</v>
      </c>
      <c r="U233" s="1037" t="s">
        <v>2611</v>
      </c>
      <c r="V233" s="1037" t="s">
        <v>2611</v>
      </c>
      <c r="W233" s="1037"/>
      <c r="X233" s="1037" t="s">
        <v>2611</v>
      </c>
      <c r="Y233" s="1037"/>
      <c r="Z233" s="656" t="s">
        <v>2136</v>
      </c>
      <c r="AA233" s="182" t="s">
        <v>2611</v>
      </c>
      <c r="AB233" s="182">
        <v>1</v>
      </c>
      <c r="AC233" s="182" t="s">
        <v>2611</v>
      </c>
    </row>
    <row r="234" spans="1:29" s="182" customFormat="1" x14ac:dyDescent="0.25">
      <c r="A234" s="655">
        <v>0</v>
      </c>
      <c r="B234" s="655">
        <v>0</v>
      </c>
      <c r="C234" s="655">
        <v>0</v>
      </c>
      <c r="D234" s="655"/>
      <c r="E234" s="902">
        <v>0</v>
      </c>
      <c r="F234" s="902">
        <v>0</v>
      </c>
      <c r="G234" s="1038"/>
      <c r="H234" s="1036"/>
      <c r="I234" s="1037" t="s">
        <v>2611</v>
      </c>
      <c r="J234" s="1037"/>
      <c r="K234" s="1037"/>
      <c r="L234" s="1037"/>
      <c r="M234" s="1037" t="s">
        <v>2611</v>
      </c>
      <c r="N234" s="1037" t="s">
        <v>2611</v>
      </c>
      <c r="O234" s="1037"/>
      <c r="P234" s="1037"/>
      <c r="Q234" s="1037"/>
      <c r="R234" s="1037"/>
      <c r="S234" s="1037"/>
      <c r="T234" s="1037" t="s">
        <v>2611</v>
      </c>
      <c r="U234" s="1037" t="s">
        <v>2611</v>
      </c>
      <c r="V234" s="1037" t="s">
        <v>2611</v>
      </c>
      <c r="W234" s="1037"/>
      <c r="X234" s="1037" t="s">
        <v>2611</v>
      </c>
      <c r="Y234" s="1037"/>
      <c r="Z234" s="656" t="s">
        <v>2136</v>
      </c>
      <c r="AA234" s="182" t="s">
        <v>2611</v>
      </c>
      <c r="AB234" s="182">
        <v>1</v>
      </c>
      <c r="AC234" s="182" t="s">
        <v>2611</v>
      </c>
    </row>
    <row r="235" spans="1:29" s="182" customFormat="1" x14ac:dyDescent="0.25">
      <c r="A235" s="655">
        <v>0</v>
      </c>
      <c r="B235" s="655">
        <v>0</v>
      </c>
      <c r="C235" s="655">
        <v>0</v>
      </c>
      <c r="D235" s="655"/>
      <c r="E235" s="902">
        <v>0</v>
      </c>
      <c r="F235" s="902">
        <v>0</v>
      </c>
      <c r="G235" s="1038"/>
      <c r="H235" s="1036"/>
      <c r="I235" s="1037" t="s">
        <v>2611</v>
      </c>
      <c r="J235" s="1037"/>
      <c r="K235" s="1037"/>
      <c r="L235" s="1037"/>
      <c r="M235" s="1037" t="s">
        <v>2611</v>
      </c>
      <c r="N235" s="1037" t="s">
        <v>2611</v>
      </c>
      <c r="O235" s="1037"/>
      <c r="P235" s="1037"/>
      <c r="Q235" s="1037"/>
      <c r="R235" s="1037"/>
      <c r="S235" s="1037"/>
      <c r="T235" s="1037" t="s">
        <v>2611</v>
      </c>
      <c r="U235" s="1037" t="s">
        <v>2611</v>
      </c>
      <c r="V235" s="1037" t="s">
        <v>2611</v>
      </c>
      <c r="W235" s="1037"/>
      <c r="X235" s="1037" t="s">
        <v>2611</v>
      </c>
      <c r="Y235" s="1037"/>
      <c r="Z235" s="656" t="s">
        <v>2136</v>
      </c>
      <c r="AA235" s="182" t="s">
        <v>2611</v>
      </c>
      <c r="AB235" s="182">
        <v>1</v>
      </c>
      <c r="AC235" s="182" t="s">
        <v>2611</v>
      </c>
    </row>
    <row r="236" spans="1:29" s="182" customFormat="1" x14ac:dyDescent="0.25">
      <c r="A236" s="655">
        <v>0</v>
      </c>
      <c r="B236" s="655">
        <v>0</v>
      </c>
      <c r="C236" s="655">
        <v>0</v>
      </c>
      <c r="D236" s="655"/>
      <c r="E236" s="902">
        <v>0</v>
      </c>
      <c r="F236" s="902">
        <v>0</v>
      </c>
      <c r="G236" s="1038"/>
      <c r="H236" s="1036"/>
      <c r="I236" s="1037" t="s">
        <v>2611</v>
      </c>
      <c r="J236" s="1037"/>
      <c r="K236" s="1037"/>
      <c r="L236" s="1037"/>
      <c r="M236" s="1037" t="s">
        <v>2611</v>
      </c>
      <c r="N236" s="1037" t="s">
        <v>2611</v>
      </c>
      <c r="O236" s="1037"/>
      <c r="P236" s="1037"/>
      <c r="Q236" s="1037"/>
      <c r="R236" s="1037"/>
      <c r="S236" s="1037"/>
      <c r="T236" s="1037" t="s">
        <v>2611</v>
      </c>
      <c r="U236" s="1037" t="s">
        <v>2611</v>
      </c>
      <c r="V236" s="1037" t="s">
        <v>2611</v>
      </c>
      <c r="W236" s="1037"/>
      <c r="X236" s="1037" t="s">
        <v>2611</v>
      </c>
      <c r="Y236" s="1037"/>
      <c r="Z236" s="656" t="s">
        <v>2136</v>
      </c>
      <c r="AA236" s="182" t="s">
        <v>2611</v>
      </c>
      <c r="AB236" s="182">
        <v>1</v>
      </c>
      <c r="AC236" s="182" t="s">
        <v>2611</v>
      </c>
    </row>
    <row r="237" spans="1:29" s="182" customFormat="1" x14ac:dyDescent="0.25">
      <c r="A237" s="655">
        <v>0</v>
      </c>
      <c r="B237" s="655">
        <v>0</v>
      </c>
      <c r="C237" s="655">
        <v>0</v>
      </c>
      <c r="D237" s="655"/>
      <c r="E237" s="902">
        <v>0</v>
      </c>
      <c r="F237" s="902">
        <v>0</v>
      </c>
      <c r="G237" s="1038"/>
      <c r="H237" s="1036"/>
      <c r="I237" s="1037" t="s">
        <v>2611</v>
      </c>
      <c r="J237" s="1037"/>
      <c r="K237" s="1037"/>
      <c r="L237" s="1037"/>
      <c r="M237" s="1037" t="s">
        <v>2611</v>
      </c>
      <c r="N237" s="1037" t="s">
        <v>2611</v>
      </c>
      <c r="O237" s="1037"/>
      <c r="P237" s="1037"/>
      <c r="Q237" s="1037"/>
      <c r="R237" s="1037"/>
      <c r="S237" s="1037"/>
      <c r="T237" s="1037" t="s">
        <v>2611</v>
      </c>
      <c r="U237" s="1037" t="s">
        <v>2611</v>
      </c>
      <c r="V237" s="1037" t="s">
        <v>2611</v>
      </c>
      <c r="W237" s="1037"/>
      <c r="X237" s="1037" t="s">
        <v>2611</v>
      </c>
      <c r="Y237" s="1037"/>
      <c r="Z237" s="656" t="s">
        <v>2136</v>
      </c>
      <c r="AA237" s="182" t="s">
        <v>2611</v>
      </c>
      <c r="AB237" s="182">
        <v>1</v>
      </c>
      <c r="AC237" s="182" t="s">
        <v>2611</v>
      </c>
    </row>
    <row r="238" spans="1:29" s="182" customFormat="1" x14ac:dyDescent="0.25">
      <c r="A238" s="655">
        <v>0</v>
      </c>
      <c r="B238" s="655">
        <v>0</v>
      </c>
      <c r="C238" s="655">
        <v>0</v>
      </c>
      <c r="D238" s="655"/>
      <c r="E238" s="902">
        <v>0</v>
      </c>
      <c r="F238" s="902">
        <v>0</v>
      </c>
      <c r="G238" s="1038"/>
      <c r="H238" s="1036"/>
      <c r="I238" s="1037" t="s">
        <v>2611</v>
      </c>
      <c r="J238" s="1037"/>
      <c r="K238" s="1037"/>
      <c r="L238" s="1037"/>
      <c r="M238" s="1037" t="s">
        <v>2611</v>
      </c>
      <c r="N238" s="1037" t="s">
        <v>2611</v>
      </c>
      <c r="O238" s="1037"/>
      <c r="P238" s="1037"/>
      <c r="Q238" s="1037"/>
      <c r="R238" s="1037"/>
      <c r="S238" s="1037"/>
      <c r="T238" s="1037" t="s">
        <v>2611</v>
      </c>
      <c r="U238" s="1037" t="s">
        <v>2611</v>
      </c>
      <c r="V238" s="1037" t="s">
        <v>2611</v>
      </c>
      <c r="W238" s="1037"/>
      <c r="X238" s="1037" t="s">
        <v>2611</v>
      </c>
      <c r="Y238" s="1037"/>
      <c r="Z238" s="656" t="s">
        <v>2136</v>
      </c>
      <c r="AA238" s="182" t="s">
        <v>2611</v>
      </c>
      <c r="AB238" s="182">
        <v>1</v>
      </c>
      <c r="AC238" s="182" t="s">
        <v>2611</v>
      </c>
    </row>
    <row r="239" spans="1:29" s="182" customFormat="1" x14ac:dyDescent="0.25">
      <c r="A239" s="655">
        <v>0</v>
      </c>
      <c r="B239" s="655">
        <v>0</v>
      </c>
      <c r="C239" s="655">
        <v>0</v>
      </c>
      <c r="D239" s="655"/>
      <c r="E239" s="902">
        <v>0</v>
      </c>
      <c r="F239" s="902">
        <v>0</v>
      </c>
      <c r="G239" s="1038"/>
      <c r="H239" s="1036"/>
      <c r="I239" s="1037" t="s">
        <v>2611</v>
      </c>
      <c r="J239" s="1037"/>
      <c r="K239" s="1037"/>
      <c r="L239" s="1037"/>
      <c r="M239" s="1037" t="s">
        <v>2611</v>
      </c>
      <c r="N239" s="1037" t="s">
        <v>2611</v>
      </c>
      <c r="O239" s="1037"/>
      <c r="P239" s="1037"/>
      <c r="Q239" s="1037"/>
      <c r="R239" s="1037"/>
      <c r="S239" s="1037"/>
      <c r="T239" s="1037" t="s">
        <v>2611</v>
      </c>
      <c r="U239" s="1037" t="s">
        <v>2611</v>
      </c>
      <c r="V239" s="1037" t="s">
        <v>2611</v>
      </c>
      <c r="W239" s="1037"/>
      <c r="X239" s="1037" t="s">
        <v>2611</v>
      </c>
      <c r="Y239" s="1037"/>
      <c r="Z239" s="656" t="s">
        <v>2136</v>
      </c>
      <c r="AA239" s="182" t="s">
        <v>2611</v>
      </c>
      <c r="AB239" s="182">
        <v>1</v>
      </c>
      <c r="AC239" s="182" t="s">
        <v>2611</v>
      </c>
    </row>
    <row r="240" spans="1:29" s="182" customFormat="1" x14ac:dyDescent="0.25">
      <c r="A240" s="655">
        <v>0</v>
      </c>
      <c r="B240" s="655">
        <v>0</v>
      </c>
      <c r="C240" s="655">
        <v>0</v>
      </c>
      <c r="D240" s="655"/>
      <c r="E240" s="902">
        <v>0</v>
      </c>
      <c r="F240" s="902">
        <v>0</v>
      </c>
      <c r="G240" s="1038"/>
      <c r="H240" s="1036"/>
      <c r="I240" s="1037" t="s">
        <v>2611</v>
      </c>
      <c r="J240" s="1037"/>
      <c r="K240" s="1037"/>
      <c r="L240" s="1037"/>
      <c r="M240" s="1037" t="s">
        <v>2611</v>
      </c>
      <c r="N240" s="1037" t="s">
        <v>2611</v>
      </c>
      <c r="O240" s="1037"/>
      <c r="P240" s="1037"/>
      <c r="Q240" s="1037"/>
      <c r="R240" s="1037"/>
      <c r="S240" s="1037"/>
      <c r="T240" s="1037" t="s">
        <v>2611</v>
      </c>
      <c r="U240" s="1037" t="s">
        <v>2611</v>
      </c>
      <c r="V240" s="1037" t="s">
        <v>2611</v>
      </c>
      <c r="W240" s="1037"/>
      <c r="X240" s="1037" t="s">
        <v>2611</v>
      </c>
      <c r="Y240" s="1037"/>
      <c r="Z240" s="656" t="s">
        <v>2136</v>
      </c>
      <c r="AA240" s="182" t="s">
        <v>2611</v>
      </c>
      <c r="AB240" s="182">
        <v>1</v>
      </c>
      <c r="AC240" s="182" t="s">
        <v>2611</v>
      </c>
    </row>
    <row r="241" spans="1:29" s="182" customFormat="1" x14ac:dyDescent="0.25">
      <c r="A241" s="655">
        <v>0</v>
      </c>
      <c r="B241" s="655">
        <v>0</v>
      </c>
      <c r="C241" s="655">
        <v>0</v>
      </c>
      <c r="D241" s="655"/>
      <c r="E241" s="902">
        <v>0</v>
      </c>
      <c r="F241" s="902">
        <v>0</v>
      </c>
      <c r="G241" s="1038"/>
      <c r="H241" s="1036"/>
      <c r="I241" s="1037" t="s">
        <v>2611</v>
      </c>
      <c r="J241" s="1037"/>
      <c r="K241" s="1037"/>
      <c r="L241" s="1037"/>
      <c r="M241" s="1037" t="s">
        <v>2611</v>
      </c>
      <c r="N241" s="1037" t="s">
        <v>2611</v>
      </c>
      <c r="O241" s="1037"/>
      <c r="P241" s="1037"/>
      <c r="Q241" s="1037"/>
      <c r="R241" s="1037"/>
      <c r="S241" s="1037"/>
      <c r="T241" s="1037" t="s">
        <v>2611</v>
      </c>
      <c r="U241" s="1037" t="s">
        <v>2611</v>
      </c>
      <c r="V241" s="1037" t="s">
        <v>2611</v>
      </c>
      <c r="W241" s="1037"/>
      <c r="X241" s="1037" t="s">
        <v>2611</v>
      </c>
      <c r="Y241" s="1037"/>
      <c r="Z241" s="656" t="s">
        <v>2136</v>
      </c>
      <c r="AA241" s="182" t="s">
        <v>2611</v>
      </c>
      <c r="AB241" s="182">
        <v>1</v>
      </c>
      <c r="AC241" s="182" t="s">
        <v>2611</v>
      </c>
    </row>
    <row r="242" spans="1:29" s="182" customFormat="1" x14ac:dyDescent="0.25">
      <c r="A242" s="655">
        <v>0</v>
      </c>
      <c r="B242" s="655">
        <v>0</v>
      </c>
      <c r="C242" s="655">
        <v>0</v>
      </c>
      <c r="D242" s="655"/>
      <c r="E242" s="902">
        <v>0</v>
      </c>
      <c r="F242" s="902">
        <v>0</v>
      </c>
      <c r="G242" s="1038"/>
      <c r="H242" s="1036"/>
      <c r="I242" s="1037" t="s">
        <v>2611</v>
      </c>
      <c r="J242" s="1037"/>
      <c r="K242" s="1037"/>
      <c r="L242" s="1037"/>
      <c r="M242" s="1037" t="s">
        <v>2611</v>
      </c>
      <c r="N242" s="1037" t="s">
        <v>2611</v>
      </c>
      <c r="O242" s="1037"/>
      <c r="P242" s="1037"/>
      <c r="Q242" s="1037"/>
      <c r="R242" s="1037"/>
      <c r="S242" s="1037"/>
      <c r="T242" s="1037" t="s">
        <v>2611</v>
      </c>
      <c r="U242" s="1037" t="s">
        <v>2611</v>
      </c>
      <c r="V242" s="1037" t="s">
        <v>2611</v>
      </c>
      <c r="W242" s="1037"/>
      <c r="X242" s="1037" t="s">
        <v>2611</v>
      </c>
      <c r="Y242" s="1037"/>
      <c r="Z242" s="656" t="s">
        <v>2136</v>
      </c>
      <c r="AA242" s="182" t="s">
        <v>2611</v>
      </c>
      <c r="AB242" s="182">
        <v>1</v>
      </c>
      <c r="AC242" s="182" t="s">
        <v>2611</v>
      </c>
    </row>
    <row r="243" spans="1:29" s="182" customFormat="1" x14ac:dyDescent="0.25">
      <c r="A243" s="655">
        <v>0</v>
      </c>
      <c r="B243" s="655">
        <v>0</v>
      </c>
      <c r="C243" s="655">
        <v>0</v>
      </c>
      <c r="D243" s="655"/>
      <c r="E243" s="902">
        <v>0</v>
      </c>
      <c r="F243" s="902">
        <v>0</v>
      </c>
      <c r="G243" s="1038"/>
      <c r="H243" s="1036"/>
      <c r="I243" s="1037" t="s">
        <v>2611</v>
      </c>
      <c r="J243" s="1037"/>
      <c r="K243" s="1037"/>
      <c r="L243" s="1037"/>
      <c r="M243" s="1037" t="s">
        <v>2611</v>
      </c>
      <c r="N243" s="1037" t="s">
        <v>2611</v>
      </c>
      <c r="O243" s="1037"/>
      <c r="P243" s="1037"/>
      <c r="Q243" s="1037"/>
      <c r="R243" s="1037"/>
      <c r="S243" s="1037"/>
      <c r="T243" s="1037" t="s">
        <v>2611</v>
      </c>
      <c r="U243" s="1037" t="s">
        <v>2611</v>
      </c>
      <c r="V243" s="1037" t="s">
        <v>2611</v>
      </c>
      <c r="W243" s="1037"/>
      <c r="X243" s="1037" t="s">
        <v>2611</v>
      </c>
      <c r="Y243" s="1037"/>
      <c r="Z243" s="656" t="s">
        <v>2136</v>
      </c>
      <c r="AA243" s="182" t="s">
        <v>2611</v>
      </c>
      <c r="AB243" s="182">
        <v>1</v>
      </c>
      <c r="AC243" s="182" t="s">
        <v>2611</v>
      </c>
    </row>
    <row r="244" spans="1:29" s="182" customFormat="1" x14ac:dyDescent="0.25">
      <c r="A244" s="655">
        <v>0</v>
      </c>
      <c r="B244" s="655">
        <v>0</v>
      </c>
      <c r="C244" s="655">
        <v>0</v>
      </c>
      <c r="D244" s="655"/>
      <c r="E244" s="902">
        <v>0</v>
      </c>
      <c r="F244" s="902">
        <v>0</v>
      </c>
      <c r="G244" s="1038"/>
      <c r="H244" s="1036"/>
      <c r="I244" s="1037" t="s">
        <v>2611</v>
      </c>
      <c r="J244" s="1037"/>
      <c r="K244" s="1037"/>
      <c r="L244" s="1037"/>
      <c r="M244" s="1037" t="s">
        <v>2611</v>
      </c>
      <c r="N244" s="1037" t="s">
        <v>2611</v>
      </c>
      <c r="O244" s="1037"/>
      <c r="P244" s="1037"/>
      <c r="Q244" s="1037"/>
      <c r="R244" s="1037"/>
      <c r="S244" s="1037"/>
      <c r="T244" s="1037" t="s">
        <v>2611</v>
      </c>
      <c r="U244" s="1037" t="s">
        <v>2611</v>
      </c>
      <c r="V244" s="1037" t="s">
        <v>2611</v>
      </c>
      <c r="W244" s="1037"/>
      <c r="X244" s="1037" t="s">
        <v>2611</v>
      </c>
      <c r="Y244" s="1037"/>
      <c r="Z244" s="656" t="s">
        <v>2136</v>
      </c>
      <c r="AA244" s="182" t="s">
        <v>2611</v>
      </c>
      <c r="AB244" s="182">
        <v>1</v>
      </c>
      <c r="AC244" s="182" t="s">
        <v>2611</v>
      </c>
    </row>
    <row r="245" spans="1:29" s="182" customFormat="1" x14ac:dyDescent="0.25">
      <c r="A245" s="655">
        <v>0</v>
      </c>
      <c r="B245" s="655">
        <v>0</v>
      </c>
      <c r="C245" s="655">
        <v>0</v>
      </c>
      <c r="D245" s="655"/>
      <c r="E245" s="902">
        <v>0</v>
      </c>
      <c r="F245" s="902">
        <v>0</v>
      </c>
      <c r="G245" s="1038"/>
      <c r="H245" s="1036"/>
      <c r="I245" s="1037" t="s">
        <v>2611</v>
      </c>
      <c r="J245" s="1037"/>
      <c r="K245" s="1037"/>
      <c r="L245" s="1037"/>
      <c r="M245" s="1037" t="s">
        <v>2611</v>
      </c>
      <c r="N245" s="1037" t="s">
        <v>2611</v>
      </c>
      <c r="O245" s="1037"/>
      <c r="P245" s="1037"/>
      <c r="Q245" s="1037"/>
      <c r="R245" s="1037"/>
      <c r="S245" s="1037"/>
      <c r="T245" s="1037" t="s">
        <v>2611</v>
      </c>
      <c r="U245" s="1037" t="s">
        <v>2611</v>
      </c>
      <c r="V245" s="1037" t="s">
        <v>2611</v>
      </c>
      <c r="W245" s="1037"/>
      <c r="X245" s="1037" t="s">
        <v>2611</v>
      </c>
      <c r="Y245" s="1037"/>
      <c r="Z245" s="656" t="s">
        <v>2136</v>
      </c>
      <c r="AA245" s="182" t="s">
        <v>2611</v>
      </c>
      <c r="AB245" s="182">
        <v>1</v>
      </c>
      <c r="AC245" s="182" t="s">
        <v>2611</v>
      </c>
    </row>
    <row r="246" spans="1:29" s="182" customFormat="1" x14ac:dyDescent="0.25">
      <c r="A246" s="655">
        <v>0</v>
      </c>
      <c r="B246" s="655">
        <v>0</v>
      </c>
      <c r="C246" s="655">
        <v>0</v>
      </c>
      <c r="D246" s="655"/>
      <c r="E246" s="902">
        <v>0</v>
      </c>
      <c r="F246" s="902">
        <v>0</v>
      </c>
      <c r="G246" s="1038"/>
      <c r="H246" s="1036"/>
      <c r="I246" s="1037" t="s">
        <v>2611</v>
      </c>
      <c r="J246" s="1037"/>
      <c r="K246" s="1037"/>
      <c r="L246" s="1037"/>
      <c r="M246" s="1037" t="s">
        <v>2611</v>
      </c>
      <c r="N246" s="1037" t="s">
        <v>2611</v>
      </c>
      <c r="O246" s="1037"/>
      <c r="P246" s="1037"/>
      <c r="Q246" s="1037"/>
      <c r="R246" s="1037"/>
      <c r="S246" s="1037"/>
      <c r="T246" s="1037" t="s">
        <v>2611</v>
      </c>
      <c r="U246" s="1037" t="s">
        <v>2611</v>
      </c>
      <c r="V246" s="1037" t="s">
        <v>2611</v>
      </c>
      <c r="W246" s="1037"/>
      <c r="X246" s="1037" t="s">
        <v>2611</v>
      </c>
      <c r="Y246" s="1037"/>
      <c r="Z246" s="656" t="s">
        <v>2136</v>
      </c>
      <c r="AA246" s="182" t="s">
        <v>2611</v>
      </c>
      <c r="AB246" s="182">
        <v>1</v>
      </c>
      <c r="AC246" s="182" t="s">
        <v>2611</v>
      </c>
    </row>
    <row r="247" spans="1:29" s="182" customFormat="1" x14ac:dyDescent="0.25">
      <c r="A247" s="655">
        <v>0</v>
      </c>
      <c r="B247" s="655">
        <v>0</v>
      </c>
      <c r="C247" s="655">
        <v>0</v>
      </c>
      <c r="D247" s="655"/>
      <c r="E247" s="902">
        <v>0</v>
      </c>
      <c r="F247" s="902">
        <v>0</v>
      </c>
      <c r="G247" s="1038"/>
      <c r="H247" s="1036"/>
      <c r="I247" s="1037" t="s">
        <v>2611</v>
      </c>
      <c r="J247" s="1037"/>
      <c r="K247" s="1037"/>
      <c r="L247" s="1037"/>
      <c r="M247" s="1037" t="s">
        <v>2611</v>
      </c>
      <c r="N247" s="1037" t="s">
        <v>2611</v>
      </c>
      <c r="O247" s="1037"/>
      <c r="P247" s="1037"/>
      <c r="Q247" s="1037"/>
      <c r="R247" s="1037"/>
      <c r="S247" s="1037"/>
      <c r="T247" s="1037" t="s">
        <v>2611</v>
      </c>
      <c r="U247" s="1037" t="s">
        <v>2611</v>
      </c>
      <c r="V247" s="1037" t="s">
        <v>2611</v>
      </c>
      <c r="W247" s="1037"/>
      <c r="X247" s="1037" t="s">
        <v>2611</v>
      </c>
      <c r="Y247" s="1037"/>
      <c r="Z247" s="656" t="s">
        <v>2136</v>
      </c>
      <c r="AA247" s="182" t="s">
        <v>2611</v>
      </c>
      <c r="AB247" s="182">
        <v>1</v>
      </c>
      <c r="AC247" s="182" t="s">
        <v>2611</v>
      </c>
    </row>
    <row r="248" spans="1:29" s="182" customFormat="1" x14ac:dyDescent="0.25">
      <c r="A248" s="655">
        <v>0</v>
      </c>
      <c r="B248" s="655">
        <v>0</v>
      </c>
      <c r="C248" s="655">
        <v>0</v>
      </c>
      <c r="D248" s="655"/>
      <c r="E248" s="902">
        <v>0</v>
      </c>
      <c r="F248" s="902">
        <v>0</v>
      </c>
      <c r="G248" s="1038"/>
      <c r="H248" s="1036"/>
      <c r="I248" s="1037" t="s">
        <v>2611</v>
      </c>
      <c r="J248" s="1037"/>
      <c r="K248" s="1037"/>
      <c r="L248" s="1037"/>
      <c r="M248" s="1037" t="s">
        <v>2611</v>
      </c>
      <c r="N248" s="1037" t="s">
        <v>2611</v>
      </c>
      <c r="O248" s="1037"/>
      <c r="P248" s="1037"/>
      <c r="Q248" s="1037"/>
      <c r="R248" s="1037"/>
      <c r="S248" s="1037"/>
      <c r="T248" s="1037" t="s">
        <v>2611</v>
      </c>
      <c r="U248" s="1037" t="s">
        <v>2611</v>
      </c>
      <c r="V248" s="1037" t="s">
        <v>2611</v>
      </c>
      <c r="W248" s="1037"/>
      <c r="X248" s="1037" t="s">
        <v>2611</v>
      </c>
      <c r="Y248" s="1037"/>
      <c r="Z248" s="656" t="s">
        <v>2136</v>
      </c>
      <c r="AA248" s="182" t="s">
        <v>2611</v>
      </c>
      <c r="AB248" s="182">
        <v>1</v>
      </c>
      <c r="AC248" s="182" t="s">
        <v>2611</v>
      </c>
    </row>
    <row r="249" spans="1:29" s="182" customFormat="1" x14ac:dyDescent="0.25">
      <c r="A249" s="655">
        <v>0</v>
      </c>
      <c r="B249" s="655">
        <v>0</v>
      </c>
      <c r="C249" s="655">
        <v>0</v>
      </c>
      <c r="D249" s="655"/>
      <c r="E249" s="902">
        <v>0</v>
      </c>
      <c r="F249" s="902">
        <v>0</v>
      </c>
      <c r="G249" s="1038"/>
      <c r="H249" s="1036"/>
      <c r="I249" s="1037" t="s">
        <v>2611</v>
      </c>
      <c r="J249" s="1037"/>
      <c r="K249" s="1037"/>
      <c r="L249" s="1037"/>
      <c r="M249" s="1037" t="s">
        <v>2611</v>
      </c>
      <c r="N249" s="1037" t="s">
        <v>2611</v>
      </c>
      <c r="O249" s="1037"/>
      <c r="P249" s="1037"/>
      <c r="Q249" s="1037"/>
      <c r="R249" s="1037"/>
      <c r="S249" s="1037"/>
      <c r="T249" s="1037" t="s">
        <v>2611</v>
      </c>
      <c r="U249" s="1037" t="s">
        <v>2611</v>
      </c>
      <c r="V249" s="1037" t="s">
        <v>2611</v>
      </c>
      <c r="W249" s="1037"/>
      <c r="X249" s="1037" t="s">
        <v>2611</v>
      </c>
      <c r="Y249" s="1037"/>
      <c r="Z249" s="656" t="s">
        <v>2136</v>
      </c>
      <c r="AA249" s="182" t="s">
        <v>2611</v>
      </c>
      <c r="AB249" s="182">
        <v>1</v>
      </c>
      <c r="AC249" s="182" t="s">
        <v>2611</v>
      </c>
    </row>
    <row r="250" spans="1:29" s="182" customFormat="1" x14ac:dyDescent="0.25">
      <c r="A250" s="655">
        <v>0</v>
      </c>
      <c r="B250" s="655">
        <v>0</v>
      </c>
      <c r="C250" s="655">
        <v>0</v>
      </c>
      <c r="D250" s="655"/>
      <c r="E250" s="902">
        <v>0</v>
      </c>
      <c r="F250" s="902">
        <v>0</v>
      </c>
      <c r="G250" s="1038"/>
      <c r="H250" s="1036"/>
      <c r="I250" s="1037" t="s">
        <v>2611</v>
      </c>
      <c r="J250" s="1037"/>
      <c r="K250" s="1037"/>
      <c r="L250" s="1037"/>
      <c r="M250" s="1037" t="s">
        <v>2611</v>
      </c>
      <c r="N250" s="1037" t="s">
        <v>2611</v>
      </c>
      <c r="O250" s="1037"/>
      <c r="P250" s="1037"/>
      <c r="Q250" s="1037"/>
      <c r="R250" s="1037"/>
      <c r="S250" s="1037"/>
      <c r="T250" s="1037" t="s">
        <v>2611</v>
      </c>
      <c r="U250" s="1037" t="s">
        <v>2611</v>
      </c>
      <c r="V250" s="1037" t="s">
        <v>2611</v>
      </c>
      <c r="W250" s="1037"/>
      <c r="X250" s="1037" t="s">
        <v>2611</v>
      </c>
      <c r="Y250" s="1037"/>
      <c r="Z250" s="656" t="s">
        <v>2136</v>
      </c>
      <c r="AA250" s="182" t="s">
        <v>2611</v>
      </c>
      <c r="AB250" s="182">
        <v>1</v>
      </c>
      <c r="AC250" s="182" t="s">
        <v>2611</v>
      </c>
    </row>
    <row r="251" spans="1:29" s="182" customFormat="1" x14ac:dyDescent="0.25">
      <c r="A251" s="655">
        <v>0</v>
      </c>
      <c r="B251" s="655">
        <v>0</v>
      </c>
      <c r="C251" s="655">
        <v>0</v>
      </c>
      <c r="D251" s="655"/>
      <c r="E251" s="902">
        <v>0</v>
      </c>
      <c r="F251" s="902">
        <v>0</v>
      </c>
      <c r="G251" s="1038"/>
      <c r="H251" s="1036"/>
      <c r="I251" s="1037" t="s">
        <v>2611</v>
      </c>
      <c r="J251" s="1037"/>
      <c r="K251" s="1037"/>
      <c r="L251" s="1037"/>
      <c r="M251" s="1037" t="s">
        <v>2611</v>
      </c>
      <c r="N251" s="1037" t="s">
        <v>2611</v>
      </c>
      <c r="O251" s="1037"/>
      <c r="P251" s="1037"/>
      <c r="Q251" s="1037"/>
      <c r="R251" s="1037"/>
      <c r="S251" s="1037"/>
      <c r="T251" s="1037" t="s">
        <v>2611</v>
      </c>
      <c r="U251" s="1037" t="s">
        <v>2611</v>
      </c>
      <c r="V251" s="1037" t="s">
        <v>2611</v>
      </c>
      <c r="W251" s="1037"/>
      <c r="X251" s="1037" t="s">
        <v>2611</v>
      </c>
      <c r="Y251" s="1037"/>
      <c r="Z251" s="656" t="s">
        <v>2136</v>
      </c>
      <c r="AA251" s="182" t="s">
        <v>2611</v>
      </c>
      <c r="AB251" s="182">
        <v>1</v>
      </c>
      <c r="AC251" s="182" t="s">
        <v>2611</v>
      </c>
    </row>
    <row r="252" spans="1:29" s="182" customFormat="1" x14ac:dyDescent="0.25">
      <c r="A252" s="655">
        <v>0</v>
      </c>
      <c r="B252" s="655">
        <v>0</v>
      </c>
      <c r="C252" s="655">
        <v>0</v>
      </c>
      <c r="D252" s="655"/>
      <c r="E252" s="902">
        <v>0</v>
      </c>
      <c r="F252" s="902">
        <v>0</v>
      </c>
      <c r="G252" s="1038"/>
      <c r="H252" s="1036"/>
      <c r="I252" s="1037" t="s">
        <v>2611</v>
      </c>
      <c r="J252" s="1037"/>
      <c r="K252" s="1037"/>
      <c r="L252" s="1037"/>
      <c r="M252" s="1037" t="s">
        <v>2611</v>
      </c>
      <c r="N252" s="1037" t="s">
        <v>2611</v>
      </c>
      <c r="O252" s="1037"/>
      <c r="P252" s="1037"/>
      <c r="Q252" s="1037"/>
      <c r="R252" s="1037"/>
      <c r="S252" s="1037"/>
      <c r="T252" s="1037" t="s">
        <v>2611</v>
      </c>
      <c r="U252" s="1037" t="s">
        <v>2611</v>
      </c>
      <c r="V252" s="1037" t="s">
        <v>2611</v>
      </c>
      <c r="W252" s="1037"/>
      <c r="X252" s="1037" t="s">
        <v>2611</v>
      </c>
      <c r="Y252" s="1037"/>
      <c r="Z252" s="656" t="s">
        <v>2136</v>
      </c>
      <c r="AA252" s="182" t="s">
        <v>2611</v>
      </c>
      <c r="AB252" s="182">
        <v>1</v>
      </c>
      <c r="AC252" s="182" t="s">
        <v>2611</v>
      </c>
    </row>
    <row r="253" spans="1:29" s="182" customFormat="1" x14ac:dyDescent="0.25">
      <c r="A253" s="655">
        <v>0</v>
      </c>
      <c r="B253" s="655">
        <v>0</v>
      </c>
      <c r="C253" s="655">
        <v>0</v>
      </c>
      <c r="D253" s="655"/>
      <c r="E253" s="902">
        <v>0</v>
      </c>
      <c r="F253" s="902">
        <v>0</v>
      </c>
      <c r="G253" s="1038"/>
      <c r="H253" s="1036"/>
      <c r="I253" s="1037" t="s">
        <v>2611</v>
      </c>
      <c r="J253" s="1037"/>
      <c r="K253" s="1037"/>
      <c r="L253" s="1037"/>
      <c r="M253" s="1037" t="s">
        <v>2611</v>
      </c>
      <c r="N253" s="1037" t="s">
        <v>2611</v>
      </c>
      <c r="O253" s="1037"/>
      <c r="P253" s="1037"/>
      <c r="Q253" s="1037"/>
      <c r="R253" s="1037"/>
      <c r="S253" s="1037"/>
      <c r="T253" s="1037" t="s">
        <v>2611</v>
      </c>
      <c r="U253" s="1037" t="s">
        <v>2611</v>
      </c>
      <c r="V253" s="1037" t="s">
        <v>2611</v>
      </c>
      <c r="W253" s="1037"/>
      <c r="X253" s="1037" t="s">
        <v>2611</v>
      </c>
      <c r="Y253" s="1037"/>
      <c r="Z253" s="656" t="s">
        <v>2136</v>
      </c>
      <c r="AA253" s="182" t="s">
        <v>2611</v>
      </c>
      <c r="AB253" s="182">
        <v>1</v>
      </c>
      <c r="AC253" s="182" t="s">
        <v>2611</v>
      </c>
    </row>
    <row r="254" spans="1:29" s="182" customFormat="1" x14ac:dyDescent="0.25">
      <c r="A254" s="655">
        <v>0</v>
      </c>
      <c r="B254" s="655">
        <v>0</v>
      </c>
      <c r="C254" s="655">
        <v>0</v>
      </c>
      <c r="D254" s="655"/>
      <c r="E254" s="902">
        <v>0</v>
      </c>
      <c r="F254" s="902">
        <v>0</v>
      </c>
      <c r="G254" s="1038"/>
      <c r="H254" s="1036"/>
      <c r="I254" s="1037" t="s">
        <v>2611</v>
      </c>
      <c r="J254" s="1037"/>
      <c r="K254" s="1037"/>
      <c r="L254" s="1037"/>
      <c r="M254" s="1037" t="s">
        <v>2611</v>
      </c>
      <c r="N254" s="1037" t="s">
        <v>2611</v>
      </c>
      <c r="O254" s="1037"/>
      <c r="P254" s="1037"/>
      <c r="Q254" s="1037"/>
      <c r="R254" s="1037"/>
      <c r="S254" s="1037"/>
      <c r="T254" s="1037" t="s">
        <v>2611</v>
      </c>
      <c r="U254" s="1037" t="s">
        <v>2611</v>
      </c>
      <c r="V254" s="1037" t="s">
        <v>2611</v>
      </c>
      <c r="W254" s="1037"/>
      <c r="X254" s="1037" t="s">
        <v>2611</v>
      </c>
      <c r="Y254" s="1037"/>
      <c r="Z254" s="656" t="s">
        <v>2136</v>
      </c>
      <c r="AA254" s="182" t="s">
        <v>2611</v>
      </c>
      <c r="AB254" s="182">
        <v>1</v>
      </c>
      <c r="AC254" s="182" t="s">
        <v>2611</v>
      </c>
    </row>
    <row r="255" spans="1:29" s="182" customFormat="1" x14ac:dyDescent="0.25">
      <c r="A255" s="655">
        <v>0</v>
      </c>
      <c r="B255" s="655">
        <v>0</v>
      </c>
      <c r="C255" s="655">
        <v>0</v>
      </c>
      <c r="D255" s="655"/>
      <c r="E255" s="902">
        <v>0</v>
      </c>
      <c r="F255" s="902">
        <v>0</v>
      </c>
      <c r="G255" s="1038"/>
      <c r="H255" s="1036"/>
      <c r="I255" s="1037" t="s">
        <v>2611</v>
      </c>
      <c r="J255" s="1037"/>
      <c r="K255" s="1037"/>
      <c r="L255" s="1037"/>
      <c r="M255" s="1037" t="s">
        <v>2611</v>
      </c>
      <c r="N255" s="1037" t="s">
        <v>2611</v>
      </c>
      <c r="O255" s="1037"/>
      <c r="P255" s="1037"/>
      <c r="Q255" s="1037"/>
      <c r="R255" s="1037"/>
      <c r="S255" s="1037"/>
      <c r="T255" s="1037" t="s">
        <v>2611</v>
      </c>
      <c r="U255" s="1037" t="s">
        <v>2611</v>
      </c>
      <c r="V255" s="1037" t="s">
        <v>2611</v>
      </c>
      <c r="W255" s="1037"/>
      <c r="X255" s="1037" t="s">
        <v>2611</v>
      </c>
      <c r="Y255" s="1037"/>
      <c r="Z255" s="656" t="s">
        <v>2136</v>
      </c>
      <c r="AA255" s="182" t="s">
        <v>2611</v>
      </c>
      <c r="AB255" s="182">
        <v>1</v>
      </c>
      <c r="AC255" s="182" t="s">
        <v>2611</v>
      </c>
    </row>
    <row r="256" spans="1:29" s="182" customFormat="1" x14ac:dyDescent="0.25">
      <c r="A256" s="655">
        <v>0</v>
      </c>
      <c r="B256" s="655">
        <v>0</v>
      </c>
      <c r="C256" s="655">
        <v>0</v>
      </c>
      <c r="D256" s="655"/>
      <c r="E256" s="902">
        <v>0</v>
      </c>
      <c r="F256" s="902">
        <v>0</v>
      </c>
      <c r="G256" s="1038"/>
      <c r="H256" s="1036"/>
      <c r="I256" s="1037" t="s">
        <v>2611</v>
      </c>
      <c r="J256" s="1037"/>
      <c r="K256" s="1037"/>
      <c r="L256" s="1037"/>
      <c r="M256" s="1037" t="s">
        <v>2611</v>
      </c>
      <c r="N256" s="1037" t="s">
        <v>2611</v>
      </c>
      <c r="O256" s="1037"/>
      <c r="P256" s="1037"/>
      <c r="Q256" s="1037"/>
      <c r="R256" s="1037"/>
      <c r="S256" s="1037"/>
      <c r="T256" s="1037" t="s">
        <v>2611</v>
      </c>
      <c r="U256" s="1037" t="s">
        <v>2611</v>
      </c>
      <c r="V256" s="1037" t="s">
        <v>2611</v>
      </c>
      <c r="W256" s="1037"/>
      <c r="X256" s="1037" t="s">
        <v>2611</v>
      </c>
      <c r="Y256" s="1037"/>
      <c r="Z256" s="656" t="s">
        <v>2136</v>
      </c>
      <c r="AA256" s="182" t="s">
        <v>2611</v>
      </c>
      <c r="AB256" s="182">
        <v>1</v>
      </c>
      <c r="AC256" s="182" t="s">
        <v>2611</v>
      </c>
    </row>
    <row r="257" spans="1:29" s="182" customFormat="1" x14ac:dyDescent="0.25">
      <c r="A257" s="655">
        <v>0</v>
      </c>
      <c r="B257" s="655">
        <v>0</v>
      </c>
      <c r="C257" s="655">
        <v>0</v>
      </c>
      <c r="D257" s="655"/>
      <c r="E257" s="902">
        <v>0</v>
      </c>
      <c r="F257" s="902">
        <v>0</v>
      </c>
      <c r="G257" s="1038"/>
      <c r="H257" s="1036"/>
      <c r="I257" s="1037" t="s">
        <v>2611</v>
      </c>
      <c r="J257" s="1037"/>
      <c r="K257" s="1037"/>
      <c r="L257" s="1037"/>
      <c r="M257" s="1037" t="s">
        <v>2611</v>
      </c>
      <c r="N257" s="1037" t="s">
        <v>2611</v>
      </c>
      <c r="O257" s="1037"/>
      <c r="P257" s="1037"/>
      <c r="Q257" s="1037"/>
      <c r="R257" s="1037"/>
      <c r="S257" s="1037"/>
      <c r="T257" s="1037" t="s">
        <v>2611</v>
      </c>
      <c r="U257" s="1037" t="s">
        <v>2611</v>
      </c>
      <c r="V257" s="1037" t="s">
        <v>2611</v>
      </c>
      <c r="W257" s="1037"/>
      <c r="X257" s="1037" t="s">
        <v>2611</v>
      </c>
      <c r="Y257" s="1037"/>
      <c r="Z257" s="656" t="s">
        <v>2136</v>
      </c>
      <c r="AA257" s="182" t="s">
        <v>2611</v>
      </c>
      <c r="AB257" s="182">
        <v>1</v>
      </c>
      <c r="AC257" s="182" t="s">
        <v>2611</v>
      </c>
    </row>
    <row r="258" spans="1:29" s="182" customFormat="1" x14ac:dyDescent="0.25">
      <c r="A258" s="655">
        <v>0</v>
      </c>
      <c r="B258" s="655">
        <v>0</v>
      </c>
      <c r="C258" s="655">
        <v>0</v>
      </c>
      <c r="D258" s="655"/>
      <c r="E258" s="902">
        <v>0</v>
      </c>
      <c r="F258" s="902">
        <v>0</v>
      </c>
      <c r="G258" s="1038"/>
      <c r="H258" s="1036"/>
      <c r="I258" s="1037" t="s">
        <v>2611</v>
      </c>
      <c r="J258" s="1037"/>
      <c r="K258" s="1037"/>
      <c r="L258" s="1037"/>
      <c r="M258" s="1037" t="s">
        <v>2611</v>
      </c>
      <c r="N258" s="1037" t="s">
        <v>2611</v>
      </c>
      <c r="O258" s="1037"/>
      <c r="P258" s="1037"/>
      <c r="Q258" s="1037"/>
      <c r="R258" s="1037"/>
      <c r="S258" s="1037"/>
      <c r="T258" s="1037" t="s">
        <v>2611</v>
      </c>
      <c r="U258" s="1037" t="s">
        <v>2611</v>
      </c>
      <c r="V258" s="1037" t="s">
        <v>2611</v>
      </c>
      <c r="W258" s="1037"/>
      <c r="X258" s="1037" t="s">
        <v>2611</v>
      </c>
      <c r="Y258" s="1037"/>
      <c r="Z258" s="656" t="s">
        <v>2136</v>
      </c>
      <c r="AA258" s="182" t="s">
        <v>2611</v>
      </c>
      <c r="AB258" s="182">
        <v>1</v>
      </c>
      <c r="AC258" s="182" t="s">
        <v>2611</v>
      </c>
    </row>
    <row r="259" spans="1:29" s="182" customFormat="1" x14ac:dyDescent="0.25">
      <c r="A259" s="655">
        <v>0</v>
      </c>
      <c r="B259" s="655">
        <v>0</v>
      </c>
      <c r="C259" s="655">
        <v>0</v>
      </c>
      <c r="D259" s="655"/>
      <c r="E259" s="902">
        <v>0</v>
      </c>
      <c r="F259" s="902">
        <v>0</v>
      </c>
      <c r="G259" s="1038"/>
      <c r="H259" s="1036"/>
      <c r="I259" s="1037" t="s">
        <v>2611</v>
      </c>
      <c r="J259" s="1037"/>
      <c r="K259" s="1037"/>
      <c r="L259" s="1037"/>
      <c r="M259" s="1037" t="s">
        <v>2611</v>
      </c>
      <c r="N259" s="1037" t="s">
        <v>2611</v>
      </c>
      <c r="O259" s="1037"/>
      <c r="P259" s="1037"/>
      <c r="Q259" s="1037"/>
      <c r="R259" s="1037"/>
      <c r="S259" s="1037"/>
      <c r="T259" s="1037" t="s">
        <v>2611</v>
      </c>
      <c r="U259" s="1037" t="s">
        <v>2611</v>
      </c>
      <c r="V259" s="1037" t="s">
        <v>2611</v>
      </c>
      <c r="W259" s="1037"/>
      <c r="X259" s="1037" t="s">
        <v>2611</v>
      </c>
      <c r="Y259" s="1037"/>
      <c r="Z259" s="656" t="s">
        <v>2136</v>
      </c>
      <c r="AA259" s="182" t="s">
        <v>2611</v>
      </c>
      <c r="AB259" s="182">
        <v>1</v>
      </c>
      <c r="AC259" s="182" t="s">
        <v>2611</v>
      </c>
    </row>
    <row r="260" spans="1:29" s="182" customFormat="1" x14ac:dyDescent="0.25">
      <c r="A260" s="655">
        <v>0</v>
      </c>
      <c r="B260" s="655">
        <v>0</v>
      </c>
      <c r="C260" s="655">
        <v>0</v>
      </c>
      <c r="D260" s="655"/>
      <c r="E260" s="902">
        <v>0</v>
      </c>
      <c r="F260" s="902">
        <v>0</v>
      </c>
      <c r="G260" s="1038"/>
      <c r="H260" s="1036"/>
      <c r="I260" s="1037" t="s">
        <v>2611</v>
      </c>
      <c r="J260" s="1037"/>
      <c r="K260" s="1037"/>
      <c r="L260" s="1037"/>
      <c r="M260" s="1037" t="s">
        <v>2611</v>
      </c>
      <c r="N260" s="1037" t="s">
        <v>2611</v>
      </c>
      <c r="O260" s="1037"/>
      <c r="P260" s="1037"/>
      <c r="Q260" s="1037"/>
      <c r="R260" s="1037"/>
      <c r="S260" s="1037"/>
      <c r="T260" s="1037" t="s">
        <v>2611</v>
      </c>
      <c r="U260" s="1037" t="s">
        <v>2611</v>
      </c>
      <c r="V260" s="1037" t="s">
        <v>2611</v>
      </c>
      <c r="W260" s="1037"/>
      <c r="X260" s="1037" t="s">
        <v>2611</v>
      </c>
      <c r="Y260" s="1037"/>
      <c r="Z260" s="656" t="s">
        <v>2136</v>
      </c>
      <c r="AA260" s="182" t="s">
        <v>2611</v>
      </c>
      <c r="AB260" s="182">
        <v>1</v>
      </c>
      <c r="AC260" s="182" t="s">
        <v>2611</v>
      </c>
    </row>
    <row r="261" spans="1:29" s="182" customFormat="1" x14ac:dyDescent="0.25">
      <c r="A261" s="655">
        <v>0</v>
      </c>
      <c r="B261" s="655">
        <v>0</v>
      </c>
      <c r="C261" s="655">
        <v>0</v>
      </c>
      <c r="D261" s="655"/>
      <c r="E261" s="902">
        <v>0</v>
      </c>
      <c r="F261" s="902">
        <v>0</v>
      </c>
      <c r="G261" s="1038"/>
      <c r="H261" s="1036"/>
      <c r="I261" s="1037" t="s">
        <v>2611</v>
      </c>
      <c r="J261" s="1037"/>
      <c r="K261" s="1037"/>
      <c r="L261" s="1037"/>
      <c r="M261" s="1037" t="s">
        <v>2611</v>
      </c>
      <c r="N261" s="1037" t="s">
        <v>2611</v>
      </c>
      <c r="O261" s="1037"/>
      <c r="P261" s="1037"/>
      <c r="Q261" s="1037"/>
      <c r="R261" s="1037"/>
      <c r="S261" s="1037"/>
      <c r="T261" s="1037" t="s">
        <v>2611</v>
      </c>
      <c r="U261" s="1037" t="s">
        <v>2611</v>
      </c>
      <c r="V261" s="1037" t="s">
        <v>2611</v>
      </c>
      <c r="W261" s="1037"/>
      <c r="X261" s="1037" t="s">
        <v>2611</v>
      </c>
      <c r="Y261" s="1037"/>
      <c r="Z261" s="656" t="s">
        <v>2136</v>
      </c>
      <c r="AA261" s="182" t="s">
        <v>2611</v>
      </c>
      <c r="AB261" s="182">
        <v>1</v>
      </c>
      <c r="AC261" s="182" t="s">
        <v>2611</v>
      </c>
    </row>
    <row r="262" spans="1:29" s="182" customFormat="1" x14ac:dyDescent="0.25">
      <c r="A262" s="655">
        <v>0</v>
      </c>
      <c r="B262" s="655">
        <v>0</v>
      </c>
      <c r="C262" s="655">
        <v>0</v>
      </c>
      <c r="D262" s="655"/>
      <c r="E262" s="902">
        <v>0</v>
      </c>
      <c r="F262" s="902">
        <v>0</v>
      </c>
      <c r="G262" s="1038"/>
      <c r="H262" s="1036"/>
      <c r="I262" s="1037" t="s">
        <v>2611</v>
      </c>
      <c r="J262" s="1037"/>
      <c r="K262" s="1037"/>
      <c r="L262" s="1037"/>
      <c r="M262" s="1037" t="s">
        <v>2611</v>
      </c>
      <c r="N262" s="1037" t="s">
        <v>2611</v>
      </c>
      <c r="O262" s="1037"/>
      <c r="P262" s="1037"/>
      <c r="Q262" s="1037"/>
      <c r="R262" s="1037"/>
      <c r="S262" s="1037"/>
      <c r="T262" s="1037" t="s">
        <v>2611</v>
      </c>
      <c r="U262" s="1037" t="s">
        <v>2611</v>
      </c>
      <c r="V262" s="1037" t="s">
        <v>2611</v>
      </c>
      <c r="W262" s="1037"/>
      <c r="X262" s="1037" t="s">
        <v>2611</v>
      </c>
      <c r="Y262" s="1037"/>
      <c r="Z262" s="656" t="s">
        <v>2136</v>
      </c>
      <c r="AA262" s="182" t="s">
        <v>2611</v>
      </c>
      <c r="AB262" s="182">
        <v>1</v>
      </c>
      <c r="AC262" s="182" t="s">
        <v>2611</v>
      </c>
    </row>
    <row r="263" spans="1:29" s="182" customFormat="1" x14ac:dyDescent="0.25">
      <c r="A263" s="655">
        <v>0</v>
      </c>
      <c r="B263" s="655">
        <v>0</v>
      </c>
      <c r="C263" s="655">
        <v>0</v>
      </c>
      <c r="D263" s="655"/>
      <c r="E263" s="902">
        <v>0</v>
      </c>
      <c r="F263" s="902">
        <v>0</v>
      </c>
      <c r="G263" s="1038"/>
      <c r="H263" s="1036"/>
      <c r="I263" s="1037" t="s">
        <v>2611</v>
      </c>
      <c r="J263" s="1037"/>
      <c r="K263" s="1037"/>
      <c r="L263" s="1037"/>
      <c r="M263" s="1037" t="s">
        <v>2611</v>
      </c>
      <c r="N263" s="1037" t="s">
        <v>2611</v>
      </c>
      <c r="O263" s="1037"/>
      <c r="P263" s="1037"/>
      <c r="Q263" s="1037"/>
      <c r="R263" s="1037"/>
      <c r="S263" s="1037"/>
      <c r="T263" s="1037" t="s">
        <v>2611</v>
      </c>
      <c r="U263" s="1037" t="s">
        <v>2611</v>
      </c>
      <c r="V263" s="1037" t="s">
        <v>2611</v>
      </c>
      <c r="W263" s="1037"/>
      <c r="X263" s="1037" t="s">
        <v>2611</v>
      </c>
      <c r="Y263" s="1037"/>
      <c r="Z263" s="656" t="s">
        <v>2136</v>
      </c>
      <c r="AA263" s="182" t="s">
        <v>2611</v>
      </c>
      <c r="AB263" s="182">
        <v>1</v>
      </c>
      <c r="AC263" s="182" t="s">
        <v>2611</v>
      </c>
    </row>
    <row r="264" spans="1:29" s="182" customFormat="1" x14ac:dyDescent="0.25">
      <c r="A264" s="655">
        <v>0</v>
      </c>
      <c r="B264" s="655">
        <v>0</v>
      </c>
      <c r="C264" s="655">
        <v>0</v>
      </c>
      <c r="D264" s="655"/>
      <c r="E264" s="902">
        <v>0</v>
      </c>
      <c r="F264" s="902">
        <v>0</v>
      </c>
      <c r="G264" s="1038"/>
      <c r="H264" s="1036"/>
      <c r="I264" s="1037" t="s">
        <v>2611</v>
      </c>
      <c r="J264" s="1037"/>
      <c r="K264" s="1037"/>
      <c r="L264" s="1037"/>
      <c r="M264" s="1037" t="s">
        <v>2611</v>
      </c>
      <c r="N264" s="1037" t="s">
        <v>2611</v>
      </c>
      <c r="O264" s="1037"/>
      <c r="P264" s="1037"/>
      <c r="Q264" s="1037"/>
      <c r="R264" s="1037"/>
      <c r="S264" s="1037"/>
      <c r="T264" s="1037" t="s">
        <v>2611</v>
      </c>
      <c r="U264" s="1037" t="s">
        <v>2611</v>
      </c>
      <c r="V264" s="1037" t="s">
        <v>2611</v>
      </c>
      <c r="W264" s="1037"/>
      <c r="X264" s="1037" t="s">
        <v>2611</v>
      </c>
      <c r="Y264" s="1037"/>
      <c r="Z264" s="656" t="s">
        <v>2136</v>
      </c>
      <c r="AA264" s="182" t="s">
        <v>2611</v>
      </c>
      <c r="AB264" s="182">
        <v>1</v>
      </c>
      <c r="AC264" s="182" t="s">
        <v>2611</v>
      </c>
    </row>
    <row r="265" spans="1:29" s="182" customFormat="1" x14ac:dyDescent="0.25">
      <c r="A265" s="655">
        <v>0</v>
      </c>
      <c r="B265" s="655">
        <v>0</v>
      </c>
      <c r="C265" s="655">
        <v>0</v>
      </c>
      <c r="D265" s="655"/>
      <c r="E265" s="902">
        <v>0</v>
      </c>
      <c r="F265" s="902">
        <v>0</v>
      </c>
      <c r="G265" s="1038"/>
      <c r="H265" s="1036"/>
      <c r="I265" s="1037" t="s">
        <v>2611</v>
      </c>
      <c r="J265" s="1037"/>
      <c r="K265" s="1037"/>
      <c r="L265" s="1037"/>
      <c r="M265" s="1037" t="s">
        <v>2611</v>
      </c>
      <c r="N265" s="1037" t="s">
        <v>2611</v>
      </c>
      <c r="O265" s="1037"/>
      <c r="P265" s="1037"/>
      <c r="Q265" s="1037"/>
      <c r="R265" s="1037"/>
      <c r="S265" s="1037"/>
      <c r="T265" s="1037" t="s">
        <v>2611</v>
      </c>
      <c r="U265" s="1037" t="s">
        <v>2611</v>
      </c>
      <c r="V265" s="1037" t="s">
        <v>2611</v>
      </c>
      <c r="W265" s="1037"/>
      <c r="X265" s="1037" t="s">
        <v>2611</v>
      </c>
      <c r="Y265" s="1037"/>
      <c r="Z265" s="656" t="s">
        <v>2136</v>
      </c>
      <c r="AA265" s="182" t="s">
        <v>2611</v>
      </c>
      <c r="AB265" s="182">
        <v>1</v>
      </c>
      <c r="AC265" s="182" t="s">
        <v>2611</v>
      </c>
    </row>
    <row r="266" spans="1:29" s="182" customFormat="1" x14ac:dyDescent="0.25">
      <c r="A266" s="655">
        <v>0</v>
      </c>
      <c r="B266" s="655">
        <v>0</v>
      </c>
      <c r="C266" s="655">
        <v>0</v>
      </c>
      <c r="D266" s="655"/>
      <c r="E266" s="902">
        <v>0</v>
      </c>
      <c r="F266" s="902">
        <v>0</v>
      </c>
      <c r="G266" s="1038"/>
      <c r="H266" s="1036"/>
      <c r="I266" s="1037" t="s">
        <v>2611</v>
      </c>
      <c r="J266" s="1037"/>
      <c r="K266" s="1037"/>
      <c r="L266" s="1037"/>
      <c r="M266" s="1037" t="s">
        <v>2611</v>
      </c>
      <c r="N266" s="1037" t="s">
        <v>2611</v>
      </c>
      <c r="O266" s="1037"/>
      <c r="P266" s="1037"/>
      <c r="Q266" s="1037"/>
      <c r="R266" s="1037"/>
      <c r="S266" s="1037"/>
      <c r="T266" s="1037" t="s">
        <v>2611</v>
      </c>
      <c r="U266" s="1037" t="s">
        <v>2611</v>
      </c>
      <c r="V266" s="1037" t="s">
        <v>2611</v>
      </c>
      <c r="W266" s="1037"/>
      <c r="X266" s="1037" t="s">
        <v>2611</v>
      </c>
      <c r="Y266" s="1037"/>
      <c r="Z266" s="656" t="s">
        <v>2136</v>
      </c>
      <c r="AA266" s="182" t="s">
        <v>2611</v>
      </c>
      <c r="AB266" s="182">
        <v>1</v>
      </c>
      <c r="AC266" s="182" t="s">
        <v>2611</v>
      </c>
    </row>
    <row r="267" spans="1:29" s="182" customFormat="1" x14ac:dyDescent="0.25">
      <c r="A267" s="655">
        <v>0</v>
      </c>
      <c r="B267" s="655">
        <v>0</v>
      </c>
      <c r="C267" s="655">
        <v>0</v>
      </c>
      <c r="D267" s="655"/>
      <c r="E267" s="902">
        <v>0</v>
      </c>
      <c r="F267" s="902">
        <v>0</v>
      </c>
      <c r="G267" s="1038"/>
      <c r="H267" s="1036"/>
      <c r="I267" s="1037" t="s">
        <v>2611</v>
      </c>
      <c r="J267" s="1037"/>
      <c r="K267" s="1037"/>
      <c r="L267" s="1037"/>
      <c r="M267" s="1037" t="s">
        <v>2611</v>
      </c>
      <c r="N267" s="1037" t="s">
        <v>2611</v>
      </c>
      <c r="O267" s="1037"/>
      <c r="P267" s="1037"/>
      <c r="Q267" s="1037"/>
      <c r="R267" s="1037"/>
      <c r="S267" s="1037"/>
      <c r="T267" s="1037" t="s">
        <v>2611</v>
      </c>
      <c r="U267" s="1037" t="s">
        <v>2611</v>
      </c>
      <c r="V267" s="1037" t="s">
        <v>2611</v>
      </c>
      <c r="W267" s="1037"/>
      <c r="X267" s="1037" t="s">
        <v>2611</v>
      </c>
      <c r="Y267" s="1037"/>
      <c r="Z267" s="656" t="s">
        <v>2136</v>
      </c>
      <c r="AA267" s="182" t="s">
        <v>2611</v>
      </c>
      <c r="AB267" s="182">
        <v>1</v>
      </c>
      <c r="AC267" s="182" t="s">
        <v>2611</v>
      </c>
    </row>
    <row r="268" spans="1:29" s="182" customFormat="1" x14ac:dyDescent="0.25">
      <c r="A268" s="655">
        <v>0</v>
      </c>
      <c r="B268" s="655">
        <v>0</v>
      </c>
      <c r="C268" s="655">
        <v>0</v>
      </c>
      <c r="D268" s="655"/>
      <c r="E268" s="902">
        <v>0</v>
      </c>
      <c r="F268" s="902">
        <v>0</v>
      </c>
      <c r="G268" s="1038"/>
      <c r="H268" s="1036"/>
      <c r="I268" s="1037" t="s">
        <v>2611</v>
      </c>
      <c r="J268" s="1037"/>
      <c r="K268" s="1037"/>
      <c r="L268" s="1037"/>
      <c r="M268" s="1037" t="s">
        <v>2611</v>
      </c>
      <c r="N268" s="1037" t="s">
        <v>2611</v>
      </c>
      <c r="O268" s="1037"/>
      <c r="P268" s="1037"/>
      <c r="Q268" s="1037"/>
      <c r="R268" s="1037"/>
      <c r="S268" s="1037"/>
      <c r="T268" s="1037" t="s">
        <v>2611</v>
      </c>
      <c r="U268" s="1037" t="s">
        <v>2611</v>
      </c>
      <c r="V268" s="1037" t="s">
        <v>2611</v>
      </c>
      <c r="W268" s="1037"/>
      <c r="X268" s="1037" t="s">
        <v>2611</v>
      </c>
      <c r="Y268" s="1037"/>
      <c r="Z268" s="656" t="s">
        <v>2136</v>
      </c>
      <c r="AA268" s="182" t="s">
        <v>2611</v>
      </c>
      <c r="AB268" s="182">
        <v>1</v>
      </c>
      <c r="AC268" s="182" t="s">
        <v>2611</v>
      </c>
    </row>
    <row r="269" spans="1:29" s="182" customFormat="1" x14ac:dyDescent="0.25">
      <c r="A269" s="655">
        <v>0</v>
      </c>
      <c r="B269" s="655">
        <v>0</v>
      </c>
      <c r="C269" s="655">
        <v>0</v>
      </c>
      <c r="D269" s="655"/>
      <c r="E269" s="902">
        <v>0</v>
      </c>
      <c r="F269" s="902">
        <v>0</v>
      </c>
      <c r="G269" s="1038"/>
      <c r="H269" s="1036"/>
      <c r="I269" s="1037" t="s">
        <v>2611</v>
      </c>
      <c r="J269" s="1037"/>
      <c r="K269" s="1037"/>
      <c r="L269" s="1037"/>
      <c r="M269" s="1037" t="s">
        <v>2611</v>
      </c>
      <c r="N269" s="1037" t="s">
        <v>2611</v>
      </c>
      <c r="O269" s="1037"/>
      <c r="P269" s="1037"/>
      <c r="Q269" s="1037"/>
      <c r="R269" s="1037"/>
      <c r="S269" s="1037"/>
      <c r="T269" s="1037" t="s">
        <v>2611</v>
      </c>
      <c r="U269" s="1037" t="s">
        <v>2611</v>
      </c>
      <c r="V269" s="1037" t="s">
        <v>2611</v>
      </c>
      <c r="W269" s="1037"/>
      <c r="X269" s="1037" t="s">
        <v>2611</v>
      </c>
      <c r="Y269" s="1037"/>
      <c r="Z269" s="656" t="s">
        <v>2136</v>
      </c>
      <c r="AA269" s="182" t="s">
        <v>2611</v>
      </c>
      <c r="AB269" s="182">
        <v>1</v>
      </c>
      <c r="AC269" s="182" t="s">
        <v>2611</v>
      </c>
    </row>
    <row r="270" spans="1:29" s="182" customFormat="1" x14ac:dyDescent="0.25">
      <c r="A270" s="655">
        <v>0</v>
      </c>
      <c r="B270" s="655">
        <v>0</v>
      </c>
      <c r="C270" s="655">
        <v>0</v>
      </c>
      <c r="D270" s="655"/>
      <c r="E270" s="902">
        <v>0</v>
      </c>
      <c r="F270" s="902">
        <v>0</v>
      </c>
      <c r="G270" s="1038"/>
      <c r="H270" s="1036"/>
      <c r="I270" s="1037" t="s">
        <v>2611</v>
      </c>
      <c r="J270" s="1037"/>
      <c r="K270" s="1037"/>
      <c r="L270" s="1037"/>
      <c r="M270" s="1037" t="s">
        <v>2611</v>
      </c>
      <c r="N270" s="1037" t="s">
        <v>2611</v>
      </c>
      <c r="O270" s="1037"/>
      <c r="P270" s="1037"/>
      <c r="Q270" s="1037"/>
      <c r="R270" s="1037"/>
      <c r="S270" s="1037"/>
      <c r="T270" s="1037" t="s">
        <v>2611</v>
      </c>
      <c r="U270" s="1037" t="s">
        <v>2611</v>
      </c>
      <c r="V270" s="1037" t="s">
        <v>2611</v>
      </c>
      <c r="W270" s="1037"/>
      <c r="X270" s="1037" t="s">
        <v>2611</v>
      </c>
      <c r="Y270" s="1037"/>
      <c r="Z270" s="656" t="s">
        <v>2136</v>
      </c>
      <c r="AA270" s="182" t="s">
        <v>2611</v>
      </c>
      <c r="AB270" s="182">
        <v>1</v>
      </c>
      <c r="AC270" s="182" t="s">
        <v>2611</v>
      </c>
    </row>
    <row r="271" spans="1:29" s="182" customFormat="1" x14ac:dyDescent="0.25">
      <c r="A271" s="655">
        <v>0</v>
      </c>
      <c r="B271" s="655">
        <v>0</v>
      </c>
      <c r="C271" s="655">
        <v>0</v>
      </c>
      <c r="D271" s="655"/>
      <c r="E271" s="902">
        <v>0</v>
      </c>
      <c r="F271" s="902">
        <v>0</v>
      </c>
      <c r="G271" s="1038"/>
      <c r="H271" s="1036"/>
      <c r="I271" s="1037" t="s">
        <v>2611</v>
      </c>
      <c r="J271" s="1037"/>
      <c r="K271" s="1037"/>
      <c r="L271" s="1037"/>
      <c r="M271" s="1037" t="s">
        <v>2611</v>
      </c>
      <c r="N271" s="1037" t="s">
        <v>2611</v>
      </c>
      <c r="O271" s="1037"/>
      <c r="P271" s="1037"/>
      <c r="Q271" s="1037"/>
      <c r="R271" s="1037"/>
      <c r="S271" s="1037"/>
      <c r="T271" s="1037" t="s">
        <v>2611</v>
      </c>
      <c r="U271" s="1037" t="s">
        <v>2611</v>
      </c>
      <c r="V271" s="1037" t="s">
        <v>2611</v>
      </c>
      <c r="W271" s="1037"/>
      <c r="X271" s="1037" t="s">
        <v>2611</v>
      </c>
      <c r="Y271" s="1037"/>
      <c r="Z271" s="656" t="s">
        <v>2136</v>
      </c>
      <c r="AA271" s="182" t="s">
        <v>2611</v>
      </c>
      <c r="AB271" s="182">
        <v>1</v>
      </c>
      <c r="AC271" s="182" t="s">
        <v>2611</v>
      </c>
    </row>
    <row r="272" spans="1:29" s="182" customFormat="1" x14ac:dyDescent="0.25">
      <c r="A272" s="655">
        <v>0</v>
      </c>
      <c r="B272" s="655">
        <v>0</v>
      </c>
      <c r="C272" s="655">
        <v>0</v>
      </c>
      <c r="D272" s="655"/>
      <c r="E272" s="902">
        <v>0</v>
      </c>
      <c r="F272" s="902">
        <v>0</v>
      </c>
      <c r="G272" s="1038"/>
      <c r="H272" s="1036"/>
      <c r="I272" s="1037" t="s">
        <v>2611</v>
      </c>
      <c r="J272" s="1037"/>
      <c r="K272" s="1037"/>
      <c r="L272" s="1037"/>
      <c r="M272" s="1037" t="s">
        <v>2611</v>
      </c>
      <c r="N272" s="1037" t="s">
        <v>2611</v>
      </c>
      <c r="O272" s="1037"/>
      <c r="P272" s="1037"/>
      <c r="Q272" s="1037"/>
      <c r="R272" s="1037"/>
      <c r="S272" s="1037"/>
      <c r="T272" s="1037" t="s">
        <v>2611</v>
      </c>
      <c r="U272" s="1037" t="s">
        <v>2611</v>
      </c>
      <c r="V272" s="1037" t="s">
        <v>2611</v>
      </c>
      <c r="W272" s="1037"/>
      <c r="X272" s="1037" t="s">
        <v>2611</v>
      </c>
      <c r="Y272" s="1037"/>
      <c r="Z272" s="656" t="s">
        <v>2136</v>
      </c>
      <c r="AA272" s="182" t="s">
        <v>2611</v>
      </c>
      <c r="AB272" s="182">
        <v>1</v>
      </c>
      <c r="AC272" s="182" t="s">
        <v>2611</v>
      </c>
    </row>
    <row r="273" spans="1:29" s="182" customFormat="1" x14ac:dyDescent="0.25">
      <c r="A273" s="655">
        <v>0</v>
      </c>
      <c r="B273" s="655">
        <v>0</v>
      </c>
      <c r="C273" s="655">
        <v>0</v>
      </c>
      <c r="D273" s="655"/>
      <c r="E273" s="902">
        <v>0</v>
      </c>
      <c r="F273" s="902">
        <v>0</v>
      </c>
      <c r="G273" s="1038"/>
      <c r="H273" s="1036"/>
      <c r="I273" s="1037" t="s">
        <v>2611</v>
      </c>
      <c r="J273" s="1037"/>
      <c r="K273" s="1037"/>
      <c r="L273" s="1037"/>
      <c r="M273" s="1037" t="s">
        <v>2611</v>
      </c>
      <c r="N273" s="1037" t="s">
        <v>2611</v>
      </c>
      <c r="O273" s="1037"/>
      <c r="P273" s="1037"/>
      <c r="Q273" s="1037"/>
      <c r="R273" s="1037"/>
      <c r="S273" s="1037"/>
      <c r="T273" s="1037" t="s">
        <v>2611</v>
      </c>
      <c r="U273" s="1037" t="s">
        <v>2611</v>
      </c>
      <c r="V273" s="1037" t="s">
        <v>2611</v>
      </c>
      <c r="W273" s="1037"/>
      <c r="X273" s="1037" t="s">
        <v>2611</v>
      </c>
      <c r="Y273" s="1037"/>
      <c r="Z273" s="656" t="s">
        <v>2136</v>
      </c>
      <c r="AA273" s="182" t="s">
        <v>2611</v>
      </c>
      <c r="AB273" s="182">
        <v>1</v>
      </c>
      <c r="AC273" s="182" t="s">
        <v>2611</v>
      </c>
    </row>
    <row r="274" spans="1:29" s="182" customFormat="1" x14ac:dyDescent="0.25">
      <c r="A274" s="655">
        <v>0</v>
      </c>
      <c r="B274" s="655">
        <v>0</v>
      </c>
      <c r="C274" s="655">
        <v>0</v>
      </c>
      <c r="D274" s="655"/>
      <c r="E274" s="902">
        <v>0</v>
      </c>
      <c r="F274" s="902">
        <v>0</v>
      </c>
      <c r="G274" s="1038"/>
      <c r="H274" s="1036"/>
      <c r="I274" s="1037" t="s">
        <v>2611</v>
      </c>
      <c r="J274" s="1037"/>
      <c r="K274" s="1037"/>
      <c r="L274" s="1037"/>
      <c r="M274" s="1037" t="s">
        <v>2611</v>
      </c>
      <c r="N274" s="1037" t="s">
        <v>2611</v>
      </c>
      <c r="O274" s="1037"/>
      <c r="P274" s="1037"/>
      <c r="Q274" s="1037"/>
      <c r="R274" s="1037"/>
      <c r="S274" s="1037"/>
      <c r="T274" s="1037" t="s">
        <v>2611</v>
      </c>
      <c r="U274" s="1037" t="s">
        <v>2611</v>
      </c>
      <c r="V274" s="1037" t="s">
        <v>2611</v>
      </c>
      <c r="W274" s="1037"/>
      <c r="X274" s="1037" t="s">
        <v>2611</v>
      </c>
      <c r="Y274" s="1037"/>
      <c r="Z274" s="656" t="s">
        <v>2136</v>
      </c>
      <c r="AA274" s="182" t="s">
        <v>2611</v>
      </c>
      <c r="AB274" s="182">
        <v>1</v>
      </c>
      <c r="AC274" s="182" t="s">
        <v>2611</v>
      </c>
    </row>
    <row r="275" spans="1:29" s="182" customFormat="1" x14ac:dyDescent="0.25">
      <c r="A275" s="655">
        <v>0</v>
      </c>
      <c r="B275" s="655">
        <v>0</v>
      </c>
      <c r="C275" s="655">
        <v>0</v>
      </c>
      <c r="D275" s="655"/>
      <c r="E275" s="902">
        <v>0</v>
      </c>
      <c r="F275" s="902">
        <v>0</v>
      </c>
      <c r="G275" s="1038"/>
      <c r="H275" s="1036"/>
      <c r="I275" s="1037" t="s">
        <v>2611</v>
      </c>
      <c r="J275" s="1037"/>
      <c r="K275" s="1037"/>
      <c r="L275" s="1037"/>
      <c r="M275" s="1037" t="s">
        <v>2611</v>
      </c>
      <c r="N275" s="1037" t="s">
        <v>2611</v>
      </c>
      <c r="O275" s="1037"/>
      <c r="P275" s="1037"/>
      <c r="Q275" s="1037"/>
      <c r="R275" s="1037"/>
      <c r="S275" s="1037"/>
      <c r="T275" s="1037" t="s">
        <v>2611</v>
      </c>
      <c r="U275" s="1037" t="s">
        <v>2611</v>
      </c>
      <c r="V275" s="1037" t="s">
        <v>2611</v>
      </c>
      <c r="W275" s="1037"/>
      <c r="X275" s="1037" t="s">
        <v>2611</v>
      </c>
      <c r="Y275" s="1037"/>
      <c r="Z275" s="656" t="s">
        <v>2136</v>
      </c>
      <c r="AA275" s="182" t="s">
        <v>2611</v>
      </c>
      <c r="AB275" s="182">
        <v>1</v>
      </c>
      <c r="AC275" s="182" t="s">
        <v>2611</v>
      </c>
    </row>
    <row r="276" spans="1:29" s="182" customFormat="1" x14ac:dyDescent="0.25">
      <c r="A276" s="655">
        <v>0</v>
      </c>
      <c r="B276" s="655">
        <v>0</v>
      </c>
      <c r="C276" s="655">
        <v>0</v>
      </c>
      <c r="D276" s="655"/>
      <c r="E276" s="902">
        <v>0</v>
      </c>
      <c r="F276" s="902">
        <v>0</v>
      </c>
      <c r="G276" s="1038"/>
      <c r="H276" s="1036"/>
      <c r="I276" s="1037" t="s">
        <v>2611</v>
      </c>
      <c r="J276" s="1037"/>
      <c r="K276" s="1037"/>
      <c r="L276" s="1037"/>
      <c r="M276" s="1037" t="s">
        <v>2611</v>
      </c>
      <c r="N276" s="1037" t="s">
        <v>2611</v>
      </c>
      <c r="O276" s="1037"/>
      <c r="P276" s="1037"/>
      <c r="Q276" s="1037"/>
      <c r="R276" s="1037"/>
      <c r="S276" s="1037"/>
      <c r="T276" s="1037" t="s">
        <v>2611</v>
      </c>
      <c r="U276" s="1037" t="s">
        <v>2611</v>
      </c>
      <c r="V276" s="1037" t="s">
        <v>2611</v>
      </c>
      <c r="W276" s="1037"/>
      <c r="X276" s="1037" t="s">
        <v>2611</v>
      </c>
      <c r="Y276" s="1037"/>
      <c r="Z276" s="656" t="s">
        <v>2136</v>
      </c>
      <c r="AA276" s="182" t="s">
        <v>2611</v>
      </c>
      <c r="AB276" s="182">
        <v>1</v>
      </c>
      <c r="AC276" s="182" t="s">
        <v>2611</v>
      </c>
    </row>
    <row r="277" spans="1:29" s="182" customFormat="1" x14ac:dyDescent="0.25">
      <c r="A277" s="655">
        <v>0</v>
      </c>
      <c r="B277" s="655">
        <v>0</v>
      </c>
      <c r="C277" s="655">
        <v>0</v>
      </c>
      <c r="D277" s="655"/>
      <c r="E277" s="902">
        <v>0</v>
      </c>
      <c r="F277" s="902">
        <v>0</v>
      </c>
      <c r="G277" s="1038"/>
      <c r="H277" s="1036"/>
      <c r="I277" s="1037" t="s">
        <v>2611</v>
      </c>
      <c r="J277" s="1037"/>
      <c r="K277" s="1037"/>
      <c r="L277" s="1037"/>
      <c r="M277" s="1037" t="s">
        <v>2611</v>
      </c>
      <c r="N277" s="1037" t="s">
        <v>2611</v>
      </c>
      <c r="O277" s="1037"/>
      <c r="P277" s="1037"/>
      <c r="Q277" s="1037"/>
      <c r="R277" s="1037"/>
      <c r="S277" s="1037"/>
      <c r="T277" s="1037" t="s">
        <v>2611</v>
      </c>
      <c r="U277" s="1037" t="s">
        <v>2611</v>
      </c>
      <c r="V277" s="1037" t="s">
        <v>2611</v>
      </c>
      <c r="W277" s="1037"/>
      <c r="X277" s="1037" t="s">
        <v>2611</v>
      </c>
      <c r="Y277" s="1037"/>
      <c r="Z277" s="656" t="s">
        <v>2136</v>
      </c>
      <c r="AA277" s="182" t="s">
        <v>2611</v>
      </c>
      <c r="AB277" s="182">
        <v>1</v>
      </c>
      <c r="AC277" s="182" t="s">
        <v>2611</v>
      </c>
    </row>
    <row r="278" spans="1:29" s="182" customFormat="1" x14ac:dyDescent="0.25">
      <c r="A278" s="655">
        <v>0</v>
      </c>
      <c r="B278" s="655">
        <v>0</v>
      </c>
      <c r="C278" s="655">
        <v>0</v>
      </c>
      <c r="D278" s="655"/>
      <c r="E278" s="902">
        <v>0</v>
      </c>
      <c r="F278" s="902">
        <v>0</v>
      </c>
      <c r="G278" s="1038"/>
      <c r="H278" s="1036"/>
      <c r="I278" s="1037" t="s">
        <v>2611</v>
      </c>
      <c r="J278" s="1037"/>
      <c r="K278" s="1037"/>
      <c r="L278" s="1037"/>
      <c r="M278" s="1037" t="s">
        <v>2611</v>
      </c>
      <c r="N278" s="1037" t="s">
        <v>2611</v>
      </c>
      <c r="O278" s="1037"/>
      <c r="P278" s="1037"/>
      <c r="Q278" s="1037"/>
      <c r="R278" s="1037"/>
      <c r="S278" s="1037"/>
      <c r="T278" s="1037" t="s">
        <v>2611</v>
      </c>
      <c r="U278" s="1037" t="s">
        <v>2611</v>
      </c>
      <c r="V278" s="1037" t="s">
        <v>2611</v>
      </c>
      <c r="W278" s="1037"/>
      <c r="X278" s="1037" t="s">
        <v>2611</v>
      </c>
      <c r="Y278" s="1037"/>
      <c r="Z278" s="656" t="s">
        <v>2136</v>
      </c>
      <c r="AA278" s="182" t="s">
        <v>2611</v>
      </c>
      <c r="AB278" s="182">
        <v>1</v>
      </c>
      <c r="AC278" s="182" t="s">
        <v>2611</v>
      </c>
    </row>
    <row r="279" spans="1:29" s="182" customFormat="1" x14ac:dyDescent="0.25">
      <c r="A279" s="655">
        <v>0</v>
      </c>
      <c r="B279" s="655">
        <v>0</v>
      </c>
      <c r="C279" s="655">
        <v>0</v>
      </c>
      <c r="D279" s="655"/>
      <c r="E279" s="902">
        <v>0</v>
      </c>
      <c r="F279" s="902">
        <v>0</v>
      </c>
      <c r="G279" s="1038"/>
      <c r="H279" s="1036"/>
      <c r="I279" s="1037" t="s">
        <v>2611</v>
      </c>
      <c r="J279" s="1037"/>
      <c r="K279" s="1037"/>
      <c r="L279" s="1037"/>
      <c r="M279" s="1037" t="s">
        <v>2611</v>
      </c>
      <c r="N279" s="1037" t="s">
        <v>2611</v>
      </c>
      <c r="O279" s="1037"/>
      <c r="P279" s="1037"/>
      <c r="Q279" s="1037"/>
      <c r="R279" s="1037"/>
      <c r="S279" s="1037"/>
      <c r="T279" s="1037" t="s">
        <v>2611</v>
      </c>
      <c r="U279" s="1037" t="s">
        <v>2611</v>
      </c>
      <c r="V279" s="1037" t="s">
        <v>2611</v>
      </c>
      <c r="W279" s="1037"/>
      <c r="X279" s="1037" t="s">
        <v>2611</v>
      </c>
      <c r="Y279" s="1037"/>
      <c r="Z279" s="656" t="s">
        <v>2136</v>
      </c>
      <c r="AA279" s="182" t="s">
        <v>2611</v>
      </c>
      <c r="AB279" s="182">
        <v>1</v>
      </c>
      <c r="AC279" s="182" t="s">
        <v>2611</v>
      </c>
    </row>
    <row r="280" spans="1:29" s="182" customFormat="1" x14ac:dyDescent="0.25">
      <c r="A280" s="655">
        <v>0</v>
      </c>
      <c r="B280" s="655">
        <v>0</v>
      </c>
      <c r="C280" s="655">
        <v>0</v>
      </c>
      <c r="D280" s="655"/>
      <c r="E280" s="902">
        <v>0</v>
      </c>
      <c r="F280" s="902">
        <v>0</v>
      </c>
      <c r="G280" s="1038"/>
      <c r="H280" s="1036"/>
      <c r="I280" s="1037" t="s">
        <v>2611</v>
      </c>
      <c r="J280" s="1037"/>
      <c r="K280" s="1037"/>
      <c r="L280" s="1037"/>
      <c r="M280" s="1037" t="s">
        <v>2611</v>
      </c>
      <c r="N280" s="1037" t="s">
        <v>2611</v>
      </c>
      <c r="O280" s="1037"/>
      <c r="P280" s="1037"/>
      <c r="Q280" s="1037"/>
      <c r="R280" s="1037"/>
      <c r="S280" s="1037"/>
      <c r="T280" s="1037" t="s">
        <v>2611</v>
      </c>
      <c r="U280" s="1037" t="s">
        <v>2611</v>
      </c>
      <c r="V280" s="1037" t="s">
        <v>2611</v>
      </c>
      <c r="W280" s="1037"/>
      <c r="X280" s="1037" t="s">
        <v>2611</v>
      </c>
      <c r="Y280" s="1037"/>
      <c r="Z280" s="656" t="s">
        <v>2136</v>
      </c>
      <c r="AA280" s="182" t="s">
        <v>2611</v>
      </c>
      <c r="AB280" s="182">
        <v>1</v>
      </c>
      <c r="AC280" s="182" t="s">
        <v>2611</v>
      </c>
    </row>
    <row r="281" spans="1:29" s="182" customFormat="1" x14ac:dyDescent="0.25">
      <c r="A281" s="655">
        <v>0</v>
      </c>
      <c r="B281" s="655">
        <v>0</v>
      </c>
      <c r="C281" s="655">
        <v>0</v>
      </c>
      <c r="D281" s="655"/>
      <c r="E281" s="902">
        <v>0</v>
      </c>
      <c r="F281" s="902">
        <v>0</v>
      </c>
      <c r="G281" s="1038"/>
      <c r="H281" s="1036"/>
      <c r="I281" s="1037" t="s">
        <v>2611</v>
      </c>
      <c r="J281" s="1037"/>
      <c r="K281" s="1037"/>
      <c r="L281" s="1037"/>
      <c r="M281" s="1037" t="s">
        <v>2611</v>
      </c>
      <c r="N281" s="1037" t="s">
        <v>2611</v>
      </c>
      <c r="O281" s="1037"/>
      <c r="P281" s="1037"/>
      <c r="Q281" s="1037"/>
      <c r="R281" s="1037"/>
      <c r="S281" s="1037"/>
      <c r="T281" s="1037" t="s">
        <v>2611</v>
      </c>
      <c r="U281" s="1037" t="s">
        <v>2611</v>
      </c>
      <c r="V281" s="1037" t="s">
        <v>2611</v>
      </c>
      <c r="W281" s="1037"/>
      <c r="X281" s="1037" t="s">
        <v>2611</v>
      </c>
      <c r="Y281" s="1037"/>
      <c r="Z281" s="656" t="s">
        <v>2136</v>
      </c>
      <c r="AA281" s="182" t="s">
        <v>2611</v>
      </c>
      <c r="AB281" s="182">
        <v>1</v>
      </c>
      <c r="AC281" s="182" t="s">
        <v>2611</v>
      </c>
    </row>
    <row r="282" spans="1:29" s="182" customFormat="1" x14ac:dyDescent="0.25">
      <c r="A282" s="655">
        <v>0</v>
      </c>
      <c r="B282" s="655">
        <v>0</v>
      </c>
      <c r="C282" s="655">
        <v>0</v>
      </c>
      <c r="D282" s="655"/>
      <c r="E282" s="902">
        <v>0</v>
      </c>
      <c r="F282" s="902">
        <v>0</v>
      </c>
      <c r="G282" s="1038"/>
      <c r="H282" s="1036"/>
      <c r="I282" s="1037" t="s">
        <v>2611</v>
      </c>
      <c r="J282" s="1037"/>
      <c r="K282" s="1037"/>
      <c r="L282" s="1037"/>
      <c r="M282" s="1037" t="s">
        <v>2611</v>
      </c>
      <c r="N282" s="1037" t="s">
        <v>2611</v>
      </c>
      <c r="O282" s="1037"/>
      <c r="P282" s="1037"/>
      <c r="Q282" s="1037"/>
      <c r="R282" s="1037"/>
      <c r="S282" s="1037"/>
      <c r="T282" s="1037" t="s">
        <v>2611</v>
      </c>
      <c r="U282" s="1037" t="s">
        <v>2611</v>
      </c>
      <c r="V282" s="1037" t="s">
        <v>2611</v>
      </c>
      <c r="W282" s="1037"/>
      <c r="X282" s="1037" t="s">
        <v>2611</v>
      </c>
      <c r="Y282" s="1037"/>
      <c r="Z282" s="656" t="s">
        <v>2136</v>
      </c>
      <c r="AA282" s="182" t="s">
        <v>2611</v>
      </c>
      <c r="AB282" s="182">
        <v>1</v>
      </c>
      <c r="AC282" s="182" t="s">
        <v>2611</v>
      </c>
    </row>
    <row r="283" spans="1:29" s="182" customFormat="1" x14ac:dyDescent="0.25">
      <c r="A283" s="655">
        <v>0</v>
      </c>
      <c r="B283" s="655">
        <v>0</v>
      </c>
      <c r="C283" s="655">
        <v>0</v>
      </c>
      <c r="D283" s="655"/>
      <c r="E283" s="902">
        <v>0</v>
      </c>
      <c r="F283" s="902">
        <v>0</v>
      </c>
      <c r="G283" s="1038"/>
      <c r="H283" s="1036"/>
      <c r="I283" s="1037" t="s">
        <v>2611</v>
      </c>
      <c r="J283" s="1037"/>
      <c r="K283" s="1037"/>
      <c r="L283" s="1037"/>
      <c r="M283" s="1037" t="s">
        <v>2611</v>
      </c>
      <c r="N283" s="1037" t="s">
        <v>2611</v>
      </c>
      <c r="O283" s="1037"/>
      <c r="P283" s="1037"/>
      <c r="Q283" s="1037"/>
      <c r="R283" s="1037"/>
      <c r="S283" s="1037"/>
      <c r="T283" s="1037" t="s">
        <v>2611</v>
      </c>
      <c r="U283" s="1037" t="s">
        <v>2611</v>
      </c>
      <c r="V283" s="1037" t="s">
        <v>2611</v>
      </c>
      <c r="W283" s="1037"/>
      <c r="X283" s="1037" t="s">
        <v>2611</v>
      </c>
      <c r="Y283" s="1037"/>
      <c r="Z283" s="656" t="s">
        <v>2136</v>
      </c>
      <c r="AA283" s="182" t="s">
        <v>2611</v>
      </c>
      <c r="AB283" s="182">
        <v>1</v>
      </c>
      <c r="AC283" s="182" t="s">
        <v>2611</v>
      </c>
    </row>
    <row r="284" spans="1:29" s="182" customFormat="1" x14ac:dyDescent="0.25">
      <c r="A284" s="655">
        <v>0</v>
      </c>
      <c r="B284" s="655">
        <v>0</v>
      </c>
      <c r="C284" s="655">
        <v>0</v>
      </c>
      <c r="D284" s="655"/>
      <c r="E284" s="902">
        <v>0</v>
      </c>
      <c r="F284" s="902">
        <v>0</v>
      </c>
      <c r="G284" s="1038"/>
      <c r="H284" s="1036"/>
      <c r="I284" s="1037" t="s">
        <v>2611</v>
      </c>
      <c r="J284" s="1037"/>
      <c r="K284" s="1037"/>
      <c r="L284" s="1037"/>
      <c r="M284" s="1037" t="s">
        <v>2611</v>
      </c>
      <c r="N284" s="1037" t="s">
        <v>2611</v>
      </c>
      <c r="O284" s="1037"/>
      <c r="P284" s="1037"/>
      <c r="Q284" s="1037"/>
      <c r="R284" s="1037"/>
      <c r="S284" s="1037"/>
      <c r="T284" s="1037" t="s">
        <v>2611</v>
      </c>
      <c r="U284" s="1037" t="s">
        <v>2611</v>
      </c>
      <c r="V284" s="1037" t="s">
        <v>2611</v>
      </c>
      <c r="W284" s="1037"/>
      <c r="X284" s="1037" t="s">
        <v>2611</v>
      </c>
      <c r="Y284" s="1037"/>
      <c r="Z284" s="656" t="s">
        <v>2136</v>
      </c>
      <c r="AA284" s="182" t="s">
        <v>2611</v>
      </c>
      <c r="AB284" s="182">
        <v>1</v>
      </c>
      <c r="AC284" s="182" t="s">
        <v>2611</v>
      </c>
    </row>
    <row r="285" spans="1:29" s="182" customFormat="1" x14ac:dyDescent="0.25">
      <c r="A285" s="655">
        <v>0</v>
      </c>
      <c r="B285" s="655">
        <v>0</v>
      </c>
      <c r="C285" s="655">
        <v>0</v>
      </c>
      <c r="D285" s="655"/>
      <c r="E285" s="902">
        <v>0</v>
      </c>
      <c r="F285" s="902">
        <v>0</v>
      </c>
      <c r="G285" s="1038"/>
      <c r="H285" s="1036"/>
      <c r="I285" s="1037" t="s">
        <v>2611</v>
      </c>
      <c r="J285" s="1037"/>
      <c r="K285" s="1037"/>
      <c r="L285" s="1037"/>
      <c r="M285" s="1037" t="s">
        <v>2611</v>
      </c>
      <c r="N285" s="1037" t="s">
        <v>2611</v>
      </c>
      <c r="O285" s="1037"/>
      <c r="P285" s="1037"/>
      <c r="Q285" s="1037"/>
      <c r="R285" s="1037"/>
      <c r="S285" s="1037"/>
      <c r="T285" s="1037" t="s">
        <v>2611</v>
      </c>
      <c r="U285" s="1037" t="s">
        <v>2611</v>
      </c>
      <c r="V285" s="1037" t="s">
        <v>2611</v>
      </c>
      <c r="W285" s="1037"/>
      <c r="X285" s="1037" t="s">
        <v>2611</v>
      </c>
      <c r="Y285" s="1037"/>
      <c r="Z285" s="656" t="s">
        <v>2136</v>
      </c>
      <c r="AA285" s="182" t="s">
        <v>2611</v>
      </c>
      <c r="AB285" s="182">
        <v>1</v>
      </c>
      <c r="AC285" s="182" t="s">
        <v>2611</v>
      </c>
    </row>
    <row r="286" spans="1:29" s="182" customFormat="1" x14ac:dyDescent="0.25">
      <c r="A286" s="655">
        <v>0</v>
      </c>
      <c r="B286" s="655">
        <v>0</v>
      </c>
      <c r="C286" s="655">
        <v>0</v>
      </c>
      <c r="D286" s="655"/>
      <c r="E286" s="902">
        <v>0</v>
      </c>
      <c r="F286" s="902">
        <v>0</v>
      </c>
      <c r="G286" s="1038"/>
      <c r="H286" s="1036"/>
      <c r="I286" s="1037" t="s">
        <v>2611</v>
      </c>
      <c r="J286" s="1037"/>
      <c r="K286" s="1037"/>
      <c r="L286" s="1037"/>
      <c r="M286" s="1037" t="s">
        <v>2611</v>
      </c>
      <c r="N286" s="1037" t="s">
        <v>2611</v>
      </c>
      <c r="O286" s="1037"/>
      <c r="P286" s="1037"/>
      <c r="Q286" s="1037"/>
      <c r="R286" s="1037"/>
      <c r="S286" s="1037"/>
      <c r="T286" s="1037" t="s">
        <v>2611</v>
      </c>
      <c r="U286" s="1037" t="s">
        <v>2611</v>
      </c>
      <c r="V286" s="1037" t="s">
        <v>2611</v>
      </c>
      <c r="W286" s="1037"/>
      <c r="X286" s="1037" t="s">
        <v>2611</v>
      </c>
      <c r="Y286" s="1037"/>
      <c r="Z286" s="656" t="s">
        <v>2136</v>
      </c>
      <c r="AA286" s="182" t="s">
        <v>2611</v>
      </c>
      <c r="AB286" s="182">
        <v>1</v>
      </c>
      <c r="AC286" s="182" t="s">
        <v>2611</v>
      </c>
    </row>
    <row r="287" spans="1:29" s="182" customFormat="1" x14ac:dyDescent="0.25">
      <c r="A287" s="655">
        <v>0</v>
      </c>
      <c r="B287" s="655">
        <v>0</v>
      </c>
      <c r="C287" s="655">
        <v>0</v>
      </c>
      <c r="D287" s="655"/>
      <c r="E287" s="902">
        <v>0</v>
      </c>
      <c r="F287" s="902">
        <v>0</v>
      </c>
      <c r="G287" s="1038"/>
      <c r="H287" s="1036"/>
      <c r="I287" s="1037" t="s">
        <v>2611</v>
      </c>
      <c r="J287" s="1037"/>
      <c r="K287" s="1037"/>
      <c r="L287" s="1037"/>
      <c r="M287" s="1037" t="s">
        <v>2611</v>
      </c>
      <c r="N287" s="1037" t="s">
        <v>2611</v>
      </c>
      <c r="O287" s="1037"/>
      <c r="P287" s="1037"/>
      <c r="Q287" s="1037"/>
      <c r="R287" s="1037"/>
      <c r="S287" s="1037"/>
      <c r="T287" s="1037" t="s">
        <v>2611</v>
      </c>
      <c r="U287" s="1037" t="s">
        <v>2611</v>
      </c>
      <c r="V287" s="1037" t="s">
        <v>2611</v>
      </c>
      <c r="W287" s="1037"/>
      <c r="X287" s="1037" t="s">
        <v>2611</v>
      </c>
      <c r="Y287" s="1037"/>
      <c r="Z287" s="656" t="s">
        <v>2136</v>
      </c>
      <c r="AA287" s="182" t="s">
        <v>2611</v>
      </c>
      <c r="AB287" s="182">
        <v>1</v>
      </c>
      <c r="AC287" s="182" t="s">
        <v>2611</v>
      </c>
    </row>
    <row r="288" spans="1:29" s="182" customFormat="1" x14ac:dyDescent="0.25">
      <c r="A288" s="655">
        <v>0</v>
      </c>
      <c r="B288" s="655">
        <v>0</v>
      </c>
      <c r="C288" s="655">
        <v>0</v>
      </c>
      <c r="D288" s="655"/>
      <c r="E288" s="902">
        <v>0</v>
      </c>
      <c r="F288" s="902">
        <v>0</v>
      </c>
      <c r="G288" s="1038"/>
      <c r="H288" s="1036"/>
      <c r="I288" s="1037" t="s">
        <v>2611</v>
      </c>
      <c r="J288" s="1037"/>
      <c r="K288" s="1037"/>
      <c r="L288" s="1037"/>
      <c r="M288" s="1037" t="s">
        <v>2611</v>
      </c>
      <c r="N288" s="1037" t="s">
        <v>2611</v>
      </c>
      <c r="O288" s="1037"/>
      <c r="P288" s="1037"/>
      <c r="Q288" s="1037"/>
      <c r="R288" s="1037"/>
      <c r="S288" s="1037"/>
      <c r="T288" s="1037" t="s">
        <v>2611</v>
      </c>
      <c r="U288" s="1037" t="s">
        <v>2611</v>
      </c>
      <c r="V288" s="1037" t="s">
        <v>2611</v>
      </c>
      <c r="W288" s="1037"/>
      <c r="X288" s="1037" t="s">
        <v>2611</v>
      </c>
      <c r="Y288" s="1037"/>
      <c r="Z288" s="656" t="s">
        <v>2136</v>
      </c>
      <c r="AA288" s="182" t="s">
        <v>2611</v>
      </c>
      <c r="AB288" s="182">
        <v>1</v>
      </c>
      <c r="AC288" s="182" t="s">
        <v>2611</v>
      </c>
    </row>
    <row r="289" spans="1:29" s="182" customFormat="1" x14ac:dyDescent="0.25">
      <c r="A289" s="655">
        <v>0</v>
      </c>
      <c r="B289" s="655">
        <v>0</v>
      </c>
      <c r="C289" s="655">
        <v>0</v>
      </c>
      <c r="D289" s="655"/>
      <c r="E289" s="902">
        <v>0</v>
      </c>
      <c r="F289" s="902">
        <v>0</v>
      </c>
      <c r="G289" s="1038"/>
      <c r="H289" s="1036"/>
      <c r="I289" s="1037" t="s">
        <v>2611</v>
      </c>
      <c r="J289" s="1037"/>
      <c r="K289" s="1037"/>
      <c r="L289" s="1037"/>
      <c r="M289" s="1037" t="s">
        <v>2611</v>
      </c>
      <c r="N289" s="1037" t="s">
        <v>2611</v>
      </c>
      <c r="O289" s="1037"/>
      <c r="P289" s="1037"/>
      <c r="Q289" s="1037"/>
      <c r="R289" s="1037"/>
      <c r="S289" s="1037"/>
      <c r="T289" s="1037" t="s">
        <v>2611</v>
      </c>
      <c r="U289" s="1037" t="s">
        <v>2611</v>
      </c>
      <c r="V289" s="1037" t="s">
        <v>2611</v>
      </c>
      <c r="W289" s="1037"/>
      <c r="X289" s="1037" t="s">
        <v>2611</v>
      </c>
      <c r="Y289" s="1037"/>
      <c r="Z289" s="656" t="s">
        <v>2136</v>
      </c>
      <c r="AA289" s="182" t="s">
        <v>2611</v>
      </c>
      <c r="AB289" s="182">
        <v>1</v>
      </c>
      <c r="AC289" s="182" t="s">
        <v>2611</v>
      </c>
    </row>
    <row r="290" spans="1:29" s="182" customFormat="1" x14ac:dyDescent="0.25">
      <c r="A290" s="655">
        <v>0</v>
      </c>
      <c r="B290" s="655">
        <v>0</v>
      </c>
      <c r="C290" s="655">
        <v>0</v>
      </c>
      <c r="D290" s="655"/>
      <c r="E290" s="902">
        <v>0</v>
      </c>
      <c r="F290" s="902">
        <v>0</v>
      </c>
      <c r="G290" s="1038"/>
      <c r="H290" s="1036"/>
      <c r="I290" s="1037" t="s">
        <v>2611</v>
      </c>
      <c r="J290" s="1037"/>
      <c r="K290" s="1037"/>
      <c r="L290" s="1037"/>
      <c r="M290" s="1037" t="s">
        <v>2611</v>
      </c>
      <c r="N290" s="1037" t="s">
        <v>2611</v>
      </c>
      <c r="O290" s="1037"/>
      <c r="P290" s="1037"/>
      <c r="Q290" s="1037"/>
      <c r="R290" s="1037"/>
      <c r="S290" s="1037"/>
      <c r="T290" s="1037" t="s">
        <v>2611</v>
      </c>
      <c r="U290" s="1037" t="s">
        <v>2611</v>
      </c>
      <c r="V290" s="1037" t="s">
        <v>2611</v>
      </c>
      <c r="W290" s="1037"/>
      <c r="X290" s="1037" t="s">
        <v>2611</v>
      </c>
      <c r="Y290" s="1037"/>
      <c r="Z290" s="656" t="s">
        <v>2136</v>
      </c>
      <c r="AA290" s="182" t="s">
        <v>2611</v>
      </c>
      <c r="AB290" s="182">
        <v>1</v>
      </c>
      <c r="AC290" s="182" t="s">
        <v>2611</v>
      </c>
    </row>
    <row r="291" spans="1:29" s="182" customFormat="1" x14ac:dyDescent="0.25">
      <c r="A291" s="655">
        <v>0</v>
      </c>
      <c r="B291" s="655">
        <v>0</v>
      </c>
      <c r="C291" s="655">
        <v>0</v>
      </c>
      <c r="D291" s="655"/>
      <c r="E291" s="902">
        <v>0</v>
      </c>
      <c r="F291" s="902">
        <v>0</v>
      </c>
      <c r="G291" s="1038"/>
      <c r="H291" s="1036"/>
      <c r="I291" s="1037" t="s">
        <v>2611</v>
      </c>
      <c r="J291" s="1037"/>
      <c r="K291" s="1037"/>
      <c r="L291" s="1037"/>
      <c r="M291" s="1037" t="s">
        <v>2611</v>
      </c>
      <c r="N291" s="1037" t="s">
        <v>2611</v>
      </c>
      <c r="O291" s="1037"/>
      <c r="P291" s="1037"/>
      <c r="Q291" s="1037"/>
      <c r="R291" s="1037"/>
      <c r="S291" s="1037"/>
      <c r="T291" s="1037" t="s">
        <v>2611</v>
      </c>
      <c r="U291" s="1037" t="s">
        <v>2611</v>
      </c>
      <c r="V291" s="1037" t="s">
        <v>2611</v>
      </c>
      <c r="W291" s="1037"/>
      <c r="X291" s="1037" t="s">
        <v>2611</v>
      </c>
      <c r="Y291" s="1037"/>
      <c r="Z291" s="656" t="s">
        <v>2136</v>
      </c>
      <c r="AA291" s="182" t="s">
        <v>2611</v>
      </c>
      <c r="AB291" s="182">
        <v>1</v>
      </c>
      <c r="AC291" s="182" t="s">
        <v>2611</v>
      </c>
    </row>
    <row r="292" spans="1:29" s="182" customFormat="1" x14ac:dyDescent="0.25">
      <c r="A292" s="655">
        <v>0</v>
      </c>
      <c r="B292" s="655">
        <v>0</v>
      </c>
      <c r="C292" s="655">
        <v>0</v>
      </c>
      <c r="D292" s="655"/>
      <c r="E292" s="902">
        <v>0</v>
      </c>
      <c r="F292" s="902">
        <v>0</v>
      </c>
      <c r="G292" s="1038"/>
      <c r="H292" s="1036"/>
      <c r="I292" s="1037" t="s">
        <v>2611</v>
      </c>
      <c r="J292" s="1037"/>
      <c r="K292" s="1037"/>
      <c r="L292" s="1037"/>
      <c r="M292" s="1037" t="s">
        <v>2611</v>
      </c>
      <c r="N292" s="1037" t="s">
        <v>2611</v>
      </c>
      <c r="O292" s="1037"/>
      <c r="P292" s="1037"/>
      <c r="Q292" s="1037"/>
      <c r="R292" s="1037"/>
      <c r="S292" s="1037"/>
      <c r="T292" s="1037" t="s">
        <v>2611</v>
      </c>
      <c r="U292" s="1037" t="s">
        <v>2611</v>
      </c>
      <c r="V292" s="1037" t="s">
        <v>2611</v>
      </c>
      <c r="W292" s="1037"/>
      <c r="X292" s="1037" t="s">
        <v>2611</v>
      </c>
      <c r="Y292" s="1037"/>
      <c r="Z292" s="656" t="s">
        <v>2136</v>
      </c>
      <c r="AA292" s="182" t="s">
        <v>2611</v>
      </c>
      <c r="AB292" s="182">
        <v>1</v>
      </c>
      <c r="AC292" s="182" t="s">
        <v>2611</v>
      </c>
    </row>
    <row r="293" spans="1:29" s="182" customFormat="1" x14ac:dyDescent="0.25">
      <c r="A293" s="655">
        <v>0</v>
      </c>
      <c r="B293" s="655">
        <v>0</v>
      </c>
      <c r="C293" s="655">
        <v>0</v>
      </c>
      <c r="D293" s="655"/>
      <c r="E293" s="902">
        <v>0</v>
      </c>
      <c r="F293" s="902">
        <v>0</v>
      </c>
      <c r="G293" s="1038"/>
      <c r="H293" s="1036"/>
      <c r="I293" s="1037" t="s">
        <v>2611</v>
      </c>
      <c r="J293" s="1037"/>
      <c r="K293" s="1037"/>
      <c r="L293" s="1037"/>
      <c r="M293" s="1037" t="s">
        <v>2611</v>
      </c>
      <c r="N293" s="1037" t="s">
        <v>2611</v>
      </c>
      <c r="O293" s="1037"/>
      <c r="P293" s="1037"/>
      <c r="Q293" s="1037"/>
      <c r="R293" s="1037"/>
      <c r="S293" s="1037"/>
      <c r="T293" s="1037" t="s">
        <v>2611</v>
      </c>
      <c r="U293" s="1037" t="s">
        <v>2611</v>
      </c>
      <c r="V293" s="1037" t="s">
        <v>2611</v>
      </c>
      <c r="W293" s="1037"/>
      <c r="X293" s="1037" t="s">
        <v>2611</v>
      </c>
      <c r="Y293" s="1037"/>
      <c r="Z293" s="656" t="s">
        <v>2136</v>
      </c>
      <c r="AA293" s="182" t="s">
        <v>2611</v>
      </c>
      <c r="AB293" s="182">
        <v>1</v>
      </c>
      <c r="AC293" s="182" t="s">
        <v>2611</v>
      </c>
    </row>
    <row r="294" spans="1:29" s="182" customFormat="1" x14ac:dyDescent="0.25">
      <c r="A294" s="655">
        <v>0</v>
      </c>
      <c r="B294" s="655">
        <v>0</v>
      </c>
      <c r="C294" s="655">
        <v>0</v>
      </c>
      <c r="D294" s="655"/>
      <c r="E294" s="902">
        <v>0</v>
      </c>
      <c r="F294" s="902">
        <v>0</v>
      </c>
      <c r="G294" s="1038"/>
      <c r="H294" s="1036"/>
      <c r="I294" s="1037" t="s">
        <v>2611</v>
      </c>
      <c r="J294" s="1037"/>
      <c r="K294" s="1037"/>
      <c r="L294" s="1037"/>
      <c r="M294" s="1037" t="s">
        <v>2611</v>
      </c>
      <c r="N294" s="1037" t="s">
        <v>2611</v>
      </c>
      <c r="O294" s="1037"/>
      <c r="P294" s="1037"/>
      <c r="Q294" s="1037"/>
      <c r="R294" s="1037"/>
      <c r="S294" s="1037"/>
      <c r="T294" s="1037" t="s">
        <v>2611</v>
      </c>
      <c r="U294" s="1037" t="s">
        <v>2611</v>
      </c>
      <c r="V294" s="1037" t="s">
        <v>2611</v>
      </c>
      <c r="W294" s="1037"/>
      <c r="X294" s="1037" t="s">
        <v>2611</v>
      </c>
      <c r="Y294" s="1037"/>
      <c r="Z294" s="656" t="s">
        <v>2136</v>
      </c>
      <c r="AA294" s="182" t="s">
        <v>2611</v>
      </c>
      <c r="AB294" s="182">
        <v>1</v>
      </c>
      <c r="AC294" s="182" t="s">
        <v>2611</v>
      </c>
    </row>
    <row r="295" spans="1:29" s="182" customFormat="1" x14ac:dyDescent="0.25">
      <c r="A295" s="655">
        <v>0</v>
      </c>
      <c r="B295" s="655">
        <v>0</v>
      </c>
      <c r="C295" s="655">
        <v>0</v>
      </c>
      <c r="D295" s="655"/>
      <c r="E295" s="902">
        <v>0</v>
      </c>
      <c r="F295" s="902">
        <v>0</v>
      </c>
      <c r="G295" s="1038"/>
      <c r="H295" s="1036"/>
      <c r="I295" s="1037" t="s">
        <v>2611</v>
      </c>
      <c r="J295" s="1037"/>
      <c r="K295" s="1037"/>
      <c r="L295" s="1037"/>
      <c r="M295" s="1037" t="s">
        <v>2611</v>
      </c>
      <c r="N295" s="1037" t="s">
        <v>2611</v>
      </c>
      <c r="O295" s="1037"/>
      <c r="P295" s="1037"/>
      <c r="Q295" s="1037"/>
      <c r="R295" s="1037"/>
      <c r="S295" s="1037"/>
      <c r="T295" s="1037" t="s">
        <v>2611</v>
      </c>
      <c r="U295" s="1037" t="s">
        <v>2611</v>
      </c>
      <c r="V295" s="1037" t="s">
        <v>2611</v>
      </c>
      <c r="W295" s="1037"/>
      <c r="X295" s="1037" t="s">
        <v>2611</v>
      </c>
      <c r="Y295" s="1037"/>
      <c r="Z295" s="656" t="s">
        <v>2136</v>
      </c>
      <c r="AA295" s="182" t="s">
        <v>2611</v>
      </c>
      <c r="AB295" s="182">
        <v>1</v>
      </c>
      <c r="AC295" s="182" t="s">
        <v>2611</v>
      </c>
    </row>
    <row r="296" spans="1:29" s="182" customFormat="1" x14ac:dyDescent="0.25">
      <c r="A296" s="655">
        <v>0</v>
      </c>
      <c r="B296" s="655">
        <v>0</v>
      </c>
      <c r="C296" s="655">
        <v>0</v>
      </c>
      <c r="D296" s="655"/>
      <c r="E296" s="902">
        <v>0</v>
      </c>
      <c r="F296" s="902">
        <v>0</v>
      </c>
      <c r="G296" s="1038"/>
      <c r="H296" s="1036"/>
      <c r="I296" s="1037" t="s">
        <v>2611</v>
      </c>
      <c r="J296" s="1037"/>
      <c r="K296" s="1037"/>
      <c r="L296" s="1037"/>
      <c r="M296" s="1037" t="s">
        <v>2611</v>
      </c>
      <c r="N296" s="1037" t="s">
        <v>2611</v>
      </c>
      <c r="O296" s="1037"/>
      <c r="P296" s="1037"/>
      <c r="Q296" s="1037"/>
      <c r="R296" s="1037"/>
      <c r="S296" s="1037"/>
      <c r="T296" s="1037" t="s">
        <v>2611</v>
      </c>
      <c r="U296" s="1037" t="s">
        <v>2611</v>
      </c>
      <c r="V296" s="1037" t="s">
        <v>2611</v>
      </c>
      <c r="W296" s="1037"/>
      <c r="X296" s="1037" t="s">
        <v>2611</v>
      </c>
      <c r="Y296" s="1037"/>
      <c r="Z296" s="656" t="s">
        <v>2136</v>
      </c>
      <c r="AA296" s="182" t="s">
        <v>2611</v>
      </c>
      <c r="AB296" s="182">
        <v>1</v>
      </c>
      <c r="AC296" s="182" t="s">
        <v>2611</v>
      </c>
    </row>
    <row r="297" spans="1:29" s="182" customFormat="1" x14ac:dyDescent="0.25">
      <c r="A297" s="655">
        <v>0</v>
      </c>
      <c r="B297" s="655">
        <v>0</v>
      </c>
      <c r="C297" s="655">
        <v>0</v>
      </c>
      <c r="D297" s="655"/>
      <c r="E297" s="902">
        <v>0</v>
      </c>
      <c r="F297" s="902">
        <v>0</v>
      </c>
      <c r="G297" s="1038"/>
      <c r="H297" s="1036"/>
      <c r="I297" s="1037" t="s">
        <v>2611</v>
      </c>
      <c r="J297" s="1037"/>
      <c r="K297" s="1037"/>
      <c r="L297" s="1037"/>
      <c r="M297" s="1037" t="s">
        <v>2611</v>
      </c>
      <c r="N297" s="1037" t="s">
        <v>2611</v>
      </c>
      <c r="O297" s="1037"/>
      <c r="P297" s="1037"/>
      <c r="Q297" s="1037"/>
      <c r="R297" s="1037"/>
      <c r="S297" s="1037"/>
      <c r="T297" s="1037" t="s">
        <v>2611</v>
      </c>
      <c r="U297" s="1037" t="s">
        <v>2611</v>
      </c>
      <c r="V297" s="1037" t="s">
        <v>2611</v>
      </c>
      <c r="W297" s="1037"/>
      <c r="X297" s="1037" t="s">
        <v>2611</v>
      </c>
      <c r="Y297" s="1037"/>
      <c r="Z297" s="656" t="s">
        <v>2136</v>
      </c>
      <c r="AA297" s="182" t="s">
        <v>2611</v>
      </c>
      <c r="AB297" s="182">
        <v>1</v>
      </c>
      <c r="AC297" s="182" t="s">
        <v>2611</v>
      </c>
    </row>
    <row r="298" spans="1:29" s="182" customFormat="1" x14ac:dyDescent="0.25">
      <c r="A298" s="655">
        <v>0</v>
      </c>
      <c r="B298" s="655">
        <v>0</v>
      </c>
      <c r="C298" s="655">
        <v>0</v>
      </c>
      <c r="D298" s="655"/>
      <c r="E298" s="902">
        <v>0</v>
      </c>
      <c r="F298" s="902">
        <v>0</v>
      </c>
      <c r="G298" s="1038"/>
      <c r="H298" s="1036"/>
      <c r="I298" s="1037" t="s">
        <v>2611</v>
      </c>
      <c r="J298" s="1037"/>
      <c r="K298" s="1037"/>
      <c r="L298" s="1037"/>
      <c r="M298" s="1037" t="s">
        <v>2611</v>
      </c>
      <c r="N298" s="1037" t="s">
        <v>2611</v>
      </c>
      <c r="O298" s="1037"/>
      <c r="P298" s="1037"/>
      <c r="Q298" s="1037"/>
      <c r="R298" s="1037"/>
      <c r="S298" s="1037"/>
      <c r="T298" s="1037" t="s">
        <v>2611</v>
      </c>
      <c r="U298" s="1037" t="s">
        <v>2611</v>
      </c>
      <c r="V298" s="1037" t="s">
        <v>2611</v>
      </c>
      <c r="W298" s="1037"/>
      <c r="X298" s="1037" t="s">
        <v>2611</v>
      </c>
      <c r="Y298" s="1037"/>
      <c r="Z298" s="656" t="s">
        <v>2136</v>
      </c>
      <c r="AA298" s="182" t="s">
        <v>2611</v>
      </c>
      <c r="AB298" s="182">
        <v>1</v>
      </c>
      <c r="AC298" s="182" t="s">
        <v>2611</v>
      </c>
    </row>
    <row r="299" spans="1:29" s="182" customFormat="1" x14ac:dyDescent="0.25">
      <c r="A299" s="655">
        <v>0</v>
      </c>
      <c r="B299" s="655">
        <v>0</v>
      </c>
      <c r="C299" s="655">
        <v>0</v>
      </c>
      <c r="D299" s="655"/>
      <c r="E299" s="902">
        <v>0</v>
      </c>
      <c r="F299" s="902">
        <v>0</v>
      </c>
      <c r="G299" s="1038"/>
      <c r="H299" s="1036"/>
      <c r="I299" s="1037" t="s">
        <v>2611</v>
      </c>
      <c r="J299" s="1037"/>
      <c r="K299" s="1037"/>
      <c r="L299" s="1037"/>
      <c r="M299" s="1037" t="s">
        <v>2611</v>
      </c>
      <c r="N299" s="1037" t="s">
        <v>2611</v>
      </c>
      <c r="O299" s="1037"/>
      <c r="P299" s="1037"/>
      <c r="Q299" s="1037"/>
      <c r="R299" s="1037"/>
      <c r="S299" s="1037"/>
      <c r="T299" s="1037" t="s">
        <v>2611</v>
      </c>
      <c r="U299" s="1037" t="s">
        <v>2611</v>
      </c>
      <c r="V299" s="1037" t="s">
        <v>2611</v>
      </c>
      <c r="W299" s="1037"/>
      <c r="X299" s="1037" t="s">
        <v>2611</v>
      </c>
      <c r="Y299" s="1037"/>
      <c r="Z299" s="656" t="s">
        <v>2136</v>
      </c>
      <c r="AA299" s="182" t="s">
        <v>2611</v>
      </c>
      <c r="AB299" s="182">
        <v>1</v>
      </c>
      <c r="AC299" s="182" t="s">
        <v>2611</v>
      </c>
    </row>
    <row r="300" spans="1:29" s="182" customFormat="1" x14ac:dyDescent="0.25">
      <c r="A300" s="655">
        <v>0</v>
      </c>
      <c r="B300" s="655">
        <v>0</v>
      </c>
      <c r="C300" s="655">
        <v>0</v>
      </c>
      <c r="D300" s="655"/>
      <c r="E300" s="902">
        <v>0</v>
      </c>
      <c r="F300" s="902">
        <v>0</v>
      </c>
      <c r="G300" s="1038"/>
      <c r="H300" s="1036"/>
      <c r="I300" s="1037" t="s">
        <v>2611</v>
      </c>
      <c r="J300" s="1037"/>
      <c r="K300" s="1037"/>
      <c r="L300" s="1037"/>
      <c r="M300" s="1037" t="s">
        <v>2611</v>
      </c>
      <c r="N300" s="1037" t="s">
        <v>2611</v>
      </c>
      <c r="O300" s="1037"/>
      <c r="P300" s="1037"/>
      <c r="Q300" s="1037"/>
      <c r="R300" s="1037"/>
      <c r="S300" s="1037"/>
      <c r="T300" s="1037" t="s">
        <v>2611</v>
      </c>
      <c r="U300" s="1037" t="s">
        <v>2611</v>
      </c>
      <c r="V300" s="1037" t="s">
        <v>2611</v>
      </c>
      <c r="W300" s="1037"/>
      <c r="X300" s="1037" t="s">
        <v>2611</v>
      </c>
      <c r="Y300" s="1037"/>
      <c r="Z300" s="656" t="s">
        <v>2136</v>
      </c>
      <c r="AA300" s="182" t="s">
        <v>2611</v>
      </c>
      <c r="AB300" s="182">
        <v>1</v>
      </c>
      <c r="AC300" s="182" t="s">
        <v>2611</v>
      </c>
    </row>
    <row r="301" spans="1:29" s="182" customFormat="1" x14ac:dyDescent="0.25">
      <c r="A301" s="655">
        <v>0</v>
      </c>
      <c r="B301" s="655">
        <v>0</v>
      </c>
      <c r="C301" s="655">
        <v>0</v>
      </c>
      <c r="D301" s="655"/>
      <c r="E301" s="902">
        <v>0</v>
      </c>
      <c r="F301" s="902">
        <v>0</v>
      </c>
      <c r="G301" s="1038"/>
      <c r="H301" s="1036"/>
      <c r="I301" s="1037" t="s">
        <v>2611</v>
      </c>
      <c r="J301" s="1037"/>
      <c r="K301" s="1037"/>
      <c r="L301" s="1037"/>
      <c r="M301" s="1037" t="s">
        <v>2611</v>
      </c>
      <c r="N301" s="1037" t="s">
        <v>2611</v>
      </c>
      <c r="O301" s="1037"/>
      <c r="P301" s="1037"/>
      <c r="Q301" s="1037"/>
      <c r="R301" s="1037"/>
      <c r="S301" s="1037"/>
      <c r="T301" s="1037" t="s">
        <v>2611</v>
      </c>
      <c r="U301" s="1037" t="s">
        <v>2611</v>
      </c>
      <c r="V301" s="1037" t="s">
        <v>2611</v>
      </c>
      <c r="W301" s="1037"/>
      <c r="X301" s="1037" t="s">
        <v>2611</v>
      </c>
      <c r="Y301" s="1037"/>
      <c r="Z301" s="656" t="s">
        <v>2136</v>
      </c>
      <c r="AA301" s="182" t="s">
        <v>2611</v>
      </c>
      <c r="AB301" s="182">
        <v>1</v>
      </c>
      <c r="AC301" s="182" t="s">
        <v>2611</v>
      </c>
    </row>
    <row r="302" spans="1:29" s="182" customFormat="1" x14ac:dyDescent="0.25">
      <c r="A302" s="655">
        <v>0</v>
      </c>
      <c r="B302" s="655">
        <v>0</v>
      </c>
      <c r="C302" s="655">
        <v>0</v>
      </c>
      <c r="D302" s="655"/>
      <c r="E302" s="902">
        <v>0</v>
      </c>
      <c r="F302" s="902">
        <v>0</v>
      </c>
      <c r="G302" s="1038"/>
      <c r="H302" s="1036"/>
      <c r="I302" s="1037" t="s">
        <v>2611</v>
      </c>
      <c r="J302" s="1037"/>
      <c r="K302" s="1037"/>
      <c r="L302" s="1037"/>
      <c r="M302" s="1037" t="s">
        <v>2611</v>
      </c>
      <c r="N302" s="1037" t="s">
        <v>2611</v>
      </c>
      <c r="O302" s="1037"/>
      <c r="P302" s="1037"/>
      <c r="Q302" s="1037"/>
      <c r="R302" s="1037"/>
      <c r="S302" s="1037"/>
      <c r="T302" s="1037" t="s">
        <v>2611</v>
      </c>
      <c r="U302" s="1037" t="s">
        <v>2611</v>
      </c>
      <c r="V302" s="1037" t="s">
        <v>2611</v>
      </c>
      <c r="W302" s="1037"/>
      <c r="X302" s="1037" t="s">
        <v>2611</v>
      </c>
      <c r="Y302" s="1037"/>
      <c r="Z302" s="656" t="s">
        <v>2136</v>
      </c>
      <c r="AA302" s="182" t="s">
        <v>2611</v>
      </c>
      <c r="AB302" s="182">
        <v>1</v>
      </c>
      <c r="AC302" s="182" t="s">
        <v>2611</v>
      </c>
    </row>
    <row r="303" spans="1:29" s="182" customFormat="1" x14ac:dyDescent="0.25">
      <c r="A303" s="655">
        <v>0</v>
      </c>
      <c r="B303" s="655">
        <v>0</v>
      </c>
      <c r="C303" s="655">
        <v>0</v>
      </c>
      <c r="D303" s="655"/>
      <c r="E303" s="902">
        <v>0</v>
      </c>
      <c r="F303" s="902">
        <v>0</v>
      </c>
      <c r="G303" s="1038"/>
      <c r="H303" s="1036"/>
      <c r="I303" s="1037" t="s">
        <v>2611</v>
      </c>
      <c r="J303" s="1037"/>
      <c r="K303" s="1037"/>
      <c r="L303" s="1037"/>
      <c r="M303" s="1037" t="s">
        <v>2611</v>
      </c>
      <c r="N303" s="1037" t="s">
        <v>2611</v>
      </c>
      <c r="O303" s="1037"/>
      <c r="P303" s="1037"/>
      <c r="Q303" s="1037"/>
      <c r="R303" s="1037"/>
      <c r="S303" s="1037"/>
      <c r="T303" s="1037" t="s">
        <v>2611</v>
      </c>
      <c r="U303" s="1037" t="s">
        <v>2611</v>
      </c>
      <c r="V303" s="1037" t="s">
        <v>2611</v>
      </c>
      <c r="W303" s="1037"/>
      <c r="X303" s="1037" t="s">
        <v>2611</v>
      </c>
      <c r="Y303" s="1037"/>
      <c r="Z303" s="656" t="s">
        <v>2136</v>
      </c>
      <c r="AA303" s="182" t="s">
        <v>2611</v>
      </c>
      <c r="AB303" s="182">
        <v>1</v>
      </c>
      <c r="AC303" s="182" t="s">
        <v>2611</v>
      </c>
    </row>
    <row r="304" spans="1:29" s="182" customFormat="1" x14ac:dyDescent="0.25">
      <c r="A304" s="655">
        <v>0</v>
      </c>
      <c r="B304" s="655">
        <v>0</v>
      </c>
      <c r="C304" s="655">
        <v>0</v>
      </c>
      <c r="D304" s="655"/>
      <c r="E304" s="902">
        <v>0</v>
      </c>
      <c r="F304" s="902">
        <v>0</v>
      </c>
      <c r="G304" s="1038"/>
      <c r="H304" s="1036"/>
      <c r="I304" s="1037" t="s">
        <v>2611</v>
      </c>
      <c r="J304" s="1037"/>
      <c r="K304" s="1037"/>
      <c r="L304" s="1037"/>
      <c r="M304" s="1037" t="s">
        <v>2611</v>
      </c>
      <c r="N304" s="1037" t="s">
        <v>2611</v>
      </c>
      <c r="O304" s="1037"/>
      <c r="P304" s="1037"/>
      <c r="Q304" s="1037"/>
      <c r="R304" s="1037"/>
      <c r="S304" s="1037"/>
      <c r="T304" s="1037" t="s">
        <v>2611</v>
      </c>
      <c r="U304" s="1037" t="s">
        <v>2611</v>
      </c>
      <c r="V304" s="1037" t="s">
        <v>2611</v>
      </c>
      <c r="W304" s="1037"/>
      <c r="X304" s="1037" t="s">
        <v>2611</v>
      </c>
      <c r="Y304" s="1037"/>
      <c r="Z304" s="656" t="s">
        <v>2136</v>
      </c>
      <c r="AA304" s="182" t="s">
        <v>2611</v>
      </c>
      <c r="AB304" s="182">
        <v>1</v>
      </c>
      <c r="AC304" s="182" t="s">
        <v>2611</v>
      </c>
    </row>
    <row r="305" spans="1:29" s="182" customFormat="1" x14ac:dyDescent="0.25">
      <c r="A305" s="655">
        <v>0</v>
      </c>
      <c r="B305" s="655">
        <v>0</v>
      </c>
      <c r="C305" s="655">
        <v>0</v>
      </c>
      <c r="D305" s="655"/>
      <c r="E305" s="902">
        <v>0</v>
      </c>
      <c r="F305" s="902">
        <v>0</v>
      </c>
      <c r="G305" s="1038"/>
      <c r="H305" s="1036"/>
      <c r="I305" s="1037" t="s">
        <v>2611</v>
      </c>
      <c r="J305" s="1037"/>
      <c r="K305" s="1037"/>
      <c r="L305" s="1037"/>
      <c r="M305" s="1037" t="s">
        <v>2611</v>
      </c>
      <c r="N305" s="1037" t="s">
        <v>2611</v>
      </c>
      <c r="O305" s="1037"/>
      <c r="P305" s="1037"/>
      <c r="Q305" s="1037"/>
      <c r="R305" s="1037"/>
      <c r="S305" s="1037"/>
      <c r="T305" s="1037" t="s">
        <v>2611</v>
      </c>
      <c r="U305" s="1037" t="s">
        <v>2611</v>
      </c>
      <c r="V305" s="1037" t="s">
        <v>2611</v>
      </c>
      <c r="W305" s="1037"/>
      <c r="X305" s="1037" t="s">
        <v>2611</v>
      </c>
      <c r="Y305" s="1037"/>
      <c r="Z305" s="656" t="s">
        <v>2136</v>
      </c>
      <c r="AA305" s="182" t="s">
        <v>2611</v>
      </c>
      <c r="AB305" s="182">
        <v>1</v>
      </c>
      <c r="AC305" s="182" t="s">
        <v>2611</v>
      </c>
    </row>
    <row r="306" spans="1:29" s="182" customFormat="1" x14ac:dyDescent="0.25">
      <c r="A306" s="655">
        <v>0</v>
      </c>
      <c r="B306" s="655">
        <v>0</v>
      </c>
      <c r="C306" s="655">
        <v>0</v>
      </c>
      <c r="D306" s="655"/>
      <c r="E306" s="902">
        <v>0</v>
      </c>
      <c r="F306" s="902">
        <v>0</v>
      </c>
      <c r="G306" s="1038"/>
      <c r="H306" s="1036"/>
      <c r="I306" s="1037" t="s">
        <v>2611</v>
      </c>
      <c r="J306" s="1037"/>
      <c r="K306" s="1037"/>
      <c r="L306" s="1037"/>
      <c r="M306" s="1037" t="s">
        <v>2611</v>
      </c>
      <c r="N306" s="1037" t="s">
        <v>2611</v>
      </c>
      <c r="O306" s="1037"/>
      <c r="P306" s="1037"/>
      <c r="Q306" s="1037"/>
      <c r="R306" s="1037"/>
      <c r="S306" s="1037"/>
      <c r="T306" s="1037" t="s">
        <v>2611</v>
      </c>
      <c r="U306" s="1037" t="s">
        <v>2611</v>
      </c>
      <c r="V306" s="1037" t="s">
        <v>2611</v>
      </c>
      <c r="W306" s="1037"/>
      <c r="X306" s="1037" t="s">
        <v>2611</v>
      </c>
      <c r="Y306" s="1037"/>
      <c r="Z306" s="656" t="s">
        <v>2136</v>
      </c>
      <c r="AA306" s="182" t="s">
        <v>2611</v>
      </c>
      <c r="AB306" s="182">
        <v>1</v>
      </c>
      <c r="AC306" s="182" t="s">
        <v>2611</v>
      </c>
    </row>
    <row r="307" spans="1:29" s="182" customFormat="1" x14ac:dyDescent="0.25">
      <c r="A307" s="655">
        <v>0</v>
      </c>
      <c r="B307" s="655">
        <v>0</v>
      </c>
      <c r="C307" s="655">
        <v>0</v>
      </c>
      <c r="D307" s="655"/>
      <c r="E307" s="902">
        <v>0</v>
      </c>
      <c r="F307" s="902">
        <v>0</v>
      </c>
      <c r="G307" s="1038"/>
      <c r="H307" s="1036"/>
      <c r="I307" s="1037" t="s">
        <v>2611</v>
      </c>
      <c r="J307" s="1037"/>
      <c r="K307" s="1037"/>
      <c r="L307" s="1037"/>
      <c r="M307" s="1037" t="s">
        <v>2611</v>
      </c>
      <c r="N307" s="1037" t="s">
        <v>2611</v>
      </c>
      <c r="O307" s="1037"/>
      <c r="P307" s="1037"/>
      <c r="Q307" s="1037"/>
      <c r="R307" s="1037"/>
      <c r="S307" s="1037"/>
      <c r="T307" s="1037" t="s">
        <v>2611</v>
      </c>
      <c r="U307" s="1037" t="s">
        <v>2611</v>
      </c>
      <c r="V307" s="1037" t="s">
        <v>2611</v>
      </c>
      <c r="W307" s="1037"/>
      <c r="X307" s="1037" t="s">
        <v>2611</v>
      </c>
      <c r="Y307" s="1037"/>
      <c r="Z307" s="656" t="s">
        <v>2136</v>
      </c>
      <c r="AA307" s="182" t="s">
        <v>2611</v>
      </c>
      <c r="AB307" s="182">
        <v>1</v>
      </c>
      <c r="AC307" s="182" t="s">
        <v>2611</v>
      </c>
    </row>
    <row r="308" spans="1:29" s="182" customFormat="1" x14ac:dyDescent="0.25">
      <c r="A308" s="655">
        <v>0</v>
      </c>
      <c r="B308" s="655">
        <v>0</v>
      </c>
      <c r="C308" s="655">
        <v>0</v>
      </c>
      <c r="D308" s="655"/>
      <c r="E308" s="902">
        <v>0</v>
      </c>
      <c r="F308" s="902">
        <v>0</v>
      </c>
      <c r="G308" s="1038"/>
      <c r="H308" s="1036"/>
      <c r="I308" s="1037" t="s">
        <v>2611</v>
      </c>
      <c r="J308" s="1037"/>
      <c r="K308" s="1037"/>
      <c r="L308" s="1037"/>
      <c r="M308" s="1037" t="s">
        <v>2611</v>
      </c>
      <c r="N308" s="1037" t="s">
        <v>2611</v>
      </c>
      <c r="O308" s="1037"/>
      <c r="P308" s="1037"/>
      <c r="Q308" s="1037"/>
      <c r="R308" s="1037"/>
      <c r="S308" s="1037"/>
      <c r="T308" s="1037" t="s">
        <v>2611</v>
      </c>
      <c r="U308" s="1037" t="s">
        <v>2611</v>
      </c>
      <c r="V308" s="1037" t="s">
        <v>2611</v>
      </c>
      <c r="W308" s="1037"/>
      <c r="X308" s="1037" t="s">
        <v>2611</v>
      </c>
      <c r="Y308" s="1037"/>
      <c r="Z308" s="656" t="s">
        <v>2136</v>
      </c>
      <c r="AA308" s="182" t="s">
        <v>2611</v>
      </c>
      <c r="AB308" s="182">
        <v>1</v>
      </c>
      <c r="AC308" s="182" t="s">
        <v>2611</v>
      </c>
    </row>
    <row r="309" spans="1:29" s="182" customFormat="1" x14ac:dyDescent="0.25">
      <c r="A309" s="655">
        <v>0</v>
      </c>
      <c r="B309" s="655">
        <v>0</v>
      </c>
      <c r="C309" s="655">
        <v>0</v>
      </c>
      <c r="D309" s="655"/>
      <c r="E309" s="902">
        <v>0</v>
      </c>
      <c r="F309" s="902">
        <v>0</v>
      </c>
      <c r="G309" s="1038"/>
      <c r="H309" s="1036"/>
      <c r="I309" s="1037" t="s">
        <v>2611</v>
      </c>
      <c r="J309" s="1037"/>
      <c r="K309" s="1037"/>
      <c r="L309" s="1037"/>
      <c r="M309" s="1037" t="s">
        <v>2611</v>
      </c>
      <c r="N309" s="1037" t="s">
        <v>2611</v>
      </c>
      <c r="O309" s="1037"/>
      <c r="P309" s="1037"/>
      <c r="Q309" s="1037"/>
      <c r="R309" s="1037"/>
      <c r="S309" s="1037"/>
      <c r="T309" s="1037" t="s">
        <v>2611</v>
      </c>
      <c r="U309" s="1037" t="s">
        <v>2611</v>
      </c>
      <c r="V309" s="1037" t="s">
        <v>2611</v>
      </c>
      <c r="W309" s="1037"/>
      <c r="X309" s="1037" t="s">
        <v>2611</v>
      </c>
      <c r="Y309" s="1037"/>
      <c r="Z309" s="656" t="s">
        <v>2136</v>
      </c>
      <c r="AA309" s="182" t="s">
        <v>2611</v>
      </c>
      <c r="AB309" s="182">
        <v>1</v>
      </c>
      <c r="AC309" s="182" t="s">
        <v>2611</v>
      </c>
    </row>
    <row r="310" spans="1:29" s="182" customFormat="1" x14ac:dyDescent="0.25">
      <c r="A310" s="655">
        <v>0</v>
      </c>
      <c r="B310" s="655">
        <v>0</v>
      </c>
      <c r="C310" s="655">
        <v>0</v>
      </c>
      <c r="D310" s="655"/>
      <c r="E310" s="902">
        <v>0</v>
      </c>
      <c r="F310" s="902">
        <v>0</v>
      </c>
      <c r="G310" s="1038"/>
      <c r="H310" s="1036"/>
      <c r="I310" s="1037" t="s">
        <v>2611</v>
      </c>
      <c r="J310" s="1037"/>
      <c r="K310" s="1037"/>
      <c r="L310" s="1037"/>
      <c r="M310" s="1037" t="s">
        <v>2611</v>
      </c>
      <c r="N310" s="1037" t="s">
        <v>2611</v>
      </c>
      <c r="O310" s="1037"/>
      <c r="P310" s="1037"/>
      <c r="Q310" s="1037"/>
      <c r="R310" s="1037"/>
      <c r="S310" s="1037"/>
      <c r="T310" s="1037" t="s">
        <v>2611</v>
      </c>
      <c r="U310" s="1037" t="s">
        <v>2611</v>
      </c>
      <c r="V310" s="1037" t="s">
        <v>2611</v>
      </c>
      <c r="W310" s="1037"/>
      <c r="X310" s="1037" t="s">
        <v>2611</v>
      </c>
      <c r="Y310" s="1037"/>
      <c r="Z310" s="656" t="s">
        <v>2136</v>
      </c>
      <c r="AA310" s="182" t="s">
        <v>2611</v>
      </c>
      <c r="AB310" s="182">
        <v>1</v>
      </c>
      <c r="AC310" s="182" t="s">
        <v>2611</v>
      </c>
    </row>
    <row r="311" spans="1:29" s="182" customFormat="1" x14ac:dyDescent="0.25">
      <c r="A311" s="655">
        <v>0</v>
      </c>
      <c r="B311" s="655">
        <v>0</v>
      </c>
      <c r="C311" s="655">
        <v>0</v>
      </c>
      <c r="D311" s="655"/>
      <c r="E311" s="902">
        <v>0</v>
      </c>
      <c r="F311" s="902">
        <v>0</v>
      </c>
      <c r="G311" s="1038"/>
      <c r="H311" s="1036"/>
      <c r="I311" s="1037" t="s">
        <v>2611</v>
      </c>
      <c r="J311" s="1037"/>
      <c r="K311" s="1037"/>
      <c r="L311" s="1037"/>
      <c r="M311" s="1037" t="s">
        <v>2611</v>
      </c>
      <c r="N311" s="1037" t="s">
        <v>2611</v>
      </c>
      <c r="O311" s="1037"/>
      <c r="P311" s="1037"/>
      <c r="Q311" s="1037"/>
      <c r="R311" s="1037"/>
      <c r="S311" s="1037"/>
      <c r="T311" s="1037" t="s">
        <v>2611</v>
      </c>
      <c r="U311" s="1037" t="s">
        <v>2611</v>
      </c>
      <c r="V311" s="1037" t="s">
        <v>2611</v>
      </c>
      <c r="W311" s="1037"/>
      <c r="X311" s="1037" t="s">
        <v>2611</v>
      </c>
      <c r="Y311" s="1037"/>
      <c r="Z311" s="656" t="s">
        <v>2136</v>
      </c>
      <c r="AA311" s="182" t="s">
        <v>2611</v>
      </c>
      <c r="AB311" s="182">
        <v>1</v>
      </c>
      <c r="AC311" s="182" t="s">
        <v>2611</v>
      </c>
    </row>
    <row r="312" spans="1:29" s="182" customFormat="1" x14ac:dyDescent="0.25">
      <c r="A312" s="655">
        <v>0</v>
      </c>
      <c r="B312" s="655">
        <v>0</v>
      </c>
      <c r="C312" s="655">
        <v>0</v>
      </c>
      <c r="D312" s="655"/>
      <c r="E312" s="902">
        <v>0</v>
      </c>
      <c r="F312" s="902">
        <v>0</v>
      </c>
      <c r="G312" s="1038"/>
      <c r="H312" s="1036"/>
      <c r="I312" s="1037" t="s">
        <v>2611</v>
      </c>
      <c r="J312" s="1037"/>
      <c r="K312" s="1037"/>
      <c r="L312" s="1037"/>
      <c r="M312" s="1037" t="s">
        <v>2611</v>
      </c>
      <c r="N312" s="1037" t="s">
        <v>2611</v>
      </c>
      <c r="O312" s="1037"/>
      <c r="P312" s="1037"/>
      <c r="Q312" s="1037"/>
      <c r="R312" s="1037"/>
      <c r="S312" s="1037"/>
      <c r="T312" s="1037" t="s">
        <v>2611</v>
      </c>
      <c r="U312" s="1037" t="s">
        <v>2611</v>
      </c>
      <c r="V312" s="1037" t="s">
        <v>2611</v>
      </c>
      <c r="W312" s="1037"/>
      <c r="X312" s="1037" t="s">
        <v>2611</v>
      </c>
      <c r="Y312" s="1037"/>
      <c r="Z312" s="656" t="s">
        <v>2136</v>
      </c>
      <c r="AA312" s="182" t="s">
        <v>2611</v>
      </c>
      <c r="AB312" s="182">
        <v>1</v>
      </c>
      <c r="AC312" s="182" t="s">
        <v>2611</v>
      </c>
    </row>
    <row r="313" spans="1:29" s="182" customFormat="1" x14ac:dyDescent="0.25">
      <c r="A313" s="655">
        <v>0</v>
      </c>
      <c r="B313" s="655">
        <v>0</v>
      </c>
      <c r="C313" s="655">
        <v>0</v>
      </c>
      <c r="D313" s="655"/>
      <c r="E313" s="902">
        <v>0</v>
      </c>
      <c r="F313" s="902">
        <v>0</v>
      </c>
      <c r="G313" s="1038"/>
      <c r="H313" s="1036"/>
      <c r="I313" s="1037" t="s">
        <v>2611</v>
      </c>
      <c r="J313" s="1037"/>
      <c r="K313" s="1037"/>
      <c r="L313" s="1037"/>
      <c r="M313" s="1037" t="s">
        <v>2611</v>
      </c>
      <c r="N313" s="1037" t="s">
        <v>2611</v>
      </c>
      <c r="O313" s="1037"/>
      <c r="P313" s="1037"/>
      <c r="Q313" s="1037"/>
      <c r="R313" s="1037"/>
      <c r="S313" s="1037"/>
      <c r="T313" s="1037" t="s">
        <v>2611</v>
      </c>
      <c r="U313" s="1037" t="s">
        <v>2611</v>
      </c>
      <c r="V313" s="1037" t="s">
        <v>2611</v>
      </c>
      <c r="W313" s="1037"/>
      <c r="X313" s="1037" t="s">
        <v>2611</v>
      </c>
      <c r="Y313" s="1037"/>
      <c r="Z313" s="656" t="s">
        <v>2136</v>
      </c>
      <c r="AA313" s="182" t="s">
        <v>2611</v>
      </c>
      <c r="AB313" s="182">
        <v>1</v>
      </c>
      <c r="AC313" s="182" t="s">
        <v>2611</v>
      </c>
    </row>
    <row r="314" spans="1:29" s="182" customFormat="1" x14ac:dyDescent="0.25">
      <c r="A314" s="655">
        <v>0</v>
      </c>
      <c r="B314" s="655">
        <v>0</v>
      </c>
      <c r="C314" s="655">
        <v>0</v>
      </c>
      <c r="D314" s="655"/>
      <c r="E314" s="902">
        <v>0</v>
      </c>
      <c r="F314" s="902">
        <v>0</v>
      </c>
      <c r="G314" s="1038"/>
      <c r="H314" s="1036"/>
      <c r="I314" s="1037" t="s">
        <v>2611</v>
      </c>
      <c r="J314" s="1037"/>
      <c r="K314" s="1037"/>
      <c r="L314" s="1037"/>
      <c r="M314" s="1037" t="s">
        <v>2611</v>
      </c>
      <c r="N314" s="1037" t="s">
        <v>2611</v>
      </c>
      <c r="O314" s="1037"/>
      <c r="P314" s="1037"/>
      <c r="Q314" s="1037"/>
      <c r="R314" s="1037"/>
      <c r="S314" s="1037"/>
      <c r="T314" s="1037" t="s">
        <v>2611</v>
      </c>
      <c r="U314" s="1037" t="s">
        <v>2611</v>
      </c>
      <c r="V314" s="1037" t="s">
        <v>2611</v>
      </c>
      <c r="W314" s="1037"/>
      <c r="X314" s="1037" t="s">
        <v>2611</v>
      </c>
      <c r="Y314" s="1037"/>
      <c r="Z314" s="656" t="s">
        <v>2136</v>
      </c>
      <c r="AA314" s="182" t="s">
        <v>2611</v>
      </c>
      <c r="AB314" s="182">
        <v>1</v>
      </c>
      <c r="AC314" s="182" t="s">
        <v>2611</v>
      </c>
    </row>
    <row r="315" spans="1:29" s="182" customFormat="1" x14ac:dyDescent="0.25">
      <c r="A315" s="655">
        <v>0</v>
      </c>
      <c r="B315" s="655">
        <v>0</v>
      </c>
      <c r="C315" s="655">
        <v>0</v>
      </c>
      <c r="D315" s="655"/>
      <c r="E315" s="902">
        <v>0</v>
      </c>
      <c r="F315" s="902">
        <v>0</v>
      </c>
      <c r="G315" s="1038"/>
      <c r="H315" s="1036"/>
      <c r="I315" s="1037" t="s">
        <v>2611</v>
      </c>
      <c r="J315" s="1037"/>
      <c r="K315" s="1037"/>
      <c r="L315" s="1037"/>
      <c r="M315" s="1037" t="s">
        <v>2611</v>
      </c>
      <c r="N315" s="1037" t="s">
        <v>2611</v>
      </c>
      <c r="O315" s="1037"/>
      <c r="P315" s="1037"/>
      <c r="Q315" s="1037"/>
      <c r="R315" s="1037"/>
      <c r="S315" s="1037"/>
      <c r="T315" s="1037" t="s">
        <v>2611</v>
      </c>
      <c r="U315" s="1037" t="s">
        <v>2611</v>
      </c>
      <c r="V315" s="1037" t="s">
        <v>2611</v>
      </c>
      <c r="W315" s="1037"/>
      <c r="X315" s="1037" t="s">
        <v>2611</v>
      </c>
      <c r="Y315" s="1037"/>
      <c r="Z315" s="656" t="s">
        <v>2136</v>
      </c>
      <c r="AA315" s="182" t="s">
        <v>2611</v>
      </c>
      <c r="AB315" s="182">
        <v>1</v>
      </c>
      <c r="AC315" s="182" t="s">
        <v>2611</v>
      </c>
    </row>
    <row r="316" spans="1:29" s="182" customFormat="1" x14ac:dyDescent="0.25">
      <c r="A316" s="655">
        <v>0</v>
      </c>
      <c r="B316" s="655">
        <v>0</v>
      </c>
      <c r="C316" s="655">
        <v>0</v>
      </c>
      <c r="D316" s="655"/>
      <c r="E316" s="902">
        <v>0</v>
      </c>
      <c r="F316" s="902">
        <v>0</v>
      </c>
      <c r="G316" s="1038"/>
      <c r="H316" s="1036"/>
      <c r="I316" s="1037" t="s">
        <v>2611</v>
      </c>
      <c r="J316" s="1037"/>
      <c r="K316" s="1037"/>
      <c r="L316" s="1037"/>
      <c r="M316" s="1037" t="s">
        <v>2611</v>
      </c>
      <c r="N316" s="1037" t="s">
        <v>2611</v>
      </c>
      <c r="O316" s="1037"/>
      <c r="P316" s="1037"/>
      <c r="Q316" s="1037"/>
      <c r="R316" s="1037"/>
      <c r="S316" s="1037"/>
      <c r="T316" s="1037" t="s">
        <v>2611</v>
      </c>
      <c r="U316" s="1037" t="s">
        <v>2611</v>
      </c>
      <c r="V316" s="1037" t="s">
        <v>2611</v>
      </c>
      <c r="W316" s="1037"/>
      <c r="X316" s="1037" t="s">
        <v>2611</v>
      </c>
      <c r="Y316" s="1037"/>
      <c r="Z316" s="656" t="s">
        <v>2136</v>
      </c>
      <c r="AA316" s="182" t="s">
        <v>2611</v>
      </c>
      <c r="AB316" s="182">
        <v>1</v>
      </c>
      <c r="AC316" s="182" t="s">
        <v>2611</v>
      </c>
    </row>
    <row r="317" spans="1:29" s="182" customFormat="1" x14ac:dyDescent="0.25">
      <c r="A317" s="655">
        <v>0</v>
      </c>
      <c r="B317" s="655">
        <v>0</v>
      </c>
      <c r="C317" s="655">
        <v>0</v>
      </c>
      <c r="D317" s="655"/>
      <c r="E317" s="902">
        <v>0</v>
      </c>
      <c r="F317" s="902">
        <v>0</v>
      </c>
      <c r="G317" s="1038"/>
      <c r="H317" s="1036"/>
      <c r="I317" s="1037" t="s">
        <v>2611</v>
      </c>
      <c r="J317" s="1037"/>
      <c r="K317" s="1037"/>
      <c r="L317" s="1037"/>
      <c r="M317" s="1037" t="s">
        <v>2611</v>
      </c>
      <c r="N317" s="1037" t="s">
        <v>2611</v>
      </c>
      <c r="O317" s="1037"/>
      <c r="P317" s="1037"/>
      <c r="Q317" s="1037"/>
      <c r="R317" s="1037"/>
      <c r="S317" s="1037"/>
      <c r="T317" s="1037" t="s">
        <v>2611</v>
      </c>
      <c r="U317" s="1037" t="s">
        <v>2611</v>
      </c>
      <c r="V317" s="1037" t="s">
        <v>2611</v>
      </c>
      <c r="W317" s="1037"/>
      <c r="X317" s="1037" t="s">
        <v>2611</v>
      </c>
      <c r="Y317" s="1037"/>
      <c r="Z317" s="656" t="s">
        <v>2136</v>
      </c>
      <c r="AA317" s="182" t="s">
        <v>2611</v>
      </c>
      <c r="AB317" s="182">
        <v>1</v>
      </c>
      <c r="AC317" s="182" t="s">
        <v>2611</v>
      </c>
    </row>
    <row r="318" spans="1:29" s="182" customFormat="1" x14ac:dyDescent="0.25">
      <c r="A318" s="655">
        <v>0</v>
      </c>
      <c r="B318" s="655">
        <v>0</v>
      </c>
      <c r="C318" s="655">
        <v>0</v>
      </c>
      <c r="D318" s="655"/>
      <c r="E318" s="902">
        <v>0</v>
      </c>
      <c r="F318" s="902">
        <v>0</v>
      </c>
      <c r="G318" s="1038"/>
      <c r="H318" s="1036"/>
      <c r="I318" s="1037" t="s">
        <v>2611</v>
      </c>
      <c r="J318" s="1037"/>
      <c r="K318" s="1037"/>
      <c r="L318" s="1037"/>
      <c r="M318" s="1037" t="s">
        <v>2611</v>
      </c>
      <c r="N318" s="1037" t="s">
        <v>2611</v>
      </c>
      <c r="O318" s="1037"/>
      <c r="P318" s="1037"/>
      <c r="Q318" s="1037"/>
      <c r="R318" s="1037"/>
      <c r="S318" s="1037"/>
      <c r="T318" s="1037" t="s">
        <v>2611</v>
      </c>
      <c r="U318" s="1037" t="s">
        <v>2611</v>
      </c>
      <c r="V318" s="1037" t="s">
        <v>2611</v>
      </c>
      <c r="W318" s="1037"/>
      <c r="X318" s="1037" t="s">
        <v>2611</v>
      </c>
      <c r="Y318" s="1037"/>
      <c r="Z318" s="656" t="s">
        <v>2136</v>
      </c>
      <c r="AA318" s="182" t="s">
        <v>2611</v>
      </c>
      <c r="AB318" s="182">
        <v>1</v>
      </c>
      <c r="AC318" s="182" t="s">
        <v>2611</v>
      </c>
    </row>
    <row r="319" spans="1:29" s="182" customFormat="1" x14ac:dyDescent="0.25">
      <c r="A319" s="655">
        <v>0</v>
      </c>
      <c r="B319" s="655">
        <v>0</v>
      </c>
      <c r="C319" s="655">
        <v>0</v>
      </c>
      <c r="D319" s="655"/>
      <c r="E319" s="902">
        <v>0</v>
      </c>
      <c r="F319" s="902">
        <v>0</v>
      </c>
      <c r="G319" s="1038"/>
      <c r="H319" s="1036"/>
      <c r="I319" s="1037" t="s">
        <v>2611</v>
      </c>
      <c r="J319" s="1037"/>
      <c r="K319" s="1037"/>
      <c r="L319" s="1037"/>
      <c r="M319" s="1037" t="s">
        <v>2611</v>
      </c>
      <c r="N319" s="1037" t="s">
        <v>2611</v>
      </c>
      <c r="O319" s="1037"/>
      <c r="P319" s="1037"/>
      <c r="Q319" s="1037"/>
      <c r="R319" s="1037"/>
      <c r="S319" s="1037"/>
      <c r="T319" s="1037" t="s">
        <v>2611</v>
      </c>
      <c r="U319" s="1037" t="s">
        <v>2611</v>
      </c>
      <c r="V319" s="1037" t="s">
        <v>2611</v>
      </c>
      <c r="W319" s="1037"/>
      <c r="X319" s="1037" t="s">
        <v>2611</v>
      </c>
      <c r="Y319" s="1037"/>
      <c r="Z319" s="656" t="s">
        <v>2136</v>
      </c>
      <c r="AA319" s="182" t="s">
        <v>2611</v>
      </c>
      <c r="AB319" s="182">
        <v>1</v>
      </c>
      <c r="AC319" s="182" t="s">
        <v>2611</v>
      </c>
    </row>
    <row r="320" spans="1:29" s="182" customFormat="1" x14ac:dyDescent="0.25">
      <c r="A320" s="655">
        <v>0</v>
      </c>
      <c r="B320" s="655">
        <v>0</v>
      </c>
      <c r="C320" s="655">
        <v>0</v>
      </c>
      <c r="D320" s="655"/>
      <c r="E320" s="902">
        <v>0</v>
      </c>
      <c r="F320" s="902">
        <v>0</v>
      </c>
      <c r="G320" s="1038"/>
      <c r="H320" s="1036"/>
      <c r="I320" s="1037" t="s">
        <v>2611</v>
      </c>
      <c r="J320" s="1037"/>
      <c r="K320" s="1037"/>
      <c r="L320" s="1037"/>
      <c r="M320" s="1037" t="s">
        <v>2611</v>
      </c>
      <c r="N320" s="1037" t="s">
        <v>2611</v>
      </c>
      <c r="O320" s="1037"/>
      <c r="P320" s="1037"/>
      <c r="Q320" s="1037"/>
      <c r="R320" s="1037"/>
      <c r="S320" s="1037"/>
      <c r="T320" s="1037" t="s">
        <v>2611</v>
      </c>
      <c r="U320" s="1037" t="s">
        <v>2611</v>
      </c>
      <c r="V320" s="1037" t="s">
        <v>2611</v>
      </c>
      <c r="W320" s="1037"/>
      <c r="X320" s="1037" t="s">
        <v>2611</v>
      </c>
      <c r="Y320" s="1037"/>
      <c r="Z320" s="656" t="s">
        <v>2136</v>
      </c>
      <c r="AA320" s="182" t="s">
        <v>2611</v>
      </c>
      <c r="AB320" s="182">
        <v>1</v>
      </c>
      <c r="AC320" s="182" t="s">
        <v>2611</v>
      </c>
    </row>
    <row r="321" spans="1:29" s="182" customFormat="1" x14ac:dyDescent="0.25">
      <c r="A321" s="655">
        <v>0</v>
      </c>
      <c r="B321" s="655">
        <v>0</v>
      </c>
      <c r="C321" s="655">
        <v>0</v>
      </c>
      <c r="D321" s="655"/>
      <c r="E321" s="902">
        <v>0</v>
      </c>
      <c r="F321" s="902">
        <v>0</v>
      </c>
      <c r="G321" s="1038"/>
      <c r="H321" s="1036"/>
      <c r="I321" s="1037" t="s">
        <v>2611</v>
      </c>
      <c r="J321" s="1037"/>
      <c r="K321" s="1037"/>
      <c r="L321" s="1037"/>
      <c r="M321" s="1037" t="s">
        <v>2611</v>
      </c>
      <c r="N321" s="1037" t="s">
        <v>2611</v>
      </c>
      <c r="O321" s="1037"/>
      <c r="P321" s="1037"/>
      <c r="Q321" s="1037"/>
      <c r="R321" s="1037"/>
      <c r="S321" s="1037"/>
      <c r="T321" s="1037" t="s">
        <v>2611</v>
      </c>
      <c r="U321" s="1037" t="s">
        <v>2611</v>
      </c>
      <c r="V321" s="1037" t="s">
        <v>2611</v>
      </c>
      <c r="W321" s="1037"/>
      <c r="X321" s="1037" t="s">
        <v>2611</v>
      </c>
      <c r="Y321" s="1037"/>
      <c r="Z321" s="656" t="s">
        <v>2136</v>
      </c>
      <c r="AA321" s="182" t="s">
        <v>2611</v>
      </c>
      <c r="AB321" s="182">
        <v>1</v>
      </c>
      <c r="AC321" s="182" t="s">
        <v>2611</v>
      </c>
    </row>
    <row r="322" spans="1:29" s="182" customFormat="1" x14ac:dyDescent="0.25">
      <c r="A322" s="655">
        <v>0</v>
      </c>
      <c r="B322" s="655">
        <v>0</v>
      </c>
      <c r="C322" s="655">
        <v>0</v>
      </c>
      <c r="D322" s="655"/>
      <c r="E322" s="902">
        <v>0</v>
      </c>
      <c r="F322" s="902">
        <v>0</v>
      </c>
      <c r="G322" s="1038"/>
      <c r="H322" s="1036"/>
      <c r="I322" s="1037" t="s">
        <v>2611</v>
      </c>
      <c r="J322" s="1037"/>
      <c r="K322" s="1037"/>
      <c r="L322" s="1037"/>
      <c r="M322" s="1037" t="s">
        <v>2611</v>
      </c>
      <c r="N322" s="1037" t="s">
        <v>2611</v>
      </c>
      <c r="O322" s="1037"/>
      <c r="P322" s="1037"/>
      <c r="Q322" s="1037"/>
      <c r="R322" s="1037"/>
      <c r="S322" s="1037"/>
      <c r="T322" s="1037" t="s">
        <v>2611</v>
      </c>
      <c r="U322" s="1037" t="s">
        <v>2611</v>
      </c>
      <c r="V322" s="1037" t="s">
        <v>2611</v>
      </c>
      <c r="W322" s="1037"/>
      <c r="X322" s="1037" t="s">
        <v>2611</v>
      </c>
      <c r="Y322" s="1037"/>
      <c r="Z322" s="656" t="s">
        <v>2136</v>
      </c>
      <c r="AA322" s="182" t="s">
        <v>2611</v>
      </c>
      <c r="AB322" s="182">
        <v>1</v>
      </c>
      <c r="AC322" s="182" t="s">
        <v>2611</v>
      </c>
    </row>
    <row r="323" spans="1:29" s="182" customFormat="1" x14ac:dyDescent="0.25">
      <c r="A323" s="655">
        <v>0</v>
      </c>
      <c r="B323" s="655">
        <v>0</v>
      </c>
      <c r="C323" s="655">
        <v>0</v>
      </c>
      <c r="D323" s="655"/>
      <c r="E323" s="902">
        <v>0</v>
      </c>
      <c r="F323" s="902">
        <v>0</v>
      </c>
      <c r="G323" s="1038"/>
      <c r="H323" s="1036"/>
      <c r="I323" s="1037" t="s">
        <v>2611</v>
      </c>
      <c r="J323" s="1037"/>
      <c r="K323" s="1037"/>
      <c r="L323" s="1037"/>
      <c r="M323" s="1037" t="s">
        <v>2611</v>
      </c>
      <c r="N323" s="1037" t="s">
        <v>2611</v>
      </c>
      <c r="O323" s="1037"/>
      <c r="P323" s="1037"/>
      <c r="Q323" s="1037"/>
      <c r="R323" s="1037"/>
      <c r="S323" s="1037"/>
      <c r="T323" s="1037" t="s">
        <v>2611</v>
      </c>
      <c r="U323" s="1037" t="s">
        <v>2611</v>
      </c>
      <c r="V323" s="1037" t="s">
        <v>2611</v>
      </c>
      <c r="W323" s="1037"/>
      <c r="X323" s="1037" t="s">
        <v>2611</v>
      </c>
      <c r="Y323" s="1037"/>
      <c r="Z323" s="656" t="s">
        <v>2136</v>
      </c>
      <c r="AA323" s="182" t="s">
        <v>2611</v>
      </c>
      <c r="AB323" s="182">
        <v>1</v>
      </c>
      <c r="AC323" s="182" t="s">
        <v>2611</v>
      </c>
    </row>
    <row r="324" spans="1:29" s="182" customFormat="1" x14ac:dyDescent="0.25">
      <c r="A324" s="655">
        <v>0</v>
      </c>
      <c r="B324" s="655">
        <v>0</v>
      </c>
      <c r="C324" s="655">
        <v>0</v>
      </c>
      <c r="D324" s="655"/>
      <c r="E324" s="902">
        <v>0</v>
      </c>
      <c r="F324" s="902">
        <v>0</v>
      </c>
      <c r="G324" s="1038"/>
      <c r="H324" s="1036"/>
      <c r="I324" s="1037" t="s">
        <v>2611</v>
      </c>
      <c r="J324" s="1037"/>
      <c r="K324" s="1037"/>
      <c r="L324" s="1037"/>
      <c r="M324" s="1037" t="s">
        <v>2611</v>
      </c>
      <c r="N324" s="1037" t="s">
        <v>2611</v>
      </c>
      <c r="O324" s="1037"/>
      <c r="P324" s="1037"/>
      <c r="Q324" s="1037"/>
      <c r="R324" s="1037"/>
      <c r="S324" s="1037"/>
      <c r="T324" s="1037" t="s">
        <v>2611</v>
      </c>
      <c r="U324" s="1037" t="s">
        <v>2611</v>
      </c>
      <c r="V324" s="1037" t="s">
        <v>2611</v>
      </c>
      <c r="W324" s="1037"/>
      <c r="X324" s="1037" t="s">
        <v>2611</v>
      </c>
      <c r="Y324" s="1037"/>
      <c r="Z324" s="656" t="s">
        <v>2136</v>
      </c>
      <c r="AA324" s="182" t="s">
        <v>2611</v>
      </c>
      <c r="AB324" s="182">
        <v>1</v>
      </c>
      <c r="AC324" s="182" t="s">
        <v>2611</v>
      </c>
    </row>
    <row r="325" spans="1:29" s="182" customFormat="1" x14ac:dyDescent="0.25">
      <c r="A325" s="655">
        <v>0</v>
      </c>
      <c r="B325" s="655">
        <v>0</v>
      </c>
      <c r="C325" s="655">
        <v>0</v>
      </c>
      <c r="D325" s="655"/>
      <c r="E325" s="902">
        <v>0</v>
      </c>
      <c r="F325" s="902">
        <v>0</v>
      </c>
      <c r="G325" s="1038"/>
      <c r="H325" s="1036"/>
      <c r="I325" s="1037" t="s">
        <v>2611</v>
      </c>
      <c r="J325" s="1037"/>
      <c r="K325" s="1037"/>
      <c r="L325" s="1037"/>
      <c r="M325" s="1037" t="s">
        <v>2611</v>
      </c>
      <c r="N325" s="1037" t="s">
        <v>2611</v>
      </c>
      <c r="O325" s="1037"/>
      <c r="P325" s="1037"/>
      <c r="Q325" s="1037"/>
      <c r="R325" s="1037"/>
      <c r="S325" s="1037"/>
      <c r="T325" s="1037" t="s">
        <v>2611</v>
      </c>
      <c r="U325" s="1037" t="s">
        <v>2611</v>
      </c>
      <c r="V325" s="1037" t="s">
        <v>2611</v>
      </c>
      <c r="W325" s="1037"/>
      <c r="X325" s="1037" t="s">
        <v>2611</v>
      </c>
      <c r="Y325" s="1037"/>
      <c r="Z325" s="656" t="s">
        <v>2136</v>
      </c>
      <c r="AA325" s="182" t="s">
        <v>2611</v>
      </c>
      <c r="AB325" s="182">
        <v>1</v>
      </c>
      <c r="AC325" s="182" t="s">
        <v>2611</v>
      </c>
    </row>
    <row r="326" spans="1:29" s="182" customFormat="1" x14ac:dyDescent="0.25">
      <c r="A326" s="655">
        <v>0</v>
      </c>
      <c r="B326" s="655">
        <v>0</v>
      </c>
      <c r="C326" s="655">
        <v>0</v>
      </c>
      <c r="D326" s="655"/>
      <c r="E326" s="902">
        <v>0</v>
      </c>
      <c r="F326" s="902">
        <v>0</v>
      </c>
      <c r="G326" s="1038"/>
      <c r="H326" s="1036"/>
      <c r="I326" s="1037" t="s">
        <v>2611</v>
      </c>
      <c r="J326" s="1037"/>
      <c r="K326" s="1037"/>
      <c r="L326" s="1037"/>
      <c r="M326" s="1037" t="s">
        <v>2611</v>
      </c>
      <c r="N326" s="1037" t="s">
        <v>2611</v>
      </c>
      <c r="O326" s="1037"/>
      <c r="P326" s="1037"/>
      <c r="Q326" s="1037"/>
      <c r="R326" s="1037"/>
      <c r="S326" s="1037"/>
      <c r="T326" s="1037" t="s">
        <v>2611</v>
      </c>
      <c r="U326" s="1037" t="s">
        <v>2611</v>
      </c>
      <c r="V326" s="1037" t="s">
        <v>2611</v>
      </c>
      <c r="W326" s="1037"/>
      <c r="X326" s="1037" t="s">
        <v>2611</v>
      </c>
      <c r="Y326" s="1037"/>
      <c r="Z326" s="656" t="s">
        <v>2136</v>
      </c>
      <c r="AA326" s="182" t="s">
        <v>2611</v>
      </c>
      <c r="AB326" s="182">
        <v>1</v>
      </c>
      <c r="AC326" s="182" t="s">
        <v>2611</v>
      </c>
    </row>
    <row r="327" spans="1:29" s="182" customFormat="1" x14ac:dyDescent="0.25">
      <c r="A327" s="655">
        <v>0</v>
      </c>
      <c r="B327" s="655">
        <v>0</v>
      </c>
      <c r="C327" s="655">
        <v>0</v>
      </c>
      <c r="D327" s="655"/>
      <c r="E327" s="902">
        <v>0</v>
      </c>
      <c r="F327" s="902">
        <v>0</v>
      </c>
      <c r="G327" s="1038"/>
      <c r="H327" s="1036"/>
      <c r="I327" s="1037" t="s">
        <v>2611</v>
      </c>
      <c r="J327" s="1037"/>
      <c r="K327" s="1037"/>
      <c r="L327" s="1037"/>
      <c r="M327" s="1037" t="s">
        <v>2611</v>
      </c>
      <c r="N327" s="1037" t="s">
        <v>2611</v>
      </c>
      <c r="O327" s="1037"/>
      <c r="P327" s="1037"/>
      <c r="Q327" s="1037"/>
      <c r="R327" s="1037"/>
      <c r="S327" s="1037"/>
      <c r="T327" s="1037" t="s">
        <v>2611</v>
      </c>
      <c r="U327" s="1037" t="s">
        <v>2611</v>
      </c>
      <c r="V327" s="1037" t="s">
        <v>2611</v>
      </c>
      <c r="W327" s="1037"/>
      <c r="X327" s="1037" t="s">
        <v>2611</v>
      </c>
      <c r="Y327" s="1037"/>
      <c r="Z327" s="656" t="s">
        <v>2136</v>
      </c>
      <c r="AA327" s="182" t="s">
        <v>2611</v>
      </c>
      <c r="AB327" s="182">
        <v>1</v>
      </c>
      <c r="AC327" s="182" t="s">
        <v>2611</v>
      </c>
    </row>
    <row r="328" spans="1:29" s="182" customFormat="1" x14ac:dyDescent="0.25">
      <c r="A328" s="655">
        <v>0</v>
      </c>
      <c r="B328" s="655">
        <v>0</v>
      </c>
      <c r="C328" s="655">
        <v>0</v>
      </c>
      <c r="D328" s="655"/>
      <c r="E328" s="902">
        <v>0</v>
      </c>
      <c r="F328" s="902">
        <v>0</v>
      </c>
      <c r="G328" s="1038"/>
      <c r="H328" s="1036"/>
      <c r="I328" s="1037" t="s">
        <v>2611</v>
      </c>
      <c r="J328" s="1037"/>
      <c r="K328" s="1037"/>
      <c r="L328" s="1037"/>
      <c r="M328" s="1037" t="s">
        <v>2611</v>
      </c>
      <c r="N328" s="1037" t="s">
        <v>2611</v>
      </c>
      <c r="O328" s="1037"/>
      <c r="P328" s="1037"/>
      <c r="Q328" s="1037"/>
      <c r="R328" s="1037"/>
      <c r="S328" s="1037"/>
      <c r="T328" s="1037" t="s">
        <v>2611</v>
      </c>
      <c r="U328" s="1037" t="s">
        <v>2611</v>
      </c>
      <c r="V328" s="1037" t="s">
        <v>2611</v>
      </c>
      <c r="W328" s="1037"/>
      <c r="X328" s="1037" t="s">
        <v>2611</v>
      </c>
      <c r="Y328" s="1037"/>
      <c r="Z328" s="656" t="s">
        <v>2136</v>
      </c>
      <c r="AA328" s="182" t="s">
        <v>2611</v>
      </c>
      <c r="AB328" s="182">
        <v>1</v>
      </c>
      <c r="AC328" s="182" t="s">
        <v>2611</v>
      </c>
    </row>
    <row r="329" spans="1:29" s="182" customFormat="1" x14ac:dyDescent="0.25">
      <c r="A329" s="655">
        <v>0</v>
      </c>
      <c r="B329" s="655">
        <v>0</v>
      </c>
      <c r="C329" s="655">
        <v>0</v>
      </c>
      <c r="D329" s="655"/>
      <c r="E329" s="902">
        <v>0</v>
      </c>
      <c r="F329" s="902">
        <v>0</v>
      </c>
      <c r="G329" s="1038"/>
      <c r="H329" s="1036"/>
      <c r="I329" s="1037" t="s">
        <v>2611</v>
      </c>
      <c r="J329" s="1037"/>
      <c r="K329" s="1037"/>
      <c r="L329" s="1037"/>
      <c r="M329" s="1037" t="s">
        <v>2611</v>
      </c>
      <c r="N329" s="1037" t="s">
        <v>2611</v>
      </c>
      <c r="O329" s="1037"/>
      <c r="P329" s="1037"/>
      <c r="Q329" s="1037"/>
      <c r="R329" s="1037"/>
      <c r="S329" s="1037"/>
      <c r="T329" s="1037" t="s">
        <v>2611</v>
      </c>
      <c r="U329" s="1037" t="s">
        <v>2611</v>
      </c>
      <c r="V329" s="1037" t="s">
        <v>2611</v>
      </c>
      <c r="W329" s="1037"/>
      <c r="X329" s="1037" t="s">
        <v>2611</v>
      </c>
      <c r="Y329" s="1037"/>
      <c r="Z329" s="656" t="s">
        <v>2136</v>
      </c>
      <c r="AA329" s="182" t="s">
        <v>2611</v>
      </c>
      <c r="AB329" s="182">
        <v>1</v>
      </c>
      <c r="AC329" s="182" t="s">
        <v>2611</v>
      </c>
    </row>
    <row r="330" spans="1:29" s="182" customFormat="1" x14ac:dyDescent="0.25">
      <c r="A330" s="655">
        <v>0</v>
      </c>
      <c r="B330" s="655">
        <v>0</v>
      </c>
      <c r="C330" s="655">
        <v>0</v>
      </c>
      <c r="D330" s="655"/>
      <c r="E330" s="902">
        <v>0</v>
      </c>
      <c r="F330" s="902">
        <v>0</v>
      </c>
      <c r="G330" s="1038"/>
      <c r="H330" s="1036"/>
      <c r="I330" s="1037" t="s">
        <v>2611</v>
      </c>
      <c r="J330" s="1037"/>
      <c r="K330" s="1037"/>
      <c r="L330" s="1037"/>
      <c r="M330" s="1037" t="s">
        <v>2611</v>
      </c>
      <c r="N330" s="1037" t="s">
        <v>2611</v>
      </c>
      <c r="O330" s="1037"/>
      <c r="P330" s="1037"/>
      <c r="Q330" s="1037"/>
      <c r="R330" s="1037"/>
      <c r="S330" s="1037"/>
      <c r="T330" s="1037" t="s">
        <v>2611</v>
      </c>
      <c r="U330" s="1037" t="s">
        <v>2611</v>
      </c>
      <c r="V330" s="1037" t="s">
        <v>2611</v>
      </c>
      <c r="W330" s="1037"/>
      <c r="X330" s="1037" t="s">
        <v>2611</v>
      </c>
      <c r="Y330" s="1037"/>
      <c r="Z330" s="656" t="s">
        <v>2136</v>
      </c>
      <c r="AA330" s="182" t="s">
        <v>2611</v>
      </c>
      <c r="AB330" s="182">
        <v>1</v>
      </c>
      <c r="AC330" s="182" t="s">
        <v>2611</v>
      </c>
    </row>
    <row r="331" spans="1:29" s="182" customFormat="1" x14ac:dyDescent="0.25">
      <c r="A331" s="655">
        <v>0</v>
      </c>
      <c r="B331" s="655">
        <v>0</v>
      </c>
      <c r="C331" s="655">
        <v>0</v>
      </c>
      <c r="D331" s="655"/>
      <c r="E331" s="902">
        <v>0</v>
      </c>
      <c r="F331" s="902">
        <v>0</v>
      </c>
      <c r="G331" s="1038"/>
      <c r="H331" s="1036"/>
      <c r="I331" s="1037" t="s">
        <v>2611</v>
      </c>
      <c r="J331" s="1037"/>
      <c r="K331" s="1037"/>
      <c r="L331" s="1037"/>
      <c r="M331" s="1037" t="s">
        <v>2611</v>
      </c>
      <c r="N331" s="1037" t="s">
        <v>2611</v>
      </c>
      <c r="O331" s="1037"/>
      <c r="P331" s="1037"/>
      <c r="Q331" s="1037"/>
      <c r="R331" s="1037"/>
      <c r="S331" s="1037"/>
      <c r="T331" s="1037" t="s">
        <v>2611</v>
      </c>
      <c r="U331" s="1037" t="s">
        <v>2611</v>
      </c>
      <c r="V331" s="1037" t="s">
        <v>2611</v>
      </c>
      <c r="W331" s="1037"/>
      <c r="X331" s="1037" t="s">
        <v>2611</v>
      </c>
      <c r="Y331" s="1037"/>
      <c r="Z331" s="656" t="s">
        <v>2136</v>
      </c>
      <c r="AA331" s="182" t="s">
        <v>2611</v>
      </c>
      <c r="AB331" s="182">
        <v>1</v>
      </c>
      <c r="AC331" s="182" t="s">
        <v>2611</v>
      </c>
    </row>
    <row r="332" spans="1:29" s="182" customFormat="1" x14ac:dyDescent="0.25">
      <c r="A332" s="655">
        <v>0</v>
      </c>
      <c r="B332" s="655">
        <v>0</v>
      </c>
      <c r="C332" s="655">
        <v>0</v>
      </c>
      <c r="D332" s="655"/>
      <c r="E332" s="902">
        <v>0</v>
      </c>
      <c r="F332" s="902">
        <v>0</v>
      </c>
      <c r="G332" s="1038"/>
      <c r="H332" s="1036"/>
      <c r="I332" s="1037" t="s">
        <v>2611</v>
      </c>
      <c r="J332" s="1037"/>
      <c r="K332" s="1037"/>
      <c r="L332" s="1037"/>
      <c r="M332" s="1037" t="s">
        <v>2611</v>
      </c>
      <c r="N332" s="1037" t="s">
        <v>2611</v>
      </c>
      <c r="O332" s="1037"/>
      <c r="P332" s="1037"/>
      <c r="Q332" s="1037"/>
      <c r="R332" s="1037"/>
      <c r="S332" s="1037"/>
      <c r="T332" s="1037" t="s">
        <v>2611</v>
      </c>
      <c r="U332" s="1037" t="s">
        <v>2611</v>
      </c>
      <c r="V332" s="1037" t="s">
        <v>2611</v>
      </c>
      <c r="W332" s="1037"/>
      <c r="X332" s="1037" t="s">
        <v>2611</v>
      </c>
      <c r="Y332" s="1037"/>
      <c r="Z332" s="656" t="s">
        <v>2136</v>
      </c>
      <c r="AA332" s="182" t="s">
        <v>2611</v>
      </c>
      <c r="AB332" s="182">
        <v>1</v>
      </c>
      <c r="AC332" s="182" t="s">
        <v>2611</v>
      </c>
    </row>
    <row r="333" spans="1:29" s="182" customFormat="1" x14ac:dyDescent="0.25">
      <c r="A333" s="655">
        <v>0</v>
      </c>
      <c r="B333" s="655">
        <v>0</v>
      </c>
      <c r="C333" s="655">
        <v>0</v>
      </c>
      <c r="D333" s="655"/>
      <c r="E333" s="902">
        <v>0</v>
      </c>
      <c r="F333" s="902">
        <v>0</v>
      </c>
      <c r="G333" s="1038"/>
      <c r="H333" s="1036"/>
      <c r="I333" s="1037" t="s">
        <v>2611</v>
      </c>
      <c r="J333" s="1037"/>
      <c r="K333" s="1037"/>
      <c r="L333" s="1037"/>
      <c r="M333" s="1037" t="s">
        <v>2611</v>
      </c>
      <c r="N333" s="1037" t="s">
        <v>2611</v>
      </c>
      <c r="O333" s="1037"/>
      <c r="P333" s="1037"/>
      <c r="Q333" s="1037"/>
      <c r="R333" s="1037"/>
      <c r="S333" s="1037"/>
      <c r="T333" s="1037" t="s">
        <v>2611</v>
      </c>
      <c r="U333" s="1037" t="s">
        <v>2611</v>
      </c>
      <c r="V333" s="1037" t="s">
        <v>2611</v>
      </c>
      <c r="W333" s="1037"/>
      <c r="X333" s="1037" t="s">
        <v>2611</v>
      </c>
      <c r="Y333" s="1037"/>
      <c r="Z333" s="656" t="s">
        <v>2136</v>
      </c>
      <c r="AA333" s="182" t="s">
        <v>2611</v>
      </c>
      <c r="AB333" s="182">
        <v>1</v>
      </c>
      <c r="AC333" s="182" t="s">
        <v>2611</v>
      </c>
    </row>
    <row r="334" spans="1:29" s="182" customFormat="1" x14ac:dyDescent="0.25">
      <c r="A334" s="655">
        <v>0</v>
      </c>
      <c r="B334" s="655">
        <v>0</v>
      </c>
      <c r="C334" s="655">
        <v>0</v>
      </c>
      <c r="D334" s="655"/>
      <c r="E334" s="902">
        <v>0</v>
      </c>
      <c r="F334" s="902">
        <v>0</v>
      </c>
      <c r="G334" s="1038"/>
      <c r="H334" s="1036"/>
      <c r="I334" s="1037" t="s">
        <v>2611</v>
      </c>
      <c r="J334" s="1037"/>
      <c r="K334" s="1037"/>
      <c r="L334" s="1037"/>
      <c r="M334" s="1037" t="s">
        <v>2611</v>
      </c>
      <c r="N334" s="1037" t="s">
        <v>2611</v>
      </c>
      <c r="O334" s="1037"/>
      <c r="P334" s="1037"/>
      <c r="Q334" s="1037"/>
      <c r="R334" s="1037"/>
      <c r="S334" s="1037"/>
      <c r="T334" s="1037" t="s">
        <v>2611</v>
      </c>
      <c r="U334" s="1037" t="s">
        <v>2611</v>
      </c>
      <c r="V334" s="1037" t="s">
        <v>2611</v>
      </c>
      <c r="W334" s="1037"/>
      <c r="X334" s="1037" t="s">
        <v>2611</v>
      </c>
      <c r="Y334" s="1037"/>
      <c r="Z334" s="656" t="s">
        <v>2136</v>
      </c>
      <c r="AA334" s="182" t="s">
        <v>2611</v>
      </c>
      <c r="AB334" s="182">
        <v>1</v>
      </c>
      <c r="AC334" s="182" t="s">
        <v>2611</v>
      </c>
    </row>
    <row r="335" spans="1:29" s="182" customFormat="1" x14ac:dyDescent="0.25">
      <c r="A335" s="655">
        <v>0</v>
      </c>
      <c r="B335" s="655">
        <v>0</v>
      </c>
      <c r="C335" s="655">
        <v>0</v>
      </c>
      <c r="D335" s="655"/>
      <c r="E335" s="902">
        <v>0</v>
      </c>
      <c r="F335" s="902">
        <v>0</v>
      </c>
      <c r="G335" s="1038"/>
      <c r="H335" s="1036"/>
      <c r="I335" s="1037" t="s">
        <v>2611</v>
      </c>
      <c r="J335" s="1037"/>
      <c r="K335" s="1037"/>
      <c r="L335" s="1037"/>
      <c r="M335" s="1037" t="s">
        <v>2611</v>
      </c>
      <c r="N335" s="1037" t="s">
        <v>2611</v>
      </c>
      <c r="O335" s="1037"/>
      <c r="P335" s="1037"/>
      <c r="Q335" s="1037"/>
      <c r="R335" s="1037"/>
      <c r="S335" s="1037"/>
      <c r="T335" s="1037" t="s">
        <v>2611</v>
      </c>
      <c r="U335" s="1037" t="s">
        <v>2611</v>
      </c>
      <c r="V335" s="1037" t="s">
        <v>2611</v>
      </c>
      <c r="W335" s="1037"/>
      <c r="X335" s="1037" t="s">
        <v>2611</v>
      </c>
      <c r="Y335" s="1037"/>
      <c r="Z335" s="656" t="s">
        <v>2136</v>
      </c>
      <c r="AA335" s="182" t="s">
        <v>2611</v>
      </c>
      <c r="AB335" s="182">
        <v>1</v>
      </c>
      <c r="AC335" s="182" t="s">
        <v>2611</v>
      </c>
    </row>
    <row r="336" spans="1:29" s="182" customFormat="1" x14ac:dyDescent="0.25">
      <c r="A336" s="655">
        <v>0</v>
      </c>
      <c r="B336" s="655">
        <v>0</v>
      </c>
      <c r="C336" s="655">
        <v>0</v>
      </c>
      <c r="D336" s="655"/>
      <c r="E336" s="902">
        <v>0</v>
      </c>
      <c r="F336" s="902">
        <v>0</v>
      </c>
      <c r="G336" s="1038"/>
      <c r="H336" s="1036"/>
      <c r="I336" s="1037" t="s">
        <v>2611</v>
      </c>
      <c r="J336" s="1037"/>
      <c r="K336" s="1037"/>
      <c r="L336" s="1037"/>
      <c r="M336" s="1037" t="s">
        <v>2611</v>
      </c>
      <c r="N336" s="1037" t="s">
        <v>2611</v>
      </c>
      <c r="O336" s="1037"/>
      <c r="P336" s="1037"/>
      <c r="Q336" s="1037"/>
      <c r="R336" s="1037"/>
      <c r="S336" s="1037"/>
      <c r="T336" s="1037" t="s">
        <v>2611</v>
      </c>
      <c r="U336" s="1037" t="s">
        <v>2611</v>
      </c>
      <c r="V336" s="1037" t="s">
        <v>2611</v>
      </c>
      <c r="W336" s="1037"/>
      <c r="X336" s="1037" t="s">
        <v>2611</v>
      </c>
      <c r="Y336" s="1037"/>
      <c r="Z336" s="656" t="s">
        <v>2136</v>
      </c>
      <c r="AA336" s="182" t="s">
        <v>2611</v>
      </c>
      <c r="AB336" s="182">
        <v>1</v>
      </c>
      <c r="AC336" s="182" t="s">
        <v>2611</v>
      </c>
    </row>
    <row r="337" spans="1:29" s="182" customFormat="1" x14ac:dyDescent="0.25">
      <c r="A337" s="655">
        <v>0</v>
      </c>
      <c r="B337" s="655">
        <v>0</v>
      </c>
      <c r="C337" s="655">
        <v>0</v>
      </c>
      <c r="D337" s="655"/>
      <c r="E337" s="902">
        <v>0</v>
      </c>
      <c r="F337" s="902">
        <v>0</v>
      </c>
      <c r="G337" s="1038"/>
      <c r="H337" s="1036"/>
      <c r="I337" s="1037" t="s">
        <v>2611</v>
      </c>
      <c r="J337" s="1037"/>
      <c r="K337" s="1037"/>
      <c r="L337" s="1037"/>
      <c r="M337" s="1037" t="s">
        <v>2611</v>
      </c>
      <c r="N337" s="1037" t="s">
        <v>2611</v>
      </c>
      <c r="O337" s="1037"/>
      <c r="P337" s="1037"/>
      <c r="Q337" s="1037"/>
      <c r="R337" s="1037"/>
      <c r="S337" s="1037"/>
      <c r="T337" s="1037" t="s">
        <v>2611</v>
      </c>
      <c r="U337" s="1037" t="s">
        <v>2611</v>
      </c>
      <c r="V337" s="1037" t="s">
        <v>2611</v>
      </c>
      <c r="W337" s="1037"/>
      <c r="X337" s="1037" t="s">
        <v>2611</v>
      </c>
      <c r="Y337" s="1037"/>
      <c r="Z337" s="656" t="s">
        <v>2136</v>
      </c>
      <c r="AA337" s="182" t="s">
        <v>2611</v>
      </c>
      <c r="AB337" s="182">
        <v>1</v>
      </c>
      <c r="AC337" s="182" t="s">
        <v>2611</v>
      </c>
    </row>
    <row r="338" spans="1:29" s="182" customFormat="1" x14ac:dyDescent="0.25">
      <c r="A338" s="655">
        <v>0</v>
      </c>
      <c r="B338" s="655">
        <v>0</v>
      </c>
      <c r="C338" s="655">
        <v>0</v>
      </c>
      <c r="D338" s="655"/>
      <c r="E338" s="902">
        <v>0</v>
      </c>
      <c r="F338" s="902">
        <v>0</v>
      </c>
      <c r="G338" s="1038"/>
      <c r="H338" s="1036"/>
      <c r="I338" s="1037" t="s">
        <v>2611</v>
      </c>
      <c r="J338" s="1037"/>
      <c r="K338" s="1037"/>
      <c r="L338" s="1037"/>
      <c r="M338" s="1037" t="s">
        <v>2611</v>
      </c>
      <c r="N338" s="1037" t="s">
        <v>2611</v>
      </c>
      <c r="O338" s="1037"/>
      <c r="P338" s="1037"/>
      <c r="Q338" s="1037"/>
      <c r="R338" s="1037"/>
      <c r="S338" s="1037"/>
      <c r="T338" s="1037" t="s">
        <v>2611</v>
      </c>
      <c r="U338" s="1037" t="s">
        <v>2611</v>
      </c>
      <c r="V338" s="1037" t="s">
        <v>2611</v>
      </c>
      <c r="W338" s="1037"/>
      <c r="X338" s="1037" t="s">
        <v>2611</v>
      </c>
      <c r="Y338" s="1037"/>
      <c r="Z338" s="656" t="s">
        <v>2136</v>
      </c>
      <c r="AA338" s="182" t="s">
        <v>2611</v>
      </c>
      <c r="AB338" s="182">
        <v>1</v>
      </c>
      <c r="AC338" s="182" t="s">
        <v>2611</v>
      </c>
    </row>
    <row r="339" spans="1:29" s="182" customFormat="1" x14ac:dyDescent="0.25">
      <c r="A339" s="655">
        <v>0</v>
      </c>
      <c r="B339" s="655">
        <v>0</v>
      </c>
      <c r="C339" s="655">
        <v>0</v>
      </c>
      <c r="D339" s="655"/>
      <c r="E339" s="902">
        <v>0</v>
      </c>
      <c r="F339" s="902">
        <v>0</v>
      </c>
      <c r="G339" s="1038"/>
      <c r="H339" s="1036"/>
      <c r="I339" s="1037" t="s">
        <v>2611</v>
      </c>
      <c r="J339" s="1037"/>
      <c r="K339" s="1037"/>
      <c r="L339" s="1037"/>
      <c r="M339" s="1037" t="s">
        <v>2611</v>
      </c>
      <c r="N339" s="1037" t="s">
        <v>2611</v>
      </c>
      <c r="O339" s="1037"/>
      <c r="P339" s="1037"/>
      <c r="Q339" s="1037"/>
      <c r="R339" s="1037"/>
      <c r="S339" s="1037"/>
      <c r="T339" s="1037" t="s">
        <v>2611</v>
      </c>
      <c r="U339" s="1037" t="s">
        <v>2611</v>
      </c>
      <c r="V339" s="1037" t="s">
        <v>2611</v>
      </c>
      <c r="W339" s="1037"/>
      <c r="X339" s="1037" t="s">
        <v>2611</v>
      </c>
      <c r="Y339" s="1037"/>
      <c r="Z339" s="656" t="s">
        <v>2136</v>
      </c>
      <c r="AA339" s="182" t="s">
        <v>2611</v>
      </c>
      <c r="AB339" s="182">
        <v>1</v>
      </c>
      <c r="AC339" s="182" t="s">
        <v>2611</v>
      </c>
    </row>
    <row r="340" spans="1:29" s="182" customFormat="1" x14ac:dyDescent="0.25">
      <c r="A340" s="655">
        <v>0</v>
      </c>
      <c r="B340" s="655">
        <v>0</v>
      </c>
      <c r="C340" s="655">
        <v>0</v>
      </c>
      <c r="D340" s="655"/>
      <c r="E340" s="902">
        <v>0</v>
      </c>
      <c r="F340" s="902">
        <v>0</v>
      </c>
      <c r="G340" s="1038"/>
      <c r="H340" s="1036"/>
      <c r="I340" s="1037" t="s">
        <v>2611</v>
      </c>
      <c r="J340" s="1037"/>
      <c r="K340" s="1037"/>
      <c r="L340" s="1037"/>
      <c r="M340" s="1037" t="s">
        <v>2611</v>
      </c>
      <c r="N340" s="1037" t="s">
        <v>2611</v>
      </c>
      <c r="O340" s="1037"/>
      <c r="P340" s="1037"/>
      <c r="Q340" s="1037"/>
      <c r="R340" s="1037"/>
      <c r="S340" s="1037"/>
      <c r="T340" s="1037" t="s">
        <v>2611</v>
      </c>
      <c r="U340" s="1037" t="s">
        <v>2611</v>
      </c>
      <c r="V340" s="1037" t="s">
        <v>2611</v>
      </c>
      <c r="W340" s="1037"/>
      <c r="X340" s="1037" t="s">
        <v>2611</v>
      </c>
      <c r="Y340" s="1037"/>
      <c r="Z340" s="656" t="s">
        <v>2136</v>
      </c>
      <c r="AA340" s="182" t="s">
        <v>2611</v>
      </c>
      <c r="AB340" s="182">
        <v>1</v>
      </c>
      <c r="AC340" s="182" t="s">
        <v>2611</v>
      </c>
    </row>
    <row r="341" spans="1:29" s="182" customFormat="1" x14ac:dyDescent="0.25">
      <c r="A341" s="655">
        <v>0</v>
      </c>
      <c r="B341" s="655">
        <v>0</v>
      </c>
      <c r="C341" s="655">
        <v>0</v>
      </c>
      <c r="D341" s="655"/>
      <c r="E341" s="902">
        <v>0</v>
      </c>
      <c r="F341" s="902">
        <v>0</v>
      </c>
      <c r="G341" s="1038"/>
      <c r="H341" s="1036"/>
      <c r="I341" s="1037" t="s">
        <v>2611</v>
      </c>
      <c r="J341" s="1037"/>
      <c r="K341" s="1037"/>
      <c r="L341" s="1037"/>
      <c r="M341" s="1037" t="s">
        <v>2611</v>
      </c>
      <c r="N341" s="1037" t="s">
        <v>2611</v>
      </c>
      <c r="O341" s="1037"/>
      <c r="P341" s="1037"/>
      <c r="Q341" s="1037"/>
      <c r="R341" s="1037"/>
      <c r="S341" s="1037"/>
      <c r="T341" s="1037" t="s">
        <v>2611</v>
      </c>
      <c r="U341" s="1037" t="s">
        <v>2611</v>
      </c>
      <c r="V341" s="1037" t="s">
        <v>2611</v>
      </c>
      <c r="W341" s="1037"/>
      <c r="X341" s="1037" t="s">
        <v>2611</v>
      </c>
      <c r="Y341" s="1037"/>
      <c r="Z341" s="656" t="s">
        <v>2136</v>
      </c>
      <c r="AA341" s="182" t="s">
        <v>2611</v>
      </c>
      <c r="AB341" s="182">
        <v>1</v>
      </c>
      <c r="AC341" s="182" t="s">
        <v>2611</v>
      </c>
    </row>
    <row r="342" spans="1:29" s="182" customFormat="1" x14ac:dyDescent="0.25">
      <c r="A342" s="655">
        <v>0</v>
      </c>
      <c r="B342" s="655">
        <v>0</v>
      </c>
      <c r="C342" s="655">
        <v>0</v>
      </c>
      <c r="D342" s="655"/>
      <c r="E342" s="902">
        <v>0</v>
      </c>
      <c r="F342" s="902">
        <v>0</v>
      </c>
      <c r="G342" s="1038"/>
      <c r="H342" s="1036"/>
      <c r="I342" s="1037" t="s">
        <v>2611</v>
      </c>
      <c r="J342" s="1037"/>
      <c r="K342" s="1037"/>
      <c r="L342" s="1037"/>
      <c r="M342" s="1037" t="s">
        <v>2611</v>
      </c>
      <c r="N342" s="1037" t="s">
        <v>2611</v>
      </c>
      <c r="O342" s="1037"/>
      <c r="P342" s="1037"/>
      <c r="Q342" s="1037"/>
      <c r="R342" s="1037"/>
      <c r="S342" s="1037"/>
      <c r="T342" s="1037" t="s">
        <v>2611</v>
      </c>
      <c r="U342" s="1037" t="s">
        <v>2611</v>
      </c>
      <c r="V342" s="1037" t="s">
        <v>2611</v>
      </c>
      <c r="W342" s="1037"/>
      <c r="X342" s="1037" t="s">
        <v>2611</v>
      </c>
      <c r="Y342" s="1037"/>
      <c r="Z342" s="656" t="s">
        <v>2136</v>
      </c>
      <c r="AA342" s="182" t="s">
        <v>2611</v>
      </c>
      <c r="AB342" s="182">
        <v>1</v>
      </c>
      <c r="AC342" s="182" t="s">
        <v>2611</v>
      </c>
    </row>
    <row r="343" spans="1:29" s="182" customFormat="1" x14ac:dyDescent="0.25">
      <c r="A343" s="655">
        <v>0</v>
      </c>
      <c r="B343" s="655">
        <v>0</v>
      </c>
      <c r="C343" s="655">
        <v>0</v>
      </c>
      <c r="D343" s="655"/>
      <c r="E343" s="902">
        <v>0</v>
      </c>
      <c r="F343" s="902">
        <v>0</v>
      </c>
      <c r="G343" s="1038"/>
      <c r="H343" s="1036"/>
      <c r="I343" s="1037" t="s">
        <v>2611</v>
      </c>
      <c r="J343" s="1037"/>
      <c r="K343" s="1037"/>
      <c r="L343" s="1037"/>
      <c r="M343" s="1037" t="s">
        <v>2611</v>
      </c>
      <c r="N343" s="1037" t="s">
        <v>2611</v>
      </c>
      <c r="O343" s="1037"/>
      <c r="P343" s="1037"/>
      <c r="Q343" s="1037"/>
      <c r="R343" s="1037"/>
      <c r="S343" s="1037"/>
      <c r="T343" s="1037" t="s">
        <v>2611</v>
      </c>
      <c r="U343" s="1037" t="s">
        <v>2611</v>
      </c>
      <c r="V343" s="1037" t="s">
        <v>2611</v>
      </c>
      <c r="W343" s="1037"/>
      <c r="X343" s="1037" t="s">
        <v>2611</v>
      </c>
      <c r="Y343" s="1037"/>
      <c r="Z343" s="656" t="s">
        <v>2136</v>
      </c>
      <c r="AA343" s="182" t="s">
        <v>2611</v>
      </c>
      <c r="AB343" s="182">
        <v>1</v>
      </c>
      <c r="AC343" s="182" t="s">
        <v>2611</v>
      </c>
    </row>
    <row r="344" spans="1:29" s="182" customFormat="1" x14ac:dyDescent="0.25">
      <c r="A344" s="655">
        <v>0</v>
      </c>
      <c r="B344" s="655">
        <v>0</v>
      </c>
      <c r="C344" s="655">
        <v>0</v>
      </c>
      <c r="D344" s="655"/>
      <c r="E344" s="902">
        <v>0</v>
      </c>
      <c r="F344" s="902">
        <v>0</v>
      </c>
      <c r="G344" s="1038"/>
      <c r="H344" s="1036"/>
      <c r="I344" s="1037" t="s">
        <v>2611</v>
      </c>
      <c r="J344" s="1037"/>
      <c r="K344" s="1037"/>
      <c r="L344" s="1037"/>
      <c r="M344" s="1037" t="s">
        <v>2611</v>
      </c>
      <c r="N344" s="1037" t="s">
        <v>2611</v>
      </c>
      <c r="O344" s="1037"/>
      <c r="P344" s="1037"/>
      <c r="Q344" s="1037"/>
      <c r="R344" s="1037"/>
      <c r="S344" s="1037"/>
      <c r="T344" s="1037" t="s">
        <v>2611</v>
      </c>
      <c r="U344" s="1037" t="s">
        <v>2611</v>
      </c>
      <c r="V344" s="1037" t="s">
        <v>2611</v>
      </c>
      <c r="W344" s="1037"/>
      <c r="X344" s="1037" t="s">
        <v>2611</v>
      </c>
      <c r="Y344" s="1037"/>
      <c r="Z344" s="656" t="s">
        <v>2136</v>
      </c>
      <c r="AA344" s="182" t="s">
        <v>2611</v>
      </c>
      <c r="AB344" s="182">
        <v>1</v>
      </c>
      <c r="AC344" s="182" t="s">
        <v>2611</v>
      </c>
    </row>
    <row r="345" spans="1:29" s="182" customFormat="1" x14ac:dyDescent="0.25">
      <c r="A345" s="655">
        <v>0</v>
      </c>
      <c r="B345" s="655">
        <v>0</v>
      </c>
      <c r="C345" s="655">
        <v>0</v>
      </c>
      <c r="D345" s="655"/>
      <c r="E345" s="902">
        <v>0</v>
      </c>
      <c r="F345" s="902">
        <v>0</v>
      </c>
      <c r="G345" s="1038"/>
      <c r="H345" s="1036"/>
      <c r="I345" s="1037" t="s">
        <v>2611</v>
      </c>
      <c r="J345" s="1037"/>
      <c r="K345" s="1037"/>
      <c r="L345" s="1037"/>
      <c r="M345" s="1037" t="s">
        <v>2611</v>
      </c>
      <c r="N345" s="1037" t="s">
        <v>2611</v>
      </c>
      <c r="O345" s="1037"/>
      <c r="P345" s="1037"/>
      <c r="Q345" s="1037"/>
      <c r="R345" s="1037"/>
      <c r="S345" s="1037"/>
      <c r="T345" s="1037" t="s">
        <v>2611</v>
      </c>
      <c r="U345" s="1037" t="s">
        <v>2611</v>
      </c>
      <c r="V345" s="1037" t="s">
        <v>2611</v>
      </c>
      <c r="W345" s="1037"/>
      <c r="X345" s="1037" t="s">
        <v>2611</v>
      </c>
      <c r="Y345" s="1037"/>
      <c r="Z345" s="656" t="s">
        <v>2136</v>
      </c>
      <c r="AA345" s="182" t="s">
        <v>2611</v>
      </c>
      <c r="AB345" s="182">
        <v>1</v>
      </c>
      <c r="AC345" s="182" t="s">
        <v>2611</v>
      </c>
    </row>
    <row r="346" spans="1:29" s="182" customFormat="1" x14ac:dyDescent="0.25">
      <c r="A346" s="655">
        <v>0</v>
      </c>
      <c r="B346" s="655">
        <v>0</v>
      </c>
      <c r="C346" s="655">
        <v>0</v>
      </c>
      <c r="D346" s="655"/>
      <c r="E346" s="902">
        <v>0</v>
      </c>
      <c r="F346" s="902">
        <v>0</v>
      </c>
      <c r="G346" s="1038"/>
      <c r="H346" s="1036"/>
      <c r="I346" s="1037" t="s">
        <v>2611</v>
      </c>
      <c r="J346" s="1037"/>
      <c r="K346" s="1037"/>
      <c r="L346" s="1037"/>
      <c r="M346" s="1037" t="s">
        <v>2611</v>
      </c>
      <c r="N346" s="1037" t="s">
        <v>2611</v>
      </c>
      <c r="O346" s="1037"/>
      <c r="P346" s="1037"/>
      <c r="Q346" s="1037"/>
      <c r="R346" s="1037"/>
      <c r="S346" s="1037"/>
      <c r="T346" s="1037" t="s">
        <v>2611</v>
      </c>
      <c r="U346" s="1037" t="s">
        <v>2611</v>
      </c>
      <c r="V346" s="1037" t="s">
        <v>2611</v>
      </c>
      <c r="W346" s="1037"/>
      <c r="X346" s="1037" t="s">
        <v>2611</v>
      </c>
      <c r="Y346" s="1037"/>
      <c r="Z346" s="656" t="s">
        <v>2136</v>
      </c>
      <c r="AA346" s="182" t="s">
        <v>2611</v>
      </c>
      <c r="AB346" s="182">
        <v>1</v>
      </c>
      <c r="AC346" s="182" t="s">
        <v>2611</v>
      </c>
    </row>
    <row r="347" spans="1:29" s="182" customFormat="1" x14ac:dyDescent="0.25">
      <c r="A347" s="655">
        <v>0</v>
      </c>
      <c r="B347" s="655">
        <v>0</v>
      </c>
      <c r="C347" s="655">
        <v>0</v>
      </c>
      <c r="D347" s="655"/>
      <c r="E347" s="902">
        <v>0</v>
      </c>
      <c r="F347" s="902">
        <v>0</v>
      </c>
      <c r="G347" s="1038"/>
      <c r="H347" s="1036"/>
      <c r="I347" s="1037" t="s">
        <v>2611</v>
      </c>
      <c r="J347" s="1037"/>
      <c r="K347" s="1037"/>
      <c r="L347" s="1037"/>
      <c r="M347" s="1037" t="s">
        <v>2611</v>
      </c>
      <c r="N347" s="1037" t="s">
        <v>2611</v>
      </c>
      <c r="O347" s="1037"/>
      <c r="P347" s="1037"/>
      <c r="Q347" s="1037"/>
      <c r="R347" s="1037"/>
      <c r="S347" s="1037"/>
      <c r="T347" s="1037" t="s">
        <v>2611</v>
      </c>
      <c r="U347" s="1037" t="s">
        <v>2611</v>
      </c>
      <c r="V347" s="1037" t="s">
        <v>2611</v>
      </c>
      <c r="W347" s="1037"/>
      <c r="X347" s="1037" t="s">
        <v>2611</v>
      </c>
      <c r="Y347" s="1037"/>
      <c r="Z347" s="656" t="s">
        <v>2136</v>
      </c>
      <c r="AA347" s="182" t="s">
        <v>2611</v>
      </c>
      <c r="AB347" s="182">
        <v>1</v>
      </c>
      <c r="AC347" s="182" t="s">
        <v>2611</v>
      </c>
    </row>
    <row r="348" spans="1:29" s="182" customFormat="1" x14ac:dyDescent="0.25">
      <c r="A348" s="655">
        <v>0</v>
      </c>
      <c r="B348" s="655">
        <v>0</v>
      </c>
      <c r="C348" s="655">
        <v>0</v>
      </c>
      <c r="D348" s="655"/>
      <c r="E348" s="902">
        <v>0</v>
      </c>
      <c r="F348" s="902">
        <v>0</v>
      </c>
      <c r="G348" s="1038"/>
      <c r="H348" s="1036"/>
      <c r="I348" s="1037" t="s">
        <v>2611</v>
      </c>
      <c r="J348" s="1037"/>
      <c r="K348" s="1037"/>
      <c r="L348" s="1037"/>
      <c r="M348" s="1037" t="s">
        <v>2611</v>
      </c>
      <c r="N348" s="1037" t="s">
        <v>2611</v>
      </c>
      <c r="O348" s="1037"/>
      <c r="P348" s="1037"/>
      <c r="Q348" s="1037"/>
      <c r="R348" s="1037"/>
      <c r="S348" s="1037"/>
      <c r="T348" s="1037" t="s">
        <v>2611</v>
      </c>
      <c r="U348" s="1037" t="s">
        <v>2611</v>
      </c>
      <c r="V348" s="1037" t="s">
        <v>2611</v>
      </c>
      <c r="W348" s="1037"/>
      <c r="X348" s="1037" t="s">
        <v>2611</v>
      </c>
      <c r="Y348" s="1037"/>
      <c r="Z348" s="656" t="s">
        <v>2136</v>
      </c>
      <c r="AA348" s="182" t="s">
        <v>2611</v>
      </c>
      <c r="AB348" s="182">
        <v>1</v>
      </c>
      <c r="AC348" s="182" t="s">
        <v>2611</v>
      </c>
    </row>
    <row r="349" spans="1:29" s="182" customFormat="1" x14ac:dyDescent="0.25">
      <c r="A349" s="655">
        <v>0</v>
      </c>
      <c r="B349" s="655">
        <v>0</v>
      </c>
      <c r="C349" s="655">
        <v>0</v>
      </c>
      <c r="D349" s="655"/>
      <c r="E349" s="902">
        <v>0</v>
      </c>
      <c r="F349" s="902">
        <v>0</v>
      </c>
      <c r="G349" s="1038"/>
      <c r="H349" s="1036"/>
      <c r="I349" s="1037" t="s">
        <v>2611</v>
      </c>
      <c r="J349" s="1037"/>
      <c r="K349" s="1037"/>
      <c r="L349" s="1037"/>
      <c r="M349" s="1037" t="s">
        <v>2611</v>
      </c>
      <c r="N349" s="1037" t="s">
        <v>2611</v>
      </c>
      <c r="O349" s="1037"/>
      <c r="P349" s="1037"/>
      <c r="Q349" s="1037"/>
      <c r="R349" s="1037"/>
      <c r="S349" s="1037"/>
      <c r="T349" s="1037" t="s">
        <v>2611</v>
      </c>
      <c r="U349" s="1037" t="s">
        <v>2611</v>
      </c>
      <c r="V349" s="1037" t="s">
        <v>2611</v>
      </c>
      <c r="W349" s="1037"/>
      <c r="X349" s="1037" t="s">
        <v>2611</v>
      </c>
      <c r="Y349" s="1037"/>
      <c r="Z349" s="656" t="s">
        <v>2136</v>
      </c>
      <c r="AA349" s="182" t="s">
        <v>2611</v>
      </c>
      <c r="AB349" s="182">
        <v>1</v>
      </c>
      <c r="AC349" s="182" t="s">
        <v>2611</v>
      </c>
    </row>
    <row r="350" spans="1:29" s="182" customFormat="1" x14ac:dyDescent="0.25">
      <c r="A350" s="655">
        <v>0</v>
      </c>
      <c r="B350" s="655">
        <v>0</v>
      </c>
      <c r="C350" s="655">
        <v>0</v>
      </c>
      <c r="D350" s="655"/>
      <c r="E350" s="902">
        <v>0</v>
      </c>
      <c r="F350" s="902">
        <v>0</v>
      </c>
      <c r="G350" s="1038"/>
      <c r="H350" s="1036"/>
      <c r="I350" s="1037" t="s">
        <v>2611</v>
      </c>
      <c r="J350" s="1037"/>
      <c r="K350" s="1037"/>
      <c r="L350" s="1037"/>
      <c r="M350" s="1037" t="s">
        <v>2611</v>
      </c>
      <c r="N350" s="1037" t="s">
        <v>2611</v>
      </c>
      <c r="O350" s="1037"/>
      <c r="P350" s="1037"/>
      <c r="Q350" s="1037"/>
      <c r="R350" s="1037"/>
      <c r="S350" s="1037"/>
      <c r="T350" s="1037" t="s">
        <v>2611</v>
      </c>
      <c r="U350" s="1037" t="s">
        <v>2611</v>
      </c>
      <c r="V350" s="1037" t="s">
        <v>2611</v>
      </c>
      <c r="W350" s="1037"/>
      <c r="X350" s="1037" t="s">
        <v>2611</v>
      </c>
      <c r="Y350" s="1037"/>
      <c r="Z350" s="656" t="s">
        <v>2136</v>
      </c>
      <c r="AA350" s="182" t="s">
        <v>2611</v>
      </c>
      <c r="AB350" s="182">
        <v>1</v>
      </c>
      <c r="AC350" s="182" t="s">
        <v>2611</v>
      </c>
    </row>
    <row r="351" spans="1:29" s="182" customFormat="1" x14ac:dyDescent="0.25">
      <c r="A351" s="655">
        <v>0</v>
      </c>
      <c r="B351" s="655">
        <v>0</v>
      </c>
      <c r="C351" s="655">
        <v>0</v>
      </c>
      <c r="D351" s="655"/>
      <c r="E351" s="902">
        <v>0</v>
      </c>
      <c r="F351" s="902">
        <v>0</v>
      </c>
      <c r="G351" s="1038"/>
      <c r="H351" s="1036"/>
      <c r="I351" s="1037" t="s">
        <v>2611</v>
      </c>
      <c r="J351" s="1037"/>
      <c r="K351" s="1037"/>
      <c r="L351" s="1037"/>
      <c r="M351" s="1037" t="s">
        <v>2611</v>
      </c>
      <c r="N351" s="1037" t="s">
        <v>2611</v>
      </c>
      <c r="O351" s="1037"/>
      <c r="P351" s="1037"/>
      <c r="Q351" s="1037"/>
      <c r="R351" s="1037"/>
      <c r="S351" s="1037"/>
      <c r="T351" s="1037" t="s">
        <v>2611</v>
      </c>
      <c r="U351" s="1037" t="s">
        <v>2611</v>
      </c>
      <c r="V351" s="1037" t="s">
        <v>2611</v>
      </c>
      <c r="W351" s="1037"/>
      <c r="X351" s="1037" t="s">
        <v>2611</v>
      </c>
      <c r="Y351" s="1037"/>
      <c r="Z351" s="656" t="s">
        <v>2136</v>
      </c>
      <c r="AA351" s="182" t="s">
        <v>2611</v>
      </c>
      <c r="AB351" s="182">
        <v>1</v>
      </c>
      <c r="AC351" s="182" t="s">
        <v>2611</v>
      </c>
    </row>
    <row r="352" spans="1:29" s="182" customFormat="1" x14ac:dyDescent="0.25">
      <c r="A352" s="655">
        <v>0</v>
      </c>
      <c r="B352" s="655">
        <v>0</v>
      </c>
      <c r="C352" s="655">
        <v>0</v>
      </c>
      <c r="D352" s="655"/>
      <c r="E352" s="902">
        <v>0</v>
      </c>
      <c r="F352" s="902">
        <v>0</v>
      </c>
      <c r="G352" s="1038"/>
      <c r="H352" s="1036"/>
      <c r="I352" s="1037" t="s">
        <v>2611</v>
      </c>
      <c r="J352" s="1037"/>
      <c r="K352" s="1037"/>
      <c r="L352" s="1037"/>
      <c r="M352" s="1037" t="s">
        <v>2611</v>
      </c>
      <c r="N352" s="1037" t="s">
        <v>2611</v>
      </c>
      <c r="O352" s="1037"/>
      <c r="P352" s="1037"/>
      <c r="Q352" s="1037"/>
      <c r="R352" s="1037"/>
      <c r="S352" s="1037"/>
      <c r="T352" s="1037" t="s">
        <v>2611</v>
      </c>
      <c r="U352" s="1037" t="s">
        <v>2611</v>
      </c>
      <c r="V352" s="1037" t="s">
        <v>2611</v>
      </c>
      <c r="W352" s="1037"/>
      <c r="X352" s="1037" t="s">
        <v>2611</v>
      </c>
      <c r="Y352" s="1037"/>
      <c r="Z352" s="656" t="s">
        <v>2136</v>
      </c>
      <c r="AA352" s="182" t="s">
        <v>2611</v>
      </c>
      <c r="AB352" s="182">
        <v>1</v>
      </c>
      <c r="AC352" s="182" t="s">
        <v>2611</v>
      </c>
    </row>
    <row r="353" spans="1:29" s="182" customFormat="1" x14ac:dyDescent="0.25">
      <c r="A353" s="655">
        <v>0</v>
      </c>
      <c r="B353" s="655">
        <v>0</v>
      </c>
      <c r="C353" s="655">
        <v>0</v>
      </c>
      <c r="D353" s="655"/>
      <c r="E353" s="902">
        <v>0</v>
      </c>
      <c r="F353" s="902">
        <v>0</v>
      </c>
      <c r="G353" s="1038"/>
      <c r="H353" s="1036"/>
      <c r="I353" s="1037" t="s">
        <v>2611</v>
      </c>
      <c r="J353" s="1037"/>
      <c r="K353" s="1037"/>
      <c r="L353" s="1037"/>
      <c r="M353" s="1037" t="s">
        <v>2611</v>
      </c>
      <c r="N353" s="1037" t="s">
        <v>2611</v>
      </c>
      <c r="O353" s="1037"/>
      <c r="P353" s="1037"/>
      <c r="Q353" s="1037"/>
      <c r="R353" s="1037"/>
      <c r="S353" s="1037"/>
      <c r="T353" s="1037" t="s">
        <v>2611</v>
      </c>
      <c r="U353" s="1037" t="s">
        <v>2611</v>
      </c>
      <c r="V353" s="1037" t="s">
        <v>2611</v>
      </c>
      <c r="W353" s="1037"/>
      <c r="X353" s="1037" t="s">
        <v>2611</v>
      </c>
      <c r="Y353" s="1037"/>
      <c r="Z353" s="656" t="s">
        <v>2136</v>
      </c>
      <c r="AA353" s="182" t="s">
        <v>2611</v>
      </c>
      <c r="AB353" s="182">
        <v>1</v>
      </c>
      <c r="AC353" s="182" t="s">
        <v>2611</v>
      </c>
    </row>
    <row r="354" spans="1:29" s="182" customFormat="1" x14ac:dyDescent="0.25">
      <c r="A354" s="655">
        <v>0</v>
      </c>
      <c r="B354" s="655">
        <v>0</v>
      </c>
      <c r="C354" s="655">
        <v>0</v>
      </c>
      <c r="D354" s="655"/>
      <c r="E354" s="902">
        <v>0</v>
      </c>
      <c r="F354" s="902">
        <v>0</v>
      </c>
      <c r="G354" s="1038"/>
      <c r="H354" s="1036"/>
      <c r="I354" s="1037" t="s">
        <v>2611</v>
      </c>
      <c r="J354" s="1037"/>
      <c r="K354" s="1037"/>
      <c r="L354" s="1037"/>
      <c r="M354" s="1037" t="s">
        <v>2611</v>
      </c>
      <c r="N354" s="1037" t="s">
        <v>2611</v>
      </c>
      <c r="O354" s="1037"/>
      <c r="P354" s="1037"/>
      <c r="Q354" s="1037"/>
      <c r="R354" s="1037"/>
      <c r="S354" s="1037"/>
      <c r="T354" s="1037" t="s">
        <v>2611</v>
      </c>
      <c r="U354" s="1037" t="s">
        <v>2611</v>
      </c>
      <c r="V354" s="1037" t="s">
        <v>2611</v>
      </c>
      <c r="W354" s="1037"/>
      <c r="X354" s="1037" t="s">
        <v>2611</v>
      </c>
      <c r="Y354" s="1037"/>
      <c r="Z354" s="656" t="s">
        <v>2136</v>
      </c>
      <c r="AA354" s="182" t="s">
        <v>2611</v>
      </c>
      <c r="AB354" s="182">
        <v>1</v>
      </c>
      <c r="AC354" s="182" t="s">
        <v>2611</v>
      </c>
    </row>
    <row r="355" spans="1:29" s="182" customFormat="1" x14ac:dyDescent="0.25">
      <c r="A355" s="655">
        <v>0</v>
      </c>
      <c r="B355" s="655">
        <v>0</v>
      </c>
      <c r="C355" s="655">
        <v>0</v>
      </c>
      <c r="D355" s="655"/>
      <c r="E355" s="902">
        <v>0</v>
      </c>
      <c r="F355" s="902">
        <v>0</v>
      </c>
      <c r="G355" s="1038"/>
      <c r="H355" s="655"/>
      <c r="I355" s="1037" t="s">
        <v>2611</v>
      </c>
      <c r="J355" s="1037"/>
      <c r="K355" s="1037"/>
      <c r="L355" s="1037"/>
      <c r="M355" s="1037" t="s">
        <v>2611</v>
      </c>
      <c r="N355" s="1037" t="s">
        <v>2611</v>
      </c>
      <c r="O355" s="1037"/>
      <c r="P355" s="1037"/>
      <c r="Q355" s="1037"/>
      <c r="R355" s="1037"/>
      <c r="S355" s="1037"/>
      <c r="T355" s="1037" t="s">
        <v>2611</v>
      </c>
      <c r="U355" s="1037" t="s">
        <v>2611</v>
      </c>
      <c r="V355" s="1037" t="s">
        <v>2611</v>
      </c>
      <c r="W355" s="1037"/>
      <c r="X355" s="1037" t="s">
        <v>2611</v>
      </c>
      <c r="Y355" s="1037"/>
      <c r="Z355" s="656" t="s">
        <v>2136</v>
      </c>
      <c r="AA355" s="182" t="s">
        <v>2611</v>
      </c>
      <c r="AB355" s="182">
        <v>1</v>
      </c>
    </row>
    <row r="356" spans="1:29" s="182" customFormat="1" x14ac:dyDescent="0.25">
      <c r="A356" s="655">
        <v>0</v>
      </c>
      <c r="B356" s="655">
        <v>0</v>
      </c>
      <c r="C356" s="655">
        <v>0</v>
      </c>
      <c r="D356" s="655"/>
      <c r="E356" s="902">
        <v>0</v>
      </c>
      <c r="F356" s="902">
        <v>0</v>
      </c>
      <c r="G356" s="1038"/>
      <c r="H356" s="655"/>
      <c r="I356" s="1037" t="s">
        <v>2611</v>
      </c>
      <c r="J356" s="1037"/>
      <c r="K356" s="1037"/>
      <c r="L356" s="1037"/>
      <c r="M356" s="1037" t="s">
        <v>2611</v>
      </c>
      <c r="N356" s="1037" t="s">
        <v>2611</v>
      </c>
      <c r="O356" s="1037"/>
      <c r="P356" s="1037"/>
      <c r="Q356" s="1037"/>
      <c r="R356" s="1037"/>
      <c r="S356" s="1037"/>
      <c r="T356" s="1037" t="s">
        <v>2611</v>
      </c>
      <c r="U356" s="1037" t="s">
        <v>2611</v>
      </c>
      <c r="V356" s="1037" t="s">
        <v>2611</v>
      </c>
      <c r="W356" s="1037"/>
      <c r="X356" s="1037" t="s">
        <v>2611</v>
      </c>
      <c r="Y356" s="1037"/>
      <c r="Z356" s="656" t="s">
        <v>2136</v>
      </c>
      <c r="AA356" s="182" t="s">
        <v>2611</v>
      </c>
      <c r="AB356" s="182">
        <v>1</v>
      </c>
    </row>
    <row r="357" spans="1:29" x14ac:dyDescent="0.25">
      <c r="A357" s="655">
        <v>0</v>
      </c>
      <c r="B357" s="655">
        <v>0</v>
      </c>
      <c r="C357" s="655">
        <v>0</v>
      </c>
      <c r="D357" s="655"/>
      <c r="E357" s="902">
        <v>0</v>
      </c>
      <c r="F357" s="902">
        <v>0</v>
      </c>
      <c r="G357" s="1038"/>
      <c r="H357" s="655"/>
      <c r="I357" s="1037" t="s">
        <v>2611</v>
      </c>
      <c r="J357" s="1037"/>
      <c r="K357" s="1037"/>
      <c r="L357" s="1037"/>
      <c r="M357" s="1037" t="s">
        <v>2611</v>
      </c>
      <c r="N357" s="1037" t="s">
        <v>2611</v>
      </c>
      <c r="O357" s="1037"/>
      <c r="P357" s="1037"/>
      <c r="Q357" s="1037"/>
      <c r="R357" s="1037"/>
      <c r="S357" s="1037"/>
      <c r="T357" s="1037" t="s">
        <v>2611</v>
      </c>
      <c r="U357" s="1037" t="s">
        <v>2611</v>
      </c>
      <c r="V357" s="1037" t="s">
        <v>2611</v>
      </c>
      <c r="W357" s="1037"/>
      <c r="X357" s="1037" t="s">
        <v>2611</v>
      </c>
      <c r="Y357" s="1037"/>
      <c r="Z357" s="656" t="s">
        <v>2136</v>
      </c>
      <c r="AA357" s="182" t="s">
        <v>2611</v>
      </c>
      <c r="AB357" s="182">
        <v>1</v>
      </c>
    </row>
    <row r="358" spans="1:29" x14ac:dyDescent="0.25">
      <c r="A358" s="655">
        <v>0</v>
      </c>
      <c r="B358" s="655">
        <v>0</v>
      </c>
      <c r="C358" s="655">
        <v>0</v>
      </c>
      <c r="D358" s="655"/>
      <c r="E358" s="902">
        <v>0</v>
      </c>
      <c r="F358" s="902">
        <v>0</v>
      </c>
      <c r="G358" s="1038"/>
      <c r="H358" s="655"/>
      <c r="I358" s="1037" t="s">
        <v>2611</v>
      </c>
      <c r="J358" s="1037"/>
      <c r="K358" s="1037"/>
      <c r="L358" s="1037"/>
      <c r="M358" s="1037" t="s">
        <v>2611</v>
      </c>
      <c r="N358" s="1037" t="s">
        <v>2611</v>
      </c>
      <c r="O358" s="1037"/>
      <c r="P358" s="1037"/>
      <c r="Q358" s="1037"/>
      <c r="R358" s="1037"/>
      <c r="S358" s="1037"/>
      <c r="T358" s="1037" t="s">
        <v>2611</v>
      </c>
      <c r="U358" s="1037" t="s">
        <v>2611</v>
      </c>
      <c r="V358" s="1037" t="s">
        <v>2611</v>
      </c>
      <c r="W358" s="1037"/>
      <c r="X358" s="1037" t="s">
        <v>2611</v>
      </c>
      <c r="Y358" s="1037"/>
      <c r="Z358" s="656" t="s">
        <v>2136</v>
      </c>
      <c r="AA358" s="182" t="s">
        <v>2611</v>
      </c>
      <c r="AB358" s="182">
        <v>1</v>
      </c>
    </row>
    <row r="359" spans="1:29" x14ac:dyDescent="0.25">
      <c r="A359" s="655">
        <v>0</v>
      </c>
      <c r="B359" s="655">
        <v>0</v>
      </c>
      <c r="C359" s="655">
        <v>0</v>
      </c>
      <c r="D359" s="655"/>
      <c r="E359" s="902">
        <v>0</v>
      </c>
      <c r="F359" s="902">
        <v>0</v>
      </c>
      <c r="G359" s="1038"/>
      <c r="H359" s="655"/>
      <c r="I359" s="1037" t="s">
        <v>2611</v>
      </c>
      <c r="J359" s="1037"/>
      <c r="K359" s="1037"/>
      <c r="L359" s="1037"/>
      <c r="M359" s="1037" t="s">
        <v>2611</v>
      </c>
      <c r="N359" s="1037" t="s">
        <v>2611</v>
      </c>
      <c r="O359" s="1037"/>
      <c r="P359" s="1037"/>
      <c r="Q359" s="1037"/>
      <c r="R359" s="1037"/>
      <c r="S359" s="1037"/>
      <c r="T359" s="1037" t="s">
        <v>2611</v>
      </c>
      <c r="U359" s="1037" t="s">
        <v>2611</v>
      </c>
      <c r="V359" s="1037" t="s">
        <v>2611</v>
      </c>
      <c r="W359" s="1037"/>
      <c r="X359" s="1037" t="s">
        <v>2611</v>
      </c>
      <c r="Y359" s="1037"/>
      <c r="Z359" s="656" t="s">
        <v>2136</v>
      </c>
      <c r="AA359" s="182" t="s">
        <v>2611</v>
      </c>
      <c r="AB359" s="182">
        <v>1</v>
      </c>
    </row>
    <row r="360" spans="1:29" x14ac:dyDescent="0.25">
      <c r="A360" s="655">
        <v>0</v>
      </c>
      <c r="B360" s="655">
        <v>0</v>
      </c>
      <c r="C360" s="655">
        <v>0</v>
      </c>
      <c r="D360" s="655"/>
      <c r="E360" s="902">
        <v>0</v>
      </c>
      <c r="F360" s="902">
        <v>0</v>
      </c>
      <c r="G360" s="1038"/>
      <c r="H360" s="655"/>
      <c r="I360" s="1037" t="s">
        <v>2611</v>
      </c>
      <c r="J360" s="1037"/>
      <c r="K360" s="1037"/>
      <c r="L360" s="1037"/>
      <c r="M360" s="1037" t="s">
        <v>2611</v>
      </c>
      <c r="N360" s="1037" t="s">
        <v>2611</v>
      </c>
      <c r="O360" s="1037"/>
      <c r="P360" s="1037"/>
      <c r="Q360" s="1037"/>
      <c r="R360" s="1037"/>
      <c r="S360" s="1037"/>
      <c r="T360" s="1037" t="s">
        <v>2611</v>
      </c>
      <c r="U360" s="1037" t="s">
        <v>2611</v>
      </c>
      <c r="V360" s="1037" t="s">
        <v>2611</v>
      </c>
      <c r="W360" s="1037"/>
      <c r="X360" s="1037" t="s">
        <v>2611</v>
      </c>
      <c r="Y360" s="1037"/>
      <c r="Z360" s="656" t="s">
        <v>2136</v>
      </c>
      <c r="AA360" s="182" t="s">
        <v>2611</v>
      </c>
      <c r="AB360" s="182">
        <v>1</v>
      </c>
    </row>
    <row r="361" spans="1:29" x14ac:dyDescent="0.25">
      <c r="A361" s="655">
        <v>0</v>
      </c>
      <c r="B361" s="655">
        <v>0</v>
      </c>
      <c r="C361" s="655">
        <v>0</v>
      </c>
      <c r="D361" s="655"/>
      <c r="E361" s="902">
        <v>0</v>
      </c>
      <c r="F361" s="902">
        <v>0</v>
      </c>
      <c r="G361" s="1038"/>
      <c r="H361" s="655"/>
      <c r="I361" s="1037" t="s">
        <v>2611</v>
      </c>
      <c r="J361" s="1037"/>
      <c r="K361" s="1037"/>
      <c r="L361" s="1037"/>
      <c r="M361" s="1037" t="s">
        <v>2611</v>
      </c>
      <c r="N361" s="1037" t="s">
        <v>2611</v>
      </c>
      <c r="O361" s="1037"/>
      <c r="P361" s="1037"/>
      <c r="Q361" s="1037"/>
      <c r="R361" s="1037"/>
      <c r="S361" s="1037"/>
      <c r="T361" s="1037" t="s">
        <v>2611</v>
      </c>
      <c r="U361" s="1037" t="s">
        <v>2611</v>
      </c>
      <c r="V361" s="1037" t="s">
        <v>2611</v>
      </c>
      <c r="W361" s="1037"/>
      <c r="X361" s="1037" t="s">
        <v>2611</v>
      </c>
      <c r="Y361" s="1037"/>
      <c r="Z361" s="656" t="s">
        <v>2136</v>
      </c>
      <c r="AA361" s="182" t="s">
        <v>2611</v>
      </c>
      <c r="AB361" s="182">
        <v>1</v>
      </c>
    </row>
    <row r="362" spans="1:29" x14ac:dyDescent="0.25">
      <c r="A362" s="655">
        <v>0</v>
      </c>
      <c r="B362" s="655">
        <v>0</v>
      </c>
      <c r="C362" s="655">
        <v>0</v>
      </c>
      <c r="D362" s="655"/>
      <c r="E362" s="902">
        <v>0</v>
      </c>
      <c r="F362" s="902">
        <v>0</v>
      </c>
      <c r="G362" s="1038"/>
      <c r="H362" s="655"/>
      <c r="I362" s="1037" t="s">
        <v>2611</v>
      </c>
      <c r="J362" s="1037"/>
      <c r="K362" s="1037"/>
      <c r="L362" s="1037"/>
      <c r="M362" s="1037" t="s">
        <v>2611</v>
      </c>
      <c r="N362" s="1037" t="s">
        <v>2611</v>
      </c>
      <c r="O362" s="1037"/>
      <c r="P362" s="1037"/>
      <c r="Q362" s="1037"/>
      <c r="R362" s="1037"/>
      <c r="S362" s="1037"/>
      <c r="T362" s="1037" t="s">
        <v>2611</v>
      </c>
      <c r="U362" s="1037" t="s">
        <v>2611</v>
      </c>
      <c r="V362" s="1037" t="s">
        <v>2611</v>
      </c>
      <c r="W362" s="1037"/>
      <c r="X362" s="1037" t="s">
        <v>2611</v>
      </c>
      <c r="Y362" s="1037"/>
      <c r="Z362" s="656" t="s">
        <v>2136</v>
      </c>
      <c r="AA362" s="182" t="s">
        <v>2611</v>
      </c>
      <c r="AB362" s="182">
        <v>1</v>
      </c>
    </row>
    <row r="363" spans="1:29" x14ac:dyDescent="0.25">
      <c r="A363" s="655">
        <v>0</v>
      </c>
      <c r="B363" s="655">
        <v>0</v>
      </c>
      <c r="C363" s="655">
        <v>0</v>
      </c>
      <c r="D363" s="655"/>
      <c r="E363" s="902">
        <v>0</v>
      </c>
      <c r="F363" s="902">
        <v>0</v>
      </c>
      <c r="G363" s="1038"/>
      <c r="H363" s="655"/>
      <c r="I363" s="1037" t="s">
        <v>2611</v>
      </c>
      <c r="J363" s="1037"/>
      <c r="K363" s="1037"/>
      <c r="L363" s="1037"/>
      <c r="M363" s="1037" t="s">
        <v>2611</v>
      </c>
      <c r="N363" s="1037" t="s">
        <v>2611</v>
      </c>
      <c r="O363" s="1037"/>
      <c r="P363" s="1037"/>
      <c r="Q363" s="1037"/>
      <c r="R363" s="1037"/>
      <c r="S363" s="1037"/>
      <c r="T363" s="1037" t="s">
        <v>2611</v>
      </c>
      <c r="U363" s="1037" t="s">
        <v>2611</v>
      </c>
      <c r="V363" s="1037" t="s">
        <v>2611</v>
      </c>
      <c r="W363" s="1037"/>
      <c r="X363" s="1037" t="s">
        <v>2611</v>
      </c>
      <c r="Y363" s="1037"/>
      <c r="Z363" s="656" t="s">
        <v>2136</v>
      </c>
      <c r="AA363" s="182" t="s">
        <v>2611</v>
      </c>
      <c r="AB363" s="182">
        <v>1</v>
      </c>
    </row>
    <row r="364" spans="1:29" x14ac:dyDescent="0.25">
      <c r="A364" s="655">
        <v>0</v>
      </c>
      <c r="B364" s="655">
        <v>0</v>
      </c>
      <c r="C364" s="655">
        <v>0</v>
      </c>
      <c r="D364" s="655"/>
      <c r="E364" s="902">
        <v>0</v>
      </c>
      <c r="F364" s="902">
        <v>0</v>
      </c>
      <c r="G364" s="1038"/>
      <c r="H364" s="655"/>
      <c r="I364" s="1037" t="s">
        <v>2611</v>
      </c>
      <c r="J364" s="1037"/>
      <c r="K364" s="1037"/>
      <c r="L364" s="1037"/>
      <c r="M364" s="1037" t="s">
        <v>2611</v>
      </c>
      <c r="N364" s="1037" t="s">
        <v>2611</v>
      </c>
      <c r="O364" s="1037"/>
      <c r="P364" s="1037"/>
      <c r="Q364" s="1037"/>
      <c r="R364" s="1037"/>
      <c r="S364" s="1037"/>
      <c r="T364" s="1037" t="s">
        <v>2611</v>
      </c>
      <c r="U364" s="1037" t="s">
        <v>2611</v>
      </c>
      <c r="V364" s="1037" t="s">
        <v>2611</v>
      </c>
      <c r="W364" s="1037"/>
      <c r="X364" s="1037" t="s">
        <v>2611</v>
      </c>
      <c r="Y364" s="1037"/>
      <c r="Z364" s="656" t="s">
        <v>2136</v>
      </c>
      <c r="AA364" s="182" t="s">
        <v>2611</v>
      </c>
      <c r="AB364" s="182">
        <v>1</v>
      </c>
    </row>
    <row r="365" spans="1:29" x14ac:dyDescent="0.25">
      <c r="A365" s="655">
        <v>0</v>
      </c>
      <c r="B365" s="655">
        <v>0</v>
      </c>
      <c r="C365" s="655">
        <v>0</v>
      </c>
      <c r="D365" s="655"/>
      <c r="E365" s="902">
        <v>0</v>
      </c>
      <c r="F365" s="902">
        <v>0</v>
      </c>
      <c r="G365" s="1038"/>
      <c r="H365" s="655"/>
      <c r="I365" s="1037" t="s">
        <v>2611</v>
      </c>
      <c r="J365" s="1037"/>
      <c r="K365" s="1037"/>
      <c r="L365" s="1037"/>
      <c r="M365" s="1037" t="s">
        <v>2611</v>
      </c>
      <c r="N365" s="1037" t="s">
        <v>2611</v>
      </c>
      <c r="O365" s="1037"/>
      <c r="P365" s="1037"/>
      <c r="Q365" s="1037"/>
      <c r="R365" s="1037"/>
      <c r="S365" s="1037"/>
      <c r="T365" s="1037" t="s">
        <v>2611</v>
      </c>
      <c r="U365" s="1037" t="s">
        <v>2611</v>
      </c>
      <c r="V365" s="1037" t="s">
        <v>2611</v>
      </c>
      <c r="W365" s="1037"/>
      <c r="X365" s="1037" t="s">
        <v>2611</v>
      </c>
      <c r="Y365" s="1037"/>
      <c r="Z365" s="656" t="s">
        <v>2136</v>
      </c>
      <c r="AA365" s="182" t="s">
        <v>2611</v>
      </c>
      <c r="AB365" s="182">
        <v>1</v>
      </c>
    </row>
    <row r="366" spans="1:29" x14ac:dyDescent="0.25">
      <c r="A366" s="655">
        <v>0</v>
      </c>
      <c r="B366" s="655">
        <v>0</v>
      </c>
      <c r="C366" s="655">
        <v>0</v>
      </c>
      <c r="D366" s="655"/>
      <c r="E366" s="902">
        <v>0</v>
      </c>
      <c r="F366" s="902">
        <v>0</v>
      </c>
      <c r="G366" s="1038"/>
      <c r="H366" s="655"/>
      <c r="I366" s="1037" t="s">
        <v>2611</v>
      </c>
      <c r="J366" s="1037"/>
      <c r="K366" s="1037"/>
      <c r="L366" s="1037"/>
      <c r="M366" s="1037" t="s">
        <v>2611</v>
      </c>
      <c r="N366" s="1037" t="s">
        <v>2611</v>
      </c>
      <c r="O366" s="1037"/>
      <c r="P366" s="1037"/>
      <c r="Q366" s="1037"/>
      <c r="R366" s="1037"/>
      <c r="S366" s="1037"/>
      <c r="T366" s="1037" t="s">
        <v>2611</v>
      </c>
      <c r="U366" s="1037" t="s">
        <v>2611</v>
      </c>
      <c r="V366" s="1037" t="s">
        <v>2611</v>
      </c>
      <c r="W366" s="1037"/>
      <c r="X366" s="1037" t="s">
        <v>2611</v>
      </c>
      <c r="Y366" s="1037"/>
      <c r="Z366" s="656" t="s">
        <v>2136</v>
      </c>
      <c r="AA366" s="182" t="s">
        <v>2611</v>
      </c>
      <c r="AB366" s="182">
        <v>1</v>
      </c>
    </row>
    <row r="367" spans="1:29" x14ac:dyDescent="0.25">
      <c r="A367" s="655">
        <v>0</v>
      </c>
      <c r="B367" s="655">
        <v>0</v>
      </c>
      <c r="C367" s="655">
        <v>0</v>
      </c>
      <c r="D367" s="655"/>
      <c r="E367" s="902">
        <v>0</v>
      </c>
      <c r="F367" s="902">
        <v>0</v>
      </c>
      <c r="G367" s="1038"/>
      <c r="H367" s="655"/>
      <c r="I367" s="1037" t="s">
        <v>2611</v>
      </c>
      <c r="J367" s="1037"/>
      <c r="K367" s="1037"/>
      <c r="L367" s="1037"/>
      <c r="M367" s="1037" t="s">
        <v>2611</v>
      </c>
      <c r="N367" s="1037" t="s">
        <v>2611</v>
      </c>
      <c r="O367" s="1037"/>
      <c r="P367" s="1037"/>
      <c r="Q367" s="1037"/>
      <c r="R367" s="1037"/>
      <c r="S367" s="1037"/>
      <c r="T367" s="1037" t="s">
        <v>2611</v>
      </c>
      <c r="U367" s="1037" t="s">
        <v>2611</v>
      </c>
      <c r="V367" s="1037" t="s">
        <v>2611</v>
      </c>
      <c r="W367" s="1037"/>
      <c r="X367" s="1037" t="s">
        <v>2611</v>
      </c>
      <c r="Y367" s="1037"/>
      <c r="Z367" s="656" t="s">
        <v>2136</v>
      </c>
      <c r="AA367" s="182" t="s">
        <v>2611</v>
      </c>
      <c r="AB367" s="182">
        <v>1</v>
      </c>
    </row>
    <row r="368" spans="1:29" x14ac:dyDescent="0.25">
      <c r="A368" s="655">
        <v>0</v>
      </c>
      <c r="B368" s="655">
        <v>0</v>
      </c>
      <c r="C368" s="655">
        <v>0</v>
      </c>
      <c r="D368" s="655"/>
      <c r="E368" s="902">
        <v>0</v>
      </c>
      <c r="F368" s="902">
        <v>0</v>
      </c>
      <c r="G368" s="1038"/>
      <c r="H368" s="655"/>
      <c r="I368" s="1037" t="s">
        <v>2611</v>
      </c>
      <c r="J368" s="1037"/>
      <c r="K368" s="1037"/>
      <c r="L368" s="1037"/>
      <c r="M368" s="1037" t="s">
        <v>2611</v>
      </c>
      <c r="N368" s="1037" t="s">
        <v>2611</v>
      </c>
      <c r="O368" s="1037"/>
      <c r="P368" s="1037"/>
      <c r="Q368" s="1037"/>
      <c r="R368" s="1037"/>
      <c r="S368" s="1037"/>
      <c r="T368" s="1037" t="s">
        <v>2611</v>
      </c>
      <c r="U368" s="1037" t="s">
        <v>2611</v>
      </c>
      <c r="V368" s="1037" t="s">
        <v>2611</v>
      </c>
      <c r="W368" s="1037"/>
      <c r="X368" s="1037" t="s">
        <v>2611</v>
      </c>
      <c r="Y368" s="1037"/>
      <c r="Z368" s="656" t="s">
        <v>2136</v>
      </c>
      <c r="AA368" s="182" t="s">
        <v>2611</v>
      </c>
      <c r="AB368" s="182">
        <v>1</v>
      </c>
    </row>
    <row r="369" spans="1:28" x14ac:dyDescent="0.25">
      <c r="A369" s="655">
        <v>0</v>
      </c>
      <c r="B369" s="655">
        <v>0</v>
      </c>
      <c r="C369" s="655">
        <v>0</v>
      </c>
      <c r="D369" s="655"/>
      <c r="E369" s="902">
        <v>0</v>
      </c>
      <c r="F369" s="902">
        <v>0</v>
      </c>
      <c r="G369" s="1038"/>
      <c r="H369" s="655"/>
      <c r="I369" s="1037" t="s">
        <v>2611</v>
      </c>
      <c r="J369" s="1037"/>
      <c r="K369" s="1037"/>
      <c r="L369" s="1037"/>
      <c r="M369" s="1037" t="s">
        <v>2611</v>
      </c>
      <c r="N369" s="1037" t="s">
        <v>2611</v>
      </c>
      <c r="O369" s="1037"/>
      <c r="P369" s="1037"/>
      <c r="Q369" s="1037"/>
      <c r="R369" s="1037"/>
      <c r="S369" s="1037"/>
      <c r="T369" s="1037" t="s">
        <v>2611</v>
      </c>
      <c r="U369" s="1037" t="s">
        <v>2611</v>
      </c>
      <c r="V369" s="1037" t="s">
        <v>2611</v>
      </c>
      <c r="W369" s="1037"/>
      <c r="X369" s="1037" t="s">
        <v>2611</v>
      </c>
      <c r="Y369" s="1037"/>
      <c r="Z369" s="656" t="s">
        <v>2136</v>
      </c>
      <c r="AA369" s="182" t="s">
        <v>2611</v>
      </c>
      <c r="AB369" s="182">
        <v>1</v>
      </c>
    </row>
    <row r="370" spans="1:28" x14ac:dyDescent="0.25">
      <c r="A370" s="655">
        <v>0</v>
      </c>
      <c r="B370" s="655">
        <v>0</v>
      </c>
      <c r="C370" s="655">
        <v>0</v>
      </c>
      <c r="D370" s="655"/>
      <c r="E370" s="902">
        <v>0</v>
      </c>
      <c r="F370" s="902">
        <v>0</v>
      </c>
      <c r="G370" s="1038"/>
      <c r="H370" s="655"/>
      <c r="I370" s="1037" t="s">
        <v>2611</v>
      </c>
      <c r="J370" s="1037"/>
      <c r="K370" s="1037"/>
      <c r="L370" s="1037"/>
      <c r="M370" s="1037" t="s">
        <v>2611</v>
      </c>
      <c r="N370" s="1037" t="s">
        <v>2611</v>
      </c>
      <c r="O370" s="1037"/>
      <c r="P370" s="1037"/>
      <c r="Q370" s="1037"/>
      <c r="R370" s="1037"/>
      <c r="S370" s="1037"/>
      <c r="T370" s="1037" t="s">
        <v>2611</v>
      </c>
      <c r="U370" s="1037" t="s">
        <v>2611</v>
      </c>
      <c r="V370" s="1037" t="s">
        <v>2611</v>
      </c>
      <c r="W370" s="1037"/>
      <c r="X370" s="1037" t="s">
        <v>2611</v>
      </c>
      <c r="Y370" s="1037"/>
      <c r="Z370" s="656" t="s">
        <v>2136</v>
      </c>
      <c r="AA370" s="182" t="s">
        <v>2611</v>
      </c>
      <c r="AB370" s="182">
        <v>1</v>
      </c>
    </row>
    <row r="371" spans="1:28" x14ac:dyDescent="0.25">
      <c r="A371" s="655">
        <v>0</v>
      </c>
      <c r="B371" s="655">
        <v>0</v>
      </c>
      <c r="C371" s="655">
        <v>0</v>
      </c>
      <c r="D371" s="655"/>
      <c r="E371" s="902">
        <v>0</v>
      </c>
      <c r="F371" s="902">
        <v>0</v>
      </c>
      <c r="G371" s="1038"/>
      <c r="H371" s="655"/>
      <c r="I371" s="1037" t="s">
        <v>2611</v>
      </c>
      <c r="J371" s="1037"/>
      <c r="K371" s="1037"/>
      <c r="L371" s="1037"/>
      <c r="M371" s="1037" t="s">
        <v>2611</v>
      </c>
      <c r="N371" s="1037" t="s">
        <v>2611</v>
      </c>
      <c r="O371" s="1037"/>
      <c r="P371" s="1037"/>
      <c r="Q371" s="1037"/>
      <c r="R371" s="1037"/>
      <c r="S371" s="1037"/>
      <c r="T371" s="1037" t="s">
        <v>2611</v>
      </c>
      <c r="U371" s="1037" t="s">
        <v>2611</v>
      </c>
      <c r="V371" s="1037" t="s">
        <v>2611</v>
      </c>
      <c r="W371" s="1037"/>
      <c r="X371" s="1037" t="s">
        <v>2611</v>
      </c>
      <c r="Y371" s="1037"/>
      <c r="Z371" s="656" t="s">
        <v>2136</v>
      </c>
      <c r="AA371" s="182" t="s">
        <v>2611</v>
      </c>
      <c r="AB371" s="182">
        <v>1</v>
      </c>
    </row>
    <row r="372" spans="1:28" x14ac:dyDescent="0.25">
      <c r="A372" s="655">
        <v>0</v>
      </c>
      <c r="B372" s="655">
        <v>0</v>
      </c>
      <c r="C372" s="655">
        <v>0</v>
      </c>
      <c r="D372" s="655"/>
      <c r="E372" s="902">
        <v>0</v>
      </c>
      <c r="F372" s="902">
        <v>0</v>
      </c>
      <c r="G372" s="1038"/>
      <c r="H372" s="655"/>
      <c r="I372" s="1037" t="s">
        <v>2611</v>
      </c>
      <c r="J372" s="1037"/>
      <c r="K372" s="1037"/>
      <c r="L372" s="1037"/>
      <c r="M372" s="1037" t="s">
        <v>2611</v>
      </c>
      <c r="N372" s="1037" t="s">
        <v>2611</v>
      </c>
      <c r="O372" s="1037"/>
      <c r="P372" s="1037"/>
      <c r="Q372" s="1037"/>
      <c r="R372" s="1037"/>
      <c r="S372" s="1037"/>
      <c r="T372" s="1037" t="s">
        <v>2611</v>
      </c>
      <c r="U372" s="1037" t="s">
        <v>2611</v>
      </c>
      <c r="V372" s="1037" t="s">
        <v>2611</v>
      </c>
      <c r="W372" s="1037"/>
      <c r="X372" s="1037" t="s">
        <v>2611</v>
      </c>
      <c r="Y372" s="1037"/>
      <c r="Z372" s="656" t="s">
        <v>2136</v>
      </c>
      <c r="AA372" s="182" t="s">
        <v>2611</v>
      </c>
      <c r="AB372" s="182">
        <v>1</v>
      </c>
    </row>
    <row r="373" spans="1:28" x14ac:dyDescent="0.25">
      <c r="A373" s="655">
        <v>0</v>
      </c>
      <c r="B373" s="655">
        <v>0</v>
      </c>
      <c r="C373" s="655">
        <v>0</v>
      </c>
      <c r="D373" s="655"/>
      <c r="E373" s="902">
        <v>0</v>
      </c>
      <c r="F373" s="902">
        <v>0</v>
      </c>
      <c r="G373" s="1038"/>
      <c r="H373" s="655"/>
      <c r="I373" s="1037" t="s">
        <v>2611</v>
      </c>
      <c r="J373" s="1037"/>
      <c r="K373" s="1037"/>
      <c r="L373" s="1037"/>
      <c r="M373" s="1037" t="s">
        <v>2611</v>
      </c>
      <c r="N373" s="1037" t="s">
        <v>2611</v>
      </c>
      <c r="O373" s="1037"/>
      <c r="P373" s="1037"/>
      <c r="Q373" s="1037"/>
      <c r="R373" s="1037"/>
      <c r="S373" s="1037"/>
      <c r="T373" s="1037" t="s">
        <v>2611</v>
      </c>
      <c r="U373" s="1037" t="s">
        <v>2611</v>
      </c>
      <c r="V373" s="1037" t="s">
        <v>2611</v>
      </c>
      <c r="W373" s="1037"/>
      <c r="X373" s="1037" t="s">
        <v>2611</v>
      </c>
      <c r="Y373" s="1037"/>
      <c r="Z373" s="656" t="s">
        <v>2136</v>
      </c>
      <c r="AA373" s="182" t="s">
        <v>2611</v>
      </c>
      <c r="AB373" s="182">
        <v>1</v>
      </c>
    </row>
    <row r="374" spans="1:28" x14ac:dyDescent="0.25">
      <c r="A374" s="655">
        <v>0</v>
      </c>
      <c r="B374" s="655">
        <v>0</v>
      </c>
      <c r="C374" s="655">
        <v>0</v>
      </c>
      <c r="D374" s="655"/>
      <c r="E374" s="902">
        <v>0</v>
      </c>
      <c r="F374" s="902">
        <v>0</v>
      </c>
      <c r="G374" s="1038"/>
      <c r="H374" s="655"/>
      <c r="I374" s="1037" t="s">
        <v>2611</v>
      </c>
      <c r="J374" s="1037"/>
      <c r="K374" s="1037"/>
      <c r="L374" s="1037"/>
      <c r="M374" s="1037" t="s">
        <v>2611</v>
      </c>
      <c r="N374" s="1037" t="s">
        <v>2611</v>
      </c>
      <c r="O374" s="1037"/>
      <c r="P374" s="1037"/>
      <c r="Q374" s="1037"/>
      <c r="R374" s="1037"/>
      <c r="S374" s="1037"/>
      <c r="T374" s="1037" t="s">
        <v>2611</v>
      </c>
      <c r="U374" s="1037" t="s">
        <v>2611</v>
      </c>
      <c r="V374" s="1037" t="s">
        <v>2611</v>
      </c>
      <c r="W374" s="1037"/>
      <c r="X374" s="1037" t="s">
        <v>2611</v>
      </c>
      <c r="Y374" s="1037"/>
      <c r="Z374" s="656" t="s">
        <v>2136</v>
      </c>
      <c r="AA374" s="182" t="s">
        <v>2611</v>
      </c>
      <c r="AB374" s="182">
        <v>1</v>
      </c>
    </row>
    <row r="375" spans="1:28" x14ac:dyDescent="0.25">
      <c r="A375" s="655">
        <v>0</v>
      </c>
      <c r="B375" s="655">
        <v>0</v>
      </c>
      <c r="C375" s="655">
        <v>0</v>
      </c>
      <c r="D375" s="655"/>
      <c r="E375" s="902">
        <v>0</v>
      </c>
      <c r="F375" s="902">
        <v>0</v>
      </c>
      <c r="G375" s="1038"/>
      <c r="H375" s="655"/>
      <c r="I375" s="1037" t="s">
        <v>2611</v>
      </c>
      <c r="J375" s="1037"/>
      <c r="K375" s="1037"/>
      <c r="L375" s="1037"/>
      <c r="M375" s="1037" t="s">
        <v>2611</v>
      </c>
      <c r="N375" s="1037" t="s">
        <v>2611</v>
      </c>
      <c r="O375" s="1037"/>
      <c r="P375" s="1037"/>
      <c r="Q375" s="1037"/>
      <c r="R375" s="1037"/>
      <c r="S375" s="1037"/>
      <c r="T375" s="1037" t="s">
        <v>2611</v>
      </c>
      <c r="U375" s="1037" t="s">
        <v>2611</v>
      </c>
      <c r="V375" s="1037" t="s">
        <v>2611</v>
      </c>
      <c r="W375" s="1037"/>
      <c r="X375" s="1037" t="s">
        <v>2611</v>
      </c>
      <c r="Y375" s="1037"/>
      <c r="Z375" s="656" t="s">
        <v>2136</v>
      </c>
      <c r="AA375" s="182" t="s">
        <v>2611</v>
      </c>
      <c r="AB375" s="182">
        <v>1</v>
      </c>
    </row>
    <row r="376" spans="1:28" x14ac:dyDescent="0.25">
      <c r="A376" s="655">
        <v>0</v>
      </c>
      <c r="B376" s="655">
        <v>0</v>
      </c>
      <c r="C376" s="655">
        <v>0</v>
      </c>
      <c r="D376" s="655"/>
      <c r="E376" s="902">
        <v>0</v>
      </c>
      <c r="F376" s="902">
        <v>0</v>
      </c>
      <c r="G376" s="1038"/>
      <c r="H376" s="655"/>
      <c r="I376" s="1037" t="s">
        <v>2611</v>
      </c>
      <c r="J376" s="1037"/>
      <c r="K376" s="1037"/>
      <c r="L376" s="1037"/>
      <c r="M376" s="1037" t="s">
        <v>2611</v>
      </c>
      <c r="N376" s="1037" t="s">
        <v>2611</v>
      </c>
      <c r="O376" s="1037"/>
      <c r="P376" s="1037"/>
      <c r="Q376" s="1037"/>
      <c r="R376" s="1037"/>
      <c r="S376" s="1037"/>
      <c r="T376" s="1037" t="s">
        <v>2611</v>
      </c>
      <c r="U376" s="1037" t="s">
        <v>2611</v>
      </c>
      <c r="V376" s="1037" t="s">
        <v>2611</v>
      </c>
      <c r="W376" s="1037"/>
      <c r="X376" s="1037" t="s">
        <v>2611</v>
      </c>
      <c r="Y376" s="1037"/>
      <c r="Z376" s="656" t="s">
        <v>2136</v>
      </c>
      <c r="AA376" s="182" t="s">
        <v>2611</v>
      </c>
      <c r="AB376" s="182">
        <v>1</v>
      </c>
    </row>
    <row r="377" spans="1:28" x14ac:dyDescent="0.25">
      <c r="A377" s="655">
        <v>0</v>
      </c>
      <c r="B377" s="655">
        <v>0</v>
      </c>
      <c r="C377" s="655">
        <v>0</v>
      </c>
      <c r="D377" s="655"/>
      <c r="E377" s="902">
        <v>0</v>
      </c>
      <c r="F377" s="902">
        <v>0</v>
      </c>
      <c r="G377" s="1038"/>
      <c r="H377" s="655"/>
      <c r="I377" s="1037" t="s">
        <v>2611</v>
      </c>
      <c r="J377" s="1037"/>
      <c r="K377" s="1037"/>
      <c r="L377" s="1037"/>
      <c r="M377" s="1037" t="s">
        <v>2611</v>
      </c>
      <c r="N377" s="1037" t="s">
        <v>2611</v>
      </c>
      <c r="O377" s="1037"/>
      <c r="P377" s="1037"/>
      <c r="Q377" s="1037"/>
      <c r="R377" s="1037"/>
      <c r="S377" s="1037"/>
      <c r="T377" s="1037" t="s">
        <v>2611</v>
      </c>
      <c r="U377" s="1037" t="s">
        <v>2611</v>
      </c>
      <c r="V377" s="1037" t="s">
        <v>2611</v>
      </c>
      <c r="W377" s="1037"/>
      <c r="X377" s="1037" t="s">
        <v>2611</v>
      </c>
      <c r="Y377" s="1037"/>
      <c r="Z377" s="656" t="s">
        <v>2136</v>
      </c>
      <c r="AA377" s="182" t="s">
        <v>2611</v>
      </c>
      <c r="AB377" s="182">
        <v>1</v>
      </c>
    </row>
    <row r="378" spans="1:28" x14ac:dyDescent="0.25">
      <c r="A378" s="655">
        <v>0</v>
      </c>
      <c r="B378" s="655">
        <v>0</v>
      </c>
      <c r="C378" s="655">
        <v>0</v>
      </c>
      <c r="D378" s="655"/>
      <c r="E378" s="902">
        <v>0</v>
      </c>
      <c r="F378" s="902">
        <v>0</v>
      </c>
      <c r="G378" s="1038"/>
      <c r="H378" s="655"/>
      <c r="I378" s="1037" t="s">
        <v>2611</v>
      </c>
      <c r="J378" s="1037"/>
      <c r="K378" s="1037"/>
      <c r="L378" s="1037"/>
      <c r="M378" s="1037" t="s">
        <v>2611</v>
      </c>
      <c r="N378" s="1037" t="s">
        <v>2611</v>
      </c>
      <c r="O378" s="1037"/>
      <c r="P378" s="1037"/>
      <c r="Q378" s="1037"/>
      <c r="R378" s="1037"/>
      <c r="S378" s="1037"/>
      <c r="T378" s="1037" t="s">
        <v>2611</v>
      </c>
      <c r="U378" s="1037" t="s">
        <v>2611</v>
      </c>
      <c r="V378" s="1037" t="s">
        <v>2611</v>
      </c>
      <c r="W378" s="1037"/>
      <c r="X378" s="1037" t="s">
        <v>2611</v>
      </c>
      <c r="Y378" s="1037"/>
      <c r="Z378" s="656" t="s">
        <v>2136</v>
      </c>
      <c r="AA378" s="182" t="s">
        <v>2611</v>
      </c>
      <c r="AB378" s="182">
        <v>1</v>
      </c>
    </row>
    <row r="379" spans="1:28" x14ac:dyDescent="0.25">
      <c r="A379" s="655">
        <v>0</v>
      </c>
      <c r="B379" s="655">
        <v>0</v>
      </c>
      <c r="C379" s="655">
        <v>0</v>
      </c>
      <c r="D379" s="655"/>
      <c r="E379" s="902">
        <v>0</v>
      </c>
      <c r="F379" s="902">
        <v>0</v>
      </c>
      <c r="G379" s="1038"/>
      <c r="H379" s="655"/>
      <c r="I379" s="1037" t="s">
        <v>2611</v>
      </c>
      <c r="J379" s="1037"/>
      <c r="K379" s="1037"/>
      <c r="L379" s="1037"/>
      <c r="M379" s="1037" t="s">
        <v>2611</v>
      </c>
      <c r="N379" s="1037" t="s">
        <v>2611</v>
      </c>
      <c r="O379" s="1037"/>
      <c r="P379" s="1037"/>
      <c r="Q379" s="1037"/>
      <c r="R379" s="1037"/>
      <c r="S379" s="1037"/>
      <c r="T379" s="1037" t="s">
        <v>2611</v>
      </c>
      <c r="U379" s="1037" t="s">
        <v>2611</v>
      </c>
      <c r="V379" s="1037" t="s">
        <v>2611</v>
      </c>
      <c r="W379" s="1037"/>
      <c r="X379" s="1037" t="s">
        <v>2611</v>
      </c>
      <c r="Y379" s="1037"/>
      <c r="Z379" s="656" t="s">
        <v>2136</v>
      </c>
      <c r="AA379" s="182" t="s">
        <v>2611</v>
      </c>
      <c r="AB379" s="182">
        <v>1</v>
      </c>
    </row>
    <row r="380" spans="1:28" x14ac:dyDescent="0.25">
      <c r="A380" s="655">
        <v>0</v>
      </c>
      <c r="B380" s="655">
        <v>0</v>
      </c>
      <c r="C380" s="655">
        <v>0</v>
      </c>
      <c r="D380" s="655"/>
      <c r="E380" s="902">
        <v>0</v>
      </c>
      <c r="F380" s="902">
        <v>0</v>
      </c>
      <c r="G380" s="1038"/>
      <c r="H380" s="655"/>
      <c r="I380" s="1037" t="s">
        <v>2611</v>
      </c>
      <c r="J380" s="1037"/>
      <c r="K380" s="1037"/>
      <c r="L380" s="1037"/>
      <c r="M380" s="1037" t="s">
        <v>2611</v>
      </c>
      <c r="N380" s="1037" t="s">
        <v>2611</v>
      </c>
      <c r="O380" s="1037"/>
      <c r="P380" s="1037"/>
      <c r="Q380" s="1037"/>
      <c r="R380" s="1037"/>
      <c r="S380" s="1037"/>
      <c r="T380" s="1037" t="s">
        <v>2611</v>
      </c>
      <c r="U380" s="1037" t="s">
        <v>2611</v>
      </c>
      <c r="V380" s="1037" t="s">
        <v>2611</v>
      </c>
      <c r="W380" s="1037"/>
      <c r="X380" s="1037" t="s">
        <v>2611</v>
      </c>
      <c r="Y380" s="1037"/>
      <c r="Z380" s="656" t="s">
        <v>2136</v>
      </c>
      <c r="AA380" s="182" t="s">
        <v>2611</v>
      </c>
      <c r="AB380" s="182">
        <v>1</v>
      </c>
    </row>
    <row r="381" spans="1:28" x14ac:dyDescent="0.25">
      <c r="A381" s="655">
        <v>0</v>
      </c>
      <c r="B381" s="655">
        <v>0</v>
      </c>
      <c r="C381" s="655">
        <v>0</v>
      </c>
      <c r="D381" s="655"/>
      <c r="E381" s="902">
        <v>0</v>
      </c>
      <c r="F381" s="902">
        <v>0</v>
      </c>
      <c r="G381" s="1038"/>
      <c r="H381" s="655"/>
      <c r="I381" s="1037" t="s">
        <v>2611</v>
      </c>
      <c r="J381" s="1037"/>
      <c r="K381" s="1037"/>
      <c r="L381" s="1037"/>
      <c r="M381" s="1037" t="s">
        <v>2611</v>
      </c>
      <c r="N381" s="1037" t="s">
        <v>2611</v>
      </c>
      <c r="O381" s="1037"/>
      <c r="P381" s="1037"/>
      <c r="Q381" s="1037"/>
      <c r="R381" s="1037"/>
      <c r="S381" s="1037"/>
      <c r="T381" s="1037" t="s">
        <v>2611</v>
      </c>
      <c r="U381" s="1037" t="s">
        <v>2611</v>
      </c>
      <c r="V381" s="1037" t="s">
        <v>2611</v>
      </c>
      <c r="W381" s="1037"/>
      <c r="X381" s="1037" t="s">
        <v>2611</v>
      </c>
      <c r="Y381" s="1037"/>
      <c r="Z381" s="656" t="s">
        <v>2136</v>
      </c>
      <c r="AA381" s="182" t="s">
        <v>2611</v>
      </c>
      <c r="AB381" s="182">
        <v>1</v>
      </c>
    </row>
    <row r="382" spans="1:28" x14ac:dyDescent="0.25">
      <c r="A382" s="655">
        <v>0</v>
      </c>
      <c r="B382" s="655">
        <v>0</v>
      </c>
      <c r="C382" s="655">
        <v>0</v>
      </c>
      <c r="D382" s="655"/>
      <c r="E382" s="902">
        <v>0</v>
      </c>
      <c r="F382" s="902">
        <v>0</v>
      </c>
      <c r="G382" s="1038"/>
      <c r="H382" s="655"/>
      <c r="I382" s="1037" t="s">
        <v>2611</v>
      </c>
      <c r="J382" s="1037"/>
      <c r="K382" s="1037"/>
      <c r="L382" s="1037"/>
      <c r="M382" s="1037" t="s">
        <v>2611</v>
      </c>
      <c r="N382" s="1037" t="s">
        <v>2611</v>
      </c>
      <c r="O382" s="1037"/>
      <c r="P382" s="1037"/>
      <c r="Q382" s="1037"/>
      <c r="R382" s="1037"/>
      <c r="S382" s="1037"/>
      <c r="T382" s="1037" t="s">
        <v>2611</v>
      </c>
      <c r="U382" s="1037" t="s">
        <v>2611</v>
      </c>
      <c r="V382" s="1037" t="s">
        <v>2611</v>
      </c>
      <c r="W382" s="1037"/>
      <c r="X382" s="1037" t="s">
        <v>2611</v>
      </c>
      <c r="Y382" s="1037"/>
      <c r="Z382" s="656" t="s">
        <v>2136</v>
      </c>
      <c r="AA382" s="182" t="s">
        <v>2611</v>
      </c>
      <c r="AB382" s="182">
        <v>1</v>
      </c>
    </row>
    <row r="383" spans="1:28" x14ac:dyDescent="0.25">
      <c r="A383" s="655">
        <v>0</v>
      </c>
      <c r="B383" s="655">
        <v>0</v>
      </c>
      <c r="C383" s="655">
        <v>0</v>
      </c>
      <c r="D383" s="655"/>
      <c r="E383" s="902">
        <v>0</v>
      </c>
      <c r="F383" s="902">
        <v>0</v>
      </c>
      <c r="G383" s="1038"/>
      <c r="H383" s="655"/>
      <c r="I383" s="1037" t="s">
        <v>2611</v>
      </c>
      <c r="J383" s="1037"/>
      <c r="K383" s="1037"/>
      <c r="L383" s="1037"/>
      <c r="M383" s="1037" t="s">
        <v>2611</v>
      </c>
      <c r="N383" s="1037" t="s">
        <v>2611</v>
      </c>
      <c r="O383" s="1037"/>
      <c r="P383" s="1037"/>
      <c r="Q383" s="1037"/>
      <c r="R383" s="1037"/>
      <c r="S383" s="1037"/>
      <c r="T383" s="1037" t="s">
        <v>2611</v>
      </c>
      <c r="U383" s="1037" t="s">
        <v>2611</v>
      </c>
      <c r="V383" s="1037" t="s">
        <v>2611</v>
      </c>
      <c r="W383" s="1037"/>
      <c r="X383" s="1037" t="s">
        <v>2611</v>
      </c>
      <c r="Y383" s="1037"/>
      <c r="Z383" s="656" t="s">
        <v>2136</v>
      </c>
      <c r="AA383" s="182" t="s">
        <v>2611</v>
      </c>
      <c r="AB383" s="182">
        <v>1</v>
      </c>
    </row>
    <row r="384" spans="1:28" x14ac:dyDescent="0.25">
      <c r="A384" s="655">
        <v>0</v>
      </c>
      <c r="B384" s="655">
        <v>0</v>
      </c>
      <c r="C384" s="655">
        <v>0</v>
      </c>
      <c r="D384" s="655"/>
      <c r="E384" s="902">
        <v>0</v>
      </c>
      <c r="F384" s="902">
        <v>0</v>
      </c>
      <c r="G384" s="1038"/>
      <c r="H384" s="655"/>
      <c r="I384" s="1037" t="s">
        <v>2611</v>
      </c>
      <c r="J384" s="1037"/>
      <c r="K384" s="1037"/>
      <c r="L384" s="1037"/>
      <c r="M384" s="1037" t="s">
        <v>2611</v>
      </c>
      <c r="N384" s="1037" t="s">
        <v>2611</v>
      </c>
      <c r="O384" s="1037"/>
      <c r="P384" s="1037"/>
      <c r="Q384" s="1037"/>
      <c r="R384" s="1037"/>
      <c r="S384" s="1037"/>
      <c r="T384" s="1037" t="s">
        <v>2611</v>
      </c>
      <c r="U384" s="1037" t="s">
        <v>2611</v>
      </c>
      <c r="V384" s="1037" t="s">
        <v>2611</v>
      </c>
      <c r="W384" s="1037"/>
      <c r="X384" s="1037" t="s">
        <v>2611</v>
      </c>
      <c r="Y384" s="1037"/>
      <c r="Z384" s="656" t="s">
        <v>2136</v>
      </c>
      <c r="AA384" s="182" t="s">
        <v>2611</v>
      </c>
      <c r="AB384" s="182">
        <v>1</v>
      </c>
    </row>
    <row r="385" spans="1:28" x14ac:dyDescent="0.25">
      <c r="A385" s="655">
        <v>0</v>
      </c>
      <c r="B385" s="655">
        <v>0</v>
      </c>
      <c r="C385" s="655">
        <v>0</v>
      </c>
      <c r="D385" s="655"/>
      <c r="E385" s="902">
        <v>0</v>
      </c>
      <c r="F385" s="902">
        <v>0</v>
      </c>
      <c r="G385" s="1038"/>
      <c r="H385" s="655"/>
      <c r="I385" s="1037" t="s">
        <v>2611</v>
      </c>
      <c r="J385" s="1037"/>
      <c r="K385" s="1037"/>
      <c r="L385" s="1037"/>
      <c r="M385" s="1037" t="s">
        <v>2611</v>
      </c>
      <c r="N385" s="1037" t="s">
        <v>2611</v>
      </c>
      <c r="O385" s="1037"/>
      <c r="P385" s="1037"/>
      <c r="Q385" s="1037"/>
      <c r="R385" s="1037"/>
      <c r="S385" s="1037"/>
      <c r="T385" s="1037" t="s">
        <v>2611</v>
      </c>
      <c r="U385" s="1037" t="s">
        <v>2611</v>
      </c>
      <c r="V385" s="1037" t="s">
        <v>2611</v>
      </c>
      <c r="W385" s="1037"/>
      <c r="X385" s="1037" t="s">
        <v>2611</v>
      </c>
      <c r="Y385" s="1037"/>
      <c r="Z385" s="656" t="s">
        <v>2136</v>
      </c>
      <c r="AA385" s="182" t="s">
        <v>2611</v>
      </c>
      <c r="AB385" s="182">
        <v>1</v>
      </c>
    </row>
    <row r="386" spans="1:28" x14ac:dyDescent="0.25">
      <c r="A386" s="655">
        <v>0</v>
      </c>
      <c r="B386" s="655">
        <v>0</v>
      </c>
      <c r="C386" s="655">
        <v>0</v>
      </c>
      <c r="D386" s="655"/>
      <c r="E386" s="902">
        <v>0</v>
      </c>
      <c r="F386" s="902">
        <v>0</v>
      </c>
      <c r="G386" s="1038"/>
      <c r="H386" s="655"/>
      <c r="I386" s="1037" t="s">
        <v>2611</v>
      </c>
      <c r="J386" s="1037"/>
      <c r="K386" s="1037"/>
      <c r="L386" s="1037"/>
      <c r="M386" s="1037" t="s">
        <v>2611</v>
      </c>
      <c r="N386" s="1037" t="s">
        <v>2611</v>
      </c>
      <c r="O386" s="1037"/>
      <c r="P386" s="1037"/>
      <c r="Q386" s="1037"/>
      <c r="R386" s="1037"/>
      <c r="S386" s="1037"/>
      <c r="T386" s="1037" t="s">
        <v>2611</v>
      </c>
      <c r="U386" s="1037" t="s">
        <v>2611</v>
      </c>
      <c r="V386" s="1037" t="s">
        <v>2611</v>
      </c>
      <c r="W386" s="1037"/>
      <c r="X386" s="1037" t="s">
        <v>2611</v>
      </c>
      <c r="Y386" s="1037"/>
      <c r="Z386" s="656" t="s">
        <v>2136</v>
      </c>
      <c r="AA386" s="182" t="s">
        <v>2611</v>
      </c>
      <c r="AB386" s="182">
        <v>1</v>
      </c>
    </row>
    <row r="387" spans="1:28" x14ac:dyDescent="0.25">
      <c r="A387" s="655">
        <v>0</v>
      </c>
      <c r="B387" s="655">
        <v>0</v>
      </c>
      <c r="C387" s="655">
        <v>0</v>
      </c>
      <c r="D387" s="655"/>
      <c r="E387" s="902">
        <v>0</v>
      </c>
      <c r="F387" s="902">
        <v>0</v>
      </c>
      <c r="G387" s="1038"/>
      <c r="H387" s="655"/>
      <c r="I387" s="1037" t="s">
        <v>2611</v>
      </c>
      <c r="J387" s="1037"/>
      <c r="K387" s="1037"/>
      <c r="L387" s="1037"/>
      <c r="M387" s="1037" t="s">
        <v>2611</v>
      </c>
      <c r="N387" s="1037" t="s">
        <v>2611</v>
      </c>
      <c r="O387" s="1037"/>
      <c r="P387" s="1037"/>
      <c r="Q387" s="1037"/>
      <c r="R387" s="1037"/>
      <c r="S387" s="1037"/>
      <c r="T387" s="1037" t="s">
        <v>2611</v>
      </c>
      <c r="U387" s="1037" t="s">
        <v>2611</v>
      </c>
      <c r="V387" s="1037" t="s">
        <v>2611</v>
      </c>
      <c r="W387" s="1037"/>
      <c r="X387" s="1037" t="s">
        <v>2611</v>
      </c>
      <c r="Y387" s="1037"/>
      <c r="Z387" s="656" t="s">
        <v>2136</v>
      </c>
      <c r="AA387" s="182" t="s">
        <v>2611</v>
      </c>
      <c r="AB387" s="182">
        <v>1</v>
      </c>
    </row>
    <row r="388" spans="1:28" x14ac:dyDescent="0.25">
      <c r="A388" s="655">
        <v>0</v>
      </c>
      <c r="B388" s="655">
        <v>0</v>
      </c>
      <c r="C388" s="655">
        <v>0</v>
      </c>
      <c r="D388" s="655"/>
      <c r="E388" s="902">
        <v>0</v>
      </c>
      <c r="F388" s="902">
        <v>0</v>
      </c>
      <c r="G388" s="1038"/>
      <c r="H388" s="655"/>
      <c r="I388" s="1037" t="s">
        <v>2611</v>
      </c>
      <c r="J388" s="1037"/>
      <c r="K388" s="1037"/>
      <c r="L388" s="1037"/>
      <c r="M388" s="1037" t="s">
        <v>2611</v>
      </c>
      <c r="N388" s="1037" t="s">
        <v>2611</v>
      </c>
      <c r="O388" s="1037"/>
      <c r="P388" s="1037"/>
      <c r="Q388" s="1037"/>
      <c r="R388" s="1037"/>
      <c r="S388" s="1037"/>
      <c r="T388" s="1037" t="s">
        <v>2611</v>
      </c>
      <c r="U388" s="1037" t="s">
        <v>2611</v>
      </c>
      <c r="V388" s="1037" t="s">
        <v>2611</v>
      </c>
      <c r="W388" s="1037"/>
      <c r="X388" s="1037" t="s">
        <v>2611</v>
      </c>
      <c r="Y388" s="1037"/>
      <c r="Z388" s="656" t="s">
        <v>2136</v>
      </c>
      <c r="AA388" s="182" t="s">
        <v>2611</v>
      </c>
      <c r="AB388" s="182">
        <v>1</v>
      </c>
    </row>
    <row r="389" spans="1:28" x14ac:dyDescent="0.25">
      <c r="A389" s="655">
        <v>0</v>
      </c>
      <c r="B389" s="655">
        <v>0</v>
      </c>
      <c r="C389" s="655">
        <v>0</v>
      </c>
      <c r="D389" s="655"/>
      <c r="E389" s="902">
        <v>0</v>
      </c>
      <c r="F389" s="902">
        <v>0</v>
      </c>
      <c r="G389" s="1038"/>
      <c r="H389" s="655"/>
      <c r="I389" s="1037" t="s">
        <v>2611</v>
      </c>
      <c r="J389" s="1037"/>
      <c r="K389" s="1037"/>
      <c r="L389" s="1037"/>
      <c r="M389" s="1037" t="s">
        <v>2611</v>
      </c>
      <c r="N389" s="1037" t="s">
        <v>2611</v>
      </c>
      <c r="O389" s="1037"/>
      <c r="P389" s="1037"/>
      <c r="Q389" s="1037"/>
      <c r="R389" s="1037"/>
      <c r="S389" s="1037"/>
      <c r="T389" s="1037" t="s">
        <v>2611</v>
      </c>
      <c r="U389" s="1037" t="s">
        <v>2611</v>
      </c>
      <c r="V389" s="1037" t="s">
        <v>2611</v>
      </c>
      <c r="W389" s="1037"/>
      <c r="X389" s="1037" t="s">
        <v>2611</v>
      </c>
      <c r="Y389" s="1037"/>
      <c r="Z389" s="656" t="s">
        <v>2136</v>
      </c>
      <c r="AA389" s="182" t="s">
        <v>2611</v>
      </c>
      <c r="AB389" s="182">
        <v>1</v>
      </c>
    </row>
    <row r="390" spans="1:28" x14ac:dyDescent="0.25">
      <c r="A390" s="655">
        <v>0</v>
      </c>
      <c r="B390" s="655">
        <v>0</v>
      </c>
      <c r="C390" s="655">
        <v>0</v>
      </c>
      <c r="D390" s="655"/>
      <c r="E390" s="902">
        <v>0</v>
      </c>
      <c r="F390" s="902">
        <v>0</v>
      </c>
      <c r="G390" s="1038"/>
      <c r="H390" s="655"/>
      <c r="I390" s="1037" t="s">
        <v>2611</v>
      </c>
      <c r="J390" s="1037"/>
      <c r="K390" s="1037"/>
      <c r="L390" s="1037"/>
      <c r="M390" s="1037" t="s">
        <v>2611</v>
      </c>
      <c r="N390" s="1037" t="s">
        <v>2611</v>
      </c>
      <c r="O390" s="1037"/>
      <c r="P390" s="1037"/>
      <c r="Q390" s="1037"/>
      <c r="R390" s="1037"/>
      <c r="S390" s="1037"/>
      <c r="T390" s="1037" t="s">
        <v>2611</v>
      </c>
      <c r="U390" s="1037" t="s">
        <v>2611</v>
      </c>
      <c r="V390" s="1037" t="s">
        <v>2611</v>
      </c>
      <c r="W390" s="1037"/>
      <c r="X390" s="1037" t="s">
        <v>2611</v>
      </c>
      <c r="Y390" s="1037"/>
      <c r="Z390" s="656" t="s">
        <v>2136</v>
      </c>
      <c r="AA390" s="182" t="s">
        <v>2611</v>
      </c>
      <c r="AB390" s="182">
        <v>1</v>
      </c>
    </row>
    <row r="391" spans="1:28" x14ac:dyDescent="0.25">
      <c r="A391" s="655">
        <v>0</v>
      </c>
      <c r="B391" s="655">
        <v>0</v>
      </c>
      <c r="C391" s="655">
        <v>0</v>
      </c>
      <c r="D391" s="655"/>
      <c r="E391" s="902">
        <v>0</v>
      </c>
      <c r="F391" s="902">
        <v>0</v>
      </c>
      <c r="G391" s="1038"/>
      <c r="H391" s="655"/>
      <c r="I391" s="1037" t="s">
        <v>2611</v>
      </c>
      <c r="J391" s="1037"/>
      <c r="K391" s="1037"/>
      <c r="L391" s="1037"/>
      <c r="M391" s="1037" t="s">
        <v>2611</v>
      </c>
      <c r="N391" s="1037" t="s">
        <v>2611</v>
      </c>
      <c r="O391" s="1037"/>
      <c r="P391" s="1037"/>
      <c r="Q391" s="1037"/>
      <c r="R391" s="1037"/>
      <c r="S391" s="1037"/>
      <c r="T391" s="1037" t="s">
        <v>2611</v>
      </c>
      <c r="U391" s="1037" t="s">
        <v>2611</v>
      </c>
      <c r="V391" s="1037" t="s">
        <v>2611</v>
      </c>
      <c r="W391" s="1037"/>
      <c r="X391" s="1037" t="s">
        <v>2611</v>
      </c>
      <c r="Y391" s="1037"/>
      <c r="Z391" s="656" t="s">
        <v>2136</v>
      </c>
      <c r="AA391" s="182" t="s">
        <v>2611</v>
      </c>
      <c r="AB391" s="182">
        <v>1</v>
      </c>
    </row>
    <row r="392" spans="1:28" x14ac:dyDescent="0.25">
      <c r="A392" s="655">
        <v>0</v>
      </c>
      <c r="B392" s="655">
        <v>0</v>
      </c>
      <c r="C392" s="655">
        <v>0</v>
      </c>
      <c r="D392" s="655"/>
      <c r="E392" s="902">
        <v>0</v>
      </c>
      <c r="F392" s="902">
        <v>0</v>
      </c>
      <c r="G392" s="1038"/>
      <c r="H392" s="655"/>
      <c r="I392" s="1037" t="s">
        <v>2611</v>
      </c>
      <c r="J392" s="1037"/>
      <c r="K392" s="1037"/>
      <c r="L392" s="1037"/>
      <c r="M392" s="1037" t="s">
        <v>2611</v>
      </c>
      <c r="N392" s="1037" t="s">
        <v>2611</v>
      </c>
      <c r="O392" s="1037"/>
      <c r="P392" s="1037"/>
      <c r="Q392" s="1037"/>
      <c r="R392" s="1037"/>
      <c r="S392" s="1037"/>
      <c r="T392" s="1037" t="s">
        <v>2611</v>
      </c>
      <c r="U392" s="1037" t="s">
        <v>2611</v>
      </c>
      <c r="V392" s="1037" t="s">
        <v>2611</v>
      </c>
      <c r="W392" s="1037"/>
      <c r="X392" s="1037" t="s">
        <v>2611</v>
      </c>
      <c r="Y392" s="1037"/>
      <c r="Z392" s="656" t="s">
        <v>2136</v>
      </c>
      <c r="AA392" s="182" t="s">
        <v>2611</v>
      </c>
      <c r="AB392" s="182">
        <v>1</v>
      </c>
    </row>
    <row r="393" spans="1:28" x14ac:dyDescent="0.25">
      <c r="A393" s="655">
        <v>0</v>
      </c>
      <c r="B393" s="655">
        <v>0</v>
      </c>
      <c r="C393" s="655">
        <v>0</v>
      </c>
      <c r="D393" s="655"/>
      <c r="E393" s="902">
        <v>0</v>
      </c>
      <c r="F393" s="902">
        <v>0</v>
      </c>
      <c r="G393" s="1038"/>
      <c r="H393" s="655"/>
      <c r="I393" s="1037" t="s">
        <v>2611</v>
      </c>
      <c r="J393" s="1037"/>
      <c r="K393" s="1037"/>
      <c r="L393" s="1037"/>
      <c r="M393" s="1037" t="s">
        <v>2611</v>
      </c>
      <c r="N393" s="1037" t="s">
        <v>2611</v>
      </c>
      <c r="O393" s="1037"/>
      <c r="P393" s="1037"/>
      <c r="Q393" s="1037"/>
      <c r="R393" s="1037"/>
      <c r="S393" s="1037"/>
      <c r="T393" s="1037" t="s">
        <v>2611</v>
      </c>
      <c r="U393" s="1037" t="s">
        <v>2611</v>
      </c>
      <c r="V393" s="1037" t="s">
        <v>2611</v>
      </c>
      <c r="W393" s="1037"/>
      <c r="X393" s="1037" t="s">
        <v>2611</v>
      </c>
      <c r="Y393" s="1037"/>
      <c r="Z393" s="656" t="s">
        <v>2136</v>
      </c>
      <c r="AA393" s="182" t="s">
        <v>2611</v>
      </c>
      <c r="AB393" s="182">
        <v>1</v>
      </c>
    </row>
    <row r="394" spans="1:28" x14ac:dyDescent="0.25">
      <c r="A394" s="655">
        <v>0</v>
      </c>
      <c r="B394" s="655">
        <v>0</v>
      </c>
      <c r="C394" s="655">
        <v>0</v>
      </c>
      <c r="D394" s="655"/>
      <c r="E394" s="902">
        <v>0</v>
      </c>
      <c r="F394" s="902">
        <v>0</v>
      </c>
      <c r="G394" s="1038"/>
      <c r="H394" s="655"/>
      <c r="I394" s="1037" t="s">
        <v>2611</v>
      </c>
      <c r="J394" s="1037"/>
      <c r="K394" s="1037"/>
      <c r="L394" s="1037"/>
      <c r="M394" s="1037" t="s">
        <v>2611</v>
      </c>
      <c r="N394" s="1037" t="s">
        <v>2611</v>
      </c>
      <c r="O394" s="1037"/>
      <c r="P394" s="1037"/>
      <c r="Q394" s="1037"/>
      <c r="R394" s="1037"/>
      <c r="S394" s="1037"/>
      <c r="T394" s="1037" t="s">
        <v>2611</v>
      </c>
      <c r="U394" s="1037" t="s">
        <v>2611</v>
      </c>
      <c r="V394" s="1037" t="s">
        <v>2611</v>
      </c>
      <c r="W394" s="1037"/>
      <c r="X394" s="1037" t="s">
        <v>2611</v>
      </c>
      <c r="Y394" s="1037"/>
      <c r="Z394" s="656" t="s">
        <v>2136</v>
      </c>
      <c r="AA394" s="182" t="s">
        <v>2611</v>
      </c>
      <c r="AB394" s="182">
        <v>1</v>
      </c>
    </row>
    <row r="395" spans="1:28" x14ac:dyDescent="0.25">
      <c r="A395" s="655">
        <v>0</v>
      </c>
      <c r="B395" s="655">
        <v>0</v>
      </c>
      <c r="C395" s="655">
        <v>0</v>
      </c>
      <c r="D395" s="655"/>
      <c r="E395" s="902">
        <v>0</v>
      </c>
      <c r="F395" s="902">
        <v>0</v>
      </c>
      <c r="G395" s="1038"/>
      <c r="H395" s="655"/>
      <c r="I395" s="1037" t="s">
        <v>2611</v>
      </c>
      <c r="J395" s="1037"/>
      <c r="K395" s="1037"/>
      <c r="L395" s="1037"/>
      <c r="M395" s="1037" t="s">
        <v>2611</v>
      </c>
      <c r="N395" s="1037" t="s">
        <v>2611</v>
      </c>
      <c r="O395" s="1037"/>
      <c r="P395" s="1037"/>
      <c r="Q395" s="1037"/>
      <c r="R395" s="1037"/>
      <c r="S395" s="1037"/>
      <c r="T395" s="1037" t="s">
        <v>2611</v>
      </c>
      <c r="U395" s="1037" t="s">
        <v>2611</v>
      </c>
      <c r="V395" s="1037" t="s">
        <v>2611</v>
      </c>
      <c r="W395" s="1037"/>
      <c r="X395" s="1037" t="s">
        <v>2611</v>
      </c>
      <c r="Y395" s="1037"/>
      <c r="Z395" s="656" t="s">
        <v>2136</v>
      </c>
      <c r="AA395" s="182" t="s">
        <v>2611</v>
      </c>
      <c r="AB395" s="182">
        <v>1</v>
      </c>
    </row>
    <row r="396" spans="1:28" x14ac:dyDescent="0.25">
      <c r="A396" s="655">
        <v>0</v>
      </c>
      <c r="B396" s="655">
        <v>0</v>
      </c>
      <c r="C396" s="655">
        <v>0</v>
      </c>
      <c r="D396" s="655"/>
      <c r="E396" s="902">
        <v>0</v>
      </c>
      <c r="F396" s="902">
        <v>0</v>
      </c>
      <c r="G396" s="1038"/>
      <c r="H396" s="655"/>
      <c r="I396" s="1037" t="s">
        <v>2611</v>
      </c>
      <c r="J396" s="1037"/>
      <c r="K396" s="1037"/>
      <c r="L396" s="1037"/>
      <c r="M396" s="1037" t="s">
        <v>2611</v>
      </c>
      <c r="N396" s="1037" t="s">
        <v>2611</v>
      </c>
      <c r="O396" s="1037"/>
      <c r="P396" s="1037"/>
      <c r="Q396" s="1037"/>
      <c r="R396" s="1037"/>
      <c r="S396" s="1037"/>
      <c r="T396" s="1037" t="s">
        <v>2611</v>
      </c>
      <c r="U396" s="1037" t="s">
        <v>2611</v>
      </c>
      <c r="V396" s="1037" t="s">
        <v>2611</v>
      </c>
      <c r="W396" s="1037"/>
      <c r="X396" s="1037" t="s">
        <v>2611</v>
      </c>
      <c r="Y396" s="1037"/>
      <c r="Z396" s="656" t="s">
        <v>2136</v>
      </c>
      <c r="AA396" s="182" t="s">
        <v>2611</v>
      </c>
      <c r="AB396" s="182">
        <v>1</v>
      </c>
    </row>
    <row r="397" spans="1:28" x14ac:dyDescent="0.25">
      <c r="A397" s="655">
        <v>0</v>
      </c>
      <c r="B397" s="655">
        <v>0</v>
      </c>
      <c r="C397" s="655">
        <v>0</v>
      </c>
      <c r="D397" s="655"/>
      <c r="E397" s="902">
        <v>0</v>
      </c>
      <c r="F397" s="902">
        <v>0</v>
      </c>
      <c r="G397" s="1038"/>
      <c r="H397" s="655"/>
      <c r="I397" s="1037" t="s">
        <v>2611</v>
      </c>
      <c r="J397" s="1037"/>
      <c r="K397" s="1037"/>
      <c r="L397" s="1037"/>
      <c r="M397" s="1037" t="s">
        <v>2611</v>
      </c>
      <c r="N397" s="1037" t="s">
        <v>2611</v>
      </c>
      <c r="O397" s="1037"/>
      <c r="P397" s="1037"/>
      <c r="Q397" s="1037"/>
      <c r="R397" s="1037"/>
      <c r="S397" s="1037"/>
      <c r="T397" s="1037" t="s">
        <v>2611</v>
      </c>
      <c r="U397" s="1037" t="s">
        <v>2611</v>
      </c>
      <c r="V397" s="1037" t="s">
        <v>2611</v>
      </c>
      <c r="W397" s="1037"/>
      <c r="X397" s="1037" t="s">
        <v>2611</v>
      </c>
      <c r="Y397" s="1037"/>
      <c r="Z397" s="656" t="s">
        <v>2136</v>
      </c>
      <c r="AA397" s="182" t="s">
        <v>2611</v>
      </c>
      <c r="AB397" s="182">
        <v>1</v>
      </c>
    </row>
    <row r="398" spans="1:28" x14ac:dyDescent="0.25">
      <c r="A398" s="655">
        <v>0</v>
      </c>
      <c r="B398" s="655">
        <v>0</v>
      </c>
      <c r="C398" s="655">
        <v>0</v>
      </c>
      <c r="D398" s="655"/>
      <c r="E398" s="902">
        <v>0</v>
      </c>
      <c r="F398" s="902">
        <v>0</v>
      </c>
      <c r="G398" s="1038"/>
      <c r="H398" s="655"/>
      <c r="I398" s="1037" t="s">
        <v>2611</v>
      </c>
      <c r="J398" s="1037"/>
      <c r="K398" s="1037"/>
      <c r="L398" s="1037"/>
      <c r="M398" s="1037" t="s">
        <v>2611</v>
      </c>
      <c r="N398" s="1037" t="s">
        <v>2611</v>
      </c>
      <c r="O398" s="1037"/>
      <c r="P398" s="1037"/>
      <c r="Q398" s="1037"/>
      <c r="R398" s="1037"/>
      <c r="S398" s="1037"/>
      <c r="T398" s="1037" t="s">
        <v>2611</v>
      </c>
      <c r="U398" s="1037" t="s">
        <v>2611</v>
      </c>
      <c r="V398" s="1037" t="s">
        <v>2611</v>
      </c>
      <c r="W398" s="1037"/>
      <c r="X398" s="1037" t="s">
        <v>2611</v>
      </c>
      <c r="Y398" s="1037"/>
      <c r="Z398" s="656" t="s">
        <v>2136</v>
      </c>
      <c r="AA398" s="182" t="s">
        <v>2611</v>
      </c>
      <c r="AB398" s="182">
        <v>1</v>
      </c>
    </row>
    <row r="399" spans="1:28" x14ac:dyDescent="0.25">
      <c r="A399" s="655">
        <v>0</v>
      </c>
      <c r="B399" s="655">
        <v>0</v>
      </c>
      <c r="C399" s="655">
        <v>0</v>
      </c>
      <c r="D399" s="655"/>
      <c r="E399" s="902">
        <v>0</v>
      </c>
      <c r="F399" s="902">
        <v>0</v>
      </c>
      <c r="G399" s="1038"/>
      <c r="H399" s="655"/>
      <c r="I399" s="1037" t="s">
        <v>2611</v>
      </c>
      <c r="J399" s="1037"/>
      <c r="K399" s="1037"/>
      <c r="L399" s="1037"/>
      <c r="M399" s="1037" t="s">
        <v>2611</v>
      </c>
      <c r="N399" s="1037" t="s">
        <v>2611</v>
      </c>
      <c r="O399" s="1037"/>
      <c r="P399" s="1037"/>
      <c r="Q399" s="1037"/>
      <c r="R399" s="1037"/>
      <c r="S399" s="1037"/>
      <c r="T399" s="1037" t="s">
        <v>2611</v>
      </c>
      <c r="U399" s="1037" t="s">
        <v>2611</v>
      </c>
      <c r="V399" s="1037" t="s">
        <v>2611</v>
      </c>
      <c r="W399" s="1037"/>
      <c r="X399" s="1037" t="s">
        <v>2611</v>
      </c>
      <c r="Y399" s="1037"/>
      <c r="Z399" s="656" t="s">
        <v>2136</v>
      </c>
      <c r="AA399" s="182" t="s">
        <v>2611</v>
      </c>
      <c r="AB399" s="182">
        <v>1</v>
      </c>
    </row>
    <row r="400" spans="1:28" x14ac:dyDescent="0.25">
      <c r="A400" s="655">
        <v>0</v>
      </c>
      <c r="B400" s="655">
        <v>0</v>
      </c>
      <c r="C400" s="655">
        <v>0</v>
      </c>
      <c r="D400" s="655"/>
      <c r="E400" s="902">
        <v>0</v>
      </c>
      <c r="F400" s="902">
        <v>0</v>
      </c>
      <c r="G400" s="1038"/>
      <c r="H400" s="655"/>
      <c r="I400" s="1037" t="s">
        <v>2611</v>
      </c>
      <c r="J400" s="1037"/>
      <c r="K400" s="1037"/>
      <c r="L400" s="1037"/>
      <c r="M400" s="1037" t="s">
        <v>2611</v>
      </c>
      <c r="N400" s="1037" t="s">
        <v>2611</v>
      </c>
      <c r="O400" s="1037"/>
      <c r="P400" s="1037"/>
      <c r="Q400" s="1037"/>
      <c r="R400" s="1037"/>
      <c r="S400" s="1037"/>
      <c r="T400" s="1037" t="s">
        <v>2611</v>
      </c>
      <c r="U400" s="1037" t="s">
        <v>2611</v>
      </c>
      <c r="V400" s="1037" t="s">
        <v>2611</v>
      </c>
      <c r="W400" s="1037"/>
      <c r="X400" s="1037" t="s">
        <v>2611</v>
      </c>
      <c r="Y400" s="1037"/>
      <c r="Z400" s="656" t="s">
        <v>2136</v>
      </c>
      <c r="AA400" s="182" t="s">
        <v>2611</v>
      </c>
      <c r="AB400" s="182">
        <v>1</v>
      </c>
    </row>
    <row r="401" spans="1:28" x14ac:dyDescent="0.25">
      <c r="A401" s="655">
        <v>0</v>
      </c>
      <c r="B401" s="655">
        <v>0</v>
      </c>
      <c r="C401" s="655">
        <v>0</v>
      </c>
      <c r="D401" s="655"/>
      <c r="E401" s="902">
        <v>0</v>
      </c>
      <c r="F401" s="902">
        <v>0</v>
      </c>
      <c r="G401" s="1038"/>
      <c r="H401" s="655"/>
      <c r="I401" s="1037" t="s">
        <v>2611</v>
      </c>
      <c r="J401" s="1037"/>
      <c r="K401" s="1037"/>
      <c r="L401" s="1037"/>
      <c r="M401" s="1037" t="s">
        <v>2611</v>
      </c>
      <c r="N401" s="1037" t="s">
        <v>2611</v>
      </c>
      <c r="O401" s="1037"/>
      <c r="P401" s="1037"/>
      <c r="Q401" s="1037"/>
      <c r="R401" s="1037"/>
      <c r="S401" s="1037"/>
      <c r="T401" s="1037" t="s">
        <v>2611</v>
      </c>
      <c r="U401" s="1037" t="s">
        <v>2611</v>
      </c>
      <c r="V401" s="1037" t="s">
        <v>2611</v>
      </c>
      <c r="W401" s="1037"/>
      <c r="X401" s="1037" t="s">
        <v>2611</v>
      </c>
      <c r="Y401" s="1037"/>
      <c r="Z401" s="656" t="s">
        <v>2136</v>
      </c>
      <c r="AA401" s="182" t="s">
        <v>2611</v>
      </c>
      <c r="AB401" s="182">
        <v>1</v>
      </c>
    </row>
  </sheetData>
  <mergeCells count="2">
    <mergeCell ref="T3:U3"/>
    <mergeCell ref="A4:D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sheetPr>
  <dimension ref="A1:X181"/>
  <sheetViews>
    <sheetView topLeftCell="A19" zoomScale="85" zoomScaleNormal="85" workbookViewId="0">
      <selection activeCell="T34" sqref="T34:U34"/>
    </sheetView>
  </sheetViews>
  <sheetFormatPr defaultRowHeight="15" x14ac:dyDescent="0.25"/>
  <cols>
    <col min="1" max="1" width="3.42578125" customWidth="1"/>
    <col min="2" max="2" width="14.5703125" bestFit="1" customWidth="1"/>
    <col min="3" max="3" width="11.5703125" style="108" bestFit="1" customWidth="1"/>
    <col min="4" max="4" width="7.5703125" customWidth="1"/>
    <col min="5" max="5" width="8.140625" customWidth="1"/>
    <col min="6" max="6" width="7.5703125" customWidth="1"/>
    <col min="7" max="7" width="8.7109375" bestFit="1" customWidth="1"/>
    <col min="8" max="8" width="7.5703125" customWidth="1"/>
    <col min="9" max="9" width="13.42578125" customWidth="1"/>
    <col min="10" max="10" width="9.7109375" customWidth="1"/>
    <col min="11" max="11" width="10.5703125" customWidth="1"/>
    <col min="12" max="12" width="7.5703125" customWidth="1"/>
    <col min="13" max="13" width="9.85546875" customWidth="1"/>
    <col min="14" max="14" width="9.42578125" customWidth="1"/>
    <col min="21" max="21" width="10.85546875" bestFit="1" customWidth="1"/>
  </cols>
  <sheetData>
    <row r="1" spans="2:24" x14ac:dyDescent="0.25">
      <c r="B1" s="157" t="s">
        <v>2082</v>
      </c>
      <c r="C1" s="157" t="s">
        <v>2045</v>
      </c>
      <c r="D1" s="157" t="s">
        <v>2048</v>
      </c>
      <c r="E1" s="157" t="s">
        <v>2049</v>
      </c>
      <c r="F1" s="189" t="s">
        <v>2466</v>
      </c>
      <c r="H1" s="186" t="s">
        <v>2465</v>
      </c>
      <c r="I1" s="186" t="s">
        <v>2460</v>
      </c>
      <c r="J1" s="186" t="s">
        <v>2461</v>
      </c>
      <c r="K1" s="186" t="s">
        <v>2466</v>
      </c>
    </row>
    <row r="2" spans="2:24" x14ac:dyDescent="0.25">
      <c r="B2" t="s">
        <v>2077</v>
      </c>
      <c r="C2" s="134">
        <v>20</v>
      </c>
      <c r="D2" s="134">
        <v>20</v>
      </c>
      <c r="E2" s="134">
        <v>20</v>
      </c>
      <c r="F2" s="134">
        <v>20</v>
      </c>
      <c r="H2" s="134">
        <v>0</v>
      </c>
      <c r="I2" s="134">
        <v>0</v>
      </c>
      <c r="J2" s="134">
        <v>0</v>
      </c>
      <c r="K2" s="134">
        <v>0</v>
      </c>
    </row>
    <row r="3" spans="2:24" x14ac:dyDescent="0.25">
      <c r="B3" t="s">
        <v>1903</v>
      </c>
      <c r="C3" s="167">
        <v>0.2</v>
      </c>
      <c r="D3" s="167">
        <v>0.2</v>
      </c>
      <c r="E3" s="167">
        <v>0.2</v>
      </c>
      <c r="F3" s="167">
        <v>0.2</v>
      </c>
      <c r="G3" s="167">
        <v>0.2</v>
      </c>
      <c r="H3" s="167">
        <v>0.2</v>
      </c>
      <c r="I3" s="167">
        <v>0.2</v>
      </c>
      <c r="J3" s="167">
        <v>0.2</v>
      </c>
      <c r="K3" s="167">
        <v>0.2</v>
      </c>
    </row>
    <row r="4" spans="2:24" x14ac:dyDescent="0.25">
      <c r="B4" t="s">
        <v>2078</v>
      </c>
      <c r="C4" s="161">
        <v>-0.05</v>
      </c>
      <c r="D4" s="161">
        <v>-0.05</v>
      </c>
      <c r="E4" s="154">
        <v>-4.4999999999999998E-2</v>
      </c>
      <c r="F4" s="161">
        <v>-0.05</v>
      </c>
      <c r="H4" s="154">
        <v>0</v>
      </c>
      <c r="I4" s="154">
        <v>-5.0000000000000001E-3</v>
      </c>
      <c r="J4" s="154">
        <v>-5.0000000000000001E-3</v>
      </c>
      <c r="K4" s="154">
        <v>-5.0000000000000001E-3</v>
      </c>
    </row>
    <row r="5" spans="2:24" x14ac:dyDescent="0.25">
      <c r="B5" s="952" t="s">
        <v>2079</v>
      </c>
      <c r="C5" s="953">
        <v>0</v>
      </c>
      <c r="D5" s="953">
        <v>0</v>
      </c>
      <c r="E5" s="953">
        <v>0</v>
      </c>
      <c r="F5" s="953">
        <v>0</v>
      </c>
      <c r="G5" s="952"/>
      <c r="H5" s="953">
        <v>0</v>
      </c>
      <c r="I5" s="953">
        <v>0</v>
      </c>
      <c r="J5" s="953">
        <v>0</v>
      </c>
      <c r="K5" s="953">
        <v>0</v>
      </c>
      <c r="L5" t="s">
        <v>7920</v>
      </c>
    </row>
    <row r="6" spans="2:24" x14ac:dyDescent="0.25">
      <c r="B6" t="s">
        <v>1952</v>
      </c>
      <c r="C6">
        <v>0.2</v>
      </c>
      <c r="D6">
        <v>0.2</v>
      </c>
      <c r="E6">
        <v>0.2</v>
      </c>
      <c r="F6">
        <v>0.2</v>
      </c>
      <c r="H6">
        <v>0</v>
      </c>
      <c r="I6">
        <v>0</v>
      </c>
      <c r="J6">
        <v>0</v>
      </c>
      <c r="K6">
        <v>0</v>
      </c>
    </row>
    <row r="7" spans="2:24" x14ac:dyDescent="0.25">
      <c r="B7" s="952" t="s">
        <v>2159</v>
      </c>
      <c r="C7" s="954">
        <v>0</v>
      </c>
      <c r="D7" s="954">
        <v>0</v>
      </c>
      <c r="E7" s="954">
        <v>0</v>
      </c>
      <c r="F7" s="954">
        <v>0</v>
      </c>
      <c r="G7" s="952"/>
      <c r="H7" s="954">
        <v>0</v>
      </c>
      <c r="I7" s="954">
        <v>0</v>
      </c>
      <c r="J7" s="954">
        <v>0</v>
      </c>
      <c r="K7" s="954">
        <v>0</v>
      </c>
      <c r="L7" t="s">
        <v>7921</v>
      </c>
      <c r="V7" s="124">
        <v>0</v>
      </c>
      <c r="W7" s="124">
        <v>0</v>
      </c>
      <c r="X7" s="123" t="s">
        <v>2028</v>
      </c>
    </row>
    <row r="8" spans="2:24" x14ac:dyDescent="0.25">
      <c r="B8" t="s">
        <v>2189</v>
      </c>
      <c r="C8" s="80">
        <v>1</v>
      </c>
      <c r="D8" s="80">
        <v>1</v>
      </c>
      <c r="E8" s="80">
        <v>1</v>
      </c>
      <c r="F8" s="80">
        <v>1</v>
      </c>
      <c r="H8" s="193">
        <v>0</v>
      </c>
      <c r="I8" s="193">
        <v>0</v>
      </c>
      <c r="J8" s="193">
        <v>0</v>
      </c>
      <c r="K8" s="193">
        <v>0</v>
      </c>
      <c r="V8" s="124">
        <v>0</v>
      </c>
      <c r="X8" s="123" t="s">
        <v>2165</v>
      </c>
    </row>
    <row r="9" spans="2:24" x14ac:dyDescent="0.25">
      <c r="B9" t="s">
        <v>2163</v>
      </c>
      <c r="C9" s="80">
        <v>0.03</v>
      </c>
      <c r="D9" s="193">
        <v>-3.6999999999999998E-2</v>
      </c>
      <c r="E9" s="193">
        <v>-4.4999999999999998E-2</v>
      </c>
      <c r="F9" s="193">
        <v>0</v>
      </c>
      <c r="G9" s="193"/>
      <c r="H9" s="193">
        <v>0</v>
      </c>
      <c r="I9" s="193">
        <v>0.06</v>
      </c>
      <c r="J9" s="193">
        <v>6.3E-2</v>
      </c>
      <c r="K9" s="193">
        <v>0</v>
      </c>
      <c r="V9" s="124">
        <v>283</v>
      </c>
      <c r="X9" s="123" t="s">
        <v>2165</v>
      </c>
    </row>
    <row r="10" spans="2:24" x14ac:dyDescent="0.25">
      <c r="B10" t="s">
        <v>2492</v>
      </c>
      <c r="C10"/>
      <c r="H10" s="80">
        <v>1</v>
      </c>
      <c r="I10" s="161">
        <v>0.79</v>
      </c>
      <c r="J10" s="161">
        <v>0.79</v>
      </c>
      <c r="K10" s="161">
        <v>1</v>
      </c>
      <c r="V10" s="124">
        <v>509</v>
      </c>
      <c r="X10" s="123" t="s">
        <v>2165</v>
      </c>
    </row>
    <row r="11" spans="2:24" x14ac:dyDescent="0.25">
      <c r="B11" t="s">
        <v>2521</v>
      </c>
      <c r="C11">
        <v>0</v>
      </c>
      <c r="D11">
        <v>0.2</v>
      </c>
      <c r="E11">
        <v>0.2</v>
      </c>
      <c r="F11">
        <v>0.2</v>
      </c>
      <c r="H11" s="80"/>
      <c r="I11" s="161"/>
      <c r="J11" s="161"/>
      <c r="K11" s="161"/>
      <c r="V11" s="124">
        <v>792</v>
      </c>
      <c r="X11" s="123" t="s">
        <v>2165</v>
      </c>
    </row>
    <row r="12" spans="2:24" x14ac:dyDescent="0.25">
      <c r="B12" t="s">
        <v>2518</v>
      </c>
      <c r="C12" s="225">
        <v>0.5</v>
      </c>
      <c r="D12" s="225">
        <v>0.5</v>
      </c>
      <c r="E12" s="225">
        <v>0.5</v>
      </c>
      <c r="F12" s="225">
        <v>0.5</v>
      </c>
      <c r="H12" s="225">
        <v>0.5</v>
      </c>
      <c r="I12" s="225">
        <v>0.5</v>
      </c>
      <c r="J12" s="225">
        <v>0.5</v>
      </c>
      <c r="K12" s="225">
        <v>0.5</v>
      </c>
      <c r="V12" s="124">
        <v>1216</v>
      </c>
      <c r="X12" s="123" t="s">
        <v>2165</v>
      </c>
    </row>
    <row r="13" spans="2:24" x14ac:dyDescent="0.25">
      <c r="C13" s="209"/>
      <c r="V13" s="124">
        <v>1952</v>
      </c>
      <c r="X13" s="123" t="s">
        <v>2165</v>
      </c>
    </row>
    <row r="14" spans="2:24" x14ac:dyDescent="0.25">
      <c r="B14" s="1150" t="s">
        <v>2491</v>
      </c>
      <c r="C14" s="1150"/>
      <c r="D14" s="1150"/>
      <c r="E14" s="1150"/>
      <c r="F14" s="1150"/>
      <c r="V14" s="124">
        <v>3027</v>
      </c>
      <c r="X14" s="123" t="s">
        <v>2165</v>
      </c>
    </row>
    <row r="15" spans="2:24" x14ac:dyDescent="0.25">
      <c r="B15" s="157" t="s">
        <v>11</v>
      </c>
      <c r="C15" s="157" t="s">
        <v>12</v>
      </c>
      <c r="D15" s="162" t="s">
        <v>2083</v>
      </c>
      <c r="E15" s="162" t="s">
        <v>2080</v>
      </c>
      <c r="F15" s="162" t="s">
        <v>2081</v>
      </c>
      <c r="V15" s="124">
        <v>4894</v>
      </c>
      <c r="X15" s="123" t="s">
        <v>2165</v>
      </c>
    </row>
    <row r="16" spans="2:24" x14ac:dyDescent="0.25">
      <c r="B16">
        <v>0</v>
      </c>
      <c r="C16" s="109">
        <f>B17-0.6</f>
        <v>99999.4</v>
      </c>
      <c r="D16" s="163">
        <v>130</v>
      </c>
      <c r="E16" s="163">
        <v>250</v>
      </c>
      <c r="F16" s="163">
        <v>200</v>
      </c>
      <c r="V16" s="124">
        <v>8119</v>
      </c>
      <c r="X16" s="123" t="s">
        <v>2165</v>
      </c>
    </row>
    <row r="17" spans="1:24" ht="15.75" customHeight="1" x14ac:dyDescent="0.25">
      <c r="B17">
        <v>100000</v>
      </c>
      <c r="C17" s="109">
        <f>B18-0.6</f>
        <v>249999.4</v>
      </c>
      <c r="D17" s="163">
        <v>400</v>
      </c>
      <c r="E17" s="163">
        <v>500</v>
      </c>
      <c r="F17" s="163">
        <v>500</v>
      </c>
      <c r="V17" s="124">
        <v>0</v>
      </c>
      <c r="X17" s="123" t="s">
        <v>2167</v>
      </c>
    </row>
    <row r="18" spans="1:24" x14ac:dyDescent="0.25">
      <c r="B18">
        <v>250000</v>
      </c>
      <c r="C18" s="109">
        <f>B19-0.6</f>
        <v>499999.4</v>
      </c>
      <c r="D18" s="163">
        <v>250</v>
      </c>
      <c r="E18" s="163">
        <v>1000</v>
      </c>
      <c r="F18" s="163">
        <v>750</v>
      </c>
      <c r="V18" s="124">
        <v>28</v>
      </c>
      <c r="X18" s="123" t="s">
        <v>2167</v>
      </c>
    </row>
    <row r="19" spans="1:24" x14ac:dyDescent="0.25">
      <c r="B19">
        <v>500000</v>
      </c>
      <c r="C19" s="109">
        <v>732000</v>
      </c>
      <c r="D19" s="163">
        <v>400</v>
      </c>
      <c r="E19" s="163">
        <v>650</v>
      </c>
      <c r="F19" s="163">
        <v>500</v>
      </c>
      <c r="V19" s="124">
        <v>57</v>
      </c>
      <c r="X19" s="123" t="s">
        <v>2167</v>
      </c>
    </row>
    <row r="20" spans="1:24" x14ac:dyDescent="0.25">
      <c r="C20" s="186"/>
      <c r="V20" s="124">
        <v>113</v>
      </c>
      <c r="X20" s="123" t="s">
        <v>2167</v>
      </c>
    </row>
    <row r="21" spans="1:24" x14ac:dyDescent="0.25">
      <c r="C21" s="186"/>
      <c r="V21" s="124">
        <v>170</v>
      </c>
      <c r="X21" s="123" t="s">
        <v>2167</v>
      </c>
    </row>
    <row r="22" spans="1:24" x14ac:dyDescent="0.25">
      <c r="A22" s="12"/>
      <c r="B22" s="75" t="s">
        <v>1991</v>
      </c>
      <c r="C22" s="76" t="s">
        <v>1992</v>
      </c>
      <c r="D22" s="76">
        <v>2011</v>
      </c>
      <c r="E22" s="76">
        <v>2012</v>
      </c>
      <c r="F22" s="76">
        <v>2013</v>
      </c>
      <c r="G22" s="76">
        <v>2014</v>
      </c>
      <c r="H22" s="76">
        <v>2015</v>
      </c>
      <c r="I22" s="81">
        <v>2016</v>
      </c>
      <c r="J22" s="81">
        <v>2017</v>
      </c>
      <c r="L22" s="129" t="s">
        <v>1993</v>
      </c>
      <c r="V22" s="124">
        <v>226</v>
      </c>
      <c r="X22" s="123" t="s">
        <v>2167</v>
      </c>
    </row>
    <row r="23" spans="1:24" ht="15.75" thickBot="1" x14ac:dyDescent="0.3">
      <c r="A23" s="12"/>
      <c r="B23" s="77" t="s">
        <v>1939</v>
      </c>
      <c r="C23" s="82">
        <v>0</v>
      </c>
      <c r="D23" s="82">
        <v>2.5000000000000001E-2</v>
      </c>
      <c r="E23" s="82">
        <v>0.06</v>
      </c>
      <c r="F23" s="82">
        <v>0.12360000000000015</v>
      </c>
      <c r="G23" s="82">
        <v>0.17978000000000027</v>
      </c>
      <c r="H23" s="83">
        <v>0.25056680000000031</v>
      </c>
      <c r="I23" s="80">
        <f>H23+OTHER!$L23</f>
        <v>0.31056680000000031</v>
      </c>
      <c r="J23" s="80">
        <f>I23+OTHER!$L23</f>
        <v>0.37056680000000031</v>
      </c>
      <c r="L23" s="108">
        <v>0.06</v>
      </c>
      <c r="V23" s="124">
        <v>396</v>
      </c>
      <c r="X23" s="123" t="s">
        <v>2167</v>
      </c>
    </row>
    <row r="24" spans="1:24" x14ac:dyDescent="0.25">
      <c r="A24" s="12"/>
      <c r="B24" s="78" t="s">
        <v>1940</v>
      </c>
      <c r="C24" s="84">
        <v>0</v>
      </c>
      <c r="D24" s="84">
        <v>2.5000000000000001E-2</v>
      </c>
      <c r="E24" s="84">
        <v>0.09</v>
      </c>
      <c r="F24" s="84">
        <v>0.1554000000000002</v>
      </c>
      <c r="G24" s="84">
        <v>0.2131700000000003</v>
      </c>
      <c r="H24" s="85">
        <v>0.28596020000000033</v>
      </c>
      <c r="I24" s="80">
        <f>H24+OTHER!$L24</f>
        <v>0.34596020000000033</v>
      </c>
      <c r="J24" s="80">
        <f>I24+OTHER!$L24</f>
        <v>0.40596020000000033</v>
      </c>
      <c r="L24" s="108">
        <v>0.06</v>
      </c>
      <c r="N24" s="1068" t="s">
        <v>7952</v>
      </c>
      <c r="O24" s="1069"/>
      <c r="P24" s="1069" t="s">
        <v>7953</v>
      </c>
      <c r="Q24" s="1069" t="s">
        <v>7954</v>
      </c>
      <c r="R24" s="1069" t="s">
        <v>7955</v>
      </c>
      <c r="S24" s="1069" t="s">
        <v>10096</v>
      </c>
      <c r="T24" s="1070" t="s">
        <v>10097</v>
      </c>
      <c r="V24" s="124">
        <v>509</v>
      </c>
      <c r="X24" s="123" t="s">
        <v>2167</v>
      </c>
    </row>
    <row r="25" spans="1:24" x14ac:dyDescent="0.25">
      <c r="A25" s="12"/>
      <c r="B25" s="78" t="s">
        <v>1982</v>
      </c>
      <c r="C25" s="84">
        <v>0</v>
      </c>
      <c r="D25" s="84">
        <v>2.5000000000000001E-2</v>
      </c>
      <c r="E25" s="84">
        <v>7.0000000000000007E-2</v>
      </c>
      <c r="F25" s="84">
        <v>0.1342000000000001</v>
      </c>
      <c r="G25" s="84">
        <v>0.19091000000000014</v>
      </c>
      <c r="H25" s="85">
        <v>0.26236460000000017</v>
      </c>
      <c r="I25" s="80">
        <f>H25+OTHER!$L25</f>
        <v>0.32236460000000017</v>
      </c>
      <c r="J25" s="80">
        <f>I25+OTHER!$L25</f>
        <v>0.38236460000000017</v>
      </c>
      <c r="L25" s="108">
        <v>0.06</v>
      </c>
      <c r="N25" s="1071" t="s">
        <v>7956</v>
      </c>
      <c r="O25" s="1072" t="s">
        <v>7957</v>
      </c>
      <c r="P25" s="1073">
        <v>0.111</v>
      </c>
      <c r="Q25" s="1100">
        <v>-0.02</v>
      </c>
      <c r="R25" s="1100">
        <v>-5.1029999999999999E-2</v>
      </c>
      <c r="S25" s="1100">
        <v>7.7176999999999996E-2</v>
      </c>
      <c r="T25" s="1100">
        <v>0.03</v>
      </c>
      <c r="V25" s="124">
        <v>792</v>
      </c>
      <c r="X25" s="123" t="s">
        <v>2167</v>
      </c>
    </row>
    <row r="26" spans="1:24" x14ac:dyDescent="0.25">
      <c r="A26" s="12"/>
      <c r="B26" s="78" t="s">
        <v>1941</v>
      </c>
      <c r="C26" s="84">
        <v>0</v>
      </c>
      <c r="D26" s="84">
        <v>0.11</v>
      </c>
      <c r="E26" s="84">
        <v>0.05</v>
      </c>
      <c r="F26" s="84">
        <v>0.11300000000000021</v>
      </c>
      <c r="G26" s="84">
        <v>0.16865000000000019</v>
      </c>
      <c r="H26" s="85">
        <v>0.23876900000000023</v>
      </c>
      <c r="I26" s="80">
        <f>H26+OTHER!$L26</f>
        <v>0.29876900000000023</v>
      </c>
      <c r="J26" s="80">
        <f>I26+OTHER!$L26</f>
        <v>0.35876900000000023</v>
      </c>
      <c r="L26" s="108">
        <v>0.06</v>
      </c>
      <c r="N26" s="1074" t="s">
        <v>7958</v>
      </c>
      <c r="O26" s="1075"/>
      <c r="P26" s="1075"/>
      <c r="Q26" s="1101"/>
      <c r="R26" s="1101"/>
      <c r="S26" s="1101"/>
      <c r="T26" s="1102"/>
      <c r="V26" s="124">
        <v>1358</v>
      </c>
      <c r="X26" s="123" t="s">
        <v>2167</v>
      </c>
    </row>
    <row r="27" spans="1:24" x14ac:dyDescent="0.25">
      <c r="A27" s="12"/>
      <c r="B27" s="78" t="s">
        <v>1944</v>
      </c>
      <c r="C27" s="84">
        <v>0</v>
      </c>
      <c r="D27" s="84">
        <v>2.5000000000000001E-2</v>
      </c>
      <c r="E27" s="84">
        <v>2.4E-2</v>
      </c>
      <c r="F27" s="84">
        <v>5.9839999999999893E-2</v>
      </c>
      <c r="G27" s="84">
        <v>9.4814719999999797E-2</v>
      </c>
      <c r="H27" s="85">
        <v>0.12765916159999979</v>
      </c>
      <c r="I27" s="80">
        <f>H27+OTHER!$L27</f>
        <v>0.15765916159999979</v>
      </c>
      <c r="J27" s="80">
        <f>I27+OTHER!$L27</f>
        <v>0.18765916159999979</v>
      </c>
      <c r="L27" s="108">
        <v>0.03</v>
      </c>
      <c r="N27" s="1071" t="s">
        <v>7956</v>
      </c>
      <c r="O27" s="1072" t="s">
        <v>7957</v>
      </c>
      <c r="P27" s="1076">
        <v>-3.3229000000000002E-3</v>
      </c>
      <c r="Q27" s="1100">
        <v>3.0645009999999999E-3</v>
      </c>
      <c r="R27" s="1100">
        <v>1.2481000000000001E-2</v>
      </c>
      <c r="S27" s="1100">
        <v>2.2453999999999998E-3</v>
      </c>
      <c r="T27" s="1100">
        <v>0.03</v>
      </c>
      <c r="V27" s="124">
        <v>1810</v>
      </c>
      <c r="X27" s="123" t="s">
        <v>2167</v>
      </c>
    </row>
    <row r="28" spans="1:24" x14ac:dyDescent="0.25">
      <c r="A28" s="12"/>
      <c r="B28" s="78" t="s">
        <v>1943</v>
      </c>
      <c r="C28" s="84">
        <v>0</v>
      </c>
      <c r="D28" s="84">
        <v>2.5000000000000001E-2</v>
      </c>
      <c r="E28" s="84">
        <v>4.5999999999999999E-2</v>
      </c>
      <c r="F28" s="84">
        <v>8.260999999999985E-2</v>
      </c>
      <c r="G28" s="84">
        <v>0.11833612999999965</v>
      </c>
      <c r="H28" s="85">
        <v>0.15188621389999968</v>
      </c>
      <c r="I28" s="80">
        <f>H28+OTHER!$L28</f>
        <v>0.18188621389999968</v>
      </c>
      <c r="J28" s="80">
        <f>I28+OTHER!$L28</f>
        <v>0.21188621389999968</v>
      </c>
      <c r="L28" s="108">
        <v>0.03</v>
      </c>
      <c r="N28" s="1074" t="s">
        <v>7959</v>
      </c>
      <c r="O28" s="1075"/>
      <c r="P28" s="1075"/>
      <c r="Q28" s="1102"/>
      <c r="R28" s="1103"/>
      <c r="S28" s="1103"/>
      <c r="T28" s="1102"/>
      <c r="V28" s="124">
        <v>0</v>
      </c>
      <c r="X28" s="123" t="s">
        <v>2169</v>
      </c>
    </row>
    <row r="29" spans="1:24" x14ac:dyDescent="0.25">
      <c r="A29" s="12"/>
      <c r="B29" s="78" t="s">
        <v>1945</v>
      </c>
      <c r="C29" s="84">
        <v>0</v>
      </c>
      <c r="D29" s="84">
        <v>2.5000000000000001E-2</v>
      </c>
      <c r="E29" s="84">
        <v>5.7000000000000002E-2</v>
      </c>
      <c r="F29" s="84">
        <v>8.8710000000000067E-2</v>
      </c>
      <c r="G29" s="84">
        <v>0.12137130000000007</v>
      </c>
      <c r="H29" s="85">
        <v>0.15501243900000006</v>
      </c>
      <c r="I29" s="80">
        <f>H29+OTHER!$L29</f>
        <v>0.18501243900000006</v>
      </c>
      <c r="J29" s="80">
        <f>I29+OTHER!$L29</f>
        <v>0.21501243900000006</v>
      </c>
      <c r="L29" s="108">
        <v>0.03</v>
      </c>
      <c r="N29" s="1071" t="s">
        <v>7956</v>
      </c>
      <c r="O29" s="1072" t="s">
        <v>7957</v>
      </c>
      <c r="P29" s="1076">
        <v>9.8659999999999998E-2</v>
      </c>
      <c r="Q29" s="1100">
        <v>-1.1625E-2</v>
      </c>
      <c r="R29" s="1100">
        <v>9.7272999999999998E-2</v>
      </c>
      <c r="S29" s="1100">
        <v>2.4099999999999998E-3</v>
      </c>
      <c r="T29" s="1100">
        <v>0.03</v>
      </c>
      <c r="V29" s="124">
        <v>10192</v>
      </c>
      <c r="X29" s="123" t="s">
        <v>2169</v>
      </c>
    </row>
    <row r="30" spans="1:24" x14ac:dyDescent="0.25">
      <c r="A30" s="12"/>
      <c r="B30" s="79" t="s">
        <v>1942</v>
      </c>
      <c r="C30" s="86">
        <v>0</v>
      </c>
      <c r="D30" s="86">
        <v>2.5000000000000001E-2</v>
      </c>
      <c r="E30" s="86">
        <v>0.08</v>
      </c>
      <c r="F30" s="86">
        <v>0.15667999999999993</v>
      </c>
      <c r="G30" s="86">
        <v>0.22492411999999984</v>
      </c>
      <c r="H30" s="87">
        <v>0.29841956719999985</v>
      </c>
      <c r="I30" s="80">
        <f>H30+OTHER!$L30</f>
        <v>0.35841956719999984</v>
      </c>
      <c r="J30" s="80">
        <f>I30+OTHER!$L30</f>
        <v>0.41841956719999984</v>
      </c>
      <c r="L30" s="108">
        <v>0.06</v>
      </c>
      <c r="N30" s="1074" t="s">
        <v>7960</v>
      </c>
      <c r="O30" s="1075"/>
      <c r="P30" s="1075"/>
      <c r="Q30" s="1102"/>
      <c r="R30" s="1103"/>
      <c r="S30" s="1103"/>
      <c r="T30" s="1102"/>
      <c r="V30" s="124">
        <v>14906</v>
      </c>
      <c r="X30" s="123" t="s">
        <v>2169</v>
      </c>
    </row>
    <row r="31" spans="1:24" x14ac:dyDescent="0.25">
      <c r="N31" s="1071" t="s">
        <v>7956</v>
      </c>
      <c r="O31" s="1072" t="s">
        <v>7957</v>
      </c>
      <c r="P31" s="1076">
        <v>5.40794E-2</v>
      </c>
      <c r="Q31" s="1100">
        <v>-1.6133000000000002E-2</v>
      </c>
      <c r="R31" s="1100">
        <v>4.5393000000000003E-2</v>
      </c>
      <c r="S31" s="1100">
        <v>-2.7669999999999999E-3</v>
      </c>
      <c r="T31" s="1100">
        <v>0.03</v>
      </c>
      <c r="V31" s="124">
        <v>25878</v>
      </c>
      <c r="X31" s="123" t="s">
        <v>2169</v>
      </c>
    </row>
    <row r="32" spans="1:24" x14ac:dyDescent="0.25">
      <c r="B32" s="50" t="s">
        <v>11</v>
      </c>
      <c r="C32" s="50" t="s">
        <v>12</v>
      </c>
      <c r="D32" s="48" t="s">
        <v>1908</v>
      </c>
      <c r="E32" s="48" t="s">
        <v>1907</v>
      </c>
      <c r="F32" s="48" t="s">
        <v>1909</v>
      </c>
      <c r="N32" s="1074" t="s">
        <v>7961</v>
      </c>
      <c r="O32" s="1075"/>
      <c r="P32" s="1075"/>
      <c r="Q32" s="1104"/>
      <c r="R32" s="1104"/>
      <c r="S32" s="1104"/>
      <c r="T32" s="1102"/>
      <c r="V32" s="124">
        <v>36866</v>
      </c>
      <c r="X32" s="123" t="s">
        <v>2169</v>
      </c>
    </row>
    <row r="33" spans="2:24" x14ac:dyDescent="0.25">
      <c r="B33" s="54">
        <v>0</v>
      </c>
      <c r="C33" s="55">
        <v>43941</v>
      </c>
      <c r="D33" s="56">
        <v>2</v>
      </c>
      <c r="E33" s="56">
        <v>2</v>
      </c>
      <c r="F33" s="130" t="s">
        <v>1938</v>
      </c>
      <c r="N33" s="1071" t="s">
        <v>7956</v>
      </c>
      <c r="O33" s="1072" t="s">
        <v>7957</v>
      </c>
      <c r="P33" s="1076">
        <v>2.7935999999999999E-2</v>
      </c>
      <c r="Q33" s="1100">
        <v>-2.6287999999999999E-2</v>
      </c>
      <c r="R33" s="1100">
        <v>4.1728000000000001E-2</v>
      </c>
      <c r="S33" s="1100">
        <v>3.1599999999999998E-4</v>
      </c>
      <c r="T33" s="1100">
        <v>0.03</v>
      </c>
      <c r="V33" s="124">
        <v>63524</v>
      </c>
      <c r="X33" s="123" t="s">
        <v>2169</v>
      </c>
    </row>
    <row r="34" spans="2:24" x14ac:dyDescent="0.25">
      <c r="B34" s="18">
        <f t="shared" ref="B34:B43" si="0">C33+1</f>
        <v>43942</v>
      </c>
      <c r="C34" s="19">
        <v>73268</v>
      </c>
      <c r="D34" s="20">
        <v>3</v>
      </c>
      <c r="E34" s="20">
        <v>3</v>
      </c>
      <c r="F34" s="131" t="s">
        <v>1928</v>
      </c>
      <c r="N34" s="1074" t="s">
        <v>7962</v>
      </c>
      <c r="O34" s="1075"/>
      <c r="P34" s="1075"/>
      <c r="Q34" s="1102"/>
      <c r="R34" s="1103"/>
      <c r="S34" s="1103"/>
      <c r="T34" s="1102"/>
      <c r="V34" s="124">
        <v>0</v>
      </c>
      <c r="W34" s="124">
        <v>11</v>
      </c>
      <c r="X34" s="123" t="s">
        <v>2039</v>
      </c>
    </row>
    <row r="35" spans="2:24" x14ac:dyDescent="0.25">
      <c r="B35" s="18">
        <f t="shared" si="0"/>
        <v>73269</v>
      </c>
      <c r="C35" s="19">
        <v>109902</v>
      </c>
      <c r="D35" s="20">
        <v>4</v>
      </c>
      <c r="E35" s="20">
        <v>4</v>
      </c>
      <c r="F35" s="131" t="s">
        <v>1929</v>
      </c>
      <c r="N35" s="1071" t="s">
        <v>7956</v>
      </c>
      <c r="O35" s="1072" t="s">
        <v>7957</v>
      </c>
      <c r="P35" s="1076">
        <v>2.2449899999999998E-2</v>
      </c>
      <c r="Q35" s="1100">
        <v>6.0308000000000002E-3</v>
      </c>
      <c r="R35" s="1100">
        <v>0.03</v>
      </c>
      <c r="S35" s="1100">
        <v>0.03</v>
      </c>
      <c r="T35" s="1100">
        <v>0.03</v>
      </c>
      <c r="V35" s="124">
        <v>0</v>
      </c>
      <c r="W35" s="124">
        <v>0</v>
      </c>
      <c r="X35" s="123" t="s">
        <v>2037</v>
      </c>
    </row>
    <row r="36" spans="2:24" x14ac:dyDescent="0.25">
      <c r="B36" s="18">
        <f t="shared" si="0"/>
        <v>109903</v>
      </c>
      <c r="C36" s="19">
        <v>146536</v>
      </c>
      <c r="D36" s="20">
        <v>5</v>
      </c>
      <c r="E36" s="20">
        <v>5</v>
      </c>
      <c r="F36" s="131" t="s">
        <v>1930</v>
      </c>
      <c r="N36" s="1074" t="s">
        <v>7963</v>
      </c>
      <c r="O36" s="1075"/>
      <c r="P36" s="1075"/>
      <c r="Q36" s="1102"/>
      <c r="R36" s="1103"/>
      <c r="S36" s="1103"/>
      <c r="T36" s="1102"/>
      <c r="V36" s="124">
        <v>11</v>
      </c>
      <c r="X36" s="123" t="s">
        <v>2030</v>
      </c>
    </row>
    <row r="37" spans="2:24" x14ac:dyDescent="0.25">
      <c r="B37" s="18">
        <f t="shared" si="0"/>
        <v>146537</v>
      </c>
      <c r="C37" s="19">
        <v>219803</v>
      </c>
      <c r="D37" s="20">
        <v>6</v>
      </c>
      <c r="E37" s="20">
        <v>6</v>
      </c>
      <c r="F37" s="131" t="s">
        <v>1931</v>
      </c>
      <c r="N37" s="1071" t="s">
        <v>7956</v>
      </c>
      <c r="O37" s="1072" t="s">
        <v>7957</v>
      </c>
      <c r="P37" s="1076">
        <v>3.5139999999999998E-2</v>
      </c>
      <c r="Q37" s="1100">
        <v>5.6239999999999998E-2</v>
      </c>
      <c r="R37" s="1100">
        <v>0.03</v>
      </c>
      <c r="S37" s="1100">
        <v>0.03</v>
      </c>
      <c r="T37" s="1100">
        <v>0.03</v>
      </c>
      <c r="V37" s="124">
        <v>21</v>
      </c>
      <c r="X37" s="123" t="s">
        <v>2030</v>
      </c>
    </row>
    <row r="38" spans="2:24" x14ac:dyDescent="0.25">
      <c r="B38" s="18">
        <f t="shared" si="0"/>
        <v>219804</v>
      </c>
      <c r="C38" s="19">
        <v>293071</v>
      </c>
      <c r="D38" s="20">
        <v>7</v>
      </c>
      <c r="E38" s="20">
        <v>7</v>
      </c>
      <c r="F38" s="131" t="s">
        <v>1932</v>
      </c>
      <c r="N38" s="1074" t="s">
        <v>7964</v>
      </c>
      <c r="O38" s="1075"/>
      <c r="P38" s="1075"/>
      <c r="Q38" s="1102"/>
      <c r="R38" s="1103"/>
      <c r="S38" s="1103"/>
      <c r="T38" s="1102"/>
      <c r="V38" s="124">
        <v>29</v>
      </c>
      <c r="X38" s="123" t="s">
        <v>2030</v>
      </c>
    </row>
    <row r="39" spans="2:24" ht="15.75" thickBot="1" x14ac:dyDescent="0.3">
      <c r="B39" s="18">
        <f t="shared" si="0"/>
        <v>293072</v>
      </c>
      <c r="C39" s="19">
        <v>366339</v>
      </c>
      <c r="D39" s="20">
        <v>8</v>
      </c>
      <c r="E39" s="20">
        <v>8</v>
      </c>
      <c r="F39" s="131" t="s">
        <v>1933</v>
      </c>
      <c r="N39" s="1077" t="s">
        <v>7956</v>
      </c>
      <c r="O39" s="1078" t="s">
        <v>7957</v>
      </c>
      <c r="P39" s="1079">
        <v>8.6522000000000002E-2</v>
      </c>
      <c r="Q39" s="1105">
        <v>4.0816999999999999E-2</v>
      </c>
      <c r="R39" s="1105">
        <v>1.9699999999999999E-2</v>
      </c>
      <c r="S39" s="1105">
        <v>0.03</v>
      </c>
      <c r="T39" s="1105">
        <v>0.03</v>
      </c>
      <c r="V39" s="124">
        <v>51</v>
      </c>
      <c r="X39" s="123" t="s">
        <v>2030</v>
      </c>
    </row>
    <row r="40" spans="2:24" x14ac:dyDescent="0.25">
      <c r="B40" s="18">
        <f t="shared" si="0"/>
        <v>366340</v>
      </c>
      <c r="C40" s="19">
        <v>439606</v>
      </c>
      <c r="D40" s="20">
        <v>9</v>
      </c>
      <c r="E40" s="20">
        <v>9</v>
      </c>
      <c r="F40" s="131" t="s">
        <v>1934</v>
      </c>
      <c r="V40" s="124">
        <v>79</v>
      </c>
      <c r="X40" s="123" t="s">
        <v>2030</v>
      </c>
    </row>
    <row r="41" spans="2:24" x14ac:dyDescent="0.25">
      <c r="B41" s="18">
        <f t="shared" si="0"/>
        <v>439607</v>
      </c>
      <c r="C41" s="19">
        <v>512874</v>
      </c>
      <c r="D41" s="20">
        <v>10</v>
      </c>
      <c r="E41" s="20">
        <v>10</v>
      </c>
      <c r="F41" s="131" t="s">
        <v>1935</v>
      </c>
      <c r="V41" s="124">
        <v>121</v>
      </c>
      <c r="X41" s="123" t="s">
        <v>2030</v>
      </c>
    </row>
    <row r="42" spans="2:24" x14ac:dyDescent="0.25">
      <c r="B42" s="18">
        <f t="shared" si="0"/>
        <v>512875</v>
      </c>
      <c r="C42" s="19">
        <v>586142</v>
      </c>
      <c r="D42" s="20">
        <v>11</v>
      </c>
      <c r="E42" s="20">
        <v>11</v>
      </c>
      <c r="F42" s="131" t="s">
        <v>1936</v>
      </c>
    </row>
    <row r="43" spans="2:24" x14ac:dyDescent="0.25">
      <c r="B43" s="22">
        <f t="shared" si="0"/>
        <v>586143</v>
      </c>
      <c r="C43" s="23">
        <v>732678</v>
      </c>
      <c r="D43" s="21">
        <v>12</v>
      </c>
      <c r="E43" s="21">
        <v>12</v>
      </c>
      <c r="F43" s="132" t="s">
        <v>1937</v>
      </c>
    </row>
    <row r="45" spans="2:24" x14ac:dyDescent="0.25">
      <c r="B45" s="51" t="s">
        <v>1951</v>
      </c>
      <c r="C45" s="13" t="s">
        <v>0</v>
      </c>
      <c r="D45" s="13" t="s">
        <v>1</v>
      </c>
      <c r="E45" s="13" t="s">
        <v>2</v>
      </c>
      <c r="F45" s="13" t="s">
        <v>3</v>
      </c>
      <c r="G45" s="13" t="s">
        <v>4</v>
      </c>
      <c r="H45" s="13" t="s">
        <v>5</v>
      </c>
      <c r="I45" s="13" t="s">
        <v>6</v>
      </c>
      <c r="J45" s="13" t="s">
        <v>7</v>
      </c>
      <c r="K45" s="13" t="s">
        <v>8</v>
      </c>
      <c r="L45" s="13" t="s">
        <v>9</v>
      </c>
      <c r="M45" s="13" t="s">
        <v>9112</v>
      </c>
      <c r="N45" s="13" t="s">
        <v>10</v>
      </c>
      <c r="O45" s="13" t="s">
        <v>10030</v>
      </c>
    </row>
    <row r="46" spans="2:24" x14ac:dyDescent="0.25">
      <c r="B46" s="52" t="s">
        <v>1950</v>
      </c>
      <c r="C46" s="37">
        <v>0.1076</v>
      </c>
      <c r="D46" s="38">
        <v>0.114</v>
      </c>
      <c r="E46" s="38">
        <v>0.1326</v>
      </c>
      <c r="F46" s="38">
        <v>5.7500000000000002E-2</v>
      </c>
      <c r="G46" s="38">
        <v>8.2000000000000003E-2</v>
      </c>
      <c r="H46" s="38">
        <v>0.1191</v>
      </c>
      <c r="I46" s="38">
        <v>0.13650000000000004</v>
      </c>
      <c r="J46" s="38">
        <v>8.0699999999999994E-2</v>
      </c>
      <c r="K46" s="38">
        <v>8.1600000000000006E-2</v>
      </c>
      <c r="L46" s="38">
        <v>7.6100000000000001E-2</v>
      </c>
      <c r="M46" s="38">
        <v>0.1191</v>
      </c>
      <c r="N46" s="39">
        <v>7.8200000000000006E-2</v>
      </c>
      <c r="O46" s="38">
        <v>0.1191</v>
      </c>
    </row>
    <row r="47" spans="2:24" x14ac:dyDescent="0.25">
      <c r="B47" s="53" t="s">
        <v>1949</v>
      </c>
      <c r="C47" s="40">
        <v>8.0699999999999994E-2</v>
      </c>
      <c r="D47" s="41">
        <v>8.5500000000000007E-2</v>
      </c>
      <c r="E47" s="41">
        <v>9.9400000000000002E-2</v>
      </c>
      <c r="F47" s="41">
        <v>4.3099999999999999E-2</v>
      </c>
      <c r="G47" s="41">
        <v>6.1499999999999999E-2</v>
      </c>
      <c r="H47" s="41">
        <v>8.9300000000000004E-2</v>
      </c>
      <c r="I47" s="41">
        <v>0.1024</v>
      </c>
      <c r="J47" s="41">
        <v>6.0499999999999998E-2</v>
      </c>
      <c r="K47" s="41">
        <v>6.1199999999999997E-2</v>
      </c>
      <c r="L47" s="41">
        <v>5.7000000000000002E-2</v>
      </c>
      <c r="M47" s="41">
        <v>8.9300000000000004E-2</v>
      </c>
      <c r="N47" s="42">
        <v>5.8599999999999999E-2</v>
      </c>
      <c r="O47" s="41">
        <v>8.9300000000000004E-2</v>
      </c>
    </row>
    <row r="48" spans="2:24" x14ac:dyDescent="0.25">
      <c r="S48" t="s">
        <v>7925</v>
      </c>
      <c r="U48" s="366">
        <v>42644</v>
      </c>
      <c r="V48" s="967"/>
    </row>
    <row r="49" spans="1:23" x14ac:dyDescent="0.25">
      <c r="B49" s="1085" t="s">
        <v>1991</v>
      </c>
      <c r="C49" s="1086">
        <v>1</v>
      </c>
      <c r="D49" s="1086">
        <v>2</v>
      </c>
      <c r="E49" s="1086">
        <v>3</v>
      </c>
      <c r="F49" s="1086">
        <v>4</v>
      </c>
      <c r="G49" s="1086">
        <v>5</v>
      </c>
      <c r="H49" s="1086">
        <v>6</v>
      </c>
      <c r="I49" s="1087">
        <v>7</v>
      </c>
      <c r="J49" s="1088">
        <v>8</v>
      </c>
      <c r="M49" s="886" t="s">
        <v>1991</v>
      </c>
      <c r="N49" s="891">
        <v>1</v>
      </c>
      <c r="O49" s="892">
        <v>2</v>
      </c>
      <c r="P49" s="892">
        <v>3</v>
      </c>
      <c r="Q49" s="892">
        <v>4</v>
      </c>
      <c r="R49" s="892">
        <v>5</v>
      </c>
      <c r="S49" s="892">
        <v>6</v>
      </c>
      <c r="T49" s="892">
        <v>7</v>
      </c>
      <c r="U49" s="892">
        <v>8</v>
      </c>
      <c r="V49" s="893"/>
    </row>
    <row r="50" spans="1:23" x14ac:dyDescent="0.25">
      <c r="B50" s="1089" t="s">
        <v>1939</v>
      </c>
      <c r="C50" s="1081">
        <v>0</v>
      </c>
      <c r="D50" s="1081">
        <f>O50</f>
        <v>-3.3229000000000002E-3</v>
      </c>
      <c r="E50" s="1081">
        <f>D50*(1+P50)+P50</f>
        <v>-2.6858203037290066E-4</v>
      </c>
      <c r="F50" s="1081">
        <f t="shared" ref="F50:J57" si="1">E50*(1+Q50)+Q50</f>
        <v>1.2209065797306016E-2</v>
      </c>
      <c r="G50" s="1081">
        <f t="shared" si="1"/>
        <v>1.4481880033647287E-2</v>
      </c>
      <c r="H50" s="1081">
        <f t="shared" si="1"/>
        <v>4.4916336434656708E-2</v>
      </c>
      <c r="I50" s="1081">
        <f t="shared" si="1"/>
        <v>7.6263826527696407E-2</v>
      </c>
      <c r="J50" s="1082">
        <f t="shared" si="1"/>
        <v>0.1085517413235273</v>
      </c>
      <c r="K50" s="133"/>
      <c r="M50" s="886" t="s">
        <v>1939</v>
      </c>
      <c r="N50" s="894">
        <v>0</v>
      </c>
      <c r="O50" s="1076">
        <v>-3.3229000000000002E-3</v>
      </c>
      <c r="P50" s="1100">
        <v>3.0645009999999999E-3</v>
      </c>
      <c r="Q50" s="1100">
        <v>1.2481000000000001E-2</v>
      </c>
      <c r="R50" s="1100">
        <v>2.2453999999999998E-3</v>
      </c>
      <c r="S50" s="1100">
        <v>0.03</v>
      </c>
      <c r="T50" s="1080">
        <v>0.03</v>
      </c>
      <c r="U50" s="1106">
        <v>0.03</v>
      </c>
      <c r="V50" s="968"/>
      <c r="W50" s="867"/>
    </row>
    <row r="51" spans="1:23" x14ac:dyDescent="0.25">
      <c r="B51" s="78" t="s">
        <v>1940</v>
      </c>
      <c r="C51" s="133">
        <v>0</v>
      </c>
      <c r="D51" s="133">
        <f t="shared" ref="D51:D57" si="2">O51</f>
        <v>9.8659999999999998E-2</v>
      </c>
      <c r="E51" s="133">
        <f t="shared" ref="E51:E57" si="3">D51*(1+P51)+P51</f>
        <v>8.5888077500000007E-2</v>
      </c>
      <c r="F51" s="133">
        <f t="shared" si="1"/>
        <v>0.1915156684626575</v>
      </c>
      <c r="G51" s="133">
        <f t="shared" si="1"/>
        <v>0.19438722122365251</v>
      </c>
      <c r="H51" s="133">
        <f t="shared" si="1"/>
        <v>0.2302188378603621</v>
      </c>
      <c r="I51" s="133">
        <f t="shared" si="1"/>
        <v>0.26712540299617293</v>
      </c>
      <c r="J51" s="1083">
        <f t="shared" si="1"/>
        <v>0.3051391650860581</v>
      </c>
      <c r="K51" s="133"/>
      <c r="M51" s="886" t="s">
        <v>1940</v>
      </c>
      <c r="N51" s="887">
        <v>0</v>
      </c>
      <c r="O51" s="1076">
        <v>9.8659999999999998E-2</v>
      </c>
      <c r="P51" s="1076">
        <v>-1.1625E-2</v>
      </c>
      <c r="Q51" s="1076">
        <v>9.7272999999999998E-2</v>
      </c>
      <c r="R51" s="1076">
        <v>2.4099999999999998E-3</v>
      </c>
      <c r="S51" s="1116">
        <v>0.03</v>
      </c>
      <c r="T51" s="1080">
        <v>0.03</v>
      </c>
      <c r="U51" s="1106">
        <v>0.03</v>
      </c>
      <c r="V51" s="965"/>
      <c r="W51" s="867"/>
    </row>
    <row r="52" spans="1:23" x14ac:dyDescent="0.25">
      <c r="B52" s="78" t="s">
        <v>1982</v>
      </c>
      <c r="C52" s="133">
        <v>0</v>
      </c>
      <c r="D52" s="133">
        <f t="shared" si="2"/>
        <v>5.40794E-2</v>
      </c>
      <c r="E52" s="133">
        <f t="shared" si="3"/>
        <v>3.7073937039799998E-2</v>
      </c>
      <c r="F52" s="133">
        <f t="shared" si="1"/>
        <v>8.4149834263847645E-2</v>
      </c>
      <c r="G52" s="133">
        <f t="shared" si="1"/>
        <v>8.1149991672439581E-2</v>
      </c>
      <c r="H52" s="133">
        <f t="shared" si="1"/>
        <v>0.11358449142261277</v>
      </c>
      <c r="I52" s="133">
        <f t="shared" si="1"/>
        <v>0.14699202616529117</v>
      </c>
      <c r="J52" s="1083">
        <f t="shared" si="1"/>
        <v>0.18140178695024992</v>
      </c>
      <c r="K52" s="133"/>
      <c r="M52" s="886" t="s">
        <v>1982</v>
      </c>
      <c r="N52" s="887">
        <v>0</v>
      </c>
      <c r="O52" s="1076">
        <v>5.40794E-2</v>
      </c>
      <c r="P52" s="1076">
        <v>-1.6133000000000002E-2</v>
      </c>
      <c r="Q52" s="1076">
        <v>4.5393000000000003E-2</v>
      </c>
      <c r="R52" s="1076">
        <v>-2.7669999999999999E-3</v>
      </c>
      <c r="S52" s="1116">
        <v>0.03</v>
      </c>
      <c r="T52" s="1080">
        <v>0.03</v>
      </c>
      <c r="U52" s="1106">
        <v>0.03</v>
      </c>
      <c r="V52" s="965"/>
      <c r="W52" s="867"/>
    </row>
    <row r="53" spans="1:23" x14ac:dyDescent="0.25">
      <c r="B53" s="78" t="s">
        <v>1941</v>
      </c>
      <c r="C53" s="133">
        <v>0</v>
      </c>
      <c r="D53" s="133">
        <f t="shared" si="2"/>
        <v>2.7935999999999999E-2</v>
      </c>
      <c r="E53" s="133">
        <f t="shared" si="3"/>
        <v>9.1361843199999973E-4</v>
      </c>
      <c r="F53" s="133">
        <f t="shared" si="1"/>
        <v>4.2679741901930496E-2</v>
      </c>
      <c r="G53" s="133">
        <f t="shared" si="1"/>
        <v>4.30092287003715E-2</v>
      </c>
      <c r="H53" s="133">
        <f t="shared" si="1"/>
        <v>7.429950556138265E-2</v>
      </c>
      <c r="I53" s="133">
        <f t="shared" si="1"/>
        <v>0.10652849072822414</v>
      </c>
      <c r="J53" s="1083">
        <f t="shared" si="1"/>
        <v>0.13972434545007087</v>
      </c>
      <c r="K53" s="133"/>
      <c r="M53" s="886" t="s">
        <v>1941</v>
      </c>
      <c r="N53" s="887">
        <v>0</v>
      </c>
      <c r="O53" s="1076">
        <v>2.7935999999999999E-2</v>
      </c>
      <c r="P53" s="1076">
        <v>-2.6287999999999999E-2</v>
      </c>
      <c r="Q53" s="1076">
        <v>4.1728000000000001E-2</v>
      </c>
      <c r="R53" s="1076">
        <v>3.1599999999999998E-4</v>
      </c>
      <c r="S53" s="1116">
        <v>0.03</v>
      </c>
      <c r="T53" s="1080">
        <v>0.03</v>
      </c>
      <c r="U53" s="1106">
        <v>0.03</v>
      </c>
      <c r="V53" s="965"/>
      <c r="W53" s="867"/>
    </row>
    <row r="54" spans="1:23" x14ac:dyDescent="0.25">
      <c r="B54" s="78" t="s">
        <v>1944</v>
      </c>
      <c r="C54" s="133">
        <v>0</v>
      </c>
      <c r="D54" s="133">
        <f t="shared" si="2"/>
        <v>2.2449899999999998E-2</v>
      </c>
      <c r="E54" s="133">
        <f t="shared" si="3"/>
        <v>2.8616090856919997E-2</v>
      </c>
      <c r="F54" s="133">
        <f t="shared" si="1"/>
        <v>5.9474573582627602E-2</v>
      </c>
      <c r="G54" s="133">
        <f t="shared" si="1"/>
        <v>9.125881079010642E-2</v>
      </c>
      <c r="H54" s="133">
        <f t="shared" si="1"/>
        <v>0.12399657511380961</v>
      </c>
      <c r="I54" s="133">
        <f t="shared" si="1"/>
        <v>0.15771647236722391</v>
      </c>
      <c r="J54" s="1083">
        <f t="shared" si="1"/>
        <v>0.19244796653824064</v>
      </c>
      <c r="K54" s="133"/>
      <c r="M54" s="886" t="s">
        <v>1944</v>
      </c>
      <c r="N54" s="887">
        <v>0</v>
      </c>
      <c r="O54" s="1100">
        <v>2.2449899999999998E-2</v>
      </c>
      <c r="P54" s="1100">
        <v>6.0308000000000002E-3</v>
      </c>
      <c r="Q54" s="1100">
        <v>0.03</v>
      </c>
      <c r="R54" s="1100">
        <v>0.03</v>
      </c>
      <c r="S54" s="1116">
        <v>0.03</v>
      </c>
      <c r="T54" s="1080">
        <v>0.03</v>
      </c>
      <c r="U54" s="1106">
        <v>0.03</v>
      </c>
      <c r="V54" s="965"/>
      <c r="W54" s="867"/>
    </row>
    <row r="55" spans="1:23" x14ac:dyDescent="0.25">
      <c r="B55" s="78" t="s">
        <v>1943</v>
      </c>
      <c r="C55" s="133">
        <v>0</v>
      </c>
      <c r="D55" s="133">
        <f t="shared" si="2"/>
        <v>3.5139999999999998E-2</v>
      </c>
      <c r="E55" s="133">
        <f t="shared" si="3"/>
        <v>9.3356273599999998E-2</v>
      </c>
      <c r="F55" s="133">
        <f t="shared" si="1"/>
        <v>0.12615696180800001</v>
      </c>
      <c r="G55" s="133">
        <f t="shared" si="1"/>
        <v>0.15994167066224002</v>
      </c>
      <c r="H55" s="133">
        <f t="shared" si="1"/>
        <v>0.19473992078210722</v>
      </c>
      <c r="I55" s="133">
        <f t="shared" si="1"/>
        <v>0.23058211840557044</v>
      </c>
      <c r="J55" s="1083">
        <f t="shared" si="1"/>
        <v>0.2674995819577376</v>
      </c>
      <c r="K55" s="133"/>
      <c r="M55" s="886" t="s">
        <v>1943</v>
      </c>
      <c r="N55" s="887">
        <v>0</v>
      </c>
      <c r="O55" s="1076">
        <v>3.5139999999999998E-2</v>
      </c>
      <c r="P55" s="1076">
        <v>5.6239999999999998E-2</v>
      </c>
      <c r="Q55" s="1076">
        <v>0.03</v>
      </c>
      <c r="R55" s="1076">
        <v>0.03</v>
      </c>
      <c r="S55" s="1116">
        <v>0.03</v>
      </c>
      <c r="T55" s="1080">
        <v>0.03</v>
      </c>
      <c r="U55" s="1106">
        <v>0.03</v>
      </c>
      <c r="V55" s="965"/>
      <c r="W55" s="867"/>
    </row>
    <row r="56" spans="1:23" x14ac:dyDescent="0.25">
      <c r="B56" s="78" t="s">
        <v>1945</v>
      </c>
      <c r="C56" s="133">
        <v>0</v>
      </c>
      <c r="D56" s="133">
        <f t="shared" si="2"/>
        <v>0.111</v>
      </c>
      <c r="E56" s="133">
        <f t="shared" si="3"/>
        <v>8.8779999999999998E-2</v>
      </c>
      <c r="F56" s="133">
        <f t="shared" si="1"/>
        <v>3.3219556599999998E-2</v>
      </c>
      <c r="G56" s="133">
        <f t="shared" si="1"/>
        <v>0.11296034231971819</v>
      </c>
      <c r="H56" s="133">
        <f t="shared" si="1"/>
        <v>0.14634915258930975</v>
      </c>
      <c r="I56" s="133">
        <f t="shared" si="1"/>
        <v>0.18073962716698905</v>
      </c>
      <c r="J56" s="1083">
        <f t="shared" si="1"/>
        <v>0.21616181598199871</v>
      </c>
      <c r="K56" s="133"/>
      <c r="M56" s="886" t="s">
        <v>1945</v>
      </c>
      <c r="N56" s="887">
        <v>0</v>
      </c>
      <c r="O56" s="1073">
        <v>0.111</v>
      </c>
      <c r="P56" s="1073">
        <v>-0.02</v>
      </c>
      <c r="Q56" s="1073">
        <v>-5.1029999999999999E-2</v>
      </c>
      <c r="R56" s="1073">
        <v>7.7176999999999996E-2</v>
      </c>
      <c r="S56" s="1116">
        <v>0.03</v>
      </c>
      <c r="T56" s="1080">
        <v>0.03</v>
      </c>
      <c r="U56" s="1106">
        <v>0.03</v>
      </c>
      <c r="V56" s="965"/>
      <c r="W56" s="867"/>
    </row>
    <row r="57" spans="1:23" ht="15.75" thickBot="1" x14ac:dyDescent="0.3">
      <c r="B57" s="79" t="s">
        <v>1942</v>
      </c>
      <c r="C57" s="890">
        <v>0</v>
      </c>
      <c r="D57" s="890">
        <f t="shared" si="2"/>
        <v>8.6522000000000002E-2</v>
      </c>
      <c r="E57" s="890">
        <f t="shared" si="3"/>
        <v>0.130870568474</v>
      </c>
      <c r="F57" s="890">
        <f t="shared" si="1"/>
        <v>0.15314871867293781</v>
      </c>
      <c r="G57" s="890">
        <f t="shared" si="1"/>
        <v>0.18774318023312594</v>
      </c>
      <c r="H57" s="890">
        <f t="shared" si="1"/>
        <v>0.22337547564011973</v>
      </c>
      <c r="I57" s="890">
        <f t="shared" si="1"/>
        <v>0.26007673990932334</v>
      </c>
      <c r="J57" s="1084">
        <f t="shared" si="1"/>
        <v>0.2978790421066031</v>
      </c>
      <c r="K57" s="133"/>
      <c r="M57" s="886" t="s">
        <v>1942</v>
      </c>
      <c r="N57" s="888">
        <v>0</v>
      </c>
      <c r="O57" s="1079">
        <v>8.6522000000000002E-2</v>
      </c>
      <c r="P57" s="1079">
        <v>4.0816999999999999E-2</v>
      </c>
      <c r="Q57" s="1079">
        <v>1.9699999999999999E-2</v>
      </c>
      <c r="R57" s="1079">
        <v>0.03</v>
      </c>
      <c r="S57" s="1116">
        <v>0.03</v>
      </c>
      <c r="T57" s="1080">
        <v>0.03</v>
      </c>
      <c r="U57" s="1106">
        <v>0.03</v>
      </c>
      <c r="V57" s="966"/>
      <c r="W57" s="867"/>
    </row>
    <row r="58" spans="1:23" x14ac:dyDescent="0.25">
      <c r="A58" s="154"/>
      <c r="B58" s="154"/>
      <c r="C58" s="154"/>
      <c r="D58" s="154"/>
      <c r="E58" s="154"/>
      <c r="F58" s="154"/>
      <c r="G58" s="154"/>
      <c r="H58" s="154"/>
      <c r="I58" s="154"/>
      <c r="K58" s="869"/>
      <c r="M58" s="889"/>
      <c r="N58" s="886"/>
      <c r="O58" s="889"/>
      <c r="P58" s="886"/>
      <c r="Q58" s="889"/>
      <c r="R58" s="886"/>
      <c r="S58" s="889"/>
      <c r="T58" s="886"/>
      <c r="U58" s="889"/>
      <c r="V58" s="886"/>
    </row>
    <row r="60" spans="1:23" x14ac:dyDescent="0.25">
      <c r="B60" s="1252" t="s">
        <v>1925</v>
      </c>
      <c r="C60" s="1252"/>
      <c r="D60" s="1252"/>
      <c r="E60" s="1252"/>
      <c r="F60" s="1252"/>
      <c r="G60" s="11"/>
      <c r="H60" s="11"/>
      <c r="M60" s="836" t="s">
        <v>7917</v>
      </c>
      <c r="N60" s="870" t="s">
        <v>1991</v>
      </c>
      <c r="O60" s="871">
        <v>1</v>
      </c>
      <c r="P60" s="871">
        <v>2</v>
      </c>
      <c r="Q60" s="871">
        <v>3</v>
      </c>
      <c r="R60" s="871">
        <v>4</v>
      </c>
      <c r="S60" s="871">
        <v>5</v>
      </c>
      <c r="T60" s="871">
        <v>6</v>
      </c>
      <c r="U60" s="871">
        <v>7</v>
      </c>
      <c r="V60" s="871">
        <v>8</v>
      </c>
      <c r="W60" s="836"/>
    </row>
    <row r="61" spans="1:23" x14ac:dyDescent="0.25">
      <c r="B61" s="31" t="s">
        <v>1916</v>
      </c>
      <c r="C61" s="34" t="s">
        <v>1912</v>
      </c>
      <c r="D61" s="34"/>
      <c r="E61" s="1255" t="s">
        <v>1903</v>
      </c>
      <c r="F61" s="1256"/>
      <c r="G61" s="1255" t="s">
        <v>1952</v>
      </c>
      <c r="H61" s="1256"/>
      <c r="M61" s="836"/>
      <c r="N61" s="872" t="s">
        <v>1939</v>
      </c>
      <c r="O61" s="873">
        <v>0</v>
      </c>
      <c r="P61" s="873">
        <v>1.9E-2</v>
      </c>
      <c r="Q61" s="873">
        <v>9.9501000000000006E-2</v>
      </c>
      <c r="R61" s="873">
        <v>0.14348104</v>
      </c>
      <c r="S61" s="873">
        <v>0.19722464888000002</v>
      </c>
      <c r="T61" s="874">
        <v>0.25349420737736</v>
      </c>
      <c r="U61" s="875">
        <v>0.31240843512409588</v>
      </c>
      <c r="V61" s="875">
        <v>0.37409163157492836</v>
      </c>
      <c r="W61" s="876"/>
    </row>
    <row r="62" spans="1:23" x14ac:dyDescent="0.25">
      <c r="B62" s="112">
        <v>1</v>
      </c>
      <c r="C62" s="1253">
        <f>IFERROR((SALES!#REF!*VLOOKUP(#REF!,#REF!,#REF!,FALSE)),0)</f>
        <v>0</v>
      </c>
      <c r="D62" s="1253"/>
      <c r="E62" s="1253" t="e">
        <f>IF((IF(PRICE!#REF!=TRUE,SALES!#REF!,SALES!#REF!))&gt;0.3071,(IF(PRICE!#REF!=FALSE,SALES!#REF!,SALES!#REF!)),0.3071)</f>
        <v>#REF!</v>
      </c>
      <c r="F62" s="1254"/>
      <c r="G62" s="1253">
        <v>0.02</v>
      </c>
      <c r="H62" s="1254"/>
      <c r="M62" s="836"/>
      <c r="N62" s="877" t="s">
        <v>1940</v>
      </c>
      <c r="O62" s="878">
        <v>0</v>
      </c>
      <c r="P62" s="878">
        <v>3.4000000000000002E-2</v>
      </c>
      <c r="Q62" s="878">
        <v>0.17669200000000002</v>
      </c>
      <c r="R62" s="878">
        <v>0.21905291200000002</v>
      </c>
      <c r="S62" s="878">
        <v>0.26293881683199999</v>
      </c>
      <c r="T62" s="879">
        <v>0.30840461423795196</v>
      </c>
      <c r="U62" s="875">
        <v>0.3555071803505182</v>
      </c>
      <c r="V62" s="875">
        <v>0.40430543884313686</v>
      </c>
      <c r="W62" s="876"/>
    </row>
    <row r="63" spans="1:23" x14ac:dyDescent="0.25">
      <c r="B63" s="112">
        <v>2</v>
      </c>
      <c r="C63" s="1253">
        <f>IFERROR((SALES!#REF!*VLOOKUP(#REF!,#REF!,#REF!,FALSE)),0)</f>
        <v>0</v>
      </c>
      <c r="D63" s="1253"/>
      <c r="E63" s="1253" t="e">
        <f>IF((IF(PRICE!#REF!=TRUE,SALES!#REF!,SALES!#REF!))&gt;0.3071,(IF(PRICE!#REF!=FALSE,SALES!#REF!,SALES!#REF!)),0.3071)</f>
        <v>#REF!</v>
      </c>
      <c r="F63" s="1254"/>
      <c r="G63" s="1253">
        <v>0.02</v>
      </c>
      <c r="H63" s="1254"/>
      <c r="L63" s="364"/>
      <c r="M63" s="836"/>
      <c r="N63" s="877" t="s">
        <v>1982</v>
      </c>
      <c r="O63" s="878">
        <v>0</v>
      </c>
      <c r="P63" s="878">
        <v>-4.0000000000000001E-3</v>
      </c>
      <c r="Q63" s="878">
        <v>7.6676000000000008E-2</v>
      </c>
      <c r="R63" s="878">
        <v>0.12189639200000002</v>
      </c>
      <c r="S63" s="878">
        <v>0.18360069356</v>
      </c>
      <c r="T63" s="879">
        <v>0.24869873170579998</v>
      </c>
      <c r="U63" s="875">
        <v>0.31737716194961896</v>
      </c>
      <c r="V63" s="875">
        <v>0.38983290585684799</v>
      </c>
      <c r="W63" s="876"/>
    </row>
    <row r="64" spans="1:23" x14ac:dyDescent="0.25">
      <c r="B64" s="112">
        <v>3</v>
      </c>
      <c r="C64" s="1253">
        <f>IFERROR((SALES!#REF!*VLOOKUP(#REF!,#REF!,#REF!,FALSE)),0)</f>
        <v>0</v>
      </c>
      <c r="D64" s="1253"/>
      <c r="E64" s="1253" t="e">
        <f>IF((IF(PRICE!#REF!=TRUE,SALES!#REF!,SALES!#REF!))&gt;0.3071,(IF(PRICE!#REF!=FALSE,SALES!#REF!,SALES!#REF!)),0.3071)</f>
        <v>#REF!</v>
      </c>
      <c r="F64" s="1254"/>
      <c r="G64" s="1253">
        <v>0.02</v>
      </c>
      <c r="H64" s="1254"/>
      <c r="M64" s="836"/>
      <c r="N64" s="877" t="s">
        <v>1941</v>
      </c>
      <c r="O64" s="878">
        <v>0</v>
      </c>
      <c r="P64" s="878">
        <v>4.4999999999999998E-2</v>
      </c>
      <c r="Q64" s="878">
        <v>0.12023999999999999</v>
      </c>
      <c r="R64" s="878">
        <v>0.15384719999999999</v>
      </c>
      <c r="S64" s="878">
        <v>0.22538572639999999</v>
      </c>
      <c r="T64" s="879">
        <v>0.3013596414368</v>
      </c>
      <c r="U64" s="875">
        <v>0.38204393920588159</v>
      </c>
      <c r="V64" s="875">
        <v>0.46773066343664627</v>
      </c>
      <c r="W64" s="876"/>
    </row>
    <row r="65" spans="2:23" x14ac:dyDescent="0.25">
      <c r="B65" s="112">
        <v>4</v>
      </c>
      <c r="C65" s="1253">
        <f>IFERROR((SALES!#REF!*VLOOKUP(#REF!,#REF!,#REF!,FALSE)),0)</f>
        <v>0</v>
      </c>
      <c r="D65" s="1253"/>
      <c r="E65" s="1253" t="e">
        <f>IF((IF(PRICE!#REF!=TRUE,SALES!#REF!,SALES!#REF!))&gt;0.3071,(IF(PRICE!#REF!=FALSE,SALES!#REF!,SALES!#REF!)),0.3071)</f>
        <v>#REF!</v>
      </c>
      <c r="F65" s="1254"/>
      <c r="G65" s="1253">
        <v>0.02</v>
      </c>
      <c r="H65" s="1254"/>
      <c r="M65" s="836"/>
      <c r="N65" s="877" t="s">
        <v>1944</v>
      </c>
      <c r="O65" s="878">
        <v>0</v>
      </c>
      <c r="P65" s="878">
        <v>-0.04</v>
      </c>
      <c r="Q65" s="878">
        <v>4.159999999999997E-3</v>
      </c>
      <c r="R65" s="878">
        <v>3.2276479999999996E-2</v>
      </c>
      <c r="S65" s="878">
        <v>6.1180221440000002E-2</v>
      </c>
      <c r="T65" s="879">
        <v>9.0893267640320005E-2</v>
      </c>
      <c r="U65" s="875">
        <v>0.12143827913424897</v>
      </c>
      <c r="V65" s="875">
        <v>0.15283855095000795</v>
      </c>
      <c r="W65" s="876"/>
    </row>
    <row r="66" spans="2:23" x14ac:dyDescent="0.25">
      <c r="B66" s="112">
        <v>5</v>
      </c>
      <c r="C66" s="1253">
        <f>IFERROR((SALES!#REF!*VLOOKUP(#REF!,#REF!,#REF!,FALSE)),0)</f>
        <v>0</v>
      </c>
      <c r="D66" s="1253"/>
      <c r="E66" s="1253" t="e">
        <f>IF((IF(PRICE!#REF!=TRUE,SALES!#REF!,SALES!#REF!))&gt;0.3071,(IF(PRICE!#REF!=FALSE,SALES!#REF!,SALES!#REF!)),0.3071)</f>
        <v>#REF!</v>
      </c>
      <c r="F66" s="1254"/>
      <c r="G66" s="1253">
        <v>0.02</v>
      </c>
      <c r="H66" s="1254"/>
      <c r="M66" s="836"/>
      <c r="N66" s="877" t="s">
        <v>1943</v>
      </c>
      <c r="O66" s="878">
        <v>0</v>
      </c>
      <c r="P66" s="878">
        <v>1.6E-2</v>
      </c>
      <c r="Q66" s="878">
        <v>1.6E-2</v>
      </c>
      <c r="R66" s="878">
        <v>9.5247999999999999E-2</v>
      </c>
      <c r="S66" s="878">
        <v>0.18067734400000002</v>
      </c>
      <c r="T66" s="879">
        <v>0.27277017683200006</v>
      </c>
      <c r="U66" s="875">
        <v>0.3720462506248961</v>
      </c>
      <c r="V66" s="875">
        <v>0.47906585817363806</v>
      </c>
      <c r="W66" s="876"/>
    </row>
    <row r="67" spans="2:23" x14ac:dyDescent="0.25">
      <c r="B67" s="113">
        <v>6</v>
      </c>
      <c r="C67" s="1250">
        <f>IFERROR((SALES!#REF!*VLOOKUP(#REF!,#REF!,#REF!,FALSE)),0)</f>
        <v>0</v>
      </c>
      <c r="D67" s="1250"/>
      <c r="E67" s="1250" t="e">
        <f>IF((IF(PRICE!#REF!=TRUE,SALES!#REF!,SALES!#REF!))&gt;0.3071,(IF(PRICE!#REF!=FALSE,SALES!#REF!,SALES!#REF!)),0.3071)</f>
        <v>#REF!</v>
      </c>
      <c r="F67" s="1251"/>
      <c r="G67" s="1250">
        <v>0.02</v>
      </c>
      <c r="H67" s="1251"/>
      <c r="M67" s="836"/>
      <c r="N67" s="877" t="s">
        <v>1945</v>
      </c>
      <c r="O67" s="878">
        <v>0</v>
      </c>
      <c r="P67" s="878">
        <v>8.0000000000000002E-3</v>
      </c>
      <c r="Q67" s="878">
        <v>2.1103999999999998E-2</v>
      </c>
      <c r="R67" s="878">
        <v>5.5821536000000005E-2</v>
      </c>
      <c r="S67" s="878">
        <v>9.1719468224000011E-2</v>
      </c>
      <c r="T67" s="879">
        <v>0.128837930143616</v>
      </c>
      <c r="U67" s="875">
        <v>0.16721841976849894</v>
      </c>
      <c r="V67" s="875">
        <v>0.20690384604062792</v>
      </c>
      <c r="W67" s="876"/>
    </row>
    <row r="68" spans="2:23" x14ac:dyDescent="0.25">
      <c r="B68" s="113">
        <v>7</v>
      </c>
      <c r="C68" s="1250">
        <f>IFERROR((SALES!#REF!*VLOOKUP(#REF!,#REF!,#REF!,FALSE)),0)</f>
        <v>0</v>
      </c>
      <c r="D68" s="1250"/>
      <c r="E68" s="1250" t="e">
        <f>IF((IF(#REF!=TRUE,SALES!#REF!,SALES!#REF!))&gt;0.3071,(IF(#REF!=FALSE,SALES!#REF!,SALES!#REF!)),0.3071)</f>
        <v>#REF!</v>
      </c>
      <c r="F68" s="1251"/>
      <c r="G68" s="1250">
        <v>0.02</v>
      </c>
      <c r="H68" s="1251"/>
      <c r="M68" s="836"/>
      <c r="N68" s="880" t="s">
        <v>1942</v>
      </c>
      <c r="O68" s="881">
        <v>0</v>
      </c>
      <c r="P68" s="881">
        <v>0.05</v>
      </c>
      <c r="Q68" s="881">
        <v>0.14660000000000001</v>
      </c>
      <c r="R68" s="881">
        <v>0.19017080000000003</v>
      </c>
      <c r="S68" s="881">
        <v>0.23539729040000004</v>
      </c>
      <c r="T68" s="882">
        <v>0.28234238743520007</v>
      </c>
      <c r="U68" s="875">
        <v>0.33107139815773767</v>
      </c>
      <c r="V68" s="875">
        <v>0.38165211128773169</v>
      </c>
      <c r="W68" s="876"/>
    </row>
    <row r="69" spans="2:23" ht="15.75" thickBot="1" x14ac:dyDescent="0.3">
      <c r="M69" s="836"/>
      <c r="N69" s="883" t="s">
        <v>2044</v>
      </c>
      <c r="O69" s="884">
        <v>0</v>
      </c>
      <c r="P69" s="884">
        <v>3.5624999999999997E-2</v>
      </c>
      <c r="Q69" s="884">
        <v>5.9625000000000004E-2</v>
      </c>
      <c r="R69" s="884">
        <v>0.11425500000000005</v>
      </c>
      <c r="S69" s="884">
        <v>0.16399453375000003</v>
      </c>
      <c r="T69" s="885">
        <v>0.22132974771250005</v>
      </c>
      <c r="U69" s="875"/>
      <c r="V69" s="836"/>
      <c r="W69" s="836"/>
    </row>
    <row r="70" spans="2:23" ht="15.75" thickTop="1" x14ac:dyDescent="0.25">
      <c r="B70" s="1252" t="s">
        <v>1926</v>
      </c>
      <c r="C70" s="1252"/>
      <c r="D70" s="1252"/>
      <c r="E70" s="1252"/>
      <c r="F70" s="1252"/>
    </row>
    <row r="71" spans="2:23" x14ac:dyDescent="0.25">
      <c r="B71" s="31" t="s">
        <v>1927</v>
      </c>
      <c r="C71" s="32" t="s">
        <v>1913</v>
      </c>
      <c r="D71" s="32"/>
      <c r="E71" s="32" t="s">
        <v>1948</v>
      </c>
      <c r="F71" s="33"/>
    </row>
    <row r="72" spans="2:23" x14ac:dyDescent="0.25">
      <c r="B72" s="24">
        <v>12</v>
      </c>
      <c r="C72" s="27">
        <v>9.9999999999999994E-12</v>
      </c>
      <c r="D72" s="27"/>
      <c r="E72" s="27">
        <v>0.02</v>
      </c>
      <c r="F72" s="28"/>
    </row>
    <row r="73" spans="2:23" x14ac:dyDescent="0.25">
      <c r="B73" s="24">
        <v>24</v>
      </c>
      <c r="C73" s="27">
        <v>9.9999999999999994E-12</v>
      </c>
      <c r="D73" s="27"/>
      <c r="E73" s="27">
        <v>0.02</v>
      </c>
      <c r="F73" s="28"/>
    </row>
    <row r="74" spans="2:23" x14ac:dyDescent="0.25">
      <c r="B74" s="24">
        <v>36</v>
      </c>
      <c r="C74" s="27">
        <v>9.9999999999999994E-12</v>
      </c>
      <c r="D74" s="27"/>
      <c r="E74" s="27">
        <v>0.02</v>
      </c>
      <c r="F74" s="28"/>
    </row>
    <row r="75" spans="2:23" x14ac:dyDescent="0.25">
      <c r="B75" s="24">
        <v>48</v>
      </c>
      <c r="C75" s="27">
        <v>9.9999999999999994E-12</v>
      </c>
      <c r="D75" s="27"/>
      <c r="E75" s="27">
        <v>0.02</v>
      </c>
      <c r="F75" s="28"/>
    </row>
    <row r="76" spans="2:23" x14ac:dyDescent="0.25">
      <c r="B76" s="25">
        <v>60</v>
      </c>
      <c r="C76" s="29">
        <v>9.9999999999999994E-12</v>
      </c>
      <c r="D76" s="29"/>
      <c r="E76" s="29">
        <v>0.02</v>
      </c>
      <c r="F76" s="30"/>
    </row>
    <row r="78" spans="2:23" x14ac:dyDescent="0.25">
      <c r="B78" s="1247" t="s">
        <v>2497</v>
      </c>
      <c r="C78" s="1248"/>
      <c r="D78" s="1248"/>
      <c r="E78" s="1248"/>
      <c r="F78" s="1249"/>
    </row>
    <row r="79" spans="2:23" x14ac:dyDescent="0.25">
      <c r="B79" s="213" t="s">
        <v>2498</v>
      </c>
      <c r="C79" s="214"/>
      <c r="D79" s="213" t="s">
        <v>2499</v>
      </c>
      <c r="E79" s="213" t="s">
        <v>2500</v>
      </c>
      <c r="F79" s="213" t="s">
        <v>2501</v>
      </c>
    </row>
    <row r="80" spans="2:23" x14ac:dyDescent="0.25">
      <c r="B80" s="215" t="s">
        <v>2502</v>
      </c>
      <c r="C80" s="216" t="s">
        <v>2091</v>
      </c>
      <c r="D80" s="217">
        <v>18.4784985789573</v>
      </c>
      <c r="E80" s="217">
        <v>10.268996624419369</v>
      </c>
      <c r="F80" s="217">
        <v>17.328521545805319</v>
      </c>
    </row>
    <row r="81" spans="2:6" x14ac:dyDescent="0.25">
      <c r="B81" s="215" t="s">
        <v>2503</v>
      </c>
      <c r="C81" s="216" t="s">
        <v>2093</v>
      </c>
      <c r="D81" s="217">
        <v>19.091954807084626</v>
      </c>
      <c r="E81" s="217">
        <v>11.11605852871792</v>
      </c>
      <c r="F81" s="217">
        <v>16.697593157600725</v>
      </c>
    </row>
    <row r="82" spans="2:6" x14ac:dyDescent="0.25">
      <c r="B82" s="215" t="s">
        <v>2504</v>
      </c>
      <c r="C82" s="216" t="s">
        <v>2096</v>
      </c>
      <c r="D82" s="217">
        <v>21.770214925006375</v>
      </c>
      <c r="E82" s="217">
        <v>11.129090250322514</v>
      </c>
      <c r="F82" s="217">
        <v>20.659236525397027</v>
      </c>
    </row>
    <row r="83" spans="2:6" x14ac:dyDescent="0.25">
      <c r="B83" s="215" t="s">
        <v>1940</v>
      </c>
      <c r="C83" s="216" t="s">
        <v>2099</v>
      </c>
      <c r="D83" s="217">
        <v>18.298950414627353</v>
      </c>
      <c r="E83" s="217">
        <v>9.7477277602356462</v>
      </c>
      <c r="F83" s="217">
        <v>16.94702996223975</v>
      </c>
    </row>
    <row r="84" spans="2:6" x14ac:dyDescent="0.25">
      <c r="B84" s="215" t="s">
        <v>2505</v>
      </c>
      <c r="C84" s="216" t="s">
        <v>2101</v>
      </c>
      <c r="D84" s="217">
        <v>18.942331336809673</v>
      </c>
      <c r="E84" s="217">
        <v>9.8910766978861702</v>
      </c>
      <c r="F84" s="217">
        <v>17.577958350444348</v>
      </c>
    </row>
    <row r="85" spans="2:6" x14ac:dyDescent="0.25">
      <c r="B85" s="215" t="s">
        <v>2506</v>
      </c>
      <c r="C85" s="216" t="s">
        <v>2104</v>
      </c>
      <c r="D85" s="217">
        <v>18.343837455709838</v>
      </c>
      <c r="E85" s="217">
        <v>9.8910766978861702</v>
      </c>
      <c r="F85" s="217">
        <v>16.932357209025685</v>
      </c>
    </row>
    <row r="86" spans="2:6" x14ac:dyDescent="0.25">
      <c r="B86" s="215" t="s">
        <v>2507</v>
      </c>
      <c r="C86" s="216" t="s">
        <v>2108</v>
      </c>
      <c r="D86" s="217">
        <v>18.209176332462381</v>
      </c>
      <c r="E86" s="217">
        <v>10.920582704649027</v>
      </c>
      <c r="F86" s="217">
        <v>16.389465340105456</v>
      </c>
    </row>
    <row r="87" spans="2:6" x14ac:dyDescent="0.25">
      <c r="B87" s="215" t="s">
        <v>2508</v>
      </c>
      <c r="C87" s="216" t="s">
        <v>2109</v>
      </c>
      <c r="D87" s="217">
        <v>18.343837455709838</v>
      </c>
      <c r="E87" s="217">
        <v>10.09958424355966</v>
      </c>
      <c r="F87" s="217">
        <v>16.712265910814782</v>
      </c>
    </row>
    <row r="88" spans="2:6" x14ac:dyDescent="0.25">
      <c r="B88" s="215" t="s">
        <v>2509</v>
      </c>
      <c r="C88" s="216" t="s">
        <v>2088</v>
      </c>
      <c r="D88" s="217">
        <v>19.136841848167116</v>
      </c>
      <c r="E88" s="217">
        <v>10.36021867565152</v>
      </c>
      <c r="F88" s="217">
        <v>16.62422939153042</v>
      </c>
    </row>
    <row r="89" spans="2:6" x14ac:dyDescent="0.25">
      <c r="B89" s="215" t="s">
        <v>2510</v>
      </c>
      <c r="C89" s="216" t="s">
        <v>2110</v>
      </c>
      <c r="D89" s="217">
        <v>19.271502971414581</v>
      </c>
      <c r="E89" s="217">
        <v>12.015247319434847</v>
      </c>
      <c r="F89" s="217">
        <v>18.062159206508341</v>
      </c>
    </row>
    <row r="90" spans="2:6" x14ac:dyDescent="0.25">
      <c r="B90" s="215" t="s">
        <v>2511</v>
      </c>
      <c r="C90" s="216" t="s">
        <v>2111</v>
      </c>
      <c r="D90" s="217">
        <v>20.79766236821915</v>
      </c>
      <c r="E90" s="217">
        <v>10.894519261439838</v>
      </c>
      <c r="F90" s="217">
        <v>19.206633957205046</v>
      </c>
    </row>
    <row r="91" spans="2:6" x14ac:dyDescent="0.25">
      <c r="B91" s="215" t="s">
        <v>2512</v>
      </c>
      <c r="C91" s="216" t="s">
        <v>2113</v>
      </c>
      <c r="D91" s="217">
        <v>20.393678998476762</v>
      </c>
      <c r="E91" s="217">
        <v>10.386282118860708</v>
      </c>
      <c r="F91" s="217">
        <v>18.370287024003606</v>
      </c>
    </row>
    <row r="92" spans="2:6" x14ac:dyDescent="0.25">
      <c r="B92" s="215" t="s">
        <v>2513</v>
      </c>
      <c r="C92" s="216" t="s">
        <v>2115</v>
      </c>
      <c r="D92" s="217">
        <v>20.528340121724227</v>
      </c>
      <c r="E92" s="217">
        <v>10.477504170092859</v>
      </c>
      <c r="F92" s="217">
        <v>18.957197152566021</v>
      </c>
    </row>
    <row r="93" spans="2:6" x14ac:dyDescent="0.25">
      <c r="B93" s="215" t="s">
        <v>2514</v>
      </c>
      <c r="C93" s="216" t="s">
        <v>2117</v>
      </c>
      <c r="D93" s="217">
        <v>18.658046743287255</v>
      </c>
      <c r="E93" s="217">
        <v>10.06048907874588</v>
      </c>
      <c r="F93" s="217">
        <v>17.475249077945925</v>
      </c>
    </row>
    <row r="95" spans="2:6" x14ac:dyDescent="0.25">
      <c r="C95"/>
    </row>
    <row r="96" spans="2:6" x14ac:dyDescent="0.25">
      <c r="B96" s="229" t="s">
        <v>2529</v>
      </c>
      <c r="C96"/>
    </row>
    <row r="97" spans="1:3" x14ac:dyDescent="0.25">
      <c r="B97" s="106" t="s">
        <v>2525</v>
      </c>
      <c r="C97" t="s">
        <v>2165</v>
      </c>
    </row>
    <row r="98" spans="1:3" x14ac:dyDescent="0.25">
      <c r="B98" s="106" t="s">
        <v>2562</v>
      </c>
      <c r="C98" t="s">
        <v>2030</v>
      </c>
    </row>
    <row r="99" spans="1:3" x14ac:dyDescent="0.25">
      <c r="B99" s="106" t="s">
        <v>2527</v>
      </c>
      <c r="C99" t="s">
        <v>2169</v>
      </c>
    </row>
    <row r="100" spans="1:3" x14ac:dyDescent="0.25">
      <c r="B100" s="106" t="s">
        <v>2528</v>
      </c>
      <c r="C100" t="s">
        <v>2167</v>
      </c>
    </row>
    <row r="101" spans="1:3" x14ac:dyDescent="0.25">
      <c r="B101" t="s">
        <v>2526</v>
      </c>
      <c r="C101"/>
    </row>
    <row r="102" spans="1:3" x14ac:dyDescent="0.25">
      <c r="B102" t="s">
        <v>2530</v>
      </c>
      <c r="C102"/>
    </row>
    <row r="103" spans="1:3" x14ac:dyDescent="0.25">
      <c r="A103" t="s">
        <v>2038</v>
      </c>
      <c r="B103" s="106" t="s">
        <v>2612</v>
      </c>
      <c r="C103">
        <v>0</v>
      </c>
    </row>
    <row r="104" spans="1:3" x14ac:dyDescent="0.25">
      <c r="A104" t="s">
        <v>2030</v>
      </c>
      <c r="B104" t="s">
        <v>2534</v>
      </c>
      <c r="C104" s="124">
        <v>1</v>
      </c>
    </row>
    <row r="105" spans="1:3" x14ac:dyDescent="0.25">
      <c r="A105" t="s">
        <v>2030</v>
      </c>
      <c r="B105" t="s">
        <v>2535</v>
      </c>
      <c r="C105" s="124">
        <v>2</v>
      </c>
    </row>
    <row r="106" spans="1:3" x14ac:dyDescent="0.25">
      <c r="A106" t="s">
        <v>2030</v>
      </c>
      <c r="B106" t="s">
        <v>2536</v>
      </c>
      <c r="C106" s="124">
        <v>3</v>
      </c>
    </row>
    <row r="107" spans="1:3" x14ac:dyDescent="0.25">
      <c r="A107" t="s">
        <v>2030</v>
      </c>
      <c r="B107" t="s">
        <v>2531</v>
      </c>
      <c r="C107" s="124">
        <v>4</v>
      </c>
    </row>
    <row r="108" spans="1:3" x14ac:dyDescent="0.25">
      <c r="A108" t="s">
        <v>2030</v>
      </c>
      <c r="B108" t="s">
        <v>2537</v>
      </c>
      <c r="C108" s="124">
        <v>5</v>
      </c>
    </row>
    <row r="109" spans="1:3" x14ac:dyDescent="0.25">
      <c r="A109" t="s">
        <v>2030</v>
      </c>
      <c r="B109" t="s">
        <v>2538</v>
      </c>
      <c r="C109" s="124">
        <v>6</v>
      </c>
    </row>
    <row r="110" spans="1:3" x14ac:dyDescent="0.25">
      <c r="B110" t="s">
        <v>2525</v>
      </c>
    </row>
    <row r="111" spans="1:3" x14ac:dyDescent="0.25">
      <c r="B111" t="s">
        <v>2530</v>
      </c>
    </row>
    <row r="112" spans="1:3" x14ac:dyDescent="0.25">
      <c r="A112" t="s">
        <v>2165</v>
      </c>
      <c r="B112" t="s">
        <v>2539</v>
      </c>
      <c r="C112" s="124">
        <v>1</v>
      </c>
    </row>
    <row r="113" spans="1:3" x14ac:dyDescent="0.25">
      <c r="A113" t="s">
        <v>2165</v>
      </c>
      <c r="B113" t="s">
        <v>2540</v>
      </c>
      <c r="C113" s="124">
        <v>2</v>
      </c>
    </row>
    <row r="114" spans="1:3" x14ac:dyDescent="0.25">
      <c r="A114" t="s">
        <v>2165</v>
      </c>
      <c r="B114" t="s">
        <v>2541</v>
      </c>
      <c r="C114" s="124">
        <v>3</v>
      </c>
    </row>
    <row r="115" spans="1:3" x14ac:dyDescent="0.25">
      <c r="A115" t="s">
        <v>2165</v>
      </c>
      <c r="B115" t="s">
        <v>2542</v>
      </c>
      <c r="C115" s="124">
        <v>4</v>
      </c>
    </row>
    <row r="116" spans="1:3" x14ac:dyDescent="0.25">
      <c r="A116" t="s">
        <v>2165</v>
      </c>
      <c r="B116" t="s">
        <v>2543</v>
      </c>
      <c r="C116" s="124">
        <v>5</v>
      </c>
    </row>
    <row r="117" spans="1:3" x14ac:dyDescent="0.25">
      <c r="A117" t="s">
        <v>2165</v>
      </c>
      <c r="B117" t="s">
        <v>2544</v>
      </c>
      <c r="C117" s="124">
        <v>6</v>
      </c>
    </row>
    <row r="118" spans="1:3" x14ac:dyDescent="0.25">
      <c r="A118" t="s">
        <v>2165</v>
      </c>
      <c r="B118" t="s">
        <v>2545</v>
      </c>
      <c r="C118" s="124">
        <v>7</v>
      </c>
    </row>
    <row r="119" spans="1:3" x14ac:dyDescent="0.25">
      <c r="A119" t="s">
        <v>2165</v>
      </c>
      <c r="B119" t="s">
        <v>2546</v>
      </c>
      <c r="C119" s="124">
        <v>8</v>
      </c>
    </row>
    <row r="120" spans="1:3" x14ac:dyDescent="0.25">
      <c r="A120" t="s">
        <v>2165</v>
      </c>
      <c r="B120" t="s">
        <v>2547</v>
      </c>
      <c r="C120" s="124">
        <v>9</v>
      </c>
    </row>
    <row r="121" spans="1:3" x14ac:dyDescent="0.25">
      <c r="B121" t="s">
        <v>2527</v>
      </c>
      <c r="C121"/>
    </row>
    <row r="122" spans="1:3" x14ac:dyDescent="0.25">
      <c r="B122" t="s">
        <v>2530</v>
      </c>
      <c r="C122"/>
    </row>
    <row r="123" spans="1:3" x14ac:dyDescent="0.25">
      <c r="A123" t="s">
        <v>2169</v>
      </c>
      <c r="B123" t="s">
        <v>2548</v>
      </c>
      <c r="C123" s="124">
        <v>1</v>
      </c>
    </row>
    <row r="124" spans="1:3" x14ac:dyDescent="0.25">
      <c r="A124" t="s">
        <v>2169</v>
      </c>
      <c r="B124" t="s">
        <v>2533</v>
      </c>
      <c r="C124" s="124">
        <v>2</v>
      </c>
    </row>
    <row r="125" spans="1:3" x14ac:dyDescent="0.25">
      <c r="A125" t="s">
        <v>2169</v>
      </c>
      <c r="B125" t="s">
        <v>2549</v>
      </c>
      <c r="C125" s="124">
        <v>3</v>
      </c>
    </row>
    <row r="126" spans="1:3" x14ac:dyDescent="0.25">
      <c r="A126" t="s">
        <v>2169</v>
      </c>
      <c r="B126" t="s">
        <v>2550</v>
      </c>
      <c r="C126" s="124">
        <v>4</v>
      </c>
    </row>
    <row r="127" spans="1:3" x14ac:dyDescent="0.25">
      <c r="A127" t="s">
        <v>2169</v>
      </c>
      <c r="B127" t="s">
        <v>2551</v>
      </c>
      <c r="C127" s="124">
        <v>5</v>
      </c>
    </row>
    <row r="128" spans="1:3" x14ac:dyDescent="0.25">
      <c r="A128" t="s">
        <v>2169</v>
      </c>
      <c r="B128" t="s">
        <v>2532</v>
      </c>
      <c r="C128" s="124">
        <v>6</v>
      </c>
    </row>
    <row r="129" spans="1:9" x14ac:dyDescent="0.25">
      <c r="B129" t="s">
        <v>2528</v>
      </c>
      <c r="C129"/>
    </row>
    <row r="130" spans="1:9" x14ac:dyDescent="0.25">
      <c r="B130" t="s">
        <v>2530</v>
      </c>
      <c r="C130"/>
    </row>
    <row r="131" spans="1:9" x14ac:dyDescent="0.25">
      <c r="A131" t="s">
        <v>2167</v>
      </c>
      <c r="B131" t="s">
        <v>2552</v>
      </c>
      <c r="C131" s="124">
        <v>1</v>
      </c>
    </row>
    <row r="132" spans="1:9" x14ac:dyDescent="0.25">
      <c r="A132" t="s">
        <v>2167</v>
      </c>
      <c r="B132" t="s">
        <v>2553</v>
      </c>
      <c r="C132" s="124">
        <v>2</v>
      </c>
    </row>
    <row r="133" spans="1:9" x14ac:dyDescent="0.25">
      <c r="A133" t="s">
        <v>2167</v>
      </c>
      <c r="B133" t="s">
        <v>2554</v>
      </c>
      <c r="C133" s="124">
        <v>3</v>
      </c>
    </row>
    <row r="134" spans="1:9" x14ac:dyDescent="0.25">
      <c r="A134" t="s">
        <v>2167</v>
      </c>
      <c r="B134" t="s">
        <v>2555</v>
      </c>
      <c r="C134" s="124">
        <v>4</v>
      </c>
    </row>
    <row r="135" spans="1:9" x14ac:dyDescent="0.25">
      <c r="A135" t="s">
        <v>2167</v>
      </c>
      <c r="B135" t="s">
        <v>2556</v>
      </c>
      <c r="C135" s="124">
        <v>5</v>
      </c>
    </row>
    <row r="136" spans="1:9" x14ac:dyDescent="0.25">
      <c r="A136" t="s">
        <v>2167</v>
      </c>
      <c r="B136" t="s">
        <v>2557</v>
      </c>
      <c r="C136" s="124">
        <v>6</v>
      </c>
    </row>
    <row r="137" spans="1:9" x14ac:dyDescent="0.25">
      <c r="A137" t="s">
        <v>2167</v>
      </c>
      <c r="B137" t="s">
        <v>2558</v>
      </c>
      <c r="C137" s="124">
        <v>7</v>
      </c>
    </row>
    <row r="138" spans="1:9" x14ac:dyDescent="0.25">
      <c r="A138" t="s">
        <v>2167</v>
      </c>
      <c r="B138" t="s">
        <v>2541</v>
      </c>
      <c r="C138" s="124">
        <v>8</v>
      </c>
    </row>
    <row r="139" spans="1:9" x14ac:dyDescent="0.25">
      <c r="A139" t="s">
        <v>2167</v>
      </c>
      <c r="B139" t="s">
        <v>2559</v>
      </c>
      <c r="C139" s="124">
        <v>9</v>
      </c>
    </row>
    <row r="140" spans="1:9" x14ac:dyDescent="0.25">
      <c r="A140" t="s">
        <v>2167</v>
      </c>
      <c r="B140" t="s">
        <v>2560</v>
      </c>
      <c r="C140" s="124">
        <v>10</v>
      </c>
    </row>
    <row r="141" spans="1:9" x14ac:dyDescent="0.25">
      <c r="A141" t="s">
        <v>2167</v>
      </c>
      <c r="B141" t="s">
        <v>2561</v>
      </c>
      <c r="C141" s="124">
        <v>11</v>
      </c>
    </row>
    <row r="142" spans="1:9" ht="15.75" thickBot="1" x14ac:dyDescent="0.3"/>
    <row r="143" spans="1:9" ht="15.75" thickBot="1" x14ac:dyDescent="0.3">
      <c r="B143" s="1244" t="s">
        <v>2565</v>
      </c>
      <c r="C143" s="1245"/>
      <c r="D143" s="1245"/>
      <c r="E143" s="1245"/>
      <c r="F143" s="1246"/>
    </row>
    <row r="144" spans="1:9" ht="15.75" thickBot="1" x14ac:dyDescent="0.3">
      <c r="B144" s="232" t="s">
        <v>2566</v>
      </c>
      <c r="C144" s="233" t="s">
        <v>2567</v>
      </c>
      <c r="D144" s="233" t="s">
        <v>2568</v>
      </c>
      <c r="E144" s="233" t="s">
        <v>2569</v>
      </c>
      <c r="F144" s="233" t="s">
        <v>2570</v>
      </c>
      <c r="G144" s="234" t="s">
        <v>2571</v>
      </c>
      <c r="I144" s="239" t="s">
        <v>2607</v>
      </c>
    </row>
    <row r="145" spans="2:10" ht="15.75" thickBot="1" x14ac:dyDescent="0.3">
      <c r="B145" s="232" t="s">
        <v>2572</v>
      </c>
      <c r="C145" s="233" t="s">
        <v>2573</v>
      </c>
      <c r="D145" s="233" t="s">
        <v>2573</v>
      </c>
      <c r="E145" s="233" t="s">
        <v>2574</v>
      </c>
      <c r="F145" s="233" t="s">
        <v>2575</v>
      </c>
      <c r="G145" s="234" t="s">
        <v>2575</v>
      </c>
      <c r="I145" t="s">
        <v>2578</v>
      </c>
    </row>
    <row r="146" spans="2:10" ht="15.75" thickBot="1" x14ac:dyDescent="0.3">
      <c r="B146" s="235" t="s">
        <v>2576</v>
      </c>
      <c r="C146" s="236">
        <v>0</v>
      </c>
      <c r="D146" s="236">
        <v>15000</v>
      </c>
      <c r="E146" s="237">
        <v>7.5</v>
      </c>
      <c r="F146" s="237">
        <v>500</v>
      </c>
      <c r="G146" s="238">
        <v>575</v>
      </c>
      <c r="I146" t="s">
        <v>2581</v>
      </c>
    </row>
    <row r="147" spans="2:10" ht="15.75" thickBot="1" x14ac:dyDescent="0.3">
      <c r="B147" s="235" t="s">
        <v>2577</v>
      </c>
      <c r="C147" s="236">
        <f>D146+1</f>
        <v>15001</v>
      </c>
      <c r="D147" s="236">
        <f>8500*D155</f>
        <v>131896.55172413794</v>
      </c>
      <c r="E147" s="237">
        <v>11</v>
      </c>
      <c r="F147" s="237">
        <v>750</v>
      </c>
      <c r="G147" s="238">
        <v>865</v>
      </c>
      <c r="I147" t="s">
        <v>2606</v>
      </c>
      <c r="J147" t="s">
        <v>2606</v>
      </c>
    </row>
    <row r="148" spans="2:10" ht="15.75" thickBot="1" x14ac:dyDescent="0.3">
      <c r="B148" s="235" t="s">
        <v>2580</v>
      </c>
      <c r="C148" s="236">
        <f t="shared" ref="C148:C154" si="4">D147+1</f>
        <v>131897.55172413794</v>
      </c>
      <c r="D148" s="236">
        <f>11500*D155</f>
        <v>178448.27586206896</v>
      </c>
      <c r="E148" s="237">
        <v>15</v>
      </c>
      <c r="F148" s="240">
        <v>1000</v>
      </c>
      <c r="G148" s="241">
        <v>1150</v>
      </c>
      <c r="I148" s="235" t="s">
        <v>2576</v>
      </c>
      <c r="J148" s="235" t="s">
        <v>2579</v>
      </c>
    </row>
    <row r="149" spans="2:10" ht="15.75" thickBot="1" x14ac:dyDescent="0.3">
      <c r="B149" s="235" t="s">
        <v>2583</v>
      </c>
      <c r="C149" s="236">
        <f t="shared" si="4"/>
        <v>178449.27586206896</v>
      </c>
      <c r="D149" s="236">
        <f>14500*D155</f>
        <v>225000</v>
      </c>
      <c r="E149" s="237">
        <v>18.5</v>
      </c>
      <c r="F149" s="240">
        <v>1250</v>
      </c>
      <c r="G149" s="241">
        <v>1440</v>
      </c>
      <c r="I149" s="235" t="s">
        <v>2577</v>
      </c>
      <c r="J149" s="235" t="s">
        <v>2582</v>
      </c>
    </row>
    <row r="150" spans="2:10" ht="15.75" thickBot="1" x14ac:dyDescent="0.3">
      <c r="B150" s="235" t="s">
        <v>2585</v>
      </c>
      <c r="C150" s="236">
        <f t="shared" si="4"/>
        <v>225001</v>
      </c>
      <c r="D150" s="236">
        <f>17500*D155</f>
        <v>271551.72413793101</v>
      </c>
      <c r="E150" s="237">
        <v>22.5</v>
      </c>
      <c r="F150" s="240">
        <v>1500</v>
      </c>
      <c r="G150" s="241">
        <v>1725</v>
      </c>
      <c r="I150" s="235" t="s">
        <v>2580</v>
      </c>
      <c r="J150" s="235" t="s">
        <v>2584</v>
      </c>
    </row>
    <row r="151" spans="2:10" ht="15.75" thickBot="1" x14ac:dyDescent="0.3">
      <c r="B151" s="235" t="s">
        <v>2587</v>
      </c>
      <c r="C151" s="236">
        <f t="shared" si="4"/>
        <v>271552.72413793101</v>
      </c>
      <c r="D151" s="236">
        <f>20500*D155</f>
        <v>318103.44827586209</v>
      </c>
      <c r="E151" s="237">
        <v>26</v>
      </c>
      <c r="F151" s="240">
        <v>1750</v>
      </c>
      <c r="G151" s="241">
        <v>2015</v>
      </c>
      <c r="I151" s="235" t="s">
        <v>2583</v>
      </c>
      <c r="J151" s="235" t="s">
        <v>2586</v>
      </c>
    </row>
    <row r="152" spans="2:10" ht="15.75" thickBot="1" x14ac:dyDescent="0.3">
      <c r="B152" s="235" t="s">
        <v>2589</v>
      </c>
      <c r="C152" s="236">
        <f t="shared" si="4"/>
        <v>318104.44827586209</v>
      </c>
      <c r="D152" s="236">
        <f>23000*D155</f>
        <v>356896.55172413791</v>
      </c>
      <c r="E152" s="237">
        <v>30</v>
      </c>
      <c r="F152" s="240">
        <v>2000</v>
      </c>
      <c r="G152" s="241">
        <v>2300</v>
      </c>
      <c r="I152" s="235" t="s">
        <v>2585</v>
      </c>
      <c r="J152" s="235" t="s">
        <v>2588</v>
      </c>
    </row>
    <row r="153" spans="2:10" ht="15.75" thickBot="1" x14ac:dyDescent="0.3">
      <c r="B153" s="235" t="s">
        <v>2590</v>
      </c>
      <c r="C153" s="236">
        <f t="shared" si="4"/>
        <v>356897.55172413791</v>
      </c>
      <c r="D153" s="236">
        <f>29000*15.517</f>
        <v>449993</v>
      </c>
      <c r="E153" s="237">
        <v>34</v>
      </c>
      <c r="F153" s="240">
        <v>2250</v>
      </c>
      <c r="G153" s="241">
        <v>2590</v>
      </c>
      <c r="I153" s="235" t="s">
        <v>2587</v>
      </c>
    </row>
    <row r="154" spans="2:10" ht="15.75" thickBot="1" x14ac:dyDescent="0.3">
      <c r="B154" s="235" t="s">
        <v>2588</v>
      </c>
      <c r="C154" s="236">
        <f t="shared" si="4"/>
        <v>449994</v>
      </c>
      <c r="D154" s="236">
        <v>450000</v>
      </c>
      <c r="E154" s="237" t="s">
        <v>2591</v>
      </c>
      <c r="F154" s="237" t="s">
        <v>2591</v>
      </c>
      <c r="G154" s="242" t="s">
        <v>2591</v>
      </c>
      <c r="I154" s="235" t="s">
        <v>2589</v>
      </c>
    </row>
    <row r="155" spans="2:10" ht="15.75" thickBot="1" x14ac:dyDescent="0.3">
      <c r="B155" s="243"/>
      <c r="C155" s="230"/>
      <c r="D155" s="230">
        <f>D154/29000</f>
        <v>15.517241379310345</v>
      </c>
      <c r="I155" s="235" t="s">
        <v>2590</v>
      </c>
    </row>
    <row r="156" spans="2:10" ht="15.75" thickBot="1" x14ac:dyDescent="0.3">
      <c r="B156" s="244" t="s">
        <v>2592</v>
      </c>
      <c r="C156" s="245"/>
      <c r="D156" s="245"/>
      <c r="E156" s="245"/>
      <c r="F156" s="245"/>
      <c r="G156" s="246"/>
      <c r="I156" s="235" t="s">
        <v>2588</v>
      </c>
    </row>
    <row r="157" spans="2:10" ht="15.75" thickBot="1" x14ac:dyDescent="0.3">
      <c r="B157" s="232" t="s">
        <v>2566</v>
      </c>
      <c r="C157" s="233" t="s">
        <v>2567</v>
      </c>
      <c r="D157" s="233" t="s">
        <v>2568</v>
      </c>
      <c r="E157" s="233" t="s">
        <v>2569</v>
      </c>
      <c r="F157" s="233" t="s">
        <v>2570</v>
      </c>
      <c r="G157" s="234" t="s">
        <v>2571</v>
      </c>
    </row>
    <row r="158" spans="2:10" ht="15.75" thickBot="1" x14ac:dyDescent="0.3">
      <c r="B158" s="232" t="s">
        <v>2593</v>
      </c>
      <c r="C158" s="233" t="s">
        <v>2573</v>
      </c>
      <c r="D158" s="233" t="s">
        <v>2573</v>
      </c>
      <c r="E158" s="233" t="s">
        <v>2574</v>
      </c>
      <c r="F158" s="233" t="s">
        <v>2575</v>
      </c>
      <c r="G158" s="234" t="s">
        <v>2575</v>
      </c>
    </row>
    <row r="159" spans="2:10" ht="15.75" thickBot="1" x14ac:dyDescent="0.3">
      <c r="B159" s="235" t="s">
        <v>2579</v>
      </c>
      <c r="C159" s="236">
        <v>0</v>
      </c>
      <c r="D159" s="236">
        <f>8500*D155</f>
        <v>131896.55172413794</v>
      </c>
      <c r="E159" s="237">
        <v>7.5</v>
      </c>
      <c r="F159" s="237">
        <v>500</v>
      </c>
      <c r="G159" s="238">
        <v>575</v>
      </c>
    </row>
    <row r="160" spans="2:10" ht="15.75" thickBot="1" x14ac:dyDescent="0.3">
      <c r="B160" s="235" t="s">
        <v>2582</v>
      </c>
      <c r="C160" s="236">
        <f>D159+1</f>
        <v>131897.55172413794</v>
      </c>
      <c r="D160" s="236">
        <f>13000*D155</f>
        <v>201724.13793103449</v>
      </c>
      <c r="E160" s="237">
        <v>11</v>
      </c>
      <c r="F160" s="237">
        <v>750</v>
      </c>
      <c r="G160" s="238">
        <v>865</v>
      </c>
    </row>
    <row r="161" spans="2:7" ht="15.75" thickBot="1" x14ac:dyDescent="0.3">
      <c r="B161" s="235" t="s">
        <v>2584</v>
      </c>
      <c r="C161" s="236">
        <f>D160+1</f>
        <v>201725.13793103449</v>
      </c>
      <c r="D161" s="236">
        <f>21500*D155</f>
        <v>333620.68965517241</v>
      </c>
      <c r="E161" s="237">
        <v>15</v>
      </c>
      <c r="F161" s="240">
        <v>1000</v>
      </c>
      <c r="G161" s="241">
        <v>1150</v>
      </c>
    </row>
    <row r="162" spans="2:7" ht="15.75" thickBot="1" x14ac:dyDescent="0.3">
      <c r="B162" s="235" t="s">
        <v>2586</v>
      </c>
      <c r="C162" s="236">
        <f>D161+1</f>
        <v>333621.68965517241</v>
      </c>
      <c r="D162" s="236">
        <f>29000*D155</f>
        <v>450000</v>
      </c>
      <c r="E162" s="237">
        <v>18.5</v>
      </c>
      <c r="F162" s="240">
        <v>1250</v>
      </c>
      <c r="G162" s="241">
        <v>1440</v>
      </c>
    </row>
    <row r="163" spans="2:7" ht="15.75" thickBot="1" x14ac:dyDescent="0.3">
      <c r="B163" s="235" t="s">
        <v>2588</v>
      </c>
      <c r="C163" s="236">
        <f>D162+1</f>
        <v>450001</v>
      </c>
      <c r="D163" s="236">
        <f>450000</f>
        <v>450000</v>
      </c>
      <c r="E163" s="247" t="s">
        <v>2591</v>
      </c>
      <c r="F163" s="247" t="s">
        <v>2591</v>
      </c>
      <c r="G163" s="248" t="s">
        <v>2591</v>
      </c>
    </row>
    <row r="165" spans="2:7" x14ac:dyDescent="0.25">
      <c r="B165" s="264" t="s">
        <v>1901</v>
      </c>
      <c r="C165" s="107" t="s">
        <v>2603</v>
      </c>
    </row>
    <row r="166" spans="2:7" x14ac:dyDescent="0.25">
      <c r="B166" s="264" t="s">
        <v>2604</v>
      </c>
      <c r="C166" s="265">
        <v>7900</v>
      </c>
    </row>
    <row r="167" spans="2:7" x14ac:dyDescent="0.25">
      <c r="B167" s="264" t="s">
        <v>2605</v>
      </c>
      <c r="C167" s="109">
        <v>11897</v>
      </c>
      <c r="F167" s="268"/>
    </row>
    <row r="168" spans="2:7" x14ac:dyDescent="0.25">
      <c r="B168" s="264" t="s">
        <v>2092</v>
      </c>
      <c r="C168" s="109">
        <v>24890</v>
      </c>
      <c r="F168" s="269"/>
    </row>
    <row r="169" spans="2:7" x14ac:dyDescent="0.25">
      <c r="B169" s="264" t="s">
        <v>2094</v>
      </c>
      <c r="C169" s="109">
        <v>32136</v>
      </c>
      <c r="F169" s="269"/>
    </row>
    <row r="170" spans="2:7" x14ac:dyDescent="0.25">
      <c r="B170" s="264" t="s">
        <v>2097</v>
      </c>
      <c r="C170" s="109">
        <v>49546</v>
      </c>
      <c r="F170" s="269"/>
    </row>
    <row r="171" spans="2:7" x14ac:dyDescent="0.25">
      <c r="B171" s="264" t="s">
        <v>2089</v>
      </c>
      <c r="C171" s="109">
        <v>59349</v>
      </c>
      <c r="F171" s="269"/>
    </row>
    <row r="172" spans="2:7" x14ac:dyDescent="0.25">
      <c r="B172" s="264" t="s">
        <v>2102</v>
      </c>
      <c r="C172" s="109">
        <v>53272</v>
      </c>
      <c r="F172" s="269"/>
    </row>
    <row r="173" spans="2:7" x14ac:dyDescent="0.25">
      <c r="B173" s="264" t="s">
        <v>2105</v>
      </c>
      <c r="C173" s="109">
        <v>74207</v>
      </c>
      <c r="F173" s="269"/>
    </row>
    <row r="174" spans="2:7" x14ac:dyDescent="0.25">
      <c r="F174" s="269"/>
    </row>
    <row r="175" spans="2:7" x14ac:dyDescent="0.25">
      <c r="F175" s="269"/>
    </row>
    <row r="176" spans="2:7" x14ac:dyDescent="0.25">
      <c r="F176" s="269"/>
    </row>
    <row r="177" spans="6:6" x14ac:dyDescent="0.25">
      <c r="F177" s="269"/>
    </row>
    <row r="178" spans="6:6" x14ac:dyDescent="0.25">
      <c r="F178" s="269"/>
    </row>
    <row r="179" spans="6:6" x14ac:dyDescent="0.25">
      <c r="F179" s="269"/>
    </row>
    <row r="180" spans="6:6" x14ac:dyDescent="0.25">
      <c r="F180" s="269"/>
    </row>
    <row r="181" spans="6:6" x14ac:dyDescent="0.25">
      <c r="F181" s="269"/>
    </row>
  </sheetData>
  <autoFilter ref="V7:X41">
    <sortState ref="V8:X41">
      <sortCondition descending="1" ref="X6:X40"/>
    </sortState>
  </autoFilter>
  <mergeCells count="28">
    <mergeCell ref="G67:H67"/>
    <mergeCell ref="G61:H61"/>
    <mergeCell ref="G62:H62"/>
    <mergeCell ref="G63:H63"/>
    <mergeCell ref="G64:H64"/>
    <mergeCell ref="G65:H65"/>
    <mergeCell ref="G68:H68"/>
    <mergeCell ref="E67:F67"/>
    <mergeCell ref="B60:F60"/>
    <mergeCell ref="C62:D62"/>
    <mergeCell ref="C63:D63"/>
    <mergeCell ref="C64:D64"/>
    <mergeCell ref="C65:D65"/>
    <mergeCell ref="G66:H66"/>
    <mergeCell ref="C67:D67"/>
    <mergeCell ref="E61:F61"/>
    <mergeCell ref="E62:F62"/>
    <mergeCell ref="E63:F63"/>
    <mergeCell ref="E64:F64"/>
    <mergeCell ref="E65:F65"/>
    <mergeCell ref="E66:F66"/>
    <mergeCell ref="C66:D66"/>
    <mergeCell ref="B143:F143"/>
    <mergeCell ref="B78:F78"/>
    <mergeCell ref="B14:F14"/>
    <mergeCell ref="C68:D68"/>
    <mergeCell ref="E68:F68"/>
    <mergeCell ref="B70:F7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sheetPr>
  <dimension ref="A1:AK4010"/>
  <sheetViews>
    <sheetView topLeftCell="C3990" zoomScale="85" zoomScaleNormal="85" workbookViewId="0">
      <selection activeCell="E4013" sqref="E4013"/>
    </sheetView>
  </sheetViews>
  <sheetFormatPr defaultRowHeight="15" x14ac:dyDescent="0.25"/>
  <cols>
    <col min="1" max="1" width="9.140625" style="106"/>
    <col min="2" max="2" width="10.7109375" style="366" bestFit="1" customWidth="1"/>
    <col min="3" max="3" width="10.85546875" style="366" bestFit="1" customWidth="1"/>
    <col min="4" max="4" width="10.7109375" style="366" bestFit="1" customWidth="1"/>
    <col min="5" max="5" width="11.5703125" style="366" bestFit="1" customWidth="1"/>
    <col min="7" max="7" width="11.28515625" customWidth="1"/>
    <col min="8" max="10" width="10.85546875" bestFit="1" customWidth="1"/>
    <col min="11" max="11" width="6.85546875" bestFit="1" customWidth="1"/>
    <col min="12" max="12" width="16.7109375" bestFit="1" customWidth="1"/>
    <col min="13" max="13" width="12.140625" bestFit="1" customWidth="1"/>
    <col min="17" max="17" width="20.28515625" bestFit="1" customWidth="1"/>
    <col min="19" max="19" width="21.28515625" bestFit="1" customWidth="1"/>
    <col min="20" max="20" width="22.42578125" bestFit="1" customWidth="1"/>
    <col min="21" max="21" width="7" bestFit="1" customWidth="1"/>
    <col min="22" max="22" width="11.28515625" bestFit="1" customWidth="1"/>
    <col min="25" max="25" width="10.85546875" bestFit="1" customWidth="1"/>
    <col min="31" max="31" width="5.28515625" customWidth="1"/>
    <col min="32" max="32" width="28.85546875" bestFit="1" customWidth="1"/>
    <col min="33" max="34" width="4.42578125" customWidth="1"/>
    <col min="36" max="36" width="22.28515625" bestFit="1" customWidth="1"/>
  </cols>
  <sheetData>
    <row r="1" spans="1:37" x14ac:dyDescent="0.25">
      <c r="B1" s="366" t="s">
        <v>7965</v>
      </c>
      <c r="H1" s="366"/>
      <c r="I1" s="366"/>
      <c r="J1" s="366"/>
    </row>
    <row r="2" spans="1:37" x14ac:dyDescent="0.25">
      <c r="B2" s="366" t="s">
        <v>1947</v>
      </c>
      <c r="C2" s="366">
        <v>41550</v>
      </c>
      <c r="D2" s="366" t="s">
        <v>2058</v>
      </c>
      <c r="E2" s="138">
        <v>2013</v>
      </c>
      <c r="F2" t="s">
        <v>1953</v>
      </c>
      <c r="H2">
        <v>4</v>
      </c>
    </row>
    <row r="4" spans="1:37" x14ac:dyDescent="0.25">
      <c r="B4" s="366" t="s">
        <v>1905</v>
      </c>
      <c r="C4" s="366" t="s">
        <v>1922</v>
      </c>
      <c r="D4" s="366" t="s">
        <v>1923</v>
      </c>
      <c r="E4" s="366" t="s">
        <v>1906</v>
      </c>
      <c r="F4" t="s">
        <v>1904</v>
      </c>
      <c r="G4" t="s">
        <v>1916</v>
      </c>
      <c r="H4" t="s">
        <v>1907</v>
      </c>
      <c r="I4" t="s">
        <v>2722</v>
      </c>
      <c r="J4" t="s">
        <v>30</v>
      </c>
      <c r="K4" t="s">
        <v>31</v>
      </c>
      <c r="L4" t="s">
        <v>2734</v>
      </c>
      <c r="M4" t="s">
        <v>2468</v>
      </c>
      <c r="N4" t="s">
        <v>2084</v>
      </c>
      <c r="O4" t="s">
        <v>1901</v>
      </c>
      <c r="P4" t="s">
        <v>2085</v>
      </c>
      <c r="Q4" t="s">
        <v>2652</v>
      </c>
      <c r="R4" t="s">
        <v>2087</v>
      </c>
      <c r="S4" t="s">
        <v>2445</v>
      </c>
      <c r="T4" t="s">
        <v>2430</v>
      </c>
      <c r="U4" t="s">
        <v>1917</v>
      </c>
      <c r="V4" t="s">
        <v>2653</v>
      </c>
      <c r="W4" t="s">
        <v>2655</v>
      </c>
      <c r="Y4" t="s">
        <v>2654</v>
      </c>
      <c r="Z4" t="s">
        <v>2482</v>
      </c>
      <c r="AB4" t="s">
        <v>2054</v>
      </c>
      <c r="AC4">
        <v>0</v>
      </c>
      <c r="AF4" t="s">
        <v>7814</v>
      </c>
      <c r="AI4" s="621">
        <v>10</v>
      </c>
      <c r="AJ4" s="627" t="s">
        <v>2755</v>
      </c>
      <c r="AK4" s="621" t="s">
        <v>2091</v>
      </c>
    </row>
    <row r="5" spans="1:37" x14ac:dyDescent="0.25">
      <c r="A5" s="106">
        <v>2017</v>
      </c>
      <c r="B5" s="366">
        <v>42736</v>
      </c>
      <c r="C5" s="366">
        <v>42736</v>
      </c>
      <c r="D5" s="366">
        <v>42766</v>
      </c>
      <c r="E5" s="366">
        <v>42767</v>
      </c>
      <c r="F5">
        <v>31</v>
      </c>
      <c r="G5">
        <v>2016</v>
      </c>
      <c r="H5">
        <v>1</v>
      </c>
      <c r="J5" t="s">
        <v>7966</v>
      </c>
      <c r="K5" s="1090" t="s">
        <v>4</v>
      </c>
      <c r="L5" s="624" t="e">
        <f ca="1">OFFSET(LOOKUPS!$G$2,MATCH((PB!$L$9&amp;" "&amp;PB!$L$10&amp;" "&amp;PB!$L$11),LOOKUPS!$G$3:$G$353,0),0)</f>
        <v>#N/A</v>
      </c>
      <c r="M5" t="s">
        <v>2469</v>
      </c>
      <c r="N5" t="s">
        <v>2091</v>
      </c>
      <c r="O5" t="s">
        <v>2092</v>
      </c>
      <c r="P5" t="s">
        <v>2090</v>
      </c>
      <c r="Q5" t="e">
        <f ca="1">OFFSET(LOOKUPS!$I$2,MATCH((PB!$L$9&amp;" "&amp;PB!$L$10&amp;" "&amp;PB!$L$11),LOOKUPS!$G$3:$G$353,0),0)</f>
        <v>#N/A</v>
      </c>
      <c r="R5">
        <v>0.05</v>
      </c>
      <c r="S5" t="s">
        <v>2447</v>
      </c>
      <c r="T5" t="s">
        <v>2431</v>
      </c>
      <c r="U5" t="e">
        <f>VALUE(LEFT(IF(PB!L17="SALES",SALES!N12,SALES!N12),2))</f>
        <v>#VALUE!</v>
      </c>
      <c r="V5">
        <f>VLOOKUP(PB!$L$16,LOOKUPS!$H$3:$BU$353,W5,FALSE)</f>
        <v>0</v>
      </c>
      <c r="W5">
        <v>5</v>
      </c>
      <c r="X5">
        <v>2</v>
      </c>
      <c r="Y5" s="366">
        <f>SALES!N12</f>
        <v>0</v>
      </c>
      <c r="Z5" t="s">
        <v>2447</v>
      </c>
      <c r="AB5" t="s">
        <v>2055</v>
      </c>
      <c r="AC5">
        <v>1</v>
      </c>
      <c r="AD5" t="s">
        <v>2656</v>
      </c>
      <c r="AF5" s="779" t="str">
        <f>IFERROR(VLOOKUP("TRUE"&amp;AG5,MPAN!$A$3:$C$1000,3,FALSE),"MPAN not recognised")</f>
        <v>MPAN not recognised</v>
      </c>
      <c r="AG5">
        <v>1</v>
      </c>
      <c r="AI5" s="621">
        <v>11</v>
      </c>
      <c r="AJ5" s="627" t="s">
        <v>2756</v>
      </c>
      <c r="AK5" s="621" t="s">
        <v>2093</v>
      </c>
    </row>
    <row r="6" spans="1:37" x14ac:dyDescent="0.25">
      <c r="B6" s="366">
        <v>42767</v>
      </c>
      <c r="C6" s="366">
        <v>42767</v>
      </c>
      <c r="D6" s="366">
        <v>42794</v>
      </c>
      <c r="E6" s="366">
        <v>42795</v>
      </c>
      <c r="F6">
        <v>28</v>
      </c>
      <c r="G6">
        <v>2016</v>
      </c>
      <c r="H6">
        <v>1</v>
      </c>
      <c r="J6" t="s">
        <v>7967</v>
      </c>
      <c r="K6" s="1090" t="s">
        <v>10</v>
      </c>
      <c r="L6" t="e">
        <f ca="1">OFFSET(LOOKUPS!$G$2,MATCH((PB!$L$9&amp;" "&amp;PB!$L$10&amp;" "&amp;PB!$L$11),LOOKUPS!$G$3:$G$353,0)+1,0)</f>
        <v>#N/A</v>
      </c>
      <c r="M6" t="s">
        <v>2470</v>
      </c>
      <c r="N6" t="s">
        <v>2093</v>
      </c>
      <c r="O6" t="s">
        <v>2094</v>
      </c>
      <c r="P6" t="s">
        <v>2095</v>
      </c>
      <c r="Q6" t="e">
        <f ca="1">IF(L6=$L$5,OFFSET(LOOKUPS!$I$2,MATCH((PB!$L$9&amp;" "&amp;PB!$L$10&amp;" "&amp;PB!$L$11),LOOKUPS!$G$3:$G$353,0)+1,0),"")</f>
        <v>#N/A</v>
      </c>
      <c r="R6">
        <v>0.1</v>
      </c>
      <c r="S6" t="s">
        <v>2446</v>
      </c>
      <c r="T6" t="s">
        <v>2772</v>
      </c>
      <c r="U6">
        <v>36</v>
      </c>
      <c r="V6" t="str">
        <f>VLOOKUP(PB!$L$16,LOOKUPS!$H$3:$BU$353,W6,FALSE)</f>
        <v/>
      </c>
      <c r="W6">
        <v>6</v>
      </c>
      <c r="X6">
        <v>3</v>
      </c>
      <c r="Y6" s="366">
        <f>DATE(YEAR(SALES!$M$12)+(U6/12),MONTH(SALES!$M$12),DAY(SALES!$M$12))-1</f>
        <v>1095</v>
      </c>
      <c r="Z6" t="s">
        <v>2446</v>
      </c>
      <c r="AB6" t="s">
        <v>2056</v>
      </c>
      <c r="AC6">
        <v>2</v>
      </c>
      <c r="AD6" t="s">
        <v>2657</v>
      </c>
      <c r="AF6" s="727" t="str">
        <f>IFERROR(VLOOKUP("TRUE"&amp;AG6,MPAN!$A$3:$C$1000,3,FALSE),"")</f>
        <v/>
      </c>
      <c r="AG6">
        <v>2</v>
      </c>
      <c r="AI6" s="621">
        <v>12</v>
      </c>
      <c r="AJ6" s="627" t="s">
        <v>2757</v>
      </c>
      <c r="AK6" s="621" t="s">
        <v>2099</v>
      </c>
    </row>
    <row r="7" spans="1:37" x14ac:dyDescent="0.25">
      <c r="B7" s="366">
        <v>42795</v>
      </c>
      <c r="C7" s="366">
        <v>42795</v>
      </c>
      <c r="D7" s="366">
        <v>42825</v>
      </c>
      <c r="E7" s="366">
        <v>42826</v>
      </c>
      <c r="F7">
        <v>31</v>
      </c>
      <c r="G7">
        <v>2016</v>
      </c>
      <c r="H7">
        <v>1</v>
      </c>
      <c r="J7" t="s">
        <v>7968</v>
      </c>
      <c r="K7" s="1090" t="s">
        <v>10</v>
      </c>
      <c r="L7" t="e">
        <f ca="1">OFFSET(LOOKUPS!$G$2,MATCH((PB!$L$9&amp;" "&amp;PB!$L$10&amp;" "&amp;PB!$L$11),LOOKUPS!$G$3:$G$353,0)+2,0)</f>
        <v>#N/A</v>
      </c>
      <c r="N7" t="s">
        <v>2096</v>
      </c>
      <c r="O7" t="s">
        <v>2097</v>
      </c>
      <c r="P7" t="s">
        <v>2098</v>
      </c>
      <c r="Q7" t="e">
        <f ca="1">IF(L7=$L$5,OFFSET(LOOKUPS!$I$2,MATCH((PB!$L$9&amp;" "&amp;PB!$L$10&amp;" "&amp;PB!$L$11),LOOKUPS!$G$3:$G$353,0)+2,0),"")</f>
        <v>#N/A</v>
      </c>
      <c r="R7">
        <v>0.15</v>
      </c>
      <c r="S7" t="s">
        <v>2448</v>
      </c>
      <c r="T7" t="s">
        <v>2773</v>
      </c>
      <c r="U7">
        <v>48</v>
      </c>
      <c r="V7" t="str">
        <f>VLOOKUP(PB!$L$16,LOOKUPS!$H$3:$BU$353,W7,FALSE)</f>
        <v/>
      </c>
      <c r="W7">
        <v>7</v>
      </c>
      <c r="X7">
        <v>4</v>
      </c>
      <c r="Y7" s="366">
        <f>DATE(YEAR(SALES!$M$12)+(U7/12),MONTH(SALES!$M$12),DAY(SALES!$M$12))-1</f>
        <v>1460</v>
      </c>
      <c r="Z7" t="s">
        <v>2448</v>
      </c>
      <c r="AB7" t="s">
        <v>2050</v>
      </c>
      <c r="AC7">
        <v>3</v>
      </c>
      <c r="AD7" t="s">
        <v>2658</v>
      </c>
      <c r="AF7" s="727" t="str">
        <f>IFERROR(VLOOKUP("TRUE"&amp;AG7,MPAN!$A$3:$C$1000,3,FALSE),"")</f>
        <v/>
      </c>
      <c r="AG7">
        <v>3</v>
      </c>
      <c r="AI7" s="621">
        <v>13</v>
      </c>
      <c r="AJ7" s="627" t="s">
        <v>2758</v>
      </c>
      <c r="AK7" s="621" t="s">
        <v>2101</v>
      </c>
    </row>
    <row r="8" spans="1:37" x14ac:dyDescent="0.25">
      <c r="B8" s="366">
        <v>42826</v>
      </c>
      <c r="C8" s="366">
        <v>42826</v>
      </c>
      <c r="D8" s="366">
        <v>42855</v>
      </c>
      <c r="E8" s="366">
        <v>42856</v>
      </c>
      <c r="F8">
        <v>30</v>
      </c>
      <c r="G8">
        <v>2017</v>
      </c>
      <c r="H8">
        <v>1</v>
      </c>
      <c r="J8" t="s">
        <v>7969</v>
      </c>
      <c r="K8" s="1090" t="s">
        <v>10</v>
      </c>
      <c r="L8" t="e">
        <f ca="1">OFFSET(LOOKUPS!$G$2,MATCH((PB!$L$9&amp;" "&amp;PB!$L$10&amp;" "&amp;PB!$L$11),LOOKUPS!$G$3:$G$353,0)+3,0)</f>
        <v>#N/A</v>
      </c>
      <c r="N8" t="s">
        <v>2099</v>
      </c>
      <c r="O8" t="s">
        <v>2089</v>
      </c>
      <c r="P8" t="s">
        <v>2100</v>
      </c>
      <c r="Q8" t="e">
        <f ca="1">IF(L8=$L$5,OFFSET(LOOKUPS!$I$2,MATCH((PB!$L$9&amp;" "&amp;PB!$L$10&amp;" "&amp;PB!$L$11),LOOKUPS!$G$3:$G$353,0)+3,0),"")</f>
        <v>#N/A</v>
      </c>
      <c r="R8">
        <v>0.2</v>
      </c>
      <c r="S8" t="s">
        <v>2694</v>
      </c>
      <c r="T8" t="s">
        <v>2774</v>
      </c>
      <c r="U8">
        <v>36</v>
      </c>
      <c r="V8" t="str">
        <f>VLOOKUP(PB!$L$16,LOOKUPS!$H$3:$BU$353,W8,FALSE)</f>
        <v/>
      </c>
      <c r="W8">
        <v>8</v>
      </c>
      <c r="X8">
        <v>5</v>
      </c>
      <c r="Y8" s="366">
        <f>DATE(YEAR(SALES!$M$12)+(U8/12),MONTH(SALES!$M$12),DAY(SALES!$M$12))-1</f>
        <v>1095</v>
      </c>
      <c r="AB8" t="s">
        <v>2057</v>
      </c>
      <c r="AC8">
        <v>4</v>
      </c>
      <c r="AD8" t="s">
        <v>2659</v>
      </c>
      <c r="AF8" s="727" t="str">
        <f>IFERROR(VLOOKUP("TRUE"&amp;AG8,MPAN!$A$3:$C$1000,3,FALSE),"")</f>
        <v/>
      </c>
      <c r="AG8">
        <v>4</v>
      </c>
      <c r="AI8" s="621">
        <v>14</v>
      </c>
      <c r="AJ8" s="627" t="s">
        <v>2759</v>
      </c>
      <c r="AK8" s="621" t="s">
        <v>2104</v>
      </c>
    </row>
    <row r="9" spans="1:37" x14ac:dyDescent="0.25">
      <c r="B9" s="366">
        <v>42856</v>
      </c>
      <c r="C9" s="366">
        <v>42856</v>
      </c>
      <c r="D9" s="366">
        <v>42886</v>
      </c>
      <c r="E9" s="366">
        <v>42887</v>
      </c>
      <c r="F9">
        <v>31</v>
      </c>
      <c r="G9">
        <v>2017</v>
      </c>
      <c r="H9">
        <v>1</v>
      </c>
      <c r="J9" t="s">
        <v>7970</v>
      </c>
      <c r="K9" s="1090" t="s">
        <v>10</v>
      </c>
      <c r="N9" t="s">
        <v>2101</v>
      </c>
      <c r="O9" t="s">
        <v>2102</v>
      </c>
      <c r="P9" t="s">
        <v>2103</v>
      </c>
      <c r="R9">
        <v>0.25</v>
      </c>
      <c r="S9" t="s">
        <v>2695</v>
      </c>
      <c r="T9" t="s">
        <v>2775</v>
      </c>
      <c r="V9" t="str">
        <f>VLOOKUP(PB!$L$16,LOOKUPS!$H$3:$BU$353,W9,FALSE)</f>
        <v/>
      </c>
      <c r="W9">
        <v>9</v>
      </c>
      <c r="Y9" s="366"/>
      <c r="AD9" t="s">
        <v>2660</v>
      </c>
      <c r="AF9" s="727" t="str">
        <f>IFERROR(VLOOKUP("TRUE"&amp;AG9,MPAN!$A$3:$C$1000,3,FALSE),"")</f>
        <v/>
      </c>
      <c r="AG9">
        <v>5</v>
      </c>
      <c r="AI9" s="621">
        <v>15</v>
      </c>
      <c r="AJ9" s="627" t="s">
        <v>2760</v>
      </c>
      <c r="AK9" s="621" t="s">
        <v>2108</v>
      </c>
    </row>
    <row r="10" spans="1:37" x14ac:dyDescent="0.25">
      <c r="B10" s="366">
        <v>42887</v>
      </c>
      <c r="C10" s="366">
        <v>42887</v>
      </c>
      <c r="D10" s="366">
        <v>42916</v>
      </c>
      <c r="E10" s="366">
        <v>42917</v>
      </c>
      <c r="F10">
        <v>30</v>
      </c>
      <c r="G10">
        <v>2017</v>
      </c>
      <c r="H10">
        <v>1</v>
      </c>
      <c r="J10" t="s">
        <v>7971</v>
      </c>
      <c r="K10" s="1090" t="s">
        <v>10</v>
      </c>
      <c r="N10" t="s">
        <v>2104</v>
      </c>
      <c r="O10" t="s">
        <v>2105</v>
      </c>
      <c r="P10" t="s">
        <v>2106</v>
      </c>
      <c r="R10">
        <v>0.3</v>
      </c>
      <c r="V10" t="str">
        <f>VLOOKUP(PB!$L$16,LOOKUPS!$H$3:$BU$353,W10,FALSE)</f>
        <v/>
      </c>
      <c r="W10">
        <v>10</v>
      </c>
      <c r="AF10" s="727" t="str">
        <f>IFERROR(VLOOKUP("TRUE"&amp;AG10,MPAN!$A$3:$C$1000,3,FALSE),"")</f>
        <v/>
      </c>
      <c r="AG10">
        <v>6</v>
      </c>
      <c r="AI10" s="621">
        <v>16</v>
      </c>
      <c r="AJ10" s="627" t="s">
        <v>2761</v>
      </c>
      <c r="AK10" s="621" t="s">
        <v>2109</v>
      </c>
    </row>
    <row r="11" spans="1:37" x14ac:dyDescent="0.25">
      <c r="B11" s="366">
        <v>42917</v>
      </c>
      <c r="C11" s="366">
        <v>42917</v>
      </c>
      <c r="D11" s="366">
        <v>42947</v>
      </c>
      <c r="E11" s="366">
        <v>42948</v>
      </c>
      <c r="F11">
        <v>31</v>
      </c>
      <c r="G11">
        <v>2017</v>
      </c>
      <c r="H11">
        <v>1</v>
      </c>
      <c r="J11" t="s">
        <v>7972</v>
      </c>
      <c r="K11" s="1090" t="s">
        <v>10</v>
      </c>
      <c r="N11" t="s">
        <v>2108</v>
      </c>
      <c r="V11" t="str">
        <f>VLOOKUP(PB!$L$16,LOOKUPS!$H$3:$BU$353,W11,FALSE)</f>
        <v/>
      </c>
      <c r="W11">
        <v>11</v>
      </c>
      <c r="AF11" s="727" t="str">
        <f>IFERROR(VLOOKUP("TRUE"&amp;AG11,MPAN!$A$3:$C$1000,3,FALSE),"")</f>
        <v/>
      </c>
      <c r="AG11">
        <v>7</v>
      </c>
      <c r="AI11" s="621">
        <v>17</v>
      </c>
      <c r="AJ11" s="627" t="s">
        <v>2762</v>
      </c>
      <c r="AK11" s="621" t="s">
        <v>2096</v>
      </c>
    </row>
    <row r="12" spans="1:37" x14ac:dyDescent="0.25">
      <c r="B12" s="366">
        <v>42948</v>
      </c>
      <c r="C12" s="366">
        <v>42948</v>
      </c>
      <c r="D12" s="366">
        <v>42978</v>
      </c>
      <c r="E12" s="366">
        <v>42979</v>
      </c>
      <c r="F12">
        <v>31</v>
      </c>
      <c r="G12">
        <v>2017</v>
      </c>
      <c r="H12">
        <v>1</v>
      </c>
      <c r="J12" t="s">
        <v>7973</v>
      </c>
      <c r="K12" s="1090" t="s">
        <v>10</v>
      </c>
      <c r="N12" t="s">
        <v>2109</v>
      </c>
      <c r="V12" t="str">
        <f>VLOOKUP(PB!$L$16,LOOKUPS!$H$3:$BU$353,W12,FALSE)</f>
        <v/>
      </c>
      <c r="W12">
        <v>12</v>
      </c>
      <c r="AF12" s="727" t="str">
        <f>IFERROR(VLOOKUP("TRUE"&amp;AG12,MPAN!$A$3:$C$1000,3,FALSE),"")</f>
        <v/>
      </c>
      <c r="AG12">
        <v>8</v>
      </c>
      <c r="AI12" s="621">
        <v>18</v>
      </c>
      <c r="AJ12" s="627" t="s">
        <v>2511</v>
      </c>
      <c r="AK12" s="621" t="s">
        <v>2111</v>
      </c>
    </row>
    <row r="13" spans="1:37" x14ac:dyDescent="0.25">
      <c r="B13" s="366">
        <v>42979</v>
      </c>
      <c r="C13" s="366">
        <v>42979</v>
      </c>
      <c r="D13" s="366">
        <v>43008</v>
      </c>
      <c r="E13" s="366">
        <v>43009</v>
      </c>
      <c r="F13">
        <v>30</v>
      </c>
      <c r="G13">
        <v>2017</v>
      </c>
      <c r="H13">
        <v>1</v>
      </c>
      <c r="J13" t="s">
        <v>7974</v>
      </c>
      <c r="K13" s="1090" t="s">
        <v>10</v>
      </c>
      <c r="N13" t="s">
        <v>2088</v>
      </c>
      <c r="V13" t="str">
        <f>VLOOKUP(PB!$L$16,LOOKUPS!$H$3:$BU$353,W13,FALSE)</f>
        <v/>
      </c>
      <c r="W13">
        <v>13</v>
      </c>
      <c r="AF13" s="727" t="str">
        <f>IFERROR(VLOOKUP("TRUE"&amp;AG13,MPAN!$A$3:$C$1000,3,FALSE),"")</f>
        <v/>
      </c>
      <c r="AG13">
        <v>9</v>
      </c>
      <c r="AI13" s="621">
        <v>19</v>
      </c>
      <c r="AJ13" s="627" t="s">
        <v>2763</v>
      </c>
      <c r="AK13" s="621" t="s">
        <v>2088</v>
      </c>
    </row>
    <row r="14" spans="1:37" x14ac:dyDescent="0.25">
      <c r="B14" s="366">
        <v>43009</v>
      </c>
      <c r="C14" s="366">
        <v>43009</v>
      </c>
      <c r="D14" s="366">
        <v>43039</v>
      </c>
      <c r="E14" s="366">
        <v>43040</v>
      </c>
      <c r="F14">
        <v>31</v>
      </c>
      <c r="G14">
        <v>2017</v>
      </c>
      <c r="H14">
        <v>1</v>
      </c>
      <c r="J14" t="s">
        <v>7975</v>
      </c>
      <c r="K14" s="1090" t="s">
        <v>10</v>
      </c>
      <c r="N14" t="s">
        <v>2110</v>
      </c>
      <c r="V14" t="str">
        <f>VLOOKUP(PB!$L$16,LOOKUPS!$H$3:$BU$353,W14,FALSE)</f>
        <v/>
      </c>
      <c r="W14">
        <v>14</v>
      </c>
      <c r="AF14" s="727" t="str">
        <f>IFERROR(VLOOKUP("TRUE"&amp;AG14,MPAN!$A$3:$C$1000,3,FALSE),"")</f>
        <v/>
      </c>
      <c r="AG14">
        <v>10</v>
      </c>
      <c r="AI14" s="621">
        <v>20</v>
      </c>
      <c r="AJ14" s="627" t="s">
        <v>2764</v>
      </c>
      <c r="AK14" s="621" t="s">
        <v>2110</v>
      </c>
    </row>
    <row r="15" spans="1:37" x14ac:dyDescent="0.25">
      <c r="B15" s="366">
        <v>43040</v>
      </c>
      <c r="C15" s="366">
        <v>43040</v>
      </c>
      <c r="D15" s="366">
        <v>43069</v>
      </c>
      <c r="E15" s="366">
        <v>43070</v>
      </c>
      <c r="F15">
        <v>30</v>
      </c>
      <c r="G15">
        <v>2017</v>
      </c>
      <c r="H15">
        <v>1</v>
      </c>
      <c r="J15" t="s">
        <v>7976</v>
      </c>
      <c r="K15" s="1090" t="s">
        <v>10</v>
      </c>
      <c r="N15" t="s">
        <v>2111</v>
      </c>
      <c r="V15" t="str">
        <f>VLOOKUP(PB!$L$16,LOOKUPS!$H$3:$BU$353,W15,FALSE)</f>
        <v/>
      </c>
      <c r="W15">
        <v>15</v>
      </c>
      <c r="AF15" s="727" t="str">
        <f>IFERROR(VLOOKUP("TRUE"&amp;AG15,MPAN!$A$3:$C$1000,3,FALSE),"")</f>
        <v/>
      </c>
      <c r="AG15">
        <v>11</v>
      </c>
      <c r="AI15" s="621">
        <v>21</v>
      </c>
      <c r="AJ15" s="627" t="s">
        <v>2765</v>
      </c>
      <c r="AK15" s="621" t="s">
        <v>2113</v>
      </c>
    </row>
    <row r="16" spans="1:37" x14ac:dyDescent="0.25">
      <c r="B16" s="366">
        <v>43070</v>
      </c>
      <c r="C16" s="366">
        <v>43070</v>
      </c>
      <c r="D16" s="366">
        <v>43100</v>
      </c>
      <c r="E16" s="366">
        <v>43101</v>
      </c>
      <c r="F16">
        <v>31</v>
      </c>
      <c r="G16">
        <v>2017</v>
      </c>
      <c r="H16">
        <v>1</v>
      </c>
      <c r="J16" t="s">
        <v>7977</v>
      </c>
      <c r="K16" s="1090" t="s">
        <v>10</v>
      </c>
      <c r="N16" t="s">
        <v>2113</v>
      </c>
      <c r="V16" t="str">
        <f>VLOOKUP(PB!$L$16,LOOKUPS!$H$3:$BU$353,W16,FALSE)</f>
        <v/>
      </c>
      <c r="W16">
        <v>16</v>
      </c>
      <c r="AF16" s="727" t="str">
        <f>IFERROR(VLOOKUP("TRUE"&amp;AG16,MPAN!$A$3:$C$1000,3,FALSE),"")</f>
        <v/>
      </c>
      <c r="AG16">
        <v>12</v>
      </c>
      <c r="AI16" s="621">
        <v>22</v>
      </c>
      <c r="AJ16" s="627" t="s">
        <v>2115</v>
      </c>
      <c r="AK16" s="621" t="s">
        <v>2115</v>
      </c>
    </row>
    <row r="17" spans="1:37" x14ac:dyDescent="0.25">
      <c r="A17" s="106">
        <v>2018</v>
      </c>
      <c r="B17" s="366">
        <v>43101</v>
      </c>
      <c r="C17" s="366">
        <v>43101</v>
      </c>
      <c r="D17" s="366">
        <v>43131</v>
      </c>
      <c r="E17" s="366">
        <v>43132</v>
      </c>
      <c r="F17">
        <v>31</v>
      </c>
      <c r="G17">
        <v>2017</v>
      </c>
      <c r="H17">
        <v>1</v>
      </c>
      <c r="J17" t="s">
        <v>7978</v>
      </c>
      <c r="K17" s="1090" t="s">
        <v>10</v>
      </c>
      <c r="N17" t="s">
        <v>2115</v>
      </c>
      <c r="V17" t="str">
        <f>VLOOKUP(PB!$L$16,LOOKUPS!$H$3:$BU$353,W17,FALSE)</f>
        <v/>
      </c>
      <c r="W17">
        <v>17</v>
      </c>
      <c r="AF17" s="727" t="str">
        <f>IFERROR(VLOOKUP("TRUE"&amp;AG17,MPAN!$A$3:$C$1000,3,FALSE),"")</f>
        <v/>
      </c>
      <c r="AG17">
        <v>13</v>
      </c>
      <c r="AI17" s="621">
        <v>23</v>
      </c>
      <c r="AJ17" s="627" t="s">
        <v>2766</v>
      </c>
      <c r="AK17" s="621" t="s">
        <v>2117</v>
      </c>
    </row>
    <row r="18" spans="1:37" x14ac:dyDescent="0.25">
      <c r="B18" s="366">
        <v>43132</v>
      </c>
      <c r="C18" s="366">
        <v>43132</v>
      </c>
      <c r="D18" s="366">
        <v>43159</v>
      </c>
      <c r="E18" s="366">
        <v>43160</v>
      </c>
      <c r="F18">
        <v>28</v>
      </c>
      <c r="G18">
        <v>2017</v>
      </c>
      <c r="H18">
        <v>1</v>
      </c>
      <c r="J18" t="s">
        <v>7979</v>
      </c>
      <c r="K18" s="1090" t="s">
        <v>10</v>
      </c>
      <c r="N18" t="s">
        <v>2117</v>
      </c>
      <c r="V18" t="str">
        <f>VLOOKUP(PB!$L$16,LOOKUPS!$H$3:$BU$353,W18,FALSE)</f>
        <v/>
      </c>
      <c r="W18">
        <v>18</v>
      </c>
      <c r="AI18" s="1024"/>
      <c r="AJ18" s="627"/>
      <c r="AK18" s="1024"/>
    </row>
    <row r="19" spans="1:37" x14ac:dyDescent="0.25">
      <c r="B19" s="366">
        <v>43160</v>
      </c>
      <c r="C19" s="366">
        <v>43160</v>
      </c>
      <c r="D19" s="366">
        <v>43190</v>
      </c>
      <c r="E19" s="366">
        <v>43191</v>
      </c>
      <c r="F19">
        <v>31</v>
      </c>
      <c r="G19">
        <v>2017</v>
      </c>
      <c r="H19">
        <v>1</v>
      </c>
      <c r="J19" t="s">
        <v>7980</v>
      </c>
      <c r="K19" s="1090" t="s">
        <v>10</v>
      </c>
      <c r="V19" t="str">
        <f>VLOOKUP(PB!$L$16,LOOKUPS!$H$3:$BU$353,W19,FALSE)</f>
        <v/>
      </c>
      <c r="W19">
        <v>19</v>
      </c>
    </row>
    <row r="20" spans="1:37" x14ac:dyDescent="0.25">
      <c r="B20" s="366">
        <v>43191</v>
      </c>
      <c r="C20" s="366">
        <v>43191</v>
      </c>
      <c r="D20" s="366">
        <v>43220</v>
      </c>
      <c r="E20" s="366">
        <v>43221</v>
      </c>
      <c r="F20">
        <v>30</v>
      </c>
      <c r="G20">
        <v>2018</v>
      </c>
      <c r="H20">
        <v>2</v>
      </c>
      <c r="J20" t="s">
        <v>7981</v>
      </c>
      <c r="K20" s="1090" t="s">
        <v>10</v>
      </c>
      <c r="V20" t="str">
        <f>VLOOKUP(PB!$L$16,LOOKUPS!$H$3:$BU$353,W20,FALSE)</f>
        <v/>
      </c>
      <c r="W20">
        <v>20</v>
      </c>
    </row>
    <row r="21" spans="1:37" x14ac:dyDescent="0.25">
      <c r="B21" s="366">
        <v>43221</v>
      </c>
      <c r="C21" s="366">
        <v>43221</v>
      </c>
      <c r="D21" s="366">
        <v>43251</v>
      </c>
      <c r="E21" s="366">
        <v>43252</v>
      </c>
      <c r="F21">
        <v>31</v>
      </c>
      <c r="G21">
        <v>2018</v>
      </c>
      <c r="H21">
        <v>2</v>
      </c>
      <c r="J21" t="s">
        <v>7982</v>
      </c>
      <c r="K21" s="1090" t="s">
        <v>10</v>
      </c>
      <c r="V21" t="str">
        <f>VLOOKUP(PB!$L$16,LOOKUPS!$H$3:$BU$353,W21,FALSE)</f>
        <v/>
      </c>
      <c r="W21">
        <v>21</v>
      </c>
    </row>
    <row r="22" spans="1:37" x14ac:dyDescent="0.25">
      <c r="B22" s="366">
        <v>43252</v>
      </c>
      <c r="C22" s="366">
        <v>43252</v>
      </c>
      <c r="D22" s="366">
        <v>43281</v>
      </c>
      <c r="E22" s="366">
        <v>43282</v>
      </c>
      <c r="F22">
        <v>30</v>
      </c>
      <c r="G22">
        <v>2018</v>
      </c>
      <c r="H22">
        <v>2</v>
      </c>
      <c r="J22" t="s">
        <v>7983</v>
      </c>
      <c r="K22" s="1090" t="s">
        <v>10</v>
      </c>
      <c r="V22" t="str">
        <f>VLOOKUP(PB!$L$16,LOOKUPS!$H$3:$BU$353,W22,FALSE)</f>
        <v/>
      </c>
      <c r="W22">
        <v>22</v>
      </c>
    </row>
    <row r="23" spans="1:37" x14ac:dyDescent="0.25">
      <c r="B23" s="366">
        <v>43282</v>
      </c>
      <c r="C23" s="366">
        <v>43282</v>
      </c>
      <c r="D23" s="366">
        <v>43312</v>
      </c>
      <c r="E23" s="366">
        <v>43313</v>
      </c>
      <c r="F23">
        <v>31</v>
      </c>
      <c r="G23">
        <v>2018</v>
      </c>
      <c r="H23">
        <v>2</v>
      </c>
      <c r="J23" t="s">
        <v>7984</v>
      </c>
      <c r="K23" s="1090" t="s">
        <v>10</v>
      </c>
      <c r="V23" t="str">
        <f>VLOOKUP(PB!$L$16,LOOKUPS!$H$3:$BU$353,W23,FALSE)</f>
        <v/>
      </c>
      <c r="W23">
        <v>23</v>
      </c>
    </row>
    <row r="24" spans="1:37" x14ac:dyDescent="0.25">
      <c r="B24" s="366">
        <v>43313</v>
      </c>
      <c r="C24" s="366">
        <v>43313</v>
      </c>
      <c r="D24" s="366">
        <v>43343</v>
      </c>
      <c r="E24" s="366">
        <v>43344</v>
      </c>
      <c r="F24">
        <v>31</v>
      </c>
      <c r="G24">
        <v>2018</v>
      </c>
      <c r="H24">
        <v>2</v>
      </c>
      <c r="J24" t="s">
        <v>7985</v>
      </c>
      <c r="K24" s="1090" t="s">
        <v>10</v>
      </c>
      <c r="V24" t="str">
        <f>VLOOKUP(PB!$L$16,LOOKUPS!$H$3:$BU$353,W24,FALSE)</f>
        <v/>
      </c>
      <c r="W24">
        <v>24</v>
      </c>
    </row>
    <row r="25" spans="1:37" x14ac:dyDescent="0.25">
      <c r="B25" s="366">
        <v>43344</v>
      </c>
      <c r="C25" s="366">
        <v>43344</v>
      </c>
      <c r="D25" s="366">
        <v>43373</v>
      </c>
      <c r="E25" s="366">
        <v>43374</v>
      </c>
      <c r="F25">
        <v>30</v>
      </c>
      <c r="G25">
        <v>2018</v>
      </c>
      <c r="H25">
        <v>2</v>
      </c>
      <c r="J25" t="s">
        <v>7986</v>
      </c>
      <c r="K25" s="1090" t="s">
        <v>10</v>
      </c>
      <c r="V25" t="str">
        <f>VLOOKUP(PB!$L$16,LOOKUPS!$H$3:$BU$353,W25,FALSE)</f>
        <v/>
      </c>
      <c r="W25">
        <v>25</v>
      </c>
    </row>
    <row r="26" spans="1:37" x14ac:dyDescent="0.25">
      <c r="B26" s="366">
        <v>43374</v>
      </c>
      <c r="C26" s="366">
        <v>43374</v>
      </c>
      <c r="D26" s="366">
        <v>43404</v>
      </c>
      <c r="E26" s="366">
        <v>43405</v>
      </c>
      <c r="F26">
        <v>31</v>
      </c>
      <c r="G26">
        <v>2018</v>
      </c>
      <c r="H26">
        <v>2</v>
      </c>
      <c r="J26" t="s">
        <v>7987</v>
      </c>
      <c r="K26" s="1090" t="s">
        <v>10</v>
      </c>
      <c r="V26" t="str">
        <f>VLOOKUP(PB!$L$16,LOOKUPS!$H$3:$BU$353,W26,FALSE)</f>
        <v/>
      </c>
      <c r="W26">
        <v>26</v>
      </c>
    </row>
    <row r="27" spans="1:37" x14ac:dyDescent="0.25">
      <c r="B27" s="366">
        <v>43405</v>
      </c>
      <c r="C27" s="366">
        <v>43405</v>
      </c>
      <c r="D27" s="366">
        <v>43434</v>
      </c>
      <c r="E27" s="366">
        <v>43435</v>
      </c>
      <c r="F27">
        <v>30</v>
      </c>
      <c r="G27">
        <v>2018</v>
      </c>
      <c r="H27">
        <v>2</v>
      </c>
      <c r="J27" t="s">
        <v>7988</v>
      </c>
      <c r="K27" s="1090" t="s">
        <v>10</v>
      </c>
      <c r="V27" t="str">
        <f>VLOOKUP(PB!$L$16,LOOKUPS!$H$3:$BU$353,W27,FALSE)</f>
        <v/>
      </c>
      <c r="W27">
        <v>27</v>
      </c>
    </row>
    <row r="28" spans="1:37" x14ac:dyDescent="0.25">
      <c r="B28" s="366">
        <v>43435</v>
      </c>
      <c r="C28" s="366">
        <v>43435</v>
      </c>
      <c r="D28" s="366">
        <v>43465</v>
      </c>
      <c r="E28" s="366">
        <v>43466</v>
      </c>
      <c r="F28">
        <v>31</v>
      </c>
      <c r="G28">
        <v>2018</v>
      </c>
      <c r="H28">
        <v>2</v>
      </c>
      <c r="J28" t="s">
        <v>7966</v>
      </c>
      <c r="K28" s="1090" t="s">
        <v>10</v>
      </c>
      <c r="V28" t="str">
        <f>VLOOKUP(PB!$L$16,LOOKUPS!$H$3:$BU$353,W28,FALSE)</f>
        <v/>
      </c>
      <c r="W28">
        <v>28</v>
      </c>
    </row>
    <row r="29" spans="1:37" x14ac:dyDescent="0.25">
      <c r="A29" s="106">
        <v>2019</v>
      </c>
      <c r="B29" s="366">
        <v>43466</v>
      </c>
      <c r="C29" s="366">
        <v>43466</v>
      </c>
      <c r="D29" s="366">
        <v>43496</v>
      </c>
      <c r="E29" s="366">
        <v>43497</v>
      </c>
      <c r="F29">
        <v>31</v>
      </c>
      <c r="G29">
        <v>2018</v>
      </c>
      <c r="H29">
        <v>2</v>
      </c>
      <c r="J29" t="s">
        <v>7989</v>
      </c>
      <c r="K29" s="1090" t="s">
        <v>10</v>
      </c>
      <c r="V29" t="str">
        <f>VLOOKUP(PB!$L$16,LOOKUPS!$H$3:$BU$353,W29,FALSE)</f>
        <v/>
      </c>
      <c r="W29">
        <v>29</v>
      </c>
    </row>
    <row r="30" spans="1:37" x14ac:dyDescent="0.25">
      <c r="B30" s="366">
        <v>43497</v>
      </c>
      <c r="C30" s="366">
        <v>43497</v>
      </c>
      <c r="D30" s="366">
        <v>43524</v>
      </c>
      <c r="E30" s="366">
        <v>43525</v>
      </c>
      <c r="F30">
        <v>28</v>
      </c>
      <c r="G30">
        <v>2018</v>
      </c>
      <c r="H30">
        <v>2</v>
      </c>
      <c r="J30" t="s">
        <v>7990</v>
      </c>
      <c r="K30" s="1090" t="s">
        <v>10</v>
      </c>
      <c r="V30" t="str">
        <f>VLOOKUP(PB!$L$16,LOOKUPS!$H$3:$BU$353,W30,FALSE)</f>
        <v/>
      </c>
      <c r="W30">
        <v>30</v>
      </c>
    </row>
    <row r="31" spans="1:37" x14ac:dyDescent="0.25">
      <c r="B31" s="366">
        <v>43525</v>
      </c>
      <c r="C31" s="366">
        <v>43525</v>
      </c>
      <c r="D31" s="366">
        <v>43555</v>
      </c>
      <c r="E31" s="366">
        <v>43556</v>
      </c>
      <c r="F31">
        <v>31</v>
      </c>
      <c r="G31">
        <v>2018</v>
      </c>
      <c r="H31">
        <v>2</v>
      </c>
      <c r="J31" t="s">
        <v>7991</v>
      </c>
      <c r="K31" s="1090" t="s">
        <v>10</v>
      </c>
      <c r="V31" t="str">
        <f>VLOOKUP(PB!$L$16,LOOKUPS!$H$3:$BU$353,W31,FALSE)</f>
        <v/>
      </c>
      <c r="W31">
        <v>31</v>
      </c>
    </row>
    <row r="32" spans="1:37" x14ac:dyDescent="0.25">
      <c r="B32" s="366">
        <v>43556</v>
      </c>
      <c r="C32" s="366">
        <v>43556</v>
      </c>
      <c r="D32" s="366">
        <v>43585</v>
      </c>
      <c r="E32" s="366">
        <v>43586</v>
      </c>
      <c r="F32">
        <v>30</v>
      </c>
      <c r="G32">
        <v>2019</v>
      </c>
      <c r="H32">
        <v>3</v>
      </c>
      <c r="J32" t="s">
        <v>7992</v>
      </c>
      <c r="K32" s="1090" t="s">
        <v>10</v>
      </c>
      <c r="V32" t="str">
        <f>VLOOKUP(PB!$L$16,LOOKUPS!$H$3:$BU$353,W32,FALSE)</f>
        <v/>
      </c>
      <c r="W32">
        <v>32</v>
      </c>
    </row>
    <row r="33" spans="1:23" x14ac:dyDescent="0.25">
      <c r="B33" s="366">
        <v>43586</v>
      </c>
      <c r="C33" s="366">
        <v>43586</v>
      </c>
      <c r="D33" s="366">
        <v>43616</v>
      </c>
      <c r="E33" s="366">
        <v>43617</v>
      </c>
      <c r="F33">
        <v>31</v>
      </c>
      <c r="G33">
        <v>2019</v>
      </c>
      <c r="H33">
        <v>3</v>
      </c>
      <c r="J33" t="s">
        <v>7993</v>
      </c>
      <c r="K33" s="1090" t="s">
        <v>10</v>
      </c>
      <c r="V33" t="str">
        <f>VLOOKUP(PB!$L$16,LOOKUPS!$H$3:$BU$353,W33,FALSE)</f>
        <v/>
      </c>
      <c r="W33">
        <v>33</v>
      </c>
    </row>
    <row r="34" spans="1:23" x14ac:dyDescent="0.25">
      <c r="B34" s="366">
        <v>43617</v>
      </c>
      <c r="C34" s="366">
        <v>43617</v>
      </c>
      <c r="D34" s="366">
        <v>43646</v>
      </c>
      <c r="E34" s="366">
        <v>43647</v>
      </c>
      <c r="F34">
        <v>30</v>
      </c>
      <c r="G34">
        <v>2019</v>
      </c>
      <c r="H34">
        <v>3</v>
      </c>
      <c r="J34" t="s">
        <v>7994</v>
      </c>
      <c r="K34" s="1090" t="s">
        <v>10</v>
      </c>
      <c r="V34" t="str">
        <f>VLOOKUP(PB!$L$16,LOOKUPS!$H$3:$BU$353,W34,FALSE)</f>
        <v/>
      </c>
      <c r="W34">
        <v>34</v>
      </c>
    </row>
    <row r="35" spans="1:23" x14ac:dyDescent="0.25">
      <c r="B35" s="366">
        <v>43647</v>
      </c>
      <c r="C35" s="366">
        <v>43647</v>
      </c>
      <c r="D35" s="366">
        <v>43677</v>
      </c>
      <c r="E35" s="366">
        <v>43678</v>
      </c>
      <c r="F35">
        <v>31</v>
      </c>
      <c r="G35">
        <v>2019</v>
      </c>
      <c r="H35">
        <v>3</v>
      </c>
      <c r="J35" t="s">
        <v>7995</v>
      </c>
      <c r="K35" s="1090" t="s">
        <v>10</v>
      </c>
      <c r="V35" t="str">
        <f>VLOOKUP(PB!$L$16,LOOKUPS!$H$3:$BU$353,W35,FALSE)</f>
        <v/>
      </c>
      <c r="W35">
        <v>35</v>
      </c>
    </row>
    <row r="36" spans="1:23" x14ac:dyDescent="0.25">
      <c r="B36" s="366">
        <v>43678</v>
      </c>
      <c r="C36" s="366">
        <v>43678</v>
      </c>
      <c r="D36" s="366">
        <v>43708</v>
      </c>
      <c r="E36" s="366">
        <v>43709</v>
      </c>
      <c r="F36">
        <v>31</v>
      </c>
      <c r="G36">
        <v>2019</v>
      </c>
      <c r="H36">
        <v>3</v>
      </c>
      <c r="J36" t="s">
        <v>7996</v>
      </c>
      <c r="K36" t="s">
        <v>4</v>
      </c>
      <c r="V36" t="str">
        <f>VLOOKUP(PB!$L$16,LOOKUPS!$H$3:$BU$353,W36,FALSE)</f>
        <v/>
      </c>
      <c r="W36">
        <v>36</v>
      </c>
    </row>
    <row r="37" spans="1:23" x14ac:dyDescent="0.25">
      <c r="B37" s="366">
        <v>43709</v>
      </c>
      <c r="C37" s="366">
        <v>43709</v>
      </c>
      <c r="D37" s="366">
        <v>43738</v>
      </c>
      <c r="E37" s="366">
        <v>43739</v>
      </c>
      <c r="F37">
        <v>30</v>
      </c>
      <c r="G37">
        <v>2019</v>
      </c>
      <c r="H37">
        <v>3</v>
      </c>
      <c r="J37" t="s">
        <v>7997</v>
      </c>
      <c r="K37" t="s">
        <v>7</v>
      </c>
      <c r="V37" t="str">
        <f>VLOOKUP(PB!$L$16,LOOKUPS!$H$3:$BU$353,W37,FALSE)</f>
        <v/>
      </c>
      <c r="W37">
        <v>37</v>
      </c>
    </row>
    <row r="38" spans="1:23" x14ac:dyDescent="0.25">
      <c r="B38" s="366">
        <v>43739</v>
      </c>
      <c r="C38" s="366">
        <v>43739</v>
      </c>
      <c r="D38" s="366">
        <v>43769</v>
      </c>
      <c r="E38" s="366">
        <v>43770</v>
      </c>
      <c r="F38">
        <v>31</v>
      </c>
      <c r="G38">
        <v>2019</v>
      </c>
      <c r="H38">
        <v>3</v>
      </c>
      <c r="J38" t="s">
        <v>7998</v>
      </c>
      <c r="K38" t="s">
        <v>9</v>
      </c>
      <c r="V38" t="str">
        <f>VLOOKUP(PB!$L$16,LOOKUPS!$H$3:$BU$353,W38,FALSE)</f>
        <v/>
      </c>
      <c r="W38">
        <v>38</v>
      </c>
    </row>
    <row r="39" spans="1:23" x14ac:dyDescent="0.25">
      <c r="B39" s="366">
        <v>43770</v>
      </c>
      <c r="C39" s="366">
        <v>43770</v>
      </c>
      <c r="D39" s="366">
        <v>43799</v>
      </c>
      <c r="E39" s="366">
        <v>43800</v>
      </c>
      <c r="F39">
        <v>30</v>
      </c>
      <c r="G39">
        <v>2019</v>
      </c>
      <c r="H39">
        <v>3</v>
      </c>
      <c r="J39" t="s">
        <v>7999</v>
      </c>
      <c r="K39" t="s">
        <v>9</v>
      </c>
      <c r="V39" t="str">
        <f>VLOOKUP(PB!$L$16,LOOKUPS!$H$3:$BU$353,W39,FALSE)</f>
        <v/>
      </c>
      <c r="W39">
        <v>39</v>
      </c>
    </row>
    <row r="40" spans="1:23" x14ac:dyDescent="0.25">
      <c r="B40" s="366">
        <v>43800</v>
      </c>
      <c r="C40" s="366">
        <v>43800</v>
      </c>
      <c r="D40" s="366">
        <v>43830</v>
      </c>
      <c r="E40" s="366">
        <v>43831</v>
      </c>
      <c r="F40">
        <v>31</v>
      </c>
      <c r="G40">
        <v>2019</v>
      </c>
      <c r="H40">
        <v>3</v>
      </c>
      <c r="J40" t="s">
        <v>8000</v>
      </c>
      <c r="K40" t="s">
        <v>9</v>
      </c>
      <c r="V40" t="str">
        <f>VLOOKUP(PB!$L$16,LOOKUPS!$H$3:$BU$353,W40,FALSE)</f>
        <v/>
      </c>
      <c r="W40">
        <v>40</v>
      </c>
    </row>
    <row r="41" spans="1:23" x14ac:dyDescent="0.25">
      <c r="A41" s="106">
        <v>2020</v>
      </c>
      <c r="B41" s="366">
        <v>43831</v>
      </c>
      <c r="C41" s="366">
        <v>43831</v>
      </c>
      <c r="D41" s="366">
        <v>43861</v>
      </c>
      <c r="E41" s="366">
        <v>43862</v>
      </c>
      <c r="F41">
        <v>31</v>
      </c>
      <c r="G41">
        <v>2019</v>
      </c>
      <c r="H41">
        <v>3</v>
      </c>
      <c r="J41" t="s">
        <v>8001</v>
      </c>
      <c r="K41" t="s">
        <v>10</v>
      </c>
      <c r="V41" t="str">
        <f>VLOOKUP(PB!$L$16,LOOKUPS!$H$3:$BU$353,W41,FALSE)</f>
        <v/>
      </c>
      <c r="W41">
        <v>41</v>
      </c>
    </row>
    <row r="42" spans="1:23" x14ac:dyDescent="0.25">
      <c r="B42" s="366">
        <v>43862</v>
      </c>
      <c r="C42" s="366">
        <v>43862</v>
      </c>
      <c r="D42" s="366">
        <v>43890</v>
      </c>
      <c r="E42" s="366">
        <v>43891</v>
      </c>
      <c r="F42">
        <v>29</v>
      </c>
      <c r="G42">
        <v>2019</v>
      </c>
      <c r="H42">
        <v>3</v>
      </c>
      <c r="J42" t="s">
        <v>8002</v>
      </c>
      <c r="K42" t="s">
        <v>2</v>
      </c>
      <c r="V42" t="str">
        <f>VLOOKUP(PB!$L$16,LOOKUPS!$H$3:$BU$353,W42,FALSE)</f>
        <v/>
      </c>
      <c r="W42">
        <v>42</v>
      </c>
    </row>
    <row r="43" spans="1:23" x14ac:dyDescent="0.25">
      <c r="B43" s="366">
        <v>43891</v>
      </c>
      <c r="C43" s="366">
        <v>43891</v>
      </c>
      <c r="D43" s="366">
        <v>43921</v>
      </c>
      <c r="E43" s="366">
        <v>43922</v>
      </c>
      <c r="F43">
        <v>31</v>
      </c>
      <c r="G43">
        <v>2019</v>
      </c>
      <c r="H43">
        <v>3</v>
      </c>
      <c r="J43" t="s">
        <v>8003</v>
      </c>
      <c r="K43" t="s">
        <v>5</v>
      </c>
      <c r="V43" t="str">
        <f>VLOOKUP(PB!$L$16,LOOKUPS!$H$3:$BU$353,W43,FALSE)</f>
        <v/>
      </c>
      <c r="W43">
        <v>43</v>
      </c>
    </row>
    <row r="44" spans="1:23" x14ac:dyDescent="0.25">
      <c r="B44" s="366">
        <v>43922</v>
      </c>
      <c r="C44" s="366">
        <v>43922</v>
      </c>
      <c r="D44" s="366">
        <v>43951</v>
      </c>
      <c r="E44" s="366">
        <v>43952</v>
      </c>
      <c r="F44">
        <v>30</v>
      </c>
      <c r="G44">
        <v>2020</v>
      </c>
      <c r="H44">
        <v>4</v>
      </c>
      <c r="J44" t="s">
        <v>8004</v>
      </c>
      <c r="K44" t="s">
        <v>4</v>
      </c>
      <c r="V44" t="str">
        <f>VLOOKUP(PB!$L$16,LOOKUPS!$H$3:$BU$353,W44,FALSE)</f>
        <v/>
      </c>
      <c r="W44">
        <v>44</v>
      </c>
    </row>
    <row r="45" spans="1:23" x14ac:dyDescent="0.25">
      <c r="B45" s="366">
        <v>43952</v>
      </c>
      <c r="C45" s="366">
        <v>43952</v>
      </c>
      <c r="D45" s="366">
        <v>43982</v>
      </c>
      <c r="E45" s="366">
        <v>43983</v>
      </c>
      <c r="F45">
        <v>31</v>
      </c>
      <c r="G45">
        <v>2020</v>
      </c>
      <c r="H45">
        <v>4</v>
      </c>
      <c r="J45" t="s">
        <v>8005</v>
      </c>
      <c r="K45" t="s">
        <v>0</v>
      </c>
      <c r="V45" t="str">
        <f>VLOOKUP(PB!$L$16,LOOKUPS!$H$3:$BU$353,W45,FALSE)</f>
        <v/>
      </c>
      <c r="W45">
        <v>45</v>
      </c>
    </row>
    <row r="46" spans="1:23" x14ac:dyDescent="0.25">
      <c r="B46" s="366">
        <v>43983</v>
      </c>
      <c r="C46" s="366">
        <v>43983</v>
      </c>
      <c r="D46" s="366">
        <v>44012</v>
      </c>
      <c r="E46" s="366">
        <v>44013</v>
      </c>
      <c r="F46">
        <v>30</v>
      </c>
      <c r="G46">
        <v>2020</v>
      </c>
      <c r="H46">
        <v>4</v>
      </c>
      <c r="J46" t="s">
        <v>8006</v>
      </c>
      <c r="K46" t="s">
        <v>0</v>
      </c>
      <c r="V46" t="str">
        <f>VLOOKUP(PB!$L$16,LOOKUPS!$H$3:$BU$353,W46,FALSE)</f>
        <v/>
      </c>
      <c r="W46">
        <v>46</v>
      </c>
    </row>
    <row r="47" spans="1:23" x14ac:dyDescent="0.25">
      <c r="B47" s="366">
        <v>44013</v>
      </c>
      <c r="C47" s="366">
        <v>44013</v>
      </c>
      <c r="D47" s="366">
        <v>44043</v>
      </c>
      <c r="E47" s="366">
        <v>44044</v>
      </c>
      <c r="F47">
        <v>31</v>
      </c>
      <c r="G47">
        <v>2020</v>
      </c>
      <c r="H47">
        <v>4</v>
      </c>
      <c r="J47" t="s">
        <v>8007</v>
      </c>
      <c r="K47" t="s">
        <v>0</v>
      </c>
      <c r="V47" t="str">
        <f>VLOOKUP(PB!$L$16,LOOKUPS!$H$3:$BU$353,W47,FALSE)</f>
        <v/>
      </c>
      <c r="W47">
        <v>47</v>
      </c>
    </row>
    <row r="48" spans="1:23" x14ac:dyDescent="0.25">
      <c r="B48" s="366">
        <v>44044</v>
      </c>
      <c r="C48" s="366">
        <v>44044</v>
      </c>
      <c r="D48" s="366">
        <v>44074</v>
      </c>
      <c r="E48" s="366">
        <v>44075</v>
      </c>
      <c r="F48">
        <v>31</v>
      </c>
      <c r="G48">
        <v>2020</v>
      </c>
      <c r="H48">
        <v>4</v>
      </c>
      <c r="J48" t="s">
        <v>8008</v>
      </c>
      <c r="K48" t="s">
        <v>0</v>
      </c>
      <c r="V48" t="str">
        <f>VLOOKUP(PB!$L$16,LOOKUPS!$H$3:$BU$353,W48,FALSE)</f>
        <v/>
      </c>
      <c r="W48">
        <v>48</v>
      </c>
    </row>
    <row r="49" spans="1:23" x14ac:dyDescent="0.25">
      <c r="B49" s="366">
        <v>44075</v>
      </c>
      <c r="C49" s="366">
        <v>44075</v>
      </c>
      <c r="D49" s="366">
        <v>44104</v>
      </c>
      <c r="E49" s="366">
        <v>44105</v>
      </c>
      <c r="F49">
        <v>30</v>
      </c>
      <c r="G49">
        <v>2020</v>
      </c>
      <c r="H49">
        <v>4</v>
      </c>
      <c r="J49" t="s">
        <v>8009</v>
      </c>
      <c r="K49" t="s">
        <v>0</v>
      </c>
      <c r="V49" t="str">
        <f>VLOOKUP(PB!$L$16,LOOKUPS!$H$3:$BU$353,W49,FALSE)</f>
        <v/>
      </c>
      <c r="W49">
        <v>49</v>
      </c>
    </row>
    <row r="50" spans="1:23" x14ac:dyDescent="0.25">
      <c r="B50" s="366">
        <v>44105</v>
      </c>
      <c r="C50" s="366">
        <v>44105</v>
      </c>
      <c r="D50" s="366">
        <v>44135</v>
      </c>
      <c r="E50" s="366">
        <v>44136</v>
      </c>
      <c r="F50">
        <v>31</v>
      </c>
      <c r="G50">
        <v>2020</v>
      </c>
      <c r="H50">
        <v>4</v>
      </c>
      <c r="J50" t="s">
        <v>8010</v>
      </c>
      <c r="K50" t="s">
        <v>0</v>
      </c>
      <c r="V50" t="str">
        <f>VLOOKUP(PB!$L$16,LOOKUPS!$H$3:$BU$353,W50,FALSE)</f>
        <v/>
      </c>
      <c r="W50">
        <v>50</v>
      </c>
    </row>
    <row r="51" spans="1:23" x14ac:dyDescent="0.25">
      <c r="B51" s="366">
        <v>44136</v>
      </c>
      <c r="C51" s="366">
        <v>44136</v>
      </c>
      <c r="D51" s="366">
        <v>44165</v>
      </c>
      <c r="E51" s="366">
        <v>44166</v>
      </c>
      <c r="F51">
        <v>30</v>
      </c>
      <c r="G51">
        <v>2020</v>
      </c>
      <c r="H51">
        <v>4</v>
      </c>
      <c r="J51" t="s">
        <v>8011</v>
      </c>
      <c r="K51" t="s">
        <v>0</v>
      </c>
      <c r="V51" t="str">
        <f>VLOOKUP(PB!$L$16,LOOKUPS!$H$3:$BU$353,W51,FALSE)</f>
        <v/>
      </c>
      <c r="W51">
        <v>51</v>
      </c>
    </row>
    <row r="52" spans="1:23" x14ac:dyDescent="0.25">
      <c r="B52" s="366">
        <v>44166</v>
      </c>
      <c r="C52" s="366">
        <v>44166</v>
      </c>
      <c r="D52" s="366">
        <v>44196</v>
      </c>
      <c r="E52" s="366">
        <v>44197</v>
      </c>
      <c r="F52">
        <v>31</v>
      </c>
      <c r="G52">
        <v>2020</v>
      </c>
      <c r="H52">
        <v>4</v>
      </c>
      <c r="J52" t="s">
        <v>8012</v>
      </c>
      <c r="K52" t="s">
        <v>0</v>
      </c>
      <c r="V52" t="str">
        <f>VLOOKUP(PB!$L$16,LOOKUPS!$H$3:$BU$353,W52,FALSE)</f>
        <v/>
      </c>
      <c r="W52">
        <v>52</v>
      </c>
    </row>
    <row r="53" spans="1:23" x14ac:dyDescent="0.25">
      <c r="A53" s="106">
        <v>2021</v>
      </c>
      <c r="B53" s="366">
        <v>44197</v>
      </c>
      <c r="C53" s="366">
        <v>44197</v>
      </c>
      <c r="D53" s="366">
        <v>44227</v>
      </c>
      <c r="E53" s="366">
        <v>44228</v>
      </c>
      <c r="F53">
        <v>31</v>
      </c>
      <c r="G53">
        <v>2020</v>
      </c>
      <c r="H53">
        <v>4</v>
      </c>
      <c r="J53" t="s">
        <v>8013</v>
      </c>
      <c r="K53" t="s">
        <v>1</v>
      </c>
      <c r="V53" t="str">
        <f>VLOOKUP(PB!$L$16,LOOKUPS!$H$3:$BU$353,W53,FALSE)</f>
        <v/>
      </c>
      <c r="W53">
        <v>53</v>
      </c>
    </row>
    <row r="54" spans="1:23" x14ac:dyDescent="0.25">
      <c r="B54" s="366">
        <v>44228</v>
      </c>
      <c r="C54" s="366">
        <v>44228</v>
      </c>
      <c r="D54" s="366">
        <v>44255</v>
      </c>
      <c r="E54" s="366">
        <v>44256</v>
      </c>
      <c r="F54">
        <v>28</v>
      </c>
      <c r="G54">
        <v>2020</v>
      </c>
      <c r="H54">
        <v>4</v>
      </c>
      <c r="J54" t="s">
        <v>8014</v>
      </c>
      <c r="K54" t="s">
        <v>10</v>
      </c>
      <c r="V54" t="str">
        <f>VLOOKUP(PB!$L$16,LOOKUPS!$H$3:$BU$353,W54,FALSE)</f>
        <v/>
      </c>
      <c r="W54">
        <v>54</v>
      </c>
    </row>
    <row r="55" spans="1:23" x14ac:dyDescent="0.25">
      <c r="B55" s="366">
        <v>44256</v>
      </c>
      <c r="C55" s="366">
        <v>44256</v>
      </c>
      <c r="D55" s="366">
        <v>44286</v>
      </c>
      <c r="E55" s="366">
        <v>44287</v>
      </c>
      <c r="F55">
        <v>31</v>
      </c>
      <c r="G55">
        <v>2020</v>
      </c>
      <c r="H55">
        <v>4</v>
      </c>
      <c r="J55" t="s">
        <v>8015</v>
      </c>
      <c r="K55" t="s">
        <v>10</v>
      </c>
      <c r="V55" t="str">
        <f>VLOOKUP(PB!$L$16,LOOKUPS!$H$3:$BU$353,W55,FALSE)</f>
        <v/>
      </c>
      <c r="W55">
        <v>55</v>
      </c>
    </row>
    <row r="56" spans="1:23" x14ac:dyDescent="0.25">
      <c r="B56" s="366">
        <v>44287</v>
      </c>
      <c r="C56" s="366">
        <v>44287</v>
      </c>
      <c r="D56" s="366">
        <v>44316</v>
      </c>
      <c r="E56" s="366">
        <v>44317</v>
      </c>
      <c r="F56">
        <v>30</v>
      </c>
      <c r="G56">
        <v>2021</v>
      </c>
      <c r="H56">
        <v>5</v>
      </c>
      <c r="J56" t="s">
        <v>8016</v>
      </c>
      <c r="K56" t="s">
        <v>1</v>
      </c>
      <c r="V56" t="str">
        <f>VLOOKUP(PB!$L$16,LOOKUPS!$H$3:$BU$353,W56,FALSE)</f>
        <v/>
      </c>
      <c r="W56">
        <v>56</v>
      </c>
    </row>
    <row r="57" spans="1:23" x14ac:dyDescent="0.25">
      <c r="B57" s="366">
        <v>44317</v>
      </c>
      <c r="C57" s="366">
        <v>44317</v>
      </c>
      <c r="D57" s="366">
        <v>44347</v>
      </c>
      <c r="E57" s="366">
        <v>44348</v>
      </c>
      <c r="F57">
        <v>31</v>
      </c>
      <c r="G57">
        <v>2021</v>
      </c>
      <c r="H57">
        <v>5</v>
      </c>
      <c r="J57" t="s">
        <v>8017</v>
      </c>
      <c r="K57" t="s">
        <v>1</v>
      </c>
      <c r="V57" t="str">
        <f>VLOOKUP(PB!$L$16,LOOKUPS!$H$3:$BU$353,W57,FALSE)</f>
        <v/>
      </c>
      <c r="W57">
        <v>57</v>
      </c>
    </row>
    <row r="58" spans="1:23" x14ac:dyDescent="0.25">
      <c r="B58" s="366">
        <v>44348</v>
      </c>
      <c r="C58" s="366">
        <v>44348</v>
      </c>
      <c r="D58" s="366">
        <v>44377</v>
      </c>
      <c r="E58" s="366">
        <v>44378</v>
      </c>
      <c r="F58">
        <v>30</v>
      </c>
      <c r="G58">
        <v>2021</v>
      </c>
      <c r="H58">
        <v>5</v>
      </c>
      <c r="J58" t="s">
        <v>8018</v>
      </c>
      <c r="K58" t="s">
        <v>1</v>
      </c>
      <c r="V58" t="str">
        <f>VLOOKUP(PB!$L$16,LOOKUPS!$H$3:$BU$353,W58,FALSE)</f>
        <v/>
      </c>
      <c r="W58">
        <v>58</v>
      </c>
    </row>
    <row r="59" spans="1:23" x14ac:dyDescent="0.25">
      <c r="B59" s="366">
        <v>44378</v>
      </c>
      <c r="C59" s="366">
        <v>44378</v>
      </c>
      <c r="D59" s="366">
        <v>44408</v>
      </c>
      <c r="E59" s="366">
        <v>44409</v>
      </c>
      <c r="F59">
        <v>31</v>
      </c>
      <c r="G59">
        <v>2021</v>
      </c>
      <c r="H59">
        <v>5</v>
      </c>
      <c r="J59" t="s">
        <v>8019</v>
      </c>
      <c r="K59" t="s">
        <v>1</v>
      </c>
      <c r="V59" t="str">
        <f>VLOOKUP(PB!$L$16,LOOKUPS!$H$3:$BU$353,W59,FALSE)</f>
        <v/>
      </c>
      <c r="W59">
        <v>59</v>
      </c>
    </row>
    <row r="60" spans="1:23" x14ac:dyDescent="0.25">
      <c r="B60" s="366">
        <v>44409</v>
      </c>
      <c r="C60" s="366">
        <v>44409</v>
      </c>
      <c r="D60" s="366">
        <v>44439</v>
      </c>
      <c r="E60" s="366">
        <v>44440</v>
      </c>
      <c r="F60">
        <v>31</v>
      </c>
      <c r="G60">
        <v>2021</v>
      </c>
      <c r="H60">
        <v>5</v>
      </c>
      <c r="J60" t="s">
        <v>8020</v>
      </c>
      <c r="K60" t="s">
        <v>1</v>
      </c>
      <c r="V60" t="str">
        <f>VLOOKUP(PB!$L$16,LOOKUPS!$H$3:$BU$353,W60,FALSE)</f>
        <v/>
      </c>
      <c r="W60">
        <v>60</v>
      </c>
    </row>
    <row r="61" spans="1:23" x14ac:dyDescent="0.25">
      <c r="B61" s="366">
        <v>44440</v>
      </c>
      <c r="C61" s="366">
        <v>44440</v>
      </c>
      <c r="D61" s="366">
        <v>44469</v>
      </c>
      <c r="E61" s="366">
        <v>44470</v>
      </c>
      <c r="F61">
        <v>30</v>
      </c>
      <c r="G61">
        <v>2021</v>
      </c>
      <c r="H61">
        <v>5</v>
      </c>
      <c r="J61" t="s">
        <v>8021</v>
      </c>
      <c r="K61" t="s">
        <v>2</v>
      </c>
      <c r="V61" t="str">
        <f>VLOOKUP(PB!$L$16,LOOKUPS!$H$3:$BU$353,W61,FALSE)</f>
        <v/>
      </c>
      <c r="W61">
        <v>61</v>
      </c>
    </row>
    <row r="62" spans="1:23" x14ac:dyDescent="0.25">
      <c r="B62" s="366">
        <v>44470</v>
      </c>
      <c r="C62" s="366">
        <v>44470</v>
      </c>
      <c r="D62" s="366">
        <v>44500</v>
      </c>
      <c r="E62" s="366">
        <v>44501</v>
      </c>
      <c r="F62">
        <v>31</v>
      </c>
      <c r="G62">
        <v>2021</v>
      </c>
      <c r="H62">
        <v>5</v>
      </c>
      <c r="J62" t="s">
        <v>8022</v>
      </c>
      <c r="K62" t="s">
        <v>2</v>
      </c>
      <c r="V62" t="str">
        <f>VLOOKUP(PB!$L$16,LOOKUPS!$H$3:$BU$353,W62,FALSE)</f>
        <v/>
      </c>
      <c r="W62">
        <v>62</v>
      </c>
    </row>
    <row r="63" spans="1:23" x14ac:dyDescent="0.25">
      <c r="B63" s="366">
        <v>44501</v>
      </c>
      <c r="C63" s="366">
        <v>44501</v>
      </c>
      <c r="D63" s="366">
        <v>44530</v>
      </c>
      <c r="E63" s="366">
        <v>44531</v>
      </c>
      <c r="F63">
        <v>30</v>
      </c>
      <c r="G63">
        <v>2021</v>
      </c>
      <c r="H63">
        <v>5</v>
      </c>
      <c r="J63" t="s">
        <v>8023</v>
      </c>
      <c r="K63" t="s">
        <v>1</v>
      </c>
      <c r="V63" t="str">
        <f>VLOOKUP(PB!$L$16,LOOKUPS!$H$3:$BU$353,W63,FALSE)</f>
        <v/>
      </c>
      <c r="W63">
        <v>63</v>
      </c>
    </row>
    <row r="64" spans="1:23" x14ac:dyDescent="0.25">
      <c r="B64" s="366">
        <v>44531</v>
      </c>
      <c r="C64" s="366">
        <v>44531</v>
      </c>
      <c r="D64" s="366">
        <v>44561</v>
      </c>
      <c r="E64" s="366">
        <v>44562</v>
      </c>
      <c r="F64">
        <v>31</v>
      </c>
      <c r="G64">
        <v>2021</v>
      </c>
      <c r="H64">
        <v>5</v>
      </c>
      <c r="J64" t="s">
        <v>8024</v>
      </c>
      <c r="K64" t="s">
        <v>1</v>
      </c>
      <c r="V64" t="str">
        <f>VLOOKUP(PB!$L$16,LOOKUPS!$H$3:$BU$353,W64,FALSE)</f>
        <v/>
      </c>
      <c r="W64">
        <v>64</v>
      </c>
    </row>
    <row r="65" spans="1:23" x14ac:dyDescent="0.25">
      <c r="A65" s="106">
        <v>2022</v>
      </c>
      <c r="B65" s="366">
        <v>44562</v>
      </c>
      <c r="C65" s="366">
        <v>44562</v>
      </c>
      <c r="D65" s="366">
        <v>44592</v>
      </c>
      <c r="E65" s="366">
        <v>44593</v>
      </c>
      <c r="F65">
        <v>31</v>
      </c>
      <c r="G65">
        <v>2021</v>
      </c>
      <c r="H65">
        <v>5</v>
      </c>
      <c r="J65" t="s">
        <v>8025</v>
      </c>
      <c r="K65" t="s">
        <v>1</v>
      </c>
      <c r="V65" t="str">
        <f>VLOOKUP(PB!$L$16,LOOKUPS!$H$3:$BU$353,W65,FALSE)</f>
        <v/>
      </c>
      <c r="W65">
        <v>65</v>
      </c>
    </row>
    <row r="66" spans="1:23" x14ac:dyDescent="0.25">
      <c r="B66" s="366">
        <v>44593</v>
      </c>
      <c r="C66" s="366">
        <v>44593</v>
      </c>
      <c r="D66" s="366">
        <v>44620</v>
      </c>
      <c r="E66" s="366">
        <v>44621</v>
      </c>
      <c r="F66">
        <v>28</v>
      </c>
      <c r="G66">
        <v>2021</v>
      </c>
      <c r="H66">
        <v>5</v>
      </c>
      <c r="J66" t="s">
        <v>8026</v>
      </c>
      <c r="K66" t="s">
        <v>2</v>
      </c>
      <c r="V66" t="str">
        <f>VLOOKUP(PB!$L$16,LOOKUPS!$H$3:$BU$353,W66,FALSE)</f>
        <v/>
      </c>
      <c r="W66">
        <v>66</v>
      </c>
    </row>
    <row r="67" spans="1:23" x14ac:dyDescent="0.25">
      <c r="B67" s="366">
        <v>44621</v>
      </c>
      <c r="C67" s="366">
        <v>44621</v>
      </c>
      <c r="D67" s="366">
        <v>44651</v>
      </c>
      <c r="E67" s="366">
        <v>44652</v>
      </c>
      <c r="F67">
        <v>31</v>
      </c>
      <c r="G67">
        <v>2021</v>
      </c>
      <c r="H67">
        <v>5</v>
      </c>
      <c r="J67" t="s">
        <v>8027</v>
      </c>
      <c r="K67" t="s">
        <v>2</v>
      </c>
    </row>
    <row r="68" spans="1:23" x14ac:dyDescent="0.25">
      <c r="B68" s="366">
        <v>44652</v>
      </c>
      <c r="C68" s="366">
        <v>44652</v>
      </c>
      <c r="D68" s="366">
        <v>44681</v>
      </c>
      <c r="E68" s="366">
        <v>44682</v>
      </c>
      <c r="F68">
        <v>30</v>
      </c>
      <c r="G68">
        <v>2022</v>
      </c>
      <c r="H68">
        <v>6</v>
      </c>
      <c r="J68" t="s">
        <v>8028</v>
      </c>
      <c r="K68" t="s">
        <v>1</v>
      </c>
    </row>
    <row r="69" spans="1:23" x14ac:dyDescent="0.25">
      <c r="B69" s="366">
        <v>44682</v>
      </c>
      <c r="C69" s="366">
        <v>44682</v>
      </c>
      <c r="D69" s="366">
        <v>44712</v>
      </c>
      <c r="E69" s="366">
        <v>44713</v>
      </c>
      <c r="F69">
        <v>31</v>
      </c>
      <c r="G69">
        <v>2022</v>
      </c>
      <c r="H69">
        <v>6</v>
      </c>
      <c r="J69" t="s">
        <v>8029</v>
      </c>
      <c r="K69" t="s">
        <v>1</v>
      </c>
    </row>
    <row r="70" spans="1:23" x14ac:dyDescent="0.25">
      <c r="B70" s="366">
        <v>44713</v>
      </c>
      <c r="C70" s="366">
        <v>44713</v>
      </c>
      <c r="D70" s="366">
        <v>44742</v>
      </c>
      <c r="E70" s="366">
        <v>44743</v>
      </c>
      <c r="F70">
        <v>30</v>
      </c>
      <c r="G70">
        <v>2022</v>
      </c>
      <c r="H70">
        <v>6</v>
      </c>
      <c r="J70" t="s">
        <v>8030</v>
      </c>
      <c r="K70" t="s">
        <v>1</v>
      </c>
    </row>
    <row r="71" spans="1:23" x14ac:dyDescent="0.25">
      <c r="B71" s="366">
        <v>44743</v>
      </c>
      <c r="C71" s="366">
        <v>44743</v>
      </c>
      <c r="D71" s="366">
        <v>44773</v>
      </c>
      <c r="E71" s="366">
        <v>44774</v>
      </c>
      <c r="F71">
        <v>31</v>
      </c>
      <c r="G71">
        <v>2022</v>
      </c>
      <c r="H71">
        <v>6</v>
      </c>
      <c r="J71" t="s">
        <v>8031</v>
      </c>
      <c r="K71" t="s">
        <v>1</v>
      </c>
    </row>
    <row r="72" spans="1:23" x14ac:dyDescent="0.25">
      <c r="B72" s="366">
        <v>44774</v>
      </c>
      <c r="C72" s="366">
        <v>44774</v>
      </c>
      <c r="D72" s="366">
        <v>44804</v>
      </c>
      <c r="E72" s="366">
        <v>44805</v>
      </c>
      <c r="F72">
        <v>31</v>
      </c>
      <c r="G72">
        <v>2022</v>
      </c>
      <c r="H72">
        <v>6</v>
      </c>
      <c r="J72" t="s">
        <v>8032</v>
      </c>
      <c r="K72" t="s">
        <v>1</v>
      </c>
    </row>
    <row r="73" spans="1:23" x14ac:dyDescent="0.25">
      <c r="B73" s="366">
        <v>44805</v>
      </c>
      <c r="C73" s="366">
        <v>44805</v>
      </c>
      <c r="D73" s="366">
        <v>44834</v>
      </c>
      <c r="E73" s="366">
        <v>44835</v>
      </c>
      <c r="F73">
        <v>30</v>
      </c>
      <c r="G73">
        <v>2022</v>
      </c>
      <c r="H73">
        <v>6</v>
      </c>
      <c r="J73" t="s">
        <v>8033</v>
      </c>
      <c r="K73" t="s">
        <v>1</v>
      </c>
    </row>
    <row r="74" spans="1:23" x14ac:dyDescent="0.25">
      <c r="B74" s="366">
        <v>44835</v>
      </c>
      <c r="C74" s="366">
        <v>44835</v>
      </c>
      <c r="D74" s="366">
        <v>44865</v>
      </c>
      <c r="E74" s="366">
        <v>44866</v>
      </c>
      <c r="F74">
        <v>31</v>
      </c>
      <c r="G74">
        <v>2022</v>
      </c>
      <c r="H74">
        <v>6</v>
      </c>
      <c r="J74" t="s">
        <v>8034</v>
      </c>
      <c r="K74" t="s">
        <v>1</v>
      </c>
    </row>
    <row r="75" spans="1:23" x14ac:dyDescent="0.25">
      <c r="B75" s="366">
        <v>44866</v>
      </c>
      <c r="C75" s="366">
        <v>44866</v>
      </c>
      <c r="D75" s="366">
        <v>44895</v>
      </c>
      <c r="E75" s="366">
        <v>44896</v>
      </c>
      <c r="F75">
        <v>30</v>
      </c>
      <c r="G75">
        <v>2022</v>
      </c>
      <c r="H75">
        <v>6</v>
      </c>
      <c r="J75" t="s">
        <v>8035</v>
      </c>
      <c r="K75" t="s">
        <v>1</v>
      </c>
    </row>
    <row r="76" spans="1:23" x14ac:dyDescent="0.25">
      <c r="B76" s="366">
        <v>44896</v>
      </c>
      <c r="C76" s="366">
        <v>44896</v>
      </c>
      <c r="D76" s="366">
        <v>44926</v>
      </c>
      <c r="E76" s="366">
        <v>44927</v>
      </c>
      <c r="F76">
        <v>31</v>
      </c>
      <c r="G76">
        <v>2022</v>
      </c>
      <c r="H76">
        <v>6</v>
      </c>
      <c r="J76" t="s">
        <v>8036</v>
      </c>
      <c r="K76" t="s">
        <v>1</v>
      </c>
    </row>
    <row r="77" spans="1:23" x14ac:dyDescent="0.25">
      <c r="A77" s="106">
        <v>2023</v>
      </c>
      <c r="B77" s="366">
        <v>44927</v>
      </c>
      <c r="C77" s="366">
        <v>44927</v>
      </c>
      <c r="D77" s="366">
        <v>44957</v>
      </c>
      <c r="E77" s="366">
        <v>44958</v>
      </c>
      <c r="F77">
        <v>31</v>
      </c>
      <c r="G77">
        <v>2022</v>
      </c>
      <c r="H77">
        <v>6</v>
      </c>
      <c r="J77" t="s">
        <v>8037</v>
      </c>
      <c r="K77" t="s">
        <v>1</v>
      </c>
    </row>
    <row r="78" spans="1:23" x14ac:dyDescent="0.25">
      <c r="B78" s="366">
        <v>44958</v>
      </c>
      <c r="C78" s="366">
        <v>44958</v>
      </c>
      <c r="D78" s="366">
        <v>44985</v>
      </c>
      <c r="E78" s="366">
        <v>44986</v>
      </c>
      <c r="F78">
        <v>28</v>
      </c>
      <c r="G78">
        <v>2022</v>
      </c>
      <c r="H78">
        <v>6</v>
      </c>
      <c r="J78" t="s">
        <v>8038</v>
      </c>
      <c r="K78" t="s">
        <v>1</v>
      </c>
    </row>
    <row r="79" spans="1:23" x14ac:dyDescent="0.25">
      <c r="B79" s="366">
        <v>44986</v>
      </c>
      <c r="C79" s="366">
        <v>44986</v>
      </c>
      <c r="D79" s="366">
        <v>45016</v>
      </c>
      <c r="E79" s="366">
        <v>45017</v>
      </c>
      <c r="F79">
        <v>31</v>
      </c>
      <c r="G79">
        <v>2022</v>
      </c>
      <c r="H79">
        <v>6</v>
      </c>
      <c r="J79" t="s">
        <v>8039</v>
      </c>
      <c r="K79" t="s">
        <v>1</v>
      </c>
    </row>
    <row r="80" spans="1:23" x14ac:dyDescent="0.25">
      <c r="B80" s="366">
        <v>45017</v>
      </c>
      <c r="C80" s="366">
        <v>45017</v>
      </c>
      <c r="D80" s="366">
        <v>45046</v>
      </c>
      <c r="E80" s="366">
        <v>45047</v>
      </c>
      <c r="F80">
        <v>30</v>
      </c>
      <c r="G80">
        <v>2023</v>
      </c>
      <c r="H80">
        <v>7</v>
      </c>
      <c r="J80" t="s">
        <v>8040</v>
      </c>
      <c r="K80" t="s">
        <v>1</v>
      </c>
    </row>
    <row r="81" spans="1:11" x14ac:dyDescent="0.25">
      <c r="B81" s="366">
        <v>45047</v>
      </c>
      <c r="C81" s="366">
        <v>45047</v>
      </c>
      <c r="D81" s="366">
        <v>45077</v>
      </c>
      <c r="E81" s="366">
        <v>45078</v>
      </c>
      <c r="F81">
        <v>31</v>
      </c>
      <c r="G81">
        <v>2023</v>
      </c>
      <c r="H81">
        <v>7</v>
      </c>
      <c r="J81" t="s">
        <v>8041</v>
      </c>
      <c r="K81" t="s">
        <v>1</v>
      </c>
    </row>
    <row r="82" spans="1:11" x14ac:dyDescent="0.25">
      <c r="B82" s="366">
        <v>45078</v>
      </c>
      <c r="C82" s="366">
        <v>45078</v>
      </c>
      <c r="D82" s="366">
        <v>45107</v>
      </c>
      <c r="E82" s="366">
        <v>45108</v>
      </c>
      <c r="F82">
        <v>30</v>
      </c>
      <c r="G82">
        <v>2023</v>
      </c>
      <c r="H82">
        <v>7</v>
      </c>
      <c r="J82" t="s">
        <v>8042</v>
      </c>
      <c r="K82" t="s">
        <v>1</v>
      </c>
    </row>
    <row r="83" spans="1:11" x14ac:dyDescent="0.25">
      <c r="B83" s="366">
        <v>45108</v>
      </c>
      <c r="C83" s="366">
        <v>45108</v>
      </c>
      <c r="D83" s="366">
        <v>45138</v>
      </c>
      <c r="E83" s="366">
        <v>45139</v>
      </c>
      <c r="F83">
        <v>31</v>
      </c>
      <c r="G83">
        <v>2023</v>
      </c>
      <c r="H83">
        <v>7</v>
      </c>
      <c r="J83" t="s">
        <v>8043</v>
      </c>
      <c r="K83" t="s">
        <v>1</v>
      </c>
    </row>
    <row r="84" spans="1:11" x14ac:dyDescent="0.25">
      <c r="B84" s="366">
        <v>45139</v>
      </c>
      <c r="C84" s="366">
        <v>45139</v>
      </c>
      <c r="D84" s="366">
        <v>45169</v>
      </c>
      <c r="E84" s="366">
        <v>45170</v>
      </c>
      <c r="F84">
        <v>31</v>
      </c>
      <c r="G84">
        <v>2023</v>
      </c>
      <c r="H84">
        <v>7</v>
      </c>
      <c r="J84" t="s">
        <v>8044</v>
      </c>
      <c r="K84" t="s">
        <v>1</v>
      </c>
    </row>
    <row r="85" spans="1:11" x14ac:dyDescent="0.25">
      <c r="B85" s="366">
        <v>45170</v>
      </c>
      <c r="C85" s="366">
        <v>45170</v>
      </c>
      <c r="D85" s="366">
        <v>45199</v>
      </c>
      <c r="E85" s="366">
        <v>45200</v>
      </c>
      <c r="F85">
        <v>30</v>
      </c>
      <c r="G85">
        <v>2023</v>
      </c>
      <c r="H85">
        <v>7</v>
      </c>
      <c r="J85" t="s">
        <v>8045</v>
      </c>
      <c r="K85" t="s">
        <v>1</v>
      </c>
    </row>
    <row r="86" spans="1:11" x14ac:dyDescent="0.25">
      <c r="B86" s="366">
        <v>45200</v>
      </c>
      <c r="C86" s="366">
        <v>45200</v>
      </c>
      <c r="D86" s="366">
        <v>45230</v>
      </c>
      <c r="E86" s="366">
        <v>45231</v>
      </c>
      <c r="F86">
        <v>31</v>
      </c>
      <c r="G86">
        <v>2023</v>
      </c>
      <c r="H86">
        <v>7</v>
      </c>
      <c r="J86" t="s">
        <v>8046</v>
      </c>
      <c r="K86" t="s">
        <v>2</v>
      </c>
    </row>
    <row r="87" spans="1:11" x14ac:dyDescent="0.25">
      <c r="B87" s="366">
        <v>45231</v>
      </c>
      <c r="C87" s="366">
        <v>45231</v>
      </c>
      <c r="D87" s="366">
        <v>45260</v>
      </c>
      <c r="E87" s="366">
        <v>45261</v>
      </c>
      <c r="F87">
        <v>30</v>
      </c>
      <c r="G87">
        <v>2023</v>
      </c>
      <c r="H87">
        <v>7</v>
      </c>
      <c r="J87" t="s">
        <v>8047</v>
      </c>
      <c r="K87" t="s">
        <v>4</v>
      </c>
    </row>
    <row r="88" spans="1:11" x14ac:dyDescent="0.25">
      <c r="B88" s="366">
        <v>45261</v>
      </c>
      <c r="C88" s="366">
        <v>45261</v>
      </c>
      <c r="D88" s="366">
        <v>45291</v>
      </c>
      <c r="E88" s="366">
        <v>45292</v>
      </c>
      <c r="F88">
        <f>D88-C88+1</f>
        <v>31</v>
      </c>
      <c r="G88">
        <v>2023</v>
      </c>
      <c r="H88">
        <v>7</v>
      </c>
      <c r="J88" t="s">
        <v>8048</v>
      </c>
      <c r="K88" t="s">
        <v>4</v>
      </c>
    </row>
    <row r="89" spans="1:11" x14ac:dyDescent="0.25">
      <c r="A89" s="106">
        <v>2024</v>
      </c>
      <c r="B89" s="366">
        <v>45292</v>
      </c>
      <c r="C89" s="366">
        <v>45292</v>
      </c>
      <c r="D89" s="366">
        <v>45322</v>
      </c>
      <c r="E89" s="366">
        <v>45323</v>
      </c>
      <c r="F89">
        <f t="shared" ref="F89:F139" si="0">D89-C89+1</f>
        <v>31</v>
      </c>
      <c r="G89">
        <v>2023</v>
      </c>
      <c r="H89">
        <v>7</v>
      </c>
      <c r="J89" t="s">
        <v>8049</v>
      </c>
      <c r="K89" t="s">
        <v>4</v>
      </c>
    </row>
    <row r="90" spans="1:11" x14ac:dyDescent="0.25">
      <c r="B90" s="366">
        <v>45323</v>
      </c>
      <c r="C90" s="366">
        <v>45323</v>
      </c>
      <c r="D90" s="366">
        <v>45351</v>
      </c>
      <c r="E90" s="366">
        <v>45352</v>
      </c>
      <c r="F90">
        <f t="shared" si="0"/>
        <v>29</v>
      </c>
      <c r="G90">
        <v>2023</v>
      </c>
      <c r="H90">
        <v>7</v>
      </c>
      <c r="J90" t="s">
        <v>8050</v>
      </c>
      <c r="K90" t="s">
        <v>0</v>
      </c>
    </row>
    <row r="91" spans="1:11" x14ac:dyDescent="0.25">
      <c r="B91" s="366">
        <v>45352</v>
      </c>
      <c r="C91" s="366">
        <v>45352</v>
      </c>
      <c r="D91" s="366">
        <v>45382</v>
      </c>
      <c r="E91" s="366">
        <v>45383</v>
      </c>
      <c r="F91">
        <f t="shared" si="0"/>
        <v>31</v>
      </c>
      <c r="G91">
        <v>2023</v>
      </c>
      <c r="H91">
        <v>7</v>
      </c>
      <c r="J91" t="s">
        <v>8051</v>
      </c>
      <c r="K91" t="s">
        <v>0</v>
      </c>
    </row>
    <row r="92" spans="1:11" x14ac:dyDescent="0.25">
      <c r="B92" s="366">
        <v>45383</v>
      </c>
      <c r="C92" s="366">
        <v>45383</v>
      </c>
      <c r="D92" s="366">
        <v>45412</v>
      </c>
      <c r="E92" s="366">
        <v>45413</v>
      </c>
      <c r="F92">
        <f t="shared" si="0"/>
        <v>30</v>
      </c>
      <c r="G92">
        <v>2024</v>
      </c>
      <c r="H92">
        <v>8</v>
      </c>
      <c r="J92" t="s">
        <v>8052</v>
      </c>
      <c r="K92" t="s">
        <v>0</v>
      </c>
    </row>
    <row r="93" spans="1:11" x14ac:dyDescent="0.25">
      <c r="B93" s="366">
        <v>45413</v>
      </c>
      <c r="C93" s="366">
        <v>45413</v>
      </c>
      <c r="D93" s="366">
        <v>45443</v>
      </c>
      <c r="E93" s="366">
        <v>45444</v>
      </c>
      <c r="F93">
        <f t="shared" si="0"/>
        <v>31</v>
      </c>
      <c r="G93">
        <v>2024</v>
      </c>
      <c r="H93">
        <v>8</v>
      </c>
      <c r="J93" t="s">
        <v>8053</v>
      </c>
      <c r="K93" t="s">
        <v>0</v>
      </c>
    </row>
    <row r="94" spans="1:11" x14ac:dyDescent="0.25">
      <c r="B94" s="366">
        <v>45444</v>
      </c>
      <c r="C94" s="366">
        <v>45444</v>
      </c>
      <c r="D94" s="366">
        <v>45473</v>
      </c>
      <c r="E94" s="366">
        <v>45474</v>
      </c>
      <c r="F94">
        <f t="shared" si="0"/>
        <v>30</v>
      </c>
      <c r="G94">
        <v>2024</v>
      </c>
      <c r="H94">
        <v>8</v>
      </c>
      <c r="J94" t="s">
        <v>8054</v>
      </c>
      <c r="K94" t="s">
        <v>0</v>
      </c>
    </row>
    <row r="95" spans="1:11" x14ac:dyDescent="0.25">
      <c r="B95" s="366">
        <v>45474</v>
      </c>
      <c r="C95" s="366">
        <v>45474</v>
      </c>
      <c r="D95" s="366">
        <v>45504</v>
      </c>
      <c r="E95" s="366">
        <v>45505</v>
      </c>
      <c r="F95">
        <f t="shared" si="0"/>
        <v>31</v>
      </c>
      <c r="G95">
        <v>2024</v>
      </c>
      <c r="H95">
        <v>8</v>
      </c>
      <c r="J95" t="s">
        <v>8055</v>
      </c>
      <c r="K95" t="s">
        <v>0</v>
      </c>
    </row>
    <row r="96" spans="1:11" x14ac:dyDescent="0.25">
      <c r="B96" s="366">
        <v>45505</v>
      </c>
      <c r="C96" s="366">
        <v>45505</v>
      </c>
      <c r="D96" s="366">
        <v>45535</v>
      </c>
      <c r="E96" s="366">
        <v>45536</v>
      </c>
      <c r="F96">
        <f t="shared" si="0"/>
        <v>31</v>
      </c>
      <c r="G96">
        <v>2024</v>
      </c>
      <c r="H96">
        <v>8</v>
      </c>
      <c r="J96" t="s">
        <v>8056</v>
      </c>
      <c r="K96" t="s">
        <v>4</v>
      </c>
    </row>
    <row r="97" spans="1:11" x14ac:dyDescent="0.25">
      <c r="B97" s="366">
        <v>45536</v>
      </c>
      <c r="C97" s="366">
        <v>45536</v>
      </c>
      <c r="D97" s="366">
        <v>45565</v>
      </c>
      <c r="E97" s="366">
        <v>45566</v>
      </c>
      <c r="F97">
        <f t="shared" si="0"/>
        <v>30</v>
      </c>
      <c r="G97">
        <v>2024</v>
      </c>
      <c r="H97">
        <v>8</v>
      </c>
      <c r="J97" t="s">
        <v>8057</v>
      </c>
      <c r="K97" t="s">
        <v>4</v>
      </c>
    </row>
    <row r="98" spans="1:11" x14ac:dyDescent="0.25">
      <c r="B98" s="366">
        <v>45566</v>
      </c>
      <c r="C98" s="366">
        <v>45566</v>
      </c>
      <c r="D98" s="366">
        <v>45596</v>
      </c>
      <c r="E98" s="366">
        <v>45597</v>
      </c>
      <c r="F98">
        <f t="shared" si="0"/>
        <v>31</v>
      </c>
      <c r="G98">
        <v>2024</v>
      </c>
      <c r="H98">
        <v>8</v>
      </c>
      <c r="J98" t="s">
        <v>32</v>
      </c>
      <c r="K98" t="s">
        <v>4</v>
      </c>
    </row>
    <row r="99" spans="1:11" x14ac:dyDescent="0.25">
      <c r="B99" s="366">
        <v>45597</v>
      </c>
      <c r="C99" s="366">
        <v>45597</v>
      </c>
      <c r="D99" s="366">
        <v>45626</v>
      </c>
      <c r="E99" s="366">
        <v>45627</v>
      </c>
      <c r="F99">
        <f t="shared" si="0"/>
        <v>30</v>
      </c>
      <c r="G99">
        <v>2024</v>
      </c>
      <c r="H99">
        <v>8</v>
      </c>
      <c r="J99" t="s">
        <v>33</v>
      </c>
      <c r="K99" t="s">
        <v>4</v>
      </c>
    </row>
    <row r="100" spans="1:11" x14ac:dyDescent="0.25">
      <c r="B100" s="366">
        <v>45627</v>
      </c>
      <c r="C100" s="366">
        <v>45627</v>
      </c>
      <c r="D100" s="366">
        <v>45657</v>
      </c>
      <c r="E100" s="366">
        <v>45658</v>
      </c>
      <c r="F100">
        <f t="shared" si="0"/>
        <v>31</v>
      </c>
      <c r="G100">
        <v>2024</v>
      </c>
      <c r="H100">
        <v>8</v>
      </c>
      <c r="J100" t="s">
        <v>34</v>
      </c>
      <c r="K100" t="s">
        <v>4</v>
      </c>
    </row>
    <row r="101" spans="1:11" x14ac:dyDescent="0.25">
      <c r="A101" s="106">
        <v>2025</v>
      </c>
      <c r="B101" s="366">
        <v>45658</v>
      </c>
      <c r="C101" s="366">
        <v>45658</v>
      </c>
      <c r="D101" s="366">
        <v>45688</v>
      </c>
      <c r="E101" s="366">
        <v>45689</v>
      </c>
      <c r="F101">
        <f t="shared" si="0"/>
        <v>31</v>
      </c>
      <c r="G101">
        <v>2024</v>
      </c>
      <c r="H101">
        <v>8</v>
      </c>
      <c r="J101" t="s">
        <v>35</v>
      </c>
      <c r="K101" t="s">
        <v>4</v>
      </c>
    </row>
    <row r="102" spans="1:11" x14ac:dyDescent="0.25">
      <c r="B102" s="366">
        <v>45689</v>
      </c>
      <c r="C102" s="366">
        <v>45689</v>
      </c>
      <c r="D102" s="366">
        <v>45716</v>
      </c>
      <c r="E102" s="366">
        <v>45717</v>
      </c>
      <c r="F102">
        <f t="shared" si="0"/>
        <v>28</v>
      </c>
      <c r="G102">
        <v>2024</v>
      </c>
      <c r="H102">
        <v>8</v>
      </c>
      <c r="J102" t="s">
        <v>8058</v>
      </c>
      <c r="K102" t="s">
        <v>0</v>
      </c>
    </row>
    <row r="103" spans="1:11" x14ac:dyDescent="0.25">
      <c r="B103" s="366">
        <v>45717</v>
      </c>
      <c r="C103" s="366">
        <v>45717</v>
      </c>
      <c r="D103" s="366">
        <v>45747</v>
      </c>
      <c r="E103" s="366">
        <v>45748</v>
      </c>
      <c r="F103">
        <f t="shared" si="0"/>
        <v>31</v>
      </c>
      <c r="G103">
        <v>2024</v>
      </c>
      <c r="H103">
        <v>8</v>
      </c>
      <c r="J103" t="s">
        <v>8059</v>
      </c>
      <c r="K103" t="s">
        <v>0</v>
      </c>
    </row>
    <row r="104" spans="1:11" x14ac:dyDescent="0.25">
      <c r="B104" s="366">
        <v>45748</v>
      </c>
      <c r="C104" s="366">
        <v>45748</v>
      </c>
      <c r="D104" s="366">
        <v>45777</v>
      </c>
      <c r="E104" s="366">
        <v>45778</v>
      </c>
      <c r="F104">
        <f t="shared" si="0"/>
        <v>30</v>
      </c>
      <c r="G104">
        <v>2025</v>
      </c>
      <c r="H104">
        <v>9</v>
      </c>
      <c r="J104" t="s">
        <v>8060</v>
      </c>
      <c r="K104" t="s">
        <v>0</v>
      </c>
    </row>
    <row r="105" spans="1:11" x14ac:dyDescent="0.25">
      <c r="B105" s="366">
        <v>45778</v>
      </c>
      <c r="C105" s="366">
        <v>45778</v>
      </c>
      <c r="D105" s="366">
        <v>45808</v>
      </c>
      <c r="E105" s="366">
        <v>45809</v>
      </c>
      <c r="F105">
        <f t="shared" si="0"/>
        <v>31</v>
      </c>
      <c r="G105">
        <v>2025</v>
      </c>
      <c r="H105">
        <v>9</v>
      </c>
      <c r="J105" t="s">
        <v>8061</v>
      </c>
      <c r="K105" t="s">
        <v>0</v>
      </c>
    </row>
    <row r="106" spans="1:11" x14ac:dyDescent="0.25">
      <c r="B106" s="366">
        <v>45809</v>
      </c>
      <c r="C106" s="366">
        <v>45809</v>
      </c>
      <c r="D106" s="366">
        <v>45838</v>
      </c>
      <c r="E106" s="366">
        <v>45839</v>
      </c>
      <c r="F106">
        <f t="shared" si="0"/>
        <v>30</v>
      </c>
      <c r="G106">
        <v>2025</v>
      </c>
      <c r="H106">
        <v>9</v>
      </c>
      <c r="J106" t="s">
        <v>8062</v>
      </c>
      <c r="K106" t="s">
        <v>4</v>
      </c>
    </row>
    <row r="107" spans="1:11" x14ac:dyDescent="0.25">
      <c r="B107" s="366">
        <v>45839</v>
      </c>
      <c r="C107" s="366">
        <v>45839</v>
      </c>
      <c r="D107" s="366">
        <v>45869</v>
      </c>
      <c r="E107" s="366">
        <v>45870</v>
      </c>
      <c r="F107">
        <f t="shared" si="0"/>
        <v>31</v>
      </c>
      <c r="G107">
        <v>2025</v>
      </c>
      <c r="H107">
        <v>9</v>
      </c>
      <c r="J107" t="s">
        <v>8063</v>
      </c>
      <c r="K107" t="s">
        <v>4</v>
      </c>
    </row>
    <row r="108" spans="1:11" x14ac:dyDescent="0.25">
      <c r="B108" s="366">
        <v>45870</v>
      </c>
      <c r="C108" s="366">
        <v>45870</v>
      </c>
      <c r="D108" s="366">
        <v>45900</v>
      </c>
      <c r="E108" s="366">
        <v>45901</v>
      </c>
      <c r="F108">
        <f t="shared" si="0"/>
        <v>31</v>
      </c>
      <c r="G108">
        <v>2025</v>
      </c>
      <c r="H108">
        <v>9</v>
      </c>
      <c r="J108" t="s">
        <v>8064</v>
      </c>
      <c r="K108" t="s">
        <v>4</v>
      </c>
    </row>
    <row r="109" spans="1:11" x14ac:dyDescent="0.25">
      <c r="B109" s="366">
        <v>45901</v>
      </c>
      <c r="C109" s="366">
        <v>45901</v>
      </c>
      <c r="D109" s="366">
        <v>45930</v>
      </c>
      <c r="E109" s="366">
        <v>45931</v>
      </c>
      <c r="F109">
        <f t="shared" si="0"/>
        <v>30</v>
      </c>
      <c r="G109">
        <v>2025</v>
      </c>
      <c r="H109">
        <v>9</v>
      </c>
      <c r="J109" t="s">
        <v>8065</v>
      </c>
      <c r="K109" t="s">
        <v>4</v>
      </c>
    </row>
    <row r="110" spans="1:11" x14ac:dyDescent="0.25">
      <c r="B110" s="366">
        <v>45931</v>
      </c>
      <c r="C110" s="366">
        <v>45931</v>
      </c>
      <c r="D110" s="366">
        <v>45961</v>
      </c>
      <c r="E110" s="366">
        <v>45962</v>
      </c>
      <c r="F110">
        <f t="shared" si="0"/>
        <v>31</v>
      </c>
      <c r="G110">
        <v>2025</v>
      </c>
      <c r="H110">
        <v>9</v>
      </c>
      <c r="J110" t="s">
        <v>8066</v>
      </c>
      <c r="K110" t="s">
        <v>4</v>
      </c>
    </row>
    <row r="111" spans="1:11" x14ac:dyDescent="0.25">
      <c r="B111" s="366">
        <v>45962</v>
      </c>
      <c r="C111" s="366">
        <v>45962</v>
      </c>
      <c r="D111" s="366">
        <v>45991</v>
      </c>
      <c r="E111" s="366">
        <v>45992</v>
      </c>
      <c r="F111">
        <f t="shared" si="0"/>
        <v>30</v>
      </c>
      <c r="G111">
        <v>2025</v>
      </c>
      <c r="H111">
        <v>9</v>
      </c>
      <c r="J111" t="s">
        <v>8067</v>
      </c>
      <c r="K111" t="s">
        <v>4</v>
      </c>
    </row>
    <row r="112" spans="1:11" x14ac:dyDescent="0.25">
      <c r="B112" s="366">
        <v>45992</v>
      </c>
      <c r="C112" s="366">
        <v>45992</v>
      </c>
      <c r="D112" s="366">
        <v>46022</v>
      </c>
      <c r="E112" s="366">
        <v>46023</v>
      </c>
      <c r="F112">
        <f t="shared" si="0"/>
        <v>31</v>
      </c>
      <c r="G112">
        <v>2025</v>
      </c>
      <c r="H112">
        <v>9</v>
      </c>
      <c r="J112" t="s">
        <v>8068</v>
      </c>
      <c r="K112" t="s">
        <v>0</v>
      </c>
    </row>
    <row r="113" spans="1:11" x14ac:dyDescent="0.25">
      <c r="A113" s="106">
        <v>2026</v>
      </c>
      <c r="B113" s="366">
        <v>46023</v>
      </c>
      <c r="C113" s="366">
        <v>46023</v>
      </c>
      <c r="D113" s="366">
        <v>46053</v>
      </c>
      <c r="E113" s="366">
        <v>46054</v>
      </c>
      <c r="F113">
        <f t="shared" si="0"/>
        <v>31</v>
      </c>
      <c r="G113">
        <v>2025</v>
      </c>
      <c r="H113">
        <v>9</v>
      </c>
      <c r="J113" t="s">
        <v>8069</v>
      </c>
      <c r="K113" t="s">
        <v>0</v>
      </c>
    </row>
    <row r="114" spans="1:11" x14ac:dyDescent="0.25">
      <c r="B114" s="366">
        <v>46054</v>
      </c>
      <c r="C114" s="366">
        <v>46054</v>
      </c>
      <c r="D114" s="366">
        <v>46081</v>
      </c>
      <c r="E114" s="366">
        <v>46082</v>
      </c>
      <c r="F114">
        <f t="shared" si="0"/>
        <v>28</v>
      </c>
      <c r="G114">
        <v>2025</v>
      </c>
      <c r="H114">
        <v>9</v>
      </c>
      <c r="J114" t="s">
        <v>8070</v>
      </c>
      <c r="K114" t="s">
        <v>0</v>
      </c>
    </row>
    <row r="115" spans="1:11" x14ac:dyDescent="0.25">
      <c r="B115" s="366">
        <v>46082</v>
      </c>
      <c r="C115" s="366">
        <v>46082</v>
      </c>
      <c r="D115" s="366">
        <v>46112</v>
      </c>
      <c r="E115" s="366">
        <v>46113</v>
      </c>
      <c r="F115">
        <f t="shared" si="0"/>
        <v>31</v>
      </c>
      <c r="G115">
        <v>2025</v>
      </c>
      <c r="H115">
        <v>9</v>
      </c>
      <c r="J115" t="s">
        <v>8071</v>
      </c>
      <c r="K115" t="s">
        <v>0</v>
      </c>
    </row>
    <row r="116" spans="1:11" x14ac:dyDescent="0.25">
      <c r="B116" s="366">
        <v>46113</v>
      </c>
      <c r="C116" s="366">
        <v>46113</v>
      </c>
      <c r="D116" s="366">
        <v>46142</v>
      </c>
      <c r="E116" s="366">
        <v>46143</v>
      </c>
      <c r="F116">
        <f t="shared" si="0"/>
        <v>30</v>
      </c>
      <c r="G116">
        <v>2026</v>
      </c>
      <c r="H116">
        <v>10</v>
      </c>
      <c r="J116" t="s">
        <v>8072</v>
      </c>
      <c r="K116" t="s">
        <v>0</v>
      </c>
    </row>
    <row r="117" spans="1:11" x14ac:dyDescent="0.25">
      <c r="B117" s="366">
        <v>46143</v>
      </c>
      <c r="C117" s="366">
        <v>46143</v>
      </c>
      <c r="D117" s="366">
        <v>46173</v>
      </c>
      <c r="E117" s="366">
        <v>46174</v>
      </c>
      <c r="F117">
        <f t="shared" si="0"/>
        <v>31</v>
      </c>
      <c r="G117">
        <v>2026</v>
      </c>
      <c r="H117">
        <v>10</v>
      </c>
      <c r="J117" t="s">
        <v>8073</v>
      </c>
      <c r="K117" t="s">
        <v>0</v>
      </c>
    </row>
    <row r="118" spans="1:11" x14ac:dyDescent="0.25">
      <c r="B118" s="366">
        <v>46174</v>
      </c>
      <c r="C118" s="366">
        <v>46174</v>
      </c>
      <c r="D118" s="366">
        <v>46203</v>
      </c>
      <c r="E118" s="366">
        <v>46204</v>
      </c>
      <c r="F118">
        <f t="shared" si="0"/>
        <v>30</v>
      </c>
      <c r="G118">
        <v>2026</v>
      </c>
      <c r="H118">
        <v>10</v>
      </c>
      <c r="J118" t="s">
        <v>8074</v>
      </c>
      <c r="K118" t="s">
        <v>0</v>
      </c>
    </row>
    <row r="119" spans="1:11" x14ac:dyDescent="0.25">
      <c r="B119" s="366">
        <v>46204</v>
      </c>
      <c r="C119" s="366">
        <v>46204</v>
      </c>
      <c r="D119" s="366">
        <v>46234</v>
      </c>
      <c r="E119" s="366">
        <v>46235</v>
      </c>
      <c r="F119">
        <f t="shared" si="0"/>
        <v>31</v>
      </c>
      <c r="G119">
        <v>2026</v>
      </c>
      <c r="H119">
        <v>10</v>
      </c>
      <c r="J119" t="s">
        <v>8075</v>
      </c>
      <c r="K119" t="s">
        <v>0</v>
      </c>
    </row>
    <row r="120" spans="1:11" x14ac:dyDescent="0.25">
      <c r="B120" s="366">
        <v>46235</v>
      </c>
      <c r="C120" s="366">
        <v>46235</v>
      </c>
      <c r="D120" s="366">
        <v>46265</v>
      </c>
      <c r="E120" s="366">
        <v>46266</v>
      </c>
      <c r="F120">
        <f t="shared" si="0"/>
        <v>31</v>
      </c>
      <c r="G120">
        <v>2026</v>
      </c>
      <c r="H120">
        <v>10</v>
      </c>
      <c r="J120" t="s">
        <v>8076</v>
      </c>
      <c r="K120" t="s">
        <v>4</v>
      </c>
    </row>
    <row r="121" spans="1:11" x14ac:dyDescent="0.25">
      <c r="B121" s="366">
        <v>46266</v>
      </c>
      <c r="C121" s="366">
        <v>46266</v>
      </c>
      <c r="D121" s="366">
        <v>46295</v>
      </c>
      <c r="E121" s="366">
        <v>46296</v>
      </c>
      <c r="F121">
        <f t="shared" si="0"/>
        <v>30</v>
      </c>
      <c r="G121">
        <v>2026</v>
      </c>
      <c r="H121">
        <v>10</v>
      </c>
      <c r="J121" t="s">
        <v>8077</v>
      </c>
      <c r="K121" t="s">
        <v>4</v>
      </c>
    </row>
    <row r="122" spans="1:11" x14ac:dyDescent="0.25">
      <c r="B122" s="366">
        <v>46296</v>
      </c>
      <c r="C122" s="366">
        <v>46296</v>
      </c>
      <c r="D122" s="366">
        <v>46326</v>
      </c>
      <c r="E122" s="366">
        <v>46327</v>
      </c>
      <c r="F122">
        <f t="shared" si="0"/>
        <v>31</v>
      </c>
      <c r="G122">
        <v>2026</v>
      </c>
      <c r="H122">
        <v>10</v>
      </c>
      <c r="J122" t="s">
        <v>8078</v>
      </c>
      <c r="K122" t="s">
        <v>4</v>
      </c>
    </row>
    <row r="123" spans="1:11" x14ac:dyDescent="0.25">
      <c r="B123" s="366">
        <v>46327</v>
      </c>
      <c r="C123" s="366">
        <v>46327</v>
      </c>
      <c r="D123" s="366">
        <v>46356</v>
      </c>
      <c r="E123" s="366">
        <v>46357</v>
      </c>
      <c r="F123">
        <f t="shared" si="0"/>
        <v>30</v>
      </c>
      <c r="G123">
        <v>2026</v>
      </c>
      <c r="H123">
        <v>10</v>
      </c>
      <c r="J123" t="s">
        <v>8079</v>
      </c>
      <c r="K123" t="s">
        <v>4</v>
      </c>
    </row>
    <row r="124" spans="1:11" x14ac:dyDescent="0.25">
      <c r="B124" s="366">
        <v>46357</v>
      </c>
      <c r="C124" s="366">
        <v>46357</v>
      </c>
      <c r="D124" s="366">
        <v>46387</v>
      </c>
      <c r="E124" s="366">
        <v>46388</v>
      </c>
      <c r="F124">
        <f t="shared" si="0"/>
        <v>31</v>
      </c>
      <c r="G124">
        <v>2026</v>
      </c>
      <c r="H124">
        <v>10</v>
      </c>
      <c r="J124" t="s">
        <v>8080</v>
      </c>
      <c r="K124" t="s">
        <v>4</v>
      </c>
    </row>
    <row r="125" spans="1:11" x14ac:dyDescent="0.25">
      <c r="A125" s="106">
        <v>2027</v>
      </c>
      <c r="B125" s="366">
        <v>46388</v>
      </c>
      <c r="C125" s="366">
        <v>46388</v>
      </c>
      <c r="D125" s="366">
        <v>46418</v>
      </c>
      <c r="E125" s="366">
        <v>46419</v>
      </c>
      <c r="F125">
        <f t="shared" si="0"/>
        <v>31</v>
      </c>
      <c r="G125">
        <v>2026</v>
      </c>
      <c r="H125">
        <v>10</v>
      </c>
      <c r="J125" t="s">
        <v>8081</v>
      </c>
      <c r="K125" t="s">
        <v>4</v>
      </c>
    </row>
    <row r="126" spans="1:11" x14ac:dyDescent="0.25">
      <c r="B126" s="366">
        <v>46419</v>
      </c>
      <c r="C126" s="366">
        <v>46419</v>
      </c>
      <c r="D126" s="366">
        <v>46446</v>
      </c>
      <c r="E126" s="366">
        <v>46447</v>
      </c>
      <c r="F126">
        <f t="shared" si="0"/>
        <v>28</v>
      </c>
      <c r="G126">
        <v>2026</v>
      </c>
      <c r="H126">
        <v>10</v>
      </c>
      <c r="J126" t="s">
        <v>8082</v>
      </c>
      <c r="K126" t="s">
        <v>4</v>
      </c>
    </row>
    <row r="127" spans="1:11" x14ac:dyDescent="0.25">
      <c r="B127" s="366">
        <v>46447</v>
      </c>
      <c r="C127" s="366">
        <v>46447</v>
      </c>
      <c r="D127" s="366">
        <v>46477</v>
      </c>
      <c r="E127" s="366">
        <v>46478</v>
      </c>
      <c r="F127">
        <f t="shared" si="0"/>
        <v>31</v>
      </c>
      <c r="G127">
        <v>2026</v>
      </c>
      <c r="H127">
        <v>10</v>
      </c>
      <c r="J127" t="s">
        <v>8083</v>
      </c>
      <c r="K127" t="s">
        <v>4</v>
      </c>
    </row>
    <row r="128" spans="1:11" x14ac:dyDescent="0.25">
      <c r="B128" s="366">
        <v>46478</v>
      </c>
      <c r="C128" s="366">
        <v>46478</v>
      </c>
      <c r="D128" s="366">
        <v>46507</v>
      </c>
      <c r="E128" s="366">
        <v>46508</v>
      </c>
      <c r="F128">
        <f t="shared" si="0"/>
        <v>30</v>
      </c>
      <c r="G128">
        <v>2027</v>
      </c>
      <c r="H128">
        <v>11</v>
      </c>
      <c r="J128" t="s">
        <v>8084</v>
      </c>
      <c r="K128" t="s">
        <v>4</v>
      </c>
    </row>
    <row r="129" spans="1:11" x14ac:dyDescent="0.25">
      <c r="B129" s="366">
        <v>46508</v>
      </c>
      <c r="C129" s="366">
        <v>46508</v>
      </c>
      <c r="D129" s="366">
        <v>46538</v>
      </c>
      <c r="E129" s="366">
        <v>46539</v>
      </c>
      <c r="F129">
        <f t="shared" si="0"/>
        <v>31</v>
      </c>
      <c r="G129">
        <v>2027</v>
      </c>
      <c r="H129">
        <v>11</v>
      </c>
      <c r="J129" t="s">
        <v>8085</v>
      </c>
      <c r="K129" t="s">
        <v>4</v>
      </c>
    </row>
    <row r="130" spans="1:11" x14ac:dyDescent="0.25">
      <c r="B130" s="366">
        <v>46539</v>
      </c>
      <c r="C130" s="366">
        <v>46539</v>
      </c>
      <c r="D130" s="366">
        <v>46568</v>
      </c>
      <c r="E130" s="366">
        <v>46569</v>
      </c>
      <c r="F130">
        <f t="shared" si="0"/>
        <v>30</v>
      </c>
      <c r="G130">
        <v>2027</v>
      </c>
      <c r="H130">
        <v>11</v>
      </c>
      <c r="J130" t="s">
        <v>8086</v>
      </c>
      <c r="K130" t="s">
        <v>4</v>
      </c>
    </row>
    <row r="131" spans="1:11" x14ac:dyDescent="0.25">
      <c r="B131" s="366">
        <v>46569</v>
      </c>
      <c r="C131" s="366">
        <v>46569</v>
      </c>
      <c r="D131" s="366">
        <v>46599</v>
      </c>
      <c r="E131" s="366">
        <v>46600</v>
      </c>
      <c r="F131">
        <f t="shared" si="0"/>
        <v>31</v>
      </c>
      <c r="G131">
        <v>2027</v>
      </c>
      <c r="H131">
        <v>11</v>
      </c>
      <c r="J131" t="s">
        <v>8087</v>
      </c>
      <c r="K131" t="s">
        <v>4</v>
      </c>
    </row>
    <row r="132" spans="1:11" x14ac:dyDescent="0.25">
      <c r="B132" s="366">
        <v>46600</v>
      </c>
      <c r="C132" s="366">
        <v>46600</v>
      </c>
      <c r="D132" s="366">
        <v>46630</v>
      </c>
      <c r="E132" s="366">
        <v>46631</v>
      </c>
      <c r="F132">
        <f t="shared" si="0"/>
        <v>31</v>
      </c>
      <c r="G132">
        <v>2027</v>
      </c>
      <c r="H132">
        <v>11</v>
      </c>
      <c r="J132" t="s">
        <v>8088</v>
      </c>
      <c r="K132" t="s">
        <v>4</v>
      </c>
    </row>
    <row r="133" spans="1:11" x14ac:dyDescent="0.25">
      <c r="B133" s="366">
        <v>46631</v>
      </c>
      <c r="C133" s="366">
        <v>46631</v>
      </c>
      <c r="D133" s="366">
        <v>46660</v>
      </c>
      <c r="E133" s="366">
        <v>46661</v>
      </c>
      <c r="F133">
        <f t="shared" si="0"/>
        <v>30</v>
      </c>
      <c r="G133">
        <v>2027</v>
      </c>
      <c r="H133">
        <v>11</v>
      </c>
      <c r="J133" t="s">
        <v>8089</v>
      </c>
      <c r="K133" t="s">
        <v>4</v>
      </c>
    </row>
    <row r="134" spans="1:11" x14ac:dyDescent="0.25">
      <c r="B134" s="366">
        <v>46661</v>
      </c>
      <c r="C134" s="366">
        <v>46661</v>
      </c>
      <c r="D134" s="366">
        <v>46691</v>
      </c>
      <c r="E134" s="366">
        <v>46692</v>
      </c>
      <c r="F134">
        <f t="shared" si="0"/>
        <v>31</v>
      </c>
      <c r="G134">
        <v>2027</v>
      </c>
      <c r="H134">
        <v>11</v>
      </c>
      <c r="J134" t="s">
        <v>8090</v>
      </c>
      <c r="K134" t="s">
        <v>4</v>
      </c>
    </row>
    <row r="135" spans="1:11" x14ac:dyDescent="0.25">
      <c r="B135" s="366">
        <v>46692</v>
      </c>
      <c r="C135" s="366">
        <v>46692</v>
      </c>
      <c r="D135" s="366">
        <v>46721</v>
      </c>
      <c r="E135" s="366">
        <v>46722</v>
      </c>
      <c r="F135">
        <f t="shared" si="0"/>
        <v>30</v>
      </c>
      <c r="G135">
        <v>2027</v>
      </c>
      <c r="H135">
        <v>11</v>
      </c>
      <c r="J135" t="s">
        <v>8091</v>
      </c>
      <c r="K135" t="s">
        <v>4</v>
      </c>
    </row>
    <row r="136" spans="1:11" x14ac:dyDescent="0.25">
      <c r="B136" s="366">
        <v>46722</v>
      </c>
      <c r="C136" s="366">
        <v>46722</v>
      </c>
      <c r="D136" s="366">
        <v>46752</v>
      </c>
      <c r="E136" s="366">
        <v>46753</v>
      </c>
      <c r="F136">
        <f t="shared" si="0"/>
        <v>31</v>
      </c>
      <c r="G136">
        <v>2027</v>
      </c>
      <c r="H136">
        <v>11</v>
      </c>
      <c r="J136" t="s">
        <v>8092</v>
      </c>
      <c r="K136" t="s">
        <v>4</v>
      </c>
    </row>
    <row r="137" spans="1:11" x14ac:dyDescent="0.25">
      <c r="A137" s="106">
        <v>2028</v>
      </c>
      <c r="B137" s="366">
        <v>46753</v>
      </c>
      <c r="C137" s="366">
        <v>46753</v>
      </c>
      <c r="D137" s="366">
        <v>46783</v>
      </c>
      <c r="E137" s="366">
        <v>46784</v>
      </c>
      <c r="F137">
        <f t="shared" si="0"/>
        <v>31</v>
      </c>
      <c r="G137">
        <v>2027</v>
      </c>
      <c r="H137">
        <v>11</v>
      </c>
      <c r="J137" t="s">
        <v>8093</v>
      </c>
      <c r="K137" t="s">
        <v>0</v>
      </c>
    </row>
    <row r="138" spans="1:11" x14ac:dyDescent="0.25">
      <c r="B138" s="366">
        <v>46784</v>
      </c>
      <c r="C138" s="366">
        <v>46784</v>
      </c>
      <c r="D138" s="366">
        <v>46812</v>
      </c>
      <c r="E138" s="366">
        <v>46813</v>
      </c>
      <c r="F138">
        <f t="shared" si="0"/>
        <v>29</v>
      </c>
      <c r="G138">
        <v>2027</v>
      </c>
      <c r="H138">
        <v>11</v>
      </c>
      <c r="J138" t="s">
        <v>8094</v>
      </c>
      <c r="K138" t="s">
        <v>0</v>
      </c>
    </row>
    <row r="139" spans="1:11" x14ac:dyDescent="0.25">
      <c r="B139" s="366">
        <v>46813</v>
      </c>
      <c r="C139" s="366">
        <v>46813</v>
      </c>
      <c r="D139" s="366">
        <v>46843</v>
      </c>
      <c r="E139" s="366">
        <v>46844</v>
      </c>
      <c r="F139">
        <f t="shared" si="0"/>
        <v>31</v>
      </c>
      <c r="G139">
        <v>2027</v>
      </c>
      <c r="H139">
        <v>11</v>
      </c>
      <c r="J139" t="s">
        <v>8095</v>
      </c>
      <c r="K139" t="s">
        <v>0</v>
      </c>
    </row>
    <row r="140" spans="1:11" x14ac:dyDescent="0.25">
      <c r="J140" t="s">
        <v>8096</v>
      </c>
      <c r="K140" t="s">
        <v>0</v>
      </c>
    </row>
    <row r="141" spans="1:11" x14ac:dyDescent="0.25">
      <c r="J141" t="s">
        <v>8097</v>
      </c>
      <c r="K141" t="s">
        <v>0</v>
      </c>
    </row>
    <row r="142" spans="1:11" x14ac:dyDescent="0.25">
      <c r="J142" t="s">
        <v>8098</v>
      </c>
      <c r="K142" t="s">
        <v>9</v>
      </c>
    </row>
    <row r="143" spans="1:11" x14ac:dyDescent="0.25">
      <c r="J143" t="s">
        <v>8099</v>
      </c>
      <c r="K143" t="s">
        <v>9</v>
      </c>
    </row>
    <row r="144" spans="1:11" x14ac:dyDescent="0.25">
      <c r="J144" t="s">
        <v>8100</v>
      </c>
      <c r="K144" t="s">
        <v>9</v>
      </c>
    </row>
    <row r="145" spans="10:11" x14ac:dyDescent="0.25">
      <c r="J145" t="s">
        <v>8101</v>
      </c>
      <c r="K145" t="s">
        <v>9</v>
      </c>
    </row>
    <row r="146" spans="10:11" x14ac:dyDescent="0.25">
      <c r="J146" t="s">
        <v>8102</v>
      </c>
      <c r="K146" t="s">
        <v>9</v>
      </c>
    </row>
    <row r="147" spans="10:11" x14ac:dyDescent="0.25">
      <c r="J147" t="s">
        <v>8103</v>
      </c>
      <c r="K147" t="s">
        <v>9</v>
      </c>
    </row>
    <row r="148" spans="10:11" x14ac:dyDescent="0.25">
      <c r="J148" t="s">
        <v>8104</v>
      </c>
      <c r="K148" t="s">
        <v>9</v>
      </c>
    </row>
    <row r="149" spans="10:11" x14ac:dyDescent="0.25">
      <c r="J149" t="s">
        <v>8105</v>
      </c>
      <c r="K149" t="s">
        <v>9</v>
      </c>
    </row>
    <row r="150" spans="10:11" x14ac:dyDescent="0.25">
      <c r="J150" t="s">
        <v>8106</v>
      </c>
      <c r="K150" t="s">
        <v>9</v>
      </c>
    </row>
    <row r="151" spans="10:11" x14ac:dyDescent="0.25">
      <c r="J151" t="s">
        <v>8107</v>
      </c>
      <c r="K151" t="s">
        <v>9</v>
      </c>
    </row>
    <row r="152" spans="10:11" x14ac:dyDescent="0.25">
      <c r="J152" t="s">
        <v>8108</v>
      </c>
      <c r="K152" t="s">
        <v>9</v>
      </c>
    </row>
    <row r="153" spans="10:11" x14ac:dyDescent="0.25">
      <c r="J153" t="s">
        <v>8109</v>
      </c>
      <c r="K153" t="s">
        <v>9</v>
      </c>
    </row>
    <row r="154" spans="10:11" x14ac:dyDescent="0.25">
      <c r="J154" t="s">
        <v>8110</v>
      </c>
      <c r="K154" t="s">
        <v>4</v>
      </c>
    </row>
    <row r="155" spans="10:11" x14ac:dyDescent="0.25">
      <c r="J155" t="s">
        <v>8111</v>
      </c>
      <c r="K155" t="s">
        <v>7</v>
      </c>
    </row>
    <row r="156" spans="10:11" x14ac:dyDescent="0.25">
      <c r="J156" t="s">
        <v>8112</v>
      </c>
      <c r="K156" t="s">
        <v>7</v>
      </c>
    </row>
    <row r="157" spans="10:11" x14ac:dyDescent="0.25">
      <c r="J157" t="s">
        <v>8113</v>
      </c>
      <c r="K157" t="s">
        <v>7</v>
      </c>
    </row>
    <row r="158" spans="10:11" x14ac:dyDescent="0.25">
      <c r="J158" t="s">
        <v>8114</v>
      </c>
      <c r="K158" t="s">
        <v>4</v>
      </c>
    </row>
    <row r="159" spans="10:11" x14ac:dyDescent="0.25">
      <c r="J159" t="s">
        <v>8115</v>
      </c>
      <c r="K159" t="s">
        <v>7</v>
      </c>
    </row>
    <row r="160" spans="10:11" x14ac:dyDescent="0.25">
      <c r="J160" t="s">
        <v>8116</v>
      </c>
      <c r="K160" t="s">
        <v>7</v>
      </c>
    </row>
    <row r="161" spans="10:11" x14ac:dyDescent="0.25">
      <c r="J161" t="s">
        <v>8117</v>
      </c>
      <c r="K161" t="s">
        <v>4</v>
      </c>
    </row>
    <row r="162" spans="10:11" x14ac:dyDescent="0.25">
      <c r="J162" t="s">
        <v>8118</v>
      </c>
      <c r="K162" t="s">
        <v>4</v>
      </c>
    </row>
    <row r="163" spans="10:11" x14ac:dyDescent="0.25">
      <c r="J163" t="s">
        <v>8119</v>
      </c>
      <c r="K163" t="s">
        <v>7</v>
      </c>
    </row>
    <row r="164" spans="10:11" x14ac:dyDescent="0.25">
      <c r="J164" t="s">
        <v>8120</v>
      </c>
      <c r="K164" t="s">
        <v>4</v>
      </c>
    </row>
    <row r="165" spans="10:11" x14ac:dyDescent="0.25">
      <c r="J165" t="s">
        <v>8121</v>
      </c>
      <c r="K165" t="s">
        <v>7</v>
      </c>
    </row>
    <row r="166" spans="10:11" x14ac:dyDescent="0.25">
      <c r="J166" t="s">
        <v>8122</v>
      </c>
      <c r="K166" t="s">
        <v>7</v>
      </c>
    </row>
    <row r="167" spans="10:11" x14ac:dyDescent="0.25">
      <c r="J167" t="s">
        <v>8123</v>
      </c>
      <c r="K167" t="s">
        <v>7</v>
      </c>
    </row>
    <row r="168" spans="10:11" x14ac:dyDescent="0.25">
      <c r="J168" t="s">
        <v>8124</v>
      </c>
      <c r="K168" t="s">
        <v>7</v>
      </c>
    </row>
    <row r="169" spans="10:11" x14ac:dyDescent="0.25">
      <c r="J169" t="s">
        <v>8125</v>
      </c>
      <c r="K169" t="s">
        <v>7</v>
      </c>
    </row>
    <row r="170" spans="10:11" x14ac:dyDescent="0.25">
      <c r="J170" t="s">
        <v>8126</v>
      </c>
      <c r="K170" t="s">
        <v>4</v>
      </c>
    </row>
    <row r="171" spans="10:11" x14ac:dyDescent="0.25">
      <c r="J171" t="s">
        <v>8127</v>
      </c>
      <c r="K171" t="s">
        <v>7</v>
      </c>
    </row>
    <row r="172" spans="10:11" x14ac:dyDescent="0.25">
      <c r="J172" t="s">
        <v>8128</v>
      </c>
      <c r="K172" t="s">
        <v>7</v>
      </c>
    </row>
    <row r="173" spans="10:11" x14ac:dyDescent="0.25">
      <c r="J173" t="s">
        <v>8129</v>
      </c>
      <c r="K173" t="s">
        <v>7</v>
      </c>
    </row>
    <row r="174" spans="10:11" x14ac:dyDescent="0.25">
      <c r="J174" t="s">
        <v>8130</v>
      </c>
      <c r="K174" t="s">
        <v>7</v>
      </c>
    </row>
    <row r="175" spans="10:11" x14ac:dyDescent="0.25">
      <c r="J175" t="s">
        <v>8131</v>
      </c>
      <c r="K175" t="s">
        <v>4</v>
      </c>
    </row>
    <row r="176" spans="10:11" x14ac:dyDescent="0.25">
      <c r="J176" t="s">
        <v>8132</v>
      </c>
      <c r="K176" t="s">
        <v>4</v>
      </c>
    </row>
    <row r="177" spans="10:11" x14ac:dyDescent="0.25">
      <c r="J177" t="s">
        <v>8133</v>
      </c>
      <c r="K177" t="s">
        <v>7</v>
      </c>
    </row>
    <row r="178" spans="10:11" x14ac:dyDescent="0.25">
      <c r="J178" t="s">
        <v>8134</v>
      </c>
      <c r="K178" t="s">
        <v>7</v>
      </c>
    </row>
    <row r="179" spans="10:11" x14ac:dyDescent="0.25">
      <c r="J179" t="s">
        <v>8135</v>
      </c>
      <c r="K179" t="s">
        <v>7</v>
      </c>
    </row>
    <row r="180" spans="10:11" x14ac:dyDescent="0.25">
      <c r="J180" t="s">
        <v>8136</v>
      </c>
      <c r="K180" t="s">
        <v>8</v>
      </c>
    </row>
    <row r="181" spans="10:11" x14ac:dyDescent="0.25">
      <c r="J181" t="s">
        <v>8137</v>
      </c>
      <c r="K181" t="s">
        <v>7</v>
      </c>
    </row>
    <row r="182" spans="10:11" x14ac:dyDescent="0.25">
      <c r="J182" t="s">
        <v>8138</v>
      </c>
      <c r="K182" t="s">
        <v>7</v>
      </c>
    </row>
    <row r="183" spans="10:11" x14ac:dyDescent="0.25">
      <c r="J183" t="s">
        <v>8139</v>
      </c>
      <c r="K183" t="s">
        <v>7</v>
      </c>
    </row>
    <row r="184" spans="10:11" x14ac:dyDescent="0.25">
      <c r="J184" t="s">
        <v>8140</v>
      </c>
      <c r="K184" t="s">
        <v>7</v>
      </c>
    </row>
    <row r="185" spans="10:11" x14ac:dyDescent="0.25">
      <c r="J185" t="s">
        <v>8141</v>
      </c>
      <c r="K185" t="s">
        <v>7</v>
      </c>
    </row>
    <row r="186" spans="10:11" x14ac:dyDescent="0.25">
      <c r="J186" t="s">
        <v>8142</v>
      </c>
      <c r="K186" t="s">
        <v>7</v>
      </c>
    </row>
    <row r="187" spans="10:11" x14ac:dyDescent="0.25">
      <c r="J187" t="s">
        <v>8143</v>
      </c>
      <c r="K187" t="s">
        <v>7</v>
      </c>
    </row>
    <row r="188" spans="10:11" x14ac:dyDescent="0.25">
      <c r="J188" t="s">
        <v>8144</v>
      </c>
      <c r="K188" t="s">
        <v>7</v>
      </c>
    </row>
    <row r="189" spans="10:11" x14ac:dyDescent="0.25">
      <c r="J189" t="s">
        <v>8145</v>
      </c>
      <c r="K189" t="s">
        <v>7</v>
      </c>
    </row>
    <row r="190" spans="10:11" x14ac:dyDescent="0.25">
      <c r="J190" t="s">
        <v>8146</v>
      </c>
      <c r="K190" t="s">
        <v>8</v>
      </c>
    </row>
    <row r="191" spans="10:11" x14ac:dyDescent="0.25">
      <c r="J191" t="s">
        <v>8147</v>
      </c>
      <c r="K191" t="s">
        <v>4</v>
      </c>
    </row>
    <row r="192" spans="10:11" x14ac:dyDescent="0.25">
      <c r="J192" t="s">
        <v>8148</v>
      </c>
      <c r="K192" t="s">
        <v>4</v>
      </c>
    </row>
    <row r="193" spans="10:11" x14ac:dyDescent="0.25">
      <c r="J193" t="s">
        <v>8149</v>
      </c>
      <c r="K193" t="s">
        <v>7</v>
      </c>
    </row>
    <row r="194" spans="10:11" x14ac:dyDescent="0.25">
      <c r="J194" t="s">
        <v>8150</v>
      </c>
      <c r="K194" t="s">
        <v>7</v>
      </c>
    </row>
    <row r="195" spans="10:11" x14ac:dyDescent="0.25">
      <c r="J195" t="s">
        <v>8151</v>
      </c>
      <c r="K195" t="s">
        <v>4</v>
      </c>
    </row>
    <row r="196" spans="10:11" x14ac:dyDescent="0.25">
      <c r="J196" t="s">
        <v>8152</v>
      </c>
      <c r="K196" t="s">
        <v>7</v>
      </c>
    </row>
    <row r="197" spans="10:11" x14ac:dyDescent="0.25">
      <c r="J197" t="s">
        <v>8153</v>
      </c>
      <c r="K197" t="s">
        <v>7</v>
      </c>
    </row>
    <row r="198" spans="10:11" x14ac:dyDescent="0.25">
      <c r="J198" t="s">
        <v>8154</v>
      </c>
      <c r="K198" t="s">
        <v>7</v>
      </c>
    </row>
    <row r="199" spans="10:11" x14ac:dyDescent="0.25">
      <c r="J199" t="s">
        <v>8155</v>
      </c>
      <c r="K199" t="s">
        <v>7</v>
      </c>
    </row>
    <row r="200" spans="10:11" x14ac:dyDescent="0.25">
      <c r="J200" t="s">
        <v>8156</v>
      </c>
      <c r="K200" t="s">
        <v>7</v>
      </c>
    </row>
    <row r="201" spans="10:11" x14ac:dyDescent="0.25">
      <c r="J201" t="s">
        <v>8157</v>
      </c>
      <c r="K201" t="s">
        <v>7</v>
      </c>
    </row>
    <row r="202" spans="10:11" x14ac:dyDescent="0.25">
      <c r="J202" t="s">
        <v>8158</v>
      </c>
      <c r="K202" t="s">
        <v>7</v>
      </c>
    </row>
    <row r="203" spans="10:11" x14ac:dyDescent="0.25">
      <c r="J203" t="s">
        <v>8159</v>
      </c>
      <c r="K203" t="s">
        <v>7</v>
      </c>
    </row>
    <row r="204" spans="10:11" x14ac:dyDescent="0.25">
      <c r="J204" t="s">
        <v>8160</v>
      </c>
      <c r="K204" t="s">
        <v>7</v>
      </c>
    </row>
    <row r="205" spans="10:11" x14ac:dyDescent="0.25">
      <c r="J205" t="s">
        <v>8161</v>
      </c>
      <c r="K205" t="s">
        <v>7</v>
      </c>
    </row>
    <row r="206" spans="10:11" x14ac:dyDescent="0.25">
      <c r="J206" t="s">
        <v>8162</v>
      </c>
      <c r="K206" t="s">
        <v>8</v>
      </c>
    </row>
    <row r="207" spans="10:11" x14ac:dyDescent="0.25">
      <c r="J207" t="s">
        <v>8163</v>
      </c>
      <c r="K207" t="s">
        <v>8</v>
      </c>
    </row>
    <row r="208" spans="10:11" x14ac:dyDescent="0.25">
      <c r="J208" t="s">
        <v>8164</v>
      </c>
      <c r="K208" t="s">
        <v>8</v>
      </c>
    </row>
    <row r="209" spans="10:11" x14ac:dyDescent="0.25">
      <c r="J209" t="s">
        <v>8165</v>
      </c>
      <c r="K209" t="s">
        <v>8</v>
      </c>
    </row>
    <row r="210" spans="10:11" x14ac:dyDescent="0.25">
      <c r="J210" t="s">
        <v>8166</v>
      </c>
      <c r="K210" t="s">
        <v>8</v>
      </c>
    </row>
    <row r="211" spans="10:11" x14ac:dyDescent="0.25">
      <c r="J211" t="s">
        <v>8167</v>
      </c>
      <c r="K211" t="s">
        <v>8</v>
      </c>
    </row>
    <row r="212" spans="10:11" x14ac:dyDescent="0.25">
      <c r="J212" t="s">
        <v>8168</v>
      </c>
      <c r="K212" t="s">
        <v>8</v>
      </c>
    </row>
    <row r="213" spans="10:11" x14ac:dyDescent="0.25">
      <c r="J213" t="s">
        <v>8169</v>
      </c>
      <c r="K213" t="s">
        <v>8</v>
      </c>
    </row>
    <row r="214" spans="10:11" x14ac:dyDescent="0.25">
      <c r="J214" t="s">
        <v>8170</v>
      </c>
      <c r="K214" t="s">
        <v>7</v>
      </c>
    </row>
    <row r="215" spans="10:11" x14ac:dyDescent="0.25">
      <c r="J215" t="s">
        <v>8171</v>
      </c>
      <c r="K215" t="s">
        <v>7</v>
      </c>
    </row>
    <row r="216" spans="10:11" x14ac:dyDescent="0.25">
      <c r="J216" t="s">
        <v>8172</v>
      </c>
      <c r="K216" t="s">
        <v>7</v>
      </c>
    </row>
    <row r="217" spans="10:11" x14ac:dyDescent="0.25">
      <c r="J217" t="s">
        <v>8173</v>
      </c>
      <c r="K217" t="s">
        <v>8</v>
      </c>
    </row>
    <row r="218" spans="10:11" x14ac:dyDescent="0.25">
      <c r="J218" t="s">
        <v>8174</v>
      </c>
      <c r="K218" t="s">
        <v>7</v>
      </c>
    </row>
    <row r="219" spans="10:11" x14ac:dyDescent="0.25">
      <c r="J219" t="s">
        <v>8175</v>
      </c>
      <c r="K219" t="s">
        <v>7</v>
      </c>
    </row>
    <row r="220" spans="10:11" x14ac:dyDescent="0.25">
      <c r="J220" t="s">
        <v>8176</v>
      </c>
      <c r="K220" t="s">
        <v>7</v>
      </c>
    </row>
    <row r="221" spans="10:11" x14ac:dyDescent="0.25">
      <c r="J221" t="s">
        <v>8177</v>
      </c>
      <c r="K221" t="s">
        <v>7</v>
      </c>
    </row>
    <row r="222" spans="10:11" x14ac:dyDescent="0.25">
      <c r="J222" t="s">
        <v>8178</v>
      </c>
      <c r="K222" t="s">
        <v>7</v>
      </c>
    </row>
    <row r="223" spans="10:11" x14ac:dyDescent="0.25">
      <c r="J223" t="s">
        <v>8179</v>
      </c>
      <c r="K223" t="s">
        <v>7</v>
      </c>
    </row>
    <row r="224" spans="10:11" x14ac:dyDescent="0.25">
      <c r="J224" t="s">
        <v>8180</v>
      </c>
      <c r="K224" t="s">
        <v>7</v>
      </c>
    </row>
    <row r="225" spans="10:11" x14ac:dyDescent="0.25">
      <c r="J225" t="s">
        <v>8181</v>
      </c>
      <c r="K225" t="s">
        <v>7</v>
      </c>
    </row>
    <row r="226" spans="10:11" x14ac:dyDescent="0.25">
      <c r="J226" t="s">
        <v>8182</v>
      </c>
      <c r="K226" t="s">
        <v>7</v>
      </c>
    </row>
    <row r="227" spans="10:11" x14ac:dyDescent="0.25">
      <c r="J227" t="s">
        <v>8183</v>
      </c>
      <c r="K227" t="s">
        <v>7</v>
      </c>
    </row>
    <row r="228" spans="10:11" x14ac:dyDescent="0.25">
      <c r="J228" t="s">
        <v>8184</v>
      </c>
      <c r="K228" t="s">
        <v>7</v>
      </c>
    </row>
    <row r="229" spans="10:11" x14ac:dyDescent="0.25">
      <c r="J229" t="s">
        <v>8185</v>
      </c>
      <c r="K229" t="s">
        <v>8</v>
      </c>
    </row>
    <row r="230" spans="10:11" x14ac:dyDescent="0.25">
      <c r="J230" t="s">
        <v>8186</v>
      </c>
      <c r="K230" t="s">
        <v>4</v>
      </c>
    </row>
    <row r="231" spans="10:11" x14ac:dyDescent="0.25">
      <c r="J231" t="s">
        <v>8187</v>
      </c>
      <c r="K231" t="s">
        <v>4</v>
      </c>
    </row>
    <row r="232" spans="10:11" x14ac:dyDescent="0.25">
      <c r="J232" t="s">
        <v>8188</v>
      </c>
      <c r="K232" t="s">
        <v>4</v>
      </c>
    </row>
    <row r="233" spans="10:11" x14ac:dyDescent="0.25">
      <c r="J233" t="s">
        <v>8189</v>
      </c>
      <c r="K233" t="s">
        <v>4</v>
      </c>
    </row>
    <row r="234" spans="10:11" x14ac:dyDescent="0.25">
      <c r="J234" t="s">
        <v>8190</v>
      </c>
      <c r="K234" t="s">
        <v>4</v>
      </c>
    </row>
    <row r="235" spans="10:11" x14ac:dyDescent="0.25">
      <c r="J235" t="s">
        <v>8191</v>
      </c>
      <c r="K235" t="s">
        <v>4</v>
      </c>
    </row>
    <row r="236" spans="10:11" x14ac:dyDescent="0.25">
      <c r="J236" t="s">
        <v>8192</v>
      </c>
      <c r="K236" t="s">
        <v>4</v>
      </c>
    </row>
    <row r="237" spans="10:11" x14ac:dyDescent="0.25">
      <c r="J237" t="s">
        <v>8193</v>
      </c>
      <c r="K237" t="s">
        <v>4</v>
      </c>
    </row>
    <row r="238" spans="10:11" x14ac:dyDescent="0.25">
      <c r="J238" t="s">
        <v>8194</v>
      </c>
      <c r="K238" t="s">
        <v>4</v>
      </c>
    </row>
    <row r="239" spans="10:11" x14ac:dyDescent="0.25">
      <c r="J239" t="s">
        <v>8195</v>
      </c>
      <c r="K239" t="s">
        <v>4</v>
      </c>
    </row>
    <row r="240" spans="10:11" x14ac:dyDescent="0.25">
      <c r="J240" t="s">
        <v>8196</v>
      </c>
      <c r="K240" t="s">
        <v>4</v>
      </c>
    </row>
    <row r="241" spans="10:11" x14ac:dyDescent="0.25">
      <c r="J241" t="s">
        <v>8197</v>
      </c>
      <c r="K241" t="s">
        <v>4</v>
      </c>
    </row>
    <row r="242" spans="10:11" x14ac:dyDescent="0.25">
      <c r="J242" t="s">
        <v>8198</v>
      </c>
      <c r="K242" t="s">
        <v>0</v>
      </c>
    </row>
    <row r="243" spans="10:11" x14ac:dyDescent="0.25">
      <c r="J243" t="s">
        <v>8199</v>
      </c>
      <c r="K243" t="s">
        <v>0</v>
      </c>
    </row>
    <row r="244" spans="10:11" x14ac:dyDescent="0.25">
      <c r="J244" t="s">
        <v>8200</v>
      </c>
      <c r="K244" t="s">
        <v>0</v>
      </c>
    </row>
    <row r="245" spans="10:11" x14ac:dyDescent="0.25">
      <c r="J245" t="s">
        <v>8201</v>
      </c>
      <c r="K245" t="s">
        <v>0</v>
      </c>
    </row>
    <row r="246" spans="10:11" x14ac:dyDescent="0.25">
      <c r="J246" t="s">
        <v>8202</v>
      </c>
      <c r="K246" t="s">
        <v>4</v>
      </c>
    </row>
    <row r="247" spans="10:11" x14ac:dyDescent="0.25">
      <c r="J247" t="s">
        <v>8203</v>
      </c>
      <c r="K247" t="s">
        <v>4</v>
      </c>
    </row>
    <row r="248" spans="10:11" x14ac:dyDescent="0.25">
      <c r="J248" t="s">
        <v>8204</v>
      </c>
      <c r="K248" t="s">
        <v>4</v>
      </c>
    </row>
    <row r="249" spans="10:11" x14ac:dyDescent="0.25">
      <c r="J249" t="s">
        <v>8205</v>
      </c>
      <c r="K249" t="s">
        <v>4</v>
      </c>
    </row>
    <row r="250" spans="10:11" x14ac:dyDescent="0.25">
      <c r="J250" t="s">
        <v>8206</v>
      </c>
      <c r="K250" t="s">
        <v>4</v>
      </c>
    </row>
    <row r="251" spans="10:11" x14ac:dyDescent="0.25">
      <c r="J251" t="s">
        <v>8207</v>
      </c>
      <c r="K251" t="s">
        <v>4</v>
      </c>
    </row>
    <row r="252" spans="10:11" x14ac:dyDescent="0.25">
      <c r="J252" t="s">
        <v>8208</v>
      </c>
      <c r="K252" t="s">
        <v>0</v>
      </c>
    </row>
    <row r="253" spans="10:11" x14ac:dyDescent="0.25">
      <c r="J253" t="s">
        <v>8209</v>
      </c>
      <c r="K253" t="s">
        <v>0</v>
      </c>
    </row>
    <row r="254" spans="10:11" x14ac:dyDescent="0.25">
      <c r="J254" t="s">
        <v>8210</v>
      </c>
      <c r="K254" t="s">
        <v>0</v>
      </c>
    </row>
    <row r="255" spans="10:11" x14ac:dyDescent="0.25">
      <c r="J255" t="s">
        <v>8211</v>
      </c>
      <c r="K255" t="s">
        <v>0</v>
      </c>
    </row>
    <row r="256" spans="10:11" x14ac:dyDescent="0.25">
      <c r="J256" t="s">
        <v>8212</v>
      </c>
      <c r="K256" t="s">
        <v>0</v>
      </c>
    </row>
    <row r="257" spans="10:11" x14ac:dyDescent="0.25">
      <c r="J257" t="s">
        <v>8213</v>
      </c>
      <c r="K257" t="s">
        <v>0</v>
      </c>
    </row>
    <row r="258" spans="10:11" x14ac:dyDescent="0.25">
      <c r="J258" t="s">
        <v>8214</v>
      </c>
      <c r="K258" t="s">
        <v>0</v>
      </c>
    </row>
    <row r="259" spans="10:11" x14ac:dyDescent="0.25">
      <c r="J259" t="s">
        <v>8215</v>
      </c>
      <c r="K259" t="s">
        <v>0</v>
      </c>
    </row>
    <row r="260" spans="10:11" x14ac:dyDescent="0.25">
      <c r="J260" t="s">
        <v>8216</v>
      </c>
      <c r="K260" t="s">
        <v>0</v>
      </c>
    </row>
    <row r="261" spans="10:11" x14ac:dyDescent="0.25">
      <c r="J261" t="s">
        <v>8217</v>
      </c>
      <c r="K261" t="s">
        <v>0</v>
      </c>
    </row>
    <row r="262" spans="10:11" x14ac:dyDescent="0.25">
      <c r="J262" t="s">
        <v>8218</v>
      </c>
      <c r="K262" t="s">
        <v>0</v>
      </c>
    </row>
    <row r="263" spans="10:11" x14ac:dyDescent="0.25">
      <c r="J263" t="s">
        <v>8219</v>
      </c>
      <c r="K263" t="s">
        <v>0</v>
      </c>
    </row>
    <row r="264" spans="10:11" x14ac:dyDescent="0.25">
      <c r="J264" t="s">
        <v>8220</v>
      </c>
      <c r="K264" t="s">
        <v>0</v>
      </c>
    </row>
    <row r="265" spans="10:11" x14ac:dyDescent="0.25">
      <c r="J265" t="s">
        <v>8221</v>
      </c>
      <c r="K265" t="s">
        <v>4</v>
      </c>
    </row>
    <row r="266" spans="10:11" x14ac:dyDescent="0.25">
      <c r="J266" t="s">
        <v>8222</v>
      </c>
      <c r="K266" t="s">
        <v>4</v>
      </c>
    </row>
    <row r="267" spans="10:11" x14ac:dyDescent="0.25">
      <c r="J267" t="s">
        <v>8223</v>
      </c>
      <c r="K267" t="s">
        <v>4</v>
      </c>
    </row>
    <row r="268" spans="10:11" x14ac:dyDescent="0.25">
      <c r="J268" t="s">
        <v>8224</v>
      </c>
      <c r="K268" t="s">
        <v>4</v>
      </c>
    </row>
    <row r="269" spans="10:11" x14ac:dyDescent="0.25">
      <c r="J269" t="s">
        <v>8225</v>
      </c>
      <c r="K269" t="s">
        <v>2</v>
      </c>
    </row>
    <row r="270" spans="10:11" x14ac:dyDescent="0.25">
      <c r="J270" t="s">
        <v>8226</v>
      </c>
      <c r="K270" t="s">
        <v>2</v>
      </c>
    </row>
    <row r="271" spans="10:11" x14ac:dyDescent="0.25">
      <c r="J271" t="s">
        <v>8227</v>
      </c>
      <c r="K271" t="s">
        <v>3</v>
      </c>
    </row>
    <row r="272" spans="10:11" x14ac:dyDescent="0.25">
      <c r="J272" t="s">
        <v>8228</v>
      </c>
      <c r="K272" t="s">
        <v>2</v>
      </c>
    </row>
    <row r="273" spans="10:11" x14ac:dyDescent="0.25">
      <c r="J273" t="s">
        <v>8229</v>
      </c>
      <c r="K273" t="s">
        <v>2</v>
      </c>
    </row>
    <row r="274" spans="10:11" x14ac:dyDescent="0.25">
      <c r="J274" t="s">
        <v>8230</v>
      </c>
      <c r="K274" t="s">
        <v>2</v>
      </c>
    </row>
    <row r="275" spans="10:11" x14ac:dyDescent="0.25">
      <c r="J275" t="s">
        <v>8231</v>
      </c>
      <c r="K275" t="s">
        <v>2</v>
      </c>
    </row>
    <row r="276" spans="10:11" x14ac:dyDescent="0.25">
      <c r="J276" t="s">
        <v>8232</v>
      </c>
      <c r="K276" t="s">
        <v>4</v>
      </c>
    </row>
    <row r="277" spans="10:11" x14ac:dyDescent="0.25">
      <c r="J277" t="s">
        <v>8233</v>
      </c>
      <c r="K277" t="s">
        <v>8</v>
      </c>
    </row>
    <row r="278" spans="10:11" x14ac:dyDescent="0.25">
      <c r="J278" t="s">
        <v>8234</v>
      </c>
      <c r="K278" t="s">
        <v>8</v>
      </c>
    </row>
    <row r="279" spans="10:11" x14ac:dyDescent="0.25">
      <c r="J279" t="s">
        <v>8235</v>
      </c>
      <c r="K279" t="s">
        <v>8</v>
      </c>
    </row>
    <row r="280" spans="10:11" x14ac:dyDescent="0.25">
      <c r="J280" t="s">
        <v>8236</v>
      </c>
      <c r="K280" t="s">
        <v>8</v>
      </c>
    </row>
    <row r="281" spans="10:11" x14ac:dyDescent="0.25">
      <c r="J281" t="s">
        <v>8237</v>
      </c>
      <c r="K281" t="s">
        <v>8</v>
      </c>
    </row>
    <row r="282" spans="10:11" x14ac:dyDescent="0.25">
      <c r="J282" t="s">
        <v>8238</v>
      </c>
      <c r="K282" t="s">
        <v>8</v>
      </c>
    </row>
    <row r="283" spans="10:11" x14ac:dyDescent="0.25">
      <c r="J283" t="s">
        <v>8239</v>
      </c>
      <c r="K283" t="s">
        <v>8</v>
      </c>
    </row>
    <row r="284" spans="10:11" x14ac:dyDescent="0.25">
      <c r="J284" t="s">
        <v>8240</v>
      </c>
      <c r="K284" t="s">
        <v>8</v>
      </c>
    </row>
    <row r="285" spans="10:11" x14ac:dyDescent="0.25">
      <c r="J285" t="s">
        <v>8241</v>
      </c>
      <c r="K285" t="s">
        <v>8</v>
      </c>
    </row>
    <row r="286" spans="10:11" x14ac:dyDescent="0.25">
      <c r="J286" t="s">
        <v>8242</v>
      </c>
      <c r="K286" t="s">
        <v>8</v>
      </c>
    </row>
    <row r="287" spans="10:11" x14ac:dyDescent="0.25">
      <c r="J287" t="s">
        <v>8243</v>
      </c>
      <c r="K287" t="s">
        <v>8</v>
      </c>
    </row>
    <row r="288" spans="10:11" x14ac:dyDescent="0.25">
      <c r="J288" t="s">
        <v>8244</v>
      </c>
      <c r="K288" t="s">
        <v>8</v>
      </c>
    </row>
    <row r="289" spans="10:11" x14ac:dyDescent="0.25">
      <c r="J289" t="s">
        <v>8245</v>
      </c>
      <c r="K289" t="s">
        <v>8</v>
      </c>
    </row>
    <row r="290" spans="10:11" x14ac:dyDescent="0.25">
      <c r="J290" t="s">
        <v>8246</v>
      </c>
      <c r="K290" t="s">
        <v>8</v>
      </c>
    </row>
    <row r="291" spans="10:11" x14ac:dyDescent="0.25">
      <c r="J291" t="s">
        <v>8247</v>
      </c>
      <c r="K291" t="s">
        <v>0</v>
      </c>
    </row>
    <row r="292" spans="10:11" x14ac:dyDescent="0.25">
      <c r="J292" t="s">
        <v>8248</v>
      </c>
      <c r="K292" t="s">
        <v>8</v>
      </c>
    </row>
    <row r="293" spans="10:11" x14ac:dyDescent="0.25">
      <c r="J293" t="s">
        <v>8249</v>
      </c>
      <c r="K293" t="s">
        <v>0</v>
      </c>
    </row>
    <row r="294" spans="10:11" x14ac:dyDescent="0.25">
      <c r="J294" t="s">
        <v>8250</v>
      </c>
      <c r="K294" t="s">
        <v>0</v>
      </c>
    </row>
    <row r="295" spans="10:11" x14ac:dyDescent="0.25">
      <c r="J295" t="s">
        <v>8251</v>
      </c>
      <c r="K295" t="s">
        <v>0</v>
      </c>
    </row>
    <row r="296" spans="10:11" x14ac:dyDescent="0.25">
      <c r="J296" t="s">
        <v>8252</v>
      </c>
      <c r="K296" t="s">
        <v>0</v>
      </c>
    </row>
    <row r="297" spans="10:11" x14ac:dyDescent="0.25">
      <c r="J297" t="s">
        <v>8253</v>
      </c>
      <c r="K297" t="s">
        <v>8</v>
      </c>
    </row>
    <row r="298" spans="10:11" x14ac:dyDescent="0.25">
      <c r="J298" t="s">
        <v>8254</v>
      </c>
      <c r="K298" t="s">
        <v>0</v>
      </c>
    </row>
    <row r="299" spans="10:11" x14ac:dyDescent="0.25">
      <c r="J299" t="s">
        <v>8255</v>
      </c>
      <c r="K299" t="s">
        <v>0</v>
      </c>
    </row>
    <row r="300" spans="10:11" x14ac:dyDescent="0.25">
      <c r="J300" t="s">
        <v>8256</v>
      </c>
      <c r="K300" t="s">
        <v>0</v>
      </c>
    </row>
    <row r="301" spans="10:11" x14ac:dyDescent="0.25">
      <c r="J301" t="s">
        <v>8257</v>
      </c>
      <c r="K301" t="s">
        <v>0</v>
      </c>
    </row>
    <row r="302" spans="10:11" x14ac:dyDescent="0.25">
      <c r="J302" t="s">
        <v>8258</v>
      </c>
      <c r="K302" t="s">
        <v>0</v>
      </c>
    </row>
    <row r="303" spans="10:11" x14ac:dyDescent="0.25">
      <c r="J303" t="s">
        <v>8259</v>
      </c>
      <c r="K303" t="s">
        <v>4</v>
      </c>
    </row>
    <row r="304" spans="10:11" x14ac:dyDescent="0.25">
      <c r="J304" t="s">
        <v>8260</v>
      </c>
      <c r="K304" t="s">
        <v>4</v>
      </c>
    </row>
    <row r="305" spans="10:11" x14ac:dyDescent="0.25">
      <c r="J305" t="s">
        <v>8261</v>
      </c>
      <c r="K305" t="s">
        <v>4</v>
      </c>
    </row>
    <row r="306" spans="10:11" x14ac:dyDescent="0.25">
      <c r="J306" t="s">
        <v>8262</v>
      </c>
      <c r="K306" t="s">
        <v>4</v>
      </c>
    </row>
    <row r="307" spans="10:11" x14ac:dyDescent="0.25">
      <c r="J307" t="s">
        <v>8263</v>
      </c>
      <c r="K307" t="s">
        <v>4</v>
      </c>
    </row>
    <row r="308" spans="10:11" x14ac:dyDescent="0.25">
      <c r="J308" t="s">
        <v>8264</v>
      </c>
      <c r="K308" t="s">
        <v>4</v>
      </c>
    </row>
    <row r="309" spans="10:11" x14ac:dyDescent="0.25">
      <c r="J309" t="s">
        <v>8265</v>
      </c>
      <c r="K309" t="s">
        <v>4</v>
      </c>
    </row>
    <row r="310" spans="10:11" x14ac:dyDescent="0.25">
      <c r="J310" t="s">
        <v>8266</v>
      </c>
      <c r="K310" t="s">
        <v>4</v>
      </c>
    </row>
    <row r="311" spans="10:11" x14ac:dyDescent="0.25">
      <c r="J311" t="s">
        <v>8267</v>
      </c>
      <c r="K311" t="s">
        <v>4</v>
      </c>
    </row>
    <row r="312" spans="10:11" x14ac:dyDescent="0.25">
      <c r="J312" t="s">
        <v>8268</v>
      </c>
      <c r="K312" t="s">
        <v>0</v>
      </c>
    </row>
    <row r="313" spans="10:11" x14ac:dyDescent="0.25">
      <c r="J313" t="s">
        <v>8269</v>
      </c>
      <c r="K313" t="s">
        <v>0</v>
      </c>
    </row>
    <row r="314" spans="10:11" x14ac:dyDescent="0.25">
      <c r="J314" t="s">
        <v>8270</v>
      </c>
      <c r="K314" t="s">
        <v>0</v>
      </c>
    </row>
    <row r="315" spans="10:11" x14ac:dyDescent="0.25">
      <c r="J315" t="s">
        <v>8271</v>
      </c>
      <c r="K315" t="s">
        <v>10030</v>
      </c>
    </row>
    <row r="316" spans="10:11" x14ac:dyDescent="0.25">
      <c r="J316" t="s">
        <v>8272</v>
      </c>
      <c r="K316" t="s">
        <v>10</v>
      </c>
    </row>
    <row r="317" spans="10:11" x14ac:dyDescent="0.25">
      <c r="J317" t="s">
        <v>8273</v>
      </c>
      <c r="K317" t="s">
        <v>10</v>
      </c>
    </row>
    <row r="318" spans="10:11" x14ac:dyDescent="0.25">
      <c r="J318" t="s">
        <v>8274</v>
      </c>
      <c r="K318" t="s">
        <v>2</v>
      </c>
    </row>
    <row r="319" spans="10:11" x14ac:dyDescent="0.25">
      <c r="J319" t="s">
        <v>8275</v>
      </c>
      <c r="K319" t="s">
        <v>2</v>
      </c>
    </row>
    <row r="320" spans="10:11" x14ac:dyDescent="0.25">
      <c r="J320" t="s">
        <v>8276</v>
      </c>
      <c r="K320" t="s">
        <v>2</v>
      </c>
    </row>
    <row r="321" spans="10:11" x14ac:dyDescent="0.25">
      <c r="J321" t="s">
        <v>8277</v>
      </c>
      <c r="K321" t="s">
        <v>0</v>
      </c>
    </row>
    <row r="322" spans="10:11" x14ac:dyDescent="0.25">
      <c r="J322" t="s">
        <v>8278</v>
      </c>
      <c r="K322" t="s">
        <v>0</v>
      </c>
    </row>
    <row r="323" spans="10:11" x14ac:dyDescent="0.25">
      <c r="J323" t="s">
        <v>8279</v>
      </c>
      <c r="K323" t="s">
        <v>7</v>
      </c>
    </row>
    <row r="324" spans="10:11" x14ac:dyDescent="0.25">
      <c r="J324" t="s">
        <v>8280</v>
      </c>
      <c r="K324" t="s">
        <v>7</v>
      </c>
    </row>
    <row r="325" spans="10:11" x14ac:dyDescent="0.25">
      <c r="J325" t="s">
        <v>8281</v>
      </c>
      <c r="K325" t="s">
        <v>7</v>
      </c>
    </row>
    <row r="326" spans="10:11" x14ac:dyDescent="0.25">
      <c r="J326" t="s">
        <v>8282</v>
      </c>
      <c r="K326" t="s">
        <v>7</v>
      </c>
    </row>
    <row r="327" spans="10:11" x14ac:dyDescent="0.25">
      <c r="J327" t="s">
        <v>8283</v>
      </c>
      <c r="K327" t="s">
        <v>5</v>
      </c>
    </row>
    <row r="328" spans="10:11" x14ac:dyDescent="0.25">
      <c r="J328" t="s">
        <v>8284</v>
      </c>
      <c r="K328" t="s">
        <v>5</v>
      </c>
    </row>
    <row r="329" spans="10:11" x14ac:dyDescent="0.25">
      <c r="J329" t="s">
        <v>8285</v>
      </c>
      <c r="K329" t="s">
        <v>5</v>
      </c>
    </row>
    <row r="330" spans="10:11" x14ac:dyDescent="0.25">
      <c r="J330" t="s">
        <v>8286</v>
      </c>
      <c r="K330" t="s">
        <v>5</v>
      </c>
    </row>
    <row r="331" spans="10:11" x14ac:dyDescent="0.25">
      <c r="J331" t="s">
        <v>8287</v>
      </c>
      <c r="K331" t="s">
        <v>5</v>
      </c>
    </row>
    <row r="332" spans="10:11" x14ac:dyDescent="0.25">
      <c r="J332" t="s">
        <v>8288</v>
      </c>
      <c r="K332" t="s">
        <v>5</v>
      </c>
    </row>
    <row r="333" spans="10:11" x14ac:dyDescent="0.25">
      <c r="J333" t="s">
        <v>8289</v>
      </c>
      <c r="K333" t="s">
        <v>5</v>
      </c>
    </row>
    <row r="334" spans="10:11" x14ac:dyDescent="0.25">
      <c r="J334" t="s">
        <v>8290</v>
      </c>
      <c r="K334" t="s">
        <v>5</v>
      </c>
    </row>
    <row r="335" spans="10:11" x14ac:dyDescent="0.25">
      <c r="J335" t="s">
        <v>8291</v>
      </c>
      <c r="K335" t="s">
        <v>5</v>
      </c>
    </row>
    <row r="336" spans="10:11" x14ac:dyDescent="0.25">
      <c r="J336" t="s">
        <v>8292</v>
      </c>
      <c r="K336" t="s">
        <v>5</v>
      </c>
    </row>
    <row r="337" spans="10:11" x14ac:dyDescent="0.25">
      <c r="J337" t="s">
        <v>8293</v>
      </c>
      <c r="K337" t="s">
        <v>10</v>
      </c>
    </row>
    <row r="338" spans="10:11" x14ac:dyDescent="0.25">
      <c r="J338" t="s">
        <v>8294</v>
      </c>
      <c r="K338" t="s">
        <v>10</v>
      </c>
    </row>
    <row r="339" spans="10:11" x14ac:dyDescent="0.25">
      <c r="J339" t="s">
        <v>8295</v>
      </c>
      <c r="K339" t="s">
        <v>10</v>
      </c>
    </row>
    <row r="340" spans="10:11" x14ac:dyDescent="0.25">
      <c r="J340" t="s">
        <v>8296</v>
      </c>
      <c r="K340" t="s">
        <v>10</v>
      </c>
    </row>
    <row r="341" spans="10:11" x14ac:dyDescent="0.25">
      <c r="J341" t="s">
        <v>8297</v>
      </c>
      <c r="K341" t="s">
        <v>10</v>
      </c>
    </row>
    <row r="342" spans="10:11" x14ac:dyDescent="0.25">
      <c r="J342" t="s">
        <v>8298</v>
      </c>
      <c r="K342" t="s">
        <v>10</v>
      </c>
    </row>
    <row r="343" spans="10:11" x14ac:dyDescent="0.25">
      <c r="J343" t="s">
        <v>8299</v>
      </c>
      <c r="K343" t="s">
        <v>10</v>
      </c>
    </row>
    <row r="344" spans="10:11" x14ac:dyDescent="0.25">
      <c r="J344" t="s">
        <v>8300</v>
      </c>
      <c r="K344" t="s">
        <v>10</v>
      </c>
    </row>
    <row r="345" spans="10:11" x14ac:dyDescent="0.25">
      <c r="J345" t="s">
        <v>8301</v>
      </c>
      <c r="K345" t="s">
        <v>10</v>
      </c>
    </row>
    <row r="346" spans="10:11" x14ac:dyDescent="0.25">
      <c r="J346" t="s">
        <v>8302</v>
      </c>
      <c r="K346" t="s">
        <v>10</v>
      </c>
    </row>
    <row r="347" spans="10:11" x14ac:dyDescent="0.25">
      <c r="J347" t="s">
        <v>8303</v>
      </c>
      <c r="K347" t="s">
        <v>1</v>
      </c>
    </row>
    <row r="348" spans="10:11" x14ac:dyDescent="0.25">
      <c r="J348" t="s">
        <v>8304</v>
      </c>
      <c r="K348" t="s">
        <v>10</v>
      </c>
    </row>
    <row r="349" spans="10:11" x14ac:dyDescent="0.25">
      <c r="J349" t="s">
        <v>8305</v>
      </c>
      <c r="K349" t="s">
        <v>10</v>
      </c>
    </row>
    <row r="350" spans="10:11" x14ac:dyDescent="0.25">
      <c r="J350" t="s">
        <v>8306</v>
      </c>
      <c r="K350" t="s">
        <v>10</v>
      </c>
    </row>
    <row r="351" spans="10:11" x14ac:dyDescent="0.25">
      <c r="J351" t="s">
        <v>8307</v>
      </c>
      <c r="K351" t="s">
        <v>1</v>
      </c>
    </row>
    <row r="352" spans="10:11" x14ac:dyDescent="0.25">
      <c r="J352" t="s">
        <v>8308</v>
      </c>
      <c r="K352" t="s">
        <v>1</v>
      </c>
    </row>
    <row r="353" spans="10:11" x14ac:dyDescent="0.25">
      <c r="J353" t="s">
        <v>8309</v>
      </c>
      <c r="K353" t="s">
        <v>1</v>
      </c>
    </row>
    <row r="354" spans="10:11" x14ac:dyDescent="0.25">
      <c r="J354" t="s">
        <v>8310</v>
      </c>
      <c r="K354" t="s">
        <v>10</v>
      </c>
    </row>
    <row r="355" spans="10:11" x14ac:dyDescent="0.25">
      <c r="J355" t="s">
        <v>8311</v>
      </c>
      <c r="K355" t="s">
        <v>10</v>
      </c>
    </row>
    <row r="356" spans="10:11" x14ac:dyDescent="0.25">
      <c r="J356" t="s">
        <v>8312</v>
      </c>
      <c r="K356" t="s">
        <v>10</v>
      </c>
    </row>
    <row r="357" spans="10:11" x14ac:dyDescent="0.25">
      <c r="J357" t="s">
        <v>8313</v>
      </c>
      <c r="K357" t="s">
        <v>10</v>
      </c>
    </row>
    <row r="358" spans="10:11" x14ac:dyDescent="0.25">
      <c r="J358" t="s">
        <v>8314</v>
      </c>
      <c r="K358" t="s">
        <v>10</v>
      </c>
    </row>
    <row r="359" spans="10:11" x14ac:dyDescent="0.25">
      <c r="J359" t="s">
        <v>8315</v>
      </c>
      <c r="K359" t="s">
        <v>10</v>
      </c>
    </row>
    <row r="360" spans="10:11" x14ac:dyDescent="0.25">
      <c r="J360" t="s">
        <v>8316</v>
      </c>
      <c r="K360" t="s">
        <v>10</v>
      </c>
    </row>
    <row r="361" spans="10:11" x14ac:dyDescent="0.25">
      <c r="J361" t="s">
        <v>8317</v>
      </c>
      <c r="K361" t="s">
        <v>10</v>
      </c>
    </row>
    <row r="362" spans="10:11" x14ac:dyDescent="0.25">
      <c r="J362" t="s">
        <v>8318</v>
      </c>
      <c r="K362" t="s">
        <v>1</v>
      </c>
    </row>
    <row r="363" spans="10:11" x14ac:dyDescent="0.25">
      <c r="J363" t="s">
        <v>8319</v>
      </c>
      <c r="K363" t="s">
        <v>1</v>
      </c>
    </row>
    <row r="364" spans="10:11" x14ac:dyDescent="0.25">
      <c r="J364" t="s">
        <v>8320</v>
      </c>
      <c r="K364" t="s">
        <v>1</v>
      </c>
    </row>
    <row r="365" spans="10:11" x14ac:dyDescent="0.25">
      <c r="J365" t="s">
        <v>8321</v>
      </c>
      <c r="K365" t="s">
        <v>1</v>
      </c>
    </row>
    <row r="366" spans="10:11" x14ac:dyDescent="0.25">
      <c r="J366" t="s">
        <v>8322</v>
      </c>
      <c r="K366" t="s">
        <v>1</v>
      </c>
    </row>
    <row r="367" spans="10:11" x14ac:dyDescent="0.25">
      <c r="J367" t="s">
        <v>8323</v>
      </c>
      <c r="K367" t="s">
        <v>1</v>
      </c>
    </row>
    <row r="368" spans="10:11" x14ac:dyDescent="0.25">
      <c r="J368" t="s">
        <v>8324</v>
      </c>
      <c r="K368" t="s">
        <v>1</v>
      </c>
    </row>
    <row r="369" spans="10:11" x14ac:dyDescent="0.25">
      <c r="J369" t="s">
        <v>8325</v>
      </c>
      <c r="K369" t="s">
        <v>1</v>
      </c>
    </row>
    <row r="370" spans="10:11" x14ac:dyDescent="0.25">
      <c r="J370" t="s">
        <v>8326</v>
      </c>
      <c r="K370" t="s">
        <v>1</v>
      </c>
    </row>
    <row r="371" spans="10:11" x14ac:dyDescent="0.25">
      <c r="J371" t="s">
        <v>8327</v>
      </c>
      <c r="K371" t="s">
        <v>1</v>
      </c>
    </row>
    <row r="372" spans="10:11" x14ac:dyDescent="0.25">
      <c r="J372" t="s">
        <v>8328</v>
      </c>
      <c r="K372" t="s">
        <v>1</v>
      </c>
    </row>
    <row r="373" spans="10:11" x14ac:dyDescent="0.25">
      <c r="J373" t="s">
        <v>8329</v>
      </c>
      <c r="K373" t="s">
        <v>1</v>
      </c>
    </row>
    <row r="374" spans="10:11" x14ac:dyDescent="0.25">
      <c r="J374" t="s">
        <v>8330</v>
      </c>
      <c r="K374" t="s">
        <v>1</v>
      </c>
    </row>
    <row r="375" spans="10:11" x14ac:dyDescent="0.25">
      <c r="J375" t="s">
        <v>8331</v>
      </c>
      <c r="K375" t="s">
        <v>1</v>
      </c>
    </row>
    <row r="376" spans="10:11" x14ac:dyDescent="0.25">
      <c r="J376" t="s">
        <v>8332</v>
      </c>
      <c r="K376" t="s">
        <v>1</v>
      </c>
    </row>
    <row r="377" spans="10:11" x14ac:dyDescent="0.25">
      <c r="J377" t="s">
        <v>8333</v>
      </c>
      <c r="K377" t="s">
        <v>1</v>
      </c>
    </row>
    <row r="378" spans="10:11" x14ac:dyDescent="0.25">
      <c r="J378" t="s">
        <v>8334</v>
      </c>
      <c r="K378" t="s">
        <v>1</v>
      </c>
    </row>
    <row r="379" spans="10:11" x14ac:dyDescent="0.25">
      <c r="J379" t="s">
        <v>8335</v>
      </c>
      <c r="K379" t="s">
        <v>1</v>
      </c>
    </row>
    <row r="380" spans="10:11" x14ac:dyDescent="0.25">
      <c r="J380" t="s">
        <v>8336</v>
      </c>
      <c r="K380" t="s">
        <v>1</v>
      </c>
    </row>
    <row r="381" spans="10:11" x14ac:dyDescent="0.25">
      <c r="J381" t="s">
        <v>8337</v>
      </c>
      <c r="K381" t="s">
        <v>1</v>
      </c>
    </row>
    <row r="382" spans="10:11" x14ac:dyDescent="0.25">
      <c r="J382" t="s">
        <v>8338</v>
      </c>
      <c r="K382" t="s">
        <v>1</v>
      </c>
    </row>
    <row r="383" spans="10:11" x14ac:dyDescent="0.25">
      <c r="J383" t="s">
        <v>8339</v>
      </c>
      <c r="K383" t="s">
        <v>1</v>
      </c>
    </row>
    <row r="384" spans="10:11" x14ac:dyDescent="0.25">
      <c r="J384" t="s">
        <v>8340</v>
      </c>
      <c r="K384" t="s">
        <v>10</v>
      </c>
    </row>
    <row r="385" spans="10:11" x14ac:dyDescent="0.25">
      <c r="J385" t="s">
        <v>8341</v>
      </c>
      <c r="K385" t="s">
        <v>10</v>
      </c>
    </row>
    <row r="386" spans="10:11" x14ac:dyDescent="0.25">
      <c r="J386" t="s">
        <v>8342</v>
      </c>
      <c r="K386" t="s">
        <v>2</v>
      </c>
    </row>
    <row r="387" spans="10:11" x14ac:dyDescent="0.25">
      <c r="J387" t="s">
        <v>8343</v>
      </c>
      <c r="K387" t="s">
        <v>2</v>
      </c>
    </row>
    <row r="388" spans="10:11" x14ac:dyDescent="0.25">
      <c r="J388" t="s">
        <v>8344</v>
      </c>
      <c r="K388" t="s">
        <v>2</v>
      </c>
    </row>
    <row r="389" spans="10:11" x14ac:dyDescent="0.25">
      <c r="J389" t="s">
        <v>8345</v>
      </c>
      <c r="K389" t="s">
        <v>2</v>
      </c>
    </row>
    <row r="390" spans="10:11" x14ac:dyDescent="0.25">
      <c r="J390" t="s">
        <v>8346</v>
      </c>
      <c r="K390" t="s">
        <v>3</v>
      </c>
    </row>
    <row r="391" spans="10:11" x14ac:dyDescent="0.25">
      <c r="J391" t="s">
        <v>8347</v>
      </c>
      <c r="K391" t="s">
        <v>2</v>
      </c>
    </row>
    <row r="392" spans="10:11" x14ac:dyDescent="0.25">
      <c r="J392" t="s">
        <v>8348</v>
      </c>
      <c r="K392" t="s">
        <v>2</v>
      </c>
    </row>
    <row r="393" spans="10:11" x14ac:dyDescent="0.25">
      <c r="J393" t="s">
        <v>8349</v>
      </c>
      <c r="K393" t="s">
        <v>2</v>
      </c>
    </row>
    <row r="394" spans="10:11" x14ac:dyDescent="0.25">
      <c r="J394" t="s">
        <v>8350</v>
      </c>
      <c r="K394" t="s">
        <v>2</v>
      </c>
    </row>
    <row r="395" spans="10:11" x14ac:dyDescent="0.25">
      <c r="J395" t="s">
        <v>8351</v>
      </c>
      <c r="K395" t="s">
        <v>2</v>
      </c>
    </row>
    <row r="396" spans="10:11" x14ac:dyDescent="0.25">
      <c r="J396" t="s">
        <v>8352</v>
      </c>
      <c r="K396" t="s">
        <v>2</v>
      </c>
    </row>
    <row r="397" spans="10:11" x14ac:dyDescent="0.25">
      <c r="J397" t="s">
        <v>8353</v>
      </c>
      <c r="K397" t="s">
        <v>2</v>
      </c>
    </row>
    <row r="398" spans="10:11" x14ac:dyDescent="0.25">
      <c r="J398" t="s">
        <v>8354</v>
      </c>
      <c r="K398" t="s">
        <v>2</v>
      </c>
    </row>
    <row r="399" spans="10:11" x14ac:dyDescent="0.25">
      <c r="J399" t="s">
        <v>8355</v>
      </c>
      <c r="K399" t="s">
        <v>2</v>
      </c>
    </row>
    <row r="400" spans="10:11" x14ac:dyDescent="0.25">
      <c r="J400" t="s">
        <v>8356</v>
      </c>
      <c r="K400" t="s">
        <v>2</v>
      </c>
    </row>
    <row r="401" spans="10:11" x14ac:dyDescent="0.25">
      <c r="J401" t="s">
        <v>8357</v>
      </c>
      <c r="K401" t="s">
        <v>2</v>
      </c>
    </row>
    <row r="402" spans="10:11" x14ac:dyDescent="0.25">
      <c r="J402" t="s">
        <v>8358</v>
      </c>
      <c r="K402" t="s">
        <v>5</v>
      </c>
    </row>
    <row r="403" spans="10:11" x14ac:dyDescent="0.25">
      <c r="J403" t="s">
        <v>8359</v>
      </c>
      <c r="K403" t="s">
        <v>5</v>
      </c>
    </row>
    <row r="404" spans="10:11" x14ac:dyDescent="0.25">
      <c r="J404" t="s">
        <v>8360</v>
      </c>
      <c r="K404" t="s">
        <v>5</v>
      </c>
    </row>
    <row r="405" spans="10:11" x14ac:dyDescent="0.25">
      <c r="J405" t="s">
        <v>8361</v>
      </c>
      <c r="K405" t="s">
        <v>5</v>
      </c>
    </row>
    <row r="406" spans="10:11" x14ac:dyDescent="0.25">
      <c r="J406" t="s">
        <v>8362</v>
      </c>
      <c r="K406" t="s">
        <v>5</v>
      </c>
    </row>
    <row r="407" spans="10:11" x14ac:dyDescent="0.25">
      <c r="J407" t="s">
        <v>8363</v>
      </c>
      <c r="K407" t="s">
        <v>5</v>
      </c>
    </row>
    <row r="408" spans="10:11" x14ac:dyDescent="0.25">
      <c r="J408" t="s">
        <v>8364</v>
      </c>
      <c r="K408" t="s">
        <v>5</v>
      </c>
    </row>
    <row r="409" spans="10:11" x14ac:dyDescent="0.25">
      <c r="J409" t="s">
        <v>8365</v>
      </c>
      <c r="K409" t="s">
        <v>5</v>
      </c>
    </row>
    <row r="410" spans="10:11" x14ac:dyDescent="0.25">
      <c r="J410" t="s">
        <v>8366</v>
      </c>
      <c r="K410" t="s">
        <v>5</v>
      </c>
    </row>
    <row r="411" spans="10:11" x14ac:dyDescent="0.25">
      <c r="J411" t="s">
        <v>8367</v>
      </c>
      <c r="K411" t="s">
        <v>5</v>
      </c>
    </row>
    <row r="412" spans="10:11" x14ac:dyDescent="0.25">
      <c r="J412" t="s">
        <v>8368</v>
      </c>
      <c r="K412" t="s">
        <v>5</v>
      </c>
    </row>
    <row r="413" spans="10:11" x14ac:dyDescent="0.25">
      <c r="J413" t="s">
        <v>8369</v>
      </c>
      <c r="K413" t="s">
        <v>5</v>
      </c>
    </row>
    <row r="414" spans="10:11" x14ac:dyDescent="0.25">
      <c r="J414" t="s">
        <v>8370</v>
      </c>
      <c r="K414" t="s">
        <v>5</v>
      </c>
    </row>
    <row r="415" spans="10:11" x14ac:dyDescent="0.25">
      <c r="J415" t="s">
        <v>8371</v>
      </c>
      <c r="K415" t="s">
        <v>5</v>
      </c>
    </row>
    <row r="416" spans="10:11" x14ac:dyDescent="0.25">
      <c r="J416" t="s">
        <v>8372</v>
      </c>
      <c r="K416" t="s">
        <v>5</v>
      </c>
    </row>
    <row r="417" spans="10:11" x14ac:dyDescent="0.25">
      <c r="J417" t="s">
        <v>8373</v>
      </c>
      <c r="K417" t="s">
        <v>5</v>
      </c>
    </row>
    <row r="418" spans="10:11" x14ac:dyDescent="0.25">
      <c r="J418" t="s">
        <v>8374</v>
      </c>
      <c r="K418" t="s">
        <v>5</v>
      </c>
    </row>
    <row r="419" spans="10:11" x14ac:dyDescent="0.25">
      <c r="J419" t="s">
        <v>8375</v>
      </c>
      <c r="K419" t="s">
        <v>5</v>
      </c>
    </row>
    <row r="420" spans="10:11" x14ac:dyDescent="0.25">
      <c r="J420" t="s">
        <v>8376</v>
      </c>
      <c r="K420" t="s">
        <v>5</v>
      </c>
    </row>
    <row r="421" spans="10:11" x14ac:dyDescent="0.25">
      <c r="J421" t="s">
        <v>8377</v>
      </c>
      <c r="K421" t="s">
        <v>5</v>
      </c>
    </row>
    <row r="422" spans="10:11" x14ac:dyDescent="0.25">
      <c r="J422" t="s">
        <v>8378</v>
      </c>
      <c r="K422" t="s">
        <v>5</v>
      </c>
    </row>
    <row r="423" spans="10:11" x14ac:dyDescent="0.25">
      <c r="J423" t="s">
        <v>8379</v>
      </c>
      <c r="K423" t="s">
        <v>5</v>
      </c>
    </row>
    <row r="424" spans="10:11" x14ac:dyDescent="0.25">
      <c r="J424" t="s">
        <v>8380</v>
      </c>
      <c r="K424" t="s">
        <v>5</v>
      </c>
    </row>
    <row r="425" spans="10:11" x14ac:dyDescent="0.25">
      <c r="J425" t="s">
        <v>8381</v>
      </c>
      <c r="K425" t="s">
        <v>5</v>
      </c>
    </row>
    <row r="426" spans="10:11" x14ac:dyDescent="0.25">
      <c r="J426" t="s">
        <v>8382</v>
      </c>
      <c r="K426" t="s">
        <v>5</v>
      </c>
    </row>
    <row r="427" spans="10:11" x14ac:dyDescent="0.25">
      <c r="J427" t="s">
        <v>8383</v>
      </c>
      <c r="K427" t="s">
        <v>5</v>
      </c>
    </row>
    <row r="428" spans="10:11" x14ac:dyDescent="0.25">
      <c r="J428" t="s">
        <v>8384</v>
      </c>
      <c r="K428" t="s">
        <v>5</v>
      </c>
    </row>
    <row r="429" spans="10:11" x14ac:dyDescent="0.25">
      <c r="J429" t="s">
        <v>8385</v>
      </c>
      <c r="K429" t="s">
        <v>5</v>
      </c>
    </row>
    <row r="430" spans="10:11" x14ac:dyDescent="0.25">
      <c r="J430" t="s">
        <v>8386</v>
      </c>
      <c r="K430" t="s">
        <v>5</v>
      </c>
    </row>
    <row r="431" spans="10:11" x14ac:dyDescent="0.25">
      <c r="J431" t="s">
        <v>8387</v>
      </c>
      <c r="K431" t="s">
        <v>5</v>
      </c>
    </row>
    <row r="432" spans="10:11" x14ac:dyDescent="0.25">
      <c r="J432" t="s">
        <v>8388</v>
      </c>
      <c r="K432" t="s">
        <v>5</v>
      </c>
    </row>
    <row r="433" spans="10:11" x14ac:dyDescent="0.25">
      <c r="J433" t="s">
        <v>8389</v>
      </c>
      <c r="K433" t="s">
        <v>5</v>
      </c>
    </row>
    <row r="434" spans="10:11" x14ac:dyDescent="0.25">
      <c r="J434" t="s">
        <v>8390</v>
      </c>
      <c r="K434" t="s">
        <v>5</v>
      </c>
    </row>
    <row r="435" spans="10:11" x14ac:dyDescent="0.25">
      <c r="J435" t="s">
        <v>8391</v>
      </c>
      <c r="K435" t="s">
        <v>5</v>
      </c>
    </row>
    <row r="436" spans="10:11" x14ac:dyDescent="0.25">
      <c r="J436" t="s">
        <v>8392</v>
      </c>
      <c r="K436" t="s">
        <v>5</v>
      </c>
    </row>
    <row r="437" spans="10:11" x14ac:dyDescent="0.25">
      <c r="J437" t="s">
        <v>8393</v>
      </c>
      <c r="K437" t="s">
        <v>5</v>
      </c>
    </row>
    <row r="438" spans="10:11" x14ac:dyDescent="0.25">
      <c r="J438" t="s">
        <v>8394</v>
      </c>
      <c r="K438" t="s">
        <v>5</v>
      </c>
    </row>
    <row r="439" spans="10:11" x14ac:dyDescent="0.25">
      <c r="J439" t="s">
        <v>8395</v>
      </c>
      <c r="K439" t="s">
        <v>5</v>
      </c>
    </row>
    <row r="440" spans="10:11" x14ac:dyDescent="0.25">
      <c r="J440" t="s">
        <v>8396</v>
      </c>
      <c r="K440" t="s">
        <v>5</v>
      </c>
    </row>
    <row r="441" spans="10:11" x14ac:dyDescent="0.25">
      <c r="J441" t="s">
        <v>8397</v>
      </c>
      <c r="K441" t="s">
        <v>5</v>
      </c>
    </row>
    <row r="442" spans="10:11" x14ac:dyDescent="0.25">
      <c r="J442" t="s">
        <v>8398</v>
      </c>
      <c r="K442" t="s">
        <v>5</v>
      </c>
    </row>
    <row r="443" spans="10:11" x14ac:dyDescent="0.25">
      <c r="J443" t="s">
        <v>8399</v>
      </c>
      <c r="K443" t="s">
        <v>5</v>
      </c>
    </row>
    <row r="444" spans="10:11" x14ac:dyDescent="0.25">
      <c r="J444" t="s">
        <v>8400</v>
      </c>
      <c r="K444" t="s">
        <v>5</v>
      </c>
    </row>
    <row r="445" spans="10:11" x14ac:dyDescent="0.25">
      <c r="J445" t="s">
        <v>8401</v>
      </c>
      <c r="K445" t="s">
        <v>8</v>
      </c>
    </row>
    <row r="446" spans="10:11" x14ac:dyDescent="0.25">
      <c r="J446" t="s">
        <v>8402</v>
      </c>
      <c r="K446" t="s">
        <v>8</v>
      </c>
    </row>
    <row r="447" spans="10:11" x14ac:dyDescent="0.25">
      <c r="J447" t="s">
        <v>8403</v>
      </c>
      <c r="K447" t="s">
        <v>8</v>
      </c>
    </row>
    <row r="448" spans="10:11" x14ac:dyDescent="0.25">
      <c r="J448" t="s">
        <v>8404</v>
      </c>
      <c r="K448" t="s">
        <v>8</v>
      </c>
    </row>
    <row r="449" spans="10:11" x14ac:dyDescent="0.25">
      <c r="J449" t="s">
        <v>8405</v>
      </c>
      <c r="K449" t="s">
        <v>8</v>
      </c>
    </row>
    <row r="450" spans="10:11" x14ac:dyDescent="0.25">
      <c r="J450" t="s">
        <v>8406</v>
      </c>
      <c r="K450" t="s">
        <v>0</v>
      </c>
    </row>
    <row r="451" spans="10:11" x14ac:dyDescent="0.25">
      <c r="J451" t="s">
        <v>8407</v>
      </c>
      <c r="K451" t="s">
        <v>0</v>
      </c>
    </row>
    <row r="452" spans="10:11" x14ac:dyDescent="0.25">
      <c r="J452" t="s">
        <v>8408</v>
      </c>
      <c r="K452" t="s">
        <v>8</v>
      </c>
    </row>
    <row r="453" spans="10:11" x14ac:dyDescent="0.25">
      <c r="J453" t="s">
        <v>8409</v>
      </c>
      <c r="K453" t="s">
        <v>0</v>
      </c>
    </row>
    <row r="454" spans="10:11" x14ac:dyDescent="0.25">
      <c r="J454" t="s">
        <v>8410</v>
      </c>
      <c r="K454" t="s">
        <v>0</v>
      </c>
    </row>
    <row r="455" spans="10:11" x14ac:dyDescent="0.25">
      <c r="J455" t="s">
        <v>8411</v>
      </c>
      <c r="K455" t="s">
        <v>0</v>
      </c>
    </row>
    <row r="456" spans="10:11" x14ac:dyDescent="0.25">
      <c r="J456" t="s">
        <v>8412</v>
      </c>
      <c r="K456" t="s">
        <v>0</v>
      </c>
    </row>
    <row r="457" spans="10:11" x14ac:dyDescent="0.25">
      <c r="J457" t="s">
        <v>8413</v>
      </c>
      <c r="K457" t="s">
        <v>1</v>
      </c>
    </row>
    <row r="458" spans="10:11" x14ac:dyDescent="0.25">
      <c r="J458" t="s">
        <v>8414</v>
      </c>
      <c r="K458" t="s">
        <v>1</v>
      </c>
    </row>
    <row r="459" spans="10:11" x14ac:dyDescent="0.25">
      <c r="J459" t="s">
        <v>8415</v>
      </c>
      <c r="K459" t="s">
        <v>1</v>
      </c>
    </row>
    <row r="460" spans="10:11" x14ac:dyDescent="0.25">
      <c r="J460" t="s">
        <v>8416</v>
      </c>
      <c r="K460" t="s">
        <v>1</v>
      </c>
    </row>
    <row r="461" spans="10:11" x14ac:dyDescent="0.25">
      <c r="J461" t="s">
        <v>8417</v>
      </c>
      <c r="K461" t="s">
        <v>0</v>
      </c>
    </row>
    <row r="462" spans="10:11" x14ac:dyDescent="0.25">
      <c r="J462" t="s">
        <v>8418</v>
      </c>
      <c r="K462" t="s">
        <v>0</v>
      </c>
    </row>
    <row r="463" spans="10:11" x14ac:dyDescent="0.25">
      <c r="J463" t="s">
        <v>8419</v>
      </c>
      <c r="K463" t="s">
        <v>0</v>
      </c>
    </row>
    <row r="464" spans="10:11" x14ac:dyDescent="0.25">
      <c r="J464" t="s">
        <v>8420</v>
      </c>
      <c r="K464" t="s">
        <v>0</v>
      </c>
    </row>
    <row r="465" spans="10:11" x14ac:dyDescent="0.25">
      <c r="J465" t="s">
        <v>8421</v>
      </c>
      <c r="K465" t="s">
        <v>4</v>
      </c>
    </row>
    <row r="466" spans="10:11" x14ac:dyDescent="0.25">
      <c r="J466" t="s">
        <v>8422</v>
      </c>
      <c r="K466" t="s">
        <v>4</v>
      </c>
    </row>
    <row r="467" spans="10:11" x14ac:dyDescent="0.25">
      <c r="J467" t="s">
        <v>8423</v>
      </c>
      <c r="K467" t="s">
        <v>4</v>
      </c>
    </row>
    <row r="468" spans="10:11" x14ac:dyDescent="0.25">
      <c r="J468" t="s">
        <v>8424</v>
      </c>
      <c r="K468" t="s">
        <v>4</v>
      </c>
    </row>
    <row r="469" spans="10:11" x14ac:dyDescent="0.25">
      <c r="J469" t="s">
        <v>8425</v>
      </c>
      <c r="K469" t="s">
        <v>4</v>
      </c>
    </row>
    <row r="470" spans="10:11" x14ac:dyDescent="0.25">
      <c r="J470" t="s">
        <v>8426</v>
      </c>
      <c r="K470" t="s">
        <v>0</v>
      </c>
    </row>
    <row r="471" spans="10:11" x14ac:dyDescent="0.25">
      <c r="J471" t="s">
        <v>8427</v>
      </c>
      <c r="K471" t="s">
        <v>0</v>
      </c>
    </row>
    <row r="472" spans="10:11" x14ac:dyDescent="0.25">
      <c r="J472" t="s">
        <v>8428</v>
      </c>
      <c r="K472" t="s">
        <v>0</v>
      </c>
    </row>
    <row r="473" spans="10:11" x14ac:dyDescent="0.25">
      <c r="J473" t="s">
        <v>8429</v>
      </c>
      <c r="K473" t="s">
        <v>0</v>
      </c>
    </row>
    <row r="474" spans="10:11" x14ac:dyDescent="0.25">
      <c r="J474" t="s">
        <v>8430</v>
      </c>
      <c r="K474" t="s">
        <v>0</v>
      </c>
    </row>
    <row r="475" spans="10:11" x14ac:dyDescent="0.25">
      <c r="J475" t="s">
        <v>8431</v>
      </c>
      <c r="K475" t="s">
        <v>4</v>
      </c>
    </row>
    <row r="476" spans="10:11" x14ac:dyDescent="0.25">
      <c r="J476" t="s">
        <v>8432</v>
      </c>
      <c r="K476" t="s">
        <v>4</v>
      </c>
    </row>
    <row r="477" spans="10:11" x14ac:dyDescent="0.25">
      <c r="J477" t="s">
        <v>8433</v>
      </c>
      <c r="K477" t="s">
        <v>4</v>
      </c>
    </row>
    <row r="478" spans="10:11" x14ac:dyDescent="0.25">
      <c r="J478" t="s">
        <v>8434</v>
      </c>
      <c r="K478" t="s">
        <v>4</v>
      </c>
    </row>
    <row r="479" spans="10:11" x14ac:dyDescent="0.25">
      <c r="J479" t="s">
        <v>8435</v>
      </c>
      <c r="K479" t="s">
        <v>4</v>
      </c>
    </row>
    <row r="480" spans="10:11" x14ac:dyDescent="0.25">
      <c r="J480" t="s">
        <v>8436</v>
      </c>
      <c r="K480" t="s">
        <v>0</v>
      </c>
    </row>
    <row r="481" spans="10:11" x14ac:dyDescent="0.25">
      <c r="J481" t="s">
        <v>8437</v>
      </c>
      <c r="K481" t="s">
        <v>0</v>
      </c>
    </row>
    <row r="482" spans="10:11" x14ac:dyDescent="0.25">
      <c r="J482" t="s">
        <v>8438</v>
      </c>
      <c r="K482" t="s">
        <v>4</v>
      </c>
    </row>
    <row r="483" spans="10:11" x14ac:dyDescent="0.25">
      <c r="J483" t="s">
        <v>8439</v>
      </c>
      <c r="K483" t="s">
        <v>4</v>
      </c>
    </row>
    <row r="484" spans="10:11" x14ac:dyDescent="0.25">
      <c r="J484" t="s">
        <v>8440</v>
      </c>
      <c r="K484" t="s">
        <v>4</v>
      </c>
    </row>
    <row r="485" spans="10:11" x14ac:dyDescent="0.25">
      <c r="J485" t="s">
        <v>8441</v>
      </c>
      <c r="K485" t="s">
        <v>4</v>
      </c>
    </row>
    <row r="486" spans="10:11" x14ac:dyDescent="0.25">
      <c r="J486" t="s">
        <v>8442</v>
      </c>
      <c r="K486" t="s">
        <v>4</v>
      </c>
    </row>
    <row r="487" spans="10:11" x14ac:dyDescent="0.25">
      <c r="J487" t="s">
        <v>8443</v>
      </c>
      <c r="K487" t="s">
        <v>4</v>
      </c>
    </row>
    <row r="488" spans="10:11" x14ac:dyDescent="0.25">
      <c r="J488" t="s">
        <v>8444</v>
      </c>
      <c r="K488" t="s">
        <v>4</v>
      </c>
    </row>
    <row r="489" spans="10:11" x14ac:dyDescent="0.25">
      <c r="J489" t="s">
        <v>8445</v>
      </c>
      <c r="K489" t="s">
        <v>4</v>
      </c>
    </row>
    <row r="490" spans="10:11" x14ac:dyDescent="0.25">
      <c r="J490" t="s">
        <v>8446</v>
      </c>
      <c r="K490" t="s">
        <v>4</v>
      </c>
    </row>
    <row r="491" spans="10:11" x14ac:dyDescent="0.25">
      <c r="J491" t="s">
        <v>8447</v>
      </c>
      <c r="K491" t="s">
        <v>4</v>
      </c>
    </row>
    <row r="492" spans="10:11" x14ac:dyDescent="0.25">
      <c r="J492" t="s">
        <v>8448</v>
      </c>
      <c r="K492" t="s">
        <v>4</v>
      </c>
    </row>
    <row r="493" spans="10:11" x14ac:dyDescent="0.25">
      <c r="J493" t="s">
        <v>8449</v>
      </c>
      <c r="K493" t="s">
        <v>4</v>
      </c>
    </row>
    <row r="494" spans="10:11" x14ac:dyDescent="0.25">
      <c r="J494" t="s">
        <v>8450</v>
      </c>
      <c r="K494" t="s">
        <v>0</v>
      </c>
    </row>
    <row r="495" spans="10:11" x14ac:dyDescent="0.25">
      <c r="J495" t="s">
        <v>8451</v>
      </c>
      <c r="K495" t="s">
        <v>0</v>
      </c>
    </row>
    <row r="496" spans="10:11" x14ac:dyDescent="0.25">
      <c r="J496" t="s">
        <v>8452</v>
      </c>
      <c r="K496" t="s">
        <v>0</v>
      </c>
    </row>
    <row r="497" spans="10:11" x14ac:dyDescent="0.25">
      <c r="J497" t="s">
        <v>8453</v>
      </c>
      <c r="K497" t="s">
        <v>0</v>
      </c>
    </row>
    <row r="498" spans="10:11" x14ac:dyDescent="0.25">
      <c r="J498" t="s">
        <v>8454</v>
      </c>
      <c r="K498" t="s">
        <v>0</v>
      </c>
    </row>
    <row r="499" spans="10:11" x14ac:dyDescent="0.25">
      <c r="J499" t="s">
        <v>8455</v>
      </c>
      <c r="K499" t="s">
        <v>0</v>
      </c>
    </row>
    <row r="500" spans="10:11" x14ac:dyDescent="0.25">
      <c r="J500" t="s">
        <v>8456</v>
      </c>
      <c r="K500" t="s">
        <v>0</v>
      </c>
    </row>
    <row r="501" spans="10:11" x14ac:dyDescent="0.25">
      <c r="J501" t="s">
        <v>8457</v>
      </c>
      <c r="K501" t="s">
        <v>0</v>
      </c>
    </row>
    <row r="502" spans="10:11" x14ac:dyDescent="0.25">
      <c r="J502" t="s">
        <v>8458</v>
      </c>
      <c r="K502" t="s">
        <v>0</v>
      </c>
    </row>
    <row r="503" spans="10:11" x14ac:dyDescent="0.25">
      <c r="J503" t="s">
        <v>8459</v>
      </c>
      <c r="K503" t="s">
        <v>0</v>
      </c>
    </row>
    <row r="504" spans="10:11" x14ac:dyDescent="0.25">
      <c r="J504" t="s">
        <v>8460</v>
      </c>
      <c r="K504" t="s">
        <v>0</v>
      </c>
    </row>
    <row r="505" spans="10:11" x14ac:dyDescent="0.25">
      <c r="J505" t="s">
        <v>8461</v>
      </c>
      <c r="K505" t="s">
        <v>0</v>
      </c>
    </row>
    <row r="506" spans="10:11" x14ac:dyDescent="0.25">
      <c r="J506" t="s">
        <v>8462</v>
      </c>
      <c r="K506" t="s">
        <v>4</v>
      </c>
    </row>
    <row r="507" spans="10:11" x14ac:dyDescent="0.25">
      <c r="J507" t="s">
        <v>8463</v>
      </c>
      <c r="K507" t="s">
        <v>4</v>
      </c>
    </row>
    <row r="508" spans="10:11" x14ac:dyDescent="0.25">
      <c r="J508" t="s">
        <v>8464</v>
      </c>
      <c r="K508" t="s">
        <v>0</v>
      </c>
    </row>
    <row r="509" spans="10:11" x14ac:dyDescent="0.25">
      <c r="J509" t="s">
        <v>8465</v>
      </c>
      <c r="K509" t="s">
        <v>0</v>
      </c>
    </row>
    <row r="510" spans="10:11" x14ac:dyDescent="0.25">
      <c r="J510" t="s">
        <v>8466</v>
      </c>
      <c r="K510" t="s">
        <v>4</v>
      </c>
    </row>
    <row r="511" spans="10:11" x14ac:dyDescent="0.25">
      <c r="J511" t="s">
        <v>8467</v>
      </c>
      <c r="K511" t="s">
        <v>4</v>
      </c>
    </row>
    <row r="512" spans="10:11" x14ac:dyDescent="0.25">
      <c r="J512" t="s">
        <v>8468</v>
      </c>
      <c r="K512" t="s">
        <v>4</v>
      </c>
    </row>
    <row r="513" spans="10:11" x14ac:dyDescent="0.25">
      <c r="J513" t="s">
        <v>8469</v>
      </c>
      <c r="K513" t="s">
        <v>4</v>
      </c>
    </row>
    <row r="514" spans="10:11" x14ac:dyDescent="0.25">
      <c r="J514" t="s">
        <v>8470</v>
      </c>
      <c r="K514" t="s">
        <v>4</v>
      </c>
    </row>
    <row r="515" spans="10:11" x14ac:dyDescent="0.25">
      <c r="J515" t="s">
        <v>8471</v>
      </c>
      <c r="K515" t="s">
        <v>4</v>
      </c>
    </row>
    <row r="516" spans="10:11" x14ac:dyDescent="0.25">
      <c r="J516" t="s">
        <v>8472</v>
      </c>
      <c r="K516" t="s">
        <v>4</v>
      </c>
    </row>
    <row r="517" spans="10:11" x14ac:dyDescent="0.25">
      <c r="J517" t="s">
        <v>8473</v>
      </c>
      <c r="K517" t="s">
        <v>4</v>
      </c>
    </row>
    <row r="518" spans="10:11" x14ac:dyDescent="0.25">
      <c r="J518" t="s">
        <v>8474</v>
      </c>
      <c r="K518" t="s">
        <v>4</v>
      </c>
    </row>
    <row r="519" spans="10:11" x14ac:dyDescent="0.25">
      <c r="J519" t="s">
        <v>36</v>
      </c>
      <c r="K519" t="s">
        <v>4</v>
      </c>
    </row>
    <row r="520" spans="10:11" x14ac:dyDescent="0.25">
      <c r="J520" t="s">
        <v>37</v>
      </c>
      <c r="K520" t="s">
        <v>4</v>
      </c>
    </row>
    <row r="521" spans="10:11" x14ac:dyDescent="0.25">
      <c r="J521" t="s">
        <v>8475</v>
      </c>
      <c r="K521" t="s">
        <v>0</v>
      </c>
    </row>
    <row r="522" spans="10:11" x14ac:dyDescent="0.25">
      <c r="J522" t="s">
        <v>8476</v>
      </c>
      <c r="K522" t="s">
        <v>0</v>
      </c>
    </row>
    <row r="523" spans="10:11" x14ac:dyDescent="0.25">
      <c r="J523" t="s">
        <v>8477</v>
      </c>
      <c r="K523" t="s">
        <v>0</v>
      </c>
    </row>
    <row r="524" spans="10:11" x14ac:dyDescent="0.25">
      <c r="J524" t="s">
        <v>8478</v>
      </c>
      <c r="K524" t="s">
        <v>0</v>
      </c>
    </row>
    <row r="525" spans="10:11" x14ac:dyDescent="0.25">
      <c r="J525" t="s">
        <v>8479</v>
      </c>
      <c r="K525" t="s">
        <v>4</v>
      </c>
    </row>
    <row r="526" spans="10:11" x14ac:dyDescent="0.25">
      <c r="J526" t="s">
        <v>8480</v>
      </c>
      <c r="K526" t="s">
        <v>4</v>
      </c>
    </row>
    <row r="527" spans="10:11" x14ac:dyDescent="0.25">
      <c r="J527" t="s">
        <v>8481</v>
      </c>
      <c r="K527" t="s">
        <v>4</v>
      </c>
    </row>
    <row r="528" spans="10:11" x14ac:dyDescent="0.25">
      <c r="J528" t="s">
        <v>8482</v>
      </c>
      <c r="K528" t="s">
        <v>4</v>
      </c>
    </row>
    <row r="529" spans="10:11" x14ac:dyDescent="0.25">
      <c r="J529" t="s">
        <v>38</v>
      </c>
      <c r="K529" t="s">
        <v>4</v>
      </c>
    </row>
    <row r="530" spans="10:11" x14ac:dyDescent="0.25">
      <c r="J530" t="s">
        <v>39</v>
      </c>
      <c r="K530" t="s">
        <v>4</v>
      </c>
    </row>
    <row r="531" spans="10:11" x14ac:dyDescent="0.25">
      <c r="J531" t="s">
        <v>40</v>
      </c>
      <c r="K531" t="s">
        <v>4</v>
      </c>
    </row>
    <row r="532" spans="10:11" x14ac:dyDescent="0.25">
      <c r="J532" t="s">
        <v>8483</v>
      </c>
      <c r="K532" t="s">
        <v>0</v>
      </c>
    </row>
    <row r="533" spans="10:11" x14ac:dyDescent="0.25">
      <c r="J533" t="s">
        <v>8484</v>
      </c>
      <c r="K533" t="s">
        <v>0</v>
      </c>
    </row>
    <row r="534" spans="10:11" x14ac:dyDescent="0.25">
      <c r="J534" t="s">
        <v>8485</v>
      </c>
      <c r="K534" t="s">
        <v>1</v>
      </c>
    </row>
    <row r="535" spans="10:11" x14ac:dyDescent="0.25">
      <c r="J535" t="s">
        <v>8486</v>
      </c>
      <c r="K535" t="s">
        <v>1</v>
      </c>
    </row>
    <row r="536" spans="10:11" x14ac:dyDescent="0.25">
      <c r="J536" t="s">
        <v>8487</v>
      </c>
      <c r="K536" t="s">
        <v>1</v>
      </c>
    </row>
    <row r="537" spans="10:11" x14ac:dyDescent="0.25">
      <c r="J537" t="s">
        <v>8488</v>
      </c>
      <c r="K537" t="s">
        <v>1</v>
      </c>
    </row>
    <row r="538" spans="10:11" x14ac:dyDescent="0.25">
      <c r="J538" t="s">
        <v>8489</v>
      </c>
      <c r="K538" t="s">
        <v>1</v>
      </c>
    </row>
    <row r="539" spans="10:11" x14ac:dyDescent="0.25">
      <c r="J539" t="s">
        <v>8490</v>
      </c>
      <c r="K539" t="s">
        <v>1</v>
      </c>
    </row>
    <row r="540" spans="10:11" x14ac:dyDescent="0.25">
      <c r="J540" t="s">
        <v>8491</v>
      </c>
      <c r="K540" t="s">
        <v>1</v>
      </c>
    </row>
    <row r="541" spans="10:11" x14ac:dyDescent="0.25">
      <c r="J541" t="s">
        <v>8492</v>
      </c>
      <c r="K541" t="s">
        <v>1</v>
      </c>
    </row>
    <row r="542" spans="10:11" x14ac:dyDescent="0.25">
      <c r="J542" t="s">
        <v>8493</v>
      </c>
      <c r="K542" t="s">
        <v>1</v>
      </c>
    </row>
    <row r="543" spans="10:11" x14ac:dyDescent="0.25">
      <c r="J543" t="s">
        <v>8494</v>
      </c>
      <c r="K543" t="s">
        <v>1</v>
      </c>
    </row>
    <row r="544" spans="10:11" x14ac:dyDescent="0.25">
      <c r="J544" t="s">
        <v>8495</v>
      </c>
      <c r="K544" t="s">
        <v>1</v>
      </c>
    </row>
    <row r="545" spans="10:11" x14ac:dyDescent="0.25">
      <c r="J545" t="s">
        <v>8496</v>
      </c>
      <c r="K545" t="s">
        <v>1</v>
      </c>
    </row>
    <row r="546" spans="10:11" x14ac:dyDescent="0.25">
      <c r="J546" t="s">
        <v>8497</v>
      </c>
      <c r="K546" t="s">
        <v>1</v>
      </c>
    </row>
    <row r="547" spans="10:11" x14ac:dyDescent="0.25">
      <c r="J547" t="s">
        <v>8498</v>
      </c>
      <c r="K547" t="s">
        <v>1</v>
      </c>
    </row>
    <row r="548" spans="10:11" x14ac:dyDescent="0.25">
      <c r="J548" t="s">
        <v>8499</v>
      </c>
      <c r="K548" t="s">
        <v>1</v>
      </c>
    </row>
    <row r="549" spans="10:11" x14ac:dyDescent="0.25">
      <c r="J549" t="s">
        <v>8500</v>
      </c>
      <c r="K549" t="s">
        <v>1</v>
      </c>
    </row>
    <row r="550" spans="10:11" x14ac:dyDescent="0.25">
      <c r="J550" t="s">
        <v>8501</v>
      </c>
      <c r="K550" t="s">
        <v>1</v>
      </c>
    </row>
    <row r="551" spans="10:11" x14ac:dyDescent="0.25">
      <c r="J551" t="s">
        <v>8502</v>
      </c>
      <c r="K551" t="s">
        <v>1</v>
      </c>
    </row>
    <row r="552" spans="10:11" x14ac:dyDescent="0.25">
      <c r="J552" t="s">
        <v>8503</v>
      </c>
      <c r="K552" t="s">
        <v>1</v>
      </c>
    </row>
    <row r="553" spans="10:11" x14ac:dyDescent="0.25">
      <c r="J553" t="s">
        <v>8504</v>
      </c>
      <c r="K553" t="s">
        <v>1</v>
      </c>
    </row>
    <row r="554" spans="10:11" x14ac:dyDescent="0.25">
      <c r="J554" t="s">
        <v>8505</v>
      </c>
      <c r="K554" t="s">
        <v>1</v>
      </c>
    </row>
    <row r="555" spans="10:11" x14ac:dyDescent="0.25">
      <c r="J555" t="s">
        <v>8506</v>
      </c>
      <c r="K555" t="s">
        <v>1</v>
      </c>
    </row>
    <row r="556" spans="10:11" x14ac:dyDescent="0.25">
      <c r="J556" t="s">
        <v>8507</v>
      </c>
      <c r="K556" t="s">
        <v>1</v>
      </c>
    </row>
    <row r="557" spans="10:11" x14ac:dyDescent="0.25">
      <c r="J557" t="s">
        <v>8508</v>
      </c>
      <c r="K557" t="s">
        <v>1</v>
      </c>
    </row>
    <row r="558" spans="10:11" x14ac:dyDescent="0.25">
      <c r="J558" t="s">
        <v>8509</v>
      </c>
      <c r="K558" t="s">
        <v>1</v>
      </c>
    </row>
    <row r="559" spans="10:11" x14ac:dyDescent="0.25">
      <c r="J559" t="s">
        <v>8510</v>
      </c>
      <c r="K559" t="s">
        <v>1</v>
      </c>
    </row>
    <row r="560" spans="10:11" x14ac:dyDescent="0.25">
      <c r="J560" t="s">
        <v>8511</v>
      </c>
      <c r="K560" t="s">
        <v>1</v>
      </c>
    </row>
    <row r="561" spans="10:11" x14ac:dyDescent="0.25">
      <c r="J561" t="s">
        <v>8512</v>
      </c>
      <c r="K561" t="s">
        <v>4</v>
      </c>
    </row>
    <row r="562" spans="10:11" x14ac:dyDescent="0.25">
      <c r="J562" t="s">
        <v>8513</v>
      </c>
      <c r="K562" t="s">
        <v>4</v>
      </c>
    </row>
    <row r="563" spans="10:11" x14ac:dyDescent="0.25">
      <c r="J563" t="s">
        <v>8514</v>
      </c>
      <c r="K563" t="s">
        <v>4</v>
      </c>
    </row>
    <row r="564" spans="10:11" x14ac:dyDescent="0.25">
      <c r="J564" t="s">
        <v>8515</v>
      </c>
      <c r="K564" t="s">
        <v>4</v>
      </c>
    </row>
    <row r="565" spans="10:11" x14ac:dyDescent="0.25">
      <c r="J565" t="s">
        <v>8516</v>
      </c>
      <c r="K565" t="s">
        <v>4</v>
      </c>
    </row>
    <row r="566" spans="10:11" x14ac:dyDescent="0.25">
      <c r="J566" t="s">
        <v>8517</v>
      </c>
      <c r="K566" t="s">
        <v>4</v>
      </c>
    </row>
    <row r="567" spans="10:11" x14ac:dyDescent="0.25">
      <c r="J567" t="s">
        <v>8518</v>
      </c>
      <c r="K567" t="s">
        <v>4</v>
      </c>
    </row>
    <row r="568" spans="10:11" x14ac:dyDescent="0.25">
      <c r="J568" t="s">
        <v>8519</v>
      </c>
      <c r="K568" t="s">
        <v>4</v>
      </c>
    </row>
    <row r="569" spans="10:11" x14ac:dyDescent="0.25">
      <c r="J569" t="s">
        <v>8520</v>
      </c>
      <c r="K569" t="s">
        <v>4</v>
      </c>
    </row>
    <row r="570" spans="10:11" x14ac:dyDescent="0.25">
      <c r="J570" t="s">
        <v>8521</v>
      </c>
      <c r="K570" t="s">
        <v>4</v>
      </c>
    </row>
    <row r="571" spans="10:11" x14ac:dyDescent="0.25">
      <c r="J571" t="s">
        <v>8522</v>
      </c>
      <c r="K571" t="s">
        <v>4</v>
      </c>
    </row>
    <row r="572" spans="10:11" x14ac:dyDescent="0.25">
      <c r="J572" t="s">
        <v>8523</v>
      </c>
      <c r="K572" t="s">
        <v>4</v>
      </c>
    </row>
    <row r="573" spans="10:11" x14ac:dyDescent="0.25">
      <c r="J573" t="s">
        <v>8524</v>
      </c>
      <c r="K573" t="s">
        <v>4</v>
      </c>
    </row>
    <row r="574" spans="10:11" x14ac:dyDescent="0.25">
      <c r="J574" t="s">
        <v>8525</v>
      </c>
      <c r="K574" t="s">
        <v>4</v>
      </c>
    </row>
    <row r="575" spans="10:11" x14ac:dyDescent="0.25">
      <c r="J575" t="s">
        <v>8526</v>
      </c>
      <c r="K575" t="s">
        <v>4</v>
      </c>
    </row>
    <row r="576" spans="10:11" x14ac:dyDescent="0.25">
      <c r="J576" t="s">
        <v>8527</v>
      </c>
      <c r="K576" t="s">
        <v>0</v>
      </c>
    </row>
    <row r="577" spans="10:11" x14ac:dyDescent="0.25">
      <c r="J577" t="s">
        <v>8528</v>
      </c>
      <c r="K577" t="s">
        <v>0</v>
      </c>
    </row>
    <row r="578" spans="10:11" x14ac:dyDescent="0.25">
      <c r="J578" t="s">
        <v>8529</v>
      </c>
      <c r="K578" t="s">
        <v>0</v>
      </c>
    </row>
    <row r="579" spans="10:11" x14ac:dyDescent="0.25">
      <c r="J579" t="s">
        <v>8530</v>
      </c>
      <c r="K579" t="s">
        <v>0</v>
      </c>
    </row>
    <row r="580" spans="10:11" x14ac:dyDescent="0.25">
      <c r="J580" t="s">
        <v>8531</v>
      </c>
      <c r="K580" t="s">
        <v>0</v>
      </c>
    </row>
    <row r="581" spans="10:11" x14ac:dyDescent="0.25">
      <c r="J581" t="s">
        <v>8532</v>
      </c>
      <c r="K581" t="s">
        <v>0</v>
      </c>
    </row>
    <row r="582" spans="10:11" x14ac:dyDescent="0.25">
      <c r="J582" t="s">
        <v>8533</v>
      </c>
      <c r="K582" t="s">
        <v>0</v>
      </c>
    </row>
    <row r="583" spans="10:11" x14ac:dyDescent="0.25">
      <c r="J583" t="s">
        <v>8534</v>
      </c>
      <c r="K583" t="s">
        <v>0</v>
      </c>
    </row>
    <row r="584" spans="10:11" x14ac:dyDescent="0.25">
      <c r="J584" t="s">
        <v>8535</v>
      </c>
      <c r="K584" t="s">
        <v>0</v>
      </c>
    </row>
    <row r="585" spans="10:11" x14ac:dyDescent="0.25">
      <c r="J585" t="s">
        <v>8536</v>
      </c>
      <c r="K585" t="s">
        <v>0</v>
      </c>
    </row>
    <row r="586" spans="10:11" x14ac:dyDescent="0.25">
      <c r="J586" t="s">
        <v>8537</v>
      </c>
      <c r="K586" t="s">
        <v>0</v>
      </c>
    </row>
    <row r="587" spans="10:11" x14ac:dyDescent="0.25">
      <c r="J587" t="s">
        <v>8538</v>
      </c>
      <c r="K587" t="s">
        <v>0</v>
      </c>
    </row>
    <row r="588" spans="10:11" x14ac:dyDescent="0.25">
      <c r="J588" t="s">
        <v>8539</v>
      </c>
      <c r="K588" t="s">
        <v>0</v>
      </c>
    </row>
    <row r="589" spans="10:11" x14ac:dyDescent="0.25">
      <c r="J589" t="s">
        <v>8540</v>
      </c>
      <c r="K589" t="s">
        <v>0</v>
      </c>
    </row>
    <row r="590" spans="10:11" x14ac:dyDescent="0.25">
      <c r="J590" t="s">
        <v>8541</v>
      </c>
      <c r="K590" t="s">
        <v>0</v>
      </c>
    </row>
    <row r="591" spans="10:11" x14ac:dyDescent="0.25">
      <c r="J591" t="s">
        <v>8542</v>
      </c>
      <c r="K591" t="s">
        <v>0</v>
      </c>
    </row>
    <row r="592" spans="10:11" x14ac:dyDescent="0.25">
      <c r="J592" t="s">
        <v>8543</v>
      </c>
      <c r="K592" t="s">
        <v>0</v>
      </c>
    </row>
    <row r="593" spans="10:11" x14ac:dyDescent="0.25">
      <c r="J593" t="s">
        <v>8544</v>
      </c>
      <c r="K593" t="s">
        <v>1</v>
      </c>
    </row>
    <row r="594" spans="10:11" x14ac:dyDescent="0.25">
      <c r="J594" t="s">
        <v>8545</v>
      </c>
      <c r="K594" t="s">
        <v>1</v>
      </c>
    </row>
    <row r="595" spans="10:11" x14ac:dyDescent="0.25">
      <c r="J595" t="s">
        <v>8546</v>
      </c>
      <c r="K595" t="s">
        <v>0</v>
      </c>
    </row>
    <row r="596" spans="10:11" x14ac:dyDescent="0.25">
      <c r="J596" t="s">
        <v>8547</v>
      </c>
      <c r="K596" t="s">
        <v>0</v>
      </c>
    </row>
    <row r="597" spans="10:11" x14ac:dyDescent="0.25">
      <c r="J597" t="s">
        <v>8548</v>
      </c>
      <c r="K597" t="s">
        <v>0</v>
      </c>
    </row>
    <row r="598" spans="10:11" x14ac:dyDescent="0.25">
      <c r="J598" t="s">
        <v>8549</v>
      </c>
      <c r="K598" t="s">
        <v>0</v>
      </c>
    </row>
    <row r="599" spans="10:11" x14ac:dyDescent="0.25">
      <c r="J599" t="s">
        <v>8550</v>
      </c>
      <c r="K599" t="s">
        <v>0</v>
      </c>
    </row>
    <row r="600" spans="10:11" x14ac:dyDescent="0.25">
      <c r="J600" t="s">
        <v>8551</v>
      </c>
      <c r="K600" t="s">
        <v>0</v>
      </c>
    </row>
    <row r="601" spans="10:11" x14ac:dyDescent="0.25">
      <c r="J601" t="s">
        <v>8552</v>
      </c>
      <c r="K601" t="s">
        <v>0</v>
      </c>
    </row>
    <row r="602" spans="10:11" x14ac:dyDescent="0.25">
      <c r="J602" t="s">
        <v>8553</v>
      </c>
      <c r="K602" t="s">
        <v>7</v>
      </c>
    </row>
    <row r="603" spans="10:11" x14ac:dyDescent="0.25">
      <c r="J603" t="s">
        <v>8554</v>
      </c>
      <c r="K603" t="s">
        <v>8</v>
      </c>
    </row>
    <row r="604" spans="10:11" x14ac:dyDescent="0.25">
      <c r="J604" t="s">
        <v>8555</v>
      </c>
      <c r="K604" t="s">
        <v>8</v>
      </c>
    </row>
    <row r="605" spans="10:11" x14ac:dyDescent="0.25">
      <c r="J605" t="s">
        <v>8556</v>
      </c>
      <c r="K605" t="s">
        <v>8</v>
      </c>
    </row>
    <row r="606" spans="10:11" x14ac:dyDescent="0.25">
      <c r="J606" t="s">
        <v>8557</v>
      </c>
      <c r="K606" t="s">
        <v>8</v>
      </c>
    </row>
    <row r="607" spans="10:11" x14ac:dyDescent="0.25">
      <c r="J607" t="s">
        <v>8558</v>
      </c>
      <c r="K607" t="s">
        <v>8</v>
      </c>
    </row>
    <row r="608" spans="10:11" x14ac:dyDescent="0.25">
      <c r="J608" t="s">
        <v>8559</v>
      </c>
      <c r="K608" t="s">
        <v>8</v>
      </c>
    </row>
    <row r="609" spans="10:11" x14ac:dyDescent="0.25">
      <c r="J609" t="s">
        <v>8560</v>
      </c>
      <c r="K609" t="s">
        <v>8</v>
      </c>
    </row>
    <row r="610" spans="10:11" x14ac:dyDescent="0.25">
      <c r="J610" t="s">
        <v>8561</v>
      </c>
      <c r="K610" t="s">
        <v>8</v>
      </c>
    </row>
    <row r="611" spans="10:11" x14ac:dyDescent="0.25">
      <c r="J611" t="s">
        <v>8562</v>
      </c>
      <c r="K611" t="s">
        <v>8</v>
      </c>
    </row>
    <row r="612" spans="10:11" x14ac:dyDescent="0.25">
      <c r="J612" t="s">
        <v>8563</v>
      </c>
      <c r="K612" t="s">
        <v>7</v>
      </c>
    </row>
    <row r="613" spans="10:11" x14ac:dyDescent="0.25">
      <c r="J613" t="s">
        <v>8564</v>
      </c>
      <c r="K613" t="s">
        <v>8</v>
      </c>
    </row>
    <row r="614" spans="10:11" x14ac:dyDescent="0.25">
      <c r="J614" t="s">
        <v>8565</v>
      </c>
      <c r="K614" t="s">
        <v>8</v>
      </c>
    </row>
    <row r="615" spans="10:11" x14ac:dyDescent="0.25">
      <c r="J615" t="s">
        <v>8566</v>
      </c>
      <c r="K615" t="s">
        <v>8</v>
      </c>
    </row>
    <row r="616" spans="10:11" x14ac:dyDescent="0.25">
      <c r="J616" t="s">
        <v>8567</v>
      </c>
      <c r="K616" t="s">
        <v>8</v>
      </c>
    </row>
    <row r="617" spans="10:11" x14ac:dyDescent="0.25">
      <c r="J617" t="s">
        <v>8568</v>
      </c>
      <c r="K617" t="s">
        <v>8</v>
      </c>
    </row>
    <row r="618" spans="10:11" x14ac:dyDescent="0.25">
      <c r="J618" t="s">
        <v>8569</v>
      </c>
      <c r="K618" t="s">
        <v>8</v>
      </c>
    </row>
    <row r="619" spans="10:11" x14ac:dyDescent="0.25">
      <c r="J619" t="s">
        <v>8570</v>
      </c>
      <c r="K619" t="s">
        <v>8</v>
      </c>
    </row>
    <row r="620" spans="10:11" x14ac:dyDescent="0.25">
      <c r="J620" t="s">
        <v>8571</v>
      </c>
      <c r="K620" t="s">
        <v>8</v>
      </c>
    </row>
    <row r="621" spans="10:11" x14ac:dyDescent="0.25">
      <c r="J621" t="s">
        <v>8572</v>
      </c>
      <c r="K621" t="s">
        <v>8</v>
      </c>
    </row>
    <row r="622" spans="10:11" x14ac:dyDescent="0.25">
      <c r="J622" t="s">
        <v>8573</v>
      </c>
      <c r="K622" t="s">
        <v>8</v>
      </c>
    </row>
    <row r="623" spans="10:11" x14ac:dyDescent="0.25">
      <c r="J623" t="s">
        <v>8574</v>
      </c>
      <c r="K623" t="s">
        <v>8</v>
      </c>
    </row>
    <row r="624" spans="10:11" x14ac:dyDescent="0.25">
      <c r="J624" t="s">
        <v>8575</v>
      </c>
      <c r="K624" t="s">
        <v>4</v>
      </c>
    </row>
    <row r="625" spans="10:11" x14ac:dyDescent="0.25">
      <c r="J625" t="s">
        <v>8576</v>
      </c>
      <c r="K625" t="s">
        <v>4</v>
      </c>
    </row>
    <row r="626" spans="10:11" x14ac:dyDescent="0.25">
      <c r="J626" t="s">
        <v>8577</v>
      </c>
      <c r="K626" t="s">
        <v>8</v>
      </c>
    </row>
    <row r="627" spans="10:11" x14ac:dyDescent="0.25">
      <c r="J627" t="s">
        <v>8578</v>
      </c>
      <c r="K627" t="s">
        <v>8</v>
      </c>
    </row>
    <row r="628" spans="10:11" x14ac:dyDescent="0.25">
      <c r="J628" t="s">
        <v>8579</v>
      </c>
      <c r="K628" t="s">
        <v>4</v>
      </c>
    </row>
    <row r="629" spans="10:11" x14ac:dyDescent="0.25">
      <c r="J629" t="s">
        <v>8580</v>
      </c>
      <c r="K629" t="s">
        <v>8</v>
      </c>
    </row>
    <row r="630" spans="10:11" x14ac:dyDescent="0.25">
      <c r="J630" t="s">
        <v>8581</v>
      </c>
      <c r="K630" t="s">
        <v>8</v>
      </c>
    </row>
    <row r="631" spans="10:11" x14ac:dyDescent="0.25">
      <c r="J631" t="s">
        <v>8582</v>
      </c>
      <c r="K631" t="s">
        <v>8</v>
      </c>
    </row>
    <row r="632" spans="10:11" x14ac:dyDescent="0.25">
      <c r="J632" t="s">
        <v>8583</v>
      </c>
      <c r="K632" t="s">
        <v>8</v>
      </c>
    </row>
    <row r="633" spans="10:11" x14ac:dyDescent="0.25">
      <c r="J633" t="s">
        <v>8584</v>
      </c>
      <c r="K633" t="s">
        <v>8</v>
      </c>
    </row>
    <row r="634" spans="10:11" x14ac:dyDescent="0.25">
      <c r="J634" t="s">
        <v>8585</v>
      </c>
      <c r="K634" t="s">
        <v>8</v>
      </c>
    </row>
    <row r="635" spans="10:11" x14ac:dyDescent="0.25">
      <c r="J635" t="s">
        <v>8586</v>
      </c>
      <c r="K635" t="s">
        <v>8</v>
      </c>
    </row>
    <row r="636" spans="10:11" x14ac:dyDescent="0.25">
      <c r="J636" t="s">
        <v>8587</v>
      </c>
      <c r="K636" t="s">
        <v>4</v>
      </c>
    </row>
    <row r="637" spans="10:11" x14ac:dyDescent="0.25">
      <c r="J637" t="s">
        <v>8588</v>
      </c>
      <c r="K637" t="s">
        <v>4</v>
      </c>
    </row>
    <row r="638" spans="10:11" x14ac:dyDescent="0.25">
      <c r="J638" t="s">
        <v>8589</v>
      </c>
      <c r="K638" t="s">
        <v>8</v>
      </c>
    </row>
    <row r="639" spans="10:11" x14ac:dyDescent="0.25">
      <c r="J639" t="s">
        <v>8590</v>
      </c>
      <c r="K639" t="s">
        <v>4</v>
      </c>
    </row>
    <row r="640" spans="10:11" x14ac:dyDescent="0.25">
      <c r="J640" t="s">
        <v>8591</v>
      </c>
      <c r="K640" t="s">
        <v>4</v>
      </c>
    </row>
    <row r="641" spans="10:11" x14ac:dyDescent="0.25">
      <c r="J641" t="s">
        <v>8592</v>
      </c>
      <c r="K641" t="s">
        <v>4</v>
      </c>
    </row>
    <row r="642" spans="10:11" x14ac:dyDescent="0.25">
      <c r="J642" t="s">
        <v>8593</v>
      </c>
      <c r="K642" t="s">
        <v>4</v>
      </c>
    </row>
    <row r="643" spans="10:11" x14ac:dyDescent="0.25">
      <c r="J643" t="s">
        <v>8594</v>
      </c>
      <c r="K643" t="s">
        <v>4</v>
      </c>
    </row>
    <row r="644" spans="10:11" x14ac:dyDescent="0.25">
      <c r="J644" t="s">
        <v>8595</v>
      </c>
      <c r="K644" t="s">
        <v>4</v>
      </c>
    </row>
    <row r="645" spans="10:11" x14ac:dyDescent="0.25">
      <c r="J645" t="s">
        <v>8596</v>
      </c>
      <c r="K645" t="s">
        <v>4</v>
      </c>
    </row>
    <row r="646" spans="10:11" x14ac:dyDescent="0.25">
      <c r="J646" t="s">
        <v>8597</v>
      </c>
      <c r="K646" t="s">
        <v>4</v>
      </c>
    </row>
    <row r="647" spans="10:11" x14ac:dyDescent="0.25">
      <c r="J647" t="s">
        <v>8598</v>
      </c>
      <c r="K647" t="s">
        <v>4</v>
      </c>
    </row>
    <row r="648" spans="10:11" x14ac:dyDescent="0.25">
      <c r="J648" t="s">
        <v>8599</v>
      </c>
      <c r="K648" t="s">
        <v>4</v>
      </c>
    </row>
    <row r="649" spans="10:11" x14ac:dyDescent="0.25">
      <c r="J649" t="s">
        <v>8600</v>
      </c>
      <c r="K649" t="s">
        <v>4</v>
      </c>
    </row>
    <row r="650" spans="10:11" x14ac:dyDescent="0.25">
      <c r="J650" t="s">
        <v>8601</v>
      </c>
      <c r="K650" t="s">
        <v>4</v>
      </c>
    </row>
    <row r="651" spans="10:11" x14ac:dyDescent="0.25">
      <c r="J651" t="s">
        <v>8602</v>
      </c>
      <c r="K651" t="s">
        <v>4</v>
      </c>
    </row>
    <row r="652" spans="10:11" x14ac:dyDescent="0.25">
      <c r="J652" t="s">
        <v>8603</v>
      </c>
      <c r="K652" t="s">
        <v>4</v>
      </c>
    </row>
    <row r="653" spans="10:11" x14ac:dyDescent="0.25">
      <c r="J653" t="s">
        <v>8604</v>
      </c>
      <c r="K653" t="s">
        <v>4</v>
      </c>
    </row>
    <row r="654" spans="10:11" x14ac:dyDescent="0.25">
      <c r="J654" t="s">
        <v>8605</v>
      </c>
      <c r="K654" t="s">
        <v>4</v>
      </c>
    </row>
    <row r="655" spans="10:11" x14ac:dyDescent="0.25">
      <c r="J655" t="s">
        <v>8606</v>
      </c>
      <c r="K655" t="s">
        <v>4</v>
      </c>
    </row>
    <row r="656" spans="10:11" x14ac:dyDescent="0.25">
      <c r="J656" t="s">
        <v>8607</v>
      </c>
      <c r="K656" t="s">
        <v>4</v>
      </c>
    </row>
    <row r="657" spans="10:11" x14ac:dyDescent="0.25">
      <c r="J657" t="s">
        <v>8608</v>
      </c>
      <c r="K657" t="s">
        <v>4</v>
      </c>
    </row>
    <row r="658" spans="10:11" x14ac:dyDescent="0.25">
      <c r="J658" t="s">
        <v>8609</v>
      </c>
      <c r="K658" t="s">
        <v>4</v>
      </c>
    </row>
    <row r="659" spans="10:11" x14ac:dyDescent="0.25">
      <c r="J659" t="s">
        <v>8610</v>
      </c>
      <c r="K659" t="s">
        <v>8</v>
      </c>
    </row>
    <row r="660" spans="10:11" x14ac:dyDescent="0.25">
      <c r="J660" t="s">
        <v>8611</v>
      </c>
      <c r="K660" t="s">
        <v>8</v>
      </c>
    </row>
    <row r="661" spans="10:11" x14ac:dyDescent="0.25">
      <c r="J661" t="s">
        <v>8612</v>
      </c>
      <c r="K661" t="s">
        <v>8</v>
      </c>
    </row>
    <row r="662" spans="10:11" x14ac:dyDescent="0.25">
      <c r="J662" t="s">
        <v>8613</v>
      </c>
      <c r="K662" t="s">
        <v>8</v>
      </c>
    </row>
    <row r="663" spans="10:11" x14ac:dyDescent="0.25">
      <c r="J663" t="s">
        <v>8614</v>
      </c>
      <c r="K663" t="s">
        <v>8</v>
      </c>
    </row>
    <row r="664" spans="10:11" x14ac:dyDescent="0.25">
      <c r="J664" t="s">
        <v>8615</v>
      </c>
      <c r="K664" t="s">
        <v>9</v>
      </c>
    </row>
    <row r="665" spans="10:11" x14ac:dyDescent="0.25">
      <c r="J665" t="s">
        <v>8616</v>
      </c>
      <c r="K665" t="s">
        <v>9</v>
      </c>
    </row>
    <row r="666" spans="10:11" x14ac:dyDescent="0.25">
      <c r="J666" t="s">
        <v>8617</v>
      </c>
      <c r="K666" t="s">
        <v>9</v>
      </c>
    </row>
    <row r="667" spans="10:11" x14ac:dyDescent="0.25">
      <c r="J667" t="s">
        <v>8618</v>
      </c>
      <c r="K667" t="s">
        <v>8</v>
      </c>
    </row>
    <row r="668" spans="10:11" x14ac:dyDescent="0.25">
      <c r="J668" t="s">
        <v>8619</v>
      </c>
      <c r="K668" t="s">
        <v>8</v>
      </c>
    </row>
    <row r="669" spans="10:11" x14ac:dyDescent="0.25">
      <c r="J669" t="s">
        <v>8620</v>
      </c>
      <c r="K669" t="s">
        <v>8</v>
      </c>
    </row>
    <row r="670" spans="10:11" x14ac:dyDescent="0.25">
      <c r="J670" t="s">
        <v>8621</v>
      </c>
      <c r="K670" t="s">
        <v>8</v>
      </c>
    </row>
    <row r="671" spans="10:11" x14ac:dyDescent="0.25">
      <c r="J671" t="s">
        <v>8622</v>
      </c>
      <c r="K671" t="s">
        <v>8</v>
      </c>
    </row>
    <row r="672" spans="10:11" x14ac:dyDescent="0.25">
      <c r="J672" t="s">
        <v>8623</v>
      </c>
      <c r="K672" t="s">
        <v>8</v>
      </c>
    </row>
    <row r="673" spans="10:11" x14ac:dyDescent="0.25">
      <c r="J673" t="s">
        <v>8624</v>
      </c>
      <c r="K673" t="s">
        <v>8</v>
      </c>
    </row>
    <row r="674" spans="10:11" x14ac:dyDescent="0.25">
      <c r="J674" t="s">
        <v>8625</v>
      </c>
      <c r="K674" t="s">
        <v>8</v>
      </c>
    </row>
    <row r="675" spans="10:11" x14ac:dyDescent="0.25">
      <c r="J675" t="s">
        <v>8626</v>
      </c>
      <c r="K675" t="s">
        <v>8</v>
      </c>
    </row>
    <row r="676" spans="10:11" x14ac:dyDescent="0.25">
      <c r="J676" t="s">
        <v>8627</v>
      </c>
      <c r="K676" t="s">
        <v>4</v>
      </c>
    </row>
    <row r="677" spans="10:11" x14ac:dyDescent="0.25">
      <c r="J677" t="s">
        <v>8628</v>
      </c>
      <c r="K677" t="s">
        <v>4</v>
      </c>
    </row>
    <row r="678" spans="10:11" x14ac:dyDescent="0.25">
      <c r="J678" t="s">
        <v>8629</v>
      </c>
      <c r="K678" t="s">
        <v>8</v>
      </c>
    </row>
    <row r="679" spans="10:11" x14ac:dyDescent="0.25">
      <c r="J679" t="s">
        <v>8630</v>
      </c>
      <c r="K679" t="s">
        <v>8</v>
      </c>
    </row>
    <row r="680" spans="10:11" x14ac:dyDescent="0.25">
      <c r="J680" t="s">
        <v>8631</v>
      </c>
      <c r="K680" t="s">
        <v>8</v>
      </c>
    </row>
    <row r="681" spans="10:11" x14ac:dyDescent="0.25">
      <c r="J681" t="s">
        <v>8632</v>
      </c>
      <c r="K681" t="s">
        <v>4</v>
      </c>
    </row>
    <row r="682" spans="10:11" x14ac:dyDescent="0.25">
      <c r="J682" t="s">
        <v>8633</v>
      </c>
      <c r="K682" t="s">
        <v>4</v>
      </c>
    </row>
    <row r="683" spans="10:11" x14ac:dyDescent="0.25">
      <c r="J683" t="s">
        <v>8634</v>
      </c>
      <c r="K683" t="s">
        <v>4</v>
      </c>
    </row>
    <row r="684" spans="10:11" x14ac:dyDescent="0.25">
      <c r="J684" t="s">
        <v>8635</v>
      </c>
      <c r="K684" t="s">
        <v>4</v>
      </c>
    </row>
    <row r="685" spans="10:11" x14ac:dyDescent="0.25">
      <c r="J685" t="s">
        <v>8636</v>
      </c>
      <c r="K685" t="s">
        <v>8</v>
      </c>
    </row>
    <row r="686" spans="10:11" x14ac:dyDescent="0.25">
      <c r="J686" t="s">
        <v>8637</v>
      </c>
      <c r="K686" t="s">
        <v>8</v>
      </c>
    </row>
    <row r="687" spans="10:11" x14ac:dyDescent="0.25">
      <c r="J687" t="s">
        <v>8638</v>
      </c>
      <c r="K687" t="s">
        <v>4</v>
      </c>
    </row>
    <row r="688" spans="10:11" x14ac:dyDescent="0.25">
      <c r="J688" t="s">
        <v>8639</v>
      </c>
      <c r="K688" t="s">
        <v>4</v>
      </c>
    </row>
    <row r="689" spans="10:11" x14ac:dyDescent="0.25">
      <c r="J689" t="s">
        <v>8640</v>
      </c>
      <c r="K689" t="s">
        <v>4</v>
      </c>
    </row>
    <row r="690" spans="10:11" x14ac:dyDescent="0.25">
      <c r="J690" t="s">
        <v>8641</v>
      </c>
      <c r="K690" t="s">
        <v>8</v>
      </c>
    </row>
    <row r="691" spans="10:11" x14ac:dyDescent="0.25">
      <c r="J691" t="s">
        <v>8642</v>
      </c>
      <c r="K691" t="s">
        <v>8</v>
      </c>
    </row>
    <row r="692" spans="10:11" x14ac:dyDescent="0.25">
      <c r="J692" t="s">
        <v>8643</v>
      </c>
      <c r="K692" t="s">
        <v>8</v>
      </c>
    </row>
    <row r="693" spans="10:11" x14ac:dyDescent="0.25">
      <c r="J693" t="s">
        <v>8644</v>
      </c>
      <c r="K693" t="s">
        <v>8</v>
      </c>
    </row>
    <row r="694" spans="10:11" x14ac:dyDescent="0.25">
      <c r="J694" t="s">
        <v>8645</v>
      </c>
      <c r="K694" t="s">
        <v>8</v>
      </c>
    </row>
    <row r="695" spans="10:11" x14ac:dyDescent="0.25">
      <c r="J695" t="s">
        <v>8646</v>
      </c>
      <c r="K695" t="s">
        <v>8</v>
      </c>
    </row>
    <row r="696" spans="10:11" x14ac:dyDescent="0.25">
      <c r="J696" t="s">
        <v>8647</v>
      </c>
      <c r="K696" t="s">
        <v>8</v>
      </c>
    </row>
    <row r="697" spans="10:11" x14ac:dyDescent="0.25">
      <c r="J697" t="s">
        <v>8648</v>
      </c>
      <c r="K697" t="s">
        <v>8</v>
      </c>
    </row>
    <row r="698" spans="10:11" x14ac:dyDescent="0.25">
      <c r="J698" t="s">
        <v>8649</v>
      </c>
      <c r="K698" t="s">
        <v>8</v>
      </c>
    </row>
    <row r="699" spans="10:11" x14ac:dyDescent="0.25">
      <c r="J699" t="s">
        <v>8650</v>
      </c>
      <c r="K699" t="s">
        <v>8</v>
      </c>
    </row>
    <row r="700" spans="10:11" x14ac:dyDescent="0.25">
      <c r="J700" t="s">
        <v>8651</v>
      </c>
      <c r="K700" t="s">
        <v>8</v>
      </c>
    </row>
    <row r="701" spans="10:11" x14ac:dyDescent="0.25">
      <c r="J701" t="s">
        <v>8652</v>
      </c>
      <c r="K701" t="s">
        <v>8</v>
      </c>
    </row>
    <row r="702" spans="10:11" x14ac:dyDescent="0.25">
      <c r="J702" t="s">
        <v>8653</v>
      </c>
      <c r="K702" t="s">
        <v>8</v>
      </c>
    </row>
    <row r="703" spans="10:11" x14ac:dyDescent="0.25">
      <c r="J703" t="s">
        <v>8654</v>
      </c>
      <c r="K703" t="s">
        <v>8</v>
      </c>
    </row>
    <row r="704" spans="10:11" x14ac:dyDescent="0.25">
      <c r="J704" t="s">
        <v>8655</v>
      </c>
      <c r="K704" t="s">
        <v>8</v>
      </c>
    </row>
    <row r="705" spans="10:11" x14ac:dyDescent="0.25">
      <c r="J705" t="s">
        <v>8656</v>
      </c>
      <c r="K705" t="s">
        <v>8</v>
      </c>
    </row>
    <row r="706" spans="10:11" x14ac:dyDescent="0.25">
      <c r="J706" t="s">
        <v>8657</v>
      </c>
      <c r="K706" t="s">
        <v>8</v>
      </c>
    </row>
    <row r="707" spans="10:11" x14ac:dyDescent="0.25">
      <c r="J707" t="s">
        <v>8658</v>
      </c>
      <c r="K707" t="s">
        <v>4</v>
      </c>
    </row>
    <row r="708" spans="10:11" x14ac:dyDescent="0.25">
      <c r="J708" t="s">
        <v>8659</v>
      </c>
      <c r="K708" t="s">
        <v>4</v>
      </c>
    </row>
    <row r="709" spans="10:11" x14ac:dyDescent="0.25">
      <c r="J709" t="s">
        <v>8660</v>
      </c>
      <c r="K709" t="s">
        <v>4</v>
      </c>
    </row>
    <row r="710" spans="10:11" x14ac:dyDescent="0.25">
      <c r="J710" t="s">
        <v>8661</v>
      </c>
      <c r="K710" t="s">
        <v>4</v>
      </c>
    </row>
    <row r="711" spans="10:11" x14ac:dyDescent="0.25">
      <c r="J711" t="s">
        <v>8662</v>
      </c>
      <c r="K711" t="s">
        <v>8</v>
      </c>
    </row>
    <row r="712" spans="10:11" x14ac:dyDescent="0.25">
      <c r="J712" t="s">
        <v>8663</v>
      </c>
      <c r="K712" t="s">
        <v>1</v>
      </c>
    </row>
    <row r="713" spans="10:11" x14ac:dyDescent="0.25">
      <c r="J713" t="s">
        <v>8664</v>
      </c>
      <c r="K713" t="s">
        <v>1</v>
      </c>
    </row>
    <row r="714" spans="10:11" x14ac:dyDescent="0.25">
      <c r="J714" t="s">
        <v>8665</v>
      </c>
      <c r="K714" t="s">
        <v>1</v>
      </c>
    </row>
    <row r="715" spans="10:11" x14ac:dyDescent="0.25">
      <c r="J715" t="s">
        <v>8666</v>
      </c>
      <c r="K715" t="s">
        <v>1</v>
      </c>
    </row>
    <row r="716" spans="10:11" x14ac:dyDescent="0.25">
      <c r="J716" t="s">
        <v>8667</v>
      </c>
      <c r="K716" t="s">
        <v>1</v>
      </c>
    </row>
    <row r="717" spans="10:11" x14ac:dyDescent="0.25">
      <c r="J717" t="s">
        <v>8668</v>
      </c>
      <c r="K717" t="s">
        <v>1</v>
      </c>
    </row>
    <row r="718" spans="10:11" x14ac:dyDescent="0.25">
      <c r="J718" t="s">
        <v>8669</v>
      </c>
      <c r="K718" t="s">
        <v>1</v>
      </c>
    </row>
    <row r="719" spans="10:11" x14ac:dyDescent="0.25">
      <c r="J719" t="s">
        <v>8670</v>
      </c>
      <c r="K719" t="s">
        <v>1</v>
      </c>
    </row>
    <row r="720" spans="10:11" x14ac:dyDescent="0.25">
      <c r="J720" t="s">
        <v>8671</v>
      </c>
      <c r="K720" t="s">
        <v>1</v>
      </c>
    </row>
    <row r="721" spans="10:11" x14ac:dyDescent="0.25">
      <c r="J721" t="s">
        <v>8672</v>
      </c>
      <c r="K721" t="s">
        <v>1</v>
      </c>
    </row>
    <row r="722" spans="10:11" x14ac:dyDescent="0.25">
      <c r="J722" t="s">
        <v>8673</v>
      </c>
      <c r="K722" t="s">
        <v>1</v>
      </c>
    </row>
    <row r="723" spans="10:11" x14ac:dyDescent="0.25">
      <c r="J723" t="s">
        <v>8674</v>
      </c>
      <c r="K723" t="s">
        <v>1</v>
      </c>
    </row>
    <row r="724" spans="10:11" x14ac:dyDescent="0.25">
      <c r="J724" t="s">
        <v>8675</v>
      </c>
      <c r="K724" t="s">
        <v>1</v>
      </c>
    </row>
    <row r="725" spans="10:11" x14ac:dyDescent="0.25">
      <c r="J725" t="s">
        <v>8676</v>
      </c>
      <c r="K725" t="s">
        <v>1</v>
      </c>
    </row>
    <row r="726" spans="10:11" x14ac:dyDescent="0.25">
      <c r="J726" t="s">
        <v>8677</v>
      </c>
      <c r="K726" t="s">
        <v>1</v>
      </c>
    </row>
    <row r="727" spans="10:11" x14ac:dyDescent="0.25">
      <c r="J727" t="s">
        <v>8678</v>
      </c>
      <c r="K727" t="s">
        <v>1</v>
      </c>
    </row>
    <row r="728" spans="10:11" x14ac:dyDescent="0.25">
      <c r="J728" t="s">
        <v>8679</v>
      </c>
      <c r="K728" t="s">
        <v>1</v>
      </c>
    </row>
    <row r="729" spans="10:11" x14ac:dyDescent="0.25">
      <c r="J729" t="s">
        <v>8680</v>
      </c>
      <c r="K729" t="s">
        <v>1</v>
      </c>
    </row>
    <row r="730" spans="10:11" x14ac:dyDescent="0.25">
      <c r="J730" t="s">
        <v>8681</v>
      </c>
      <c r="K730" t="s">
        <v>1</v>
      </c>
    </row>
    <row r="731" spans="10:11" x14ac:dyDescent="0.25">
      <c r="J731" t="s">
        <v>8682</v>
      </c>
      <c r="K731" t="s">
        <v>1</v>
      </c>
    </row>
    <row r="732" spans="10:11" x14ac:dyDescent="0.25">
      <c r="J732" t="s">
        <v>8683</v>
      </c>
      <c r="K732" t="s">
        <v>1</v>
      </c>
    </row>
    <row r="733" spans="10:11" x14ac:dyDescent="0.25">
      <c r="J733" t="s">
        <v>8684</v>
      </c>
      <c r="K733" t="s">
        <v>1</v>
      </c>
    </row>
    <row r="734" spans="10:11" x14ac:dyDescent="0.25">
      <c r="J734" t="s">
        <v>8685</v>
      </c>
      <c r="K734" t="s">
        <v>1</v>
      </c>
    </row>
    <row r="735" spans="10:11" x14ac:dyDescent="0.25">
      <c r="J735" t="s">
        <v>8686</v>
      </c>
      <c r="K735" t="s">
        <v>1</v>
      </c>
    </row>
    <row r="736" spans="10:11" x14ac:dyDescent="0.25">
      <c r="J736" t="s">
        <v>8687</v>
      </c>
      <c r="K736" t="s">
        <v>1</v>
      </c>
    </row>
    <row r="737" spans="10:11" x14ac:dyDescent="0.25">
      <c r="J737" t="s">
        <v>8688</v>
      </c>
      <c r="K737" t="s">
        <v>1</v>
      </c>
    </row>
    <row r="738" spans="10:11" x14ac:dyDescent="0.25">
      <c r="J738" t="s">
        <v>8689</v>
      </c>
      <c r="K738" t="s">
        <v>1</v>
      </c>
    </row>
    <row r="739" spans="10:11" x14ac:dyDescent="0.25">
      <c r="J739" t="s">
        <v>8690</v>
      </c>
      <c r="K739" t="s">
        <v>1</v>
      </c>
    </row>
    <row r="740" spans="10:11" x14ac:dyDescent="0.25">
      <c r="J740" t="s">
        <v>8691</v>
      </c>
      <c r="K740" t="s">
        <v>1</v>
      </c>
    </row>
    <row r="741" spans="10:11" x14ac:dyDescent="0.25">
      <c r="J741" t="s">
        <v>8692</v>
      </c>
      <c r="K741" t="s">
        <v>1</v>
      </c>
    </row>
    <row r="742" spans="10:11" x14ac:dyDescent="0.25">
      <c r="J742" t="s">
        <v>8693</v>
      </c>
      <c r="K742" t="s">
        <v>1</v>
      </c>
    </row>
    <row r="743" spans="10:11" x14ac:dyDescent="0.25">
      <c r="J743" t="s">
        <v>8694</v>
      </c>
      <c r="K743" t="s">
        <v>1</v>
      </c>
    </row>
    <row r="744" spans="10:11" x14ac:dyDescent="0.25">
      <c r="J744" t="s">
        <v>8695</v>
      </c>
      <c r="K744" t="s">
        <v>1</v>
      </c>
    </row>
    <row r="745" spans="10:11" x14ac:dyDescent="0.25">
      <c r="J745" t="s">
        <v>8696</v>
      </c>
      <c r="K745" t="s">
        <v>1</v>
      </c>
    </row>
    <row r="746" spans="10:11" x14ac:dyDescent="0.25">
      <c r="J746" t="s">
        <v>8697</v>
      </c>
      <c r="K746" t="s">
        <v>1</v>
      </c>
    </row>
    <row r="747" spans="10:11" x14ac:dyDescent="0.25">
      <c r="J747" t="s">
        <v>8698</v>
      </c>
      <c r="K747" t="s">
        <v>1</v>
      </c>
    </row>
    <row r="748" spans="10:11" x14ac:dyDescent="0.25">
      <c r="J748" t="s">
        <v>8699</v>
      </c>
      <c r="K748" t="s">
        <v>1</v>
      </c>
    </row>
    <row r="749" spans="10:11" x14ac:dyDescent="0.25">
      <c r="J749" t="s">
        <v>8700</v>
      </c>
      <c r="K749" t="s">
        <v>1</v>
      </c>
    </row>
    <row r="750" spans="10:11" x14ac:dyDescent="0.25">
      <c r="J750" t="s">
        <v>8701</v>
      </c>
      <c r="K750" t="s">
        <v>1</v>
      </c>
    </row>
    <row r="751" spans="10:11" x14ac:dyDescent="0.25">
      <c r="J751" t="s">
        <v>8702</v>
      </c>
      <c r="K751" t="s">
        <v>1</v>
      </c>
    </row>
    <row r="752" spans="10:11" x14ac:dyDescent="0.25">
      <c r="J752" t="s">
        <v>8703</v>
      </c>
      <c r="K752" t="s">
        <v>1</v>
      </c>
    </row>
    <row r="753" spans="10:11" x14ac:dyDescent="0.25">
      <c r="J753" t="s">
        <v>8704</v>
      </c>
      <c r="K753" t="s">
        <v>1</v>
      </c>
    </row>
    <row r="754" spans="10:11" x14ac:dyDescent="0.25">
      <c r="J754" t="s">
        <v>8705</v>
      </c>
      <c r="K754" t="s">
        <v>1</v>
      </c>
    </row>
    <row r="755" spans="10:11" x14ac:dyDescent="0.25">
      <c r="J755" t="s">
        <v>8706</v>
      </c>
      <c r="K755" t="s">
        <v>1</v>
      </c>
    </row>
    <row r="756" spans="10:11" x14ac:dyDescent="0.25">
      <c r="J756" t="s">
        <v>8707</v>
      </c>
      <c r="K756" t="s">
        <v>1</v>
      </c>
    </row>
    <row r="757" spans="10:11" x14ac:dyDescent="0.25">
      <c r="J757" t="s">
        <v>8708</v>
      </c>
      <c r="K757" t="s">
        <v>1</v>
      </c>
    </row>
    <row r="758" spans="10:11" x14ac:dyDescent="0.25">
      <c r="J758" t="s">
        <v>8709</v>
      </c>
      <c r="K758" t="s">
        <v>1</v>
      </c>
    </row>
    <row r="759" spans="10:11" x14ac:dyDescent="0.25">
      <c r="J759" t="s">
        <v>8710</v>
      </c>
      <c r="K759" t="s">
        <v>1</v>
      </c>
    </row>
    <row r="760" spans="10:11" x14ac:dyDescent="0.25">
      <c r="J760" t="s">
        <v>8711</v>
      </c>
      <c r="K760" t="s">
        <v>1</v>
      </c>
    </row>
    <row r="761" spans="10:11" x14ac:dyDescent="0.25">
      <c r="J761" t="s">
        <v>8712</v>
      </c>
      <c r="K761" t="s">
        <v>1</v>
      </c>
    </row>
    <row r="762" spans="10:11" x14ac:dyDescent="0.25">
      <c r="J762" t="s">
        <v>8713</v>
      </c>
      <c r="K762" t="s">
        <v>1</v>
      </c>
    </row>
    <row r="763" spans="10:11" x14ac:dyDescent="0.25">
      <c r="J763" t="s">
        <v>8714</v>
      </c>
      <c r="K763" t="s">
        <v>1</v>
      </c>
    </row>
    <row r="764" spans="10:11" x14ac:dyDescent="0.25">
      <c r="J764" t="s">
        <v>8715</v>
      </c>
      <c r="K764" t="s">
        <v>1</v>
      </c>
    </row>
    <row r="765" spans="10:11" x14ac:dyDescent="0.25">
      <c r="J765" t="s">
        <v>8716</v>
      </c>
      <c r="K765" t="s">
        <v>1</v>
      </c>
    </row>
    <row r="766" spans="10:11" x14ac:dyDescent="0.25">
      <c r="J766" t="s">
        <v>8717</v>
      </c>
      <c r="K766" t="s">
        <v>1</v>
      </c>
    </row>
    <row r="767" spans="10:11" x14ac:dyDescent="0.25">
      <c r="J767" t="s">
        <v>8718</v>
      </c>
      <c r="K767" t="s">
        <v>1</v>
      </c>
    </row>
    <row r="768" spans="10:11" x14ac:dyDescent="0.25">
      <c r="J768" t="s">
        <v>8719</v>
      </c>
      <c r="K768" t="s">
        <v>1</v>
      </c>
    </row>
    <row r="769" spans="10:11" x14ac:dyDescent="0.25">
      <c r="J769" t="s">
        <v>8720</v>
      </c>
      <c r="K769" t="s">
        <v>1</v>
      </c>
    </row>
    <row r="770" spans="10:11" x14ac:dyDescent="0.25">
      <c r="J770" t="s">
        <v>8721</v>
      </c>
      <c r="K770" t="s">
        <v>1</v>
      </c>
    </row>
    <row r="771" spans="10:11" x14ac:dyDescent="0.25">
      <c r="J771" t="s">
        <v>8722</v>
      </c>
      <c r="K771" t="s">
        <v>1</v>
      </c>
    </row>
    <row r="772" spans="10:11" x14ac:dyDescent="0.25">
      <c r="J772" t="s">
        <v>8723</v>
      </c>
      <c r="K772" t="s">
        <v>1</v>
      </c>
    </row>
    <row r="773" spans="10:11" x14ac:dyDescent="0.25">
      <c r="J773" t="s">
        <v>8724</v>
      </c>
      <c r="K773" t="s">
        <v>1</v>
      </c>
    </row>
    <row r="774" spans="10:11" x14ac:dyDescent="0.25">
      <c r="J774" t="s">
        <v>8725</v>
      </c>
      <c r="K774" t="s">
        <v>1</v>
      </c>
    </row>
    <row r="775" spans="10:11" x14ac:dyDescent="0.25">
      <c r="J775" t="s">
        <v>8726</v>
      </c>
      <c r="K775" t="s">
        <v>1</v>
      </c>
    </row>
    <row r="776" spans="10:11" x14ac:dyDescent="0.25">
      <c r="J776" t="s">
        <v>8727</v>
      </c>
      <c r="K776" t="s">
        <v>1</v>
      </c>
    </row>
    <row r="777" spans="10:11" x14ac:dyDescent="0.25">
      <c r="J777" t="s">
        <v>8728</v>
      </c>
      <c r="K777" t="s">
        <v>1</v>
      </c>
    </row>
    <row r="778" spans="10:11" x14ac:dyDescent="0.25">
      <c r="J778" t="s">
        <v>8729</v>
      </c>
      <c r="K778" t="s">
        <v>1</v>
      </c>
    </row>
    <row r="779" spans="10:11" x14ac:dyDescent="0.25">
      <c r="J779" t="s">
        <v>8730</v>
      </c>
      <c r="K779" t="s">
        <v>1</v>
      </c>
    </row>
    <row r="780" spans="10:11" x14ac:dyDescent="0.25">
      <c r="J780" t="s">
        <v>8731</v>
      </c>
      <c r="K780" t="s">
        <v>1</v>
      </c>
    </row>
    <row r="781" spans="10:11" x14ac:dyDescent="0.25">
      <c r="J781" t="s">
        <v>8732</v>
      </c>
      <c r="K781" t="s">
        <v>1</v>
      </c>
    </row>
    <row r="782" spans="10:11" x14ac:dyDescent="0.25">
      <c r="J782" t="s">
        <v>8733</v>
      </c>
      <c r="K782" t="s">
        <v>1</v>
      </c>
    </row>
    <row r="783" spans="10:11" x14ac:dyDescent="0.25">
      <c r="J783" t="s">
        <v>8734</v>
      </c>
      <c r="K783" t="s">
        <v>1</v>
      </c>
    </row>
    <row r="784" spans="10:11" x14ac:dyDescent="0.25">
      <c r="J784" t="s">
        <v>8735</v>
      </c>
      <c r="K784" t="s">
        <v>1</v>
      </c>
    </row>
    <row r="785" spans="10:11" x14ac:dyDescent="0.25">
      <c r="J785" t="s">
        <v>8736</v>
      </c>
      <c r="K785" t="s">
        <v>1</v>
      </c>
    </row>
    <row r="786" spans="10:11" x14ac:dyDescent="0.25">
      <c r="J786" t="s">
        <v>8737</v>
      </c>
      <c r="K786" t="s">
        <v>1</v>
      </c>
    </row>
    <row r="787" spans="10:11" x14ac:dyDescent="0.25">
      <c r="J787" t="s">
        <v>8738</v>
      </c>
      <c r="K787" t="s">
        <v>2</v>
      </c>
    </row>
    <row r="788" spans="10:11" x14ac:dyDescent="0.25">
      <c r="J788" t="s">
        <v>8739</v>
      </c>
      <c r="K788" t="s">
        <v>1</v>
      </c>
    </row>
    <row r="789" spans="10:11" x14ac:dyDescent="0.25">
      <c r="J789" t="s">
        <v>8740</v>
      </c>
      <c r="K789" t="s">
        <v>1</v>
      </c>
    </row>
    <row r="790" spans="10:11" x14ac:dyDescent="0.25">
      <c r="J790" t="s">
        <v>8741</v>
      </c>
      <c r="K790" t="s">
        <v>1</v>
      </c>
    </row>
    <row r="791" spans="10:11" x14ac:dyDescent="0.25">
      <c r="J791" t="s">
        <v>8742</v>
      </c>
      <c r="K791" t="s">
        <v>2</v>
      </c>
    </row>
    <row r="792" spans="10:11" x14ac:dyDescent="0.25">
      <c r="J792" t="s">
        <v>8743</v>
      </c>
      <c r="K792" t="s">
        <v>2</v>
      </c>
    </row>
    <row r="793" spans="10:11" x14ac:dyDescent="0.25">
      <c r="J793" t="s">
        <v>8744</v>
      </c>
      <c r="K793" t="s">
        <v>1</v>
      </c>
    </row>
    <row r="794" spans="10:11" x14ac:dyDescent="0.25">
      <c r="J794" t="s">
        <v>8745</v>
      </c>
      <c r="K794" t="s">
        <v>1</v>
      </c>
    </row>
    <row r="795" spans="10:11" x14ac:dyDescent="0.25">
      <c r="J795" t="s">
        <v>8746</v>
      </c>
      <c r="K795" t="s">
        <v>1</v>
      </c>
    </row>
    <row r="796" spans="10:11" x14ac:dyDescent="0.25">
      <c r="J796" t="s">
        <v>8747</v>
      </c>
      <c r="K796" t="s">
        <v>1</v>
      </c>
    </row>
    <row r="797" spans="10:11" x14ac:dyDescent="0.25">
      <c r="J797" t="s">
        <v>8748</v>
      </c>
      <c r="K797" t="s">
        <v>1</v>
      </c>
    </row>
    <row r="798" spans="10:11" x14ac:dyDescent="0.25">
      <c r="J798" t="s">
        <v>8749</v>
      </c>
      <c r="K798" t="s">
        <v>1</v>
      </c>
    </row>
    <row r="799" spans="10:11" x14ac:dyDescent="0.25">
      <c r="J799" t="s">
        <v>8750</v>
      </c>
      <c r="K799" t="s">
        <v>1</v>
      </c>
    </row>
    <row r="800" spans="10:11" x14ac:dyDescent="0.25">
      <c r="J800" t="s">
        <v>8751</v>
      </c>
      <c r="K800" t="s">
        <v>1</v>
      </c>
    </row>
    <row r="801" spans="10:11" x14ac:dyDescent="0.25">
      <c r="J801" t="s">
        <v>8752</v>
      </c>
      <c r="K801" t="s">
        <v>1</v>
      </c>
    </row>
    <row r="802" spans="10:11" x14ac:dyDescent="0.25">
      <c r="J802" t="s">
        <v>8753</v>
      </c>
      <c r="K802" t="s">
        <v>1</v>
      </c>
    </row>
    <row r="803" spans="10:11" x14ac:dyDescent="0.25">
      <c r="J803" t="s">
        <v>8754</v>
      </c>
      <c r="K803" t="s">
        <v>1</v>
      </c>
    </row>
    <row r="804" spans="10:11" x14ac:dyDescent="0.25">
      <c r="J804" t="s">
        <v>8755</v>
      </c>
      <c r="K804" t="s">
        <v>1</v>
      </c>
    </row>
    <row r="805" spans="10:11" x14ac:dyDescent="0.25">
      <c r="J805" t="s">
        <v>8756</v>
      </c>
      <c r="K805" t="s">
        <v>1</v>
      </c>
    </row>
    <row r="806" spans="10:11" x14ac:dyDescent="0.25">
      <c r="J806" t="s">
        <v>8757</v>
      </c>
      <c r="K806" t="s">
        <v>1</v>
      </c>
    </row>
    <row r="807" spans="10:11" x14ac:dyDescent="0.25">
      <c r="J807" t="s">
        <v>8758</v>
      </c>
      <c r="K807" t="s">
        <v>1</v>
      </c>
    </row>
    <row r="808" spans="10:11" x14ac:dyDescent="0.25">
      <c r="J808" t="s">
        <v>8759</v>
      </c>
      <c r="K808" t="s">
        <v>1</v>
      </c>
    </row>
    <row r="809" spans="10:11" x14ac:dyDescent="0.25">
      <c r="J809" t="s">
        <v>8760</v>
      </c>
      <c r="K809" t="s">
        <v>1</v>
      </c>
    </row>
    <row r="810" spans="10:11" x14ac:dyDescent="0.25">
      <c r="J810" t="s">
        <v>8761</v>
      </c>
      <c r="K810" t="s">
        <v>1</v>
      </c>
    </row>
    <row r="811" spans="10:11" x14ac:dyDescent="0.25">
      <c r="J811" t="s">
        <v>8762</v>
      </c>
      <c r="K811" t="s">
        <v>1</v>
      </c>
    </row>
    <row r="812" spans="10:11" x14ac:dyDescent="0.25">
      <c r="J812" t="s">
        <v>8763</v>
      </c>
      <c r="K812" t="s">
        <v>1</v>
      </c>
    </row>
    <row r="813" spans="10:11" x14ac:dyDescent="0.25">
      <c r="J813" t="s">
        <v>8764</v>
      </c>
      <c r="K813" t="s">
        <v>1</v>
      </c>
    </row>
    <row r="814" spans="10:11" x14ac:dyDescent="0.25">
      <c r="J814" t="s">
        <v>8765</v>
      </c>
      <c r="K814" t="s">
        <v>2</v>
      </c>
    </row>
    <row r="815" spans="10:11" x14ac:dyDescent="0.25">
      <c r="J815" t="s">
        <v>8766</v>
      </c>
      <c r="K815" t="s">
        <v>1</v>
      </c>
    </row>
    <row r="816" spans="10:11" x14ac:dyDescent="0.25">
      <c r="J816" t="s">
        <v>8767</v>
      </c>
      <c r="K816" t="s">
        <v>1</v>
      </c>
    </row>
    <row r="817" spans="10:11" x14ac:dyDescent="0.25">
      <c r="J817" t="s">
        <v>8768</v>
      </c>
      <c r="K817" t="s">
        <v>1</v>
      </c>
    </row>
    <row r="818" spans="10:11" x14ac:dyDescent="0.25">
      <c r="J818" t="s">
        <v>8769</v>
      </c>
      <c r="K818" t="s">
        <v>1</v>
      </c>
    </row>
    <row r="819" spans="10:11" x14ac:dyDescent="0.25">
      <c r="J819" t="s">
        <v>8770</v>
      </c>
      <c r="K819" t="s">
        <v>1</v>
      </c>
    </row>
    <row r="820" spans="10:11" x14ac:dyDescent="0.25">
      <c r="J820" t="s">
        <v>8771</v>
      </c>
      <c r="K820" t="s">
        <v>1</v>
      </c>
    </row>
    <row r="821" spans="10:11" x14ac:dyDescent="0.25">
      <c r="J821" t="s">
        <v>8772</v>
      </c>
      <c r="K821" t="s">
        <v>1</v>
      </c>
    </row>
    <row r="822" spans="10:11" x14ac:dyDescent="0.25">
      <c r="J822" t="s">
        <v>8773</v>
      </c>
      <c r="K822" t="s">
        <v>1</v>
      </c>
    </row>
    <row r="823" spans="10:11" x14ac:dyDescent="0.25">
      <c r="J823" t="s">
        <v>8774</v>
      </c>
      <c r="K823" t="s">
        <v>1</v>
      </c>
    </row>
    <row r="824" spans="10:11" x14ac:dyDescent="0.25">
      <c r="J824" t="s">
        <v>8775</v>
      </c>
      <c r="K824" t="s">
        <v>2</v>
      </c>
    </row>
    <row r="825" spans="10:11" x14ac:dyDescent="0.25">
      <c r="J825" t="s">
        <v>8776</v>
      </c>
      <c r="K825" t="s">
        <v>1</v>
      </c>
    </row>
    <row r="826" spans="10:11" x14ac:dyDescent="0.25">
      <c r="J826" t="s">
        <v>8777</v>
      </c>
      <c r="K826" t="s">
        <v>1</v>
      </c>
    </row>
    <row r="827" spans="10:11" x14ac:dyDescent="0.25">
      <c r="J827" t="s">
        <v>8778</v>
      </c>
      <c r="K827" t="s">
        <v>2</v>
      </c>
    </row>
    <row r="828" spans="10:11" x14ac:dyDescent="0.25">
      <c r="J828" t="s">
        <v>8779</v>
      </c>
      <c r="K828" t="s">
        <v>1</v>
      </c>
    </row>
    <row r="829" spans="10:11" x14ac:dyDescent="0.25">
      <c r="J829" t="s">
        <v>8780</v>
      </c>
      <c r="K829" t="s">
        <v>1</v>
      </c>
    </row>
    <row r="830" spans="10:11" x14ac:dyDescent="0.25">
      <c r="J830" t="s">
        <v>8781</v>
      </c>
      <c r="K830" t="s">
        <v>1</v>
      </c>
    </row>
    <row r="831" spans="10:11" x14ac:dyDescent="0.25">
      <c r="J831" t="s">
        <v>8782</v>
      </c>
      <c r="K831" t="s">
        <v>1</v>
      </c>
    </row>
    <row r="832" spans="10:11" x14ac:dyDescent="0.25">
      <c r="J832" t="s">
        <v>8783</v>
      </c>
      <c r="K832" t="s">
        <v>1</v>
      </c>
    </row>
    <row r="833" spans="10:11" x14ac:dyDescent="0.25">
      <c r="J833" t="s">
        <v>8784</v>
      </c>
      <c r="K833" t="s">
        <v>1</v>
      </c>
    </row>
    <row r="834" spans="10:11" x14ac:dyDescent="0.25">
      <c r="J834" t="s">
        <v>8785</v>
      </c>
      <c r="K834" t="s">
        <v>1</v>
      </c>
    </row>
    <row r="835" spans="10:11" x14ac:dyDescent="0.25">
      <c r="J835" t="s">
        <v>8786</v>
      </c>
      <c r="K835" t="s">
        <v>2</v>
      </c>
    </row>
    <row r="836" spans="10:11" x14ac:dyDescent="0.25">
      <c r="J836" t="s">
        <v>8787</v>
      </c>
      <c r="K836" t="s">
        <v>2</v>
      </c>
    </row>
    <row r="837" spans="10:11" x14ac:dyDescent="0.25">
      <c r="J837" t="s">
        <v>8788</v>
      </c>
      <c r="K837" t="s">
        <v>1</v>
      </c>
    </row>
    <row r="838" spans="10:11" x14ac:dyDescent="0.25">
      <c r="J838" t="s">
        <v>8789</v>
      </c>
      <c r="K838" t="s">
        <v>2</v>
      </c>
    </row>
    <row r="839" spans="10:11" x14ac:dyDescent="0.25">
      <c r="J839" t="s">
        <v>8790</v>
      </c>
      <c r="K839" t="s">
        <v>1</v>
      </c>
    </row>
    <row r="840" spans="10:11" x14ac:dyDescent="0.25">
      <c r="J840" t="s">
        <v>8791</v>
      </c>
      <c r="K840" t="s">
        <v>1</v>
      </c>
    </row>
    <row r="841" spans="10:11" x14ac:dyDescent="0.25">
      <c r="J841" t="s">
        <v>8792</v>
      </c>
      <c r="K841" t="s">
        <v>1</v>
      </c>
    </row>
    <row r="842" spans="10:11" x14ac:dyDescent="0.25">
      <c r="J842" t="s">
        <v>8793</v>
      </c>
      <c r="K842" t="s">
        <v>1</v>
      </c>
    </row>
    <row r="843" spans="10:11" x14ac:dyDescent="0.25">
      <c r="J843" t="s">
        <v>8794</v>
      </c>
      <c r="K843" t="s">
        <v>1</v>
      </c>
    </row>
    <row r="844" spans="10:11" x14ac:dyDescent="0.25">
      <c r="J844" t="s">
        <v>8795</v>
      </c>
      <c r="K844" t="s">
        <v>2</v>
      </c>
    </row>
    <row r="845" spans="10:11" x14ac:dyDescent="0.25">
      <c r="J845" t="s">
        <v>8796</v>
      </c>
      <c r="K845" t="s">
        <v>2</v>
      </c>
    </row>
    <row r="846" spans="10:11" x14ac:dyDescent="0.25">
      <c r="J846" t="s">
        <v>8797</v>
      </c>
      <c r="K846" t="s">
        <v>2</v>
      </c>
    </row>
    <row r="847" spans="10:11" x14ac:dyDescent="0.25">
      <c r="J847" t="s">
        <v>8798</v>
      </c>
      <c r="K847" t="s">
        <v>2</v>
      </c>
    </row>
    <row r="848" spans="10:11" x14ac:dyDescent="0.25">
      <c r="J848" t="s">
        <v>8799</v>
      </c>
      <c r="K848" t="s">
        <v>2</v>
      </c>
    </row>
    <row r="849" spans="10:11" x14ac:dyDescent="0.25">
      <c r="J849" t="s">
        <v>8800</v>
      </c>
      <c r="K849" t="s">
        <v>2</v>
      </c>
    </row>
    <row r="850" spans="10:11" x14ac:dyDescent="0.25">
      <c r="J850" t="s">
        <v>8801</v>
      </c>
      <c r="K850" t="s">
        <v>1</v>
      </c>
    </row>
    <row r="851" spans="10:11" x14ac:dyDescent="0.25">
      <c r="J851" t="s">
        <v>8802</v>
      </c>
      <c r="K851" t="s">
        <v>1</v>
      </c>
    </row>
    <row r="852" spans="10:11" x14ac:dyDescent="0.25">
      <c r="J852" t="s">
        <v>8803</v>
      </c>
      <c r="K852" t="s">
        <v>1</v>
      </c>
    </row>
    <row r="853" spans="10:11" x14ac:dyDescent="0.25">
      <c r="J853" t="s">
        <v>8804</v>
      </c>
      <c r="K853" t="s">
        <v>1</v>
      </c>
    </row>
    <row r="854" spans="10:11" x14ac:dyDescent="0.25">
      <c r="J854" t="s">
        <v>8805</v>
      </c>
      <c r="K854" t="s">
        <v>2</v>
      </c>
    </row>
    <row r="855" spans="10:11" x14ac:dyDescent="0.25">
      <c r="J855" t="s">
        <v>8806</v>
      </c>
      <c r="K855" t="s">
        <v>2</v>
      </c>
    </row>
    <row r="856" spans="10:11" x14ac:dyDescent="0.25">
      <c r="J856" t="s">
        <v>8807</v>
      </c>
      <c r="K856" t="s">
        <v>2</v>
      </c>
    </row>
    <row r="857" spans="10:11" x14ac:dyDescent="0.25">
      <c r="J857" t="s">
        <v>8808</v>
      </c>
      <c r="K857" t="s">
        <v>2</v>
      </c>
    </row>
    <row r="858" spans="10:11" x14ac:dyDescent="0.25">
      <c r="J858" t="s">
        <v>8809</v>
      </c>
      <c r="K858" t="s">
        <v>2</v>
      </c>
    </row>
    <row r="859" spans="10:11" x14ac:dyDescent="0.25">
      <c r="J859" t="s">
        <v>8810</v>
      </c>
      <c r="K859" t="s">
        <v>2</v>
      </c>
    </row>
    <row r="860" spans="10:11" x14ac:dyDescent="0.25">
      <c r="J860" t="s">
        <v>8811</v>
      </c>
      <c r="K860" t="s">
        <v>1</v>
      </c>
    </row>
    <row r="861" spans="10:11" x14ac:dyDescent="0.25">
      <c r="J861" t="s">
        <v>8812</v>
      </c>
      <c r="K861" t="s">
        <v>1</v>
      </c>
    </row>
    <row r="862" spans="10:11" x14ac:dyDescent="0.25">
      <c r="J862" t="s">
        <v>8813</v>
      </c>
      <c r="K862" t="s">
        <v>4</v>
      </c>
    </row>
    <row r="863" spans="10:11" x14ac:dyDescent="0.25">
      <c r="J863" t="s">
        <v>8814</v>
      </c>
      <c r="K863" t="s">
        <v>4</v>
      </c>
    </row>
    <row r="864" spans="10:11" x14ac:dyDescent="0.25">
      <c r="J864" t="s">
        <v>8815</v>
      </c>
      <c r="K864" t="s">
        <v>4</v>
      </c>
    </row>
    <row r="865" spans="10:11" x14ac:dyDescent="0.25">
      <c r="J865" t="s">
        <v>8816</v>
      </c>
      <c r="K865" t="s">
        <v>4</v>
      </c>
    </row>
    <row r="866" spans="10:11" x14ac:dyDescent="0.25">
      <c r="J866" t="s">
        <v>8817</v>
      </c>
      <c r="K866" t="s">
        <v>4</v>
      </c>
    </row>
    <row r="867" spans="10:11" x14ac:dyDescent="0.25">
      <c r="J867" t="s">
        <v>8818</v>
      </c>
      <c r="K867" t="s">
        <v>7</v>
      </c>
    </row>
    <row r="868" spans="10:11" x14ac:dyDescent="0.25">
      <c r="J868" t="s">
        <v>8819</v>
      </c>
      <c r="K868" t="s">
        <v>7</v>
      </c>
    </row>
    <row r="869" spans="10:11" x14ac:dyDescent="0.25">
      <c r="J869" t="s">
        <v>8820</v>
      </c>
      <c r="K869" t="s">
        <v>7</v>
      </c>
    </row>
    <row r="870" spans="10:11" x14ac:dyDescent="0.25">
      <c r="J870" t="s">
        <v>8821</v>
      </c>
      <c r="K870" t="s">
        <v>7</v>
      </c>
    </row>
    <row r="871" spans="10:11" x14ac:dyDescent="0.25">
      <c r="J871" t="s">
        <v>8822</v>
      </c>
      <c r="K871" t="s">
        <v>7</v>
      </c>
    </row>
    <row r="872" spans="10:11" x14ac:dyDescent="0.25">
      <c r="J872" t="s">
        <v>8823</v>
      </c>
      <c r="K872" t="s">
        <v>7</v>
      </c>
    </row>
    <row r="873" spans="10:11" x14ac:dyDescent="0.25">
      <c r="J873" t="s">
        <v>8824</v>
      </c>
      <c r="K873" t="s">
        <v>7</v>
      </c>
    </row>
    <row r="874" spans="10:11" x14ac:dyDescent="0.25">
      <c r="J874" t="s">
        <v>8825</v>
      </c>
      <c r="K874" t="s">
        <v>7</v>
      </c>
    </row>
    <row r="875" spans="10:11" x14ac:dyDescent="0.25">
      <c r="J875" t="s">
        <v>8826</v>
      </c>
      <c r="K875" t="s">
        <v>7</v>
      </c>
    </row>
    <row r="876" spans="10:11" x14ac:dyDescent="0.25">
      <c r="J876" t="s">
        <v>8827</v>
      </c>
      <c r="K876" t="s">
        <v>7</v>
      </c>
    </row>
    <row r="877" spans="10:11" x14ac:dyDescent="0.25">
      <c r="J877" t="s">
        <v>8828</v>
      </c>
      <c r="K877" t="s">
        <v>7</v>
      </c>
    </row>
    <row r="878" spans="10:11" x14ac:dyDescent="0.25">
      <c r="J878" t="s">
        <v>8829</v>
      </c>
      <c r="K878" t="s">
        <v>7</v>
      </c>
    </row>
    <row r="879" spans="10:11" x14ac:dyDescent="0.25">
      <c r="J879" t="s">
        <v>8830</v>
      </c>
      <c r="K879" t="s">
        <v>7</v>
      </c>
    </row>
    <row r="880" spans="10:11" x14ac:dyDescent="0.25">
      <c r="J880" t="s">
        <v>8831</v>
      </c>
      <c r="K880" t="s">
        <v>7</v>
      </c>
    </row>
    <row r="881" spans="10:11" x14ac:dyDescent="0.25">
      <c r="J881" t="s">
        <v>8832</v>
      </c>
      <c r="K881" t="s">
        <v>7</v>
      </c>
    </row>
    <row r="882" spans="10:11" x14ac:dyDescent="0.25">
      <c r="J882" t="s">
        <v>8833</v>
      </c>
      <c r="K882" t="s">
        <v>7</v>
      </c>
    </row>
    <row r="883" spans="10:11" x14ac:dyDescent="0.25">
      <c r="J883" t="s">
        <v>8834</v>
      </c>
      <c r="K883" t="s">
        <v>7</v>
      </c>
    </row>
    <row r="884" spans="10:11" x14ac:dyDescent="0.25">
      <c r="J884" t="s">
        <v>8835</v>
      </c>
      <c r="K884" t="s">
        <v>7</v>
      </c>
    </row>
    <row r="885" spans="10:11" x14ac:dyDescent="0.25">
      <c r="J885" t="s">
        <v>8836</v>
      </c>
      <c r="K885" t="s">
        <v>7</v>
      </c>
    </row>
    <row r="886" spans="10:11" x14ac:dyDescent="0.25">
      <c r="J886" t="s">
        <v>8837</v>
      </c>
      <c r="K886" t="s">
        <v>7</v>
      </c>
    </row>
    <row r="887" spans="10:11" x14ac:dyDescent="0.25">
      <c r="J887" t="s">
        <v>8838</v>
      </c>
      <c r="K887" t="s">
        <v>7</v>
      </c>
    </row>
    <row r="888" spans="10:11" x14ac:dyDescent="0.25">
      <c r="J888" t="s">
        <v>8839</v>
      </c>
      <c r="K888" t="s">
        <v>7</v>
      </c>
    </row>
    <row r="889" spans="10:11" x14ac:dyDescent="0.25">
      <c r="J889" t="s">
        <v>8840</v>
      </c>
      <c r="K889" t="s">
        <v>7</v>
      </c>
    </row>
    <row r="890" spans="10:11" x14ac:dyDescent="0.25">
      <c r="J890" t="s">
        <v>8841</v>
      </c>
      <c r="K890" t="s">
        <v>7</v>
      </c>
    </row>
    <row r="891" spans="10:11" x14ac:dyDescent="0.25">
      <c r="J891" t="s">
        <v>8842</v>
      </c>
      <c r="K891" t="s">
        <v>7</v>
      </c>
    </row>
    <row r="892" spans="10:11" x14ac:dyDescent="0.25">
      <c r="J892" t="s">
        <v>8843</v>
      </c>
      <c r="K892" t="s">
        <v>7</v>
      </c>
    </row>
    <row r="893" spans="10:11" x14ac:dyDescent="0.25">
      <c r="J893" t="s">
        <v>8844</v>
      </c>
      <c r="K893" t="s">
        <v>4</v>
      </c>
    </row>
    <row r="894" spans="10:11" x14ac:dyDescent="0.25">
      <c r="J894" t="s">
        <v>8845</v>
      </c>
      <c r="K894" t="s">
        <v>4</v>
      </c>
    </row>
    <row r="895" spans="10:11" x14ac:dyDescent="0.25">
      <c r="J895" t="s">
        <v>8846</v>
      </c>
      <c r="K895" t="s">
        <v>7</v>
      </c>
    </row>
    <row r="896" spans="10:11" x14ac:dyDescent="0.25">
      <c r="J896" t="s">
        <v>8847</v>
      </c>
      <c r="K896" t="s">
        <v>7</v>
      </c>
    </row>
    <row r="897" spans="10:11" x14ac:dyDescent="0.25">
      <c r="J897" t="s">
        <v>8848</v>
      </c>
      <c r="K897" t="s">
        <v>7</v>
      </c>
    </row>
    <row r="898" spans="10:11" x14ac:dyDescent="0.25">
      <c r="J898" t="s">
        <v>8849</v>
      </c>
      <c r="K898" t="s">
        <v>7</v>
      </c>
    </row>
    <row r="899" spans="10:11" x14ac:dyDescent="0.25">
      <c r="J899" t="s">
        <v>8850</v>
      </c>
      <c r="K899" t="s">
        <v>7</v>
      </c>
    </row>
    <row r="900" spans="10:11" x14ac:dyDescent="0.25">
      <c r="J900" t="s">
        <v>8851</v>
      </c>
      <c r="K900" t="s">
        <v>7</v>
      </c>
    </row>
    <row r="901" spans="10:11" x14ac:dyDescent="0.25">
      <c r="J901" t="s">
        <v>8852</v>
      </c>
      <c r="K901" t="s">
        <v>7</v>
      </c>
    </row>
    <row r="902" spans="10:11" x14ac:dyDescent="0.25">
      <c r="J902" t="s">
        <v>8853</v>
      </c>
      <c r="K902" t="s">
        <v>7</v>
      </c>
    </row>
    <row r="903" spans="10:11" x14ac:dyDescent="0.25">
      <c r="J903" t="s">
        <v>8854</v>
      </c>
      <c r="K903" t="s">
        <v>4</v>
      </c>
    </row>
    <row r="904" spans="10:11" x14ac:dyDescent="0.25">
      <c r="J904" t="s">
        <v>8855</v>
      </c>
      <c r="K904" t="s">
        <v>4</v>
      </c>
    </row>
    <row r="905" spans="10:11" x14ac:dyDescent="0.25">
      <c r="J905" t="s">
        <v>8856</v>
      </c>
      <c r="K905" t="s">
        <v>4</v>
      </c>
    </row>
    <row r="906" spans="10:11" x14ac:dyDescent="0.25">
      <c r="J906" t="s">
        <v>8857</v>
      </c>
      <c r="K906" t="s">
        <v>4</v>
      </c>
    </row>
    <row r="907" spans="10:11" x14ac:dyDescent="0.25">
      <c r="J907" t="s">
        <v>8858</v>
      </c>
      <c r="K907" t="s">
        <v>7</v>
      </c>
    </row>
    <row r="908" spans="10:11" x14ac:dyDescent="0.25">
      <c r="J908" t="s">
        <v>8859</v>
      </c>
      <c r="K908" t="s">
        <v>7</v>
      </c>
    </row>
    <row r="909" spans="10:11" x14ac:dyDescent="0.25">
      <c r="J909" t="s">
        <v>8860</v>
      </c>
      <c r="K909" t="s">
        <v>7</v>
      </c>
    </row>
    <row r="910" spans="10:11" x14ac:dyDescent="0.25">
      <c r="J910" t="s">
        <v>8861</v>
      </c>
      <c r="K910" t="s">
        <v>7</v>
      </c>
    </row>
    <row r="911" spans="10:11" x14ac:dyDescent="0.25">
      <c r="J911" t="s">
        <v>8862</v>
      </c>
      <c r="K911" t="s">
        <v>4</v>
      </c>
    </row>
    <row r="912" spans="10:11" x14ac:dyDescent="0.25">
      <c r="J912" t="s">
        <v>8863</v>
      </c>
      <c r="K912" t="s">
        <v>4</v>
      </c>
    </row>
    <row r="913" spans="10:11" x14ac:dyDescent="0.25">
      <c r="J913" t="s">
        <v>8864</v>
      </c>
      <c r="K913" t="s">
        <v>4</v>
      </c>
    </row>
    <row r="914" spans="10:11" x14ac:dyDescent="0.25">
      <c r="J914" t="s">
        <v>8865</v>
      </c>
      <c r="K914" t="s">
        <v>4</v>
      </c>
    </row>
    <row r="915" spans="10:11" x14ac:dyDescent="0.25">
      <c r="J915" t="s">
        <v>8866</v>
      </c>
      <c r="K915" t="s">
        <v>4</v>
      </c>
    </row>
    <row r="916" spans="10:11" x14ac:dyDescent="0.25">
      <c r="J916" t="s">
        <v>8867</v>
      </c>
      <c r="K916" t="s">
        <v>4</v>
      </c>
    </row>
    <row r="917" spans="10:11" x14ac:dyDescent="0.25">
      <c r="J917" t="s">
        <v>8868</v>
      </c>
      <c r="K917" t="s">
        <v>4</v>
      </c>
    </row>
    <row r="918" spans="10:11" x14ac:dyDescent="0.25">
      <c r="J918" t="s">
        <v>8869</v>
      </c>
      <c r="K918" t="s">
        <v>4</v>
      </c>
    </row>
    <row r="919" spans="10:11" x14ac:dyDescent="0.25">
      <c r="J919" t="s">
        <v>8870</v>
      </c>
      <c r="K919" t="s">
        <v>4</v>
      </c>
    </row>
    <row r="920" spans="10:11" x14ac:dyDescent="0.25">
      <c r="J920" t="s">
        <v>8871</v>
      </c>
      <c r="K920" t="s">
        <v>4</v>
      </c>
    </row>
    <row r="921" spans="10:11" x14ac:dyDescent="0.25">
      <c r="J921" t="s">
        <v>8872</v>
      </c>
      <c r="K921" t="s">
        <v>4</v>
      </c>
    </row>
    <row r="922" spans="10:11" x14ac:dyDescent="0.25">
      <c r="J922" t="s">
        <v>8873</v>
      </c>
      <c r="K922" t="s">
        <v>4</v>
      </c>
    </row>
    <row r="923" spans="10:11" x14ac:dyDescent="0.25">
      <c r="J923" t="s">
        <v>8874</v>
      </c>
      <c r="K923" t="s">
        <v>4</v>
      </c>
    </row>
    <row r="924" spans="10:11" x14ac:dyDescent="0.25">
      <c r="J924" t="s">
        <v>8875</v>
      </c>
      <c r="K924" t="s">
        <v>4</v>
      </c>
    </row>
    <row r="925" spans="10:11" x14ac:dyDescent="0.25">
      <c r="J925" t="s">
        <v>8876</v>
      </c>
      <c r="K925" t="s">
        <v>4</v>
      </c>
    </row>
    <row r="926" spans="10:11" x14ac:dyDescent="0.25">
      <c r="J926" t="s">
        <v>8877</v>
      </c>
      <c r="K926" t="s">
        <v>4</v>
      </c>
    </row>
    <row r="927" spans="10:11" x14ac:dyDescent="0.25">
      <c r="J927" t="s">
        <v>8878</v>
      </c>
      <c r="K927" t="s">
        <v>4</v>
      </c>
    </row>
    <row r="928" spans="10:11" x14ac:dyDescent="0.25">
      <c r="J928" t="s">
        <v>8879</v>
      </c>
      <c r="K928" t="s">
        <v>4</v>
      </c>
    </row>
    <row r="929" spans="10:11" x14ac:dyDescent="0.25">
      <c r="J929" t="s">
        <v>8880</v>
      </c>
      <c r="K929" t="s">
        <v>4</v>
      </c>
    </row>
    <row r="930" spans="10:11" x14ac:dyDescent="0.25">
      <c r="J930" t="s">
        <v>8881</v>
      </c>
      <c r="K930" t="s">
        <v>4</v>
      </c>
    </row>
    <row r="931" spans="10:11" x14ac:dyDescent="0.25">
      <c r="J931" t="s">
        <v>8882</v>
      </c>
      <c r="K931" t="s">
        <v>4</v>
      </c>
    </row>
    <row r="932" spans="10:11" x14ac:dyDescent="0.25">
      <c r="J932" t="s">
        <v>8883</v>
      </c>
      <c r="K932" t="s">
        <v>7</v>
      </c>
    </row>
    <row r="933" spans="10:11" x14ac:dyDescent="0.25">
      <c r="J933" t="s">
        <v>8884</v>
      </c>
      <c r="K933" t="s">
        <v>7</v>
      </c>
    </row>
    <row r="934" spans="10:11" x14ac:dyDescent="0.25">
      <c r="J934" t="s">
        <v>8885</v>
      </c>
      <c r="K934" t="s">
        <v>7</v>
      </c>
    </row>
    <row r="935" spans="10:11" x14ac:dyDescent="0.25">
      <c r="J935" t="s">
        <v>8886</v>
      </c>
      <c r="K935" t="s">
        <v>7</v>
      </c>
    </row>
    <row r="936" spans="10:11" x14ac:dyDescent="0.25">
      <c r="J936" t="s">
        <v>8887</v>
      </c>
      <c r="K936" t="s">
        <v>7</v>
      </c>
    </row>
    <row r="937" spans="10:11" x14ac:dyDescent="0.25">
      <c r="J937" t="s">
        <v>8888</v>
      </c>
      <c r="K937" t="s">
        <v>7</v>
      </c>
    </row>
    <row r="938" spans="10:11" x14ac:dyDescent="0.25">
      <c r="J938" t="s">
        <v>8889</v>
      </c>
      <c r="K938" t="s">
        <v>7</v>
      </c>
    </row>
    <row r="939" spans="10:11" x14ac:dyDescent="0.25">
      <c r="J939" t="s">
        <v>8890</v>
      </c>
      <c r="K939" t="s">
        <v>7</v>
      </c>
    </row>
    <row r="940" spans="10:11" x14ac:dyDescent="0.25">
      <c r="J940" t="s">
        <v>8891</v>
      </c>
      <c r="K940" t="s">
        <v>7</v>
      </c>
    </row>
    <row r="941" spans="10:11" x14ac:dyDescent="0.25">
      <c r="J941" t="s">
        <v>8892</v>
      </c>
      <c r="K941" t="s">
        <v>7</v>
      </c>
    </row>
    <row r="942" spans="10:11" x14ac:dyDescent="0.25">
      <c r="J942" t="s">
        <v>8893</v>
      </c>
      <c r="K942" t="s">
        <v>7</v>
      </c>
    </row>
    <row r="943" spans="10:11" x14ac:dyDescent="0.25">
      <c r="J943" t="s">
        <v>8894</v>
      </c>
      <c r="K943" t="s">
        <v>1</v>
      </c>
    </row>
    <row r="944" spans="10:11" x14ac:dyDescent="0.25">
      <c r="J944" t="s">
        <v>8895</v>
      </c>
      <c r="K944" t="s">
        <v>5</v>
      </c>
    </row>
    <row r="945" spans="10:11" x14ac:dyDescent="0.25">
      <c r="J945" t="s">
        <v>8896</v>
      </c>
      <c r="K945" t="s">
        <v>5</v>
      </c>
    </row>
    <row r="946" spans="10:11" x14ac:dyDescent="0.25">
      <c r="J946" t="s">
        <v>8897</v>
      </c>
      <c r="K946" t="s">
        <v>5</v>
      </c>
    </row>
    <row r="947" spans="10:11" x14ac:dyDescent="0.25">
      <c r="J947" t="s">
        <v>8898</v>
      </c>
      <c r="K947" t="s">
        <v>4</v>
      </c>
    </row>
    <row r="948" spans="10:11" x14ac:dyDescent="0.25">
      <c r="J948" t="s">
        <v>8899</v>
      </c>
      <c r="K948" t="s">
        <v>4</v>
      </c>
    </row>
    <row r="949" spans="10:11" x14ac:dyDescent="0.25">
      <c r="J949" t="s">
        <v>8900</v>
      </c>
      <c r="K949" t="s">
        <v>4</v>
      </c>
    </row>
    <row r="950" spans="10:11" x14ac:dyDescent="0.25">
      <c r="J950" t="s">
        <v>8901</v>
      </c>
      <c r="K950" t="s">
        <v>4</v>
      </c>
    </row>
    <row r="951" spans="10:11" x14ac:dyDescent="0.25">
      <c r="J951" t="s">
        <v>8902</v>
      </c>
      <c r="K951" t="s">
        <v>4</v>
      </c>
    </row>
    <row r="952" spans="10:11" x14ac:dyDescent="0.25">
      <c r="J952" t="s">
        <v>8903</v>
      </c>
      <c r="K952" t="s">
        <v>4</v>
      </c>
    </row>
    <row r="953" spans="10:11" x14ac:dyDescent="0.25">
      <c r="J953" t="s">
        <v>8904</v>
      </c>
      <c r="K953" t="s">
        <v>4</v>
      </c>
    </row>
    <row r="954" spans="10:11" x14ac:dyDescent="0.25">
      <c r="J954" t="s">
        <v>8905</v>
      </c>
      <c r="K954" t="s">
        <v>4</v>
      </c>
    </row>
    <row r="955" spans="10:11" x14ac:dyDescent="0.25">
      <c r="J955" t="s">
        <v>8906</v>
      </c>
      <c r="K955" t="s">
        <v>4</v>
      </c>
    </row>
    <row r="956" spans="10:11" x14ac:dyDescent="0.25">
      <c r="J956" t="s">
        <v>8907</v>
      </c>
      <c r="K956" t="s">
        <v>4</v>
      </c>
    </row>
    <row r="957" spans="10:11" x14ac:dyDescent="0.25">
      <c r="J957" t="s">
        <v>8908</v>
      </c>
      <c r="K957" t="s">
        <v>4</v>
      </c>
    </row>
    <row r="958" spans="10:11" x14ac:dyDescent="0.25">
      <c r="J958" t="s">
        <v>8909</v>
      </c>
      <c r="K958" t="s">
        <v>4</v>
      </c>
    </row>
    <row r="959" spans="10:11" x14ac:dyDescent="0.25">
      <c r="J959" t="s">
        <v>8910</v>
      </c>
      <c r="K959" t="s">
        <v>4</v>
      </c>
    </row>
    <row r="960" spans="10:11" x14ac:dyDescent="0.25">
      <c r="J960" t="s">
        <v>8911</v>
      </c>
      <c r="K960" t="s">
        <v>4</v>
      </c>
    </row>
    <row r="961" spans="10:11" x14ac:dyDescent="0.25">
      <c r="J961" t="s">
        <v>8912</v>
      </c>
      <c r="K961" t="s">
        <v>4</v>
      </c>
    </row>
    <row r="962" spans="10:11" x14ac:dyDescent="0.25">
      <c r="J962" t="s">
        <v>8913</v>
      </c>
      <c r="K962" t="s">
        <v>4</v>
      </c>
    </row>
    <row r="963" spans="10:11" x14ac:dyDescent="0.25">
      <c r="J963" t="s">
        <v>8914</v>
      </c>
      <c r="K963" t="s">
        <v>4</v>
      </c>
    </row>
    <row r="964" spans="10:11" x14ac:dyDescent="0.25">
      <c r="J964" t="s">
        <v>8915</v>
      </c>
      <c r="K964" t="s">
        <v>4</v>
      </c>
    </row>
    <row r="965" spans="10:11" x14ac:dyDescent="0.25">
      <c r="J965" t="s">
        <v>8916</v>
      </c>
      <c r="K965" t="s">
        <v>4</v>
      </c>
    </row>
    <row r="966" spans="10:11" x14ac:dyDescent="0.25">
      <c r="J966" t="s">
        <v>8917</v>
      </c>
      <c r="K966" t="s">
        <v>4</v>
      </c>
    </row>
    <row r="967" spans="10:11" x14ac:dyDescent="0.25">
      <c r="J967" t="s">
        <v>8918</v>
      </c>
      <c r="K967" t="s">
        <v>4</v>
      </c>
    </row>
    <row r="968" spans="10:11" x14ac:dyDescent="0.25">
      <c r="J968" t="s">
        <v>8919</v>
      </c>
      <c r="K968" t="s">
        <v>4</v>
      </c>
    </row>
    <row r="969" spans="10:11" x14ac:dyDescent="0.25">
      <c r="J969" t="s">
        <v>8920</v>
      </c>
      <c r="K969" t="s">
        <v>4</v>
      </c>
    </row>
    <row r="970" spans="10:11" x14ac:dyDescent="0.25">
      <c r="J970" t="s">
        <v>8921</v>
      </c>
      <c r="K970" t="s">
        <v>4</v>
      </c>
    </row>
    <row r="971" spans="10:11" x14ac:dyDescent="0.25">
      <c r="J971" t="s">
        <v>8922</v>
      </c>
      <c r="K971" t="s">
        <v>4</v>
      </c>
    </row>
    <row r="972" spans="10:11" x14ac:dyDescent="0.25">
      <c r="J972" t="s">
        <v>8923</v>
      </c>
      <c r="K972" t="s">
        <v>4</v>
      </c>
    </row>
    <row r="973" spans="10:11" x14ac:dyDescent="0.25">
      <c r="J973" t="s">
        <v>8924</v>
      </c>
      <c r="K973" t="s">
        <v>4</v>
      </c>
    </row>
    <row r="974" spans="10:11" x14ac:dyDescent="0.25">
      <c r="J974" t="s">
        <v>8925</v>
      </c>
      <c r="K974" t="s">
        <v>4</v>
      </c>
    </row>
    <row r="975" spans="10:11" x14ac:dyDescent="0.25">
      <c r="J975" t="s">
        <v>8926</v>
      </c>
      <c r="K975" t="s">
        <v>4</v>
      </c>
    </row>
    <row r="976" spans="10:11" x14ac:dyDescent="0.25">
      <c r="J976" t="s">
        <v>8927</v>
      </c>
      <c r="K976" t="s">
        <v>4</v>
      </c>
    </row>
    <row r="977" spans="10:11" x14ac:dyDescent="0.25">
      <c r="J977" t="s">
        <v>8928</v>
      </c>
      <c r="K977" t="s">
        <v>4</v>
      </c>
    </row>
    <row r="978" spans="10:11" x14ac:dyDescent="0.25">
      <c r="J978" t="s">
        <v>8929</v>
      </c>
      <c r="K978" t="s">
        <v>4</v>
      </c>
    </row>
    <row r="979" spans="10:11" x14ac:dyDescent="0.25">
      <c r="J979" t="s">
        <v>8930</v>
      </c>
      <c r="K979" t="s">
        <v>4</v>
      </c>
    </row>
    <row r="980" spans="10:11" x14ac:dyDescent="0.25">
      <c r="J980" t="s">
        <v>8931</v>
      </c>
      <c r="K980" t="s">
        <v>7</v>
      </c>
    </row>
    <row r="981" spans="10:11" x14ac:dyDescent="0.25">
      <c r="J981" t="s">
        <v>8932</v>
      </c>
      <c r="K981" t="s">
        <v>7</v>
      </c>
    </row>
    <row r="982" spans="10:11" x14ac:dyDescent="0.25">
      <c r="J982" t="s">
        <v>8933</v>
      </c>
      <c r="K982" t="s">
        <v>7</v>
      </c>
    </row>
    <row r="983" spans="10:11" x14ac:dyDescent="0.25">
      <c r="J983" t="s">
        <v>8934</v>
      </c>
      <c r="K983" t="s">
        <v>7</v>
      </c>
    </row>
    <row r="984" spans="10:11" x14ac:dyDescent="0.25">
      <c r="J984" t="s">
        <v>8935</v>
      </c>
      <c r="K984" t="s">
        <v>7</v>
      </c>
    </row>
    <row r="985" spans="10:11" x14ac:dyDescent="0.25">
      <c r="J985" t="s">
        <v>8936</v>
      </c>
      <c r="K985" t="s">
        <v>7</v>
      </c>
    </row>
    <row r="986" spans="10:11" x14ac:dyDescent="0.25">
      <c r="J986" t="s">
        <v>8937</v>
      </c>
      <c r="K986" t="s">
        <v>7</v>
      </c>
    </row>
    <row r="987" spans="10:11" x14ac:dyDescent="0.25">
      <c r="J987" t="s">
        <v>8938</v>
      </c>
      <c r="K987" t="s">
        <v>7</v>
      </c>
    </row>
    <row r="988" spans="10:11" x14ac:dyDescent="0.25">
      <c r="J988" t="s">
        <v>8939</v>
      </c>
      <c r="K988" t="s">
        <v>7</v>
      </c>
    </row>
    <row r="989" spans="10:11" x14ac:dyDescent="0.25">
      <c r="J989" t="s">
        <v>8940</v>
      </c>
      <c r="K989" t="s">
        <v>7</v>
      </c>
    </row>
    <row r="990" spans="10:11" x14ac:dyDescent="0.25">
      <c r="J990" t="s">
        <v>8941</v>
      </c>
      <c r="K990" t="s">
        <v>7</v>
      </c>
    </row>
    <row r="991" spans="10:11" x14ac:dyDescent="0.25">
      <c r="J991" t="s">
        <v>8942</v>
      </c>
      <c r="K991" t="s">
        <v>7</v>
      </c>
    </row>
    <row r="992" spans="10:11" x14ac:dyDescent="0.25">
      <c r="J992" t="s">
        <v>8943</v>
      </c>
      <c r="K992" t="s">
        <v>7</v>
      </c>
    </row>
    <row r="993" spans="10:11" x14ac:dyDescent="0.25">
      <c r="J993" t="s">
        <v>8944</v>
      </c>
      <c r="K993" t="s">
        <v>7</v>
      </c>
    </row>
    <row r="994" spans="10:11" x14ac:dyDescent="0.25">
      <c r="J994" t="s">
        <v>8945</v>
      </c>
      <c r="K994" t="s">
        <v>7</v>
      </c>
    </row>
    <row r="995" spans="10:11" x14ac:dyDescent="0.25">
      <c r="J995" t="s">
        <v>8946</v>
      </c>
      <c r="K995" t="s">
        <v>7</v>
      </c>
    </row>
    <row r="996" spans="10:11" x14ac:dyDescent="0.25">
      <c r="J996" t="s">
        <v>8947</v>
      </c>
      <c r="K996" t="s">
        <v>7</v>
      </c>
    </row>
    <row r="997" spans="10:11" x14ac:dyDescent="0.25">
      <c r="J997" t="s">
        <v>8948</v>
      </c>
      <c r="K997" t="s">
        <v>7</v>
      </c>
    </row>
    <row r="998" spans="10:11" x14ac:dyDescent="0.25">
      <c r="J998" t="s">
        <v>8949</v>
      </c>
      <c r="K998" t="s">
        <v>7</v>
      </c>
    </row>
    <row r="999" spans="10:11" x14ac:dyDescent="0.25">
      <c r="J999" t="s">
        <v>8950</v>
      </c>
      <c r="K999" t="s">
        <v>7</v>
      </c>
    </row>
    <row r="1000" spans="10:11" x14ac:dyDescent="0.25">
      <c r="J1000" t="s">
        <v>8951</v>
      </c>
      <c r="K1000" t="s">
        <v>7</v>
      </c>
    </row>
    <row r="1001" spans="10:11" x14ac:dyDescent="0.25">
      <c r="J1001" t="s">
        <v>8952</v>
      </c>
      <c r="K1001" t="s">
        <v>7</v>
      </c>
    </row>
    <row r="1002" spans="10:11" x14ac:dyDescent="0.25">
      <c r="J1002" t="s">
        <v>8953</v>
      </c>
      <c r="K1002" t="s">
        <v>7</v>
      </c>
    </row>
    <row r="1003" spans="10:11" x14ac:dyDescent="0.25">
      <c r="J1003" t="s">
        <v>8954</v>
      </c>
      <c r="K1003" t="s">
        <v>7</v>
      </c>
    </row>
    <row r="1004" spans="10:11" x14ac:dyDescent="0.25">
      <c r="J1004" t="s">
        <v>8955</v>
      </c>
      <c r="K1004" t="s">
        <v>7</v>
      </c>
    </row>
    <row r="1005" spans="10:11" x14ac:dyDescent="0.25">
      <c r="J1005" t="s">
        <v>8956</v>
      </c>
      <c r="K1005" t="s">
        <v>7</v>
      </c>
    </row>
    <row r="1006" spans="10:11" x14ac:dyDescent="0.25">
      <c r="J1006" t="s">
        <v>8957</v>
      </c>
      <c r="K1006" t="s">
        <v>7</v>
      </c>
    </row>
    <row r="1007" spans="10:11" x14ac:dyDescent="0.25">
      <c r="J1007" t="s">
        <v>8958</v>
      </c>
      <c r="K1007" t="s">
        <v>7</v>
      </c>
    </row>
    <row r="1008" spans="10:11" x14ac:dyDescent="0.25">
      <c r="J1008" t="s">
        <v>8959</v>
      </c>
      <c r="K1008" t="s">
        <v>7</v>
      </c>
    </row>
    <row r="1009" spans="10:11" x14ac:dyDescent="0.25">
      <c r="J1009" t="s">
        <v>8960</v>
      </c>
      <c r="K1009" t="s">
        <v>7</v>
      </c>
    </row>
    <row r="1010" spans="10:11" x14ac:dyDescent="0.25">
      <c r="J1010" t="s">
        <v>8961</v>
      </c>
      <c r="K1010" t="s">
        <v>7</v>
      </c>
    </row>
    <row r="1011" spans="10:11" x14ac:dyDescent="0.25">
      <c r="J1011" t="s">
        <v>8962</v>
      </c>
      <c r="K1011" t="s">
        <v>7</v>
      </c>
    </row>
    <row r="1012" spans="10:11" x14ac:dyDescent="0.25">
      <c r="J1012" t="s">
        <v>8963</v>
      </c>
      <c r="K1012" t="s">
        <v>7</v>
      </c>
    </row>
    <row r="1013" spans="10:11" x14ac:dyDescent="0.25">
      <c r="J1013" t="s">
        <v>8964</v>
      </c>
      <c r="K1013" t="s">
        <v>7</v>
      </c>
    </row>
    <row r="1014" spans="10:11" x14ac:dyDescent="0.25">
      <c r="J1014" t="s">
        <v>8965</v>
      </c>
      <c r="K1014" t="s">
        <v>7</v>
      </c>
    </row>
    <row r="1015" spans="10:11" x14ac:dyDescent="0.25">
      <c r="J1015" t="s">
        <v>8966</v>
      </c>
      <c r="K1015" t="s">
        <v>7</v>
      </c>
    </row>
    <row r="1016" spans="10:11" x14ac:dyDescent="0.25">
      <c r="J1016" t="s">
        <v>8967</v>
      </c>
      <c r="K1016" t="s">
        <v>7</v>
      </c>
    </row>
    <row r="1017" spans="10:11" x14ac:dyDescent="0.25">
      <c r="J1017" t="s">
        <v>8968</v>
      </c>
      <c r="K1017" t="s">
        <v>7</v>
      </c>
    </row>
    <row r="1018" spans="10:11" x14ac:dyDescent="0.25">
      <c r="J1018" t="s">
        <v>8969</v>
      </c>
      <c r="K1018" t="s">
        <v>4</v>
      </c>
    </row>
    <row r="1019" spans="10:11" x14ac:dyDescent="0.25">
      <c r="J1019" t="s">
        <v>8970</v>
      </c>
      <c r="K1019" t="s">
        <v>4</v>
      </c>
    </row>
    <row r="1020" spans="10:11" x14ac:dyDescent="0.25">
      <c r="J1020" t="s">
        <v>8971</v>
      </c>
      <c r="K1020" t="s">
        <v>4</v>
      </c>
    </row>
    <row r="1021" spans="10:11" x14ac:dyDescent="0.25">
      <c r="J1021" t="s">
        <v>8972</v>
      </c>
      <c r="K1021" t="s">
        <v>4</v>
      </c>
    </row>
    <row r="1022" spans="10:11" x14ac:dyDescent="0.25">
      <c r="J1022" t="s">
        <v>8973</v>
      </c>
      <c r="K1022" t="s">
        <v>4</v>
      </c>
    </row>
    <row r="1023" spans="10:11" x14ac:dyDescent="0.25">
      <c r="J1023" t="s">
        <v>8974</v>
      </c>
      <c r="K1023" t="s">
        <v>4</v>
      </c>
    </row>
    <row r="1024" spans="10:11" x14ac:dyDescent="0.25">
      <c r="J1024" t="s">
        <v>8975</v>
      </c>
      <c r="K1024" t="s">
        <v>4</v>
      </c>
    </row>
    <row r="1025" spans="10:11" x14ac:dyDescent="0.25">
      <c r="J1025" t="s">
        <v>8976</v>
      </c>
      <c r="K1025" t="s">
        <v>4</v>
      </c>
    </row>
    <row r="1026" spans="10:11" x14ac:dyDescent="0.25">
      <c r="J1026" t="s">
        <v>8977</v>
      </c>
      <c r="K1026" t="s">
        <v>4</v>
      </c>
    </row>
    <row r="1027" spans="10:11" x14ac:dyDescent="0.25">
      <c r="J1027" t="s">
        <v>8978</v>
      </c>
      <c r="K1027" t="s">
        <v>4</v>
      </c>
    </row>
    <row r="1028" spans="10:11" x14ac:dyDescent="0.25">
      <c r="J1028" t="s">
        <v>8979</v>
      </c>
      <c r="K1028" t="s">
        <v>4</v>
      </c>
    </row>
    <row r="1029" spans="10:11" x14ac:dyDescent="0.25">
      <c r="J1029" t="s">
        <v>8980</v>
      </c>
      <c r="K1029" t="s">
        <v>4</v>
      </c>
    </row>
    <row r="1030" spans="10:11" x14ac:dyDescent="0.25">
      <c r="J1030" t="s">
        <v>8981</v>
      </c>
      <c r="K1030" t="s">
        <v>4</v>
      </c>
    </row>
    <row r="1031" spans="10:11" x14ac:dyDescent="0.25">
      <c r="J1031" t="s">
        <v>8982</v>
      </c>
      <c r="K1031" t="s">
        <v>4</v>
      </c>
    </row>
    <row r="1032" spans="10:11" x14ac:dyDescent="0.25">
      <c r="J1032" t="s">
        <v>8983</v>
      </c>
      <c r="K1032" t="s">
        <v>4</v>
      </c>
    </row>
    <row r="1033" spans="10:11" x14ac:dyDescent="0.25">
      <c r="J1033" t="s">
        <v>8984</v>
      </c>
      <c r="K1033" t="s">
        <v>4</v>
      </c>
    </row>
    <row r="1034" spans="10:11" x14ac:dyDescent="0.25">
      <c r="J1034" t="s">
        <v>8985</v>
      </c>
      <c r="K1034" t="s">
        <v>4</v>
      </c>
    </row>
    <row r="1035" spans="10:11" x14ac:dyDescent="0.25">
      <c r="J1035" t="s">
        <v>8986</v>
      </c>
      <c r="K1035" t="s">
        <v>4</v>
      </c>
    </row>
    <row r="1036" spans="10:11" x14ac:dyDescent="0.25">
      <c r="J1036" t="s">
        <v>8987</v>
      </c>
      <c r="K1036" t="s">
        <v>4</v>
      </c>
    </row>
    <row r="1037" spans="10:11" x14ac:dyDescent="0.25">
      <c r="J1037" t="s">
        <v>8988</v>
      </c>
      <c r="K1037" t="s">
        <v>4</v>
      </c>
    </row>
    <row r="1038" spans="10:11" x14ac:dyDescent="0.25">
      <c r="J1038" t="s">
        <v>8989</v>
      </c>
      <c r="K1038" t="s">
        <v>4</v>
      </c>
    </row>
    <row r="1039" spans="10:11" x14ac:dyDescent="0.25">
      <c r="J1039" t="s">
        <v>8990</v>
      </c>
      <c r="K1039" t="s">
        <v>4</v>
      </c>
    </row>
    <row r="1040" spans="10:11" x14ac:dyDescent="0.25">
      <c r="J1040" t="s">
        <v>8991</v>
      </c>
      <c r="K1040" t="s">
        <v>7</v>
      </c>
    </row>
    <row r="1041" spans="10:11" x14ac:dyDescent="0.25">
      <c r="J1041" t="s">
        <v>8992</v>
      </c>
      <c r="K1041" t="s">
        <v>4</v>
      </c>
    </row>
    <row r="1042" spans="10:11" x14ac:dyDescent="0.25">
      <c r="J1042" t="s">
        <v>8993</v>
      </c>
      <c r="K1042" t="s">
        <v>4</v>
      </c>
    </row>
    <row r="1043" spans="10:11" x14ac:dyDescent="0.25">
      <c r="J1043" t="s">
        <v>8994</v>
      </c>
      <c r="K1043" t="s">
        <v>4</v>
      </c>
    </row>
    <row r="1044" spans="10:11" x14ac:dyDescent="0.25">
      <c r="J1044" t="s">
        <v>8995</v>
      </c>
      <c r="K1044" t="s">
        <v>4</v>
      </c>
    </row>
    <row r="1045" spans="10:11" x14ac:dyDescent="0.25">
      <c r="J1045" t="s">
        <v>8996</v>
      </c>
      <c r="K1045" t="s">
        <v>4</v>
      </c>
    </row>
    <row r="1046" spans="10:11" x14ac:dyDescent="0.25">
      <c r="J1046" t="s">
        <v>8997</v>
      </c>
      <c r="K1046" t="s">
        <v>4</v>
      </c>
    </row>
    <row r="1047" spans="10:11" x14ac:dyDescent="0.25">
      <c r="J1047" t="s">
        <v>8998</v>
      </c>
      <c r="K1047" t="s">
        <v>4</v>
      </c>
    </row>
    <row r="1048" spans="10:11" x14ac:dyDescent="0.25">
      <c r="J1048" t="s">
        <v>8999</v>
      </c>
      <c r="K1048" t="s">
        <v>4</v>
      </c>
    </row>
    <row r="1049" spans="10:11" x14ac:dyDescent="0.25">
      <c r="J1049" t="s">
        <v>9000</v>
      </c>
      <c r="K1049" t="s">
        <v>4</v>
      </c>
    </row>
    <row r="1050" spans="10:11" x14ac:dyDescent="0.25">
      <c r="J1050" t="s">
        <v>9001</v>
      </c>
      <c r="K1050" t="s">
        <v>4</v>
      </c>
    </row>
    <row r="1051" spans="10:11" x14ac:dyDescent="0.25">
      <c r="J1051" t="s">
        <v>9002</v>
      </c>
      <c r="K1051" t="s">
        <v>4</v>
      </c>
    </row>
    <row r="1052" spans="10:11" x14ac:dyDescent="0.25">
      <c r="J1052" t="s">
        <v>9003</v>
      </c>
      <c r="K1052" t="s">
        <v>4</v>
      </c>
    </row>
    <row r="1053" spans="10:11" x14ac:dyDescent="0.25">
      <c r="J1053" t="s">
        <v>9004</v>
      </c>
      <c r="K1053" t="s">
        <v>7</v>
      </c>
    </row>
    <row r="1054" spans="10:11" x14ac:dyDescent="0.25">
      <c r="J1054" t="s">
        <v>9005</v>
      </c>
      <c r="K1054" t="s">
        <v>7</v>
      </c>
    </row>
    <row r="1055" spans="10:11" x14ac:dyDescent="0.25">
      <c r="J1055" t="s">
        <v>9006</v>
      </c>
      <c r="K1055" t="s">
        <v>7</v>
      </c>
    </row>
    <row r="1056" spans="10:11" x14ac:dyDescent="0.25">
      <c r="J1056" t="s">
        <v>9007</v>
      </c>
      <c r="K1056" t="s">
        <v>7</v>
      </c>
    </row>
    <row r="1057" spans="10:11" x14ac:dyDescent="0.25">
      <c r="J1057" t="s">
        <v>9008</v>
      </c>
      <c r="K1057" t="s">
        <v>7</v>
      </c>
    </row>
    <row r="1058" spans="10:11" x14ac:dyDescent="0.25">
      <c r="J1058" t="s">
        <v>9009</v>
      </c>
      <c r="K1058" t="s">
        <v>7</v>
      </c>
    </row>
    <row r="1059" spans="10:11" x14ac:dyDescent="0.25">
      <c r="J1059" t="s">
        <v>9010</v>
      </c>
      <c r="K1059" t="s">
        <v>7</v>
      </c>
    </row>
    <row r="1060" spans="10:11" x14ac:dyDescent="0.25">
      <c r="J1060" t="s">
        <v>9011</v>
      </c>
      <c r="K1060" t="s">
        <v>7</v>
      </c>
    </row>
    <row r="1061" spans="10:11" x14ac:dyDescent="0.25">
      <c r="J1061" t="s">
        <v>9012</v>
      </c>
      <c r="K1061" t="s">
        <v>7</v>
      </c>
    </row>
    <row r="1062" spans="10:11" x14ac:dyDescent="0.25">
      <c r="J1062" t="s">
        <v>9013</v>
      </c>
      <c r="K1062" t="s">
        <v>7</v>
      </c>
    </row>
    <row r="1063" spans="10:11" x14ac:dyDescent="0.25">
      <c r="J1063" t="s">
        <v>9014</v>
      </c>
      <c r="K1063" t="s">
        <v>7</v>
      </c>
    </row>
    <row r="1064" spans="10:11" x14ac:dyDescent="0.25">
      <c r="J1064" t="s">
        <v>9015</v>
      </c>
      <c r="K1064" t="s">
        <v>7</v>
      </c>
    </row>
    <row r="1065" spans="10:11" x14ac:dyDescent="0.25">
      <c r="J1065" t="s">
        <v>9016</v>
      </c>
      <c r="K1065" t="s">
        <v>7</v>
      </c>
    </row>
    <row r="1066" spans="10:11" x14ac:dyDescent="0.25">
      <c r="J1066" t="s">
        <v>9017</v>
      </c>
      <c r="K1066" t="s">
        <v>7</v>
      </c>
    </row>
    <row r="1067" spans="10:11" x14ac:dyDescent="0.25">
      <c r="J1067" t="s">
        <v>9018</v>
      </c>
      <c r="K1067" t="s">
        <v>7</v>
      </c>
    </row>
    <row r="1068" spans="10:11" x14ac:dyDescent="0.25">
      <c r="J1068" t="s">
        <v>9019</v>
      </c>
      <c r="K1068" t="s">
        <v>7</v>
      </c>
    </row>
    <row r="1069" spans="10:11" x14ac:dyDescent="0.25">
      <c r="J1069" t="s">
        <v>9020</v>
      </c>
      <c r="K1069" t="s">
        <v>7</v>
      </c>
    </row>
    <row r="1070" spans="10:11" x14ac:dyDescent="0.25">
      <c r="J1070" t="s">
        <v>9021</v>
      </c>
      <c r="K1070" t="s">
        <v>7</v>
      </c>
    </row>
    <row r="1071" spans="10:11" x14ac:dyDescent="0.25">
      <c r="J1071" t="s">
        <v>9022</v>
      </c>
      <c r="K1071" t="s">
        <v>7</v>
      </c>
    </row>
    <row r="1072" spans="10:11" x14ac:dyDescent="0.25">
      <c r="J1072" t="s">
        <v>9023</v>
      </c>
      <c r="K1072" t="s">
        <v>7</v>
      </c>
    </row>
    <row r="1073" spans="10:11" x14ac:dyDescent="0.25">
      <c r="J1073" t="s">
        <v>9024</v>
      </c>
      <c r="K1073" t="s">
        <v>7</v>
      </c>
    </row>
    <row r="1074" spans="10:11" x14ac:dyDescent="0.25">
      <c r="J1074" t="s">
        <v>9025</v>
      </c>
      <c r="K1074" t="s">
        <v>7</v>
      </c>
    </row>
    <row r="1075" spans="10:11" x14ac:dyDescent="0.25">
      <c r="J1075" t="s">
        <v>9026</v>
      </c>
      <c r="K1075" t="s">
        <v>7</v>
      </c>
    </row>
    <row r="1076" spans="10:11" x14ac:dyDescent="0.25">
      <c r="J1076" t="s">
        <v>9027</v>
      </c>
      <c r="K1076" t="s">
        <v>7</v>
      </c>
    </row>
    <row r="1077" spans="10:11" x14ac:dyDescent="0.25">
      <c r="J1077" t="s">
        <v>9028</v>
      </c>
      <c r="K1077" t="s">
        <v>7</v>
      </c>
    </row>
    <row r="1078" spans="10:11" x14ac:dyDescent="0.25">
      <c r="J1078" t="s">
        <v>9029</v>
      </c>
      <c r="K1078" t="s">
        <v>7</v>
      </c>
    </row>
    <row r="1079" spans="10:11" x14ac:dyDescent="0.25">
      <c r="J1079" t="s">
        <v>9030</v>
      </c>
      <c r="K1079" t="s">
        <v>7</v>
      </c>
    </row>
    <row r="1080" spans="10:11" x14ac:dyDescent="0.25">
      <c r="J1080" t="s">
        <v>9031</v>
      </c>
      <c r="K1080" t="s">
        <v>7</v>
      </c>
    </row>
    <row r="1081" spans="10:11" x14ac:dyDescent="0.25">
      <c r="J1081" t="s">
        <v>9032</v>
      </c>
      <c r="K1081" t="s">
        <v>7</v>
      </c>
    </row>
    <row r="1082" spans="10:11" x14ac:dyDescent="0.25">
      <c r="J1082" t="s">
        <v>9033</v>
      </c>
      <c r="K1082" t="s">
        <v>7</v>
      </c>
    </row>
    <row r="1083" spans="10:11" x14ac:dyDescent="0.25">
      <c r="J1083" t="s">
        <v>9034</v>
      </c>
      <c r="K1083" t="s">
        <v>7</v>
      </c>
    </row>
    <row r="1084" spans="10:11" x14ac:dyDescent="0.25">
      <c r="J1084" t="s">
        <v>9035</v>
      </c>
      <c r="K1084" t="s">
        <v>7</v>
      </c>
    </row>
    <row r="1085" spans="10:11" x14ac:dyDescent="0.25">
      <c r="J1085" t="s">
        <v>9036</v>
      </c>
      <c r="K1085" t="s">
        <v>7</v>
      </c>
    </row>
    <row r="1086" spans="10:11" x14ac:dyDescent="0.25">
      <c r="J1086" t="s">
        <v>9037</v>
      </c>
      <c r="K1086" t="s">
        <v>7</v>
      </c>
    </row>
    <row r="1087" spans="10:11" x14ac:dyDescent="0.25">
      <c r="J1087" t="s">
        <v>9038</v>
      </c>
      <c r="K1087" t="s">
        <v>7</v>
      </c>
    </row>
    <row r="1088" spans="10:11" x14ac:dyDescent="0.25">
      <c r="J1088" t="s">
        <v>9039</v>
      </c>
      <c r="K1088" t="s">
        <v>4</v>
      </c>
    </row>
    <row r="1089" spans="10:11" x14ac:dyDescent="0.25">
      <c r="J1089" t="s">
        <v>9040</v>
      </c>
      <c r="K1089" t="s">
        <v>4</v>
      </c>
    </row>
    <row r="1090" spans="10:11" x14ac:dyDescent="0.25">
      <c r="J1090" t="s">
        <v>9041</v>
      </c>
      <c r="K1090" t="s">
        <v>4</v>
      </c>
    </row>
    <row r="1091" spans="10:11" x14ac:dyDescent="0.25">
      <c r="J1091" t="s">
        <v>9042</v>
      </c>
      <c r="K1091" t="s">
        <v>4</v>
      </c>
    </row>
    <row r="1092" spans="10:11" x14ac:dyDescent="0.25">
      <c r="J1092" t="s">
        <v>9043</v>
      </c>
      <c r="K1092" t="s">
        <v>4</v>
      </c>
    </row>
    <row r="1093" spans="10:11" x14ac:dyDescent="0.25">
      <c r="J1093" t="s">
        <v>9044</v>
      </c>
      <c r="K1093" t="s">
        <v>4</v>
      </c>
    </row>
    <row r="1094" spans="10:11" x14ac:dyDescent="0.25">
      <c r="J1094" t="s">
        <v>9045</v>
      </c>
      <c r="K1094" t="s">
        <v>4</v>
      </c>
    </row>
    <row r="1095" spans="10:11" x14ac:dyDescent="0.25">
      <c r="J1095" t="s">
        <v>9046</v>
      </c>
      <c r="K1095" t="s">
        <v>7</v>
      </c>
    </row>
    <row r="1096" spans="10:11" x14ac:dyDescent="0.25">
      <c r="J1096" t="s">
        <v>9047</v>
      </c>
      <c r="K1096" t="s">
        <v>7</v>
      </c>
    </row>
    <row r="1097" spans="10:11" x14ac:dyDescent="0.25">
      <c r="J1097" t="s">
        <v>9048</v>
      </c>
      <c r="K1097" t="s">
        <v>4</v>
      </c>
    </row>
    <row r="1098" spans="10:11" x14ac:dyDescent="0.25">
      <c r="J1098" t="s">
        <v>9049</v>
      </c>
      <c r="K1098" t="s">
        <v>7</v>
      </c>
    </row>
    <row r="1099" spans="10:11" x14ac:dyDescent="0.25">
      <c r="J1099" t="s">
        <v>9050</v>
      </c>
      <c r="K1099" t="s">
        <v>7</v>
      </c>
    </row>
    <row r="1100" spans="10:11" x14ac:dyDescent="0.25">
      <c r="J1100" t="s">
        <v>9051</v>
      </c>
      <c r="K1100" t="s">
        <v>7</v>
      </c>
    </row>
    <row r="1101" spans="10:11" x14ac:dyDescent="0.25">
      <c r="J1101" t="s">
        <v>9052</v>
      </c>
      <c r="K1101" t="s">
        <v>7</v>
      </c>
    </row>
    <row r="1102" spans="10:11" x14ac:dyDescent="0.25">
      <c r="J1102" t="s">
        <v>9053</v>
      </c>
      <c r="K1102" t="s">
        <v>7</v>
      </c>
    </row>
    <row r="1103" spans="10:11" x14ac:dyDescent="0.25">
      <c r="J1103" t="s">
        <v>9054</v>
      </c>
      <c r="K1103" t="s">
        <v>7</v>
      </c>
    </row>
    <row r="1104" spans="10:11" x14ac:dyDescent="0.25">
      <c r="J1104" t="s">
        <v>9055</v>
      </c>
      <c r="K1104" t="s">
        <v>7</v>
      </c>
    </row>
    <row r="1105" spans="10:11" x14ac:dyDescent="0.25">
      <c r="J1105" t="s">
        <v>9056</v>
      </c>
      <c r="K1105" t="s">
        <v>7</v>
      </c>
    </row>
    <row r="1106" spans="10:11" x14ac:dyDescent="0.25">
      <c r="J1106" t="s">
        <v>9057</v>
      </c>
      <c r="K1106" t="s">
        <v>7</v>
      </c>
    </row>
    <row r="1107" spans="10:11" x14ac:dyDescent="0.25">
      <c r="J1107" t="s">
        <v>9058</v>
      </c>
      <c r="K1107" t="s">
        <v>7</v>
      </c>
    </row>
    <row r="1108" spans="10:11" x14ac:dyDescent="0.25">
      <c r="J1108" t="s">
        <v>9059</v>
      </c>
      <c r="K1108" t="s">
        <v>7</v>
      </c>
    </row>
    <row r="1109" spans="10:11" x14ac:dyDescent="0.25">
      <c r="J1109" t="s">
        <v>9060</v>
      </c>
      <c r="K1109" t="s">
        <v>7</v>
      </c>
    </row>
    <row r="1110" spans="10:11" x14ac:dyDescent="0.25">
      <c r="J1110" t="s">
        <v>9061</v>
      </c>
      <c r="K1110" t="s">
        <v>7</v>
      </c>
    </row>
    <row r="1111" spans="10:11" x14ac:dyDescent="0.25">
      <c r="J1111" t="s">
        <v>9062</v>
      </c>
      <c r="K1111" t="s">
        <v>7</v>
      </c>
    </row>
    <row r="1112" spans="10:11" x14ac:dyDescent="0.25">
      <c r="J1112" t="s">
        <v>9063</v>
      </c>
      <c r="K1112" t="s">
        <v>7</v>
      </c>
    </row>
    <row r="1113" spans="10:11" x14ac:dyDescent="0.25">
      <c r="J1113" t="s">
        <v>9064</v>
      </c>
      <c r="K1113" t="s">
        <v>7</v>
      </c>
    </row>
    <row r="1114" spans="10:11" x14ac:dyDescent="0.25">
      <c r="J1114" t="s">
        <v>9065</v>
      </c>
      <c r="K1114" t="s">
        <v>7</v>
      </c>
    </row>
    <row r="1115" spans="10:11" x14ac:dyDescent="0.25">
      <c r="J1115" t="s">
        <v>9066</v>
      </c>
      <c r="K1115" t="s">
        <v>7</v>
      </c>
    </row>
    <row r="1116" spans="10:11" x14ac:dyDescent="0.25">
      <c r="J1116" t="s">
        <v>9067</v>
      </c>
      <c r="K1116" t="s">
        <v>7</v>
      </c>
    </row>
    <row r="1117" spans="10:11" x14ac:dyDescent="0.25">
      <c r="J1117" t="s">
        <v>9068</v>
      </c>
      <c r="K1117" t="s">
        <v>7</v>
      </c>
    </row>
    <row r="1118" spans="10:11" x14ac:dyDescent="0.25">
      <c r="J1118" t="s">
        <v>9069</v>
      </c>
      <c r="K1118" t="s">
        <v>7</v>
      </c>
    </row>
    <row r="1119" spans="10:11" x14ac:dyDescent="0.25">
      <c r="J1119" t="s">
        <v>9070</v>
      </c>
      <c r="K1119" t="s">
        <v>7</v>
      </c>
    </row>
    <row r="1120" spans="10:11" x14ac:dyDescent="0.25">
      <c r="J1120" t="s">
        <v>9071</v>
      </c>
      <c r="K1120" t="s">
        <v>4</v>
      </c>
    </row>
    <row r="1121" spans="10:11" x14ac:dyDescent="0.25">
      <c r="J1121" t="s">
        <v>9072</v>
      </c>
      <c r="K1121" t="s">
        <v>4</v>
      </c>
    </row>
    <row r="1122" spans="10:11" x14ac:dyDescent="0.25">
      <c r="J1122" t="s">
        <v>9073</v>
      </c>
      <c r="K1122" t="s">
        <v>4</v>
      </c>
    </row>
    <row r="1123" spans="10:11" x14ac:dyDescent="0.25">
      <c r="J1123" t="s">
        <v>9074</v>
      </c>
      <c r="K1123" t="s">
        <v>4</v>
      </c>
    </row>
    <row r="1124" spans="10:11" x14ac:dyDescent="0.25">
      <c r="J1124" t="s">
        <v>9075</v>
      </c>
      <c r="K1124" t="s">
        <v>4</v>
      </c>
    </row>
    <row r="1125" spans="10:11" x14ac:dyDescent="0.25">
      <c r="J1125" t="s">
        <v>9076</v>
      </c>
      <c r="K1125" t="s">
        <v>7</v>
      </c>
    </row>
    <row r="1126" spans="10:11" x14ac:dyDescent="0.25">
      <c r="J1126" t="s">
        <v>9077</v>
      </c>
      <c r="K1126" t="s">
        <v>7</v>
      </c>
    </row>
    <row r="1127" spans="10:11" x14ac:dyDescent="0.25">
      <c r="J1127" t="s">
        <v>9078</v>
      </c>
      <c r="K1127" t="s">
        <v>7</v>
      </c>
    </row>
    <row r="1128" spans="10:11" x14ac:dyDescent="0.25">
      <c r="J1128" t="s">
        <v>9079</v>
      </c>
      <c r="K1128" t="s">
        <v>7</v>
      </c>
    </row>
    <row r="1129" spans="10:11" x14ac:dyDescent="0.25">
      <c r="J1129" t="s">
        <v>9080</v>
      </c>
      <c r="K1129" t="s">
        <v>7</v>
      </c>
    </row>
    <row r="1130" spans="10:11" x14ac:dyDescent="0.25">
      <c r="J1130" t="s">
        <v>9081</v>
      </c>
      <c r="K1130" t="s">
        <v>7</v>
      </c>
    </row>
    <row r="1131" spans="10:11" x14ac:dyDescent="0.25">
      <c r="J1131" t="s">
        <v>9082</v>
      </c>
      <c r="K1131" t="s">
        <v>7</v>
      </c>
    </row>
    <row r="1132" spans="10:11" x14ac:dyDescent="0.25">
      <c r="J1132" t="s">
        <v>9083</v>
      </c>
      <c r="K1132" t="s">
        <v>7</v>
      </c>
    </row>
    <row r="1133" spans="10:11" x14ac:dyDescent="0.25">
      <c r="J1133" t="s">
        <v>9084</v>
      </c>
      <c r="K1133" t="s">
        <v>7</v>
      </c>
    </row>
    <row r="1134" spans="10:11" x14ac:dyDescent="0.25">
      <c r="J1134" t="s">
        <v>9085</v>
      </c>
      <c r="K1134" t="s">
        <v>7</v>
      </c>
    </row>
    <row r="1135" spans="10:11" x14ac:dyDescent="0.25">
      <c r="J1135" t="s">
        <v>9086</v>
      </c>
      <c r="K1135" t="s">
        <v>7</v>
      </c>
    </row>
    <row r="1136" spans="10:11" x14ac:dyDescent="0.25">
      <c r="J1136" t="s">
        <v>9087</v>
      </c>
      <c r="K1136" t="s">
        <v>7</v>
      </c>
    </row>
    <row r="1137" spans="10:11" x14ac:dyDescent="0.25">
      <c r="J1137" t="s">
        <v>9088</v>
      </c>
      <c r="K1137" t="s">
        <v>7</v>
      </c>
    </row>
    <row r="1138" spans="10:11" x14ac:dyDescent="0.25">
      <c r="J1138" t="s">
        <v>9089</v>
      </c>
      <c r="K1138" t="s">
        <v>7</v>
      </c>
    </row>
    <row r="1139" spans="10:11" x14ac:dyDescent="0.25">
      <c r="J1139" t="s">
        <v>9090</v>
      </c>
      <c r="K1139" t="s">
        <v>7</v>
      </c>
    </row>
    <row r="1140" spans="10:11" x14ac:dyDescent="0.25">
      <c r="J1140" t="s">
        <v>9091</v>
      </c>
      <c r="K1140" t="s">
        <v>7</v>
      </c>
    </row>
    <row r="1141" spans="10:11" x14ac:dyDescent="0.25">
      <c r="J1141" t="s">
        <v>9092</v>
      </c>
      <c r="K1141" t="s">
        <v>7</v>
      </c>
    </row>
    <row r="1142" spans="10:11" x14ac:dyDescent="0.25">
      <c r="J1142" t="s">
        <v>9093</v>
      </c>
      <c r="K1142" t="s">
        <v>7</v>
      </c>
    </row>
    <row r="1143" spans="10:11" x14ac:dyDescent="0.25">
      <c r="J1143" t="s">
        <v>9094</v>
      </c>
      <c r="K1143" t="s">
        <v>7</v>
      </c>
    </row>
    <row r="1144" spans="10:11" x14ac:dyDescent="0.25">
      <c r="J1144" t="s">
        <v>9095</v>
      </c>
      <c r="K1144" t="s">
        <v>7</v>
      </c>
    </row>
    <row r="1145" spans="10:11" x14ac:dyDescent="0.25">
      <c r="J1145" t="s">
        <v>9096</v>
      </c>
      <c r="K1145" t="s">
        <v>7</v>
      </c>
    </row>
    <row r="1146" spans="10:11" x14ac:dyDescent="0.25">
      <c r="J1146" t="s">
        <v>9097</v>
      </c>
      <c r="K1146" t="s">
        <v>7</v>
      </c>
    </row>
    <row r="1147" spans="10:11" x14ac:dyDescent="0.25">
      <c r="J1147" t="s">
        <v>9098</v>
      </c>
      <c r="K1147" t="s">
        <v>7</v>
      </c>
    </row>
    <row r="1148" spans="10:11" x14ac:dyDescent="0.25">
      <c r="J1148" t="s">
        <v>9099</v>
      </c>
      <c r="K1148" t="s">
        <v>7</v>
      </c>
    </row>
    <row r="1149" spans="10:11" x14ac:dyDescent="0.25">
      <c r="J1149" t="s">
        <v>9100</v>
      </c>
      <c r="K1149" t="s">
        <v>4</v>
      </c>
    </row>
    <row r="1150" spans="10:11" x14ac:dyDescent="0.25">
      <c r="J1150" t="s">
        <v>9101</v>
      </c>
      <c r="K1150" t="s">
        <v>4</v>
      </c>
    </row>
    <row r="1151" spans="10:11" x14ac:dyDescent="0.25">
      <c r="J1151" t="s">
        <v>9102</v>
      </c>
      <c r="K1151" t="s">
        <v>4</v>
      </c>
    </row>
    <row r="1152" spans="10:11" x14ac:dyDescent="0.25">
      <c r="J1152" t="s">
        <v>9103</v>
      </c>
      <c r="K1152" t="s">
        <v>4</v>
      </c>
    </row>
    <row r="1153" spans="10:11" x14ac:dyDescent="0.25">
      <c r="J1153" t="s">
        <v>9104</v>
      </c>
      <c r="K1153" t="s">
        <v>4</v>
      </c>
    </row>
    <row r="1154" spans="10:11" x14ac:dyDescent="0.25">
      <c r="J1154" t="s">
        <v>9105</v>
      </c>
      <c r="K1154" t="s">
        <v>4</v>
      </c>
    </row>
    <row r="1155" spans="10:11" x14ac:dyDescent="0.25">
      <c r="J1155" t="s">
        <v>9106</v>
      </c>
      <c r="K1155" t="s">
        <v>4</v>
      </c>
    </row>
    <row r="1156" spans="10:11" x14ac:dyDescent="0.25">
      <c r="J1156" t="s">
        <v>9107</v>
      </c>
      <c r="K1156" t="s">
        <v>4</v>
      </c>
    </row>
    <row r="1157" spans="10:11" x14ac:dyDescent="0.25">
      <c r="J1157" t="s">
        <v>9108</v>
      </c>
      <c r="K1157" t="s">
        <v>4</v>
      </c>
    </row>
    <row r="1158" spans="10:11" x14ac:dyDescent="0.25">
      <c r="J1158" t="s">
        <v>9109</v>
      </c>
      <c r="K1158" t="s">
        <v>4</v>
      </c>
    </row>
    <row r="1159" spans="10:11" x14ac:dyDescent="0.25">
      <c r="J1159" t="s">
        <v>9110</v>
      </c>
      <c r="K1159" t="s">
        <v>4</v>
      </c>
    </row>
    <row r="1160" spans="10:11" x14ac:dyDescent="0.25">
      <c r="J1160" t="s">
        <v>9111</v>
      </c>
      <c r="K1160" t="s">
        <v>9112</v>
      </c>
    </row>
    <row r="1161" spans="10:11" x14ac:dyDescent="0.25">
      <c r="J1161" t="s">
        <v>9113</v>
      </c>
      <c r="K1161" t="s">
        <v>9112</v>
      </c>
    </row>
    <row r="1162" spans="10:11" x14ac:dyDescent="0.25">
      <c r="J1162" t="s">
        <v>9114</v>
      </c>
      <c r="K1162" t="s">
        <v>10</v>
      </c>
    </row>
    <row r="1163" spans="10:11" x14ac:dyDescent="0.25">
      <c r="J1163" t="s">
        <v>9115</v>
      </c>
      <c r="K1163" t="s">
        <v>9112</v>
      </c>
    </row>
    <row r="1164" spans="10:11" x14ac:dyDescent="0.25">
      <c r="J1164" t="s">
        <v>9116</v>
      </c>
      <c r="K1164" t="s">
        <v>4</v>
      </c>
    </row>
    <row r="1165" spans="10:11" x14ac:dyDescent="0.25">
      <c r="J1165" t="s">
        <v>9117</v>
      </c>
      <c r="K1165" t="s">
        <v>7</v>
      </c>
    </row>
    <row r="1166" spans="10:11" x14ac:dyDescent="0.25">
      <c r="J1166" t="s">
        <v>9118</v>
      </c>
      <c r="K1166" t="s">
        <v>4</v>
      </c>
    </row>
    <row r="1167" spans="10:11" x14ac:dyDescent="0.25">
      <c r="J1167" t="s">
        <v>9119</v>
      </c>
      <c r="K1167" t="s">
        <v>4</v>
      </c>
    </row>
    <row r="1168" spans="10:11" x14ac:dyDescent="0.25">
      <c r="J1168" t="s">
        <v>9120</v>
      </c>
      <c r="K1168" t="s">
        <v>4</v>
      </c>
    </row>
    <row r="1169" spans="10:11" x14ac:dyDescent="0.25">
      <c r="J1169" t="s">
        <v>9121</v>
      </c>
      <c r="K1169" t="s">
        <v>4</v>
      </c>
    </row>
    <row r="1170" spans="10:11" x14ac:dyDescent="0.25">
      <c r="J1170" t="s">
        <v>9122</v>
      </c>
      <c r="K1170" t="s">
        <v>4</v>
      </c>
    </row>
    <row r="1171" spans="10:11" x14ac:dyDescent="0.25">
      <c r="J1171" t="s">
        <v>9123</v>
      </c>
      <c r="K1171" t="s">
        <v>4</v>
      </c>
    </row>
    <row r="1172" spans="10:11" x14ac:dyDescent="0.25">
      <c r="J1172" t="s">
        <v>9124</v>
      </c>
      <c r="K1172" t="s">
        <v>4</v>
      </c>
    </row>
    <row r="1173" spans="10:11" x14ac:dyDescent="0.25">
      <c r="J1173" t="s">
        <v>9125</v>
      </c>
      <c r="K1173" t="s">
        <v>4</v>
      </c>
    </row>
    <row r="1174" spans="10:11" x14ac:dyDescent="0.25">
      <c r="J1174" t="s">
        <v>9126</v>
      </c>
      <c r="K1174" t="s">
        <v>4</v>
      </c>
    </row>
    <row r="1175" spans="10:11" x14ac:dyDescent="0.25">
      <c r="J1175" t="s">
        <v>9127</v>
      </c>
      <c r="K1175" t="s">
        <v>4</v>
      </c>
    </row>
    <row r="1176" spans="10:11" x14ac:dyDescent="0.25">
      <c r="J1176" t="s">
        <v>9128</v>
      </c>
      <c r="K1176" t="s">
        <v>4</v>
      </c>
    </row>
    <row r="1177" spans="10:11" x14ac:dyDescent="0.25">
      <c r="J1177" t="s">
        <v>9129</v>
      </c>
      <c r="K1177" t="s">
        <v>4</v>
      </c>
    </row>
    <row r="1178" spans="10:11" x14ac:dyDescent="0.25">
      <c r="J1178" t="s">
        <v>9130</v>
      </c>
      <c r="K1178" t="s">
        <v>4</v>
      </c>
    </row>
    <row r="1179" spans="10:11" x14ac:dyDescent="0.25">
      <c r="J1179" t="s">
        <v>9131</v>
      </c>
      <c r="K1179" t="s">
        <v>4</v>
      </c>
    </row>
    <row r="1180" spans="10:11" x14ac:dyDescent="0.25">
      <c r="J1180" t="s">
        <v>9132</v>
      </c>
      <c r="K1180" t="s">
        <v>4</v>
      </c>
    </row>
    <row r="1181" spans="10:11" x14ac:dyDescent="0.25">
      <c r="J1181" t="s">
        <v>9133</v>
      </c>
      <c r="K1181" t="s">
        <v>4</v>
      </c>
    </row>
    <row r="1182" spans="10:11" x14ac:dyDescent="0.25">
      <c r="J1182" t="s">
        <v>9134</v>
      </c>
      <c r="K1182" t="s">
        <v>4</v>
      </c>
    </row>
    <row r="1183" spans="10:11" x14ac:dyDescent="0.25">
      <c r="J1183" t="s">
        <v>9135</v>
      </c>
      <c r="K1183" t="s">
        <v>4</v>
      </c>
    </row>
    <row r="1184" spans="10:11" x14ac:dyDescent="0.25">
      <c r="J1184" t="s">
        <v>9136</v>
      </c>
      <c r="K1184" t="s">
        <v>4</v>
      </c>
    </row>
    <row r="1185" spans="10:11" x14ac:dyDescent="0.25">
      <c r="J1185" t="s">
        <v>9137</v>
      </c>
      <c r="K1185" t="s">
        <v>4</v>
      </c>
    </row>
    <row r="1186" spans="10:11" x14ac:dyDescent="0.25">
      <c r="J1186" t="s">
        <v>9138</v>
      </c>
      <c r="K1186" t="s">
        <v>7</v>
      </c>
    </row>
    <row r="1187" spans="10:11" x14ac:dyDescent="0.25">
      <c r="J1187" t="s">
        <v>9139</v>
      </c>
      <c r="K1187" t="s">
        <v>7</v>
      </c>
    </row>
    <row r="1188" spans="10:11" x14ac:dyDescent="0.25">
      <c r="J1188" t="s">
        <v>9140</v>
      </c>
      <c r="K1188" t="s">
        <v>7</v>
      </c>
    </row>
    <row r="1189" spans="10:11" x14ac:dyDescent="0.25">
      <c r="J1189" t="s">
        <v>9141</v>
      </c>
      <c r="K1189" t="s">
        <v>7</v>
      </c>
    </row>
    <row r="1190" spans="10:11" x14ac:dyDescent="0.25">
      <c r="J1190" t="s">
        <v>9142</v>
      </c>
      <c r="K1190" t="s">
        <v>7</v>
      </c>
    </row>
    <row r="1191" spans="10:11" x14ac:dyDescent="0.25">
      <c r="J1191" t="s">
        <v>9143</v>
      </c>
      <c r="K1191" t="s">
        <v>7</v>
      </c>
    </row>
    <row r="1192" spans="10:11" x14ac:dyDescent="0.25">
      <c r="J1192" t="s">
        <v>9144</v>
      </c>
      <c r="K1192" t="s">
        <v>7</v>
      </c>
    </row>
    <row r="1193" spans="10:11" x14ac:dyDescent="0.25">
      <c r="J1193" t="s">
        <v>9145</v>
      </c>
      <c r="K1193" t="s">
        <v>7</v>
      </c>
    </row>
    <row r="1194" spans="10:11" x14ac:dyDescent="0.25">
      <c r="J1194" t="s">
        <v>9146</v>
      </c>
      <c r="K1194" t="s">
        <v>7</v>
      </c>
    </row>
    <row r="1195" spans="10:11" x14ac:dyDescent="0.25">
      <c r="J1195" t="s">
        <v>9147</v>
      </c>
      <c r="K1195" t="s">
        <v>7</v>
      </c>
    </row>
    <row r="1196" spans="10:11" x14ac:dyDescent="0.25">
      <c r="J1196" t="s">
        <v>9148</v>
      </c>
      <c r="K1196" t="s">
        <v>7</v>
      </c>
    </row>
    <row r="1197" spans="10:11" x14ac:dyDescent="0.25">
      <c r="J1197" t="s">
        <v>9149</v>
      </c>
      <c r="K1197" t="s">
        <v>7</v>
      </c>
    </row>
    <row r="1198" spans="10:11" x14ac:dyDescent="0.25">
      <c r="J1198" t="s">
        <v>9150</v>
      </c>
      <c r="K1198" t="s">
        <v>7</v>
      </c>
    </row>
    <row r="1199" spans="10:11" x14ac:dyDescent="0.25">
      <c r="J1199" t="s">
        <v>9151</v>
      </c>
      <c r="K1199" t="s">
        <v>7</v>
      </c>
    </row>
    <row r="1200" spans="10:11" x14ac:dyDescent="0.25">
      <c r="J1200" t="s">
        <v>9152</v>
      </c>
      <c r="K1200" t="s">
        <v>7</v>
      </c>
    </row>
    <row r="1201" spans="10:11" x14ac:dyDescent="0.25">
      <c r="J1201" t="s">
        <v>9153</v>
      </c>
      <c r="K1201" t="s">
        <v>7</v>
      </c>
    </row>
    <row r="1202" spans="10:11" x14ac:dyDescent="0.25">
      <c r="J1202" t="s">
        <v>9154</v>
      </c>
      <c r="K1202" t="s">
        <v>7</v>
      </c>
    </row>
    <row r="1203" spans="10:11" x14ac:dyDescent="0.25">
      <c r="J1203" t="s">
        <v>9155</v>
      </c>
      <c r="K1203" t="s">
        <v>4</v>
      </c>
    </row>
    <row r="1204" spans="10:11" x14ac:dyDescent="0.25">
      <c r="J1204" t="s">
        <v>9156</v>
      </c>
      <c r="K1204" t="s">
        <v>4</v>
      </c>
    </row>
    <row r="1205" spans="10:11" x14ac:dyDescent="0.25">
      <c r="J1205" t="s">
        <v>9157</v>
      </c>
      <c r="K1205" t="s">
        <v>4</v>
      </c>
    </row>
    <row r="1206" spans="10:11" x14ac:dyDescent="0.25">
      <c r="J1206" t="s">
        <v>9158</v>
      </c>
      <c r="K1206" t="s">
        <v>4</v>
      </c>
    </row>
    <row r="1207" spans="10:11" x14ac:dyDescent="0.25">
      <c r="J1207" t="s">
        <v>9159</v>
      </c>
      <c r="K1207" t="s">
        <v>4</v>
      </c>
    </row>
    <row r="1208" spans="10:11" x14ac:dyDescent="0.25">
      <c r="J1208" t="s">
        <v>9160</v>
      </c>
      <c r="K1208" t="s">
        <v>4</v>
      </c>
    </row>
    <row r="1209" spans="10:11" x14ac:dyDescent="0.25">
      <c r="J1209" t="s">
        <v>9161</v>
      </c>
      <c r="K1209" t="s">
        <v>4</v>
      </c>
    </row>
    <row r="1210" spans="10:11" x14ac:dyDescent="0.25">
      <c r="J1210" t="s">
        <v>9162</v>
      </c>
      <c r="K1210" t="s">
        <v>4</v>
      </c>
    </row>
    <row r="1211" spans="10:11" x14ac:dyDescent="0.25">
      <c r="J1211" t="s">
        <v>9163</v>
      </c>
      <c r="K1211" t="s">
        <v>7</v>
      </c>
    </row>
    <row r="1212" spans="10:11" x14ac:dyDescent="0.25">
      <c r="J1212" t="s">
        <v>9164</v>
      </c>
      <c r="K1212" t="s">
        <v>7</v>
      </c>
    </row>
    <row r="1213" spans="10:11" x14ac:dyDescent="0.25">
      <c r="J1213" t="s">
        <v>9165</v>
      </c>
      <c r="K1213" t="s">
        <v>7</v>
      </c>
    </row>
    <row r="1214" spans="10:11" x14ac:dyDescent="0.25">
      <c r="J1214" t="s">
        <v>9166</v>
      </c>
      <c r="K1214" t="s">
        <v>7</v>
      </c>
    </row>
    <row r="1215" spans="10:11" x14ac:dyDescent="0.25">
      <c r="J1215" t="s">
        <v>9167</v>
      </c>
      <c r="K1215" t="s">
        <v>7</v>
      </c>
    </row>
    <row r="1216" spans="10:11" x14ac:dyDescent="0.25">
      <c r="J1216" t="s">
        <v>9168</v>
      </c>
      <c r="K1216" t="s">
        <v>7</v>
      </c>
    </row>
    <row r="1217" spans="10:11" x14ac:dyDescent="0.25">
      <c r="J1217" t="s">
        <v>9169</v>
      </c>
      <c r="K1217" t="s">
        <v>7</v>
      </c>
    </row>
    <row r="1218" spans="10:11" x14ac:dyDescent="0.25">
      <c r="J1218" t="s">
        <v>9170</v>
      </c>
      <c r="K1218" t="s">
        <v>7</v>
      </c>
    </row>
    <row r="1219" spans="10:11" x14ac:dyDescent="0.25">
      <c r="J1219" t="s">
        <v>9171</v>
      </c>
      <c r="K1219" t="s">
        <v>4</v>
      </c>
    </row>
    <row r="1220" spans="10:11" x14ac:dyDescent="0.25">
      <c r="J1220" t="s">
        <v>9172</v>
      </c>
      <c r="K1220" t="s">
        <v>4</v>
      </c>
    </row>
    <row r="1221" spans="10:11" x14ac:dyDescent="0.25">
      <c r="J1221" t="s">
        <v>9173</v>
      </c>
      <c r="K1221" t="s">
        <v>4</v>
      </c>
    </row>
    <row r="1222" spans="10:11" x14ac:dyDescent="0.25">
      <c r="J1222" t="s">
        <v>9174</v>
      </c>
      <c r="K1222" t="s">
        <v>4</v>
      </c>
    </row>
    <row r="1223" spans="10:11" x14ac:dyDescent="0.25">
      <c r="J1223" t="s">
        <v>9175</v>
      </c>
      <c r="K1223" t="s">
        <v>4</v>
      </c>
    </row>
    <row r="1224" spans="10:11" x14ac:dyDescent="0.25">
      <c r="J1224" t="s">
        <v>9176</v>
      </c>
      <c r="K1224" t="s">
        <v>4</v>
      </c>
    </row>
    <row r="1225" spans="10:11" x14ac:dyDescent="0.25">
      <c r="J1225" t="s">
        <v>9177</v>
      </c>
      <c r="K1225" t="s">
        <v>4</v>
      </c>
    </row>
    <row r="1226" spans="10:11" x14ac:dyDescent="0.25">
      <c r="J1226" t="s">
        <v>9178</v>
      </c>
      <c r="K1226" t="s">
        <v>4</v>
      </c>
    </row>
    <row r="1227" spans="10:11" x14ac:dyDescent="0.25">
      <c r="J1227" t="s">
        <v>9179</v>
      </c>
      <c r="K1227" t="s">
        <v>4</v>
      </c>
    </row>
    <row r="1228" spans="10:11" x14ac:dyDescent="0.25">
      <c r="J1228" t="s">
        <v>9180</v>
      </c>
      <c r="K1228" t="s">
        <v>4</v>
      </c>
    </row>
    <row r="1229" spans="10:11" x14ac:dyDescent="0.25">
      <c r="J1229" t="s">
        <v>9181</v>
      </c>
      <c r="K1229" t="s">
        <v>4</v>
      </c>
    </row>
    <row r="1230" spans="10:11" x14ac:dyDescent="0.25">
      <c r="J1230" t="s">
        <v>9182</v>
      </c>
      <c r="K1230" t="s">
        <v>4</v>
      </c>
    </row>
    <row r="1231" spans="10:11" x14ac:dyDescent="0.25">
      <c r="J1231" t="s">
        <v>9183</v>
      </c>
      <c r="K1231" t="s">
        <v>4</v>
      </c>
    </row>
    <row r="1232" spans="10:11" x14ac:dyDescent="0.25">
      <c r="J1232" t="s">
        <v>9184</v>
      </c>
      <c r="K1232" t="s">
        <v>4</v>
      </c>
    </row>
    <row r="1233" spans="10:11" x14ac:dyDescent="0.25">
      <c r="J1233" t="s">
        <v>9185</v>
      </c>
      <c r="K1233" t="s">
        <v>4</v>
      </c>
    </row>
    <row r="1234" spans="10:11" x14ac:dyDescent="0.25">
      <c r="J1234" t="s">
        <v>9186</v>
      </c>
      <c r="K1234" t="s">
        <v>4</v>
      </c>
    </row>
    <row r="1235" spans="10:11" x14ac:dyDescent="0.25">
      <c r="J1235" t="s">
        <v>9187</v>
      </c>
      <c r="K1235" t="s">
        <v>4</v>
      </c>
    </row>
    <row r="1236" spans="10:11" x14ac:dyDescent="0.25">
      <c r="J1236" t="s">
        <v>9188</v>
      </c>
      <c r="K1236" t="s">
        <v>4</v>
      </c>
    </row>
    <row r="1237" spans="10:11" x14ac:dyDescent="0.25">
      <c r="J1237" t="s">
        <v>9189</v>
      </c>
      <c r="K1237" t="s">
        <v>4</v>
      </c>
    </row>
    <row r="1238" spans="10:11" x14ac:dyDescent="0.25">
      <c r="J1238" t="s">
        <v>9190</v>
      </c>
      <c r="K1238" t="s">
        <v>4</v>
      </c>
    </row>
    <row r="1239" spans="10:11" x14ac:dyDescent="0.25">
      <c r="J1239" t="s">
        <v>9191</v>
      </c>
      <c r="K1239" t="s">
        <v>4</v>
      </c>
    </row>
    <row r="1240" spans="10:11" x14ac:dyDescent="0.25">
      <c r="J1240" t="s">
        <v>9192</v>
      </c>
      <c r="K1240" t="s">
        <v>4</v>
      </c>
    </row>
    <row r="1241" spans="10:11" x14ac:dyDescent="0.25">
      <c r="J1241" t="s">
        <v>9193</v>
      </c>
      <c r="K1241" t="s">
        <v>4</v>
      </c>
    </row>
    <row r="1242" spans="10:11" x14ac:dyDescent="0.25">
      <c r="J1242" t="s">
        <v>9194</v>
      </c>
      <c r="K1242" t="s">
        <v>4</v>
      </c>
    </row>
    <row r="1243" spans="10:11" x14ac:dyDescent="0.25">
      <c r="J1243" t="s">
        <v>9195</v>
      </c>
      <c r="K1243" t="s">
        <v>4</v>
      </c>
    </row>
    <row r="1244" spans="10:11" x14ac:dyDescent="0.25">
      <c r="J1244" t="s">
        <v>9196</v>
      </c>
      <c r="K1244" t="s">
        <v>4</v>
      </c>
    </row>
    <row r="1245" spans="10:11" x14ac:dyDescent="0.25">
      <c r="J1245" t="s">
        <v>9197</v>
      </c>
      <c r="K1245" t="s">
        <v>4</v>
      </c>
    </row>
    <row r="1246" spans="10:11" x14ac:dyDescent="0.25">
      <c r="J1246" t="s">
        <v>9198</v>
      </c>
      <c r="K1246" t="s">
        <v>4</v>
      </c>
    </row>
    <row r="1247" spans="10:11" x14ac:dyDescent="0.25">
      <c r="J1247" t="s">
        <v>9199</v>
      </c>
      <c r="K1247" t="s">
        <v>0</v>
      </c>
    </row>
    <row r="1248" spans="10:11" x14ac:dyDescent="0.25">
      <c r="J1248" t="s">
        <v>9200</v>
      </c>
      <c r="K1248" t="s">
        <v>0</v>
      </c>
    </row>
    <row r="1249" spans="10:11" x14ac:dyDescent="0.25">
      <c r="J1249" t="s">
        <v>9201</v>
      </c>
      <c r="K1249" t="s">
        <v>0</v>
      </c>
    </row>
    <row r="1250" spans="10:11" x14ac:dyDescent="0.25">
      <c r="J1250" t="s">
        <v>9202</v>
      </c>
      <c r="K1250" t="s">
        <v>0</v>
      </c>
    </row>
    <row r="1251" spans="10:11" x14ac:dyDescent="0.25">
      <c r="J1251" t="s">
        <v>9203</v>
      </c>
      <c r="K1251" t="s">
        <v>0</v>
      </c>
    </row>
    <row r="1252" spans="10:11" x14ac:dyDescent="0.25">
      <c r="J1252" t="s">
        <v>9204</v>
      </c>
      <c r="K1252" t="s">
        <v>0</v>
      </c>
    </row>
    <row r="1253" spans="10:11" x14ac:dyDescent="0.25">
      <c r="J1253" t="s">
        <v>9205</v>
      </c>
      <c r="K1253" t="s">
        <v>0</v>
      </c>
    </row>
    <row r="1254" spans="10:11" x14ac:dyDescent="0.25">
      <c r="J1254" t="s">
        <v>9206</v>
      </c>
      <c r="K1254" t="s">
        <v>0</v>
      </c>
    </row>
    <row r="1255" spans="10:11" x14ac:dyDescent="0.25">
      <c r="J1255" t="s">
        <v>9207</v>
      </c>
      <c r="K1255" t="s">
        <v>0</v>
      </c>
    </row>
    <row r="1256" spans="10:11" x14ac:dyDescent="0.25">
      <c r="J1256" t="s">
        <v>9208</v>
      </c>
      <c r="K1256" t="s">
        <v>0</v>
      </c>
    </row>
    <row r="1257" spans="10:11" x14ac:dyDescent="0.25">
      <c r="J1257" t="s">
        <v>9209</v>
      </c>
      <c r="K1257" t="s">
        <v>0</v>
      </c>
    </row>
    <row r="1258" spans="10:11" x14ac:dyDescent="0.25">
      <c r="J1258" t="s">
        <v>9210</v>
      </c>
      <c r="K1258" t="s">
        <v>0</v>
      </c>
    </row>
    <row r="1259" spans="10:11" x14ac:dyDescent="0.25">
      <c r="J1259" t="s">
        <v>9211</v>
      </c>
      <c r="K1259" t="s">
        <v>0</v>
      </c>
    </row>
    <row r="1260" spans="10:11" x14ac:dyDescent="0.25">
      <c r="J1260" t="s">
        <v>9212</v>
      </c>
      <c r="K1260" t="s">
        <v>0</v>
      </c>
    </row>
    <row r="1261" spans="10:11" x14ac:dyDescent="0.25">
      <c r="J1261" t="s">
        <v>9213</v>
      </c>
      <c r="K1261" t="s">
        <v>0</v>
      </c>
    </row>
    <row r="1262" spans="10:11" x14ac:dyDescent="0.25">
      <c r="J1262" t="s">
        <v>9214</v>
      </c>
      <c r="K1262" t="s">
        <v>0</v>
      </c>
    </row>
    <row r="1263" spans="10:11" x14ac:dyDescent="0.25">
      <c r="J1263" t="s">
        <v>9215</v>
      </c>
      <c r="K1263" t="s">
        <v>0</v>
      </c>
    </row>
    <row r="1264" spans="10:11" x14ac:dyDescent="0.25">
      <c r="J1264" t="s">
        <v>9216</v>
      </c>
      <c r="K1264" t="s">
        <v>0</v>
      </c>
    </row>
    <row r="1265" spans="10:11" x14ac:dyDescent="0.25">
      <c r="J1265" t="s">
        <v>9217</v>
      </c>
      <c r="K1265" t="s">
        <v>0</v>
      </c>
    </row>
    <row r="1266" spans="10:11" x14ac:dyDescent="0.25">
      <c r="J1266" t="s">
        <v>9218</v>
      </c>
      <c r="K1266" t="s">
        <v>0</v>
      </c>
    </row>
    <row r="1267" spans="10:11" x14ac:dyDescent="0.25">
      <c r="J1267" t="s">
        <v>9219</v>
      </c>
      <c r="K1267" t="s">
        <v>0</v>
      </c>
    </row>
    <row r="1268" spans="10:11" x14ac:dyDescent="0.25">
      <c r="J1268" t="s">
        <v>9220</v>
      </c>
      <c r="K1268" t="s">
        <v>0</v>
      </c>
    </row>
    <row r="1269" spans="10:11" x14ac:dyDescent="0.25">
      <c r="J1269" t="s">
        <v>9221</v>
      </c>
      <c r="K1269" t="s">
        <v>0</v>
      </c>
    </row>
    <row r="1270" spans="10:11" x14ac:dyDescent="0.25">
      <c r="J1270" t="s">
        <v>9222</v>
      </c>
      <c r="K1270" t="s">
        <v>4</v>
      </c>
    </row>
    <row r="1271" spans="10:11" x14ac:dyDescent="0.25">
      <c r="J1271" t="s">
        <v>9223</v>
      </c>
      <c r="K1271" t="s">
        <v>4</v>
      </c>
    </row>
    <row r="1272" spans="10:11" x14ac:dyDescent="0.25">
      <c r="J1272" t="s">
        <v>9224</v>
      </c>
      <c r="K1272" t="s">
        <v>4</v>
      </c>
    </row>
    <row r="1273" spans="10:11" x14ac:dyDescent="0.25">
      <c r="J1273" t="s">
        <v>9225</v>
      </c>
      <c r="K1273" t="s">
        <v>4</v>
      </c>
    </row>
    <row r="1274" spans="10:11" x14ac:dyDescent="0.25">
      <c r="J1274" t="s">
        <v>9226</v>
      </c>
      <c r="K1274" t="s">
        <v>4</v>
      </c>
    </row>
    <row r="1275" spans="10:11" x14ac:dyDescent="0.25">
      <c r="J1275" t="s">
        <v>9227</v>
      </c>
      <c r="K1275" t="s">
        <v>4</v>
      </c>
    </row>
    <row r="1276" spans="10:11" x14ac:dyDescent="0.25">
      <c r="J1276" t="s">
        <v>9228</v>
      </c>
      <c r="K1276" t="s">
        <v>4</v>
      </c>
    </row>
    <row r="1277" spans="10:11" x14ac:dyDescent="0.25">
      <c r="J1277" t="s">
        <v>9229</v>
      </c>
      <c r="K1277" t="s">
        <v>4</v>
      </c>
    </row>
    <row r="1278" spans="10:11" x14ac:dyDescent="0.25">
      <c r="J1278" t="s">
        <v>9230</v>
      </c>
      <c r="K1278" t="s">
        <v>4</v>
      </c>
    </row>
    <row r="1279" spans="10:11" x14ac:dyDescent="0.25">
      <c r="J1279" t="s">
        <v>9231</v>
      </c>
      <c r="K1279" t="s">
        <v>4</v>
      </c>
    </row>
    <row r="1280" spans="10:11" x14ac:dyDescent="0.25">
      <c r="J1280" t="s">
        <v>9232</v>
      </c>
      <c r="K1280" t="s">
        <v>4</v>
      </c>
    </row>
    <row r="1281" spans="10:11" x14ac:dyDescent="0.25">
      <c r="J1281" t="s">
        <v>9233</v>
      </c>
      <c r="K1281" t="s">
        <v>4</v>
      </c>
    </row>
    <row r="1282" spans="10:11" x14ac:dyDescent="0.25">
      <c r="J1282" t="s">
        <v>9234</v>
      </c>
      <c r="K1282" t="s">
        <v>4</v>
      </c>
    </row>
    <row r="1283" spans="10:11" x14ac:dyDescent="0.25">
      <c r="J1283" t="s">
        <v>9235</v>
      </c>
      <c r="K1283" t="s">
        <v>4</v>
      </c>
    </row>
    <row r="1284" spans="10:11" x14ac:dyDescent="0.25">
      <c r="J1284" t="s">
        <v>9236</v>
      </c>
      <c r="K1284" t="s">
        <v>4</v>
      </c>
    </row>
    <row r="1285" spans="10:11" x14ac:dyDescent="0.25">
      <c r="J1285" t="s">
        <v>9237</v>
      </c>
      <c r="K1285" t="s">
        <v>4</v>
      </c>
    </row>
    <row r="1286" spans="10:11" x14ac:dyDescent="0.25">
      <c r="J1286" t="s">
        <v>9238</v>
      </c>
      <c r="K1286" t="s">
        <v>4</v>
      </c>
    </row>
    <row r="1287" spans="10:11" x14ac:dyDescent="0.25">
      <c r="J1287" t="s">
        <v>9239</v>
      </c>
      <c r="K1287" t="s">
        <v>4</v>
      </c>
    </row>
    <row r="1288" spans="10:11" x14ac:dyDescent="0.25">
      <c r="J1288" t="s">
        <v>9240</v>
      </c>
      <c r="K1288" t="s">
        <v>4</v>
      </c>
    </row>
    <row r="1289" spans="10:11" x14ac:dyDescent="0.25">
      <c r="J1289" t="s">
        <v>9241</v>
      </c>
      <c r="K1289" t="s">
        <v>4</v>
      </c>
    </row>
    <row r="1290" spans="10:11" x14ac:dyDescent="0.25">
      <c r="J1290" t="s">
        <v>9242</v>
      </c>
      <c r="K1290" t="s">
        <v>4</v>
      </c>
    </row>
    <row r="1291" spans="10:11" x14ac:dyDescent="0.25">
      <c r="J1291" t="s">
        <v>9243</v>
      </c>
      <c r="K1291" t="s">
        <v>4</v>
      </c>
    </row>
    <row r="1292" spans="10:11" x14ac:dyDescent="0.25">
      <c r="J1292" t="s">
        <v>9244</v>
      </c>
      <c r="K1292" t="s">
        <v>4</v>
      </c>
    </row>
    <row r="1293" spans="10:11" x14ac:dyDescent="0.25">
      <c r="J1293" t="s">
        <v>9245</v>
      </c>
      <c r="K1293" t="s">
        <v>4</v>
      </c>
    </row>
    <row r="1294" spans="10:11" x14ac:dyDescent="0.25">
      <c r="J1294" t="s">
        <v>9246</v>
      </c>
      <c r="K1294" t="s">
        <v>4</v>
      </c>
    </row>
    <row r="1295" spans="10:11" x14ac:dyDescent="0.25">
      <c r="J1295" t="s">
        <v>9247</v>
      </c>
      <c r="K1295" t="s">
        <v>4</v>
      </c>
    </row>
    <row r="1296" spans="10:11" x14ac:dyDescent="0.25">
      <c r="J1296" t="s">
        <v>9248</v>
      </c>
      <c r="K1296" t="s">
        <v>4</v>
      </c>
    </row>
    <row r="1297" spans="10:11" x14ac:dyDescent="0.25">
      <c r="J1297" t="s">
        <v>9249</v>
      </c>
      <c r="K1297" t="s">
        <v>4</v>
      </c>
    </row>
    <row r="1298" spans="10:11" x14ac:dyDescent="0.25">
      <c r="J1298" t="s">
        <v>9250</v>
      </c>
      <c r="K1298" t="s">
        <v>4</v>
      </c>
    </row>
    <row r="1299" spans="10:11" x14ac:dyDescent="0.25">
      <c r="J1299" t="s">
        <v>9251</v>
      </c>
      <c r="K1299" t="s">
        <v>4</v>
      </c>
    </row>
    <row r="1300" spans="10:11" x14ac:dyDescent="0.25">
      <c r="J1300" t="s">
        <v>9252</v>
      </c>
      <c r="K1300" t="s">
        <v>4</v>
      </c>
    </row>
    <row r="1301" spans="10:11" x14ac:dyDescent="0.25">
      <c r="J1301" t="s">
        <v>9253</v>
      </c>
      <c r="K1301" t="s">
        <v>0</v>
      </c>
    </row>
    <row r="1302" spans="10:11" x14ac:dyDescent="0.25">
      <c r="J1302" t="s">
        <v>9254</v>
      </c>
      <c r="K1302" t="s">
        <v>0</v>
      </c>
    </row>
    <row r="1303" spans="10:11" x14ac:dyDescent="0.25">
      <c r="J1303" t="s">
        <v>9255</v>
      </c>
      <c r="K1303" t="s">
        <v>0</v>
      </c>
    </row>
    <row r="1304" spans="10:11" x14ac:dyDescent="0.25">
      <c r="J1304" t="s">
        <v>9256</v>
      </c>
      <c r="K1304" t="s">
        <v>0</v>
      </c>
    </row>
    <row r="1305" spans="10:11" x14ac:dyDescent="0.25">
      <c r="J1305" t="s">
        <v>9257</v>
      </c>
      <c r="K1305" t="s">
        <v>0</v>
      </c>
    </row>
    <row r="1306" spans="10:11" x14ac:dyDescent="0.25">
      <c r="J1306" t="s">
        <v>9258</v>
      </c>
      <c r="K1306" t="s">
        <v>0</v>
      </c>
    </row>
    <row r="1307" spans="10:11" x14ac:dyDescent="0.25">
      <c r="J1307" t="s">
        <v>9259</v>
      </c>
      <c r="K1307" t="s">
        <v>0</v>
      </c>
    </row>
    <row r="1308" spans="10:11" x14ac:dyDescent="0.25">
      <c r="J1308" t="s">
        <v>9260</v>
      </c>
      <c r="K1308" t="s">
        <v>0</v>
      </c>
    </row>
    <row r="1309" spans="10:11" x14ac:dyDescent="0.25">
      <c r="J1309" t="s">
        <v>9261</v>
      </c>
      <c r="K1309" t="s">
        <v>0</v>
      </c>
    </row>
    <row r="1310" spans="10:11" x14ac:dyDescent="0.25">
      <c r="J1310" t="s">
        <v>9262</v>
      </c>
      <c r="K1310" t="s">
        <v>0</v>
      </c>
    </row>
    <row r="1311" spans="10:11" x14ac:dyDescent="0.25">
      <c r="J1311" t="s">
        <v>9263</v>
      </c>
      <c r="K1311" t="s">
        <v>0</v>
      </c>
    </row>
    <row r="1312" spans="10:11" x14ac:dyDescent="0.25">
      <c r="J1312" t="s">
        <v>9264</v>
      </c>
      <c r="K1312" t="s">
        <v>0</v>
      </c>
    </row>
    <row r="1313" spans="10:11" x14ac:dyDescent="0.25">
      <c r="J1313" t="s">
        <v>9265</v>
      </c>
      <c r="K1313" t="s">
        <v>0</v>
      </c>
    </row>
    <row r="1314" spans="10:11" x14ac:dyDescent="0.25">
      <c r="J1314" t="s">
        <v>9266</v>
      </c>
      <c r="K1314" t="s">
        <v>0</v>
      </c>
    </row>
    <row r="1315" spans="10:11" x14ac:dyDescent="0.25">
      <c r="J1315" t="s">
        <v>9267</v>
      </c>
      <c r="K1315" t="s">
        <v>0</v>
      </c>
    </row>
    <row r="1316" spans="10:11" x14ac:dyDescent="0.25">
      <c r="J1316" t="s">
        <v>9268</v>
      </c>
      <c r="K1316" t="s">
        <v>0</v>
      </c>
    </row>
    <row r="1317" spans="10:11" x14ac:dyDescent="0.25">
      <c r="J1317" t="s">
        <v>9269</v>
      </c>
      <c r="K1317" t="s">
        <v>4</v>
      </c>
    </row>
    <row r="1318" spans="10:11" x14ac:dyDescent="0.25">
      <c r="J1318" t="s">
        <v>9270</v>
      </c>
      <c r="K1318" t="s">
        <v>4</v>
      </c>
    </row>
    <row r="1319" spans="10:11" x14ac:dyDescent="0.25">
      <c r="J1319" t="s">
        <v>9271</v>
      </c>
      <c r="K1319" t="s">
        <v>4</v>
      </c>
    </row>
    <row r="1320" spans="10:11" x14ac:dyDescent="0.25">
      <c r="J1320" t="s">
        <v>9272</v>
      </c>
      <c r="K1320" t="s">
        <v>0</v>
      </c>
    </row>
    <row r="1321" spans="10:11" x14ac:dyDescent="0.25">
      <c r="J1321" t="s">
        <v>9273</v>
      </c>
      <c r="K1321" t="s">
        <v>0</v>
      </c>
    </row>
    <row r="1322" spans="10:11" x14ac:dyDescent="0.25">
      <c r="J1322" t="s">
        <v>9274</v>
      </c>
      <c r="K1322" t="s">
        <v>0</v>
      </c>
    </row>
    <row r="1323" spans="10:11" x14ac:dyDescent="0.25">
      <c r="J1323" t="s">
        <v>9275</v>
      </c>
      <c r="K1323" t="s">
        <v>0</v>
      </c>
    </row>
    <row r="1324" spans="10:11" x14ac:dyDescent="0.25">
      <c r="J1324" t="s">
        <v>9276</v>
      </c>
      <c r="K1324" t="s">
        <v>4</v>
      </c>
    </row>
    <row r="1325" spans="10:11" x14ac:dyDescent="0.25">
      <c r="J1325" t="s">
        <v>9277</v>
      </c>
      <c r="K1325" t="s">
        <v>4</v>
      </c>
    </row>
    <row r="1326" spans="10:11" x14ac:dyDescent="0.25">
      <c r="J1326" t="s">
        <v>9278</v>
      </c>
      <c r="K1326" t="s">
        <v>4</v>
      </c>
    </row>
    <row r="1327" spans="10:11" x14ac:dyDescent="0.25">
      <c r="J1327" t="s">
        <v>9279</v>
      </c>
      <c r="K1327" t="s">
        <v>4</v>
      </c>
    </row>
    <row r="1328" spans="10:11" x14ac:dyDescent="0.25">
      <c r="J1328" t="s">
        <v>9280</v>
      </c>
      <c r="K1328" t="s">
        <v>4</v>
      </c>
    </row>
    <row r="1329" spans="10:11" x14ac:dyDescent="0.25">
      <c r="J1329" t="s">
        <v>9281</v>
      </c>
      <c r="K1329" t="s">
        <v>4</v>
      </c>
    </row>
    <row r="1330" spans="10:11" x14ac:dyDescent="0.25">
      <c r="J1330" t="s">
        <v>9282</v>
      </c>
      <c r="K1330" t="s">
        <v>4</v>
      </c>
    </row>
    <row r="1331" spans="10:11" x14ac:dyDescent="0.25">
      <c r="J1331" t="s">
        <v>9283</v>
      </c>
      <c r="K1331" t="s">
        <v>4</v>
      </c>
    </row>
    <row r="1332" spans="10:11" x14ac:dyDescent="0.25">
      <c r="J1332" t="s">
        <v>9284</v>
      </c>
      <c r="K1332" t="s">
        <v>4</v>
      </c>
    </row>
    <row r="1333" spans="10:11" x14ac:dyDescent="0.25">
      <c r="J1333" t="s">
        <v>9285</v>
      </c>
      <c r="K1333" t="s">
        <v>0</v>
      </c>
    </row>
    <row r="1334" spans="10:11" x14ac:dyDescent="0.25">
      <c r="J1334" t="s">
        <v>9286</v>
      </c>
      <c r="K1334" t="s">
        <v>0</v>
      </c>
    </row>
    <row r="1335" spans="10:11" x14ac:dyDescent="0.25">
      <c r="J1335" t="s">
        <v>9287</v>
      </c>
      <c r="K1335" t="s">
        <v>0</v>
      </c>
    </row>
    <row r="1336" spans="10:11" x14ac:dyDescent="0.25">
      <c r="J1336" t="s">
        <v>9288</v>
      </c>
      <c r="K1336" t="s">
        <v>0</v>
      </c>
    </row>
    <row r="1337" spans="10:11" x14ac:dyDescent="0.25">
      <c r="J1337" t="s">
        <v>9289</v>
      </c>
      <c r="K1337" t="s">
        <v>0</v>
      </c>
    </row>
    <row r="1338" spans="10:11" x14ac:dyDescent="0.25">
      <c r="J1338" t="s">
        <v>9290</v>
      </c>
      <c r="K1338" t="s">
        <v>0</v>
      </c>
    </row>
    <row r="1339" spans="10:11" x14ac:dyDescent="0.25">
      <c r="J1339" t="s">
        <v>9291</v>
      </c>
      <c r="K1339" t="s">
        <v>0</v>
      </c>
    </row>
    <row r="1340" spans="10:11" x14ac:dyDescent="0.25">
      <c r="J1340" t="s">
        <v>9292</v>
      </c>
      <c r="K1340" t="s">
        <v>0</v>
      </c>
    </row>
    <row r="1341" spans="10:11" x14ac:dyDescent="0.25">
      <c r="J1341" t="s">
        <v>9293</v>
      </c>
      <c r="K1341" t="s">
        <v>9</v>
      </c>
    </row>
    <row r="1342" spans="10:11" x14ac:dyDescent="0.25">
      <c r="J1342" t="s">
        <v>9294</v>
      </c>
      <c r="K1342" t="s">
        <v>9</v>
      </c>
    </row>
    <row r="1343" spans="10:11" x14ac:dyDescent="0.25">
      <c r="J1343" t="s">
        <v>9295</v>
      </c>
      <c r="K1343" t="s">
        <v>10</v>
      </c>
    </row>
    <row r="1344" spans="10:11" x14ac:dyDescent="0.25">
      <c r="J1344" t="s">
        <v>9296</v>
      </c>
      <c r="K1344" t="s">
        <v>10</v>
      </c>
    </row>
    <row r="1345" spans="10:11" x14ac:dyDescent="0.25">
      <c r="J1345" t="s">
        <v>9297</v>
      </c>
      <c r="K1345" t="s">
        <v>10</v>
      </c>
    </row>
    <row r="1346" spans="10:11" x14ac:dyDescent="0.25">
      <c r="J1346" t="s">
        <v>9298</v>
      </c>
      <c r="K1346" t="s">
        <v>10</v>
      </c>
    </row>
    <row r="1347" spans="10:11" x14ac:dyDescent="0.25">
      <c r="J1347" t="s">
        <v>9299</v>
      </c>
      <c r="K1347" t="s">
        <v>10</v>
      </c>
    </row>
    <row r="1348" spans="10:11" x14ac:dyDescent="0.25">
      <c r="J1348" t="s">
        <v>9300</v>
      </c>
      <c r="K1348" t="s">
        <v>10</v>
      </c>
    </row>
    <row r="1349" spans="10:11" x14ac:dyDescent="0.25">
      <c r="J1349" t="s">
        <v>9301</v>
      </c>
      <c r="K1349" t="s">
        <v>10</v>
      </c>
    </row>
    <row r="1350" spans="10:11" x14ac:dyDescent="0.25">
      <c r="J1350" t="s">
        <v>9302</v>
      </c>
      <c r="K1350" t="s">
        <v>10</v>
      </c>
    </row>
    <row r="1351" spans="10:11" x14ac:dyDescent="0.25">
      <c r="J1351" t="s">
        <v>9303</v>
      </c>
      <c r="K1351" t="s">
        <v>10</v>
      </c>
    </row>
    <row r="1352" spans="10:11" x14ac:dyDescent="0.25">
      <c r="J1352" t="s">
        <v>9304</v>
      </c>
      <c r="K1352" t="s">
        <v>10</v>
      </c>
    </row>
    <row r="1353" spans="10:11" x14ac:dyDescent="0.25">
      <c r="J1353" t="s">
        <v>9305</v>
      </c>
      <c r="K1353" t="s">
        <v>10</v>
      </c>
    </row>
    <row r="1354" spans="10:11" x14ac:dyDescent="0.25">
      <c r="J1354" t="s">
        <v>9306</v>
      </c>
      <c r="K1354" t="s">
        <v>10</v>
      </c>
    </row>
    <row r="1355" spans="10:11" x14ac:dyDescent="0.25">
      <c r="J1355" t="s">
        <v>9307</v>
      </c>
      <c r="K1355" t="s">
        <v>9</v>
      </c>
    </row>
    <row r="1356" spans="10:11" x14ac:dyDescent="0.25">
      <c r="J1356" t="s">
        <v>9308</v>
      </c>
      <c r="K1356" t="s">
        <v>10</v>
      </c>
    </row>
    <row r="1357" spans="10:11" x14ac:dyDescent="0.25">
      <c r="J1357" t="s">
        <v>9309</v>
      </c>
      <c r="K1357" t="s">
        <v>10</v>
      </c>
    </row>
    <row r="1358" spans="10:11" x14ac:dyDescent="0.25">
      <c r="J1358" t="s">
        <v>9310</v>
      </c>
      <c r="K1358" t="s">
        <v>10</v>
      </c>
    </row>
    <row r="1359" spans="10:11" x14ac:dyDescent="0.25">
      <c r="J1359" t="s">
        <v>9311</v>
      </c>
      <c r="K1359" t="s">
        <v>10</v>
      </c>
    </row>
    <row r="1360" spans="10:11" x14ac:dyDescent="0.25">
      <c r="J1360" t="s">
        <v>9312</v>
      </c>
      <c r="K1360" t="s">
        <v>10</v>
      </c>
    </row>
    <row r="1361" spans="10:11" x14ac:dyDescent="0.25">
      <c r="J1361" t="s">
        <v>9313</v>
      </c>
      <c r="K1361" t="s">
        <v>10</v>
      </c>
    </row>
    <row r="1362" spans="10:11" x14ac:dyDescent="0.25">
      <c r="J1362" t="s">
        <v>9314</v>
      </c>
      <c r="K1362" t="s">
        <v>10</v>
      </c>
    </row>
    <row r="1363" spans="10:11" x14ac:dyDescent="0.25">
      <c r="J1363" t="s">
        <v>9315</v>
      </c>
      <c r="K1363" t="s">
        <v>10</v>
      </c>
    </row>
    <row r="1364" spans="10:11" x14ac:dyDescent="0.25">
      <c r="J1364" t="s">
        <v>9316</v>
      </c>
      <c r="K1364" t="s">
        <v>10</v>
      </c>
    </row>
    <row r="1365" spans="10:11" x14ac:dyDescent="0.25">
      <c r="J1365" t="s">
        <v>9317</v>
      </c>
      <c r="K1365" t="s">
        <v>10</v>
      </c>
    </row>
    <row r="1366" spans="10:11" x14ac:dyDescent="0.25">
      <c r="J1366" t="s">
        <v>9318</v>
      </c>
      <c r="K1366" t="s">
        <v>10</v>
      </c>
    </row>
    <row r="1367" spans="10:11" x14ac:dyDescent="0.25">
      <c r="J1367" t="s">
        <v>9319</v>
      </c>
      <c r="K1367" t="s">
        <v>10</v>
      </c>
    </row>
    <row r="1368" spans="10:11" x14ac:dyDescent="0.25">
      <c r="J1368" t="s">
        <v>9320</v>
      </c>
      <c r="K1368" t="s">
        <v>10</v>
      </c>
    </row>
    <row r="1369" spans="10:11" x14ac:dyDescent="0.25">
      <c r="J1369" t="s">
        <v>9321</v>
      </c>
      <c r="K1369" t="s">
        <v>10</v>
      </c>
    </row>
    <row r="1370" spans="10:11" x14ac:dyDescent="0.25">
      <c r="J1370" t="s">
        <v>9322</v>
      </c>
      <c r="K1370" t="s">
        <v>9</v>
      </c>
    </row>
    <row r="1371" spans="10:11" x14ac:dyDescent="0.25">
      <c r="J1371" t="s">
        <v>9323</v>
      </c>
      <c r="K1371" t="s">
        <v>10</v>
      </c>
    </row>
    <row r="1372" spans="10:11" x14ac:dyDescent="0.25">
      <c r="J1372" t="s">
        <v>9324</v>
      </c>
      <c r="K1372" t="s">
        <v>10</v>
      </c>
    </row>
    <row r="1373" spans="10:11" x14ac:dyDescent="0.25">
      <c r="J1373" t="s">
        <v>9325</v>
      </c>
      <c r="K1373" t="s">
        <v>10</v>
      </c>
    </row>
    <row r="1374" spans="10:11" x14ac:dyDescent="0.25">
      <c r="J1374" t="s">
        <v>9326</v>
      </c>
      <c r="K1374" t="s">
        <v>10</v>
      </c>
    </row>
    <row r="1375" spans="10:11" x14ac:dyDescent="0.25">
      <c r="J1375" t="s">
        <v>9327</v>
      </c>
      <c r="K1375" t="s">
        <v>10</v>
      </c>
    </row>
    <row r="1376" spans="10:11" x14ac:dyDescent="0.25">
      <c r="J1376" t="s">
        <v>9328</v>
      </c>
      <c r="K1376" t="s">
        <v>10</v>
      </c>
    </row>
    <row r="1377" spans="10:11" x14ac:dyDescent="0.25">
      <c r="J1377" t="s">
        <v>9329</v>
      </c>
      <c r="K1377" t="s">
        <v>10</v>
      </c>
    </row>
    <row r="1378" spans="10:11" x14ac:dyDescent="0.25">
      <c r="J1378" t="s">
        <v>9330</v>
      </c>
      <c r="K1378" t="s">
        <v>10</v>
      </c>
    </row>
    <row r="1379" spans="10:11" x14ac:dyDescent="0.25">
      <c r="J1379" t="s">
        <v>9331</v>
      </c>
      <c r="K1379" t="s">
        <v>10</v>
      </c>
    </row>
    <row r="1380" spans="10:11" x14ac:dyDescent="0.25">
      <c r="J1380" t="s">
        <v>9332</v>
      </c>
      <c r="K1380" t="s">
        <v>10</v>
      </c>
    </row>
    <row r="1381" spans="10:11" x14ac:dyDescent="0.25">
      <c r="J1381" t="s">
        <v>9333</v>
      </c>
      <c r="K1381" t="s">
        <v>10</v>
      </c>
    </row>
    <row r="1382" spans="10:11" x14ac:dyDescent="0.25">
      <c r="J1382" t="s">
        <v>9334</v>
      </c>
      <c r="K1382" t="s">
        <v>10</v>
      </c>
    </row>
    <row r="1383" spans="10:11" x14ac:dyDescent="0.25">
      <c r="J1383" t="s">
        <v>9335</v>
      </c>
      <c r="K1383" t="s">
        <v>10</v>
      </c>
    </row>
    <row r="1384" spans="10:11" x14ac:dyDescent="0.25">
      <c r="J1384" t="s">
        <v>9336</v>
      </c>
      <c r="K1384" t="s">
        <v>10</v>
      </c>
    </row>
    <row r="1385" spans="10:11" x14ac:dyDescent="0.25">
      <c r="J1385" t="s">
        <v>9337</v>
      </c>
      <c r="K1385" t="s">
        <v>10</v>
      </c>
    </row>
    <row r="1386" spans="10:11" x14ac:dyDescent="0.25">
      <c r="J1386" t="s">
        <v>9338</v>
      </c>
      <c r="K1386" t="s">
        <v>10</v>
      </c>
    </row>
    <row r="1387" spans="10:11" x14ac:dyDescent="0.25">
      <c r="J1387" t="s">
        <v>9339</v>
      </c>
      <c r="K1387" t="s">
        <v>10</v>
      </c>
    </row>
    <row r="1388" spans="10:11" x14ac:dyDescent="0.25">
      <c r="J1388" t="s">
        <v>9340</v>
      </c>
      <c r="K1388" t="s">
        <v>10</v>
      </c>
    </row>
    <row r="1389" spans="10:11" x14ac:dyDescent="0.25">
      <c r="J1389" t="s">
        <v>9341</v>
      </c>
      <c r="K1389" t="s">
        <v>10</v>
      </c>
    </row>
    <row r="1390" spans="10:11" x14ac:dyDescent="0.25">
      <c r="J1390" t="s">
        <v>9342</v>
      </c>
      <c r="K1390" t="s">
        <v>9</v>
      </c>
    </row>
    <row r="1391" spans="10:11" x14ac:dyDescent="0.25">
      <c r="J1391" t="s">
        <v>9343</v>
      </c>
      <c r="K1391" t="s">
        <v>10</v>
      </c>
    </row>
    <row r="1392" spans="10:11" x14ac:dyDescent="0.25">
      <c r="J1392" t="s">
        <v>9344</v>
      </c>
      <c r="K1392" t="s">
        <v>10</v>
      </c>
    </row>
    <row r="1393" spans="10:11" x14ac:dyDescent="0.25">
      <c r="J1393" t="s">
        <v>9345</v>
      </c>
      <c r="K1393" t="s">
        <v>10</v>
      </c>
    </row>
    <row r="1394" spans="10:11" x14ac:dyDescent="0.25">
      <c r="J1394" t="s">
        <v>9346</v>
      </c>
      <c r="K1394" t="s">
        <v>10</v>
      </c>
    </row>
    <row r="1395" spans="10:11" x14ac:dyDescent="0.25">
      <c r="J1395" t="s">
        <v>9347</v>
      </c>
      <c r="K1395" t="s">
        <v>10</v>
      </c>
    </row>
    <row r="1396" spans="10:11" x14ac:dyDescent="0.25">
      <c r="J1396" t="s">
        <v>9348</v>
      </c>
      <c r="K1396" t="s">
        <v>10</v>
      </c>
    </row>
    <row r="1397" spans="10:11" x14ac:dyDescent="0.25">
      <c r="J1397" t="s">
        <v>9349</v>
      </c>
      <c r="K1397" t="s">
        <v>10</v>
      </c>
    </row>
    <row r="1398" spans="10:11" x14ac:dyDescent="0.25">
      <c r="J1398" t="s">
        <v>9350</v>
      </c>
      <c r="K1398" t="s">
        <v>10</v>
      </c>
    </row>
    <row r="1399" spans="10:11" x14ac:dyDescent="0.25">
      <c r="J1399" t="s">
        <v>9351</v>
      </c>
      <c r="K1399" t="s">
        <v>10</v>
      </c>
    </row>
    <row r="1400" spans="10:11" x14ac:dyDescent="0.25">
      <c r="J1400" t="s">
        <v>9352</v>
      </c>
      <c r="K1400" t="s">
        <v>10</v>
      </c>
    </row>
    <row r="1401" spans="10:11" x14ac:dyDescent="0.25">
      <c r="J1401" t="s">
        <v>9353</v>
      </c>
      <c r="K1401" t="s">
        <v>10</v>
      </c>
    </row>
    <row r="1402" spans="10:11" x14ac:dyDescent="0.25">
      <c r="J1402" t="s">
        <v>9354</v>
      </c>
      <c r="K1402" t="s">
        <v>10</v>
      </c>
    </row>
    <row r="1403" spans="10:11" x14ac:dyDescent="0.25">
      <c r="J1403" t="s">
        <v>9355</v>
      </c>
      <c r="K1403" t="s">
        <v>10</v>
      </c>
    </row>
    <row r="1404" spans="10:11" x14ac:dyDescent="0.25">
      <c r="J1404" t="s">
        <v>9356</v>
      </c>
      <c r="K1404" t="s">
        <v>10</v>
      </c>
    </row>
    <row r="1405" spans="10:11" x14ac:dyDescent="0.25">
      <c r="J1405" t="s">
        <v>9357</v>
      </c>
      <c r="K1405" t="s">
        <v>10</v>
      </c>
    </row>
    <row r="1406" spans="10:11" x14ac:dyDescent="0.25">
      <c r="J1406" t="s">
        <v>9358</v>
      </c>
      <c r="K1406" t="s">
        <v>10</v>
      </c>
    </row>
    <row r="1407" spans="10:11" x14ac:dyDescent="0.25">
      <c r="J1407" t="s">
        <v>9359</v>
      </c>
      <c r="K1407" t="s">
        <v>1</v>
      </c>
    </row>
    <row r="1408" spans="10:11" x14ac:dyDescent="0.25">
      <c r="J1408" t="s">
        <v>9360</v>
      </c>
      <c r="K1408" t="s">
        <v>10</v>
      </c>
    </row>
    <row r="1409" spans="10:11" x14ac:dyDescent="0.25">
      <c r="J1409" t="s">
        <v>9361</v>
      </c>
      <c r="K1409" t="s">
        <v>10</v>
      </c>
    </row>
    <row r="1410" spans="10:11" x14ac:dyDescent="0.25">
      <c r="J1410" t="s">
        <v>9362</v>
      </c>
      <c r="K1410" t="s">
        <v>2</v>
      </c>
    </row>
    <row r="1411" spans="10:11" x14ac:dyDescent="0.25">
      <c r="J1411" t="s">
        <v>9363</v>
      </c>
      <c r="K1411" t="s">
        <v>2</v>
      </c>
    </row>
    <row r="1412" spans="10:11" x14ac:dyDescent="0.25">
      <c r="J1412" t="s">
        <v>9364</v>
      </c>
      <c r="K1412" t="s">
        <v>2</v>
      </c>
    </row>
    <row r="1413" spans="10:11" x14ac:dyDescent="0.25">
      <c r="J1413" t="s">
        <v>9365</v>
      </c>
      <c r="K1413" t="s">
        <v>6</v>
      </c>
    </row>
    <row r="1414" spans="10:11" x14ac:dyDescent="0.25">
      <c r="J1414" t="s">
        <v>9366</v>
      </c>
      <c r="K1414" t="s">
        <v>0</v>
      </c>
    </row>
    <row r="1415" spans="10:11" x14ac:dyDescent="0.25">
      <c r="J1415" t="s">
        <v>9367</v>
      </c>
      <c r="K1415" t="s">
        <v>9</v>
      </c>
    </row>
    <row r="1416" spans="10:11" x14ac:dyDescent="0.25">
      <c r="J1416" t="s">
        <v>9368</v>
      </c>
      <c r="K1416" t="s">
        <v>5</v>
      </c>
    </row>
    <row r="1417" spans="10:11" x14ac:dyDescent="0.25">
      <c r="J1417" t="s">
        <v>9369</v>
      </c>
      <c r="K1417" t="s">
        <v>8</v>
      </c>
    </row>
    <row r="1418" spans="10:11" x14ac:dyDescent="0.25">
      <c r="J1418" t="s">
        <v>9370</v>
      </c>
      <c r="K1418" t="s">
        <v>5</v>
      </c>
    </row>
    <row r="1419" spans="10:11" x14ac:dyDescent="0.25">
      <c r="J1419" t="s">
        <v>9371</v>
      </c>
      <c r="K1419" t="s">
        <v>7</v>
      </c>
    </row>
    <row r="1420" spans="10:11" x14ac:dyDescent="0.25">
      <c r="J1420" t="s">
        <v>9372</v>
      </c>
      <c r="K1420" t="s">
        <v>7</v>
      </c>
    </row>
    <row r="1421" spans="10:11" x14ac:dyDescent="0.25">
      <c r="J1421" t="s">
        <v>9373</v>
      </c>
      <c r="K1421" t="s">
        <v>9</v>
      </c>
    </row>
    <row r="1422" spans="10:11" x14ac:dyDescent="0.25">
      <c r="J1422" t="s">
        <v>9374</v>
      </c>
      <c r="K1422" t="s">
        <v>3</v>
      </c>
    </row>
    <row r="1423" spans="10:11" x14ac:dyDescent="0.25">
      <c r="J1423" t="s">
        <v>9375</v>
      </c>
      <c r="K1423" t="s">
        <v>0</v>
      </c>
    </row>
    <row r="1424" spans="10:11" x14ac:dyDescent="0.25">
      <c r="J1424" t="s">
        <v>9376</v>
      </c>
      <c r="K1424" t="s">
        <v>10030</v>
      </c>
    </row>
    <row r="1425" spans="10:11" x14ac:dyDescent="0.25">
      <c r="J1425" t="s">
        <v>9377</v>
      </c>
      <c r="K1425" t="s">
        <v>7</v>
      </c>
    </row>
    <row r="1426" spans="10:11" x14ac:dyDescent="0.25">
      <c r="J1426" t="s">
        <v>9378</v>
      </c>
      <c r="K1426" t="s">
        <v>7</v>
      </c>
    </row>
    <row r="1427" spans="10:11" x14ac:dyDescent="0.25">
      <c r="J1427" t="s">
        <v>9379</v>
      </c>
      <c r="K1427" t="s">
        <v>7</v>
      </c>
    </row>
    <row r="1428" spans="10:11" x14ac:dyDescent="0.25">
      <c r="J1428" t="s">
        <v>41</v>
      </c>
      <c r="K1428" t="s">
        <v>6</v>
      </c>
    </row>
    <row r="1429" spans="10:11" x14ac:dyDescent="0.25">
      <c r="J1429" t="s">
        <v>9380</v>
      </c>
      <c r="K1429" t="s">
        <v>3</v>
      </c>
    </row>
    <row r="1430" spans="10:11" x14ac:dyDescent="0.25">
      <c r="J1430" t="s">
        <v>9381</v>
      </c>
      <c r="K1430" t="s">
        <v>8</v>
      </c>
    </row>
    <row r="1431" spans="10:11" x14ac:dyDescent="0.25">
      <c r="J1431" t="s">
        <v>9382</v>
      </c>
      <c r="K1431" t="s">
        <v>10</v>
      </c>
    </row>
    <row r="1432" spans="10:11" x14ac:dyDescent="0.25">
      <c r="J1432" t="s">
        <v>9383</v>
      </c>
      <c r="K1432" t="s">
        <v>4</v>
      </c>
    </row>
    <row r="1433" spans="10:11" x14ac:dyDescent="0.25">
      <c r="J1433" t="s">
        <v>9384</v>
      </c>
      <c r="K1433" t="s">
        <v>6</v>
      </c>
    </row>
    <row r="1434" spans="10:11" x14ac:dyDescent="0.25">
      <c r="J1434" t="s">
        <v>9385</v>
      </c>
      <c r="K1434" t="s">
        <v>9</v>
      </c>
    </row>
    <row r="1435" spans="10:11" x14ac:dyDescent="0.25">
      <c r="J1435" t="s">
        <v>9386</v>
      </c>
      <c r="K1435" t="s">
        <v>5</v>
      </c>
    </row>
    <row r="1436" spans="10:11" x14ac:dyDescent="0.25">
      <c r="J1436" t="s">
        <v>9387</v>
      </c>
      <c r="K1436" t="s">
        <v>6</v>
      </c>
    </row>
    <row r="1437" spans="10:11" x14ac:dyDescent="0.25">
      <c r="J1437" t="s">
        <v>9388</v>
      </c>
      <c r="K1437" t="s">
        <v>2</v>
      </c>
    </row>
    <row r="1438" spans="10:11" x14ac:dyDescent="0.25">
      <c r="J1438" t="s">
        <v>9389</v>
      </c>
      <c r="K1438" t="s">
        <v>2</v>
      </c>
    </row>
    <row r="1439" spans="10:11" x14ac:dyDescent="0.25">
      <c r="J1439" t="s">
        <v>9390</v>
      </c>
      <c r="K1439" t="s">
        <v>4</v>
      </c>
    </row>
    <row r="1440" spans="10:11" x14ac:dyDescent="0.25">
      <c r="J1440" t="s">
        <v>9391</v>
      </c>
      <c r="K1440" t="s">
        <v>6</v>
      </c>
    </row>
    <row r="1441" spans="10:11" x14ac:dyDescent="0.25">
      <c r="J1441" t="s">
        <v>9392</v>
      </c>
      <c r="K1441" t="s">
        <v>6</v>
      </c>
    </row>
    <row r="1442" spans="10:11" x14ac:dyDescent="0.25">
      <c r="J1442" t="s">
        <v>9393</v>
      </c>
      <c r="K1442" t="s">
        <v>6</v>
      </c>
    </row>
    <row r="1443" spans="10:11" x14ac:dyDescent="0.25">
      <c r="J1443" t="s">
        <v>9394</v>
      </c>
      <c r="K1443" t="s">
        <v>5</v>
      </c>
    </row>
    <row r="1444" spans="10:11" x14ac:dyDescent="0.25">
      <c r="J1444" t="s">
        <v>9395</v>
      </c>
      <c r="K1444" t="s">
        <v>5</v>
      </c>
    </row>
    <row r="1445" spans="10:11" x14ac:dyDescent="0.25">
      <c r="J1445" t="s">
        <v>9396</v>
      </c>
      <c r="K1445" t="s">
        <v>9112</v>
      </c>
    </row>
    <row r="1446" spans="10:11" x14ac:dyDescent="0.25">
      <c r="J1446" t="s">
        <v>9397</v>
      </c>
      <c r="K1446" t="s">
        <v>7</v>
      </c>
    </row>
    <row r="1447" spans="10:11" x14ac:dyDescent="0.25">
      <c r="J1447" t="s">
        <v>2</v>
      </c>
      <c r="K1447" t="s">
        <v>3</v>
      </c>
    </row>
    <row r="1448" spans="10:11" x14ac:dyDescent="0.25">
      <c r="J1448" t="s">
        <v>9398</v>
      </c>
      <c r="K1448" t="s">
        <v>10030</v>
      </c>
    </row>
    <row r="1449" spans="10:11" x14ac:dyDescent="0.25">
      <c r="J1449" t="s">
        <v>9399</v>
      </c>
      <c r="K1449" t="s">
        <v>6</v>
      </c>
    </row>
    <row r="1450" spans="10:11" x14ac:dyDescent="0.25">
      <c r="J1450" t="s">
        <v>9400</v>
      </c>
      <c r="K1450" t="s">
        <v>9</v>
      </c>
    </row>
    <row r="1451" spans="10:11" x14ac:dyDescent="0.25">
      <c r="J1451" t="s">
        <v>9401</v>
      </c>
      <c r="K1451" t="s">
        <v>5</v>
      </c>
    </row>
    <row r="1452" spans="10:11" x14ac:dyDescent="0.25">
      <c r="J1452" t="s">
        <v>9402</v>
      </c>
      <c r="K1452" t="s">
        <v>7</v>
      </c>
    </row>
    <row r="1453" spans="10:11" x14ac:dyDescent="0.25">
      <c r="J1453" t="s">
        <v>9403</v>
      </c>
      <c r="K1453" t="s">
        <v>4</v>
      </c>
    </row>
    <row r="1454" spans="10:11" x14ac:dyDescent="0.25">
      <c r="J1454" t="s">
        <v>9404</v>
      </c>
      <c r="K1454" t="s">
        <v>10030</v>
      </c>
    </row>
    <row r="1455" spans="10:11" x14ac:dyDescent="0.25">
      <c r="J1455" t="s">
        <v>9405</v>
      </c>
      <c r="K1455" t="s">
        <v>0</v>
      </c>
    </row>
    <row r="1456" spans="10:11" x14ac:dyDescent="0.25">
      <c r="J1456" t="s">
        <v>9406</v>
      </c>
      <c r="K1456" t="s">
        <v>7</v>
      </c>
    </row>
    <row r="1457" spans="10:11" x14ac:dyDescent="0.25">
      <c r="J1457" t="s">
        <v>9407</v>
      </c>
      <c r="K1457" t="s">
        <v>9</v>
      </c>
    </row>
    <row r="1458" spans="10:11" x14ac:dyDescent="0.25">
      <c r="J1458" t="s">
        <v>8</v>
      </c>
      <c r="K1458" t="s">
        <v>8</v>
      </c>
    </row>
    <row r="1459" spans="10:11" x14ac:dyDescent="0.25">
      <c r="J1459" t="s">
        <v>9408</v>
      </c>
      <c r="K1459" t="s">
        <v>8</v>
      </c>
    </row>
    <row r="1460" spans="10:11" x14ac:dyDescent="0.25">
      <c r="J1460" t="s">
        <v>9409</v>
      </c>
      <c r="K1460" t="s">
        <v>3</v>
      </c>
    </row>
    <row r="1461" spans="10:11" x14ac:dyDescent="0.25">
      <c r="J1461" t="s">
        <v>9410</v>
      </c>
      <c r="K1461" t="s">
        <v>4</v>
      </c>
    </row>
    <row r="1462" spans="10:11" x14ac:dyDescent="0.25">
      <c r="J1462" t="s">
        <v>9411</v>
      </c>
      <c r="K1462" t="s">
        <v>10</v>
      </c>
    </row>
    <row r="1463" spans="10:11" x14ac:dyDescent="0.25">
      <c r="J1463" t="s">
        <v>9412</v>
      </c>
      <c r="K1463" t="s">
        <v>9</v>
      </c>
    </row>
    <row r="1464" spans="10:11" x14ac:dyDescent="0.25">
      <c r="J1464" t="s">
        <v>9413</v>
      </c>
      <c r="K1464" t="s">
        <v>10</v>
      </c>
    </row>
    <row r="1465" spans="10:11" x14ac:dyDescent="0.25">
      <c r="J1465" t="s">
        <v>9414</v>
      </c>
      <c r="K1465" t="s">
        <v>7</v>
      </c>
    </row>
    <row r="1466" spans="10:11" x14ac:dyDescent="0.25">
      <c r="J1466" t="s">
        <v>9415</v>
      </c>
      <c r="K1466" t="s">
        <v>9</v>
      </c>
    </row>
    <row r="1467" spans="10:11" x14ac:dyDescent="0.25">
      <c r="J1467" t="s">
        <v>9416</v>
      </c>
      <c r="K1467" t="s">
        <v>9</v>
      </c>
    </row>
    <row r="1468" spans="10:11" x14ac:dyDescent="0.25">
      <c r="J1468" t="s">
        <v>9417</v>
      </c>
      <c r="K1468" t="s">
        <v>3</v>
      </c>
    </row>
    <row r="1469" spans="10:11" x14ac:dyDescent="0.25">
      <c r="J1469" t="s">
        <v>9418</v>
      </c>
      <c r="K1469" t="s">
        <v>4</v>
      </c>
    </row>
    <row r="1470" spans="10:11" x14ac:dyDescent="0.25">
      <c r="J1470" t="s">
        <v>9419</v>
      </c>
      <c r="K1470" t="s">
        <v>4</v>
      </c>
    </row>
    <row r="1471" spans="10:11" x14ac:dyDescent="0.25">
      <c r="J1471" t="s">
        <v>9420</v>
      </c>
      <c r="K1471" t="s">
        <v>2</v>
      </c>
    </row>
    <row r="1472" spans="10:11" x14ac:dyDescent="0.25">
      <c r="J1472" t="s">
        <v>9421</v>
      </c>
      <c r="K1472" t="s">
        <v>4</v>
      </c>
    </row>
    <row r="1473" spans="10:11" x14ac:dyDescent="0.25">
      <c r="J1473" t="s">
        <v>9112</v>
      </c>
      <c r="K1473" t="s">
        <v>5</v>
      </c>
    </row>
    <row r="1474" spans="10:11" x14ac:dyDescent="0.25">
      <c r="J1474" t="s">
        <v>9422</v>
      </c>
      <c r="K1474" t="s">
        <v>10</v>
      </c>
    </row>
    <row r="1475" spans="10:11" x14ac:dyDescent="0.25">
      <c r="J1475" t="s">
        <v>42</v>
      </c>
      <c r="K1475" t="s">
        <v>9</v>
      </c>
    </row>
    <row r="1476" spans="10:11" x14ac:dyDescent="0.25">
      <c r="J1476" t="s">
        <v>43</v>
      </c>
      <c r="K1476" t="s">
        <v>9</v>
      </c>
    </row>
    <row r="1477" spans="10:11" x14ac:dyDescent="0.25">
      <c r="J1477" t="s">
        <v>44</v>
      </c>
      <c r="K1477" t="s">
        <v>9</v>
      </c>
    </row>
    <row r="1478" spans="10:11" x14ac:dyDescent="0.25">
      <c r="J1478" t="s">
        <v>45</v>
      </c>
      <c r="K1478" t="s">
        <v>9</v>
      </c>
    </row>
    <row r="1479" spans="10:11" x14ac:dyDescent="0.25">
      <c r="J1479" t="s">
        <v>46</v>
      </c>
      <c r="K1479" t="s">
        <v>9</v>
      </c>
    </row>
    <row r="1480" spans="10:11" x14ac:dyDescent="0.25">
      <c r="J1480" t="s">
        <v>47</v>
      </c>
      <c r="K1480" t="s">
        <v>9</v>
      </c>
    </row>
    <row r="1481" spans="10:11" x14ac:dyDescent="0.25">
      <c r="J1481" t="s">
        <v>48</v>
      </c>
      <c r="K1481" t="s">
        <v>9</v>
      </c>
    </row>
    <row r="1482" spans="10:11" x14ac:dyDescent="0.25">
      <c r="J1482" t="s">
        <v>49</v>
      </c>
      <c r="K1482" t="s">
        <v>9</v>
      </c>
    </row>
    <row r="1483" spans="10:11" x14ac:dyDescent="0.25">
      <c r="J1483" t="s">
        <v>50</v>
      </c>
      <c r="K1483" t="s">
        <v>9</v>
      </c>
    </row>
    <row r="1484" spans="10:11" x14ac:dyDescent="0.25">
      <c r="J1484" t="s">
        <v>51</v>
      </c>
      <c r="K1484" t="s">
        <v>9</v>
      </c>
    </row>
    <row r="1485" spans="10:11" x14ac:dyDescent="0.25">
      <c r="J1485" t="s">
        <v>52</v>
      </c>
      <c r="K1485" t="s">
        <v>9</v>
      </c>
    </row>
    <row r="1486" spans="10:11" x14ac:dyDescent="0.25">
      <c r="J1486" t="s">
        <v>53</v>
      </c>
      <c r="K1486" t="s">
        <v>9</v>
      </c>
    </row>
    <row r="1487" spans="10:11" x14ac:dyDescent="0.25">
      <c r="J1487" t="s">
        <v>54</v>
      </c>
      <c r="K1487" t="s">
        <v>9</v>
      </c>
    </row>
    <row r="1488" spans="10:11" x14ac:dyDescent="0.25">
      <c r="J1488" t="s">
        <v>55</v>
      </c>
      <c r="K1488" t="s">
        <v>9</v>
      </c>
    </row>
    <row r="1489" spans="10:11" x14ac:dyDescent="0.25">
      <c r="J1489" t="s">
        <v>56</v>
      </c>
      <c r="K1489" t="s">
        <v>9</v>
      </c>
    </row>
    <row r="1490" spans="10:11" x14ac:dyDescent="0.25">
      <c r="J1490" t="s">
        <v>57</v>
      </c>
      <c r="K1490" t="s">
        <v>9</v>
      </c>
    </row>
    <row r="1491" spans="10:11" x14ac:dyDescent="0.25">
      <c r="J1491" t="s">
        <v>58</v>
      </c>
      <c r="K1491" t="s">
        <v>9</v>
      </c>
    </row>
    <row r="1492" spans="10:11" x14ac:dyDescent="0.25">
      <c r="J1492" t="s">
        <v>59</v>
      </c>
      <c r="K1492" t="s">
        <v>9</v>
      </c>
    </row>
    <row r="1493" spans="10:11" x14ac:dyDescent="0.25">
      <c r="J1493" t="s">
        <v>60</v>
      </c>
      <c r="K1493" t="s">
        <v>9</v>
      </c>
    </row>
    <row r="1494" spans="10:11" x14ac:dyDescent="0.25">
      <c r="J1494" t="s">
        <v>61</v>
      </c>
      <c r="K1494" t="s">
        <v>9</v>
      </c>
    </row>
    <row r="1495" spans="10:11" x14ac:dyDescent="0.25">
      <c r="J1495" t="s">
        <v>62</v>
      </c>
      <c r="K1495" t="s">
        <v>9</v>
      </c>
    </row>
    <row r="1496" spans="10:11" x14ac:dyDescent="0.25">
      <c r="J1496" t="s">
        <v>63</v>
      </c>
      <c r="K1496" t="s">
        <v>9</v>
      </c>
    </row>
    <row r="1497" spans="10:11" x14ac:dyDescent="0.25">
      <c r="J1497" t="s">
        <v>64</v>
      </c>
      <c r="K1497" t="s">
        <v>9</v>
      </c>
    </row>
    <row r="1498" spans="10:11" x14ac:dyDescent="0.25">
      <c r="J1498" t="s">
        <v>65</v>
      </c>
      <c r="K1498" t="s">
        <v>9</v>
      </c>
    </row>
    <row r="1499" spans="10:11" x14ac:dyDescent="0.25">
      <c r="J1499" t="s">
        <v>66</v>
      </c>
      <c r="K1499" t="s">
        <v>9</v>
      </c>
    </row>
    <row r="1500" spans="10:11" x14ac:dyDescent="0.25">
      <c r="J1500" t="s">
        <v>9423</v>
      </c>
      <c r="K1500" t="s">
        <v>9112</v>
      </c>
    </row>
    <row r="1501" spans="10:11" x14ac:dyDescent="0.25">
      <c r="J1501" t="s">
        <v>9424</v>
      </c>
      <c r="K1501" t="s">
        <v>9112</v>
      </c>
    </row>
    <row r="1502" spans="10:11" x14ac:dyDescent="0.25">
      <c r="J1502" t="s">
        <v>9425</v>
      </c>
      <c r="K1502" t="s">
        <v>9112</v>
      </c>
    </row>
    <row r="1503" spans="10:11" x14ac:dyDescent="0.25">
      <c r="J1503" t="s">
        <v>9426</v>
      </c>
      <c r="K1503" t="s">
        <v>9112</v>
      </c>
    </row>
    <row r="1504" spans="10:11" x14ac:dyDescent="0.25">
      <c r="J1504" t="s">
        <v>9427</v>
      </c>
      <c r="K1504" t="s">
        <v>9112</v>
      </c>
    </row>
    <row r="1505" spans="10:11" x14ac:dyDescent="0.25">
      <c r="J1505" t="s">
        <v>9428</v>
      </c>
      <c r="K1505" t="s">
        <v>9112</v>
      </c>
    </row>
    <row r="1506" spans="10:11" x14ac:dyDescent="0.25">
      <c r="J1506" t="s">
        <v>9429</v>
      </c>
      <c r="K1506" t="s">
        <v>9112</v>
      </c>
    </row>
    <row r="1507" spans="10:11" x14ac:dyDescent="0.25">
      <c r="J1507" t="s">
        <v>9430</v>
      </c>
      <c r="K1507" t="s">
        <v>9112</v>
      </c>
    </row>
    <row r="1508" spans="10:11" x14ac:dyDescent="0.25">
      <c r="J1508" t="s">
        <v>9431</v>
      </c>
      <c r="K1508" t="s">
        <v>9112</v>
      </c>
    </row>
    <row r="1509" spans="10:11" x14ac:dyDescent="0.25">
      <c r="J1509" t="s">
        <v>9432</v>
      </c>
      <c r="K1509" t="s">
        <v>9112</v>
      </c>
    </row>
    <row r="1510" spans="10:11" x14ac:dyDescent="0.25">
      <c r="J1510" t="s">
        <v>9433</v>
      </c>
      <c r="K1510" t="s">
        <v>9112</v>
      </c>
    </row>
    <row r="1511" spans="10:11" x14ac:dyDescent="0.25">
      <c r="J1511" t="s">
        <v>9434</v>
      </c>
      <c r="K1511" t="s">
        <v>9112</v>
      </c>
    </row>
    <row r="1512" spans="10:11" x14ac:dyDescent="0.25">
      <c r="J1512" t="s">
        <v>9435</v>
      </c>
      <c r="K1512" t="s">
        <v>9112</v>
      </c>
    </row>
    <row r="1513" spans="10:11" x14ac:dyDescent="0.25">
      <c r="J1513" t="s">
        <v>9436</v>
      </c>
      <c r="K1513" t="s">
        <v>9112</v>
      </c>
    </row>
    <row r="1514" spans="10:11" x14ac:dyDescent="0.25">
      <c r="J1514" t="s">
        <v>9437</v>
      </c>
      <c r="K1514" t="s">
        <v>9112</v>
      </c>
    </row>
    <row r="1515" spans="10:11" x14ac:dyDescent="0.25">
      <c r="J1515" t="s">
        <v>9438</v>
      </c>
      <c r="K1515" t="s">
        <v>9112</v>
      </c>
    </row>
    <row r="1516" spans="10:11" x14ac:dyDescent="0.25">
      <c r="J1516" t="s">
        <v>9439</v>
      </c>
      <c r="K1516" t="s">
        <v>9112</v>
      </c>
    </row>
    <row r="1517" spans="10:11" x14ac:dyDescent="0.25">
      <c r="J1517" t="s">
        <v>9440</v>
      </c>
      <c r="K1517" t="s">
        <v>9112</v>
      </c>
    </row>
    <row r="1518" spans="10:11" x14ac:dyDescent="0.25">
      <c r="J1518" t="s">
        <v>9441</v>
      </c>
      <c r="K1518" t="s">
        <v>9112</v>
      </c>
    </row>
    <row r="1519" spans="10:11" x14ac:dyDescent="0.25">
      <c r="J1519" t="s">
        <v>9442</v>
      </c>
      <c r="K1519" t="s">
        <v>9112</v>
      </c>
    </row>
    <row r="1520" spans="10:11" x14ac:dyDescent="0.25">
      <c r="J1520" t="s">
        <v>9443</v>
      </c>
      <c r="K1520" t="s">
        <v>9112</v>
      </c>
    </row>
    <row r="1521" spans="10:11" x14ac:dyDescent="0.25">
      <c r="J1521" t="s">
        <v>9444</v>
      </c>
      <c r="K1521" t="s">
        <v>9112</v>
      </c>
    </row>
    <row r="1522" spans="10:11" x14ac:dyDescent="0.25">
      <c r="J1522" t="s">
        <v>9445</v>
      </c>
      <c r="K1522" t="s">
        <v>9112</v>
      </c>
    </row>
    <row r="1523" spans="10:11" x14ac:dyDescent="0.25">
      <c r="J1523" t="s">
        <v>9446</v>
      </c>
      <c r="K1523" t="s">
        <v>9112</v>
      </c>
    </row>
    <row r="1524" spans="10:11" x14ac:dyDescent="0.25">
      <c r="J1524" t="s">
        <v>9447</v>
      </c>
      <c r="K1524" t="s">
        <v>9112</v>
      </c>
    </row>
    <row r="1525" spans="10:11" x14ac:dyDescent="0.25">
      <c r="J1525" t="s">
        <v>9448</v>
      </c>
      <c r="K1525" t="s">
        <v>9112</v>
      </c>
    </row>
    <row r="1526" spans="10:11" x14ac:dyDescent="0.25">
      <c r="J1526" t="s">
        <v>9449</v>
      </c>
      <c r="K1526" t="s">
        <v>9112</v>
      </c>
    </row>
    <row r="1527" spans="10:11" x14ac:dyDescent="0.25">
      <c r="J1527" t="s">
        <v>9450</v>
      </c>
      <c r="K1527" t="s">
        <v>9112</v>
      </c>
    </row>
    <row r="1528" spans="10:11" x14ac:dyDescent="0.25">
      <c r="J1528" t="s">
        <v>9451</v>
      </c>
      <c r="K1528" t="s">
        <v>9112</v>
      </c>
    </row>
    <row r="1529" spans="10:11" x14ac:dyDescent="0.25">
      <c r="J1529" t="s">
        <v>9452</v>
      </c>
      <c r="K1529" t="s">
        <v>9112</v>
      </c>
    </row>
    <row r="1530" spans="10:11" x14ac:dyDescent="0.25">
      <c r="J1530" t="s">
        <v>9453</v>
      </c>
      <c r="K1530" t="s">
        <v>9112</v>
      </c>
    </row>
    <row r="1531" spans="10:11" x14ac:dyDescent="0.25">
      <c r="J1531" t="s">
        <v>9454</v>
      </c>
      <c r="K1531" t="s">
        <v>9112</v>
      </c>
    </row>
    <row r="1532" spans="10:11" x14ac:dyDescent="0.25">
      <c r="J1532" t="s">
        <v>9455</v>
      </c>
      <c r="K1532" t="s">
        <v>9112</v>
      </c>
    </row>
    <row r="1533" spans="10:11" x14ac:dyDescent="0.25">
      <c r="J1533" t="s">
        <v>9456</v>
      </c>
      <c r="K1533" t="s">
        <v>9112</v>
      </c>
    </row>
    <row r="1534" spans="10:11" x14ac:dyDescent="0.25">
      <c r="J1534" t="s">
        <v>9457</v>
      </c>
      <c r="K1534" t="s">
        <v>9112</v>
      </c>
    </row>
    <row r="1535" spans="10:11" x14ac:dyDescent="0.25">
      <c r="J1535" t="s">
        <v>9458</v>
      </c>
      <c r="K1535" t="s">
        <v>9112</v>
      </c>
    </row>
    <row r="1536" spans="10:11" x14ac:dyDescent="0.25">
      <c r="J1536" t="s">
        <v>9459</v>
      </c>
      <c r="K1536" t="s">
        <v>9112</v>
      </c>
    </row>
    <row r="1537" spans="10:11" x14ac:dyDescent="0.25">
      <c r="J1537" t="s">
        <v>9460</v>
      </c>
      <c r="K1537" t="s">
        <v>9112</v>
      </c>
    </row>
    <row r="1538" spans="10:11" x14ac:dyDescent="0.25">
      <c r="J1538" t="s">
        <v>9461</v>
      </c>
      <c r="K1538" t="s">
        <v>9112</v>
      </c>
    </row>
    <row r="1539" spans="10:11" x14ac:dyDescent="0.25">
      <c r="J1539" t="s">
        <v>9462</v>
      </c>
      <c r="K1539" t="s">
        <v>9112</v>
      </c>
    </row>
    <row r="1540" spans="10:11" x14ac:dyDescent="0.25">
      <c r="J1540" t="s">
        <v>9463</v>
      </c>
      <c r="K1540" t="s">
        <v>9112</v>
      </c>
    </row>
    <row r="1541" spans="10:11" x14ac:dyDescent="0.25">
      <c r="J1541" t="s">
        <v>9464</v>
      </c>
      <c r="K1541" t="s">
        <v>9112</v>
      </c>
    </row>
    <row r="1542" spans="10:11" x14ac:dyDescent="0.25">
      <c r="J1542" t="s">
        <v>9465</v>
      </c>
      <c r="K1542" t="s">
        <v>9112</v>
      </c>
    </row>
    <row r="1543" spans="10:11" x14ac:dyDescent="0.25">
      <c r="J1543" t="s">
        <v>9466</v>
      </c>
      <c r="K1543" t="s">
        <v>9112</v>
      </c>
    </row>
    <row r="1544" spans="10:11" x14ac:dyDescent="0.25">
      <c r="J1544" t="s">
        <v>9467</v>
      </c>
      <c r="K1544" t="s">
        <v>9112</v>
      </c>
    </row>
    <row r="1545" spans="10:11" x14ac:dyDescent="0.25">
      <c r="J1545" t="s">
        <v>9468</v>
      </c>
      <c r="K1545" t="s">
        <v>9112</v>
      </c>
    </row>
    <row r="1546" spans="10:11" x14ac:dyDescent="0.25">
      <c r="J1546" t="s">
        <v>9469</v>
      </c>
      <c r="K1546" t="s">
        <v>9112</v>
      </c>
    </row>
    <row r="1547" spans="10:11" x14ac:dyDescent="0.25">
      <c r="J1547" t="s">
        <v>9470</v>
      </c>
      <c r="K1547" t="s">
        <v>9112</v>
      </c>
    </row>
    <row r="1548" spans="10:11" x14ac:dyDescent="0.25">
      <c r="J1548" t="s">
        <v>9471</v>
      </c>
      <c r="K1548" t="s">
        <v>9112</v>
      </c>
    </row>
    <row r="1549" spans="10:11" x14ac:dyDescent="0.25">
      <c r="J1549" t="s">
        <v>9472</v>
      </c>
      <c r="K1549" t="s">
        <v>9112</v>
      </c>
    </row>
    <row r="1550" spans="10:11" x14ac:dyDescent="0.25">
      <c r="J1550" t="s">
        <v>9473</v>
      </c>
      <c r="K1550" t="s">
        <v>9112</v>
      </c>
    </row>
    <row r="1551" spans="10:11" x14ac:dyDescent="0.25">
      <c r="J1551" t="s">
        <v>9474</v>
      </c>
      <c r="K1551" t="s">
        <v>9112</v>
      </c>
    </row>
    <row r="1552" spans="10:11" x14ac:dyDescent="0.25">
      <c r="J1552" t="s">
        <v>9475</v>
      </c>
      <c r="K1552" t="s">
        <v>9112</v>
      </c>
    </row>
    <row r="1553" spans="10:11" x14ac:dyDescent="0.25">
      <c r="J1553" t="s">
        <v>9476</v>
      </c>
      <c r="K1553" t="s">
        <v>9112</v>
      </c>
    </row>
    <row r="1554" spans="10:11" x14ac:dyDescent="0.25">
      <c r="J1554" t="s">
        <v>9477</v>
      </c>
      <c r="K1554" t="s">
        <v>9112</v>
      </c>
    </row>
    <row r="1555" spans="10:11" x14ac:dyDescent="0.25">
      <c r="J1555" t="s">
        <v>9478</v>
      </c>
      <c r="K1555" t="s">
        <v>9112</v>
      </c>
    </row>
    <row r="1556" spans="10:11" x14ac:dyDescent="0.25">
      <c r="J1556" t="s">
        <v>9479</v>
      </c>
      <c r="K1556" t="s">
        <v>9112</v>
      </c>
    </row>
    <row r="1557" spans="10:11" x14ac:dyDescent="0.25">
      <c r="J1557" t="s">
        <v>9480</v>
      </c>
      <c r="K1557" t="s">
        <v>9112</v>
      </c>
    </row>
    <row r="1558" spans="10:11" x14ac:dyDescent="0.25">
      <c r="J1558" t="s">
        <v>9481</v>
      </c>
      <c r="K1558" t="s">
        <v>9112</v>
      </c>
    </row>
    <row r="1559" spans="10:11" x14ac:dyDescent="0.25">
      <c r="J1559" t="s">
        <v>9482</v>
      </c>
      <c r="K1559" t="s">
        <v>9112</v>
      </c>
    </row>
    <row r="1560" spans="10:11" x14ac:dyDescent="0.25">
      <c r="J1560" t="s">
        <v>9483</v>
      </c>
      <c r="K1560" t="s">
        <v>9112</v>
      </c>
    </row>
    <row r="1561" spans="10:11" x14ac:dyDescent="0.25">
      <c r="J1561" t="s">
        <v>9484</v>
      </c>
      <c r="K1561" t="s">
        <v>9112</v>
      </c>
    </row>
    <row r="1562" spans="10:11" x14ac:dyDescent="0.25">
      <c r="J1562" t="s">
        <v>9485</v>
      </c>
      <c r="K1562" t="s">
        <v>9112</v>
      </c>
    </row>
    <row r="1563" spans="10:11" x14ac:dyDescent="0.25">
      <c r="J1563" t="s">
        <v>9486</v>
      </c>
      <c r="K1563" t="s">
        <v>9112</v>
      </c>
    </row>
    <row r="1564" spans="10:11" x14ac:dyDescent="0.25">
      <c r="J1564" t="s">
        <v>9487</v>
      </c>
      <c r="K1564" t="s">
        <v>9112</v>
      </c>
    </row>
    <row r="1565" spans="10:11" x14ac:dyDescent="0.25">
      <c r="J1565" t="s">
        <v>9488</v>
      </c>
      <c r="K1565" t="s">
        <v>9112</v>
      </c>
    </row>
    <row r="1566" spans="10:11" x14ac:dyDescent="0.25">
      <c r="J1566" t="s">
        <v>9489</v>
      </c>
      <c r="K1566" t="s">
        <v>9112</v>
      </c>
    </row>
    <row r="1567" spans="10:11" x14ac:dyDescent="0.25">
      <c r="J1567" t="s">
        <v>9490</v>
      </c>
      <c r="K1567" t="s">
        <v>9112</v>
      </c>
    </row>
    <row r="1568" spans="10:11" x14ac:dyDescent="0.25">
      <c r="J1568" t="s">
        <v>9491</v>
      </c>
      <c r="K1568" t="s">
        <v>9112</v>
      </c>
    </row>
    <row r="1569" spans="10:11" x14ac:dyDescent="0.25">
      <c r="J1569" t="s">
        <v>9492</v>
      </c>
      <c r="K1569" t="s">
        <v>9112</v>
      </c>
    </row>
    <row r="1570" spans="10:11" x14ac:dyDescent="0.25">
      <c r="J1570" t="s">
        <v>9493</v>
      </c>
      <c r="K1570" t="s">
        <v>9112</v>
      </c>
    </row>
    <row r="1571" spans="10:11" x14ac:dyDescent="0.25">
      <c r="J1571" t="s">
        <v>9494</v>
      </c>
      <c r="K1571" t="s">
        <v>9112</v>
      </c>
    </row>
    <row r="1572" spans="10:11" x14ac:dyDescent="0.25">
      <c r="J1572" t="s">
        <v>9495</v>
      </c>
      <c r="K1572" t="s">
        <v>9112</v>
      </c>
    </row>
    <row r="1573" spans="10:11" x14ac:dyDescent="0.25">
      <c r="J1573" t="s">
        <v>9496</v>
      </c>
      <c r="K1573" t="s">
        <v>9112</v>
      </c>
    </row>
    <row r="1574" spans="10:11" x14ac:dyDescent="0.25">
      <c r="J1574" t="s">
        <v>9497</v>
      </c>
      <c r="K1574" t="s">
        <v>9112</v>
      </c>
    </row>
    <row r="1575" spans="10:11" x14ac:dyDescent="0.25">
      <c r="J1575" t="s">
        <v>9498</v>
      </c>
      <c r="K1575" t="s">
        <v>9112</v>
      </c>
    </row>
    <row r="1576" spans="10:11" x14ac:dyDescent="0.25">
      <c r="J1576" t="s">
        <v>9499</v>
      </c>
      <c r="K1576" t="s">
        <v>9112</v>
      </c>
    </row>
    <row r="1577" spans="10:11" x14ac:dyDescent="0.25">
      <c r="J1577" t="s">
        <v>9500</v>
      </c>
      <c r="K1577" t="s">
        <v>9112</v>
      </c>
    </row>
    <row r="1578" spans="10:11" x14ac:dyDescent="0.25">
      <c r="J1578" t="s">
        <v>9501</v>
      </c>
      <c r="K1578" t="s">
        <v>9112</v>
      </c>
    </row>
    <row r="1579" spans="10:11" x14ac:dyDescent="0.25">
      <c r="J1579" t="s">
        <v>9502</v>
      </c>
      <c r="K1579" t="s">
        <v>9112</v>
      </c>
    </row>
    <row r="1580" spans="10:11" x14ac:dyDescent="0.25">
      <c r="J1580" t="s">
        <v>9503</v>
      </c>
      <c r="K1580" t="s">
        <v>9112</v>
      </c>
    </row>
    <row r="1581" spans="10:11" x14ac:dyDescent="0.25">
      <c r="J1581" t="s">
        <v>9504</v>
      </c>
      <c r="K1581" t="s">
        <v>9112</v>
      </c>
    </row>
    <row r="1582" spans="10:11" x14ac:dyDescent="0.25">
      <c r="J1582" t="s">
        <v>9505</v>
      </c>
      <c r="K1582" t="s">
        <v>9112</v>
      </c>
    </row>
    <row r="1583" spans="10:11" x14ac:dyDescent="0.25">
      <c r="J1583" t="s">
        <v>9506</v>
      </c>
      <c r="K1583" t="s">
        <v>9112</v>
      </c>
    </row>
    <row r="1584" spans="10:11" x14ac:dyDescent="0.25">
      <c r="J1584" t="s">
        <v>9507</v>
      </c>
      <c r="K1584" t="s">
        <v>9112</v>
      </c>
    </row>
    <row r="1585" spans="10:11" x14ac:dyDescent="0.25">
      <c r="J1585" t="s">
        <v>9508</v>
      </c>
      <c r="K1585" t="s">
        <v>9112</v>
      </c>
    </row>
    <row r="1586" spans="10:11" x14ac:dyDescent="0.25">
      <c r="J1586" t="s">
        <v>9509</v>
      </c>
      <c r="K1586" t="s">
        <v>9112</v>
      </c>
    </row>
    <row r="1587" spans="10:11" x14ac:dyDescent="0.25">
      <c r="J1587" t="s">
        <v>9510</v>
      </c>
      <c r="K1587" t="s">
        <v>9112</v>
      </c>
    </row>
    <row r="1588" spans="10:11" x14ac:dyDescent="0.25">
      <c r="J1588" t="s">
        <v>9511</v>
      </c>
      <c r="K1588" t="s">
        <v>9112</v>
      </c>
    </row>
    <row r="1589" spans="10:11" x14ac:dyDescent="0.25">
      <c r="J1589" t="s">
        <v>9512</v>
      </c>
      <c r="K1589" t="s">
        <v>9112</v>
      </c>
    </row>
    <row r="1590" spans="10:11" x14ac:dyDescent="0.25">
      <c r="J1590" t="s">
        <v>9513</v>
      </c>
      <c r="K1590" t="s">
        <v>9112</v>
      </c>
    </row>
    <row r="1591" spans="10:11" x14ac:dyDescent="0.25">
      <c r="J1591" t="s">
        <v>9514</v>
      </c>
      <c r="K1591" t="s">
        <v>9112</v>
      </c>
    </row>
    <row r="1592" spans="10:11" x14ac:dyDescent="0.25">
      <c r="J1592" t="s">
        <v>9515</v>
      </c>
      <c r="K1592" t="s">
        <v>9112</v>
      </c>
    </row>
    <row r="1593" spans="10:11" x14ac:dyDescent="0.25">
      <c r="J1593" t="s">
        <v>9516</v>
      </c>
      <c r="K1593" t="s">
        <v>9112</v>
      </c>
    </row>
    <row r="1594" spans="10:11" x14ac:dyDescent="0.25">
      <c r="J1594" t="s">
        <v>9517</v>
      </c>
      <c r="K1594" t="s">
        <v>9112</v>
      </c>
    </row>
    <row r="1595" spans="10:11" x14ac:dyDescent="0.25">
      <c r="J1595" t="s">
        <v>9518</v>
      </c>
      <c r="K1595" t="s">
        <v>9112</v>
      </c>
    </row>
    <row r="1596" spans="10:11" x14ac:dyDescent="0.25">
      <c r="J1596" t="s">
        <v>9519</v>
      </c>
      <c r="K1596" t="s">
        <v>9112</v>
      </c>
    </row>
    <row r="1597" spans="10:11" x14ac:dyDescent="0.25">
      <c r="J1597" t="s">
        <v>9520</v>
      </c>
      <c r="K1597" t="s">
        <v>9112</v>
      </c>
    </row>
    <row r="1598" spans="10:11" x14ac:dyDescent="0.25">
      <c r="J1598" t="s">
        <v>9521</v>
      </c>
      <c r="K1598" t="s">
        <v>9112</v>
      </c>
    </row>
    <row r="1599" spans="10:11" x14ac:dyDescent="0.25">
      <c r="J1599" t="s">
        <v>9522</v>
      </c>
      <c r="K1599" t="s">
        <v>9112</v>
      </c>
    </row>
    <row r="1600" spans="10:11" x14ac:dyDescent="0.25">
      <c r="J1600" t="s">
        <v>9523</v>
      </c>
      <c r="K1600" t="s">
        <v>9112</v>
      </c>
    </row>
    <row r="1601" spans="10:11" x14ac:dyDescent="0.25">
      <c r="J1601" t="s">
        <v>9524</v>
      </c>
      <c r="K1601" t="s">
        <v>9112</v>
      </c>
    </row>
    <row r="1602" spans="10:11" x14ac:dyDescent="0.25">
      <c r="J1602" t="s">
        <v>9525</v>
      </c>
      <c r="K1602" t="s">
        <v>9112</v>
      </c>
    </row>
    <row r="1603" spans="10:11" x14ac:dyDescent="0.25">
      <c r="J1603" t="s">
        <v>9526</v>
      </c>
      <c r="K1603" t="s">
        <v>9112</v>
      </c>
    </row>
    <row r="1604" spans="10:11" x14ac:dyDescent="0.25">
      <c r="J1604" t="s">
        <v>9527</v>
      </c>
      <c r="K1604" t="s">
        <v>9112</v>
      </c>
    </row>
    <row r="1605" spans="10:11" x14ac:dyDescent="0.25">
      <c r="J1605" t="s">
        <v>9528</v>
      </c>
      <c r="K1605" t="s">
        <v>9112</v>
      </c>
    </row>
    <row r="1606" spans="10:11" x14ac:dyDescent="0.25">
      <c r="J1606" t="s">
        <v>9529</v>
      </c>
      <c r="K1606" t="s">
        <v>9112</v>
      </c>
    </row>
    <row r="1607" spans="10:11" x14ac:dyDescent="0.25">
      <c r="J1607" t="s">
        <v>9530</v>
      </c>
      <c r="K1607" t="s">
        <v>9112</v>
      </c>
    </row>
    <row r="1608" spans="10:11" x14ac:dyDescent="0.25">
      <c r="J1608" t="s">
        <v>9531</v>
      </c>
      <c r="K1608" t="s">
        <v>9112</v>
      </c>
    </row>
    <row r="1609" spans="10:11" x14ac:dyDescent="0.25">
      <c r="J1609" t="s">
        <v>9532</v>
      </c>
      <c r="K1609" t="s">
        <v>9112</v>
      </c>
    </row>
    <row r="1610" spans="10:11" x14ac:dyDescent="0.25">
      <c r="J1610" t="s">
        <v>9533</v>
      </c>
      <c r="K1610" t="s">
        <v>9112</v>
      </c>
    </row>
    <row r="1611" spans="10:11" x14ac:dyDescent="0.25">
      <c r="J1611" t="s">
        <v>9534</v>
      </c>
      <c r="K1611" t="s">
        <v>9112</v>
      </c>
    </row>
    <row r="1612" spans="10:11" x14ac:dyDescent="0.25">
      <c r="J1612" t="s">
        <v>9535</v>
      </c>
      <c r="K1612" t="s">
        <v>9112</v>
      </c>
    </row>
    <row r="1613" spans="10:11" x14ac:dyDescent="0.25">
      <c r="J1613" t="s">
        <v>9536</v>
      </c>
      <c r="K1613" t="s">
        <v>9112</v>
      </c>
    </row>
    <row r="1614" spans="10:11" x14ac:dyDescent="0.25">
      <c r="J1614" t="s">
        <v>9537</v>
      </c>
      <c r="K1614" t="s">
        <v>9112</v>
      </c>
    </row>
    <row r="1615" spans="10:11" x14ac:dyDescent="0.25">
      <c r="J1615" t="s">
        <v>9538</v>
      </c>
      <c r="K1615" t="s">
        <v>9112</v>
      </c>
    </row>
    <row r="1616" spans="10:11" x14ac:dyDescent="0.25">
      <c r="J1616" t="s">
        <v>9539</v>
      </c>
      <c r="K1616" t="s">
        <v>9112</v>
      </c>
    </row>
    <row r="1617" spans="10:11" x14ac:dyDescent="0.25">
      <c r="J1617" t="s">
        <v>9540</v>
      </c>
      <c r="K1617" t="s">
        <v>9112</v>
      </c>
    </row>
    <row r="1618" spans="10:11" x14ac:dyDescent="0.25">
      <c r="J1618" t="s">
        <v>9541</v>
      </c>
      <c r="K1618" t="s">
        <v>9112</v>
      </c>
    </row>
    <row r="1619" spans="10:11" x14ac:dyDescent="0.25">
      <c r="J1619" t="s">
        <v>9542</v>
      </c>
      <c r="K1619" t="s">
        <v>9112</v>
      </c>
    </row>
    <row r="1620" spans="10:11" x14ac:dyDescent="0.25">
      <c r="J1620" t="s">
        <v>9543</v>
      </c>
      <c r="K1620" t="s">
        <v>9112</v>
      </c>
    </row>
    <row r="1621" spans="10:11" x14ac:dyDescent="0.25">
      <c r="J1621" t="s">
        <v>9544</v>
      </c>
      <c r="K1621" t="s">
        <v>9112</v>
      </c>
    </row>
    <row r="1622" spans="10:11" x14ac:dyDescent="0.25">
      <c r="J1622" t="s">
        <v>9545</v>
      </c>
      <c r="K1622" t="s">
        <v>9112</v>
      </c>
    </row>
    <row r="1623" spans="10:11" x14ac:dyDescent="0.25">
      <c r="J1623" t="s">
        <v>9546</v>
      </c>
      <c r="K1623" t="s">
        <v>9112</v>
      </c>
    </row>
    <row r="1624" spans="10:11" x14ac:dyDescent="0.25">
      <c r="J1624" t="s">
        <v>9547</v>
      </c>
      <c r="K1624" t="s">
        <v>9112</v>
      </c>
    </row>
    <row r="1625" spans="10:11" x14ac:dyDescent="0.25">
      <c r="J1625" t="s">
        <v>9548</v>
      </c>
      <c r="K1625" t="s">
        <v>9112</v>
      </c>
    </row>
    <row r="1626" spans="10:11" x14ac:dyDescent="0.25">
      <c r="J1626" t="s">
        <v>9549</v>
      </c>
      <c r="K1626" t="s">
        <v>9112</v>
      </c>
    </row>
    <row r="1627" spans="10:11" x14ac:dyDescent="0.25">
      <c r="J1627" t="s">
        <v>9550</v>
      </c>
      <c r="K1627" t="s">
        <v>9112</v>
      </c>
    </row>
    <row r="1628" spans="10:11" x14ac:dyDescent="0.25">
      <c r="J1628" t="s">
        <v>9551</v>
      </c>
      <c r="K1628" t="s">
        <v>9112</v>
      </c>
    </row>
    <row r="1629" spans="10:11" x14ac:dyDescent="0.25">
      <c r="J1629" t="s">
        <v>9552</v>
      </c>
      <c r="K1629" t="s">
        <v>9112</v>
      </c>
    </row>
    <row r="1630" spans="10:11" x14ac:dyDescent="0.25">
      <c r="J1630" t="s">
        <v>9553</v>
      </c>
      <c r="K1630" t="s">
        <v>9112</v>
      </c>
    </row>
    <row r="1631" spans="10:11" x14ac:dyDescent="0.25">
      <c r="J1631" t="s">
        <v>9554</v>
      </c>
      <c r="K1631" t="s">
        <v>9112</v>
      </c>
    </row>
    <row r="1632" spans="10:11" x14ac:dyDescent="0.25">
      <c r="J1632" t="s">
        <v>9555</v>
      </c>
      <c r="K1632" t="s">
        <v>9112</v>
      </c>
    </row>
    <row r="1633" spans="10:11" x14ac:dyDescent="0.25">
      <c r="J1633" t="s">
        <v>9556</v>
      </c>
      <c r="K1633" t="s">
        <v>9112</v>
      </c>
    </row>
    <row r="1634" spans="10:11" x14ac:dyDescent="0.25">
      <c r="J1634" t="s">
        <v>9557</v>
      </c>
      <c r="K1634" t="s">
        <v>9112</v>
      </c>
    </row>
    <row r="1635" spans="10:11" x14ac:dyDescent="0.25">
      <c r="J1635" t="s">
        <v>9558</v>
      </c>
      <c r="K1635" t="s">
        <v>9112</v>
      </c>
    </row>
    <row r="1636" spans="10:11" x14ac:dyDescent="0.25">
      <c r="J1636" t="s">
        <v>9559</v>
      </c>
      <c r="K1636" t="s">
        <v>9112</v>
      </c>
    </row>
    <row r="1637" spans="10:11" x14ac:dyDescent="0.25">
      <c r="J1637" t="s">
        <v>9560</v>
      </c>
      <c r="K1637" t="s">
        <v>9112</v>
      </c>
    </row>
    <row r="1638" spans="10:11" x14ac:dyDescent="0.25">
      <c r="J1638" t="s">
        <v>9561</v>
      </c>
      <c r="K1638" t="s">
        <v>9112</v>
      </c>
    </row>
    <row r="1639" spans="10:11" x14ac:dyDescent="0.25">
      <c r="J1639" t="s">
        <v>9562</v>
      </c>
      <c r="K1639" t="s">
        <v>9112</v>
      </c>
    </row>
    <row r="1640" spans="10:11" x14ac:dyDescent="0.25">
      <c r="J1640" t="s">
        <v>9563</v>
      </c>
      <c r="K1640" t="s">
        <v>9112</v>
      </c>
    </row>
    <row r="1641" spans="10:11" x14ac:dyDescent="0.25">
      <c r="J1641" t="s">
        <v>9564</v>
      </c>
      <c r="K1641" t="s">
        <v>9112</v>
      </c>
    </row>
    <row r="1642" spans="10:11" x14ac:dyDescent="0.25">
      <c r="J1642" t="s">
        <v>9565</v>
      </c>
      <c r="K1642" t="s">
        <v>9112</v>
      </c>
    </row>
    <row r="1643" spans="10:11" x14ac:dyDescent="0.25">
      <c r="J1643" t="s">
        <v>9566</v>
      </c>
      <c r="K1643" t="s">
        <v>9112</v>
      </c>
    </row>
    <row r="1644" spans="10:11" x14ac:dyDescent="0.25">
      <c r="J1644" t="s">
        <v>9567</v>
      </c>
      <c r="K1644" t="s">
        <v>9112</v>
      </c>
    </row>
    <row r="1645" spans="10:11" x14ac:dyDescent="0.25">
      <c r="J1645" t="s">
        <v>9568</v>
      </c>
      <c r="K1645" t="s">
        <v>9112</v>
      </c>
    </row>
    <row r="1646" spans="10:11" x14ac:dyDescent="0.25">
      <c r="J1646" t="s">
        <v>9569</v>
      </c>
      <c r="K1646" t="s">
        <v>9112</v>
      </c>
    </row>
    <row r="1647" spans="10:11" x14ac:dyDescent="0.25">
      <c r="J1647" t="s">
        <v>9570</v>
      </c>
      <c r="K1647" t="s">
        <v>9112</v>
      </c>
    </row>
    <row r="1648" spans="10:11" x14ac:dyDescent="0.25">
      <c r="J1648" t="s">
        <v>9571</v>
      </c>
      <c r="K1648" t="s">
        <v>9112</v>
      </c>
    </row>
    <row r="1649" spans="10:11" x14ac:dyDescent="0.25">
      <c r="J1649" t="s">
        <v>9572</v>
      </c>
      <c r="K1649" t="s">
        <v>9112</v>
      </c>
    </row>
    <row r="1650" spans="10:11" x14ac:dyDescent="0.25">
      <c r="J1650" t="s">
        <v>9573</v>
      </c>
      <c r="K1650" t="s">
        <v>9112</v>
      </c>
    </row>
    <row r="1651" spans="10:11" x14ac:dyDescent="0.25">
      <c r="J1651" t="s">
        <v>9574</v>
      </c>
      <c r="K1651" t="s">
        <v>9112</v>
      </c>
    </row>
    <row r="1652" spans="10:11" x14ac:dyDescent="0.25">
      <c r="J1652" t="s">
        <v>9575</v>
      </c>
      <c r="K1652" t="s">
        <v>9112</v>
      </c>
    </row>
    <row r="1653" spans="10:11" x14ac:dyDescent="0.25">
      <c r="J1653" t="s">
        <v>9576</v>
      </c>
      <c r="K1653" t="s">
        <v>9112</v>
      </c>
    </row>
    <row r="1654" spans="10:11" x14ac:dyDescent="0.25">
      <c r="J1654" t="s">
        <v>9577</v>
      </c>
      <c r="K1654" t="s">
        <v>9112</v>
      </c>
    </row>
    <row r="1655" spans="10:11" x14ac:dyDescent="0.25">
      <c r="J1655" t="s">
        <v>9578</v>
      </c>
      <c r="K1655" t="s">
        <v>9112</v>
      </c>
    </row>
    <row r="1656" spans="10:11" x14ac:dyDescent="0.25">
      <c r="J1656" t="s">
        <v>9579</v>
      </c>
      <c r="K1656" t="s">
        <v>9112</v>
      </c>
    </row>
    <row r="1657" spans="10:11" x14ac:dyDescent="0.25">
      <c r="J1657" t="s">
        <v>9580</v>
      </c>
      <c r="K1657" t="s">
        <v>9112</v>
      </c>
    </row>
    <row r="1658" spans="10:11" x14ac:dyDescent="0.25">
      <c r="J1658" t="s">
        <v>9581</v>
      </c>
      <c r="K1658" t="s">
        <v>9112</v>
      </c>
    </row>
    <row r="1659" spans="10:11" x14ac:dyDescent="0.25">
      <c r="J1659" t="s">
        <v>9582</v>
      </c>
      <c r="K1659" t="s">
        <v>9112</v>
      </c>
    </row>
    <row r="1660" spans="10:11" x14ac:dyDescent="0.25">
      <c r="J1660" t="s">
        <v>9583</v>
      </c>
      <c r="K1660" t="s">
        <v>9112</v>
      </c>
    </row>
    <row r="1661" spans="10:11" x14ac:dyDescent="0.25">
      <c r="J1661" t="s">
        <v>9584</v>
      </c>
      <c r="K1661" t="s">
        <v>9112</v>
      </c>
    </row>
    <row r="1662" spans="10:11" x14ac:dyDescent="0.25">
      <c r="J1662" t="s">
        <v>9585</v>
      </c>
      <c r="K1662" t="s">
        <v>9112</v>
      </c>
    </row>
    <row r="1663" spans="10:11" x14ac:dyDescent="0.25">
      <c r="J1663" t="s">
        <v>9586</v>
      </c>
      <c r="K1663" t="s">
        <v>9112</v>
      </c>
    </row>
    <row r="1664" spans="10:11" x14ac:dyDescent="0.25">
      <c r="J1664" t="s">
        <v>9587</v>
      </c>
      <c r="K1664" t="s">
        <v>9112</v>
      </c>
    </row>
    <row r="1665" spans="10:11" x14ac:dyDescent="0.25">
      <c r="J1665" t="s">
        <v>9588</v>
      </c>
      <c r="K1665" t="s">
        <v>9112</v>
      </c>
    </row>
    <row r="1666" spans="10:11" x14ac:dyDescent="0.25">
      <c r="J1666" t="s">
        <v>9589</v>
      </c>
      <c r="K1666" t="s">
        <v>9112</v>
      </c>
    </row>
    <row r="1667" spans="10:11" x14ac:dyDescent="0.25">
      <c r="J1667" t="s">
        <v>9590</v>
      </c>
      <c r="K1667" t="s">
        <v>9112</v>
      </c>
    </row>
    <row r="1668" spans="10:11" x14ac:dyDescent="0.25">
      <c r="J1668" t="s">
        <v>9591</v>
      </c>
      <c r="K1668" t="s">
        <v>9112</v>
      </c>
    </row>
    <row r="1669" spans="10:11" x14ac:dyDescent="0.25">
      <c r="J1669" t="s">
        <v>9592</v>
      </c>
      <c r="K1669" t="s">
        <v>9112</v>
      </c>
    </row>
    <row r="1670" spans="10:11" x14ac:dyDescent="0.25">
      <c r="J1670" t="s">
        <v>9593</v>
      </c>
      <c r="K1670" t="s">
        <v>9112</v>
      </c>
    </row>
    <row r="1671" spans="10:11" x14ac:dyDescent="0.25">
      <c r="J1671" t="s">
        <v>9594</v>
      </c>
      <c r="K1671" t="s">
        <v>9112</v>
      </c>
    </row>
    <row r="1672" spans="10:11" x14ac:dyDescent="0.25">
      <c r="J1672" t="s">
        <v>9595</v>
      </c>
      <c r="K1672" t="s">
        <v>9112</v>
      </c>
    </row>
    <row r="1673" spans="10:11" x14ac:dyDescent="0.25">
      <c r="J1673" t="s">
        <v>9596</v>
      </c>
      <c r="K1673" t="s">
        <v>9112</v>
      </c>
    </row>
    <row r="1674" spans="10:11" x14ac:dyDescent="0.25">
      <c r="J1674" t="s">
        <v>9597</v>
      </c>
      <c r="K1674" t="s">
        <v>9112</v>
      </c>
    </row>
    <row r="1675" spans="10:11" x14ac:dyDescent="0.25">
      <c r="J1675" t="s">
        <v>9598</v>
      </c>
      <c r="K1675" t="s">
        <v>9112</v>
      </c>
    </row>
    <row r="1676" spans="10:11" x14ac:dyDescent="0.25">
      <c r="J1676" t="s">
        <v>9599</v>
      </c>
      <c r="K1676" t="s">
        <v>9112</v>
      </c>
    </row>
    <row r="1677" spans="10:11" x14ac:dyDescent="0.25">
      <c r="J1677" t="s">
        <v>9600</v>
      </c>
      <c r="K1677" t="s">
        <v>9112</v>
      </c>
    </row>
    <row r="1678" spans="10:11" x14ac:dyDescent="0.25">
      <c r="J1678" t="s">
        <v>9601</v>
      </c>
      <c r="K1678" t="s">
        <v>9112</v>
      </c>
    </row>
    <row r="1679" spans="10:11" x14ac:dyDescent="0.25">
      <c r="J1679" t="s">
        <v>9602</v>
      </c>
      <c r="K1679" t="s">
        <v>9112</v>
      </c>
    </row>
    <row r="1680" spans="10:11" x14ac:dyDescent="0.25">
      <c r="J1680" t="s">
        <v>9603</v>
      </c>
      <c r="K1680" t="s">
        <v>9112</v>
      </c>
    </row>
    <row r="1681" spans="10:11" x14ac:dyDescent="0.25">
      <c r="J1681" t="s">
        <v>9604</v>
      </c>
      <c r="K1681" t="s">
        <v>9112</v>
      </c>
    </row>
    <row r="1682" spans="10:11" x14ac:dyDescent="0.25">
      <c r="J1682" t="s">
        <v>9605</v>
      </c>
      <c r="K1682" t="s">
        <v>9112</v>
      </c>
    </row>
    <row r="1683" spans="10:11" x14ac:dyDescent="0.25">
      <c r="J1683" t="s">
        <v>9606</v>
      </c>
      <c r="K1683" t="s">
        <v>9112</v>
      </c>
    </row>
    <row r="1684" spans="10:11" x14ac:dyDescent="0.25">
      <c r="J1684" t="s">
        <v>9607</v>
      </c>
      <c r="K1684" t="s">
        <v>9112</v>
      </c>
    </row>
    <row r="1685" spans="10:11" x14ac:dyDescent="0.25">
      <c r="J1685" t="s">
        <v>9608</v>
      </c>
      <c r="K1685" t="s">
        <v>9112</v>
      </c>
    </row>
    <row r="1686" spans="10:11" x14ac:dyDescent="0.25">
      <c r="J1686" t="s">
        <v>9609</v>
      </c>
      <c r="K1686" t="s">
        <v>9112</v>
      </c>
    </row>
    <row r="1687" spans="10:11" x14ac:dyDescent="0.25">
      <c r="J1687" t="s">
        <v>9610</v>
      </c>
      <c r="K1687" t="s">
        <v>9112</v>
      </c>
    </row>
    <row r="1688" spans="10:11" x14ac:dyDescent="0.25">
      <c r="J1688" t="s">
        <v>9611</v>
      </c>
      <c r="K1688" t="s">
        <v>9112</v>
      </c>
    </row>
    <row r="1689" spans="10:11" x14ac:dyDescent="0.25">
      <c r="J1689" t="s">
        <v>9612</v>
      </c>
      <c r="K1689" t="s">
        <v>9112</v>
      </c>
    </row>
    <row r="1690" spans="10:11" x14ac:dyDescent="0.25">
      <c r="J1690" t="s">
        <v>9613</v>
      </c>
      <c r="K1690" t="s">
        <v>9112</v>
      </c>
    </row>
    <row r="1691" spans="10:11" x14ac:dyDescent="0.25">
      <c r="J1691" t="s">
        <v>9614</v>
      </c>
      <c r="K1691" t="s">
        <v>9112</v>
      </c>
    </row>
    <row r="1692" spans="10:11" x14ac:dyDescent="0.25">
      <c r="J1692" t="s">
        <v>9615</v>
      </c>
      <c r="K1692" t="s">
        <v>9112</v>
      </c>
    </row>
    <row r="1693" spans="10:11" x14ac:dyDescent="0.25">
      <c r="J1693" t="s">
        <v>9616</v>
      </c>
      <c r="K1693" t="s">
        <v>9112</v>
      </c>
    </row>
    <row r="1694" spans="10:11" x14ac:dyDescent="0.25">
      <c r="J1694" t="s">
        <v>9617</v>
      </c>
      <c r="K1694" t="s">
        <v>9112</v>
      </c>
    </row>
    <row r="1695" spans="10:11" x14ac:dyDescent="0.25">
      <c r="J1695" t="s">
        <v>9618</v>
      </c>
      <c r="K1695" t="s">
        <v>9112</v>
      </c>
    </row>
    <row r="1696" spans="10:11" x14ac:dyDescent="0.25">
      <c r="J1696" t="s">
        <v>9619</v>
      </c>
      <c r="K1696" t="s">
        <v>9112</v>
      </c>
    </row>
    <row r="1697" spans="10:11" x14ac:dyDescent="0.25">
      <c r="J1697" t="s">
        <v>9620</v>
      </c>
      <c r="K1697" t="s">
        <v>9112</v>
      </c>
    </row>
    <row r="1698" spans="10:11" x14ac:dyDescent="0.25">
      <c r="J1698" t="s">
        <v>9621</v>
      </c>
      <c r="K1698" t="s">
        <v>9112</v>
      </c>
    </row>
    <row r="1699" spans="10:11" x14ac:dyDescent="0.25">
      <c r="J1699" t="s">
        <v>9622</v>
      </c>
      <c r="K1699" t="s">
        <v>9112</v>
      </c>
    </row>
    <row r="1700" spans="10:11" x14ac:dyDescent="0.25">
      <c r="J1700" t="s">
        <v>9623</v>
      </c>
      <c r="K1700" t="s">
        <v>9112</v>
      </c>
    </row>
    <row r="1701" spans="10:11" x14ac:dyDescent="0.25">
      <c r="J1701" t="s">
        <v>9624</v>
      </c>
      <c r="K1701" t="s">
        <v>9112</v>
      </c>
    </row>
    <row r="1702" spans="10:11" x14ac:dyDescent="0.25">
      <c r="J1702" t="s">
        <v>9625</v>
      </c>
      <c r="K1702" t="s">
        <v>9112</v>
      </c>
    </row>
    <row r="1703" spans="10:11" x14ac:dyDescent="0.25">
      <c r="J1703" t="s">
        <v>9626</v>
      </c>
      <c r="K1703" t="s">
        <v>9112</v>
      </c>
    </row>
    <row r="1704" spans="10:11" x14ac:dyDescent="0.25">
      <c r="J1704" t="s">
        <v>9627</v>
      </c>
      <c r="K1704" t="s">
        <v>9112</v>
      </c>
    </row>
    <row r="1705" spans="10:11" x14ac:dyDescent="0.25">
      <c r="J1705" t="s">
        <v>9628</v>
      </c>
      <c r="K1705" t="s">
        <v>9112</v>
      </c>
    </row>
    <row r="1706" spans="10:11" x14ac:dyDescent="0.25">
      <c r="J1706" t="s">
        <v>9629</v>
      </c>
      <c r="K1706" t="s">
        <v>9112</v>
      </c>
    </row>
    <row r="1707" spans="10:11" x14ac:dyDescent="0.25">
      <c r="J1707" t="s">
        <v>9630</v>
      </c>
      <c r="K1707" t="s">
        <v>9112</v>
      </c>
    </row>
    <row r="1708" spans="10:11" x14ac:dyDescent="0.25">
      <c r="J1708" t="s">
        <v>9631</v>
      </c>
      <c r="K1708" t="s">
        <v>9112</v>
      </c>
    </row>
    <row r="1709" spans="10:11" x14ac:dyDescent="0.25">
      <c r="J1709" t="s">
        <v>9632</v>
      </c>
      <c r="K1709" t="s">
        <v>9112</v>
      </c>
    </row>
    <row r="1710" spans="10:11" x14ac:dyDescent="0.25">
      <c r="J1710" t="s">
        <v>9633</v>
      </c>
      <c r="K1710" t="s">
        <v>9112</v>
      </c>
    </row>
    <row r="1711" spans="10:11" x14ac:dyDescent="0.25">
      <c r="J1711" t="s">
        <v>9634</v>
      </c>
      <c r="K1711" t="s">
        <v>9112</v>
      </c>
    </row>
    <row r="1712" spans="10:11" x14ac:dyDescent="0.25">
      <c r="J1712" t="s">
        <v>9635</v>
      </c>
      <c r="K1712" t="s">
        <v>10030</v>
      </c>
    </row>
    <row r="1713" spans="10:11" x14ac:dyDescent="0.25">
      <c r="J1713" t="s">
        <v>9636</v>
      </c>
      <c r="K1713" t="s">
        <v>10030</v>
      </c>
    </row>
    <row r="1714" spans="10:11" x14ac:dyDescent="0.25">
      <c r="J1714" t="s">
        <v>9637</v>
      </c>
      <c r="K1714" t="s">
        <v>10030</v>
      </c>
    </row>
    <row r="1715" spans="10:11" x14ac:dyDescent="0.25">
      <c r="J1715" t="s">
        <v>9638</v>
      </c>
      <c r="K1715" t="s">
        <v>10030</v>
      </c>
    </row>
    <row r="1716" spans="10:11" x14ac:dyDescent="0.25">
      <c r="J1716" t="s">
        <v>9639</v>
      </c>
      <c r="K1716" t="s">
        <v>10030</v>
      </c>
    </row>
    <row r="1717" spans="10:11" x14ac:dyDescent="0.25">
      <c r="J1717" t="s">
        <v>9640</v>
      </c>
      <c r="K1717" t="s">
        <v>10030</v>
      </c>
    </row>
    <row r="1718" spans="10:11" x14ac:dyDescent="0.25">
      <c r="J1718" t="s">
        <v>9641</v>
      </c>
      <c r="K1718" t="s">
        <v>10030</v>
      </c>
    </row>
    <row r="1719" spans="10:11" x14ac:dyDescent="0.25">
      <c r="J1719" t="s">
        <v>9642</v>
      </c>
      <c r="K1719" t="s">
        <v>10030</v>
      </c>
    </row>
    <row r="1720" spans="10:11" x14ac:dyDescent="0.25">
      <c r="J1720" t="s">
        <v>9643</v>
      </c>
      <c r="K1720" t="s">
        <v>10030</v>
      </c>
    </row>
    <row r="1721" spans="10:11" x14ac:dyDescent="0.25">
      <c r="J1721" t="s">
        <v>9644</v>
      </c>
      <c r="K1721" t="s">
        <v>10030</v>
      </c>
    </row>
    <row r="1722" spans="10:11" x14ac:dyDescent="0.25">
      <c r="J1722" t="s">
        <v>9645</v>
      </c>
      <c r="K1722" t="s">
        <v>10030</v>
      </c>
    </row>
    <row r="1723" spans="10:11" x14ac:dyDescent="0.25">
      <c r="J1723" t="s">
        <v>9646</v>
      </c>
      <c r="K1723" t="s">
        <v>10030</v>
      </c>
    </row>
    <row r="1724" spans="10:11" x14ac:dyDescent="0.25">
      <c r="J1724" t="s">
        <v>9647</v>
      </c>
      <c r="K1724" t="s">
        <v>10030</v>
      </c>
    </row>
    <row r="1725" spans="10:11" x14ac:dyDescent="0.25">
      <c r="J1725" t="s">
        <v>9648</v>
      </c>
      <c r="K1725" t="s">
        <v>10030</v>
      </c>
    </row>
    <row r="1726" spans="10:11" x14ac:dyDescent="0.25">
      <c r="J1726" t="s">
        <v>9649</v>
      </c>
      <c r="K1726" t="s">
        <v>10030</v>
      </c>
    </row>
    <row r="1727" spans="10:11" x14ac:dyDescent="0.25">
      <c r="J1727" t="s">
        <v>9650</v>
      </c>
      <c r="K1727" t="s">
        <v>10030</v>
      </c>
    </row>
    <row r="1728" spans="10:11" x14ac:dyDescent="0.25">
      <c r="J1728" t="s">
        <v>9651</v>
      </c>
      <c r="K1728" t="s">
        <v>10030</v>
      </c>
    </row>
    <row r="1729" spans="10:11" x14ac:dyDescent="0.25">
      <c r="J1729" t="s">
        <v>9652</v>
      </c>
      <c r="K1729" t="s">
        <v>10030</v>
      </c>
    </row>
    <row r="1730" spans="10:11" x14ac:dyDescent="0.25">
      <c r="J1730" t="s">
        <v>9653</v>
      </c>
      <c r="K1730" t="s">
        <v>10030</v>
      </c>
    </row>
    <row r="1731" spans="10:11" x14ac:dyDescent="0.25">
      <c r="J1731" t="s">
        <v>9654</v>
      </c>
      <c r="K1731" t="s">
        <v>10030</v>
      </c>
    </row>
    <row r="1732" spans="10:11" x14ac:dyDescent="0.25">
      <c r="J1732" t="s">
        <v>9655</v>
      </c>
      <c r="K1732" t="s">
        <v>10030</v>
      </c>
    </row>
    <row r="1733" spans="10:11" x14ac:dyDescent="0.25">
      <c r="J1733" t="s">
        <v>9656</v>
      </c>
      <c r="K1733" t="s">
        <v>10030</v>
      </c>
    </row>
    <row r="1734" spans="10:11" x14ac:dyDescent="0.25">
      <c r="J1734" t="s">
        <v>9657</v>
      </c>
      <c r="K1734" t="s">
        <v>10030</v>
      </c>
    </row>
    <row r="1735" spans="10:11" x14ac:dyDescent="0.25">
      <c r="J1735" t="s">
        <v>9658</v>
      </c>
      <c r="K1735" t="s">
        <v>10030</v>
      </c>
    </row>
    <row r="1736" spans="10:11" x14ac:dyDescent="0.25">
      <c r="J1736" t="s">
        <v>9659</v>
      </c>
      <c r="K1736" t="s">
        <v>10030</v>
      </c>
    </row>
    <row r="1737" spans="10:11" x14ac:dyDescent="0.25">
      <c r="J1737" t="s">
        <v>9660</v>
      </c>
      <c r="K1737" t="s">
        <v>10030</v>
      </c>
    </row>
    <row r="1738" spans="10:11" x14ac:dyDescent="0.25">
      <c r="J1738" t="s">
        <v>9661</v>
      </c>
      <c r="K1738" t="s">
        <v>10030</v>
      </c>
    </row>
    <row r="1739" spans="10:11" x14ac:dyDescent="0.25">
      <c r="J1739" t="s">
        <v>9662</v>
      </c>
      <c r="K1739" t="s">
        <v>10030</v>
      </c>
    </row>
    <row r="1740" spans="10:11" x14ac:dyDescent="0.25">
      <c r="J1740" t="s">
        <v>9663</v>
      </c>
      <c r="K1740" t="s">
        <v>10030</v>
      </c>
    </row>
    <row r="1741" spans="10:11" x14ac:dyDescent="0.25">
      <c r="J1741" t="s">
        <v>9664</v>
      </c>
      <c r="K1741" t="s">
        <v>10030</v>
      </c>
    </row>
    <row r="1742" spans="10:11" x14ac:dyDescent="0.25">
      <c r="J1742" t="s">
        <v>9665</v>
      </c>
      <c r="K1742" t="s">
        <v>10030</v>
      </c>
    </row>
    <row r="1743" spans="10:11" x14ac:dyDescent="0.25">
      <c r="J1743" t="s">
        <v>9666</v>
      </c>
      <c r="K1743" t="s">
        <v>10030</v>
      </c>
    </row>
    <row r="1744" spans="10:11" x14ac:dyDescent="0.25">
      <c r="J1744" t="s">
        <v>9667</v>
      </c>
      <c r="K1744" t="s">
        <v>10030</v>
      </c>
    </row>
    <row r="1745" spans="10:11" x14ac:dyDescent="0.25">
      <c r="J1745" t="s">
        <v>9668</v>
      </c>
      <c r="K1745" t="s">
        <v>10030</v>
      </c>
    </row>
    <row r="1746" spans="10:11" x14ac:dyDescent="0.25">
      <c r="J1746" t="s">
        <v>9669</v>
      </c>
      <c r="K1746" t="s">
        <v>10030</v>
      </c>
    </row>
    <row r="1747" spans="10:11" x14ac:dyDescent="0.25">
      <c r="J1747" t="s">
        <v>9670</v>
      </c>
      <c r="K1747" t="s">
        <v>10030</v>
      </c>
    </row>
    <row r="1748" spans="10:11" x14ac:dyDescent="0.25">
      <c r="J1748" t="s">
        <v>9671</v>
      </c>
      <c r="K1748" t="s">
        <v>10030</v>
      </c>
    </row>
    <row r="1749" spans="10:11" x14ac:dyDescent="0.25">
      <c r="J1749" t="s">
        <v>9672</v>
      </c>
      <c r="K1749" t="s">
        <v>10030</v>
      </c>
    </row>
    <row r="1750" spans="10:11" x14ac:dyDescent="0.25">
      <c r="J1750" t="s">
        <v>9673</v>
      </c>
      <c r="K1750" t="s">
        <v>10030</v>
      </c>
    </row>
    <row r="1751" spans="10:11" x14ac:dyDescent="0.25">
      <c r="J1751" t="s">
        <v>9674</v>
      </c>
      <c r="K1751" t="s">
        <v>10030</v>
      </c>
    </row>
    <row r="1752" spans="10:11" x14ac:dyDescent="0.25">
      <c r="J1752" t="s">
        <v>9675</v>
      </c>
      <c r="K1752" t="s">
        <v>10030</v>
      </c>
    </row>
    <row r="1753" spans="10:11" x14ac:dyDescent="0.25">
      <c r="J1753" t="s">
        <v>9676</v>
      </c>
      <c r="K1753" t="s">
        <v>10030</v>
      </c>
    </row>
    <row r="1754" spans="10:11" x14ac:dyDescent="0.25">
      <c r="J1754" t="s">
        <v>9677</v>
      </c>
      <c r="K1754" t="s">
        <v>10030</v>
      </c>
    </row>
    <row r="1755" spans="10:11" x14ac:dyDescent="0.25">
      <c r="J1755" t="s">
        <v>9678</v>
      </c>
      <c r="K1755" t="s">
        <v>10030</v>
      </c>
    </row>
    <row r="1756" spans="10:11" x14ac:dyDescent="0.25">
      <c r="J1756" t="s">
        <v>9679</v>
      </c>
      <c r="K1756" t="s">
        <v>10030</v>
      </c>
    </row>
    <row r="1757" spans="10:11" x14ac:dyDescent="0.25">
      <c r="J1757" t="s">
        <v>9680</v>
      </c>
      <c r="K1757" t="s">
        <v>10030</v>
      </c>
    </row>
    <row r="1758" spans="10:11" x14ac:dyDescent="0.25">
      <c r="J1758" t="s">
        <v>9681</v>
      </c>
      <c r="K1758" t="s">
        <v>10030</v>
      </c>
    </row>
    <row r="1759" spans="10:11" x14ac:dyDescent="0.25">
      <c r="J1759" t="s">
        <v>9682</v>
      </c>
      <c r="K1759" t="s">
        <v>10030</v>
      </c>
    </row>
    <row r="1760" spans="10:11" x14ac:dyDescent="0.25">
      <c r="J1760" t="s">
        <v>9683</v>
      </c>
      <c r="K1760" t="s">
        <v>10030</v>
      </c>
    </row>
    <row r="1761" spans="10:11" x14ac:dyDescent="0.25">
      <c r="J1761" t="s">
        <v>9684</v>
      </c>
      <c r="K1761" t="s">
        <v>10030</v>
      </c>
    </row>
    <row r="1762" spans="10:11" x14ac:dyDescent="0.25">
      <c r="J1762" t="s">
        <v>9685</v>
      </c>
      <c r="K1762" t="s">
        <v>10030</v>
      </c>
    </row>
    <row r="1763" spans="10:11" x14ac:dyDescent="0.25">
      <c r="J1763" t="s">
        <v>9686</v>
      </c>
      <c r="K1763" t="s">
        <v>10030</v>
      </c>
    </row>
    <row r="1764" spans="10:11" x14ac:dyDescent="0.25">
      <c r="J1764" t="s">
        <v>9687</v>
      </c>
      <c r="K1764" t="s">
        <v>10030</v>
      </c>
    </row>
    <row r="1765" spans="10:11" x14ac:dyDescent="0.25">
      <c r="J1765" t="s">
        <v>9688</v>
      </c>
      <c r="K1765" t="s">
        <v>10030</v>
      </c>
    </row>
    <row r="1766" spans="10:11" x14ac:dyDescent="0.25">
      <c r="J1766" t="s">
        <v>9689</v>
      </c>
      <c r="K1766" t="s">
        <v>10030</v>
      </c>
    </row>
    <row r="1767" spans="10:11" x14ac:dyDescent="0.25">
      <c r="J1767" t="s">
        <v>9690</v>
      </c>
      <c r="K1767" t="s">
        <v>10030</v>
      </c>
    </row>
    <row r="1768" spans="10:11" x14ac:dyDescent="0.25">
      <c r="J1768" t="s">
        <v>9691</v>
      </c>
      <c r="K1768" t="s">
        <v>10030</v>
      </c>
    </row>
    <row r="1769" spans="10:11" x14ac:dyDescent="0.25">
      <c r="J1769" t="s">
        <v>9692</v>
      </c>
      <c r="K1769" t="s">
        <v>10030</v>
      </c>
    </row>
    <row r="1770" spans="10:11" x14ac:dyDescent="0.25">
      <c r="J1770" t="s">
        <v>9693</v>
      </c>
      <c r="K1770" t="s">
        <v>10030</v>
      </c>
    </row>
    <row r="1771" spans="10:11" x14ac:dyDescent="0.25">
      <c r="J1771" t="s">
        <v>9694</v>
      </c>
      <c r="K1771" t="s">
        <v>10030</v>
      </c>
    </row>
    <row r="1772" spans="10:11" x14ac:dyDescent="0.25">
      <c r="J1772" t="s">
        <v>9695</v>
      </c>
      <c r="K1772" t="s">
        <v>10030</v>
      </c>
    </row>
    <row r="1773" spans="10:11" x14ac:dyDescent="0.25">
      <c r="J1773" t="s">
        <v>9696</v>
      </c>
      <c r="K1773" t="s">
        <v>10030</v>
      </c>
    </row>
    <row r="1774" spans="10:11" x14ac:dyDescent="0.25">
      <c r="J1774" t="s">
        <v>9697</v>
      </c>
      <c r="K1774" t="s">
        <v>10030</v>
      </c>
    </row>
    <row r="1775" spans="10:11" x14ac:dyDescent="0.25">
      <c r="J1775" t="s">
        <v>9698</v>
      </c>
      <c r="K1775" t="s">
        <v>10030</v>
      </c>
    </row>
    <row r="1776" spans="10:11" x14ac:dyDescent="0.25">
      <c r="J1776" t="s">
        <v>9699</v>
      </c>
      <c r="K1776" t="s">
        <v>10030</v>
      </c>
    </row>
    <row r="1777" spans="10:11" x14ac:dyDescent="0.25">
      <c r="J1777" t="s">
        <v>9700</v>
      </c>
      <c r="K1777" t="s">
        <v>10030</v>
      </c>
    </row>
    <row r="1778" spans="10:11" x14ac:dyDescent="0.25">
      <c r="J1778" t="s">
        <v>9701</v>
      </c>
      <c r="K1778" t="s">
        <v>10030</v>
      </c>
    </row>
    <row r="1779" spans="10:11" x14ac:dyDescent="0.25">
      <c r="J1779" t="s">
        <v>9702</v>
      </c>
      <c r="K1779" t="s">
        <v>10030</v>
      </c>
    </row>
    <row r="1780" spans="10:11" x14ac:dyDescent="0.25">
      <c r="J1780" t="s">
        <v>9703</v>
      </c>
      <c r="K1780" t="s">
        <v>10030</v>
      </c>
    </row>
    <row r="1781" spans="10:11" x14ac:dyDescent="0.25">
      <c r="J1781" t="s">
        <v>9704</v>
      </c>
      <c r="K1781" t="s">
        <v>10030</v>
      </c>
    </row>
    <row r="1782" spans="10:11" x14ac:dyDescent="0.25">
      <c r="J1782" t="s">
        <v>9705</v>
      </c>
      <c r="K1782" t="s">
        <v>10030</v>
      </c>
    </row>
    <row r="1783" spans="10:11" x14ac:dyDescent="0.25">
      <c r="J1783" t="s">
        <v>9706</v>
      </c>
      <c r="K1783" t="s">
        <v>10030</v>
      </c>
    </row>
    <row r="1784" spans="10:11" x14ac:dyDescent="0.25">
      <c r="J1784" t="s">
        <v>67</v>
      </c>
      <c r="K1784" t="s">
        <v>10</v>
      </c>
    </row>
    <row r="1785" spans="10:11" x14ac:dyDescent="0.25">
      <c r="J1785" t="s">
        <v>68</v>
      </c>
      <c r="K1785" t="s">
        <v>10</v>
      </c>
    </row>
    <row r="1786" spans="10:11" x14ac:dyDescent="0.25">
      <c r="J1786" t="s">
        <v>69</v>
      </c>
      <c r="K1786" t="s">
        <v>10</v>
      </c>
    </row>
    <row r="1787" spans="10:11" x14ac:dyDescent="0.25">
      <c r="J1787" t="s">
        <v>70</v>
      </c>
      <c r="K1787" t="s">
        <v>10</v>
      </c>
    </row>
    <row r="1788" spans="10:11" x14ac:dyDescent="0.25">
      <c r="J1788" t="s">
        <v>71</v>
      </c>
      <c r="K1788" t="s">
        <v>10</v>
      </c>
    </row>
    <row r="1789" spans="10:11" x14ac:dyDescent="0.25">
      <c r="J1789" t="s">
        <v>72</v>
      </c>
      <c r="K1789" t="s">
        <v>10</v>
      </c>
    </row>
    <row r="1790" spans="10:11" x14ac:dyDescent="0.25">
      <c r="J1790" t="s">
        <v>73</v>
      </c>
      <c r="K1790" t="s">
        <v>10</v>
      </c>
    </row>
    <row r="1791" spans="10:11" x14ac:dyDescent="0.25">
      <c r="J1791" t="s">
        <v>74</v>
      </c>
      <c r="K1791" t="s">
        <v>10</v>
      </c>
    </row>
    <row r="1792" spans="10:11" x14ac:dyDescent="0.25">
      <c r="J1792" t="s">
        <v>75</v>
      </c>
      <c r="K1792" t="s">
        <v>10</v>
      </c>
    </row>
    <row r="1793" spans="10:11" x14ac:dyDescent="0.25">
      <c r="J1793" t="s">
        <v>76</v>
      </c>
      <c r="K1793" t="s">
        <v>10</v>
      </c>
    </row>
    <row r="1794" spans="10:11" x14ac:dyDescent="0.25">
      <c r="J1794" t="s">
        <v>77</v>
      </c>
      <c r="K1794" t="s">
        <v>10</v>
      </c>
    </row>
    <row r="1795" spans="10:11" x14ac:dyDescent="0.25">
      <c r="J1795" t="s">
        <v>78</v>
      </c>
      <c r="K1795" t="s">
        <v>10</v>
      </c>
    </row>
    <row r="1796" spans="10:11" x14ac:dyDescent="0.25">
      <c r="J1796" t="s">
        <v>79</v>
      </c>
      <c r="K1796" t="s">
        <v>10</v>
      </c>
    </row>
    <row r="1797" spans="10:11" x14ac:dyDescent="0.25">
      <c r="J1797" t="s">
        <v>80</v>
      </c>
      <c r="K1797" t="s">
        <v>10</v>
      </c>
    </row>
    <row r="1798" spans="10:11" x14ac:dyDescent="0.25">
      <c r="J1798" t="s">
        <v>81</v>
      </c>
      <c r="K1798" t="s">
        <v>10</v>
      </c>
    </row>
    <row r="1799" spans="10:11" x14ac:dyDescent="0.25">
      <c r="J1799" t="s">
        <v>82</v>
      </c>
      <c r="K1799" t="s">
        <v>10</v>
      </c>
    </row>
    <row r="1800" spans="10:11" x14ac:dyDescent="0.25">
      <c r="J1800" t="s">
        <v>83</v>
      </c>
      <c r="K1800" t="s">
        <v>10</v>
      </c>
    </row>
    <row r="1801" spans="10:11" x14ac:dyDescent="0.25">
      <c r="J1801" t="s">
        <v>84</v>
      </c>
      <c r="K1801" t="s">
        <v>10</v>
      </c>
    </row>
    <row r="1802" spans="10:11" x14ac:dyDescent="0.25">
      <c r="J1802" t="s">
        <v>85</v>
      </c>
      <c r="K1802" t="s">
        <v>10</v>
      </c>
    </row>
    <row r="1803" spans="10:11" x14ac:dyDescent="0.25">
      <c r="J1803" t="s">
        <v>86</v>
      </c>
      <c r="K1803" t="s">
        <v>10</v>
      </c>
    </row>
    <row r="1804" spans="10:11" x14ac:dyDescent="0.25">
      <c r="J1804" t="s">
        <v>87</v>
      </c>
      <c r="K1804" t="s">
        <v>10</v>
      </c>
    </row>
    <row r="1805" spans="10:11" x14ac:dyDescent="0.25">
      <c r="J1805" t="s">
        <v>88</v>
      </c>
      <c r="K1805" t="s">
        <v>10</v>
      </c>
    </row>
    <row r="1806" spans="10:11" x14ac:dyDescent="0.25">
      <c r="J1806" t="s">
        <v>89</v>
      </c>
      <c r="K1806" t="s">
        <v>10</v>
      </c>
    </row>
    <row r="1807" spans="10:11" x14ac:dyDescent="0.25">
      <c r="J1807" t="s">
        <v>90</v>
      </c>
      <c r="K1807" t="s">
        <v>10</v>
      </c>
    </row>
    <row r="1808" spans="10:11" x14ac:dyDescent="0.25">
      <c r="J1808" t="s">
        <v>91</v>
      </c>
      <c r="K1808" t="s">
        <v>10</v>
      </c>
    </row>
    <row r="1809" spans="10:11" x14ac:dyDescent="0.25">
      <c r="J1809" t="s">
        <v>92</v>
      </c>
      <c r="K1809" t="s">
        <v>10</v>
      </c>
    </row>
    <row r="1810" spans="10:11" x14ac:dyDescent="0.25">
      <c r="J1810" t="s">
        <v>93</v>
      </c>
      <c r="K1810" t="s">
        <v>10</v>
      </c>
    </row>
    <row r="1811" spans="10:11" x14ac:dyDescent="0.25">
      <c r="J1811" t="s">
        <v>94</v>
      </c>
      <c r="K1811" t="s">
        <v>10</v>
      </c>
    </row>
    <row r="1812" spans="10:11" x14ac:dyDescent="0.25">
      <c r="J1812" t="s">
        <v>95</v>
      </c>
      <c r="K1812" t="s">
        <v>10</v>
      </c>
    </row>
    <row r="1813" spans="10:11" x14ac:dyDescent="0.25">
      <c r="J1813" t="s">
        <v>96</v>
      </c>
      <c r="K1813" t="s">
        <v>10</v>
      </c>
    </row>
    <row r="1814" spans="10:11" x14ac:dyDescent="0.25">
      <c r="J1814" t="s">
        <v>97</v>
      </c>
      <c r="K1814" t="s">
        <v>10</v>
      </c>
    </row>
    <row r="1815" spans="10:11" x14ac:dyDescent="0.25">
      <c r="J1815" t="s">
        <v>98</v>
      </c>
      <c r="K1815" t="s">
        <v>10</v>
      </c>
    </row>
    <row r="1816" spans="10:11" x14ac:dyDescent="0.25">
      <c r="J1816" t="s">
        <v>99</v>
      </c>
      <c r="K1816" t="s">
        <v>10</v>
      </c>
    </row>
    <row r="1817" spans="10:11" x14ac:dyDescent="0.25">
      <c r="J1817" t="s">
        <v>100</v>
      </c>
      <c r="K1817" t="s">
        <v>10</v>
      </c>
    </row>
    <row r="1818" spans="10:11" x14ac:dyDescent="0.25">
      <c r="J1818" t="s">
        <v>101</v>
      </c>
      <c r="K1818" t="s">
        <v>10</v>
      </c>
    </row>
    <row r="1819" spans="10:11" x14ac:dyDescent="0.25">
      <c r="J1819" t="s">
        <v>102</v>
      </c>
      <c r="K1819" t="s">
        <v>10</v>
      </c>
    </row>
    <row r="1820" spans="10:11" x14ac:dyDescent="0.25">
      <c r="J1820" t="s">
        <v>103</v>
      </c>
      <c r="K1820" t="s">
        <v>10</v>
      </c>
    </row>
    <row r="1821" spans="10:11" x14ac:dyDescent="0.25">
      <c r="J1821" t="s">
        <v>104</v>
      </c>
      <c r="K1821" t="s">
        <v>10</v>
      </c>
    </row>
    <row r="1822" spans="10:11" x14ac:dyDescent="0.25">
      <c r="J1822" t="s">
        <v>105</v>
      </c>
      <c r="K1822" t="s">
        <v>10</v>
      </c>
    </row>
    <row r="1823" spans="10:11" x14ac:dyDescent="0.25">
      <c r="J1823" t="s">
        <v>106</v>
      </c>
      <c r="K1823" t="s">
        <v>10</v>
      </c>
    </row>
    <row r="1824" spans="10:11" x14ac:dyDescent="0.25">
      <c r="J1824" t="s">
        <v>107</v>
      </c>
      <c r="K1824" t="s">
        <v>10</v>
      </c>
    </row>
    <row r="1825" spans="10:11" x14ac:dyDescent="0.25">
      <c r="J1825" t="s">
        <v>108</v>
      </c>
      <c r="K1825" t="s">
        <v>10</v>
      </c>
    </row>
    <row r="1826" spans="10:11" x14ac:dyDescent="0.25">
      <c r="J1826" t="s">
        <v>109</v>
      </c>
      <c r="K1826" t="s">
        <v>10</v>
      </c>
    </row>
    <row r="1827" spans="10:11" x14ac:dyDescent="0.25">
      <c r="J1827" t="s">
        <v>110</v>
      </c>
      <c r="K1827" t="s">
        <v>10</v>
      </c>
    </row>
    <row r="1828" spans="10:11" x14ac:dyDescent="0.25">
      <c r="J1828" t="s">
        <v>111</v>
      </c>
      <c r="K1828" t="s">
        <v>10</v>
      </c>
    </row>
    <row r="1829" spans="10:11" x14ac:dyDescent="0.25">
      <c r="J1829" t="s">
        <v>112</v>
      </c>
      <c r="K1829" t="s">
        <v>10</v>
      </c>
    </row>
    <row r="1830" spans="10:11" x14ac:dyDescent="0.25">
      <c r="J1830" t="s">
        <v>113</v>
      </c>
      <c r="K1830" t="s">
        <v>10</v>
      </c>
    </row>
    <row r="1831" spans="10:11" x14ac:dyDescent="0.25">
      <c r="J1831" t="s">
        <v>114</v>
      </c>
      <c r="K1831" t="s">
        <v>10</v>
      </c>
    </row>
    <row r="1832" spans="10:11" x14ac:dyDescent="0.25">
      <c r="J1832" t="s">
        <v>115</v>
      </c>
      <c r="K1832" t="s">
        <v>10</v>
      </c>
    </row>
    <row r="1833" spans="10:11" x14ac:dyDescent="0.25">
      <c r="J1833" t="s">
        <v>116</v>
      </c>
      <c r="K1833" t="s">
        <v>10</v>
      </c>
    </row>
    <row r="1834" spans="10:11" x14ac:dyDescent="0.25">
      <c r="J1834" t="s">
        <v>117</v>
      </c>
      <c r="K1834" t="s">
        <v>10</v>
      </c>
    </row>
    <row r="1835" spans="10:11" x14ac:dyDescent="0.25">
      <c r="J1835" t="s">
        <v>118</v>
      </c>
      <c r="K1835" t="s">
        <v>10</v>
      </c>
    </row>
    <row r="1836" spans="10:11" x14ac:dyDescent="0.25">
      <c r="J1836" t="s">
        <v>119</v>
      </c>
      <c r="K1836" t="s">
        <v>10</v>
      </c>
    </row>
    <row r="1837" spans="10:11" x14ac:dyDescent="0.25">
      <c r="J1837" t="s">
        <v>120</v>
      </c>
      <c r="K1837" t="s">
        <v>10</v>
      </c>
    </row>
    <row r="1838" spans="10:11" x14ac:dyDescent="0.25">
      <c r="J1838" t="s">
        <v>121</v>
      </c>
      <c r="K1838" t="s">
        <v>10</v>
      </c>
    </row>
    <row r="1839" spans="10:11" x14ac:dyDescent="0.25">
      <c r="J1839" t="s">
        <v>122</v>
      </c>
      <c r="K1839" t="s">
        <v>10</v>
      </c>
    </row>
    <row r="1840" spans="10:11" x14ac:dyDescent="0.25">
      <c r="J1840" t="s">
        <v>123</v>
      </c>
      <c r="K1840" t="s">
        <v>10</v>
      </c>
    </row>
    <row r="1841" spans="10:11" x14ac:dyDescent="0.25">
      <c r="J1841" t="s">
        <v>124</v>
      </c>
      <c r="K1841" t="s">
        <v>10</v>
      </c>
    </row>
    <row r="1842" spans="10:11" x14ac:dyDescent="0.25">
      <c r="J1842" t="s">
        <v>125</v>
      </c>
      <c r="K1842" t="s">
        <v>10</v>
      </c>
    </row>
    <row r="1843" spans="10:11" x14ac:dyDescent="0.25">
      <c r="J1843" t="s">
        <v>126</v>
      </c>
      <c r="K1843" t="s">
        <v>10</v>
      </c>
    </row>
    <row r="1844" spans="10:11" x14ac:dyDescent="0.25">
      <c r="J1844" t="s">
        <v>127</v>
      </c>
      <c r="K1844" t="s">
        <v>10</v>
      </c>
    </row>
    <row r="1845" spans="10:11" x14ac:dyDescent="0.25">
      <c r="J1845" t="s">
        <v>128</v>
      </c>
      <c r="K1845" t="s">
        <v>10</v>
      </c>
    </row>
    <row r="1846" spans="10:11" x14ac:dyDescent="0.25">
      <c r="J1846" t="s">
        <v>129</v>
      </c>
      <c r="K1846" t="s">
        <v>10</v>
      </c>
    </row>
    <row r="1847" spans="10:11" x14ac:dyDescent="0.25">
      <c r="J1847" t="s">
        <v>130</v>
      </c>
      <c r="K1847" t="s">
        <v>10</v>
      </c>
    </row>
    <row r="1848" spans="10:11" x14ac:dyDescent="0.25">
      <c r="J1848" t="s">
        <v>131</v>
      </c>
      <c r="K1848" t="s">
        <v>10</v>
      </c>
    </row>
    <row r="1849" spans="10:11" x14ac:dyDescent="0.25">
      <c r="J1849" t="s">
        <v>132</v>
      </c>
      <c r="K1849" t="s">
        <v>10</v>
      </c>
    </row>
    <row r="1850" spans="10:11" x14ac:dyDescent="0.25">
      <c r="J1850" t="s">
        <v>133</v>
      </c>
      <c r="K1850" t="s">
        <v>10</v>
      </c>
    </row>
    <row r="1851" spans="10:11" x14ac:dyDescent="0.25">
      <c r="J1851" t="s">
        <v>134</v>
      </c>
      <c r="K1851" t="s">
        <v>10</v>
      </c>
    </row>
    <row r="1852" spans="10:11" x14ac:dyDescent="0.25">
      <c r="J1852" t="s">
        <v>135</v>
      </c>
      <c r="K1852" t="s">
        <v>10</v>
      </c>
    </row>
    <row r="1853" spans="10:11" x14ac:dyDescent="0.25">
      <c r="J1853" t="s">
        <v>136</v>
      </c>
      <c r="K1853" t="s">
        <v>10</v>
      </c>
    </row>
    <row r="1854" spans="10:11" x14ac:dyDescent="0.25">
      <c r="J1854" t="s">
        <v>137</v>
      </c>
      <c r="K1854" t="s">
        <v>10</v>
      </c>
    </row>
    <row r="1855" spans="10:11" x14ac:dyDescent="0.25">
      <c r="J1855" t="s">
        <v>138</v>
      </c>
      <c r="K1855" t="s">
        <v>10</v>
      </c>
    </row>
    <row r="1856" spans="10:11" x14ac:dyDescent="0.25">
      <c r="J1856" t="s">
        <v>139</v>
      </c>
      <c r="K1856" t="s">
        <v>10</v>
      </c>
    </row>
    <row r="1857" spans="10:11" x14ac:dyDescent="0.25">
      <c r="J1857" t="s">
        <v>9707</v>
      </c>
      <c r="K1857" t="s">
        <v>10</v>
      </c>
    </row>
    <row r="1858" spans="10:11" x14ac:dyDescent="0.25">
      <c r="J1858" t="s">
        <v>9708</v>
      </c>
      <c r="K1858" t="s">
        <v>7</v>
      </c>
    </row>
    <row r="1859" spans="10:11" x14ac:dyDescent="0.25">
      <c r="J1859" t="s">
        <v>140</v>
      </c>
      <c r="K1859" t="s">
        <v>7</v>
      </c>
    </row>
    <row r="1860" spans="10:11" x14ac:dyDescent="0.25">
      <c r="J1860" t="s">
        <v>141</v>
      </c>
      <c r="K1860" t="s">
        <v>7</v>
      </c>
    </row>
    <row r="1861" spans="10:11" x14ac:dyDescent="0.25">
      <c r="J1861" t="s">
        <v>142</v>
      </c>
      <c r="K1861" t="s">
        <v>7</v>
      </c>
    </row>
    <row r="1862" spans="10:11" x14ac:dyDescent="0.25">
      <c r="J1862" t="s">
        <v>143</v>
      </c>
      <c r="K1862" t="s">
        <v>7</v>
      </c>
    </row>
    <row r="1863" spans="10:11" x14ac:dyDescent="0.25">
      <c r="J1863" t="s">
        <v>144</v>
      </c>
      <c r="K1863" t="s">
        <v>7</v>
      </c>
    </row>
    <row r="1864" spans="10:11" x14ac:dyDescent="0.25">
      <c r="J1864" t="s">
        <v>145</v>
      </c>
      <c r="K1864" t="s">
        <v>7</v>
      </c>
    </row>
    <row r="1865" spans="10:11" x14ac:dyDescent="0.25">
      <c r="J1865" t="s">
        <v>146</v>
      </c>
      <c r="K1865" t="s">
        <v>7</v>
      </c>
    </row>
    <row r="1866" spans="10:11" x14ac:dyDescent="0.25">
      <c r="J1866" t="s">
        <v>147</v>
      </c>
      <c r="K1866" t="s">
        <v>7</v>
      </c>
    </row>
    <row r="1867" spans="10:11" x14ac:dyDescent="0.25">
      <c r="J1867" t="s">
        <v>148</v>
      </c>
      <c r="K1867" t="s">
        <v>7</v>
      </c>
    </row>
    <row r="1868" spans="10:11" x14ac:dyDescent="0.25">
      <c r="J1868" t="s">
        <v>149</v>
      </c>
      <c r="K1868" t="s">
        <v>7</v>
      </c>
    </row>
    <row r="1869" spans="10:11" x14ac:dyDescent="0.25">
      <c r="J1869" t="s">
        <v>150</v>
      </c>
      <c r="K1869" t="s">
        <v>7</v>
      </c>
    </row>
    <row r="1870" spans="10:11" x14ac:dyDescent="0.25">
      <c r="J1870" t="s">
        <v>151</v>
      </c>
      <c r="K1870" t="s">
        <v>7</v>
      </c>
    </row>
    <row r="1871" spans="10:11" x14ac:dyDescent="0.25">
      <c r="J1871" t="s">
        <v>152</v>
      </c>
      <c r="K1871" t="s">
        <v>7</v>
      </c>
    </row>
    <row r="1872" spans="10:11" x14ac:dyDescent="0.25">
      <c r="J1872" t="s">
        <v>153</v>
      </c>
      <c r="K1872" t="s">
        <v>7</v>
      </c>
    </row>
    <row r="1873" spans="10:11" x14ac:dyDescent="0.25">
      <c r="J1873" t="s">
        <v>154</v>
      </c>
      <c r="K1873" t="s">
        <v>7</v>
      </c>
    </row>
    <row r="1874" spans="10:11" x14ac:dyDescent="0.25">
      <c r="J1874" t="s">
        <v>155</v>
      </c>
      <c r="K1874" t="s">
        <v>7</v>
      </c>
    </row>
    <row r="1875" spans="10:11" x14ac:dyDescent="0.25">
      <c r="J1875" t="s">
        <v>156</v>
      </c>
      <c r="K1875" t="s">
        <v>7</v>
      </c>
    </row>
    <row r="1876" spans="10:11" x14ac:dyDescent="0.25">
      <c r="J1876" t="s">
        <v>157</v>
      </c>
      <c r="K1876" t="s">
        <v>7</v>
      </c>
    </row>
    <row r="1877" spans="10:11" x14ac:dyDescent="0.25">
      <c r="J1877" t="s">
        <v>158</v>
      </c>
      <c r="K1877" t="s">
        <v>7</v>
      </c>
    </row>
    <row r="1878" spans="10:11" x14ac:dyDescent="0.25">
      <c r="J1878" t="s">
        <v>159</v>
      </c>
      <c r="K1878" t="s">
        <v>7</v>
      </c>
    </row>
    <row r="1879" spans="10:11" x14ac:dyDescent="0.25">
      <c r="J1879" t="s">
        <v>160</v>
      </c>
      <c r="K1879" t="s">
        <v>7</v>
      </c>
    </row>
    <row r="1880" spans="10:11" x14ac:dyDescent="0.25">
      <c r="J1880" t="s">
        <v>9709</v>
      </c>
      <c r="K1880" t="s">
        <v>7</v>
      </c>
    </row>
    <row r="1881" spans="10:11" x14ac:dyDescent="0.25">
      <c r="J1881" t="s">
        <v>161</v>
      </c>
      <c r="K1881" t="s">
        <v>8</v>
      </c>
    </row>
    <row r="1882" spans="10:11" x14ac:dyDescent="0.25">
      <c r="J1882" t="s">
        <v>162</v>
      </c>
      <c r="K1882" t="s">
        <v>8</v>
      </c>
    </row>
    <row r="1883" spans="10:11" x14ac:dyDescent="0.25">
      <c r="J1883" t="s">
        <v>163</v>
      </c>
      <c r="K1883" t="s">
        <v>8</v>
      </c>
    </row>
    <row r="1884" spans="10:11" x14ac:dyDescent="0.25">
      <c r="J1884" t="s">
        <v>164</v>
      </c>
      <c r="K1884" t="s">
        <v>8</v>
      </c>
    </row>
    <row r="1885" spans="10:11" x14ac:dyDescent="0.25">
      <c r="J1885" t="s">
        <v>165</v>
      </c>
      <c r="K1885" t="s">
        <v>8</v>
      </c>
    </row>
    <row r="1886" spans="10:11" x14ac:dyDescent="0.25">
      <c r="J1886" t="s">
        <v>166</v>
      </c>
      <c r="K1886" t="s">
        <v>8</v>
      </c>
    </row>
    <row r="1887" spans="10:11" x14ac:dyDescent="0.25">
      <c r="J1887" t="s">
        <v>167</v>
      </c>
      <c r="K1887" t="s">
        <v>8</v>
      </c>
    </row>
    <row r="1888" spans="10:11" x14ac:dyDescent="0.25">
      <c r="J1888" t="s">
        <v>168</v>
      </c>
      <c r="K1888" t="s">
        <v>8</v>
      </c>
    </row>
    <row r="1889" spans="10:11" x14ac:dyDescent="0.25">
      <c r="J1889" t="s">
        <v>169</v>
      </c>
      <c r="K1889" t="s">
        <v>8</v>
      </c>
    </row>
    <row r="1890" spans="10:11" x14ac:dyDescent="0.25">
      <c r="J1890" t="s">
        <v>170</v>
      </c>
      <c r="K1890" t="s">
        <v>8</v>
      </c>
    </row>
    <row r="1891" spans="10:11" x14ac:dyDescent="0.25">
      <c r="J1891" t="s">
        <v>171</v>
      </c>
      <c r="K1891" t="s">
        <v>8</v>
      </c>
    </row>
    <row r="1892" spans="10:11" x14ac:dyDescent="0.25">
      <c r="J1892" t="s">
        <v>172</v>
      </c>
      <c r="K1892" t="s">
        <v>8</v>
      </c>
    </row>
    <row r="1893" spans="10:11" x14ac:dyDescent="0.25">
      <c r="J1893" t="s">
        <v>173</v>
      </c>
      <c r="K1893" t="s">
        <v>8</v>
      </c>
    </row>
    <row r="1894" spans="10:11" x14ac:dyDescent="0.25">
      <c r="J1894" t="s">
        <v>174</v>
      </c>
      <c r="K1894" t="s">
        <v>8</v>
      </c>
    </row>
    <row r="1895" spans="10:11" x14ac:dyDescent="0.25">
      <c r="J1895" t="s">
        <v>175</v>
      </c>
      <c r="K1895" t="s">
        <v>8</v>
      </c>
    </row>
    <row r="1896" spans="10:11" x14ac:dyDescent="0.25">
      <c r="J1896" t="s">
        <v>176</v>
      </c>
      <c r="K1896" t="s">
        <v>8</v>
      </c>
    </row>
    <row r="1897" spans="10:11" x14ac:dyDescent="0.25">
      <c r="J1897" t="s">
        <v>177</v>
      </c>
      <c r="K1897" t="s">
        <v>8</v>
      </c>
    </row>
    <row r="1898" spans="10:11" x14ac:dyDescent="0.25">
      <c r="J1898" t="s">
        <v>178</v>
      </c>
      <c r="K1898" t="s">
        <v>8</v>
      </c>
    </row>
    <row r="1899" spans="10:11" x14ac:dyDescent="0.25">
      <c r="J1899" t="s">
        <v>179</v>
      </c>
      <c r="K1899" t="s">
        <v>8</v>
      </c>
    </row>
    <row r="1900" spans="10:11" x14ac:dyDescent="0.25">
      <c r="J1900" t="s">
        <v>180</v>
      </c>
      <c r="K1900" t="s">
        <v>8</v>
      </c>
    </row>
    <row r="1901" spans="10:11" x14ac:dyDescent="0.25">
      <c r="J1901" t="s">
        <v>181</v>
      </c>
      <c r="K1901" t="s">
        <v>8</v>
      </c>
    </row>
    <row r="1902" spans="10:11" x14ac:dyDescent="0.25">
      <c r="J1902" t="s">
        <v>182</v>
      </c>
      <c r="K1902" t="s">
        <v>8</v>
      </c>
    </row>
    <row r="1903" spans="10:11" x14ac:dyDescent="0.25">
      <c r="J1903" t="s">
        <v>183</v>
      </c>
      <c r="K1903" t="s">
        <v>8</v>
      </c>
    </row>
    <row r="1904" spans="10:11" x14ac:dyDescent="0.25">
      <c r="J1904" t="s">
        <v>184</v>
      </c>
      <c r="K1904" t="s">
        <v>8</v>
      </c>
    </row>
    <row r="1905" spans="10:11" x14ac:dyDescent="0.25">
      <c r="J1905" t="s">
        <v>185</v>
      </c>
      <c r="K1905" t="s">
        <v>8</v>
      </c>
    </row>
    <row r="1906" spans="10:11" x14ac:dyDescent="0.25">
      <c r="J1906" t="s">
        <v>186</v>
      </c>
      <c r="K1906" t="s">
        <v>8</v>
      </c>
    </row>
    <row r="1907" spans="10:11" x14ac:dyDescent="0.25">
      <c r="J1907" t="s">
        <v>187</v>
      </c>
      <c r="K1907" t="s">
        <v>8</v>
      </c>
    </row>
    <row r="1908" spans="10:11" x14ac:dyDescent="0.25">
      <c r="J1908" t="s">
        <v>188</v>
      </c>
      <c r="K1908" t="s">
        <v>8</v>
      </c>
    </row>
    <row r="1909" spans="10:11" x14ac:dyDescent="0.25">
      <c r="J1909" t="s">
        <v>189</v>
      </c>
      <c r="K1909" t="s">
        <v>8</v>
      </c>
    </row>
    <row r="1910" spans="10:11" x14ac:dyDescent="0.25">
      <c r="J1910" t="s">
        <v>190</v>
      </c>
      <c r="K1910" t="s">
        <v>8</v>
      </c>
    </row>
    <row r="1911" spans="10:11" x14ac:dyDescent="0.25">
      <c r="J1911" t="s">
        <v>191</v>
      </c>
      <c r="K1911" t="s">
        <v>8</v>
      </c>
    </row>
    <row r="1912" spans="10:11" x14ac:dyDescent="0.25">
      <c r="J1912" t="s">
        <v>192</v>
      </c>
      <c r="K1912" t="s">
        <v>8</v>
      </c>
    </row>
    <row r="1913" spans="10:11" x14ac:dyDescent="0.25">
      <c r="J1913" t="s">
        <v>193</v>
      </c>
      <c r="K1913" t="s">
        <v>8</v>
      </c>
    </row>
    <row r="1914" spans="10:11" x14ac:dyDescent="0.25">
      <c r="J1914" t="s">
        <v>194</v>
      </c>
      <c r="K1914" t="s">
        <v>8</v>
      </c>
    </row>
    <row r="1915" spans="10:11" x14ac:dyDescent="0.25">
      <c r="J1915" t="s">
        <v>195</v>
      </c>
      <c r="K1915" t="s">
        <v>8</v>
      </c>
    </row>
    <row r="1916" spans="10:11" x14ac:dyDescent="0.25">
      <c r="J1916" t="s">
        <v>196</v>
      </c>
      <c r="K1916" t="s">
        <v>8</v>
      </c>
    </row>
    <row r="1917" spans="10:11" x14ac:dyDescent="0.25">
      <c r="J1917" t="s">
        <v>197</v>
      </c>
      <c r="K1917" t="s">
        <v>8</v>
      </c>
    </row>
    <row r="1918" spans="10:11" x14ac:dyDescent="0.25">
      <c r="J1918" t="s">
        <v>198</v>
      </c>
      <c r="K1918" t="s">
        <v>8</v>
      </c>
    </row>
    <row r="1919" spans="10:11" x14ac:dyDescent="0.25">
      <c r="J1919" t="s">
        <v>199</v>
      </c>
      <c r="K1919" t="s">
        <v>8</v>
      </c>
    </row>
    <row r="1920" spans="10:11" x14ac:dyDescent="0.25">
      <c r="J1920" t="s">
        <v>200</v>
      </c>
      <c r="K1920" t="s">
        <v>8</v>
      </c>
    </row>
    <row r="1921" spans="10:11" x14ac:dyDescent="0.25">
      <c r="J1921" t="s">
        <v>201</v>
      </c>
      <c r="K1921" t="s">
        <v>8</v>
      </c>
    </row>
    <row r="1922" spans="10:11" x14ac:dyDescent="0.25">
      <c r="J1922" t="s">
        <v>202</v>
      </c>
      <c r="K1922" t="s">
        <v>8</v>
      </c>
    </row>
    <row r="1923" spans="10:11" x14ac:dyDescent="0.25">
      <c r="J1923" t="s">
        <v>203</v>
      </c>
      <c r="K1923" t="s">
        <v>8</v>
      </c>
    </row>
    <row r="1924" spans="10:11" x14ac:dyDescent="0.25">
      <c r="J1924" t="s">
        <v>204</v>
      </c>
      <c r="K1924" t="s">
        <v>8</v>
      </c>
    </row>
    <row r="1925" spans="10:11" x14ac:dyDescent="0.25">
      <c r="J1925" t="s">
        <v>205</v>
      </c>
      <c r="K1925" t="s">
        <v>8</v>
      </c>
    </row>
    <row r="1926" spans="10:11" x14ac:dyDescent="0.25">
      <c r="J1926" t="s">
        <v>206</v>
      </c>
      <c r="K1926" t="s">
        <v>8</v>
      </c>
    </row>
    <row r="1927" spans="10:11" x14ac:dyDescent="0.25">
      <c r="J1927" t="s">
        <v>9710</v>
      </c>
      <c r="K1927" t="s">
        <v>8</v>
      </c>
    </row>
    <row r="1928" spans="10:11" x14ac:dyDescent="0.25">
      <c r="J1928" t="s">
        <v>207</v>
      </c>
      <c r="K1928" t="s">
        <v>8</v>
      </c>
    </row>
    <row r="1929" spans="10:11" x14ac:dyDescent="0.25">
      <c r="J1929" t="s">
        <v>208</v>
      </c>
      <c r="K1929" t="s">
        <v>8</v>
      </c>
    </row>
    <row r="1930" spans="10:11" x14ac:dyDescent="0.25">
      <c r="J1930" t="s">
        <v>209</v>
      </c>
      <c r="K1930" t="s">
        <v>8</v>
      </c>
    </row>
    <row r="1931" spans="10:11" x14ac:dyDescent="0.25">
      <c r="J1931" t="s">
        <v>210</v>
      </c>
      <c r="K1931" t="s">
        <v>8</v>
      </c>
    </row>
    <row r="1932" spans="10:11" x14ac:dyDescent="0.25">
      <c r="J1932" t="s">
        <v>211</v>
      </c>
      <c r="K1932" t="s">
        <v>8</v>
      </c>
    </row>
    <row r="1933" spans="10:11" x14ac:dyDescent="0.25">
      <c r="J1933" t="s">
        <v>212</v>
      </c>
      <c r="K1933" t="s">
        <v>8</v>
      </c>
    </row>
    <row r="1934" spans="10:11" x14ac:dyDescent="0.25">
      <c r="J1934" t="s">
        <v>213</v>
      </c>
      <c r="K1934" t="s">
        <v>8</v>
      </c>
    </row>
    <row r="1935" spans="10:11" x14ac:dyDescent="0.25">
      <c r="J1935" t="s">
        <v>214</v>
      </c>
      <c r="K1935" t="s">
        <v>8</v>
      </c>
    </row>
    <row r="1936" spans="10:11" x14ac:dyDescent="0.25">
      <c r="J1936" t="s">
        <v>215</v>
      </c>
      <c r="K1936" t="s">
        <v>8</v>
      </c>
    </row>
    <row r="1937" spans="10:11" x14ac:dyDescent="0.25">
      <c r="J1937" t="s">
        <v>216</v>
      </c>
      <c r="K1937" t="s">
        <v>8</v>
      </c>
    </row>
    <row r="1938" spans="10:11" x14ac:dyDescent="0.25">
      <c r="J1938" t="s">
        <v>217</v>
      </c>
      <c r="K1938" t="s">
        <v>8</v>
      </c>
    </row>
    <row r="1939" spans="10:11" x14ac:dyDescent="0.25">
      <c r="J1939" t="s">
        <v>218</v>
      </c>
      <c r="K1939" t="s">
        <v>8</v>
      </c>
    </row>
    <row r="1940" spans="10:11" x14ac:dyDescent="0.25">
      <c r="J1940" t="s">
        <v>219</v>
      </c>
      <c r="K1940" t="s">
        <v>8</v>
      </c>
    </row>
    <row r="1941" spans="10:11" x14ac:dyDescent="0.25">
      <c r="J1941" t="s">
        <v>220</v>
      </c>
      <c r="K1941" t="s">
        <v>8</v>
      </c>
    </row>
    <row r="1942" spans="10:11" x14ac:dyDescent="0.25">
      <c r="J1942" t="s">
        <v>221</v>
      </c>
      <c r="K1942" t="s">
        <v>8</v>
      </c>
    </row>
    <row r="1943" spans="10:11" x14ac:dyDescent="0.25">
      <c r="J1943" t="s">
        <v>222</v>
      </c>
      <c r="K1943" t="s">
        <v>8</v>
      </c>
    </row>
    <row r="1944" spans="10:11" x14ac:dyDescent="0.25">
      <c r="J1944" t="s">
        <v>223</v>
      </c>
      <c r="K1944" t="s">
        <v>8</v>
      </c>
    </row>
    <row r="1945" spans="10:11" x14ac:dyDescent="0.25">
      <c r="J1945" t="s">
        <v>224</v>
      </c>
      <c r="K1945" t="s">
        <v>8</v>
      </c>
    </row>
    <row r="1946" spans="10:11" x14ac:dyDescent="0.25">
      <c r="J1946" t="s">
        <v>225</v>
      </c>
      <c r="K1946" t="s">
        <v>8</v>
      </c>
    </row>
    <row r="1947" spans="10:11" x14ac:dyDescent="0.25">
      <c r="J1947" t="s">
        <v>226</v>
      </c>
      <c r="K1947" t="s">
        <v>8</v>
      </c>
    </row>
    <row r="1948" spans="10:11" x14ac:dyDescent="0.25">
      <c r="J1948" t="s">
        <v>227</v>
      </c>
      <c r="K1948" t="s">
        <v>8</v>
      </c>
    </row>
    <row r="1949" spans="10:11" x14ac:dyDescent="0.25">
      <c r="J1949" t="s">
        <v>228</v>
      </c>
      <c r="K1949" t="s">
        <v>8</v>
      </c>
    </row>
    <row r="1950" spans="10:11" x14ac:dyDescent="0.25">
      <c r="J1950" t="s">
        <v>229</v>
      </c>
      <c r="K1950" t="s">
        <v>8</v>
      </c>
    </row>
    <row r="1951" spans="10:11" x14ac:dyDescent="0.25">
      <c r="J1951" t="s">
        <v>230</v>
      </c>
      <c r="K1951" t="s">
        <v>8</v>
      </c>
    </row>
    <row r="1952" spans="10:11" x14ac:dyDescent="0.25">
      <c r="J1952" t="s">
        <v>231</v>
      </c>
      <c r="K1952" t="s">
        <v>8</v>
      </c>
    </row>
    <row r="1953" spans="10:11" x14ac:dyDescent="0.25">
      <c r="J1953" t="s">
        <v>232</v>
      </c>
      <c r="K1953" t="s">
        <v>8</v>
      </c>
    </row>
    <row r="1954" spans="10:11" x14ac:dyDescent="0.25">
      <c r="J1954" t="s">
        <v>233</v>
      </c>
      <c r="K1954" t="s">
        <v>8</v>
      </c>
    </row>
    <row r="1955" spans="10:11" x14ac:dyDescent="0.25">
      <c r="J1955" t="s">
        <v>234</v>
      </c>
      <c r="K1955" t="s">
        <v>8</v>
      </c>
    </row>
    <row r="1956" spans="10:11" x14ac:dyDescent="0.25">
      <c r="J1956" t="s">
        <v>235</v>
      </c>
      <c r="K1956" t="s">
        <v>8</v>
      </c>
    </row>
    <row r="1957" spans="10:11" x14ac:dyDescent="0.25">
      <c r="J1957" t="s">
        <v>236</v>
      </c>
      <c r="K1957" t="s">
        <v>8</v>
      </c>
    </row>
    <row r="1958" spans="10:11" x14ac:dyDescent="0.25">
      <c r="J1958" t="s">
        <v>237</v>
      </c>
      <c r="K1958" t="s">
        <v>8</v>
      </c>
    </row>
    <row r="1959" spans="10:11" x14ac:dyDescent="0.25">
      <c r="J1959" t="s">
        <v>238</v>
      </c>
      <c r="K1959" t="s">
        <v>8</v>
      </c>
    </row>
    <row r="1960" spans="10:11" x14ac:dyDescent="0.25">
      <c r="J1960" t="s">
        <v>239</v>
      </c>
      <c r="K1960" t="s">
        <v>8</v>
      </c>
    </row>
    <row r="1961" spans="10:11" x14ac:dyDescent="0.25">
      <c r="J1961" t="s">
        <v>240</v>
      </c>
      <c r="K1961" t="s">
        <v>8</v>
      </c>
    </row>
    <row r="1962" spans="10:11" x14ac:dyDescent="0.25">
      <c r="J1962" t="s">
        <v>241</v>
      </c>
      <c r="K1962" t="s">
        <v>8</v>
      </c>
    </row>
    <row r="1963" spans="10:11" x14ac:dyDescent="0.25">
      <c r="J1963" t="s">
        <v>242</v>
      </c>
      <c r="K1963" t="s">
        <v>8</v>
      </c>
    </row>
    <row r="1964" spans="10:11" x14ac:dyDescent="0.25">
      <c r="J1964" t="s">
        <v>243</v>
      </c>
      <c r="K1964" t="s">
        <v>8</v>
      </c>
    </row>
    <row r="1965" spans="10:11" x14ac:dyDescent="0.25">
      <c r="J1965" t="s">
        <v>244</v>
      </c>
      <c r="K1965" t="s">
        <v>8</v>
      </c>
    </row>
    <row r="1966" spans="10:11" x14ac:dyDescent="0.25">
      <c r="J1966" t="s">
        <v>245</v>
      </c>
      <c r="K1966" t="s">
        <v>8</v>
      </c>
    </row>
    <row r="1967" spans="10:11" x14ac:dyDescent="0.25">
      <c r="J1967" t="s">
        <v>246</v>
      </c>
      <c r="K1967" t="s">
        <v>8</v>
      </c>
    </row>
    <row r="1968" spans="10:11" x14ac:dyDescent="0.25">
      <c r="J1968" t="s">
        <v>247</v>
      </c>
      <c r="K1968" t="s">
        <v>8</v>
      </c>
    </row>
    <row r="1969" spans="10:11" x14ac:dyDescent="0.25">
      <c r="J1969" t="s">
        <v>248</v>
      </c>
      <c r="K1969" t="s">
        <v>8</v>
      </c>
    </row>
    <row r="1970" spans="10:11" x14ac:dyDescent="0.25">
      <c r="J1970" t="s">
        <v>249</v>
      </c>
      <c r="K1970" t="s">
        <v>8</v>
      </c>
    </row>
    <row r="1971" spans="10:11" x14ac:dyDescent="0.25">
      <c r="J1971" t="s">
        <v>250</v>
      </c>
      <c r="K1971" t="s">
        <v>8</v>
      </c>
    </row>
    <row r="1972" spans="10:11" x14ac:dyDescent="0.25">
      <c r="J1972" t="s">
        <v>251</v>
      </c>
      <c r="K1972" t="s">
        <v>8</v>
      </c>
    </row>
    <row r="1973" spans="10:11" x14ac:dyDescent="0.25">
      <c r="J1973" t="s">
        <v>252</v>
      </c>
      <c r="K1973" t="s">
        <v>8</v>
      </c>
    </row>
    <row r="1974" spans="10:11" x14ac:dyDescent="0.25">
      <c r="J1974" t="s">
        <v>253</v>
      </c>
      <c r="K1974" t="s">
        <v>8</v>
      </c>
    </row>
    <row r="1975" spans="10:11" x14ac:dyDescent="0.25">
      <c r="J1975" t="s">
        <v>254</v>
      </c>
      <c r="K1975" t="s">
        <v>8</v>
      </c>
    </row>
    <row r="1976" spans="10:11" x14ac:dyDescent="0.25">
      <c r="J1976" t="s">
        <v>255</v>
      </c>
      <c r="K1976" t="s">
        <v>8</v>
      </c>
    </row>
    <row r="1977" spans="10:11" x14ac:dyDescent="0.25">
      <c r="J1977" t="s">
        <v>256</v>
      </c>
      <c r="K1977" t="s">
        <v>8</v>
      </c>
    </row>
    <row r="1978" spans="10:11" x14ac:dyDescent="0.25">
      <c r="J1978" t="s">
        <v>257</v>
      </c>
      <c r="K1978" t="s">
        <v>8</v>
      </c>
    </row>
    <row r="1979" spans="10:11" x14ac:dyDescent="0.25">
      <c r="J1979" t="s">
        <v>258</v>
      </c>
      <c r="K1979" t="s">
        <v>8</v>
      </c>
    </row>
    <row r="1980" spans="10:11" x14ac:dyDescent="0.25">
      <c r="J1980" t="s">
        <v>259</v>
      </c>
      <c r="K1980" t="s">
        <v>8</v>
      </c>
    </row>
    <row r="1981" spans="10:11" x14ac:dyDescent="0.25">
      <c r="J1981" t="s">
        <v>260</v>
      </c>
      <c r="K1981" t="s">
        <v>8</v>
      </c>
    </row>
    <row r="1982" spans="10:11" x14ac:dyDescent="0.25">
      <c r="J1982" t="s">
        <v>261</v>
      </c>
      <c r="K1982" t="s">
        <v>8</v>
      </c>
    </row>
    <row r="1983" spans="10:11" x14ac:dyDescent="0.25">
      <c r="J1983" t="s">
        <v>262</v>
      </c>
      <c r="K1983" t="s">
        <v>8</v>
      </c>
    </row>
    <row r="1984" spans="10:11" x14ac:dyDescent="0.25">
      <c r="J1984" t="s">
        <v>263</v>
      </c>
      <c r="K1984" t="s">
        <v>8</v>
      </c>
    </row>
    <row r="1985" spans="10:11" x14ac:dyDescent="0.25">
      <c r="J1985" t="s">
        <v>264</v>
      </c>
      <c r="K1985" t="s">
        <v>8</v>
      </c>
    </row>
    <row r="1986" spans="10:11" x14ac:dyDescent="0.25">
      <c r="J1986" t="s">
        <v>265</v>
      </c>
      <c r="K1986" t="s">
        <v>8</v>
      </c>
    </row>
    <row r="1987" spans="10:11" x14ac:dyDescent="0.25">
      <c r="J1987" t="s">
        <v>266</v>
      </c>
      <c r="K1987" t="s">
        <v>8</v>
      </c>
    </row>
    <row r="1988" spans="10:11" x14ac:dyDescent="0.25">
      <c r="J1988" t="s">
        <v>267</v>
      </c>
      <c r="K1988" t="s">
        <v>8</v>
      </c>
    </row>
    <row r="1989" spans="10:11" x14ac:dyDescent="0.25">
      <c r="J1989" t="s">
        <v>268</v>
      </c>
      <c r="K1989" t="s">
        <v>8</v>
      </c>
    </row>
    <row r="1990" spans="10:11" x14ac:dyDescent="0.25">
      <c r="J1990" t="s">
        <v>269</v>
      </c>
      <c r="K1990" t="s">
        <v>8</v>
      </c>
    </row>
    <row r="1991" spans="10:11" x14ac:dyDescent="0.25">
      <c r="J1991" t="s">
        <v>270</v>
      </c>
      <c r="K1991" t="s">
        <v>8</v>
      </c>
    </row>
    <row r="1992" spans="10:11" x14ac:dyDescent="0.25">
      <c r="J1992" t="s">
        <v>271</v>
      </c>
      <c r="K1992" t="s">
        <v>8</v>
      </c>
    </row>
    <row r="1993" spans="10:11" x14ac:dyDescent="0.25">
      <c r="J1993" t="s">
        <v>272</v>
      </c>
      <c r="K1993" t="s">
        <v>8</v>
      </c>
    </row>
    <row r="1994" spans="10:11" x14ac:dyDescent="0.25">
      <c r="J1994" t="s">
        <v>273</v>
      </c>
      <c r="K1994" t="s">
        <v>8</v>
      </c>
    </row>
    <row r="1995" spans="10:11" x14ac:dyDescent="0.25">
      <c r="J1995" t="s">
        <v>274</v>
      </c>
      <c r="K1995" t="s">
        <v>8</v>
      </c>
    </row>
    <row r="1996" spans="10:11" x14ac:dyDescent="0.25">
      <c r="J1996" t="s">
        <v>275</v>
      </c>
      <c r="K1996" t="s">
        <v>8</v>
      </c>
    </row>
    <row r="1997" spans="10:11" x14ac:dyDescent="0.25">
      <c r="J1997" t="s">
        <v>276</v>
      </c>
      <c r="K1997" t="s">
        <v>8</v>
      </c>
    </row>
    <row r="1998" spans="10:11" x14ac:dyDescent="0.25">
      <c r="J1998" t="s">
        <v>277</v>
      </c>
      <c r="K1998" t="s">
        <v>8</v>
      </c>
    </row>
    <row r="1999" spans="10:11" x14ac:dyDescent="0.25">
      <c r="J1999" t="s">
        <v>278</v>
      </c>
      <c r="K1999" t="s">
        <v>8</v>
      </c>
    </row>
    <row r="2000" spans="10:11" x14ac:dyDescent="0.25">
      <c r="J2000" t="s">
        <v>279</v>
      </c>
      <c r="K2000" t="s">
        <v>8</v>
      </c>
    </row>
    <row r="2001" spans="10:11" x14ac:dyDescent="0.25">
      <c r="J2001" t="s">
        <v>280</v>
      </c>
      <c r="K2001" t="s">
        <v>8</v>
      </c>
    </row>
    <row r="2002" spans="10:11" x14ac:dyDescent="0.25">
      <c r="J2002" t="s">
        <v>281</v>
      </c>
      <c r="K2002" t="s">
        <v>8</v>
      </c>
    </row>
    <row r="2003" spans="10:11" x14ac:dyDescent="0.25">
      <c r="J2003" t="s">
        <v>282</v>
      </c>
      <c r="K2003" t="s">
        <v>8</v>
      </c>
    </row>
    <row r="2004" spans="10:11" x14ac:dyDescent="0.25">
      <c r="J2004" t="s">
        <v>283</v>
      </c>
      <c r="K2004" t="s">
        <v>8</v>
      </c>
    </row>
    <row r="2005" spans="10:11" x14ac:dyDescent="0.25">
      <c r="J2005" t="s">
        <v>284</v>
      </c>
      <c r="K2005" t="s">
        <v>8</v>
      </c>
    </row>
    <row r="2006" spans="10:11" x14ac:dyDescent="0.25">
      <c r="J2006" t="s">
        <v>285</v>
      </c>
      <c r="K2006" t="s">
        <v>8</v>
      </c>
    </row>
    <row r="2007" spans="10:11" x14ac:dyDescent="0.25">
      <c r="J2007" t="s">
        <v>286</v>
      </c>
      <c r="K2007" t="s">
        <v>8</v>
      </c>
    </row>
    <row r="2008" spans="10:11" x14ac:dyDescent="0.25">
      <c r="J2008" t="s">
        <v>287</v>
      </c>
      <c r="K2008" t="s">
        <v>8</v>
      </c>
    </row>
    <row r="2009" spans="10:11" x14ac:dyDescent="0.25">
      <c r="J2009" t="s">
        <v>288</v>
      </c>
      <c r="K2009" t="s">
        <v>8</v>
      </c>
    </row>
    <row r="2010" spans="10:11" x14ac:dyDescent="0.25">
      <c r="J2010" t="s">
        <v>289</v>
      </c>
      <c r="K2010" t="s">
        <v>8</v>
      </c>
    </row>
    <row r="2011" spans="10:11" x14ac:dyDescent="0.25">
      <c r="J2011" t="s">
        <v>290</v>
      </c>
      <c r="K2011" t="s">
        <v>8</v>
      </c>
    </row>
    <row r="2012" spans="10:11" x14ac:dyDescent="0.25">
      <c r="J2012" t="s">
        <v>291</v>
      </c>
      <c r="K2012" t="s">
        <v>8</v>
      </c>
    </row>
    <row r="2013" spans="10:11" x14ac:dyDescent="0.25">
      <c r="J2013" t="s">
        <v>292</v>
      </c>
      <c r="K2013" t="s">
        <v>8</v>
      </c>
    </row>
    <row r="2014" spans="10:11" x14ac:dyDescent="0.25">
      <c r="J2014" t="s">
        <v>293</v>
      </c>
      <c r="K2014" t="s">
        <v>8</v>
      </c>
    </row>
    <row r="2015" spans="10:11" x14ac:dyDescent="0.25">
      <c r="J2015" t="s">
        <v>294</v>
      </c>
      <c r="K2015" t="s">
        <v>8</v>
      </c>
    </row>
    <row r="2016" spans="10:11" x14ac:dyDescent="0.25">
      <c r="J2016" t="s">
        <v>295</v>
      </c>
      <c r="K2016" t="s">
        <v>8</v>
      </c>
    </row>
    <row r="2017" spans="10:11" x14ac:dyDescent="0.25">
      <c r="J2017" t="s">
        <v>296</v>
      </c>
      <c r="K2017" t="s">
        <v>8</v>
      </c>
    </row>
    <row r="2018" spans="10:11" x14ac:dyDescent="0.25">
      <c r="J2018" t="s">
        <v>297</v>
      </c>
      <c r="K2018" t="s">
        <v>8</v>
      </c>
    </row>
    <row r="2019" spans="10:11" x14ac:dyDescent="0.25">
      <c r="J2019" t="s">
        <v>298</v>
      </c>
      <c r="K2019" t="s">
        <v>8</v>
      </c>
    </row>
    <row r="2020" spans="10:11" x14ac:dyDescent="0.25">
      <c r="J2020" t="s">
        <v>299</v>
      </c>
      <c r="K2020" t="s">
        <v>8</v>
      </c>
    </row>
    <row r="2021" spans="10:11" x14ac:dyDescent="0.25">
      <c r="J2021" t="s">
        <v>300</v>
      </c>
      <c r="K2021" t="s">
        <v>8</v>
      </c>
    </row>
    <row r="2022" spans="10:11" x14ac:dyDescent="0.25">
      <c r="J2022" t="s">
        <v>301</v>
      </c>
      <c r="K2022" t="s">
        <v>8</v>
      </c>
    </row>
    <row r="2023" spans="10:11" x14ac:dyDescent="0.25">
      <c r="J2023" t="s">
        <v>302</v>
      </c>
      <c r="K2023" t="s">
        <v>8</v>
      </c>
    </row>
    <row r="2024" spans="10:11" x14ac:dyDescent="0.25">
      <c r="J2024" t="s">
        <v>303</v>
      </c>
      <c r="K2024" t="s">
        <v>8</v>
      </c>
    </row>
    <row r="2025" spans="10:11" x14ac:dyDescent="0.25">
      <c r="J2025" t="s">
        <v>304</v>
      </c>
      <c r="K2025" t="s">
        <v>8</v>
      </c>
    </row>
    <row r="2026" spans="10:11" x14ac:dyDescent="0.25">
      <c r="J2026" t="s">
        <v>305</v>
      </c>
      <c r="K2026" t="s">
        <v>8</v>
      </c>
    </row>
    <row r="2027" spans="10:11" x14ac:dyDescent="0.25">
      <c r="J2027" t="s">
        <v>306</v>
      </c>
      <c r="K2027" t="s">
        <v>8</v>
      </c>
    </row>
    <row r="2028" spans="10:11" x14ac:dyDescent="0.25">
      <c r="J2028" t="s">
        <v>307</v>
      </c>
      <c r="K2028" t="s">
        <v>8</v>
      </c>
    </row>
    <row r="2029" spans="10:11" x14ac:dyDescent="0.25">
      <c r="J2029" t="s">
        <v>308</v>
      </c>
      <c r="K2029" t="s">
        <v>8</v>
      </c>
    </row>
    <row r="2030" spans="10:11" x14ac:dyDescent="0.25">
      <c r="J2030" t="s">
        <v>309</v>
      </c>
      <c r="K2030" t="s">
        <v>8</v>
      </c>
    </row>
    <row r="2031" spans="10:11" x14ac:dyDescent="0.25">
      <c r="J2031" t="s">
        <v>310</v>
      </c>
      <c r="K2031" t="s">
        <v>8</v>
      </c>
    </row>
    <row r="2032" spans="10:11" x14ac:dyDescent="0.25">
      <c r="J2032" t="s">
        <v>311</v>
      </c>
      <c r="K2032" t="s">
        <v>8</v>
      </c>
    </row>
    <row r="2033" spans="10:11" x14ac:dyDescent="0.25">
      <c r="J2033" t="s">
        <v>312</v>
      </c>
      <c r="K2033" t="s">
        <v>8</v>
      </c>
    </row>
    <row r="2034" spans="10:11" x14ac:dyDescent="0.25">
      <c r="J2034" t="s">
        <v>313</v>
      </c>
      <c r="K2034" t="s">
        <v>8</v>
      </c>
    </row>
    <row r="2035" spans="10:11" x14ac:dyDescent="0.25">
      <c r="J2035" t="s">
        <v>314</v>
      </c>
      <c r="K2035" t="s">
        <v>8</v>
      </c>
    </row>
    <row r="2036" spans="10:11" x14ac:dyDescent="0.25">
      <c r="J2036" t="s">
        <v>315</v>
      </c>
      <c r="K2036" t="s">
        <v>8</v>
      </c>
    </row>
    <row r="2037" spans="10:11" x14ac:dyDescent="0.25">
      <c r="J2037" t="s">
        <v>316</v>
      </c>
      <c r="K2037" t="s">
        <v>8</v>
      </c>
    </row>
    <row r="2038" spans="10:11" x14ac:dyDescent="0.25">
      <c r="J2038" t="s">
        <v>317</v>
      </c>
      <c r="K2038" t="s">
        <v>8</v>
      </c>
    </row>
    <row r="2039" spans="10:11" x14ac:dyDescent="0.25">
      <c r="J2039" t="s">
        <v>318</v>
      </c>
      <c r="K2039" t="s">
        <v>8</v>
      </c>
    </row>
    <row r="2040" spans="10:11" x14ac:dyDescent="0.25">
      <c r="J2040" t="s">
        <v>319</v>
      </c>
      <c r="K2040" t="s">
        <v>8</v>
      </c>
    </row>
    <row r="2041" spans="10:11" x14ac:dyDescent="0.25">
      <c r="J2041" t="s">
        <v>320</v>
      </c>
      <c r="K2041" t="s">
        <v>8</v>
      </c>
    </row>
    <row r="2042" spans="10:11" x14ac:dyDescent="0.25">
      <c r="J2042" t="s">
        <v>321</v>
      </c>
      <c r="K2042" t="s">
        <v>8</v>
      </c>
    </row>
    <row r="2043" spans="10:11" x14ac:dyDescent="0.25">
      <c r="J2043" t="s">
        <v>322</v>
      </c>
      <c r="K2043" t="s">
        <v>8</v>
      </c>
    </row>
    <row r="2044" spans="10:11" x14ac:dyDescent="0.25">
      <c r="J2044" t="s">
        <v>323</v>
      </c>
      <c r="K2044" t="s">
        <v>8</v>
      </c>
    </row>
    <row r="2045" spans="10:11" x14ac:dyDescent="0.25">
      <c r="J2045" t="s">
        <v>324</v>
      </c>
      <c r="K2045" t="s">
        <v>8</v>
      </c>
    </row>
    <row r="2046" spans="10:11" x14ac:dyDescent="0.25">
      <c r="J2046" t="s">
        <v>325</v>
      </c>
      <c r="K2046" t="s">
        <v>8</v>
      </c>
    </row>
    <row r="2047" spans="10:11" x14ac:dyDescent="0.25">
      <c r="J2047" t="s">
        <v>326</v>
      </c>
      <c r="K2047" t="s">
        <v>8</v>
      </c>
    </row>
    <row r="2048" spans="10:11" x14ac:dyDescent="0.25">
      <c r="J2048" t="s">
        <v>327</v>
      </c>
      <c r="K2048" t="s">
        <v>8</v>
      </c>
    </row>
    <row r="2049" spans="10:11" x14ac:dyDescent="0.25">
      <c r="J2049" t="s">
        <v>328</v>
      </c>
      <c r="K2049" t="s">
        <v>8</v>
      </c>
    </row>
    <row r="2050" spans="10:11" x14ac:dyDescent="0.25">
      <c r="J2050" t="s">
        <v>329</v>
      </c>
      <c r="K2050" t="s">
        <v>8</v>
      </c>
    </row>
    <row r="2051" spans="10:11" x14ac:dyDescent="0.25">
      <c r="J2051" t="s">
        <v>330</v>
      </c>
      <c r="K2051" t="s">
        <v>8</v>
      </c>
    </row>
    <row r="2052" spans="10:11" x14ac:dyDescent="0.25">
      <c r="J2052" t="s">
        <v>331</v>
      </c>
      <c r="K2052" t="s">
        <v>8</v>
      </c>
    </row>
    <row r="2053" spans="10:11" x14ac:dyDescent="0.25">
      <c r="J2053" t="s">
        <v>332</v>
      </c>
      <c r="K2053" t="s">
        <v>8</v>
      </c>
    </row>
    <row r="2054" spans="10:11" x14ac:dyDescent="0.25">
      <c r="J2054" t="s">
        <v>333</v>
      </c>
      <c r="K2054" t="s">
        <v>8</v>
      </c>
    </row>
    <row r="2055" spans="10:11" x14ac:dyDescent="0.25">
      <c r="J2055" t="s">
        <v>334</v>
      </c>
      <c r="K2055" t="s">
        <v>8</v>
      </c>
    </row>
    <row r="2056" spans="10:11" x14ac:dyDescent="0.25">
      <c r="J2056" t="s">
        <v>335</v>
      </c>
      <c r="K2056" t="s">
        <v>8</v>
      </c>
    </row>
    <row r="2057" spans="10:11" x14ac:dyDescent="0.25">
      <c r="J2057" t="s">
        <v>336</v>
      </c>
      <c r="K2057" t="s">
        <v>8</v>
      </c>
    </row>
    <row r="2058" spans="10:11" x14ac:dyDescent="0.25">
      <c r="J2058" t="s">
        <v>337</v>
      </c>
      <c r="K2058" t="s">
        <v>8</v>
      </c>
    </row>
    <row r="2059" spans="10:11" x14ac:dyDescent="0.25">
      <c r="J2059" t="s">
        <v>338</v>
      </c>
      <c r="K2059" t="s">
        <v>8</v>
      </c>
    </row>
    <row r="2060" spans="10:11" x14ac:dyDescent="0.25">
      <c r="J2060" t="s">
        <v>339</v>
      </c>
      <c r="K2060" t="s">
        <v>8</v>
      </c>
    </row>
    <row r="2061" spans="10:11" x14ac:dyDescent="0.25">
      <c r="J2061" t="s">
        <v>340</v>
      </c>
      <c r="K2061" t="s">
        <v>8</v>
      </c>
    </row>
    <row r="2062" spans="10:11" x14ac:dyDescent="0.25">
      <c r="J2062" t="s">
        <v>341</v>
      </c>
      <c r="K2062" t="s">
        <v>8</v>
      </c>
    </row>
    <row r="2063" spans="10:11" x14ac:dyDescent="0.25">
      <c r="J2063" t="s">
        <v>342</v>
      </c>
      <c r="K2063" t="s">
        <v>8</v>
      </c>
    </row>
    <row r="2064" spans="10:11" x14ac:dyDescent="0.25">
      <c r="J2064" t="s">
        <v>343</v>
      </c>
      <c r="K2064" t="s">
        <v>8</v>
      </c>
    </row>
    <row r="2065" spans="10:11" x14ac:dyDescent="0.25">
      <c r="J2065" t="s">
        <v>344</v>
      </c>
      <c r="K2065" t="s">
        <v>8</v>
      </c>
    </row>
    <row r="2066" spans="10:11" x14ac:dyDescent="0.25">
      <c r="J2066" t="s">
        <v>345</v>
      </c>
      <c r="K2066" t="s">
        <v>8</v>
      </c>
    </row>
    <row r="2067" spans="10:11" x14ac:dyDescent="0.25">
      <c r="J2067" t="s">
        <v>9711</v>
      </c>
      <c r="K2067" t="s">
        <v>8</v>
      </c>
    </row>
    <row r="2068" spans="10:11" x14ac:dyDescent="0.25">
      <c r="J2068" t="s">
        <v>9712</v>
      </c>
      <c r="K2068" t="s">
        <v>8</v>
      </c>
    </row>
    <row r="2069" spans="10:11" x14ac:dyDescent="0.25">
      <c r="J2069" t="s">
        <v>9713</v>
      </c>
      <c r="K2069" t="s">
        <v>8</v>
      </c>
    </row>
    <row r="2070" spans="10:11" x14ac:dyDescent="0.25">
      <c r="J2070" t="s">
        <v>9714</v>
      </c>
      <c r="K2070" t="s">
        <v>8</v>
      </c>
    </row>
    <row r="2071" spans="10:11" x14ac:dyDescent="0.25">
      <c r="J2071" t="s">
        <v>9715</v>
      </c>
      <c r="K2071" t="s">
        <v>8</v>
      </c>
    </row>
    <row r="2072" spans="10:11" x14ac:dyDescent="0.25">
      <c r="J2072" t="s">
        <v>9716</v>
      </c>
      <c r="K2072" t="s">
        <v>8</v>
      </c>
    </row>
    <row r="2073" spans="10:11" x14ac:dyDescent="0.25">
      <c r="J2073" t="s">
        <v>9717</v>
      </c>
      <c r="K2073" t="s">
        <v>8</v>
      </c>
    </row>
    <row r="2074" spans="10:11" x14ac:dyDescent="0.25">
      <c r="J2074" t="s">
        <v>346</v>
      </c>
      <c r="K2074" t="s">
        <v>8</v>
      </c>
    </row>
    <row r="2075" spans="10:11" x14ac:dyDescent="0.25">
      <c r="J2075" t="s">
        <v>347</v>
      </c>
      <c r="K2075" t="s">
        <v>8</v>
      </c>
    </row>
    <row r="2076" spans="10:11" x14ac:dyDescent="0.25">
      <c r="J2076" t="s">
        <v>9718</v>
      </c>
      <c r="K2076" t="s">
        <v>8</v>
      </c>
    </row>
    <row r="2077" spans="10:11" x14ac:dyDescent="0.25">
      <c r="J2077" t="s">
        <v>9719</v>
      </c>
      <c r="K2077" t="s">
        <v>8</v>
      </c>
    </row>
    <row r="2078" spans="10:11" x14ac:dyDescent="0.25">
      <c r="J2078" t="s">
        <v>9720</v>
      </c>
      <c r="K2078" t="s">
        <v>8</v>
      </c>
    </row>
    <row r="2079" spans="10:11" x14ac:dyDescent="0.25">
      <c r="J2079" t="s">
        <v>9721</v>
      </c>
      <c r="K2079" t="s">
        <v>8</v>
      </c>
    </row>
    <row r="2080" spans="10:11" x14ac:dyDescent="0.25">
      <c r="J2080" t="s">
        <v>9722</v>
      </c>
      <c r="K2080" t="s">
        <v>8</v>
      </c>
    </row>
    <row r="2081" spans="10:11" x14ac:dyDescent="0.25">
      <c r="J2081" t="s">
        <v>348</v>
      </c>
      <c r="K2081" t="s">
        <v>9</v>
      </c>
    </row>
    <row r="2082" spans="10:11" x14ac:dyDescent="0.25">
      <c r="J2082" t="s">
        <v>349</v>
      </c>
      <c r="K2082" t="s">
        <v>9</v>
      </c>
    </row>
    <row r="2083" spans="10:11" x14ac:dyDescent="0.25">
      <c r="J2083" t="s">
        <v>350</v>
      </c>
      <c r="K2083" t="s">
        <v>9</v>
      </c>
    </row>
    <row r="2084" spans="10:11" x14ac:dyDescent="0.25">
      <c r="J2084" t="s">
        <v>351</v>
      </c>
      <c r="K2084" t="s">
        <v>9</v>
      </c>
    </row>
    <row r="2085" spans="10:11" x14ac:dyDescent="0.25">
      <c r="J2085" t="s">
        <v>352</v>
      </c>
      <c r="K2085" t="s">
        <v>9</v>
      </c>
    </row>
    <row r="2086" spans="10:11" x14ac:dyDescent="0.25">
      <c r="J2086" t="s">
        <v>353</v>
      </c>
      <c r="K2086" t="s">
        <v>9</v>
      </c>
    </row>
    <row r="2087" spans="10:11" x14ac:dyDescent="0.25">
      <c r="J2087" t="s">
        <v>354</v>
      </c>
      <c r="K2087" t="s">
        <v>9</v>
      </c>
    </row>
    <row r="2088" spans="10:11" x14ac:dyDescent="0.25">
      <c r="J2088" t="s">
        <v>355</v>
      </c>
      <c r="K2088" t="s">
        <v>9</v>
      </c>
    </row>
    <row r="2089" spans="10:11" x14ac:dyDescent="0.25">
      <c r="J2089" t="s">
        <v>356</v>
      </c>
      <c r="K2089" t="s">
        <v>9</v>
      </c>
    </row>
    <row r="2090" spans="10:11" x14ac:dyDescent="0.25">
      <c r="J2090" t="s">
        <v>357</v>
      </c>
      <c r="K2090" t="s">
        <v>9</v>
      </c>
    </row>
    <row r="2091" spans="10:11" x14ac:dyDescent="0.25">
      <c r="J2091" t="s">
        <v>358</v>
      </c>
      <c r="K2091" t="s">
        <v>9</v>
      </c>
    </row>
    <row r="2092" spans="10:11" x14ac:dyDescent="0.25">
      <c r="J2092" t="s">
        <v>359</v>
      </c>
      <c r="K2092" t="s">
        <v>9</v>
      </c>
    </row>
    <row r="2093" spans="10:11" x14ac:dyDescent="0.25">
      <c r="J2093" t="s">
        <v>360</v>
      </c>
      <c r="K2093" t="s">
        <v>9</v>
      </c>
    </row>
    <row r="2094" spans="10:11" x14ac:dyDescent="0.25">
      <c r="J2094" t="s">
        <v>361</v>
      </c>
      <c r="K2094" t="s">
        <v>9</v>
      </c>
    </row>
    <row r="2095" spans="10:11" x14ac:dyDescent="0.25">
      <c r="J2095" t="s">
        <v>362</v>
      </c>
      <c r="K2095" t="s">
        <v>9</v>
      </c>
    </row>
    <row r="2096" spans="10:11" x14ac:dyDescent="0.25">
      <c r="J2096" t="s">
        <v>363</v>
      </c>
      <c r="K2096" t="s">
        <v>9</v>
      </c>
    </row>
    <row r="2097" spans="10:11" x14ac:dyDescent="0.25">
      <c r="J2097" t="s">
        <v>364</v>
      </c>
      <c r="K2097" t="s">
        <v>9</v>
      </c>
    </row>
    <row r="2098" spans="10:11" x14ac:dyDescent="0.25">
      <c r="J2098" t="s">
        <v>365</v>
      </c>
      <c r="K2098" t="s">
        <v>9</v>
      </c>
    </row>
    <row r="2099" spans="10:11" x14ac:dyDescent="0.25">
      <c r="J2099" t="s">
        <v>366</v>
      </c>
      <c r="K2099" t="s">
        <v>9</v>
      </c>
    </row>
    <row r="2100" spans="10:11" x14ac:dyDescent="0.25">
      <c r="J2100" t="s">
        <v>367</v>
      </c>
      <c r="K2100" t="s">
        <v>9</v>
      </c>
    </row>
    <row r="2101" spans="10:11" x14ac:dyDescent="0.25">
      <c r="J2101" t="s">
        <v>368</v>
      </c>
      <c r="K2101" t="s">
        <v>9</v>
      </c>
    </row>
    <row r="2102" spans="10:11" x14ac:dyDescent="0.25">
      <c r="J2102" t="s">
        <v>369</v>
      </c>
      <c r="K2102" t="s">
        <v>9</v>
      </c>
    </row>
    <row r="2103" spans="10:11" x14ac:dyDescent="0.25">
      <c r="J2103" t="s">
        <v>370</v>
      </c>
      <c r="K2103" t="s">
        <v>9</v>
      </c>
    </row>
    <row r="2104" spans="10:11" x14ac:dyDescent="0.25">
      <c r="J2104" t="s">
        <v>371</v>
      </c>
      <c r="K2104" t="s">
        <v>9</v>
      </c>
    </row>
    <row r="2105" spans="10:11" x14ac:dyDescent="0.25">
      <c r="J2105" t="s">
        <v>372</v>
      </c>
      <c r="K2105" t="s">
        <v>9</v>
      </c>
    </row>
    <row r="2106" spans="10:11" x14ac:dyDescent="0.25">
      <c r="J2106" t="s">
        <v>373</v>
      </c>
      <c r="K2106" t="s">
        <v>9</v>
      </c>
    </row>
    <row r="2107" spans="10:11" x14ac:dyDescent="0.25">
      <c r="J2107" t="s">
        <v>374</v>
      </c>
      <c r="K2107" t="s">
        <v>9</v>
      </c>
    </row>
    <row r="2108" spans="10:11" x14ac:dyDescent="0.25">
      <c r="J2108" t="s">
        <v>375</v>
      </c>
      <c r="K2108" t="s">
        <v>9</v>
      </c>
    </row>
    <row r="2109" spans="10:11" x14ac:dyDescent="0.25">
      <c r="J2109" t="s">
        <v>376</v>
      </c>
      <c r="K2109" t="s">
        <v>9</v>
      </c>
    </row>
    <row r="2110" spans="10:11" x14ac:dyDescent="0.25">
      <c r="J2110" t="s">
        <v>377</v>
      </c>
      <c r="K2110" t="s">
        <v>9</v>
      </c>
    </row>
    <row r="2111" spans="10:11" x14ac:dyDescent="0.25">
      <c r="J2111" t="s">
        <v>378</v>
      </c>
      <c r="K2111" t="s">
        <v>9</v>
      </c>
    </row>
    <row r="2112" spans="10:11" x14ac:dyDescent="0.25">
      <c r="J2112" t="s">
        <v>379</v>
      </c>
      <c r="K2112" t="s">
        <v>9</v>
      </c>
    </row>
    <row r="2113" spans="10:11" x14ac:dyDescent="0.25">
      <c r="J2113" t="s">
        <v>380</v>
      </c>
      <c r="K2113" t="s">
        <v>9</v>
      </c>
    </row>
    <row r="2114" spans="10:11" x14ac:dyDescent="0.25">
      <c r="J2114" t="s">
        <v>381</v>
      </c>
      <c r="K2114" t="s">
        <v>9</v>
      </c>
    </row>
    <row r="2115" spans="10:11" x14ac:dyDescent="0.25">
      <c r="J2115" t="s">
        <v>382</v>
      </c>
      <c r="K2115" t="s">
        <v>9</v>
      </c>
    </row>
    <row r="2116" spans="10:11" x14ac:dyDescent="0.25">
      <c r="J2116" t="s">
        <v>383</v>
      </c>
      <c r="K2116" t="s">
        <v>9</v>
      </c>
    </row>
    <row r="2117" spans="10:11" x14ac:dyDescent="0.25">
      <c r="J2117" t="s">
        <v>384</v>
      </c>
      <c r="K2117" t="s">
        <v>9</v>
      </c>
    </row>
    <row r="2118" spans="10:11" x14ac:dyDescent="0.25">
      <c r="J2118" t="s">
        <v>385</v>
      </c>
      <c r="K2118" t="s">
        <v>9</v>
      </c>
    </row>
    <row r="2119" spans="10:11" x14ac:dyDescent="0.25">
      <c r="J2119" t="s">
        <v>386</v>
      </c>
      <c r="K2119" t="s">
        <v>9</v>
      </c>
    </row>
    <row r="2120" spans="10:11" x14ac:dyDescent="0.25">
      <c r="J2120" t="s">
        <v>387</v>
      </c>
      <c r="K2120" t="s">
        <v>9</v>
      </c>
    </row>
    <row r="2121" spans="10:11" x14ac:dyDescent="0.25">
      <c r="J2121" t="s">
        <v>388</v>
      </c>
      <c r="K2121" t="s">
        <v>9</v>
      </c>
    </row>
    <row r="2122" spans="10:11" x14ac:dyDescent="0.25">
      <c r="J2122" t="s">
        <v>389</v>
      </c>
      <c r="K2122" t="s">
        <v>9</v>
      </c>
    </row>
    <row r="2123" spans="10:11" x14ac:dyDescent="0.25">
      <c r="J2123" t="s">
        <v>390</v>
      </c>
      <c r="K2123" t="s">
        <v>9</v>
      </c>
    </row>
    <row r="2124" spans="10:11" x14ac:dyDescent="0.25">
      <c r="J2124" t="s">
        <v>391</v>
      </c>
      <c r="K2124" t="s">
        <v>9</v>
      </c>
    </row>
    <row r="2125" spans="10:11" x14ac:dyDescent="0.25">
      <c r="J2125" t="s">
        <v>392</v>
      </c>
      <c r="K2125" t="s">
        <v>9</v>
      </c>
    </row>
    <row r="2126" spans="10:11" x14ac:dyDescent="0.25">
      <c r="J2126" t="s">
        <v>393</v>
      </c>
      <c r="K2126" t="s">
        <v>9</v>
      </c>
    </row>
    <row r="2127" spans="10:11" x14ac:dyDescent="0.25">
      <c r="J2127" t="s">
        <v>394</v>
      </c>
      <c r="K2127" t="s">
        <v>9</v>
      </c>
    </row>
    <row r="2128" spans="10:11" x14ac:dyDescent="0.25">
      <c r="J2128" t="s">
        <v>395</v>
      </c>
      <c r="K2128" t="s">
        <v>9</v>
      </c>
    </row>
    <row r="2129" spans="10:11" x14ac:dyDescent="0.25">
      <c r="J2129" t="s">
        <v>396</v>
      </c>
      <c r="K2129" t="s">
        <v>9</v>
      </c>
    </row>
    <row r="2130" spans="10:11" x14ac:dyDescent="0.25">
      <c r="J2130" t="s">
        <v>397</v>
      </c>
      <c r="K2130" t="s">
        <v>9</v>
      </c>
    </row>
    <row r="2131" spans="10:11" x14ac:dyDescent="0.25">
      <c r="J2131" t="s">
        <v>398</v>
      </c>
      <c r="K2131" t="s">
        <v>9</v>
      </c>
    </row>
    <row r="2132" spans="10:11" x14ac:dyDescent="0.25">
      <c r="J2132" t="s">
        <v>399</v>
      </c>
      <c r="K2132" t="s">
        <v>9</v>
      </c>
    </row>
    <row r="2133" spans="10:11" x14ac:dyDescent="0.25">
      <c r="J2133" t="s">
        <v>400</v>
      </c>
      <c r="K2133" t="s">
        <v>9</v>
      </c>
    </row>
    <row r="2134" spans="10:11" x14ac:dyDescent="0.25">
      <c r="J2134" t="s">
        <v>401</v>
      </c>
      <c r="K2134" t="s">
        <v>9</v>
      </c>
    </row>
    <row r="2135" spans="10:11" x14ac:dyDescent="0.25">
      <c r="J2135" t="s">
        <v>402</v>
      </c>
      <c r="K2135" t="s">
        <v>9</v>
      </c>
    </row>
    <row r="2136" spans="10:11" x14ac:dyDescent="0.25">
      <c r="J2136" t="s">
        <v>403</v>
      </c>
      <c r="K2136" t="s">
        <v>9</v>
      </c>
    </row>
    <row r="2137" spans="10:11" x14ac:dyDescent="0.25">
      <c r="J2137" t="s">
        <v>404</v>
      </c>
      <c r="K2137" t="s">
        <v>9</v>
      </c>
    </row>
    <row r="2138" spans="10:11" x14ac:dyDescent="0.25">
      <c r="J2138" t="s">
        <v>405</v>
      </c>
      <c r="K2138" t="s">
        <v>9</v>
      </c>
    </row>
    <row r="2139" spans="10:11" x14ac:dyDescent="0.25">
      <c r="J2139" t="s">
        <v>406</v>
      </c>
      <c r="K2139" t="s">
        <v>9</v>
      </c>
    </row>
    <row r="2140" spans="10:11" x14ac:dyDescent="0.25">
      <c r="J2140" t="s">
        <v>407</v>
      </c>
      <c r="K2140" t="s">
        <v>9</v>
      </c>
    </row>
    <row r="2141" spans="10:11" x14ac:dyDescent="0.25">
      <c r="J2141" t="s">
        <v>408</v>
      </c>
      <c r="K2141" t="s">
        <v>9</v>
      </c>
    </row>
    <row r="2142" spans="10:11" x14ac:dyDescent="0.25">
      <c r="J2142" t="s">
        <v>409</v>
      </c>
      <c r="K2142" t="s">
        <v>9</v>
      </c>
    </row>
    <row r="2143" spans="10:11" x14ac:dyDescent="0.25">
      <c r="J2143" t="s">
        <v>410</v>
      </c>
      <c r="K2143" t="s">
        <v>9</v>
      </c>
    </row>
    <row r="2144" spans="10:11" x14ac:dyDescent="0.25">
      <c r="J2144" t="s">
        <v>411</v>
      </c>
      <c r="K2144" t="s">
        <v>9</v>
      </c>
    </row>
    <row r="2145" spans="10:11" x14ac:dyDescent="0.25">
      <c r="J2145" t="s">
        <v>412</v>
      </c>
      <c r="K2145" t="s">
        <v>9</v>
      </c>
    </row>
    <row r="2146" spans="10:11" x14ac:dyDescent="0.25">
      <c r="J2146" t="s">
        <v>413</v>
      </c>
      <c r="K2146" t="s">
        <v>9</v>
      </c>
    </row>
    <row r="2147" spans="10:11" x14ac:dyDescent="0.25">
      <c r="J2147" t="s">
        <v>414</v>
      </c>
      <c r="K2147" t="s">
        <v>9</v>
      </c>
    </row>
    <row r="2148" spans="10:11" x14ac:dyDescent="0.25">
      <c r="J2148" t="s">
        <v>415</v>
      </c>
      <c r="K2148" t="s">
        <v>9</v>
      </c>
    </row>
    <row r="2149" spans="10:11" x14ac:dyDescent="0.25">
      <c r="J2149" t="s">
        <v>416</v>
      </c>
      <c r="K2149" t="s">
        <v>9</v>
      </c>
    </row>
    <row r="2150" spans="10:11" x14ac:dyDescent="0.25">
      <c r="J2150" t="s">
        <v>417</v>
      </c>
      <c r="K2150" t="s">
        <v>9</v>
      </c>
    </row>
    <row r="2151" spans="10:11" x14ac:dyDescent="0.25">
      <c r="J2151" t="s">
        <v>418</v>
      </c>
      <c r="K2151" t="s">
        <v>9</v>
      </c>
    </row>
    <row r="2152" spans="10:11" x14ac:dyDescent="0.25">
      <c r="J2152" t="s">
        <v>419</v>
      </c>
      <c r="K2152" t="s">
        <v>9</v>
      </c>
    </row>
    <row r="2153" spans="10:11" x14ac:dyDescent="0.25">
      <c r="J2153" t="s">
        <v>420</v>
      </c>
      <c r="K2153" t="s">
        <v>9</v>
      </c>
    </row>
    <row r="2154" spans="10:11" x14ac:dyDescent="0.25">
      <c r="J2154" t="s">
        <v>421</v>
      </c>
      <c r="K2154" t="s">
        <v>9</v>
      </c>
    </row>
    <row r="2155" spans="10:11" x14ac:dyDescent="0.25">
      <c r="J2155" t="s">
        <v>422</v>
      </c>
      <c r="K2155" t="s">
        <v>9</v>
      </c>
    </row>
    <row r="2156" spans="10:11" x14ac:dyDescent="0.25">
      <c r="J2156" t="s">
        <v>423</v>
      </c>
      <c r="K2156" t="s">
        <v>9</v>
      </c>
    </row>
    <row r="2157" spans="10:11" x14ac:dyDescent="0.25">
      <c r="J2157" t="s">
        <v>424</v>
      </c>
      <c r="K2157" t="s">
        <v>9</v>
      </c>
    </row>
    <row r="2158" spans="10:11" x14ac:dyDescent="0.25">
      <c r="J2158" t="s">
        <v>425</v>
      </c>
      <c r="K2158" t="s">
        <v>9</v>
      </c>
    </row>
    <row r="2159" spans="10:11" x14ac:dyDescent="0.25">
      <c r="J2159" t="s">
        <v>426</v>
      </c>
      <c r="K2159" t="s">
        <v>9</v>
      </c>
    </row>
    <row r="2160" spans="10:11" x14ac:dyDescent="0.25">
      <c r="J2160" t="s">
        <v>427</v>
      </c>
      <c r="K2160" t="s">
        <v>9</v>
      </c>
    </row>
    <row r="2161" spans="10:11" x14ac:dyDescent="0.25">
      <c r="J2161" t="s">
        <v>428</v>
      </c>
      <c r="K2161" t="s">
        <v>9</v>
      </c>
    </row>
    <row r="2162" spans="10:11" x14ac:dyDescent="0.25">
      <c r="J2162" t="s">
        <v>429</v>
      </c>
      <c r="K2162" t="s">
        <v>9</v>
      </c>
    </row>
    <row r="2163" spans="10:11" x14ac:dyDescent="0.25">
      <c r="J2163" t="s">
        <v>430</v>
      </c>
      <c r="K2163" t="s">
        <v>9</v>
      </c>
    </row>
    <row r="2164" spans="10:11" x14ac:dyDescent="0.25">
      <c r="J2164" t="s">
        <v>431</v>
      </c>
      <c r="K2164" t="s">
        <v>9</v>
      </c>
    </row>
    <row r="2165" spans="10:11" x14ac:dyDescent="0.25">
      <c r="J2165" t="s">
        <v>432</v>
      </c>
      <c r="K2165" t="s">
        <v>9</v>
      </c>
    </row>
    <row r="2166" spans="10:11" x14ac:dyDescent="0.25">
      <c r="J2166" t="s">
        <v>433</v>
      </c>
      <c r="K2166" t="s">
        <v>9</v>
      </c>
    </row>
    <row r="2167" spans="10:11" x14ac:dyDescent="0.25">
      <c r="J2167" t="s">
        <v>434</v>
      </c>
      <c r="K2167" t="s">
        <v>9</v>
      </c>
    </row>
    <row r="2168" spans="10:11" x14ac:dyDescent="0.25">
      <c r="J2168" t="s">
        <v>435</v>
      </c>
      <c r="K2168" t="s">
        <v>9</v>
      </c>
    </row>
    <row r="2169" spans="10:11" x14ac:dyDescent="0.25">
      <c r="J2169" t="s">
        <v>9723</v>
      </c>
      <c r="K2169" t="s">
        <v>9</v>
      </c>
    </row>
    <row r="2170" spans="10:11" x14ac:dyDescent="0.25">
      <c r="J2170" t="s">
        <v>436</v>
      </c>
      <c r="K2170" t="s">
        <v>9</v>
      </c>
    </row>
    <row r="2171" spans="10:11" x14ac:dyDescent="0.25">
      <c r="J2171" t="s">
        <v>437</v>
      </c>
      <c r="K2171" t="s">
        <v>9</v>
      </c>
    </row>
    <row r="2172" spans="10:11" x14ac:dyDescent="0.25">
      <c r="J2172" t="s">
        <v>438</v>
      </c>
      <c r="K2172" t="s">
        <v>9</v>
      </c>
    </row>
    <row r="2173" spans="10:11" x14ac:dyDescent="0.25">
      <c r="J2173" t="s">
        <v>439</v>
      </c>
      <c r="K2173" t="s">
        <v>9</v>
      </c>
    </row>
    <row r="2174" spans="10:11" x14ac:dyDescent="0.25">
      <c r="J2174" t="s">
        <v>440</v>
      </c>
      <c r="K2174" t="s">
        <v>9</v>
      </c>
    </row>
    <row r="2175" spans="10:11" x14ac:dyDescent="0.25">
      <c r="J2175" t="s">
        <v>441</v>
      </c>
      <c r="K2175" t="s">
        <v>9</v>
      </c>
    </row>
    <row r="2176" spans="10:11" x14ac:dyDescent="0.25">
      <c r="J2176" t="s">
        <v>442</v>
      </c>
      <c r="K2176" t="s">
        <v>9</v>
      </c>
    </row>
    <row r="2177" spans="10:11" x14ac:dyDescent="0.25">
      <c r="J2177" t="s">
        <v>443</v>
      </c>
      <c r="K2177" t="s">
        <v>9</v>
      </c>
    </row>
    <row r="2178" spans="10:11" x14ac:dyDescent="0.25">
      <c r="J2178" t="s">
        <v>444</v>
      </c>
      <c r="K2178" t="s">
        <v>9</v>
      </c>
    </row>
    <row r="2179" spans="10:11" x14ac:dyDescent="0.25">
      <c r="J2179" t="s">
        <v>445</v>
      </c>
      <c r="K2179" t="s">
        <v>9</v>
      </c>
    </row>
    <row r="2180" spans="10:11" x14ac:dyDescent="0.25">
      <c r="J2180" t="s">
        <v>446</v>
      </c>
      <c r="K2180" t="s">
        <v>9</v>
      </c>
    </row>
    <row r="2181" spans="10:11" x14ac:dyDescent="0.25">
      <c r="J2181" t="s">
        <v>447</v>
      </c>
      <c r="K2181" t="s">
        <v>9</v>
      </c>
    </row>
    <row r="2182" spans="10:11" x14ac:dyDescent="0.25">
      <c r="J2182" t="s">
        <v>448</v>
      </c>
      <c r="K2182" t="s">
        <v>9</v>
      </c>
    </row>
    <row r="2183" spans="10:11" x14ac:dyDescent="0.25">
      <c r="J2183" t="s">
        <v>449</v>
      </c>
      <c r="K2183" t="s">
        <v>9</v>
      </c>
    </row>
    <row r="2184" spans="10:11" x14ac:dyDescent="0.25">
      <c r="J2184" t="s">
        <v>450</v>
      </c>
      <c r="K2184" t="s">
        <v>9</v>
      </c>
    </row>
    <row r="2185" spans="10:11" x14ac:dyDescent="0.25">
      <c r="J2185" t="s">
        <v>451</v>
      </c>
      <c r="K2185" t="s">
        <v>9</v>
      </c>
    </row>
    <row r="2186" spans="10:11" x14ac:dyDescent="0.25">
      <c r="J2186" t="s">
        <v>452</v>
      </c>
      <c r="K2186" t="s">
        <v>9</v>
      </c>
    </row>
    <row r="2187" spans="10:11" x14ac:dyDescent="0.25">
      <c r="J2187" t="s">
        <v>453</v>
      </c>
      <c r="K2187" t="s">
        <v>9</v>
      </c>
    </row>
    <row r="2188" spans="10:11" x14ac:dyDescent="0.25">
      <c r="J2188" t="s">
        <v>454</v>
      </c>
      <c r="K2188" t="s">
        <v>9</v>
      </c>
    </row>
    <row r="2189" spans="10:11" x14ac:dyDescent="0.25">
      <c r="J2189" t="s">
        <v>455</v>
      </c>
      <c r="K2189" t="s">
        <v>9</v>
      </c>
    </row>
    <row r="2190" spans="10:11" x14ac:dyDescent="0.25">
      <c r="J2190" t="s">
        <v>456</v>
      </c>
      <c r="K2190" t="s">
        <v>9</v>
      </c>
    </row>
    <row r="2191" spans="10:11" x14ac:dyDescent="0.25">
      <c r="J2191" t="s">
        <v>457</v>
      </c>
      <c r="K2191" t="s">
        <v>9</v>
      </c>
    </row>
    <row r="2192" spans="10:11" x14ac:dyDescent="0.25">
      <c r="J2192" t="s">
        <v>458</v>
      </c>
      <c r="K2192" t="s">
        <v>9</v>
      </c>
    </row>
    <row r="2193" spans="10:11" x14ac:dyDescent="0.25">
      <c r="J2193" t="s">
        <v>459</v>
      </c>
      <c r="K2193" t="s">
        <v>9</v>
      </c>
    </row>
    <row r="2194" spans="10:11" x14ac:dyDescent="0.25">
      <c r="J2194" t="s">
        <v>460</v>
      </c>
      <c r="K2194" t="s">
        <v>9</v>
      </c>
    </row>
    <row r="2195" spans="10:11" x14ac:dyDescent="0.25">
      <c r="J2195" t="s">
        <v>461</v>
      </c>
      <c r="K2195" t="s">
        <v>9</v>
      </c>
    </row>
    <row r="2196" spans="10:11" x14ac:dyDescent="0.25">
      <c r="J2196" t="s">
        <v>462</v>
      </c>
      <c r="K2196" t="s">
        <v>9</v>
      </c>
    </row>
    <row r="2197" spans="10:11" x14ac:dyDescent="0.25">
      <c r="J2197" t="s">
        <v>463</v>
      </c>
      <c r="K2197" t="s">
        <v>9</v>
      </c>
    </row>
    <row r="2198" spans="10:11" x14ac:dyDescent="0.25">
      <c r="J2198" t="s">
        <v>464</v>
      </c>
      <c r="K2198" t="s">
        <v>9</v>
      </c>
    </row>
    <row r="2199" spans="10:11" x14ac:dyDescent="0.25">
      <c r="J2199" t="s">
        <v>465</v>
      </c>
      <c r="K2199" t="s">
        <v>9</v>
      </c>
    </row>
    <row r="2200" spans="10:11" x14ac:dyDescent="0.25">
      <c r="J2200" t="s">
        <v>466</v>
      </c>
      <c r="K2200" t="s">
        <v>9</v>
      </c>
    </row>
    <row r="2201" spans="10:11" x14ac:dyDescent="0.25">
      <c r="J2201" t="s">
        <v>467</v>
      </c>
      <c r="K2201" t="s">
        <v>9</v>
      </c>
    </row>
    <row r="2202" spans="10:11" x14ac:dyDescent="0.25">
      <c r="J2202" t="s">
        <v>468</v>
      </c>
      <c r="K2202" t="s">
        <v>9</v>
      </c>
    </row>
    <row r="2203" spans="10:11" x14ac:dyDescent="0.25">
      <c r="J2203" t="s">
        <v>469</v>
      </c>
      <c r="K2203" t="s">
        <v>9</v>
      </c>
    </row>
    <row r="2204" spans="10:11" x14ac:dyDescent="0.25">
      <c r="J2204" t="s">
        <v>470</v>
      </c>
      <c r="K2204" t="s">
        <v>9</v>
      </c>
    </row>
    <row r="2205" spans="10:11" x14ac:dyDescent="0.25">
      <c r="J2205" t="s">
        <v>471</v>
      </c>
      <c r="K2205" t="s">
        <v>9</v>
      </c>
    </row>
    <row r="2206" spans="10:11" x14ac:dyDescent="0.25">
      <c r="J2206" t="s">
        <v>472</v>
      </c>
      <c r="K2206" t="s">
        <v>9</v>
      </c>
    </row>
    <row r="2207" spans="10:11" x14ac:dyDescent="0.25">
      <c r="J2207" t="s">
        <v>473</v>
      </c>
      <c r="K2207" t="s">
        <v>9</v>
      </c>
    </row>
    <row r="2208" spans="10:11" x14ac:dyDescent="0.25">
      <c r="J2208" t="s">
        <v>474</v>
      </c>
      <c r="K2208" t="s">
        <v>9</v>
      </c>
    </row>
    <row r="2209" spans="10:11" x14ac:dyDescent="0.25">
      <c r="J2209" t="s">
        <v>475</v>
      </c>
      <c r="K2209" t="s">
        <v>9</v>
      </c>
    </row>
    <row r="2210" spans="10:11" x14ac:dyDescent="0.25">
      <c r="J2210" t="s">
        <v>476</v>
      </c>
      <c r="K2210" t="s">
        <v>9</v>
      </c>
    </row>
    <row r="2211" spans="10:11" x14ac:dyDescent="0.25">
      <c r="J2211" t="s">
        <v>477</v>
      </c>
      <c r="K2211" t="s">
        <v>9</v>
      </c>
    </row>
    <row r="2212" spans="10:11" x14ac:dyDescent="0.25">
      <c r="J2212" t="s">
        <v>478</v>
      </c>
      <c r="K2212" t="s">
        <v>9</v>
      </c>
    </row>
    <row r="2213" spans="10:11" x14ac:dyDescent="0.25">
      <c r="J2213" t="s">
        <v>479</v>
      </c>
      <c r="K2213" t="s">
        <v>9</v>
      </c>
    </row>
    <row r="2214" spans="10:11" x14ac:dyDescent="0.25">
      <c r="J2214" t="s">
        <v>480</v>
      </c>
      <c r="K2214" t="s">
        <v>9</v>
      </c>
    </row>
    <row r="2215" spans="10:11" x14ac:dyDescent="0.25">
      <c r="J2215" t="s">
        <v>481</v>
      </c>
      <c r="K2215" t="s">
        <v>9</v>
      </c>
    </row>
    <row r="2216" spans="10:11" x14ac:dyDescent="0.25">
      <c r="J2216" t="s">
        <v>482</v>
      </c>
      <c r="K2216" t="s">
        <v>9</v>
      </c>
    </row>
    <row r="2217" spans="10:11" x14ac:dyDescent="0.25">
      <c r="J2217" t="s">
        <v>483</v>
      </c>
      <c r="K2217" t="s">
        <v>9</v>
      </c>
    </row>
    <row r="2218" spans="10:11" x14ac:dyDescent="0.25">
      <c r="J2218" t="s">
        <v>484</v>
      </c>
      <c r="K2218" t="s">
        <v>9</v>
      </c>
    </row>
    <row r="2219" spans="10:11" x14ac:dyDescent="0.25">
      <c r="J2219" t="s">
        <v>485</v>
      </c>
      <c r="K2219" t="s">
        <v>9</v>
      </c>
    </row>
    <row r="2220" spans="10:11" x14ac:dyDescent="0.25">
      <c r="J2220" t="s">
        <v>486</v>
      </c>
      <c r="K2220" t="s">
        <v>9</v>
      </c>
    </row>
    <row r="2221" spans="10:11" x14ac:dyDescent="0.25">
      <c r="J2221" t="s">
        <v>487</v>
      </c>
      <c r="K2221" t="s">
        <v>9</v>
      </c>
    </row>
    <row r="2222" spans="10:11" x14ac:dyDescent="0.25">
      <c r="J2222" t="s">
        <v>488</v>
      </c>
      <c r="K2222" t="s">
        <v>9</v>
      </c>
    </row>
    <row r="2223" spans="10:11" x14ac:dyDescent="0.25">
      <c r="J2223" t="s">
        <v>489</v>
      </c>
      <c r="K2223" t="s">
        <v>9</v>
      </c>
    </row>
    <row r="2224" spans="10:11" x14ac:dyDescent="0.25">
      <c r="J2224" t="s">
        <v>490</v>
      </c>
      <c r="K2224" t="s">
        <v>9</v>
      </c>
    </row>
    <row r="2225" spans="10:11" x14ac:dyDescent="0.25">
      <c r="J2225" t="s">
        <v>491</v>
      </c>
      <c r="K2225" t="s">
        <v>9</v>
      </c>
    </row>
    <row r="2226" spans="10:11" x14ac:dyDescent="0.25">
      <c r="J2226" t="s">
        <v>492</v>
      </c>
      <c r="K2226" t="s">
        <v>9</v>
      </c>
    </row>
    <row r="2227" spans="10:11" x14ac:dyDescent="0.25">
      <c r="J2227" t="s">
        <v>493</v>
      </c>
      <c r="K2227" t="s">
        <v>9</v>
      </c>
    </row>
    <row r="2228" spans="10:11" x14ac:dyDescent="0.25">
      <c r="J2228" t="s">
        <v>494</v>
      </c>
      <c r="K2228" t="s">
        <v>9</v>
      </c>
    </row>
    <row r="2229" spans="10:11" x14ac:dyDescent="0.25">
      <c r="J2229" t="s">
        <v>495</v>
      </c>
      <c r="K2229" t="s">
        <v>9</v>
      </c>
    </row>
    <row r="2230" spans="10:11" x14ac:dyDescent="0.25">
      <c r="J2230" t="s">
        <v>496</v>
      </c>
      <c r="K2230" t="s">
        <v>9</v>
      </c>
    </row>
    <row r="2231" spans="10:11" x14ac:dyDescent="0.25">
      <c r="J2231" t="s">
        <v>497</v>
      </c>
      <c r="K2231" t="s">
        <v>9</v>
      </c>
    </row>
    <row r="2232" spans="10:11" x14ac:dyDescent="0.25">
      <c r="J2232" t="s">
        <v>498</v>
      </c>
      <c r="K2232" t="s">
        <v>9</v>
      </c>
    </row>
    <row r="2233" spans="10:11" x14ac:dyDescent="0.25">
      <c r="J2233" t="s">
        <v>499</v>
      </c>
      <c r="K2233" t="s">
        <v>9</v>
      </c>
    </row>
    <row r="2234" spans="10:11" x14ac:dyDescent="0.25">
      <c r="J2234" t="s">
        <v>500</v>
      </c>
      <c r="K2234" t="s">
        <v>9</v>
      </c>
    </row>
    <row r="2235" spans="10:11" x14ac:dyDescent="0.25">
      <c r="J2235" t="s">
        <v>501</v>
      </c>
      <c r="K2235" t="s">
        <v>9</v>
      </c>
    </row>
    <row r="2236" spans="10:11" x14ac:dyDescent="0.25">
      <c r="J2236" t="s">
        <v>502</v>
      </c>
      <c r="K2236" t="s">
        <v>9</v>
      </c>
    </row>
    <row r="2237" spans="10:11" x14ac:dyDescent="0.25">
      <c r="J2237" t="s">
        <v>503</v>
      </c>
      <c r="K2237" t="s">
        <v>9</v>
      </c>
    </row>
    <row r="2238" spans="10:11" x14ac:dyDescent="0.25">
      <c r="J2238" t="s">
        <v>504</v>
      </c>
      <c r="K2238" t="s">
        <v>9</v>
      </c>
    </row>
    <row r="2239" spans="10:11" x14ac:dyDescent="0.25">
      <c r="J2239" t="s">
        <v>505</v>
      </c>
      <c r="K2239" t="s">
        <v>9</v>
      </c>
    </row>
    <row r="2240" spans="10:11" x14ac:dyDescent="0.25">
      <c r="J2240" t="s">
        <v>506</v>
      </c>
      <c r="K2240" t="s">
        <v>9</v>
      </c>
    </row>
    <row r="2241" spans="10:11" x14ac:dyDescent="0.25">
      <c r="J2241" t="s">
        <v>507</v>
      </c>
      <c r="K2241" t="s">
        <v>9</v>
      </c>
    </row>
    <row r="2242" spans="10:11" x14ac:dyDescent="0.25">
      <c r="J2242" t="s">
        <v>508</v>
      </c>
      <c r="K2242" t="s">
        <v>9</v>
      </c>
    </row>
    <row r="2243" spans="10:11" x14ac:dyDescent="0.25">
      <c r="J2243" t="s">
        <v>509</v>
      </c>
      <c r="K2243" t="s">
        <v>9</v>
      </c>
    </row>
    <row r="2244" spans="10:11" x14ac:dyDescent="0.25">
      <c r="J2244" t="s">
        <v>510</v>
      </c>
      <c r="K2244" t="s">
        <v>9</v>
      </c>
    </row>
    <row r="2245" spans="10:11" x14ac:dyDescent="0.25">
      <c r="J2245" t="s">
        <v>511</v>
      </c>
      <c r="K2245" t="s">
        <v>9</v>
      </c>
    </row>
    <row r="2246" spans="10:11" x14ac:dyDescent="0.25">
      <c r="J2246" t="s">
        <v>512</v>
      </c>
      <c r="K2246" t="s">
        <v>9</v>
      </c>
    </row>
    <row r="2247" spans="10:11" x14ac:dyDescent="0.25">
      <c r="J2247" t="s">
        <v>513</v>
      </c>
      <c r="K2247" t="s">
        <v>9</v>
      </c>
    </row>
    <row r="2248" spans="10:11" x14ac:dyDescent="0.25">
      <c r="J2248" t="s">
        <v>514</v>
      </c>
      <c r="K2248" t="s">
        <v>9</v>
      </c>
    </row>
    <row r="2249" spans="10:11" x14ac:dyDescent="0.25">
      <c r="J2249" t="s">
        <v>515</v>
      </c>
      <c r="K2249" t="s">
        <v>9</v>
      </c>
    </row>
    <row r="2250" spans="10:11" x14ac:dyDescent="0.25">
      <c r="J2250" t="s">
        <v>516</v>
      </c>
      <c r="K2250" t="s">
        <v>9</v>
      </c>
    </row>
    <row r="2251" spans="10:11" x14ac:dyDescent="0.25">
      <c r="J2251" t="s">
        <v>517</v>
      </c>
      <c r="K2251" t="s">
        <v>9</v>
      </c>
    </row>
    <row r="2252" spans="10:11" x14ac:dyDescent="0.25">
      <c r="J2252" t="s">
        <v>518</v>
      </c>
      <c r="K2252" t="s">
        <v>9</v>
      </c>
    </row>
    <row r="2253" spans="10:11" x14ac:dyDescent="0.25">
      <c r="J2253" t="s">
        <v>519</v>
      </c>
      <c r="K2253" t="s">
        <v>9</v>
      </c>
    </row>
    <row r="2254" spans="10:11" x14ac:dyDescent="0.25">
      <c r="J2254" t="s">
        <v>520</v>
      </c>
      <c r="K2254" t="s">
        <v>9</v>
      </c>
    </row>
    <row r="2255" spans="10:11" x14ac:dyDescent="0.25">
      <c r="J2255" t="s">
        <v>521</v>
      </c>
      <c r="K2255" t="s">
        <v>9</v>
      </c>
    </row>
    <row r="2256" spans="10:11" x14ac:dyDescent="0.25">
      <c r="J2256" t="s">
        <v>522</v>
      </c>
      <c r="K2256" t="s">
        <v>9</v>
      </c>
    </row>
    <row r="2257" spans="10:11" x14ac:dyDescent="0.25">
      <c r="J2257" t="s">
        <v>523</v>
      </c>
      <c r="K2257" t="s">
        <v>9</v>
      </c>
    </row>
    <row r="2258" spans="10:11" x14ac:dyDescent="0.25">
      <c r="J2258" t="s">
        <v>524</v>
      </c>
      <c r="K2258" t="s">
        <v>9</v>
      </c>
    </row>
    <row r="2259" spans="10:11" x14ac:dyDescent="0.25">
      <c r="J2259" t="s">
        <v>525</v>
      </c>
      <c r="K2259" t="s">
        <v>9</v>
      </c>
    </row>
    <row r="2260" spans="10:11" x14ac:dyDescent="0.25">
      <c r="J2260" t="s">
        <v>526</v>
      </c>
      <c r="K2260" t="s">
        <v>9</v>
      </c>
    </row>
    <row r="2261" spans="10:11" x14ac:dyDescent="0.25">
      <c r="J2261" t="s">
        <v>527</v>
      </c>
      <c r="K2261" t="s">
        <v>9</v>
      </c>
    </row>
    <row r="2262" spans="10:11" x14ac:dyDescent="0.25">
      <c r="J2262" t="s">
        <v>528</v>
      </c>
      <c r="K2262" t="s">
        <v>9</v>
      </c>
    </row>
    <row r="2263" spans="10:11" x14ac:dyDescent="0.25">
      <c r="J2263" t="s">
        <v>529</v>
      </c>
      <c r="K2263" t="s">
        <v>9</v>
      </c>
    </row>
    <row r="2264" spans="10:11" x14ac:dyDescent="0.25">
      <c r="J2264" t="s">
        <v>530</v>
      </c>
      <c r="K2264" t="s">
        <v>9</v>
      </c>
    </row>
    <row r="2265" spans="10:11" x14ac:dyDescent="0.25">
      <c r="J2265" t="s">
        <v>531</v>
      </c>
      <c r="K2265" t="s">
        <v>9</v>
      </c>
    </row>
    <row r="2266" spans="10:11" x14ac:dyDescent="0.25">
      <c r="J2266" t="s">
        <v>532</v>
      </c>
      <c r="K2266" t="s">
        <v>9</v>
      </c>
    </row>
    <row r="2267" spans="10:11" x14ac:dyDescent="0.25">
      <c r="J2267" t="s">
        <v>533</v>
      </c>
      <c r="K2267" t="s">
        <v>9</v>
      </c>
    </row>
    <row r="2268" spans="10:11" x14ac:dyDescent="0.25">
      <c r="J2268" t="s">
        <v>534</v>
      </c>
      <c r="K2268" t="s">
        <v>9</v>
      </c>
    </row>
    <row r="2269" spans="10:11" x14ac:dyDescent="0.25">
      <c r="J2269" t="s">
        <v>535</v>
      </c>
      <c r="K2269" t="s">
        <v>9</v>
      </c>
    </row>
    <row r="2270" spans="10:11" x14ac:dyDescent="0.25">
      <c r="J2270" t="s">
        <v>536</v>
      </c>
      <c r="K2270" t="s">
        <v>0</v>
      </c>
    </row>
    <row r="2271" spans="10:11" x14ac:dyDescent="0.25">
      <c r="J2271" t="s">
        <v>537</v>
      </c>
      <c r="K2271" t="s">
        <v>0</v>
      </c>
    </row>
    <row r="2272" spans="10:11" x14ac:dyDescent="0.25">
      <c r="J2272" t="s">
        <v>538</v>
      </c>
      <c r="K2272" t="s">
        <v>0</v>
      </c>
    </row>
    <row r="2273" spans="10:11" x14ac:dyDescent="0.25">
      <c r="J2273" t="s">
        <v>539</v>
      </c>
      <c r="K2273" t="s">
        <v>0</v>
      </c>
    </row>
    <row r="2274" spans="10:11" x14ac:dyDescent="0.25">
      <c r="J2274" t="s">
        <v>540</v>
      </c>
      <c r="K2274" t="s">
        <v>0</v>
      </c>
    </row>
    <row r="2275" spans="10:11" x14ac:dyDescent="0.25">
      <c r="J2275" t="s">
        <v>541</v>
      </c>
      <c r="K2275" t="s">
        <v>0</v>
      </c>
    </row>
    <row r="2276" spans="10:11" x14ac:dyDescent="0.25">
      <c r="J2276" t="s">
        <v>542</v>
      </c>
      <c r="K2276" t="s">
        <v>0</v>
      </c>
    </row>
    <row r="2277" spans="10:11" x14ac:dyDescent="0.25">
      <c r="J2277" t="s">
        <v>543</v>
      </c>
      <c r="K2277" t="s">
        <v>0</v>
      </c>
    </row>
    <row r="2278" spans="10:11" x14ac:dyDescent="0.25">
      <c r="J2278" t="s">
        <v>544</v>
      </c>
      <c r="K2278" t="s">
        <v>0</v>
      </c>
    </row>
    <row r="2279" spans="10:11" x14ac:dyDescent="0.25">
      <c r="J2279" t="s">
        <v>545</v>
      </c>
      <c r="K2279" t="s">
        <v>0</v>
      </c>
    </row>
    <row r="2280" spans="10:11" x14ac:dyDescent="0.25">
      <c r="J2280" t="s">
        <v>546</v>
      </c>
      <c r="K2280" t="s">
        <v>0</v>
      </c>
    </row>
    <row r="2281" spans="10:11" x14ac:dyDescent="0.25">
      <c r="J2281" t="s">
        <v>547</v>
      </c>
      <c r="K2281" t="s">
        <v>0</v>
      </c>
    </row>
    <row r="2282" spans="10:11" x14ac:dyDescent="0.25">
      <c r="J2282" t="s">
        <v>548</v>
      </c>
      <c r="K2282" t="s">
        <v>0</v>
      </c>
    </row>
    <row r="2283" spans="10:11" x14ac:dyDescent="0.25">
      <c r="J2283" t="s">
        <v>549</v>
      </c>
      <c r="K2283" t="s">
        <v>0</v>
      </c>
    </row>
    <row r="2284" spans="10:11" x14ac:dyDescent="0.25">
      <c r="J2284" t="s">
        <v>550</v>
      </c>
      <c r="K2284" t="s">
        <v>0</v>
      </c>
    </row>
    <row r="2285" spans="10:11" x14ac:dyDescent="0.25">
      <c r="J2285" t="s">
        <v>551</v>
      </c>
      <c r="K2285" t="s">
        <v>0</v>
      </c>
    </row>
    <row r="2286" spans="10:11" x14ac:dyDescent="0.25">
      <c r="J2286" t="s">
        <v>552</v>
      </c>
      <c r="K2286" t="s">
        <v>0</v>
      </c>
    </row>
    <row r="2287" spans="10:11" x14ac:dyDescent="0.25">
      <c r="J2287" t="s">
        <v>553</v>
      </c>
      <c r="K2287" t="s">
        <v>0</v>
      </c>
    </row>
    <row r="2288" spans="10:11" x14ac:dyDescent="0.25">
      <c r="J2288" t="s">
        <v>554</v>
      </c>
      <c r="K2288" t="s">
        <v>0</v>
      </c>
    </row>
    <row r="2289" spans="10:11" x14ac:dyDescent="0.25">
      <c r="J2289" t="s">
        <v>555</v>
      </c>
      <c r="K2289" t="s">
        <v>0</v>
      </c>
    </row>
    <row r="2290" spans="10:11" x14ac:dyDescent="0.25">
      <c r="J2290" t="s">
        <v>556</v>
      </c>
      <c r="K2290" t="s">
        <v>0</v>
      </c>
    </row>
    <row r="2291" spans="10:11" x14ac:dyDescent="0.25">
      <c r="J2291" t="s">
        <v>557</v>
      </c>
      <c r="K2291" t="s">
        <v>0</v>
      </c>
    </row>
    <row r="2292" spans="10:11" x14ac:dyDescent="0.25">
      <c r="J2292" t="s">
        <v>558</v>
      </c>
      <c r="K2292" t="s">
        <v>0</v>
      </c>
    </row>
    <row r="2293" spans="10:11" x14ac:dyDescent="0.25">
      <c r="J2293" t="s">
        <v>559</v>
      </c>
      <c r="K2293" t="s">
        <v>0</v>
      </c>
    </row>
    <row r="2294" spans="10:11" x14ac:dyDescent="0.25">
      <c r="J2294" t="s">
        <v>560</v>
      </c>
      <c r="K2294" t="s">
        <v>0</v>
      </c>
    </row>
    <row r="2295" spans="10:11" x14ac:dyDescent="0.25">
      <c r="J2295" t="s">
        <v>561</v>
      </c>
      <c r="K2295" t="s">
        <v>0</v>
      </c>
    </row>
    <row r="2296" spans="10:11" x14ac:dyDescent="0.25">
      <c r="J2296" t="s">
        <v>562</v>
      </c>
      <c r="K2296" t="s">
        <v>0</v>
      </c>
    </row>
    <row r="2297" spans="10:11" x14ac:dyDescent="0.25">
      <c r="J2297" t="s">
        <v>563</v>
      </c>
      <c r="K2297" t="s">
        <v>0</v>
      </c>
    </row>
    <row r="2298" spans="10:11" x14ac:dyDescent="0.25">
      <c r="J2298" t="s">
        <v>564</v>
      </c>
      <c r="K2298" t="s">
        <v>0</v>
      </c>
    </row>
    <row r="2299" spans="10:11" x14ac:dyDescent="0.25">
      <c r="J2299" t="s">
        <v>565</v>
      </c>
      <c r="K2299" t="s">
        <v>0</v>
      </c>
    </row>
    <row r="2300" spans="10:11" x14ac:dyDescent="0.25">
      <c r="J2300" t="s">
        <v>566</v>
      </c>
      <c r="K2300" t="s">
        <v>0</v>
      </c>
    </row>
    <row r="2301" spans="10:11" x14ac:dyDescent="0.25">
      <c r="J2301" t="s">
        <v>567</v>
      </c>
      <c r="K2301" t="s">
        <v>0</v>
      </c>
    </row>
    <row r="2302" spans="10:11" x14ac:dyDescent="0.25">
      <c r="J2302" t="s">
        <v>568</v>
      </c>
      <c r="K2302" t="s">
        <v>0</v>
      </c>
    </row>
    <row r="2303" spans="10:11" x14ac:dyDescent="0.25">
      <c r="J2303" t="s">
        <v>569</v>
      </c>
      <c r="K2303" t="s">
        <v>0</v>
      </c>
    </row>
    <row r="2304" spans="10:11" x14ac:dyDescent="0.25">
      <c r="J2304" t="s">
        <v>570</v>
      </c>
      <c r="K2304" t="s">
        <v>0</v>
      </c>
    </row>
    <row r="2305" spans="10:11" x14ac:dyDescent="0.25">
      <c r="J2305" t="s">
        <v>571</v>
      </c>
      <c r="K2305" t="s">
        <v>0</v>
      </c>
    </row>
    <row r="2306" spans="10:11" x14ac:dyDescent="0.25">
      <c r="J2306" t="s">
        <v>572</v>
      </c>
      <c r="K2306" t="s">
        <v>0</v>
      </c>
    </row>
    <row r="2307" spans="10:11" x14ac:dyDescent="0.25">
      <c r="J2307" t="s">
        <v>573</v>
      </c>
      <c r="K2307" t="s">
        <v>0</v>
      </c>
    </row>
    <row r="2308" spans="10:11" x14ac:dyDescent="0.25">
      <c r="J2308" t="s">
        <v>574</v>
      </c>
      <c r="K2308" t="s">
        <v>0</v>
      </c>
    </row>
    <row r="2309" spans="10:11" x14ac:dyDescent="0.25">
      <c r="J2309" t="s">
        <v>575</v>
      </c>
      <c r="K2309" t="s">
        <v>0</v>
      </c>
    </row>
    <row r="2310" spans="10:11" x14ac:dyDescent="0.25">
      <c r="J2310" t="s">
        <v>576</v>
      </c>
      <c r="K2310" t="s">
        <v>0</v>
      </c>
    </row>
    <row r="2311" spans="10:11" x14ac:dyDescent="0.25">
      <c r="J2311" t="s">
        <v>577</v>
      </c>
      <c r="K2311" t="s">
        <v>0</v>
      </c>
    </row>
    <row r="2312" spans="10:11" x14ac:dyDescent="0.25">
      <c r="J2312" t="s">
        <v>578</v>
      </c>
      <c r="K2312" t="s">
        <v>0</v>
      </c>
    </row>
    <row r="2313" spans="10:11" x14ac:dyDescent="0.25">
      <c r="J2313" t="s">
        <v>579</v>
      </c>
      <c r="K2313" t="s">
        <v>0</v>
      </c>
    </row>
    <row r="2314" spans="10:11" x14ac:dyDescent="0.25">
      <c r="J2314" t="s">
        <v>580</v>
      </c>
      <c r="K2314" t="s">
        <v>0</v>
      </c>
    </row>
    <row r="2315" spans="10:11" x14ac:dyDescent="0.25">
      <c r="J2315" t="s">
        <v>581</v>
      </c>
      <c r="K2315" t="s">
        <v>0</v>
      </c>
    </row>
    <row r="2316" spans="10:11" x14ac:dyDescent="0.25">
      <c r="J2316" t="s">
        <v>582</v>
      </c>
      <c r="K2316" t="s">
        <v>0</v>
      </c>
    </row>
    <row r="2317" spans="10:11" x14ac:dyDescent="0.25">
      <c r="J2317" t="s">
        <v>583</v>
      </c>
      <c r="K2317" t="s">
        <v>0</v>
      </c>
    </row>
    <row r="2318" spans="10:11" x14ac:dyDescent="0.25">
      <c r="J2318" t="s">
        <v>584</v>
      </c>
      <c r="K2318" t="s">
        <v>0</v>
      </c>
    </row>
    <row r="2319" spans="10:11" x14ac:dyDescent="0.25">
      <c r="J2319" t="s">
        <v>585</v>
      </c>
      <c r="K2319" t="s">
        <v>0</v>
      </c>
    </row>
    <row r="2320" spans="10:11" x14ac:dyDescent="0.25">
      <c r="J2320" t="s">
        <v>586</v>
      </c>
      <c r="K2320" t="s">
        <v>0</v>
      </c>
    </row>
    <row r="2321" spans="10:11" x14ac:dyDescent="0.25">
      <c r="J2321" t="s">
        <v>587</v>
      </c>
      <c r="K2321" t="s">
        <v>0</v>
      </c>
    </row>
    <row r="2322" spans="10:11" x14ac:dyDescent="0.25">
      <c r="J2322" t="s">
        <v>588</v>
      </c>
      <c r="K2322" t="s">
        <v>0</v>
      </c>
    </row>
    <row r="2323" spans="10:11" x14ac:dyDescent="0.25">
      <c r="J2323" t="s">
        <v>589</v>
      </c>
      <c r="K2323" t="s">
        <v>0</v>
      </c>
    </row>
    <row r="2324" spans="10:11" x14ac:dyDescent="0.25">
      <c r="J2324" t="s">
        <v>590</v>
      </c>
      <c r="K2324" t="s">
        <v>0</v>
      </c>
    </row>
    <row r="2325" spans="10:11" x14ac:dyDescent="0.25">
      <c r="J2325" t="s">
        <v>591</v>
      </c>
      <c r="K2325" t="s">
        <v>0</v>
      </c>
    </row>
    <row r="2326" spans="10:11" x14ac:dyDescent="0.25">
      <c r="J2326" t="s">
        <v>592</v>
      </c>
      <c r="K2326" t="s">
        <v>0</v>
      </c>
    </row>
    <row r="2327" spans="10:11" x14ac:dyDescent="0.25">
      <c r="J2327" t="s">
        <v>593</v>
      </c>
      <c r="K2327" t="s">
        <v>0</v>
      </c>
    </row>
    <row r="2328" spans="10:11" x14ac:dyDescent="0.25">
      <c r="J2328" t="s">
        <v>594</v>
      </c>
      <c r="K2328" t="s">
        <v>0</v>
      </c>
    </row>
    <row r="2329" spans="10:11" x14ac:dyDescent="0.25">
      <c r="J2329" t="s">
        <v>595</v>
      </c>
      <c r="K2329" t="s">
        <v>0</v>
      </c>
    </row>
    <row r="2330" spans="10:11" x14ac:dyDescent="0.25">
      <c r="J2330" t="s">
        <v>596</v>
      </c>
      <c r="K2330" t="s">
        <v>0</v>
      </c>
    </row>
    <row r="2331" spans="10:11" x14ac:dyDescent="0.25">
      <c r="J2331" t="s">
        <v>597</v>
      </c>
      <c r="K2331" t="s">
        <v>0</v>
      </c>
    </row>
    <row r="2332" spans="10:11" x14ac:dyDescent="0.25">
      <c r="J2332" t="s">
        <v>598</v>
      </c>
      <c r="K2332" t="s">
        <v>0</v>
      </c>
    </row>
    <row r="2333" spans="10:11" x14ac:dyDescent="0.25">
      <c r="J2333" t="s">
        <v>599</v>
      </c>
      <c r="K2333" t="s">
        <v>0</v>
      </c>
    </row>
    <row r="2334" spans="10:11" x14ac:dyDescent="0.25">
      <c r="J2334" t="s">
        <v>600</v>
      </c>
      <c r="K2334" t="s">
        <v>0</v>
      </c>
    </row>
    <row r="2335" spans="10:11" x14ac:dyDescent="0.25">
      <c r="J2335" t="s">
        <v>601</v>
      </c>
      <c r="K2335" t="s">
        <v>0</v>
      </c>
    </row>
    <row r="2336" spans="10:11" x14ac:dyDescent="0.25">
      <c r="J2336" t="s">
        <v>602</v>
      </c>
      <c r="K2336" t="s">
        <v>0</v>
      </c>
    </row>
    <row r="2337" spans="10:11" x14ac:dyDescent="0.25">
      <c r="J2337" t="s">
        <v>603</v>
      </c>
      <c r="K2337" t="s">
        <v>0</v>
      </c>
    </row>
    <row r="2338" spans="10:11" x14ac:dyDescent="0.25">
      <c r="J2338" t="s">
        <v>604</v>
      </c>
      <c r="K2338" t="s">
        <v>0</v>
      </c>
    </row>
    <row r="2339" spans="10:11" x14ac:dyDescent="0.25">
      <c r="J2339" t="s">
        <v>605</v>
      </c>
      <c r="K2339" t="s">
        <v>0</v>
      </c>
    </row>
    <row r="2340" spans="10:11" x14ac:dyDescent="0.25">
      <c r="J2340" t="s">
        <v>606</v>
      </c>
      <c r="K2340" t="s">
        <v>0</v>
      </c>
    </row>
    <row r="2341" spans="10:11" x14ac:dyDescent="0.25">
      <c r="J2341" t="s">
        <v>607</v>
      </c>
      <c r="K2341" t="s">
        <v>0</v>
      </c>
    </row>
    <row r="2342" spans="10:11" x14ac:dyDescent="0.25">
      <c r="J2342" t="s">
        <v>608</v>
      </c>
      <c r="K2342" t="s">
        <v>0</v>
      </c>
    </row>
    <row r="2343" spans="10:11" x14ac:dyDescent="0.25">
      <c r="J2343" t="s">
        <v>609</v>
      </c>
      <c r="K2343" t="s">
        <v>0</v>
      </c>
    </row>
    <row r="2344" spans="10:11" x14ac:dyDescent="0.25">
      <c r="J2344" t="s">
        <v>610</v>
      </c>
      <c r="K2344" t="s">
        <v>0</v>
      </c>
    </row>
    <row r="2345" spans="10:11" x14ac:dyDescent="0.25">
      <c r="J2345" t="s">
        <v>611</v>
      </c>
      <c r="K2345" t="s">
        <v>0</v>
      </c>
    </row>
    <row r="2346" spans="10:11" x14ac:dyDescent="0.25">
      <c r="J2346" t="s">
        <v>612</v>
      </c>
      <c r="K2346" t="s">
        <v>0</v>
      </c>
    </row>
    <row r="2347" spans="10:11" x14ac:dyDescent="0.25">
      <c r="J2347" t="s">
        <v>613</v>
      </c>
      <c r="K2347" t="s">
        <v>0</v>
      </c>
    </row>
    <row r="2348" spans="10:11" x14ac:dyDescent="0.25">
      <c r="J2348" t="s">
        <v>614</v>
      </c>
      <c r="K2348" t="s">
        <v>0</v>
      </c>
    </row>
    <row r="2349" spans="10:11" x14ac:dyDescent="0.25">
      <c r="J2349" t="s">
        <v>615</v>
      </c>
      <c r="K2349" t="s">
        <v>0</v>
      </c>
    </row>
    <row r="2350" spans="10:11" x14ac:dyDescent="0.25">
      <c r="J2350" t="s">
        <v>616</v>
      </c>
      <c r="K2350" t="s">
        <v>0</v>
      </c>
    </row>
    <row r="2351" spans="10:11" x14ac:dyDescent="0.25">
      <c r="J2351" t="s">
        <v>617</v>
      </c>
      <c r="K2351" t="s">
        <v>0</v>
      </c>
    </row>
    <row r="2352" spans="10:11" x14ac:dyDescent="0.25">
      <c r="J2352" t="s">
        <v>618</v>
      </c>
      <c r="K2352" t="s">
        <v>0</v>
      </c>
    </row>
    <row r="2353" spans="10:11" x14ac:dyDescent="0.25">
      <c r="J2353" t="s">
        <v>619</v>
      </c>
      <c r="K2353" t="s">
        <v>0</v>
      </c>
    </row>
    <row r="2354" spans="10:11" x14ac:dyDescent="0.25">
      <c r="J2354" t="s">
        <v>620</v>
      </c>
      <c r="K2354" t="s">
        <v>0</v>
      </c>
    </row>
    <row r="2355" spans="10:11" x14ac:dyDescent="0.25">
      <c r="J2355" t="s">
        <v>621</v>
      </c>
      <c r="K2355" t="s">
        <v>0</v>
      </c>
    </row>
    <row r="2356" spans="10:11" x14ac:dyDescent="0.25">
      <c r="J2356" t="s">
        <v>622</v>
      </c>
      <c r="K2356" t="s">
        <v>0</v>
      </c>
    </row>
    <row r="2357" spans="10:11" x14ac:dyDescent="0.25">
      <c r="J2357" t="s">
        <v>623</v>
      </c>
      <c r="K2357" t="s">
        <v>0</v>
      </c>
    </row>
    <row r="2358" spans="10:11" x14ac:dyDescent="0.25">
      <c r="J2358" t="s">
        <v>624</v>
      </c>
      <c r="K2358" t="s">
        <v>0</v>
      </c>
    </row>
    <row r="2359" spans="10:11" x14ac:dyDescent="0.25">
      <c r="J2359" t="s">
        <v>625</v>
      </c>
      <c r="K2359" t="s">
        <v>0</v>
      </c>
    </row>
    <row r="2360" spans="10:11" x14ac:dyDescent="0.25">
      <c r="J2360" t="s">
        <v>626</v>
      </c>
      <c r="K2360" t="s">
        <v>0</v>
      </c>
    </row>
    <row r="2361" spans="10:11" x14ac:dyDescent="0.25">
      <c r="J2361" t="s">
        <v>627</v>
      </c>
      <c r="K2361" t="s">
        <v>0</v>
      </c>
    </row>
    <row r="2362" spans="10:11" x14ac:dyDescent="0.25">
      <c r="J2362" t="s">
        <v>628</v>
      </c>
      <c r="K2362" t="s">
        <v>0</v>
      </c>
    </row>
    <row r="2363" spans="10:11" x14ac:dyDescent="0.25">
      <c r="J2363" t="s">
        <v>629</v>
      </c>
      <c r="K2363" t="s">
        <v>0</v>
      </c>
    </row>
    <row r="2364" spans="10:11" x14ac:dyDescent="0.25">
      <c r="J2364" t="s">
        <v>630</v>
      </c>
      <c r="K2364" t="s">
        <v>0</v>
      </c>
    </row>
    <row r="2365" spans="10:11" x14ac:dyDescent="0.25">
      <c r="J2365" t="s">
        <v>631</v>
      </c>
      <c r="K2365" t="s">
        <v>0</v>
      </c>
    </row>
    <row r="2366" spans="10:11" x14ac:dyDescent="0.25">
      <c r="J2366" t="s">
        <v>632</v>
      </c>
      <c r="K2366" t="s">
        <v>0</v>
      </c>
    </row>
    <row r="2367" spans="10:11" x14ac:dyDescent="0.25">
      <c r="J2367" t="s">
        <v>633</v>
      </c>
      <c r="K2367" t="s">
        <v>0</v>
      </c>
    </row>
    <row r="2368" spans="10:11" x14ac:dyDescent="0.25">
      <c r="J2368" t="s">
        <v>634</v>
      </c>
      <c r="K2368" t="s">
        <v>0</v>
      </c>
    </row>
    <row r="2369" spans="10:11" x14ac:dyDescent="0.25">
      <c r="J2369" t="s">
        <v>635</v>
      </c>
      <c r="K2369" t="s">
        <v>0</v>
      </c>
    </row>
    <row r="2370" spans="10:11" x14ac:dyDescent="0.25">
      <c r="J2370" t="s">
        <v>636</v>
      </c>
      <c r="K2370" t="s">
        <v>0</v>
      </c>
    </row>
    <row r="2371" spans="10:11" x14ac:dyDescent="0.25">
      <c r="J2371" t="s">
        <v>637</v>
      </c>
      <c r="K2371" t="s">
        <v>0</v>
      </c>
    </row>
    <row r="2372" spans="10:11" x14ac:dyDescent="0.25">
      <c r="J2372" t="s">
        <v>638</v>
      </c>
      <c r="K2372" t="s">
        <v>0</v>
      </c>
    </row>
    <row r="2373" spans="10:11" x14ac:dyDescent="0.25">
      <c r="J2373" t="s">
        <v>639</v>
      </c>
      <c r="K2373" t="s">
        <v>0</v>
      </c>
    </row>
    <row r="2374" spans="10:11" x14ac:dyDescent="0.25">
      <c r="J2374" t="s">
        <v>640</v>
      </c>
      <c r="K2374" t="s">
        <v>0</v>
      </c>
    </row>
    <row r="2375" spans="10:11" x14ac:dyDescent="0.25">
      <c r="J2375" t="s">
        <v>641</v>
      </c>
      <c r="K2375" t="s">
        <v>0</v>
      </c>
    </row>
    <row r="2376" spans="10:11" x14ac:dyDescent="0.25">
      <c r="J2376" t="s">
        <v>642</v>
      </c>
      <c r="K2376" t="s">
        <v>0</v>
      </c>
    </row>
    <row r="2377" spans="10:11" x14ac:dyDescent="0.25">
      <c r="J2377" t="s">
        <v>643</v>
      </c>
      <c r="K2377" t="s">
        <v>0</v>
      </c>
    </row>
    <row r="2378" spans="10:11" x14ac:dyDescent="0.25">
      <c r="J2378" t="s">
        <v>644</v>
      </c>
      <c r="K2378" t="s">
        <v>0</v>
      </c>
    </row>
    <row r="2379" spans="10:11" x14ac:dyDescent="0.25">
      <c r="J2379" t="s">
        <v>645</v>
      </c>
      <c r="K2379" t="s">
        <v>0</v>
      </c>
    </row>
    <row r="2380" spans="10:11" x14ac:dyDescent="0.25">
      <c r="J2380" t="s">
        <v>646</v>
      </c>
      <c r="K2380" t="s">
        <v>0</v>
      </c>
    </row>
    <row r="2381" spans="10:11" x14ac:dyDescent="0.25">
      <c r="J2381" t="s">
        <v>647</v>
      </c>
      <c r="K2381" t="s">
        <v>0</v>
      </c>
    </row>
    <row r="2382" spans="10:11" x14ac:dyDescent="0.25">
      <c r="J2382" t="s">
        <v>648</v>
      </c>
      <c r="K2382" t="s">
        <v>0</v>
      </c>
    </row>
    <row r="2383" spans="10:11" x14ac:dyDescent="0.25">
      <c r="J2383" t="s">
        <v>649</v>
      </c>
      <c r="K2383" t="s">
        <v>0</v>
      </c>
    </row>
    <row r="2384" spans="10:11" x14ac:dyDescent="0.25">
      <c r="J2384" t="s">
        <v>650</v>
      </c>
      <c r="K2384" t="s">
        <v>0</v>
      </c>
    </row>
    <row r="2385" spans="10:11" x14ac:dyDescent="0.25">
      <c r="J2385" t="s">
        <v>651</v>
      </c>
      <c r="K2385" t="s">
        <v>0</v>
      </c>
    </row>
    <row r="2386" spans="10:11" x14ac:dyDescent="0.25">
      <c r="J2386" t="s">
        <v>652</v>
      </c>
      <c r="K2386" t="s">
        <v>0</v>
      </c>
    </row>
    <row r="2387" spans="10:11" x14ac:dyDescent="0.25">
      <c r="J2387" t="s">
        <v>653</v>
      </c>
      <c r="K2387" t="s">
        <v>0</v>
      </c>
    </row>
    <row r="2388" spans="10:11" x14ac:dyDescent="0.25">
      <c r="J2388" t="s">
        <v>654</v>
      </c>
      <c r="K2388" t="s">
        <v>0</v>
      </c>
    </row>
    <row r="2389" spans="10:11" x14ac:dyDescent="0.25">
      <c r="J2389" t="s">
        <v>655</v>
      </c>
      <c r="K2389" t="s">
        <v>0</v>
      </c>
    </row>
    <row r="2390" spans="10:11" x14ac:dyDescent="0.25">
      <c r="J2390" t="s">
        <v>656</v>
      </c>
      <c r="K2390" t="s">
        <v>0</v>
      </c>
    </row>
    <row r="2391" spans="10:11" x14ac:dyDescent="0.25">
      <c r="J2391" t="s">
        <v>657</v>
      </c>
      <c r="K2391" t="s">
        <v>0</v>
      </c>
    </row>
    <row r="2392" spans="10:11" x14ac:dyDescent="0.25">
      <c r="J2392" t="s">
        <v>658</v>
      </c>
      <c r="K2392" t="s">
        <v>0</v>
      </c>
    </row>
    <row r="2393" spans="10:11" x14ac:dyDescent="0.25">
      <c r="J2393" t="s">
        <v>659</v>
      </c>
      <c r="K2393" t="s">
        <v>0</v>
      </c>
    </row>
    <row r="2394" spans="10:11" x14ac:dyDescent="0.25">
      <c r="J2394" t="s">
        <v>660</v>
      </c>
      <c r="K2394" t="s">
        <v>0</v>
      </c>
    </row>
    <row r="2395" spans="10:11" x14ac:dyDescent="0.25">
      <c r="J2395" t="s">
        <v>661</v>
      </c>
      <c r="K2395" t="s">
        <v>0</v>
      </c>
    </row>
    <row r="2396" spans="10:11" x14ac:dyDescent="0.25">
      <c r="J2396" t="s">
        <v>662</v>
      </c>
      <c r="K2396" t="s">
        <v>0</v>
      </c>
    </row>
    <row r="2397" spans="10:11" x14ac:dyDescent="0.25">
      <c r="J2397" t="s">
        <v>663</v>
      </c>
      <c r="K2397" t="s">
        <v>0</v>
      </c>
    </row>
    <row r="2398" spans="10:11" x14ac:dyDescent="0.25">
      <c r="J2398" t="s">
        <v>664</v>
      </c>
      <c r="K2398" t="s">
        <v>0</v>
      </c>
    </row>
    <row r="2399" spans="10:11" x14ac:dyDescent="0.25">
      <c r="J2399" t="s">
        <v>665</v>
      </c>
      <c r="K2399" t="s">
        <v>0</v>
      </c>
    </row>
    <row r="2400" spans="10:11" x14ac:dyDescent="0.25">
      <c r="J2400" t="s">
        <v>666</v>
      </c>
      <c r="K2400" t="s">
        <v>0</v>
      </c>
    </row>
    <row r="2401" spans="10:11" x14ac:dyDescent="0.25">
      <c r="J2401" t="s">
        <v>667</v>
      </c>
      <c r="K2401" t="s">
        <v>0</v>
      </c>
    </row>
    <row r="2402" spans="10:11" x14ac:dyDescent="0.25">
      <c r="J2402" t="s">
        <v>668</v>
      </c>
      <c r="K2402" t="s">
        <v>0</v>
      </c>
    </row>
    <row r="2403" spans="10:11" x14ac:dyDescent="0.25">
      <c r="J2403" t="s">
        <v>669</v>
      </c>
      <c r="K2403" t="s">
        <v>0</v>
      </c>
    </row>
    <row r="2404" spans="10:11" x14ac:dyDescent="0.25">
      <c r="J2404" t="s">
        <v>670</v>
      </c>
      <c r="K2404" t="s">
        <v>0</v>
      </c>
    </row>
    <row r="2405" spans="10:11" x14ac:dyDescent="0.25">
      <c r="J2405" t="s">
        <v>671</v>
      </c>
      <c r="K2405" t="s">
        <v>0</v>
      </c>
    </row>
    <row r="2406" spans="10:11" x14ac:dyDescent="0.25">
      <c r="J2406" t="s">
        <v>672</v>
      </c>
      <c r="K2406" t="s">
        <v>0</v>
      </c>
    </row>
    <row r="2407" spans="10:11" x14ac:dyDescent="0.25">
      <c r="J2407" t="s">
        <v>673</v>
      </c>
      <c r="K2407" t="s">
        <v>0</v>
      </c>
    </row>
    <row r="2408" spans="10:11" x14ac:dyDescent="0.25">
      <c r="J2408" t="s">
        <v>674</v>
      </c>
      <c r="K2408" t="s">
        <v>0</v>
      </c>
    </row>
    <row r="2409" spans="10:11" x14ac:dyDescent="0.25">
      <c r="J2409" t="s">
        <v>675</v>
      </c>
      <c r="K2409" t="s">
        <v>0</v>
      </c>
    </row>
    <row r="2410" spans="10:11" x14ac:dyDescent="0.25">
      <c r="J2410" t="s">
        <v>676</v>
      </c>
      <c r="K2410" t="s">
        <v>0</v>
      </c>
    </row>
    <row r="2411" spans="10:11" x14ac:dyDescent="0.25">
      <c r="J2411" t="s">
        <v>677</v>
      </c>
      <c r="K2411" t="s">
        <v>0</v>
      </c>
    </row>
    <row r="2412" spans="10:11" x14ac:dyDescent="0.25">
      <c r="J2412" t="s">
        <v>678</v>
      </c>
      <c r="K2412" t="s">
        <v>0</v>
      </c>
    </row>
    <row r="2413" spans="10:11" x14ac:dyDescent="0.25">
      <c r="J2413" t="s">
        <v>679</v>
      </c>
      <c r="K2413" t="s">
        <v>0</v>
      </c>
    </row>
    <row r="2414" spans="10:11" x14ac:dyDescent="0.25">
      <c r="J2414" t="s">
        <v>680</v>
      </c>
      <c r="K2414" t="s">
        <v>0</v>
      </c>
    </row>
    <row r="2415" spans="10:11" x14ac:dyDescent="0.25">
      <c r="J2415" t="s">
        <v>681</v>
      </c>
      <c r="K2415" t="s">
        <v>0</v>
      </c>
    </row>
    <row r="2416" spans="10:11" x14ac:dyDescent="0.25">
      <c r="J2416" t="s">
        <v>682</v>
      </c>
      <c r="K2416" t="s">
        <v>0</v>
      </c>
    </row>
    <row r="2417" spans="10:11" x14ac:dyDescent="0.25">
      <c r="J2417" t="s">
        <v>683</v>
      </c>
      <c r="K2417" t="s">
        <v>0</v>
      </c>
    </row>
    <row r="2418" spans="10:11" x14ac:dyDescent="0.25">
      <c r="J2418" t="s">
        <v>684</v>
      </c>
      <c r="K2418" t="s">
        <v>0</v>
      </c>
    </row>
    <row r="2419" spans="10:11" x14ac:dyDescent="0.25">
      <c r="J2419" t="s">
        <v>685</v>
      </c>
      <c r="K2419" t="s">
        <v>0</v>
      </c>
    </row>
    <row r="2420" spans="10:11" x14ac:dyDescent="0.25">
      <c r="J2420" t="s">
        <v>686</v>
      </c>
      <c r="K2420" t="s">
        <v>0</v>
      </c>
    </row>
    <row r="2421" spans="10:11" x14ac:dyDescent="0.25">
      <c r="J2421" t="s">
        <v>687</v>
      </c>
      <c r="K2421" t="s">
        <v>0</v>
      </c>
    </row>
    <row r="2422" spans="10:11" x14ac:dyDescent="0.25">
      <c r="J2422" t="s">
        <v>688</v>
      </c>
      <c r="K2422" t="s">
        <v>0</v>
      </c>
    </row>
    <row r="2423" spans="10:11" x14ac:dyDescent="0.25">
      <c r="J2423" t="s">
        <v>689</v>
      </c>
      <c r="K2423" t="s">
        <v>0</v>
      </c>
    </row>
    <row r="2424" spans="10:11" x14ac:dyDescent="0.25">
      <c r="J2424" t="s">
        <v>690</v>
      </c>
      <c r="K2424" t="s">
        <v>0</v>
      </c>
    </row>
    <row r="2425" spans="10:11" x14ac:dyDescent="0.25">
      <c r="J2425" t="s">
        <v>691</v>
      </c>
      <c r="K2425" t="s">
        <v>0</v>
      </c>
    </row>
    <row r="2426" spans="10:11" x14ac:dyDescent="0.25">
      <c r="J2426" t="s">
        <v>692</v>
      </c>
      <c r="K2426" t="s">
        <v>0</v>
      </c>
    </row>
    <row r="2427" spans="10:11" x14ac:dyDescent="0.25">
      <c r="J2427" t="s">
        <v>693</v>
      </c>
      <c r="K2427" t="s">
        <v>0</v>
      </c>
    </row>
    <row r="2428" spans="10:11" x14ac:dyDescent="0.25">
      <c r="J2428" t="s">
        <v>694</v>
      </c>
      <c r="K2428" t="s">
        <v>0</v>
      </c>
    </row>
    <row r="2429" spans="10:11" x14ac:dyDescent="0.25">
      <c r="J2429" t="s">
        <v>695</v>
      </c>
      <c r="K2429" t="s">
        <v>0</v>
      </c>
    </row>
    <row r="2430" spans="10:11" x14ac:dyDescent="0.25">
      <c r="J2430" t="s">
        <v>696</v>
      </c>
      <c r="K2430" t="s">
        <v>0</v>
      </c>
    </row>
    <row r="2431" spans="10:11" x14ac:dyDescent="0.25">
      <c r="J2431" t="s">
        <v>697</v>
      </c>
      <c r="K2431" t="s">
        <v>0</v>
      </c>
    </row>
    <row r="2432" spans="10:11" x14ac:dyDescent="0.25">
      <c r="J2432" t="s">
        <v>698</v>
      </c>
      <c r="K2432" t="s">
        <v>0</v>
      </c>
    </row>
    <row r="2433" spans="10:11" x14ac:dyDescent="0.25">
      <c r="J2433" t="s">
        <v>699</v>
      </c>
      <c r="K2433" t="s">
        <v>0</v>
      </c>
    </row>
    <row r="2434" spans="10:11" x14ac:dyDescent="0.25">
      <c r="J2434" t="s">
        <v>700</v>
      </c>
      <c r="K2434" t="s">
        <v>0</v>
      </c>
    </row>
    <row r="2435" spans="10:11" x14ac:dyDescent="0.25">
      <c r="J2435" t="s">
        <v>701</v>
      </c>
      <c r="K2435" t="s">
        <v>0</v>
      </c>
    </row>
    <row r="2436" spans="10:11" x14ac:dyDescent="0.25">
      <c r="J2436" t="s">
        <v>702</v>
      </c>
      <c r="K2436" t="s">
        <v>0</v>
      </c>
    </row>
    <row r="2437" spans="10:11" x14ac:dyDescent="0.25">
      <c r="J2437" t="s">
        <v>703</v>
      </c>
      <c r="K2437" t="s">
        <v>0</v>
      </c>
    </row>
    <row r="2438" spans="10:11" x14ac:dyDescent="0.25">
      <c r="J2438" t="s">
        <v>9724</v>
      </c>
      <c r="K2438" t="s">
        <v>0</v>
      </c>
    </row>
    <row r="2439" spans="10:11" x14ac:dyDescent="0.25">
      <c r="J2439" t="s">
        <v>704</v>
      </c>
      <c r="K2439" t="s">
        <v>0</v>
      </c>
    </row>
    <row r="2440" spans="10:11" x14ac:dyDescent="0.25">
      <c r="J2440" t="s">
        <v>705</v>
      </c>
      <c r="K2440" t="s">
        <v>0</v>
      </c>
    </row>
    <row r="2441" spans="10:11" x14ac:dyDescent="0.25">
      <c r="J2441" t="s">
        <v>706</v>
      </c>
      <c r="K2441" t="s">
        <v>0</v>
      </c>
    </row>
    <row r="2442" spans="10:11" x14ac:dyDescent="0.25">
      <c r="J2442" t="s">
        <v>707</v>
      </c>
      <c r="K2442" t="s">
        <v>0</v>
      </c>
    </row>
    <row r="2443" spans="10:11" x14ac:dyDescent="0.25">
      <c r="J2443" t="s">
        <v>708</v>
      </c>
      <c r="K2443" t="s">
        <v>0</v>
      </c>
    </row>
    <row r="2444" spans="10:11" x14ac:dyDescent="0.25">
      <c r="J2444" t="s">
        <v>709</v>
      </c>
      <c r="K2444" t="s">
        <v>0</v>
      </c>
    </row>
    <row r="2445" spans="10:11" x14ac:dyDescent="0.25">
      <c r="J2445" t="s">
        <v>710</v>
      </c>
      <c r="K2445" t="s">
        <v>0</v>
      </c>
    </row>
    <row r="2446" spans="10:11" x14ac:dyDescent="0.25">
      <c r="J2446" t="s">
        <v>711</v>
      </c>
      <c r="K2446" t="s">
        <v>0</v>
      </c>
    </row>
    <row r="2447" spans="10:11" x14ac:dyDescent="0.25">
      <c r="J2447" t="s">
        <v>712</v>
      </c>
      <c r="K2447" t="s">
        <v>0</v>
      </c>
    </row>
    <row r="2448" spans="10:11" x14ac:dyDescent="0.25">
      <c r="J2448" t="s">
        <v>713</v>
      </c>
      <c r="K2448" t="s">
        <v>0</v>
      </c>
    </row>
    <row r="2449" spans="10:11" x14ac:dyDescent="0.25">
      <c r="J2449" t="s">
        <v>714</v>
      </c>
      <c r="K2449" t="s">
        <v>0</v>
      </c>
    </row>
    <row r="2450" spans="10:11" x14ac:dyDescent="0.25">
      <c r="J2450" t="s">
        <v>715</v>
      </c>
      <c r="K2450" t="s">
        <v>0</v>
      </c>
    </row>
    <row r="2451" spans="10:11" x14ac:dyDescent="0.25">
      <c r="J2451" t="s">
        <v>716</v>
      </c>
      <c r="K2451" t="s">
        <v>0</v>
      </c>
    </row>
    <row r="2452" spans="10:11" x14ac:dyDescent="0.25">
      <c r="J2452" t="s">
        <v>717</v>
      </c>
      <c r="K2452" t="s">
        <v>0</v>
      </c>
    </row>
    <row r="2453" spans="10:11" x14ac:dyDescent="0.25">
      <c r="J2453" t="s">
        <v>718</v>
      </c>
      <c r="K2453" t="s">
        <v>0</v>
      </c>
    </row>
    <row r="2454" spans="10:11" x14ac:dyDescent="0.25">
      <c r="J2454" t="s">
        <v>719</v>
      </c>
      <c r="K2454" t="s">
        <v>0</v>
      </c>
    </row>
    <row r="2455" spans="10:11" x14ac:dyDescent="0.25">
      <c r="J2455" t="s">
        <v>720</v>
      </c>
      <c r="K2455" t="s">
        <v>0</v>
      </c>
    </row>
    <row r="2456" spans="10:11" x14ac:dyDescent="0.25">
      <c r="J2456" t="s">
        <v>721</v>
      </c>
      <c r="K2456" t="s">
        <v>0</v>
      </c>
    </row>
    <row r="2457" spans="10:11" x14ac:dyDescent="0.25">
      <c r="J2457" t="s">
        <v>722</v>
      </c>
      <c r="K2457" t="s">
        <v>0</v>
      </c>
    </row>
    <row r="2458" spans="10:11" x14ac:dyDescent="0.25">
      <c r="J2458" t="s">
        <v>723</v>
      </c>
      <c r="K2458" t="s">
        <v>0</v>
      </c>
    </row>
    <row r="2459" spans="10:11" x14ac:dyDescent="0.25">
      <c r="J2459" t="s">
        <v>724</v>
      </c>
      <c r="K2459" t="s">
        <v>0</v>
      </c>
    </row>
    <row r="2460" spans="10:11" x14ac:dyDescent="0.25">
      <c r="J2460" t="s">
        <v>725</v>
      </c>
      <c r="K2460" t="s">
        <v>0</v>
      </c>
    </row>
    <row r="2461" spans="10:11" x14ac:dyDescent="0.25">
      <c r="J2461" t="s">
        <v>726</v>
      </c>
      <c r="K2461" t="s">
        <v>0</v>
      </c>
    </row>
    <row r="2462" spans="10:11" x14ac:dyDescent="0.25">
      <c r="J2462" t="s">
        <v>727</v>
      </c>
      <c r="K2462" t="s">
        <v>0</v>
      </c>
    </row>
    <row r="2463" spans="10:11" x14ac:dyDescent="0.25">
      <c r="J2463" t="s">
        <v>728</v>
      </c>
      <c r="K2463" t="s">
        <v>0</v>
      </c>
    </row>
    <row r="2464" spans="10:11" x14ac:dyDescent="0.25">
      <c r="J2464" t="s">
        <v>729</v>
      </c>
      <c r="K2464" t="s">
        <v>0</v>
      </c>
    </row>
    <row r="2465" spans="10:11" x14ac:dyDescent="0.25">
      <c r="J2465" t="s">
        <v>730</v>
      </c>
      <c r="K2465" t="s">
        <v>0</v>
      </c>
    </row>
    <row r="2466" spans="10:11" x14ac:dyDescent="0.25">
      <c r="J2466" t="s">
        <v>731</v>
      </c>
      <c r="K2466" t="s">
        <v>0</v>
      </c>
    </row>
    <row r="2467" spans="10:11" x14ac:dyDescent="0.25">
      <c r="J2467" t="s">
        <v>732</v>
      </c>
      <c r="K2467" t="s">
        <v>0</v>
      </c>
    </row>
    <row r="2468" spans="10:11" x14ac:dyDescent="0.25">
      <c r="J2468" t="s">
        <v>733</v>
      </c>
      <c r="K2468" t="s">
        <v>0</v>
      </c>
    </row>
    <row r="2469" spans="10:11" x14ac:dyDescent="0.25">
      <c r="J2469" t="s">
        <v>734</v>
      </c>
      <c r="K2469" t="s">
        <v>1</v>
      </c>
    </row>
    <row r="2470" spans="10:11" x14ac:dyDescent="0.25">
      <c r="J2470" t="s">
        <v>735</v>
      </c>
      <c r="K2470" t="s">
        <v>1</v>
      </c>
    </row>
    <row r="2471" spans="10:11" x14ac:dyDescent="0.25">
      <c r="J2471" t="s">
        <v>736</v>
      </c>
      <c r="K2471" t="s">
        <v>1</v>
      </c>
    </row>
    <row r="2472" spans="10:11" x14ac:dyDescent="0.25">
      <c r="J2472" t="s">
        <v>737</v>
      </c>
      <c r="K2472" t="s">
        <v>1</v>
      </c>
    </row>
    <row r="2473" spans="10:11" x14ac:dyDescent="0.25">
      <c r="J2473" t="s">
        <v>738</v>
      </c>
      <c r="K2473" t="s">
        <v>1</v>
      </c>
    </row>
    <row r="2474" spans="10:11" x14ac:dyDescent="0.25">
      <c r="J2474" t="s">
        <v>739</v>
      </c>
      <c r="K2474" t="s">
        <v>1</v>
      </c>
    </row>
    <row r="2475" spans="10:11" x14ac:dyDescent="0.25">
      <c r="J2475" t="s">
        <v>740</v>
      </c>
      <c r="K2475" t="s">
        <v>1</v>
      </c>
    </row>
    <row r="2476" spans="10:11" x14ac:dyDescent="0.25">
      <c r="J2476" t="s">
        <v>741</v>
      </c>
      <c r="K2476" t="s">
        <v>1</v>
      </c>
    </row>
    <row r="2477" spans="10:11" x14ac:dyDescent="0.25">
      <c r="J2477" t="s">
        <v>742</v>
      </c>
      <c r="K2477" t="s">
        <v>1</v>
      </c>
    </row>
    <row r="2478" spans="10:11" x14ac:dyDescent="0.25">
      <c r="J2478" t="s">
        <v>743</v>
      </c>
      <c r="K2478" t="s">
        <v>1</v>
      </c>
    </row>
    <row r="2479" spans="10:11" x14ac:dyDescent="0.25">
      <c r="J2479" t="s">
        <v>744</v>
      </c>
      <c r="K2479" t="s">
        <v>1</v>
      </c>
    </row>
    <row r="2480" spans="10:11" x14ac:dyDescent="0.25">
      <c r="J2480" t="s">
        <v>745</v>
      </c>
      <c r="K2480" t="s">
        <v>1</v>
      </c>
    </row>
    <row r="2481" spans="10:11" x14ac:dyDescent="0.25">
      <c r="J2481" t="s">
        <v>746</v>
      </c>
      <c r="K2481" t="s">
        <v>1</v>
      </c>
    </row>
    <row r="2482" spans="10:11" x14ac:dyDescent="0.25">
      <c r="J2482" t="s">
        <v>747</v>
      </c>
      <c r="K2482" t="s">
        <v>1</v>
      </c>
    </row>
    <row r="2483" spans="10:11" x14ac:dyDescent="0.25">
      <c r="J2483" t="s">
        <v>748</v>
      </c>
      <c r="K2483" t="s">
        <v>1</v>
      </c>
    </row>
    <row r="2484" spans="10:11" x14ac:dyDescent="0.25">
      <c r="J2484" t="s">
        <v>749</v>
      </c>
      <c r="K2484" t="s">
        <v>1</v>
      </c>
    </row>
    <row r="2485" spans="10:11" x14ac:dyDescent="0.25">
      <c r="J2485" t="s">
        <v>750</v>
      </c>
      <c r="K2485" t="s">
        <v>1</v>
      </c>
    </row>
    <row r="2486" spans="10:11" x14ac:dyDescent="0.25">
      <c r="J2486" t="s">
        <v>751</v>
      </c>
      <c r="K2486" t="s">
        <v>1</v>
      </c>
    </row>
    <row r="2487" spans="10:11" x14ac:dyDescent="0.25">
      <c r="J2487" t="s">
        <v>752</v>
      </c>
      <c r="K2487" t="s">
        <v>1</v>
      </c>
    </row>
    <row r="2488" spans="10:11" x14ac:dyDescent="0.25">
      <c r="J2488" t="s">
        <v>753</v>
      </c>
      <c r="K2488" t="s">
        <v>1</v>
      </c>
    </row>
    <row r="2489" spans="10:11" x14ac:dyDescent="0.25">
      <c r="J2489" t="s">
        <v>754</v>
      </c>
      <c r="K2489" t="s">
        <v>1</v>
      </c>
    </row>
    <row r="2490" spans="10:11" x14ac:dyDescent="0.25">
      <c r="J2490" t="s">
        <v>755</v>
      </c>
      <c r="K2490" t="s">
        <v>1</v>
      </c>
    </row>
    <row r="2491" spans="10:11" x14ac:dyDescent="0.25">
      <c r="J2491" t="s">
        <v>756</v>
      </c>
      <c r="K2491" t="s">
        <v>1</v>
      </c>
    </row>
    <row r="2492" spans="10:11" x14ac:dyDescent="0.25">
      <c r="J2492" t="s">
        <v>757</v>
      </c>
      <c r="K2492" t="s">
        <v>1</v>
      </c>
    </row>
    <row r="2493" spans="10:11" x14ac:dyDescent="0.25">
      <c r="J2493" t="s">
        <v>758</v>
      </c>
      <c r="K2493" t="s">
        <v>1</v>
      </c>
    </row>
    <row r="2494" spans="10:11" x14ac:dyDescent="0.25">
      <c r="J2494" t="s">
        <v>759</v>
      </c>
      <c r="K2494" t="s">
        <v>1</v>
      </c>
    </row>
    <row r="2495" spans="10:11" x14ac:dyDescent="0.25">
      <c r="J2495" t="s">
        <v>760</v>
      </c>
      <c r="K2495" t="s">
        <v>1</v>
      </c>
    </row>
    <row r="2496" spans="10:11" x14ac:dyDescent="0.25">
      <c r="J2496" t="s">
        <v>761</v>
      </c>
      <c r="K2496" t="s">
        <v>1</v>
      </c>
    </row>
    <row r="2497" spans="10:11" x14ac:dyDescent="0.25">
      <c r="J2497" t="s">
        <v>762</v>
      </c>
      <c r="K2497" t="s">
        <v>1</v>
      </c>
    </row>
    <row r="2498" spans="10:11" x14ac:dyDescent="0.25">
      <c r="J2498" t="s">
        <v>763</v>
      </c>
      <c r="K2498" t="s">
        <v>1</v>
      </c>
    </row>
    <row r="2499" spans="10:11" x14ac:dyDescent="0.25">
      <c r="J2499" t="s">
        <v>764</v>
      </c>
      <c r="K2499" t="s">
        <v>1</v>
      </c>
    </row>
    <row r="2500" spans="10:11" x14ac:dyDescent="0.25">
      <c r="J2500" t="s">
        <v>765</v>
      </c>
      <c r="K2500" t="s">
        <v>1</v>
      </c>
    </row>
    <row r="2501" spans="10:11" x14ac:dyDescent="0.25">
      <c r="J2501" t="s">
        <v>766</v>
      </c>
      <c r="K2501" t="s">
        <v>1</v>
      </c>
    </row>
    <row r="2502" spans="10:11" x14ac:dyDescent="0.25">
      <c r="J2502" t="s">
        <v>767</v>
      </c>
      <c r="K2502" t="s">
        <v>1</v>
      </c>
    </row>
    <row r="2503" spans="10:11" x14ac:dyDescent="0.25">
      <c r="J2503" t="s">
        <v>768</v>
      </c>
      <c r="K2503" t="s">
        <v>1</v>
      </c>
    </row>
    <row r="2504" spans="10:11" x14ac:dyDescent="0.25">
      <c r="J2504" t="s">
        <v>769</v>
      </c>
      <c r="K2504" t="s">
        <v>1</v>
      </c>
    </row>
    <row r="2505" spans="10:11" x14ac:dyDescent="0.25">
      <c r="J2505" t="s">
        <v>770</v>
      </c>
      <c r="K2505" t="s">
        <v>1</v>
      </c>
    </row>
    <row r="2506" spans="10:11" x14ac:dyDescent="0.25">
      <c r="J2506" t="s">
        <v>771</v>
      </c>
      <c r="K2506" t="s">
        <v>1</v>
      </c>
    </row>
    <row r="2507" spans="10:11" x14ac:dyDescent="0.25">
      <c r="J2507" t="s">
        <v>772</v>
      </c>
      <c r="K2507" t="s">
        <v>1</v>
      </c>
    </row>
    <row r="2508" spans="10:11" x14ac:dyDescent="0.25">
      <c r="J2508" t="s">
        <v>773</v>
      </c>
      <c r="K2508" t="s">
        <v>1</v>
      </c>
    </row>
    <row r="2509" spans="10:11" x14ac:dyDescent="0.25">
      <c r="J2509" t="s">
        <v>774</v>
      </c>
      <c r="K2509" t="s">
        <v>1</v>
      </c>
    </row>
    <row r="2510" spans="10:11" x14ac:dyDescent="0.25">
      <c r="J2510" t="s">
        <v>775</v>
      </c>
      <c r="K2510" t="s">
        <v>1</v>
      </c>
    </row>
    <row r="2511" spans="10:11" x14ac:dyDescent="0.25">
      <c r="J2511" t="s">
        <v>776</v>
      </c>
      <c r="K2511" t="s">
        <v>1</v>
      </c>
    </row>
    <row r="2512" spans="10:11" x14ac:dyDescent="0.25">
      <c r="J2512" t="s">
        <v>777</v>
      </c>
      <c r="K2512" t="s">
        <v>1</v>
      </c>
    </row>
    <row r="2513" spans="10:11" x14ac:dyDescent="0.25">
      <c r="J2513" t="s">
        <v>778</v>
      </c>
      <c r="K2513" t="s">
        <v>1</v>
      </c>
    </row>
    <row r="2514" spans="10:11" x14ac:dyDescent="0.25">
      <c r="J2514" t="s">
        <v>779</v>
      </c>
      <c r="K2514" t="s">
        <v>1</v>
      </c>
    </row>
    <row r="2515" spans="10:11" x14ac:dyDescent="0.25">
      <c r="J2515" t="s">
        <v>780</v>
      </c>
      <c r="K2515" t="s">
        <v>1</v>
      </c>
    </row>
    <row r="2516" spans="10:11" x14ac:dyDescent="0.25">
      <c r="J2516" t="s">
        <v>781</v>
      </c>
      <c r="K2516" t="s">
        <v>1</v>
      </c>
    </row>
    <row r="2517" spans="10:11" x14ac:dyDescent="0.25">
      <c r="J2517" t="s">
        <v>782</v>
      </c>
      <c r="K2517" t="s">
        <v>1</v>
      </c>
    </row>
    <row r="2518" spans="10:11" x14ac:dyDescent="0.25">
      <c r="J2518" t="s">
        <v>783</v>
      </c>
      <c r="K2518" t="s">
        <v>1</v>
      </c>
    </row>
    <row r="2519" spans="10:11" x14ac:dyDescent="0.25">
      <c r="J2519" t="s">
        <v>784</v>
      </c>
      <c r="K2519" t="s">
        <v>1</v>
      </c>
    </row>
    <row r="2520" spans="10:11" x14ac:dyDescent="0.25">
      <c r="J2520" t="s">
        <v>785</v>
      </c>
      <c r="K2520" t="s">
        <v>1</v>
      </c>
    </row>
    <row r="2521" spans="10:11" x14ac:dyDescent="0.25">
      <c r="J2521" t="s">
        <v>786</v>
      </c>
      <c r="K2521" t="s">
        <v>1</v>
      </c>
    </row>
    <row r="2522" spans="10:11" x14ac:dyDescent="0.25">
      <c r="J2522" t="s">
        <v>787</v>
      </c>
      <c r="K2522" t="s">
        <v>1</v>
      </c>
    </row>
    <row r="2523" spans="10:11" x14ac:dyDescent="0.25">
      <c r="J2523" t="s">
        <v>788</v>
      </c>
      <c r="K2523" t="s">
        <v>1</v>
      </c>
    </row>
    <row r="2524" spans="10:11" x14ac:dyDescent="0.25">
      <c r="J2524" t="s">
        <v>789</v>
      </c>
      <c r="K2524" t="s">
        <v>1</v>
      </c>
    </row>
    <row r="2525" spans="10:11" x14ac:dyDescent="0.25">
      <c r="J2525" t="s">
        <v>790</v>
      </c>
      <c r="K2525" t="s">
        <v>1</v>
      </c>
    </row>
    <row r="2526" spans="10:11" x14ac:dyDescent="0.25">
      <c r="J2526" t="s">
        <v>791</v>
      </c>
      <c r="K2526" t="s">
        <v>1</v>
      </c>
    </row>
    <row r="2527" spans="10:11" x14ac:dyDescent="0.25">
      <c r="J2527" t="s">
        <v>792</v>
      </c>
      <c r="K2527" t="s">
        <v>1</v>
      </c>
    </row>
    <row r="2528" spans="10:11" x14ac:dyDescent="0.25">
      <c r="J2528" t="s">
        <v>793</v>
      </c>
      <c r="K2528" t="s">
        <v>1</v>
      </c>
    </row>
    <row r="2529" spans="10:11" x14ac:dyDescent="0.25">
      <c r="J2529" t="s">
        <v>794</v>
      </c>
      <c r="K2529" t="s">
        <v>1</v>
      </c>
    </row>
    <row r="2530" spans="10:11" x14ac:dyDescent="0.25">
      <c r="J2530" t="s">
        <v>795</v>
      </c>
      <c r="K2530" t="s">
        <v>1</v>
      </c>
    </row>
    <row r="2531" spans="10:11" x14ac:dyDescent="0.25">
      <c r="J2531" t="s">
        <v>796</v>
      </c>
      <c r="K2531" t="s">
        <v>1</v>
      </c>
    </row>
    <row r="2532" spans="10:11" x14ac:dyDescent="0.25">
      <c r="J2532" t="s">
        <v>797</v>
      </c>
      <c r="K2532" t="s">
        <v>1</v>
      </c>
    </row>
    <row r="2533" spans="10:11" x14ac:dyDescent="0.25">
      <c r="J2533" t="s">
        <v>798</v>
      </c>
      <c r="K2533" t="s">
        <v>1</v>
      </c>
    </row>
    <row r="2534" spans="10:11" x14ac:dyDescent="0.25">
      <c r="J2534" t="s">
        <v>799</v>
      </c>
      <c r="K2534" t="s">
        <v>1</v>
      </c>
    </row>
    <row r="2535" spans="10:11" x14ac:dyDescent="0.25">
      <c r="J2535" t="s">
        <v>800</v>
      </c>
      <c r="K2535" t="s">
        <v>1</v>
      </c>
    </row>
    <row r="2536" spans="10:11" x14ac:dyDescent="0.25">
      <c r="J2536" t="s">
        <v>801</v>
      </c>
      <c r="K2536" t="s">
        <v>1</v>
      </c>
    </row>
    <row r="2537" spans="10:11" x14ac:dyDescent="0.25">
      <c r="J2537" t="s">
        <v>802</v>
      </c>
      <c r="K2537" t="s">
        <v>1</v>
      </c>
    </row>
    <row r="2538" spans="10:11" x14ac:dyDescent="0.25">
      <c r="J2538" t="s">
        <v>803</v>
      </c>
      <c r="K2538" t="s">
        <v>1</v>
      </c>
    </row>
    <row r="2539" spans="10:11" x14ac:dyDescent="0.25">
      <c r="J2539" t="s">
        <v>804</v>
      </c>
      <c r="K2539" t="s">
        <v>1</v>
      </c>
    </row>
    <row r="2540" spans="10:11" x14ac:dyDescent="0.25">
      <c r="J2540" t="s">
        <v>805</v>
      </c>
      <c r="K2540" t="s">
        <v>1</v>
      </c>
    </row>
    <row r="2541" spans="10:11" x14ac:dyDescent="0.25">
      <c r="J2541" t="s">
        <v>806</v>
      </c>
      <c r="K2541" t="s">
        <v>1</v>
      </c>
    </row>
    <row r="2542" spans="10:11" x14ac:dyDescent="0.25">
      <c r="J2542" t="s">
        <v>807</v>
      </c>
      <c r="K2542" t="s">
        <v>1</v>
      </c>
    </row>
    <row r="2543" spans="10:11" x14ac:dyDescent="0.25">
      <c r="J2543" t="s">
        <v>808</v>
      </c>
      <c r="K2543" t="s">
        <v>1</v>
      </c>
    </row>
    <row r="2544" spans="10:11" x14ac:dyDescent="0.25">
      <c r="J2544" t="s">
        <v>809</v>
      </c>
      <c r="K2544" t="s">
        <v>1</v>
      </c>
    </row>
    <row r="2545" spans="10:11" x14ac:dyDescent="0.25">
      <c r="J2545" t="s">
        <v>810</v>
      </c>
      <c r="K2545" t="s">
        <v>1</v>
      </c>
    </row>
    <row r="2546" spans="10:11" x14ac:dyDescent="0.25">
      <c r="J2546" t="s">
        <v>811</v>
      </c>
      <c r="K2546" t="s">
        <v>1</v>
      </c>
    </row>
    <row r="2547" spans="10:11" x14ac:dyDescent="0.25">
      <c r="J2547" t="s">
        <v>812</v>
      </c>
      <c r="K2547" t="s">
        <v>1</v>
      </c>
    </row>
    <row r="2548" spans="10:11" x14ac:dyDescent="0.25">
      <c r="J2548" t="s">
        <v>813</v>
      </c>
      <c r="K2548" t="s">
        <v>1</v>
      </c>
    </row>
    <row r="2549" spans="10:11" x14ac:dyDescent="0.25">
      <c r="J2549" t="s">
        <v>814</v>
      </c>
      <c r="K2549" t="s">
        <v>1</v>
      </c>
    </row>
    <row r="2550" spans="10:11" x14ac:dyDescent="0.25">
      <c r="J2550" t="s">
        <v>815</v>
      </c>
      <c r="K2550" t="s">
        <v>1</v>
      </c>
    </row>
    <row r="2551" spans="10:11" x14ac:dyDescent="0.25">
      <c r="J2551" t="s">
        <v>816</v>
      </c>
      <c r="K2551" t="s">
        <v>1</v>
      </c>
    </row>
    <row r="2552" spans="10:11" x14ac:dyDescent="0.25">
      <c r="J2552" t="s">
        <v>817</v>
      </c>
      <c r="K2552" t="s">
        <v>1</v>
      </c>
    </row>
    <row r="2553" spans="10:11" x14ac:dyDescent="0.25">
      <c r="J2553" t="s">
        <v>818</v>
      </c>
      <c r="K2553" t="s">
        <v>1</v>
      </c>
    </row>
    <row r="2554" spans="10:11" x14ac:dyDescent="0.25">
      <c r="J2554" t="s">
        <v>819</v>
      </c>
      <c r="K2554" t="s">
        <v>1</v>
      </c>
    </row>
    <row r="2555" spans="10:11" x14ac:dyDescent="0.25">
      <c r="J2555" t="s">
        <v>820</v>
      </c>
      <c r="K2555" t="s">
        <v>1</v>
      </c>
    </row>
    <row r="2556" spans="10:11" x14ac:dyDescent="0.25">
      <c r="J2556" t="s">
        <v>821</v>
      </c>
      <c r="K2556" t="s">
        <v>1</v>
      </c>
    </row>
    <row r="2557" spans="10:11" x14ac:dyDescent="0.25">
      <c r="J2557" t="s">
        <v>822</v>
      </c>
      <c r="K2557" t="s">
        <v>1</v>
      </c>
    </row>
    <row r="2558" spans="10:11" x14ac:dyDescent="0.25">
      <c r="J2558" t="s">
        <v>823</v>
      </c>
      <c r="K2558" t="s">
        <v>1</v>
      </c>
    </row>
    <row r="2559" spans="10:11" x14ac:dyDescent="0.25">
      <c r="J2559" t="s">
        <v>824</v>
      </c>
      <c r="K2559" t="s">
        <v>1</v>
      </c>
    </row>
    <row r="2560" spans="10:11" x14ac:dyDescent="0.25">
      <c r="J2560" t="s">
        <v>825</v>
      </c>
      <c r="K2560" t="s">
        <v>1</v>
      </c>
    </row>
    <row r="2561" spans="10:11" x14ac:dyDescent="0.25">
      <c r="J2561" t="s">
        <v>826</v>
      </c>
      <c r="K2561" t="s">
        <v>1</v>
      </c>
    </row>
    <row r="2562" spans="10:11" x14ac:dyDescent="0.25">
      <c r="J2562" t="s">
        <v>827</v>
      </c>
      <c r="K2562" t="s">
        <v>1</v>
      </c>
    </row>
    <row r="2563" spans="10:11" x14ac:dyDescent="0.25">
      <c r="J2563" t="s">
        <v>828</v>
      </c>
      <c r="K2563" t="s">
        <v>1</v>
      </c>
    </row>
    <row r="2564" spans="10:11" x14ac:dyDescent="0.25">
      <c r="J2564" t="s">
        <v>829</v>
      </c>
      <c r="K2564" t="s">
        <v>1</v>
      </c>
    </row>
    <row r="2565" spans="10:11" x14ac:dyDescent="0.25">
      <c r="J2565" t="s">
        <v>830</v>
      </c>
      <c r="K2565" t="s">
        <v>1</v>
      </c>
    </row>
    <row r="2566" spans="10:11" x14ac:dyDescent="0.25">
      <c r="J2566" t="s">
        <v>831</v>
      </c>
      <c r="K2566" t="s">
        <v>1</v>
      </c>
    </row>
    <row r="2567" spans="10:11" x14ac:dyDescent="0.25">
      <c r="J2567" t="s">
        <v>832</v>
      </c>
      <c r="K2567" t="s">
        <v>1</v>
      </c>
    </row>
    <row r="2568" spans="10:11" x14ac:dyDescent="0.25">
      <c r="J2568" t="s">
        <v>833</v>
      </c>
      <c r="K2568" t="s">
        <v>1</v>
      </c>
    </row>
    <row r="2569" spans="10:11" x14ac:dyDescent="0.25">
      <c r="J2569" t="s">
        <v>834</v>
      </c>
      <c r="K2569" t="s">
        <v>1</v>
      </c>
    </row>
    <row r="2570" spans="10:11" x14ac:dyDescent="0.25">
      <c r="J2570" t="s">
        <v>835</v>
      </c>
      <c r="K2570" t="s">
        <v>1</v>
      </c>
    </row>
    <row r="2571" spans="10:11" x14ac:dyDescent="0.25">
      <c r="J2571" t="s">
        <v>836</v>
      </c>
      <c r="K2571" t="s">
        <v>1</v>
      </c>
    </row>
    <row r="2572" spans="10:11" x14ac:dyDescent="0.25">
      <c r="J2572" t="s">
        <v>837</v>
      </c>
      <c r="K2572" t="s">
        <v>1</v>
      </c>
    </row>
    <row r="2573" spans="10:11" x14ac:dyDescent="0.25">
      <c r="J2573" t="s">
        <v>838</v>
      </c>
      <c r="K2573" t="s">
        <v>1</v>
      </c>
    </row>
    <row r="2574" spans="10:11" x14ac:dyDescent="0.25">
      <c r="J2574" t="s">
        <v>839</v>
      </c>
      <c r="K2574" t="s">
        <v>1</v>
      </c>
    </row>
    <row r="2575" spans="10:11" x14ac:dyDescent="0.25">
      <c r="J2575" t="s">
        <v>840</v>
      </c>
      <c r="K2575" t="s">
        <v>1</v>
      </c>
    </row>
    <row r="2576" spans="10:11" x14ac:dyDescent="0.25">
      <c r="J2576" t="s">
        <v>841</v>
      </c>
      <c r="K2576" t="s">
        <v>1</v>
      </c>
    </row>
    <row r="2577" spans="10:11" x14ac:dyDescent="0.25">
      <c r="J2577" t="s">
        <v>842</v>
      </c>
      <c r="K2577" t="s">
        <v>1</v>
      </c>
    </row>
    <row r="2578" spans="10:11" x14ac:dyDescent="0.25">
      <c r="J2578" t="s">
        <v>843</v>
      </c>
      <c r="K2578" t="s">
        <v>1</v>
      </c>
    </row>
    <row r="2579" spans="10:11" x14ac:dyDescent="0.25">
      <c r="J2579" t="s">
        <v>844</v>
      </c>
      <c r="K2579" t="s">
        <v>1</v>
      </c>
    </row>
    <row r="2580" spans="10:11" x14ac:dyDescent="0.25">
      <c r="J2580" t="s">
        <v>845</v>
      </c>
      <c r="K2580" t="s">
        <v>1</v>
      </c>
    </row>
    <row r="2581" spans="10:11" x14ac:dyDescent="0.25">
      <c r="J2581" t="s">
        <v>846</v>
      </c>
      <c r="K2581" t="s">
        <v>1</v>
      </c>
    </row>
    <row r="2582" spans="10:11" x14ac:dyDescent="0.25">
      <c r="J2582" t="s">
        <v>847</v>
      </c>
      <c r="K2582" t="s">
        <v>1</v>
      </c>
    </row>
    <row r="2583" spans="10:11" x14ac:dyDescent="0.25">
      <c r="J2583" t="s">
        <v>848</v>
      </c>
      <c r="K2583" t="s">
        <v>1</v>
      </c>
    </row>
    <row r="2584" spans="10:11" x14ac:dyDescent="0.25">
      <c r="J2584" t="s">
        <v>849</v>
      </c>
      <c r="K2584" t="s">
        <v>1</v>
      </c>
    </row>
    <row r="2585" spans="10:11" x14ac:dyDescent="0.25">
      <c r="J2585" t="s">
        <v>850</v>
      </c>
      <c r="K2585" t="s">
        <v>1</v>
      </c>
    </row>
    <row r="2586" spans="10:11" x14ac:dyDescent="0.25">
      <c r="J2586" t="s">
        <v>851</v>
      </c>
      <c r="K2586" t="s">
        <v>1</v>
      </c>
    </row>
    <row r="2587" spans="10:11" x14ac:dyDescent="0.25">
      <c r="J2587" t="s">
        <v>852</v>
      </c>
      <c r="K2587" t="s">
        <v>1</v>
      </c>
    </row>
    <row r="2588" spans="10:11" x14ac:dyDescent="0.25">
      <c r="J2588" t="s">
        <v>853</v>
      </c>
      <c r="K2588" t="s">
        <v>1</v>
      </c>
    </row>
    <row r="2589" spans="10:11" x14ac:dyDescent="0.25">
      <c r="J2589" t="s">
        <v>854</v>
      </c>
      <c r="K2589" t="s">
        <v>1</v>
      </c>
    </row>
    <row r="2590" spans="10:11" x14ac:dyDescent="0.25">
      <c r="J2590" t="s">
        <v>855</v>
      </c>
      <c r="K2590" t="s">
        <v>1</v>
      </c>
    </row>
    <row r="2591" spans="10:11" x14ac:dyDescent="0.25">
      <c r="J2591" t="s">
        <v>856</v>
      </c>
      <c r="K2591" t="s">
        <v>1</v>
      </c>
    </row>
    <row r="2592" spans="10:11" x14ac:dyDescent="0.25">
      <c r="J2592" t="s">
        <v>857</v>
      </c>
      <c r="K2592" t="s">
        <v>1</v>
      </c>
    </row>
    <row r="2593" spans="10:11" x14ac:dyDescent="0.25">
      <c r="J2593" t="s">
        <v>858</v>
      </c>
      <c r="K2593" t="s">
        <v>1</v>
      </c>
    </row>
    <row r="2594" spans="10:11" x14ac:dyDescent="0.25">
      <c r="J2594" t="s">
        <v>859</v>
      </c>
      <c r="K2594" t="s">
        <v>1</v>
      </c>
    </row>
    <row r="2595" spans="10:11" x14ac:dyDescent="0.25">
      <c r="J2595" t="s">
        <v>860</v>
      </c>
      <c r="K2595" t="s">
        <v>1</v>
      </c>
    </row>
    <row r="2596" spans="10:11" x14ac:dyDescent="0.25">
      <c r="J2596" t="s">
        <v>861</v>
      </c>
      <c r="K2596" t="s">
        <v>1</v>
      </c>
    </row>
    <row r="2597" spans="10:11" x14ac:dyDescent="0.25">
      <c r="J2597" t="s">
        <v>862</v>
      </c>
      <c r="K2597" t="s">
        <v>1</v>
      </c>
    </row>
    <row r="2598" spans="10:11" x14ac:dyDescent="0.25">
      <c r="J2598" t="s">
        <v>863</v>
      </c>
      <c r="K2598" t="s">
        <v>1</v>
      </c>
    </row>
    <row r="2599" spans="10:11" x14ac:dyDescent="0.25">
      <c r="J2599" t="s">
        <v>864</v>
      </c>
      <c r="K2599" t="s">
        <v>1</v>
      </c>
    </row>
    <row r="2600" spans="10:11" x14ac:dyDescent="0.25">
      <c r="J2600" t="s">
        <v>865</v>
      </c>
      <c r="K2600" t="s">
        <v>1</v>
      </c>
    </row>
    <row r="2601" spans="10:11" x14ac:dyDescent="0.25">
      <c r="J2601" t="s">
        <v>866</v>
      </c>
      <c r="K2601" t="s">
        <v>1</v>
      </c>
    </row>
    <row r="2602" spans="10:11" x14ac:dyDescent="0.25">
      <c r="J2602" t="s">
        <v>867</v>
      </c>
      <c r="K2602" t="s">
        <v>1</v>
      </c>
    </row>
    <row r="2603" spans="10:11" x14ac:dyDescent="0.25">
      <c r="J2603" t="s">
        <v>868</v>
      </c>
      <c r="K2603" t="s">
        <v>1</v>
      </c>
    </row>
    <row r="2604" spans="10:11" x14ac:dyDescent="0.25">
      <c r="J2604" t="s">
        <v>869</v>
      </c>
      <c r="K2604" t="s">
        <v>1</v>
      </c>
    </row>
    <row r="2605" spans="10:11" x14ac:dyDescent="0.25">
      <c r="J2605" t="s">
        <v>870</v>
      </c>
      <c r="K2605" t="s">
        <v>1</v>
      </c>
    </row>
    <row r="2606" spans="10:11" x14ac:dyDescent="0.25">
      <c r="J2606" t="s">
        <v>871</v>
      </c>
      <c r="K2606" t="s">
        <v>1</v>
      </c>
    </row>
    <row r="2607" spans="10:11" x14ac:dyDescent="0.25">
      <c r="J2607" t="s">
        <v>872</v>
      </c>
      <c r="K2607" t="s">
        <v>1</v>
      </c>
    </row>
    <row r="2608" spans="10:11" x14ac:dyDescent="0.25">
      <c r="J2608" t="s">
        <v>873</v>
      </c>
      <c r="K2608" t="s">
        <v>1</v>
      </c>
    </row>
    <row r="2609" spans="10:11" x14ac:dyDescent="0.25">
      <c r="J2609" t="s">
        <v>874</v>
      </c>
      <c r="K2609" t="s">
        <v>1</v>
      </c>
    </row>
    <row r="2610" spans="10:11" x14ac:dyDescent="0.25">
      <c r="J2610" t="s">
        <v>875</v>
      </c>
      <c r="K2610" t="s">
        <v>1</v>
      </c>
    </row>
    <row r="2611" spans="10:11" x14ac:dyDescent="0.25">
      <c r="J2611" t="s">
        <v>876</v>
      </c>
      <c r="K2611" t="s">
        <v>1</v>
      </c>
    </row>
    <row r="2612" spans="10:11" x14ac:dyDescent="0.25">
      <c r="J2612" t="s">
        <v>877</v>
      </c>
      <c r="K2612" t="s">
        <v>1</v>
      </c>
    </row>
    <row r="2613" spans="10:11" x14ac:dyDescent="0.25">
      <c r="J2613" t="s">
        <v>878</v>
      </c>
      <c r="K2613" t="s">
        <v>1</v>
      </c>
    </row>
    <row r="2614" spans="10:11" x14ac:dyDescent="0.25">
      <c r="J2614" t="s">
        <v>879</v>
      </c>
      <c r="K2614" t="s">
        <v>1</v>
      </c>
    </row>
    <row r="2615" spans="10:11" x14ac:dyDescent="0.25">
      <c r="J2615" t="s">
        <v>9725</v>
      </c>
      <c r="K2615" t="s">
        <v>1</v>
      </c>
    </row>
    <row r="2616" spans="10:11" x14ac:dyDescent="0.25">
      <c r="J2616" t="s">
        <v>880</v>
      </c>
      <c r="K2616" t="s">
        <v>1</v>
      </c>
    </row>
    <row r="2617" spans="10:11" x14ac:dyDescent="0.25">
      <c r="J2617" t="s">
        <v>9726</v>
      </c>
      <c r="K2617" t="s">
        <v>1</v>
      </c>
    </row>
    <row r="2618" spans="10:11" x14ac:dyDescent="0.25">
      <c r="J2618" t="s">
        <v>881</v>
      </c>
      <c r="K2618" t="s">
        <v>1</v>
      </c>
    </row>
    <row r="2619" spans="10:11" x14ac:dyDescent="0.25">
      <c r="J2619" t="s">
        <v>882</v>
      </c>
      <c r="K2619" t="s">
        <v>1</v>
      </c>
    </row>
    <row r="2620" spans="10:11" x14ac:dyDescent="0.25">
      <c r="J2620" t="s">
        <v>883</v>
      </c>
      <c r="K2620" t="s">
        <v>1</v>
      </c>
    </row>
    <row r="2621" spans="10:11" x14ac:dyDescent="0.25">
      <c r="J2621" t="s">
        <v>884</v>
      </c>
      <c r="K2621" t="s">
        <v>1</v>
      </c>
    </row>
    <row r="2622" spans="10:11" x14ac:dyDescent="0.25">
      <c r="J2622" t="s">
        <v>885</v>
      </c>
      <c r="K2622" t="s">
        <v>1</v>
      </c>
    </row>
    <row r="2623" spans="10:11" x14ac:dyDescent="0.25">
      <c r="J2623" t="s">
        <v>886</v>
      </c>
      <c r="K2623" t="s">
        <v>1</v>
      </c>
    </row>
    <row r="2624" spans="10:11" x14ac:dyDescent="0.25">
      <c r="J2624" t="s">
        <v>887</v>
      </c>
      <c r="K2624" t="s">
        <v>1</v>
      </c>
    </row>
    <row r="2625" spans="10:11" x14ac:dyDescent="0.25">
      <c r="J2625" t="s">
        <v>9727</v>
      </c>
      <c r="K2625" t="s">
        <v>1</v>
      </c>
    </row>
    <row r="2626" spans="10:11" x14ac:dyDescent="0.25">
      <c r="J2626" t="s">
        <v>9728</v>
      </c>
      <c r="K2626" t="s">
        <v>1</v>
      </c>
    </row>
    <row r="2627" spans="10:11" x14ac:dyDescent="0.25">
      <c r="J2627" t="s">
        <v>888</v>
      </c>
      <c r="K2627" t="s">
        <v>1</v>
      </c>
    </row>
    <row r="2628" spans="10:11" x14ac:dyDescent="0.25">
      <c r="J2628" t="s">
        <v>9729</v>
      </c>
      <c r="K2628" t="s">
        <v>1</v>
      </c>
    </row>
    <row r="2629" spans="10:11" x14ac:dyDescent="0.25">
      <c r="J2629" t="s">
        <v>889</v>
      </c>
      <c r="K2629" t="s">
        <v>1</v>
      </c>
    </row>
    <row r="2630" spans="10:11" x14ac:dyDescent="0.25">
      <c r="J2630" t="s">
        <v>890</v>
      </c>
      <c r="K2630" t="s">
        <v>1</v>
      </c>
    </row>
    <row r="2631" spans="10:11" x14ac:dyDescent="0.25">
      <c r="J2631" t="s">
        <v>891</v>
      </c>
      <c r="K2631" t="s">
        <v>1</v>
      </c>
    </row>
    <row r="2632" spans="10:11" x14ac:dyDescent="0.25">
      <c r="J2632" t="s">
        <v>892</v>
      </c>
      <c r="K2632" t="s">
        <v>1</v>
      </c>
    </row>
    <row r="2633" spans="10:11" x14ac:dyDescent="0.25">
      <c r="J2633" t="s">
        <v>9730</v>
      </c>
      <c r="K2633" t="s">
        <v>1</v>
      </c>
    </row>
    <row r="2634" spans="10:11" x14ac:dyDescent="0.25">
      <c r="J2634" t="s">
        <v>893</v>
      </c>
      <c r="K2634" t="s">
        <v>1</v>
      </c>
    </row>
    <row r="2635" spans="10:11" x14ac:dyDescent="0.25">
      <c r="J2635" t="s">
        <v>894</v>
      </c>
      <c r="K2635" t="s">
        <v>1</v>
      </c>
    </row>
    <row r="2636" spans="10:11" x14ac:dyDescent="0.25">
      <c r="J2636" t="s">
        <v>895</v>
      </c>
      <c r="K2636" t="s">
        <v>1</v>
      </c>
    </row>
    <row r="2637" spans="10:11" x14ac:dyDescent="0.25">
      <c r="J2637" t="s">
        <v>896</v>
      </c>
      <c r="K2637" t="s">
        <v>1</v>
      </c>
    </row>
    <row r="2638" spans="10:11" x14ac:dyDescent="0.25">
      <c r="J2638" t="s">
        <v>897</v>
      </c>
      <c r="K2638" t="s">
        <v>1</v>
      </c>
    </row>
    <row r="2639" spans="10:11" x14ac:dyDescent="0.25">
      <c r="J2639" t="s">
        <v>898</v>
      </c>
      <c r="K2639" t="s">
        <v>1</v>
      </c>
    </row>
    <row r="2640" spans="10:11" x14ac:dyDescent="0.25">
      <c r="J2640" t="s">
        <v>899</v>
      </c>
      <c r="K2640" t="s">
        <v>1</v>
      </c>
    </row>
    <row r="2641" spans="10:11" x14ac:dyDescent="0.25">
      <c r="J2641" t="s">
        <v>900</v>
      </c>
      <c r="K2641" t="s">
        <v>1</v>
      </c>
    </row>
    <row r="2642" spans="10:11" x14ac:dyDescent="0.25">
      <c r="J2642" t="s">
        <v>901</v>
      </c>
      <c r="K2642" t="s">
        <v>1</v>
      </c>
    </row>
    <row r="2643" spans="10:11" x14ac:dyDescent="0.25">
      <c r="J2643" t="s">
        <v>9731</v>
      </c>
      <c r="K2643" t="s">
        <v>1</v>
      </c>
    </row>
    <row r="2644" spans="10:11" x14ac:dyDescent="0.25">
      <c r="J2644" t="s">
        <v>902</v>
      </c>
      <c r="K2644" t="s">
        <v>1</v>
      </c>
    </row>
    <row r="2645" spans="10:11" x14ac:dyDescent="0.25">
      <c r="J2645" t="s">
        <v>903</v>
      </c>
      <c r="K2645" t="s">
        <v>1</v>
      </c>
    </row>
    <row r="2646" spans="10:11" x14ac:dyDescent="0.25">
      <c r="J2646" t="s">
        <v>904</v>
      </c>
      <c r="K2646" t="s">
        <v>1</v>
      </c>
    </row>
    <row r="2647" spans="10:11" x14ac:dyDescent="0.25">
      <c r="J2647" t="s">
        <v>9732</v>
      </c>
      <c r="K2647" t="s">
        <v>25</v>
      </c>
    </row>
    <row r="2648" spans="10:11" x14ac:dyDescent="0.25">
      <c r="J2648" t="s">
        <v>9733</v>
      </c>
      <c r="K2648" t="s">
        <v>26</v>
      </c>
    </row>
    <row r="2649" spans="10:11" x14ac:dyDescent="0.25">
      <c r="J2649" t="s">
        <v>905</v>
      </c>
      <c r="K2649" t="s">
        <v>27</v>
      </c>
    </row>
    <row r="2650" spans="10:11" x14ac:dyDescent="0.25">
      <c r="J2650" t="s">
        <v>906</v>
      </c>
      <c r="K2650" t="s">
        <v>28</v>
      </c>
    </row>
    <row r="2651" spans="10:11" x14ac:dyDescent="0.25">
      <c r="J2651" t="s">
        <v>907</v>
      </c>
      <c r="K2651" t="s">
        <v>29</v>
      </c>
    </row>
    <row r="2652" spans="10:11" x14ac:dyDescent="0.25">
      <c r="J2652" t="s">
        <v>9734</v>
      </c>
      <c r="K2652" t="s">
        <v>2</v>
      </c>
    </row>
    <row r="2653" spans="10:11" x14ac:dyDescent="0.25">
      <c r="J2653" t="s">
        <v>908</v>
      </c>
      <c r="K2653" t="s">
        <v>2</v>
      </c>
    </row>
    <row r="2654" spans="10:11" x14ac:dyDescent="0.25">
      <c r="J2654" t="s">
        <v>909</v>
      </c>
      <c r="K2654" t="s">
        <v>2</v>
      </c>
    </row>
    <row r="2655" spans="10:11" x14ac:dyDescent="0.25">
      <c r="J2655" t="s">
        <v>910</v>
      </c>
      <c r="K2655" t="s">
        <v>2</v>
      </c>
    </row>
    <row r="2656" spans="10:11" x14ac:dyDescent="0.25">
      <c r="J2656" t="s">
        <v>911</v>
      </c>
      <c r="K2656" t="s">
        <v>2</v>
      </c>
    </row>
    <row r="2657" spans="10:11" x14ac:dyDescent="0.25">
      <c r="J2657" t="s">
        <v>912</v>
      </c>
      <c r="K2657" t="s">
        <v>2</v>
      </c>
    </row>
    <row r="2658" spans="10:11" x14ac:dyDescent="0.25">
      <c r="J2658" t="s">
        <v>913</v>
      </c>
      <c r="K2658" t="s">
        <v>2</v>
      </c>
    </row>
    <row r="2659" spans="10:11" x14ac:dyDescent="0.25">
      <c r="J2659" t="s">
        <v>914</v>
      </c>
      <c r="K2659" t="s">
        <v>2</v>
      </c>
    </row>
    <row r="2660" spans="10:11" x14ac:dyDescent="0.25">
      <c r="J2660" t="s">
        <v>915</v>
      </c>
      <c r="K2660" t="s">
        <v>2</v>
      </c>
    </row>
    <row r="2661" spans="10:11" x14ac:dyDescent="0.25">
      <c r="J2661" t="s">
        <v>916</v>
      </c>
      <c r="K2661" t="s">
        <v>2</v>
      </c>
    </row>
    <row r="2662" spans="10:11" x14ac:dyDescent="0.25">
      <c r="J2662" t="s">
        <v>917</v>
      </c>
      <c r="K2662" t="s">
        <v>2</v>
      </c>
    </row>
    <row r="2663" spans="10:11" x14ac:dyDescent="0.25">
      <c r="J2663" t="s">
        <v>918</v>
      </c>
      <c r="K2663" t="s">
        <v>2</v>
      </c>
    </row>
    <row r="2664" spans="10:11" x14ac:dyDescent="0.25">
      <c r="J2664" t="s">
        <v>919</v>
      </c>
      <c r="K2664" t="s">
        <v>2</v>
      </c>
    </row>
    <row r="2665" spans="10:11" x14ac:dyDescent="0.25">
      <c r="J2665" t="s">
        <v>920</v>
      </c>
      <c r="K2665" t="s">
        <v>2</v>
      </c>
    </row>
    <row r="2666" spans="10:11" x14ac:dyDescent="0.25">
      <c r="J2666" t="s">
        <v>921</v>
      </c>
      <c r="K2666" t="s">
        <v>2</v>
      </c>
    </row>
    <row r="2667" spans="10:11" x14ac:dyDescent="0.25">
      <c r="J2667" t="s">
        <v>922</v>
      </c>
      <c r="K2667" t="s">
        <v>2</v>
      </c>
    </row>
    <row r="2668" spans="10:11" x14ac:dyDescent="0.25">
      <c r="J2668" t="s">
        <v>923</v>
      </c>
      <c r="K2668" t="s">
        <v>2</v>
      </c>
    </row>
    <row r="2669" spans="10:11" x14ac:dyDescent="0.25">
      <c r="J2669" t="s">
        <v>924</v>
      </c>
      <c r="K2669" t="s">
        <v>2</v>
      </c>
    </row>
    <row r="2670" spans="10:11" x14ac:dyDescent="0.25">
      <c r="J2670" t="s">
        <v>925</v>
      </c>
      <c r="K2670" t="s">
        <v>2</v>
      </c>
    </row>
    <row r="2671" spans="10:11" x14ac:dyDescent="0.25">
      <c r="J2671" t="s">
        <v>926</v>
      </c>
      <c r="K2671" t="s">
        <v>2</v>
      </c>
    </row>
    <row r="2672" spans="10:11" x14ac:dyDescent="0.25">
      <c r="J2672" t="s">
        <v>927</v>
      </c>
      <c r="K2672" t="s">
        <v>2</v>
      </c>
    </row>
    <row r="2673" spans="10:11" x14ac:dyDescent="0.25">
      <c r="J2673" t="s">
        <v>928</v>
      </c>
      <c r="K2673" t="s">
        <v>2</v>
      </c>
    </row>
    <row r="2674" spans="10:11" x14ac:dyDescent="0.25">
      <c r="J2674" t="s">
        <v>929</v>
      </c>
      <c r="K2674" t="s">
        <v>2</v>
      </c>
    </row>
    <row r="2675" spans="10:11" x14ac:dyDescent="0.25">
      <c r="J2675" t="s">
        <v>930</v>
      </c>
      <c r="K2675" t="s">
        <v>2</v>
      </c>
    </row>
    <row r="2676" spans="10:11" x14ac:dyDescent="0.25">
      <c r="J2676" t="s">
        <v>931</v>
      </c>
      <c r="K2676" t="s">
        <v>2</v>
      </c>
    </row>
    <row r="2677" spans="10:11" x14ac:dyDescent="0.25">
      <c r="J2677" t="s">
        <v>932</v>
      </c>
      <c r="K2677" t="s">
        <v>2</v>
      </c>
    </row>
    <row r="2678" spans="10:11" x14ac:dyDescent="0.25">
      <c r="J2678" t="s">
        <v>933</v>
      </c>
      <c r="K2678" t="s">
        <v>2</v>
      </c>
    </row>
    <row r="2679" spans="10:11" x14ac:dyDescent="0.25">
      <c r="J2679" t="s">
        <v>934</v>
      </c>
      <c r="K2679" t="s">
        <v>2</v>
      </c>
    </row>
    <row r="2680" spans="10:11" x14ac:dyDescent="0.25">
      <c r="J2680" t="s">
        <v>935</v>
      </c>
      <c r="K2680" t="s">
        <v>2</v>
      </c>
    </row>
    <row r="2681" spans="10:11" x14ac:dyDescent="0.25">
      <c r="J2681" t="s">
        <v>936</v>
      </c>
      <c r="K2681" t="s">
        <v>2</v>
      </c>
    </row>
    <row r="2682" spans="10:11" x14ac:dyDescent="0.25">
      <c r="J2682" t="s">
        <v>937</v>
      </c>
      <c r="K2682" t="s">
        <v>2</v>
      </c>
    </row>
    <row r="2683" spans="10:11" x14ac:dyDescent="0.25">
      <c r="J2683" t="s">
        <v>938</v>
      </c>
      <c r="K2683" t="s">
        <v>2</v>
      </c>
    </row>
    <row r="2684" spans="10:11" x14ac:dyDescent="0.25">
      <c r="J2684" t="s">
        <v>939</v>
      </c>
      <c r="K2684" t="s">
        <v>2</v>
      </c>
    </row>
    <row r="2685" spans="10:11" x14ac:dyDescent="0.25">
      <c r="J2685" t="s">
        <v>940</v>
      </c>
      <c r="K2685" t="s">
        <v>2</v>
      </c>
    </row>
    <row r="2686" spans="10:11" x14ac:dyDescent="0.25">
      <c r="J2686" t="s">
        <v>941</v>
      </c>
      <c r="K2686" t="s">
        <v>2</v>
      </c>
    </row>
    <row r="2687" spans="10:11" x14ac:dyDescent="0.25">
      <c r="J2687" t="s">
        <v>942</v>
      </c>
      <c r="K2687" t="s">
        <v>2</v>
      </c>
    </row>
    <row r="2688" spans="10:11" x14ac:dyDescent="0.25">
      <c r="J2688" t="s">
        <v>943</v>
      </c>
      <c r="K2688" t="s">
        <v>2</v>
      </c>
    </row>
    <row r="2689" spans="10:11" x14ac:dyDescent="0.25">
      <c r="J2689" t="s">
        <v>944</v>
      </c>
      <c r="K2689" t="s">
        <v>2</v>
      </c>
    </row>
    <row r="2690" spans="10:11" x14ac:dyDescent="0.25">
      <c r="J2690" t="s">
        <v>945</v>
      </c>
      <c r="K2690" t="s">
        <v>2</v>
      </c>
    </row>
    <row r="2691" spans="10:11" x14ac:dyDescent="0.25">
      <c r="J2691" t="s">
        <v>946</v>
      </c>
      <c r="K2691" t="s">
        <v>2</v>
      </c>
    </row>
    <row r="2692" spans="10:11" x14ac:dyDescent="0.25">
      <c r="J2692" t="s">
        <v>947</v>
      </c>
      <c r="K2692" t="s">
        <v>2</v>
      </c>
    </row>
    <row r="2693" spans="10:11" x14ac:dyDescent="0.25">
      <c r="J2693" t="s">
        <v>948</v>
      </c>
      <c r="K2693" t="s">
        <v>2</v>
      </c>
    </row>
    <row r="2694" spans="10:11" x14ac:dyDescent="0.25">
      <c r="J2694" t="s">
        <v>949</v>
      </c>
      <c r="K2694" t="s">
        <v>2</v>
      </c>
    </row>
    <row r="2695" spans="10:11" x14ac:dyDescent="0.25">
      <c r="J2695" t="s">
        <v>950</v>
      </c>
      <c r="K2695" t="s">
        <v>2</v>
      </c>
    </row>
    <row r="2696" spans="10:11" x14ac:dyDescent="0.25">
      <c r="J2696" t="s">
        <v>951</v>
      </c>
      <c r="K2696" t="s">
        <v>2</v>
      </c>
    </row>
    <row r="2697" spans="10:11" x14ac:dyDescent="0.25">
      <c r="J2697" t="s">
        <v>952</v>
      </c>
      <c r="K2697" t="s">
        <v>2</v>
      </c>
    </row>
    <row r="2698" spans="10:11" x14ac:dyDescent="0.25">
      <c r="J2698" t="s">
        <v>953</v>
      </c>
      <c r="K2698" t="s">
        <v>2</v>
      </c>
    </row>
    <row r="2699" spans="10:11" x14ac:dyDescent="0.25">
      <c r="J2699" t="s">
        <v>954</v>
      </c>
      <c r="K2699" t="s">
        <v>2</v>
      </c>
    </row>
    <row r="2700" spans="10:11" x14ac:dyDescent="0.25">
      <c r="J2700" t="s">
        <v>955</v>
      </c>
      <c r="K2700" t="s">
        <v>2</v>
      </c>
    </row>
    <row r="2701" spans="10:11" x14ac:dyDescent="0.25">
      <c r="J2701" t="s">
        <v>956</v>
      </c>
      <c r="K2701" t="s">
        <v>2</v>
      </c>
    </row>
    <row r="2702" spans="10:11" x14ac:dyDescent="0.25">
      <c r="J2702" t="s">
        <v>957</v>
      </c>
      <c r="K2702" t="s">
        <v>2</v>
      </c>
    </row>
    <row r="2703" spans="10:11" x14ac:dyDescent="0.25">
      <c r="J2703" t="s">
        <v>958</v>
      </c>
      <c r="K2703" t="s">
        <v>2</v>
      </c>
    </row>
    <row r="2704" spans="10:11" x14ac:dyDescent="0.25">
      <c r="J2704" t="s">
        <v>959</v>
      </c>
      <c r="K2704" t="s">
        <v>2</v>
      </c>
    </row>
    <row r="2705" spans="10:11" x14ac:dyDescent="0.25">
      <c r="J2705" t="s">
        <v>960</v>
      </c>
      <c r="K2705" t="s">
        <v>2</v>
      </c>
    </row>
    <row r="2706" spans="10:11" x14ac:dyDescent="0.25">
      <c r="J2706" t="s">
        <v>961</v>
      </c>
      <c r="K2706" t="s">
        <v>2</v>
      </c>
    </row>
    <row r="2707" spans="10:11" x14ac:dyDescent="0.25">
      <c r="J2707" t="s">
        <v>962</v>
      </c>
      <c r="K2707" t="s">
        <v>2</v>
      </c>
    </row>
    <row r="2708" spans="10:11" x14ac:dyDescent="0.25">
      <c r="J2708" t="s">
        <v>963</v>
      </c>
      <c r="K2708" t="s">
        <v>2</v>
      </c>
    </row>
    <row r="2709" spans="10:11" x14ac:dyDescent="0.25">
      <c r="J2709" t="s">
        <v>964</v>
      </c>
      <c r="K2709" t="s">
        <v>2</v>
      </c>
    </row>
    <row r="2710" spans="10:11" x14ac:dyDescent="0.25">
      <c r="J2710" t="s">
        <v>965</v>
      </c>
      <c r="K2710" t="s">
        <v>2</v>
      </c>
    </row>
    <row r="2711" spans="10:11" x14ac:dyDescent="0.25">
      <c r="J2711" t="s">
        <v>966</v>
      </c>
      <c r="K2711" t="s">
        <v>2</v>
      </c>
    </row>
    <row r="2712" spans="10:11" x14ac:dyDescent="0.25">
      <c r="J2712" t="s">
        <v>967</v>
      </c>
      <c r="K2712" t="s">
        <v>2</v>
      </c>
    </row>
    <row r="2713" spans="10:11" x14ac:dyDescent="0.25">
      <c r="J2713" t="s">
        <v>968</v>
      </c>
      <c r="K2713" t="s">
        <v>2</v>
      </c>
    </row>
    <row r="2714" spans="10:11" x14ac:dyDescent="0.25">
      <c r="J2714" t="s">
        <v>969</v>
      </c>
      <c r="K2714" t="s">
        <v>2</v>
      </c>
    </row>
    <row r="2715" spans="10:11" x14ac:dyDescent="0.25">
      <c r="J2715" t="s">
        <v>970</v>
      </c>
      <c r="K2715" t="s">
        <v>2</v>
      </c>
    </row>
    <row r="2716" spans="10:11" x14ac:dyDescent="0.25">
      <c r="J2716" t="s">
        <v>971</v>
      </c>
      <c r="K2716" t="s">
        <v>2</v>
      </c>
    </row>
    <row r="2717" spans="10:11" x14ac:dyDescent="0.25">
      <c r="J2717" t="s">
        <v>972</v>
      </c>
      <c r="K2717" t="s">
        <v>2</v>
      </c>
    </row>
    <row r="2718" spans="10:11" x14ac:dyDescent="0.25">
      <c r="J2718" t="s">
        <v>973</v>
      </c>
      <c r="K2718" t="s">
        <v>2</v>
      </c>
    </row>
    <row r="2719" spans="10:11" x14ac:dyDescent="0.25">
      <c r="J2719" t="s">
        <v>974</v>
      </c>
      <c r="K2719" t="s">
        <v>2</v>
      </c>
    </row>
    <row r="2720" spans="10:11" x14ac:dyDescent="0.25">
      <c r="J2720" t="s">
        <v>975</v>
      </c>
      <c r="K2720" t="s">
        <v>2</v>
      </c>
    </row>
    <row r="2721" spans="10:11" x14ac:dyDescent="0.25">
      <c r="J2721" t="s">
        <v>976</v>
      </c>
      <c r="K2721" t="s">
        <v>2</v>
      </c>
    </row>
    <row r="2722" spans="10:11" x14ac:dyDescent="0.25">
      <c r="J2722" t="s">
        <v>977</v>
      </c>
      <c r="K2722" t="s">
        <v>2</v>
      </c>
    </row>
    <row r="2723" spans="10:11" x14ac:dyDescent="0.25">
      <c r="J2723" t="s">
        <v>978</v>
      </c>
      <c r="K2723" t="s">
        <v>2</v>
      </c>
    </row>
    <row r="2724" spans="10:11" x14ac:dyDescent="0.25">
      <c r="J2724" t="s">
        <v>979</v>
      </c>
      <c r="K2724" t="s">
        <v>2</v>
      </c>
    </row>
    <row r="2725" spans="10:11" x14ac:dyDescent="0.25">
      <c r="J2725" t="s">
        <v>980</v>
      </c>
      <c r="K2725" t="s">
        <v>2</v>
      </c>
    </row>
    <row r="2726" spans="10:11" x14ac:dyDescent="0.25">
      <c r="J2726" t="s">
        <v>981</v>
      </c>
      <c r="K2726" t="s">
        <v>2</v>
      </c>
    </row>
    <row r="2727" spans="10:11" x14ac:dyDescent="0.25">
      <c r="J2727" t="s">
        <v>982</v>
      </c>
      <c r="K2727" t="s">
        <v>2</v>
      </c>
    </row>
    <row r="2728" spans="10:11" x14ac:dyDescent="0.25">
      <c r="J2728" t="s">
        <v>983</v>
      </c>
      <c r="K2728" t="s">
        <v>2</v>
      </c>
    </row>
    <row r="2729" spans="10:11" x14ac:dyDescent="0.25">
      <c r="J2729" t="s">
        <v>984</v>
      </c>
      <c r="K2729" t="s">
        <v>2</v>
      </c>
    </row>
    <row r="2730" spans="10:11" x14ac:dyDescent="0.25">
      <c r="J2730" t="s">
        <v>985</v>
      </c>
      <c r="K2730" t="s">
        <v>2</v>
      </c>
    </row>
    <row r="2731" spans="10:11" x14ac:dyDescent="0.25">
      <c r="J2731" t="s">
        <v>986</v>
      </c>
      <c r="K2731" t="s">
        <v>2</v>
      </c>
    </row>
    <row r="2732" spans="10:11" x14ac:dyDescent="0.25">
      <c r="J2732" t="s">
        <v>987</v>
      </c>
      <c r="K2732" t="s">
        <v>2</v>
      </c>
    </row>
    <row r="2733" spans="10:11" x14ac:dyDescent="0.25">
      <c r="J2733" t="s">
        <v>988</v>
      </c>
      <c r="K2733" t="s">
        <v>2</v>
      </c>
    </row>
    <row r="2734" spans="10:11" x14ac:dyDescent="0.25">
      <c r="J2734" t="s">
        <v>989</v>
      </c>
      <c r="K2734" t="s">
        <v>2</v>
      </c>
    </row>
    <row r="2735" spans="10:11" x14ac:dyDescent="0.25">
      <c r="J2735" t="s">
        <v>990</v>
      </c>
      <c r="K2735" t="s">
        <v>2</v>
      </c>
    </row>
    <row r="2736" spans="10:11" x14ac:dyDescent="0.25">
      <c r="J2736" t="s">
        <v>991</v>
      </c>
      <c r="K2736" t="s">
        <v>2</v>
      </c>
    </row>
    <row r="2737" spans="10:11" x14ac:dyDescent="0.25">
      <c r="J2737" t="s">
        <v>992</v>
      </c>
      <c r="K2737" t="s">
        <v>2</v>
      </c>
    </row>
    <row r="2738" spans="10:11" x14ac:dyDescent="0.25">
      <c r="J2738" t="s">
        <v>993</v>
      </c>
      <c r="K2738" t="s">
        <v>2</v>
      </c>
    </row>
    <row r="2739" spans="10:11" x14ac:dyDescent="0.25">
      <c r="J2739" t="s">
        <v>994</v>
      </c>
      <c r="K2739" t="s">
        <v>2</v>
      </c>
    </row>
    <row r="2740" spans="10:11" x14ac:dyDescent="0.25">
      <c r="J2740" t="s">
        <v>995</v>
      </c>
      <c r="K2740" t="s">
        <v>2</v>
      </c>
    </row>
    <row r="2741" spans="10:11" x14ac:dyDescent="0.25">
      <c r="J2741" t="s">
        <v>996</v>
      </c>
      <c r="K2741" t="s">
        <v>2</v>
      </c>
    </row>
    <row r="2742" spans="10:11" x14ac:dyDescent="0.25">
      <c r="J2742" t="s">
        <v>997</v>
      </c>
      <c r="K2742" t="s">
        <v>2</v>
      </c>
    </row>
    <row r="2743" spans="10:11" x14ac:dyDescent="0.25">
      <c r="J2743" t="s">
        <v>998</v>
      </c>
      <c r="K2743" t="s">
        <v>2</v>
      </c>
    </row>
    <row r="2744" spans="10:11" x14ac:dyDescent="0.25">
      <c r="J2744" t="s">
        <v>999</v>
      </c>
      <c r="K2744" t="s">
        <v>2</v>
      </c>
    </row>
    <row r="2745" spans="10:11" x14ac:dyDescent="0.25">
      <c r="J2745" t="s">
        <v>1000</v>
      </c>
      <c r="K2745" t="s">
        <v>2</v>
      </c>
    </row>
    <row r="2746" spans="10:11" x14ac:dyDescent="0.25">
      <c r="J2746" t="s">
        <v>1001</v>
      </c>
      <c r="K2746" t="s">
        <v>2</v>
      </c>
    </row>
    <row r="2747" spans="10:11" x14ac:dyDescent="0.25">
      <c r="J2747" t="s">
        <v>1002</v>
      </c>
      <c r="K2747" t="s">
        <v>2</v>
      </c>
    </row>
    <row r="2748" spans="10:11" x14ac:dyDescent="0.25">
      <c r="J2748" t="s">
        <v>1003</v>
      </c>
      <c r="K2748" t="s">
        <v>2</v>
      </c>
    </row>
    <row r="2749" spans="10:11" x14ac:dyDescent="0.25">
      <c r="J2749" t="s">
        <v>1004</v>
      </c>
      <c r="K2749" t="s">
        <v>2</v>
      </c>
    </row>
    <row r="2750" spans="10:11" x14ac:dyDescent="0.25">
      <c r="J2750" t="s">
        <v>1005</v>
      </c>
      <c r="K2750" t="s">
        <v>2</v>
      </c>
    </row>
    <row r="2751" spans="10:11" x14ac:dyDescent="0.25">
      <c r="J2751" t="s">
        <v>1006</v>
      </c>
      <c r="K2751" t="s">
        <v>2</v>
      </c>
    </row>
    <row r="2752" spans="10:11" x14ac:dyDescent="0.25">
      <c r="J2752" t="s">
        <v>1007</v>
      </c>
      <c r="K2752" t="s">
        <v>2</v>
      </c>
    </row>
    <row r="2753" spans="10:11" x14ac:dyDescent="0.25">
      <c r="J2753" t="s">
        <v>1008</v>
      </c>
      <c r="K2753" t="s">
        <v>2</v>
      </c>
    </row>
    <row r="2754" spans="10:11" x14ac:dyDescent="0.25">
      <c r="J2754" t="s">
        <v>1009</v>
      </c>
      <c r="K2754" t="s">
        <v>2</v>
      </c>
    </row>
    <row r="2755" spans="10:11" x14ac:dyDescent="0.25">
      <c r="J2755" t="s">
        <v>1010</v>
      </c>
      <c r="K2755" t="s">
        <v>2</v>
      </c>
    </row>
    <row r="2756" spans="10:11" x14ac:dyDescent="0.25">
      <c r="J2756" t="s">
        <v>1011</v>
      </c>
      <c r="K2756" t="s">
        <v>2</v>
      </c>
    </row>
    <row r="2757" spans="10:11" x14ac:dyDescent="0.25">
      <c r="J2757" t="s">
        <v>1012</v>
      </c>
      <c r="K2757" t="s">
        <v>2</v>
      </c>
    </row>
    <row r="2758" spans="10:11" x14ac:dyDescent="0.25">
      <c r="J2758" t="s">
        <v>1013</v>
      </c>
      <c r="K2758" t="s">
        <v>2</v>
      </c>
    </row>
    <row r="2759" spans="10:11" x14ac:dyDescent="0.25">
      <c r="J2759" t="s">
        <v>1014</v>
      </c>
      <c r="K2759" t="s">
        <v>2</v>
      </c>
    </row>
    <row r="2760" spans="10:11" x14ac:dyDescent="0.25">
      <c r="J2760" t="s">
        <v>1015</v>
      </c>
      <c r="K2760" t="s">
        <v>2</v>
      </c>
    </row>
    <row r="2761" spans="10:11" x14ac:dyDescent="0.25">
      <c r="J2761" t="s">
        <v>1016</v>
      </c>
      <c r="K2761" t="s">
        <v>2</v>
      </c>
    </row>
    <row r="2762" spans="10:11" x14ac:dyDescent="0.25">
      <c r="J2762" t="s">
        <v>1017</v>
      </c>
      <c r="K2762" t="s">
        <v>2</v>
      </c>
    </row>
    <row r="2763" spans="10:11" x14ac:dyDescent="0.25">
      <c r="J2763" t="s">
        <v>1018</v>
      </c>
      <c r="K2763" t="s">
        <v>2</v>
      </c>
    </row>
    <row r="2764" spans="10:11" x14ac:dyDescent="0.25">
      <c r="J2764" t="s">
        <v>1019</v>
      </c>
      <c r="K2764" t="s">
        <v>2</v>
      </c>
    </row>
    <row r="2765" spans="10:11" x14ac:dyDescent="0.25">
      <c r="J2765" t="s">
        <v>1020</v>
      </c>
      <c r="K2765" t="s">
        <v>2</v>
      </c>
    </row>
    <row r="2766" spans="10:11" x14ac:dyDescent="0.25">
      <c r="J2766" t="s">
        <v>1021</v>
      </c>
      <c r="K2766" t="s">
        <v>2</v>
      </c>
    </row>
    <row r="2767" spans="10:11" x14ac:dyDescent="0.25">
      <c r="J2767" t="s">
        <v>1022</v>
      </c>
      <c r="K2767" t="s">
        <v>2</v>
      </c>
    </row>
    <row r="2768" spans="10:11" x14ac:dyDescent="0.25">
      <c r="J2768" t="s">
        <v>1023</v>
      </c>
      <c r="K2768" t="s">
        <v>2</v>
      </c>
    </row>
    <row r="2769" spans="10:11" x14ac:dyDescent="0.25">
      <c r="J2769" t="s">
        <v>1024</v>
      </c>
      <c r="K2769" t="s">
        <v>2</v>
      </c>
    </row>
    <row r="2770" spans="10:11" x14ac:dyDescent="0.25">
      <c r="J2770" t="s">
        <v>1025</v>
      </c>
      <c r="K2770" t="s">
        <v>2</v>
      </c>
    </row>
    <row r="2771" spans="10:11" x14ac:dyDescent="0.25">
      <c r="J2771" t="s">
        <v>1026</v>
      </c>
      <c r="K2771" t="s">
        <v>2</v>
      </c>
    </row>
    <row r="2772" spans="10:11" x14ac:dyDescent="0.25">
      <c r="J2772" t="s">
        <v>1027</v>
      </c>
      <c r="K2772" t="s">
        <v>2</v>
      </c>
    </row>
    <row r="2773" spans="10:11" x14ac:dyDescent="0.25">
      <c r="J2773" t="s">
        <v>1028</v>
      </c>
      <c r="K2773" t="s">
        <v>2</v>
      </c>
    </row>
    <row r="2774" spans="10:11" x14ac:dyDescent="0.25">
      <c r="J2774" t="s">
        <v>1029</v>
      </c>
      <c r="K2774" t="s">
        <v>2</v>
      </c>
    </row>
    <row r="2775" spans="10:11" x14ac:dyDescent="0.25">
      <c r="J2775" t="s">
        <v>1030</v>
      </c>
      <c r="K2775" t="s">
        <v>2</v>
      </c>
    </row>
    <row r="2776" spans="10:11" x14ac:dyDescent="0.25">
      <c r="J2776" t="s">
        <v>1031</v>
      </c>
      <c r="K2776" t="s">
        <v>2</v>
      </c>
    </row>
    <row r="2777" spans="10:11" x14ac:dyDescent="0.25">
      <c r="J2777" t="s">
        <v>1032</v>
      </c>
      <c r="K2777" t="s">
        <v>2</v>
      </c>
    </row>
    <row r="2778" spans="10:11" x14ac:dyDescent="0.25">
      <c r="J2778" t="s">
        <v>1033</v>
      </c>
      <c r="K2778" t="s">
        <v>2</v>
      </c>
    </row>
    <row r="2779" spans="10:11" x14ac:dyDescent="0.25">
      <c r="J2779" t="s">
        <v>1034</v>
      </c>
      <c r="K2779" t="s">
        <v>2</v>
      </c>
    </row>
    <row r="2780" spans="10:11" x14ac:dyDescent="0.25">
      <c r="J2780" t="s">
        <v>1035</v>
      </c>
      <c r="K2780" t="s">
        <v>2</v>
      </c>
    </row>
    <row r="2781" spans="10:11" x14ac:dyDescent="0.25">
      <c r="J2781" t="s">
        <v>1036</v>
      </c>
      <c r="K2781" t="s">
        <v>2</v>
      </c>
    </row>
    <row r="2782" spans="10:11" x14ac:dyDescent="0.25">
      <c r="J2782" t="s">
        <v>1037</v>
      </c>
      <c r="K2782" t="s">
        <v>2</v>
      </c>
    </row>
    <row r="2783" spans="10:11" x14ac:dyDescent="0.25">
      <c r="J2783" t="s">
        <v>1038</v>
      </c>
      <c r="K2783" t="s">
        <v>2</v>
      </c>
    </row>
    <row r="2784" spans="10:11" x14ac:dyDescent="0.25">
      <c r="J2784" t="s">
        <v>1039</v>
      </c>
      <c r="K2784" t="s">
        <v>2</v>
      </c>
    </row>
    <row r="2785" spans="10:11" x14ac:dyDescent="0.25">
      <c r="J2785" t="s">
        <v>1040</v>
      </c>
      <c r="K2785" t="s">
        <v>2</v>
      </c>
    </row>
    <row r="2786" spans="10:11" x14ac:dyDescent="0.25">
      <c r="J2786" t="s">
        <v>1041</v>
      </c>
      <c r="K2786" t="s">
        <v>2</v>
      </c>
    </row>
    <row r="2787" spans="10:11" x14ac:dyDescent="0.25">
      <c r="J2787" t="s">
        <v>1042</v>
      </c>
      <c r="K2787" t="s">
        <v>2</v>
      </c>
    </row>
    <row r="2788" spans="10:11" x14ac:dyDescent="0.25">
      <c r="J2788" t="s">
        <v>1043</v>
      </c>
      <c r="K2788" t="s">
        <v>2</v>
      </c>
    </row>
    <row r="2789" spans="10:11" x14ac:dyDescent="0.25">
      <c r="J2789" t="s">
        <v>1044</v>
      </c>
      <c r="K2789" t="s">
        <v>2</v>
      </c>
    </row>
    <row r="2790" spans="10:11" x14ac:dyDescent="0.25">
      <c r="J2790" t="s">
        <v>1045</v>
      </c>
      <c r="K2790" t="s">
        <v>2</v>
      </c>
    </row>
    <row r="2791" spans="10:11" x14ac:dyDescent="0.25">
      <c r="J2791" t="s">
        <v>1046</v>
      </c>
      <c r="K2791" t="s">
        <v>2</v>
      </c>
    </row>
    <row r="2792" spans="10:11" x14ac:dyDescent="0.25">
      <c r="J2792" t="s">
        <v>1047</v>
      </c>
      <c r="K2792" t="s">
        <v>2</v>
      </c>
    </row>
    <row r="2793" spans="10:11" x14ac:dyDescent="0.25">
      <c r="J2793" t="s">
        <v>1048</v>
      </c>
      <c r="K2793" t="s">
        <v>2</v>
      </c>
    </row>
    <row r="2794" spans="10:11" x14ac:dyDescent="0.25">
      <c r="J2794" t="s">
        <v>1049</v>
      </c>
      <c r="K2794" t="s">
        <v>2</v>
      </c>
    </row>
    <row r="2795" spans="10:11" x14ac:dyDescent="0.25">
      <c r="J2795" t="s">
        <v>1050</v>
      </c>
      <c r="K2795" t="s">
        <v>2</v>
      </c>
    </row>
    <row r="2796" spans="10:11" x14ac:dyDescent="0.25">
      <c r="J2796" t="s">
        <v>1051</v>
      </c>
      <c r="K2796" t="s">
        <v>3</v>
      </c>
    </row>
    <row r="2797" spans="10:11" x14ac:dyDescent="0.25">
      <c r="J2797" t="s">
        <v>1052</v>
      </c>
      <c r="K2797" t="s">
        <v>3</v>
      </c>
    </row>
    <row r="2798" spans="10:11" x14ac:dyDescent="0.25">
      <c r="J2798" t="s">
        <v>1053</v>
      </c>
      <c r="K2798" t="s">
        <v>3</v>
      </c>
    </row>
    <row r="2799" spans="10:11" x14ac:dyDescent="0.25">
      <c r="J2799" t="s">
        <v>1054</v>
      </c>
      <c r="K2799" t="s">
        <v>3</v>
      </c>
    </row>
    <row r="2800" spans="10:11" x14ac:dyDescent="0.25">
      <c r="J2800" t="s">
        <v>1055</v>
      </c>
      <c r="K2800" t="s">
        <v>3</v>
      </c>
    </row>
    <row r="2801" spans="10:11" x14ac:dyDescent="0.25">
      <c r="J2801" t="s">
        <v>1056</v>
      </c>
      <c r="K2801" t="s">
        <v>3</v>
      </c>
    </row>
    <row r="2802" spans="10:11" x14ac:dyDescent="0.25">
      <c r="J2802" t="s">
        <v>1057</v>
      </c>
      <c r="K2802" t="s">
        <v>3</v>
      </c>
    </row>
    <row r="2803" spans="10:11" x14ac:dyDescent="0.25">
      <c r="J2803" t="s">
        <v>1058</v>
      </c>
      <c r="K2803" t="s">
        <v>3</v>
      </c>
    </row>
    <row r="2804" spans="10:11" x14ac:dyDescent="0.25">
      <c r="J2804" t="s">
        <v>1059</v>
      </c>
      <c r="K2804" t="s">
        <v>3</v>
      </c>
    </row>
    <row r="2805" spans="10:11" x14ac:dyDescent="0.25">
      <c r="J2805" t="s">
        <v>9735</v>
      </c>
      <c r="K2805" t="s">
        <v>3</v>
      </c>
    </row>
    <row r="2806" spans="10:11" x14ac:dyDescent="0.25">
      <c r="J2806" t="s">
        <v>1060</v>
      </c>
      <c r="K2806" t="s">
        <v>3</v>
      </c>
    </row>
    <row r="2807" spans="10:11" x14ac:dyDescent="0.25">
      <c r="J2807" t="s">
        <v>1061</v>
      </c>
      <c r="K2807" t="s">
        <v>3</v>
      </c>
    </row>
    <row r="2808" spans="10:11" x14ac:dyDescent="0.25">
      <c r="J2808" t="s">
        <v>1062</v>
      </c>
      <c r="K2808" t="s">
        <v>3</v>
      </c>
    </row>
    <row r="2809" spans="10:11" x14ac:dyDescent="0.25">
      <c r="J2809" t="s">
        <v>1063</v>
      </c>
      <c r="K2809" t="s">
        <v>3</v>
      </c>
    </row>
    <row r="2810" spans="10:11" x14ac:dyDescent="0.25">
      <c r="J2810" t="s">
        <v>1064</v>
      </c>
      <c r="K2810" t="s">
        <v>3</v>
      </c>
    </row>
    <row r="2811" spans="10:11" x14ac:dyDescent="0.25">
      <c r="J2811" t="s">
        <v>1065</v>
      </c>
      <c r="K2811" t="s">
        <v>3</v>
      </c>
    </row>
    <row r="2812" spans="10:11" x14ac:dyDescent="0.25">
      <c r="J2812" t="s">
        <v>1066</v>
      </c>
      <c r="K2812" t="s">
        <v>3</v>
      </c>
    </row>
    <row r="2813" spans="10:11" x14ac:dyDescent="0.25">
      <c r="J2813" t="s">
        <v>1067</v>
      </c>
      <c r="K2813" t="s">
        <v>3</v>
      </c>
    </row>
    <row r="2814" spans="10:11" x14ac:dyDescent="0.25">
      <c r="J2814" t="s">
        <v>1068</v>
      </c>
      <c r="K2814" t="s">
        <v>3</v>
      </c>
    </row>
    <row r="2815" spans="10:11" x14ac:dyDescent="0.25">
      <c r="J2815" t="s">
        <v>1069</v>
      </c>
      <c r="K2815" t="s">
        <v>3</v>
      </c>
    </row>
    <row r="2816" spans="10:11" x14ac:dyDescent="0.25">
      <c r="J2816" t="s">
        <v>1070</v>
      </c>
      <c r="K2816" t="s">
        <v>3</v>
      </c>
    </row>
    <row r="2817" spans="10:11" x14ac:dyDescent="0.25">
      <c r="J2817" t="s">
        <v>1071</v>
      </c>
      <c r="K2817" t="s">
        <v>3</v>
      </c>
    </row>
    <row r="2818" spans="10:11" x14ac:dyDescent="0.25">
      <c r="J2818" t="s">
        <v>1072</v>
      </c>
      <c r="K2818" t="s">
        <v>3</v>
      </c>
    </row>
    <row r="2819" spans="10:11" x14ac:dyDescent="0.25">
      <c r="J2819" t="s">
        <v>1073</v>
      </c>
      <c r="K2819" t="s">
        <v>3</v>
      </c>
    </row>
    <row r="2820" spans="10:11" x14ac:dyDescent="0.25">
      <c r="J2820" t="s">
        <v>1074</v>
      </c>
      <c r="K2820" t="s">
        <v>3</v>
      </c>
    </row>
    <row r="2821" spans="10:11" x14ac:dyDescent="0.25">
      <c r="J2821" t="s">
        <v>1075</v>
      </c>
      <c r="K2821" t="s">
        <v>3</v>
      </c>
    </row>
    <row r="2822" spans="10:11" x14ac:dyDescent="0.25">
      <c r="J2822" t="s">
        <v>1076</v>
      </c>
      <c r="K2822" t="s">
        <v>3</v>
      </c>
    </row>
    <row r="2823" spans="10:11" x14ac:dyDescent="0.25">
      <c r="J2823" t="s">
        <v>1077</v>
      </c>
      <c r="K2823" t="s">
        <v>3</v>
      </c>
    </row>
    <row r="2824" spans="10:11" x14ac:dyDescent="0.25">
      <c r="J2824" t="s">
        <v>1078</v>
      </c>
      <c r="K2824" t="s">
        <v>3</v>
      </c>
    </row>
    <row r="2825" spans="10:11" x14ac:dyDescent="0.25">
      <c r="J2825" t="s">
        <v>1079</v>
      </c>
      <c r="K2825" t="s">
        <v>3</v>
      </c>
    </row>
    <row r="2826" spans="10:11" x14ac:dyDescent="0.25">
      <c r="J2826" t="s">
        <v>1080</v>
      </c>
      <c r="K2826" t="s">
        <v>3</v>
      </c>
    </row>
    <row r="2827" spans="10:11" x14ac:dyDescent="0.25">
      <c r="J2827" t="s">
        <v>1081</v>
      </c>
      <c r="K2827" t="s">
        <v>3</v>
      </c>
    </row>
    <row r="2828" spans="10:11" x14ac:dyDescent="0.25">
      <c r="J2828" t="s">
        <v>1082</v>
      </c>
      <c r="K2828" t="s">
        <v>3</v>
      </c>
    </row>
    <row r="2829" spans="10:11" x14ac:dyDescent="0.25">
      <c r="J2829" t="s">
        <v>1083</v>
      </c>
      <c r="K2829" t="s">
        <v>3</v>
      </c>
    </row>
    <row r="2830" spans="10:11" x14ac:dyDescent="0.25">
      <c r="J2830" t="s">
        <v>1084</v>
      </c>
      <c r="K2830" t="s">
        <v>3</v>
      </c>
    </row>
    <row r="2831" spans="10:11" x14ac:dyDescent="0.25">
      <c r="J2831" t="s">
        <v>1085</v>
      </c>
      <c r="K2831" t="s">
        <v>3</v>
      </c>
    </row>
    <row r="2832" spans="10:11" x14ac:dyDescent="0.25">
      <c r="J2832" t="s">
        <v>1086</v>
      </c>
      <c r="K2832" t="s">
        <v>3</v>
      </c>
    </row>
    <row r="2833" spans="10:11" x14ac:dyDescent="0.25">
      <c r="J2833" t="s">
        <v>1087</v>
      </c>
      <c r="K2833" t="s">
        <v>3</v>
      </c>
    </row>
    <row r="2834" spans="10:11" x14ac:dyDescent="0.25">
      <c r="J2834" t="s">
        <v>1088</v>
      </c>
      <c r="K2834" t="s">
        <v>3</v>
      </c>
    </row>
    <row r="2835" spans="10:11" x14ac:dyDescent="0.25">
      <c r="J2835" t="s">
        <v>1089</v>
      </c>
      <c r="K2835" t="s">
        <v>3</v>
      </c>
    </row>
    <row r="2836" spans="10:11" x14ac:dyDescent="0.25">
      <c r="J2836" t="s">
        <v>1090</v>
      </c>
      <c r="K2836" t="s">
        <v>3</v>
      </c>
    </row>
    <row r="2837" spans="10:11" x14ac:dyDescent="0.25">
      <c r="J2837" t="s">
        <v>1091</v>
      </c>
      <c r="K2837" t="s">
        <v>3</v>
      </c>
    </row>
    <row r="2838" spans="10:11" x14ac:dyDescent="0.25">
      <c r="J2838" t="s">
        <v>1092</v>
      </c>
      <c r="K2838" t="s">
        <v>3</v>
      </c>
    </row>
    <row r="2839" spans="10:11" x14ac:dyDescent="0.25">
      <c r="J2839" t="s">
        <v>1093</v>
      </c>
      <c r="K2839" t="s">
        <v>3</v>
      </c>
    </row>
    <row r="2840" spans="10:11" x14ac:dyDescent="0.25">
      <c r="J2840" t="s">
        <v>1094</v>
      </c>
      <c r="K2840" t="s">
        <v>3</v>
      </c>
    </row>
    <row r="2841" spans="10:11" x14ac:dyDescent="0.25">
      <c r="J2841" t="s">
        <v>1095</v>
      </c>
      <c r="K2841" t="s">
        <v>3</v>
      </c>
    </row>
    <row r="2842" spans="10:11" x14ac:dyDescent="0.25">
      <c r="J2842" t="s">
        <v>1096</v>
      </c>
      <c r="K2842" t="s">
        <v>3</v>
      </c>
    </row>
    <row r="2843" spans="10:11" x14ac:dyDescent="0.25">
      <c r="J2843" t="s">
        <v>1097</v>
      </c>
      <c r="K2843" t="s">
        <v>3</v>
      </c>
    </row>
    <row r="2844" spans="10:11" x14ac:dyDescent="0.25">
      <c r="J2844" t="s">
        <v>1098</v>
      </c>
      <c r="K2844" t="s">
        <v>3</v>
      </c>
    </row>
    <row r="2845" spans="10:11" x14ac:dyDescent="0.25">
      <c r="J2845" t="s">
        <v>1099</v>
      </c>
      <c r="K2845" t="s">
        <v>3</v>
      </c>
    </row>
    <row r="2846" spans="10:11" x14ac:dyDescent="0.25">
      <c r="J2846" t="s">
        <v>1100</v>
      </c>
      <c r="K2846" t="s">
        <v>3</v>
      </c>
    </row>
    <row r="2847" spans="10:11" x14ac:dyDescent="0.25">
      <c r="J2847" t="s">
        <v>1101</v>
      </c>
      <c r="K2847" t="s">
        <v>3</v>
      </c>
    </row>
    <row r="2848" spans="10:11" x14ac:dyDescent="0.25">
      <c r="J2848" t="s">
        <v>1102</v>
      </c>
      <c r="K2848" t="s">
        <v>3</v>
      </c>
    </row>
    <row r="2849" spans="10:11" x14ac:dyDescent="0.25">
      <c r="J2849" t="s">
        <v>1103</v>
      </c>
      <c r="K2849" t="s">
        <v>3</v>
      </c>
    </row>
    <row r="2850" spans="10:11" x14ac:dyDescent="0.25">
      <c r="J2850" t="s">
        <v>1104</v>
      </c>
      <c r="K2850" t="s">
        <v>3</v>
      </c>
    </row>
    <row r="2851" spans="10:11" x14ac:dyDescent="0.25">
      <c r="J2851" t="s">
        <v>1105</v>
      </c>
      <c r="K2851" t="s">
        <v>3</v>
      </c>
    </row>
    <row r="2852" spans="10:11" x14ac:dyDescent="0.25">
      <c r="J2852" t="s">
        <v>1106</v>
      </c>
      <c r="K2852" t="s">
        <v>3</v>
      </c>
    </row>
    <row r="2853" spans="10:11" x14ac:dyDescent="0.25">
      <c r="J2853" t="s">
        <v>1107</v>
      </c>
      <c r="K2853" t="s">
        <v>3</v>
      </c>
    </row>
    <row r="2854" spans="10:11" x14ac:dyDescent="0.25">
      <c r="J2854" t="s">
        <v>1108</v>
      </c>
      <c r="K2854" t="s">
        <v>3</v>
      </c>
    </row>
    <row r="2855" spans="10:11" x14ac:dyDescent="0.25">
      <c r="J2855" t="s">
        <v>1109</v>
      </c>
      <c r="K2855" t="s">
        <v>3</v>
      </c>
    </row>
    <row r="2856" spans="10:11" x14ac:dyDescent="0.25">
      <c r="J2856" t="s">
        <v>1110</v>
      </c>
      <c r="K2856" t="s">
        <v>3</v>
      </c>
    </row>
    <row r="2857" spans="10:11" x14ac:dyDescent="0.25">
      <c r="J2857" t="s">
        <v>1111</v>
      </c>
      <c r="K2857" t="s">
        <v>3</v>
      </c>
    </row>
    <row r="2858" spans="10:11" x14ac:dyDescent="0.25">
      <c r="J2858" t="s">
        <v>1112</v>
      </c>
      <c r="K2858" t="s">
        <v>3</v>
      </c>
    </row>
    <row r="2859" spans="10:11" x14ac:dyDescent="0.25">
      <c r="J2859" t="s">
        <v>1113</v>
      </c>
      <c r="K2859" t="s">
        <v>3</v>
      </c>
    </row>
    <row r="2860" spans="10:11" x14ac:dyDescent="0.25">
      <c r="J2860" t="s">
        <v>1114</v>
      </c>
      <c r="K2860" t="s">
        <v>3</v>
      </c>
    </row>
    <row r="2861" spans="10:11" x14ac:dyDescent="0.25">
      <c r="J2861" t="s">
        <v>1115</v>
      </c>
      <c r="K2861" t="s">
        <v>3</v>
      </c>
    </row>
    <row r="2862" spans="10:11" x14ac:dyDescent="0.25">
      <c r="J2862" t="s">
        <v>1116</v>
      </c>
      <c r="K2862" t="s">
        <v>3</v>
      </c>
    </row>
    <row r="2863" spans="10:11" x14ac:dyDescent="0.25">
      <c r="J2863" t="s">
        <v>1117</v>
      </c>
      <c r="K2863" t="s">
        <v>3</v>
      </c>
    </row>
    <row r="2864" spans="10:11" x14ac:dyDescent="0.25">
      <c r="J2864" t="s">
        <v>1118</v>
      </c>
      <c r="K2864" t="s">
        <v>3</v>
      </c>
    </row>
    <row r="2865" spans="10:11" x14ac:dyDescent="0.25">
      <c r="J2865" t="s">
        <v>1119</v>
      </c>
      <c r="K2865" t="s">
        <v>3</v>
      </c>
    </row>
    <row r="2866" spans="10:11" x14ac:dyDescent="0.25">
      <c r="J2866" t="s">
        <v>1120</v>
      </c>
      <c r="K2866" t="s">
        <v>3</v>
      </c>
    </row>
    <row r="2867" spans="10:11" x14ac:dyDescent="0.25">
      <c r="J2867" t="s">
        <v>1121</v>
      </c>
      <c r="K2867" t="s">
        <v>3</v>
      </c>
    </row>
    <row r="2868" spans="10:11" x14ac:dyDescent="0.25">
      <c r="J2868" t="s">
        <v>1122</v>
      </c>
      <c r="K2868" t="s">
        <v>3</v>
      </c>
    </row>
    <row r="2869" spans="10:11" x14ac:dyDescent="0.25">
      <c r="J2869" t="s">
        <v>1123</v>
      </c>
      <c r="K2869" t="s">
        <v>3</v>
      </c>
    </row>
    <row r="2870" spans="10:11" x14ac:dyDescent="0.25">
      <c r="J2870" t="s">
        <v>1124</v>
      </c>
      <c r="K2870" t="s">
        <v>3</v>
      </c>
    </row>
    <row r="2871" spans="10:11" x14ac:dyDescent="0.25">
      <c r="J2871" t="s">
        <v>1125</v>
      </c>
      <c r="K2871" t="s">
        <v>3</v>
      </c>
    </row>
    <row r="2872" spans="10:11" x14ac:dyDescent="0.25">
      <c r="J2872" t="s">
        <v>1126</v>
      </c>
      <c r="K2872" t="s">
        <v>3</v>
      </c>
    </row>
    <row r="2873" spans="10:11" x14ac:dyDescent="0.25">
      <c r="J2873" t="s">
        <v>1127</v>
      </c>
      <c r="K2873" t="s">
        <v>3</v>
      </c>
    </row>
    <row r="2874" spans="10:11" x14ac:dyDescent="0.25">
      <c r="J2874" t="s">
        <v>1128</v>
      </c>
      <c r="K2874" t="s">
        <v>3</v>
      </c>
    </row>
    <row r="2875" spans="10:11" x14ac:dyDescent="0.25">
      <c r="J2875" t="s">
        <v>1129</v>
      </c>
      <c r="K2875" t="s">
        <v>3</v>
      </c>
    </row>
    <row r="2876" spans="10:11" x14ac:dyDescent="0.25">
      <c r="J2876" t="s">
        <v>1130</v>
      </c>
      <c r="K2876" t="s">
        <v>3</v>
      </c>
    </row>
    <row r="2877" spans="10:11" x14ac:dyDescent="0.25">
      <c r="J2877" t="s">
        <v>1131</v>
      </c>
      <c r="K2877" t="s">
        <v>3</v>
      </c>
    </row>
    <row r="2878" spans="10:11" x14ac:dyDescent="0.25">
      <c r="J2878" t="s">
        <v>9736</v>
      </c>
      <c r="K2878" t="s">
        <v>3</v>
      </c>
    </row>
    <row r="2879" spans="10:11" x14ac:dyDescent="0.25">
      <c r="J2879" t="s">
        <v>9737</v>
      </c>
      <c r="K2879" t="s">
        <v>3</v>
      </c>
    </row>
    <row r="2880" spans="10:11" x14ac:dyDescent="0.25">
      <c r="J2880" t="s">
        <v>1132</v>
      </c>
      <c r="K2880" t="s">
        <v>3</v>
      </c>
    </row>
    <row r="2881" spans="10:11" x14ac:dyDescent="0.25">
      <c r="J2881" t="s">
        <v>1133</v>
      </c>
      <c r="K2881" t="s">
        <v>3</v>
      </c>
    </row>
    <row r="2882" spans="10:11" x14ac:dyDescent="0.25">
      <c r="J2882" t="s">
        <v>1134</v>
      </c>
      <c r="K2882" t="s">
        <v>3</v>
      </c>
    </row>
    <row r="2883" spans="10:11" x14ac:dyDescent="0.25">
      <c r="J2883" t="s">
        <v>1135</v>
      </c>
      <c r="K2883" t="s">
        <v>3</v>
      </c>
    </row>
    <row r="2884" spans="10:11" x14ac:dyDescent="0.25">
      <c r="J2884" t="s">
        <v>1136</v>
      </c>
      <c r="K2884" t="s">
        <v>3</v>
      </c>
    </row>
    <row r="2885" spans="10:11" x14ac:dyDescent="0.25">
      <c r="J2885" t="s">
        <v>1137</v>
      </c>
      <c r="K2885" t="s">
        <v>3</v>
      </c>
    </row>
    <row r="2886" spans="10:11" x14ac:dyDescent="0.25">
      <c r="J2886" t="s">
        <v>1138</v>
      </c>
      <c r="K2886" t="s">
        <v>3</v>
      </c>
    </row>
    <row r="2887" spans="10:11" x14ac:dyDescent="0.25">
      <c r="J2887" t="s">
        <v>1139</v>
      </c>
      <c r="K2887" t="s">
        <v>3</v>
      </c>
    </row>
    <row r="2888" spans="10:11" x14ac:dyDescent="0.25">
      <c r="J2888" t="s">
        <v>9738</v>
      </c>
      <c r="K2888" t="s">
        <v>3</v>
      </c>
    </row>
    <row r="2889" spans="10:11" x14ac:dyDescent="0.25">
      <c r="J2889" t="s">
        <v>1140</v>
      </c>
      <c r="K2889" t="s">
        <v>3</v>
      </c>
    </row>
    <row r="2890" spans="10:11" x14ac:dyDescent="0.25">
      <c r="J2890" t="s">
        <v>1141</v>
      </c>
      <c r="K2890" t="s">
        <v>3</v>
      </c>
    </row>
    <row r="2891" spans="10:11" x14ac:dyDescent="0.25">
      <c r="J2891" t="s">
        <v>1142</v>
      </c>
      <c r="K2891" t="s">
        <v>3</v>
      </c>
    </row>
    <row r="2892" spans="10:11" x14ac:dyDescent="0.25">
      <c r="J2892" t="s">
        <v>1143</v>
      </c>
      <c r="K2892" t="s">
        <v>3</v>
      </c>
    </row>
    <row r="2893" spans="10:11" x14ac:dyDescent="0.25">
      <c r="J2893" t="s">
        <v>1144</v>
      </c>
      <c r="K2893" t="s">
        <v>3</v>
      </c>
    </row>
    <row r="2894" spans="10:11" x14ac:dyDescent="0.25">
      <c r="J2894" t="s">
        <v>1145</v>
      </c>
      <c r="K2894" t="s">
        <v>3</v>
      </c>
    </row>
    <row r="2895" spans="10:11" x14ac:dyDescent="0.25">
      <c r="J2895" t="s">
        <v>1146</v>
      </c>
      <c r="K2895" t="s">
        <v>3</v>
      </c>
    </row>
    <row r="2896" spans="10:11" x14ac:dyDescent="0.25">
      <c r="J2896" t="s">
        <v>1147</v>
      </c>
      <c r="K2896" t="s">
        <v>3</v>
      </c>
    </row>
    <row r="2897" spans="10:11" x14ac:dyDescent="0.25">
      <c r="J2897" t="s">
        <v>1148</v>
      </c>
      <c r="K2897" t="s">
        <v>3</v>
      </c>
    </row>
    <row r="2898" spans="10:11" x14ac:dyDescent="0.25">
      <c r="J2898" t="s">
        <v>1149</v>
      </c>
      <c r="K2898" t="s">
        <v>3</v>
      </c>
    </row>
    <row r="2899" spans="10:11" x14ac:dyDescent="0.25">
      <c r="J2899" t="s">
        <v>1150</v>
      </c>
      <c r="K2899" t="s">
        <v>3</v>
      </c>
    </row>
    <row r="2900" spans="10:11" x14ac:dyDescent="0.25">
      <c r="J2900" t="s">
        <v>1151</v>
      </c>
      <c r="K2900" t="s">
        <v>3</v>
      </c>
    </row>
    <row r="2901" spans="10:11" x14ac:dyDescent="0.25">
      <c r="J2901" t="s">
        <v>1152</v>
      </c>
      <c r="K2901" t="s">
        <v>3</v>
      </c>
    </row>
    <row r="2902" spans="10:11" x14ac:dyDescent="0.25">
      <c r="J2902" t="s">
        <v>1153</v>
      </c>
      <c r="K2902" t="s">
        <v>3</v>
      </c>
    </row>
    <row r="2903" spans="10:11" x14ac:dyDescent="0.25">
      <c r="J2903" t="s">
        <v>1154</v>
      </c>
      <c r="K2903" t="s">
        <v>3</v>
      </c>
    </row>
    <row r="2904" spans="10:11" x14ac:dyDescent="0.25">
      <c r="J2904" t="s">
        <v>1155</v>
      </c>
      <c r="K2904" t="s">
        <v>3</v>
      </c>
    </row>
    <row r="2905" spans="10:11" x14ac:dyDescent="0.25">
      <c r="J2905" t="s">
        <v>1156</v>
      </c>
      <c r="K2905" t="s">
        <v>3</v>
      </c>
    </row>
    <row r="2906" spans="10:11" x14ac:dyDescent="0.25">
      <c r="J2906" t="s">
        <v>1157</v>
      </c>
      <c r="K2906" t="s">
        <v>3</v>
      </c>
    </row>
    <row r="2907" spans="10:11" x14ac:dyDescent="0.25">
      <c r="J2907" t="s">
        <v>1158</v>
      </c>
      <c r="K2907" t="s">
        <v>3</v>
      </c>
    </row>
    <row r="2908" spans="10:11" x14ac:dyDescent="0.25">
      <c r="J2908" t="s">
        <v>1159</v>
      </c>
      <c r="K2908" t="s">
        <v>3</v>
      </c>
    </row>
    <row r="2909" spans="10:11" x14ac:dyDescent="0.25">
      <c r="J2909" t="s">
        <v>1160</v>
      </c>
      <c r="K2909" t="s">
        <v>3</v>
      </c>
    </row>
    <row r="2910" spans="10:11" x14ac:dyDescent="0.25">
      <c r="J2910" t="s">
        <v>1161</v>
      </c>
      <c r="K2910" t="s">
        <v>3</v>
      </c>
    </row>
    <row r="2911" spans="10:11" x14ac:dyDescent="0.25">
      <c r="J2911" t="s">
        <v>1162</v>
      </c>
      <c r="K2911" t="s">
        <v>3</v>
      </c>
    </row>
    <row r="2912" spans="10:11" x14ac:dyDescent="0.25">
      <c r="J2912" t="s">
        <v>1163</v>
      </c>
      <c r="K2912" t="s">
        <v>3</v>
      </c>
    </row>
    <row r="2913" spans="10:11" x14ac:dyDescent="0.25">
      <c r="J2913" t="s">
        <v>1164</v>
      </c>
      <c r="K2913" t="s">
        <v>3</v>
      </c>
    </row>
    <row r="2914" spans="10:11" x14ac:dyDescent="0.25">
      <c r="J2914" t="s">
        <v>1165</v>
      </c>
      <c r="K2914" t="s">
        <v>3</v>
      </c>
    </row>
    <row r="2915" spans="10:11" x14ac:dyDescent="0.25">
      <c r="J2915" t="s">
        <v>1166</v>
      </c>
      <c r="K2915" t="s">
        <v>3</v>
      </c>
    </row>
    <row r="2916" spans="10:11" x14ac:dyDescent="0.25">
      <c r="J2916" t="s">
        <v>1167</v>
      </c>
      <c r="K2916" t="s">
        <v>3</v>
      </c>
    </row>
    <row r="2917" spans="10:11" x14ac:dyDescent="0.25">
      <c r="J2917" t="s">
        <v>1168</v>
      </c>
      <c r="K2917" t="s">
        <v>3</v>
      </c>
    </row>
    <row r="2918" spans="10:11" x14ac:dyDescent="0.25">
      <c r="J2918" t="s">
        <v>1169</v>
      </c>
      <c r="K2918" t="s">
        <v>3</v>
      </c>
    </row>
    <row r="2919" spans="10:11" x14ac:dyDescent="0.25">
      <c r="J2919" t="s">
        <v>1170</v>
      </c>
      <c r="K2919" t="s">
        <v>3</v>
      </c>
    </row>
    <row r="2920" spans="10:11" x14ac:dyDescent="0.25">
      <c r="J2920" t="s">
        <v>1171</v>
      </c>
      <c r="K2920" t="s">
        <v>3</v>
      </c>
    </row>
    <row r="2921" spans="10:11" x14ac:dyDescent="0.25">
      <c r="J2921" t="s">
        <v>1172</v>
      </c>
      <c r="K2921" t="s">
        <v>3</v>
      </c>
    </row>
    <row r="2922" spans="10:11" x14ac:dyDescent="0.25">
      <c r="J2922" t="s">
        <v>1173</v>
      </c>
      <c r="K2922" t="s">
        <v>3</v>
      </c>
    </row>
    <row r="2923" spans="10:11" x14ac:dyDescent="0.25">
      <c r="J2923" t="s">
        <v>1174</v>
      </c>
      <c r="K2923" t="s">
        <v>3</v>
      </c>
    </row>
    <row r="2924" spans="10:11" x14ac:dyDescent="0.25">
      <c r="J2924" t="s">
        <v>1175</v>
      </c>
      <c r="K2924" t="s">
        <v>3</v>
      </c>
    </row>
    <row r="2925" spans="10:11" x14ac:dyDescent="0.25">
      <c r="J2925" t="s">
        <v>1176</v>
      </c>
      <c r="K2925" t="s">
        <v>3</v>
      </c>
    </row>
    <row r="2926" spans="10:11" x14ac:dyDescent="0.25">
      <c r="J2926" t="s">
        <v>1177</v>
      </c>
      <c r="K2926" t="s">
        <v>3</v>
      </c>
    </row>
    <row r="2927" spans="10:11" x14ac:dyDescent="0.25">
      <c r="J2927" t="s">
        <v>1178</v>
      </c>
      <c r="K2927" t="s">
        <v>3</v>
      </c>
    </row>
    <row r="2928" spans="10:11" x14ac:dyDescent="0.25">
      <c r="J2928" t="s">
        <v>1179</v>
      </c>
      <c r="K2928" t="s">
        <v>3</v>
      </c>
    </row>
    <row r="2929" spans="10:11" x14ac:dyDescent="0.25">
      <c r="J2929" t="s">
        <v>1180</v>
      </c>
      <c r="K2929" t="s">
        <v>3</v>
      </c>
    </row>
    <row r="2930" spans="10:11" x14ac:dyDescent="0.25">
      <c r="J2930" t="s">
        <v>1181</v>
      </c>
      <c r="K2930" t="s">
        <v>3</v>
      </c>
    </row>
    <row r="2931" spans="10:11" x14ac:dyDescent="0.25">
      <c r="J2931" t="s">
        <v>1182</v>
      </c>
      <c r="K2931" t="s">
        <v>3</v>
      </c>
    </row>
    <row r="2932" spans="10:11" x14ac:dyDescent="0.25">
      <c r="J2932" t="s">
        <v>1183</v>
      </c>
      <c r="K2932" t="s">
        <v>3</v>
      </c>
    </row>
    <row r="2933" spans="10:11" x14ac:dyDescent="0.25">
      <c r="J2933" t="s">
        <v>1184</v>
      </c>
      <c r="K2933" t="s">
        <v>3</v>
      </c>
    </row>
    <row r="2934" spans="10:11" x14ac:dyDescent="0.25">
      <c r="J2934" t="s">
        <v>1185</v>
      </c>
      <c r="K2934" t="s">
        <v>3</v>
      </c>
    </row>
    <row r="2935" spans="10:11" x14ac:dyDescent="0.25">
      <c r="J2935" t="s">
        <v>1186</v>
      </c>
      <c r="K2935" t="s">
        <v>3</v>
      </c>
    </row>
    <row r="2936" spans="10:11" x14ac:dyDescent="0.25">
      <c r="J2936" t="s">
        <v>1187</v>
      </c>
      <c r="K2936" t="s">
        <v>3</v>
      </c>
    </row>
    <row r="2937" spans="10:11" x14ac:dyDescent="0.25">
      <c r="J2937" t="s">
        <v>1188</v>
      </c>
      <c r="K2937" t="s">
        <v>3</v>
      </c>
    </row>
    <row r="2938" spans="10:11" x14ac:dyDescent="0.25">
      <c r="J2938" t="s">
        <v>1189</v>
      </c>
      <c r="K2938" t="s">
        <v>3</v>
      </c>
    </row>
    <row r="2939" spans="10:11" x14ac:dyDescent="0.25">
      <c r="J2939" t="s">
        <v>1190</v>
      </c>
      <c r="K2939" t="s">
        <v>3</v>
      </c>
    </row>
    <row r="2940" spans="10:11" x14ac:dyDescent="0.25">
      <c r="J2940" t="s">
        <v>1191</v>
      </c>
      <c r="K2940" t="s">
        <v>3</v>
      </c>
    </row>
    <row r="2941" spans="10:11" x14ac:dyDescent="0.25">
      <c r="J2941" t="s">
        <v>1192</v>
      </c>
      <c r="K2941" t="s">
        <v>3</v>
      </c>
    </row>
    <row r="2942" spans="10:11" x14ac:dyDescent="0.25">
      <c r="J2942" t="s">
        <v>1193</v>
      </c>
      <c r="K2942" t="s">
        <v>3</v>
      </c>
    </row>
    <row r="2943" spans="10:11" x14ac:dyDescent="0.25">
      <c r="J2943" t="s">
        <v>1194</v>
      </c>
      <c r="K2943" t="s">
        <v>4</v>
      </c>
    </row>
    <row r="2944" spans="10:11" x14ac:dyDescent="0.25">
      <c r="J2944" t="s">
        <v>1195</v>
      </c>
      <c r="K2944" t="s">
        <v>4</v>
      </c>
    </row>
    <row r="2945" spans="10:11" x14ac:dyDescent="0.25">
      <c r="J2945" t="s">
        <v>1196</v>
      </c>
      <c r="K2945" t="s">
        <v>4</v>
      </c>
    </row>
    <row r="2946" spans="10:11" x14ac:dyDescent="0.25">
      <c r="J2946" t="s">
        <v>1197</v>
      </c>
      <c r="K2946" t="s">
        <v>4</v>
      </c>
    </row>
    <row r="2947" spans="10:11" x14ac:dyDescent="0.25">
      <c r="J2947" t="s">
        <v>1198</v>
      </c>
      <c r="K2947" t="s">
        <v>4</v>
      </c>
    </row>
    <row r="2948" spans="10:11" x14ac:dyDescent="0.25">
      <c r="J2948" t="s">
        <v>1199</v>
      </c>
      <c r="K2948" t="s">
        <v>4</v>
      </c>
    </row>
    <row r="2949" spans="10:11" x14ac:dyDescent="0.25">
      <c r="J2949" t="s">
        <v>1200</v>
      </c>
      <c r="K2949" t="s">
        <v>4</v>
      </c>
    </row>
    <row r="2950" spans="10:11" x14ac:dyDescent="0.25">
      <c r="J2950" t="s">
        <v>1201</v>
      </c>
      <c r="K2950" t="s">
        <v>4</v>
      </c>
    </row>
    <row r="2951" spans="10:11" x14ac:dyDescent="0.25">
      <c r="J2951" t="s">
        <v>9739</v>
      </c>
      <c r="K2951" t="s">
        <v>4</v>
      </c>
    </row>
    <row r="2952" spans="10:11" x14ac:dyDescent="0.25">
      <c r="J2952" t="s">
        <v>1202</v>
      </c>
      <c r="K2952" t="s">
        <v>4</v>
      </c>
    </row>
    <row r="2953" spans="10:11" x14ac:dyDescent="0.25">
      <c r="J2953" t="s">
        <v>1203</v>
      </c>
      <c r="K2953" t="s">
        <v>4</v>
      </c>
    </row>
    <row r="2954" spans="10:11" x14ac:dyDescent="0.25">
      <c r="J2954" t="s">
        <v>1204</v>
      </c>
      <c r="K2954" t="s">
        <v>4</v>
      </c>
    </row>
    <row r="2955" spans="10:11" x14ac:dyDescent="0.25">
      <c r="J2955" t="s">
        <v>1205</v>
      </c>
      <c r="K2955" t="s">
        <v>4</v>
      </c>
    </row>
    <row r="2956" spans="10:11" x14ac:dyDescent="0.25">
      <c r="J2956" t="s">
        <v>1206</v>
      </c>
      <c r="K2956" t="s">
        <v>4</v>
      </c>
    </row>
    <row r="2957" spans="10:11" x14ac:dyDescent="0.25">
      <c r="J2957" t="s">
        <v>1207</v>
      </c>
      <c r="K2957" t="s">
        <v>4</v>
      </c>
    </row>
    <row r="2958" spans="10:11" x14ac:dyDescent="0.25">
      <c r="J2958" t="s">
        <v>1208</v>
      </c>
      <c r="K2958" t="s">
        <v>4</v>
      </c>
    </row>
    <row r="2959" spans="10:11" x14ac:dyDescent="0.25">
      <c r="J2959" t="s">
        <v>1209</v>
      </c>
      <c r="K2959" t="s">
        <v>4</v>
      </c>
    </row>
    <row r="2960" spans="10:11" x14ac:dyDescent="0.25">
      <c r="J2960" t="s">
        <v>1210</v>
      </c>
      <c r="K2960" t="s">
        <v>4</v>
      </c>
    </row>
    <row r="2961" spans="10:11" x14ac:dyDescent="0.25">
      <c r="J2961" t="s">
        <v>1211</v>
      </c>
      <c r="K2961" t="s">
        <v>4</v>
      </c>
    </row>
    <row r="2962" spans="10:11" x14ac:dyDescent="0.25">
      <c r="J2962" t="s">
        <v>9740</v>
      </c>
      <c r="K2962" t="s">
        <v>4</v>
      </c>
    </row>
    <row r="2963" spans="10:11" x14ac:dyDescent="0.25">
      <c r="J2963" t="s">
        <v>9741</v>
      </c>
      <c r="K2963" t="s">
        <v>4</v>
      </c>
    </row>
    <row r="2964" spans="10:11" x14ac:dyDescent="0.25">
      <c r="J2964" t="s">
        <v>9742</v>
      </c>
      <c r="K2964" t="s">
        <v>4</v>
      </c>
    </row>
    <row r="2965" spans="10:11" x14ac:dyDescent="0.25">
      <c r="J2965" t="s">
        <v>9743</v>
      </c>
      <c r="K2965" t="s">
        <v>4</v>
      </c>
    </row>
    <row r="2966" spans="10:11" x14ac:dyDescent="0.25">
      <c r="J2966" t="s">
        <v>9744</v>
      </c>
      <c r="K2966" t="s">
        <v>4</v>
      </c>
    </row>
    <row r="2967" spans="10:11" x14ac:dyDescent="0.25">
      <c r="J2967" t="s">
        <v>9745</v>
      </c>
      <c r="K2967" t="s">
        <v>4</v>
      </c>
    </row>
    <row r="2968" spans="10:11" x14ac:dyDescent="0.25">
      <c r="J2968" t="s">
        <v>9746</v>
      </c>
      <c r="K2968" t="s">
        <v>4</v>
      </c>
    </row>
    <row r="2969" spans="10:11" x14ac:dyDescent="0.25">
      <c r="J2969" t="s">
        <v>1212</v>
      </c>
      <c r="K2969" t="s">
        <v>4</v>
      </c>
    </row>
    <row r="2970" spans="10:11" x14ac:dyDescent="0.25">
      <c r="J2970" t="s">
        <v>1213</v>
      </c>
      <c r="K2970" t="s">
        <v>4</v>
      </c>
    </row>
    <row r="2971" spans="10:11" x14ac:dyDescent="0.25">
      <c r="J2971" t="s">
        <v>1214</v>
      </c>
      <c r="K2971" t="s">
        <v>4</v>
      </c>
    </row>
    <row r="2972" spans="10:11" x14ac:dyDescent="0.25">
      <c r="J2972" t="s">
        <v>1215</v>
      </c>
      <c r="K2972" t="s">
        <v>4</v>
      </c>
    </row>
    <row r="2973" spans="10:11" x14ac:dyDescent="0.25">
      <c r="J2973" t="s">
        <v>1216</v>
      </c>
      <c r="K2973" t="s">
        <v>4</v>
      </c>
    </row>
    <row r="2974" spans="10:11" x14ac:dyDescent="0.25">
      <c r="J2974" t="s">
        <v>1217</v>
      </c>
      <c r="K2974" t="s">
        <v>4</v>
      </c>
    </row>
    <row r="2975" spans="10:11" x14ac:dyDescent="0.25">
      <c r="J2975" t="s">
        <v>9747</v>
      </c>
      <c r="K2975" t="s">
        <v>4</v>
      </c>
    </row>
    <row r="2976" spans="10:11" x14ac:dyDescent="0.25">
      <c r="J2976" t="s">
        <v>1218</v>
      </c>
      <c r="K2976" t="s">
        <v>4</v>
      </c>
    </row>
    <row r="2977" spans="10:11" x14ac:dyDescent="0.25">
      <c r="J2977" t="s">
        <v>1219</v>
      </c>
      <c r="K2977" t="s">
        <v>4</v>
      </c>
    </row>
    <row r="2978" spans="10:11" x14ac:dyDescent="0.25">
      <c r="J2978" t="s">
        <v>1220</v>
      </c>
      <c r="K2978" t="s">
        <v>4</v>
      </c>
    </row>
    <row r="2979" spans="10:11" x14ac:dyDescent="0.25">
      <c r="J2979" t="s">
        <v>1221</v>
      </c>
      <c r="K2979" t="s">
        <v>4</v>
      </c>
    </row>
    <row r="2980" spans="10:11" x14ac:dyDescent="0.25">
      <c r="J2980" t="s">
        <v>1222</v>
      </c>
      <c r="K2980" t="s">
        <v>4</v>
      </c>
    </row>
    <row r="2981" spans="10:11" x14ac:dyDescent="0.25">
      <c r="J2981" t="s">
        <v>1223</v>
      </c>
      <c r="K2981" t="s">
        <v>4</v>
      </c>
    </row>
    <row r="2982" spans="10:11" x14ac:dyDescent="0.25">
      <c r="J2982" t="s">
        <v>1224</v>
      </c>
      <c r="K2982" t="s">
        <v>4</v>
      </c>
    </row>
    <row r="2983" spans="10:11" x14ac:dyDescent="0.25">
      <c r="J2983" t="s">
        <v>9748</v>
      </c>
      <c r="K2983" t="s">
        <v>4</v>
      </c>
    </row>
    <row r="2984" spans="10:11" x14ac:dyDescent="0.25">
      <c r="J2984" t="s">
        <v>1225</v>
      </c>
      <c r="K2984" t="s">
        <v>4</v>
      </c>
    </row>
    <row r="2985" spans="10:11" x14ac:dyDescent="0.25">
      <c r="J2985" t="s">
        <v>1226</v>
      </c>
      <c r="K2985" t="s">
        <v>4</v>
      </c>
    </row>
    <row r="2986" spans="10:11" x14ac:dyDescent="0.25">
      <c r="J2986" t="s">
        <v>1227</v>
      </c>
      <c r="K2986" t="s">
        <v>4</v>
      </c>
    </row>
    <row r="2987" spans="10:11" x14ac:dyDescent="0.25">
      <c r="J2987" t="s">
        <v>1228</v>
      </c>
      <c r="K2987" t="s">
        <v>4</v>
      </c>
    </row>
    <row r="2988" spans="10:11" x14ac:dyDescent="0.25">
      <c r="J2988" t="s">
        <v>1229</v>
      </c>
      <c r="K2988" t="s">
        <v>4</v>
      </c>
    </row>
    <row r="2989" spans="10:11" x14ac:dyDescent="0.25">
      <c r="J2989" t="s">
        <v>1230</v>
      </c>
      <c r="K2989" t="s">
        <v>4</v>
      </c>
    </row>
    <row r="2990" spans="10:11" x14ac:dyDescent="0.25">
      <c r="J2990" t="s">
        <v>1231</v>
      </c>
      <c r="K2990" t="s">
        <v>4</v>
      </c>
    </row>
    <row r="2991" spans="10:11" x14ac:dyDescent="0.25">
      <c r="J2991" t="s">
        <v>9749</v>
      </c>
      <c r="K2991" t="s">
        <v>4</v>
      </c>
    </row>
    <row r="2992" spans="10:11" x14ac:dyDescent="0.25">
      <c r="J2992" t="s">
        <v>1232</v>
      </c>
      <c r="K2992" t="s">
        <v>4</v>
      </c>
    </row>
    <row r="2993" spans="10:11" x14ac:dyDescent="0.25">
      <c r="J2993" t="s">
        <v>1233</v>
      </c>
      <c r="K2993" t="s">
        <v>4</v>
      </c>
    </row>
    <row r="2994" spans="10:11" x14ac:dyDescent="0.25">
      <c r="J2994" t="s">
        <v>1234</v>
      </c>
      <c r="K2994" t="s">
        <v>4</v>
      </c>
    </row>
    <row r="2995" spans="10:11" x14ac:dyDescent="0.25">
      <c r="J2995" t="s">
        <v>1235</v>
      </c>
      <c r="K2995" t="s">
        <v>4</v>
      </c>
    </row>
    <row r="2996" spans="10:11" x14ac:dyDescent="0.25">
      <c r="J2996" t="s">
        <v>1236</v>
      </c>
      <c r="K2996" t="s">
        <v>4</v>
      </c>
    </row>
    <row r="2997" spans="10:11" x14ac:dyDescent="0.25">
      <c r="J2997" t="s">
        <v>1237</v>
      </c>
      <c r="K2997" t="s">
        <v>4</v>
      </c>
    </row>
    <row r="2998" spans="10:11" x14ac:dyDescent="0.25">
      <c r="J2998" t="s">
        <v>1238</v>
      </c>
      <c r="K2998" t="s">
        <v>4</v>
      </c>
    </row>
    <row r="2999" spans="10:11" x14ac:dyDescent="0.25">
      <c r="J2999" t="s">
        <v>1239</v>
      </c>
      <c r="K2999" t="s">
        <v>4</v>
      </c>
    </row>
    <row r="3000" spans="10:11" x14ac:dyDescent="0.25">
      <c r="J3000" t="s">
        <v>1240</v>
      </c>
      <c r="K3000" t="s">
        <v>4</v>
      </c>
    </row>
    <row r="3001" spans="10:11" x14ac:dyDescent="0.25">
      <c r="J3001" t="s">
        <v>1241</v>
      </c>
      <c r="K3001" t="s">
        <v>4</v>
      </c>
    </row>
    <row r="3002" spans="10:11" x14ac:dyDescent="0.25">
      <c r="J3002" t="s">
        <v>1242</v>
      </c>
      <c r="K3002" t="s">
        <v>4</v>
      </c>
    </row>
    <row r="3003" spans="10:11" x14ac:dyDescent="0.25">
      <c r="J3003" t="s">
        <v>1243</v>
      </c>
      <c r="K3003" t="s">
        <v>4</v>
      </c>
    </row>
    <row r="3004" spans="10:11" x14ac:dyDescent="0.25">
      <c r="J3004" t="s">
        <v>1244</v>
      </c>
      <c r="K3004" t="s">
        <v>4</v>
      </c>
    </row>
    <row r="3005" spans="10:11" x14ac:dyDescent="0.25">
      <c r="J3005" t="s">
        <v>1245</v>
      </c>
      <c r="K3005" t="s">
        <v>4</v>
      </c>
    </row>
    <row r="3006" spans="10:11" x14ac:dyDescent="0.25">
      <c r="J3006" t="s">
        <v>1246</v>
      </c>
      <c r="K3006" t="s">
        <v>4</v>
      </c>
    </row>
    <row r="3007" spans="10:11" x14ac:dyDescent="0.25">
      <c r="J3007" t="s">
        <v>1247</v>
      </c>
      <c r="K3007" t="s">
        <v>4</v>
      </c>
    </row>
    <row r="3008" spans="10:11" x14ac:dyDescent="0.25">
      <c r="J3008" t="s">
        <v>1248</v>
      </c>
      <c r="K3008" t="s">
        <v>4</v>
      </c>
    </row>
    <row r="3009" spans="10:11" x14ac:dyDescent="0.25">
      <c r="J3009" t="s">
        <v>1249</v>
      </c>
      <c r="K3009" t="s">
        <v>4</v>
      </c>
    </row>
    <row r="3010" spans="10:11" x14ac:dyDescent="0.25">
      <c r="J3010" t="s">
        <v>1250</v>
      </c>
      <c r="K3010" t="s">
        <v>4</v>
      </c>
    </row>
    <row r="3011" spans="10:11" x14ac:dyDescent="0.25">
      <c r="J3011" t="s">
        <v>1251</v>
      </c>
      <c r="K3011" t="s">
        <v>4</v>
      </c>
    </row>
    <row r="3012" spans="10:11" x14ac:dyDescent="0.25">
      <c r="J3012" t="s">
        <v>1252</v>
      </c>
      <c r="K3012" t="s">
        <v>4</v>
      </c>
    </row>
    <row r="3013" spans="10:11" x14ac:dyDescent="0.25">
      <c r="J3013" t="s">
        <v>9750</v>
      </c>
      <c r="K3013" t="s">
        <v>4</v>
      </c>
    </row>
    <row r="3014" spans="10:11" x14ac:dyDescent="0.25">
      <c r="J3014" t="s">
        <v>1253</v>
      </c>
      <c r="K3014" t="s">
        <v>4</v>
      </c>
    </row>
    <row r="3015" spans="10:11" x14ac:dyDescent="0.25">
      <c r="J3015" t="s">
        <v>1254</v>
      </c>
      <c r="K3015" t="s">
        <v>4</v>
      </c>
    </row>
    <row r="3016" spans="10:11" x14ac:dyDescent="0.25">
      <c r="J3016" t="s">
        <v>9751</v>
      </c>
      <c r="K3016" t="s">
        <v>4</v>
      </c>
    </row>
    <row r="3017" spans="10:11" x14ac:dyDescent="0.25">
      <c r="J3017" t="s">
        <v>1255</v>
      </c>
      <c r="K3017" t="s">
        <v>4</v>
      </c>
    </row>
    <row r="3018" spans="10:11" x14ac:dyDescent="0.25">
      <c r="J3018" t="s">
        <v>9752</v>
      </c>
      <c r="K3018" t="s">
        <v>4</v>
      </c>
    </row>
    <row r="3019" spans="10:11" x14ac:dyDescent="0.25">
      <c r="J3019" t="s">
        <v>9753</v>
      </c>
      <c r="K3019" t="s">
        <v>4</v>
      </c>
    </row>
    <row r="3020" spans="10:11" x14ac:dyDescent="0.25">
      <c r="J3020" t="s">
        <v>9754</v>
      </c>
      <c r="K3020" t="s">
        <v>4</v>
      </c>
    </row>
    <row r="3021" spans="10:11" x14ac:dyDescent="0.25">
      <c r="J3021" t="s">
        <v>9755</v>
      </c>
      <c r="K3021" t="s">
        <v>4</v>
      </c>
    </row>
    <row r="3022" spans="10:11" x14ac:dyDescent="0.25">
      <c r="J3022" t="s">
        <v>1256</v>
      </c>
      <c r="K3022" t="s">
        <v>4</v>
      </c>
    </row>
    <row r="3023" spans="10:11" x14ac:dyDescent="0.25">
      <c r="J3023" t="s">
        <v>1257</v>
      </c>
      <c r="K3023" t="s">
        <v>4</v>
      </c>
    </row>
    <row r="3024" spans="10:11" x14ac:dyDescent="0.25">
      <c r="J3024" t="s">
        <v>1258</v>
      </c>
      <c r="K3024" t="s">
        <v>4</v>
      </c>
    </row>
    <row r="3025" spans="10:11" x14ac:dyDescent="0.25">
      <c r="J3025" t="s">
        <v>1259</v>
      </c>
      <c r="K3025" t="s">
        <v>4</v>
      </c>
    </row>
    <row r="3026" spans="10:11" x14ac:dyDescent="0.25">
      <c r="J3026" t="s">
        <v>1260</v>
      </c>
      <c r="K3026" t="s">
        <v>4</v>
      </c>
    </row>
    <row r="3027" spans="10:11" x14ac:dyDescent="0.25">
      <c r="J3027" t="s">
        <v>1261</v>
      </c>
      <c r="K3027" t="s">
        <v>4</v>
      </c>
    </row>
    <row r="3028" spans="10:11" x14ac:dyDescent="0.25">
      <c r="J3028" t="s">
        <v>1262</v>
      </c>
      <c r="K3028" t="s">
        <v>4</v>
      </c>
    </row>
    <row r="3029" spans="10:11" x14ac:dyDescent="0.25">
      <c r="J3029" t="s">
        <v>1263</v>
      </c>
      <c r="K3029" t="s">
        <v>4</v>
      </c>
    </row>
    <row r="3030" spans="10:11" x14ac:dyDescent="0.25">
      <c r="J3030" t="s">
        <v>1264</v>
      </c>
      <c r="K3030" t="s">
        <v>4</v>
      </c>
    </row>
    <row r="3031" spans="10:11" x14ac:dyDescent="0.25">
      <c r="J3031" t="s">
        <v>1265</v>
      </c>
      <c r="K3031" t="s">
        <v>4</v>
      </c>
    </row>
    <row r="3032" spans="10:11" x14ac:dyDescent="0.25">
      <c r="J3032" t="s">
        <v>9756</v>
      </c>
      <c r="K3032" t="s">
        <v>4</v>
      </c>
    </row>
    <row r="3033" spans="10:11" x14ac:dyDescent="0.25">
      <c r="J3033" t="s">
        <v>1266</v>
      </c>
      <c r="K3033" t="s">
        <v>4</v>
      </c>
    </row>
    <row r="3034" spans="10:11" x14ac:dyDescent="0.25">
      <c r="J3034" t="s">
        <v>1267</v>
      </c>
      <c r="K3034" t="s">
        <v>4</v>
      </c>
    </row>
    <row r="3035" spans="10:11" x14ac:dyDescent="0.25">
      <c r="J3035" t="s">
        <v>1268</v>
      </c>
      <c r="K3035" t="s">
        <v>4</v>
      </c>
    </row>
    <row r="3036" spans="10:11" x14ac:dyDescent="0.25">
      <c r="J3036" t="s">
        <v>1269</v>
      </c>
      <c r="K3036" t="s">
        <v>4</v>
      </c>
    </row>
    <row r="3037" spans="10:11" x14ac:dyDescent="0.25">
      <c r="J3037" t="s">
        <v>1270</v>
      </c>
      <c r="K3037" t="s">
        <v>4</v>
      </c>
    </row>
    <row r="3038" spans="10:11" x14ac:dyDescent="0.25">
      <c r="J3038" t="s">
        <v>1271</v>
      </c>
      <c r="K3038" t="s">
        <v>4</v>
      </c>
    </row>
    <row r="3039" spans="10:11" x14ac:dyDescent="0.25">
      <c r="J3039" t="s">
        <v>1272</v>
      </c>
      <c r="K3039" t="s">
        <v>4</v>
      </c>
    </row>
    <row r="3040" spans="10:11" x14ac:dyDescent="0.25">
      <c r="J3040" t="s">
        <v>1273</v>
      </c>
      <c r="K3040" t="s">
        <v>4</v>
      </c>
    </row>
    <row r="3041" spans="10:11" x14ac:dyDescent="0.25">
      <c r="J3041" t="s">
        <v>1274</v>
      </c>
      <c r="K3041" t="s">
        <v>4</v>
      </c>
    </row>
    <row r="3042" spans="10:11" x14ac:dyDescent="0.25">
      <c r="J3042" t="s">
        <v>1275</v>
      </c>
      <c r="K3042" t="s">
        <v>4</v>
      </c>
    </row>
    <row r="3043" spans="10:11" x14ac:dyDescent="0.25">
      <c r="J3043" t="s">
        <v>1276</v>
      </c>
      <c r="K3043" t="s">
        <v>4</v>
      </c>
    </row>
    <row r="3044" spans="10:11" x14ac:dyDescent="0.25">
      <c r="J3044" t="s">
        <v>1277</v>
      </c>
      <c r="K3044" t="s">
        <v>4</v>
      </c>
    </row>
    <row r="3045" spans="10:11" x14ac:dyDescent="0.25">
      <c r="J3045" t="s">
        <v>1278</v>
      </c>
      <c r="K3045" t="s">
        <v>4</v>
      </c>
    </row>
    <row r="3046" spans="10:11" x14ac:dyDescent="0.25">
      <c r="J3046" t="s">
        <v>1279</v>
      </c>
      <c r="K3046" t="s">
        <v>4</v>
      </c>
    </row>
    <row r="3047" spans="10:11" x14ac:dyDescent="0.25">
      <c r="J3047" t="s">
        <v>1280</v>
      </c>
      <c r="K3047" t="s">
        <v>4</v>
      </c>
    </row>
    <row r="3048" spans="10:11" x14ac:dyDescent="0.25">
      <c r="J3048" t="s">
        <v>1281</v>
      </c>
      <c r="K3048" t="s">
        <v>4</v>
      </c>
    </row>
    <row r="3049" spans="10:11" x14ac:dyDescent="0.25">
      <c r="J3049" t="s">
        <v>1282</v>
      </c>
      <c r="K3049" t="s">
        <v>4</v>
      </c>
    </row>
    <row r="3050" spans="10:11" x14ac:dyDescent="0.25">
      <c r="J3050" t="s">
        <v>1283</v>
      </c>
      <c r="K3050" t="s">
        <v>4</v>
      </c>
    </row>
    <row r="3051" spans="10:11" x14ac:dyDescent="0.25">
      <c r="J3051" t="s">
        <v>1284</v>
      </c>
      <c r="K3051" t="s">
        <v>4</v>
      </c>
    </row>
    <row r="3052" spans="10:11" x14ac:dyDescent="0.25">
      <c r="J3052" t="s">
        <v>1285</v>
      </c>
      <c r="K3052" t="s">
        <v>4</v>
      </c>
    </row>
    <row r="3053" spans="10:11" x14ac:dyDescent="0.25">
      <c r="J3053" t="s">
        <v>1286</v>
      </c>
      <c r="K3053" t="s">
        <v>4</v>
      </c>
    </row>
    <row r="3054" spans="10:11" x14ac:dyDescent="0.25">
      <c r="J3054" t="s">
        <v>9757</v>
      </c>
      <c r="K3054" t="s">
        <v>4</v>
      </c>
    </row>
    <row r="3055" spans="10:11" x14ac:dyDescent="0.25">
      <c r="J3055" t="s">
        <v>1287</v>
      </c>
      <c r="K3055" t="s">
        <v>4</v>
      </c>
    </row>
    <row r="3056" spans="10:11" x14ac:dyDescent="0.25">
      <c r="J3056" t="s">
        <v>1288</v>
      </c>
      <c r="K3056" t="s">
        <v>4</v>
      </c>
    </row>
    <row r="3057" spans="10:11" x14ac:dyDescent="0.25">
      <c r="J3057" t="s">
        <v>1289</v>
      </c>
      <c r="K3057" t="s">
        <v>4</v>
      </c>
    </row>
    <row r="3058" spans="10:11" x14ac:dyDescent="0.25">
      <c r="J3058" t="s">
        <v>1290</v>
      </c>
      <c r="K3058" t="s">
        <v>4</v>
      </c>
    </row>
    <row r="3059" spans="10:11" x14ac:dyDescent="0.25">
      <c r="J3059" t="s">
        <v>1291</v>
      </c>
      <c r="K3059" t="s">
        <v>4</v>
      </c>
    </row>
    <row r="3060" spans="10:11" x14ac:dyDescent="0.25">
      <c r="J3060" t="s">
        <v>1292</v>
      </c>
      <c r="K3060" t="s">
        <v>4</v>
      </c>
    </row>
    <row r="3061" spans="10:11" x14ac:dyDescent="0.25">
      <c r="J3061" t="s">
        <v>1293</v>
      </c>
      <c r="K3061" t="s">
        <v>4</v>
      </c>
    </row>
    <row r="3062" spans="10:11" x14ac:dyDescent="0.25">
      <c r="J3062" t="s">
        <v>1294</v>
      </c>
      <c r="K3062" t="s">
        <v>4</v>
      </c>
    </row>
    <row r="3063" spans="10:11" x14ac:dyDescent="0.25">
      <c r="J3063" t="s">
        <v>1295</v>
      </c>
      <c r="K3063" t="s">
        <v>4</v>
      </c>
    </row>
    <row r="3064" spans="10:11" x14ac:dyDescent="0.25">
      <c r="J3064" t="s">
        <v>1296</v>
      </c>
      <c r="K3064" t="s">
        <v>4</v>
      </c>
    </row>
    <row r="3065" spans="10:11" x14ac:dyDescent="0.25">
      <c r="J3065" t="s">
        <v>1297</v>
      </c>
      <c r="K3065" t="s">
        <v>4</v>
      </c>
    </row>
    <row r="3066" spans="10:11" x14ac:dyDescent="0.25">
      <c r="J3066" t="s">
        <v>1298</v>
      </c>
      <c r="K3066" t="s">
        <v>4</v>
      </c>
    </row>
    <row r="3067" spans="10:11" x14ac:dyDescent="0.25">
      <c r="J3067" t="s">
        <v>1299</v>
      </c>
      <c r="K3067" t="s">
        <v>4</v>
      </c>
    </row>
    <row r="3068" spans="10:11" x14ac:dyDescent="0.25">
      <c r="J3068" t="s">
        <v>1300</v>
      </c>
      <c r="K3068" t="s">
        <v>4</v>
      </c>
    </row>
    <row r="3069" spans="10:11" x14ac:dyDescent="0.25">
      <c r="J3069" t="s">
        <v>1301</v>
      </c>
      <c r="K3069" t="s">
        <v>4</v>
      </c>
    </row>
    <row r="3070" spans="10:11" x14ac:dyDescent="0.25">
      <c r="J3070" t="s">
        <v>1302</v>
      </c>
      <c r="K3070" t="s">
        <v>4</v>
      </c>
    </row>
    <row r="3071" spans="10:11" x14ac:dyDescent="0.25">
      <c r="J3071" t="s">
        <v>1303</v>
      </c>
      <c r="K3071" t="s">
        <v>4</v>
      </c>
    </row>
    <row r="3072" spans="10:11" x14ac:dyDescent="0.25">
      <c r="J3072" t="s">
        <v>9758</v>
      </c>
      <c r="K3072" t="s">
        <v>4</v>
      </c>
    </row>
    <row r="3073" spans="10:11" x14ac:dyDescent="0.25">
      <c r="J3073" t="s">
        <v>9759</v>
      </c>
      <c r="K3073" t="s">
        <v>4</v>
      </c>
    </row>
    <row r="3074" spans="10:11" x14ac:dyDescent="0.25">
      <c r="J3074" t="s">
        <v>9760</v>
      </c>
      <c r="K3074" t="s">
        <v>4</v>
      </c>
    </row>
    <row r="3075" spans="10:11" x14ac:dyDescent="0.25">
      <c r="J3075" t="s">
        <v>9761</v>
      </c>
      <c r="K3075" t="s">
        <v>4</v>
      </c>
    </row>
    <row r="3076" spans="10:11" x14ac:dyDescent="0.25">
      <c r="J3076" t="s">
        <v>9762</v>
      </c>
      <c r="K3076" t="s">
        <v>4</v>
      </c>
    </row>
    <row r="3077" spans="10:11" x14ac:dyDescent="0.25">
      <c r="J3077" t="s">
        <v>9763</v>
      </c>
      <c r="K3077" t="s">
        <v>4</v>
      </c>
    </row>
    <row r="3078" spans="10:11" x14ac:dyDescent="0.25">
      <c r="J3078" t="s">
        <v>9764</v>
      </c>
      <c r="K3078" t="s">
        <v>4</v>
      </c>
    </row>
    <row r="3079" spans="10:11" x14ac:dyDescent="0.25">
      <c r="J3079" t="s">
        <v>9765</v>
      </c>
      <c r="K3079" t="s">
        <v>4</v>
      </c>
    </row>
    <row r="3080" spans="10:11" x14ac:dyDescent="0.25">
      <c r="J3080" t="s">
        <v>9766</v>
      </c>
      <c r="K3080" t="s">
        <v>4</v>
      </c>
    </row>
    <row r="3081" spans="10:11" x14ac:dyDescent="0.25">
      <c r="J3081" t="s">
        <v>9767</v>
      </c>
      <c r="K3081" t="s">
        <v>4</v>
      </c>
    </row>
    <row r="3082" spans="10:11" x14ac:dyDescent="0.25">
      <c r="J3082" t="s">
        <v>9768</v>
      </c>
      <c r="K3082" t="s">
        <v>4</v>
      </c>
    </row>
    <row r="3083" spans="10:11" x14ac:dyDescent="0.25">
      <c r="J3083" t="s">
        <v>9769</v>
      </c>
      <c r="K3083" t="s">
        <v>4</v>
      </c>
    </row>
    <row r="3084" spans="10:11" x14ac:dyDescent="0.25">
      <c r="J3084" t="s">
        <v>9770</v>
      </c>
      <c r="K3084" t="s">
        <v>4</v>
      </c>
    </row>
    <row r="3085" spans="10:11" x14ac:dyDescent="0.25">
      <c r="J3085" t="s">
        <v>9771</v>
      </c>
      <c r="K3085" t="s">
        <v>4</v>
      </c>
    </row>
    <row r="3086" spans="10:11" x14ac:dyDescent="0.25">
      <c r="J3086" t="s">
        <v>9772</v>
      </c>
      <c r="K3086" t="s">
        <v>4</v>
      </c>
    </row>
    <row r="3087" spans="10:11" x14ac:dyDescent="0.25">
      <c r="J3087" t="s">
        <v>9773</v>
      </c>
      <c r="K3087" t="s">
        <v>4</v>
      </c>
    </row>
    <row r="3088" spans="10:11" x14ac:dyDescent="0.25">
      <c r="J3088" t="s">
        <v>9774</v>
      </c>
      <c r="K3088" t="s">
        <v>4</v>
      </c>
    </row>
    <row r="3089" spans="10:11" x14ac:dyDescent="0.25">
      <c r="J3089" t="s">
        <v>9775</v>
      </c>
      <c r="K3089" t="s">
        <v>4</v>
      </c>
    </row>
    <row r="3090" spans="10:11" x14ac:dyDescent="0.25">
      <c r="J3090" t="s">
        <v>9776</v>
      </c>
      <c r="K3090" t="s">
        <v>4</v>
      </c>
    </row>
    <row r="3091" spans="10:11" x14ac:dyDescent="0.25">
      <c r="J3091" t="s">
        <v>9777</v>
      </c>
      <c r="K3091" t="s">
        <v>4</v>
      </c>
    </row>
    <row r="3092" spans="10:11" x14ac:dyDescent="0.25">
      <c r="J3092" t="s">
        <v>9778</v>
      </c>
      <c r="K3092" t="s">
        <v>4</v>
      </c>
    </row>
    <row r="3093" spans="10:11" x14ac:dyDescent="0.25">
      <c r="J3093" t="s">
        <v>1304</v>
      </c>
      <c r="K3093" t="s">
        <v>4</v>
      </c>
    </row>
    <row r="3094" spans="10:11" x14ac:dyDescent="0.25">
      <c r="J3094" t="s">
        <v>1305</v>
      </c>
      <c r="K3094" t="s">
        <v>4</v>
      </c>
    </row>
    <row r="3095" spans="10:11" x14ac:dyDescent="0.25">
      <c r="J3095" t="s">
        <v>1306</v>
      </c>
      <c r="K3095" t="s">
        <v>4</v>
      </c>
    </row>
    <row r="3096" spans="10:11" x14ac:dyDescent="0.25">
      <c r="J3096" t="s">
        <v>1307</v>
      </c>
      <c r="K3096" t="s">
        <v>4</v>
      </c>
    </row>
    <row r="3097" spans="10:11" x14ac:dyDescent="0.25">
      <c r="J3097" t="s">
        <v>1308</v>
      </c>
      <c r="K3097" t="s">
        <v>4</v>
      </c>
    </row>
    <row r="3098" spans="10:11" x14ac:dyDescent="0.25">
      <c r="J3098" t="s">
        <v>1309</v>
      </c>
      <c r="K3098" t="s">
        <v>4</v>
      </c>
    </row>
    <row r="3099" spans="10:11" x14ac:dyDescent="0.25">
      <c r="J3099" t="s">
        <v>1310</v>
      </c>
      <c r="K3099" t="s">
        <v>4</v>
      </c>
    </row>
    <row r="3100" spans="10:11" x14ac:dyDescent="0.25">
      <c r="J3100" t="s">
        <v>1311</v>
      </c>
      <c r="K3100" t="s">
        <v>4</v>
      </c>
    </row>
    <row r="3101" spans="10:11" x14ac:dyDescent="0.25">
      <c r="J3101" t="s">
        <v>1312</v>
      </c>
      <c r="K3101" t="s">
        <v>4</v>
      </c>
    </row>
    <row r="3102" spans="10:11" x14ac:dyDescent="0.25">
      <c r="J3102" t="s">
        <v>1313</v>
      </c>
      <c r="K3102" t="s">
        <v>4</v>
      </c>
    </row>
    <row r="3103" spans="10:11" x14ac:dyDescent="0.25">
      <c r="J3103" t="s">
        <v>1314</v>
      </c>
      <c r="K3103" t="s">
        <v>4</v>
      </c>
    </row>
    <row r="3104" spans="10:11" x14ac:dyDescent="0.25">
      <c r="J3104" t="s">
        <v>1315</v>
      </c>
      <c r="K3104" t="s">
        <v>4</v>
      </c>
    </row>
    <row r="3105" spans="10:11" x14ac:dyDescent="0.25">
      <c r="J3105" t="s">
        <v>1316</v>
      </c>
      <c r="K3105" t="s">
        <v>4</v>
      </c>
    </row>
    <row r="3106" spans="10:11" x14ac:dyDescent="0.25">
      <c r="J3106" t="s">
        <v>1317</v>
      </c>
      <c r="K3106" t="s">
        <v>4</v>
      </c>
    </row>
    <row r="3107" spans="10:11" x14ac:dyDescent="0.25">
      <c r="J3107" t="s">
        <v>1318</v>
      </c>
      <c r="K3107" t="s">
        <v>4</v>
      </c>
    </row>
    <row r="3108" spans="10:11" x14ac:dyDescent="0.25">
      <c r="J3108" t="s">
        <v>1319</v>
      </c>
      <c r="K3108" t="s">
        <v>4</v>
      </c>
    </row>
    <row r="3109" spans="10:11" x14ac:dyDescent="0.25">
      <c r="J3109" t="s">
        <v>1320</v>
      </c>
      <c r="K3109" t="s">
        <v>4</v>
      </c>
    </row>
    <row r="3110" spans="10:11" x14ac:dyDescent="0.25">
      <c r="J3110" t="s">
        <v>1321</v>
      </c>
      <c r="K3110" t="s">
        <v>4</v>
      </c>
    </row>
    <row r="3111" spans="10:11" x14ac:dyDescent="0.25">
      <c r="J3111" t="s">
        <v>1322</v>
      </c>
      <c r="K3111" t="s">
        <v>4</v>
      </c>
    </row>
    <row r="3112" spans="10:11" x14ac:dyDescent="0.25">
      <c r="J3112" t="s">
        <v>1323</v>
      </c>
      <c r="K3112" t="s">
        <v>4</v>
      </c>
    </row>
    <row r="3113" spans="10:11" x14ac:dyDescent="0.25">
      <c r="J3113" t="s">
        <v>1324</v>
      </c>
      <c r="K3113" t="s">
        <v>4</v>
      </c>
    </row>
    <row r="3114" spans="10:11" x14ac:dyDescent="0.25">
      <c r="J3114" t="s">
        <v>1325</v>
      </c>
      <c r="K3114" t="s">
        <v>4</v>
      </c>
    </row>
    <row r="3115" spans="10:11" x14ac:dyDescent="0.25">
      <c r="J3115" t="s">
        <v>1326</v>
      </c>
      <c r="K3115" t="s">
        <v>4</v>
      </c>
    </row>
    <row r="3116" spans="10:11" x14ac:dyDescent="0.25">
      <c r="J3116" t="s">
        <v>1327</v>
      </c>
      <c r="K3116" t="s">
        <v>4</v>
      </c>
    </row>
    <row r="3117" spans="10:11" x14ac:dyDescent="0.25">
      <c r="J3117" t="s">
        <v>1328</v>
      </c>
      <c r="K3117" t="s">
        <v>4</v>
      </c>
    </row>
    <row r="3118" spans="10:11" x14ac:dyDescent="0.25">
      <c r="J3118" t="s">
        <v>1329</v>
      </c>
      <c r="K3118" t="s">
        <v>4</v>
      </c>
    </row>
    <row r="3119" spans="10:11" x14ac:dyDescent="0.25">
      <c r="J3119" t="s">
        <v>1330</v>
      </c>
      <c r="K3119" t="s">
        <v>4</v>
      </c>
    </row>
    <row r="3120" spans="10:11" x14ac:dyDescent="0.25">
      <c r="J3120" t="s">
        <v>1331</v>
      </c>
      <c r="K3120" t="s">
        <v>4</v>
      </c>
    </row>
    <row r="3121" spans="10:11" x14ac:dyDescent="0.25">
      <c r="J3121" t="s">
        <v>1332</v>
      </c>
      <c r="K3121" t="s">
        <v>4</v>
      </c>
    </row>
    <row r="3122" spans="10:11" x14ac:dyDescent="0.25">
      <c r="J3122" t="s">
        <v>1333</v>
      </c>
      <c r="K3122" t="s">
        <v>4</v>
      </c>
    </row>
    <row r="3123" spans="10:11" x14ac:dyDescent="0.25">
      <c r="J3123" t="s">
        <v>1334</v>
      </c>
      <c r="K3123" t="s">
        <v>4</v>
      </c>
    </row>
    <row r="3124" spans="10:11" x14ac:dyDescent="0.25">
      <c r="J3124" t="s">
        <v>1335</v>
      </c>
      <c r="K3124" t="s">
        <v>4</v>
      </c>
    </row>
    <row r="3125" spans="10:11" x14ac:dyDescent="0.25">
      <c r="J3125" t="s">
        <v>1336</v>
      </c>
      <c r="K3125" t="s">
        <v>4</v>
      </c>
    </row>
    <row r="3126" spans="10:11" x14ac:dyDescent="0.25">
      <c r="J3126" t="s">
        <v>1337</v>
      </c>
      <c r="K3126" t="s">
        <v>4</v>
      </c>
    </row>
    <row r="3127" spans="10:11" x14ac:dyDescent="0.25">
      <c r="J3127" t="s">
        <v>1338</v>
      </c>
      <c r="K3127" t="s">
        <v>4</v>
      </c>
    </row>
    <row r="3128" spans="10:11" x14ac:dyDescent="0.25">
      <c r="J3128" t="s">
        <v>1339</v>
      </c>
      <c r="K3128" t="s">
        <v>4</v>
      </c>
    </row>
    <row r="3129" spans="10:11" x14ac:dyDescent="0.25">
      <c r="J3129" t="s">
        <v>1340</v>
      </c>
      <c r="K3129" t="s">
        <v>4</v>
      </c>
    </row>
    <row r="3130" spans="10:11" x14ac:dyDescent="0.25">
      <c r="J3130" t="s">
        <v>9779</v>
      </c>
      <c r="K3130" t="s">
        <v>4</v>
      </c>
    </row>
    <row r="3131" spans="10:11" x14ac:dyDescent="0.25">
      <c r="J3131" t="s">
        <v>9780</v>
      </c>
      <c r="K3131" t="s">
        <v>4</v>
      </c>
    </row>
    <row r="3132" spans="10:11" x14ac:dyDescent="0.25">
      <c r="J3132" t="s">
        <v>9781</v>
      </c>
      <c r="K3132" t="s">
        <v>4</v>
      </c>
    </row>
    <row r="3133" spans="10:11" x14ac:dyDescent="0.25">
      <c r="J3133" t="s">
        <v>9782</v>
      </c>
      <c r="K3133" t="s">
        <v>4</v>
      </c>
    </row>
    <row r="3134" spans="10:11" x14ac:dyDescent="0.25">
      <c r="J3134" t="s">
        <v>9783</v>
      </c>
      <c r="K3134" t="s">
        <v>4</v>
      </c>
    </row>
    <row r="3135" spans="10:11" x14ac:dyDescent="0.25">
      <c r="J3135" t="s">
        <v>9784</v>
      </c>
      <c r="K3135" t="s">
        <v>4</v>
      </c>
    </row>
    <row r="3136" spans="10:11" x14ac:dyDescent="0.25">
      <c r="J3136" t="s">
        <v>9785</v>
      </c>
      <c r="K3136" t="s">
        <v>4</v>
      </c>
    </row>
    <row r="3137" spans="10:11" x14ac:dyDescent="0.25">
      <c r="J3137" t="s">
        <v>9786</v>
      </c>
      <c r="K3137" t="s">
        <v>4</v>
      </c>
    </row>
    <row r="3138" spans="10:11" x14ac:dyDescent="0.25">
      <c r="J3138" t="s">
        <v>9787</v>
      </c>
      <c r="K3138" t="s">
        <v>4</v>
      </c>
    </row>
    <row r="3139" spans="10:11" x14ac:dyDescent="0.25">
      <c r="J3139" t="s">
        <v>9788</v>
      </c>
      <c r="K3139" t="s">
        <v>4</v>
      </c>
    </row>
    <row r="3140" spans="10:11" x14ac:dyDescent="0.25">
      <c r="J3140" t="s">
        <v>9789</v>
      </c>
      <c r="K3140" t="s">
        <v>4</v>
      </c>
    </row>
    <row r="3141" spans="10:11" x14ac:dyDescent="0.25">
      <c r="J3141" t="s">
        <v>9790</v>
      </c>
      <c r="K3141" t="s">
        <v>4</v>
      </c>
    </row>
    <row r="3142" spans="10:11" x14ac:dyDescent="0.25">
      <c r="J3142" t="s">
        <v>9791</v>
      </c>
      <c r="K3142" t="s">
        <v>4</v>
      </c>
    </row>
    <row r="3143" spans="10:11" x14ac:dyDescent="0.25">
      <c r="J3143" t="s">
        <v>9792</v>
      </c>
      <c r="K3143" t="s">
        <v>4</v>
      </c>
    </row>
    <row r="3144" spans="10:11" x14ac:dyDescent="0.25">
      <c r="J3144" t="s">
        <v>9793</v>
      </c>
      <c r="K3144" t="s">
        <v>4</v>
      </c>
    </row>
    <row r="3145" spans="10:11" x14ac:dyDescent="0.25">
      <c r="J3145" t="s">
        <v>9794</v>
      </c>
      <c r="K3145" t="s">
        <v>4</v>
      </c>
    </row>
    <row r="3146" spans="10:11" x14ac:dyDescent="0.25">
      <c r="J3146" t="s">
        <v>9795</v>
      </c>
      <c r="K3146" t="s">
        <v>4</v>
      </c>
    </row>
    <row r="3147" spans="10:11" x14ac:dyDescent="0.25">
      <c r="J3147" t="s">
        <v>9796</v>
      </c>
      <c r="K3147" t="s">
        <v>4</v>
      </c>
    </row>
    <row r="3148" spans="10:11" x14ac:dyDescent="0.25">
      <c r="J3148" t="s">
        <v>9797</v>
      </c>
      <c r="K3148" t="s">
        <v>4</v>
      </c>
    </row>
    <row r="3149" spans="10:11" x14ac:dyDescent="0.25">
      <c r="J3149" t="s">
        <v>9798</v>
      </c>
      <c r="K3149" t="s">
        <v>4</v>
      </c>
    </row>
    <row r="3150" spans="10:11" x14ac:dyDescent="0.25">
      <c r="J3150" t="s">
        <v>9799</v>
      </c>
      <c r="K3150" t="s">
        <v>4</v>
      </c>
    </row>
    <row r="3151" spans="10:11" x14ac:dyDescent="0.25">
      <c r="J3151" t="s">
        <v>9800</v>
      </c>
      <c r="K3151" t="s">
        <v>4</v>
      </c>
    </row>
    <row r="3152" spans="10:11" x14ac:dyDescent="0.25">
      <c r="J3152" t="s">
        <v>9801</v>
      </c>
      <c r="K3152" t="s">
        <v>4</v>
      </c>
    </row>
    <row r="3153" spans="10:11" x14ac:dyDescent="0.25">
      <c r="J3153" t="s">
        <v>9802</v>
      </c>
      <c r="K3153" t="s">
        <v>4</v>
      </c>
    </row>
    <row r="3154" spans="10:11" x14ac:dyDescent="0.25">
      <c r="J3154" t="s">
        <v>9803</v>
      </c>
      <c r="K3154" t="s">
        <v>4</v>
      </c>
    </row>
    <row r="3155" spans="10:11" x14ac:dyDescent="0.25">
      <c r="J3155" t="s">
        <v>9804</v>
      </c>
      <c r="K3155" t="s">
        <v>4</v>
      </c>
    </row>
    <row r="3156" spans="10:11" x14ac:dyDescent="0.25">
      <c r="J3156" t="s">
        <v>9805</v>
      </c>
      <c r="K3156" t="s">
        <v>4</v>
      </c>
    </row>
    <row r="3157" spans="10:11" x14ac:dyDescent="0.25">
      <c r="J3157" t="s">
        <v>9806</v>
      </c>
      <c r="K3157" t="s">
        <v>4</v>
      </c>
    </row>
    <row r="3158" spans="10:11" x14ac:dyDescent="0.25">
      <c r="J3158" t="s">
        <v>9807</v>
      </c>
      <c r="K3158" t="s">
        <v>4</v>
      </c>
    </row>
    <row r="3159" spans="10:11" x14ac:dyDescent="0.25">
      <c r="J3159" t="s">
        <v>1341</v>
      </c>
      <c r="K3159" t="s">
        <v>4</v>
      </c>
    </row>
    <row r="3160" spans="10:11" x14ac:dyDescent="0.25">
      <c r="J3160" t="s">
        <v>9808</v>
      </c>
      <c r="K3160" t="s">
        <v>4</v>
      </c>
    </row>
    <row r="3161" spans="10:11" x14ac:dyDescent="0.25">
      <c r="J3161" t="s">
        <v>9809</v>
      </c>
      <c r="K3161" t="s">
        <v>4</v>
      </c>
    </row>
    <row r="3162" spans="10:11" x14ac:dyDescent="0.25">
      <c r="J3162" t="s">
        <v>9810</v>
      </c>
      <c r="K3162" t="s">
        <v>4</v>
      </c>
    </row>
    <row r="3163" spans="10:11" x14ac:dyDescent="0.25">
      <c r="J3163" t="s">
        <v>9811</v>
      </c>
      <c r="K3163" t="s">
        <v>4</v>
      </c>
    </row>
    <row r="3164" spans="10:11" x14ac:dyDescent="0.25">
      <c r="J3164" t="s">
        <v>9812</v>
      </c>
      <c r="K3164" t="s">
        <v>4</v>
      </c>
    </row>
    <row r="3165" spans="10:11" x14ac:dyDescent="0.25">
      <c r="J3165" t="s">
        <v>9813</v>
      </c>
      <c r="K3165" t="s">
        <v>4</v>
      </c>
    </row>
    <row r="3166" spans="10:11" x14ac:dyDescent="0.25">
      <c r="J3166" t="s">
        <v>9814</v>
      </c>
      <c r="K3166" t="s">
        <v>4</v>
      </c>
    </row>
    <row r="3167" spans="10:11" x14ac:dyDescent="0.25">
      <c r="J3167" t="s">
        <v>9815</v>
      </c>
      <c r="K3167" t="s">
        <v>4</v>
      </c>
    </row>
    <row r="3168" spans="10:11" x14ac:dyDescent="0.25">
      <c r="J3168" t="s">
        <v>9816</v>
      </c>
      <c r="K3168" t="s">
        <v>4</v>
      </c>
    </row>
    <row r="3169" spans="10:11" x14ac:dyDescent="0.25">
      <c r="J3169" t="s">
        <v>9817</v>
      </c>
      <c r="K3169" t="s">
        <v>4</v>
      </c>
    </row>
    <row r="3170" spans="10:11" x14ac:dyDescent="0.25">
      <c r="J3170" t="s">
        <v>9818</v>
      </c>
      <c r="K3170" t="s">
        <v>4</v>
      </c>
    </row>
    <row r="3171" spans="10:11" x14ac:dyDescent="0.25">
      <c r="J3171" t="s">
        <v>9819</v>
      </c>
      <c r="K3171" t="s">
        <v>4</v>
      </c>
    </row>
    <row r="3172" spans="10:11" x14ac:dyDescent="0.25">
      <c r="J3172" t="s">
        <v>9820</v>
      </c>
      <c r="K3172" t="s">
        <v>4</v>
      </c>
    </row>
    <row r="3173" spans="10:11" x14ac:dyDescent="0.25">
      <c r="J3173" t="s">
        <v>9821</v>
      </c>
      <c r="K3173" t="s">
        <v>4</v>
      </c>
    </row>
    <row r="3174" spans="10:11" x14ac:dyDescent="0.25">
      <c r="J3174" t="s">
        <v>9822</v>
      </c>
      <c r="K3174" t="s">
        <v>4</v>
      </c>
    </row>
    <row r="3175" spans="10:11" x14ac:dyDescent="0.25">
      <c r="J3175" t="s">
        <v>9823</v>
      </c>
      <c r="K3175" t="s">
        <v>4</v>
      </c>
    </row>
    <row r="3176" spans="10:11" x14ac:dyDescent="0.25">
      <c r="J3176" t="s">
        <v>9824</v>
      </c>
      <c r="K3176" t="s">
        <v>4</v>
      </c>
    </row>
    <row r="3177" spans="10:11" x14ac:dyDescent="0.25">
      <c r="J3177" t="s">
        <v>9825</v>
      </c>
      <c r="K3177" t="s">
        <v>4</v>
      </c>
    </row>
    <row r="3178" spans="10:11" x14ac:dyDescent="0.25">
      <c r="J3178" t="s">
        <v>9826</v>
      </c>
      <c r="K3178" t="s">
        <v>4</v>
      </c>
    </row>
    <row r="3179" spans="10:11" x14ac:dyDescent="0.25">
      <c r="J3179" t="s">
        <v>9827</v>
      </c>
      <c r="K3179" t="s">
        <v>4</v>
      </c>
    </row>
    <row r="3180" spans="10:11" x14ac:dyDescent="0.25">
      <c r="J3180" t="s">
        <v>9828</v>
      </c>
      <c r="K3180" t="s">
        <v>4</v>
      </c>
    </row>
    <row r="3181" spans="10:11" x14ac:dyDescent="0.25">
      <c r="J3181" t="s">
        <v>9829</v>
      </c>
      <c r="K3181" t="s">
        <v>4</v>
      </c>
    </row>
    <row r="3182" spans="10:11" x14ac:dyDescent="0.25">
      <c r="J3182" t="s">
        <v>9830</v>
      </c>
      <c r="K3182" t="s">
        <v>4</v>
      </c>
    </row>
    <row r="3183" spans="10:11" x14ac:dyDescent="0.25">
      <c r="J3183" t="s">
        <v>9831</v>
      </c>
      <c r="K3183" t="s">
        <v>4</v>
      </c>
    </row>
    <row r="3184" spans="10:11" x14ac:dyDescent="0.25">
      <c r="J3184" t="s">
        <v>9832</v>
      </c>
      <c r="K3184" t="s">
        <v>4</v>
      </c>
    </row>
    <row r="3185" spans="10:11" x14ac:dyDescent="0.25">
      <c r="J3185" t="s">
        <v>9833</v>
      </c>
      <c r="K3185" t="s">
        <v>4</v>
      </c>
    </row>
    <row r="3186" spans="10:11" x14ac:dyDescent="0.25">
      <c r="J3186" t="s">
        <v>9834</v>
      </c>
      <c r="K3186" t="s">
        <v>4</v>
      </c>
    </row>
    <row r="3187" spans="10:11" x14ac:dyDescent="0.25">
      <c r="J3187" t="s">
        <v>1342</v>
      </c>
      <c r="K3187" t="s">
        <v>4</v>
      </c>
    </row>
    <row r="3188" spans="10:11" x14ac:dyDescent="0.25">
      <c r="J3188" t="s">
        <v>1343</v>
      </c>
      <c r="K3188" t="s">
        <v>4</v>
      </c>
    </row>
    <row r="3189" spans="10:11" x14ac:dyDescent="0.25">
      <c r="J3189" t="s">
        <v>9835</v>
      </c>
      <c r="K3189" t="s">
        <v>4</v>
      </c>
    </row>
    <row r="3190" spans="10:11" x14ac:dyDescent="0.25">
      <c r="J3190" t="s">
        <v>9836</v>
      </c>
      <c r="K3190" t="s">
        <v>5</v>
      </c>
    </row>
    <row r="3191" spans="10:11" x14ac:dyDescent="0.25">
      <c r="J3191" t="s">
        <v>1344</v>
      </c>
      <c r="K3191" t="s">
        <v>5</v>
      </c>
    </row>
    <row r="3192" spans="10:11" x14ac:dyDescent="0.25">
      <c r="J3192" t="s">
        <v>1345</v>
      </c>
      <c r="K3192" t="s">
        <v>5</v>
      </c>
    </row>
    <row r="3193" spans="10:11" x14ac:dyDescent="0.25">
      <c r="J3193" t="s">
        <v>1346</v>
      </c>
      <c r="K3193" t="s">
        <v>5</v>
      </c>
    </row>
    <row r="3194" spans="10:11" x14ac:dyDescent="0.25">
      <c r="J3194" t="s">
        <v>1347</v>
      </c>
      <c r="K3194" t="s">
        <v>5</v>
      </c>
    </row>
    <row r="3195" spans="10:11" x14ac:dyDescent="0.25">
      <c r="J3195" t="s">
        <v>1348</v>
      </c>
      <c r="K3195" t="s">
        <v>5</v>
      </c>
    </row>
    <row r="3196" spans="10:11" x14ac:dyDescent="0.25">
      <c r="J3196" t="s">
        <v>1349</v>
      </c>
      <c r="K3196" t="s">
        <v>5</v>
      </c>
    </row>
    <row r="3197" spans="10:11" x14ac:dyDescent="0.25">
      <c r="J3197" t="s">
        <v>1350</v>
      </c>
      <c r="K3197" t="s">
        <v>5</v>
      </c>
    </row>
    <row r="3198" spans="10:11" x14ac:dyDescent="0.25">
      <c r="J3198" t="s">
        <v>1351</v>
      </c>
      <c r="K3198" t="s">
        <v>5</v>
      </c>
    </row>
    <row r="3199" spans="10:11" x14ac:dyDescent="0.25">
      <c r="J3199" t="s">
        <v>1352</v>
      </c>
      <c r="K3199" t="s">
        <v>5</v>
      </c>
    </row>
    <row r="3200" spans="10:11" x14ac:dyDescent="0.25">
      <c r="J3200" t="s">
        <v>1353</v>
      </c>
      <c r="K3200" t="s">
        <v>5</v>
      </c>
    </row>
    <row r="3201" spans="10:11" x14ac:dyDescent="0.25">
      <c r="J3201" t="s">
        <v>1354</v>
      </c>
      <c r="K3201" t="s">
        <v>5</v>
      </c>
    </row>
    <row r="3202" spans="10:11" x14ac:dyDescent="0.25">
      <c r="J3202" t="s">
        <v>1355</v>
      </c>
      <c r="K3202" t="s">
        <v>5</v>
      </c>
    </row>
    <row r="3203" spans="10:11" x14ac:dyDescent="0.25">
      <c r="J3203" t="s">
        <v>1356</v>
      </c>
      <c r="K3203" t="s">
        <v>5</v>
      </c>
    </row>
    <row r="3204" spans="10:11" x14ac:dyDescent="0.25">
      <c r="J3204" t="s">
        <v>1357</v>
      </c>
      <c r="K3204" t="s">
        <v>5</v>
      </c>
    </row>
    <row r="3205" spans="10:11" x14ac:dyDescent="0.25">
      <c r="J3205" t="s">
        <v>1358</v>
      </c>
      <c r="K3205" t="s">
        <v>5</v>
      </c>
    </row>
    <row r="3206" spans="10:11" x14ac:dyDescent="0.25">
      <c r="J3206" t="s">
        <v>1359</v>
      </c>
      <c r="K3206" t="s">
        <v>5</v>
      </c>
    </row>
    <row r="3207" spans="10:11" x14ac:dyDescent="0.25">
      <c r="J3207" t="s">
        <v>1360</v>
      </c>
      <c r="K3207" t="s">
        <v>5</v>
      </c>
    </row>
    <row r="3208" spans="10:11" x14ac:dyDescent="0.25">
      <c r="J3208" t="s">
        <v>1361</v>
      </c>
      <c r="K3208" t="s">
        <v>5</v>
      </c>
    </row>
    <row r="3209" spans="10:11" x14ac:dyDescent="0.25">
      <c r="J3209" t="s">
        <v>1362</v>
      </c>
      <c r="K3209" t="s">
        <v>5</v>
      </c>
    </row>
    <row r="3210" spans="10:11" x14ac:dyDescent="0.25">
      <c r="J3210" t="s">
        <v>1363</v>
      </c>
      <c r="K3210" t="s">
        <v>5</v>
      </c>
    </row>
    <row r="3211" spans="10:11" x14ac:dyDescent="0.25">
      <c r="J3211" t="s">
        <v>1364</v>
      </c>
      <c r="K3211" t="s">
        <v>5</v>
      </c>
    </row>
    <row r="3212" spans="10:11" x14ac:dyDescent="0.25">
      <c r="J3212" t="s">
        <v>1365</v>
      </c>
      <c r="K3212" t="s">
        <v>5</v>
      </c>
    </row>
    <row r="3213" spans="10:11" x14ac:dyDescent="0.25">
      <c r="J3213" t="s">
        <v>1366</v>
      </c>
      <c r="K3213" t="s">
        <v>5</v>
      </c>
    </row>
    <row r="3214" spans="10:11" x14ac:dyDescent="0.25">
      <c r="J3214" t="s">
        <v>1367</v>
      </c>
      <c r="K3214" t="s">
        <v>5</v>
      </c>
    </row>
    <row r="3215" spans="10:11" x14ac:dyDescent="0.25">
      <c r="J3215" t="s">
        <v>1368</v>
      </c>
      <c r="K3215" t="s">
        <v>5</v>
      </c>
    </row>
    <row r="3216" spans="10:11" x14ac:dyDescent="0.25">
      <c r="J3216" t="s">
        <v>1369</v>
      </c>
      <c r="K3216" t="s">
        <v>5</v>
      </c>
    </row>
    <row r="3217" spans="10:11" x14ac:dyDescent="0.25">
      <c r="J3217" t="s">
        <v>1370</v>
      </c>
      <c r="K3217" t="s">
        <v>5</v>
      </c>
    </row>
    <row r="3218" spans="10:11" x14ac:dyDescent="0.25">
      <c r="J3218" t="s">
        <v>1371</v>
      </c>
      <c r="K3218" t="s">
        <v>5</v>
      </c>
    </row>
    <row r="3219" spans="10:11" x14ac:dyDescent="0.25">
      <c r="J3219" t="s">
        <v>1372</v>
      </c>
      <c r="K3219" t="s">
        <v>5</v>
      </c>
    </row>
    <row r="3220" spans="10:11" x14ac:dyDescent="0.25">
      <c r="J3220" t="s">
        <v>1373</v>
      </c>
      <c r="K3220" t="s">
        <v>5</v>
      </c>
    </row>
    <row r="3221" spans="10:11" x14ac:dyDescent="0.25">
      <c r="J3221" t="s">
        <v>1374</v>
      </c>
      <c r="K3221" t="s">
        <v>5</v>
      </c>
    </row>
    <row r="3222" spans="10:11" x14ac:dyDescent="0.25">
      <c r="J3222" t="s">
        <v>1375</v>
      </c>
      <c r="K3222" t="s">
        <v>5</v>
      </c>
    </row>
    <row r="3223" spans="10:11" x14ac:dyDescent="0.25">
      <c r="J3223" t="s">
        <v>9837</v>
      </c>
      <c r="K3223" t="s">
        <v>5</v>
      </c>
    </row>
    <row r="3224" spans="10:11" x14ac:dyDescent="0.25">
      <c r="J3224" t="s">
        <v>1376</v>
      </c>
      <c r="K3224" t="s">
        <v>5</v>
      </c>
    </row>
    <row r="3225" spans="10:11" x14ac:dyDescent="0.25">
      <c r="J3225" t="s">
        <v>1377</v>
      </c>
      <c r="K3225" t="s">
        <v>5</v>
      </c>
    </row>
    <row r="3226" spans="10:11" x14ac:dyDescent="0.25">
      <c r="J3226" t="s">
        <v>1378</v>
      </c>
      <c r="K3226" t="s">
        <v>5</v>
      </c>
    </row>
    <row r="3227" spans="10:11" x14ac:dyDescent="0.25">
      <c r="J3227" t="s">
        <v>1379</v>
      </c>
      <c r="K3227" t="s">
        <v>5</v>
      </c>
    </row>
    <row r="3228" spans="10:11" x14ac:dyDescent="0.25">
      <c r="J3228" t="s">
        <v>1380</v>
      </c>
      <c r="K3228" t="s">
        <v>5</v>
      </c>
    </row>
    <row r="3229" spans="10:11" x14ac:dyDescent="0.25">
      <c r="J3229" t="s">
        <v>1381</v>
      </c>
      <c r="K3229" t="s">
        <v>5</v>
      </c>
    </row>
    <row r="3230" spans="10:11" x14ac:dyDescent="0.25">
      <c r="J3230" t="s">
        <v>1382</v>
      </c>
      <c r="K3230" t="s">
        <v>5</v>
      </c>
    </row>
    <row r="3231" spans="10:11" x14ac:dyDescent="0.25">
      <c r="J3231" t="s">
        <v>1383</v>
      </c>
      <c r="K3231" t="s">
        <v>5</v>
      </c>
    </row>
    <row r="3232" spans="10:11" x14ac:dyDescent="0.25">
      <c r="J3232" t="s">
        <v>1384</v>
      </c>
      <c r="K3232" t="s">
        <v>5</v>
      </c>
    </row>
    <row r="3233" spans="10:11" x14ac:dyDescent="0.25">
      <c r="J3233" t="s">
        <v>9838</v>
      </c>
      <c r="K3233" t="s">
        <v>5</v>
      </c>
    </row>
    <row r="3234" spans="10:11" x14ac:dyDescent="0.25">
      <c r="J3234" t="s">
        <v>1385</v>
      </c>
      <c r="K3234" t="s">
        <v>5</v>
      </c>
    </row>
    <row r="3235" spans="10:11" x14ac:dyDescent="0.25">
      <c r="J3235" t="s">
        <v>1386</v>
      </c>
      <c r="K3235" t="s">
        <v>5</v>
      </c>
    </row>
    <row r="3236" spans="10:11" x14ac:dyDescent="0.25">
      <c r="J3236" t="s">
        <v>1387</v>
      </c>
      <c r="K3236" t="s">
        <v>5</v>
      </c>
    </row>
    <row r="3237" spans="10:11" x14ac:dyDescent="0.25">
      <c r="J3237" t="s">
        <v>1388</v>
      </c>
      <c r="K3237" t="s">
        <v>5</v>
      </c>
    </row>
    <row r="3238" spans="10:11" x14ac:dyDescent="0.25">
      <c r="J3238" t="s">
        <v>1389</v>
      </c>
      <c r="K3238" t="s">
        <v>5</v>
      </c>
    </row>
    <row r="3239" spans="10:11" x14ac:dyDescent="0.25">
      <c r="J3239" t="s">
        <v>1390</v>
      </c>
      <c r="K3239" t="s">
        <v>5</v>
      </c>
    </row>
    <row r="3240" spans="10:11" x14ac:dyDescent="0.25">
      <c r="J3240" t="s">
        <v>1391</v>
      </c>
      <c r="K3240" t="s">
        <v>5</v>
      </c>
    </row>
    <row r="3241" spans="10:11" x14ac:dyDescent="0.25">
      <c r="J3241" t="s">
        <v>1392</v>
      </c>
      <c r="K3241" t="s">
        <v>5</v>
      </c>
    </row>
    <row r="3242" spans="10:11" x14ac:dyDescent="0.25">
      <c r="J3242" t="s">
        <v>1393</v>
      </c>
      <c r="K3242" t="s">
        <v>5</v>
      </c>
    </row>
    <row r="3243" spans="10:11" x14ac:dyDescent="0.25">
      <c r="J3243" t="s">
        <v>1394</v>
      </c>
      <c r="K3243" t="s">
        <v>5</v>
      </c>
    </row>
    <row r="3244" spans="10:11" x14ac:dyDescent="0.25">
      <c r="J3244" t="s">
        <v>9839</v>
      </c>
      <c r="K3244" t="s">
        <v>5</v>
      </c>
    </row>
    <row r="3245" spans="10:11" x14ac:dyDescent="0.25">
      <c r="J3245" t="s">
        <v>1395</v>
      </c>
      <c r="K3245" t="s">
        <v>5</v>
      </c>
    </row>
    <row r="3246" spans="10:11" x14ac:dyDescent="0.25">
      <c r="J3246" t="s">
        <v>1396</v>
      </c>
      <c r="K3246" t="s">
        <v>5</v>
      </c>
    </row>
    <row r="3247" spans="10:11" x14ac:dyDescent="0.25">
      <c r="J3247" t="s">
        <v>1397</v>
      </c>
      <c r="K3247" t="s">
        <v>5</v>
      </c>
    </row>
    <row r="3248" spans="10:11" x14ac:dyDescent="0.25">
      <c r="J3248" t="s">
        <v>1398</v>
      </c>
      <c r="K3248" t="s">
        <v>5</v>
      </c>
    </row>
    <row r="3249" spans="10:11" x14ac:dyDescent="0.25">
      <c r="J3249" t="s">
        <v>1399</v>
      </c>
      <c r="K3249" t="s">
        <v>5</v>
      </c>
    </row>
    <row r="3250" spans="10:11" x14ac:dyDescent="0.25">
      <c r="J3250" t="s">
        <v>1400</v>
      </c>
      <c r="K3250" t="s">
        <v>5</v>
      </c>
    </row>
    <row r="3251" spans="10:11" x14ac:dyDescent="0.25">
      <c r="J3251" t="s">
        <v>1401</v>
      </c>
      <c r="K3251" t="s">
        <v>5</v>
      </c>
    </row>
    <row r="3252" spans="10:11" x14ac:dyDescent="0.25">
      <c r="J3252" t="s">
        <v>1402</v>
      </c>
      <c r="K3252" t="s">
        <v>5</v>
      </c>
    </row>
    <row r="3253" spans="10:11" x14ac:dyDescent="0.25">
      <c r="J3253" t="s">
        <v>1403</v>
      </c>
      <c r="K3253" t="s">
        <v>5</v>
      </c>
    </row>
    <row r="3254" spans="10:11" x14ac:dyDescent="0.25">
      <c r="J3254" t="s">
        <v>9840</v>
      </c>
      <c r="K3254" t="s">
        <v>5</v>
      </c>
    </row>
    <row r="3255" spans="10:11" x14ac:dyDescent="0.25">
      <c r="J3255" t="s">
        <v>1404</v>
      </c>
      <c r="K3255" t="s">
        <v>5</v>
      </c>
    </row>
    <row r="3256" spans="10:11" x14ac:dyDescent="0.25">
      <c r="J3256" t="s">
        <v>9841</v>
      </c>
      <c r="K3256" t="s">
        <v>5</v>
      </c>
    </row>
    <row r="3257" spans="10:11" x14ac:dyDescent="0.25">
      <c r="J3257" t="s">
        <v>9842</v>
      </c>
      <c r="K3257" t="s">
        <v>5</v>
      </c>
    </row>
    <row r="3258" spans="10:11" x14ac:dyDescent="0.25">
      <c r="J3258" t="s">
        <v>1405</v>
      </c>
      <c r="K3258" t="s">
        <v>5</v>
      </c>
    </row>
    <row r="3259" spans="10:11" x14ac:dyDescent="0.25">
      <c r="J3259" t="s">
        <v>1406</v>
      </c>
      <c r="K3259" t="s">
        <v>5</v>
      </c>
    </row>
    <row r="3260" spans="10:11" x14ac:dyDescent="0.25">
      <c r="J3260" t="s">
        <v>9843</v>
      </c>
      <c r="K3260" t="s">
        <v>5</v>
      </c>
    </row>
    <row r="3261" spans="10:11" x14ac:dyDescent="0.25">
      <c r="J3261" t="s">
        <v>1407</v>
      </c>
      <c r="K3261" t="s">
        <v>5</v>
      </c>
    </row>
    <row r="3262" spans="10:11" x14ac:dyDescent="0.25">
      <c r="J3262" t="s">
        <v>9844</v>
      </c>
      <c r="K3262" t="s">
        <v>5</v>
      </c>
    </row>
    <row r="3263" spans="10:11" x14ac:dyDescent="0.25">
      <c r="J3263" t="s">
        <v>9845</v>
      </c>
      <c r="K3263" t="s">
        <v>5</v>
      </c>
    </row>
    <row r="3264" spans="10:11" x14ac:dyDescent="0.25">
      <c r="J3264" t="s">
        <v>1408</v>
      </c>
      <c r="K3264" t="s">
        <v>5</v>
      </c>
    </row>
    <row r="3265" spans="10:11" x14ac:dyDescent="0.25">
      <c r="J3265" t="s">
        <v>1409</v>
      </c>
      <c r="K3265" t="s">
        <v>5</v>
      </c>
    </row>
    <row r="3266" spans="10:11" x14ac:dyDescent="0.25">
      <c r="J3266" t="s">
        <v>1410</v>
      </c>
      <c r="K3266" t="s">
        <v>5</v>
      </c>
    </row>
    <row r="3267" spans="10:11" x14ac:dyDescent="0.25">
      <c r="J3267" t="s">
        <v>1411</v>
      </c>
      <c r="K3267" t="s">
        <v>5</v>
      </c>
    </row>
    <row r="3268" spans="10:11" x14ac:dyDescent="0.25">
      <c r="J3268" t="s">
        <v>1412</v>
      </c>
      <c r="K3268" t="s">
        <v>5</v>
      </c>
    </row>
    <row r="3269" spans="10:11" x14ac:dyDescent="0.25">
      <c r="J3269" t="s">
        <v>1413</v>
      </c>
      <c r="K3269" t="s">
        <v>5</v>
      </c>
    </row>
    <row r="3270" spans="10:11" x14ac:dyDescent="0.25">
      <c r="J3270" t="s">
        <v>1414</v>
      </c>
      <c r="K3270" t="s">
        <v>5</v>
      </c>
    </row>
    <row r="3271" spans="10:11" x14ac:dyDescent="0.25">
      <c r="J3271" t="s">
        <v>1415</v>
      </c>
      <c r="K3271" t="s">
        <v>5</v>
      </c>
    </row>
    <row r="3272" spans="10:11" x14ac:dyDescent="0.25">
      <c r="J3272" t="s">
        <v>1416</v>
      </c>
      <c r="K3272" t="s">
        <v>5</v>
      </c>
    </row>
    <row r="3273" spans="10:11" x14ac:dyDescent="0.25">
      <c r="J3273" t="s">
        <v>1417</v>
      </c>
      <c r="K3273" t="s">
        <v>5</v>
      </c>
    </row>
    <row r="3274" spans="10:11" x14ac:dyDescent="0.25">
      <c r="J3274" t="s">
        <v>1418</v>
      </c>
      <c r="K3274" t="s">
        <v>5</v>
      </c>
    </row>
    <row r="3275" spans="10:11" x14ac:dyDescent="0.25">
      <c r="J3275" t="s">
        <v>1419</v>
      </c>
      <c r="K3275" t="s">
        <v>5</v>
      </c>
    </row>
    <row r="3276" spans="10:11" x14ac:dyDescent="0.25">
      <c r="J3276" t="s">
        <v>1420</v>
      </c>
      <c r="K3276" t="s">
        <v>5</v>
      </c>
    </row>
    <row r="3277" spans="10:11" x14ac:dyDescent="0.25">
      <c r="J3277" t="s">
        <v>1421</v>
      </c>
      <c r="K3277" t="s">
        <v>5</v>
      </c>
    </row>
    <row r="3278" spans="10:11" x14ac:dyDescent="0.25">
      <c r="J3278" t="s">
        <v>1422</v>
      </c>
      <c r="K3278" t="s">
        <v>5</v>
      </c>
    </row>
    <row r="3279" spans="10:11" x14ac:dyDescent="0.25">
      <c r="J3279" t="s">
        <v>1423</v>
      </c>
      <c r="K3279" t="s">
        <v>5</v>
      </c>
    </row>
    <row r="3280" spans="10:11" x14ac:dyDescent="0.25">
      <c r="J3280" t="s">
        <v>1424</v>
      </c>
      <c r="K3280" t="s">
        <v>5</v>
      </c>
    </row>
    <row r="3281" spans="10:11" x14ac:dyDescent="0.25">
      <c r="J3281" t="s">
        <v>1425</v>
      </c>
      <c r="K3281" t="s">
        <v>5</v>
      </c>
    </row>
    <row r="3282" spans="10:11" x14ac:dyDescent="0.25">
      <c r="J3282" t="s">
        <v>1426</v>
      </c>
      <c r="K3282" t="s">
        <v>5</v>
      </c>
    </row>
    <row r="3283" spans="10:11" x14ac:dyDescent="0.25">
      <c r="J3283" t="s">
        <v>1427</v>
      </c>
      <c r="K3283" t="s">
        <v>5</v>
      </c>
    </row>
    <row r="3284" spans="10:11" x14ac:dyDescent="0.25">
      <c r="J3284" t="s">
        <v>9846</v>
      </c>
      <c r="K3284" t="s">
        <v>5</v>
      </c>
    </row>
    <row r="3285" spans="10:11" x14ac:dyDescent="0.25">
      <c r="J3285" t="s">
        <v>9847</v>
      </c>
      <c r="K3285" t="s">
        <v>5</v>
      </c>
    </row>
    <row r="3286" spans="10:11" x14ac:dyDescent="0.25">
      <c r="J3286" t="s">
        <v>1428</v>
      </c>
      <c r="K3286" t="s">
        <v>5</v>
      </c>
    </row>
    <row r="3287" spans="10:11" x14ac:dyDescent="0.25">
      <c r="J3287" t="s">
        <v>1429</v>
      </c>
      <c r="K3287" t="s">
        <v>5</v>
      </c>
    </row>
    <row r="3288" spans="10:11" x14ac:dyDescent="0.25">
      <c r="J3288" t="s">
        <v>9848</v>
      </c>
      <c r="K3288" t="s">
        <v>5</v>
      </c>
    </row>
    <row r="3289" spans="10:11" x14ac:dyDescent="0.25">
      <c r="J3289" t="s">
        <v>1430</v>
      </c>
      <c r="K3289" t="s">
        <v>5</v>
      </c>
    </row>
    <row r="3290" spans="10:11" x14ac:dyDescent="0.25">
      <c r="J3290" t="s">
        <v>9849</v>
      </c>
      <c r="K3290" t="s">
        <v>5</v>
      </c>
    </row>
    <row r="3291" spans="10:11" x14ac:dyDescent="0.25">
      <c r="J3291" t="s">
        <v>9850</v>
      </c>
      <c r="K3291" t="s">
        <v>5</v>
      </c>
    </row>
    <row r="3292" spans="10:11" x14ac:dyDescent="0.25">
      <c r="J3292" t="s">
        <v>9851</v>
      </c>
      <c r="K3292" t="s">
        <v>5</v>
      </c>
    </row>
    <row r="3293" spans="10:11" x14ac:dyDescent="0.25">
      <c r="J3293" t="s">
        <v>9852</v>
      </c>
      <c r="K3293" t="s">
        <v>5</v>
      </c>
    </row>
    <row r="3294" spans="10:11" x14ac:dyDescent="0.25">
      <c r="J3294" t="s">
        <v>9853</v>
      </c>
      <c r="K3294" t="s">
        <v>5</v>
      </c>
    </row>
    <row r="3295" spans="10:11" x14ac:dyDescent="0.25">
      <c r="J3295" t="s">
        <v>9854</v>
      </c>
      <c r="K3295" t="s">
        <v>5</v>
      </c>
    </row>
    <row r="3296" spans="10:11" x14ac:dyDescent="0.25">
      <c r="J3296" t="s">
        <v>9855</v>
      </c>
      <c r="K3296" t="s">
        <v>5</v>
      </c>
    </row>
    <row r="3297" spans="10:11" x14ac:dyDescent="0.25">
      <c r="J3297" t="s">
        <v>1431</v>
      </c>
      <c r="K3297" t="s">
        <v>5</v>
      </c>
    </row>
    <row r="3298" spans="10:11" x14ac:dyDescent="0.25">
      <c r="J3298" t="s">
        <v>9856</v>
      </c>
      <c r="K3298" t="s">
        <v>5</v>
      </c>
    </row>
    <row r="3299" spans="10:11" x14ac:dyDescent="0.25">
      <c r="J3299" t="s">
        <v>9857</v>
      </c>
      <c r="K3299" t="s">
        <v>5</v>
      </c>
    </row>
    <row r="3300" spans="10:11" x14ac:dyDescent="0.25">
      <c r="J3300" t="s">
        <v>9858</v>
      </c>
      <c r="K3300" t="s">
        <v>5</v>
      </c>
    </row>
    <row r="3301" spans="10:11" x14ac:dyDescent="0.25">
      <c r="J3301" t="s">
        <v>9859</v>
      </c>
      <c r="K3301" t="s">
        <v>5</v>
      </c>
    </row>
    <row r="3302" spans="10:11" x14ac:dyDescent="0.25">
      <c r="J3302" t="s">
        <v>9860</v>
      </c>
      <c r="K3302" t="s">
        <v>5</v>
      </c>
    </row>
    <row r="3303" spans="10:11" x14ac:dyDescent="0.25">
      <c r="J3303" t="s">
        <v>9861</v>
      </c>
      <c r="K3303" t="s">
        <v>5</v>
      </c>
    </row>
    <row r="3304" spans="10:11" x14ac:dyDescent="0.25">
      <c r="J3304" t="s">
        <v>9862</v>
      </c>
      <c r="K3304" t="s">
        <v>5</v>
      </c>
    </row>
    <row r="3305" spans="10:11" x14ac:dyDescent="0.25">
      <c r="J3305" t="s">
        <v>9863</v>
      </c>
      <c r="K3305" t="s">
        <v>5</v>
      </c>
    </row>
    <row r="3306" spans="10:11" x14ac:dyDescent="0.25">
      <c r="J3306" t="s">
        <v>9864</v>
      </c>
      <c r="K3306" t="s">
        <v>5</v>
      </c>
    </row>
    <row r="3307" spans="10:11" x14ac:dyDescent="0.25">
      <c r="J3307" t="s">
        <v>9865</v>
      </c>
      <c r="K3307" t="s">
        <v>5</v>
      </c>
    </row>
    <row r="3308" spans="10:11" x14ac:dyDescent="0.25">
      <c r="J3308" t="s">
        <v>9866</v>
      </c>
      <c r="K3308" t="s">
        <v>5</v>
      </c>
    </row>
    <row r="3309" spans="10:11" x14ac:dyDescent="0.25">
      <c r="J3309" t="s">
        <v>9867</v>
      </c>
      <c r="K3309" t="s">
        <v>5</v>
      </c>
    </row>
    <row r="3310" spans="10:11" x14ac:dyDescent="0.25">
      <c r="J3310" t="s">
        <v>9868</v>
      </c>
      <c r="K3310" t="s">
        <v>5</v>
      </c>
    </row>
    <row r="3311" spans="10:11" x14ac:dyDescent="0.25">
      <c r="J3311" t="s">
        <v>9869</v>
      </c>
      <c r="K3311" t="s">
        <v>5</v>
      </c>
    </row>
    <row r="3312" spans="10:11" x14ac:dyDescent="0.25">
      <c r="J3312" t="s">
        <v>9870</v>
      </c>
      <c r="K3312" t="s">
        <v>5</v>
      </c>
    </row>
    <row r="3313" spans="10:11" x14ac:dyDescent="0.25">
      <c r="J3313" t="s">
        <v>9871</v>
      </c>
      <c r="K3313" t="s">
        <v>5</v>
      </c>
    </row>
    <row r="3314" spans="10:11" x14ac:dyDescent="0.25">
      <c r="J3314" t="s">
        <v>9872</v>
      </c>
      <c r="K3314" t="s">
        <v>5</v>
      </c>
    </row>
    <row r="3315" spans="10:11" x14ac:dyDescent="0.25">
      <c r="J3315" t="s">
        <v>9873</v>
      </c>
      <c r="K3315" t="s">
        <v>5</v>
      </c>
    </row>
    <row r="3316" spans="10:11" x14ac:dyDescent="0.25">
      <c r="J3316" t="s">
        <v>1432</v>
      </c>
      <c r="K3316" t="s">
        <v>5</v>
      </c>
    </row>
    <row r="3317" spans="10:11" x14ac:dyDescent="0.25">
      <c r="J3317" t="s">
        <v>1433</v>
      </c>
      <c r="K3317" t="s">
        <v>5</v>
      </c>
    </row>
    <row r="3318" spans="10:11" x14ac:dyDescent="0.25">
      <c r="J3318" t="s">
        <v>9874</v>
      </c>
      <c r="K3318" t="s">
        <v>5</v>
      </c>
    </row>
    <row r="3319" spans="10:11" x14ac:dyDescent="0.25">
      <c r="J3319" t="s">
        <v>9875</v>
      </c>
      <c r="K3319" t="s">
        <v>5</v>
      </c>
    </row>
    <row r="3320" spans="10:11" x14ac:dyDescent="0.25">
      <c r="J3320" t="s">
        <v>9876</v>
      </c>
      <c r="K3320" t="s">
        <v>5</v>
      </c>
    </row>
    <row r="3321" spans="10:11" x14ac:dyDescent="0.25">
      <c r="J3321" t="s">
        <v>1434</v>
      </c>
      <c r="K3321" t="s">
        <v>5</v>
      </c>
    </row>
    <row r="3322" spans="10:11" x14ac:dyDescent="0.25">
      <c r="J3322" t="s">
        <v>1435</v>
      </c>
      <c r="K3322" t="s">
        <v>5</v>
      </c>
    </row>
    <row r="3323" spans="10:11" x14ac:dyDescent="0.25">
      <c r="J3323" t="s">
        <v>9877</v>
      </c>
      <c r="K3323" t="s">
        <v>5</v>
      </c>
    </row>
    <row r="3324" spans="10:11" x14ac:dyDescent="0.25">
      <c r="J3324" t="s">
        <v>9878</v>
      </c>
      <c r="K3324" t="s">
        <v>5</v>
      </c>
    </row>
    <row r="3325" spans="10:11" x14ac:dyDescent="0.25">
      <c r="J3325" t="s">
        <v>1436</v>
      </c>
      <c r="K3325" t="s">
        <v>5</v>
      </c>
    </row>
    <row r="3326" spans="10:11" x14ac:dyDescent="0.25">
      <c r="J3326" t="s">
        <v>1437</v>
      </c>
      <c r="K3326" t="s">
        <v>5</v>
      </c>
    </row>
    <row r="3327" spans="10:11" x14ac:dyDescent="0.25">
      <c r="J3327" t="s">
        <v>9879</v>
      </c>
      <c r="K3327" t="s">
        <v>5</v>
      </c>
    </row>
    <row r="3328" spans="10:11" x14ac:dyDescent="0.25">
      <c r="J3328" t="s">
        <v>9880</v>
      </c>
      <c r="K3328" t="s">
        <v>5</v>
      </c>
    </row>
    <row r="3329" spans="10:11" x14ac:dyDescent="0.25">
      <c r="J3329" t="s">
        <v>9881</v>
      </c>
      <c r="K3329" t="s">
        <v>5</v>
      </c>
    </row>
    <row r="3330" spans="10:11" x14ac:dyDescent="0.25">
      <c r="J3330" t="s">
        <v>9882</v>
      </c>
      <c r="K3330" t="s">
        <v>5</v>
      </c>
    </row>
    <row r="3331" spans="10:11" x14ac:dyDescent="0.25">
      <c r="J3331" t="s">
        <v>9883</v>
      </c>
      <c r="K3331" t="s">
        <v>5</v>
      </c>
    </row>
    <row r="3332" spans="10:11" x14ac:dyDescent="0.25">
      <c r="J3332" t="s">
        <v>9884</v>
      </c>
      <c r="K3332" t="s">
        <v>5</v>
      </c>
    </row>
    <row r="3333" spans="10:11" x14ac:dyDescent="0.25">
      <c r="J3333" t="s">
        <v>9885</v>
      </c>
      <c r="K3333" t="s">
        <v>5</v>
      </c>
    </row>
    <row r="3334" spans="10:11" x14ac:dyDescent="0.25">
      <c r="J3334" t="s">
        <v>9886</v>
      </c>
      <c r="K3334" t="s">
        <v>5</v>
      </c>
    </row>
    <row r="3335" spans="10:11" x14ac:dyDescent="0.25">
      <c r="J3335" t="s">
        <v>9887</v>
      </c>
      <c r="K3335" t="s">
        <v>5</v>
      </c>
    </row>
    <row r="3336" spans="10:11" x14ac:dyDescent="0.25">
      <c r="J3336" t="s">
        <v>9888</v>
      </c>
      <c r="K3336" t="s">
        <v>5</v>
      </c>
    </row>
    <row r="3337" spans="10:11" x14ac:dyDescent="0.25">
      <c r="J3337" t="s">
        <v>9889</v>
      </c>
      <c r="K3337" t="s">
        <v>5</v>
      </c>
    </row>
    <row r="3338" spans="10:11" x14ac:dyDescent="0.25">
      <c r="J3338" t="s">
        <v>9890</v>
      </c>
      <c r="K3338" t="s">
        <v>5</v>
      </c>
    </row>
    <row r="3339" spans="10:11" x14ac:dyDescent="0.25">
      <c r="J3339" t="s">
        <v>1438</v>
      </c>
      <c r="K3339" t="s">
        <v>5</v>
      </c>
    </row>
    <row r="3340" spans="10:11" x14ac:dyDescent="0.25">
      <c r="J3340" t="s">
        <v>9891</v>
      </c>
      <c r="K3340" t="s">
        <v>5</v>
      </c>
    </row>
    <row r="3341" spans="10:11" x14ac:dyDescent="0.25">
      <c r="J3341" t="s">
        <v>9892</v>
      </c>
      <c r="K3341" t="s">
        <v>5</v>
      </c>
    </row>
    <row r="3342" spans="10:11" x14ac:dyDescent="0.25">
      <c r="J3342" t="s">
        <v>9893</v>
      </c>
      <c r="K3342" t="s">
        <v>5</v>
      </c>
    </row>
    <row r="3343" spans="10:11" x14ac:dyDescent="0.25">
      <c r="J3343" t="s">
        <v>1439</v>
      </c>
      <c r="K3343" t="s">
        <v>5</v>
      </c>
    </row>
    <row r="3344" spans="10:11" x14ac:dyDescent="0.25">
      <c r="J3344" t="s">
        <v>9894</v>
      </c>
      <c r="K3344" t="s">
        <v>5</v>
      </c>
    </row>
    <row r="3345" spans="10:11" x14ac:dyDescent="0.25">
      <c r="J3345" t="s">
        <v>9895</v>
      </c>
      <c r="K3345" t="s">
        <v>5</v>
      </c>
    </row>
    <row r="3346" spans="10:11" x14ac:dyDescent="0.25">
      <c r="J3346" t="s">
        <v>9896</v>
      </c>
      <c r="K3346" t="s">
        <v>5</v>
      </c>
    </row>
    <row r="3347" spans="10:11" x14ac:dyDescent="0.25">
      <c r="J3347" t="s">
        <v>9897</v>
      </c>
      <c r="K3347" t="s">
        <v>5</v>
      </c>
    </row>
    <row r="3348" spans="10:11" x14ac:dyDescent="0.25">
      <c r="J3348" t="s">
        <v>9898</v>
      </c>
      <c r="K3348" t="s">
        <v>5</v>
      </c>
    </row>
    <row r="3349" spans="10:11" x14ac:dyDescent="0.25">
      <c r="J3349" t="s">
        <v>9899</v>
      </c>
      <c r="K3349" t="s">
        <v>5</v>
      </c>
    </row>
    <row r="3350" spans="10:11" x14ac:dyDescent="0.25">
      <c r="J3350" t="s">
        <v>9900</v>
      </c>
      <c r="K3350" t="s">
        <v>5</v>
      </c>
    </row>
    <row r="3351" spans="10:11" x14ac:dyDescent="0.25">
      <c r="J3351" t="s">
        <v>9901</v>
      </c>
      <c r="K3351" t="s">
        <v>5</v>
      </c>
    </row>
    <row r="3352" spans="10:11" x14ac:dyDescent="0.25">
      <c r="J3352" t="s">
        <v>9902</v>
      </c>
      <c r="K3352" t="s">
        <v>5</v>
      </c>
    </row>
    <row r="3353" spans="10:11" x14ac:dyDescent="0.25">
      <c r="J3353" t="s">
        <v>9903</v>
      </c>
      <c r="K3353" t="s">
        <v>5</v>
      </c>
    </row>
    <row r="3354" spans="10:11" x14ac:dyDescent="0.25">
      <c r="J3354" t="s">
        <v>9904</v>
      </c>
      <c r="K3354" t="s">
        <v>5</v>
      </c>
    </row>
    <row r="3355" spans="10:11" x14ac:dyDescent="0.25">
      <c r="J3355" t="s">
        <v>9905</v>
      </c>
      <c r="K3355" t="s">
        <v>5</v>
      </c>
    </row>
    <row r="3356" spans="10:11" x14ac:dyDescent="0.25">
      <c r="J3356" t="s">
        <v>1440</v>
      </c>
      <c r="K3356" t="s">
        <v>5</v>
      </c>
    </row>
    <row r="3357" spans="10:11" x14ac:dyDescent="0.25">
      <c r="J3357" t="s">
        <v>1441</v>
      </c>
      <c r="K3357" t="s">
        <v>5</v>
      </c>
    </row>
    <row r="3358" spans="10:11" x14ac:dyDescent="0.25">
      <c r="J3358" t="s">
        <v>1442</v>
      </c>
      <c r="K3358" t="s">
        <v>5</v>
      </c>
    </row>
    <row r="3359" spans="10:11" x14ac:dyDescent="0.25">
      <c r="J3359" t="s">
        <v>1443</v>
      </c>
      <c r="K3359" t="s">
        <v>5</v>
      </c>
    </row>
    <row r="3360" spans="10:11" x14ac:dyDescent="0.25">
      <c r="J3360" t="s">
        <v>1444</v>
      </c>
      <c r="K3360" t="s">
        <v>5</v>
      </c>
    </row>
    <row r="3361" spans="10:11" x14ac:dyDescent="0.25">
      <c r="J3361" t="s">
        <v>1445</v>
      </c>
      <c r="K3361" t="s">
        <v>5</v>
      </c>
    </row>
    <row r="3362" spans="10:11" x14ac:dyDescent="0.25">
      <c r="J3362" t="s">
        <v>1446</v>
      </c>
      <c r="K3362" t="s">
        <v>5</v>
      </c>
    </row>
    <row r="3363" spans="10:11" x14ac:dyDescent="0.25">
      <c r="J3363" t="s">
        <v>1447</v>
      </c>
      <c r="K3363" t="s">
        <v>5</v>
      </c>
    </row>
    <row r="3364" spans="10:11" x14ac:dyDescent="0.25">
      <c r="J3364" t="s">
        <v>1448</v>
      </c>
      <c r="K3364" t="s">
        <v>5</v>
      </c>
    </row>
    <row r="3365" spans="10:11" x14ac:dyDescent="0.25">
      <c r="J3365" t="s">
        <v>1449</v>
      </c>
      <c r="K3365" t="s">
        <v>5</v>
      </c>
    </row>
    <row r="3366" spans="10:11" x14ac:dyDescent="0.25">
      <c r="J3366" t="s">
        <v>1450</v>
      </c>
      <c r="K3366" t="s">
        <v>5</v>
      </c>
    </row>
    <row r="3367" spans="10:11" x14ac:dyDescent="0.25">
      <c r="J3367" t="s">
        <v>1451</v>
      </c>
      <c r="K3367" t="s">
        <v>5</v>
      </c>
    </row>
    <row r="3368" spans="10:11" x14ac:dyDescent="0.25">
      <c r="J3368" t="s">
        <v>1452</v>
      </c>
      <c r="K3368" t="s">
        <v>5</v>
      </c>
    </row>
    <row r="3369" spans="10:11" x14ac:dyDescent="0.25">
      <c r="J3369" t="s">
        <v>1453</v>
      </c>
      <c r="K3369" t="s">
        <v>5</v>
      </c>
    </row>
    <row r="3370" spans="10:11" x14ac:dyDescent="0.25">
      <c r="J3370" t="s">
        <v>1454</v>
      </c>
      <c r="K3370" t="s">
        <v>5</v>
      </c>
    </row>
    <row r="3371" spans="10:11" x14ac:dyDescent="0.25">
      <c r="J3371" t="s">
        <v>1455</v>
      </c>
      <c r="K3371" t="s">
        <v>5</v>
      </c>
    </row>
    <row r="3372" spans="10:11" x14ac:dyDescent="0.25">
      <c r="J3372" t="s">
        <v>1456</v>
      </c>
      <c r="K3372" t="s">
        <v>5</v>
      </c>
    </row>
    <row r="3373" spans="10:11" x14ac:dyDescent="0.25">
      <c r="J3373" t="s">
        <v>1457</v>
      </c>
      <c r="K3373" t="s">
        <v>5</v>
      </c>
    </row>
    <row r="3374" spans="10:11" x14ac:dyDescent="0.25">
      <c r="J3374" t="s">
        <v>1458</v>
      </c>
      <c r="K3374" t="s">
        <v>5</v>
      </c>
    </row>
    <row r="3375" spans="10:11" x14ac:dyDescent="0.25">
      <c r="J3375" t="s">
        <v>1459</v>
      </c>
      <c r="K3375" t="s">
        <v>5</v>
      </c>
    </row>
    <row r="3376" spans="10:11" x14ac:dyDescent="0.25">
      <c r="J3376" t="s">
        <v>1460</v>
      </c>
      <c r="K3376" t="s">
        <v>5</v>
      </c>
    </row>
    <row r="3377" spans="10:11" x14ac:dyDescent="0.25">
      <c r="J3377" t="s">
        <v>1461</v>
      </c>
      <c r="K3377" t="s">
        <v>5</v>
      </c>
    </row>
    <row r="3378" spans="10:11" x14ac:dyDescent="0.25">
      <c r="J3378" t="s">
        <v>1462</v>
      </c>
      <c r="K3378" t="s">
        <v>5</v>
      </c>
    </row>
    <row r="3379" spans="10:11" x14ac:dyDescent="0.25">
      <c r="J3379" t="s">
        <v>1463</v>
      </c>
      <c r="K3379" t="s">
        <v>5</v>
      </c>
    </row>
    <row r="3380" spans="10:11" x14ac:dyDescent="0.25">
      <c r="J3380" t="s">
        <v>1464</v>
      </c>
      <c r="K3380" t="s">
        <v>5</v>
      </c>
    </row>
    <row r="3381" spans="10:11" x14ac:dyDescent="0.25">
      <c r="J3381" t="s">
        <v>1465</v>
      </c>
      <c r="K3381" t="s">
        <v>5</v>
      </c>
    </row>
    <row r="3382" spans="10:11" x14ac:dyDescent="0.25">
      <c r="J3382" t="s">
        <v>1466</v>
      </c>
      <c r="K3382" t="s">
        <v>5</v>
      </c>
    </row>
    <row r="3383" spans="10:11" x14ac:dyDescent="0.25">
      <c r="J3383" t="s">
        <v>1467</v>
      </c>
      <c r="K3383" t="s">
        <v>5</v>
      </c>
    </row>
    <row r="3384" spans="10:11" x14ac:dyDescent="0.25">
      <c r="J3384" t="s">
        <v>1468</v>
      </c>
      <c r="K3384" t="s">
        <v>5</v>
      </c>
    </row>
    <row r="3385" spans="10:11" x14ac:dyDescent="0.25">
      <c r="J3385" t="s">
        <v>1469</v>
      </c>
      <c r="K3385" t="s">
        <v>5</v>
      </c>
    </row>
    <row r="3386" spans="10:11" x14ac:dyDescent="0.25">
      <c r="J3386" t="s">
        <v>1470</v>
      </c>
      <c r="K3386" t="s">
        <v>5</v>
      </c>
    </row>
    <row r="3387" spans="10:11" x14ac:dyDescent="0.25">
      <c r="J3387" t="s">
        <v>9906</v>
      </c>
      <c r="K3387" t="s">
        <v>5</v>
      </c>
    </row>
    <row r="3388" spans="10:11" x14ac:dyDescent="0.25">
      <c r="J3388" t="s">
        <v>9907</v>
      </c>
      <c r="K3388" t="s">
        <v>5</v>
      </c>
    </row>
    <row r="3389" spans="10:11" x14ac:dyDescent="0.25">
      <c r="J3389" t="s">
        <v>9908</v>
      </c>
      <c r="K3389" t="s">
        <v>5</v>
      </c>
    </row>
    <row r="3390" spans="10:11" x14ac:dyDescent="0.25">
      <c r="J3390" t="s">
        <v>9909</v>
      </c>
      <c r="K3390" t="s">
        <v>5</v>
      </c>
    </row>
    <row r="3391" spans="10:11" x14ac:dyDescent="0.25">
      <c r="J3391" t="s">
        <v>9910</v>
      </c>
      <c r="K3391" t="s">
        <v>5</v>
      </c>
    </row>
    <row r="3392" spans="10:11" x14ac:dyDescent="0.25">
      <c r="J3392" t="s">
        <v>9911</v>
      </c>
      <c r="K3392" t="s">
        <v>5</v>
      </c>
    </row>
    <row r="3393" spans="10:11" x14ac:dyDescent="0.25">
      <c r="J3393" t="s">
        <v>9912</v>
      </c>
      <c r="K3393" t="s">
        <v>5</v>
      </c>
    </row>
    <row r="3394" spans="10:11" x14ac:dyDescent="0.25">
      <c r="J3394" t="s">
        <v>9913</v>
      </c>
      <c r="K3394" t="s">
        <v>5</v>
      </c>
    </row>
    <row r="3395" spans="10:11" x14ac:dyDescent="0.25">
      <c r="J3395" t="s">
        <v>9914</v>
      </c>
      <c r="K3395" t="s">
        <v>5</v>
      </c>
    </row>
    <row r="3396" spans="10:11" x14ac:dyDescent="0.25">
      <c r="J3396" t="s">
        <v>9915</v>
      </c>
      <c r="K3396" t="s">
        <v>5</v>
      </c>
    </row>
    <row r="3397" spans="10:11" x14ac:dyDescent="0.25">
      <c r="J3397" t="s">
        <v>9916</v>
      </c>
      <c r="K3397" t="s">
        <v>5</v>
      </c>
    </row>
    <row r="3398" spans="10:11" x14ac:dyDescent="0.25">
      <c r="J3398" t="s">
        <v>9917</v>
      </c>
      <c r="K3398" t="s">
        <v>5</v>
      </c>
    </row>
    <row r="3399" spans="10:11" x14ac:dyDescent="0.25">
      <c r="J3399" t="s">
        <v>9918</v>
      </c>
      <c r="K3399" t="s">
        <v>5</v>
      </c>
    </row>
    <row r="3400" spans="10:11" x14ac:dyDescent="0.25">
      <c r="J3400" t="s">
        <v>9919</v>
      </c>
      <c r="K3400" t="s">
        <v>5</v>
      </c>
    </row>
    <row r="3401" spans="10:11" x14ac:dyDescent="0.25">
      <c r="J3401" t="s">
        <v>9920</v>
      </c>
      <c r="K3401" t="s">
        <v>5</v>
      </c>
    </row>
    <row r="3402" spans="10:11" x14ac:dyDescent="0.25">
      <c r="J3402" t="s">
        <v>1471</v>
      </c>
      <c r="K3402" t="s">
        <v>5</v>
      </c>
    </row>
    <row r="3403" spans="10:11" x14ac:dyDescent="0.25">
      <c r="J3403" t="s">
        <v>1472</v>
      </c>
      <c r="K3403" t="s">
        <v>5</v>
      </c>
    </row>
    <row r="3404" spans="10:11" x14ac:dyDescent="0.25">
      <c r="J3404" t="s">
        <v>1473</v>
      </c>
      <c r="K3404" t="s">
        <v>5</v>
      </c>
    </row>
    <row r="3405" spans="10:11" x14ac:dyDescent="0.25">
      <c r="J3405" t="s">
        <v>1474</v>
      </c>
      <c r="K3405" t="s">
        <v>5</v>
      </c>
    </row>
    <row r="3406" spans="10:11" x14ac:dyDescent="0.25">
      <c r="J3406" t="s">
        <v>1475</v>
      </c>
      <c r="K3406" t="s">
        <v>5</v>
      </c>
    </row>
    <row r="3407" spans="10:11" x14ac:dyDescent="0.25">
      <c r="J3407" t="s">
        <v>1476</v>
      </c>
      <c r="K3407" t="s">
        <v>5</v>
      </c>
    </row>
    <row r="3408" spans="10:11" x14ac:dyDescent="0.25">
      <c r="J3408" t="s">
        <v>1477</v>
      </c>
      <c r="K3408" t="s">
        <v>5</v>
      </c>
    </row>
    <row r="3409" spans="10:11" x14ac:dyDescent="0.25">
      <c r="J3409" t="s">
        <v>1478</v>
      </c>
      <c r="K3409" t="s">
        <v>5</v>
      </c>
    </row>
    <row r="3410" spans="10:11" x14ac:dyDescent="0.25">
      <c r="J3410" t="s">
        <v>1479</v>
      </c>
      <c r="K3410" t="s">
        <v>5</v>
      </c>
    </row>
    <row r="3411" spans="10:11" x14ac:dyDescent="0.25">
      <c r="J3411" t="s">
        <v>9921</v>
      </c>
      <c r="K3411" t="s">
        <v>5</v>
      </c>
    </row>
    <row r="3412" spans="10:11" x14ac:dyDescent="0.25">
      <c r="J3412" t="s">
        <v>9922</v>
      </c>
      <c r="K3412" t="s">
        <v>5</v>
      </c>
    </row>
    <row r="3413" spans="10:11" x14ac:dyDescent="0.25">
      <c r="J3413" t="s">
        <v>9923</v>
      </c>
      <c r="K3413" t="s">
        <v>5</v>
      </c>
    </row>
    <row r="3414" spans="10:11" x14ac:dyDescent="0.25">
      <c r="J3414" t="s">
        <v>9924</v>
      </c>
      <c r="K3414" t="s">
        <v>5</v>
      </c>
    </row>
    <row r="3415" spans="10:11" x14ac:dyDescent="0.25">
      <c r="J3415" t="s">
        <v>9925</v>
      </c>
      <c r="K3415" t="s">
        <v>5</v>
      </c>
    </row>
    <row r="3416" spans="10:11" x14ac:dyDescent="0.25">
      <c r="J3416" t="s">
        <v>9926</v>
      </c>
      <c r="K3416" t="s">
        <v>5</v>
      </c>
    </row>
    <row r="3417" spans="10:11" x14ac:dyDescent="0.25">
      <c r="J3417" t="s">
        <v>9927</v>
      </c>
      <c r="K3417" t="s">
        <v>5</v>
      </c>
    </row>
    <row r="3418" spans="10:11" x14ac:dyDescent="0.25">
      <c r="J3418" t="s">
        <v>9928</v>
      </c>
      <c r="K3418" t="s">
        <v>5</v>
      </c>
    </row>
    <row r="3419" spans="10:11" x14ac:dyDescent="0.25">
      <c r="J3419" t="s">
        <v>9929</v>
      </c>
      <c r="K3419" t="s">
        <v>5</v>
      </c>
    </row>
    <row r="3420" spans="10:11" x14ac:dyDescent="0.25">
      <c r="J3420" t="s">
        <v>9930</v>
      </c>
      <c r="K3420" t="s">
        <v>5</v>
      </c>
    </row>
    <row r="3421" spans="10:11" x14ac:dyDescent="0.25">
      <c r="J3421" t="s">
        <v>9931</v>
      </c>
      <c r="K3421" t="s">
        <v>5</v>
      </c>
    </row>
    <row r="3422" spans="10:11" x14ac:dyDescent="0.25">
      <c r="J3422" t="s">
        <v>9932</v>
      </c>
      <c r="K3422" t="s">
        <v>5</v>
      </c>
    </row>
    <row r="3423" spans="10:11" x14ac:dyDescent="0.25">
      <c r="J3423" t="s">
        <v>9933</v>
      </c>
      <c r="K3423" t="s">
        <v>5</v>
      </c>
    </row>
    <row r="3424" spans="10:11" x14ac:dyDescent="0.25">
      <c r="J3424" t="s">
        <v>9934</v>
      </c>
      <c r="K3424" t="s">
        <v>5</v>
      </c>
    </row>
    <row r="3425" spans="10:11" x14ac:dyDescent="0.25">
      <c r="J3425" t="s">
        <v>1480</v>
      </c>
      <c r="K3425" t="s">
        <v>5</v>
      </c>
    </row>
    <row r="3426" spans="10:11" x14ac:dyDescent="0.25">
      <c r="J3426" t="s">
        <v>1481</v>
      </c>
      <c r="K3426" t="s">
        <v>5</v>
      </c>
    </row>
    <row r="3427" spans="10:11" x14ac:dyDescent="0.25">
      <c r="J3427" t="s">
        <v>9935</v>
      </c>
      <c r="K3427" t="s">
        <v>5</v>
      </c>
    </row>
    <row r="3428" spans="10:11" x14ac:dyDescent="0.25">
      <c r="J3428" t="s">
        <v>9936</v>
      </c>
      <c r="K3428" t="s">
        <v>5</v>
      </c>
    </row>
    <row r="3429" spans="10:11" x14ac:dyDescent="0.25">
      <c r="J3429" t="s">
        <v>9937</v>
      </c>
      <c r="K3429" t="s">
        <v>5</v>
      </c>
    </row>
    <row r="3430" spans="10:11" x14ac:dyDescent="0.25">
      <c r="J3430" t="s">
        <v>9938</v>
      </c>
      <c r="K3430" t="s">
        <v>5</v>
      </c>
    </row>
    <row r="3431" spans="10:11" x14ac:dyDescent="0.25">
      <c r="J3431" t="s">
        <v>9939</v>
      </c>
      <c r="K3431" t="s">
        <v>5</v>
      </c>
    </row>
    <row r="3432" spans="10:11" x14ac:dyDescent="0.25">
      <c r="J3432" t="s">
        <v>9940</v>
      </c>
      <c r="K3432" t="s">
        <v>5</v>
      </c>
    </row>
    <row r="3433" spans="10:11" x14ac:dyDescent="0.25">
      <c r="J3433" t="s">
        <v>1482</v>
      </c>
      <c r="K3433" t="s">
        <v>5</v>
      </c>
    </row>
    <row r="3434" spans="10:11" x14ac:dyDescent="0.25">
      <c r="J3434" t="s">
        <v>9941</v>
      </c>
      <c r="K3434" t="s">
        <v>5</v>
      </c>
    </row>
    <row r="3435" spans="10:11" x14ac:dyDescent="0.25">
      <c r="J3435" t="s">
        <v>9942</v>
      </c>
      <c r="K3435" t="s">
        <v>5</v>
      </c>
    </row>
    <row r="3436" spans="10:11" x14ac:dyDescent="0.25">
      <c r="J3436" t="s">
        <v>9943</v>
      </c>
      <c r="K3436" t="s">
        <v>5</v>
      </c>
    </row>
    <row r="3437" spans="10:11" x14ac:dyDescent="0.25">
      <c r="J3437" t="s">
        <v>1483</v>
      </c>
      <c r="K3437" t="s">
        <v>5</v>
      </c>
    </row>
    <row r="3438" spans="10:11" x14ac:dyDescent="0.25">
      <c r="J3438" t="s">
        <v>9944</v>
      </c>
      <c r="K3438" t="s">
        <v>5</v>
      </c>
    </row>
    <row r="3439" spans="10:11" x14ac:dyDescent="0.25">
      <c r="J3439" t="s">
        <v>9945</v>
      </c>
      <c r="K3439" t="s">
        <v>5</v>
      </c>
    </row>
    <row r="3440" spans="10:11" x14ac:dyDescent="0.25">
      <c r="J3440" t="s">
        <v>9946</v>
      </c>
      <c r="K3440" t="s">
        <v>5</v>
      </c>
    </row>
    <row r="3441" spans="10:11" x14ac:dyDescent="0.25">
      <c r="J3441" t="s">
        <v>9947</v>
      </c>
      <c r="K3441" t="s">
        <v>5</v>
      </c>
    </row>
    <row r="3442" spans="10:11" x14ac:dyDescent="0.25">
      <c r="J3442" t="s">
        <v>1484</v>
      </c>
      <c r="K3442" t="s">
        <v>6</v>
      </c>
    </row>
    <row r="3443" spans="10:11" x14ac:dyDescent="0.25">
      <c r="J3443" t="s">
        <v>1485</v>
      </c>
      <c r="K3443" t="s">
        <v>6</v>
      </c>
    </row>
    <row r="3444" spans="10:11" x14ac:dyDescent="0.25">
      <c r="J3444" t="s">
        <v>1486</v>
      </c>
      <c r="K3444" t="s">
        <v>6</v>
      </c>
    </row>
    <row r="3445" spans="10:11" x14ac:dyDescent="0.25">
      <c r="J3445" t="s">
        <v>1487</v>
      </c>
      <c r="K3445" t="s">
        <v>6</v>
      </c>
    </row>
    <row r="3446" spans="10:11" x14ac:dyDescent="0.25">
      <c r="J3446" t="s">
        <v>1488</v>
      </c>
      <c r="K3446" t="s">
        <v>6</v>
      </c>
    </row>
    <row r="3447" spans="10:11" x14ac:dyDescent="0.25">
      <c r="J3447" t="s">
        <v>1489</v>
      </c>
      <c r="K3447" t="s">
        <v>6</v>
      </c>
    </row>
    <row r="3448" spans="10:11" x14ac:dyDescent="0.25">
      <c r="J3448" t="s">
        <v>1490</v>
      </c>
      <c r="K3448" t="s">
        <v>6</v>
      </c>
    </row>
    <row r="3449" spans="10:11" x14ac:dyDescent="0.25">
      <c r="J3449" t="s">
        <v>1491</v>
      </c>
      <c r="K3449" t="s">
        <v>6</v>
      </c>
    </row>
    <row r="3450" spans="10:11" x14ac:dyDescent="0.25">
      <c r="J3450" t="s">
        <v>1492</v>
      </c>
      <c r="K3450" t="s">
        <v>6</v>
      </c>
    </row>
    <row r="3451" spans="10:11" x14ac:dyDescent="0.25">
      <c r="J3451" t="s">
        <v>1493</v>
      </c>
      <c r="K3451" t="s">
        <v>6</v>
      </c>
    </row>
    <row r="3452" spans="10:11" x14ac:dyDescent="0.25">
      <c r="J3452" t="s">
        <v>1494</v>
      </c>
      <c r="K3452" t="s">
        <v>6</v>
      </c>
    </row>
    <row r="3453" spans="10:11" x14ac:dyDescent="0.25">
      <c r="J3453" t="s">
        <v>1495</v>
      </c>
      <c r="K3453" t="s">
        <v>6</v>
      </c>
    </row>
    <row r="3454" spans="10:11" x14ac:dyDescent="0.25">
      <c r="J3454" t="s">
        <v>1496</v>
      </c>
      <c r="K3454" t="s">
        <v>6</v>
      </c>
    </row>
    <row r="3455" spans="10:11" x14ac:dyDescent="0.25">
      <c r="J3455" t="s">
        <v>1497</v>
      </c>
      <c r="K3455" t="s">
        <v>6</v>
      </c>
    </row>
    <row r="3456" spans="10:11" x14ac:dyDescent="0.25">
      <c r="J3456" t="s">
        <v>1498</v>
      </c>
      <c r="K3456" t="s">
        <v>6</v>
      </c>
    </row>
    <row r="3457" spans="10:11" x14ac:dyDescent="0.25">
      <c r="J3457" t="s">
        <v>1499</v>
      </c>
      <c r="K3457" t="s">
        <v>6</v>
      </c>
    </row>
    <row r="3458" spans="10:11" x14ac:dyDescent="0.25">
      <c r="J3458" t="s">
        <v>1500</v>
      </c>
      <c r="K3458" t="s">
        <v>6</v>
      </c>
    </row>
    <row r="3459" spans="10:11" x14ac:dyDescent="0.25">
      <c r="J3459" t="s">
        <v>1501</v>
      </c>
      <c r="K3459" t="s">
        <v>6</v>
      </c>
    </row>
    <row r="3460" spans="10:11" x14ac:dyDescent="0.25">
      <c r="J3460" t="s">
        <v>1502</v>
      </c>
      <c r="K3460" t="s">
        <v>6</v>
      </c>
    </row>
    <row r="3461" spans="10:11" x14ac:dyDescent="0.25">
      <c r="J3461" t="s">
        <v>1503</v>
      </c>
      <c r="K3461" t="s">
        <v>6</v>
      </c>
    </row>
    <row r="3462" spans="10:11" x14ac:dyDescent="0.25">
      <c r="J3462" t="s">
        <v>1504</v>
      </c>
      <c r="K3462" t="s">
        <v>6</v>
      </c>
    </row>
    <row r="3463" spans="10:11" x14ac:dyDescent="0.25">
      <c r="J3463" t="s">
        <v>1505</v>
      </c>
      <c r="K3463" t="s">
        <v>6</v>
      </c>
    </row>
    <row r="3464" spans="10:11" x14ac:dyDescent="0.25">
      <c r="J3464" t="s">
        <v>1506</v>
      </c>
      <c r="K3464" t="s">
        <v>6</v>
      </c>
    </row>
    <row r="3465" spans="10:11" x14ac:dyDescent="0.25">
      <c r="J3465" t="s">
        <v>1507</v>
      </c>
      <c r="K3465" t="s">
        <v>6</v>
      </c>
    </row>
    <row r="3466" spans="10:11" x14ac:dyDescent="0.25">
      <c r="J3466" t="s">
        <v>1508</v>
      </c>
      <c r="K3466" t="s">
        <v>6</v>
      </c>
    </row>
    <row r="3467" spans="10:11" x14ac:dyDescent="0.25">
      <c r="J3467" t="s">
        <v>1509</v>
      </c>
      <c r="K3467" t="s">
        <v>6</v>
      </c>
    </row>
    <row r="3468" spans="10:11" x14ac:dyDescent="0.25">
      <c r="J3468" t="s">
        <v>1510</v>
      </c>
      <c r="K3468" t="s">
        <v>6</v>
      </c>
    </row>
    <row r="3469" spans="10:11" x14ac:dyDescent="0.25">
      <c r="J3469" t="s">
        <v>1511</v>
      </c>
      <c r="K3469" t="s">
        <v>6</v>
      </c>
    </row>
    <row r="3470" spans="10:11" x14ac:dyDescent="0.25">
      <c r="J3470" t="s">
        <v>1512</v>
      </c>
      <c r="K3470" t="s">
        <v>6</v>
      </c>
    </row>
    <row r="3471" spans="10:11" x14ac:dyDescent="0.25">
      <c r="J3471" t="s">
        <v>1513</v>
      </c>
      <c r="K3471" t="s">
        <v>6</v>
      </c>
    </row>
    <row r="3472" spans="10:11" x14ac:dyDescent="0.25">
      <c r="J3472" t="s">
        <v>1514</v>
      </c>
      <c r="K3472" t="s">
        <v>6</v>
      </c>
    </row>
    <row r="3473" spans="10:11" x14ac:dyDescent="0.25">
      <c r="J3473" t="s">
        <v>1515</v>
      </c>
      <c r="K3473" t="s">
        <v>6</v>
      </c>
    </row>
    <row r="3474" spans="10:11" x14ac:dyDescent="0.25">
      <c r="J3474" t="s">
        <v>1516</v>
      </c>
      <c r="K3474" t="s">
        <v>6</v>
      </c>
    </row>
    <row r="3475" spans="10:11" x14ac:dyDescent="0.25">
      <c r="J3475" t="s">
        <v>1517</v>
      </c>
      <c r="K3475" t="s">
        <v>6</v>
      </c>
    </row>
    <row r="3476" spans="10:11" x14ac:dyDescent="0.25">
      <c r="J3476" t="s">
        <v>1518</v>
      </c>
      <c r="K3476" t="s">
        <v>6</v>
      </c>
    </row>
    <row r="3477" spans="10:11" x14ac:dyDescent="0.25">
      <c r="J3477" t="s">
        <v>1519</v>
      </c>
      <c r="K3477" t="s">
        <v>6</v>
      </c>
    </row>
    <row r="3478" spans="10:11" x14ac:dyDescent="0.25">
      <c r="J3478" t="s">
        <v>1520</v>
      </c>
      <c r="K3478" t="s">
        <v>6</v>
      </c>
    </row>
    <row r="3479" spans="10:11" x14ac:dyDescent="0.25">
      <c r="J3479" t="s">
        <v>1521</v>
      </c>
      <c r="K3479" t="s">
        <v>6</v>
      </c>
    </row>
    <row r="3480" spans="10:11" x14ac:dyDescent="0.25">
      <c r="J3480" t="s">
        <v>1522</v>
      </c>
      <c r="K3480" t="s">
        <v>6</v>
      </c>
    </row>
    <row r="3481" spans="10:11" x14ac:dyDescent="0.25">
      <c r="J3481" t="s">
        <v>1523</v>
      </c>
      <c r="K3481" t="s">
        <v>6</v>
      </c>
    </row>
    <row r="3482" spans="10:11" x14ac:dyDescent="0.25">
      <c r="J3482" t="s">
        <v>1524</v>
      </c>
      <c r="K3482" t="s">
        <v>6</v>
      </c>
    </row>
    <row r="3483" spans="10:11" x14ac:dyDescent="0.25">
      <c r="J3483" t="s">
        <v>1525</v>
      </c>
      <c r="K3483" t="s">
        <v>6</v>
      </c>
    </row>
    <row r="3484" spans="10:11" x14ac:dyDescent="0.25">
      <c r="J3484" t="s">
        <v>1526</v>
      </c>
      <c r="K3484" t="s">
        <v>6</v>
      </c>
    </row>
    <row r="3485" spans="10:11" x14ac:dyDescent="0.25">
      <c r="J3485" t="s">
        <v>1527</v>
      </c>
      <c r="K3485" t="s">
        <v>6</v>
      </c>
    </row>
    <row r="3486" spans="10:11" x14ac:dyDescent="0.25">
      <c r="J3486" t="s">
        <v>1528</v>
      </c>
      <c r="K3486" t="s">
        <v>6</v>
      </c>
    </row>
    <row r="3487" spans="10:11" x14ac:dyDescent="0.25">
      <c r="J3487" t="s">
        <v>1529</v>
      </c>
      <c r="K3487" t="s">
        <v>6</v>
      </c>
    </row>
    <row r="3488" spans="10:11" x14ac:dyDescent="0.25">
      <c r="J3488" t="s">
        <v>1530</v>
      </c>
      <c r="K3488" t="s">
        <v>6</v>
      </c>
    </row>
    <row r="3489" spans="10:11" x14ac:dyDescent="0.25">
      <c r="J3489" t="s">
        <v>1531</v>
      </c>
      <c r="K3489" t="s">
        <v>6</v>
      </c>
    </row>
    <row r="3490" spans="10:11" x14ac:dyDescent="0.25">
      <c r="J3490" t="s">
        <v>1532</v>
      </c>
      <c r="K3490" t="s">
        <v>6</v>
      </c>
    </row>
    <row r="3491" spans="10:11" x14ac:dyDescent="0.25">
      <c r="J3491" t="s">
        <v>1533</v>
      </c>
      <c r="K3491" t="s">
        <v>6</v>
      </c>
    </row>
    <row r="3492" spans="10:11" x14ac:dyDescent="0.25">
      <c r="J3492" t="s">
        <v>1534</v>
      </c>
      <c r="K3492" t="s">
        <v>6</v>
      </c>
    </row>
    <row r="3493" spans="10:11" x14ac:dyDescent="0.25">
      <c r="J3493" t="s">
        <v>1535</v>
      </c>
      <c r="K3493" t="s">
        <v>6</v>
      </c>
    </row>
    <row r="3494" spans="10:11" x14ac:dyDescent="0.25">
      <c r="J3494" t="s">
        <v>1536</v>
      </c>
      <c r="K3494" t="s">
        <v>6</v>
      </c>
    </row>
    <row r="3495" spans="10:11" x14ac:dyDescent="0.25">
      <c r="J3495" t="s">
        <v>1537</v>
      </c>
      <c r="K3495" t="s">
        <v>6</v>
      </c>
    </row>
    <row r="3496" spans="10:11" x14ac:dyDescent="0.25">
      <c r="J3496" t="s">
        <v>1538</v>
      </c>
      <c r="K3496" t="s">
        <v>6</v>
      </c>
    </row>
    <row r="3497" spans="10:11" x14ac:dyDescent="0.25">
      <c r="J3497" t="s">
        <v>1539</v>
      </c>
      <c r="K3497" t="s">
        <v>6</v>
      </c>
    </row>
    <row r="3498" spans="10:11" x14ac:dyDescent="0.25">
      <c r="J3498" t="s">
        <v>1540</v>
      </c>
      <c r="K3498" t="s">
        <v>6</v>
      </c>
    </row>
    <row r="3499" spans="10:11" x14ac:dyDescent="0.25">
      <c r="J3499" t="s">
        <v>1541</v>
      </c>
      <c r="K3499" t="s">
        <v>6</v>
      </c>
    </row>
    <row r="3500" spans="10:11" x14ac:dyDescent="0.25">
      <c r="J3500" t="s">
        <v>1542</v>
      </c>
      <c r="K3500" t="s">
        <v>6</v>
      </c>
    </row>
    <row r="3501" spans="10:11" x14ac:dyDescent="0.25">
      <c r="J3501" t="s">
        <v>1543</v>
      </c>
      <c r="K3501" t="s">
        <v>6</v>
      </c>
    </row>
    <row r="3502" spans="10:11" x14ac:dyDescent="0.25">
      <c r="J3502" t="s">
        <v>1544</v>
      </c>
      <c r="K3502" t="s">
        <v>6</v>
      </c>
    </row>
    <row r="3503" spans="10:11" x14ac:dyDescent="0.25">
      <c r="J3503" t="s">
        <v>1545</v>
      </c>
      <c r="K3503" t="s">
        <v>6</v>
      </c>
    </row>
    <row r="3504" spans="10:11" x14ac:dyDescent="0.25">
      <c r="J3504" t="s">
        <v>1546</v>
      </c>
      <c r="K3504" t="s">
        <v>6</v>
      </c>
    </row>
    <row r="3505" spans="10:11" x14ac:dyDescent="0.25">
      <c r="J3505" t="s">
        <v>1547</v>
      </c>
      <c r="K3505" t="s">
        <v>6</v>
      </c>
    </row>
    <row r="3506" spans="10:11" x14ac:dyDescent="0.25">
      <c r="J3506" t="s">
        <v>1548</v>
      </c>
      <c r="K3506" t="s">
        <v>6</v>
      </c>
    </row>
    <row r="3507" spans="10:11" x14ac:dyDescent="0.25">
      <c r="J3507" t="s">
        <v>1549</v>
      </c>
      <c r="K3507" t="s">
        <v>6</v>
      </c>
    </row>
    <row r="3508" spans="10:11" x14ac:dyDescent="0.25">
      <c r="J3508" t="s">
        <v>1550</v>
      </c>
      <c r="K3508" t="s">
        <v>6</v>
      </c>
    </row>
    <row r="3509" spans="10:11" x14ac:dyDescent="0.25">
      <c r="J3509" t="s">
        <v>1551</v>
      </c>
      <c r="K3509" t="s">
        <v>6</v>
      </c>
    </row>
    <row r="3510" spans="10:11" x14ac:dyDescent="0.25">
      <c r="J3510" t="s">
        <v>1552</v>
      </c>
      <c r="K3510" t="s">
        <v>6</v>
      </c>
    </row>
    <row r="3511" spans="10:11" x14ac:dyDescent="0.25">
      <c r="J3511" t="s">
        <v>1553</v>
      </c>
      <c r="K3511" t="s">
        <v>6</v>
      </c>
    </row>
    <row r="3512" spans="10:11" x14ac:dyDescent="0.25">
      <c r="J3512" t="s">
        <v>1554</v>
      </c>
      <c r="K3512" t="s">
        <v>6</v>
      </c>
    </row>
    <row r="3513" spans="10:11" x14ac:dyDescent="0.25">
      <c r="J3513" t="s">
        <v>1555</v>
      </c>
      <c r="K3513" t="s">
        <v>6</v>
      </c>
    </row>
    <row r="3514" spans="10:11" x14ac:dyDescent="0.25">
      <c r="J3514" t="s">
        <v>1556</v>
      </c>
      <c r="K3514" t="s">
        <v>6</v>
      </c>
    </row>
    <row r="3515" spans="10:11" x14ac:dyDescent="0.25">
      <c r="J3515" t="s">
        <v>1557</v>
      </c>
      <c r="K3515" t="s">
        <v>6</v>
      </c>
    </row>
    <row r="3516" spans="10:11" x14ac:dyDescent="0.25">
      <c r="J3516" t="s">
        <v>1558</v>
      </c>
      <c r="K3516" t="s">
        <v>6</v>
      </c>
    </row>
    <row r="3517" spans="10:11" x14ac:dyDescent="0.25">
      <c r="J3517" t="s">
        <v>1559</v>
      </c>
      <c r="K3517" t="s">
        <v>6</v>
      </c>
    </row>
    <row r="3518" spans="10:11" x14ac:dyDescent="0.25">
      <c r="J3518" t="s">
        <v>1560</v>
      </c>
      <c r="K3518" t="s">
        <v>6</v>
      </c>
    </row>
    <row r="3519" spans="10:11" x14ac:dyDescent="0.25">
      <c r="J3519" t="s">
        <v>1561</v>
      </c>
      <c r="K3519" t="s">
        <v>6</v>
      </c>
    </row>
    <row r="3520" spans="10:11" x14ac:dyDescent="0.25">
      <c r="J3520" t="s">
        <v>1562</v>
      </c>
      <c r="K3520" t="s">
        <v>6</v>
      </c>
    </row>
    <row r="3521" spans="10:11" x14ac:dyDescent="0.25">
      <c r="J3521" t="s">
        <v>1563</v>
      </c>
      <c r="K3521" t="s">
        <v>6</v>
      </c>
    </row>
    <row r="3522" spans="10:11" x14ac:dyDescent="0.25">
      <c r="J3522" t="s">
        <v>1564</v>
      </c>
      <c r="K3522" t="s">
        <v>6</v>
      </c>
    </row>
    <row r="3523" spans="10:11" x14ac:dyDescent="0.25">
      <c r="J3523" t="s">
        <v>1565</v>
      </c>
      <c r="K3523" t="s">
        <v>6</v>
      </c>
    </row>
    <row r="3524" spans="10:11" x14ac:dyDescent="0.25">
      <c r="J3524" t="s">
        <v>1566</v>
      </c>
      <c r="K3524" t="s">
        <v>6</v>
      </c>
    </row>
    <row r="3525" spans="10:11" x14ac:dyDescent="0.25">
      <c r="J3525" t="s">
        <v>1567</v>
      </c>
      <c r="K3525" t="s">
        <v>6</v>
      </c>
    </row>
    <row r="3526" spans="10:11" x14ac:dyDescent="0.25">
      <c r="J3526" t="s">
        <v>1568</v>
      </c>
      <c r="K3526" t="s">
        <v>6</v>
      </c>
    </row>
    <row r="3527" spans="10:11" x14ac:dyDescent="0.25">
      <c r="J3527" t="s">
        <v>1569</v>
      </c>
      <c r="K3527" t="s">
        <v>6</v>
      </c>
    </row>
    <row r="3528" spans="10:11" x14ac:dyDescent="0.25">
      <c r="J3528" t="s">
        <v>1570</v>
      </c>
      <c r="K3528" t="s">
        <v>6</v>
      </c>
    </row>
    <row r="3529" spans="10:11" x14ac:dyDescent="0.25">
      <c r="J3529" t="s">
        <v>1571</v>
      </c>
      <c r="K3529" t="s">
        <v>6</v>
      </c>
    </row>
    <row r="3530" spans="10:11" x14ac:dyDescent="0.25">
      <c r="J3530" t="s">
        <v>1572</v>
      </c>
      <c r="K3530" t="s">
        <v>6</v>
      </c>
    </row>
    <row r="3531" spans="10:11" x14ac:dyDescent="0.25">
      <c r="J3531" t="s">
        <v>1573</v>
      </c>
      <c r="K3531" t="s">
        <v>6</v>
      </c>
    </row>
    <row r="3532" spans="10:11" x14ac:dyDescent="0.25">
      <c r="J3532" t="s">
        <v>1574</v>
      </c>
      <c r="K3532" t="s">
        <v>6</v>
      </c>
    </row>
    <row r="3533" spans="10:11" x14ac:dyDescent="0.25">
      <c r="J3533" t="s">
        <v>1575</v>
      </c>
      <c r="K3533" t="s">
        <v>6</v>
      </c>
    </row>
    <row r="3534" spans="10:11" x14ac:dyDescent="0.25">
      <c r="J3534" t="s">
        <v>9948</v>
      </c>
      <c r="K3534" t="s">
        <v>6</v>
      </c>
    </row>
    <row r="3535" spans="10:11" x14ac:dyDescent="0.25">
      <c r="J3535" t="s">
        <v>1576</v>
      </c>
      <c r="K3535" t="s">
        <v>6</v>
      </c>
    </row>
    <row r="3536" spans="10:11" x14ac:dyDescent="0.25">
      <c r="J3536" t="s">
        <v>1577</v>
      </c>
      <c r="K3536" t="s">
        <v>6</v>
      </c>
    </row>
    <row r="3537" spans="10:11" x14ac:dyDescent="0.25">
      <c r="J3537" t="s">
        <v>1578</v>
      </c>
      <c r="K3537" t="s">
        <v>6</v>
      </c>
    </row>
    <row r="3538" spans="10:11" x14ac:dyDescent="0.25">
      <c r="J3538" t="s">
        <v>1579</v>
      </c>
      <c r="K3538" t="s">
        <v>6</v>
      </c>
    </row>
    <row r="3539" spans="10:11" x14ac:dyDescent="0.25">
      <c r="J3539" t="s">
        <v>1580</v>
      </c>
      <c r="K3539" t="s">
        <v>6</v>
      </c>
    </row>
    <row r="3540" spans="10:11" x14ac:dyDescent="0.25">
      <c r="J3540" t="s">
        <v>1581</v>
      </c>
      <c r="K3540" t="s">
        <v>6</v>
      </c>
    </row>
    <row r="3541" spans="10:11" x14ac:dyDescent="0.25">
      <c r="J3541" t="s">
        <v>1582</v>
      </c>
      <c r="K3541" t="s">
        <v>6</v>
      </c>
    </row>
    <row r="3542" spans="10:11" x14ac:dyDescent="0.25">
      <c r="J3542" t="s">
        <v>1583</v>
      </c>
      <c r="K3542" t="s">
        <v>6</v>
      </c>
    </row>
    <row r="3543" spans="10:11" x14ac:dyDescent="0.25">
      <c r="J3543" t="s">
        <v>1584</v>
      </c>
      <c r="K3543" t="s">
        <v>6</v>
      </c>
    </row>
    <row r="3544" spans="10:11" x14ac:dyDescent="0.25">
      <c r="J3544" t="s">
        <v>1585</v>
      </c>
      <c r="K3544" t="s">
        <v>6</v>
      </c>
    </row>
    <row r="3545" spans="10:11" x14ac:dyDescent="0.25">
      <c r="J3545" t="s">
        <v>1586</v>
      </c>
      <c r="K3545" t="s">
        <v>6</v>
      </c>
    </row>
    <row r="3546" spans="10:11" x14ac:dyDescent="0.25">
      <c r="J3546" t="s">
        <v>1587</v>
      </c>
      <c r="K3546" t="s">
        <v>6</v>
      </c>
    </row>
    <row r="3547" spans="10:11" x14ac:dyDescent="0.25">
      <c r="J3547" t="s">
        <v>1588</v>
      </c>
      <c r="K3547" t="s">
        <v>6</v>
      </c>
    </row>
    <row r="3548" spans="10:11" x14ac:dyDescent="0.25">
      <c r="J3548" t="s">
        <v>9949</v>
      </c>
      <c r="K3548" t="s">
        <v>6</v>
      </c>
    </row>
    <row r="3549" spans="10:11" x14ac:dyDescent="0.25">
      <c r="J3549" t="s">
        <v>9950</v>
      </c>
      <c r="K3549" t="s">
        <v>6</v>
      </c>
    </row>
    <row r="3550" spans="10:11" x14ac:dyDescent="0.25">
      <c r="J3550" t="s">
        <v>9951</v>
      </c>
      <c r="K3550" t="s">
        <v>6</v>
      </c>
    </row>
    <row r="3551" spans="10:11" x14ac:dyDescent="0.25">
      <c r="J3551" t="s">
        <v>9952</v>
      </c>
      <c r="K3551" t="s">
        <v>6</v>
      </c>
    </row>
    <row r="3552" spans="10:11" x14ac:dyDescent="0.25">
      <c r="J3552" t="s">
        <v>9953</v>
      </c>
      <c r="K3552" t="s">
        <v>6</v>
      </c>
    </row>
    <row r="3553" spans="10:11" x14ac:dyDescent="0.25">
      <c r="J3553" t="s">
        <v>9954</v>
      </c>
      <c r="K3553" t="s">
        <v>6</v>
      </c>
    </row>
    <row r="3554" spans="10:11" x14ac:dyDescent="0.25">
      <c r="J3554" t="s">
        <v>1589</v>
      </c>
      <c r="K3554" t="s">
        <v>6</v>
      </c>
    </row>
    <row r="3555" spans="10:11" x14ac:dyDescent="0.25">
      <c r="J3555" t="s">
        <v>9955</v>
      </c>
      <c r="K3555" t="s">
        <v>6</v>
      </c>
    </row>
    <row r="3556" spans="10:11" x14ac:dyDescent="0.25">
      <c r="J3556" t="s">
        <v>9956</v>
      </c>
      <c r="K3556" t="s">
        <v>6</v>
      </c>
    </row>
    <row r="3557" spans="10:11" x14ac:dyDescent="0.25">
      <c r="J3557" t="s">
        <v>9957</v>
      </c>
      <c r="K3557" t="s">
        <v>6</v>
      </c>
    </row>
    <row r="3558" spans="10:11" x14ac:dyDescent="0.25">
      <c r="J3558" t="s">
        <v>9958</v>
      </c>
      <c r="K3558" t="s">
        <v>6</v>
      </c>
    </row>
    <row r="3559" spans="10:11" x14ac:dyDescent="0.25">
      <c r="J3559" t="s">
        <v>1590</v>
      </c>
      <c r="K3559" t="s">
        <v>6</v>
      </c>
    </row>
    <row r="3560" spans="10:11" x14ac:dyDescent="0.25">
      <c r="J3560" t="s">
        <v>1591</v>
      </c>
      <c r="K3560" t="s">
        <v>6</v>
      </c>
    </row>
    <row r="3561" spans="10:11" x14ac:dyDescent="0.25">
      <c r="J3561" t="s">
        <v>1592</v>
      </c>
      <c r="K3561" t="s">
        <v>6</v>
      </c>
    </row>
    <row r="3562" spans="10:11" x14ac:dyDescent="0.25">
      <c r="J3562" t="s">
        <v>1593</v>
      </c>
      <c r="K3562" t="s">
        <v>6</v>
      </c>
    </row>
    <row r="3563" spans="10:11" x14ac:dyDescent="0.25">
      <c r="J3563" t="s">
        <v>1594</v>
      </c>
      <c r="K3563" t="s">
        <v>6</v>
      </c>
    </row>
    <row r="3564" spans="10:11" x14ac:dyDescent="0.25">
      <c r="J3564" t="s">
        <v>1595</v>
      </c>
      <c r="K3564" t="s">
        <v>6</v>
      </c>
    </row>
    <row r="3565" spans="10:11" x14ac:dyDescent="0.25">
      <c r="J3565" t="s">
        <v>1596</v>
      </c>
      <c r="K3565" t="s">
        <v>6</v>
      </c>
    </row>
    <row r="3566" spans="10:11" x14ac:dyDescent="0.25">
      <c r="J3566" t="s">
        <v>1597</v>
      </c>
      <c r="K3566" t="s">
        <v>6</v>
      </c>
    </row>
    <row r="3567" spans="10:11" x14ac:dyDescent="0.25">
      <c r="J3567" t="s">
        <v>1598</v>
      </c>
      <c r="K3567" t="s">
        <v>6</v>
      </c>
    </row>
    <row r="3568" spans="10:11" x14ac:dyDescent="0.25">
      <c r="J3568" t="s">
        <v>1599</v>
      </c>
      <c r="K3568" t="s">
        <v>6</v>
      </c>
    </row>
    <row r="3569" spans="10:11" x14ac:dyDescent="0.25">
      <c r="J3569" t="s">
        <v>1600</v>
      </c>
      <c r="K3569" t="s">
        <v>6</v>
      </c>
    </row>
    <row r="3570" spans="10:11" x14ac:dyDescent="0.25">
      <c r="J3570" t="s">
        <v>1601</v>
      </c>
      <c r="K3570" t="s">
        <v>6</v>
      </c>
    </row>
    <row r="3571" spans="10:11" x14ac:dyDescent="0.25">
      <c r="J3571" t="s">
        <v>1602</v>
      </c>
      <c r="K3571" t="s">
        <v>6</v>
      </c>
    </row>
    <row r="3572" spans="10:11" x14ac:dyDescent="0.25">
      <c r="J3572" t="s">
        <v>1603</v>
      </c>
      <c r="K3572" t="s">
        <v>6</v>
      </c>
    </row>
    <row r="3573" spans="10:11" x14ac:dyDescent="0.25">
      <c r="J3573" t="s">
        <v>1604</v>
      </c>
      <c r="K3573" t="s">
        <v>6</v>
      </c>
    </row>
    <row r="3574" spans="10:11" x14ac:dyDescent="0.25">
      <c r="J3574" t="s">
        <v>1605</v>
      </c>
      <c r="K3574" t="s">
        <v>6</v>
      </c>
    </row>
    <row r="3575" spans="10:11" x14ac:dyDescent="0.25">
      <c r="J3575" t="s">
        <v>1606</v>
      </c>
      <c r="K3575" t="s">
        <v>6</v>
      </c>
    </row>
    <row r="3576" spans="10:11" x14ac:dyDescent="0.25">
      <c r="J3576" t="s">
        <v>1607</v>
      </c>
      <c r="K3576" t="s">
        <v>6</v>
      </c>
    </row>
    <row r="3577" spans="10:11" x14ac:dyDescent="0.25">
      <c r="J3577" t="s">
        <v>1608</v>
      </c>
      <c r="K3577" t="s">
        <v>6</v>
      </c>
    </row>
    <row r="3578" spans="10:11" x14ac:dyDescent="0.25">
      <c r="J3578" t="s">
        <v>1609</v>
      </c>
      <c r="K3578" t="s">
        <v>6</v>
      </c>
    </row>
    <row r="3579" spans="10:11" x14ac:dyDescent="0.25">
      <c r="J3579" t="s">
        <v>1610</v>
      </c>
      <c r="K3579" t="s">
        <v>6</v>
      </c>
    </row>
    <row r="3580" spans="10:11" x14ac:dyDescent="0.25">
      <c r="J3580" t="s">
        <v>1611</v>
      </c>
      <c r="K3580" t="s">
        <v>6</v>
      </c>
    </row>
    <row r="3581" spans="10:11" x14ac:dyDescent="0.25">
      <c r="J3581" t="s">
        <v>1612</v>
      </c>
      <c r="K3581" t="s">
        <v>6</v>
      </c>
    </row>
    <row r="3582" spans="10:11" x14ac:dyDescent="0.25">
      <c r="J3582" t="s">
        <v>1613</v>
      </c>
      <c r="K3582" t="s">
        <v>6</v>
      </c>
    </row>
    <row r="3583" spans="10:11" x14ac:dyDescent="0.25">
      <c r="J3583" t="s">
        <v>1614</v>
      </c>
      <c r="K3583" t="s">
        <v>6</v>
      </c>
    </row>
    <row r="3584" spans="10:11" x14ac:dyDescent="0.25">
      <c r="J3584" t="s">
        <v>1615</v>
      </c>
      <c r="K3584" t="s">
        <v>6</v>
      </c>
    </row>
    <row r="3585" spans="10:11" x14ac:dyDescent="0.25">
      <c r="J3585" t="s">
        <v>9959</v>
      </c>
      <c r="K3585" t="s">
        <v>6</v>
      </c>
    </row>
    <row r="3586" spans="10:11" x14ac:dyDescent="0.25">
      <c r="J3586" t="s">
        <v>1616</v>
      </c>
      <c r="K3586" t="s">
        <v>6</v>
      </c>
    </row>
    <row r="3587" spans="10:11" x14ac:dyDescent="0.25">
      <c r="J3587" t="s">
        <v>1617</v>
      </c>
      <c r="K3587" t="s">
        <v>6</v>
      </c>
    </row>
    <row r="3588" spans="10:11" x14ac:dyDescent="0.25">
      <c r="J3588" t="s">
        <v>1618</v>
      </c>
      <c r="K3588" t="s">
        <v>6</v>
      </c>
    </row>
    <row r="3589" spans="10:11" x14ac:dyDescent="0.25">
      <c r="J3589" t="s">
        <v>1619</v>
      </c>
      <c r="K3589" t="s">
        <v>6</v>
      </c>
    </row>
    <row r="3590" spans="10:11" x14ac:dyDescent="0.25">
      <c r="J3590" t="s">
        <v>1620</v>
      </c>
      <c r="K3590" t="s">
        <v>6</v>
      </c>
    </row>
    <row r="3591" spans="10:11" x14ac:dyDescent="0.25">
      <c r="J3591" t="s">
        <v>9960</v>
      </c>
      <c r="K3591" t="s">
        <v>6</v>
      </c>
    </row>
    <row r="3592" spans="10:11" x14ac:dyDescent="0.25">
      <c r="J3592" t="s">
        <v>1621</v>
      </c>
      <c r="K3592" t="s">
        <v>6</v>
      </c>
    </row>
    <row r="3593" spans="10:11" x14ac:dyDescent="0.25">
      <c r="J3593" t="s">
        <v>1622</v>
      </c>
      <c r="K3593" t="s">
        <v>6</v>
      </c>
    </row>
    <row r="3594" spans="10:11" x14ac:dyDescent="0.25">
      <c r="J3594" t="s">
        <v>1623</v>
      </c>
      <c r="K3594" t="s">
        <v>6</v>
      </c>
    </row>
    <row r="3595" spans="10:11" x14ac:dyDescent="0.25">
      <c r="J3595" t="s">
        <v>1624</v>
      </c>
      <c r="K3595" t="s">
        <v>6</v>
      </c>
    </row>
    <row r="3596" spans="10:11" x14ac:dyDescent="0.25">
      <c r="J3596" t="s">
        <v>9961</v>
      </c>
      <c r="K3596" t="s">
        <v>6</v>
      </c>
    </row>
    <row r="3597" spans="10:11" x14ac:dyDescent="0.25">
      <c r="J3597" t="s">
        <v>1625</v>
      </c>
      <c r="K3597" t="s">
        <v>6</v>
      </c>
    </row>
    <row r="3598" spans="10:11" x14ac:dyDescent="0.25">
      <c r="J3598" t="s">
        <v>1626</v>
      </c>
      <c r="K3598" t="s">
        <v>6</v>
      </c>
    </row>
    <row r="3599" spans="10:11" x14ac:dyDescent="0.25">
      <c r="J3599" t="s">
        <v>1627</v>
      </c>
      <c r="K3599" t="s">
        <v>6</v>
      </c>
    </row>
    <row r="3600" spans="10:11" x14ac:dyDescent="0.25">
      <c r="J3600" t="s">
        <v>1628</v>
      </c>
      <c r="K3600" t="s">
        <v>6</v>
      </c>
    </row>
    <row r="3601" spans="10:11" x14ac:dyDescent="0.25">
      <c r="J3601" t="s">
        <v>9962</v>
      </c>
      <c r="K3601" t="s">
        <v>6</v>
      </c>
    </row>
    <row r="3602" spans="10:11" x14ac:dyDescent="0.25">
      <c r="J3602" t="s">
        <v>1629</v>
      </c>
      <c r="K3602" t="s">
        <v>6</v>
      </c>
    </row>
    <row r="3603" spans="10:11" x14ac:dyDescent="0.25">
      <c r="J3603" t="s">
        <v>1630</v>
      </c>
      <c r="K3603" t="s">
        <v>6</v>
      </c>
    </row>
    <row r="3604" spans="10:11" x14ac:dyDescent="0.25">
      <c r="J3604" t="s">
        <v>1631</v>
      </c>
      <c r="K3604" t="s">
        <v>6</v>
      </c>
    </row>
    <row r="3605" spans="10:11" x14ac:dyDescent="0.25">
      <c r="J3605" t="s">
        <v>1632</v>
      </c>
      <c r="K3605" t="s">
        <v>6</v>
      </c>
    </row>
    <row r="3606" spans="10:11" x14ac:dyDescent="0.25">
      <c r="J3606" t="s">
        <v>1633</v>
      </c>
      <c r="K3606" t="s">
        <v>6</v>
      </c>
    </row>
    <row r="3607" spans="10:11" x14ac:dyDescent="0.25">
      <c r="J3607" t="s">
        <v>1634</v>
      </c>
      <c r="K3607" t="s">
        <v>6</v>
      </c>
    </row>
    <row r="3608" spans="10:11" x14ac:dyDescent="0.25">
      <c r="J3608" t="s">
        <v>1635</v>
      </c>
      <c r="K3608" t="s">
        <v>6</v>
      </c>
    </row>
    <row r="3609" spans="10:11" x14ac:dyDescent="0.25">
      <c r="J3609" t="s">
        <v>9963</v>
      </c>
      <c r="K3609" t="s">
        <v>6</v>
      </c>
    </row>
    <row r="3610" spans="10:11" x14ac:dyDescent="0.25">
      <c r="J3610" t="s">
        <v>1636</v>
      </c>
      <c r="K3610" t="s">
        <v>6</v>
      </c>
    </row>
    <row r="3611" spans="10:11" x14ac:dyDescent="0.25">
      <c r="J3611" t="s">
        <v>1637</v>
      </c>
      <c r="K3611" t="s">
        <v>6</v>
      </c>
    </row>
    <row r="3612" spans="10:11" x14ac:dyDescent="0.25">
      <c r="J3612" t="s">
        <v>1638</v>
      </c>
      <c r="K3612" t="s">
        <v>6</v>
      </c>
    </row>
    <row r="3613" spans="10:11" x14ac:dyDescent="0.25">
      <c r="J3613" t="s">
        <v>1639</v>
      </c>
      <c r="K3613" t="s">
        <v>6</v>
      </c>
    </row>
    <row r="3614" spans="10:11" x14ac:dyDescent="0.25">
      <c r="J3614" t="s">
        <v>1640</v>
      </c>
      <c r="K3614" t="s">
        <v>6</v>
      </c>
    </row>
    <row r="3615" spans="10:11" x14ac:dyDescent="0.25">
      <c r="J3615" t="s">
        <v>1641</v>
      </c>
      <c r="K3615" t="s">
        <v>6</v>
      </c>
    </row>
    <row r="3616" spans="10:11" x14ac:dyDescent="0.25">
      <c r="J3616" t="s">
        <v>1642</v>
      </c>
      <c r="K3616" t="s">
        <v>6</v>
      </c>
    </row>
    <row r="3617" spans="10:11" x14ac:dyDescent="0.25">
      <c r="J3617" t="s">
        <v>1643</v>
      </c>
      <c r="K3617" t="s">
        <v>6</v>
      </c>
    </row>
    <row r="3618" spans="10:11" x14ac:dyDescent="0.25">
      <c r="J3618" t="s">
        <v>1644</v>
      </c>
      <c r="K3618" t="s">
        <v>6</v>
      </c>
    </row>
    <row r="3619" spans="10:11" x14ac:dyDescent="0.25">
      <c r="J3619" t="s">
        <v>1645</v>
      </c>
      <c r="K3619" t="s">
        <v>6</v>
      </c>
    </row>
    <row r="3620" spans="10:11" x14ac:dyDescent="0.25">
      <c r="J3620" t="s">
        <v>1646</v>
      </c>
      <c r="K3620" t="s">
        <v>6</v>
      </c>
    </row>
    <row r="3621" spans="10:11" x14ac:dyDescent="0.25">
      <c r="J3621" t="s">
        <v>1647</v>
      </c>
      <c r="K3621" t="s">
        <v>6</v>
      </c>
    </row>
    <row r="3622" spans="10:11" x14ac:dyDescent="0.25">
      <c r="J3622" t="s">
        <v>1648</v>
      </c>
      <c r="K3622" t="s">
        <v>6</v>
      </c>
    </row>
    <row r="3623" spans="10:11" x14ac:dyDescent="0.25">
      <c r="J3623" t="s">
        <v>1649</v>
      </c>
      <c r="K3623" t="s">
        <v>6</v>
      </c>
    </row>
    <row r="3624" spans="10:11" x14ac:dyDescent="0.25">
      <c r="J3624" t="s">
        <v>1650</v>
      </c>
      <c r="K3624" t="s">
        <v>6</v>
      </c>
    </row>
    <row r="3625" spans="10:11" x14ac:dyDescent="0.25">
      <c r="J3625" t="s">
        <v>1651</v>
      </c>
      <c r="K3625" t="s">
        <v>6</v>
      </c>
    </row>
    <row r="3626" spans="10:11" x14ac:dyDescent="0.25">
      <c r="J3626" t="s">
        <v>1652</v>
      </c>
      <c r="K3626" t="s">
        <v>6</v>
      </c>
    </row>
    <row r="3627" spans="10:11" x14ac:dyDescent="0.25">
      <c r="J3627" t="s">
        <v>1653</v>
      </c>
      <c r="K3627" t="s">
        <v>6</v>
      </c>
    </row>
    <row r="3628" spans="10:11" x14ac:dyDescent="0.25">
      <c r="J3628" t="s">
        <v>1654</v>
      </c>
      <c r="K3628" t="s">
        <v>6</v>
      </c>
    </row>
    <row r="3629" spans="10:11" x14ac:dyDescent="0.25">
      <c r="J3629" t="s">
        <v>1655</v>
      </c>
      <c r="K3629" t="s">
        <v>6</v>
      </c>
    </row>
    <row r="3630" spans="10:11" x14ac:dyDescent="0.25">
      <c r="J3630" t="s">
        <v>1656</v>
      </c>
      <c r="K3630" t="s">
        <v>6</v>
      </c>
    </row>
    <row r="3631" spans="10:11" x14ac:dyDescent="0.25">
      <c r="J3631" t="s">
        <v>1657</v>
      </c>
      <c r="K3631" t="s">
        <v>6</v>
      </c>
    </row>
    <row r="3632" spans="10:11" x14ac:dyDescent="0.25">
      <c r="J3632" t="s">
        <v>1658</v>
      </c>
      <c r="K3632" t="s">
        <v>6</v>
      </c>
    </row>
    <row r="3633" spans="10:11" x14ac:dyDescent="0.25">
      <c r="J3633" t="s">
        <v>1659</v>
      </c>
      <c r="K3633" t="s">
        <v>6</v>
      </c>
    </row>
    <row r="3634" spans="10:11" x14ac:dyDescent="0.25">
      <c r="J3634" t="s">
        <v>1660</v>
      </c>
      <c r="K3634" t="s">
        <v>6</v>
      </c>
    </row>
    <row r="3635" spans="10:11" x14ac:dyDescent="0.25">
      <c r="J3635" t="s">
        <v>1661</v>
      </c>
      <c r="K3635" t="s">
        <v>6</v>
      </c>
    </row>
    <row r="3636" spans="10:11" x14ac:dyDescent="0.25">
      <c r="J3636" t="s">
        <v>1662</v>
      </c>
      <c r="K3636" t="s">
        <v>6</v>
      </c>
    </row>
    <row r="3637" spans="10:11" x14ac:dyDescent="0.25">
      <c r="J3637" t="s">
        <v>1663</v>
      </c>
      <c r="K3637" t="s">
        <v>6</v>
      </c>
    </row>
    <row r="3638" spans="10:11" x14ac:dyDescent="0.25">
      <c r="J3638" t="s">
        <v>1664</v>
      </c>
      <c r="K3638" t="s">
        <v>6</v>
      </c>
    </row>
    <row r="3639" spans="10:11" x14ac:dyDescent="0.25">
      <c r="J3639" t="s">
        <v>1665</v>
      </c>
      <c r="K3639" t="s">
        <v>6</v>
      </c>
    </row>
    <row r="3640" spans="10:11" x14ac:dyDescent="0.25">
      <c r="J3640" t="s">
        <v>1666</v>
      </c>
      <c r="K3640" t="s">
        <v>6</v>
      </c>
    </row>
    <row r="3641" spans="10:11" x14ac:dyDescent="0.25">
      <c r="J3641" t="s">
        <v>1667</v>
      </c>
      <c r="K3641" t="s">
        <v>6</v>
      </c>
    </row>
    <row r="3642" spans="10:11" x14ac:dyDescent="0.25">
      <c r="J3642" t="s">
        <v>1668</v>
      </c>
      <c r="K3642" t="s">
        <v>6</v>
      </c>
    </row>
    <row r="3643" spans="10:11" x14ac:dyDescent="0.25">
      <c r="J3643" t="s">
        <v>1669</v>
      </c>
      <c r="K3643" t="s">
        <v>6</v>
      </c>
    </row>
    <row r="3644" spans="10:11" x14ac:dyDescent="0.25">
      <c r="J3644" t="s">
        <v>1670</v>
      </c>
      <c r="K3644" t="s">
        <v>6</v>
      </c>
    </row>
    <row r="3645" spans="10:11" x14ac:dyDescent="0.25">
      <c r="J3645" t="s">
        <v>1671</v>
      </c>
      <c r="K3645" t="s">
        <v>6</v>
      </c>
    </row>
    <row r="3646" spans="10:11" x14ac:dyDescent="0.25">
      <c r="J3646" t="s">
        <v>1672</v>
      </c>
      <c r="K3646" t="s">
        <v>6</v>
      </c>
    </row>
    <row r="3647" spans="10:11" x14ac:dyDescent="0.25">
      <c r="J3647" t="s">
        <v>1673</v>
      </c>
      <c r="K3647" t="s">
        <v>6</v>
      </c>
    </row>
    <row r="3648" spans="10:11" x14ac:dyDescent="0.25">
      <c r="J3648" t="s">
        <v>1674</v>
      </c>
      <c r="K3648" t="s">
        <v>6</v>
      </c>
    </row>
    <row r="3649" spans="10:11" x14ac:dyDescent="0.25">
      <c r="J3649" t="s">
        <v>1675</v>
      </c>
      <c r="K3649" t="s">
        <v>6</v>
      </c>
    </row>
    <row r="3650" spans="10:11" x14ac:dyDescent="0.25">
      <c r="J3650" t="s">
        <v>1676</v>
      </c>
      <c r="K3650" t="s">
        <v>6</v>
      </c>
    </row>
    <row r="3651" spans="10:11" x14ac:dyDescent="0.25">
      <c r="J3651" t="s">
        <v>1677</v>
      </c>
      <c r="K3651" t="s">
        <v>6</v>
      </c>
    </row>
    <row r="3652" spans="10:11" x14ac:dyDescent="0.25">
      <c r="J3652" t="s">
        <v>1678</v>
      </c>
      <c r="K3652" t="s">
        <v>6</v>
      </c>
    </row>
    <row r="3653" spans="10:11" x14ac:dyDescent="0.25">
      <c r="J3653" t="s">
        <v>1679</v>
      </c>
      <c r="K3653" t="s">
        <v>6</v>
      </c>
    </row>
    <row r="3654" spans="10:11" x14ac:dyDescent="0.25">
      <c r="J3654" t="s">
        <v>1680</v>
      </c>
      <c r="K3654" t="s">
        <v>6</v>
      </c>
    </row>
    <row r="3655" spans="10:11" x14ac:dyDescent="0.25">
      <c r="J3655" t="s">
        <v>1681</v>
      </c>
      <c r="K3655" t="s">
        <v>6</v>
      </c>
    </row>
    <row r="3656" spans="10:11" x14ac:dyDescent="0.25">
      <c r="J3656" t="s">
        <v>1682</v>
      </c>
      <c r="K3656" t="s">
        <v>6</v>
      </c>
    </row>
    <row r="3657" spans="10:11" x14ac:dyDescent="0.25">
      <c r="J3657" t="s">
        <v>1683</v>
      </c>
      <c r="K3657" t="s">
        <v>6</v>
      </c>
    </row>
    <row r="3658" spans="10:11" x14ac:dyDescent="0.25">
      <c r="J3658" t="s">
        <v>1684</v>
      </c>
      <c r="K3658" t="s">
        <v>6</v>
      </c>
    </row>
    <row r="3659" spans="10:11" x14ac:dyDescent="0.25">
      <c r="J3659" t="s">
        <v>1685</v>
      </c>
      <c r="K3659" t="s">
        <v>6</v>
      </c>
    </row>
    <row r="3660" spans="10:11" x14ac:dyDescent="0.25">
      <c r="J3660" t="s">
        <v>1686</v>
      </c>
      <c r="K3660" t="s">
        <v>6</v>
      </c>
    </row>
    <row r="3661" spans="10:11" x14ac:dyDescent="0.25">
      <c r="J3661" t="s">
        <v>1687</v>
      </c>
      <c r="K3661" t="s">
        <v>6</v>
      </c>
    </row>
    <row r="3662" spans="10:11" x14ac:dyDescent="0.25">
      <c r="J3662" t="s">
        <v>1688</v>
      </c>
      <c r="K3662" t="s">
        <v>6</v>
      </c>
    </row>
    <row r="3663" spans="10:11" x14ac:dyDescent="0.25">
      <c r="J3663" t="s">
        <v>1689</v>
      </c>
      <c r="K3663" t="s">
        <v>6</v>
      </c>
    </row>
    <row r="3664" spans="10:11" x14ac:dyDescent="0.25">
      <c r="J3664" t="s">
        <v>1690</v>
      </c>
      <c r="K3664" t="s">
        <v>6</v>
      </c>
    </row>
    <row r="3665" spans="10:11" x14ac:dyDescent="0.25">
      <c r="J3665" t="s">
        <v>1691</v>
      </c>
      <c r="K3665" t="s">
        <v>6</v>
      </c>
    </row>
    <row r="3666" spans="10:11" x14ac:dyDescent="0.25">
      <c r="J3666" t="s">
        <v>1692</v>
      </c>
      <c r="K3666" t="s">
        <v>6</v>
      </c>
    </row>
    <row r="3667" spans="10:11" x14ac:dyDescent="0.25">
      <c r="J3667" t="s">
        <v>1693</v>
      </c>
      <c r="K3667" t="s">
        <v>6</v>
      </c>
    </row>
    <row r="3668" spans="10:11" x14ac:dyDescent="0.25">
      <c r="J3668" t="s">
        <v>1694</v>
      </c>
      <c r="K3668" t="s">
        <v>6</v>
      </c>
    </row>
    <row r="3669" spans="10:11" x14ac:dyDescent="0.25">
      <c r="J3669" t="s">
        <v>1695</v>
      </c>
      <c r="K3669" t="s">
        <v>6</v>
      </c>
    </row>
    <row r="3670" spans="10:11" x14ac:dyDescent="0.25">
      <c r="J3670" t="s">
        <v>1696</v>
      </c>
      <c r="K3670" t="s">
        <v>6</v>
      </c>
    </row>
    <row r="3671" spans="10:11" x14ac:dyDescent="0.25">
      <c r="J3671" t="s">
        <v>1697</v>
      </c>
      <c r="K3671" t="s">
        <v>6</v>
      </c>
    </row>
    <row r="3672" spans="10:11" x14ac:dyDescent="0.25">
      <c r="J3672" t="s">
        <v>1698</v>
      </c>
      <c r="K3672" t="s">
        <v>6</v>
      </c>
    </row>
    <row r="3673" spans="10:11" x14ac:dyDescent="0.25">
      <c r="J3673" t="s">
        <v>1699</v>
      </c>
      <c r="K3673" t="s">
        <v>6</v>
      </c>
    </row>
    <row r="3674" spans="10:11" x14ac:dyDescent="0.25">
      <c r="J3674" t="s">
        <v>1700</v>
      </c>
      <c r="K3674" t="s">
        <v>6</v>
      </c>
    </row>
    <row r="3675" spans="10:11" x14ac:dyDescent="0.25">
      <c r="J3675" t="s">
        <v>1701</v>
      </c>
      <c r="K3675" t="s">
        <v>6</v>
      </c>
    </row>
    <row r="3676" spans="10:11" x14ac:dyDescent="0.25">
      <c r="J3676" t="s">
        <v>1702</v>
      </c>
      <c r="K3676" t="s">
        <v>6</v>
      </c>
    </row>
    <row r="3677" spans="10:11" x14ac:dyDescent="0.25">
      <c r="J3677" t="s">
        <v>1703</v>
      </c>
      <c r="K3677" t="s">
        <v>6</v>
      </c>
    </row>
    <row r="3678" spans="10:11" x14ac:dyDescent="0.25">
      <c r="J3678" t="s">
        <v>1704</v>
      </c>
      <c r="K3678" t="s">
        <v>6</v>
      </c>
    </row>
    <row r="3679" spans="10:11" x14ac:dyDescent="0.25">
      <c r="J3679" t="s">
        <v>1705</v>
      </c>
      <c r="K3679" t="s">
        <v>6</v>
      </c>
    </row>
    <row r="3680" spans="10:11" x14ac:dyDescent="0.25">
      <c r="J3680" t="s">
        <v>1706</v>
      </c>
      <c r="K3680" t="s">
        <v>6</v>
      </c>
    </row>
    <row r="3681" spans="10:11" x14ac:dyDescent="0.25">
      <c r="J3681" t="s">
        <v>1707</v>
      </c>
      <c r="K3681" t="s">
        <v>6</v>
      </c>
    </row>
    <row r="3682" spans="10:11" x14ac:dyDescent="0.25">
      <c r="J3682" t="s">
        <v>1708</v>
      </c>
      <c r="K3682" t="s">
        <v>6</v>
      </c>
    </row>
    <row r="3683" spans="10:11" x14ac:dyDescent="0.25">
      <c r="J3683" t="s">
        <v>1709</v>
      </c>
      <c r="K3683" t="s">
        <v>6</v>
      </c>
    </row>
    <row r="3684" spans="10:11" x14ac:dyDescent="0.25">
      <c r="J3684" t="s">
        <v>1710</v>
      </c>
      <c r="K3684" t="s">
        <v>6</v>
      </c>
    </row>
    <row r="3685" spans="10:11" x14ac:dyDescent="0.25">
      <c r="J3685" t="s">
        <v>1711</v>
      </c>
      <c r="K3685" t="s">
        <v>6</v>
      </c>
    </row>
    <row r="3686" spans="10:11" x14ac:dyDescent="0.25">
      <c r="J3686" t="s">
        <v>1712</v>
      </c>
      <c r="K3686" t="s">
        <v>6</v>
      </c>
    </row>
    <row r="3687" spans="10:11" x14ac:dyDescent="0.25">
      <c r="J3687" t="s">
        <v>1713</v>
      </c>
      <c r="K3687" t="s">
        <v>6</v>
      </c>
    </row>
    <row r="3688" spans="10:11" x14ac:dyDescent="0.25">
      <c r="J3688" t="s">
        <v>1714</v>
      </c>
      <c r="K3688" t="s">
        <v>6</v>
      </c>
    </row>
    <row r="3689" spans="10:11" x14ac:dyDescent="0.25">
      <c r="J3689" t="s">
        <v>1715</v>
      </c>
      <c r="K3689" t="s">
        <v>6</v>
      </c>
    </row>
    <row r="3690" spans="10:11" x14ac:dyDescent="0.25">
      <c r="J3690" t="s">
        <v>1716</v>
      </c>
      <c r="K3690" t="s">
        <v>6</v>
      </c>
    </row>
    <row r="3691" spans="10:11" x14ac:dyDescent="0.25">
      <c r="J3691" t="s">
        <v>1717</v>
      </c>
      <c r="K3691" t="s">
        <v>6</v>
      </c>
    </row>
    <row r="3692" spans="10:11" x14ac:dyDescent="0.25">
      <c r="J3692" t="s">
        <v>1718</v>
      </c>
      <c r="K3692" t="s">
        <v>6</v>
      </c>
    </row>
    <row r="3693" spans="10:11" x14ac:dyDescent="0.25">
      <c r="J3693" t="s">
        <v>1719</v>
      </c>
      <c r="K3693" t="s">
        <v>6</v>
      </c>
    </row>
    <row r="3694" spans="10:11" x14ac:dyDescent="0.25">
      <c r="J3694" t="s">
        <v>1720</v>
      </c>
      <c r="K3694" t="s">
        <v>6</v>
      </c>
    </row>
    <row r="3695" spans="10:11" x14ac:dyDescent="0.25">
      <c r="J3695" t="s">
        <v>9964</v>
      </c>
      <c r="K3695" t="s">
        <v>6</v>
      </c>
    </row>
    <row r="3696" spans="10:11" x14ac:dyDescent="0.25">
      <c r="J3696" t="s">
        <v>9965</v>
      </c>
      <c r="K3696" t="s">
        <v>6</v>
      </c>
    </row>
    <row r="3697" spans="10:11" x14ac:dyDescent="0.25">
      <c r="J3697" t="s">
        <v>1721</v>
      </c>
      <c r="K3697" t="s">
        <v>6</v>
      </c>
    </row>
    <row r="3698" spans="10:11" x14ac:dyDescent="0.25">
      <c r="J3698" t="s">
        <v>9966</v>
      </c>
      <c r="K3698" t="s">
        <v>6</v>
      </c>
    </row>
    <row r="3699" spans="10:11" x14ac:dyDescent="0.25">
      <c r="J3699" t="s">
        <v>9967</v>
      </c>
      <c r="K3699" t="s">
        <v>6</v>
      </c>
    </row>
    <row r="3700" spans="10:11" x14ac:dyDescent="0.25">
      <c r="J3700" t="s">
        <v>9968</v>
      </c>
      <c r="K3700" t="s">
        <v>6</v>
      </c>
    </row>
    <row r="3701" spans="10:11" x14ac:dyDescent="0.25">
      <c r="J3701" t="s">
        <v>9969</v>
      </c>
      <c r="K3701" t="s">
        <v>6</v>
      </c>
    </row>
    <row r="3702" spans="10:11" x14ac:dyDescent="0.25">
      <c r="J3702" t="s">
        <v>1722</v>
      </c>
      <c r="K3702" t="s">
        <v>6</v>
      </c>
    </row>
    <row r="3703" spans="10:11" x14ac:dyDescent="0.25">
      <c r="J3703" t="s">
        <v>9970</v>
      </c>
      <c r="K3703" t="s">
        <v>6</v>
      </c>
    </row>
    <row r="3704" spans="10:11" x14ac:dyDescent="0.25">
      <c r="J3704" t="s">
        <v>9971</v>
      </c>
      <c r="K3704" t="s">
        <v>6</v>
      </c>
    </row>
    <row r="3705" spans="10:11" x14ac:dyDescent="0.25">
      <c r="J3705" t="s">
        <v>9972</v>
      </c>
      <c r="K3705" t="s">
        <v>6</v>
      </c>
    </row>
    <row r="3706" spans="10:11" x14ac:dyDescent="0.25">
      <c r="J3706" t="s">
        <v>9973</v>
      </c>
      <c r="K3706" t="s">
        <v>6</v>
      </c>
    </row>
    <row r="3707" spans="10:11" x14ac:dyDescent="0.25">
      <c r="J3707" t="s">
        <v>9974</v>
      </c>
      <c r="K3707" t="s">
        <v>6</v>
      </c>
    </row>
    <row r="3708" spans="10:11" x14ac:dyDescent="0.25">
      <c r="J3708" t="s">
        <v>9975</v>
      </c>
      <c r="K3708" t="s">
        <v>6</v>
      </c>
    </row>
    <row r="3709" spans="10:11" x14ac:dyDescent="0.25">
      <c r="J3709" t="s">
        <v>9976</v>
      </c>
      <c r="K3709" t="s">
        <v>6</v>
      </c>
    </row>
    <row r="3710" spans="10:11" x14ac:dyDescent="0.25">
      <c r="J3710" t="s">
        <v>9977</v>
      </c>
      <c r="K3710" t="s">
        <v>6</v>
      </c>
    </row>
    <row r="3711" spans="10:11" x14ac:dyDescent="0.25">
      <c r="J3711" t="s">
        <v>9978</v>
      </c>
      <c r="K3711" t="s">
        <v>6</v>
      </c>
    </row>
    <row r="3712" spans="10:11" x14ac:dyDescent="0.25">
      <c r="J3712" t="s">
        <v>9979</v>
      </c>
      <c r="K3712" t="s">
        <v>6</v>
      </c>
    </row>
    <row r="3713" spans="10:11" x14ac:dyDescent="0.25">
      <c r="J3713" t="s">
        <v>1723</v>
      </c>
      <c r="K3713" t="s">
        <v>6</v>
      </c>
    </row>
    <row r="3714" spans="10:11" x14ac:dyDescent="0.25">
      <c r="J3714" t="s">
        <v>9980</v>
      </c>
      <c r="K3714" t="s">
        <v>6</v>
      </c>
    </row>
    <row r="3715" spans="10:11" x14ac:dyDescent="0.25">
      <c r="J3715" t="s">
        <v>9981</v>
      </c>
      <c r="K3715" t="s">
        <v>6</v>
      </c>
    </row>
    <row r="3716" spans="10:11" x14ac:dyDescent="0.25">
      <c r="J3716" t="s">
        <v>9982</v>
      </c>
      <c r="K3716" t="s">
        <v>6</v>
      </c>
    </row>
    <row r="3717" spans="10:11" x14ac:dyDescent="0.25">
      <c r="J3717" t="s">
        <v>9983</v>
      </c>
      <c r="K3717" t="s">
        <v>6</v>
      </c>
    </row>
    <row r="3718" spans="10:11" x14ac:dyDescent="0.25">
      <c r="J3718" t="s">
        <v>9984</v>
      </c>
      <c r="K3718" t="s">
        <v>6</v>
      </c>
    </row>
    <row r="3719" spans="10:11" x14ac:dyDescent="0.25">
      <c r="J3719" t="s">
        <v>9985</v>
      </c>
      <c r="K3719" t="s">
        <v>6</v>
      </c>
    </row>
    <row r="3720" spans="10:11" x14ac:dyDescent="0.25">
      <c r="J3720" t="s">
        <v>9986</v>
      </c>
      <c r="K3720" t="s">
        <v>6</v>
      </c>
    </row>
    <row r="3721" spans="10:11" x14ac:dyDescent="0.25">
      <c r="J3721" t="s">
        <v>9987</v>
      </c>
      <c r="K3721" t="s">
        <v>6</v>
      </c>
    </row>
    <row r="3722" spans="10:11" x14ac:dyDescent="0.25">
      <c r="J3722" t="s">
        <v>9988</v>
      </c>
      <c r="K3722" t="s">
        <v>6</v>
      </c>
    </row>
    <row r="3723" spans="10:11" x14ac:dyDescent="0.25">
      <c r="J3723" t="s">
        <v>9989</v>
      </c>
      <c r="K3723" t="s">
        <v>6</v>
      </c>
    </row>
    <row r="3724" spans="10:11" x14ac:dyDescent="0.25">
      <c r="J3724" t="s">
        <v>1724</v>
      </c>
      <c r="K3724" t="s">
        <v>7</v>
      </c>
    </row>
    <row r="3725" spans="10:11" x14ac:dyDescent="0.25">
      <c r="J3725" t="s">
        <v>1725</v>
      </c>
      <c r="K3725" t="s">
        <v>7</v>
      </c>
    </row>
    <row r="3726" spans="10:11" x14ac:dyDescent="0.25">
      <c r="J3726" t="s">
        <v>1726</v>
      </c>
      <c r="K3726" t="s">
        <v>7</v>
      </c>
    </row>
    <row r="3727" spans="10:11" x14ac:dyDescent="0.25">
      <c r="J3727" t="s">
        <v>1727</v>
      </c>
      <c r="K3727" t="s">
        <v>7</v>
      </c>
    </row>
    <row r="3728" spans="10:11" x14ac:dyDescent="0.25">
      <c r="J3728" t="s">
        <v>1728</v>
      </c>
      <c r="K3728" t="s">
        <v>7</v>
      </c>
    </row>
    <row r="3729" spans="10:11" x14ac:dyDescent="0.25">
      <c r="J3729" t="s">
        <v>1729</v>
      </c>
      <c r="K3729" t="s">
        <v>7</v>
      </c>
    </row>
    <row r="3730" spans="10:11" x14ac:dyDescent="0.25">
      <c r="J3730" t="s">
        <v>1730</v>
      </c>
      <c r="K3730" t="s">
        <v>7</v>
      </c>
    </row>
    <row r="3731" spans="10:11" x14ac:dyDescent="0.25">
      <c r="J3731" t="s">
        <v>1731</v>
      </c>
      <c r="K3731" t="s">
        <v>7</v>
      </c>
    </row>
    <row r="3732" spans="10:11" x14ac:dyDescent="0.25">
      <c r="J3732" t="s">
        <v>1732</v>
      </c>
      <c r="K3732" t="s">
        <v>7</v>
      </c>
    </row>
    <row r="3733" spans="10:11" x14ac:dyDescent="0.25">
      <c r="J3733" t="s">
        <v>1733</v>
      </c>
      <c r="K3733" t="s">
        <v>7</v>
      </c>
    </row>
    <row r="3734" spans="10:11" x14ac:dyDescent="0.25">
      <c r="J3734" t="s">
        <v>1734</v>
      </c>
      <c r="K3734" t="s">
        <v>7</v>
      </c>
    </row>
    <row r="3735" spans="10:11" x14ac:dyDescent="0.25">
      <c r="J3735" t="s">
        <v>1735</v>
      </c>
      <c r="K3735" t="s">
        <v>7</v>
      </c>
    </row>
    <row r="3736" spans="10:11" x14ac:dyDescent="0.25">
      <c r="J3736" t="s">
        <v>1736</v>
      </c>
      <c r="K3736" t="s">
        <v>7</v>
      </c>
    </row>
    <row r="3737" spans="10:11" x14ac:dyDescent="0.25">
      <c r="J3737" t="s">
        <v>1737</v>
      </c>
      <c r="K3737" t="s">
        <v>7</v>
      </c>
    </row>
    <row r="3738" spans="10:11" x14ac:dyDescent="0.25">
      <c r="J3738" t="s">
        <v>1738</v>
      </c>
      <c r="K3738" t="s">
        <v>7</v>
      </c>
    </row>
    <row r="3739" spans="10:11" x14ac:dyDescent="0.25">
      <c r="J3739" t="s">
        <v>1739</v>
      </c>
      <c r="K3739" t="s">
        <v>7</v>
      </c>
    </row>
    <row r="3740" spans="10:11" x14ac:dyDescent="0.25">
      <c r="J3740" t="s">
        <v>1740</v>
      </c>
      <c r="K3740" t="s">
        <v>7</v>
      </c>
    </row>
    <row r="3741" spans="10:11" x14ac:dyDescent="0.25">
      <c r="J3741" t="s">
        <v>1741</v>
      </c>
      <c r="K3741" t="s">
        <v>7</v>
      </c>
    </row>
    <row r="3742" spans="10:11" x14ac:dyDescent="0.25">
      <c r="J3742" t="s">
        <v>1742</v>
      </c>
      <c r="K3742" t="s">
        <v>7</v>
      </c>
    </row>
    <row r="3743" spans="10:11" x14ac:dyDescent="0.25">
      <c r="J3743" t="s">
        <v>1743</v>
      </c>
      <c r="K3743" t="s">
        <v>7</v>
      </c>
    </row>
    <row r="3744" spans="10:11" x14ac:dyDescent="0.25">
      <c r="J3744" t="s">
        <v>1744</v>
      </c>
      <c r="K3744" t="s">
        <v>7</v>
      </c>
    </row>
    <row r="3745" spans="10:11" x14ac:dyDescent="0.25">
      <c r="J3745" t="s">
        <v>1745</v>
      </c>
      <c r="K3745" t="s">
        <v>7</v>
      </c>
    </row>
    <row r="3746" spans="10:11" x14ac:dyDescent="0.25">
      <c r="J3746" t="s">
        <v>1746</v>
      </c>
      <c r="K3746" t="s">
        <v>7</v>
      </c>
    </row>
    <row r="3747" spans="10:11" x14ac:dyDescent="0.25">
      <c r="J3747" t="s">
        <v>1747</v>
      </c>
      <c r="K3747" t="s">
        <v>7</v>
      </c>
    </row>
    <row r="3748" spans="10:11" x14ac:dyDescent="0.25">
      <c r="J3748" t="s">
        <v>1748</v>
      </c>
      <c r="K3748" t="s">
        <v>7</v>
      </c>
    </row>
    <row r="3749" spans="10:11" x14ac:dyDescent="0.25">
      <c r="J3749" t="s">
        <v>1749</v>
      </c>
      <c r="K3749" t="s">
        <v>7</v>
      </c>
    </row>
    <row r="3750" spans="10:11" x14ac:dyDescent="0.25">
      <c r="J3750" t="s">
        <v>1750</v>
      </c>
      <c r="K3750" t="s">
        <v>7</v>
      </c>
    </row>
    <row r="3751" spans="10:11" x14ac:dyDescent="0.25">
      <c r="J3751" t="s">
        <v>1751</v>
      </c>
      <c r="K3751" t="s">
        <v>7</v>
      </c>
    </row>
    <row r="3752" spans="10:11" x14ac:dyDescent="0.25">
      <c r="J3752" t="s">
        <v>1752</v>
      </c>
      <c r="K3752" t="s">
        <v>7</v>
      </c>
    </row>
    <row r="3753" spans="10:11" x14ac:dyDescent="0.25">
      <c r="J3753" t="s">
        <v>1753</v>
      </c>
      <c r="K3753" t="s">
        <v>7</v>
      </c>
    </row>
    <row r="3754" spans="10:11" x14ac:dyDescent="0.25">
      <c r="J3754" t="s">
        <v>1754</v>
      </c>
      <c r="K3754" t="s">
        <v>7</v>
      </c>
    </row>
    <row r="3755" spans="10:11" x14ac:dyDescent="0.25">
      <c r="J3755" t="s">
        <v>1755</v>
      </c>
      <c r="K3755" t="s">
        <v>7</v>
      </c>
    </row>
    <row r="3756" spans="10:11" x14ac:dyDescent="0.25">
      <c r="J3756" t="s">
        <v>1756</v>
      </c>
      <c r="K3756" t="s">
        <v>7</v>
      </c>
    </row>
    <row r="3757" spans="10:11" x14ac:dyDescent="0.25">
      <c r="J3757" t="s">
        <v>1757</v>
      </c>
      <c r="K3757" t="s">
        <v>7</v>
      </c>
    </row>
    <row r="3758" spans="10:11" x14ac:dyDescent="0.25">
      <c r="J3758" t="s">
        <v>1758</v>
      </c>
      <c r="K3758" t="s">
        <v>7</v>
      </c>
    </row>
    <row r="3759" spans="10:11" x14ac:dyDescent="0.25">
      <c r="J3759" t="s">
        <v>1759</v>
      </c>
      <c r="K3759" t="s">
        <v>7</v>
      </c>
    </row>
    <row r="3760" spans="10:11" x14ac:dyDescent="0.25">
      <c r="J3760" t="s">
        <v>1760</v>
      </c>
      <c r="K3760" t="s">
        <v>7</v>
      </c>
    </row>
    <row r="3761" spans="10:11" x14ac:dyDescent="0.25">
      <c r="J3761" t="s">
        <v>1761</v>
      </c>
      <c r="K3761" t="s">
        <v>7</v>
      </c>
    </row>
    <row r="3762" spans="10:11" x14ac:dyDescent="0.25">
      <c r="J3762" t="s">
        <v>1762</v>
      </c>
      <c r="K3762" t="s">
        <v>7</v>
      </c>
    </row>
    <row r="3763" spans="10:11" x14ac:dyDescent="0.25">
      <c r="J3763" t="s">
        <v>1763</v>
      </c>
      <c r="K3763" t="s">
        <v>7</v>
      </c>
    </row>
    <row r="3764" spans="10:11" x14ac:dyDescent="0.25">
      <c r="J3764" t="s">
        <v>9990</v>
      </c>
      <c r="K3764" t="s">
        <v>7</v>
      </c>
    </row>
    <row r="3765" spans="10:11" x14ac:dyDescent="0.25">
      <c r="J3765" t="s">
        <v>1764</v>
      </c>
      <c r="K3765" t="s">
        <v>7</v>
      </c>
    </row>
    <row r="3766" spans="10:11" x14ac:dyDescent="0.25">
      <c r="J3766" t="s">
        <v>1765</v>
      </c>
      <c r="K3766" t="s">
        <v>7</v>
      </c>
    </row>
    <row r="3767" spans="10:11" x14ac:dyDescent="0.25">
      <c r="J3767" t="s">
        <v>1766</v>
      </c>
      <c r="K3767" t="s">
        <v>7</v>
      </c>
    </row>
    <row r="3768" spans="10:11" x14ac:dyDescent="0.25">
      <c r="J3768" t="s">
        <v>1767</v>
      </c>
      <c r="K3768" t="s">
        <v>7</v>
      </c>
    </row>
    <row r="3769" spans="10:11" x14ac:dyDescent="0.25">
      <c r="J3769" t="s">
        <v>1768</v>
      </c>
      <c r="K3769" t="s">
        <v>7</v>
      </c>
    </row>
    <row r="3770" spans="10:11" x14ac:dyDescent="0.25">
      <c r="J3770" t="s">
        <v>1769</v>
      </c>
      <c r="K3770" t="s">
        <v>7</v>
      </c>
    </row>
    <row r="3771" spans="10:11" x14ac:dyDescent="0.25">
      <c r="J3771" t="s">
        <v>1770</v>
      </c>
      <c r="K3771" t="s">
        <v>7</v>
      </c>
    </row>
    <row r="3772" spans="10:11" x14ac:dyDescent="0.25">
      <c r="J3772" t="s">
        <v>1771</v>
      </c>
      <c r="K3772" t="s">
        <v>7</v>
      </c>
    </row>
    <row r="3773" spans="10:11" x14ac:dyDescent="0.25">
      <c r="J3773" t="s">
        <v>1772</v>
      </c>
      <c r="K3773" t="s">
        <v>7</v>
      </c>
    </row>
    <row r="3774" spans="10:11" x14ac:dyDescent="0.25">
      <c r="J3774" t="s">
        <v>1773</v>
      </c>
      <c r="K3774" t="s">
        <v>7</v>
      </c>
    </row>
    <row r="3775" spans="10:11" x14ac:dyDescent="0.25">
      <c r="J3775" t="s">
        <v>1774</v>
      </c>
      <c r="K3775" t="s">
        <v>7</v>
      </c>
    </row>
    <row r="3776" spans="10:11" x14ac:dyDescent="0.25">
      <c r="J3776" t="s">
        <v>1775</v>
      </c>
      <c r="K3776" t="s">
        <v>7</v>
      </c>
    </row>
    <row r="3777" spans="10:11" x14ac:dyDescent="0.25">
      <c r="J3777" t="s">
        <v>1776</v>
      </c>
      <c r="K3777" t="s">
        <v>7</v>
      </c>
    </row>
    <row r="3778" spans="10:11" x14ac:dyDescent="0.25">
      <c r="J3778" t="s">
        <v>1777</v>
      </c>
      <c r="K3778" t="s">
        <v>7</v>
      </c>
    </row>
    <row r="3779" spans="10:11" x14ac:dyDescent="0.25">
      <c r="J3779" t="s">
        <v>1778</v>
      </c>
      <c r="K3779" t="s">
        <v>7</v>
      </c>
    </row>
    <row r="3780" spans="10:11" x14ac:dyDescent="0.25">
      <c r="J3780" t="s">
        <v>1779</v>
      </c>
      <c r="K3780" t="s">
        <v>7</v>
      </c>
    </row>
    <row r="3781" spans="10:11" x14ac:dyDescent="0.25">
      <c r="J3781" t="s">
        <v>1780</v>
      </c>
      <c r="K3781" t="s">
        <v>7</v>
      </c>
    </row>
    <row r="3782" spans="10:11" x14ac:dyDescent="0.25">
      <c r="J3782" t="s">
        <v>1781</v>
      </c>
      <c r="K3782" t="s">
        <v>7</v>
      </c>
    </row>
    <row r="3783" spans="10:11" x14ac:dyDescent="0.25">
      <c r="J3783" t="s">
        <v>1782</v>
      </c>
      <c r="K3783" t="s">
        <v>7</v>
      </c>
    </row>
    <row r="3784" spans="10:11" x14ac:dyDescent="0.25">
      <c r="J3784" t="s">
        <v>1783</v>
      </c>
      <c r="K3784" t="s">
        <v>7</v>
      </c>
    </row>
    <row r="3785" spans="10:11" x14ac:dyDescent="0.25">
      <c r="J3785" t="s">
        <v>1784</v>
      </c>
      <c r="K3785" t="s">
        <v>7</v>
      </c>
    </row>
    <row r="3786" spans="10:11" x14ac:dyDescent="0.25">
      <c r="J3786" t="s">
        <v>1785</v>
      </c>
      <c r="K3786" t="s">
        <v>7</v>
      </c>
    </row>
    <row r="3787" spans="10:11" x14ac:dyDescent="0.25">
      <c r="J3787" t="s">
        <v>1786</v>
      </c>
      <c r="K3787" t="s">
        <v>7</v>
      </c>
    </row>
    <row r="3788" spans="10:11" x14ac:dyDescent="0.25">
      <c r="J3788" t="s">
        <v>1787</v>
      </c>
      <c r="K3788" t="s">
        <v>7</v>
      </c>
    </row>
    <row r="3789" spans="10:11" x14ac:dyDescent="0.25">
      <c r="J3789" t="s">
        <v>1788</v>
      </c>
      <c r="K3789" t="s">
        <v>7</v>
      </c>
    </row>
    <row r="3790" spans="10:11" x14ac:dyDescent="0.25">
      <c r="J3790" t="s">
        <v>1789</v>
      </c>
      <c r="K3790" t="s">
        <v>7</v>
      </c>
    </row>
    <row r="3791" spans="10:11" x14ac:dyDescent="0.25">
      <c r="J3791" t="s">
        <v>1790</v>
      </c>
      <c r="K3791" t="s">
        <v>7</v>
      </c>
    </row>
    <row r="3792" spans="10:11" x14ac:dyDescent="0.25">
      <c r="J3792" t="s">
        <v>1791</v>
      </c>
      <c r="K3792" t="s">
        <v>7</v>
      </c>
    </row>
    <row r="3793" spans="10:11" x14ac:dyDescent="0.25">
      <c r="J3793" t="s">
        <v>1792</v>
      </c>
      <c r="K3793" t="s">
        <v>7</v>
      </c>
    </row>
    <row r="3794" spans="10:11" x14ac:dyDescent="0.25">
      <c r="J3794" t="s">
        <v>9991</v>
      </c>
      <c r="K3794" t="s">
        <v>7</v>
      </c>
    </row>
    <row r="3795" spans="10:11" x14ac:dyDescent="0.25">
      <c r="J3795" t="s">
        <v>1793</v>
      </c>
      <c r="K3795" t="s">
        <v>7</v>
      </c>
    </row>
    <row r="3796" spans="10:11" x14ac:dyDescent="0.25">
      <c r="J3796" t="s">
        <v>1794</v>
      </c>
      <c r="K3796" t="s">
        <v>7</v>
      </c>
    </row>
    <row r="3797" spans="10:11" x14ac:dyDescent="0.25">
      <c r="J3797" t="s">
        <v>1795</v>
      </c>
      <c r="K3797" t="s">
        <v>7</v>
      </c>
    </row>
    <row r="3798" spans="10:11" x14ac:dyDescent="0.25">
      <c r="J3798" t="s">
        <v>1796</v>
      </c>
      <c r="K3798" t="s">
        <v>7</v>
      </c>
    </row>
    <row r="3799" spans="10:11" x14ac:dyDescent="0.25">
      <c r="J3799" t="s">
        <v>1797</v>
      </c>
      <c r="K3799" t="s">
        <v>7</v>
      </c>
    </row>
    <row r="3800" spans="10:11" x14ac:dyDescent="0.25">
      <c r="J3800" t="s">
        <v>1798</v>
      </c>
      <c r="K3800" t="s">
        <v>7</v>
      </c>
    </row>
    <row r="3801" spans="10:11" x14ac:dyDescent="0.25">
      <c r="J3801" t="s">
        <v>1799</v>
      </c>
      <c r="K3801" t="s">
        <v>7</v>
      </c>
    </row>
    <row r="3802" spans="10:11" x14ac:dyDescent="0.25">
      <c r="J3802" t="s">
        <v>1800</v>
      </c>
      <c r="K3802" t="s">
        <v>7</v>
      </c>
    </row>
    <row r="3803" spans="10:11" x14ac:dyDescent="0.25">
      <c r="J3803" t="s">
        <v>1801</v>
      </c>
      <c r="K3803" t="s">
        <v>7</v>
      </c>
    </row>
    <row r="3804" spans="10:11" x14ac:dyDescent="0.25">
      <c r="J3804" t="s">
        <v>1802</v>
      </c>
      <c r="K3804" t="s">
        <v>7</v>
      </c>
    </row>
    <row r="3805" spans="10:11" x14ac:dyDescent="0.25">
      <c r="J3805" t="s">
        <v>1803</v>
      </c>
      <c r="K3805" t="s">
        <v>7</v>
      </c>
    </row>
    <row r="3806" spans="10:11" x14ac:dyDescent="0.25">
      <c r="J3806" t="s">
        <v>1804</v>
      </c>
      <c r="K3806" t="s">
        <v>7</v>
      </c>
    </row>
    <row r="3807" spans="10:11" x14ac:dyDescent="0.25">
      <c r="J3807" t="s">
        <v>1805</v>
      </c>
      <c r="K3807" t="s">
        <v>7</v>
      </c>
    </row>
    <row r="3808" spans="10:11" x14ac:dyDescent="0.25">
      <c r="J3808" t="s">
        <v>1806</v>
      </c>
      <c r="K3808" t="s">
        <v>7</v>
      </c>
    </row>
    <row r="3809" spans="10:11" x14ac:dyDescent="0.25">
      <c r="J3809" t="s">
        <v>1807</v>
      </c>
      <c r="K3809" t="s">
        <v>7</v>
      </c>
    </row>
    <row r="3810" spans="10:11" x14ac:dyDescent="0.25">
      <c r="J3810" t="s">
        <v>1808</v>
      </c>
      <c r="K3810" t="s">
        <v>7</v>
      </c>
    </row>
    <row r="3811" spans="10:11" x14ac:dyDescent="0.25">
      <c r="J3811" t="s">
        <v>1809</v>
      </c>
      <c r="K3811" t="s">
        <v>7</v>
      </c>
    </row>
    <row r="3812" spans="10:11" x14ac:dyDescent="0.25">
      <c r="J3812" t="s">
        <v>1810</v>
      </c>
      <c r="K3812" t="s">
        <v>7</v>
      </c>
    </row>
    <row r="3813" spans="10:11" x14ac:dyDescent="0.25">
      <c r="J3813" t="s">
        <v>1811</v>
      </c>
      <c r="K3813" t="s">
        <v>7</v>
      </c>
    </row>
    <row r="3814" spans="10:11" x14ac:dyDescent="0.25">
      <c r="J3814" t="s">
        <v>1812</v>
      </c>
      <c r="K3814" t="s">
        <v>7</v>
      </c>
    </row>
    <row r="3815" spans="10:11" x14ac:dyDescent="0.25">
      <c r="J3815" t="s">
        <v>1813</v>
      </c>
      <c r="K3815" t="s">
        <v>7</v>
      </c>
    </row>
    <row r="3816" spans="10:11" x14ac:dyDescent="0.25">
      <c r="J3816" t="s">
        <v>1814</v>
      </c>
      <c r="K3816" t="s">
        <v>7</v>
      </c>
    </row>
    <row r="3817" spans="10:11" x14ac:dyDescent="0.25">
      <c r="J3817" t="s">
        <v>1815</v>
      </c>
      <c r="K3817" t="s">
        <v>7</v>
      </c>
    </row>
    <row r="3818" spans="10:11" x14ac:dyDescent="0.25">
      <c r="J3818" t="s">
        <v>1816</v>
      </c>
      <c r="K3818" t="s">
        <v>7</v>
      </c>
    </row>
    <row r="3819" spans="10:11" x14ac:dyDescent="0.25">
      <c r="J3819" t="s">
        <v>1817</v>
      </c>
      <c r="K3819" t="s">
        <v>7</v>
      </c>
    </row>
    <row r="3820" spans="10:11" x14ac:dyDescent="0.25">
      <c r="J3820" t="s">
        <v>1818</v>
      </c>
      <c r="K3820" t="s">
        <v>7</v>
      </c>
    </row>
    <row r="3821" spans="10:11" x14ac:dyDescent="0.25">
      <c r="J3821" t="s">
        <v>1819</v>
      </c>
      <c r="K3821" t="s">
        <v>7</v>
      </c>
    </row>
    <row r="3822" spans="10:11" x14ac:dyDescent="0.25">
      <c r="J3822" t="s">
        <v>1820</v>
      </c>
      <c r="K3822" t="s">
        <v>7</v>
      </c>
    </row>
    <row r="3823" spans="10:11" x14ac:dyDescent="0.25">
      <c r="J3823" t="s">
        <v>1821</v>
      </c>
      <c r="K3823" t="s">
        <v>7</v>
      </c>
    </row>
    <row r="3824" spans="10:11" x14ac:dyDescent="0.25">
      <c r="J3824" t="s">
        <v>1822</v>
      </c>
      <c r="K3824" t="s">
        <v>7</v>
      </c>
    </row>
    <row r="3825" spans="10:11" x14ac:dyDescent="0.25">
      <c r="J3825" t="s">
        <v>1823</v>
      </c>
      <c r="K3825" t="s">
        <v>7</v>
      </c>
    </row>
    <row r="3826" spans="10:11" x14ac:dyDescent="0.25">
      <c r="J3826" t="s">
        <v>1824</v>
      </c>
      <c r="K3826" t="s">
        <v>7</v>
      </c>
    </row>
    <row r="3827" spans="10:11" x14ac:dyDescent="0.25">
      <c r="J3827" t="s">
        <v>1825</v>
      </c>
      <c r="K3827" t="s">
        <v>7</v>
      </c>
    </row>
    <row r="3828" spans="10:11" x14ac:dyDescent="0.25">
      <c r="J3828" t="s">
        <v>1826</v>
      </c>
      <c r="K3828" t="s">
        <v>7</v>
      </c>
    </row>
    <row r="3829" spans="10:11" x14ac:dyDescent="0.25">
      <c r="J3829" t="s">
        <v>1827</v>
      </c>
      <c r="K3829" t="s">
        <v>7</v>
      </c>
    </row>
    <row r="3830" spans="10:11" x14ac:dyDescent="0.25">
      <c r="J3830" t="s">
        <v>1828</v>
      </c>
      <c r="K3830" t="s">
        <v>7</v>
      </c>
    </row>
    <row r="3831" spans="10:11" x14ac:dyDescent="0.25">
      <c r="J3831" t="s">
        <v>1829</v>
      </c>
      <c r="K3831" t="s">
        <v>7</v>
      </c>
    </row>
    <row r="3832" spans="10:11" x14ac:dyDescent="0.25">
      <c r="J3832" t="s">
        <v>1830</v>
      </c>
      <c r="K3832" t="s">
        <v>7</v>
      </c>
    </row>
    <row r="3833" spans="10:11" x14ac:dyDescent="0.25">
      <c r="J3833" t="s">
        <v>1831</v>
      </c>
      <c r="K3833" t="s">
        <v>7</v>
      </c>
    </row>
    <row r="3834" spans="10:11" x14ac:dyDescent="0.25">
      <c r="J3834" t="s">
        <v>1832</v>
      </c>
      <c r="K3834" t="s">
        <v>7</v>
      </c>
    </row>
    <row r="3835" spans="10:11" x14ac:dyDescent="0.25">
      <c r="J3835" t="s">
        <v>1833</v>
      </c>
      <c r="K3835" t="s">
        <v>7</v>
      </c>
    </row>
    <row r="3836" spans="10:11" x14ac:dyDescent="0.25">
      <c r="J3836" t="s">
        <v>1834</v>
      </c>
      <c r="K3836" t="s">
        <v>7</v>
      </c>
    </row>
    <row r="3837" spans="10:11" x14ac:dyDescent="0.25">
      <c r="J3837" t="s">
        <v>1835</v>
      </c>
      <c r="K3837" t="s">
        <v>7</v>
      </c>
    </row>
    <row r="3838" spans="10:11" x14ac:dyDescent="0.25">
      <c r="J3838" t="s">
        <v>1836</v>
      </c>
      <c r="K3838" t="s">
        <v>7</v>
      </c>
    </row>
    <row r="3839" spans="10:11" x14ac:dyDescent="0.25">
      <c r="J3839" t="s">
        <v>1837</v>
      </c>
      <c r="K3839" t="s">
        <v>7</v>
      </c>
    </row>
    <row r="3840" spans="10:11" x14ac:dyDescent="0.25">
      <c r="J3840" t="s">
        <v>1838</v>
      </c>
      <c r="K3840" t="s">
        <v>7</v>
      </c>
    </row>
    <row r="3841" spans="10:11" x14ac:dyDescent="0.25">
      <c r="J3841" t="s">
        <v>1839</v>
      </c>
      <c r="K3841" t="s">
        <v>7</v>
      </c>
    </row>
    <row r="3842" spans="10:11" x14ac:dyDescent="0.25">
      <c r="J3842" t="s">
        <v>1840</v>
      </c>
      <c r="K3842" t="s">
        <v>7</v>
      </c>
    </row>
    <row r="3843" spans="10:11" x14ac:dyDescent="0.25">
      <c r="J3843" t="s">
        <v>1841</v>
      </c>
      <c r="K3843" t="s">
        <v>7</v>
      </c>
    </row>
    <row r="3844" spans="10:11" x14ac:dyDescent="0.25">
      <c r="J3844" t="s">
        <v>1842</v>
      </c>
      <c r="K3844" t="s">
        <v>7</v>
      </c>
    </row>
    <row r="3845" spans="10:11" x14ac:dyDescent="0.25">
      <c r="J3845" t="s">
        <v>1843</v>
      </c>
      <c r="K3845" t="s">
        <v>7</v>
      </c>
    </row>
    <row r="3846" spans="10:11" x14ac:dyDescent="0.25">
      <c r="J3846" t="s">
        <v>1844</v>
      </c>
      <c r="K3846" t="s">
        <v>7</v>
      </c>
    </row>
    <row r="3847" spans="10:11" x14ac:dyDescent="0.25">
      <c r="J3847" t="s">
        <v>1845</v>
      </c>
      <c r="K3847" t="s">
        <v>7</v>
      </c>
    </row>
    <row r="3848" spans="10:11" x14ac:dyDescent="0.25">
      <c r="J3848" t="s">
        <v>1846</v>
      </c>
      <c r="K3848" t="s">
        <v>7</v>
      </c>
    </row>
    <row r="3849" spans="10:11" x14ac:dyDescent="0.25">
      <c r="J3849" t="s">
        <v>1847</v>
      </c>
      <c r="K3849" t="s">
        <v>7</v>
      </c>
    </row>
    <row r="3850" spans="10:11" x14ac:dyDescent="0.25">
      <c r="J3850" t="s">
        <v>1848</v>
      </c>
      <c r="K3850" t="s">
        <v>7</v>
      </c>
    </row>
    <row r="3851" spans="10:11" x14ac:dyDescent="0.25">
      <c r="J3851" t="s">
        <v>1849</v>
      </c>
      <c r="K3851" t="s">
        <v>7</v>
      </c>
    </row>
    <row r="3852" spans="10:11" x14ac:dyDescent="0.25">
      <c r="J3852" t="s">
        <v>1850</v>
      </c>
      <c r="K3852" t="s">
        <v>7</v>
      </c>
    </row>
    <row r="3853" spans="10:11" x14ac:dyDescent="0.25">
      <c r="J3853" t="s">
        <v>1851</v>
      </c>
      <c r="K3853" t="s">
        <v>7</v>
      </c>
    </row>
    <row r="3854" spans="10:11" x14ac:dyDescent="0.25">
      <c r="J3854" t="s">
        <v>1852</v>
      </c>
      <c r="K3854" t="s">
        <v>7</v>
      </c>
    </row>
    <row r="3855" spans="10:11" x14ac:dyDescent="0.25">
      <c r="J3855" t="s">
        <v>1853</v>
      </c>
      <c r="K3855" t="s">
        <v>7</v>
      </c>
    </row>
    <row r="3856" spans="10:11" x14ac:dyDescent="0.25">
      <c r="J3856" t="s">
        <v>1854</v>
      </c>
      <c r="K3856" t="s">
        <v>7</v>
      </c>
    </row>
    <row r="3857" spans="10:11" x14ac:dyDescent="0.25">
      <c r="J3857" t="s">
        <v>1855</v>
      </c>
      <c r="K3857" t="s">
        <v>7</v>
      </c>
    </row>
    <row r="3858" spans="10:11" x14ac:dyDescent="0.25">
      <c r="J3858" t="s">
        <v>1856</v>
      </c>
      <c r="K3858" t="s">
        <v>7</v>
      </c>
    </row>
    <row r="3859" spans="10:11" x14ac:dyDescent="0.25">
      <c r="J3859" t="s">
        <v>1857</v>
      </c>
      <c r="K3859" t="s">
        <v>7</v>
      </c>
    </row>
    <row r="3860" spans="10:11" x14ac:dyDescent="0.25">
      <c r="J3860" t="s">
        <v>1858</v>
      </c>
      <c r="K3860" t="s">
        <v>7</v>
      </c>
    </row>
    <row r="3861" spans="10:11" x14ac:dyDescent="0.25">
      <c r="J3861" t="s">
        <v>1859</v>
      </c>
      <c r="K3861" t="s">
        <v>7</v>
      </c>
    </row>
    <row r="3862" spans="10:11" x14ac:dyDescent="0.25">
      <c r="J3862" t="s">
        <v>1860</v>
      </c>
      <c r="K3862" t="s">
        <v>7</v>
      </c>
    </row>
    <row r="3863" spans="10:11" x14ac:dyDescent="0.25">
      <c r="J3863" t="s">
        <v>1861</v>
      </c>
      <c r="K3863" t="s">
        <v>7</v>
      </c>
    </row>
    <row r="3864" spans="10:11" x14ac:dyDescent="0.25">
      <c r="J3864" t="s">
        <v>1862</v>
      </c>
      <c r="K3864" t="s">
        <v>7</v>
      </c>
    </row>
    <row r="3865" spans="10:11" x14ac:dyDescent="0.25">
      <c r="J3865" t="s">
        <v>1863</v>
      </c>
      <c r="K3865" t="s">
        <v>7</v>
      </c>
    </row>
    <row r="3866" spans="10:11" x14ac:dyDescent="0.25">
      <c r="J3866" t="s">
        <v>1864</v>
      </c>
      <c r="K3866" t="s">
        <v>7</v>
      </c>
    </row>
    <row r="3867" spans="10:11" x14ac:dyDescent="0.25">
      <c r="J3867" t="s">
        <v>1865</v>
      </c>
      <c r="K3867" t="s">
        <v>7</v>
      </c>
    </row>
    <row r="3868" spans="10:11" x14ac:dyDescent="0.25">
      <c r="J3868" t="s">
        <v>1866</v>
      </c>
      <c r="K3868" t="s">
        <v>7</v>
      </c>
    </row>
    <row r="3869" spans="10:11" x14ac:dyDescent="0.25">
      <c r="J3869" t="s">
        <v>1867</v>
      </c>
      <c r="K3869" t="s">
        <v>7</v>
      </c>
    </row>
    <row r="3870" spans="10:11" x14ac:dyDescent="0.25">
      <c r="J3870" t="s">
        <v>1868</v>
      </c>
      <c r="K3870" t="s">
        <v>7</v>
      </c>
    </row>
    <row r="3871" spans="10:11" x14ac:dyDescent="0.25">
      <c r="J3871" t="s">
        <v>1869</v>
      </c>
      <c r="K3871" t="s">
        <v>7</v>
      </c>
    </row>
    <row r="3872" spans="10:11" x14ac:dyDescent="0.25">
      <c r="J3872" t="s">
        <v>1870</v>
      </c>
      <c r="K3872" t="s">
        <v>7</v>
      </c>
    </row>
    <row r="3873" spans="10:11" x14ac:dyDescent="0.25">
      <c r="J3873" t="s">
        <v>1871</v>
      </c>
      <c r="K3873" t="s">
        <v>7</v>
      </c>
    </row>
    <row r="3874" spans="10:11" x14ac:dyDescent="0.25">
      <c r="J3874" t="s">
        <v>1872</v>
      </c>
      <c r="K3874" t="s">
        <v>7</v>
      </c>
    </row>
    <row r="3875" spans="10:11" x14ac:dyDescent="0.25">
      <c r="J3875" t="s">
        <v>1873</v>
      </c>
      <c r="K3875" t="s">
        <v>7</v>
      </c>
    </row>
    <row r="3876" spans="10:11" x14ac:dyDescent="0.25">
      <c r="J3876" t="s">
        <v>1874</v>
      </c>
      <c r="K3876" t="s">
        <v>7</v>
      </c>
    </row>
    <row r="3877" spans="10:11" x14ac:dyDescent="0.25">
      <c r="J3877" t="s">
        <v>1875</v>
      </c>
      <c r="K3877" t="s">
        <v>7</v>
      </c>
    </row>
    <row r="3878" spans="10:11" x14ac:dyDescent="0.25">
      <c r="J3878" t="s">
        <v>1876</v>
      </c>
      <c r="K3878" t="s">
        <v>7</v>
      </c>
    </row>
    <row r="3879" spans="10:11" x14ac:dyDescent="0.25">
      <c r="J3879" t="s">
        <v>1877</v>
      </c>
      <c r="K3879" t="s">
        <v>7</v>
      </c>
    </row>
    <row r="3880" spans="10:11" x14ac:dyDescent="0.25">
      <c r="J3880" t="s">
        <v>1878</v>
      </c>
      <c r="K3880" t="s">
        <v>7</v>
      </c>
    </row>
    <row r="3881" spans="10:11" x14ac:dyDescent="0.25">
      <c r="J3881" t="s">
        <v>1879</v>
      </c>
      <c r="K3881" t="s">
        <v>7</v>
      </c>
    </row>
    <row r="3882" spans="10:11" x14ac:dyDescent="0.25">
      <c r="J3882" t="s">
        <v>1880</v>
      </c>
      <c r="K3882" t="s">
        <v>7</v>
      </c>
    </row>
    <row r="3883" spans="10:11" x14ac:dyDescent="0.25">
      <c r="J3883" t="s">
        <v>1881</v>
      </c>
      <c r="K3883" t="s">
        <v>7</v>
      </c>
    </row>
    <row r="3884" spans="10:11" x14ac:dyDescent="0.25">
      <c r="J3884" t="s">
        <v>1882</v>
      </c>
      <c r="K3884" t="s">
        <v>7</v>
      </c>
    </row>
    <row r="3885" spans="10:11" x14ac:dyDescent="0.25">
      <c r="J3885" t="s">
        <v>1883</v>
      </c>
      <c r="K3885" t="s">
        <v>7</v>
      </c>
    </row>
    <row r="3886" spans="10:11" x14ac:dyDescent="0.25">
      <c r="J3886" t="s">
        <v>1884</v>
      </c>
      <c r="K3886" t="s">
        <v>7</v>
      </c>
    </row>
    <row r="3887" spans="10:11" x14ac:dyDescent="0.25">
      <c r="J3887" t="s">
        <v>1885</v>
      </c>
      <c r="K3887" t="s">
        <v>7</v>
      </c>
    </row>
    <row r="3888" spans="10:11" x14ac:dyDescent="0.25">
      <c r="J3888" t="s">
        <v>1886</v>
      </c>
      <c r="K3888" t="s">
        <v>7</v>
      </c>
    </row>
    <row r="3889" spans="10:11" x14ac:dyDescent="0.25">
      <c r="J3889" t="s">
        <v>1887</v>
      </c>
      <c r="K3889" t="s">
        <v>7</v>
      </c>
    </row>
    <row r="3890" spans="10:11" x14ac:dyDescent="0.25">
      <c r="J3890" t="s">
        <v>1888</v>
      </c>
      <c r="K3890" t="s">
        <v>7</v>
      </c>
    </row>
    <row r="3891" spans="10:11" x14ac:dyDescent="0.25">
      <c r="J3891" t="s">
        <v>1889</v>
      </c>
      <c r="K3891" t="s">
        <v>7</v>
      </c>
    </row>
    <row r="3892" spans="10:11" x14ac:dyDescent="0.25">
      <c r="J3892" t="s">
        <v>1890</v>
      </c>
      <c r="K3892" t="s">
        <v>7</v>
      </c>
    </row>
    <row r="3893" spans="10:11" x14ac:dyDescent="0.25">
      <c r="J3893" t="s">
        <v>1891</v>
      </c>
      <c r="K3893" t="s">
        <v>7</v>
      </c>
    </row>
    <row r="3894" spans="10:11" x14ac:dyDescent="0.25">
      <c r="J3894" t="s">
        <v>1892</v>
      </c>
      <c r="K3894" t="s">
        <v>7</v>
      </c>
    </row>
    <row r="3895" spans="10:11" x14ac:dyDescent="0.25">
      <c r="J3895" t="s">
        <v>1893</v>
      </c>
      <c r="K3895" t="s">
        <v>7</v>
      </c>
    </row>
    <row r="3896" spans="10:11" x14ac:dyDescent="0.25">
      <c r="J3896" t="s">
        <v>1894</v>
      </c>
      <c r="K3896" t="s">
        <v>7</v>
      </c>
    </row>
    <row r="3897" spans="10:11" x14ac:dyDescent="0.25">
      <c r="J3897" t="s">
        <v>1895</v>
      </c>
      <c r="K3897" t="s">
        <v>7</v>
      </c>
    </row>
    <row r="3898" spans="10:11" x14ac:dyDescent="0.25">
      <c r="J3898" t="s">
        <v>1896</v>
      </c>
      <c r="K3898" t="s">
        <v>7</v>
      </c>
    </row>
    <row r="3899" spans="10:11" x14ac:dyDescent="0.25">
      <c r="J3899" t="s">
        <v>1897</v>
      </c>
      <c r="K3899" t="s">
        <v>7</v>
      </c>
    </row>
    <row r="3900" spans="10:11" x14ac:dyDescent="0.25">
      <c r="J3900" t="s">
        <v>1898</v>
      </c>
      <c r="K3900" t="s">
        <v>7</v>
      </c>
    </row>
    <row r="3901" spans="10:11" x14ac:dyDescent="0.25">
      <c r="J3901" t="s">
        <v>9992</v>
      </c>
      <c r="K3901" t="s">
        <v>7</v>
      </c>
    </row>
    <row r="3902" spans="10:11" x14ac:dyDescent="0.25">
      <c r="J3902" t="s">
        <v>9993</v>
      </c>
      <c r="K3902" t="s">
        <v>7</v>
      </c>
    </row>
    <row r="3903" spans="10:11" x14ac:dyDescent="0.25">
      <c r="J3903" t="s">
        <v>9994</v>
      </c>
      <c r="K3903" t="s">
        <v>7</v>
      </c>
    </row>
    <row r="3904" spans="10:11" x14ac:dyDescent="0.25">
      <c r="J3904" t="s">
        <v>9995</v>
      </c>
      <c r="K3904" t="s">
        <v>7</v>
      </c>
    </row>
    <row r="3905" spans="10:11" x14ac:dyDescent="0.25">
      <c r="J3905" t="s">
        <v>9996</v>
      </c>
      <c r="K3905" t="s">
        <v>7</v>
      </c>
    </row>
    <row r="3906" spans="10:11" x14ac:dyDescent="0.25">
      <c r="J3906" t="s">
        <v>9997</v>
      </c>
      <c r="K3906" t="s">
        <v>7</v>
      </c>
    </row>
    <row r="3907" spans="10:11" x14ac:dyDescent="0.25">
      <c r="J3907" t="s">
        <v>1899</v>
      </c>
      <c r="K3907" t="s">
        <v>7</v>
      </c>
    </row>
    <row r="3908" spans="10:11" x14ac:dyDescent="0.25">
      <c r="J3908" t="s">
        <v>9998</v>
      </c>
      <c r="K3908" t="s">
        <v>7</v>
      </c>
    </row>
    <row r="3909" spans="10:11" x14ac:dyDescent="0.25">
      <c r="J3909" t="s">
        <v>1900</v>
      </c>
      <c r="K3909" t="s">
        <v>7</v>
      </c>
    </row>
    <row r="3910" spans="10:11" x14ac:dyDescent="0.25">
      <c r="J3910" t="s">
        <v>9999</v>
      </c>
      <c r="K3910" t="s">
        <v>7</v>
      </c>
    </row>
    <row r="3911" spans="10:11" x14ac:dyDescent="0.25">
      <c r="J3911" t="s">
        <v>10000</v>
      </c>
      <c r="K3911" t="s">
        <v>7</v>
      </c>
    </row>
    <row r="3912" spans="10:11" x14ac:dyDescent="0.25">
      <c r="J3912" t="s">
        <v>10001</v>
      </c>
      <c r="K3912" t="s">
        <v>7</v>
      </c>
    </row>
    <row r="3913" spans="10:11" x14ac:dyDescent="0.25">
      <c r="J3913" t="s">
        <v>10002</v>
      </c>
      <c r="K3913" t="s">
        <v>7</v>
      </c>
    </row>
    <row r="3914" spans="10:11" x14ac:dyDescent="0.25">
      <c r="J3914" t="s">
        <v>10003</v>
      </c>
      <c r="K3914" t="s">
        <v>7</v>
      </c>
    </row>
    <row r="3915" spans="10:11" x14ac:dyDescent="0.25">
      <c r="J3915" t="s">
        <v>10004</v>
      </c>
      <c r="K3915" t="s">
        <v>7</v>
      </c>
    </row>
    <row r="3916" spans="10:11" x14ac:dyDescent="0.25">
      <c r="J3916" t="s">
        <v>10005</v>
      </c>
      <c r="K3916" t="s">
        <v>7</v>
      </c>
    </row>
    <row r="3917" spans="10:11" x14ac:dyDescent="0.25">
      <c r="J3917" t="s">
        <v>10006</v>
      </c>
      <c r="K3917" t="s">
        <v>7</v>
      </c>
    </row>
    <row r="3918" spans="10:11" x14ac:dyDescent="0.25">
      <c r="J3918" t="s">
        <v>10007</v>
      </c>
      <c r="K3918" t="s">
        <v>7</v>
      </c>
    </row>
    <row r="3919" spans="10:11" x14ac:dyDescent="0.25">
      <c r="J3919" t="s">
        <v>10008</v>
      </c>
      <c r="K3919" t="s">
        <v>7</v>
      </c>
    </row>
    <row r="3920" spans="10:11" x14ac:dyDescent="0.25">
      <c r="J3920" t="s">
        <v>10009</v>
      </c>
      <c r="K3920" t="s">
        <v>7</v>
      </c>
    </row>
    <row r="3921" spans="10:11" x14ac:dyDescent="0.25">
      <c r="J3921" t="s">
        <v>10010</v>
      </c>
      <c r="K3921" t="s">
        <v>7</v>
      </c>
    </row>
    <row r="3922" spans="10:11" x14ac:dyDescent="0.25">
      <c r="J3922" t="s">
        <v>10011</v>
      </c>
      <c r="K3922" t="s">
        <v>7</v>
      </c>
    </row>
    <row r="3923" spans="10:11" x14ac:dyDescent="0.25">
      <c r="J3923" t="s">
        <v>10012</v>
      </c>
      <c r="K3923" t="s">
        <v>7</v>
      </c>
    </row>
    <row r="3924" spans="10:11" x14ac:dyDescent="0.25">
      <c r="J3924" t="s">
        <v>10013</v>
      </c>
      <c r="K3924" t="s">
        <v>7</v>
      </c>
    </row>
    <row r="3925" spans="10:11" x14ac:dyDescent="0.25">
      <c r="J3925" t="s">
        <v>10014</v>
      </c>
      <c r="K3925" t="s">
        <v>7</v>
      </c>
    </row>
    <row r="3926" spans="10:11" x14ac:dyDescent="0.25">
      <c r="J3926" t="s">
        <v>10015</v>
      </c>
      <c r="K3926" t="s">
        <v>7</v>
      </c>
    </row>
    <row r="3927" spans="10:11" x14ac:dyDescent="0.25">
      <c r="J3927" t="s">
        <v>10016</v>
      </c>
      <c r="K3927" t="s">
        <v>7</v>
      </c>
    </row>
    <row r="3928" spans="10:11" x14ac:dyDescent="0.25">
      <c r="J3928" t="s">
        <v>10017</v>
      </c>
      <c r="K3928" t="s">
        <v>7</v>
      </c>
    </row>
    <row r="3929" spans="10:11" x14ac:dyDescent="0.25">
      <c r="J3929" t="s">
        <v>10018</v>
      </c>
      <c r="K3929" t="s">
        <v>7</v>
      </c>
    </row>
    <row r="3930" spans="10:11" x14ac:dyDescent="0.25">
      <c r="J3930" t="s">
        <v>10019</v>
      </c>
      <c r="K3930" t="s">
        <v>7</v>
      </c>
    </row>
    <row r="3931" spans="10:11" x14ac:dyDescent="0.25">
      <c r="J3931" t="s">
        <v>10020</v>
      </c>
      <c r="K3931" t="s">
        <v>7</v>
      </c>
    </row>
    <row r="3932" spans="10:11" x14ac:dyDescent="0.25">
      <c r="J3932" t="s">
        <v>10021</v>
      </c>
      <c r="K3932" t="s">
        <v>7</v>
      </c>
    </row>
    <row r="3933" spans="10:11" x14ac:dyDescent="0.25">
      <c r="J3933" t="s">
        <v>10022</v>
      </c>
      <c r="K3933" t="s">
        <v>7</v>
      </c>
    </row>
    <row r="3934" spans="10:11" x14ac:dyDescent="0.25">
      <c r="J3934" t="s">
        <v>10023</v>
      </c>
      <c r="K3934" t="s">
        <v>7</v>
      </c>
    </row>
    <row r="3935" spans="10:11" x14ac:dyDescent="0.25">
      <c r="J3935" t="s">
        <v>10024</v>
      </c>
      <c r="K3935" t="s">
        <v>7</v>
      </c>
    </row>
    <row r="3936" spans="10:11" x14ac:dyDescent="0.25">
      <c r="J3936" t="s">
        <v>10025</v>
      </c>
      <c r="K3936" t="s">
        <v>7</v>
      </c>
    </row>
    <row r="3937" spans="10:11" x14ac:dyDescent="0.25">
      <c r="J3937" t="s">
        <v>10026</v>
      </c>
      <c r="K3937" t="s">
        <v>7</v>
      </c>
    </row>
    <row r="3938" spans="10:11" x14ac:dyDescent="0.25">
      <c r="J3938" t="s">
        <v>10027</v>
      </c>
      <c r="K3938" t="s">
        <v>7</v>
      </c>
    </row>
    <row r="3939" spans="10:11" x14ac:dyDescent="0.25">
      <c r="J3939" t="s">
        <v>10028</v>
      </c>
      <c r="K3939" t="s">
        <v>7</v>
      </c>
    </row>
    <row r="3940" spans="10:11" x14ac:dyDescent="0.25">
      <c r="J3940" t="s">
        <v>10029</v>
      </c>
      <c r="K3940" t="s">
        <v>7</v>
      </c>
    </row>
    <row r="3941" spans="10:11" x14ac:dyDescent="0.25">
      <c r="J3941" t="s">
        <v>10031</v>
      </c>
      <c r="K3941" t="s">
        <v>9112</v>
      </c>
    </row>
    <row r="3942" spans="10:11" x14ac:dyDescent="0.25">
      <c r="J3942" t="s">
        <v>10032</v>
      </c>
      <c r="K3942" t="s">
        <v>9112</v>
      </c>
    </row>
    <row r="3943" spans="10:11" x14ac:dyDescent="0.25">
      <c r="J3943" t="s">
        <v>10033</v>
      </c>
      <c r="K3943" t="s">
        <v>9112</v>
      </c>
    </row>
    <row r="3944" spans="10:11" x14ac:dyDescent="0.25">
      <c r="J3944" t="s">
        <v>10034</v>
      </c>
      <c r="K3944" t="s">
        <v>9112</v>
      </c>
    </row>
    <row r="3945" spans="10:11" x14ac:dyDescent="0.25">
      <c r="J3945" t="s">
        <v>10035</v>
      </c>
      <c r="K3945" t="s">
        <v>9112</v>
      </c>
    </row>
    <row r="3946" spans="10:11" x14ac:dyDescent="0.25">
      <c r="J3946" t="s">
        <v>10036</v>
      </c>
      <c r="K3946" t="s">
        <v>10</v>
      </c>
    </row>
    <row r="3947" spans="10:11" x14ac:dyDescent="0.25">
      <c r="J3947" t="s">
        <v>10037</v>
      </c>
      <c r="K3947" t="s">
        <v>10</v>
      </c>
    </row>
    <row r="3948" spans="10:11" x14ac:dyDescent="0.25">
      <c r="J3948" t="s">
        <v>10038</v>
      </c>
      <c r="K3948" t="s">
        <v>10</v>
      </c>
    </row>
    <row r="3949" spans="10:11" x14ac:dyDescent="0.25">
      <c r="J3949" t="s">
        <v>10039</v>
      </c>
      <c r="K3949" t="s">
        <v>10</v>
      </c>
    </row>
    <row r="3950" spans="10:11" x14ac:dyDescent="0.25">
      <c r="J3950" t="s">
        <v>10040</v>
      </c>
      <c r="K3950" t="s">
        <v>5</v>
      </c>
    </row>
    <row r="3951" spans="10:11" x14ac:dyDescent="0.25">
      <c r="J3951" t="s">
        <v>10041</v>
      </c>
      <c r="K3951" t="s">
        <v>9112</v>
      </c>
    </row>
    <row r="3952" spans="10:11" x14ac:dyDescent="0.25">
      <c r="J3952" t="s">
        <v>10042</v>
      </c>
      <c r="K3952" t="s">
        <v>9112</v>
      </c>
    </row>
    <row r="3953" spans="10:11" x14ac:dyDescent="0.25">
      <c r="J3953" t="s">
        <v>10043</v>
      </c>
      <c r="K3953" t="s">
        <v>10</v>
      </c>
    </row>
    <row r="3954" spans="10:11" x14ac:dyDescent="0.25">
      <c r="J3954" t="s">
        <v>10044</v>
      </c>
      <c r="K3954" t="s">
        <v>10</v>
      </c>
    </row>
    <row r="3955" spans="10:11" x14ac:dyDescent="0.25">
      <c r="J3955" t="s">
        <v>10045</v>
      </c>
      <c r="K3955" t="s">
        <v>9112</v>
      </c>
    </row>
    <row r="3956" spans="10:11" x14ac:dyDescent="0.25">
      <c r="J3956" t="s">
        <v>10046</v>
      </c>
      <c r="K3956" t="s">
        <v>9112</v>
      </c>
    </row>
    <row r="3957" spans="10:11" x14ac:dyDescent="0.25">
      <c r="J3957" t="s">
        <v>10047</v>
      </c>
      <c r="K3957" t="s">
        <v>10</v>
      </c>
    </row>
    <row r="3958" spans="10:11" x14ac:dyDescent="0.25">
      <c r="J3958" t="s">
        <v>10048</v>
      </c>
      <c r="K3958" t="s">
        <v>10</v>
      </c>
    </row>
    <row r="3959" spans="10:11" x14ac:dyDescent="0.25">
      <c r="J3959" t="s">
        <v>10049</v>
      </c>
      <c r="K3959" t="s">
        <v>10</v>
      </c>
    </row>
    <row r="3960" spans="10:11" x14ac:dyDescent="0.25">
      <c r="J3960" t="s">
        <v>10050</v>
      </c>
      <c r="K3960" t="s">
        <v>10</v>
      </c>
    </row>
    <row r="3961" spans="10:11" x14ac:dyDescent="0.25">
      <c r="J3961" t="s">
        <v>10051</v>
      </c>
      <c r="K3961" t="s">
        <v>10</v>
      </c>
    </row>
    <row r="3962" spans="10:11" x14ac:dyDescent="0.25">
      <c r="J3962" t="s">
        <v>10052</v>
      </c>
      <c r="K3962" t="s">
        <v>10</v>
      </c>
    </row>
    <row r="3963" spans="10:11" x14ac:dyDescent="0.25">
      <c r="J3963" t="s">
        <v>10053</v>
      </c>
      <c r="K3963" t="s">
        <v>10</v>
      </c>
    </row>
    <row r="3964" spans="10:11" x14ac:dyDescent="0.25">
      <c r="J3964" t="s">
        <v>10054</v>
      </c>
      <c r="K3964" t="s">
        <v>10</v>
      </c>
    </row>
    <row r="3965" spans="10:11" x14ac:dyDescent="0.25">
      <c r="J3965" t="s">
        <v>10055</v>
      </c>
      <c r="K3965" t="s">
        <v>10</v>
      </c>
    </row>
    <row r="3966" spans="10:11" x14ac:dyDescent="0.25">
      <c r="J3966" t="s">
        <v>10056</v>
      </c>
      <c r="K3966" t="s">
        <v>10</v>
      </c>
    </row>
    <row r="3967" spans="10:11" x14ac:dyDescent="0.25">
      <c r="J3967" t="s">
        <v>10057</v>
      </c>
      <c r="K3967" t="s">
        <v>10</v>
      </c>
    </row>
    <row r="3968" spans="10:11" x14ac:dyDescent="0.25">
      <c r="J3968" t="s">
        <v>10058</v>
      </c>
      <c r="K3968" t="s">
        <v>10</v>
      </c>
    </row>
    <row r="3969" spans="10:11" x14ac:dyDescent="0.25">
      <c r="J3969" t="s">
        <v>10059</v>
      </c>
      <c r="K3969" t="s">
        <v>10</v>
      </c>
    </row>
    <row r="3970" spans="10:11" x14ac:dyDescent="0.25">
      <c r="J3970" t="s">
        <v>10060</v>
      </c>
      <c r="K3970" t="s">
        <v>10</v>
      </c>
    </row>
    <row r="3971" spans="10:11" x14ac:dyDescent="0.25">
      <c r="J3971" t="s">
        <v>10061</v>
      </c>
      <c r="K3971" t="s">
        <v>10</v>
      </c>
    </row>
    <row r="3972" spans="10:11" x14ac:dyDescent="0.25">
      <c r="J3972" t="s">
        <v>10062</v>
      </c>
      <c r="K3972" t="s">
        <v>10</v>
      </c>
    </row>
    <row r="3973" spans="10:11" x14ac:dyDescent="0.25">
      <c r="J3973" t="s">
        <v>10063</v>
      </c>
      <c r="K3973" t="s">
        <v>10</v>
      </c>
    </row>
    <row r="3974" spans="10:11" x14ac:dyDescent="0.25">
      <c r="J3974" t="s">
        <v>10064</v>
      </c>
      <c r="K3974" t="s">
        <v>10</v>
      </c>
    </row>
    <row r="3975" spans="10:11" x14ac:dyDescent="0.25">
      <c r="J3975" t="s">
        <v>10065</v>
      </c>
      <c r="K3975" t="s">
        <v>10</v>
      </c>
    </row>
    <row r="3976" spans="10:11" x14ac:dyDescent="0.25">
      <c r="J3976" t="s">
        <v>10066</v>
      </c>
      <c r="K3976" t="s">
        <v>10</v>
      </c>
    </row>
    <row r="3977" spans="10:11" x14ac:dyDescent="0.25">
      <c r="J3977" t="s">
        <v>10067</v>
      </c>
      <c r="K3977" t="s">
        <v>10</v>
      </c>
    </row>
    <row r="3978" spans="10:11" x14ac:dyDescent="0.25">
      <c r="J3978" t="s">
        <v>10068</v>
      </c>
      <c r="K3978" t="s">
        <v>10</v>
      </c>
    </row>
    <row r="3979" spans="10:11" x14ac:dyDescent="0.25">
      <c r="J3979" t="s">
        <v>10069</v>
      </c>
      <c r="K3979" t="s">
        <v>10</v>
      </c>
    </row>
    <row r="3980" spans="10:11" x14ac:dyDescent="0.25">
      <c r="J3980" t="s">
        <v>10070</v>
      </c>
      <c r="K3980" t="s">
        <v>10</v>
      </c>
    </row>
    <row r="3981" spans="10:11" x14ac:dyDescent="0.25">
      <c r="J3981" t="s">
        <v>10071</v>
      </c>
      <c r="K3981" t="s">
        <v>10</v>
      </c>
    </row>
    <row r="3982" spans="10:11" x14ac:dyDescent="0.25">
      <c r="J3982" t="s">
        <v>10072</v>
      </c>
      <c r="K3982" t="s">
        <v>9112</v>
      </c>
    </row>
    <row r="3983" spans="10:11" x14ac:dyDescent="0.25">
      <c r="J3983" t="s">
        <v>10073</v>
      </c>
      <c r="K3983" t="s">
        <v>9112</v>
      </c>
    </row>
    <row r="3984" spans="10:11" x14ac:dyDescent="0.25">
      <c r="J3984" t="s">
        <v>10074</v>
      </c>
      <c r="K3984" t="s">
        <v>9112</v>
      </c>
    </row>
    <row r="3985" spans="10:11" x14ac:dyDescent="0.25">
      <c r="J3985" t="s">
        <v>1482</v>
      </c>
      <c r="K3985" t="s">
        <v>9112</v>
      </c>
    </row>
    <row r="3986" spans="10:11" x14ac:dyDescent="0.25">
      <c r="J3986" t="s">
        <v>9941</v>
      </c>
      <c r="K3986" t="s">
        <v>9112</v>
      </c>
    </row>
    <row r="3987" spans="10:11" x14ac:dyDescent="0.25">
      <c r="J3987" t="s">
        <v>10034</v>
      </c>
      <c r="K3987" t="s">
        <v>9112</v>
      </c>
    </row>
    <row r="3988" spans="10:11" x14ac:dyDescent="0.25">
      <c r="J3988" t="s">
        <v>10075</v>
      </c>
      <c r="K3988" t="s">
        <v>9112</v>
      </c>
    </row>
    <row r="3989" spans="10:11" x14ac:dyDescent="0.25">
      <c r="J3989" t="s">
        <v>10076</v>
      </c>
      <c r="K3989" t="s">
        <v>9112</v>
      </c>
    </row>
    <row r="3990" spans="10:11" x14ac:dyDescent="0.25">
      <c r="J3990" t="s">
        <v>10077</v>
      </c>
      <c r="K3990" t="s">
        <v>9112</v>
      </c>
    </row>
    <row r="3991" spans="10:11" x14ac:dyDescent="0.25">
      <c r="J3991" t="s">
        <v>10078</v>
      </c>
      <c r="K3991" t="s">
        <v>9112</v>
      </c>
    </row>
    <row r="3992" spans="10:11" x14ac:dyDescent="0.25">
      <c r="J3992" t="s">
        <v>10079</v>
      </c>
      <c r="K3992" t="s">
        <v>9112</v>
      </c>
    </row>
    <row r="3993" spans="10:11" x14ac:dyDescent="0.25">
      <c r="J3993" t="s">
        <v>10080</v>
      </c>
      <c r="K3993" t="s">
        <v>9112</v>
      </c>
    </row>
    <row r="3994" spans="10:11" x14ac:dyDescent="0.25">
      <c r="J3994" t="s">
        <v>10081</v>
      </c>
      <c r="K3994" t="s">
        <v>9112</v>
      </c>
    </row>
    <row r="3995" spans="10:11" x14ac:dyDescent="0.25">
      <c r="J3995" t="s">
        <v>10082</v>
      </c>
      <c r="K3995" t="s">
        <v>9112</v>
      </c>
    </row>
    <row r="3996" spans="10:11" x14ac:dyDescent="0.25">
      <c r="J3996" t="s">
        <v>10083</v>
      </c>
      <c r="K3996" t="s">
        <v>10</v>
      </c>
    </row>
    <row r="3997" spans="10:11" x14ac:dyDescent="0.25">
      <c r="J3997" t="s">
        <v>10084</v>
      </c>
      <c r="K3997" t="s">
        <v>10</v>
      </c>
    </row>
    <row r="3998" spans="10:11" x14ac:dyDescent="0.25">
      <c r="J3998" t="s">
        <v>10085</v>
      </c>
      <c r="K3998" t="s">
        <v>10</v>
      </c>
    </row>
    <row r="3999" spans="10:11" x14ac:dyDescent="0.25">
      <c r="J3999" t="s">
        <v>10086</v>
      </c>
      <c r="K3999" t="s">
        <v>10</v>
      </c>
    </row>
    <row r="4000" spans="10:11" x14ac:dyDescent="0.25">
      <c r="J4000" t="s">
        <v>10087</v>
      </c>
      <c r="K4000" t="s">
        <v>10</v>
      </c>
    </row>
    <row r="4001" spans="10:11" x14ac:dyDescent="0.25">
      <c r="J4001" t="s">
        <v>10083</v>
      </c>
      <c r="K4001" t="s">
        <v>10</v>
      </c>
    </row>
    <row r="4002" spans="10:11" x14ac:dyDescent="0.25">
      <c r="J4002" t="s">
        <v>10088</v>
      </c>
      <c r="K4002" t="s">
        <v>10</v>
      </c>
    </row>
    <row r="4003" spans="10:11" x14ac:dyDescent="0.25">
      <c r="J4003" t="s">
        <v>10089</v>
      </c>
      <c r="K4003" t="s">
        <v>10</v>
      </c>
    </row>
    <row r="4004" spans="10:11" x14ac:dyDescent="0.25">
      <c r="J4004" t="s">
        <v>10084</v>
      </c>
      <c r="K4004" t="s">
        <v>10</v>
      </c>
    </row>
    <row r="4005" spans="10:11" x14ac:dyDescent="0.25">
      <c r="J4005" t="s">
        <v>135</v>
      </c>
      <c r="K4005" t="s">
        <v>10</v>
      </c>
    </row>
    <row r="4006" spans="10:11" x14ac:dyDescent="0.25">
      <c r="J4006" t="s">
        <v>10090</v>
      </c>
      <c r="K4006" t="s">
        <v>10</v>
      </c>
    </row>
    <row r="4007" spans="10:11" x14ac:dyDescent="0.25">
      <c r="J4007" t="s">
        <v>10091</v>
      </c>
      <c r="K4007" t="s">
        <v>10</v>
      </c>
    </row>
    <row r="4008" spans="10:11" x14ac:dyDescent="0.25">
      <c r="J4008" t="s">
        <v>10092</v>
      </c>
      <c r="K4008" t="s">
        <v>10</v>
      </c>
    </row>
    <row r="4009" spans="10:11" x14ac:dyDescent="0.25">
      <c r="J4009" t="s">
        <v>10093</v>
      </c>
      <c r="K4009" t="s">
        <v>10</v>
      </c>
    </row>
    <row r="4010" spans="10:11" x14ac:dyDescent="0.25">
      <c r="J4010" t="s">
        <v>10095</v>
      </c>
      <c r="K4010" t="s">
        <v>0</v>
      </c>
    </row>
  </sheetData>
  <autoFilter ref="A4:AK400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theme="7"/>
  </sheetPr>
  <dimension ref="A1:M98"/>
  <sheetViews>
    <sheetView workbookViewId="0">
      <selection activeCell="E53" sqref="E53"/>
    </sheetView>
  </sheetViews>
  <sheetFormatPr defaultRowHeight="15" x14ac:dyDescent="0.25"/>
  <cols>
    <col min="1" max="1" width="3" bestFit="1" customWidth="1"/>
    <col min="2" max="2" width="10.5703125" bestFit="1" customWidth="1"/>
    <col min="3" max="3" width="11.5703125" bestFit="1" customWidth="1"/>
    <col min="4" max="4" width="7" bestFit="1" customWidth="1"/>
    <col min="5" max="5" width="8" style="134" bestFit="1" customWidth="1"/>
    <col min="6" max="8" width="7.42578125" bestFit="1" customWidth="1"/>
    <col min="9" max="9" width="7.42578125" customWidth="1"/>
    <col min="10" max="10" width="8" style="394" bestFit="1" customWidth="1"/>
    <col min="11" max="11" width="11" style="134" bestFit="1" customWidth="1"/>
    <col min="12" max="12" width="6.42578125" bestFit="1" customWidth="1"/>
  </cols>
  <sheetData>
    <row r="1" spans="1:13" x14ac:dyDescent="0.25">
      <c r="B1" s="1150" t="s">
        <v>2692</v>
      </c>
      <c r="C1" s="1150"/>
      <c r="D1" s="1150"/>
      <c r="E1" s="1150"/>
      <c r="F1" s="1150"/>
      <c r="G1" s="1150"/>
      <c r="H1" s="1150"/>
      <c r="I1" s="1150"/>
      <c r="J1" s="1150"/>
      <c r="K1" s="556"/>
    </row>
    <row r="2" spans="1:13" x14ac:dyDescent="0.25">
      <c r="B2" s="1151" t="s">
        <v>2721</v>
      </c>
      <c r="C2" s="1151"/>
      <c r="D2" s="1151" t="s">
        <v>1918</v>
      </c>
      <c r="E2" s="1151"/>
      <c r="F2" s="1151"/>
      <c r="G2" s="1151"/>
      <c r="H2" s="1151"/>
      <c r="I2" s="1257" t="s">
        <v>1919</v>
      </c>
      <c r="J2" s="1257"/>
      <c r="K2" s="556"/>
    </row>
    <row r="3" spans="1:13" x14ac:dyDescent="0.25">
      <c r="A3" t="s">
        <v>1958</v>
      </c>
      <c r="B3" s="376" t="s">
        <v>2608</v>
      </c>
      <c r="C3" s="369" t="s">
        <v>2609</v>
      </c>
      <c r="D3" s="367">
        <v>12</v>
      </c>
      <c r="E3" s="368">
        <v>24</v>
      </c>
      <c r="F3" s="368">
        <v>36</v>
      </c>
      <c r="G3" s="368">
        <v>48</v>
      </c>
      <c r="H3" s="369">
        <v>60</v>
      </c>
      <c r="I3" s="558" t="s">
        <v>2081</v>
      </c>
      <c r="J3" s="559" t="s">
        <v>1994</v>
      </c>
      <c r="K3" s="556"/>
      <c r="L3" s="163"/>
    </row>
    <row r="4" spans="1:13" x14ac:dyDescent="0.25">
      <c r="A4">
        <v>1</v>
      </c>
      <c r="B4" s="377">
        <v>0</v>
      </c>
      <c r="C4" s="378">
        <v>43961</v>
      </c>
      <c r="D4" s="370"/>
      <c r="E4" s="371"/>
      <c r="F4" s="371"/>
      <c r="G4" s="371"/>
      <c r="H4" s="372"/>
      <c r="I4" s="613"/>
      <c r="J4" s="560"/>
      <c r="K4" s="556"/>
      <c r="L4" s="163"/>
      <c r="M4" s="134"/>
    </row>
    <row r="5" spans="1:13" x14ac:dyDescent="0.25">
      <c r="A5">
        <v>2</v>
      </c>
      <c r="B5" s="379">
        <f>C4+1</f>
        <v>43962</v>
      </c>
      <c r="C5" s="378">
        <v>73268</v>
      </c>
      <c r="D5" s="370"/>
      <c r="E5" s="371"/>
      <c r="F5" s="371"/>
      <c r="G5" s="371"/>
      <c r="H5" s="372"/>
      <c r="I5" s="613"/>
      <c r="J5" s="560"/>
      <c r="K5" s="557"/>
      <c r="L5" s="163"/>
      <c r="M5" s="134"/>
    </row>
    <row r="6" spans="1:13" x14ac:dyDescent="0.25">
      <c r="A6">
        <v>3</v>
      </c>
      <c r="B6" s="379">
        <f t="shared" ref="B6:B14" si="0">C5+1</f>
        <v>73269</v>
      </c>
      <c r="C6" s="378">
        <v>109902</v>
      </c>
      <c r="D6" s="370"/>
      <c r="E6" s="371"/>
      <c r="F6" s="371"/>
      <c r="G6" s="371"/>
      <c r="H6" s="372"/>
      <c r="I6" s="561"/>
      <c r="J6" s="560"/>
      <c r="K6" s="557"/>
      <c r="L6" s="163"/>
      <c r="M6" s="134"/>
    </row>
    <row r="7" spans="1:13" x14ac:dyDescent="0.25">
      <c r="A7">
        <v>4</v>
      </c>
      <c r="B7" s="379">
        <f t="shared" si="0"/>
        <v>109903</v>
      </c>
      <c r="C7" s="378">
        <v>146536</v>
      </c>
      <c r="D7" s="370"/>
      <c r="E7" s="371"/>
      <c r="F7" s="371"/>
      <c r="G7" s="371"/>
      <c r="H7" s="372"/>
      <c r="I7" s="561"/>
      <c r="J7" s="560"/>
      <c r="K7" s="557"/>
      <c r="L7" s="163"/>
      <c r="M7" s="134"/>
    </row>
    <row r="8" spans="1:13" x14ac:dyDescent="0.25">
      <c r="A8">
        <v>5</v>
      </c>
      <c r="B8" s="379">
        <f t="shared" si="0"/>
        <v>146537</v>
      </c>
      <c r="C8" s="378">
        <v>219803</v>
      </c>
      <c r="D8" s="370"/>
      <c r="E8" s="371"/>
      <c r="F8" s="371"/>
      <c r="G8" s="371"/>
      <c r="H8" s="372"/>
      <c r="I8" s="561"/>
      <c r="J8" s="560"/>
      <c r="K8" s="557"/>
      <c r="L8" s="163"/>
      <c r="M8" s="134"/>
    </row>
    <row r="9" spans="1:13" x14ac:dyDescent="0.25">
      <c r="A9">
        <v>6</v>
      </c>
      <c r="B9" s="379">
        <f t="shared" si="0"/>
        <v>219804</v>
      </c>
      <c r="C9" s="378">
        <v>293071</v>
      </c>
      <c r="D9" s="370"/>
      <c r="E9" s="371"/>
      <c r="F9" s="371"/>
      <c r="G9" s="371"/>
      <c r="H9" s="372"/>
      <c r="I9" s="561"/>
      <c r="J9" s="560"/>
      <c r="K9" s="557"/>
      <c r="L9" s="163"/>
      <c r="M9" s="134"/>
    </row>
    <row r="10" spans="1:13" x14ac:dyDescent="0.25">
      <c r="A10">
        <v>7</v>
      </c>
      <c r="B10" s="379">
        <f t="shared" si="0"/>
        <v>293072</v>
      </c>
      <c r="C10" s="378">
        <v>366339</v>
      </c>
      <c r="D10" s="370"/>
      <c r="E10" s="371"/>
      <c r="F10" s="371"/>
      <c r="G10" s="371"/>
      <c r="H10" s="372"/>
      <c r="I10" s="561"/>
      <c r="J10" s="560"/>
      <c r="K10" s="557"/>
      <c r="L10" s="163"/>
      <c r="M10" s="134"/>
    </row>
    <row r="11" spans="1:13" x14ac:dyDescent="0.25">
      <c r="A11">
        <v>8</v>
      </c>
      <c r="B11" s="379">
        <f t="shared" si="0"/>
        <v>366340</v>
      </c>
      <c r="C11" s="378">
        <v>439606</v>
      </c>
      <c r="D11" s="370"/>
      <c r="E11" s="371"/>
      <c r="F11" s="371"/>
      <c r="G11" s="371"/>
      <c r="H11" s="372"/>
      <c r="I11" s="561"/>
      <c r="J11" s="560"/>
      <c r="K11" s="557"/>
      <c r="L11" s="163"/>
      <c r="M11" s="134"/>
    </row>
    <row r="12" spans="1:13" x14ac:dyDescent="0.25">
      <c r="A12">
        <v>9</v>
      </c>
      <c r="B12" s="379">
        <f t="shared" si="0"/>
        <v>439607</v>
      </c>
      <c r="C12" s="378">
        <v>512874</v>
      </c>
      <c r="D12" s="370"/>
      <c r="E12" s="371"/>
      <c r="F12" s="371"/>
      <c r="G12" s="371"/>
      <c r="H12" s="372"/>
      <c r="I12" s="561"/>
      <c r="J12" s="560"/>
      <c r="K12" s="557"/>
      <c r="L12" s="163"/>
      <c r="M12" s="134"/>
    </row>
    <row r="13" spans="1:13" x14ac:dyDescent="0.25">
      <c r="A13">
        <v>10</v>
      </c>
      <c r="B13" s="379">
        <f t="shared" si="0"/>
        <v>512875</v>
      </c>
      <c r="C13" s="378">
        <v>586142</v>
      </c>
      <c r="D13" s="370"/>
      <c r="E13" s="371"/>
      <c r="F13" s="371"/>
      <c r="G13" s="371"/>
      <c r="H13" s="372"/>
      <c r="I13" s="561"/>
      <c r="J13" s="560"/>
      <c r="K13" s="557"/>
      <c r="L13" s="163"/>
      <c r="M13" s="134"/>
    </row>
    <row r="14" spans="1:13" x14ac:dyDescent="0.25">
      <c r="A14">
        <v>11</v>
      </c>
      <c r="B14" s="380">
        <f t="shared" si="0"/>
        <v>586143</v>
      </c>
      <c r="C14" s="381">
        <v>732678</v>
      </c>
      <c r="D14" s="373"/>
      <c r="E14" s="374"/>
      <c r="F14" s="374"/>
      <c r="G14" s="374"/>
      <c r="H14" s="375"/>
      <c r="I14" s="562"/>
      <c r="J14" s="563"/>
      <c r="K14" s="557"/>
      <c r="L14" s="163"/>
      <c r="M14" s="134"/>
    </row>
    <row r="15" spans="1:13" x14ac:dyDescent="0.25">
      <c r="B15" s="274"/>
      <c r="C15" s="272"/>
      <c r="D15" s="271"/>
      <c r="E15" s="273"/>
      <c r="F15" s="134"/>
      <c r="G15" s="134"/>
    </row>
    <row r="16" spans="1:13" x14ac:dyDescent="0.25">
      <c r="B16" s="1257" t="s">
        <v>2693</v>
      </c>
      <c r="C16" s="1257"/>
      <c r="D16" s="1257"/>
      <c r="E16" s="1257"/>
      <c r="F16" s="1257"/>
      <c r="G16" s="1257"/>
      <c r="H16" s="1257"/>
      <c r="I16" s="1257"/>
      <c r="J16" s="1257"/>
    </row>
    <row r="17" spans="1:10" x14ac:dyDescent="0.25">
      <c r="B17" s="1151" t="s">
        <v>2720</v>
      </c>
      <c r="C17" s="1151"/>
      <c r="D17" s="1151" t="s">
        <v>1918</v>
      </c>
      <c r="E17" s="1151"/>
      <c r="F17" s="1151"/>
      <c r="G17" s="1151"/>
      <c r="H17" s="1151"/>
      <c r="I17" s="1151" t="s">
        <v>1919</v>
      </c>
      <c r="J17" s="1151"/>
    </row>
    <row r="18" spans="1:10" x14ac:dyDescent="0.25">
      <c r="A18" t="s">
        <v>1958</v>
      </c>
      <c r="B18" s="517" t="s">
        <v>2608</v>
      </c>
      <c r="C18" s="516" t="s">
        <v>2609</v>
      </c>
      <c r="D18" s="518" t="s">
        <v>2697</v>
      </c>
      <c r="E18" s="519" t="s">
        <v>2698</v>
      </c>
      <c r="F18" s="519" t="s">
        <v>2699</v>
      </c>
      <c r="G18" s="519" t="s">
        <v>2700</v>
      </c>
      <c r="H18" s="520" t="s">
        <v>2701</v>
      </c>
      <c r="I18" s="515" t="s">
        <v>2081</v>
      </c>
      <c r="J18" s="553" t="s">
        <v>2012</v>
      </c>
    </row>
    <row r="19" spans="1:10" x14ac:dyDescent="0.25">
      <c r="A19">
        <v>1</v>
      </c>
      <c r="B19" s="377">
        <v>0</v>
      </c>
      <c r="C19" s="378">
        <v>10000</v>
      </c>
      <c r="D19" s="370"/>
      <c r="E19" s="371"/>
      <c r="F19" s="371"/>
      <c r="G19" s="371"/>
      <c r="H19" s="372"/>
      <c r="I19" s="521"/>
      <c r="J19" s="554"/>
    </row>
    <row r="20" spans="1:10" x14ac:dyDescent="0.25">
      <c r="A20">
        <v>2</v>
      </c>
      <c r="B20" s="379">
        <f>C19+1</f>
        <v>10001</v>
      </c>
      <c r="C20" s="378">
        <v>20000</v>
      </c>
      <c r="D20" s="370"/>
      <c r="E20" s="371"/>
      <c r="F20" s="371"/>
      <c r="G20" s="371"/>
      <c r="H20" s="372"/>
      <c r="I20" s="521"/>
      <c r="J20" s="554"/>
    </row>
    <row r="21" spans="1:10" x14ac:dyDescent="0.25">
      <c r="A21">
        <v>3</v>
      </c>
      <c r="B21" s="379">
        <f>C20+1</f>
        <v>20001</v>
      </c>
      <c r="C21" s="378">
        <v>40000</v>
      </c>
      <c r="D21" s="370"/>
      <c r="E21" s="371"/>
      <c r="F21" s="371"/>
      <c r="G21" s="371"/>
      <c r="H21" s="372"/>
      <c r="I21" s="521"/>
      <c r="J21" s="554"/>
    </row>
    <row r="22" spans="1:10" x14ac:dyDescent="0.25">
      <c r="A22">
        <v>4</v>
      </c>
      <c r="B22" s="379">
        <f>C21+1</f>
        <v>40001</v>
      </c>
      <c r="C22" s="378">
        <v>70000</v>
      </c>
      <c r="D22" s="370"/>
      <c r="E22" s="371"/>
      <c r="F22" s="371"/>
      <c r="G22" s="371"/>
      <c r="H22" s="372"/>
      <c r="I22" s="521"/>
      <c r="J22" s="554"/>
    </row>
    <row r="23" spans="1:10" x14ac:dyDescent="0.25">
      <c r="A23">
        <v>5</v>
      </c>
      <c r="B23" s="379">
        <f>C22+1</f>
        <v>70001</v>
      </c>
      <c r="C23" s="378">
        <v>100000</v>
      </c>
      <c r="D23" s="370"/>
      <c r="E23" s="371"/>
      <c r="F23" s="371"/>
      <c r="G23" s="371"/>
      <c r="H23" s="372"/>
      <c r="I23" s="521"/>
      <c r="J23" s="554"/>
    </row>
    <row r="24" spans="1:10" x14ac:dyDescent="0.25">
      <c r="A24">
        <v>6</v>
      </c>
      <c r="B24" s="380">
        <f>C23+1</f>
        <v>100001</v>
      </c>
      <c r="C24" s="381">
        <v>99999999</v>
      </c>
      <c r="D24" s="373"/>
      <c r="E24" s="374"/>
      <c r="F24" s="374"/>
      <c r="G24" s="374"/>
      <c r="H24" s="375"/>
      <c r="I24" s="522"/>
      <c r="J24" s="555"/>
    </row>
    <row r="25" spans="1:10" x14ac:dyDescent="0.25">
      <c r="B25" s="274"/>
      <c r="C25" s="272"/>
      <c r="D25" s="271"/>
      <c r="E25" s="273"/>
      <c r="F25" s="134"/>
      <c r="G25" s="134"/>
    </row>
    <row r="26" spans="1:10" x14ac:dyDescent="0.25">
      <c r="B26" s="274"/>
      <c r="C26" s="272"/>
      <c r="D26" s="271"/>
      <c r="E26" s="273"/>
      <c r="F26" s="134"/>
      <c r="G26" s="134"/>
    </row>
    <row r="27" spans="1:10" x14ac:dyDescent="0.25">
      <c r="B27" s="274"/>
      <c r="C27" s="272"/>
      <c r="D27" s="271"/>
      <c r="E27" s="273"/>
      <c r="F27" s="134"/>
      <c r="G27" s="134"/>
    </row>
    <row r="28" spans="1:10" x14ac:dyDescent="0.25">
      <c r="B28" s="274"/>
      <c r="C28" s="272"/>
      <c r="D28" s="271"/>
      <c r="E28" s="273"/>
      <c r="F28" s="134"/>
      <c r="G28" s="134"/>
    </row>
    <row r="29" spans="1:10" x14ac:dyDescent="0.25">
      <c r="B29" s="274"/>
      <c r="C29" s="272"/>
      <c r="D29" s="271"/>
      <c r="E29" s="273"/>
      <c r="F29" s="134"/>
      <c r="G29" s="134"/>
    </row>
    <row r="30" spans="1:10" x14ac:dyDescent="0.25">
      <c r="B30" s="274"/>
      <c r="C30" s="272"/>
      <c r="D30" s="271"/>
      <c r="E30" s="273"/>
      <c r="F30" s="134"/>
      <c r="G30" s="134"/>
    </row>
    <row r="31" spans="1:10" x14ac:dyDescent="0.25">
      <c r="B31" s="274"/>
      <c r="C31" s="272"/>
      <c r="D31" s="271"/>
      <c r="E31" s="273"/>
      <c r="F31" s="134"/>
      <c r="G31" s="134"/>
    </row>
    <row r="32" spans="1:10" x14ac:dyDescent="0.25">
      <c r="B32" s="274"/>
      <c r="C32" s="272"/>
      <c r="D32" s="271"/>
      <c r="E32" s="273"/>
      <c r="F32" s="134"/>
      <c r="G32" s="134"/>
    </row>
    <row r="33" spans="2:7" x14ac:dyDescent="0.25">
      <c r="B33" s="274"/>
      <c r="C33" s="272"/>
      <c r="D33" s="271"/>
      <c r="E33" s="273"/>
      <c r="F33" s="134"/>
      <c r="G33" s="134"/>
    </row>
    <row r="34" spans="2:7" x14ac:dyDescent="0.25">
      <c r="B34" s="274"/>
      <c r="C34" s="272"/>
      <c r="D34" s="271"/>
      <c r="E34" s="273"/>
      <c r="F34" s="134"/>
      <c r="G34" s="134"/>
    </row>
    <row r="35" spans="2:7" x14ac:dyDescent="0.25">
      <c r="B35" s="274"/>
      <c r="C35" s="272"/>
      <c r="D35" s="271"/>
      <c r="E35" s="273"/>
      <c r="F35" s="134"/>
      <c r="G35" s="134"/>
    </row>
    <row r="36" spans="2:7" x14ac:dyDescent="0.25">
      <c r="B36" s="274"/>
      <c r="C36" s="272"/>
      <c r="D36" s="271"/>
      <c r="E36" s="273"/>
      <c r="F36" s="134"/>
      <c r="G36" s="134"/>
    </row>
    <row r="37" spans="2:7" x14ac:dyDescent="0.25">
      <c r="B37" s="274"/>
      <c r="C37" s="272"/>
      <c r="D37" s="271"/>
      <c r="E37" s="273"/>
      <c r="F37" s="134"/>
      <c r="G37" s="134"/>
    </row>
    <row r="38" spans="2:7" x14ac:dyDescent="0.25">
      <c r="B38" s="274"/>
      <c r="C38" s="272"/>
      <c r="D38" s="271"/>
      <c r="E38" s="273"/>
      <c r="F38" s="134"/>
      <c r="G38" s="134"/>
    </row>
    <row r="39" spans="2:7" x14ac:dyDescent="0.25">
      <c r="B39" s="274"/>
      <c r="C39" s="272"/>
      <c r="D39" s="271"/>
      <c r="E39" s="273"/>
      <c r="F39" s="134"/>
      <c r="G39" s="134"/>
    </row>
    <row r="40" spans="2:7" x14ac:dyDescent="0.25">
      <c r="B40" s="274"/>
      <c r="C40" s="272"/>
      <c r="D40" s="271"/>
      <c r="E40" s="273"/>
      <c r="F40" s="134"/>
      <c r="G40" s="134"/>
    </row>
    <row r="41" spans="2:7" x14ac:dyDescent="0.25">
      <c r="B41" s="274"/>
      <c r="C41" s="272"/>
      <c r="D41" s="271"/>
      <c r="E41" s="273"/>
      <c r="F41" s="134"/>
      <c r="G41" s="134"/>
    </row>
    <row r="42" spans="2:7" x14ac:dyDescent="0.25">
      <c r="B42" s="274"/>
      <c r="C42" s="272"/>
      <c r="D42" s="271"/>
      <c r="E42" s="273"/>
      <c r="F42" s="134"/>
      <c r="G42" s="134"/>
    </row>
    <row r="43" spans="2:7" x14ac:dyDescent="0.25">
      <c r="B43" s="274"/>
      <c r="C43" s="272"/>
      <c r="D43" s="271"/>
      <c r="E43" s="273"/>
      <c r="F43" s="134"/>
      <c r="G43" s="134"/>
    </row>
    <row r="44" spans="2:7" x14ac:dyDescent="0.25">
      <c r="B44" s="274"/>
      <c r="C44" s="272"/>
      <c r="D44" s="271"/>
      <c r="E44" s="273"/>
      <c r="F44" s="134"/>
      <c r="G44" s="134"/>
    </row>
    <row r="45" spans="2:7" x14ac:dyDescent="0.25">
      <c r="B45" s="274"/>
      <c r="C45" s="272"/>
      <c r="D45" s="271"/>
      <c r="E45" s="273"/>
      <c r="F45" s="134"/>
      <c r="G45" s="134"/>
    </row>
    <row r="46" spans="2:7" x14ac:dyDescent="0.25">
      <c r="B46" s="274"/>
      <c r="C46" s="272"/>
      <c r="D46" s="271"/>
      <c r="E46" s="273"/>
      <c r="F46" s="134"/>
      <c r="G46" s="134"/>
    </row>
    <row r="47" spans="2:7" x14ac:dyDescent="0.25">
      <c r="B47" s="274"/>
      <c r="C47" s="272"/>
      <c r="D47" s="271"/>
      <c r="E47" s="273"/>
      <c r="F47" s="134"/>
      <c r="G47" s="134"/>
    </row>
    <row r="48" spans="2:7" x14ac:dyDescent="0.25">
      <c r="B48" s="274"/>
      <c r="C48" s="272"/>
      <c r="D48" s="271"/>
      <c r="E48" s="273"/>
      <c r="F48" s="134"/>
      <c r="G48" s="134"/>
    </row>
    <row r="49" spans="2:7" x14ac:dyDescent="0.25">
      <c r="B49" s="274"/>
      <c r="C49" s="272"/>
      <c r="D49" s="271"/>
      <c r="E49" s="273"/>
      <c r="F49" s="134"/>
      <c r="G49" s="134"/>
    </row>
    <row r="50" spans="2:7" x14ac:dyDescent="0.25">
      <c r="B50" s="274"/>
      <c r="C50" s="272"/>
      <c r="D50" s="271"/>
      <c r="E50" s="273"/>
      <c r="F50" s="134"/>
      <c r="G50" s="134"/>
    </row>
    <row r="51" spans="2:7" x14ac:dyDescent="0.25">
      <c r="B51" s="274"/>
      <c r="C51" s="272"/>
      <c r="D51" s="271"/>
      <c r="E51" s="273"/>
      <c r="F51" s="134"/>
      <c r="G51" s="134"/>
    </row>
    <row r="52" spans="2:7" x14ac:dyDescent="0.25">
      <c r="B52" s="274"/>
      <c r="C52" s="272"/>
      <c r="D52" s="271"/>
      <c r="E52" s="273"/>
      <c r="F52" s="134"/>
      <c r="G52" s="134"/>
    </row>
    <row r="53" spans="2:7" x14ac:dyDescent="0.25">
      <c r="B53" s="274"/>
      <c r="C53" s="272"/>
      <c r="D53" s="271"/>
      <c r="E53" s="273"/>
      <c r="F53" s="134"/>
      <c r="G53" s="134"/>
    </row>
    <row r="54" spans="2:7" x14ac:dyDescent="0.25">
      <c r="B54" s="274"/>
      <c r="C54" s="272"/>
      <c r="D54" s="271"/>
      <c r="E54" s="273"/>
      <c r="F54" s="134"/>
      <c r="G54" s="134"/>
    </row>
    <row r="55" spans="2:7" x14ac:dyDescent="0.25">
      <c r="B55" s="274"/>
      <c r="C55" s="272"/>
      <c r="D55" s="271"/>
      <c r="E55" s="273"/>
      <c r="F55" s="134"/>
      <c r="G55" s="134"/>
    </row>
    <row r="56" spans="2:7" x14ac:dyDescent="0.25">
      <c r="B56" s="274"/>
      <c r="C56" s="272"/>
      <c r="D56" s="271"/>
      <c r="E56" s="273"/>
      <c r="F56" s="134"/>
      <c r="G56" s="134"/>
    </row>
    <row r="57" spans="2:7" x14ac:dyDescent="0.25">
      <c r="B57" s="274"/>
      <c r="C57" s="272"/>
      <c r="D57" s="271"/>
      <c r="E57" s="273"/>
      <c r="F57" s="134"/>
      <c r="G57" s="134"/>
    </row>
    <row r="58" spans="2:7" x14ac:dyDescent="0.25">
      <c r="B58" s="274"/>
      <c r="C58" s="272"/>
      <c r="D58" s="271"/>
      <c r="E58" s="273"/>
      <c r="F58" s="134"/>
      <c r="G58" s="134"/>
    </row>
    <row r="59" spans="2:7" x14ac:dyDescent="0.25">
      <c r="B59" s="274"/>
      <c r="C59" s="272"/>
      <c r="D59" s="271"/>
      <c r="E59" s="273"/>
      <c r="F59" s="134"/>
      <c r="G59" s="134"/>
    </row>
    <row r="60" spans="2:7" x14ac:dyDescent="0.25">
      <c r="B60" s="274"/>
      <c r="C60" s="272"/>
      <c r="D60" s="271"/>
      <c r="E60" s="273"/>
      <c r="F60" s="134"/>
      <c r="G60" s="134"/>
    </row>
    <row r="61" spans="2:7" x14ac:dyDescent="0.25">
      <c r="B61" s="274"/>
      <c r="C61" s="272"/>
      <c r="D61" s="271"/>
      <c r="E61" s="273"/>
      <c r="F61" s="134"/>
      <c r="G61" s="134"/>
    </row>
    <row r="62" spans="2:7" x14ac:dyDescent="0.25">
      <c r="B62" s="274"/>
      <c r="C62" s="272"/>
      <c r="D62" s="271"/>
      <c r="E62" s="273"/>
      <c r="F62" s="134"/>
      <c r="G62" s="134"/>
    </row>
    <row r="63" spans="2:7" x14ac:dyDescent="0.25">
      <c r="B63" s="274"/>
      <c r="C63" s="272"/>
      <c r="D63" s="271"/>
      <c r="E63" s="273"/>
      <c r="F63" s="134"/>
      <c r="G63" s="134"/>
    </row>
    <row r="64" spans="2:7" x14ac:dyDescent="0.25">
      <c r="B64" s="274"/>
      <c r="C64" s="272"/>
      <c r="D64" s="271"/>
      <c r="E64" s="273"/>
      <c r="F64" s="134"/>
      <c r="G64" s="134"/>
    </row>
    <row r="65" spans="2:7" x14ac:dyDescent="0.25">
      <c r="B65" s="274"/>
      <c r="C65" s="272"/>
      <c r="D65" s="271"/>
      <c r="E65" s="273"/>
      <c r="F65" s="134"/>
      <c r="G65" s="134"/>
    </row>
    <row r="66" spans="2:7" x14ac:dyDescent="0.25">
      <c r="B66" s="274"/>
      <c r="C66" s="272"/>
      <c r="D66" s="271"/>
      <c r="E66" s="273"/>
      <c r="F66" s="134"/>
      <c r="G66" s="134"/>
    </row>
    <row r="67" spans="2:7" x14ac:dyDescent="0.25">
      <c r="B67" s="274"/>
      <c r="C67" s="272"/>
      <c r="D67" s="271"/>
      <c r="E67" s="273"/>
      <c r="F67" s="134"/>
      <c r="G67" s="134"/>
    </row>
    <row r="68" spans="2:7" x14ac:dyDescent="0.25">
      <c r="B68" s="274"/>
      <c r="C68" s="272"/>
      <c r="D68" s="271"/>
      <c r="E68" s="273"/>
      <c r="F68" s="134"/>
      <c r="G68" s="134"/>
    </row>
    <row r="69" spans="2:7" x14ac:dyDescent="0.25">
      <c r="B69" s="274"/>
      <c r="C69" s="272"/>
      <c r="D69" s="271"/>
      <c r="E69" s="273"/>
      <c r="F69" s="134"/>
      <c r="G69" s="134"/>
    </row>
    <row r="70" spans="2:7" x14ac:dyDescent="0.25">
      <c r="B70" s="274"/>
      <c r="C70" s="272"/>
      <c r="D70" s="271"/>
      <c r="E70" s="273"/>
      <c r="F70" s="134"/>
      <c r="G70" s="134"/>
    </row>
    <row r="71" spans="2:7" x14ac:dyDescent="0.25">
      <c r="B71" s="274"/>
      <c r="C71" s="272"/>
      <c r="D71" s="271"/>
      <c r="E71" s="273"/>
      <c r="F71" s="134"/>
      <c r="G71" s="134"/>
    </row>
    <row r="72" spans="2:7" x14ac:dyDescent="0.25">
      <c r="B72" s="274"/>
      <c r="C72" s="272"/>
      <c r="D72" s="271"/>
      <c r="E72" s="273"/>
      <c r="F72" s="134"/>
      <c r="G72" s="134"/>
    </row>
    <row r="73" spans="2:7" x14ac:dyDescent="0.25">
      <c r="B73" s="274"/>
      <c r="C73" s="272"/>
      <c r="D73" s="271"/>
      <c r="E73" s="273"/>
      <c r="F73" s="134"/>
      <c r="G73" s="134"/>
    </row>
    <row r="74" spans="2:7" x14ac:dyDescent="0.25">
      <c r="B74" s="274"/>
      <c r="C74" s="272"/>
      <c r="D74" s="271"/>
      <c r="E74" s="273"/>
      <c r="F74" s="134"/>
      <c r="G74" s="134"/>
    </row>
    <row r="75" spans="2:7" x14ac:dyDescent="0.25">
      <c r="B75" s="274"/>
      <c r="C75" s="272"/>
      <c r="D75" s="271"/>
      <c r="E75" s="273"/>
      <c r="F75" s="134"/>
      <c r="G75" s="134"/>
    </row>
    <row r="76" spans="2:7" x14ac:dyDescent="0.25">
      <c r="B76" s="274"/>
      <c r="C76" s="272"/>
      <c r="D76" s="271"/>
      <c r="E76" s="273"/>
      <c r="F76" s="134"/>
      <c r="G76" s="134"/>
    </row>
    <row r="77" spans="2:7" x14ac:dyDescent="0.25">
      <c r="B77" s="274"/>
      <c r="C77" s="272"/>
      <c r="D77" s="271"/>
      <c r="E77" s="273"/>
      <c r="F77" s="134"/>
      <c r="G77" s="134"/>
    </row>
    <row r="78" spans="2:7" x14ac:dyDescent="0.25">
      <c r="B78" s="274"/>
      <c r="C78" s="272"/>
      <c r="D78" s="271"/>
      <c r="E78" s="273"/>
      <c r="F78" s="134"/>
      <c r="G78" s="134"/>
    </row>
    <row r="79" spans="2:7" x14ac:dyDescent="0.25">
      <c r="B79" s="274"/>
      <c r="C79" s="272"/>
      <c r="D79" s="271"/>
      <c r="E79" s="273"/>
      <c r="F79" s="134"/>
      <c r="G79" s="134"/>
    </row>
    <row r="80" spans="2:7" x14ac:dyDescent="0.25">
      <c r="B80" s="274"/>
      <c r="C80" s="272"/>
      <c r="D80" s="271"/>
      <c r="E80" s="273"/>
      <c r="F80" s="134"/>
      <c r="G80" s="134"/>
    </row>
    <row r="81" spans="2:7" x14ac:dyDescent="0.25">
      <c r="B81" s="274"/>
      <c r="C81" s="272"/>
      <c r="D81" s="271"/>
      <c r="E81" s="273"/>
      <c r="F81" s="134"/>
      <c r="G81" s="134"/>
    </row>
    <row r="82" spans="2:7" x14ac:dyDescent="0.25">
      <c r="B82" s="274"/>
      <c r="C82" s="272"/>
      <c r="D82" s="271"/>
      <c r="E82" s="273"/>
      <c r="F82" s="134"/>
      <c r="G82" s="134"/>
    </row>
    <row r="83" spans="2:7" x14ac:dyDescent="0.25">
      <c r="B83" s="274"/>
      <c r="C83" s="272"/>
      <c r="D83" s="271"/>
      <c r="E83" s="273"/>
      <c r="F83" s="134"/>
      <c r="G83" s="134"/>
    </row>
    <row r="84" spans="2:7" x14ac:dyDescent="0.25">
      <c r="B84" s="274"/>
      <c r="C84" s="272"/>
      <c r="D84" s="271"/>
      <c r="E84" s="273"/>
      <c r="F84" s="134"/>
      <c r="G84" s="134"/>
    </row>
    <row r="85" spans="2:7" x14ac:dyDescent="0.25">
      <c r="B85" s="274"/>
      <c r="C85" s="272"/>
      <c r="D85" s="271"/>
      <c r="E85" s="273"/>
      <c r="F85" s="134"/>
      <c r="G85" s="134"/>
    </row>
    <row r="86" spans="2:7" x14ac:dyDescent="0.25">
      <c r="B86" s="274"/>
      <c r="C86" s="272"/>
      <c r="D86" s="271"/>
      <c r="E86" s="273"/>
      <c r="F86" s="134"/>
      <c r="G86" s="134"/>
    </row>
    <row r="87" spans="2:7" x14ac:dyDescent="0.25">
      <c r="B87" s="274"/>
      <c r="C87" s="272"/>
      <c r="D87" s="271"/>
      <c r="E87" s="273"/>
      <c r="F87" s="134"/>
      <c r="G87" s="134"/>
    </row>
    <row r="88" spans="2:7" x14ac:dyDescent="0.25">
      <c r="B88" s="274"/>
      <c r="C88" s="272"/>
      <c r="D88" s="271"/>
      <c r="E88" s="273"/>
      <c r="F88" s="134"/>
      <c r="G88" s="134"/>
    </row>
    <row r="89" spans="2:7" x14ac:dyDescent="0.25">
      <c r="B89" s="274"/>
      <c r="C89" s="272"/>
      <c r="D89" s="271"/>
      <c r="E89" s="273"/>
      <c r="F89" s="134"/>
      <c r="G89" s="134"/>
    </row>
    <row r="90" spans="2:7" x14ac:dyDescent="0.25">
      <c r="B90" s="274"/>
      <c r="C90" s="272"/>
      <c r="D90" s="271"/>
      <c r="E90" s="273"/>
      <c r="F90" s="134"/>
      <c r="G90" s="134"/>
    </row>
    <row r="91" spans="2:7" x14ac:dyDescent="0.25">
      <c r="B91" s="274"/>
      <c r="C91" s="272"/>
      <c r="D91" s="271"/>
      <c r="E91" s="273"/>
      <c r="F91" s="134"/>
      <c r="G91" s="134"/>
    </row>
    <row r="92" spans="2:7" x14ac:dyDescent="0.25">
      <c r="B92" s="274"/>
      <c r="C92" s="272"/>
      <c r="D92" s="271"/>
      <c r="E92" s="273"/>
      <c r="F92" s="134"/>
      <c r="G92" s="134"/>
    </row>
    <row r="93" spans="2:7" x14ac:dyDescent="0.25">
      <c r="B93" s="274"/>
      <c r="C93" s="272"/>
      <c r="D93" s="271"/>
      <c r="E93" s="273"/>
      <c r="F93" s="134"/>
      <c r="G93" s="134"/>
    </row>
    <row r="94" spans="2:7" x14ac:dyDescent="0.25">
      <c r="B94" s="274"/>
      <c r="C94" s="272"/>
      <c r="D94" s="271"/>
      <c r="E94" s="273"/>
      <c r="F94" s="134"/>
      <c r="G94" s="134"/>
    </row>
    <row r="95" spans="2:7" x14ac:dyDescent="0.25">
      <c r="B95" s="274"/>
      <c r="C95" s="272"/>
      <c r="D95" s="271"/>
      <c r="E95" s="273"/>
      <c r="F95" s="134"/>
      <c r="G95" s="134"/>
    </row>
    <row r="96" spans="2:7" x14ac:dyDescent="0.25">
      <c r="B96" s="274"/>
      <c r="C96" s="272"/>
      <c r="D96" s="271"/>
      <c r="E96" s="273"/>
      <c r="F96" s="134"/>
      <c r="G96" s="134"/>
    </row>
    <row r="97" spans="2:7" x14ac:dyDescent="0.25">
      <c r="B97" s="274"/>
      <c r="C97" s="272"/>
      <c r="D97" s="271"/>
      <c r="E97" s="273"/>
      <c r="F97" s="134"/>
      <c r="G97" s="134"/>
    </row>
    <row r="98" spans="2:7" x14ac:dyDescent="0.25">
      <c r="B98" s="274"/>
      <c r="C98" s="109"/>
      <c r="D98" s="275"/>
      <c r="F98" s="134"/>
    </row>
  </sheetData>
  <mergeCells count="8">
    <mergeCell ref="B1:J1"/>
    <mergeCell ref="D2:H2"/>
    <mergeCell ref="I2:J2"/>
    <mergeCell ref="B2:C2"/>
    <mergeCell ref="B17:C17"/>
    <mergeCell ref="D17:H17"/>
    <mergeCell ref="I17:J17"/>
    <mergeCell ref="B16:J1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filterMode="1"/>
  <dimension ref="A1:M4315"/>
  <sheetViews>
    <sheetView workbookViewId="0">
      <selection activeCell="E2503" sqref="E2503"/>
    </sheetView>
  </sheetViews>
  <sheetFormatPr defaultRowHeight="15" x14ac:dyDescent="0.25"/>
  <cols>
    <col min="5" max="5" width="2" bestFit="1" customWidth="1"/>
    <col min="14" max="14" width="27" bestFit="1" customWidth="1"/>
  </cols>
  <sheetData>
    <row r="1" spans="1:13" x14ac:dyDescent="0.25">
      <c r="A1" s="672" t="s">
        <v>2003</v>
      </c>
      <c r="B1" s="672" t="s">
        <v>2778</v>
      </c>
      <c r="C1" s="672" t="s">
        <v>2779</v>
      </c>
      <c r="D1" s="672" t="s">
        <v>2780</v>
      </c>
      <c r="E1" s="672"/>
      <c r="F1" s="672" t="s">
        <v>2781</v>
      </c>
      <c r="G1" s="672" t="s">
        <v>2782</v>
      </c>
      <c r="H1" s="672" t="s">
        <v>2783</v>
      </c>
      <c r="I1" s="672" t="s">
        <v>2784</v>
      </c>
      <c r="J1" s="672" t="s">
        <v>2785</v>
      </c>
      <c r="K1" s="672" t="s">
        <v>2786</v>
      </c>
    </row>
    <row r="2" spans="1:13" hidden="1" x14ac:dyDescent="0.25">
      <c r="A2" t="s">
        <v>3097</v>
      </c>
      <c r="B2" s="673" t="s">
        <v>2787</v>
      </c>
      <c r="C2" s="674">
        <v>3</v>
      </c>
      <c r="D2" s="674" t="s">
        <v>6729</v>
      </c>
      <c r="E2" s="674">
        <f>6-COUNTIF(F2:K2,"")</f>
        <v>1</v>
      </c>
      <c r="F2" s="673" t="s">
        <v>2788</v>
      </c>
      <c r="G2" s="673" t="s">
        <v>2611</v>
      </c>
      <c r="H2" s="673" t="s">
        <v>2611</v>
      </c>
      <c r="I2" s="673" t="s">
        <v>2611</v>
      </c>
      <c r="J2" s="673" t="s">
        <v>2611</v>
      </c>
      <c r="K2" s="673" t="s">
        <v>2611</v>
      </c>
      <c r="M2" s="675"/>
    </row>
    <row r="3" spans="1:13" hidden="1" x14ac:dyDescent="0.25">
      <c r="A3" t="s">
        <v>3098</v>
      </c>
      <c r="B3" s="673" t="s">
        <v>2787</v>
      </c>
      <c r="C3" s="674">
        <v>3</v>
      </c>
      <c r="D3" s="674" t="s">
        <v>6730</v>
      </c>
      <c r="E3" s="674">
        <f t="shared" ref="E3:E66" si="0">6-COUNTIF(F3:K3,"")</f>
        <v>1</v>
      </c>
      <c r="F3" s="673" t="s">
        <v>2788</v>
      </c>
      <c r="G3" s="673" t="s">
        <v>2611</v>
      </c>
      <c r="H3" s="673" t="s">
        <v>2611</v>
      </c>
      <c r="I3" s="673" t="s">
        <v>2611</v>
      </c>
      <c r="J3" s="673" t="s">
        <v>2611</v>
      </c>
      <c r="K3" s="673" t="s">
        <v>2611</v>
      </c>
      <c r="M3" s="675"/>
    </row>
    <row r="4" spans="1:13" hidden="1" x14ac:dyDescent="0.25">
      <c r="A4" t="s">
        <v>3099</v>
      </c>
      <c r="B4" s="673" t="s">
        <v>2787</v>
      </c>
      <c r="C4" s="674">
        <v>3</v>
      </c>
      <c r="D4" s="674" t="s">
        <v>6731</v>
      </c>
      <c r="E4" s="674">
        <f t="shared" si="0"/>
        <v>1</v>
      </c>
      <c r="F4" s="673" t="s">
        <v>2788</v>
      </c>
      <c r="G4" s="673" t="s">
        <v>2611</v>
      </c>
      <c r="H4" s="673" t="s">
        <v>2611</v>
      </c>
      <c r="I4" s="673" t="s">
        <v>2611</v>
      </c>
      <c r="J4" s="673" t="s">
        <v>2611</v>
      </c>
      <c r="K4" s="673" t="s">
        <v>2611</v>
      </c>
      <c r="M4" s="675"/>
    </row>
    <row r="5" spans="1:13" hidden="1" x14ac:dyDescent="0.25">
      <c r="A5" t="s">
        <v>3100</v>
      </c>
      <c r="B5" s="673" t="s">
        <v>2787</v>
      </c>
      <c r="C5" s="674">
        <v>3</v>
      </c>
      <c r="D5" s="674" t="s">
        <v>6732</v>
      </c>
      <c r="E5" s="674">
        <f t="shared" si="0"/>
        <v>1</v>
      </c>
      <c r="F5" s="673" t="s">
        <v>2788</v>
      </c>
      <c r="G5" s="673" t="s">
        <v>2611</v>
      </c>
      <c r="H5" s="673" t="s">
        <v>2611</v>
      </c>
      <c r="I5" s="673" t="s">
        <v>2611</v>
      </c>
      <c r="J5" s="673" t="s">
        <v>2611</v>
      </c>
      <c r="K5" s="673" t="s">
        <v>2611</v>
      </c>
      <c r="M5" s="675"/>
    </row>
    <row r="6" spans="1:13" hidden="1" x14ac:dyDescent="0.25">
      <c r="A6" t="s">
        <v>3101</v>
      </c>
      <c r="B6" s="673" t="s">
        <v>2787</v>
      </c>
      <c r="C6" s="674">
        <v>3</v>
      </c>
      <c r="D6" s="674" t="s">
        <v>6733</v>
      </c>
      <c r="E6" s="674">
        <f t="shared" si="0"/>
        <v>3</v>
      </c>
      <c r="F6" s="673" t="s">
        <v>2789</v>
      </c>
      <c r="G6" s="673" t="s">
        <v>2790</v>
      </c>
      <c r="H6" s="673" t="s">
        <v>2791</v>
      </c>
      <c r="I6" s="673" t="s">
        <v>2611</v>
      </c>
      <c r="J6" s="673" t="s">
        <v>2611</v>
      </c>
      <c r="K6" s="673" t="s">
        <v>2611</v>
      </c>
      <c r="M6" s="676"/>
    </row>
    <row r="7" spans="1:13" hidden="1" x14ac:dyDescent="0.25">
      <c r="A7" t="s">
        <v>3102</v>
      </c>
      <c r="B7" s="673" t="s">
        <v>2787</v>
      </c>
      <c r="C7" s="674">
        <v>3</v>
      </c>
      <c r="D7" s="674" t="s">
        <v>6734</v>
      </c>
      <c r="E7" s="674">
        <f t="shared" si="0"/>
        <v>1</v>
      </c>
      <c r="F7" s="673" t="s">
        <v>2788</v>
      </c>
      <c r="G7" s="673" t="s">
        <v>2611</v>
      </c>
      <c r="H7" s="673" t="s">
        <v>2611</v>
      </c>
      <c r="I7" s="673" t="s">
        <v>2611</v>
      </c>
      <c r="J7" s="673" t="s">
        <v>2611</v>
      </c>
      <c r="K7" s="673" t="s">
        <v>2611</v>
      </c>
      <c r="M7" s="675"/>
    </row>
    <row r="8" spans="1:13" hidden="1" x14ac:dyDescent="0.25">
      <c r="A8" t="s">
        <v>3103</v>
      </c>
      <c r="B8" s="673" t="s">
        <v>2787</v>
      </c>
      <c r="C8" s="674">
        <v>3</v>
      </c>
      <c r="D8" s="674" t="s">
        <v>6735</v>
      </c>
      <c r="E8" s="674">
        <f t="shared" si="0"/>
        <v>1</v>
      </c>
      <c r="F8" s="673" t="s">
        <v>2788</v>
      </c>
      <c r="G8" s="673" t="s">
        <v>2611</v>
      </c>
      <c r="H8" s="673" t="s">
        <v>2611</v>
      </c>
      <c r="I8" s="673" t="s">
        <v>2611</v>
      </c>
      <c r="J8" s="673" t="s">
        <v>2611</v>
      </c>
      <c r="K8" s="673" t="s">
        <v>2611</v>
      </c>
      <c r="M8" s="675"/>
    </row>
    <row r="9" spans="1:13" hidden="1" x14ac:dyDescent="0.25">
      <c r="A9" t="s">
        <v>3104</v>
      </c>
      <c r="B9" s="673" t="s">
        <v>2787</v>
      </c>
      <c r="C9" s="674">
        <v>3</v>
      </c>
      <c r="D9" s="674" t="s">
        <v>6736</v>
      </c>
      <c r="E9" s="674">
        <f t="shared" si="0"/>
        <v>1</v>
      </c>
      <c r="F9" s="673" t="s">
        <v>2788</v>
      </c>
      <c r="G9" s="673" t="s">
        <v>2611</v>
      </c>
      <c r="H9" s="673" t="s">
        <v>2611</v>
      </c>
      <c r="I9" s="673" t="s">
        <v>2611</v>
      </c>
      <c r="J9" s="673" t="s">
        <v>2611</v>
      </c>
      <c r="K9" s="673" t="s">
        <v>2611</v>
      </c>
      <c r="M9" s="675"/>
    </row>
    <row r="10" spans="1:13" hidden="1" x14ac:dyDescent="0.25">
      <c r="A10" t="s">
        <v>7160</v>
      </c>
      <c r="B10" s="673" t="s">
        <v>2787</v>
      </c>
      <c r="C10" s="674">
        <v>3</v>
      </c>
      <c r="D10" s="674" t="s">
        <v>6737</v>
      </c>
      <c r="E10" s="674">
        <f t="shared" si="0"/>
        <v>2</v>
      </c>
      <c r="F10" s="673" t="s">
        <v>2792</v>
      </c>
      <c r="G10" s="673" t="s">
        <v>2793</v>
      </c>
      <c r="H10" s="673" t="s">
        <v>2611</v>
      </c>
      <c r="I10" s="673" t="s">
        <v>2611</v>
      </c>
      <c r="J10" s="673" t="s">
        <v>2611</v>
      </c>
      <c r="K10" s="673" t="s">
        <v>2611</v>
      </c>
      <c r="M10" s="675"/>
    </row>
    <row r="11" spans="1:13" hidden="1" x14ac:dyDescent="0.25">
      <c r="A11" t="s">
        <v>7161</v>
      </c>
      <c r="B11" s="673" t="s">
        <v>2787</v>
      </c>
      <c r="C11" s="674">
        <v>3</v>
      </c>
      <c r="D11" s="674" t="s">
        <v>6738</v>
      </c>
      <c r="E11" s="674">
        <f t="shared" si="0"/>
        <v>2</v>
      </c>
      <c r="F11" s="673" t="s">
        <v>2792</v>
      </c>
      <c r="G11" s="673" t="s">
        <v>2793</v>
      </c>
      <c r="H11" s="673" t="s">
        <v>2611</v>
      </c>
      <c r="I11" s="673" t="s">
        <v>2611</v>
      </c>
      <c r="J11" s="673" t="s">
        <v>2611</v>
      </c>
      <c r="K11" s="673" t="s">
        <v>2611</v>
      </c>
      <c r="M11" s="675"/>
    </row>
    <row r="12" spans="1:13" hidden="1" x14ac:dyDescent="0.25">
      <c r="A12" t="s">
        <v>7162</v>
      </c>
      <c r="B12" s="673" t="s">
        <v>2787</v>
      </c>
      <c r="C12" s="674">
        <v>3</v>
      </c>
      <c r="D12" s="674" t="s">
        <v>6739</v>
      </c>
      <c r="E12" s="674">
        <f t="shared" si="0"/>
        <v>2</v>
      </c>
      <c r="F12" s="673" t="s">
        <v>2792</v>
      </c>
      <c r="G12" s="673" t="s">
        <v>2793</v>
      </c>
      <c r="H12" s="673" t="s">
        <v>2611</v>
      </c>
      <c r="I12" s="673" t="s">
        <v>2611</v>
      </c>
      <c r="J12" s="673" t="s">
        <v>2611</v>
      </c>
      <c r="K12" s="673" t="s">
        <v>2611</v>
      </c>
      <c r="M12" s="675"/>
    </row>
    <row r="13" spans="1:13" hidden="1" x14ac:dyDescent="0.25">
      <c r="A13" t="s">
        <v>3105</v>
      </c>
      <c r="B13" s="673" t="s">
        <v>2787</v>
      </c>
      <c r="C13" s="674">
        <v>4</v>
      </c>
      <c r="D13" s="674" t="s">
        <v>6740</v>
      </c>
      <c r="E13" s="674">
        <f t="shared" si="0"/>
        <v>2</v>
      </c>
      <c r="F13" s="673" t="s">
        <v>2794</v>
      </c>
      <c r="G13" s="673" t="s">
        <v>2795</v>
      </c>
      <c r="H13" s="673" t="s">
        <v>2611</v>
      </c>
      <c r="I13" s="673" t="s">
        <v>2611</v>
      </c>
      <c r="J13" s="673" t="s">
        <v>2611</v>
      </c>
      <c r="K13" s="673" t="s">
        <v>2611</v>
      </c>
      <c r="M13" s="675"/>
    </row>
    <row r="14" spans="1:13" hidden="1" x14ac:dyDescent="0.25">
      <c r="A14" t="s">
        <v>3106</v>
      </c>
      <c r="B14" s="673" t="s">
        <v>2787</v>
      </c>
      <c r="C14" s="674">
        <v>4</v>
      </c>
      <c r="D14" s="674" t="s">
        <v>6741</v>
      </c>
      <c r="E14" s="674">
        <f t="shared" si="0"/>
        <v>2</v>
      </c>
      <c r="F14" s="673" t="s">
        <v>2794</v>
      </c>
      <c r="G14" s="673" t="s">
        <v>2795</v>
      </c>
      <c r="H14" s="673" t="s">
        <v>2611</v>
      </c>
      <c r="I14" s="673" t="s">
        <v>2611</v>
      </c>
      <c r="J14" s="673" t="s">
        <v>2611</v>
      </c>
      <c r="K14" s="673" t="s">
        <v>2611</v>
      </c>
      <c r="M14" s="675"/>
    </row>
    <row r="15" spans="1:13" hidden="1" x14ac:dyDescent="0.25">
      <c r="A15" t="s">
        <v>3107</v>
      </c>
      <c r="B15" s="673" t="s">
        <v>2787</v>
      </c>
      <c r="C15" s="674">
        <v>4</v>
      </c>
      <c r="D15" s="674" t="s">
        <v>6742</v>
      </c>
      <c r="E15" s="674">
        <f t="shared" si="0"/>
        <v>2</v>
      </c>
      <c r="F15" s="673" t="s">
        <v>2796</v>
      </c>
      <c r="G15" s="673" t="s">
        <v>2797</v>
      </c>
      <c r="H15" s="673" t="s">
        <v>2611</v>
      </c>
      <c r="I15" s="673" t="s">
        <v>2611</v>
      </c>
      <c r="J15" s="673" t="s">
        <v>2611</v>
      </c>
      <c r="K15" s="673" t="s">
        <v>2611</v>
      </c>
      <c r="M15" s="675"/>
    </row>
    <row r="16" spans="1:13" hidden="1" x14ac:dyDescent="0.25">
      <c r="A16" t="s">
        <v>3108</v>
      </c>
      <c r="B16" s="673" t="s">
        <v>2787</v>
      </c>
      <c r="C16" s="674">
        <v>4</v>
      </c>
      <c r="D16" s="674" t="s">
        <v>6743</v>
      </c>
      <c r="E16" s="674">
        <f t="shared" si="0"/>
        <v>2</v>
      </c>
      <c r="F16" s="673" t="s">
        <v>2796</v>
      </c>
      <c r="G16" s="673" t="s">
        <v>2797</v>
      </c>
      <c r="H16" s="673" t="s">
        <v>2611</v>
      </c>
      <c r="I16" s="673" t="s">
        <v>2611</v>
      </c>
      <c r="J16" s="673" t="s">
        <v>2611</v>
      </c>
      <c r="K16" s="673" t="s">
        <v>2611</v>
      </c>
    </row>
    <row r="17" spans="1:11" hidden="1" x14ac:dyDescent="0.25">
      <c r="A17" t="s">
        <v>3109</v>
      </c>
      <c r="B17" s="673" t="s">
        <v>2787</v>
      </c>
      <c r="C17" s="674">
        <v>4</v>
      </c>
      <c r="D17" s="674" t="s">
        <v>6733</v>
      </c>
      <c r="E17" s="674">
        <f t="shared" si="0"/>
        <v>3</v>
      </c>
      <c r="F17" s="673" t="s">
        <v>2789</v>
      </c>
      <c r="G17" s="673" t="s">
        <v>2790</v>
      </c>
      <c r="H17" s="673" t="s">
        <v>2791</v>
      </c>
      <c r="I17" s="673" t="s">
        <v>2611</v>
      </c>
      <c r="J17" s="673" t="s">
        <v>2611</v>
      </c>
      <c r="K17" s="673" t="s">
        <v>2611</v>
      </c>
    </row>
    <row r="18" spans="1:11" hidden="1" x14ac:dyDescent="0.25">
      <c r="A18" t="s">
        <v>3110</v>
      </c>
      <c r="B18" s="673" t="s">
        <v>2787</v>
      </c>
      <c r="C18" s="674">
        <v>4</v>
      </c>
      <c r="D18" s="674" t="s">
        <v>6744</v>
      </c>
      <c r="E18" s="674">
        <f t="shared" si="0"/>
        <v>2</v>
      </c>
      <c r="F18" s="673" t="s">
        <v>2796</v>
      </c>
      <c r="G18" s="673" t="s">
        <v>2797</v>
      </c>
      <c r="H18" s="673" t="s">
        <v>2611</v>
      </c>
      <c r="I18" s="673" t="s">
        <v>2611</v>
      </c>
      <c r="J18" s="673" t="s">
        <v>2611</v>
      </c>
      <c r="K18" s="673" t="s">
        <v>2611</v>
      </c>
    </row>
    <row r="19" spans="1:11" hidden="1" x14ac:dyDescent="0.25">
      <c r="A19" t="s">
        <v>3111</v>
      </c>
      <c r="B19" s="673" t="s">
        <v>2787</v>
      </c>
      <c r="C19" s="674">
        <v>4</v>
      </c>
      <c r="D19" s="674" t="s">
        <v>6745</v>
      </c>
      <c r="E19" s="674">
        <f t="shared" si="0"/>
        <v>2</v>
      </c>
      <c r="F19" s="673" t="s">
        <v>2796</v>
      </c>
      <c r="G19" s="673" t="s">
        <v>2797</v>
      </c>
      <c r="H19" s="673" t="s">
        <v>2611</v>
      </c>
      <c r="I19" s="673" t="s">
        <v>2611</v>
      </c>
      <c r="J19" s="673" t="s">
        <v>2611</v>
      </c>
      <c r="K19" s="673" t="s">
        <v>2611</v>
      </c>
    </row>
    <row r="20" spans="1:11" hidden="1" x14ac:dyDescent="0.25">
      <c r="A20" t="s">
        <v>7163</v>
      </c>
      <c r="B20" s="673" t="s">
        <v>2787</v>
      </c>
      <c r="C20" s="674">
        <v>4</v>
      </c>
      <c r="D20" s="674" t="s">
        <v>6746</v>
      </c>
      <c r="E20" s="674">
        <f t="shared" si="0"/>
        <v>2</v>
      </c>
      <c r="F20" s="673" t="s">
        <v>2794</v>
      </c>
      <c r="G20" s="673" t="s">
        <v>2795</v>
      </c>
      <c r="H20" s="673" t="s">
        <v>2611</v>
      </c>
      <c r="I20" s="673" t="s">
        <v>2611</v>
      </c>
      <c r="J20" s="673" t="s">
        <v>2611</v>
      </c>
      <c r="K20" s="673" t="s">
        <v>2611</v>
      </c>
    </row>
    <row r="21" spans="1:11" hidden="1" x14ac:dyDescent="0.25">
      <c r="A21" t="s">
        <v>3112</v>
      </c>
      <c r="B21" s="673" t="s">
        <v>2787</v>
      </c>
      <c r="C21" s="674">
        <v>4</v>
      </c>
      <c r="D21" s="674" t="s">
        <v>6747</v>
      </c>
      <c r="E21" s="674">
        <f t="shared" si="0"/>
        <v>2</v>
      </c>
      <c r="F21" s="673" t="s">
        <v>2794</v>
      </c>
      <c r="G21" s="673" t="s">
        <v>2795</v>
      </c>
      <c r="H21" s="673" t="s">
        <v>2611</v>
      </c>
      <c r="I21" s="673" t="s">
        <v>2611</v>
      </c>
      <c r="J21" s="673" t="s">
        <v>2611</v>
      </c>
      <c r="K21" s="673" t="s">
        <v>2611</v>
      </c>
    </row>
    <row r="22" spans="1:11" hidden="1" x14ac:dyDescent="0.25">
      <c r="A22" t="s">
        <v>3113</v>
      </c>
      <c r="B22" s="673" t="s">
        <v>2787</v>
      </c>
      <c r="C22" s="674">
        <v>4</v>
      </c>
      <c r="D22" s="674" t="s">
        <v>6748</v>
      </c>
      <c r="E22" s="674">
        <f t="shared" si="0"/>
        <v>2</v>
      </c>
      <c r="F22" s="673" t="s">
        <v>2794</v>
      </c>
      <c r="G22" s="673" t="s">
        <v>2795</v>
      </c>
      <c r="H22" s="673" t="s">
        <v>2611</v>
      </c>
      <c r="I22" s="673" t="s">
        <v>2611</v>
      </c>
      <c r="J22" s="673" t="s">
        <v>2611</v>
      </c>
      <c r="K22" s="673" t="s">
        <v>2611</v>
      </c>
    </row>
    <row r="23" spans="1:11" hidden="1" x14ac:dyDescent="0.25">
      <c r="A23" t="s">
        <v>3114</v>
      </c>
      <c r="B23" s="673" t="s">
        <v>2787</v>
      </c>
      <c r="C23" s="674">
        <v>5</v>
      </c>
      <c r="D23" s="674" t="s">
        <v>6729</v>
      </c>
      <c r="E23" s="674">
        <f t="shared" si="0"/>
        <v>1</v>
      </c>
      <c r="F23" s="673" t="s">
        <v>2788</v>
      </c>
      <c r="G23" s="673" t="s">
        <v>2611</v>
      </c>
      <c r="H23" s="673" t="s">
        <v>2611</v>
      </c>
      <c r="I23" s="673" t="s">
        <v>2611</v>
      </c>
      <c r="J23" s="673" t="s">
        <v>2611</v>
      </c>
      <c r="K23" s="673" t="s">
        <v>2611</v>
      </c>
    </row>
    <row r="24" spans="1:11" hidden="1" x14ac:dyDescent="0.25">
      <c r="A24" t="s">
        <v>3115</v>
      </c>
      <c r="B24" s="673" t="s">
        <v>2787</v>
      </c>
      <c r="C24" s="674">
        <v>5</v>
      </c>
      <c r="D24" s="674" t="s">
        <v>6730</v>
      </c>
      <c r="E24" s="674">
        <f t="shared" si="0"/>
        <v>1</v>
      </c>
      <c r="F24" s="673" t="s">
        <v>2788</v>
      </c>
      <c r="G24" s="673" t="s">
        <v>2611</v>
      </c>
      <c r="H24" s="673" t="s">
        <v>2611</v>
      </c>
      <c r="I24" s="673" t="s">
        <v>2611</v>
      </c>
      <c r="J24" s="673" t="s">
        <v>2611</v>
      </c>
      <c r="K24" s="673" t="s">
        <v>2611</v>
      </c>
    </row>
    <row r="25" spans="1:11" hidden="1" x14ac:dyDescent="0.25">
      <c r="A25" t="s">
        <v>3116</v>
      </c>
      <c r="B25" s="673" t="s">
        <v>2787</v>
      </c>
      <c r="C25" s="674">
        <v>5</v>
      </c>
      <c r="D25" s="674" t="s">
        <v>6731</v>
      </c>
      <c r="E25" s="674">
        <f t="shared" si="0"/>
        <v>1</v>
      </c>
      <c r="F25" s="673" t="s">
        <v>2788</v>
      </c>
      <c r="G25" s="673" t="s">
        <v>2611</v>
      </c>
      <c r="H25" s="673" t="s">
        <v>2611</v>
      </c>
      <c r="I25" s="673" t="s">
        <v>2611</v>
      </c>
      <c r="J25" s="673" t="s">
        <v>2611</v>
      </c>
      <c r="K25" s="673" t="s">
        <v>2611</v>
      </c>
    </row>
    <row r="26" spans="1:11" hidden="1" x14ac:dyDescent="0.25">
      <c r="A26" t="s">
        <v>3117</v>
      </c>
      <c r="B26" s="673" t="s">
        <v>2787</v>
      </c>
      <c r="C26" s="674">
        <v>5</v>
      </c>
      <c r="D26" s="674" t="s">
        <v>6732</v>
      </c>
      <c r="E26" s="674">
        <f t="shared" si="0"/>
        <v>1</v>
      </c>
      <c r="F26" s="673" t="s">
        <v>2788</v>
      </c>
      <c r="G26" s="673" t="s">
        <v>2611</v>
      </c>
      <c r="H26" s="673" t="s">
        <v>2611</v>
      </c>
      <c r="I26" s="673" t="s">
        <v>2611</v>
      </c>
      <c r="J26" s="673" t="s">
        <v>2611</v>
      </c>
      <c r="K26" s="673" t="s">
        <v>2611</v>
      </c>
    </row>
    <row r="27" spans="1:11" hidden="1" x14ac:dyDescent="0.25">
      <c r="A27" t="s">
        <v>3118</v>
      </c>
      <c r="B27" s="673" t="s">
        <v>2787</v>
      </c>
      <c r="C27" s="674">
        <v>5</v>
      </c>
      <c r="D27" s="674" t="s">
        <v>6740</v>
      </c>
      <c r="E27" s="674">
        <f t="shared" si="0"/>
        <v>2</v>
      </c>
      <c r="F27" s="673" t="s">
        <v>2794</v>
      </c>
      <c r="G27" s="673" t="s">
        <v>2795</v>
      </c>
      <c r="H27" s="673" t="s">
        <v>2611</v>
      </c>
      <c r="I27" s="673" t="s">
        <v>2611</v>
      </c>
      <c r="J27" s="673" t="s">
        <v>2611</v>
      </c>
      <c r="K27" s="673" t="s">
        <v>2611</v>
      </c>
    </row>
    <row r="28" spans="1:11" hidden="1" x14ac:dyDescent="0.25">
      <c r="A28" t="s">
        <v>3119</v>
      </c>
      <c r="B28" s="673" t="s">
        <v>2787</v>
      </c>
      <c r="C28" s="674">
        <v>5</v>
      </c>
      <c r="D28" s="674" t="s">
        <v>6741</v>
      </c>
      <c r="E28" s="674">
        <f t="shared" si="0"/>
        <v>2</v>
      </c>
      <c r="F28" s="673" t="s">
        <v>2794</v>
      </c>
      <c r="G28" s="673" t="s">
        <v>2795</v>
      </c>
      <c r="H28" s="673" t="s">
        <v>2611</v>
      </c>
      <c r="I28" s="673" t="s">
        <v>2611</v>
      </c>
      <c r="J28" s="673" t="s">
        <v>2611</v>
      </c>
      <c r="K28" s="673" t="s">
        <v>2611</v>
      </c>
    </row>
    <row r="29" spans="1:11" hidden="1" x14ac:dyDescent="0.25">
      <c r="A29" t="s">
        <v>3120</v>
      </c>
      <c r="B29" s="673" t="s">
        <v>2787</v>
      </c>
      <c r="C29" s="674">
        <v>5</v>
      </c>
      <c r="D29" s="674" t="s">
        <v>6742</v>
      </c>
      <c r="E29" s="674">
        <f t="shared" si="0"/>
        <v>2</v>
      </c>
      <c r="F29" s="673" t="s">
        <v>2796</v>
      </c>
      <c r="G29" s="673" t="s">
        <v>2797</v>
      </c>
      <c r="H29" s="673" t="s">
        <v>2611</v>
      </c>
      <c r="I29" s="673" t="s">
        <v>2611</v>
      </c>
      <c r="J29" s="673" t="s">
        <v>2611</v>
      </c>
      <c r="K29" s="673" t="s">
        <v>2611</v>
      </c>
    </row>
    <row r="30" spans="1:11" hidden="1" x14ac:dyDescent="0.25">
      <c r="A30" t="s">
        <v>3121</v>
      </c>
      <c r="B30" s="673" t="s">
        <v>2787</v>
      </c>
      <c r="C30" s="674">
        <v>5</v>
      </c>
      <c r="D30" s="674" t="s">
        <v>6743</v>
      </c>
      <c r="E30" s="674">
        <f t="shared" si="0"/>
        <v>2</v>
      </c>
      <c r="F30" s="673" t="s">
        <v>2796</v>
      </c>
      <c r="G30" s="673" t="s">
        <v>2797</v>
      </c>
      <c r="H30" s="673" t="s">
        <v>2611</v>
      </c>
      <c r="I30" s="673" t="s">
        <v>2611</v>
      </c>
      <c r="J30" s="673" t="s">
        <v>2611</v>
      </c>
      <c r="K30" s="673" t="s">
        <v>2611</v>
      </c>
    </row>
    <row r="31" spans="1:11" hidden="1" x14ac:dyDescent="0.25">
      <c r="A31" t="s">
        <v>3122</v>
      </c>
      <c r="B31" s="673" t="s">
        <v>2787</v>
      </c>
      <c r="C31" s="674">
        <v>5</v>
      </c>
      <c r="D31" s="674" t="s">
        <v>6733</v>
      </c>
      <c r="E31" s="674">
        <f t="shared" si="0"/>
        <v>3</v>
      </c>
      <c r="F31" s="673" t="s">
        <v>2789</v>
      </c>
      <c r="G31" s="673" t="s">
        <v>2790</v>
      </c>
      <c r="H31" s="673" t="s">
        <v>2791</v>
      </c>
      <c r="I31" s="673" t="s">
        <v>2611</v>
      </c>
      <c r="J31" s="673" t="s">
        <v>2611</v>
      </c>
      <c r="K31" s="673" t="s">
        <v>2611</v>
      </c>
    </row>
    <row r="32" spans="1:11" hidden="1" x14ac:dyDescent="0.25">
      <c r="A32" t="s">
        <v>3123</v>
      </c>
      <c r="B32" s="673" t="s">
        <v>2787</v>
      </c>
      <c r="C32" s="674">
        <v>5</v>
      </c>
      <c r="D32" s="674" t="s">
        <v>6734</v>
      </c>
      <c r="E32" s="674">
        <f t="shared" si="0"/>
        <v>1</v>
      </c>
      <c r="F32" s="673" t="s">
        <v>2788</v>
      </c>
      <c r="G32" s="673" t="s">
        <v>2611</v>
      </c>
      <c r="H32" s="673" t="s">
        <v>2611</v>
      </c>
      <c r="I32" s="673" t="s">
        <v>2611</v>
      </c>
      <c r="J32" s="673" t="s">
        <v>2611</v>
      </c>
      <c r="K32" s="673" t="s">
        <v>2611</v>
      </c>
    </row>
    <row r="33" spans="1:11" hidden="1" x14ac:dyDescent="0.25">
      <c r="A33" t="s">
        <v>3124</v>
      </c>
      <c r="B33" s="673" t="s">
        <v>2787</v>
      </c>
      <c r="C33" s="674">
        <v>5</v>
      </c>
      <c r="D33" s="674" t="s">
        <v>6735</v>
      </c>
      <c r="E33" s="674">
        <f t="shared" si="0"/>
        <v>1</v>
      </c>
      <c r="F33" s="673" t="s">
        <v>2788</v>
      </c>
      <c r="G33" s="673" t="s">
        <v>2611</v>
      </c>
      <c r="H33" s="673" t="s">
        <v>2611</v>
      </c>
      <c r="I33" s="673" t="s">
        <v>2611</v>
      </c>
      <c r="J33" s="673" t="s">
        <v>2611</v>
      </c>
      <c r="K33" s="673" t="s">
        <v>2611</v>
      </c>
    </row>
    <row r="34" spans="1:11" hidden="1" x14ac:dyDescent="0.25">
      <c r="A34" t="s">
        <v>3125</v>
      </c>
      <c r="B34" s="673" t="s">
        <v>2787</v>
      </c>
      <c r="C34" s="674">
        <v>5</v>
      </c>
      <c r="D34" s="674" t="s">
        <v>6744</v>
      </c>
      <c r="E34" s="674">
        <f t="shared" si="0"/>
        <v>2</v>
      </c>
      <c r="F34" s="673" t="s">
        <v>2796</v>
      </c>
      <c r="G34" s="673" t="s">
        <v>2797</v>
      </c>
      <c r="H34" s="673" t="s">
        <v>2611</v>
      </c>
      <c r="I34" s="673" t="s">
        <v>2611</v>
      </c>
      <c r="J34" s="673" t="s">
        <v>2611</v>
      </c>
      <c r="K34" s="673" t="s">
        <v>2611</v>
      </c>
    </row>
    <row r="35" spans="1:11" hidden="1" x14ac:dyDescent="0.25">
      <c r="A35" t="s">
        <v>3126</v>
      </c>
      <c r="B35" s="673" t="s">
        <v>2787</v>
      </c>
      <c r="C35" s="674">
        <v>5</v>
      </c>
      <c r="D35" s="674" t="s">
        <v>6745</v>
      </c>
      <c r="E35" s="674">
        <f t="shared" si="0"/>
        <v>2</v>
      </c>
      <c r="F35" s="673" t="s">
        <v>2796</v>
      </c>
      <c r="G35" s="673" t="s">
        <v>2797</v>
      </c>
      <c r="H35" s="673" t="s">
        <v>2611</v>
      </c>
      <c r="I35" s="673" t="s">
        <v>2611</v>
      </c>
      <c r="J35" s="673" t="s">
        <v>2611</v>
      </c>
      <c r="K35" s="673" t="s">
        <v>2611</v>
      </c>
    </row>
    <row r="36" spans="1:11" hidden="1" x14ac:dyDescent="0.25">
      <c r="A36" t="s">
        <v>3127</v>
      </c>
      <c r="B36" s="673" t="s">
        <v>2787</v>
      </c>
      <c r="C36" s="674">
        <v>5</v>
      </c>
      <c r="D36" s="674" t="s">
        <v>6736</v>
      </c>
      <c r="E36" s="674">
        <f t="shared" si="0"/>
        <v>1</v>
      </c>
      <c r="F36" s="673" t="s">
        <v>2788</v>
      </c>
      <c r="G36" s="673" t="s">
        <v>2611</v>
      </c>
      <c r="H36" s="673" t="s">
        <v>2611</v>
      </c>
      <c r="I36" s="673" t="s">
        <v>2611</v>
      </c>
      <c r="J36" s="673" t="s">
        <v>2611</v>
      </c>
      <c r="K36" s="673" t="s">
        <v>2611</v>
      </c>
    </row>
    <row r="37" spans="1:11" hidden="1" x14ac:dyDescent="0.25">
      <c r="A37" t="s">
        <v>7164</v>
      </c>
      <c r="B37" s="673" t="s">
        <v>2787</v>
      </c>
      <c r="C37" s="674">
        <v>5</v>
      </c>
      <c r="D37" s="674" t="s">
        <v>6746</v>
      </c>
      <c r="E37" s="674">
        <f t="shared" si="0"/>
        <v>2</v>
      </c>
      <c r="F37" s="673" t="s">
        <v>2794</v>
      </c>
      <c r="G37" s="673" t="s">
        <v>2795</v>
      </c>
      <c r="H37" s="673" t="s">
        <v>2611</v>
      </c>
      <c r="I37" s="673" t="s">
        <v>2611</v>
      </c>
      <c r="J37" s="673" t="s">
        <v>2611</v>
      </c>
      <c r="K37" s="673" t="s">
        <v>2611</v>
      </c>
    </row>
    <row r="38" spans="1:11" hidden="1" x14ac:dyDescent="0.25">
      <c r="A38" t="s">
        <v>3128</v>
      </c>
      <c r="B38" s="673" t="s">
        <v>2787</v>
      </c>
      <c r="C38" s="674">
        <v>5</v>
      </c>
      <c r="D38" s="674" t="s">
        <v>6747</v>
      </c>
      <c r="E38" s="674">
        <f t="shared" si="0"/>
        <v>2</v>
      </c>
      <c r="F38" s="673" t="s">
        <v>2794</v>
      </c>
      <c r="G38" s="673" t="s">
        <v>2795</v>
      </c>
      <c r="H38" s="673" t="s">
        <v>2611</v>
      </c>
      <c r="I38" s="673" t="s">
        <v>2611</v>
      </c>
      <c r="J38" s="673" t="s">
        <v>2611</v>
      </c>
      <c r="K38" s="673" t="s">
        <v>2611</v>
      </c>
    </row>
    <row r="39" spans="1:11" hidden="1" x14ac:dyDescent="0.25">
      <c r="A39" t="s">
        <v>3129</v>
      </c>
      <c r="B39" s="673" t="s">
        <v>2787</v>
      </c>
      <c r="C39" s="674">
        <v>5</v>
      </c>
      <c r="D39" s="674" t="s">
        <v>6748</v>
      </c>
      <c r="E39" s="674">
        <f t="shared" si="0"/>
        <v>2</v>
      </c>
      <c r="F39" s="673" t="s">
        <v>2794</v>
      </c>
      <c r="G39" s="673" t="s">
        <v>2795</v>
      </c>
      <c r="H39" s="673" t="s">
        <v>2611</v>
      </c>
      <c r="I39" s="673" t="s">
        <v>2611</v>
      </c>
      <c r="J39" s="673" t="s">
        <v>2611</v>
      </c>
      <c r="K39" s="673" t="s">
        <v>2611</v>
      </c>
    </row>
    <row r="40" spans="1:11" hidden="1" x14ac:dyDescent="0.25">
      <c r="A40" t="s">
        <v>7165</v>
      </c>
      <c r="B40" s="673" t="s">
        <v>2787</v>
      </c>
      <c r="C40" s="674">
        <v>5</v>
      </c>
      <c r="D40" s="674" t="s">
        <v>2777</v>
      </c>
      <c r="E40" s="674">
        <f t="shared" si="0"/>
        <v>5</v>
      </c>
      <c r="F40" s="673" t="s">
        <v>2798</v>
      </c>
      <c r="G40" s="673" t="s">
        <v>2799</v>
      </c>
      <c r="H40" s="673" t="s">
        <v>2800</v>
      </c>
      <c r="I40" s="673" t="s">
        <v>2794</v>
      </c>
      <c r="J40" s="673" t="s">
        <v>2801</v>
      </c>
      <c r="K40" s="673" t="s">
        <v>2611</v>
      </c>
    </row>
    <row r="41" spans="1:11" hidden="1" x14ac:dyDescent="0.25">
      <c r="A41" t="s">
        <v>7166</v>
      </c>
      <c r="B41" s="673" t="s">
        <v>2787</v>
      </c>
      <c r="C41" s="674">
        <v>5</v>
      </c>
      <c r="D41" s="674" t="s">
        <v>2769</v>
      </c>
      <c r="E41" s="674">
        <f t="shared" si="0"/>
        <v>5</v>
      </c>
      <c r="F41" s="673" t="s">
        <v>2798</v>
      </c>
      <c r="G41" s="673" t="s">
        <v>2799</v>
      </c>
      <c r="H41" s="673" t="s">
        <v>2800</v>
      </c>
      <c r="I41" s="673" t="s">
        <v>2794</v>
      </c>
      <c r="J41" s="673" t="s">
        <v>2801</v>
      </c>
      <c r="K41" s="673" t="s">
        <v>2611</v>
      </c>
    </row>
    <row r="42" spans="1:11" hidden="1" x14ac:dyDescent="0.25">
      <c r="A42" t="s">
        <v>3130</v>
      </c>
      <c r="B42" s="673" t="s">
        <v>2787</v>
      </c>
      <c r="C42" s="674">
        <v>5</v>
      </c>
      <c r="D42" s="674" t="s">
        <v>6749</v>
      </c>
      <c r="E42" s="674">
        <f t="shared" si="0"/>
        <v>5</v>
      </c>
      <c r="F42" s="673" t="s">
        <v>2798</v>
      </c>
      <c r="G42" s="673" t="s">
        <v>2799</v>
      </c>
      <c r="H42" s="673" t="s">
        <v>2800</v>
      </c>
      <c r="I42" s="673" t="s">
        <v>2794</v>
      </c>
      <c r="J42" s="673" t="s">
        <v>2801</v>
      </c>
      <c r="K42" s="673" t="s">
        <v>2611</v>
      </c>
    </row>
    <row r="43" spans="1:11" hidden="1" x14ac:dyDescent="0.25">
      <c r="A43" t="s">
        <v>3131</v>
      </c>
      <c r="B43" s="673" t="s">
        <v>2787</v>
      </c>
      <c r="C43" s="674">
        <v>5</v>
      </c>
      <c r="D43" s="674" t="s">
        <v>6750</v>
      </c>
      <c r="E43" s="674">
        <f t="shared" si="0"/>
        <v>5</v>
      </c>
      <c r="F43" s="673" t="s">
        <v>2798</v>
      </c>
      <c r="G43" s="673" t="s">
        <v>2799</v>
      </c>
      <c r="H43" s="673" t="s">
        <v>2800</v>
      </c>
      <c r="I43" s="673" t="s">
        <v>2794</v>
      </c>
      <c r="J43" s="673" t="s">
        <v>2801</v>
      </c>
      <c r="K43" s="673" t="s">
        <v>2611</v>
      </c>
    </row>
    <row r="44" spans="1:11" hidden="1" x14ac:dyDescent="0.25">
      <c r="A44" t="s">
        <v>3132</v>
      </c>
      <c r="B44" s="673" t="s">
        <v>2787</v>
      </c>
      <c r="C44" s="674">
        <v>6</v>
      </c>
      <c r="D44" s="674" t="s">
        <v>6729</v>
      </c>
      <c r="E44" s="674">
        <f t="shared" si="0"/>
        <v>1</v>
      </c>
      <c r="F44" s="673" t="s">
        <v>2788</v>
      </c>
      <c r="G44" s="673" t="s">
        <v>2611</v>
      </c>
      <c r="H44" s="673" t="s">
        <v>2611</v>
      </c>
      <c r="I44" s="673" t="s">
        <v>2611</v>
      </c>
      <c r="J44" s="673" t="s">
        <v>2611</v>
      </c>
      <c r="K44" s="673" t="s">
        <v>2611</v>
      </c>
    </row>
    <row r="45" spans="1:11" hidden="1" x14ac:dyDescent="0.25">
      <c r="A45" t="s">
        <v>3133</v>
      </c>
      <c r="B45" s="673" t="s">
        <v>2787</v>
      </c>
      <c r="C45" s="674">
        <v>6</v>
      </c>
      <c r="D45" s="674" t="s">
        <v>6730</v>
      </c>
      <c r="E45" s="674">
        <f t="shared" si="0"/>
        <v>1</v>
      </c>
      <c r="F45" s="673" t="s">
        <v>2788</v>
      </c>
      <c r="G45" s="673" t="s">
        <v>2611</v>
      </c>
      <c r="H45" s="673" t="s">
        <v>2611</v>
      </c>
      <c r="I45" s="673" t="s">
        <v>2611</v>
      </c>
      <c r="J45" s="673" t="s">
        <v>2611</v>
      </c>
      <c r="K45" s="673" t="s">
        <v>2611</v>
      </c>
    </row>
    <row r="46" spans="1:11" hidden="1" x14ac:dyDescent="0.25">
      <c r="A46" t="s">
        <v>3134</v>
      </c>
      <c r="B46" s="673" t="s">
        <v>2787</v>
      </c>
      <c r="C46" s="674">
        <v>6</v>
      </c>
      <c r="D46" s="674" t="s">
        <v>6731</v>
      </c>
      <c r="E46" s="674">
        <f t="shared" si="0"/>
        <v>1</v>
      </c>
      <c r="F46" s="673" t="s">
        <v>2788</v>
      </c>
      <c r="G46" s="673" t="s">
        <v>2611</v>
      </c>
      <c r="H46" s="673" t="s">
        <v>2611</v>
      </c>
      <c r="I46" s="673" t="s">
        <v>2611</v>
      </c>
      <c r="J46" s="673" t="s">
        <v>2611</v>
      </c>
      <c r="K46" s="673" t="s">
        <v>2611</v>
      </c>
    </row>
    <row r="47" spans="1:11" hidden="1" x14ac:dyDescent="0.25">
      <c r="A47" t="s">
        <v>3135</v>
      </c>
      <c r="B47" s="673" t="s">
        <v>2787</v>
      </c>
      <c r="C47" s="674">
        <v>6</v>
      </c>
      <c r="D47" s="674" t="s">
        <v>6732</v>
      </c>
      <c r="E47" s="674">
        <f t="shared" si="0"/>
        <v>1</v>
      </c>
      <c r="F47" s="673" t="s">
        <v>2788</v>
      </c>
      <c r="G47" s="673" t="s">
        <v>2611</v>
      </c>
      <c r="H47" s="673" t="s">
        <v>2611</v>
      </c>
      <c r="I47" s="673" t="s">
        <v>2611</v>
      </c>
      <c r="J47" s="673" t="s">
        <v>2611</v>
      </c>
      <c r="K47" s="673" t="s">
        <v>2611</v>
      </c>
    </row>
    <row r="48" spans="1:11" hidden="1" x14ac:dyDescent="0.25">
      <c r="A48" t="s">
        <v>3136</v>
      </c>
      <c r="B48" s="673" t="s">
        <v>2787</v>
      </c>
      <c r="C48" s="674">
        <v>6</v>
      </c>
      <c r="D48" s="674" t="s">
        <v>6740</v>
      </c>
      <c r="E48" s="674">
        <f t="shared" si="0"/>
        <v>2</v>
      </c>
      <c r="F48" s="673" t="s">
        <v>2794</v>
      </c>
      <c r="G48" s="673" t="s">
        <v>2795</v>
      </c>
      <c r="H48" s="673" t="s">
        <v>2611</v>
      </c>
      <c r="I48" s="673" t="s">
        <v>2611</v>
      </c>
      <c r="J48" s="673" t="s">
        <v>2611</v>
      </c>
      <c r="K48" s="673" t="s">
        <v>2611</v>
      </c>
    </row>
    <row r="49" spans="1:11" hidden="1" x14ac:dyDescent="0.25">
      <c r="A49" t="s">
        <v>3137</v>
      </c>
      <c r="B49" s="673" t="s">
        <v>2787</v>
      </c>
      <c r="C49" s="674">
        <v>6</v>
      </c>
      <c r="D49" s="674" t="s">
        <v>6741</v>
      </c>
      <c r="E49" s="674">
        <f t="shared" si="0"/>
        <v>2</v>
      </c>
      <c r="F49" s="673" t="s">
        <v>2794</v>
      </c>
      <c r="G49" s="673" t="s">
        <v>2795</v>
      </c>
      <c r="H49" s="673" t="s">
        <v>2611</v>
      </c>
      <c r="I49" s="673" t="s">
        <v>2611</v>
      </c>
      <c r="J49" s="673" t="s">
        <v>2611</v>
      </c>
      <c r="K49" s="673" t="s">
        <v>2611</v>
      </c>
    </row>
    <row r="50" spans="1:11" hidden="1" x14ac:dyDescent="0.25">
      <c r="A50" t="s">
        <v>3138</v>
      </c>
      <c r="B50" s="673" t="s">
        <v>2787</v>
      </c>
      <c r="C50" s="674">
        <v>6</v>
      </c>
      <c r="D50" s="674" t="s">
        <v>6742</v>
      </c>
      <c r="E50" s="674">
        <f t="shared" si="0"/>
        <v>2</v>
      </c>
      <c r="F50" s="673" t="s">
        <v>2796</v>
      </c>
      <c r="G50" s="673" t="s">
        <v>2797</v>
      </c>
      <c r="H50" s="673" t="s">
        <v>2611</v>
      </c>
      <c r="I50" s="673" t="s">
        <v>2611</v>
      </c>
      <c r="J50" s="673" t="s">
        <v>2611</v>
      </c>
      <c r="K50" s="673" t="s">
        <v>2611</v>
      </c>
    </row>
    <row r="51" spans="1:11" hidden="1" x14ac:dyDescent="0.25">
      <c r="A51" t="s">
        <v>3139</v>
      </c>
      <c r="B51" s="673" t="s">
        <v>2787</v>
      </c>
      <c r="C51" s="674">
        <v>6</v>
      </c>
      <c r="D51" s="674" t="s">
        <v>6743</v>
      </c>
      <c r="E51" s="674">
        <f t="shared" si="0"/>
        <v>2</v>
      </c>
      <c r="F51" s="673" t="s">
        <v>2796</v>
      </c>
      <c r="G51" s="673" t="s">
        <v>2797</v>
      </c>
      <c r="H51" s="673" t="s">
        <v>2611</v>
      </c>
      <c r="I51" s="673" t="s">
        <v>2611</v>
      </c>
      <c r="J51" s="673" t="s">
        <v>2611</v>
      </c>
      <c r="K51" s="673" t="s">
        <v>2611</v>
      </c>
    </row>
    <row r="52" spans="1:11" hidden="1" x14ac:dyDescent="0.25">
      <c r="A52" t="s">
        <v>3140</v>
      </c>
      <c r="B52" s="673" t="s">
        <v>2787</v>
      </c>
      <c r="C52" s="674">
        <v>6</v>
      </c>
      <c r="D52" s="674" t="s">
        <v>6733</v>
      </c>
      <c r="E52" s="674">
        <f t="shared" si="0"/>
        <v>3</v>
      </c>
      <c r="F52" s="673" t="s">
        <v>2789</v>
      </c>
      <c r="G52" s="673" t="s">
        <v>2790</v>
      </c>
      <c r="H52" s="673" t="s">
        <v>2791</v>
      </c>
      <c r="I52" s="673" t="s">
        <v>2611</v>
      </c>
      <c r="J52" s="673" t="s">
        <v>2611</v>
      </c>
      <c r="K52" s="673" t="s">
        <v>2611</v>
      </c>
    </row>
    <row r="53" spans="1:11" hidden="1" x14ac:dyDescent="0.25">
      <c r="A53" t="s">
        <v>3141</v>
      </c>
      <c r="B53" s="673" t="s">
        <v>2787</v>
      </c>
      <c r="C53" s="674">
        <v>6</v>
      </c>
      <c r="D53" s="674" t="s">
        <v>6734</v>
      </c>
      <c r="E53" s="674">
        <f t="shared" si="0"/>
        <v>1</v>
      </c>
      <c r="F53" s="673" t="s">
        <v>2788</v>
      </c>
      <c r="G53" s="673" t="s">
        <v>2611</v>
      </c>
      <c r="H53" s="673" t="s">
        <v>2611</v>
      </c>
      <c r="I53" s="673" t="s">
        <v>2611</v>
      </c>
      <c r="J53" s="673" t="s">
        <v>2611</v>
      </c>
      <c r="K53" s="673" t="s">
        <v>2611</v>
      </c>
    </row>
    <row r="54" spans="1:11" hidden="1" x14ac:dyDescent="0.25">
      <c r="A54" t="s">
        <v>3142</v>
      </c>
      <c r="B54" s="673" t="s">
        <v>2787</v>
      </c>
      <c r="C54" s="674">
        <v>6</v>
      </c>
      <c r="D54" s="674" t="s">
        <v>6735</v>
      </c>
      <c r="E54" s="674">
        <f t="shared" si="0"/>
        <v>1</v>
      </c>
      <c r="F54" s="673" t="s">
        <v>2788</v>
      </c>
      <c r="G54" s="673" t="s">
        <v>2611</v>
      </c>
      <c r="H54" s="673" t="s">
        <v>2611</v>
      </c>
      <c r="I54" s="673" t="s">
        <v>2611</v>
      </c>
      <c r="J54" s="673" t="s">
        <v>2611</v>
      </c>
      <c r="K54" s="673" t="s">
        <v>2611</v>
      </c>
    </row>
    <row r="55" spans="1:11" hidden="1" x14ac:dyDescent="0.25">
      <c r="A55" t="s">
        <v>3143</v>
      </c>
      <c r="B55" s="673" t="s">
        <v>2787</v>
      </c>
      <c r="C55" s="674">
        <v>6</v>
      </c>
      <c r="D55" s="674" t="s">
        <v>6744</v>
      </c>
      <c r="E55" s="674">
        <f t="shared" si="0"/>
        <v>2</v>
      </c>
      <c r="F55" s="673" t="s">
        <v>2796</v>
      </c>
      <c r="G55" s="673" t="s">
        <v>2797</v>
      </c>
      <c r="H55" s="673" t="s">
        <v>2611</v>
      </c>
      <c r="I55" s="673" t="s">
        <v>2611</v>
      </c>
      <c r="J55" s="673" t="s">
        <v>2611</v>
      </c>
      <c r="K55" s="673" t="s">
        <v>2611</v>
      </c>
    </row>
    <row r="56" spans="1:11" hidden="1" x14ac:dyDescent="0.25">
      <c r="A56" t="s">
        <v>3144</v>
      </c>
      <c r="B56" s="673" t="s">
        <v>2787</v>
      </c>
      <c r="C56" s="674">
        <v>6</v>
      </c>
      <c r="D56" s="674" t="s">
        <v>6745</v>
      </c>
      <c r="E56" s="674">
        <f t="shared" si="0"/>
        <v>2</v>
      </c>
      <c r="F56" s="673" t="s">
        <v>2796</v>
      </c>
      <c r="G56" s="673" t="s">
        <v>2797</v>
      </c>
      <c r="H56" s="673" t="s">
        <v>2611</v>
      </c>
      <c r="I56" s="673" t="s">
        <v>2611</v>
      </c>
      <c r="J56" s="673" t="s">
        <v>2611</v>
      </c>
      <c r="K56" s="673" t="s">
        <v>2611</v>
      </c>
    </row>
    <row r="57" spans="1:11" hidden="1" x14ac:dyDescent="0.25">
      <c r="A57" t="s">
        <v>3145</v>
      </c>
      <c r="B57" s="673" t="s">
        <v>2787</v>
      </c>
      <c r="C57" s="674">
        <v>6</v>
      </c>
      <c r="D57" s="674" t="s">
        <v>6736</v>
      </c>
      <c r="E57" s="674">
        <f t="shared" si="0"/>
        <v>1</v>
      </c>
      <c r="F57" s="673" t="s">
        <v>2788</v>
      </c>
      <c r="G57" s="673" t="s">
        <v>2611</v>
      </c>
      <c r="H57" s="673" t="s">
        <v>2611</v>
      </c>
      <c r="I57" s="673" t="s">
        <v>2611</v>
      </c>
      <c r="J57" s="673" t="s">
        <v>2611</v>
      </c>
      <c r="K57" s="673" t="s">
        <v>2611</v>
      </c>
    </row>
    <row r="58" spans="1:11" hidden="1" x14ac:dyDescent="0.25">
      <c r="A58" t="s">
        <v>7167</v>
      </c>
      <c r="B58" s="673" t="s">
        <v>2787</v>
      </c>
      <c r="C58" s="674">
        <v>6</v>
      </c>
      <c r="D58" s="674" t="s">
        <v>6746</v>
      </c>
      <c r="E58" s="674">
        <f t="shared" si="0"/>
        <v>2</v>
      </c>
      <c r="F58" s="673" t="s">
        <v>2794</v>
      </c>
      <c r="G58" s="673" t="s">
        <v>2795</v>
      </c>
      <c r="H58" s="673" t="s">
        <v>2611</v>
      </c>
      <c r="I58" s="673" t="s">
        <v>2611</v>
      </c>
      <c r="J58" s="673" t="s">
        <v>2611</v>
      </c>
      <c r="K58" s="673" t="s">
        <v>2611</v>
      </c>
    </row>
    <row r="59" spans="1:11" hidden="1" x14ac:dyDescent="0.25">
      <c r="A59" t="s">
        <v>3146</v>
      </c>
      <c r="B59" s="673" t="s">
        <v>2787</v>
      </c>
      <c r="C59" s="674">
        <v>6</v>
      </c>
      <c r="D59" s="674" t="s">
        <v>6747</v>
      </c>
      <c r="E59" s="674">
        <f t="shared" si="0"/>
        <v>2</v>
      </c>
      <c r="F59" s="673" t="s">
        <v>2794</v>
      </c>
      <c r="G59" s="673" t="s">
        <v>2795</v>
      </c>
      <c r="H59" s="673" t="s">
        <v>2611</v>
      </c>
      <c r="I59" s="673" t="s">
        <v>2611</v>
      </c>
      <c r="J59" s="673" t="s">
        <v>2611</v>
      </c>
      <c r="K59" s="673" t="s">
        <v>2611</v>
      </c>
    </row>
    <row r="60" spans="1:11" hidden="1" x14ac:dyDescent="0.25">
      <c r="A60" t="s">
        <v>3147</v>
      </c>
      <c r="B60" s="673" t="s">
        <v>2787</v>
      </c>
      <c r="C60" s="674">
        <v>6</v>
      </c>
      <c r="D60" s="674" t="s">
        <v>6748</v>
      </c>
      <c r="E60" s="674">
        <f t="shared" si="0"/>
        <v>2</v>
      </c>
      <c r="F60" s="673" t="s">
        <v>2794</v>
      </c>
      <c r="G60" s="673" t="s">
        <v>2795</v>
      </c>
      <c r="H60" s="673" t="s">
        <v>2611</v>
      </c>
      <c r="I60" s="673" t="s">
        <v>2611</v>
      </c>
      <c r="J60" s="673" t="s">
        <v>2611</v>
      </c>
      <c r="K60" s="673" t="s">
        <v>2611</v>
      </c>
    </row>
    <row r="61" spans="1:11" hidden="1" x14ac:dyDescent="0.25">
      <c r="A61" t="s">
        <v>7168</v>
      </c>
      <c r="B61" s="673" t="s">
        <v>2787</v>
      </c>
      <c r="C61" s="674">
        <v>6</v>
      </c>
      <c r="D61" s="674" t="s">
        <v>2777</v>
      </c>
      <c r="E61" s="674">
        <f t="shared" si="0"/>
        <v>5</v>
      </c>
      <c r="F61" s="673" t="s">
        <v>2798</v>
      </c>
      <c r="G61" s="673" t="s">
        <v>2799</v>
      </c>
      <c r="H61" s="673" t="s">
        <v>2800</v>
      </c>
      <c r="I61" s="673" t="s">
        <v>2794</v>
      </c>
      <c r="J61" s="673" t="s">
        <v>2801</v>
      </c>
      <c r="K61" s="673" t="s">
        <v>2611</v>
      </c>
    </row>
    <row r="62" spans="1:11" hidden="1" x14ac:dyDescent="0.25">
      <c r="A62" t="s">
        <v>7169</v>
      </c>
      <c r="B62" s="673" t="s">
        <v>2787</v>
      </c>
      <c r="C62" s="674">
        <v>6</v>
      </c>
      <c r="D62" s="674" t="s">
        <v>2769</v>
      </c>
      <c r="E62" s="674">
        <f t="shared" si="0"/>
        <v>5</v>
      </c>
      <c r="F62" s="673" t="s">
        <v>2798</v>
      </c>
      <c r="G62" s="673" t="s">
        <v>2799</v>
      </c>
      <c r="H62" s="673" t="s">
        <v>2800</v>
      </c>
      <c r="I62" s="673" t="s">
        <v>2794</v>
      </c>
      <c r="J62" s="673" t="s">
        <v>2801</v>
      </c>
      <c r="K62" s="673" t="s">
        <v>2611</v>
      </c>
    </row>
    <row r="63" spans="1:11" hidden="1" x14ac:dyDescent="0.25">
      <c r="A63" t="s">
        <v>3148</v>
      </c>
      <c r="B63" s="673" t="s">
        <v>2787</v>
      </c>
      <c r="C63" s="674">
        <v>6</v>
      </c>
      <c r="D63" s="674" t="s">
        <v>6749</v>
      </c>
      <c r="E63" s="674">
        <f t="shared" si="0"/>
        <v>5</v>
      </c>
      <c r="F63" s="673" t="s">
        <v>2798</v>
      </c>
      <c r="G63" s="673" t="s">
        <v>2799</v>
      </c>
      <c r="H63" s="673" t="s">
        <v>2800</v>
      </c>
      <c r="I63" s="673" t="s">
        <v>2794</v>
      </c>
      <c r="J63" s="673" t="s">
        <v>2801</v>
      </c>
      <c r="K63" s="673" t="s">
        <v>2611</v>
      </c>
    </row>
    <row r="64" spans="1:11" hidden="1" x14ac:dyDescent="0.25">
      <c r="A64" t="s">
        <v>3149</v>
      </c>
      <c r="B64" s="673" t="s">
        <v>2787</v>
      </c>
      <c r="C64" s="674">
        <v>6</v>
      </c>
      <c r="D64" s="674" t="s">
        <v>6750</v>
      </c>
      <c r="E64" s="674">
        <f t="shared" si="0"/>
        <v>5</v>
      </c>
      <c r="F64" s="673" t="s">
        <v>2798</v>
      </c>
      <c r="G64" s="673" t="s">
        <v>2799</v>
      </c>
      <c r="H64" s="673" t="s">
        <v>2800</v>
      </c>
      <c r="I64" s="673" t="s">
        <v>2794</v>
      </c>
      <c r="J64" s="673" t="s">
        <v>2801</v>
      </c>
      <c r="K64" s="673" t="s">
        <v>2611</v>
      </c>
    </row>
    <row r="65" spans="1:11" hidden="1" x14ac:dyDescent="0.25">
      <c r="A65" t="s">
        <v>3150</v>
      </c>
      <c r="B65" s="673" t="s">
        <v>2787</v>
      </c>
      <c r="C65" s="674">
        <v>7</v>
      </c>
      <c r="D65" s="674" t="s">
        <v>6729</v>
      </c>
      <c r="E65" s="674">
        <f t="shared" si="0"/>
        <v>1</v>
      </c>
      <c r="F65" s="673" t="s">
        <v>2788</v>
      </c>
      <c r="G65" s="673" t="s">
        <v>2611</v>
      </c>
      <c r="H65" s="673" t="s">
        <v>2611</v>
      </c>
      <c r="I65" s="673" t="s">
        <v>2611</v>
      </c>
      <c r="J65" s="673" t="s">
        <v>2611</v>
      </c>
      <c r="K65" s="673" t="s">
        <v>2611</v>
      </c>
    </row>
    <row r="66" spans="1:11" hidden="1" x14ac:dyDescent="0.25">
      <c r="A66" t="s">
        <v>3151</v>
      </c>
      <c r="B66" s="673" t="s">
        <v>2787</v>
      </c>
      <c r="C66" s="674">
        <v>7</v>
      </c>
      <c r="D66" s="674" t="s">
        <v>6730</v>
      </c>
      <c r="E66" s="674">
        <f t="shared" si="0"/>
        <v>1</v>
      </c>
      <c r="F66" s="673" t="s">
        <v>2788</v>
      </c>
      <c r="G66" s="673" t="s">
        <v>2611</v>
      </c>
      <c r="H66" s="673" t="s">
        <v>2611</v>
      </c>
      <c r="I66" s="673" t="s">
        <v>2611</v>
      </c>
      <c r="J66" s="673" t="s">
        <v>2611</v>
      </c>
      <c r="K66" s="673" t="s">
        <v>2611</v>
      </c>
    </row>
    <row r="67" spans="1:11" hidden="1" x14ac:dyDescent="0.25">
      <c r="A67" t="s">
        <v>3152</v>
      </c>
      <c r="B67" s="673" t="s">
        <v>2787</v>
      </c>
      <c r="C67" s="674">
        <v>7</v>
      </c>
      <c r="D67" s="674" t="s">
        <v>6731</v>
      </c>
      <c r="E67" s="674">
        <f t="shared" ref="E67:E130" si="1">6-COUNTIF(F67:K67,"")</f>
        <v>1</v>
      </c>
      <c r="F67" s="673" t="s">
        <v>2788</v>
      </c>
      <c r="G67" s="673" t="s">
        <v>2611</v>
      </c>
      <c r="H67" s="673" t="s">
        <v>2611</v>
      </c>
      <c r="I67" s="673" t="s">
        <v>2611</v>
      </c>
      <c r="J67" s="673" t="s">
        <v>2611</v>
      </c>
      <c r="K67" s="673" t="s">
        <v>2611</v>
      </c>
    </row>
    <row r="68" spans="1:11" hidden="1" x14ac:dyDescent="0.25">
      <c r="A68" t="s">
        <v>3153</v>
      </c>
      <c r="B68" s="673" t="s">
        <v>2787</v>
      </c>
      <c r="C68" s="674">
        <v>7</v>
      </c>
      <c r="D68" s="674" t="s">
        <v>6732</v>
      </c>
      <c r="E68" s="674">
        <f t="shared" si="1"/>
        <v>1</v>
      </c>
      <c r="F68" s="673" t="s">
        <v>2788</v>
      </c>
      <c r="G68" s="673" t="s">
        <v>2611</v>
      </c>
      <c r="H68" s="673" t="s">
        <v>2611</v>
      </c>
      <c r="I68" s="673" t="s">
        <v>2611</v>
      </c>
      <c r="J68" s="673" t="s">
        <v>2611</v>
      </c>
      <c r="K68" s="673" t="s">
        <v>2611</v>
      </c>
    </row>
    <row r="69" spans="1:11" hidden="1" x14ac:dyDescent="0.25">
      <c r="A69" t="s">
        <v>3154</v>
      </c>
      <c r="B69" s="673" t="s">
        <v>2787</v>
      </c>
      <c r="C69" s="674">
        <v>7</v>
      </c>
      <c r="D69" s="674" t="s">
        <v>6740</v>
      </c>
      <c r="E69" s="674">
        <f t="shared" si="1"/>
        <v>2</v>
      </c>
      <c r="F69" s="673" t="s">
        <v>2794</v>
      </c>
      <c r="G69" s="673" t="s">
        <v>2795</v>
      </c>
      <c r="H69" s="673" t="s">
        <v>2611</v>
      </c>
      <c r="I69" s="673" t="s">
        <v>2611</v>
      </c>
      <c r="J69" s="673" t="s">
        <v>2611</v>
      </c>
      <c r="K69" s="673" t="s">
        <v>2611</v>
      </c>
    </row>
    <row r="70" spans="1:11" hidden="1" x14ac:dyDescent="0.25">
      <c r="A70" t="s">
        <v>3155</v>
      </c>
      <c r="B70" s="673" t="s">
        <v>2787</v>
      </c>
      <c r="C70" s="674">
        <v>7</v>
      </c>
      <c r="D70" s="674" t="s">
        <v>6741</v>
      </c>
      <c r="E70" s="674">
        <f t="shared" si="1"/>
        <v>2</v>
      </c>
      <c r="F70" s="673" t="s">
        <v>2794</v>
      </c>
      <c r="G70" s="673" t="s">
        <v>2795</v>
      </c>
      <c r="H70" s="673" t="s">
        <v>2611</v>
      </c>
      <c r="I70" s="673" t="s">
        <v>2611</v>
      </c>
      <c r="J70" s="673" t="s">
        <v>2611</v>
      </c>
      <c r="K70" s="673" t="s">
        <v>2611</v>
      </c>
    </row>
    <row r="71" spans="1:11" hidden="1" x14ac:dyDescent="0.25">
      <c r="A71" t="s">
        <v>3156</v>
      </c>
      <c r="B71" s="673" t="s">
        <v>2787</v>
      </c>
      <c r="C71" s="674">
        <v>7</v>
      </c>
      <c r="D71" s="674" t="s">
        <v>6742</v>
      </c>
      <c r="E71" s="674">
        <f t="shared" si="1"/>
        <v>2</v>
      </c>
      <c r="F71" s="673" t="s">
        <v>2796</v>
      </c>
      <c r="G71" s="673" t="s">
        <v>2797</v>
      </c>
      <c r="H71" s="673" t="s">
        <v>2611</v>
      </c>
      <c r="I71" s="673" t="s">
        <v>2611</v>
      </c>
      <c r="J71" s="673" t="s">
        <v>2611</v>
      </c>
      <c r="K71" s="673" t="s">
        <v>2611</v>
      </c>
    </row>
    <row r="72" spans="1:11" hidden="1" x14ac:dyDescent="0.25">
      <c r="A72" t="s">
        <v>3157</v>
      </c>
      <c r="B72" s="673" t="s">
        <v>2787</v>
      </c>
      <c r="C72" s="674">
        <v>7</v>
      </c>
      <c r="D72" s="674" t="s">
        <v>6743</v>
      </c>
      <c r="E72" s="674">
        <f t="shared" si="1"/>
        <v>2</v>
      </c>
      <c r="F72" s="673" t="s">
        <v>2796</v>
      </c>
      <c r="G72" s="673" t="s">
        <v>2797</v>
      </c>
      <c r="H72" s="673" t="s">
        <v>2611</v>
      </c>
      <c r="I72" s="673" t="s">
        <v>2611</v>
      </c>
      <c r="J72" s="673" t="s">
        <v>2611</v>
      </c>
      <c r="K72" s="673" t="s">
        <v>2611</v>
      </c>
    </row>
    <row r="73" spans="1:11" hidden="1" x14ac:dyDescent="0.25">
      <c r="A73" t="s">
        <v>3158</v>
      </c>
      <c r="B73" s="673" t="s">
        <v>2787</v>
      </c>
      <c r="C73" s="674">
        <v>7</v>
      </c>
      <c r="D73" s="674" t="s">
        <v>6733</v>
      </c>
      <c r="E73" s="674">
        <f t="shared" si="1"/>
        <v>3</v>
      </c>
      <c r="F73" s="673" t="s">
        <v>2789</v>
      </c>
      <c r="G73" s="673" t="s">
        <v>2790</v>
      </c>
      <c r="H73" s="673" t="s">
        <v>2791</v>
      </c>
      <c r="I73" s="673" t="s">
        <v>2611</v>
      </c>
      <c r="J73" s="673" t="s">
        <v>2611</v>
      </c>
      <c r="K73" s="673" t="s">
        <v>2611</v>
      </c>
    </row>
    <row r="74" spans="1:11" hidden="1" x14ac:dyDescent="0.25">
      <c r="A74" t="s">
        <v>3159</v>
      </c>
      <c r="B74" s="673" t="s">
        <v>2787</v>
      </c>
      <c r="C74" s="674">
        <v>7</v>
      </c>
      <c r="D74" s="674" t="s">
        <v>6734</v>
      </c>
      <c r="E74" s="674">
        <f t="shared" si="1"/>
        <v>1</v>
      </c>
      <c r="F74" s="673" t="s">
        <v>2788</v>
      </c>
      <c r="G74" s="673" t="s">
        <v>2611</v>
      </c>
      <c r="H74" s="673" t="s">
        <v>2611</v>
      </c>
      <c r="I74" s="673" t="s">
        <v>2611</v>
      </c>
      <c r="J74" s="673" t="s">
        <v>2611</v>
      </c>
      <c r="K74" s="673" t="s">
        <v>2611</v>
      </c>
    </row>
    <row r="75" spans="1:11" hidden="1" x14ac:dyDescent="0.25">
      <c r="A75" t="s">
        <v>3160</v>
      </c>
      <c r="B75" s="673" t="s">
        <v>2787</v>
      </c>
      <c r="C75" s="674">
        <v>7</v>
      </c>
      <c r="D75" s="674" t="s">
        <v>6735</v>
      </c>
      <c r="E75" s="674">
        <f t="shared" si="1"/>
        <v>1</v>
      </c>
      <c r="F75" s="673" t="s">
        <v>2788</v>
      </c>
      <c r="G75" s="673" t="s">
        <v>2611</v>
      </c>
      <c r="H75" s="673" t="s">
        <v>2611</v>
      </c>
      <c r="I75" s="673" t="s">
        <v>2611</v>
      </c>
      <c r="J75" s="673" t="s">
        <v>2611</v>
      </c>
      <c r="K75" s="673" t="s">
        <v>2611</v>
      </c>
    </row>
    <row r="76" spans="1:11" hidden="1" x14ac:dyDescent="0.25">
      <c r="A76" t="s">
        <v>3161</v>
      </c>
      <c r="B76" s="673" t="s">
        <v>2787</v>
      </c>
      <c r="C76" s="674">
        <v>7</v>
      </c>
      <c r="D76" s="674" t="s">
        <v>6744</v>
      </c>
      <c r="E76" s="674">
        <f t="shared" si="1"/>
        <v>2</v>
      </c>
      <c r="F76" s="673" t="s">
        <v>2796</v>
      </c>
      <c r="G76" s="673" t="s">
        <v>2797</v>
      </c>
      <c r="H76" s="673" t="s">
        <v>2611</v>
      </c>
      <c r="I76" s="673" t="s">
        <v>2611</v>
      </c>
      <c r="J76" s="673" t="s">
        <v>2611</v>
      </c>
      <c r="K76" s="673" t="s">
        <v>2611</v>
      </c>
    </row>
    <row r="77" spans="1:11" hidden="1" x14ac:dyDescent="0.25">
      <c r="A77" t="s">
        <v>3162</v>
      </c>
      <c r="B77" s="673" t="s">
        <v>2787</v>
      </c>
      <c r="C77" s="674">
        <v>7</v>
      </c>
      <c r="D77" s="674" t="s">
        <v>6745</v>
      </c>
      <c r="E77" s="674">
        <f t="shared" si="1"/>
        <v>2</v>
      </c>
      <c r="F77" s="673" t="s">
        <v>2796</v>
      </c>
      <c r="G77" s="673" t="s">
        <v>2797</v>
      </c>
      <c r="H77" s="673" t="s">
        <v>2611</v>
      </c>
      <c r="I77" s="673" t="s">
        <v>2611</v>
      </c>
      <c r="J77" s="673" t="s">
        <v>2611</v>
      </c>
      <c r="K77" s="673" t="s">
        <v>2611</v>
      </c>
    </row>
    <row r="78" spans="1:11" hidden="1" x14ac:dyDescent="0.25">
      <c r="A78" t="s">
        <v>3163</v>
      </c>
      <c r="B78" s="673" t="s">
        <v>2787</v>
      </c>
      <c r="C78" s="674">
        <v>7</v>
      </c>
      <c r="D78" s="674" t="s">
        <v>6736</v>
      </c>
      <c r="E78" s="674">
        <f t="shared" si="1"/>
        <v>1</v>
      </c>
      <c r="F78" s="673" t="s">
        <v>2788</v>
      </c>
      <c r="G78" s="673" t="s">
        <v>2611</v>
      </c>
      <c r="H78" s="673" t="s">
        <v>2611</v>
      </c>
      <c r="I78" s="673" t="s">
        <v>2611</v>
      </c>
      <c r="J78" s="673" t="s">
        <v>2611</v>
      </c>
      <c r="K78" s="673" t="s">
        <v>2611</v>
      </c>
    </row>
    <row r="79" spans="1:11" hidden="1" x14ac:dyDescent="0.25">
      <c r="A79" t="s">
        <v>7170</v>
      </c>
      <c r="B79" s="673" t="s">
        <v>2787</v>
      </c>
      <c r="C79" s="674">
        <v>7</v>
      </c>
      <c r="D79" s="674" t="s">
        <v>6746</v>
      </c>
      <c r="E79" s="674">
        <f t="shared" si="1"/>
        <v>2</v>
      </c>
      <c r="F79" s="673" t="s">
        <v>2794</v>
      </c>
      <c r="G79" s="673" t="s">
        <v>2795</v>
      </c>
      <c r="H79" s="673" t="s">
        <v>2611</v>
      </c>
      <c r="I79" s="673" t="s">
        <v>2611</v>
      </c>
      <c r="J79" s="673" t="s">
        <v>2611</v>
      </c>
      <c r="K79" s="673" t="s">
        <v>2611</v>
      </c>
    </row>
    <row r="80" spans="1:11" hidden="1" x14ac:dyDescent="0.25">
      <c r="A80" t="s">
        <v>3164</v>
      </c>
      <c r="B80" s="673" t="s">
        <v>2787</v>
      </c>
      <c r="C80" s="674">
        <v>7</v>
      </c>
      <c r="D80" s="674" t="s">
        <v>6747</v>
      </c>
      <c r="E80" s="674">
        <f t="shared" si="1"/>
        <v>2</v>
      </c>
      <c r="F80" s="673" t="s">
        <v>2794</v>
      </c>
      <c r="G80" s="673" t="s">
        <v>2795</v>
      </c>
      <c r="H80" s="673" t="s">
        <v>2611</v>
      </c>
      <c r="I80" s="673" t="s">
        <v>2611</v>
      </c>
      <c r="J80" s="673" t="s">
        <v>2611</v>
      </c>
      <c r="K80" s="673" t="s">
        <v>2611</v>
      </c>
    </row>
    <row r="81" spans="1:11" hidden="1" x14ac:dyDescent="0.25">
      <c r="A81" t="s">
        <v>3165</v>
      </c>
      <c r="B81" s="673" t="s">
        <v>2787</v>
      </c>
      <c r="C81" s="674">
        <v>7</v>
      </c>
      <c r="D81" s="674" t="s">
        <v>6748</v>
      </c>
      <c r="E81" s="674">
        <f t="shared" si="1"/>
        <v>2</v>
      </c>
      <c r="F81" s="673" t="s">
        <v>2794</v>
      </c>
      <c r="G81" s="673" t="s">
        <v>2795</v>
      </c>
      <c r="H81" s="673" t="s">
        <v>2611</v>
      </c>
      <c r="I81" s="673" t="s">
        <v>2611</v>
      </c>
      <c r="J81" s="673" t="s">
        <v>2611</v>
      </c>
      <c r="K81" s="673" t="s">
        <v>2611</v>
      </c>
    </row>
    <row r="82" spans="1:11" hidden="1" x14ac:dyDescent="0.25">
      <c r="A82" t="s">
        <v>7171</v>
      </c>
      <c r="B82" s="673" t="s">
        <v>2787</v>
      </c>
      <c r="C82" s="674">
        <v>7</v>
      </c>
      <c r="D82" s="674" t="s">
        <v>2777</v>
      </c>
      <c r="E82" s="674">
        <f t="shared" si="1"/>
        <v>5</v>
      </c>
      <c r="F82" s="673" t="s">
        <v>2798</v>
      </c>
      <c r="G82" s="673" t="s">
        <v>2799</v>
      </c>
      <c r="H82" s="673" t="s">
        <v>2800</v>
      </c>
      <c r="I82" s="673" t="s">
        <v>2794</v>
      </c>
      <c r="J82" s="673" t="s">
        <v>2801</v>
      </c>
      <c r="K82" s="673" t="s">
        <v>2611</v>
      </c>
    </row>
    <row r="83" spans="1:11" hidden="1" x14ac:dyDescent="0.25">
      <c r="A83" t="s">
        <v>7172</v>
      </c>
      <c r="B83" s="673" t="s">
        <v>2787</v>
      </c>
      <c r="C83" s="674">
        <v>7</v>
      </c>
      <c r="D83" s="674" t="s">
        <v>2769</v>
      </c>
      <c r="E83" s="674">
        <f t="shared" si="1"/>
        <v>5</v>
      </c>
      <c r="F83" s="673" t="s">
        <v>2798</v>
      </c>
      <c r="G83" s="673" t="s">
        <v>2799</v>
      </c>
      <c r="H83" s="673" t="s">
        <v>2800</v>
      </c>
      <c r="I83" s="673" t="s">
        <v>2794</v>
      </c>
      <c r="J83" s="673" t="s">
        <v>2801</v>
      </c>
      <c r="K83" s="673" t="s">
        <v>2611</v>
      </c>
    </row>
    <row r="84" spans="1:11" hidden="1" x14ac:dyDescent="0.25">
      <c r="A84" t="s">
        <v>3166</v>
      </c>
      <c r="B84" s="673" t="s">
        <v>2787</v>
      </c>
      <c r="C84" s="674">
        <v>7</v>
      </c>
      <c r="D84" s="674" t="s">
        <v>6749</v>
      </c>
      <c r="E84" s="674">
        <f t="shared" si="1"/>
        <v>5</v>
      </c>
      <c r="F84" s="673" t="s">
        <v>2798</v>
      </c>
      <c r="G84" s="673" t="s">
        <v>2799</v>
      </c>
      <c r="H84" s="673" t="s">
        <v>2800</v>
      </c>
      <c r="I84" s="673" t="s">
        <v>2794</v>
      </c>
      <c r="J84" s="673" t="s">
        <v>2801</v>
      </c>
      <c r="K84" s="673" t="s">
        <v>2611</v>
      </c>
    </row>
    <row r="85" spans="1:11" hidden="1" x14ac:dyDescent="0.25">
      <c r="A85" t="s">
        <v>3167</v>
      </c>
      <c r="B85" s="673" t="s">
        <v>2787</v>
      </c>
      <c r="C85" s="674">
        <v>7</v>
      </c>
      <c r="D85" s="674" t="s">
        <v>6750</v>
      </c>
      <c r="E85" s="674">
        <f t="shared" si="1"/>
        <v>5</v>
      </c>
      <c r="F85" s="673" t="s">
        <v>2798</v>
      </c>
      <c r="G85" s="673" t="s">
        <v>2799</v>
      </c>
      <c r="H85" s="673" t="s">
        <v>2800</v>
      </c>
      <c r="I85" s="673" t="s">
        <v>2794</v>
      </c>
      <c r="J85" s="673" t="s">
        <v>2801</v>
      </c>
      <c r="K85" s="673" t="s">
        <v>2611</v>
      </c>
    </row>
    <row r="86" spans="1:11" hidden="1" x14ac:dyDescent="0.25">
      <c r="A86" t="s">
        <v>3168</v>
      </c>
      <c r="B86" s="673" t="s">
        <v>2787</v>
      </c>
      <c r="C86" s="674">
        <v>8</v>
      </c>
      <c r="D86" s="674" t="s">
        <v>6729</v>
      </c>
      <c r="E86" s="674">
        <f t="shared" si="1"/>
        <v>1</v>
      </c>
      <c r="F86" s="673" t="s">
        <v>2788</v>
      </c>
      <c r="G86" s="673" t="s">
        <v>2611</v>
      </c>
      <c r="H86" s="673" t="s">
        <v>2611</v>
      </c>
      <c r="I86" s="673" t="s">
        <v>2611</v>
      </c>
      <c r="J86" s="673" t="s">
        <v>2611</v>
      </c>
      <c r="K86" s="673" t="s">
        <v>2611</v>
      </c>
    </row>
    <row r="87" spans="1:11" hidden="1" x14ac:dyDescent="0.25">
      <c r="A87" t="s">
        <v>3169</v>
      </c>
      <c r="B87" s="673" t="s">
        <v>2787</v>
      </c>
      <c r="C87" s="674">
        <v>8</v>
      </c>
      <c r="D87" s="674" t="s">
        <v>6730</v>
      </c>
      <c r="E87" s="674">
        <f t="shared" si="1"/>
        <v>1</v>
      </c>
      <c r="F87" s="673" t="s">
        <v>2788</v>
      </c>
      <c r="G87" s="673" t="s">
        <v>2611</v>
      </c>
      <c r="H87" s="673" t="s">
        <v>2611</v>
      </c>
      <c r="I87" s="673" t="s">
        <v>2611</v>
      </c>
      <c r="J87" s="673" t="s">
        <v>2611</v>
      </c>
      <c r="K87" s="673" t="s">
        <v>2611</v>
      </c>
    </row>
    <row r="88" spans="1:11" hidden="1" x14ac:dyDescent="0.25">
      <c r="A88" t="s">
        <v>3170</v>
      </c>
      <c r="B88" s="673" t="s">
        <v>2787</v>
      </c>
      <c r="C88" s="674">
        <v>8</v>
      </c>
      <c r="D88" s="674" t="s">
        <v>6751</v>
      </c>
      <c r="E88" s="674">
        <f t="shared" si="1"/>
        <v>2</v>
      </c>
      <c r="F88" s="673" t="s">
        <v>2802</v>
      </c>
      <c r="G88" s="673" t="s">
        <v>2803</v>
      </c>
      <c r="H88" s="673" t="s">
        <v>2611</v>
      </c>
      <c r="I88" s="673" t="s">
        <v>2611</v>
      </c>
      <c r="J88" s="673" t="s">
        <v>2611</v>
      </c>
      <c r="K88" s="673" t="s">
        <v>2611</v>
      </c>
    </row>
    <row r="89" spans="1:11" hidden="1" x14ac:dyDescent="0.25">
      <c r="A89" t="s">
        <v>3171</v>
      </c>
      <c r="B89" s="673" t="s">
        <v>2787</v>
      </c>
      <c r="C89" s="674">
        <v>8</v>
      </c>
      <c r="D89" s="674" t="s">
        <v>6731</v>
      </c>
      <c r="E89" s="674">
        <f t="shared" si="1"/>
        <v>1</v>
      </c>
      <c r="F89" s="673" t="s">
        <v>2788</v>
      </c>
      <c r="G89" s="673" t="s">
        <v>2611</v>
      </c>
      <c r="H89" s="673" t="s">
        <v>2611</v>
      </c>
      <c r="I89" s="673" t="s">
        <v>2611</v>
      </c>
      <c r="J89" s="673" t="s">
        <v>2611</v>
      </c>
      <c r="K89" s="673" t="s">
        <v>2611</v>
      </c>
    </row>
    <row r="90" spans="1:11" hidden="1" x14ac:dyDescent="0.25">
      <c r="A90" t="s">
        <v>3172</v>
      </c>
      <c r="B90" s="673" t="s">
        <v>2787</v>
      </c>
      <c r="C90" s="674">
        <v>8</v>
      </c>
      <c r="D90" s="674" t="s">
        <v>6732</v>
      </c>
      <c r="E90" s="674">
        <f t="shared" si="1"/>
        <v>1</v>
      </c>
      <c r="F90" s="673" t="s">
        <v>2788</v>
      </c>
      <c r="G90" s="673" t="s">
        <v>2611</v>
      </c>
      <c r="H90" s="673" t="s">
        <v>2611</v>
      </c>
      <c r="I90" s="673" t="s">
        <v>2611</v>
      </c>
      <c r="J90" s="673" t="s">
        <v>2611</v>
      </c>
      <c r="K90" s="673" t="s">
        <v>2611</v>
      </c>
    </row>
    <row r="91" spans="1:11" hidden="1" x14ac:dyDescent="0.25">
      <c r="A91" t="s">
        <v>3173</v>
      </c>
      <c r="B91" s="673" t="s">
        <v>2787</v>
      </c>
      <c r="C91" s="674">
        <v>8</v>
      </c>
      <c r="D91" s="674" t="s">
        <v>6740</v>
      </c>
      <c r="E91" s="674">
        <f t="shared" si="1"/>
        <v>2</v>
      </c>
      <c r="F91" s="673" t="s">
        <v>2794</v>
      </c>
      <c r="G91" s="673" t="s">
        <v>2795</v>
      </c>
      <c r="H91" s="673" t="s">
        <v>2611</v>
      </c>
      <c r="I91" s="673" t="s">
        <v>2611</v>
      </c>
      <c r="J91" s="673" t="s">
        <v>2611</v>
      </c>
      <c r="K91" s="673" t="s">
        <v>2611</v>
      </c>
    </row>
    <row r="92" spans="1:11" hidden="1" x14ac:dyDescent="0.25">
      <c r="A92" t="s">
        <v>3174</v>
      </c>
      <c r="B92" s="673" t="s">
        <v>2787</v>
      </c>
      <c r="C92" s="674">
        <v>8</v>
      </c>
      <c r="D92" s="674" t="s">
        <v>6741</v>
      </c>
      <c r="E92" s="674">
        <f t="shared" si="1"/>
        <v>2</v>
      </c>
      <c r="F92" s="673" t="s">
        <v>2794</v>
      </c>
      <c r="G92" s="673" t="s">
        <v>2795</v>
      </c>
      <c r="H92" s="673" t="s">
        <v>2611</v>
      </c>
      <c r="I92" s="673" t="s">
        <v>2611</v>
      </c>
      <c r="J92" s="673" t="s">
        <v>2611</v>
      </c>
      <c r="K92" s="673" t="s">
        <v>2611</v>
      </c>
    </row>
    <row r="93" spans="1:11" hidden="1" x14ac:dyDescent="0.25">
      <c r="A93" t="s">
        <v>3175</v>
      </c>
      <c r="B93" s="673" t="s">
        <v>2787</v>
      </c>
      <c r="C93" s="674">
        <v>8</v>
      </c>
      <c r="D93" s="674" t="s">
        <v>6742</v>
      </c>
      <c r="E93" s="674">
        <f t="shared" si="1"/>
        <v>2</v>
      </c>
      <c r="F93" s="673" t="s">
        <v>2796</v>
      </c>
      <c r="G93" s="673" t="s">
        <v>2797</v>
      </c>
      <c r="H93" s="673" t="s">
        <v>2611</v>
      </c>
      <c r="I93" s="673" t="s">
        <v>2611</v>
      </c>
      <c r="J93" s="673" t="s">
        <v>2611</v>
      </c>
      <c r="K93" s="673" t="s">
        <v>2611</v>
      </c>
    </row>
    <row r="94" spans="1:11" hidden="1" x14ac:dyDescent="0.25">
      <c r="A94" t="s">
        <v>3176</v>
      </c>
      <c r="B94" s="673" t="s">
        <v>2787</v>
      </c>
      <c r="C94" s="674">
        <v>8</v>
      </c>
      <c r="D94" s="674" t="s">
        <v>6743</v>
      </c>
      <c r="E94" s="674">
        <f t="shared" si="1"/>
        <v>2</v>
      </c>
      <c r="F94" s="673" t="s">
        <v>2796</v>
      </c>
      <c r="G94" s="673" t="s">
        <v>2797</v>
      </c>
      <c r="H94" s="673" t="s">
        <v>2611</v>
      </c>
      <c r="I94" s="673" t="s">
        <v>2611</v>
      </c>
      <c r="J94" s="673" t="s">
        <v>2611</v>
      </c>
      <c r="K94" s="673" t="s">
        <v>2611</v>
      </c>
    </row>
    <row r="95" spans="1:11" hidden="1" x14ac:dyDescent="0.25">
      <c r="A95" t="s">
        <v>3177</v>
      </c>
      <c r="B95" s="673" t="s">
        <v>2787</v>
      </c>
      <c r="C95" s="674">
        <v>8</v>
      </c>
      <c r="D95" s="674" t="s">
        <v>6733</v>
      </c>
      <c r="E95" s="674">
        <f t="shared" si="1"/>
        <v>3</v>
      </c>
      <c r="F95" s="673" t="s">
        <v>2789</v>
      </c>
      <c r="G95" s="673" t="s">
        <v>2790</v>
      </c>
      <c r="H95" s="673" t="s">
        <v>2791</v>
      </c>
      <c r="I95" s="673" t="s">
        <v>2611</v>
      </c>
      <c r="J95" s="673" t="s">
        <v>2611</v>
      </c>
      <c r="K95" s="673" t="s">
        <v>2611</v>
      </c>
    </row>
    <row r="96" spans="1:11" hidden="1" x14ac:dyDescent="0.25">
      <c r="A96" t="s">
        <v>3178</v>
      </c>
      <c r="B96" s="673" t="s">
        <v>2787</v>
      </c>
      <c r="C96" s="674">
        <v>8</v>
      </c>
      <c r="D96" s="674" t="s">
        <v>6734</v>
      </c>
      <c r="E96" s="674">
        <f t="shared" si="1"/>
        <v>1</v>
      </c>
      <c r="F96" s="673" t="s">
        <v>2788</v>
      </c>
      <c r="G96" s="673" t="s">
        <v>2611</v>
      </c>
      <c r="H96" s="673" t="s">
        <v>2611</v>
      </c>
      <c r="I96" s="673" t="s">
        <v>2611</v>
      </c>
      <c r="J96" s="673" t="s">
        <v>2611</v>
      </c>
      <c r="K96" s="673" t="s">
        <v>2611</v>
      </c>
    </row>
    <row r="97" spans="1:11" hidden="1" x14ac:dyDescent="0.25">
      <c r="A97" t="s">
        <v>3179</v>
      </c>
      <c r="B97" s="673" t="s">
        <v>2787</v>
      </c>
      <c r="C97" s="674">
        <v>8</v>
      </c>
      <c r="D97" s="674" t="s">
        <v>6752</v>
      </c>
      <c r="E97" s="674">
        <f t="shared" si="1"/>
        <v>2</v>
      </c>
      <c r="F97" s="673" t="s">
        <v>2802</v>
      </c>
      <c r="G97" s="673" t="s">
        <v>2803</v>
      </c>
      <c r="H97" s="673" t="s">
        <v>2611</v>
      </c>
      <c r="I97" s="673" t="s">
        <v>2611</v>
      </c>
      <c r="J97" s="673" t="s">
        <v>2611</v>
      </c>
      <c r="K97" s="673" t="s">
        <v>2611</v>
      </c>
    </row>
    <row r="98" spans="1:11" hidden="1" x14ac:dyDescent="0.25">
      <c r="A98" t="s">
        <v>3180</v>
      </c>
      <c r="B98" s="673" t="s">
        <v>2787</v>
      </c>
      <c r="C98" s="674">
        <v>8</v>
      </c>
      <c r="D98" s="674" t="s">
        <v>6753</v>
      </c>
      <c r="E98" s="674">
        <f t="shared" si="1"/>
        <v>6</v>
      </c>
      <c r="F98" s="673" t="s">
        <v>2804</v>
      </c>
      <c r="G98" s="673" t="s">
        <v>2805</v>
      </c>
      <c r="H98" s="673" t="s">
        <v>2806</v>
      </c>
      <c r="I98" s="673" t="s">
        <v>2807</v>
      </c>
      <c r="J98" s="673" t="s">
        <v>2808</v>
      </c>
      <c r="K98" s="673" t="s">
        <v>2809</v>
      </c>
    </row>
    <row r="99" spans="1:11" hidden="1" x14ac:dyDescent="0.25">
      <c r="A99" t="s">
        <v>3181</v>
      </c>
      <c r="B99" s="673" t="s">
        <v>2787</v>
      </c>
      <c r="C99" s="674">
        <v>8</v>
      </c>
      <c r="D99" s="674" t="s">
        <v>6754</v>
      </c>
      <c r="E99" s="674">
        <f t="shared" si="1"/>
        <v>6</v>
      </c>
      <c r="F99" s="673" t="s">
        <v>2810</v>
      </c>
      <c r="G99" s="673" t="s">
        <v>2811</v>
      </c>
      <c r="H99" s="673" t="s">
        <v>2812</v>
      </c>
      <c r="I99" s="673" t="s">
        <v>2813</v>
      </c>
      <c r="J99" s="673" t="s">
        <v>2814</v>
      </c>
      <c r="K99" s="673" t="s">
        <v>2815</v>
      </c>
    </row>
    <row r="100" spans="1:11" hidden="1" x14ac:dyDescent="0.25">
      <c r="A100" t="s">
        <v>3182</v>
      </c>
      <c r="B100" s="673" t="s">
        <v>2787</v>
      </c>
      <c r="C100" s="674">
        <v>8</v>
      </c>
      <c r="D100" s="674" t="s">
        <v>6755</v>
      </c>
      <c r="E100" s="674">
        <f t="shared" si="1"/>
        <v>1</v>
      </c>
      <c r="F100" s="673" t="s">
        <v>2816</v>
      </c>
      <c r="G100" s="673" t="s">
        <v>2611</v>
      </c>
      <c r="H100" s="673" t="s">
        <v>2611</v>
      </c>
      <c r="I100" s="673" t="s">
        <v>2611</v>
      </c>
      <c r="J100" s="673" t="s">
        <v>2611</v>
      </c>
      <c r="K100" s="673" t="s">
        <v>2611</v>
      </c>
    </row>
    <row r="101" spans="1:11" hidden="1" x14ac:dyDescent="0.25">
      <c r="A101" t="s">
        <v>3183</v>
      </c>
      <c r="B101" s="673" t="s">
        <v>2787</v>
      </c>
      <c r="C101" s="674">
        <v>8</v>
      </c>
      <c r="D101" s="674" t="s">
        <v>6756</v>
      </c>
      <c r="E101" s="674">
        <f t="shared" si="1"/>
        <v>6</v>
      </c>
      <c r="F101" s="673" t="s">
        <v>2804</v>
      </c>
      <c r="G101" s="673" t="s">
        <v>2805</v>
      </c>
      <c r="H101" s="673" t="s">
        <v>2806</v>
      </c>
      <c r="I101" s="673" t="s">
        <v>2807</v>
      </c>
      <c r="J101" s="673" t="s">
        <v>2808</v>
      </c>
      <c r="K101" s="673" t="s">
        <v>2809</v>
      </c>
    </row>
    <row r="102" spans="1:11" hidden="1" x14ac:dyDescent="0.25">
      <c r="A102" t="s">
        <v>3184</v>
      </c>
      <c r="B102" s="673" t="s">
        <v>2787</v>
      </c>
      <c r="C102" s="674">
        <v>8</v>
      </c>
      <c r="D102" s="674" t="s">
        <v>6757</v>
      </c>
      <c r="E102" s="674">
        <f t="shared" si="1"/>
        <v>6</v>
      </c>
      <c r="F102" s="673" t="s">
        <v>2810</v>
      </c>
      <c r="G102" s="673" t="s">
        <v>2811</v>
      </c>
      <c r="H102" s="673" t="s">
        <v>2812</v>
      </c>
      <c r="I102" s="673" t="s">
        <v>2813</v>
      </c>
      <c r="J102" s="673" t="s">
        <v>2814</v>
      </c>
      <c r="K102" s="673" t="s">
        <v>2815</v>
      </c>
    </row>
    <row r="103" spans="1:11" hidden="1" x14ac:dyDescent="0.25">
      <c r="A103" t="s">
        <v>3185</v>
      </c>
      <c r="B103" s="673" t="s">
        <v>2787</v>
      </c>
      <c r="C103" s="674">
        <v>8</v>
      </c>
      <c r="D103" s="674" t="s">
        <v>6758</v>
      </c>
      <c r="E103" s="674">
        <f t="shared" si="1"/>
        <v>1</v>
      </c>
      <c r="F103" s="673" t="s">
        <v>2816</v>
      </c>
      <c r="G103" s="673" t="s">
        <v>2611</v>
      </c>
      <c r="H103" s="673" t="s">
        <v>2611</v>
      </c>
      <c r="I103" s="673" t="s">
        <v>2611</v>
      </c>
      <c r="J103" s="673" t="s">
        <v>2611</v>
      </c>
      <c r="K103" s="673" t="s">
        <v>2611</v>
      </c>
    </row>
    <row r="104" spans="1:11" hidden="1" x14ac:dyDescent="0.25">
      <c r="A104" t="s">
        <v>3186</v>
      </c>
      <c r="B104" s="673" t="s">
        <v>2787</v>
      </c>
      <c r="C104" s="674">
        <v>8</v>
      </c>
      <c r="D104" s="674" t="s">
        <v>6735</v>
      </c>
      <c r="E104" s="674">
        <f t="shared" si="1"/>
        <v>1</v>
      </c>
      <c r="F104" s="673" t="s">
        <v>2788</v>
      </c>
      <c r="G104" s="673" t="s">
        <v>2611</v>
      </c>
      <c r="H104" s="673" t="s">
        <v>2611</v>
      </c>
      <c r="I104" s="673" t="s">
        <v>2611</v>
      </c>
      <c r="J104" s="673" t="s">
        <v>2611</v>
      </c>
      <c r="K104" s="673" t="s">
        <v>2611</v>
      </c>
    </row>
    <row r="105" spans="1:11" hidden="1" x14ac:dyDescent="0.25">
      <c r="A105" t="s">
        <v>3187</v>
      </c>
      <c r="B105" s="673" t="s">
        <v>2787</v>
      </c>
      <c r="C105" s="674">
        <v>8</v>
      </c>
      <c r="D105" s="674" t="s">
        <v>6744</v>
      </c>
      <c r="E105" s="674">
        <f t="shared" si="1"/>
        <v>2</v>
      </c>
      <c r="F105" s="673" t="s">
        <v>2796</v>
      </c>
      <c r="G105" s="673" t="s">
        <v>2797</v>
      </c>
      <c r="H105" s="673" t="s">
        <v>2611</v>
      </c>
      <c r="I105" s="673" t="s">
        <v>2611</v>
      </c>
      <c r="J105" s="673" t="s">
        <v>2611</v>
      </c>
      <c r="K105" s="673" t="s">
        <v>2611</v>
      </c>
    </row>
    <row r="106" spans="1:11" hidden="1" x14ac:dyDescent="0.25">
      <c r="A106" t="s">
        <v>3188</v>
      </c>
      <c r="B106" s="673" t="s">
        <v>2787</v>
      </c>
      <c r="C106" s="674">
        <v>8</v>
      </c>
      <c r="D106" s="674" t="s">
        <v>6745</v>
      </c>
      <c r="E106" s="674">
        <f t="shared" si="1"/>
        <v>2</v>
      </c>
      <c r="F106" s="673" t="s">
        <v>2796</v>
      </c>
      <c r="G106" s="673" t="s">
        <v>2797</v>
      </c>
      <c r="H106" s="673" t="s">
        <v>2611</v>
      </c>
      <c r="I106" s="673" t="s">
        <v>2611</v>
      </c>
      <c r="J106" s="673" t="s">
        <v>2611</v>
      </c>
      <c r="K106" s="673" t="s">
        <v>2611</v>
      </c>
    </row>
    <row r="107" spans="1:11" hidden="1" x14ac:dyDescent="0.25">
      <c r="A107" t="s">
        <v>3189</v>
      </c>
      <c r="B107" s="673" t="s">
        <v>2787</v>
      </c>
      <c r="C107" s="674">
        <v>8</v>
      </c>
      <c r="D107" s="674" t="s">
        <v>6736</v>
      </c>
      <c r="E107" s="674">
        <f t="shared" si="1"/>
        <v>1</v>
      </c>
      <c r="F107" s="673" t="s">
        <v>2788</v>
      </c>
      <c r="G107" s="673" t="s">
        <v>2611</v>
      </c>
      <c r="H107" s="673" t="s">
        <v>2611</v>
      </c>
      <c r="I107" s="673" t="s">
        <v>2611</v>
      </c>
      <c r="J107" s="673" t="s">
        <v>2611</v>
      </c>
      <c r="K107" s="673" t="s">
        <v>2611</v>
      </c>
    </row>
    <row r="108" spans="1:11" hidden="1" x14ac:dyDescent="0.25">
      <c r="A108" t="s">
        <v>7173</v>
      </c>
      <c r="B108" s="673" t="s">
        <v>2787</v>
      </c>
      <c r="C108" s="674">
        <v>8</v>
      </c>
      <c r="D108" s="674" t="s">
        <v>6746</v>
      </c>
      <c r="E108" s="674">
        <f t="shared" si="1"/>
        <v>2</v>
      </c>
      <c r="F108" s="673" t="s">
        <v>2794</v>
      </c>
      <c r="G108" s="673" t="s">
        <v>2795</v>
      </c>
      <c r="H108" s="673" t="s">
        <v>2611</v>
      </c>
      <c r="I108" s="673" t="s">
        <v>2611</v>
      </c>
      <c r="J108" s="673" t="s">
        <v>2611</v>
      </c>
      <c r="K108" s="673" t="s">
        <v>2611</v>
      </c>
    </row>
    <row r="109" spans="1:11" hidden="1" x14ac:dyDescent="0.25">
      <c r="A109" t="s">
        <v>3190</v>
      </c>
      <c r="B109" s="673" t="s">
        <v>2787</v>
      </c>
      <c r="C109" s="674">
        <v>8</v>
      </c>
      <c r="D109" s="674" t="s">
        <v>6747</v>
      </c>
      <c r="E109" s="674">
        <f t="shared" si="1"/>
        <v>2</v>
      </c>
      <c r="F109" s="673" t="s">
        <v>2794</v>
      </c>
      <c r="G109" s="673" t="s">
        <v>2795</v>
      </c>
      <c r="H109" s="673" t="s">
        <v>2611</v>
      </c>
      <c r="I109" s="673" t="s">
        <v>2611</v>
      </c>
      <c r="J109" s="673" t="s">
        <v>2611</v>
      </c>
      <c r="K109" s="673" t="s">
        <v>2611</v>
      </c>
    </row>
    <row r="110" spans="1:11" hidden="1" x14ac:dyDescent="0.25">
      <c r="A110" t="s">
        <v>3191</v>
      </c>
      <c r="B110" s="673" t="s">
        <v>2787</v>
      </c>
      <c r="C110" s="674">
        <v>8</v>
      </c>
      <c r="D110" s="674" t="s">
        <v>6748</v>
      </c>
      <c r="E110" s="674">
        <f t="shared" si="1"/>
        <v>2</v>
      </c>
      <c r="F110" s="673" t="s">
        <v>2794</v>
      </c>
      <c r="G110" s="673" t="s">
        <v>2795</v>
      </c>
      <c r="H110" s="673" t="s">
        <v>2611</v>
      </c>
      <c r="I110" s="673" t="s">
        <v>2611</v>
      </c>
      <c r="J110" s="673" t="s">
        <v>2611</v>
      </c>
      <c r="K110" s="673" t="s">
        <v>2611</v>
      </c>
    </row>
    <row r="111" spans="1:11" hidden="1" x14ac:dyDescent="0.25">
      <c r="A111" t="s">
        <v>7174</v>
      </c>
      <c r="B111" s="673" t="s">
        <v>2787</v>
      </c>
      <c r="C111" s="674">
        <v>8</v>
      </c>
      <c r="D111" s="674" t="s">
        <v>2777</v>
      </c>
      <c r="E111" s="674">
        <f t="shared" si="1"/>
        <v>5</v>
      </c>
      <c r="F111" s="673" t="s">
        <v>2798</v>
      </c>
      <c r="G111" s="673" t="s">
        <v>2799</v>
      </c>
      <c r="H111" s="673" t="s">
        <v>2800</v>
      </c>
      <c r="I111" s="673" t="s">
        <v>2794</v>
      </c>
      <c r="J111" s="673" t="s">
        <v>2801</v>
      </c>
      <c r="K111" s="673" t="s">
        <v>2611</v>
      </c>
    </row>
    <row r="112" spans="1:11" hidden="1" x14ac:dyDescent="0.25">
      <c r="A112" t="s">
        <v>7175</v>
      </c>
      <c r="B112" s="673" t="s">
        <v>2787</v>
      </c>
      <c r="C112" s="674">
        <v>8</v>
      </c>
      <c r="D112" s="674" t="s">
        <v>2769</v>
      </c>
      <c r="E112" s="674">
        <f t="shared" si="1"/>
        <v>5</v>
      </c>
      <c r="F112" s="673" t="s">
        <v>2798</v>
      </c>
      <c r="G112" s="673" t="s">
        <v>2799</v>
      </c>
      <c r="H112" s="673" t="s">
        <v>2800</v>
      </c>
      <c r="I112" s="673" t="s">
        <v>2794</v>
      </c>
      <c r="J112" s="673" t="s">
        <v>2801</v>
      </c>
      <c r="K112" s="673" t="s">
        <v>2611</v>
      </c>
    </row>
    <row r="113" spans="1:11" hidden="1" x14ac:dyDescent="0.25">
      <c r="A113" t="s">
        <v>3192</v>
      </c>
      <c r="B113" s="673" t="s">
        <v>2787</v>
      </c>
      <c r="C113" s="674">
        <v>8</v>
      </c>
      <c r="D113" s="674" t="s">
        <v>6749</v>
      </c>
      <c r="E113" s="674">
        <f t="shared" si="1"/>
        <v>5</v>
      </c>
      <c r="F113" s="673" t="s">
        <v>2798</v>
      </c>
      <c r="G113" s="673" t="s">
        <v>2799</v>
      </c>
      <c r="H113" s="673" t="s">
        <v>2800</v>
      </c>
      <c r="I113" s="673" t="s">
        <v>2794</v>
      </c>
      <c r="J113" s="673" t="s">
        <v>2801</v>
      </c>
      <c r="K113" s="673" t="s">
        <v>2611</v>
      </c>
    </row>
    <row r="114" spans="1:11" hidden="1" x14ac:dyDescent="0.25">
      <c r="A114" t="s">
        <v>3193</v>
      </c>
      <c r="B114" s="673" t="s">
        <v>2787</v>
      </c>
      <c r="C114" s="674">
        <v>8</v>
      </c>
      <c r="D114" s="674" t="s">
        <v>6750</v>
      </c>
      <c r="E114" s="674">
        <f t="shared" si="1"/>
        <v>5</v>
      </c>
      <c r="F114" s="673" t="s">
        <v>2798</v>
      </c>
      <c r="G114" s="673" t="s">
        <v>2799</v>
      </c>
      <c r="H114" s="673" t="s">
        <v>2800</v>
      </c>
      <c r="I114" s="673" t="s">
        <v>2794</v>
      </c>
      <c r="J114" s="673" t="s">
        <v>2801</v>
      </c>
      <c r="K114" s="673" t="s">
        <v>2611</v>
      </c>
    </row>
    <row r="115" spans="1:11" hidden="1" x14ac:dyDescent="0.25">
      <c r="A115" t="s">
        <v>3194</v>
      </c>
      <c r="B115" s="673" t="s">
        <v>2091</v>
      </c>
      <c r="C115" s="674">
        <v>3</v>
      </c>
      <c r="D115" s="674" t="s">
        <v>6729</v>
      </c>
      <c r="E115" s="674">
        <f t="shared" si="1"/>
        <v>1</v>
      </c>
      <c r="F115" s="673" t="s">
        <v>2788</v>
      </c>
      <c r="G115" s="673" t="s">
        <v>2611</v>
      </c>
      <c r="H115" s="673" t="s">
        <v>2611</v>
      </c>
      <c r="I115" s="673" t="s">
        <v>2611</v>
      </c>
      <c r="J115" s="673" t="s">
        <v>2611</v>
      </c>
      <c r="K115" s="673" t="s">
        <v>2611</v>
      </c>
    </row>
    <row r="116" spans="1:11" hidden="1" x14ac:dyDescent="0.25">
      <c r="A116" t="s">
        <v>3195</v>
      </c>
      <c r="B116" s="673" t="s">
        <v>2091</v>
      </c>
      <c r="C116" s="674">
        <v>3</v>
      </c>
      <c r="D116" s="674" t="s">
        <v>6730</v>
      </c>
      <c r="E116" s="674">
        <f t="shared" si="1"/>
        <v>1</v>
      </c>
      <c r="F116" s="673" t="s">
        <v>2788</v>
      </c>
      <c r="G116" s="673" t="s">
        <v>2611</v>
      </c>
      <c r="H116" s="673" t="s">
        <v>2611</v>
      </c>
      <c r="I116" s="673" t="s">
        <v>2611</v>
      </c>
      <c r="J116" s="673" t="s">
        <v>2611</v>
      </c>
      <c r="K116" s="673" t="s">
        <v>2611</v>
      </c>
    </row>
    <row r="117" spans="1:11" hidden="1" x14ac:dyDescent="0.25">
      <c r="A117" t="s">
        <v>3196</v>
      </c>
      <c r="B117" s="673" t="s">
        <v>2091</v>
      </c>
      <c r="C117" s="674">
        <v>3</v>
      </c>
      <c r="D117" s="674" t="s">
        <v>6731</v>
      </c>
      <c r="E117" s="674">
        <f t="shared" si="1"/>
        <v>1</v>
      </c>
      <c r="F117" s="673" t="s">
        <v>2788</v>
      </c>
      <c r="G117" s="673" t="s">
        <v>2611</v>
      </c>
      <c r="H117" s="673" t="s">
        <v>2611</v>
      </c>
      <c r="I117" s="673" t="s">
        <v>2611</v>
      </c>
      <c r="J117" s="673" t="s">
        <v>2611</v>
      </c>
      <c r="K117" s="673" t="s">
        <v>2611</v>
      </c>
    </row>
    <row r="118" spans="1:11" hidden="1" x14ac:dyDescent="0.25">
      <c r="A118" t="s">
        <v>3197</v>
      </c>
      <c r="B118" s="673" t="s">
        <v>2091</v>
      </c>
      <c r="C118" s="674">
        <v>3</v>
      </c>
      <c r="D118" s="674" t="s">
        <v>6732</v>
      </c>
      <c r="E118" s="674">
        <f t="shared" si="1"/>
        <v>1</v>
      </c>
      <c r="F118" s="673" t="s">
        <v>2788</v>
      </c>
      <c r="G118" s="673" t="s">
        <v>2611</v>
      </c>
      <c r="H118" s="673" t="s">
        <v>2611</v>
      </c>
      <c r="I118" s="673" t="s">
        <v>2611</v>
      </c>
      <c r="J118" s="673" t="s">
        <v>2611</v>
      </c>
      <c r="K118" s="673" t="s">
        <v>2611</v>
      </c>
    </row>
    <row r="119" spans="1:11" hidden="1" x14ac:dyDescent="0.25">
      <c r="A119" t="s">
        <v>3198</v>
      </c>
      <c r="B119" s="673" t="s">
        <v>2091</v>
      </c>
      <c r="C119" s="674">
        <v>3</v>
      </c>
      <c r="D119" s="674" t="s">
        <v>6740</v>
      </c>
      <c r="E119" s="674">
        <f t="shared" si="1"/>
        <v>2</v>
      </c>
      <c r="F119" s="673" t="s">
        <v>2794</v>
      </c>
      <c r="G119" s="673" t="s">
        <v>2795</v>
      </c>
      <c r="H119" s="673" t="s">
        <v>2611</v>
      </c>
      <c r="I119" s="673" t="s">
        <v>2611</v>
      </c>
      <c r="J119" s="673" t="s">
        <v>2611</v>
      </c>
      <c r="K119" s="673" t="s">
        <v>2611</v>
      </c>
    </row>
    <row r="120" spans="1:11" hidden="1" x14ac:dyDescent="0.25">
      <c r="A120" t="s">
        <v>3199</v>
      </c>
      <c r="B120" s="673" t="s">
        <v>2091</v>
      </c>
      <c r="C120" s="674">
        <v>3</v>
      </c>
      <c r="D120" s="674" t="s">
        <v>6741</v>
      </c>
      <c r="E120" s="674">
        <f t="shared" si="1"/>
        <v>2</v>
      </c>
      <c r="F120" s="673" t="s">
        <v>2794</v>
      </c>
      <c r="G120" s="673" t="s">
        <v>2795</v>
      </c>
      <c r="H120" s="673" t="s">
        <v>2611</v>
      </c>
      <c r="I120" s="673" t="s">
        <v>2611</v>
      </c>
      <c r="J120" s="673" t="s">
        <v>2611</v>
      </c>
      <c r="K120" s="673" t="s">
        <v>2611</v>
      </c>
    </row>
    <row r="121" spans="1:11" hidden="1" x14ac:dyDescent="0.25">
      <c r="A121" t="s">
        <v>3200</v>
      </c>
      <c r="B121" s="673" t="s">
        <v>2091</v>
      </c>
      <c r="C121" s="674">
        <v>3</v>
      </c>
      <c r="D121" s="674" t="s">
        <v>6733</v>
      </c>
      <c r="E121" s="674">
        <f t="shared" si="1"/>
        <v>3</v>
      </c>
      <c r="F121" s="673" t="s">
        <v>2789</v>
      </c>
      <c r="G121" s="673" t="s">
        <v>2790</v>
      </c>
      <c r="H121" s="673" t="s">
        <v>2791</v>
      </c>
      <c r="I121" s="673" t="s">
        <v>2611</v>
      </c>
      <c r="J121" s="673" t="s">
        <v>2611</v>
      </c>
      <c r="K121" s="673" t="s">
        <v>2611</v>
      </c>
    </row>
    <row r="122" spans="1:11" hidden="1" x14ac:dyDescent="0.25">
      <c r="A122" t="s">
        <v>3201</v>
      </c>
      <c r="B122" s="673" t="s">
        <v>2091</v>
      </c>
      <c r="C122" s="674">
        <v>3</v>
      </c>
      <c r="D122" s="674" t="s">
        <v>6759</v>
      </c>
      <c r="E122" s="674">
        <f t="shared" si="1"/>
        <v>1</v>
      </c>
      <c r="F122" s="673" t="s">
        <v>2788</v>
      </c>
      <c r="G122" s="673" t="s">
        <v>2611</v>
      </c>
      <c r="H122" s="673" t="s">
        <v>2611</v>
      </c>
      <c r="I122" s="673" t="s">
        <v>2611</v>
      </c>
      <c r="J122" s="673" t="s">
        <v>2611</v>
      </c>
      <c r="K122" s="673" t="s">
        <v>2611</v>
      </c>
    </row>
    <row r="123" spans="1:11" hidden="1" x14ac:dyDescent="0.25">
      <c r="A123" t="s">
        <v>3202</v>
      </c>
      <c r="B123" s="673" t="s">
        <v>2091</v>
      </c>
      <c r="C123" s="674">
        <v>3</v>
      </c>
      <c r="D123" s="674" t="s">
        <v>6734</v>
      </c>
      <c r="E123" s="674">
        <f t="shared" si="1"/>
        <v>1</v>
      </c>
      <c r="F123" s="673" t="s">
        <v>2788</v>
      </c>
      <c r="G123" s="673" t="s">
        <v>2611</v>
      </c>
      <c r="H123" s="673" t="s">
        <v>2611</v>
      </c>
      <c r="I123" s="673" t="s">
        <v>2611</v>
      </c>
      <c r="J123" s="673" t="s">
        <v>2611</v>
      </c>
      <c r="K123" s="673" t="s">
        <v>2611</v>
      </c>
    </row>
    <row r="124" spans="1:11" hidden="1" x14ac:dyDescent="0.25">
      <c r="A124" t="s">
        <v>3203</v>
      </c>
      <c r="B124" s="673" t="s">
        <v>2091</v>
      </c>
      <c r="C124" s="674">
        <v>3</v>
      </c>
      <c r="D124" s="674" t="s">
        <v>6760</v>
      </c>
      <c r="E124" s="674">
        <f t="shared" si="1"/>
        <v>1</v>
      </c>
      <c r="F124" s="673" t="s">
        <v>2788</v>
      </c>
      <c r="G124" s="673" t="s">
        <v>2611</v>
      </c>
      <c r="H124" s="673" t="s">
        <v>2611</v>
      </c>
      <c r="I124" s="673" t="s">
        <v>2611</v>
      </c>
      <c r="J124" s="673" t="s">
        <v>2611</v>
      </c>
      <c r="K124" s="673" t="s">
        <v>2611</v>
      </c>
    </row>
    <row r="125" spans="1:11" hidden="1" x14ac:dyDescent="0.25">
      <c r="A125" t="s">
        <v>3204</v>
      </c>
      <c r="B125" s="673" t="s">
        <v>2091</v>
      </c>
      <c r="C125" s="674">
        <v>3</v>
      </c>
      <c r="D125" s="674" t="s">
        <v>6735</v>
      </c>
      <c r="E125" s="674">
        <f t="shared" si="1"/>
        <v>1</v>
      </c>
      <c r="F125" s="673" t="s">
        <v>2788</v>
      </c>
      <c r="G125" s="673" t="s">
        <v>2611</v>
      </c>
      <c r="H125" s="673" t="s">
        <v>2611</v>
      </c>
      <c r="I125" s="673" t="s">
        <v>2611</v>
      </c>
      <c r="J125" s="673" t="s">
        <v>2611</v>
      </c>
      <c r="K125" s="673" t="s">
        <v>2611</v>
      </c>
    </row>
    <row r="126" spans="1:11" hidden="1" x14ac:dyDescent="0.25">
      <c r="A126" t="s">
        <v>3205</v>
      </c>
      <c r="B126" s="673" t="s">
        <v>2091</v>
      </c>
      <c r="C126" s="674">
        <v>3</v>
      </c>
      <c r="D126" s="674" t="s">
        <v>6761</v>
      </c>
      <c r="E126" s="674">
        <f t="shared" si="1"/>
        <v>1</v>
      </c>
      <c r="F126" s="673" t="s">
        <v>2788</v>
      </c>
      <c r="G126" s="673" t="s">
        <v>2611</v>
      </c>
      <c r="H126" s="673" t="s">
        <v>2611</v>
      </c>
      <c r="I126" s="673" t="s">
        <v>2611</v>
      </c>
      <c r="J126" s="673" t="s">
        <v>2611</v>
      </c>
      <c r="K126" s="673" t="s">
        <v>2611</v>
      </c>
    </row>
    <row r="127" spans="1:11" hidden="1" x14ac:dyDescent="0.25">
      <c r="A127" t="s">
        <v>3206</v>
      </c>
      <c r="B127" s="673" t="s">
        <v>2091</v>
      </c>
      <c r="C127" s="674">
        <v>3</v>
      </c>
      <c r="D127" s="674" t="s">
        <v>6762</v>
      </c>
      <c r="E127" s="674">
        <f t="shared" si="1"/>
        <v>1</v>
      </c>
      <c r="F127" s="673" t="s">
        <v>2788</v>
      </c>
      <c r="G127" s="673" t="s">
        <v>2611</v>
      </c>
      <c r="H127" s="673" t="s">
        <v>2611</v>
      </c>
      <c r="I127" s="673" t="s">
        <v>2611</v>
      </c>
      <c r="J127" s="673" t="s">
        <v>2611</v>
      </c>
      <c r="K127" s="673" t="s">
        <v>2611</v>
      </c>
    </row>
    <row r="128" spans="1:11" hidden="1" x14ac:dyDescent="0.25">
      <c r="A128" t="s">
        <v>3207</v>
      </c>
      <c r="B128" s="673" t="s">
        <v>2091</v>
      </c>
      <c r="C128" s="674">
        <v>3</v>
      </c>
      <c r="D128" s="674" t="s">
        <v>6763</v>
      </c>
      <c r="E128" s="674">
        <f t="shared" si="1"/>
        <v>1</v>
      </c>
      <c r="F128" s="673" t="s">
        <v>2788</v>
      </c>
      <c r="G128" s="673" t="s">
        <v>2611</v>
      </c>
      <c r="H128" s="673" t="s">
        <v>2611</v>
      </c>
      <c r="I128" s="673" t="s">
        <v>2611</v>
      </c>
      <c r="J128" s="673" t="s">
        <v>2611</v>
      </c>
      <c r="K128" s="673" t="s">
        <v>2611</v>
      </c>
    </row>
    <row r="129" spans="1:11" hidden="1" x14ac:dyDescent="0.25">
      <c r="A129" t="s">
        <v>3208</v>
      </c>
      <c r="B129" s="673" t="s">
        <v>2091</v>
      </c>
      <c r="C129" s="674">
        <v>3</v>
      </c>
      <c r="D129" s="674" t="s">
        <v>6764</v>
      </c>
      <c r="E129" s="674">
        <f t="shared" si="1"/>
        <v>1</v>
      </c>
      <c r="F129" s="673" t="s">
        <v>2788</v>
      </c>
      <c r="G129" s="673" t="s">
        <v>2611</v>
      </c>
      <c r="H129" s="673" t="s">
        <v>2611</v>
      </c>
      <c r="I129" s="673" t="s">
        <v>2611</v>
      </c>
      <c r="J129" s="673" t="s">
        <v>2611</v>
      </c>
      <c r="K129" s="673" t="s">
        <v>2611</v>
      </c>
    </row>
    <row r="130" spans="1:11" hidden="1" x14ac:dyDescent="0.25">
      <c r="A130" t="s">
        <v>3209</v>
      </c>
      <c r="B130" s="673" t="s">
        <v>2091</v>
      </c>
      <c r="C130" s="674">
        <v>3</v>
      </c>
      <c r="D130" s="674" t="s">
        <v>6765</v>
      </c>
      <c r="E130" s="674">
        <f t="shared" si="1"/>
        <v>1</v>
      </c>
      <c r="F130" s="673" t="s">
        <v>2788</v>
      </c>
      <c r="G130" s="673" t="s">
        <v>2611</v>
      </c>
      <c r="H130" s="673" t="s">
        <v>2611</v>
      </c>
      <c r="I130" s="673" t="s">
        <v>2611</v>
      </c>
      <c r="J130" s="673" t="s">
        <v>2611</v>
      </c>
      <c r="K130" s="673" t="s">
        <v>2611</v>
      </c>
    </row>
    <row r="131" spans="1:11" hidden="1" x14ac:dyDescent="0.25">
      <c r="A131" t="s">
        <v>3210</v>
      </c>
      <c r="B131" s="673" t="s">
        <v>2091</v>
      </c>
      <c r="C131" s="674">
        <v>3</v>
      </c>
      <c r="D131" s="674" t="s">
        <v>6766</v>
      </c>
      <c r="E131" s="674">
        <f t="shared" ref="E131:E194" si="2">6-COUNTIF(F131:K131,"")</f>
        <v>2</v>
      </c>
      <c r="F131" s="673" t="s">
        <v>2817</v>
      </c>
      <c r="G131" s="673" t="s">
        <v>2818</v>
      </c>
      <c r="H131" s="673" t="s">
        <v>2611</v>
      </c>
      <c r="I131" s="673" t="s">
        <v>2611</v>
      </c>
      <c r="J131" s="673" t="s">
        <v>2611</v>
      </c>
      <c r="K131" s="673" t="s">
        <v>2611</v>
      </c>
    </row>
    <row r="132" spans="1:11" hidden="1" x14ac:dyDescent="0.25">
      <c r="A132" t="s">
        <v>3211</v>
      </c>
      <c r="B132" s="673" t="s">
        <v>2091</v>
      </c>
      <c r="C132" s="674">
        <v>3</v>
      </c>
      <c r="D132" s="674" t="s">
        <v>6767</v>
      </c>
      <c r="E132" s="674">
        <f t="shared" si="2"/>
        <v>2</v>
      </c>
      <c r="F132" s="673" t="s">
        <v>2817</v>
      </c>
      <c r="G132" s="673" t="s">
        <v>2818</v>
      </c>
      <c r="H132" s="673" t="s">
        <v>2611</v>
      </c>
      <c r="I132" s="673" t="s">
        <v>2611</v>
      </c>
      <c r="J132" s="673" t="s">
        <v>2611</v>
      </c>
      <c r="K132" s="673" t="s">
        <v>2611</v>
      </c>
    </row>
    <row r="133" spans="1:11" hidden="1" x14ac:dyDescent="0.25">
      <c r="A133" t="s">
        <v>3212</v>
      </c>
      <c r="B133" s="673" t="s">
        <v>2091</v>
      </c>
      <c r="C133" s="674">
        <v>3</v>
      </c>
      <c r="D133" s="674" t="s">
        <v>6768</v>
      </c>
      <c r="E133" s="674">
        <f t="shared" si="2"/>
        <v>2</v>
      </c>
      <c r="F133" s="673" t="s">
        <v>2794</v>
      </c>
      <c r="G133" s="673" t="s">
        <v>2795</v>
      </c>
      <c r="H133" s="673" t="s">
        <v>2611</v>
      </c>
      <c r="I133" s="673" t="s">
        <v>2611</v>
      </c>
      <c r="J133" s="673" t="s">
        <v>2611</v>
      </c>
      <c r="K133" s="673" t="s">
        <v>2611</v>
      </c>
    </row>
    <row r="134" spans="1:11" hidden="1" x14ac:dyDescent="0.25">
      <c r="A134" t="s">
        <v>3213</v>
      </c>
      <c r="B134" s="673" t="s">
        <v>2091</v>
      </c>
      <c r="C134" s="674">
        <v>3</v>
      </c>
      <c r="D134" s="674" t="s">
        <v>6769</v>
      </c>
      <c r="E134" s="674">
        <f t="shared" si="2"/>
        <v>2</v>
      </c>
      <c r="F134" s="673" t="s">
        <v>2794</v>
      </c>
      <c r="G134" s="673" t="s">
        <v>2795</v>
      </c>
      <c r="H134" s="673" t="s">
        <v>2611</v>
      </c>
      <c r="I134" s="673" t="s">
        <v>2611</v>
      </c>
      <c r="J134" s="673" t="s">
        <v>2611</v>
      </c>
      <c r="K134" s="673" t="s">
        <v>2611</v>
      </c>
    </row>
    <row r="135" spans="1:11" hidden="1" x14ac:dyDescent="0.25">
      <c r="A135" t="s">
        <v>3214</v>
      </c>
      <c r="B135" s="673" t="s">
        <v>2091</v>
      </c>
      <c r="C135" s="674">
        <v>3</v>
      </c>
      <c r="D135" s="674" t="s">
        <v>6770</v>
      </c>
      <c r="E135" s="674">
        <f t="shared" si="2"/>
        <v>2</v>
      </c>
      <c r="F135" s="673" t="s">
        <v>2794</v>
      </c>
      <c r="G135" s="673" t="s">
        <v>2795</v>
      </c>
      <c r="H135" s="673" t="s">
        <v>2611</v>
      </c>
      <c r="I135" s="673" t="s">
        <v>2611</v>
      </c>
      <c r="J135" s="673" t="s">
        <v>2611</v>
      </c>
      <c r="K135" s="673" t="s">
        <v>2611</v>
      </c>
    </row>
    <row r="136" spans="1:11" hidden="1" x14ac:dyDescent="0.25">
      <c r="A136" t="s">
        <v>3215</v>
      </c>
      <c r="B136" s="673" t="s">
        <v>2091</v>
      </c>
      <c r="C136" s="674">
        <v>3</v>
      </c>
      <c r="D136" s="674" t="s">
        <v>6771</v>
      </c>
      <c r="E136" s="674">
        <f t="shared" si="2"/>
        <v>2</v>
      </c>
      <c r="F136" s="673" t="s">
        <v>2817</v>
      </c>
      <c r="G136" s="673" t="s">
        <v>2818</v>
      </c>
      <c r="H136" s="673" t="s">
        <v>2611</v>
      </c>
      <c r="I136" s="673" t="s">
        <v>2611</v>
      </c>
      <c r="J136" s="673" t="s">
        <v>2611</v>
      </c>
      <c r="K136" s="673" t="s">
        <v>2611</v>
      </c>
    </row>
    <row r="137" spans="1:11" hidden="1" x14ac:dyDescent="0.25">
      <c r="A137" t="s">
        <v>3216</v>
      </c>
      <c r="B137" s="673" t="s">
        <v>2091</v>
      </c>
      <c r="C137" s="674">
        <v>3</v>
      </c>
      <c r="D137" s="674" t="s">
        <v>6772</v>
      </c>
      <c r="E137" s="674">
        <f t="shared" si="2"/>
        <v>2</v>
      </c>
      <c r="F137" s="673" t="s">
        <v>2817</v>
      </c>
      <c r="G137" s="673" t="s">
        <v>2818</v>
      </c>
      <c r="H137" s="673" t="s">
        <v>2611</v>
      </c>
      <c r="I137" s="673" t="s">
        <v>2611</v>
      </c>
      <c r="J137" s="673" t="s">
        <v>2611</v>
      </c>
      <c r="K137" s="673" t="s">
        <v>2611</v>
      </c>
    </row>
    <row r="138" spans="1:11" hidden="1" x14ac:dyDescent="0.25">
      <c r="A138" t="s">
        <v>3217</v>
      </c>
      <c r="B138" s="673" t="s">
        <v>2091</v>
      </c>
      <c r="C138" s="674">
        <v>3</v>
      </c>
      <c r="D138" s="674" t="s">
        <v>6773</v>
      </c>
      <c r="E138" s="674">
        <f t="shared" si="2"/>
        <v>2</v>
      </c>
      <c r="F138" s="673" t="s">
        <v>2794</v>
      </c>
      <c r="G138" s="673" t="s">
        <v>2795</v>
      </c>
      <c r="H138" s="673" t="s">
        <v>2611</v>
      </c>
      <c r="I138" s="673" t="s">
        <v>2611</v>
      </c>
      <c r="J138" s="673" t="s">
        <v>2611</v>
      </c>
      <c r="K138" s="673" t="s">
        <v>2611</v>
      </c>
    </row>
    <row r="139" spans="1:11" hidden="1" x14ac:dyDescent="0.25">
      <c r="A139" t="s">
        <v>3218</v>
      </c>
      <c r="B139" s="673" t="s">
        <v>2091</v>
      </c>
      <c r="C139" s="674">
        <v>3</v>
      </c>
      <c r="D139" s="674" t="s">
        <v>6774</v>
      </c>
      <c r="E139" s="674">
        <f t="shared" si="2"/>
        <v>2</v>
      </c>
      <c r="F139" s="673" t="s">
        <v>2794</v>
      </c>
      <c r="G139" s="673" t="s">
        <v>2795</v>
      </c>
      <c r="H139" s="673" t="s">
        <v>2611</v>
      </c>
      <c r="I139" s="673" t="s">
        <v>2611</v>
      </c>
      <c r="J139" s="673" t="s">
        <v>2611</v>
      </c>
      <c r="K139" s="673" t="s">
        <v>2611</v>
      </c>
    </row>
    <row r="140" spans="1:11" hidden="1" x14ac:dyDescent="0.25">
      <c r="A140" t="s">
        <v>3219</v>
      </c>
      <c r="B140" s="673" t="s">
        <v>2091</v>
      </c>
      <c r="C140" s="674">
        <v>3</v>
      </c>
      <c r="D140" s="674" t="s">
        <v>6775</v>
      </c>
      <c r="E140" s="674">
        <f t="shared" si="2"/>
        <v>2</v>
      </c>
      <c r="F140" s="673" t="s">
        <v>2794</v>
      </c>
      <c r="G140" s="673" t="s">
        <v>2795</v>
      </c>
      <c r="H140" s="673" t="s">
        <v>2611</v>
      </c>
      <c r="I140" s="673" t="s">
        <v>2611</v>
      </c>
      <c r="J140" s="673" t="s">
        <v>2611</v>
      </c>
      <c r="K140" s="673" t="s">
        <v>2611</v>
      </c>
    </row>
    <row r="141" spans="1:11" hidden="1" x14ac:dyDescent="0.25">
      <c r="A141" t="s">
        <v>3220</v>
      </c>
      <c r="B141" s="673" t="s">
        <v>2091</v>
      </c>
      <c r="C141" s="674">
        <v>3</v>
      </c>
      <c r="D141" s="674" t="s">
        <v>6776</v>
      </c>
      <c r="E141" s="674">
        <f t="shared" si="2"/>
        <v>2</v>
      </c>
      <c r="F141" s="673" t="s">
        <v>2794</v>
      </c>
      <c r="G141" s="673" t="s">
        <v>2795</v>
      </c>
      <c r="H141" s="673" t="s">
        <v>2611</v>
      </c>
      <c r="I141" s="673" t="s">
        <v>2611</v>
      </c>
      <c r="J141" s="673" t="s">
        <v>2611</v>
      </c>
      <c r="K141" s="673" t="s">
        <v>2611</v>
      </c>
    </row>
    <row r="142" spans="1:11" hidden="1" x14ac:dyDescent="0.25">
      <c r="A142" t="s">
        <v>3221</v>
      </c>
      <c r="B142" s="673" t="s">
        <v>2091</v>
      </c>
      <c r="C142" s="674">
        <v>3</v>
      </c>
      <c r="D142" s="674" t="s">
        <v>6777</v>
      </c>
      <c r="E142" s="674">
        <f t="shared" si="2"/>
        <v>2</v>
      </c>
      <c r="F142" s="673" t="s">
        <v>2794</v>
      </c>
      <c r="G142" s="673" t="s">
        <v>2795</v>
      </c>
      <c r="H142" s="673" t="s">
        <v>2611</v>
      </c>
      <c r="I142" s="673" t="s">
        <v>2611</v>
      </c>
      <c r="J142" s="673" t="s">
        <v>2611</v>
      </c>
      <c r="K142" s="673" t="s">
        <v>2611</v>
      </c>
    </row>
    <row r="143" spans="1:11" hidden="1" x14ac:dyDescent="0.25">
      <c r="A143" t="s">
        <v>3222</v>
      </c>
      <c r="B143" s="673" t="s">
        <v>2091</v>
      </c>
      <c r="C143" s="674">
        <v>3</v>
      </c>
      <c r="D143" s="674" t="s">
        <v>6778</v>
      </c>
      <c r="E143" s="674">
        <f t="shared" si="2"/>
        <v>2</v>
      </c>
      <c r="F143" s="673" t="s">
        <v>2794</v>
      </c>
      <c r="G143" s="673" t="s">
        <v>2795</v>
      </c>
      <c r="H143" s="673" t="s">
        <v>2611</v>
      </c>
      <c r="I143" s="673" t="s">
        <v>2611</v>
      </c>
      <c r="J143" s="673" t="s">
        <v>2611</v>
      </c>
      <c r="K143" s="673" t="s">
        <v>2611</v>
      </c>
    </row>
    <row r="144" spans="1:11" hidden="1" x14ac:dyDescent="0.25">
      <c r="A144" t="s">
        <v>3223</v>
      </c>
      <c r="B144" s="673" t="s">
        <v>2091</v>
      </c>
      <c r="C144" s="674">
        <v>4</v>
      </c>
      <c r="D144" s="674" t="s">
        <v>6740</v>
      </c>
      <c r="E144" s="674">
        <f t="shared" si="2"/>
        <v>2</v>
      </c>
      <c r="F144" s="673" t="s">
        <v>2794</v>
      </c>
      <c r="G144" s="673" t="s">
        <v>2795</v>
      </c>
      <c r="H144" s="673" t="s">
        <v>2611</v>
      </c>
      <c r="I144" s="673" t="s">
        <v>2611</v>
      </c>
      <c r="J144" s="673" t="s">
        <v>2611</v>
      </c>
      <c r="K144" s="673" t="s">
        <v>2611</v>
      </c>
    </row>
    <row r="145" spans="1:11" hidden="1" x14ac:dyDescent="0.25">
      <c r="A145" t="s">
        <v>3224</v>
      </c>
      <c r="B145" s="673" t="s">
        <v>2091</v>
      </c>
      <c r="C145" s="674">
        <v>4</v>
      </c>
      <c r="D145" s="674" t="s">
        <v>6741</v>
      </c>
      <c r="E145" s="674">
        <f t="shared" si="2"/>
        <v>2</v>
      </c>
      <c r="F145" s="673" t="s">
        <v>2794</v>
      </c>
      <c r="G145" s="673" t="s">
        <v>2795</v>
      </c>
      <c r="H145" s="673" t="s">
        <v>2611</v>
      </c>
      <c r="I145" s="673" t="s">
        <v>2611</v>
      </c>
      <c r="J145" s="673" t="s">
        <v>2611</v>
      </c>
      <c r="K145" s="673" t="s">
        <v>2611</v>
      </c>
    </row>
    <row r="146" spans="1:11" hidden="1" x14ac:dyDescent="0.25">
      <c r="A146" t="s">
        <v>3225</v>
      </c>
      <c r="B146" s="673" t="s">
        <v>2091</v>
      </c>
      <c r="C146" s="674">
        <v>4</v>
      </c>
      <c r="D146" s="674" t="s">
        <v>6742</v>
      </c>
      <c r="E146" s="674">
        <f t="shared" si="2"/>
        <v>2</v>
      </c>
      <c r="F146" s="673" t="s">
        <v>2796</v>
      </c>
      <c r="G146" s="673" t="s">
        <v>2797</v>
      </c>
      <c r="H146" s="673" t="s">
        <v>2611</v>
      </c>
      <c r="I146" s="673" t="s">
        <v>2611</v>
      </c>
      <c r="J146" s="673" t="s">
        <v>2611</v>
      </c>
      <c r="K146" s="673" t="s">
        <v>2611</v>
      </c>
    </row>
    <row r="147" spans="1:11" hidden="1" x14ac:dyDescent="0.25">
      <c r="A147" t="s">
        <v>3226</v>
      </c>
      <c r="B147" s="673" t="s">
        <v>2091</v>
      </c>
      <c r="C147" s="674">
        <v>4</v>
      </c>
      <c r="D147" s="674" t="s">
        <v>6743</v>
      </c>
      <c r="E147" s="674">
        <f t="shared" si="2"/>
        <v>2</v>
      </c>
      <c r="F147" s="673" t="s">
        <v>2796</v>
      </c>
      <c r="G147" s="673" t="s">
        <v>2797</v>
      </c>
      <c r="H147" s="673" t="s">
        <v>2611</v>
      </c>
      <c r="I147" s="673" t="s">
        <v>2611</v>
      </c>
      <c r="J147" s="673" t="s">
        <v>2611</v>
      </c>
      <c r="K147" s="673" t="s">
        <v>2611</v>
      </c>
    </row>
    <row r="148" spans="1:11" hidden="1" x14ac:dyDescent="0.25">
      <c r="A148" t="s">
        <v>3227</v>
      </c>
      <c r="B148" s="673" t="s">
        <v>2091</v>
      </c>
      <c r="C148" s="674">
        <v>4</v>
      </c>
      <c r="D148" s="674" t="s">
        <v>6779</v>
      </c>
      <c r="E148" s="674">
        <f t="shared" si="2"/>
        <v>1</v>
      </c>
      <c r="F148" s="673" t="s">
        <v>2796</v>
      </c>
      <c r="G148" s="673" t="s">
        <v>2611</v>
      </c>
      <c r="H148" s="673" t="s">
        <v>2611</v>
      </c>
      <c r="I148" s="673" t="s">
        <v>2611</v>
      </c>
      <c r="J148" s="673" t="s">
        <v>2611</v>
      </c>
      <c r="K148" s="673" t="s">
        <v>2611</v>
      </c>
    </row>
    <row r="149" spans="1:11" hidden="1" x14ac:dyDescent="0.25">
      <c r="A149" t="s">
        <v>3228</v>
      </c>
      <c r="B149" s="673" t="s">
        <v>2091</v>
      </c>
      <c r="C149" s="674">
        <v>4</v>
      </c>
      <c r="D149" s="674" t="s">
        <v>6780</v>
      </c>
      <c r="E149" s="674">
        <f t="shared" si="2"/>
        <v>1</v>
      </c>
      <c r="F149" s="673" t="s">
        <v>2796</v>
      </c>
      <c r="G149" s="673" t="s">
        <v>2611</v>
      </c>
      <c r="H149" s="673" t="s">
        <v>2611</v>
      </c>
      <c r="I149" s="673" t="s">
        <v>2611</v>
      </c>
      <c r="J149" s="673" t="s">
        <v>2611</v>
      </c>
      <c r="K149" s="673" t="s">
        <v>2611</v>
      </c>
    </row>
    <row r="150" spans="1:11" hidden="1" x14ac:dyDescent="0.25">
      <c r="A150" t="s">
        <v>3229</v>
      </c>
      <c r="B150" s="673" t="s">
        <v>2091</v>
      </c>
      <c r="C150" s="674">
        <v>4</v>
      </c>
      <c r="D150" s="674" t="s">
        <v>6781</v>
      </c>
      <c r="E150" s="674">
        <f t="shared" si="2"/>
        <v>1</v>
      </c>
      <c r="F150" s="673" t="s">
        <v>2819</v>
      </c>
      <c r="G150" s="673" t="s">
        <v>2611</v>
      </c>
      <c r="H150" s="673" t="s">
        <v>2611</v>
      </c>
      <c r="I150" s="673" t="s">
        <v>2611</v>
      </c>
      <c r="J150" s="673" t="s">
        <v>2611</v>
      </c>
      <c r="K150" s="673" t="s">
        <v>2611</v>
      </c>
    </row>
    <row r="151" spans="1:11" hidden="1" x14ac:dyDescent="0.25">
      <c r="A151" t="s">
        <v>3230</v>
      </c>
      <c r="B151" s="673" t="s">
        <v>2091</v>
      </c>
      <c r="C151" s="674">
        <v>4</v>
      </c>
      <c r="D151" s="674" t="s">
        <v>6782</v>
      </c>
      <c r="E151" s="674">
        <f t="shared" si="2"/>
        <v>1</v>
      </c>
      <c r="F151" s="673" t="s">
        <v>2819</v>
      </c>
      <c r="G151" s="673" t="s">
        <v>2611</v>
      </c>
      <c r="H151" s="673" t="s">
        <v>2611</v>
      </c>
      <c r="I151" s="673" t="s">
        <v>2611</v>
      </c>
      <c r="J151" s="673" t="s">
        <v>2611</v>
      </c>
      <c r="K151" s="673" t="s">
        <v>2611</v>
      </c>
    </row>
    <row r="152" spans="1:11" hidden="1" x14ac:dyDescent="0.25">
      <c r="A152" t="s">
        <v>3231</v>
      </c>
      <c r="B152" s="673" t="s">
        <v>2091</v>
      </c>
      <c r="C152" s="674">
        <v>4</v>
      </c>
      <c r="D152" s="674" t="s">
        <v>6733</v>
      </c>
      <c r="E152" s="674">
        <f t="shared" si="2"/>
        <v>3</v>
      </c>
      <c r="F152" s="673" t="s">
        <v>2789</v>
      </c>
      <c r="G152" s="673" t="s">
        <v>2790</v>
      </c>
      <c r="H152" s="673" t="s">
        <v>2791</v>
      </c>
      <c r="I152" s="673" t="s">
        <v>2611</v>
      </c>
      <c r="J152" s="673" t="s">
        <v>2611</v>
      </c>
      <c r="K152" s="673" t="s">
        <v>2611</v>
      </c>
    </row>
    <row r="153" spans="1:11" hidden="1" x14ac:dyDescent="0.25">
      <c r="A153" t="s">
        <v>3232</v>
      </c>
      <c r="B153" s="673" t="s">
        <v>2091</v>
      </c>
      <c r="C153" s="674">
        <v>4</v>
      </c>
      <c r="D153" s="674" t="s">
        <v>6744</v>
      </c>
      <c r="E153" s="674">
        <f t="shared" si="2"/>
        <v>2</v>
      </c>
      <c r="F153" s="673" t="s">
        <v>2796</v>
      </c>
      <c r="G153" s="673" t="s">
        <v>2797</v>
      </c>
      <c r="H153" s="673" t="s">
        <v>2611</v>
      </c>
      <c r="I153" s="673" t="s">
        <v>2611</v>
      </c>
      <c r="J153" s="673" t="s">
        <v>2611</v>
      </c>
      <c r="K153" s="673" t="s">
        <v>2611</v>
      </c>
    </row>
    <row r="154" spans="1:11" hidden="1" x14ac:dyDescent="0.25">
      <c r="A154" t="s">
        <v>3233</v>
      </c>
      <c r="B154" s="673" t="s">
        <v>2091</v>
      </c>
      <c r="C154" s="674">
        <v>4</v>
      </c>
      <c r="D154" s="674" t="s">
        <v>6745</v>
      </c>
      <c r="E154" s="674">
        <f t="shared" si="2"/>
        <v>2</v>
      </c>
      <c r="F154" s="673" t="s">
        <v>2796</v>
      </c>
      <c r="G154" s="673" t="s">
        <v>2797</v>
      </c>
      <c r="H154" s="673" t="s">
        <v>2611</v>
      </c>
      <c r="I154" s="673" t="s">
        <v>2611</v>
      </c>
      <c r="J154" s="673" t="s">
        <v>2611</v>
      </c>
      <c r="K154" s="673" t="s">
        <v>2611</v>
      </c>
    </row>
    <row r="155" spans="1:11" hidden="1" x14ac:dyDescent="0.25">
      <c r="A155" t="s">
        <v>3234</v>
      </c>
      <c r="B155" s="673" t="s">
        <v>2091</v>
      </c>
      <c r="C155" s="674">
        <v>4</v>
      </c>
      <c r="D155" s="674" t="s">
        <v>6783</v>
      </c>
      <c r="E155" s="674">
        <f t="shared" si="2"/>
        <v>1</v>
      </c>
      <c r="F155" s="673" t="s">
        <v>2820</v>
      </c>
      <c r="G155" s="673" t="s">
        <v>2611</v>
      </c>
      <c r="H155" s="673" t="s">
        <v>2611</v>
      </c>
      <c r="I155" s="673" t="s">
        <v>2611</v>
      </c>
      <c r="J155" s="673" t="s">
        <v>2611</v>
      </c>
      <c r="K155" s="673" t="s">
        <v>2611</v>
      </c>
    </row>
    <row r="156" spans="1:11" hidden="1" x14ac:dyDescent="0.25">
      <c r="A156" t="s">
        <v>3235</v>
      </c>
      <c r="B156" s="673" t="s">
        <v>2091</v>
      </c>
      <c r="C156" s="674">
        <v>4</v>
      </c>
      <c r="D156" s="674" t="s">
        <v>6784</v>
      </c>
      <c r="E156" s="674">
        <f t="shared" si="2"/>
        <v>1</v>
      </c>
      <c r="F156" s="673" t="s">
        <v>2820</v>
      </c>
      <c r="G156" s="673" t="s">
        <v>2611</v>
      </c>
      <c r="H156" s="673" t="s">
        <v>2611</v>
      </c>
      <c r="I156" s="673" t="s">
        <v>2611</v>
      </c>
      <c r="J156" s="673" t="s">
        <v>2611</v>
      </c>
      <c r="K156" s="673" t="s">
        <v>2611</v>
      </c>
    </row>
    <row r="157" spans="1:11" hidden="1" x14ac:dyDescent="0.25">
      <c r="A157" t="s">
        <v>3236</v>
      </c>
      <c r="B157" s="673" t="s">
        <v>2091</v>
      </c>
      <c r="C157" s="674">
        <v>4</v>
      </c>
      <c r="D157" s="674" t="s">
        <v>6785</v>
      </c>
      <c r="E157" s="674">
        <f t="shared" si="2"/>
        <v>1</v>
      </c>
      <c r="F157" s="673" t="s">
        <v>2821</v>
      </c>
      <c r="G157" s="673" t="s">
        <v>2611</v>
      </c>
      <c r="H157" s="673" t="s">
        <v>2611</v>
      </c>
      <c r="I157" s="673" t="s">
        <v>2611</v>
      </c>
      <c r="J157" s="673" t="s">
        <v>2611</v>
      </c>
      <c r="K157" s="673" t="s">
        <v>2611</v>
      </c>
    </row>
    <row r="158" spans="1:11" hidden="1" x14ac:dyDescent="0.25">
      <c r="A158" t="s">
        <v>3237</v>
      </c>
      <c r="B158" s="673" t="s">
        <v>2091</v>
      </c>
      <c r="C158" s="674">
        <v>4</v>
      </c>
      <c r="D158" s="674" t="s">
        <v>6786</v>
      </c>
      <c r="E158" s="674">
        <f t="shared" si="2"/>
        <v>1</v>
      </c>
      <c r="F158" s="673" t="s">
        <v>2821</v>
      </c>
      <c r="G158" s="673" t="s">
        <v>2611</v>
      </c>
      <c r="H158" s="673" t="s">
        <v>2611</v>
      </c>
      <c r="I158" s="673" t="s">
        <v>2611</v>
      </c>
      <c r="J158" s="673" t="s">
        <v>2611</v>
      </c>
      <c r="K158" s="673" t="s">
        <v>2611</v>
      </c>
    </row>
    <row r="159" spans="1:11" hidden="1" x14ac:dyDescent="0.25">
      <c r="A159" t="s">
        <v>3238</v>
      </c>
      <c r="B159" s="673" t="s">
        <v>2091</v>
      </c>
      <c r="C159" s="674">
        <v>4</v>
      </c>
      <c r="D159" s="674" t="s">
        <v>6787</v>
      </c>
      <c r="E159" s="674">
        <f t="shared" si="2"/>
        <v>1</v>
      </c>
      <c r="F159" s="673" t="s">
        <v>2822</v>
      </c>
      <c r="G159" s="673" t="s">
        <v>2611</v>
      </c>
      <c r="H159" s="673" t="s">
        <v>2611</v>
      </c>
      <c r="I159" s="673" t="s">
        <v>2611</v>
      </c>
      <c r="J159" s="673" t="s">
        <v>2611</v>
      </c>
      <c r="K159" s="673" t="s">
        <v>2611</v>
      </c>
    </row>
    <row r="160" spans="1:11" hidden="1" x14ac:dyDescent="0.25">
      <c r="A160" t="s">
        <v>3239</v>
      </c>
      <c r="B160" s="673" t="s">
        <v>2091</v>
      </c>
      <c r="C160" s="674">
        <v>4</v>
      </c>
      <c r="D160" s="674" t="s">
        <v>6788</v>
      </c>
      <c r="E160" s="674">
        <f t="shared" si="2"/>
        <v>1</v>
      </c>
      <c r="F160" s="673" t="s">
        <v>2822</v>
      </c>
      <c r="G160" s="673" t="s">
        <v>2611</v>
      </c>
      <c r="H160" s="673" t="s">
        <v>2611</v>
      </c>
      <c r="I160" s="673" t="s">
        <v>2611</v>
      </c>
      <c r="J160" s="673" t="s">
        <v>2611</v>
      </c>
      <c r="K160" s="673" t="s">
        <v>2611</v>
      </c>
    </row>
    <row r="161" spans="1:11" hidden="1" x14ac:dyDescent="0.25">
      <c r="A161" t="s">
        <v>3240</v>
      </c>
      <c r="B161" s="673" t="s">
        <v>2091</v>
      </c>
      <c r="C161" s="674">
        <v>4</v>
      </c>
      <c r="D161" s="674" t="s">
        <v>6789</v>
      </c>
      <c r="E161" s="674">
        <f t="shared" si="2"/>
        <v>1</v>
      </c>
      <c r="F161" s="673" t="s">
        <v>2823</v>
      </c>
      <c r="G161" s="673" t="s">
        <v>2611</v>
      </c>
      <c r="H161" s="673" t="s">
        <v>2611</v>
      </c>
      <c r="I161" s="673" t="s">
        <v>2611</v>
      </c>
      <c r="J161" s="673" t="s">
        <v>2611</v>
      </c>
      <c r="K161" s="673" t="s">
        <v>2611</v>
      </c>
    </row>
    <row r="162" spans="1:11" hidden="1" x14ac:dyDescent="0.25">
      <c r="A162" t="s">
        <v>3241</v>
      </c>
      <c r="B162" s="673" t="s">
        <v>2091</v>
      </c>
      <c r="C162" s="674">
        <v>4</v>
      </c>
      <c r="D162" s="674" t="s">
        <v>6790</v>
      </c>
      <c r="E162" s="674">
        <f t="shared" si="2"/>
        <v>1</v>
      </c>
      <c r="F162" s="673" t="s">
        <v>2823</v>
      </c>
      <c r="G162" s="673" t="s">
        <v>2611</v>
      </c>
      <c r="H162" s="673" t="s">
        <v>2611</v>
      </c>
      <c r="I162" s="673" t="s">
        <v>2611</v>
      </c>
      <c r="J162" s="673" t="s">
        <v>2611</v>
      </c>
      <c r="K162" s="673" t="s">
        <v>2611</v>
      </c>
    </row>
    <row r="163" spans="1:11" hidden="1" x14ac:dyDescent="0.25">
      <c r="A163" t="s">
        <v>3242</v>
      </c>
      <c r="B163" s="673" t="s">
        <v>2091</v>
      </c>
      <c r="C163" s="674">
        <v>4</v>
      </c>
      <c r="D163" s="674" t="s">
        <v>6791</v>
      </c>
      <c r="E163" s="674">
        <f t="shared" si="2"/>
        <v>1</v>
      </c>
      <c r="F163" s="673" t="s">
        <v>2824</v>
      </c>
      <c r="G163" s="673" t="s">
        <v>2611</v>
      </c>
      <c r="H163" s="673" t="s">
        <v>2611</v>
      </c>
      <c r="I163" s="673" t="s">
        <v>2611</v>
      </c>
      <c r="J163" s="673" t="s">
        <v>2611</v>
      </c>
      <c r="K163" s="673" t="s">
        <v>2611</v>
      </c>
    </row>
    <row r="164" spans="1:11" hidden="1" x14ac:dyDescent="0.25">
      <c r="A164" t="s">
        <v>3243</v>
      </c>
      <c r="B164" s="673" t="s">
        <v>2091</v>
      </c>
      <c r="C164" s="674">
        <v>4</v>
      </c>
      <c r="D164" s="674" t="s">
        <v>6792</v>
      </c>
      <c r="E164" s="674">
        <f t="shared" si="2"/>
        <v>1</v>
      </c>
      <c r="F164" s="673" t="s">
        <v>2824</v>
      </c>
      <c r="G164" s="673" t="s">
        <v>2611</v>
      </c>
      <c r="H164" s="673" t="s">
        <v>2611</v>
      </c>
      <c r="I164" s="673" t="s">
        <v>2611</v>
      </c>
      <c r="J164" s="673" t="s">
        <v>2611</v>
      </c>
      <c r="K164" s="673" t="s">
        <v>2611</v>
      </c>
    </row>
    <row r="165" spans="1:11" hidden="1" x14ac:dyDescent="0.25">
      <c r="A165" t="s">
        <v>3244</v>
      </c>
      <c r="B165" s="673" t="s">
        <v>2091</v>
      </c>
      <c r="C165" s="674">
        <v>4</v>
      </c>
      <c r="D165" s="674" t="s">
        <v>6793</v>
      </c>
      <c r="E165" s="674">
        <f t="shared" si="2"/>
        <v>1</v>
      </c>
      <c r="F165" s="673" t="s">
        <v>2794</v>
      </c>
      <c r="G165" s="673" t="s">
        <v>2611</v>
      </c>
      <c r="H165" s="673" t="s">
        <v>2611</v>
      </c>
      <c r="I165" s="673" t="s">
        <v>2611</v>
      </c>
      <c r="J165" s="673" t="s">
        <v>2611</v>
      </c>
      <c r="K165" s="673" t="s">
        <v>2611</v>
      </c>
    </row>
    <row r="166" spans="1:11" hidden="1" x14ac:dyDescent="0.25">
      <c r="A166" t="s">
        <v>3245</v>
      </c>
      <c r="B166" s="673" t="s">
        <v>2091</v>
      </c>
      <c r="C166" s="674">
        <v>4</v>
      </c>
      <c r="D166" s="674" t="s">
        <v>6794</v>
      </c>
      <c r="E166" s="674">
        <f t="shared" si="2"/>
        <v>1</v>
      </c>
      <c r="F166" s="673" t="s">
        <v>2794</v>
      </c>
      <c r="G166" s="673" t="s">
        <v>2611</v>
      </c>
      <c r="H166" s="673" t="s">
        <v>2611</v>
      </c>
      <c r="I166" s="673" t="s">
        <v>2611</v>
      </c>
      <c r="J166" s="673" t="s">
        <v>2611</v>
      </c>
      <c r="K166" s="673" t="s">
        <v>2611</v>
      </c>
    </row>
    <row r="167" spans="1:11" hidden="1" x14ac:dyDescent="0.25">
      <c r="A167" t="s">
        <v>3246</v>
      </c>
      <c r="B167" s="673" t="s">
        <v>2091</v>
      </c>
      <c r="C167" s="674">
        <v>4</v>
      </c>
      <c r="D167" s="674" t="s">
        <v>6795</v>
      </c>
      <c r="E167" s="674">
        <f t="shared" si="2"/>
        <v>1</v>
      </c>
      <c r="F167" s="673" t="s">
        <v>2825</v>
      </c>
      <c r="G167" s="673" t="s">
        <v>2611</v>
      </c>
      <c r="H167" s="673" t="s">
        <v>2611</v>
      </c>
      <c r="I167" s="673" t="s">
        <v>2611</v>
      </c>
      <c r="J167" s="673" t="s">
        <v>2611</v>
      </c>
      <c r="K167" s="673" t="s">
        <v>2611</v>
      </c>
    </row>
    <row r="168" spans="1:11" hidden="1" x14ac:dyDescent="0.25">
      <c r="A168" t="s">
        <v>3247</v>
      </c>
      <c r="B168" s="673" t="s">
        <v>2091</v>
      </c>
      <c r="C168" s="674">
        <v>4</v>
      </c>
      <c r="D168" s="674" t="s">
        <v>6796</v>
      </c>
      <c r="E168" s="674">
        <f t="shared" si="2"/>
        <v>1</v>
      </c>
      <c r="F168" s="673" t="s">
        <v>2825</v>
      </c>
      <c r="G168" s="673" t="s">
        <v>2611</v>
      </c>
      <c r="H168" s="673" t="s">
        <v>2611</v>
      </c>
      <c r="I168" s="673" t="s">
        <v>2611</v>
      </c>
      <c r="J168" s="673" t="s">
        <v>2611</v>
      </c>
      <c r="K168" s="673" t="s">
        <v>2611</v>
      </c>
    </row>
    <row r="169" spans="1:11" hidden="1" x14ac:dyDescent="0.25">
      <c r="A169" t="s">
        <v>3248</v>
      </c>
      <c r="B169" s="673" t="s">
        <v>2091</v>
      </c>
      <c r="C169" s="674">
        <v>4</v>
      </c>
      <c r="D169" s="674" t="s">
        <v>6797</v>
      </c>
      <c r="E169" s="674">
        <f t="shared" si="2"/>
        <v>1</v>
      </c>
      <c r="F169" s="673" t="s">
        <v>2826</v>
      </c>
      <c r="G169" s="673" t="s">
        <v>2611</v>
      </c>
      <c r="H169" s="673" t="s">
        <v>2611</v>
      </c>
      <c r="I169" s="673" t="s">
        <v>2611</v>
      </c>
      <c r="J169" s="673" t="s">
        <v>2611</v>
      </c>
      <c r="K169" s="673" t="s">
        <v>2611</v>
      </c>
    </row>
    <row r="170" spans="1:11" hidden="1" x14ac:dyDescent="0.25">
      <c r="A170" t="s">
        <v>3249</v>
      </c>
      <c r="B170" s="673" t="s">
        <v>2091</v>
      </c>
      <c r="C170" s="674">
        <v>4</v>
      </c>
      <c r="D170" s="674" t="s">
        <v>6798</v>
      </c>
      <c r="E170" s="674">
        <f t="shared" si="2"/>
        <v>1</v>
      </c>
      <c r="F170" s="673" t="s">
        <v>2826</v>
      </c>
      <c r="G170" s="673" t="s">
        <v>2611</v>
      </c>
      <c r="H170" s="673" t="s">
        <v>2611</v>
      </c>
      <c r="I170" s="673" t="s">
        <v>2611</v>
      </c>
      <c r="J170" s="673" t="s">
        <v>2611</v>
      </c>
      <c r="K170" s="673" t="s">
        <v>2611</v>
      </c>
    </row>
    <row r="171" spans="1:11" hidden="1" x14ac:dyDescent="0.25">
      <c r="A171" t="s">
        <v>3250</v>
      </c>
      <c r="B171" s="673" t="s">
        <v>2091</v>
      </c>
      <c r="C171" s="674">
        <v>4</v>
      </c>
      <c r="D171" s="674" t="s">
        <v>6799</v>
      </c>
      <c r="E171" s="674">
        <f t="shared" si="2"/>
        <v>1</v>
      </c>
      <c r="F171" s="673" t="s">
        <v>2796</v>
      </c>
      <c r="G171" s="673" t="s">
        <v>2611</v>
      </c>
      <c r="H171" s="673" t="s">
        <v>2611</v>
      </c>
      <c r="I171" s="673" t="s">
        <v>2611</v>
      </c>
      <c r="J171" s="673" t="s">
        <v>2611</v>
      </c>
      <c r="K171" s="673" t="s">
        <v>2611</v>
      </c>
    </row>
    <row r="172" spans="1:11" hidden="1" x14ac:dyDescent="0.25">
      <c r="A172" t="s">
        <v>3251</v>
      </c>
      <c r="B172" s="673" t="s">
        <v>2091</v>
      </c>
      <c r="C172" s="674">
        <v>4</v>
      </c>
      <c r="D172" s="674" t="s">
        <v>6800</v>
      </c>
      <c r="E172" s="674">
        <f t="shared" si="2"/>
        <v>1</v>
      </c>
      <c r="F172" s="673" t="s">
        <v>2820</v>
      </c>
      <c r="G172" s="673" t="s">
        <v>2611</v>
      </c>
      <c r="H172" s="673" t="s">
        <v>2611</v>
      </c>
      <c r="I172" s="673" t="s">
        <v>2611</v>
      </c>
      <c r="J172" s="673" t="s">
        <v>2611</v>
      </c>
      <c r="K172" s="673" t="s">
        <v>2611</v>
      </c>
    </row>
    <row r="173" spans="1:11" hidden="1" x14ac:dyDescent="0.25">
      <c r="A173" t="s">
        <v>3252</v>
      </c>
      <c r="B173" s="673" t="s">
        <v>2091</v>
      </c>
      <c r="C173" s="674">
        <v>4</v>
      </c>
      <c r="D173" s="674" t="s">
        <v>6801</v>
      </c>
      <c r="E173" s="674">
        <f t="shared" si="2"/>
        <v>1</v>
      </c>
      <c r="F173" s="673" t="s">
        <v>2820</v>
      </c>
      <c r="G173" s="673" t="s">
        <v>2611</v>
      </c>
      <c r="H173" s="673" t="s">
        <v>2611</v>
      </c>
      <c r="I173" s="673" t="s">
        <v>2611</v>
      </c>
      <c r="J173" s="673" t="s">
        <v>2611</v>
      </c>
      <c r="K173" s="673" t="s">
        <v>2611</v>
      </c>
    </row>
    <row r="174" spans="1:11" hidden="1" x14ac:dyDescent="0.25">
      <c r="A174" t="s">
        <v>3253</v>
      </c>
      <c r="B174" s="673" t="s">
        <v>2091</v>
      </c>
      <c r="C174" s="674">
        <v>4</v>
      </c>
      <c r="D174" s="674" t="s">
        <v>6802</v>
      </c>
      <c r="E174" s="674">
        <f t="shared" si="2"/>
        <v>1</v>
      </c>
      <c r="F174" s="673" t="s">
        <v>2821</v>
      </c>
      <c r="G174" s="673" t="s">
        <v>2611</v>
      </c>
      <c r="H174" s="673" t="s">
        <v>2611</v>
      </c>
      <c r="I174" s="673" t="s">
        <v>2611</v>
      </c>
      <c r="J174" s="673" t="s">
        <v>2611</v>
      </c>
      <c r="K174" s="673" t="s">
        <v>2611</v>
      </c>
    </row>
    <row r="175" spans="1:11" hidden="1" x14ac:dyDescent="0.25">
      <c r="A175" t="s">
        <v>3254</v>
      </c>
      <c r="B175" s="673" t="s">
        <v>2091</v>
      </c>
      <c r="C175" s="674">
        <v>4</v>
      </c>
      <c r="D175" s="674" t="s">
        <v>6803</v>
      </c>
      <c r="E175" s="674">
        <f t="shared" si="2"/>
        <v>1</v>
      </c>
      <c r="F175" s="673" t="s">
        <v>2821</v>
      </c>
      <c r="G175" s="673" t="s">
        <v>2611</v>
      </c>
      <c r="H175" s="673" t="s">
        <v>2611</v>
      </c>
      <c r="I175" s="673" t="s">
        <v>2611</v>
      </c>
      <c r="J175" s="673" t="s">
        <v>2611</v>
      </c>
      <c r="K175" s="673" t="s">
        <v>2611</v>
      </c>
    </row>
    <row r="176" spans="1:11" hidden="1" x14ac:dyDescent="0.25">
      <c r="A176" t="s">
        <v>3255</v>
      </c>
      <c r="B176" s="673" t="s">
        <v>2091</v>
      </c>
      <c r="C176" s="674">
        <v>4</v>
      </c>
      <c r="D176" s="674" t="s">
        <v>6804</v>
      </c>
      <c r="E176" s="674">
        <f t="shared" si="2"/>
        <v>1</v>
      </c>
      <c r="F176" s="673" t="s">
        <v>2822</v>
      </c>
      <c r="G176" s="673" t="s">
        <v>2611</v>
      </c>
      <c r="H176" s="673" t="s">
        <v>2611</v>
      </c>
      <c r="I176" s="673" t="s">
        <v>2611</v>
      </c>
      <c r="J176" s="673" t="s">
        <v>2611</v>
      </c>
      <c r="K176" s="673" t="s">
        <v>2611</v>
      </c>
    </row>
    <row r="177" spans="1:11" hidden="1" x14ac:dyDescent="0.25">
      <c r="A177" t="s">
        <v>3256</v>
      </c>
      <c r="B177" s="673" t="s">
        <v>2091</v>
      </c>
      <c r="C177" s="674">
        <v>4</v>
      </c>
      <c r="D177" s="674" t="s">
        <v>6805</v>
      </c>
      <c r="E177" s="674">
        <f t="shared" si="2"/>
        <v>1</v>
      </c>
      <c r="F177" s="673" t="s">
        <v>2822</v>
      </c>
      <c r="G177" s="673" t="s">
        <v>2611</v>
      </c>
      <c r="H177" s="673" t="s">
        <v>2611</v>
      </c>
      <c r="I177" s="673" t="s">
        <v>2611</v>
      </c>
      <c r="J177" s="673" t="s">
        <v>2611</v>
      </c>
      <c r="K177" s="673" t="s">
        <v>2611</v>
      </c>
    </row>
    <row r="178" spans="1:11" hidden="1" x14ac:dyDescent="0.25">
      <c r="A178" t="s">
        <v>3257</v>
      </c>
      <c r="B178" s="673" t="s">
        <v>2091</v>
      </c>
      <c r="C178" s="674">
        <v>4</v>
      </c>
      <c r="D178" s="674" t="s">
        <v>6806</v>
      </c>
      <c r="E178" s="674">
        <f t="shared" si="2"/>
        <v>1</v>
      </c>
      <c r="F178" s="673" t="s">
        <v>2823</v>
      </c>
      <c r="G178" s="673" t="s">
        <v>2611</v>
      </c>
      <c r="H178" s="673" t="s">
        <v>2611</v>
      </c>
      <c r="I178" s="673" t="s">
        <v>2611</v>
      </c>
      <c r="J178" s="673" t="s">
        <v>2611</v>
      </c>
      <c r="K178" s="673" t="s">
        <v>2611</v>
      </c>
    </row>
    <row r="179" spans="1:11" hidden="1" x14ac:dyDescent="0.25">
      <c r="A179" t="s">
        <v>3258</v>
      </c>
      <c r="B179" s="673" t="s">
        <v>2091</v>
      </c>
      <c r="C179" s="674">
        <v>4</v>
      </c>
      <c r="D179" s="674" t="s">
        <v>6807</v>
      </c>
      <c r="E179" s="674">
        <f t="shared" si="2"/>
        <v>1</v>
      </c>
      <c r="F179" s="673" t="s">
        <v>2823</v>
      </c>
      <c r="G179" s="673" t="s">
        <v>2611</v>
      </c>
      <c r="H179" s="673" t="s">
        <v>2611</v>
      </c>
      <c r="I179" s="673" t="s">
        <v>2611</v>
      </c>
      <c r="J179" s="673" t="s">
        <v>2611</v>
      </c>
      <c r="K179" s="673" t="s">
        <v>2611</v>
      </c>
    </row>
    <row r="180" spans="1:11" hidden="1" x14ac:dyDescent="0.25">
      <c r="A180" t="s">
        <v>3259</v>
      </c>
      <c r="B180" s="673" t="s">
        <v>2091</v>
      </c>
      <c r="C180" s="674">
        <v>4</v>
      </c>
      <c r="D180" s="674" t="s">
        <v>6808</v>
      </c>
      <c r="E180" s="674">
        <f t="shared" si="2"/>
        <v>1</v>
      </c>
      <c r="F180" s="673" t="s">
        <v>2824</v>
      </c>
      <c r="G180" s="673" t="s">
        <v>2611</v>
      </c>
      <c r="H180" s="673" t="s">
        <v>2611</v>
      </c>
      <c r="I180" s="673" t="s">
        <v>2611</v>
      </c>
      <c r="J180" s="673" t="s">
        <v>2611</v>
      </c>
      <c r="K180" s="673" t="s">
        <v>2611</v>
      </c>
    </row>
    <row r="181" spans="1:11" hidden="1" x14ac:dyDescent="0.25">
      <c r="A181" t="s">
        <v>3260</v>
      </c>
      <c r="B181" s="673" t="s">
        <v>2091</v>
      </c>
      <c r="C181" s="674">
        <v>4</v>
      </c>
      <c r="D181" s="674" t="s">
        <v>6809</v>
      </c>
      <c r="E181" s="674">
        <f t="shared" si="2"/>
        <v>1</v>
      </c>
      <c r="F181" s="673" t="s">
        <v>2824</v>
      </c>
      <c r="G181" s="673" t="s">
        <v>2611</v>
      </c>
      <c r="H181" s="673" t="s">
        <v>2611</v>
      </c>
      <c r="I181" s="673" t="s">
        <v>2611</v>
      </c>
      <c r="J181" s="673" t="s">
        <v>2611</v>
      </c>
      <c r="K181" s="673" t="s">
        <v>2611</v>
      </c>
    </row>
    <row r="182" spans="1:11" hidden="1" x14ac:dyDescent="0.25">
      <c r="A182" t="s">
        <v>3261</v>
      </c>
      <c r="B182" s="673" t="s">
        <v>2091</v>
      </c>
      <c r="C182" s="674">
        <v>4</v>
      </c>
      <c r="D182" s="674" t="s">
        <v>6810</v>
      </c>
      <c r="E182" s="674">
        <f t="shared" si="2"/>
        <v>1</v>
      </c>
      <c r="F182" s="673" t="s">
        <v>2794</v>
      </c>
      <c r="G182" s="673" t="s">
        <v>2611</v>
      </c>
      <c r="H182" s="673" t="s">
        <v>2611</v>
      </c>
      <c r="I182" s="673" t="s">
        <v>2611</v>
      </c>
      <c r="J182" s="673" t="s">
        <v>2611</v>
      </c>
      <c r="K182" s="673" t="s">
        <v>2611</v>
      </c>
    </row>
    <row r="183" spans="1:11" hidden="1" x14ac:dyDescent="0.25">
      <c r="A183" t="s">
        <v>3262</v>
      </c>
      <c r="B183" s="673" t="s">
        <v>2091</v>
      </c>
      <c r="C183" s="674">
        <v>4</v>
      </c>
      <c r="D183" s="674" t="s">
        <v>6811</v>
      </c>
      <c r="E183" s="674">
        <f t="shared" si="2"/>
        <v>1</v>
      </c>
      <c r="F183" s="673" t="s">
        <v>2794</v>
      </c>
      <c r="G183" s="673" t="s">
        <v>2611</v>
      </c>
      <c r="H183" s="673" t="s">
        <v>2611</v>
      </c>
      <c r="I183" s="673" t="s">
        <v>2611</v>
      </c>
      <c r="J183" s="673" t="s">
        <v>2611</v>
      </c>
      <c r="K183" s="673" t="s">
        <v>2611</v>
      </c>
    </row>
    <row r="184" spans="1:11" hidden="1" x14ac:dyDescent="0.25">
      <c r="A184" t="s">
        <v>3263</v>
      </c>
      <c r="B184" s="673" t="s">
        <v>2091</v>
      </c>
      <c r="C184" s="674">
        <v>4</v>
      </c>
      <c r="D184" s="674" t="s">
        <v>6812</v>
      </c>
      <c r="E184" s="674">
        <f t="shared" si="2"/>
        <v>1</v>
      </c>
      <c r="F184" s="673" t="s">
        <v>2825</v>
      </c>
      <c r="G184" s="673" t="s">
        <v>2611</v>
      </c>
      <c r="H184" s="673" t="s">
        <v>2611</v>
      </c>
      <c r="I184" s="673" t="s">
        <v>2611</v>
      </c>
      <c r="J184" s="673" t="s">
        <v>2611</v>
      </c>
      <c r="K184" s="673" t="s">
        <v>2611</v>
      </c>
    </row>
    <row r="185" spans="1:11" hidden="1" x14ac:dyDescent="0.25">
      <c r="A185" t="s">
        <v>3264</v>
      </c>
      <c r="B185" s="673" t="s">
        <v>2091</v>
      </c>
      <c r="C185" s="674">
        <v>4</v>
      </c>
      <c r="D185" s="674" t="s">
        <v>6813</v>
      </c>
      <c r="E185" s="674">
        <f t="shared" si="2"/>
        <v>1</v>
      </c>
      <c r="F185" s="673" t="s">
        <v>2825</v>
      </c>
      <c r="G185" s="673" t="s">
        <v>2611</v>
      </c>
      <c r="H185" s="673" t="s">
        <v>2611</v>
      </c>
      <c r="I185" s="673" t="s">
        <v>2611</v>
      </c>
      <c r="J185" s="673" t="s">
        <v>2611</v>
      </c>
      <c r="K185" s="673" t="s">
        <v>2611</v>
      </c>
    </row>
    <row r="186" spans="1:11" hidden="1" x14ac:dyDescent="0.25">
      <c r="A186" t="s">
        <v>3265</v>
      </c>
      <c r="B186" s="673" t="s">
        <v>2091</v>
      </c>
      <c r="C186" s="674">
        <v>4</v>
      </c>
      <c r="D186" s="674" t="s">
        <v>6814</v>
      </c>
      <c r="E186" s="674">
        <f t="shared" si="2"/>
        <v>1</v>
      </c>
      <c r="F186" s="673" t="s">
        <v>2826</v>
      </c>
      <c r="G186" s="673" t="s">
        <v>2611</v>
      </c>
      <c r="H186" s="673" t="s">
        <v>2611</v>
      </c>
      <c r="I186" s="673" t="s">
        <v>2611</v>
      </c>
      <c r="J186" s="673" t="s">
        <v>2611</v>
      </c>
      <c r="K186" s="673" t="s">
        <v>2611</v>
      </c>
    </row>
    <row r="187" spans="1:11" hidden="1" x14ac:dyDescent="0.25">
      <c r="A187" t="s">
        <v>3266</v>
      </c>
      <c r="B187" s="673" t="s">
        <v>2091</v>
      </c>
      <c r="C187" s="674">
        <v>4</v>
      </c>
      <c r="D187" s="674" t="s">
        <v>6815</v>
      </c>
      <c r="E187" s="674">
        <f t="shared" si="2"/>
        <v>1</v>
      </c>
      <c r="F187" s="673" t="s">
        <v>2826</v>
      </c>
      <c r="G187" s="673" t="s">
        <v>2611</v>
      </c>
      <c r="H187" s="673" t="s">
        <v>2611</v>
      </c>
      <c r="I187" s="673" t="s">
        <v>2611</v>
      </c>
      <c r="J187" s="673" t="s">
        <v>2611</v>
      </c>
      <c r="K187" s="673" t="s">
        <v>2611</v>
      </c>
    </row>
    <row r="188" spans="1:11" hidden="1" x14ac:dyDescent="0.25">
      <c r="A188" t="s">
        <v>3267</v>
      </c>
      <c r="B188" s="673" t="s">
        <v>2091</v>
      </c>
      <c r="C188" s="674">
        <v>4</v>
      </c>
      <c r="D188" s="674" t="s">
        <v>6816</v>
      </c>
      <c r="E188" s="674">
        <f t="shared" si="2"/>
        <v>1</v>
      </c>
      <c r="F188" s="673" t="s">
        <v>2796</v>
      </c>
      <c r="G188" s="673" t="s">
        <v>2611</v>
      </c>
      <c r="H188" s="673" t="s">
        <v>2611</v>
      </c>
      <c r="I188" s="673" t="s">
        <v>2611</v>
      </c>
      <c r="J188" s="673" t="s">
        <v>2611</v>
      </c>
      <c r="K188" s="673" t="s">
        <v>2611</v>
      </c>
    </row>
    <row r="189" spans="1:11" hidden="1" x14ac:dyDescent="0.25">
      <c r="A189" t="s">
        <v>3268</v>
      </c>
      <c r="B189" s="673" t="s">
        <v>2091</v>
      </c>
      <c r="C189" s="674">
        <v>4</v>
      </c>
      <c r="D189" s="674" t="s">
        <v>6817</v>
      </c>
      <c r="E189" s="674">
        <f t="shared" si="2"/>
        <v>1</v>
      </c>
      <c r="F189" s="673" t="s">
        <v>2796</v>
      </c>
      <c r="G189" s="673" t="s">
        <v>2611</v>
      </c>
      <c r="H189" s="673" t="s">
        <v>2611</v>
      </c>
      <c r="I189" s="673" t="s">
        <v>2611</v>
      </c>
      <c r="J189" s="673" t="s">
        <v>2611</v>
      </c>
      <c r="K189" s="673" t="s">
        <v>2611</v>
      </c>
    </row>
    <row r="190" spans="1:11" hidden="1" x14ac:dyDescent="0.25">
      <c r="A190" t="s">
        <v>3269</v>
      </c>
      <c r="B190" s="673" t="s">
        <v>2091</v>
      </c>
      <c r="C190" s="674">
        <v>4</v>
      </c>
      <c r="D190" s="674" t="s">
        <v>6818</v>
      </c>
      <c r="E190" s="674">
        <f t="shared" si="2"/>
        <v>1</v>
      </c>
      <c r="F190" s="673" t="s">
        <v>2819</v>
      </c>
      <c r="G190" s="673" t="s">
        <v>2611</v>
      </c>
      <c r="H190" s="673" t="s">
        <v>2611</v>
      </c>
      <c r="I190" s="673" t="s">
        <v>2611</v>
      </c>
      <c r="J190" s="673" t="s">
        <v>2611</v>
      </c>
      <c r="K190" s="673" t="s">
        <v>2611</v>
      </c>
    </row>
    <row r="191" spans="1:11" hidden="1" x14ac:dyDescent="0.25">
      <c r="A191" t="s">
        <v>3270</v>
      </c>
      <c r="B191" s="673" t="s">
        <v>2091</v>
      </c>
      <c r="C191" s="674">
        <v>4</v>
      </c>
      <c r="D191" s="674" t="s">
        <v>6819</v>
      </c>
      <c r="E191" s="674">
        <f t="shared" si="2"/>
        <v>1</v>
      </c>
      <c r="F191" s="673" t="s">
        <v>2819</v>
      </c>
      <c r="G191" s="673" t="s">
        <v>2611</v>
      </c>
      <c r="H191" s="673" t="s">
        <v>2611</v>
      </c>
      <c r="I191" s="673" t="s">
        <v>2611</v>
      </c>
      <c r="J191" s="673" t="s">
        <v>2611</v>
      </c>
      <c r="K191" s="673" t="s">
        <v>2611</v>
      </c>
    </row>
    <row r="192" spans="1:11" hidden="1" x14ac:dyDescent="0.25">
      <c r="A192" t="s">
        <v>3271</v>
      </c>
      <c r="B192" s="673" t="s">
        <v>2091</v>
      </c>
      <c r="C192" s="674">
        <v>4</v>
      </c>
      <c r="D192" s="674" t="s">
        <v>6820</v>
      </c>
      <c r="E192" s="674">
        <f t="shared" si="2"/>
        <v>1</v>
      </c>
      <c r="F192" s="673" t="s">
        <v>2796</v>
      </c>
      <c r="G192" s="673" t="s">
        <v>2611</v>
      </c>
      <c r="H192" s="673" t="s">
        <v>2611</v>
      </c>
      <c r="I192" s="673" t="s">
        <v>2611</v>
      </c>
      <c r="J192" s="673" t="s">
        <v>2611</v>
      </c>
      <c r="K192" s="673" t="s">
        <v>2611</v>
      </c>
    </row>
    <row r="193" spans="1:11" hidden="1" x14ac:dyDescent="0.25">
      <c r="A193" t="s">
        <v>3272</v>
      </c>
      <c r="B193" s="673" t="s">
        <v>2091</v>
      </c>
      <c r="C193" s="674">
        <v>4</v>
      </c>
      <c r="D193" s="674" t="s">
        <v>6821</v>
      </c>
      <c r="E193" s="674">
        <f t="shared" si="2"/>
        <v>2</v>
      </c>
      <c r="F193" s="673" t="s">
        <v>2827</v>
      </c>
      <c r="G193" s="673" t="s">
        <v>2828</v>
      </c>
      <c r="H193" s="673" t="s">
        <v>2611</v>
      </c>
      <c r="I193" s="673" t="s">
        <v>2611</v>
      </c>
      <c r="J193" s="673" t="s">
        <v>2611</v>
      </c>
      <c r="K193" s="673" t="s">
        <v>2611</v>
      </c>
    </row>
    <row r="194" spans="1:11" hidden="1" x14ac:dyDescent="0.25">
      <c r="A194" t="s">
        <v>3273</v>
      </c>
      <c r="B194" s="673" t="s">
        <v>2091</v>
      </c>
      <c r="C194" s="674">
        <v>4</v>
      </c>
      <c r="D194" s="674" t="s">
        <v>6822</v>
      </c>
      <c r="E194" s="674">
        <f t="shared" si="2"/>
        <v>2</v>
      </c>
      <c r="F194" s="673" t="s">
        <v>2827</v>
      </c>
      <c r="G194" s="673" t="s">
        <v>2828</v>
      </c>
      <c r="H194" s="673" t="s">
        <v>2611</v>
      </c>
      <c r="I194" s="673" t="s">
        <v>2611</v>
      </c>
      <c r="J194" s="673" t="s">
        <v>2611</v>
      </c>
      <c r="K194" s="673" t="s">
        <v>2611</v>
      </c>
    </row>
    <row r="195" spans="1:11" hidden="1" x14ac:dyDescent="0.25">
      <c r="A195" t="s">
        <v>3274</v>
      </c>
      <c r="B195" s="673" t="s">
        <v>2091</v>
      </c>
      <c r="C195" s="674">
        <v>4</v>
      </c>
      <c r="D195" s="674" t="s">
        <v>6823</v>
      </c>
      <c r="E195" s="674">
        <f t="shared" ref="E195:E258" si="3">6-COUNTIF(F195:K195,"")</f>
        <v>2</v>
      </c>
      <c r="F195" s="673" t="s">
        <v>2829</v>
      </c>
      <c r="G195" s="673" t="s">
        <v>2830</v>
      </c>
      <c r="H195" s="673" t="s">
        <v>2611</v>
      </c>
      <c r="I195" s="673" t="s">
        <v>2611</v>
      </c>
      <c r="J195" s="673" t="s">
        <v>2611</v>
      </c>
      <c r="K195" s="673" t="s">
        <v>2611</v>
      </c>
    </row>
    <row r="196" spans="1:11" hidden="1" x14ac:dyDescent="0.25">
      <c r="A196" t="s">
        <v>3275</v>
      </c>
      <c r="B196" s="673" t="s">
        <v>2091</v>
      </c>
      <c r="C196" s="674">
        <v>4</v>
      </c>
      <c r="D196" s="674" t="s">
        <v>6824</v>
      </c>
      <c r="E196" s="674">
        <f t="shared" si="3"/>
        <v>2</v>
      </c>
      <c r="F196" s="673" t="s">
        <v>2829</v>
      </c>
      <c r="G196" s="673" t="s">
        <v>2830</v>
      </c>
      <c r="H196" s="673" t="s">
        <v>2611</v>
      </c>
      <c r="I196" s="673" t="s">
        <v>2611</v>
      </c>
      <c r="J196" s="673" t="s">
        <v>2611</v>
      </c>
      <c r="K196" s="673" t="s">
        <v>2611</v>
      </c>
    </row>
    <row r="197" spans="1:11" hidden="1" x14ac:dyDescent="0.25">
      <c r="A197" t="s">
        <v>3276</v>
      </c>
      <c r="B197" s="673" t="s">
        <v>2091</v>
      </c>
      <c r="C197" s="674">
        <v>4</v>
      </c>
      <c r="D197" s="674" t="s">
        <v>6825</v>
      </c>
      <c r="E197" s="674">
        <f t="shared" si="3"/>
        <v>2</v>
      </c>
      <c r="F197" s="673" t="s">
        <v>2831</v>
      </c>
      <c r="G197" s="673" t="s">
        <v>2832</v>
      </c>
      <c r="H197" s="673" t="s">
        <v>2611</v>
      </c>
      <c r="I197" s="673" t="s">
        <v>2611</v>
      </c>
      <c r="J197" s="673" t="s">
        <v>2611</v>
      </c>
      <c r="K197" s="673" t="s">
        <v>2611</v>
      </c>
    </row>
    <row r="198" spans="1:11" hidden="1" x14ac:dyDescent="0.25">
      <c r="A198" t="s">
        <v>3277</v>
      </c>
      <c r="B198" s="673" t="s">
        <v>2091</v>
      </c>
      <c r="C198" s="674">
        <v>4</v>
      </c>
      <c r="D198" s="674" t="s">
        <v>6826</v>
      </c>
      <c r="E198" s="674">
        <f t="shared" si="3"/>
        <v>2</v>
      </c>
      <c r="F198" s="673" t="s">
        <v>2831</v>
      </c>
      <c r="G198" s="673" t="s">
        <v>2832</v>
      </c>
      <c r="H198" s="673" t="s">
        <v>2611</v>
      </c>
      <c r="I198" s="673" t="s">
        <v>2611</v>
      </c>
      <c r="J198" s="673" t="s">
        <v>2611</v>
      </c>
      <c r="K198" s="673" t="s">
        <v>2611</v>
      </c>
    </row>
    <row r="199" spans="1:11" hidden="1" x14ac:dyDescent="0.25">
      <c r="A199" t="s">
        <v>3278</v>
      </c>
      <c r="B199" s="673" t="s">
        <v>2091</v>
      </c>
      <c r="C199" s="674">
        <v>4</v>
      </c>
      <c r="D199" s="674" t="s">
        <v>6827</v>
      </c>
      <c r="E199" s="674">
        <f t="shared" si="3"/>
        <v>2</v>
      </c>
      <c r="F199" s="673" t="s">
        <v>2833</v>
      </c>
      <c r="G199" s="673" t="s">
        <v>2834</v>
      </c>
      <c r="H199" s="673" t="s">
        <v>2611</v>
      </c>
      <c r="I199" s="673" t="s">
        <v>2611</v>
      </c>
      <c r="J199" s="673" t="s">
        <v>2611</v>
      </c>
      <c r="K199" s="673" t="s">
        <v>2611</v>
      </c>
    </row>
    <row r="200" spans="1:11" hidden="1" x14ac:dyDescent="0.25">
      <c r="A200" t="s">
        <v>3279</v>
      </c>
      <c r="B200" s="673" t="s">
        <v>2091</v>
      </c>
      <c r="C200" s="674">
        <v>4</v>
      </c>
      <c r="D200" s="674" t="s">
        <v>6828</v>
      </c>
      <c r="E200" s="674">
        <f t="shared" si="3"/>
        <v>2</v>
      </c>
      <c r="F200" s="673" t="s">
        <v>2833</v>
      </c>
      <c r="G200" s="673" t="s">
        <v>2834</v>
      </c>
      <c r="H200" s="673" t="s">
        <v>2611</v>
      </c>
      <c r="I200" s="673" t="s">
        <v>2611</v>
      </c>
      <c r="J200" s="673" t="s">
        <v>2611</v>
      </c>
      <c r="K200" s="673" t="s">
        <v>2611</v>
      </c>
    </row>
    <row r="201" spans="1:11" hidden="1" x14ac:dyDescent="0.25">
      <c r="A201" t="s">
        <v>3280</v>
      </c>
      <c r="B201" s="673" t="s">
        <v>2091</v>
      </c>
      <c r="C201" s="674">
        <v>4</v>
      </c>
      <c r="D201" s="674" t="s">
        <v>6829</v>
      </c>
      <c r="E201" s="674">
        <f t="shared" si="3"/>
        <v>2</v>
      </c>
      <c r="F201" s="673" t="s">
        <v>2835</v>
      </c>
      <c r="G201" s="673" t="s">
        <v>2836</v>
      </c>
      <c r="H201" s="673" t="s">
        <v>2611</v>
      </c>
      <c r="I201" s="673" t="s">
        <v>2611</v>
      </c>
      <c r="J201" s="673" t="s">
        <v>2611</v>
      </c>
      <c r="K201" s="673" t="s">
        <v>2611</v>
      </c>
    </row>
    <row r="202" spans="1:11" hidden="1" x14ac:dyDescent="0.25">
      <c r="A202" t="s">
        <v>3281</v>
      </c>
      <c r="B202" s="673" t="s">
        <v>2091</v>
      </c>
      <c r="C202" s="674">
        <v>4</v>
      </c>
      <c r="D202" s="674" t="s">
        <v>6830</v>
      </c>
      <c r="E202" s="674">
        <f t="shared" si="3"/>
        <v>2</v>
      </c>
      <c r="F202" s="673" t="s">
        <v>2835</v>
      </c>
      <c r="G202" s="673" t="s">
        <v>2836</v>
      </c>
      <c r="H202" s="673" t="s">
        <v>2611</v>
      </c>
      <c r="I202" s="673" t="s">
        <v>2611</v>
      </c>
      <c r="J202" s="673" t="s">
        <v>2611</v>
      </c>
      <c r="K202" s="673" t="s">
        <v>2611</v>
      </c>
    </row>
    <row r="203" spans="1:11" hidden="1" x14ac:dyDescent="0.25">
      <c r="A203" t="s">
        <v>3282</v>
      </c>
      <c r="B203" s="673" t="s">
        <v>2091</v>
      </c>
      <c r="C203" s="674">
        <v>4</v>
      </c>
      <c r="D203" s="674" t="s">
        <v>6831</v>
      </c>
      <c r="E203" s="674">
        <f t="shared" si="3"/>
        <v>2</v>
      </c>
      <c r="F203" s="673" t="s">
        <v>2837</v>
      </c>
      <c r="G203" s="673" t="s">
        <v>2838</v>
      </c>
      <c r="H203" s="673" t="s">
        <v>2611</v>
      </c>
      <c r="I203" s="673" t="s">
        <v>2611</v>
      </c>
      <c r="J203" s="673" t="s">
        <v>2611</v>
      </c>
      <c r="K203" s="673" t="s">
        <v>2611</v>
      </c>
    </row>
    <row r="204" spans="1:11" hidden="1" x14ac:dyDescent="0.25">
      <c r="A204" t="s">
        <v>3283</v>
      </c>
      <c r="B204" s="673" t="s">
        <v>2091</v>
      </c>
      <c r="C204" s="674">
        <v>4</v>
      </c>
      <c r="D204" s="674" t="s">
        <v>6832</v>
      </c>
      <c r="E204" s="674">
        <f t="shared" si="3"/>
        <v>2</v>
      </c>
      <c r="F204" s="673" t="s">
        <v>2837</v>
      </c>
      <c r="G204" s="673" t="s">
        <v>2838</v>
      </c>
      <c r="H204" s="673" t="s">
        <v>2611</v>
      </c>
      <c r="I204" s="673" t="s">
        <v>2611</v>
      </c>
      <c r="J204" s="673" t="s">
        <v>2611</v>
      </c>
      <c r="K204" s="673" t="s">
        <v>2611</v>
      </c>
    </row>
    <row r="205" spans="1:11" hidden="1" x14ac:dyDescent="0.25">
      <c r="A205" t="s">
        <v>3284</v>
      </c>
      <c r="B205" s="673" t="s">
        <v>2091</v>
      </c>
      <c r="C205" s="674">
        <v>4</v>
      </c>
      <c r="D205" s="674" t="s">
        <v>6833</v>
      </c>
      <c r="E205" s="674">
        <f t="shared" si="3"/>
        <v>2</v>
      </c>
      <c r="F205" s="673" t="s">
        <v>2839</v>
      </c>
      <c r="G205" s="673" t="s">
        <v>2840</v>
      </c>
      <c r="H205" s="673" t="s">
        <v>2611</v>
      </c>
      <c r="I205" s="673" t="s">
        <v>2611</v>
      </c>
      <c r="J205" s="673" t="s">
        <v>2611</v>
      </c>
      <c r="K205" s="673" t="s">
        <v>2611</v>
      </c>
    </row>
    <row r="206" spans="1:11" hidden="1" x14ac:dyDescent="0.25">
      <c r="A206" t="s">
        <v>3285</v>
      </c>
      <c r="B206" s="673" t="s">
        <v>2091</v>
      </c>
      <c r="C206" s="674">
        <v>4</v>
      </c>
      <c r="D206" s="674" t="s">
        <v>6834</v>
      </c>
      <c r="E206" s="674">
        <f t="shared" si="3"/>
        <v>2</v>
      </c>
      <c r="F206" s="673" t="s">
        <v>2839</v>
      </c>
      <c r="G206" s="673" t="s">
        <v>2840</v>
      </c>
      <c r="H206" s="673" t="s">
        <v>2611</v>
      </c>
      <c r="I206" s="673" t="s">
        <v>2611</v>
      </c>
      <c r="J206" s="673" t="s">
        <v>2611</v>
      </c>
      <c r="K206" s="673" t="s">
        <v>2611</v>
      </c>
    </row>
    <row r="207" spans="1:11" hidden="1" x14ac:dyDescent="0.25">
      <c r="A207" t="s">
        <v>3286</v>
      </c>
      <c r="B207" s="673" t="s">
        <v>2091</v>
      </c>
      <c r="C207" s="674">
        <v>4</v>
      </c>
      <c r="D207" s="674" t="s">
        <v>6835</v>
      </c>
      <c r="E207" s="674">
        <f t="shared" si="3"/>
        <v>2</v>
      </c>
      <c r="F207" s="673" t="s">
        <v>2796</v>
      </c>
      <c r="G207" s="673" t="s">
        <v>2797</v>
      </c>
      <c r="H207" s="673" t="s">
        <v>2611</v>
      </c>
      <c r="I207" s="673" t="s">
        <v>2611</v>
      </c>
      <c r="J207" s="673" t="s">
        <v>2611</v>
      </c>
      <c r="K207" s="673" t="s">
        <v>2611</v>
      </c>
    </row>
    <row r="208" spans="1:11" hidden="1" x14ac:dyDescent="0.25">
      <c r="A208" t="s">
        <v>3287</v>
      </c>
      <c r="B208" s="673" t="s">
        <v>2091</v>
      </c>
      <c r="C208" s="674">
        <v>4</v>
      </c>
      <c r="D208" s="674" t="s">
        <v>6836</v>
      </c>
      <c r="E208" s="674">
        <f t="shared" si="3"/>
        <v>2</v>
      </c>
      <c r="F208" s="673" t="s">
        <v>2796</v>
      </c>
      <c r="G208" s="673" t="s">
        <v>2797</v>
      </c>
      <c r="H208" s="673" t="s">
        <v>2611</v>
      </c>
      <c r="I208" s="673" t="s">
        <v>2611</v>
      </c>
      <c r="J208" s="673" t="s">
        <v>2611</v>
      </c>
      <c r="K208" s="673" t="s">
        <v>2611</v>
      </c>
    </row>
    <row r="209" spans="1:11" hidden="1" x14ac:dyDescent="0.25">
      <c r="A209" t="s">
        <v>3288</v>
      </c>
      <c r="B209" s="673" t="s">
        <v>2091</v>
      </c>
      <c r="C209" s="674">
        <v>4</v>
      </c>
      <c r="D209" s="674" t="s">
        <v>6768</v>
      </c>
      <c r="E209" s="674">
        <f t="shared" si="3"/>
        <v>2</v>
      </c>
      <c r="F209" s="673" t="s">
        <v>2794</v>
      </c>
      <c r="G209" s="673" t="s">
        <v>2795</v>
      </c>
      <c r="H209" s="673" t="s">
        <v>2611</v>
      </c>
      <c r="I209" s="673" t="s">
        <v>2611</v>
      </c>
      <c r="J209" s="673" t="s">
        <v>2611</v>
      </c>
      <c r="K209" s="673" t="s">
        <v>2611</v>
      </c>
    </row>
    <row r="210" spans="1:11" hidden="1" x14ac:dyDescent="0.25">
      <c r="A210" t="s">
        <v>3289</v>
      </c>
      <c r="B210" s="673" t="s">
        <v>2091</v>
      </c>
      <c r="C210" s="674">
        <v>4</v>
      </c>
      <c r="D210" s="674" t="s">
        <v>6769</v>
      </c>
      <c r="E210" s="674">
        <f t="shared" si="3"/>
        <v>2</v>
      </c>
      <c r="F210" s="673" t="s">
        <v>2794</v>
      </c>
      <c r="G210" s="673" t="s">
        <v>2795</v>
      </c>
      <c r="H210" s="673" t="s">
        <v>2611</v>
      </c>
      <c r="I210" s="673" t="s">
        <v>2611</v>
      </c>
      <c r="J210" s="673" t="s">
        <v>2611</v>
      </c>
      <c r="K210" s="673" t="s">
        <v>2611</v>
      </c>
    </row>
    <row r="211" spans="1:11" hidden="1" x14ac:dyDescent="0.25">
      <c r="A211" t="s">
        <v>3290</v>
      </c>
      <c r="B211" s="673" t="s">
        <v>2091</v>
      </c>
      <c r="C211" s="674">
        <v>4</v>
      </c>
      <c r="D211" s="674" t="s">
        <v>6837</v>
      </c>
      <c r="E211" s="674">
        <f t="shared" si="3"/>
        <v>2</v>
      </c>
      <c r="F211" s="673" t="s">
        <v>2833</v>
      </c>
      <c r="G211" s="673" t="s">
        <v>2834</v>
      </c>
      <c r="H211" s="673" t="s">
        <v>2611</v>
      </c>
      <c r="I211" s="673" t="s">
        <v>2611</v>
      </c>
      <c r="J211" s="673" t="s">
        <v>2611</v>
      </c>
      <c r="K211" s="673" t="s">
        <v>2611</v>
      </c>
    </row>
    <row r="212" spans="1:11" hidden="1" x14ac:dyDescent="0.25">
      <c r="A212" t="s">
        <v>3291</v>
      </c>
      <c r="B212" s="673" t="s">
        <v>2091</v>
      </c>
      <c r="C212" s="674">
        <v>4</v>
      </c>
      <c r="D212" s="674" t="s">
        <v>6838</v>
      </c>
      <c r="E212" s="674">
        <f t="shared" si="3"/>
        <v>2</v>
      </c>
      <c r="F212" s="673" t="s">
        <v>2833</v>
      </c>
      <c r="G212" s="673" t="s">
        <v>2834</v>
      </c>
      <c r="H212" s="673" t="s">
        <v>2611</v>
      </c>
      <c r="I212" s="673" t="s">
        <v>2611</v>
      </c>
      <c r="J212" s="673" t="s">
        <v>2611</v>
      </c>
      <c r="K212" s="673" t="s">
        <v>2611</v>
      </c>
    </row>
    <row r="213" spans="1:11" hidden="1" x14ac:dyDescent="0.25">
      <c r="A213" t="s">
        <v>3292</v>
      </c>
      <c r="B213" s="673" t="s">
        <v>2091</v>
      </c>
      <c r="C213" s="674">
        <v>4</v>
      </c>
      <c r="D213" s="674" t="s">
        <v>6839</v>
      </c>
      <c r="E213" s="674">
        <f t="shared" si="3"/>
        <v>2</v>
      </c>
      <c r="F213" s="673" t="s">
        <v>2835</v>
      </c>
      <c r="G213" s="673" t="s">
        <v>2836</v>
      </c>
      <c r="H213" s="673" t="s">
        <v>2611</v>
      </c>
      <c r="I213" s="673" t="s">
        <v>2611</v>
      </c>
      <c r="J213" s="673" t="s">
        <v>2611</v>
      </c>
      <c r="K213" s="673" t="s">
        <v>2611</v>
      </c>
    </row>
    <row r="214" spans="1:11" hidden="1" x14ac:dyDescent="0.25">
      <c r="A214" t="s">
        <v>3293</v>
      </c>
      <c r="B214" s="673" t="s">
        <v>2091</v>
      </c>
      <c r="C214" s="674">
        <v>4</v>
      </c>
      <c r="D214" s="674" t="s">
        <v>6840</v>
      </c>
      <c r="E214" s="674">
        <f t="shared" si="3"/>
        <v>2</v>
      </c>
      <c r="F214" s="673" t="s">
        <v>2835</v>
      </c>
      <c r="G214" s="673" t="s">
        <v>2836</v>
      </c>
      <c r="H214" s="673" t="s">
        <v>2611</v>
      </c>
      <c r="I214" s="673" t="s">
        <v>2611</v>
      </c>
      <c r="J214" s="673" t="s">
        <v>2611</v>
      </c>
      <c r="K214" s="673" t="s">
        <v>2611</v>
      </c>
    </row>
    <row r="215" spans="1:11" hidden="1" x14ac:dyDescent="0.25">
      <c r="A215" t="s">
        <v>3294</v>
      </c>
      <c r="B215" s="673" t="s">
        <v>2091</v>
      </c>
      <c r="C215" s="674">
        <v>4</v>
      </c>
      <c r="D215" s="674" t="s">
        <v>6770</v>
      </c>
      <c r="E215" s="674">
        <f t="shared" si="3"/>
        <v>6</v>
      </c>
      <c r="F215" s="673" t="s">
        <v>2835</v>
      </c>
      <c r="G215" s="673" t="s">
        <v>2796</v>
      </c>
      <c r="H215" s="673" t="s">
        <v>2794</v>
      </c>
      <c r="I215" s="673" t="s">
        <v>2797</v>
      </c>
      <c r="J215" s="673" t="s">
        <v>2795</v>
      </c>
      <c r="K215" s="673" t="s">
        <v>2836</v>
      </c>
    </row>
    <row r="216" spans="1:11" hidden="1" x14ac:dyDescent="0.25">
      <c r="A216" t="s">
        <v>3295</v>
      </c>
      <c r="B216" s="673" t="s">
        <v>2091</v>
      </c>
      <c r="C216" s="674">
        <v>4</v>
      </c>
      <c r="D216" s="674" t="s">
        <v>6841</v>
      </c>
      <c r="E216" s="674">
        <f t="shared" si="3"/>
        <v>2</v>
      </c>
      <c r="F216" s="673" t="s">
        <v>2827</v>
      </c>
      <c r="G216" s="673" t="s">
        <v>2828</v>
      </c>
      <c r="H216" s="673" t="s">
        <v>2611</v>
      </c>
      <c r="I216" s="673" t="s">
        <v>2611</v>
      </c>
      <c r="J216" s="673" t="s">
        <v>2611</v>
      </c>
      <c r="K216" s="673" t="s">
        <v>2611</v>
      </c>
    </row>
    <row r="217" spans="1:11" hidden="1" x14ac:dyDescent="0.25">
      <c r="A217" t="s">
        <v>3296</v>
      </c>
      <c r="B217" s="673" t="s">
        <v>2091</v>
      </c>
      <c r="C217" s="674">
        <v>4</v>
      </c>
      <c r="D217" s="674" t="s">
        <v>6842</v>
      </c>
      <c r="E217" s="674">
        <f t="shared" si="3"/>
        <v>2</v>
      </c>
      <c r="F217" s="673" t="s">
        <v>2827</v>
      </c>
      <c r="G217" s="673" t="s">
        <v>2828</v>
      </c>
      <c r="H217" s="673" t="s">
        <v>2611</v>
      </c>
      <c r="I217" s="673" t="s">
        <v>2611</v>
      </c>
      <c r="J217" s="673" t="s">
        <v>2611</v>
      </c>
      <c r="K217" s="673" t="s">
        <v>2611</v>
      </c>
    </row>
    <row r="218" spans="1:11" hidden="1" x14ac:dyDescent="0.25">
      <c r="A218" t="s">
        <v>3297</v>
      </c>
      <c r="B218" s="673" t="s">
        <v>2091</v>
      </c>
      <c r="C218" s="674">
        <v>4</v>
      </c>
      <c r="D218" s="674" t="s">
        <v>6843</v>
      </c>
      <c r="E218" s="674">
        <f t="shared" si="3"/>
        <v>2</v>
      </c>
      <c r="F218" s="673" t="s">
        <v>2829</v>
      </c>
      <c r="G218" s="673" t="s">
        <v>2830</v>
      </c>
      <c r="H218" s="673" t="s">
        <v>2611</v>
      </c>
      <c r="I218" s="673" t="s">
        <v>2611</v>
      </c>
      <c r="J218" s="673" t="s">
        <v>2611</v>
      </c>
      <c r="K218" s="673" t="s">
        <v>2611</v>
      </c>
    </row>
    <row r="219" spans="1:11" hidden="1" x14ac:dyDescent="0.25">
      <c r="A219" t="s">
        <v>3298</v>
      </c>
      <c r="B219" s="673" t="s">
        <v>2091</v>
      </c>
      <c r="C219" s="674">
        <v>4</v>
      </c>
      <c r="D219" s="674" t="s">
        <v>6844</v>
      </c>
      <c r="E219" s="674">
        <f t="shared" si="3"/>
        <v>2</v>
      </c>
      <c r="F219" s="673" t="s">
        <v>2829</v>
      </c>
      <c r="G219" s="673" t="s">
        <v>2830</v>
      </c>
      <c r="H219" s="673" t="s">
        <v>2611</v>
      </c>
      <c r="I219" s="673" t="s">
        <v>2611</v>
      </c>
      <c r="J219" s="673" t="s">
        <v>2611</v>
      </c>
      <c r="K219" s="673" t="s">
        <v>2611</v>
      </c>
    </row>
    <row r="220" spans="1:11" hidden="1" x14ac:dyDescent="0.25">
      <c r="A220" t="s">
        <v>3299</v>
      </c>
      <c r="B220" s="673" t="s">
        <v>2091</v>
      </c>
      <c r="C220" s="674">
        <v>4</v>
      </c>
      <c r="D220" s="674" t="s">
        <v>6845</v>
      </c>
      <c r="E220" s="674">
        <f t="shared" si="3"/>
        <v>2</v>
      </c>
      <c r="F220" s="673" t="s">
        <v>2831</v>
      </c>
      <c r="G220" s="673" t="s">
        <v>2832</v>
      </c>
      <c r="H220" s="673" t="s">
        <v>2611</v>
      </c>
      <c r="I220" s="673" t="s">
        <v>2611</v>
      </c>
      <c r="J220" s="673" t="s">
        <v>2611</v>
      </c>
      <c r="K220" s="673" t="s">
        <v>2611</v>
      </c>
    </row>
    <row r="221" spans="1:11" hidden="1" x14ac:dyDescent="0.25">
      <c r="A221" t="s">
        <v>3300</v>
      </c>
      <c r="B221" s="673" t="s">
        <v>2091</v>
      </c>
      <c r="C221" s="674">
        <v>4</v>
      </c>
      <c r="D221" s="674" t="s">
        <v>6846</v>
      </c>
      <c r="E221" s="674">
        <f t="shared" si="3"/>
        <v>2</v>
      </c>
      <c r="F221" s="673" t="s">
        <v>2831</v>
      </c>
      <c r="G221" s="673" t="s">
        <v>2832</v>
      </c>
      <c r="H221" s="673" t="s">
        <v>2611</v>
      </c>
      <c r="I221" s="673" t="s">
        <v>2611</v>
      </c>
      <c r="J221" s="673" t="s">
        <v>2611</v>
      </c>
      <c r="K221" s="673" t="s">
        <v>2611</v>
      </c>
    </row>
    <row r="222" spans="1:11" hidden="1" x14ac:dyDescent="0.25">
      <c r="A222" t="s">
        <v>3301</v>
      </c>
      <c r="B222" s="673" t="s">
        <v>2091</v>
      </c>
      <c r="C222" s="674">
        <v>4</v>
      </c>
      <c r="D222" s="674" t="s">
        <v>6847</v>
      </c>
      <c r="E222" s="674">
        <f t="shared" si="3"/>
        <v>2</v>
      </c>
      <c r="F222" s="673" t="s">
        <v>2833</v>
      </c>
      <c r="G222" s="673" t="s">
        <v>2834</v>
      </c>
      <c r="H222" s="673" t="s">
        <v>2611</v>
      </c>
      <c r="I222" s="673" t="s">
        <v>2611</v>
      </c>
      <c r="J222" s="673" t="s">
        <v>2611</v>
      </c>
      <c r="K222" s="673" t="s">
        <v>2611</v>
      </c>
    </row>
    <row r="223" spans="1:11" hidden="1" x14ac:dyDescent="0.25">
      <c r="A223" t="s">
        <v>3302</v>
      </c>
      <c r="B223" s="673" t="s">
        <v>2091</v>
      </c>
      <c r="C223" s="674">
        <v>4</v>
      </c>
      <c r="D223" s="674" t="s">
        <v>6848</v>
      </c>
      <c r="E223" s="674">
        <f t="shared" si="3"/>
        <v>2</v>
      </c>
      <c r="F223" s="673" t="s">
        <v>2833</v>
      </c>
      <c r="G223" s="673" t="s">
        <v>2834</v>
      </c>
      <c r="H223" s="673" t="s">
        <v>2611</v>
      </c>
      <c r="I223" s="673" t="s">
        <v>2611</v>
      </c>
      <c r="J223" s="673" t="s">
        <v>2611</v>
      </c>
      <c r="K223" s="673" t="s">
        <v>2611</v>
      </c>
    </row>
    <row r="224" spans="1:11" hidden="1" x14ac:dyDescent="0.25">
      <c r="A224" t="s">
        <v>3303</v>
      </c>
      <c r="B224" s="673" t="s">
        <v>2091</v>
      </c>
      <c r="C224" s="674">
        <v>4</v>
      </c>
      <c r="D224" s="674" t="s">
        <v>6849</v>
      </c>
      <c r="E224" s="674">
        <f t="shared" si="3"/>
        <v>2</v>
      </c>
      <c r="F224" s="673" t="s">
        <v>2835</v>
      </c>
      <c r="G224" s="673" t="s">
        <v>2836</v>
      </c>
      <c r="H224" s="673" t="s">
        <v>2611</v>
      </c>
      <c r="I224" s="673" t="s">
        <v>2611</v>
      </c>
      <c r="J224" s="673" t="s">
        <v>2611</v>
      </c>
      <c r="K224" s="673" t="s">
        <v>2611</v>
      </c>
    </row>
    <row r="225" spans="1:11" hidden="1" x14ac:dyDescent="0.25">
      <c r="A225" t="s">
        <v>3304</v>
      </c>
      <c r="B225" s="673" t="s">
        <v>2091</v>
      </c>
      <c r="C225" s="674">
        <v>4</v>
      </c>
      <c r="D225" s="674" t="s">
        <v>6850</v>
      </c>
      <c r="E225" s="674">
        <f t="shared" si="3"/>
        <v>2</v>
      </c>
      <c r="F225" s="673" t="s">
        <v>2835</v>
      </c>
      <c r="G225" s="673" t="s">
        <v>2836</v>
      </c>
      <c r="H225" s="673" t="s">
        <v>2611</v>
      </c>
      <c r="I225" s="673" t="s">
        <v>2611</v>
      </c>
      <c r="J225" s="673" t="s">
        <v>2611</v>
      </c>
      <c r="K225" s="673" t="s">
        <v>2611</v>
      </c>
    </row>
    <row r="226" spans="1:11" hidden="1" x14ac:dyDescent="0.25">
      <c r="A226" t="s">
        <v>3305</v>
      </c>
      <c r="B226" s="673" t="s">
        <v>2091</v>
      </c>
      <c r="C226" s="674">
        <v>4</v>
      </c>
      <c r="D226" s="674" t="s">
        <v>6851</v>
      </c>
      <c r="E226" s="674">
        <f t="shared" si="3"/>
        <v>2</v>
      </c>
      <c r="F226" s="673" t="s">
        <v>2837</v>
      </c>
      <c r="G226" s="673" t="s">
        <v>2838</v>
      </c>
      <c r="H226" s="673" t="s">
        <v>2611</v>
      </c>
      <c r="I226" s="673" t="s">
        <v>2611</v>
      </c>
      <c r="J226" s="673" t="s">
        <v>2611</v>
      </c>
      <c r="K226" s="673" t="s">
        <v>2611</v>
      </c>
    </row>
    <row r="227" spans="1:11" hidden="1" x14ac:dyDescent="0.25">
      <c r="A227" t="s">
        <v>3306</v>
      </c>
      <c r="B227" s="673" t="s">
        <v>2091</v>
      </c>
      <c r="C227" s="674">
        <v>4</v>
      </c>
      <c r="D227" s="674" t="s">
        <v>6852</v>
      </c>
      <c r="E227" s="674">
        <f t="shared" si="3"/>
        <v>2</v>
      </c>
      <c r="F227" s="673" t="s">
        <v>2837</v>
      </c>
      <c r="G227" s="673" t="s">
        <v>2838</v>
      </c>
      <c r="H227" s="673" t="s">
        <v>2611</v>
      </c>
      <c r="I227" s="673" t="s">
        <v>2611</v>
      </c>
      <c r="J227" s="673" t="s">
        <v>2611</v>
      </c>
      <c r="K227" s="673" t="s">
        <v>2611</v>
      </c>
    </row>
    <row r="228" spans="1:11" hidden="1" x14ac:dyDescent="0.25">
      <c r="A228" t="s">
        <v>3307</v>
      </c>
      <c r="B228" s="673" t="s">
        <v>2091</v>
      </c>
      <c r="C228" s="674">
        <v>4</v>
      </c>
      <c r="D228" s="674" t="s">
        <v>6853</v>
      </c>
      <c r="E228" s="674">
        <f t="shared" si="3"/>
        <v>2</v>
      </c>
      <c r="F228" s="673" t="s">
        <v>2796</v>
      </c>
      <c r="G228" s="673" t="s">
        <v>2797</v>
      </c>
      <c r="H228" s="673" t="s">
        <v>2611</v>
      </c>
      <c r="I228" s="673" t="s">
        <v>2611</v>
      </c>
      <c r="J228" s="673" t="s">
        <v>2611</v>
      </c>
      <c r="K228" s="673" t="s">
        <v>2611</v>
      </c>
    </row>
    <row r="229" spans="1:11" hidden="1" x14ac:dyDescent="0.25">
      <c r="A229" t="s">
        <v>3308</v>
      </c>
      <c r="B229" s="673" t="s">
        <v>2091</v>
      </c>
      <c r="C229" s="674">
        <v>4</v>
      </c>
      <c r="D229" s="674" t="s">
        <v>6854</v>
      </c>
      <c r="E229" s="674">
        <f t="shared" si="3"/>
        <v>2</v>
      </c>
      <c r="F229" s="673" t="s">
        <v>2796</v>
      </c>
      <c r="G229" s="673" t="s">
        <v>2797</v>
      </c>
      <c r="H229" s="673" t="s">
        <v>2611</v>
      </c>
      <c r="I229" s="673" t="s">
        <v>2611</v>
      </c>
      <c r="J229" s="673" t="s">
        <v>2611</v>
      </c>
      <c r="K229" s="673" t="s">
        <v>2611</v>
      </c>
    </row>
    <row r="230" spans="1:11" hidden="1" x14ac:dyDescent="0.25">
      <c r="A230" t="s">
        <v>3309</v>
      </c>
      <c r="B230" s="673" t="s">
        <v>2091</v>
      </c>
      <c r="C230" s="674">
        <v>4</v>
      </c>
      <c r="D230" s="674" t="s">
        <v>6773</v>
      </c>
      <c r="E230" s="674">
        <f t="shared" si="3"/>
        <v>2</v>
      </c>
      <c r="F230" s="673" t="s">
        <v>2794</v>
      </c>
      <c r="G230" s="673" t="s">
        <v>2795</v>
      </c>
      <c r="H230" s="673" t="s">
        <v>2611</v>
      </c>
      <c r="I230" s="673" t="s">
        <v>2611</v>
      </c>
      <c r="J230" s="673" t="s">
        <v>2611</v>
      </c>
      <c r="K230" s="673" t="s">
        <v>2611</v>
      </c>
    </row>
    <row r="231" spans="1:11" hidden="1" x14ac:dyDescent="0.25">
      <c r="A231" t="s">
        <v>3310</v>
      </c>
      <c r="B231" s="673" t="s">
        <v>2091</v>
      </c>
      <c r="C231" s="674">
        <v>4</v>
      </c>
      <c r="D231" s="674" t="s">
        <v>6774</v>
      </c>
      <c r="E231" s="674">
        <f t="shared" si="3"/>
        <v>2</v>
      </c>
      <c r="F231" s="673" t="s">
        <v>2794</v>
      </c>
      <c r="G231" s="673" t="s">
        <v>2795</v>
      </c>
      <c r="H231" s="673" t="s">
        <v>2611</v>
      </c>
      <c r="I231" s="673" t="s">
        <v>2611</v>
      </c>
      <c r="J231" s="673" t="s">
        <v>2611</v>
      </c>
      <c r="K231" s="673" t="s">
        <v>2611</v>
      </c>
    </row>
    <row r="232" spans="1:11" hidden="1" x14ac:dyDescent="0.25">
      <c r="A232" t="s">
        <v>3311</v>
      </c>
      <c r="B232" s="673" t="s">
        <v>2091</v>
      </c>
      <c r="C232" s="674">
        <v>4</v>
      </c>
      <c r="D232" s="674" t="s">
        <v>6855</v>
      </c>
      <c r="E232" s="674">
        <f t="shared" si="3"/>
        <v>2</v>
      </c>
      <c r="F232" s="673" t="s">
        <v>2839</v>
      </c>
      <c r="G232" s="673" t="s">
        <v>2840</v>
      </c>
      <c r="H232" s="673" t="s">
        <v>2611</v>
      </c>
      <c r="I232" s="673" t="s">
        <v>2611</v>
      </c>
      <c r="J232" s="673" t="s">
        <v>2611</v>
      </c>
      <c r="K232" s="673" t="s">
        <v>2611</v>
      </c>
    </row>
    <row r="233" spans="1:11" hidden="1" x14ac:dyDescent="0.25">
      <c r="A233" t="s">
        <v>3312</v>
      </c>
      <c r="B233" s="673" t="s">
        <v>2091</v>
      </c>
      <c r="C233" s="674">
        <v>4</v>
      </c>
      <c r="D233" s="674" t="s">
        <v>6856</v>
      </c>
      <c r="E233" s="674">
        <f t="shared" si="3"/>
        <v>2</v>
      </c>
      <c r="F233" s="673" t="s">
        <v>2839</v>
      </c>
      <c r="G233" s="673" t="s">
        <v>2840</v>
      </c>
      <c r="H233" s="673" t="s">
        <v>2611</v>
      </c>
      <c r="I233" s="673" t="s">
        <v>2611</v>
      </c>
      <c r="J233" s="673" t="s">
        <v>2611</v>
      </c>
      <c r="K233" s="673" t="s">
        <v>2611</v>
      </c>
    </row>
    <row r="234" spans="1:11" hidden="1" x14ac:dyDescent="0.25">
      <c r="A234" t="s">
        <v>3313</v>
      </c>
      <c r="B234" s="673" t="s">
        <v>2091</v>
      </c>
      <c r="C234" s="674">
        <v>4</v>
      </c>
      <c r="D234" s="674" t="s">
        <v>6857</v>
      </c>
      <c r="E234" s="674">
        <f t="shared" si="3"/>
        <v>2</v>
      </c>
      <c r="F234" s="673" t="s">
        <v>2796</v>
      </c>
      <c r="G234" s="673" t="s">
        <v>2797</v>
      </c>
      <c r="H234" s="673" t="s">
        <v>2611</v>
      </c>
      <c r="I234" s="673" t="s">
        <v>2611</v>
      </c>
      <c r="J234" s="673" t="s">
        <v>2611</v>
      </c>
      <c r="K234" s="673" t="s">
        <v>2611</v>
      </c>
    </row>
    <row r="235" spans="1:11" hidden="1" x14ac:dyDescent="0.25">
      <c r="A235" t="s">
        <v>3314</v>
      </c>
      <c r="B235" s="673" t="s">
        <v>2091</v>
      </c>
      <c r="C235" s="674">
        <v>4</v>
      </c>
      <c r="D235" s="674" t="s">
        <v>6858</v>
      </c>
      <c r="E235" s="674">
        <f t="shared" si="3"/>
        <v>2</v>
      </c>
      <c r="F235" s="673" t="s">
        <v>2796</v>
      </c>
      <c r="G235" s="673" t="s">
        <v>2797</v>
      </c>
      <c r="H235" s="673" t="s">
        <v>2611</v>
      </c>
      <c r="I235" s="673" t="s">
        <v>2611</v>
      </c>
      <c r="J235" s="673" t="s">
        <v>2611</v>
      </c>
      <c r="K235" s="673" t="s">
        <v>2611</v>
      </c>
    </row>
    <row r="236" spans="1:11" hidden="1" x14ac:dyDescent="0.25">
      <c r="A236" t="s">
        <v>3315</v>
      </c>
      <c r="B236" s="673" t="s">
        <v>2091</v>
      </c>
      <c r="C236" s="674">
        <v>4</v>
      </c>
      <c r="D236" s="674" t="s">
        <v>6775</v>
      </c>
      <c r="E236" s="674">
        <f t="shared" si="3"/>
        <v>2</v>
      </c>
      <c r="F236" s="673" t="s">
        <v>2794</v>
      </c>
      <c r="G236" s="673" t="s">
        <v>2795</v>
      </c>
      <c r="H236" s="673" t="s">
        <v>2611</v>
      </c>
      <c r="I236" s="673" t="s">
        <v>2611</v>
      </c>
      <c r="J236" s="673" t="s">
        <v>2611</v>
      </c>
      <c r="K236" s="673" t="s">
        <v>2611</v>
      </c>
    </row>
    <row r="237" spans="1:11" hidden="1" x14ac:dyDescent="0.25">
      <c r="A237" t="s">
        <v>3316</v>
      </c>
      <c r="B237" s="673" t="s">
        <v>2091</v>
      </c>
      <c r="C237" s="674">
        <v>4</v>
      </c>
      <c r="D237" s="674" t="s">
        <v>6776</v>
      </c>
      <c r="E237" s="674">
        <f t="shared" si="3"/>
        <v>2</v>
      </c>
      <c r="F237" s="673" t="s">
        <v>2794</v>
      </c>
      <c r="G237" s="673" t="s">
        <v>2795</v>
      </c>
      <c r="H237" s="673" t="s">
        <v>2611</v>
      </c>
      <c r="I237" s="673" t="s">
        <v>2611</v>
      </c>
      <c r="J237" s="673" t="s">
        <v>2611</v>
      </c>
      <c r="K237" s="673" t="s">
        <v>2611</v>
      </c>
    </row>
    <row r="238" spans="1:11" hidden="1" x14ac:dyDescent="0.25">
      <c r="A238" t="s">
        <v>3317</v>
      </c>
      <c r="B238" s="673" t="s">
        <v>2091</v>
      </c>
      <c r="C238" s="674">
        <v>4</v>
      </c>
      <c r="D238" s="674" t="s">
        <v>6859</v>
      </c>
      <c r="E238" s="674">
        <f t="shared" si="3"/>
        <v>2</v>
      </c>
      <c r="F238" s="673" t="s">
        <v>2833</v>
      </c>
      <c r="G238" s="673" t="s">
        <v>2834</v>
      </c>
      <c r="H238" s="673" t="s">
        <v>2611</v>
      </c>
      <c r="I238" s="673" t="s">
        <v>2611</v>
      </c>
      <c r="J238" s="673" t="s">
        <v>2611</v>
      </c>
      <c r="K238" s="673" t="s">
        <v>2611</v>
      </c>
    </row>
    <row r="239" spans="1:11" hidden="1" x14ac:dyDescent="0.25">
      <c r="A239" t="s">
        <v>3318</v>
      </c>
      <c r="B239" s="673" t="s">
        <v>2091</v>
      </c>
      <c r="C239" s="674">
        <v>4</v>
      </c>
      <c r="D239" s="674" t="s">
        <v>6860</v>
      </c>
      <c r="E239" s="674">
        <f t="shared" si="3"/>
        <v>2</v>
      </c>
      <c r="F239" s="673" t="s">
        <v>2833</v>
      </c>
      <c r="G239" s="673" t="s">
        <v>2834</v>
      </c>
      <c r="H239" s="673" t="s">
        <v>2611</v>
      </c>
      <c r="I239" s="673" t="s">
        <v>2611</v>
      </c>
      <c r="J239" s="673" t="s">
        <v>2611</v>
      </c>
      <c r="K239" s="673" t="s">
        <v>2611</v>
      </c>
    </row>
    <row r="240" spans="1:11" hidden="1" x14ac:dyDescent="0.25">
      <c r="A240" t="s">
        <v>3319</v>
      </c>
      <c r="B240" s="673" t="s">
        <v>2091</v>
      </c>
      <c r="C240" s="674">
        <v>4</v>
      </c>
      <c r="D240" s="674" t="s">
        <v>6861</v>
      </c>
      <c r="E240" s="674">
        <f t="shared" si="3"/>
        <v>2</v>
      </c>
      <c r="F240" s="673" t="s">
        <v>2835</v>
      </c>
      <c r="G240" s="673" t="s">
        <v>2836</v>
      </c>
      <c r="H240" s="673" t="s">
        <v>2611</v>
      </c>
      <c r="I240" s="673" t="s">
        <v>2611</v>
      </c>
      <c r="J240" s="673" t="s">
        <v>2611</v>
      </c>
      <c r="K240" s="673" t="s">
        <v>2611</v>
      </c>
    </row>
    <row r="241" spans="1:11" hidden="1" x14ac:dyDescent="0.25">
      <c r="A241" t="s">
        <v>3320</v>
      </c>
      <c r="B241" s="673" t="s">
        <v>2091</v>
      </c>
      <c r="C241" s="674">
        <v>4</v>
      </c>
      <c r="D241" s="674" t="s">
        <v>6862</v>
      </c>
      <c r="E241" s="674">
        <f t="shared" si="3"/>
        <v>2</v>
      </c>
      <c r="F241" s="673" t="s">
        <v>2835</v>
      </c>
      <c r="G241" s="673" t="s">
        <v>2836</v>
      </c>
      <c r="H241" s="673" t="s">
        <v>2611</v>
      </c>
      <c r="I241" s="673" t="s">
        <v>2611</v>
      </c>
      <c r="J241" s="673" t="s">
        <v>2611</v>
      </c>
      <c r="K241" s="673" t="s">
        <v>2611</v>
      </c>
    </row>
    <row r="242" spans="1:11" hidden="1" x14ac:dyDescent="0.25">
      <c r="A242" t="s">
        <v>3321</v>
      </c>
      <c r="B242" s="673" t="s">
        <v>2091</v>
      </c>
      <c r="C242" s="674">
        <v>4</v>
      </c>
      <c r="D242" s="674" t="s">
        <v>6777</v>
      </c>
      <c r="E242" s="674">
        <f t="shared" si="3"/>
        <v>6</v>
      </c>
      <c r="F242" s="673" t="s">
        <v>2835</v>
      </c>
      <c r="G242" s="673" t="s">
        <v>2796</v>
      </c>
      <c r="H242" s="673" t="s">
        <v>2794</v>
      </c>
      <c r="I242" s="673" t="s">
        <v>2797</v>
      </c>
      <c r="J242" s="673" t="s">
        <v>2795</v>
      </c>
      <c r="K242" s="673" t="s">
        <v>2836</v>
      </c>
    </row>
    <row r="243" spans="1:11" hidden="1" x14ac:dyDescent="0.25">
      <c r="A243" t="s">
        <v>3322</v>
      </c>
      <c r="B243" s="673" t="s">
        <v>2091</v>
      </c>
      <c r="C243" s="674">
        <v>4</v>
      </c>
      <c r="D243" s="674" t="s">
        <v>6778</v>
      </c>
      <c r="E243" s="674">
        <f t="shared" si="3"/>
        <v>6</v>
      </c>
      <c r="F243" s="673" t="s">
        <v>2835</v>
      </c>
      <c r="G243" s="673" t="s">
        <v>2796</v>
      </c>
      <c r="H243" s="673" t="s">
        <v>2794</v>
      </c>
      <c r="I243" s="673" t="s">
        <v>2797</v>
      </c>
      <c r="J243" s="673" t="s">
        <v>2795</v>
      </c>
      <c r="K243" s="673" t="s">
        <v>2836</v>
      </c>
    </row>
    <row r="244" spans="1:11" hidden="1" x14ac:dyDescent="0.25">
      <c r="A244" t="s">
        <v>3323</v>
      </c>
      <c r="B244" s="673" t="s">
        <v>2091</v>
      </c>
      <c r="C244" s="674">
        <v>4</v>
      </c>
      <c r="D244" s="674" t="s">
        <v>6863</v>
      </c>
      <c r="E244" s="674">
        <f t="shared" si="3"/>
        <v>3</v>
      </c>
      <c r="F244" s="673" t="s">
        <v>2794</v>
      </c>
      <c r="G244" s="673" t="s">
        <v>2841</v>
      </c>
      <c r="H244" s="673" t="s">
        <v>2817</v>
      </c>
      <c r="I244" s="673" t="s">
        <v>2611</v>
      </c>
      <c r="J244" s="673" t="s">
        <v>2611</v>
      </c>
      <c r="K244" s="673" t="s">
        <v>2611</v>
      </c>
    </row>
    <row r="245" spans="1:11" hidden="1" x14ac:dyDescent="0.25">
      <c r="A245" t="s">
        <v>3324</v>
      </c>
      <c r="B245" s="673" t="s">
        <v>2091</v>
      </c>
      <c r="C245" s="674">
        <v>4</v>
      </c>
      <c r="D245" s="674" t="s">
        <v>6864</v>
      </c>
      <c r="E245" s="674">
        <f t="shared" si="3"/>
        <v>3</v>
      </c>
      <c r="F245" s="673" t="s">
        <v>2794</v>
      </c>
      <c r="G245" s="673" t="s">
        <v>2841</v>
      </c>
      <c r="H245" s="673" t="s">
        <v>2817</v>
      </c>
      <c r="I245" s="673" t="s">
        <v>2611</v>
      </c>
      <c r="J245" s="673" t="s">
        <v>2611</v>
      </c>
      <c r="K245" s="673" t="s">
        <v>2611</v>
      </c>
    </row>
    <row r="246" spans="1:11" hidden="1" x14ac:dyDescent="0.25">
      <c r="A246" t="s">
        <v>3325</v>
      </c>
      <c r="B246" s="673" t="s">
        <v>2091</v>
      </c>
      <c r="C246" s="674">
        <v>4</v>
      </c>
      <c r="D246" s="674" t="s">
        <v>6865</v>
      </c>
      <c r="E246" s="674">
        <f t="shared" si="3"/>
        <v>3</v>
      </c>
      <c r="F246" s="673" t="s">
        <v>2794</v>
      </c>
      <c r="G246" s="673" t="s">
        <v>2841</v>
      </c>
      <c r="H246" s="673" t="s">
        <v>2817</v>
      </c>
      <c r="I246" s="673" t="s">
        <v>2611</v>
      </c>
      <c r="J246" s="673" t="s">
        <v>2611</v>
      </c>
      <c r="K246" s="673" t="s">
        <v>2611</v>
      </c>
    </row>
    <row r="247" spans="1:11" hidden="1" x14ac:dyDescent="0.25">
      <c r="A247" t="s">
        <v>3326</v>
      </c>
      <c r="B247" s="673" t="s">
        <v>2091</v>
      </c>
      <c r="C247" s="674">
        <v>4</v>
      </c>
      <c r="D247" s="674" t="s">
        <v>6866</v>
      </c>
      <c r="E247" s="674">
        <f t="shared" si="3"/>
        <v>3</v>
      </c>
      <c r="F247" s="673" t="s">
        <v>2794</v>
      </c>
      <c r="G247" s="673" t="s">
        <v>2841</v>
      </c>
      <c r="H247" s="673" t="s">
        <v>2817</v>
      </c>
      <c r="I247" s="673" t="s">
        <v>2611</v>
      </c>
      <c r="J247" s="673" t="s">
        <v>2611</v>
      </c>
      <c r="K247" s="673" t="s">
        <v>2611</v>
      </c>
    </row>
    <row r="248" spans="1:11" hidden="1" x14ac:dyDescent="0.25">
      <c r="A248" t="s">
        <v>3327</v>
      </c>
      <c r="B248" s="673" t="s">
        <v>2091</v>
      </c>
      <c r="C248" s="674">
        <v>5</v>
      </c>
      <c r="D248" s="674" t="s">
        <v>6729</v>
      </c>
      <c r="E248" s="674">
        <f t="shared" si="3"/>
        <v>1</v>
      </c>
      <c r="F248" s="673" t="s">
        <v>2788</v>
      </c>
      <c r="G248" s="673" t="s">
        <v>2611</v>
      </c>
      <c r="H248" s="673" t="s">
        <v>2611</v>
      </c>
      <c r="I248" s="673" t="s">
        <v>2611</v>
      </c>
      <c r="J248" s="673" t="s">
        <v>2611</v>
      </c>
      <c r="K248" s="673" t="s">
        <v>2611</v>
      </c>
    </row>
    <row r="249" spans="1:11" hidden="1" x14ac:dyDescent="0.25">
      <c r="A249" t="s">
        <v>3328</v>
      </c>
      <c r="B249" s="673" t="s">
        <v>2091</v>
      </c>
      <c r="C249" s="674">
        <v>5</v>
      </c>
      <c r="D249" s="674" t="s">
        <v>6730</v>
      </c>
      <c r="E249" s="674">
        <f t="shared" si="3"/>
        <v>1</v>
      </c>
      <c r="F249" s="673" t="s">
        <v>2788</v>
      </c>
      <c r="G249" s="673" t="s">
        <v>2611</v>
      </c>
      <c r="H249" s="673" t="s">
        <v>2611</v>
      </c>
      <c r="I249" s="673" t="s">
        <v>2611</v>
      </c>
      <c r="J249" s="673" t="s">
        <v>2611</v>
      </c>
      <c r="K249" s="673" t="s">
        <v>2611</v>
      </c>
    </row>
    <row r="250" spans="1:11" hidden="1" x14ac:dyDescent="0.25">
      <c r="A250" t="s">
        <v>3329</v>
      </c>
      <c r="B250" s="673" t="s">
        <v>2091</v>
      </c>
      <c r="C250" s="674">
        <v>5</v>
      </c>
      <c r="D250" s="674" t="s">
        <v>6731</v>
      </c>
      <c r="E250" s="674">
        <f t="shared" si="3"/>
        <v>1</v>
      </c>
      <c r="F250" s="673" t="s">
        <v>2788</v>
      </c>
      <c r="G250" s="673" t="s">
        <v>2611</v>
      </c>
      <c r="H250" s="673" t="s">
        <v>2611</v>
      </c>
      <c r="I250" s="673" t="s">
        <v>2611</v>
      </c>
      <c r="J250" s="673" t="s">
        <v>2611</v>
      </c>
      <c r="K250" s="673" t="s">
        <v>2611</v>
      </c>
    </row>
    <row r="251" spans="1:11" hidden="1" x14ac:dyDescent="0.25">
      <c r="A251" t="s">
        <v>3330</v>
      </c>
      <c r="B251" s="673" t="s">
        <v>2091</v>
      </c>
      <c r="C251" s="674">
        <v>5</v>
      </c>
      <c r="D251" s="674" t="s">
        <v>6732</v>
      </c>
      <c r="E251" s="674">
        <f t="shared" si="3"/>
        <v>1</v>
      </c>
      <c r="F251" s="673" t="s">
        <v>2788</v>
      </c>
      <c r="G251" s="673" t="s">
        <v>2611</v>
      </c>
      <c r="H251" s="673" t="s">
        <v>2611</v>
      </c>
      <c r="I251" s="673" t="s">
        <v>2611</v>
      </c>
      <c r="J251" s="673" t="s">
        <v>2611</v>
      </c>
      <c r="K251" s="673" t="s">
        <v>2611</v>
      </c>
    </row>
    <row r="252" spans="1:11" hidden="1" x14ac:dyDescent="0.25">
      <c r="A252" t="s">
        <v>3331</v>
      </c>
      <c r="B252" s="673" t="s">
        <v>2091</v>
      </c>
      <c r="C252" s="674">
        <v>5</v>
      </c>
      <c r="D252" s="674" t="s">
        <v>6740</v>
      </c>
      <c r="E252" s="674">
        <f t="shared" si="3"/>
        <v>2</v>
      </c>
      <c r="F252" s="673" t="s">
        <v>2794</v>
      </c>
      <c r="G252" s="673" t="s">
        <v>2795</v>
      </c>
      <c r="H252" s="673" t="s">
        <v>2611</v>
      </c>
      <c r="I252" s="673" t="s">
        <v>2611</v>
      </c>
      <c r="J252" s="673" t="s">
        <v>2611</v>
      </c>
      <c r="K252" s="673" t="s">
        <v>2611</v>
      </c>
    </row>
    <row r="253" spans="1:11" hidden="1" x14ac:dyDescent="0.25">
      <c r="A253" t="s">
        <v>3332</v>
      </c>
      <c r="B253" s="673" t="s">
        <v>2091</v>
      </c>
      <c r="C253" s="674">
        <v>5</v>
      </c>
      <c r="D253" s="674" t="s">
        <v>6741</v>
      </c>
      <c r="E253" s="674">
        <f t="shared" si="3"/>
        <v>2</v>
      </c>
      <c r="F253" s="673" t="s">
        <v>2794</v>
      </c>
      <c r="G253" s="673" t="s">
        <v>2795</v>
      </c>
      <c r="H253" s="673" t="s">
        <v>2611</v>
      </c>
      <c r="I253" s="673" t="s">
        <v>2611</v>
      </c>
      <c r="J253" s="673" t="s">
        <v>2611</v>
      </c>
      <c r="K253" s="673" t="s">
        <v>2611</v>
      </c>
    </row>
    <row r="254" spans="1:11" hidden="1" x14ac:dyDescent="0.25">
      <c r="A254" t="s">
        <v>3333</v>
      </c>
      <c r="B254" s="673" t="s">
        <v>2091</v>
      </c>
      <c r="C254" s="674">
        <v>5</v>
      </c>
      <c r="D254" s="674" t="s">
        <v>6742</v>
      </c>
      <c r="E254" s="674">
        <f t="shared" si="3"/>
        <v>2</v>
      </c>
      <c r="F254" s="673" t="s">
        <v>2796</v>
      </c>
      <c r="G254" s="673" t="s">
        <v>2797</v>
      </c>
      <c r="H254" s="673" t="s">
        <v>2611</v>
      </c>
      <c r="I254" s="673" t="s">
        <v>2611</v>
      </c>
      <c r="J254" s="673" t="s">
        <v>2611</v>
      </c>
      <c r="K254" s="673" t="s">
        <v>2611</v>
      </c>
    </row>
    <row r="255" spans="1:11" hidden="1" x14ac:dyDescent="0.25">
      <c r="A255" t="s">
        <v>3334</v>
      </c>
      <c r="B255" s="673" t="s">
        <v>2091</v>
      </c>
      <c r="C255" s="674">
        <v>5</v>
      </c>
      <c r="D255" s="674" t="s">
        <v>6743</v>
      </c>
      <c r="E255" s="674">
        <f t="shared" si="3"/>
        <v>2</v>
      </c>
      <c r="F255" s="673" t="s">
        <v>2796</v>
      </c>
      <c r="G255" s="673" t="s">
        <v>2797</v>
      </c>
      <c r="H255" s="673" t="s">
        <v>2611</v>
      </c>
      <c r="I255" s="673" t="s">
        <v>2611</v>
      </c>
      <c r="J255" s="673" t="s">
        <v>2611</v>
      </c>
      <c r="K255" s="673" t="s">
        <v>2611</v>
      </c>
    </row>
    <row r="256" spans="1:11" hidden="1" x14ac:dyDescent="0.25">
      <c r="A256" t="s">
        <v>3335</v>
      </c>
      <c r="B256" s="673" t="s">
        <v>2091</v>
      </c>
      <c r="C256" s="674">
        <v>5</v>
      </c>
      <c r="D256" s="674" t="s">
        <v>6781</v>
      </c>
      <c r="E256" s="674">
        <f t="shared" si="3"/>
        <v>1</v>
      </c>
      <c r="F256" s="673" t="s">
        <v>2819</v>
      </c>
      <c r="G256" s="673" t="s">
        <v>2611</v>
      </c>
      <c r="H256" s="673" t="s">
        <v>2611</v>
      </c>
      <c r="I256" s="673" t="s">
        <v>2611</v>
      </c>
      <c r="J256" s="673" t="s">
        <v>2611</v>
      </c>
      <c r="K256" s="673" t="s">
        <v>2611</v>
      </c>
    </row>
    <row r="257" spans="1:11" hidden="1" x14ac:dyDescent="0.25">
      <c r="A257" t="s">
        <v>3336</v>
      </c>
      <c r="B257" s="673" t="s">
        <v>2091</v>
      </c>
      <c r="C257" s="674">
        <v>5</v>
      </c>
      <c r="D257" s="674" t="s">
        <v>6782</v>
      </c>
      <c r="E257" s="674">
        <f t="shared" si="3"/>
        <v>1</v>
      </c>
      <c r="F257" s="673" t="s">
        <v>2819</v>
      </c>
      <c r="G257" s="673" t="s">
        <v>2611</v>
      </c>
      <c r="H257" s="673" t="s">
        <v>2611</v>
      </c>
      <c r="I257" s="673" t="s">
        <v>2611</v>
      </c>
      <c r="J257" s="673" t="s">
        <v>2611</v>
      </c>
      <c r="K257" s="673" t="s">
        <v>2611</v>
      </c>
    </row>
    <row r="258" spans="1:11" hidden="1" x14ac:dyDescent="0.25">
      <c r="A258" t="s">
        <v>3337</v>
      </c>
      <c r="B258" s="673" t="s">
        <v>2091</v>
      </c>
      <c r="C258" s="674">
        <v>5</v>
      </c>
      <c r="D258" s="674" t="s">
        <v>6733</v>
      </c>
      <c r="E258" s="674">
        <f t="shared" si="3"/>
        <v>3</v>
      </c>
      <c r="F258" s="673" t="s">
        <v>2789</v>
      </c>
      <c r="G258" s="673" t="s">
        <v>2790</v>
      </c>
      <c r="H258" s="673" t="s">
        <v>2791</v>
      </c>
      <c r="I258" s="673" t="s">
        <v>2611</v>
      </c>
      <c r="J258" s="673" t="s">
        <v>2611</v>
      </c>
      <c r="K258" s="673" t="s">
        <v>2611</v>
      </c>
    </row>
    <row r="259" spans="1:11" hidden="1" x14ac:dyDescent="0.25">
      <c r="A259" t="s">
        <v>3338</v>
      </c>
      <c r="B259" s="673" t="s">
        <v>2091</v>
      </c>
      <c r="C259" s="674">
        <v>5</v>
      </c>
      <c r="D259" s="674" t="s">
        <v>6759</v>
      </c>
      <c r="E259" s="674">
        <f t="shared" ref="E259:E322" si="4">6-COUNTIF(F259:K259,"")</f>
        <v>1</v>
      </c>
      <c r="F259" s="673" t="s">
        <v>2788</v>
      </c>
      <c r="G259" s="673" t="s">
        <v>2611</v>
      </c>
      <c r="H259" s="673" t="s">
        <v>2611</v>
      </c>
      <c r="I259" s="673" t="s">
        <v>2611</v>
      </c>
      <c r="J259" s="673" t="s">
        <v>2611</v>
      </c>
      <c r="K259" s="673" t="s">
        <v>2611</v>
      </c>
    </row>
    <row r="260" spans="1:11" hidden="1" x14ac:dyDescent="0.25">
      <c r="A260" t="s">
        <v>3339</v>
      </c>
      <c r="B260" s="673" t="s">
        <v>2091</v>
      </c>
      <c r="C260" s="674">
        <v>5</v>
      </c>
      <c r="D260" s="674" t="s">
        <v>6734</v>
      </c>
      <c r="E260" s="674">
        <f t="shared" si="4"/>
        <v>1</v>
      </c>
      <c r="F260" s="673" t="s">
        <v>2788</v>
      </c>
      <c r="G260" s="673" t="s">
        <v>2611</v>
      </c>
      <c r="H260" s="673" t="s">
        <v>2611</v>
      </c>
      <c r="I260" s="673" t="s">
        <v>2611</v>
      </c>
      <c r="J260" s="673" t="s">
        <v>2611</v>
      </c>
      <c r="K260" s="673" t="s">
        <v>2611</v>
      </c>
    </row>
    <row r="261" spans="1:11" hidden="1" x14ac:dyDescent="0.25">
      <c r="A261" t="s">
        <v>3340</v>
      </c>
      <c r="B261" s="673" t="s">
        <v>2091</v>
      </c>
      <c r="C261" s="674">
        <v>5</v>
      </c>
      <c r="D261" s="674" t="s">
        <v>6760</v>
      </c>
      <c r="E261" s="674">
        <f t="shared" si="4"/>
        <v>1</v>
      </c>
      <c r="F261" s="673" t="s">
        <v>2788</v>
      </c>
      <c r="G261" s="673" t="s">
        <v>2611</v>
      </c>
      <c r="H261" s="673" t="s">
        <v>2611</v>
      </c>
      <c r="I261" s="673" t="s">
        <v>2611</v>
      </c>
      <c r="J261" s="673" t="s">
        <v>2611</v>
      </c>
      <c r="K261" s="673" t="s">
        <v>2611</v>
      </c>
    </row>
    <row r="262" spans="1:11" hidden="1" x14ac:dyDescent="0.25">
      <c r="A262" t="s">
        <v>3341</v>
      </c>
      <c r="B262" s="673" t="s">
        <v>2091</v>
      </c>
      <c r="C262" s="674">
        <v>5</v>
      </c>
      <c r="D262" s="674" t="s">
        <v>6735</v>
      </c>
      <c r="E262" s="674">
        <f t="shared" si="4"/>
        <v>1</v>
      </c>
      <c r="F262" s="673" t="s">
        <v>2788</v>
      </c>
      <c r="G262" s="673" t="s">
        <v>2611</v>
      </c>
      <c r="H262" s="673" t="s">
        <v>2611</v>
      </c>
      <c r="I262" s="673" t="s">
        <v>2611</v>
      </c>
      <c r="J262" s="673" t="s">
        <v>2611</v>
      </c>
      <c r="K262" s="673" t="s">
        <v>2611</v>
      </c>
    </row>
    <row r="263" spans="1:11" hidden="1" x14ac:dyDescent="0.25">
      <c r="A263" t="s">
        <v>3342</v>
      </c>
      <c r="B263" s="673" t="s">
        <v>2091</v>
      </c>
      <c r="C263" s="674">
        <v>5</v>
      </c>
      <c r="D263" s="674" t="s">
        <v>6744</v>
      </c>
      <c r="E263" s="674">
        <f t="shared" si="4"/>
        <v>2</v>
      </c>
      <c r="F263" s="673" t="s">
        <v>2796</v>
      </c>
      <c r="G263" s="673" t="s">
        <v>2797</v>
      </c>
      <c r="H263" s="673" t="s">
        <v>2611</v>
      </c>
      <c r="I263" s="673" t="s">
        <v>2611</v>
      </c>
      <c r="J263" s="673" t="s">
        <v>2611</v>
      </c>
      <c r="K263" s="673" t="s">
        <v>2611</v>
      </c>
    </row>
    <row r="264" spans="1:11" hidden="1" x14ac:dyDescent="0.25">
      <c r="A264" t="s">
        <v>3343</v>
      </c>
      <c r="B264" s="673" t="s">
        <v>2091</v>
      </c>
      <c r="C264" s="674">
        <v>5</v>
      </c>
      <c r="D264" s="674" t="s">
        <v>6745</v>
      </c>
      <c r="E264" s="674">
        <f t="shared" si="4"/>
        <v>2</v>
      </c>
      <c r="F264" s="673" t="s">
        <v>2796</v>
      </c>
      <c r="G264" s="673" t="s">
        <v>2797</v>
      </c>
      <c r="H264" s="673" t="s">
        <v>2611</v>
      </c>
      <c r="I264" s="673" t="s">
        <v>2611</v>
      </c>
      <c r="J264" s="673" t="s">
        <v>2611</v>
      </c>
      <c r="K264" s="673" t="s">
        <v>2611</v>
      </c>
    </row>
    <row r="265" spans="1:11" hidden="1" x14ac:dyDescent="0.25">
      <c r="A265" t="s">
        <v>3344</v>
      </c>
      <c r="B265" s="673" t="s">
        <v>2091</v>
      </c>
      <c r="C265" s="674">
        <v>5</v>
      </c>
      <c r="D265" s="674" t="s">
        <v>6785</v>
      </c>
      <c r="E265" s="674">
        <f t="shared" si="4"/>
        <v>1</v>
      </c>
      <c r="F265" s="673" t="s">
        <v>2821</v>
      </c>
      <c r="G265" s="673" t="s">
        <v>2611</v>
      </c>
      <c r="H265" s="673" t="s">
        <v>2611</v>
      </c>
      <c r="I265" s="673" t="s">
        <v>2611</v>
      </c>
      <c r="J265" s="673" t="s">
        <v>2611</v>
      </c>
      <c r="K265" s="673" t="s">
        <v>2611</v>
      </c>
    </row>
    <row r="266" spans="1:11" hidden="1" x14ac:dyDescent="0.25">
      <c r="A266" t="s">
        <v>3345</v>
      </c>
      <c r="B266" s="673" t="s">
        <v>2091</v>
      </c>
      <c r="C266" s="674">
        <v>5</v>
      </c>
      <c r="D266" s="674" t="s">
        <v>6786</v>
      </c>
      <c r="E266" s="674">
        <f t="shared" si="4"/>
        <v>1</v>
      </c>
      <c r="F266" s="673" t="s">
        <v>2821</v>
      </c>
      <c r="G266" s="673" t="s">
        <v>2611</v>
      </c>
      <c r="H266" s="673" t="s">
        <v>2611</v>
      </c>
      <c r="I266" s="673" t="s">
        <v>2611</v>
      </c>
      <c r="J266" s="673" t="s">
        <v>2611</v>
      </c>
      <c r="K266" s="673" t="s">
        <v>2611</v>
      </c>
    </row>
    <row r="267" spans="1:11" hidden="1" x14ac:dyDescent="0.25">
      <c r="A267" t="s">
        <v>3346</v>
      </c>
      <c r="B267" s="673" t="s">
        <v>2091</v>
      </c>
      <c r="C267" s="674">
        <v>5</v>
      </c>
      <c r="D267" s="674" t="s">
        <v>6787</v>
      </c>
      <c r="E267" s="674">
        <f t="shared" si="4"/>
        <v>1</v>
      </c>
      <c r="F267" s="673" t="s">
        <v>2822</v>
      </c>
      <c r="G267" s="673" t="s">
        <v>2611</v>
      </c>
      <c r="H267" s="673" t="s">
        <v>2611</v>
      </c>
      <c r="I267" s="673" t="s">
        <v>2611</v>
      </c>
      <c r="J267" s="673" t="s">
        <v>2611</v>
      </c>
      <c r="K267" s="673" t="s">
        <v>2611</v>
      </c>
    </row>
    <row r="268" spans="1:11" hidden="1" x14ac:dyDescent="0.25">
      <c r="A268" t="s">
        <v>3347</v>
      </c>
      <c r="B268" s="673" t="s">
        <v>2091</v>
      </c>
      <c r="C268" s="674">
        <v>5</v>
      </c>
      <c r="D268" s="674" t="s">
        <v>6788</v>
      </c>
      <c r="E268" s="674">
        <f t="shared" si="4"/>
        <v>1</v>
      </c>
      <c r="F268" s="673" t="s">
        <v>2822</v>
      </c>
      <c r="G268" s="673" t="s">
        <v>2611</v>
      </c>
      <c r="H268" s="673" t="s">
        <v>2611</v>
      </c>
      <c r="I268" s="673" t="s">
        <v>2611</v>
      </c>
      <c r="J268" s="673" t="s">
        <v>2611</v>
      </c>
      <c r="K268" s="673" t="s">
        <v>2611</v>
      </c>
    </row>
    <row r="269" spans="1:11" hidden="1" x14ac:dyDescent="0.25">
      <c r="A269" t="s">
        <v>3348</v>
      </c>
      <c r="B269" s="673" t="s">
        <v>2091</v>
      </c>
      <c r="C269" s="674">
        <v>5</v>
      </c>
      <c r="D269" s="674" t="s">
        <v>6791</v>
      </c>
      <c r="E269" s="674">
        <f t="shared" si="4"/>
        <v>1</v>
      </c>
      <c r="F269" s="673" t="s">
        <v>2824</v>
      </c>
      <c r="G269" s="673" t="s">
        <v>2611</v>
      </c>
      <c r="H269" s="673" t="s">
        <v>2611</v>
      </c>
      <c r="I269" s="673" t="s">
        <v>2611</v>
      </c>
      <c r="J269" s="673" t="s">
        <v>2611</v>
      </c>
      <c r="K269" s="673" t="s">
        <v>2611</v>
      </c>
    </row>
    <row r="270" spans="1:11" hidden="1" x14ac:dyDescent="0.25">
      <c r="A270" t="s">
        <v>3349</v>
      </c>
      <c r="B270" s="673" t="s">
        <v>2091</v>
      </c>
      <c r="C270" s="674">
        <v>5</v>
      </c>
      <c r="D270" s="674" t="s">
        <v>6792</v>
      </c>
      <c r="E270" s="674">
        <f t="shared" si="4"/>
        <v>1</v>
      </c>
      <c r="F270" s="673" t="s">
        <v>2824</v>
      </c>
      <c r="G270" s="673" t="s">
        <v>2611</v>
      </c>
      <c r="H270" s="673" t="s">
        <v>2611</v>
      </c>
      <c r="I270" s="673" t="s">
        <v>2611</v>
      </c>
      <c r="J270" s="673" t="s">
        <v>2611</v>
      </c>
      <c r="K270" s="673" t="s">
        <v>2611</v>
      </c>
    </row>
    <row r="271" spans="1:11" hidden="1" x14ac:dyDescent="0.25">
      <c r="A271" t="s">
        <v>3350</v>
      </c>
      <c r="B271" s="673" t="s">
        <v>2091</v>
      </c>
      <c r="C271" s="674">
        <v>5</v>
      </c>
      <c r="D271" s="674" t="s">
        <v>6761</v>
      </c>
      <c r="E271" s="674">
        <f t="shared" si="4"/>
        <v>1</v>
      </c>
      <c r="F271" s="673" t="s">
        <v>2788</v>
      </c>
      <c r="G271" s="673" t="s">
        <v>2611</v>
      </c>
      <c r="H271" s="673" t="s">
        <v>2611</v>
      </c>
      <c r="I271" s="673" t="s">
        <v>2611</v>
      </c>
      <c r="J271" s="673" t="s">
        <v>2611</v>
      </c>
      <c r="K271" s="673" t="s">
        <v>2611</v>
      </c>
    </row>
    <row r="272" spans="1:11" hidden="1" x14ac:dyDescent="0.25">
      <c r="A272" t="s">
        <v>3351</v>
      </c>
      <c r="B272" s="673" t="s">
        <v>2091</v>
      </c>
      <c r="C272" s="674">
        <v>5</v>
      </c>
      <c r="D272" s="674" t="s">
        <v>6802</v>
      </c>
      <c r="E272" s="674">
        <f t="shared" si="4"/>
        <v>1</v>
      </c>
      <c r="F272" s="673" t="s">
        <v>2821</v>
      </c>
      <c r="G272" s="673" t="s">
        <v>2611</v>
      </c>
      <c r="H272" s="673" t="s">
        <v>2611</v>
      </c>
      <c r="I272" s="673" t="s">
        <v>2611</v>
      </c>
      <c r="J272" s="673" t="s">
        <v>2611</v>
      </c>
      <c r="K272" s="673" t="s">
        <v>2611</v>
      </c>
    </row>
    <row r="273" spans="1:11" hidden="1" x14ac:dyDescent="0.25">
      <c r="A273" t="s">
        <v>3352</v>
      </c>
      <c r="B273" s="673" t="s">
        <v>2091</v>
      </c>
      <c r="C273" s="674">
        <v>5</v>
      </c>
      <c r="D273" s="674" t="s">
        <v>6803</v>
      </c>
      <c r="E273" s="674">
        <f t="shared" si="4"/>
        <v>1</v>
      </c>
      <c r="F273" s="673" t="s">
        <v>2821</v>
      </c>
      <c r="G273" s="673" t="s">
        <v>2611</v>
      </c>
      <c r="H273" s="673" t="s">
        <v>2611</v>
      </c>
      <c r="I273" s="673" t="s">
        <v>2611</v>
      </c>
      <c r="J273" s="673" t="s">
        <v>2611</v>
      </c>
      <c r="K273" s="673" t="s">
        <v>2611</v>
      </c>
    </row>
    <row r="274" spans="1:11" hidden="1" x14ac:dyDescent="0.25">
      <c r="A274" t="s">
        <v>3353</v>
      </c>
      <c r="B274" s="673" t="s">
        <v>2091</v>
      </c>
      <c r="C274" s="674">
        <v>5</v>
      </c>
      <c r="D274" s="674" t="s">
        <v>6804</v>
      </c>
      <c r="E274" s="674">
        <f t="shared" si="4"/>
        <v>1</v>
      </c>
      <c r="F274" s="673" t="s">
        <v>2822</v>
      </c>
      <c r="G274" s="673" t="s">
        <v>2611</v>
      </c>
      <c r="H274" s="673" t="s">
        <v>2611</v>
      </c>
      <c r="I274" s="673" t="s">
        <v>2611</v>
      </c>
      <c r="J274" s="673" t="s">
        <v>2611</v>
      </c>
      <c r="K274" s="673" t="s">
        <v>2611</v>
      </c>
    </row>
    <row r="275" spans="1:11" hidden="1" x14ac:dyDescent="0.25">
      <c r="A275" t="s">
        <v>3354</v>
      </c>
      <c r="B275" s="673" t="s">
        <v>2091</v>
      </c>
      <c r="C275" s="674">
        <v>5</v>
      </c>
      <c r="D275" s="674" t="s">
        <v>6805</v>
      </c>
      <c r="E275" s="674">
        <f t="shared" si="4"/>
        <v>1</v>
      </c>
      <c r="F275" s="673" t="s">
        <v>2822</v>
      </c>
      <c r="G275" s="673" t="s">
        <v>2611</v>
      </c>
      <c r="H275" s="673" t="s">
        <v>2611</v>
      </c>
      <c r="I275" s="673" t="s">
        <v>2611</v>
      </c>
      <c r="J275" s="673" t="s">
        <v>2611</v>
      </c>
      <c r="K275" s="673" t="s">
        <v>2611</v>
      </c>
    </row>
    <row r="276" spans="1:11" hidden="1" x14ac:dyDescent="0.25">
      <c r="A276" t="s">
        <v>3355</v>
      </c>
      <c r="B276" s="673" t="s">
        <v>2091</v>
      </c>
      <c r="C276" s="674">
        <v>5</v>
      </c>
      <c r="D276" s="674" t="s">
        <v>6808</v>
      </c>
      <c r="E276" s="674">
        <f t="shared" si="4"/>
        <v>1</v>
      </c>
      <c r="F276" s="673" t="s">
        <v>2824</v>
      </c>
      <c r="G276" s="673" t="s">
        <v>2611</v>
      </c>
      <c r="H276" s="673" t="s">
        <v>2611</v>
      </c>
      <c r="I276" s="673" t="s">
        <v>2611</v>
      </c>
      <c r="J276" s="673" t="s">
        <v>2611</v>
      </c>
      <c r="K276" s="673" t="s">
        <v>2611</v>
      </c>
    </row>
    <row r="277" spans="1:11" hidden="1" x14ac:dyDescent="0.25">
      <c r="A277" t="s">
        <v>3356</v>
      </c>
      <c r="B277" s="673" t="s">
        <v>2091</v>
      </c>
      <c r="C277" s="674">
        <v>5</v>
      </c>
      <c r="D277" s="674" t="s">
        <v>6809</v>
      </c>
      <c r="E277" s="674">
        <f t="shared" si="4"/>
        <v>1</v>
      </c>
      <c r="F277" s="673" t="s">
        <v>2824</v>
      </c>
      <c r="G277" s="673" t="s">
        <v>2611</v>
      </c>
      <c r="H277" s="673" t="s">
        <v>2611</v>
      </c>
      <c r="I277" s="673" t="s">
        <v>2611</v>
      </c>
      <c r="J277" s="673" t="s">
        <v>2611</v>
      </c>
      <c r="K277" s="673" t="s">
        <v>2611</v>
      </c>
    </row>
    <row r="278" spans="1:11" hidden="1" x14ac:dyDescent="0.25">
      <c r="A278" t="s">
        <v>3357</v>
      </c>
      <c r="B278" s="673" t="s">
        <v>2091</v>
      </c>
      <c r="C278" s="674">
        <v>5</v>
      </c>
      <c r="D278" s="674" t="s">
        <v>6818</v>
      </c>
      <c r="E278" s="674">
        <f t="shared" si="4"/>
        <v>1</v>
      </c>
      <c r="F278" s="673" t="s">
        <v>2819</v>
      </c>
      <c r="G278" s="673" t="s">
        <v>2611</v>
      </c>
      <c r="H278" s="673" t="s">
        <v>2611</v>
      </c>
      <c r="I278" s="673" t="s">
        <v>2611</v>
      </c>
      <c r="J278" s="673" t="s">
        <v>2611</v>
      </c>
      <c r="K278" s="673" t="s">
        <v>2611</v>
      </c>
    </row>
    <row r="279" spans="1:11" hidden="1" x14ac:dyDescent="0.25">
      <c r="A279" t="s">
        <v>3358</v>
      </c>
      <c r="B279" s="673" t="s">
        <v>2091</v>
      </c>
      <c r="C279" s="674">
        <v>5</v>
      </c>
      <c r="D279" s="674" t="s">
        <v>6819</v>
      </c>
      <c r="E279" s="674">
        <f t="shared" si="4"/>
        <v>1</v>
      </c>
      <c r="F279" s="673" t="s">
        <v>2819</v>
      </c>
      <c r="G279" s="673" t="s">
        <v>2611</v>
      </c>
      <c r="H279" s="673" t="s">
        <v>2611</v>
      </c>
      <c r="I279" s="673" t="s">
        <v>2611</v>
      </c>
      <c r="J279" s="673" t="s">
        <v>2611</v>
      </c>
      <c r="K279" s="673" t="s">
        <v>2611</v>
      </c>
    </row>
    <row r="280" spans="1:11" hidden="1" x14ac:dyDescent="0.25">
      <c r="A280" t="s">
        <v>3359</v>
      </c>
      <c r="B280" s="673" t="s">
        <v>2091</v>
      </c>
      <c r="C280" s="674">
        <v>5</v>
      </c>
      <c r="D280" s="674" t="s">
        <v>6762</v>
      </c>
      <c r="E280" s="674">
        <f t="shared" si="4"/>
        <v>1</v>
      </c>
      <c r="F280" s="673" t="s">
        <v>2788</v>
      </c>
      <c r="G280" s="673" t="s">
        <v>2611</v>
      </c>
      <c r="H280" s="673" t="s">
        <v>2611</v>
      </c>
      <c r="I280" s="673" t="s">
        <v>2611</v>
      </c>
      <c r="J280" s="673" t="s">
        <v>2611</v>
      </c>
      <c r="K280" s="673" t="s">
        <v>2611</v>
      </c>
    </row>
    <row r="281" spans="1:11" hidden="1" x14ac:dyDescent="0.25">
      <c r="A281" t="s">
        <v>3360</v>
      </c>
      <c r="B281" s="673" t="s">
        <v>2091</v>
      </c>
      <c r="C281" s="674">
        <v>5</v>
      </c>
      <c r="D281" s="674" t="s">
        <v>6763</v>
      </c>
      <c r="E281" s="674">
        <f t="shared" si="4"/>
        <v>1</v>
      </c>
      <c r="F281" s="673" t="s">
        <v>2788</v>
      </c>
      <c r="G281" s="673" t="s">
        <v>2611</v>
      </c>
      <c r="H281" s="673" t="s">
        <v>2611</v>
      </c>
      <c r="I281" s="673" t="s">
        <v>2611</v>
      </c>
      <c r="J281" s="673" t="s">
        <v>2611</v>
      </c>
      <c r="K281" s="673" t="s">
        <v>2611</v>
      </c>
    </row>
    <row r="282" spans="1:11" hidden="1" x14ac:dyDescent="0.25">
      <c r="A282" t="s">
        <v>3361</v>
      </c>
      <c r="B282" s="673" t="s">
        <v>2091</v>
      </c>
      <c r="C282" s="674">
        <v>5</v>
      </c>
      <c r="D282" s="674" t="s">
        <v>6764</v>
      </c>
      <c r="E282" s="674">
        <f t="shared" si="4"/>
        <v>1</v>
      </c>
      <c r="F282" s="673" t="s">
        <v>2788</v>
      </c>
      <c r="G282" s="673" t="s">
        <v>2611</v>
      </c>
      <c r="H282" s="673" t="s">
        <v>2611</v>
      </c>
      <c r="I282" s="673" t="s">
        <v>2611</v>
      </c>
      <c r="J282" s="673" t="s">
        <v>2611</v>
      </c>
      <c r="K282" s="673" t="s">
        <v>2611</v>
      </c>
    </row>
    <row r="283" spans="1:11" hidden="1" x14ac:dyDescent="0.25">
      <c r="A283" t="s">
        <v>3362</v>
      </c>
      <c r="B283" s="673" t="s">
        <v>2091</v>
      </c>
      <c r="C283" s="674">
        <v>5</v>
      </c>
      <c r="D283" s="674" t="s">
        <v>6765</v>
      </c>
      <c r="E283" s="674">
        <f t="shared" si="4"/>
        <v>1</v>
      </c>
      <c r="F283" s="673" t="s">
        <v>2788</v>
      </c>
      <c r="G283" s="673" t="s">
        <v>2611</v>
      </c>
      <c r="H283" s="673" t="s">
        <v>2611</v>
      </c>
      <c r="I283" s="673" t="s">
        <v>2611</v>
      </c>
      <c r="J283" s="673" t="s">
        <v>2611</v>
      </c>
      <c r="K283" s="673" t="s">
        <v>2611</v>
      </c>
    </row>
    <row r="284" spans="1:11" hidden="1" x14ac:dyDescent="0.25">
      <c r="A284" t="s">
        <v>3363</v>
      </c>
      <c r="B284" s="673" t="s">
        <v>2091</v>
      </c>
      <c r="C284" s="674">
        <v>5</v>
      </c>
      <c r="D284" s="674" t="s">
        <v>6835</v>
      </c>
      <c r="E284" s="674">
        <f t="shared" si="4"/>
        <v>2</v>
      </c>
      <c r="F284" s="673" t="s">
        <v>2796</v>
      </c>
      <c r="G284" s="673" t="s">
        <v>2797</v>
      </c>
      <c r="H284" s="673" t="s">
        <v>2611</v>
      </c>
      <c r="I284" s="673" t="s">
        <v>2611</v>
      </c>
      <c r="J284" s="673" t="s">
        <v>2611</v>
      </c>
      <c r="K284" s="673" t="s">
        <v>2611</v>
      </c>
    </row>
    <row r="285" spans="1:11" hidden="1" x14ac:dyDescent="0.25">
      <c r="A285" t="s">
        <v>3364</v>
      </c>
      <c r="B285" s="673" t="s">
        <v>2091</v>
      </c>
      <c r="C285" s="674">
        <v>5</v>
      </c>
      <c r="D285" s="674" t="s">
        <v>6836</v>
      </c>
      <c r="E285" s="674">
        <f t="shared" si="4"/>
        <v>2</v>
      </c>
      <c r="F285" s="673" t="s">
        <v>2796</v>
      </c>
      <c r="G285" s="673" t="s">
        <v>2797</v>
      </c>
      <c r="H285" s="673" t="s">
        <v>2611</v>
      </c>
      <c r="I285" s="673" t="s">
        <v>2611</v>
      </c>
      <c r="J285" s="673" t="s">
        <v>2611</v>
      </c>
      <c r="K285" s="673" t="s">
        <v>2611</v>
      </c>
    </row>
    <row r="286" spans="1:11" hidden="1" x14ac:dyDescent="0.25">
      <c r="A286" t="s">
        <v>3365</v>
      </c>
      <c r="B286" s="673" t="s">
        <v>2091</v>
      </c>
      <c r="C286" s="674">
        <v>5</v>
      </c>
      <c r="D286" s="674" t="s">
        <v>6768</v>
      </c>
      <c r="E286" s="674">
        <f t="shared" si="4"/>
        <v>2</v>
      </c>
      <c r="F286" s="673" t="s">
        <v>2794</v>
      </c>
      <c r="G286" s="673" t="s">
        <v>2795</v>
      </c>
      <c r="H286" s="673" t="s">
        <v>2611</v>
      </c>
      <c r="I286" s="673" t="s">
        <v>2611</v>
      </c>
      <c r="J286" s="673" t="s">
        <v>2611</v>
      </c>
      <c r="K286" s="673" t="s">
        <v>2611</v>
      </c>
    </row>
    <row r="287" spans="1:11" hidden="1" x14ac:dyDescent="0.25">
      <c r="A287" t="s">
        <v>3366</v>
      </c>
      <c r="B287" s="673" t="s">
        <v>2091</v>
      </c>
      <c r="C287" s="674">
        <v>5</v>
      </c>
      <c r="D287" s="674" t="s">
        <v>6769</v>
      </c>
      <c r="E287" s="674">
        <f t="shared" si="4"/>
        <v>2</v>
      </c>
      <c r="F287" s="673" t="s">
        <v>2794</v>
      </c>
      <c r="G287" s="673" t="s">
        <v>2795</v>
      </c>
      <c r="H287" s="673" t="s">
        <v>2611</v>
      </c>
      <c r="I287" s="673" t="s">
        <v>2611</v>
      </c>
      <c r="J287" s="673" t="s">
        <v>2611</v>
      </c>
      <c r="K287" s="673" t="s">
        <v>2611</v>
      </c>
    </row>
    <row r="288" spans="1:11" hidden="1" x14ac:dyDescent="0.25">
      <c r="A288" t="s">
        <v>3367</v>
      </c>
      <c r="B288" s="673" t="s">
        <v>2091</v>
      </c>
      <c r="C288" s="674">
        <v>5</v>
      </c>
      <c r="D288" s="674" t="s">
        <v>6770</v>
      </c>
      <c r="E288" s="674">
        <f t="shared" si="4"/>
        <v>4</v>
      </c>
      <c r="F288" s="673" t="s">
        <v>2796</v>
      </c>
      <c r="G288" s="673" t="s">
        <v>2794</v>
      </c>
      <c r="H288" s="673" t="s">
        <v>2797</v>
      </c>
      <c r="I288" s="673" t="s">
        <v>2795</v>
      </c>
      <c r="J288" s="673" t="s">
        <v>2611</v>
      </c>
      <c r="K288" s="673" t="s">
        <v>2611</v>
      </c>
    </row>
    <row r="289" spans="1:11" hidden="1" x14ac:dyDescent="0.25">
      <c r="A289" t="s">
        <v>3368</v>
      </c>
      <c r="B289" s="673" t="s">
        <v>2091</v>
      </c>
      <c r="C289" s="674">
        <v>5</v>
      </c>
      <c r="D289" s="674" t="s">
        <v>6853</v>
      </c>
      <c r="E289" s="674">
        <f t="shared" si="4"/>
        <v>2</v>
      </c>
      <c r="F289" s="673" t="s">
        <v>2796</v>
      </c>
      <c r="G289" s="673" t="s">
        <v>2797</v>
      </c>
      <c r="H289" s="673" t="s">
        <v>2611</v>
      </c>
      <c r="I289" s="673" t="s">
        <v>2611</v>
      </c>
      <c r="J289" s="673" t="s">
        <v>2611</v>
      </c>
      <c r="K289" s="673" t="s">
        <v>2611</v>
      </c>
    </row>
    <row r="290" spans="1:11" hidden="1" x14ac:dyDescent="0.25">
      <c r="A290" t="s">
        <v>3369</v>
      </c>
      <c r="B290" s="673" t="s">
        <v>2091</v>
      </c>
      <c r="C290" s="674">
        <v>5</v>
      </c>
      <c r="D290" s="674" t="s">
        <v>6854</v>
      </c>
      <c r="E290" s="674">
        <f t="shared" si="4"/>
        <v>2</v>
      </c>
      <c r="F290" s="673" t="s">
        <v>2796</v>
      </c>
      <c r="G290" s="673" t="s">
        <v>2797</v>
      </c>
      <c r="H290" s="673" t="s">
        <v>2611</v>
      </c>
      <c r="I290" s="673" t="s">
        <v>2611</v>
      </c>
      <c r="J290" s="673" t="s">
        <v>2611</v>
      </c>
      <c r="K290" s="673" t="s">
        <v>2611</v>
      </c>
    </row>
    <row r="291" spans="1:11" hidden="1" x14ac:dyDescent="0.25">
      <c r="A291" t="s">
        <v>3370</v>
      </c>
      <c r="B291" s="673" t="s">
        <v>2091</v>
      </c>
      <c r="C291" s="674">
        <v>5</v>
      </c>
      <c r="D291" s="674" t="s">
        <v>6773</v>
      </c>
      <c r="E291" s="674">
        <f t="shared" si="4"/>
        <v>2</v>
      </c>
      <c r="F291" s="673" t="s">
        <v>2794</v>
      </c>
      <c r="G291" s="673" t="s">
        <v>2795</v>
      </c>
      <c r="H291" s="673" t="s">
        <v>2611</v>
      </c>
      <c r="I291" s="673" t="s">
        <v>2611</v>
      </c>
      <c r="J291" s="673" t="s">
        <v>2611</v>
      </c>
      <c r="K291" s="673" t="s">
        <v>2611</v>
      </c>
    </row>
    <row r="292" spans="1:11" hidden="1" x14ac:dyDescent="0.25">
      <c r="A292" t="s">
        <v>3371</v>
      </c>
      <c r="B292" s="673" t="s">
        <v>2091</v>
      </c>
      <c r="C292" s="674">
        <v>5</v>
      </c>
      <c r="D292" s="674" t="s">
        <v>6774</v>
      </c>
      <c r="E292" s="674">
        <f t="shared" si="4"/>
        <v>2</v>
      </c>
      <c r="F292" s="673" t="s">
        <v>2794</v>
      </c>
      <c r="G292" s="673" t="s">
        <v>2795</v>
      </c>
      <c r="H292" s="673" t="s">
        <v>2611</v>
      </c>
      <c r="I292" s="673" t="s">
        <v>2611</v>
      </c>
      <c r="J292" s="673" t="s">
        <v>2611</v>
      </c>
      <c r="K292" s="673" t="s">
        <v>2611</v>
      </c>
    </row>
    <row r="293" spans="1:11" hidden="1" x14ac:dyDescent="0.25">
      <c r="A293" t="s">
        <v>3372</v>
      </c>
      <c r="B293" s="673" t="s">
        <v>2091</v>
      </c>
      <c r="C293" s="674">
        <v>5</v>
      </c>
      <c r="D293" s="674" t="s">
        <v>6857</v>
      </c>
      <c r="E293" s="674">
        <f t="shared" si="4"/>
        <v>2</v>
      </c>
      <c r="F293" s="673" t="s">
        <v>2796</v>
      </c>
      <c r="G293" s="673" t="s">
        <v>2797</v>
      </c>
      <c r="H293" s="673" t="s">
        <v>2611</v>
      </c>
      <c r="I293" s="673" t="s">
        <v>2611</v>
      </c>
      <c r="J293" s="673" t="s">
        <v>2611</v>
      </c>
      <c r="K293" s="673" t="s">
        <v>2611</v>
      </c>
    </row>
    <row r="294" spans="1:11" hidden="1" x14ac:dyDescent="0.25">
      <c r="A294" t="s">
        <v>3373</v>
      </c>
      <c r="B294" s="673" t="s">
        <v>2091</v>
      </c>
      <c r="C294" s="674">
        <v>5</v>
      </c>
      <c r="D294" s="674" t="s">
        <v>6858</v>
      </c>
      <c r="E294" s="674">
        <f t="shared" si="4"/>
        <v>2</v>
      </c>
      <c r="F294" s="673" t="s">
        <v>2796</v>
      </c>
      <c r="G294" s="673" t="s">
        <v>2797</v>
      </c>
      <c r="H294" s="673" t="s">
        <v>2611</v>
      </c>
      <c r="I294" s="673" t="s">
        <v>2611</v>
      </c>
      <c r="J294" s="673" t="s">
        <v>2611</v>
      </c>
      <c r="K294" s="673" t="s">
        <v>2611</v>
      </c>
    </row>
    <row r="295" spans="1:11" hidden="1" x14ac:dyDescent="0.25">
      <c r="A295" t="s">
        <v>3374</v>
      </c>
      <c r="B295" s="673" t="s">
        <v>2091</v>
      </c>
      <c r="C295" s="674">
        <v>5</v>
      </c>
      <c r="D295" s="674" t="s">
        <v>6775</v>
      </c>
      <c r="E295" s="674">
        <f t="shared" si="4"/>
        <v>2</v>
      </c>
      <c r="F295" s="673" t="s">
        <v>2794</v>
      </c>
      <c r="G295" s="673" t="s">
        <v>2795</v>
      </c>
      <c r="H295" s="673" t="s">
        <v>2611</v>
      </c>
      <c r="I295" s="673" t="s">
        <v>2611</v>
      </c>
      <c r="J295" s="673" t="s">
        <v>2611</v>
      </c>
      <c r="K295" s="673" t="s">
        <v>2611</v>
      </c>
    </row>
    <row r="296" spans="1:11" hidden="1" x14ac:dyDescent="0.25">
      <c r="A296" t="s">
        <v>3375</v>
      </c>
      <c r="B296" s="673" t="s">
        <v>2091</v>
      </c>
      <c r="C296" s="674">
        <v>5</v>
      </c>
      <c r="D296" s="674" t="s">
        <v>6776</v>
      </c>
      <c r="E296" s="674">
        <f t="shared" si="4"/>
        <v>2</v>
      </c>
      <c r="F296" s="673" t="s">
        <v>2794</v>
      </c>
      <c r="G296" s="673" t="s">
        <v>2795</v>
      </c>
      <c r="H296" s="673" t="s">
        <v>2611</v>
      </c>
      <c r="I296" s="673" t="s">
        <v>2611</v>
      </c>
      <c r="J296" s="673" t="s">
        <v>2611</v>
      </c>
      <c r="K296" s="673" t="s">
        <v>2611</v>
      </c>
    </row>
    <row r="297" spans="1:11" hidden="1" x14ac:dyDescent="0.25">
      <c r="A297" t="s">
        <v>3376</v>
      </c>
      <c r="B297" s="673" t="s">
        <v>2091</v>
      </c>
      <c r="C297" s="674">
        <v>5</v>
      </c>
      <c r="D297" s="674" t="s">
        <v>6777</v>
      </c>
      <c r="E297" s="674">
        <f t="shared" si="4"/>
        <v>4</v>
      </c>
      <c r="F297" s="673" t="s">
        <v>2796</v>
      </c>
      <c r="G297" s="673" t="s">
        <v>2794</v>
      </c>
      <c r="H297" s="673" t="s">
        <v>2797</v>
      </c>
      <c r="I297" s="673" t="s">
        <v>2795</v>
      </c>
      <c r="J297" s="673" t="s">
        <v>2611</v>
      </c>
      <c r="K297" s="673" t="s">
        <v>2611</v>
      </c>
    </row>
    <row r="298" spans="1:11" hidden="1" x14ac:dyDescent="0.25">
      <c r="A298" t="s">
        <v>3377</v>
      </c>
      <c r="B298" s="673" t="s">
        <v>2091</v>
      </c>
      <c r="C298" s="674">
        <v>5</v>
      </c>
      <c r="D298" s="674" t="s">
        <v>6778</v>
      </c>
      <c r="E298" s="674">
        <f t="shared" si="4"/>
        <v>4</v>
      </c>
      <c r="F298" s="673" t="s">
        <v>2796</v>
      </c>
      <c r="G298" s="673" t="s">
        <v>2794</v>
      </c>
      <c r="H298" s="673" t="s">
        <v>2797</v>
      </c>
      <c r="I298" s="673" t="s">
        <v>2795</v>
      </c>
      <c r="J298" s="673" t="s">
        <v>2611</v>
      </c>
      <c r="K298" s="673" t="s">
        <v>2611</v>
      </c>
    </row>
    <row r="299" spans="1:11" hidden="1" x14ac:dyDescent="0.25">
      <c r="A299" t="s">
        <v>3378</v>
      </c>
      <c r="B299" s="673" t="s">
        <v>2091</v>
      </c>
      <c r="C299" s="674">
        <v>5</v>
      </c>
      <c r="D299" s="674" t="s">
        <v>6863</v>
      </c>
      <c r="E299" s="674">
        <f t="shared" si="4"/>
        <v>3</v>
      </c>
      <c r="F299" s="673" t="s">
        <v>2794</v>
      </c>
      <c r="G299" s="673" t="s">
        <v>2841</v>
      </c>
      <c r="H299" s="673" t="s">
        <v>2817</v>
      </c>
      <c r="I299" s="673" t="s">
        <v>2611</v>
      </c>
      <c r="J299" s="673" t="s">
        <v>2611</v>
      </c>
      <c r="K299" s="673" t="s">
        <v>2611</v>
      </c>
    </row>
    <row r="300" spans="1:11" hidden="1" x14ac:dyDescent="0.25">
      <c r="A300" t="s">
        <v>3379</v>
      </c>
      <c r="B300" s="673" t="s">
        <v>2091</v>
      </c>
      <c r="C300" s="674">
        <v>5</v>
      </c>
      <c r="D300" s="674" t="s">
        <v>6864</v>
      </c>
      <c r="E300" s="674">
        <f t="shared" si="4"/>
        <v>3</v>
      </c>
      <c r="F300" s="673" t="s">
        <v>2794</v>
      </c>
      <c r="G300" s="673" t="s">
        <v>2841</v>
      </c>
      <c r="H300" s="673" t="s">
        <v>2817</v>
      </c>
      <c r="I300" s="673" t="s">
        <v>2611</v>
      </c>
      <c r="J300" s="673" t="s">
        <v>2611</v>
      </c>
      <c r="K300" s="673" t="s">
        <v>2611</v>
      </c>
    </row>
    <row r="301" spans="1:11" hidden="1" x14ac:dyDescent="0.25">
      <c r="A301" t="s">
        <v>3380</v>
      </c>
      <c r="B301" s="673" t="s">
        <v>2091</v>
      </c>
      <c r="C301" s="674">
        <v>5</v>
      </c>
      <c r="D301" s="674" t="s">
        <v>6865</v>
      </c>
      <c r="E301" s="674">
        <f t="shared" si="4"/>
        <v>3</v>
      </c>
      <c r="F301" s="673" t="s">
        <v>2794</v>
      </c>
      <c r="G301" s="673" t="s">
        <v>2841</v>
      </c>
      <c r="H301" s="673" t="s">
        <v>2817</v>
      </c>
      <c r="I301" s="673" t="s">
        <v>2611</v>
      </c>
      <c r="J301" s="673" t="s">
        <v>2611</v>
      </c>
      <c r="K301" s="673" t="s">
        <v>2611</v>
      </c>
    </row>
    <row r="302" spans="1:11" hidden="1" x14ac:dyDescent="0.25">
      <c r="A302" t="s">
        <v>3381</v>
      </c>
      <c r="B302" s="673" t="s">
        <v>2091</v>
      </c>
      <c r="C302" s="674">
        <v>5</v>
      </c>
      <c r="D302" s="674" t="s">
        <v>6866</v>
      </c>
      <c r="E302" s="674">
        <f t="shared" si="4"/>
        <v>3</v>
      </c>
      <c r="F302" s="673" t="s">
        <v>2794</v>
      </c>
      <c r="G302" s="673" t="s">
        <v>2841</v>
      </c>
      <c r="H302" s="673" t="s">
        <v>2817</v>
      </c>
      <c r="I302" s="673" t="s">
        <v>2611</v>
      </c>
      <c r="J302" s="673" t="s">
        <v>2611</v>
      </c>
      <c r="K302" s="673" t="s">
        <v>2611</v>
      </c>
    </row>
    <row r="303" spans="1:11" hidden="1" x14ac:dyDescent="0.25">
      <c r="A303" t="s">
        <v>3382</v>
      </c>
      <c r="B303" s="673" t="s">
        <v>2091</v>
      </c>
      <c r="C303" s="674">
        <v>5</v>
      </c>
      <c r="D303" s="674" t="s">
        <v>6867</v>
      </c>
      <c r="E303" s="674">
        <f t="shared" si="4"/>
        <v>6</v>
      </c>
      <c r="F303" s="673" t="s">
        <v>2842</v>
      </c>
      <c r="G303" s="673" t="s">
        <v>2843</v>
      </c>
      <c r="H303" s="673" t="s">
        <v>2844</v>
      </c>
      <c r="I303" s="673" t="s">
        <v>2845</v>
      </c>
      <c r="J303" s="673" t="s">
        <v>2846</v>
      </c>
      <c r="K303" s="673" t="s">
        <v>2847</v>
      </c>
    </row>
    <row r="304" spans="1:11" hidden="1" x14ac:dyDescent="0.25">
      <c r="A304" t="s">
        <v>3383</v>
      </c>
      <c r="B304" s="673" t="s">
        <v>2091</v>
      </c>
      <c r="C304" s="674">
        <v>5</v>
      </c>
      <c r="D304" s="674" t="s">
        <v>6868</v>
      </c>
      <c r="E304" s="674">
        <f t="shared" si="4"/>
        <v>6</v>
      </c>
      <c r="F304" s="673" t="s">
        <v>2842</v>
      </c>
      <c r="G304" s="673" t="s">
        <v>2843</v>
      </c>
      <c r="H304" s="673" t="s">
        <v>2844</v>
      </c>
      <c r="I304" s="673" t="s">
        <v>2845</v>
      </c>
      <c r="J304" s="673" t="s">
        <v>2846</v>
      </c>
      <c r="K304" s="673" t="s">
        <v>2847</v>
      </c>
    </row>
    <row r="305" spans="1:11" hidden="1" x14ac:dyDescent="0.25">
      <c r="A305" t="s">
        <v>3384</v>
      </c>
      <c r="B305" s="673" t="s">
        <v>2091</v>
      </c>
      <c r="C305" s="674">
        <v>5</v>
      </c>
      <c r="D305" s="674" t="s">
        <v>6869</v>
      </c>
      <c r="E305" s="674">
        <f t="shared" si="4"/>
        <v>6</v>
      </c>
      <c r="F305" s="673" t="s">
        <v>2842</v>
      </c>
      <c r="G305" s="673" t="s">
        <v>2843</v>
      </c>
      <c r="H305" s="673" t="s">
        <v>2844</v>
      </c>
      <c r="I305" s="673" t="s">
        <v>2845</v>
      </c>
      <c r="J305" s="673" t="s">
        <v>2846</v>
      </c>
      <c r="K305" s="673" t="s">
        <v>2847</v>
      </c>
    </row>
    <row r="306" spans="1:11" hidden="1" x14ac:dyDescent="0.25">
      <c r="A306" t="s">
        <v>3385</v>
      </c>
      <c r="B306" s="673" t="s">
        <v>2091</v>
      </c>
      <c r="C306" s="674">
        <v>5</v>
      </c>
      <c r="D306" s="674" t="s">
        <v>6870</v>
      </c>
      <c r="E306" s="674">
        <f t="shared" si="4"/>
        <v>6</v>
      </c>
      <c r="F306" s="673" t="s">
        <v>2842</v>
      </c>
      <c r="G306" s="673" t="s">
        <v>2843</v>
      </c>
      <c r="H306" s="673" t="s">
        <v>2844</v>
      </c>
      <c r="I306" s="673" t="s">
        <v>2845</v>
      </c>
      <c r="J306" s="673" t="s">
        <v>2846</v>
      </c>
      <c r="K306" s="673" t="s">
        <v>2847</v>
      </c>
    </row>
    <row r="307" spans="1:11" hidden="1" x14ac:dyDescent="0.25">
      <c r="A307" t="s">
        <v>3386</v>
      </c>
      <c r="B307" s="673" t="s">
        <v>2091</v>
      </c>
      <c r="C307" s="674">
        <v>6</v>
      </c>
      <c r="D307" s="674" t="s">
        <v>6729</v>
      </c>
      <c r="E307" s="674">
        <f t="shared" si="4"/>
        <v>1</v>
      </c>
      <c r="F307" s="673" t="s">
        <v>2788</v>
      </c>
      <c r="G307" s="673" t="s">
        <v>2611</v>
      </c>
      <c r="H307" s="673" t="s">
        <v>2611</v>
      </c>
      <c r="I307" s="673" t="s">
        <v>2611</v>
      </c>
      <c r="J307" s="673" t="s">
        <v>2611</v>
      </c>
      <c r="K307" s="673" t="s">
        <v>2611</v>
      </c>
    </row>
    <row r="308" spans="1:11" hidden="1" x14ac:dyDescent="0.25">
      <c r="A308" t="s">
        <v>3387</v>
      </c>
      <c r="B308" s="673" t="s">
        <v>2091</v>
      </c>
      <c r="C308" s="674">
        <v>6</v>
      </c>
      <c r="D308" s="674" t="s">
        <v>6730</v>
      </c>
      <c r="E308" s="674">
        <f t="shared" si="4"/>
        <v>1</v>
      </c>
      <c r="F308" s="673" t="s">
        <v>2788</v>
      </c>
      <c r="G308" s="673" t="s">
        <v>2611</v>
      </c>
      <c r="H308" s="673" t="s">
        <v>2611</v>
      </c>
      <c r="I308" s="673" t="s">
        <v>2611</v>
      </c>
      <c r="J308" s="673" t="s">
        <v>2611</v>
      </c>
      <c r="K308" s="673" t="s">
        <v>2611</v>
      </c>
    </row>
    <row r="309" spans="1:11" hidden="1" x14ac:dyDescent="0.25">
      <c r="A309" t="s">
        <v>3388</v>
      </c>
      <c r="B309" s="673" t="s">
        <v>2091</v>
      </c>
      <c r="C309" s="674">
        <v>6</v>
      </c>
      <c r="D309" s="674" t="s">
        <v>6731</v>
      </c>
      <c r="E309" s="674">
        <f t="shared" si="4"/>
        <v>1</v>
      </c>
      <c r="F309" s="673" t="s">
        <v>2788</v>
      </c>
      <c r="G309" s="673" t="s">
        <v>2611</v>
      </c>
      <c r="H309" s="673" t="s">
        <v>2611</v>
      </c>
      <c r="I309" s="673" t="s">
        <v>2611</v>
      </c>
      <c r="J309" s="673" t="s">
        <v>2611</v>
      </c>
      <c r="K309" s="673" t="s">
        <v>2611</v>
      </c>
    </row>
    <row r="310" spans="1:11" hidden="1" x14ac:dyDescent="0.25">
      <c r="A310" t="s">
        <v>3389</v>
      </c>
      <c r="B310" s="673" t="s">
        <v>2091</v>
      </c>
      <c r="C310" s="674">
        <v>6</v>
      </c>
      <c r="D310" s="674" t="s">
        <v>6732</v>
      </c>
      <c r="E310" s="674">
        <f t="shared" si="4"/>
        <v>1</v>
      </c>
      <c r="F310" s="673" t="s">
        <v>2788</v>
      </c>
      <c r="G310" s="673" t="s">
        <v>2611</v>
      </c>
      <c r="H310" s="673" t="s">
        <v>2611</v>
      </c>
      <c r="I310" s="673" t="s">
        <v>2611</v>
      </c>
      <c r="J310" s="673" t="s">
        <v>2611</v>
      </c>
      <c r="K310" s="673" t="s">
        <v>2611</v>
      </c>
    </row>
    <row r="311" spans="1:11" hidden="1" x14ac:dyDescent="0.25">
      <c r="A311" t="s">
        <v>3390</v>
      </c>
      <c r="B311" s="673" t="s">
        <v>2091</v>
      </c>
      <c r="C311" s="674">
        <v>6</v>
      </c>
      <c r="D311" s="674" t="s">
        <v>6740</v>
      </c>
      <c r="E311" s="674">
        <f t="shared" si="4"/>
        <v>2</v>
      </c>
      <c r="F311" s="673" t="s">
        <v>2794</v>
      </c>
      <c r="G311" s="673" t="s">
        <v>2795</v>
      </c>
      <c r="H311" s="673" t="s">
        <v>2611</v>
      </c>
      <c r="I311" s="673" t="s">
        <v>2611</v>
      </c>
      <c r="J311" s="673" t="s">
        <v>2611</v>
      </c>
      <c r="K311" s="673" t="s">
        <v>2611</v>
      </c>
    </row>
    <row r="312" spans="1:11" hidden="1" x14ac:dyDescent="0.25">
      <c r="A312" t="s">
        <v>3391</v>
      </c>
      <c r="B312" s="673" t="s">
        <v>2091</v>
      </c>
      <c r="C312" s="674">
        <v>6</v>
      </c>
      <c r="D312" s="674" t="s">
        <v>6741</v>
      </c>
      <c r="E312" s="674">
        <f t="shared" si="4"/>
        <v>2</v>
      </c>
      <c r="F312" s="673" t="s">
        <v>2794</v>
      </c>
      <c r="G312" s="673" t="s">
        <v>2795</v>
      </c>
      <c r="H312" s="673" t="s">
        <v>2611</v>
      </c>
      <c r="I312" s="673" t="s">
        <v>2611</v>
      </c>
      <c r="J312" s="673" t="s">
        <v>2611</v>
      </c>
      <c r="K312" s="673" t="s">
        <v>2611</v>
      </c>
    </row>
    <row r="313" spans="1:11" hidden="1" x14ac:dyDescent="0.25">
      <c r="A313" t="s">
        <v>3392</v>
      </c>
      <c r="B313" s="673" t="s">
        <v>2091</v>
      </c>
      <c r="C313" s="674">
        <v>6</v>
      </c>
      <c r="D313" s="674" t="s">
        <v>6742</v>
      </c>
      <c r="E313" s="674">
        <f t="shared" si="4"/>
        <v>2</v>
      </c>
      <c r="F313" s="673" t="s">
        <v>2796</v>
      </c>
      <c r="G313" s="673" t="s">
        <v>2797</v>
      </c>
      <c r="H313" s="673" t="s">
        <v>2611</v>
      </c>
      <c r="I313" s="673" t="s">
        <v>2611</v>
      </c>
      <c r="J313" s="673" t="s">
        <v>2611</v>
      </c>
      <c r="K313" s="673" t="s">
        <v>2611</v>
      </c>
    </row>
    <row r="314" spans="1:11" hidden="1" x14ac:dyDescent="0.25">
      <c r="A314" t="s">
        <v>3393</v>
      </c>
      <c r="B314" s="673" t="s">
        <v>2091</v>
      </c>
      <c r="C314" s="674">
        <v>6</v>
      </c>
      <c r="D314" s="674" t="s">
        <v>6743</v>
      </c>
      <c r="E314" s="674">
        <f t="shared" si="4"/>
        <v>2</v>
      </c>
      <c r="F314" s="673" t="s">
        <v>2796</v>
      </c>
      <c r="G314" s="673" t="s">
        <v>2797</v>
      </c>
      <c r="H314" s="673" t="s">
        <v>2611</v>
      </c>
      <c r="I314" s="673" t="s">
        <v>2611</v>
      </c>
      <c r="J314" s="673" t="s">
        <v>2611</v>
      </c>
      <c r="K314" s="673" t="s">
        <v>2611</v>
      </c>
    </row>
    <row r="315" spans="1:11" hidden="1" x14ac:dyDescent="0.25">
      <c r="A315" t="s">
        <v>3394</v>
      </c>
      <c r="B315" s="673" t="s">
        <v>2091</v>
      </c>
      <c r="C315" s="674">
        <v>6</v>
      </c>
      <c r="D315" s="674" t="s">
        <v>6781</v>
      </c>
      <c r="E315" s="674">
        <f t="shared" si="4"/>
        <v>1</v>
      </c>
      <c r="F315" s="673" t="s">
        <v>2819</v>
      </c>
      <c r="G315" s="673" t="s">
        <v>2611</v>
      </c>
      <c r="H315" s="673" t="s">
        <v>2611</v>
      </c>
      <c r="I315" s="673" t="s">
        <v>2611</v>
      </c>
      <c r="J315" s="673" t="s">
        <v>2611</v>
      </c>
      <c r="K315" s="673" t="s">
        <v>2611</v>
      </c>
    </row>
    <row r="316" spans="1:11" hidden="1" x14ac:dyDescent="0.25">
      <c r="A316" t="s">
        <v>3395</v>
      </c>
      <c r="B316" s="673" t="s">
        <v>2091</v>
      </c>
      <c r="C316" s="674">
        <v>6</v>
      </c>
      <c r="D316" s="674" t="s">
        <v>6782</v>
      </c>
      <c r="E316" s="674">
        <f t="shared" si="4"/>
        <v>1</v>
      </c>
      <c r="F316" s="673" t="s">
        <v>2819</v>
      </c>
      <c r="G316" s="673" t="s">
        <v>2611</v>
      </c>
      <c r="H316" s="673" t="s">
        <v>2611</v>
      </c>
      <c r="I316" s="673" t="s">
        <v>2611</v>
      </c>
      <c r="J316" s="673" t="s">
        <v>2611</v>
      </c>
      <c r="K316" s="673" t="s">
        <v>2611</v>
      </c>
    </row>
    <row r="317" spans="1:11" hidden="1" x14ac:dyDescent="0.25">
      <c r="A317" t="s">
        <v>3396</v>
      </c>
      <c r="B317" s="673" t="s">
        <v>2091</v>
      </c>
      <c r="C317" s="674">
        <v>6</v>
      </c>
      <c r="D317" s="674" t="s">
        <v>6733</v>
      </c>
      <c r="E317" s="674">
        <f t="shared" si="4"/>
        <v>3</v>
      </c>
      <c r="F317" s="673" t="s">
        <v>2789</v>
      </c>
      <c r="G317" s="673" t="s">
        <v>2790</v>
      </c>
      <c r="H317" s="673" t="s">
        <v>2791</v>
      </c>
      <c r="I317" s="673" t="s">
        <v>2611</v>
      </c>
      <c r="J317" s="673" t="s">
        <v>2611</v>
      </c>
      <c r="K317" s="673" t="s">
        <v>2611</v>
      </c>
    </row>
    <row r="318" spans="1:11" hidden="1" x14ac:dyDescent="0.25">
      <c r="A318" t="s">
        <v>3397</v>
      </c>
      <c r="B318" s="673" t="s">
        <v>2091</v>
      </c>
      <c r="C318" s="674">
        <v>6</v>
      </c>
      <c r="D318" s="674" t="s">
        <v>6759</v>
      </c>
      <c r="E318" s="674">
        <f t="shared" si="4"/>
        <v>1</v>
      </c>
      <c r="F318" s="673" t="s">
        <v>2788</v>
      </c>
      <c r="G318" s="673" t="s">
        <v>2611</v>
      </c>
      <c r="H318" s="673" t="s">
        <v>2611</v>
      </c>
      <c r="I318" s="673" t="s">
        <v>2611</v>
      </c>
      <c r="J318" s="673" t="s">
        <v>2611</v>
      </c>
      <c r="K318" s="673" t="s">
        <v>2611</v>
      </c>
    </row>
    <row r="319" spans="1:11" hidden="1" x14ac:dyDescent="0.25">
      <c r="A319" t="s">
        <v>3398</v>
      </c>
      <c r="B319" s="673" t="s">
        <v>2091</v>
      </c>
      <c r="C319" s="674">
        <v>6</v>
      </c>
      <c r="D319" s="674" t="s">
        <v>6734</v>
      </c>
      <c r="E319" s="674">
        <f t="shared" si="4"/>
        <v>1</v>
      </c>
      <c r="F319" s="673" t="s">
        <v>2788</v>
      </c>
      <c r="G319" s="673" t="s">
        <v>2611</v>
      </c>
      <c r="H319" s="673" t="s">
        <v>2611</v>
      </c>
      <c r="I319" s="673" t="s">
        <v>2611</v>
      </c>
      <c r="J319" s="673" t="s">
        <v>2611</v>
      </c>
      <c r="K319" s="673" t="s">
        <v>2611</v>
      </c>
    </row>
    <row r="320" spans="1:11" hidden="1" x14ac:dyDescent="0.25">
      <c r="A320" t="s">
        <v>3399</v>
      </c>
      <c r="B320" s="673" t="s">
        <v>2091</v>
      </c>
      <c r="C320" s="674">
        <v>6</v>
      </c>
      <c r="D320" s="674" t="s">
        <v>6760</v>
      </c>
      <c r="E320" s="674">
        <f t="shared" si="4"/>
        <v>1</v>
      </c>
      <c r="F320" s="673" t="s">
        <v>2788</v>
      </c>
      <c r="G320" s="673" t="s">
        <v>2611</v>
      </c>
      <c r="H320" s="673" t="s">
        <v>2611</v>
      </c>
      <c r="I320" s="673" t="s">
        <v>2611</v>
      </c>
      <c r="J320" s="673" t="s">
        <v>2611</v>
      </c>
      <c r="K320" s="673" t="s">
        <v>2611</v>
      </c>
    </row>
    <row r="321" spans="1:11" hidden="1" x14ac:dyDescent="0.25">
      <c r="A321" t="s">
        <v>3400</v>
      </c>
      <c r="B321" s="673" t="s">
        <v>2091</v>
      </c>
      <c r="C321" s="674">
        <v>6</v>
      </c>
      <c r="D321" s="674" t="s">
        <v>6735</v>
      </c>
      <c r="E321" s="674">
        <f t="shared" si="4"/>
        <v>1</v>
      </c>
      <c r="F321" s="673" t="s">
        <v>2788</v>
      </c>
      <c r="G321" s="673" t="s">
        <v>2611</v>
      </c>
      <c r="H321" s="673" t="s">
        <v>2611</v>
      </c>
      <c r="I321" s="673" t="s">
        <v>2611</v>
      </c>
      <c r="J321" s="673" t="s">
        <v>2611</v>
      </c>
      <c r="K321" s="673" t="s">
        <v>2611</v>
      </c>
    </row>
    <row r="322" spans="1:11" hidden="1" x14ac:dyDescent="0.25">
      <c r="A322" t="s">
        <v>3401</v>
      </c>
      <c r="B322" s="673" t="s">
        <v>2091</v>
      </c>
      <c r="C322" s="674">
        <v>6</v>
      </c>
      <c r="D322" s="674" t="s">
        <v>6744</v>
      </c>
      <c r="E322" s="674">
        <f t="shared" si="4"/>
        <v>2</v>
      </c>
      <c r="F322" s="673" t="s">
        <v>2796</v>
      </c>
      <c r="G322" s="673" t="s">
        <v>2797</v>
      </c>
      <c r="H322" s="673" t="s">
        <v>2611</v>
      </c>
      <c r="I322" s="673" t="s">
        <v>2611</v>
      </c>
      <c r="J322" s="673" t="s">
        <v>2611</v>
      </c>
      <c r="K322" s="673" t="s">
        <v>2611</v>
      </c>
    </row>
    <row r="323" spans="1:11" hidden="1" x14ac:dyDescent="0.25">
      <c r="A323" t="s">
        <v>3402</v>
      </c>
      <c r="B323" s="673" t="s">
        <v>2091</v>
      </c>
      <c r="C323" s="674">
        <v>6</v>
      </c>
      <c r="D323" s="674" t="s">
        <v>6745</v>
      </c>
      <c r="E323" s="674">
        <f t="shared" ref="E323:E386" si="5">6-COUNTIF(F323:K323,"")</f>
        <v>2</v>
      </c>
      <c r="F323" s="673" t="s">
        <v>2796</v>
      </c>
      <c r="G323" s="673" t="s">
        <v>2797</v>
      </c>
      <c r="H323" s="673" t="s">
        <v>2611</v>
      </c>
      <c r="I323" s="673" t="s">
        <v>2611</v>
      </c>
      <c r="J323" s="673" t="s">
        <v>2611</v>
      </c>
      <c r="K323" s="673" t="s">
        <v>2611</v>
      </c>
    </row>
    <row r="324" spans="1:11" hidden="1" x14ac:dyDescent="0.25">
      <c r="A324" t="s">
        <v>3403</v>
      </c>
      <c r="B324" s="673" t="s">
        <v>2091</v>
      </c>
      <c r="C324" s="674">
        <v>6</v>
      </c>
      <c r="D324" s="674" t="s">
        <v>6785</v>
      </c>
      <c r="E324" s="674">
        <f t="shared" si="5"/>
        <v>1</v>
      </c>
      <c r="F324" s="673" t="s">
        <v>2821</v>
      </c>
      <c r="G324" s="673" t="s">
        <v>2611</v>
      </c>
      <c r="H324" s="673" t="s">
        <v>2611</v>
      </c>
      <c r="I324" s="673" t="s">
        <v>2611</v>
      </c>
      <c r="J324" s="673" t="s">
        <v>2611</v>
      </c>
      <c r="K324" s="673" t="s">
        <v>2611</v>
      </c>
    </row>
    <row r="325" spans="1:11" hidden="1" x14ac:dyDescent="0.25">
      <c r="A325" t="s">
        <v>3404</v>
      </c>
      <c r="B325" s="673" t="s">
        <v>2091</v>
      </c>
      <c r="C325" s="674">
        <v>6</v>
      </c>
      <c r="D325" s="674" t="s">
        <v>6786</v>
      </c>
      <c r="E325" s="674">
        <f t="shared" si="5"/>
        <v>1</v>
      </c>
      <c r="F325" s="673" t="s">
        <v>2821</v>
      </c>
      <c r="G325" s="673" t="s">
        <v>2611</v>
      </c>
      <c r="H325" s="673" t="s">
        <v>2611</v>
      </c>
      <c r="I325" s="673" t="s">
        <v>2611</v>
      </c>
      <c r="J325" s="673" t="s">
        <v>2611</v>
      </c>
      <c r="K325" s="673" t="s">
        <v>2611</v>
      </c>
    </row>
    <row r="326" spans="1:11" hidden="1" x14ac:dyDescent="0.25">
      <c r="A326" t="s">
        <v>3405</v>
      </c>
      <c r="B326" s="673" t="s">
        <v>2091</v>
      </c>
      <c r="C326" s="674">
        <v>6</v>
      </c>
      <c r="D326" s="674" t="s">
        <v>6787</v>
      </c>
      <c r="E326" s="674">
        <f t="shared" si="5"/>
        <v>1</v>
      </c>
      <c r="F326" s="673" t="s">
        <v>2822</v>
      </c>
      <c r="G326" s="673" t="s">
        <v>2611</v>
      </c>
      <c r="H326" s="673" t="s">
        <v>2611</v>
      </c>
      <c r="I326" s="673" t="s">
        <v>2611</v>
      </c>
      <c r="J326" s="673" t="s">
        <v>2611</v>
      </c>
      <c r="K326" s="673" t="s">
        <v>2611</v>
      </c>
    </row>
    <row r="327" spans="1:11" hidden="1" x14ac:dyDescent="0.25">
      <c r="A327" t="s">
        <v>3406</v>
      </c>
      <c r="B327" s="673" t="s">
        <v>2091</v>
      </c>
      <c r="C327" s="674">
        <v>6</v>
      </c>
      <c r="D327" s="674" t="s">
        <v>6788</v>
      </c>
      <c r="E327" s="674">
        <f t="shared" si="5"/>
        <v>1</v>
      </c>
      <c r="F327" s="673" t="s">
        <v>2822</v>
      </c>
      <c r="G327" s="673" t="s">
        <v>2611</v>
      </c>
      <c r="H327" s="673" t="s">
        <v>2611</v>
      </c>
      <c r="I327" s="673" t="s">
        <v>2611</v>
      </c>
      <c r="J327" s="673" t="s">
        <v>2611</v>
      </c>
      <c r="K327" s="673" t="s">
        <v>2611</v>
      </c>
    </row>
    <row r="328" spans="1:11" hidden="1" x14ac:dyDescent="0.25">
      <c r="A328" t="s">
        <v>3407</v>
      </c>
      <c r="B328" s="673" t="s">
        <v>2091</v>
      </c>
      <c r="C328" s="674">
        <v>6</v>
      </c>
      <c r="D328" s="674" t="s">
        <v>6791</v>
      </c>
      <c r="E328" s="674">
        <f t="shared" si="5"/>
        <v>1</v>
      </c>
      <c r="F328" s="673" t="s">
        <v>2824</v>
      </c>
      <c r="G328" s="673" t="s">
        <v>2611</v>
      </c>
      <c r="H328" s="673" t="s">
        <v>2611</v>
      </c>
      <c r="I328" s="673" t="s">
        <v>2611</v>
      </c>
      <c r="J328" s="673" t="s">
        <v>2611</v>
      </c>
      <c r="K328" s="673" t="s">
        <v>2611</v>
      </c>
    </row>
    <row r="329" spans="1:11" hidden="1" x14ac:dyDescent="0.25">
      <c r="A329" t="s">
        <v>3408</v>
      </c>
      <c r="B329" s="673" t="s">
        <v>2091</v>
      </c>
      <c r="C329" s="674">
        <v>6</v>
      </c>
      <c r="D329" s="674" t="s">
        <v>6792</v>
      </c>
      <c r="E329" s="674">
        <f t="shared" si="5"/>
        <v>1</v>
      </c>
      <c r="F329" s="673" t="s">
        <v>2824</v>
      </c>
      <c r="G329" s="673" t="s">
        <v>2611</v>
      </c>
      <c r="H329" s="673" t="s">
        <v>2611</v>
      </c>
      <c r="I329" s="673" t="s">
        <v>2611</v>
      </c>
      <c r="J329" s="673" t="s">
        <v>2611</v>
      </c>
      <c r="K329" s="673" t="s">
        <v>2611</v>
      </c>
    </row>
    <row r="330" spans="1:11" hidden="1" x14ac:dyDescent="0.25">
      <c r="A330" t="s">
        <v>3409</v>
      </c>
      <c r="B330" s="673" t="s">
        <v>2091</v>
      </c>
      <c r="C330" s="674">
        <v>6</v>
      </c>
      <c r="D330" s="674" t="s">
        <v>6761</v>
      </c>
      <c r="E330" s="674">
        <f t="shared" si="5"/>
        <v>1</v>
      </c>
      <c r="F330" s="673" t="s">
        <v>2788</v>
      </c>
      <c r="G330" s="673" t="s">
        <v>2611</v>
      </c>
      <c r="H330" s="673" t="s">
        <v>2611</v>
      </c>
      <c r="I330" s="673" t="s">
        <v>2611</v>
      </c>
      <c r="J330" s="673" t="s">
        <v>2611</v>
      </c>
      <c r="K330" s="673" t="s">
        <v>2611</v>
      </c>
    </row>
    <row r="331" spans="1:11" hidden="1" x14ac:dyDescent="0.25">
      <c r="A331" t="s">
        <v>3410</v>
      </c>
      <c r="B331" s="673" t="s">
        <v>2091</v>
      </c>
      <c r="C331" s="674">
        <v>6</v>
      </c>
      <c r="D331" s="674" t="s">
        <v>6802</v>
      </c>
      <c r="E331" s="674">
        <f t="shared" si="5"/>
        <v>1</v>
      </c>
      <c r="F331" s="673" t="s">
        <v>2821</v>
      </c>
      <c r="G331" s="673" t="s">
        <v>2611</v>
      </c>
      <c r="H331" s="673" t="s">
        <v>2611</v>
      </c>
      <c r="I331" s="673" t="s">
        <v>2611</v>
      </c>
      <c r="J331" s="673" t="s">
        <v>2611</v>
      </c>
      <c r="K331" s="673" t="s">
        <v>2611</v>
      </c>
    </row>
    <row r="332" spans="1:11" hidden="1" x14ac:dyDescent="0.25">
      <c r="A332" t="s">
        <v>3411</v>
      </c>
      <c r="B332" s="673" t="s">
        <v>2091</v>
      </c>
      <c r="C332" s="674">
        <v>6</v>
      </c>
      <c r="D332" s="674" t="s">
        <v>6803</v>
      </c>
      <c r="E332" s="674">
        <f t="shared" si="5"/>
        <v>1</v>
      </c>
      <c r="F332" s="673" t="s">
        <v>2821</v>
      </c>
      <c r="G332" s="673" t="s">
        <v>2611</v>
      </c>
      <c r="H332" s="673" t="s">
        <v>2611</v>
      </c>
      <c r="I332" s="673" t="s">
        <v>2611</v>
      </c>
      <c r="J332" s="673" t="s">
        <v>2611</v>
      </c>
      <c r="K332" s="673" t="s">
        <v>2611</v>
      </c>
    </row>
    <row r="333" spans="1:11" hidden="1" x14ac:dyDescent="0.25">
      <c r="A333" t="s">
        <v>3412</v>
      </c>
      <c r="B333" s="673" t="s">
        <v>2091</v>
      </c>
      <c r="C333" s="674">
        <v>6</v>
      </c>
      <c r="D333" s="674" t="s">
        <v>6804</v>
      </c>
      <c r="E333" s="674">
        <f t="shared" si="5"/>
        <v>1</v>
      </c>
      <c r="F333" s="673" t="s">
        <v>2822</v>
      </c>
      <c r="G333" s="673" t="s">
        <v>2611</v>
      </c>
      <c r="H333" s="673" t="s">
        <v>2611</v>
      </c>
      <c r="I333" s="673" t="s">
        <v>2611</v>
      </c>
      <c r="J333" s="673" t="s">
        <v>2611</v>
      </c>
      <c r="K333" s="673" t="s">
        <v>2611</v>
      </c>
    </row>
    <row r="334" spans="1:11" hidden="1" x14ac:dyDescent="0.25">
      <c r="A334" t="s">
        <v>3413</v>
      </c>
      <c r="B334" s="673" t="s">
        <v>2091</v>
      </c>
      <c r="C334" s="674">
        <v>6</v>
      </c>
      <c r="D334" s="674" t="s">
        <v>6805</v>
      </c>
      <c r="E334" s="674">
        <f t="shared" si="5"/>
        <v>1</v>
      </c>
      <c r="F334" s="673" t="s">
        <v>2822</v>
      </c>
      <c r="G334" s="673" t="s">
        <v>2611</v>
      </c>
      <c r="H334" s="673" t="s">
        <v>2611</v>
      </c>
      <c r="I334" s="673" t="s">
        <v>2611</v>
      </c>
      <c r="J334" s="673" t="s">
        <v>2611</v>
      </c>
      <c r="K334" s="673" t="s">
        <v>2611</v>
      </c>
    </row>
    <row r="335" spans="1:11" hidden="1" x14ac:dyDescent="0.25">
      <c r="A335" t="s">
        <v>3414</v>
      </c>
      <c r="B335" s="673" t="s">
        <v>2091</v>
      </c>
      <c r="C335" s="674">
        <v>6</v>
      </c>
      <c r="D335" s="674" t="s">
        <v>6808</v>
      </c>
      <c r="E335" s="674">
        <f t="shared" si="5"/>
        <v>1</v>
      </c>
      <c r="F335" s="673" t="s">
        <v>2824</v>
      </c>
      <c r="G335" s="673" t="s">
        <v>2611</v>
      </c>
      <c r="H335" s="673" t="s">
        <v>2611</v>
      </c>
      <c r="I335" s="673" t="s">
        <v>2611</v>
      </c>
      <c r="J335" s="673" t="s">
        <v>2611</v>
      </c>
      <c r="K335" s="673" t="s">
        <v>2611</v>
      </c>
    </row>
    <row r="336" spans="1:11" hidden="1" x14ac:dyDescent="0.25">
      <c r="A336" t="s">
        <v>3415</v>
      </c>
      <c r="B336" s="673" t="s">
        <v>2091</v>
      </c>
      <c r="C336" s="674">
        <v>6</v>
      </c>
      <c r="D336" s="674" t="s">
        <v>6809</v>
      </c>
      <c r="E336" s="674">
        <f t="shared" si="5"/>
        <v>1</v>
      </c>
      <c r="F336" s="673" t="s">
        <v>2824</v>
      </c>
      <c r="G336" s="673" t="s">
        <v>2611</v>
      </c>
      <c r="H336" s="673" t="s">
        <v>2611</v>
      </c>
      <c r="I336" s="673" t="s">
        <v>2611</v>
      </c>
      <c r="J336" s="673" t="s">
        <v>2611</v>
      </c>
      <c r="K336" s="673" t="s">
        <v>2611</v>
      </c>
    </row>
    <row r="337" spans="1:11" hidden="1" x14ac:dyDescent="0.25">
      <c r="A337" t="s">
        <v>3416</v>
      </c>
      <c r="B337" s="673" t="s">
        <v>2091</v>
      </c>
      <c r="C337" s="674">
        <v>6</v>
      </c>
      <c r="D337" s="674" t="s">
        <v>6818</v>
      </c>
      <c r="E337" s="674">
        <f t="shared" si="5"/>
        <v>1</v>
      </c>
      <c r="F337" s="673" t="s">
        <v>2819</v>
      </c>
      <c r="G337" s="673" t="s">
        <v>2611</v>
      </c>
      <c r="H337" s="673" t="s">
        <v>2611</v>
      </c>
      <c r="I337" s="673" t="s">
        <v>2611</v>
      </c>
      <c r="J337" s="673" t="s">
        <v>2611</v>
      </c>
      <c r="K337" s="673" t="s">
        <v>2611</v>
      </c>
    </row>
    <row r="338" spans="1:11" hidden="1" x14ac:dyDescent="0.25">
      <c r="A338" t="s">
        <v>3417</v>
      </c>
      <c r="B338" s="673" t="s">
        <v>2091</v>
      </c>
      <c r="C338" s="674">
        <v>6</v>
      </c>
      <c r="D338" s="674" t="s">
        <v>6819</v>
      </c>
      <c r="E338" s="674">
        <f t="shared" si="5"/>
        <v>1</v>
      </c>
      <c r="F338" s="673" t="s">
        <v>2819</v>
      </c>
      <c r="G338" s="673" t="s">
        <v>2611</v>
      </c>
      <c r="H338" s="673" t="s">
        <v>2611</v>
      </c>
      <c r="I338" s="673" t="s">
        <v>2611</v>
      </c>
      <c r="J338" s="673" t="s">
        <v>2611</v>
      </c>
      <c r="K338" s="673" t="s">
        <v>2611</v>
      </c>
    </row>
    <row r="339" spans="1:11" hidden="1" x14ac:dyDescent="0.25">
      <c r="A339" t="s">
        <v>3418</v>
      </c>
      <c r="B339" s="673" t="s">
        <v>2091</v>
      </c>
      <c r="C339" s="674">
        <v>6</v>
      </c>
      <c r="D339" s="674" t="s">
        <v>6762</v>
      </c>
      <c r="E339" s="674">
        <f t="shared" si="5"/>
        <v>1</v>
      </c>
      <c r="F339" s="673" t="s">
        <v>2788</v>
      </c>
      <c r="G339" s="673" t="s">
        <v>2611</v>
      </c>
      <c r="H339" s="673" t="s">
        <v>2611</v>
      </c>
      <c r="I339" s="673" t="s">
        <v>2611</v>
      </c>
      <c r="J339" s="673" t="s">
        <v>2611</v>
      </c>
      <c r="K339" s="673" t="s">
        <v>2611</v>
      </c>
    </row>
    <row r="340" spans="1:11" hidden="1" x14ac:dyDescent="0.25">
      <c r="A340" t="s">
        <v>3419</v>
      </c>
      <c r="B340" s="673" t="s">
        <v>2091</v>
      </c>
      <c r="C340" s="674">
        <v>6</v>
      </c>
      <c r="D340" s="674" t="s">
        <v>6763</v>
      </c>
      <c r="E340" s="674">
        <f t="shared" si="5"/>
        <v>1</v>
      </c>
      <c r="F340" s="673" t="s">
        <v>2788</v>
      </c>
      <c r="G340" s="673" t="s">
        <v>2611</v>
      </c>
      <c r="H340" s="673" t="s">
        <v>2611</v>
      </c>
      <c r="I340" s="673" t="s">
        <v>2611</v>
      </c>
      <c r="J340" s="673" t="s">
        <v>2611</v>
      </c>
      <c r="K340" s="673" t="s">
        <v>2611</v>
      </c>
    </row>
    <row r="341" spans="1:11" hidden="1" x14ac:dyDescent="0.25">
      <c r="A341" t="s">
        <v>3420</v>
      </c>
      <c r="B341" s="673" t="s">
        <v>2091</v>
      </c>
      <c r="C341" s="674">
        <v>6</v>
      </c>
      <c r="D341" s="674" t="s">
        <v>6764</v>
      </c>
      <c r="E341" s="674">
        <f t="shared" si="5"/>
        <v>1</v>
      </c>
      <c r="F341" s="673" t="s">
        <v>2788</v>
      </c>
      <c r="G341" s="673" t="s">
        <v>2611</v>
      </c>
      <c r="H341" s="673" t="s">
        <v>2611</v>
      </c>
      <c r="I341" s="673" t="s">
        <v>2611</v>
      </c>
      <c r="J341" s="673" t="s">
        <v>2611</v>
      </c>
      <c r="K341" s="673" t="s">
        <v>2611</v>
      </c>
    </row>
    <row r="342" spans="1:11" hidden="1" x14ac:dyDescent="0.25">
      <c r="A342" t="s">
        <v>3421</v>
      </c>
      <c r="B342" s="673" t="s">
        <v>2091</v>
      </c>
      <c r="C342" s="674">
        <v>6</v>
      </c>
      <c r="D342" s="674" t="s">
        <v>6765</v>
      </c>
      <c r="E342" s="674">
        <f t="shared" si="5"/>
        <v>1</v>
      </c>
      <c r="F342" s="673" t="s">
        <v>2788</v>
      </c>
      <c r="G342" s="673" t="s">
        <v>2611</v>
      </c>
      <c r="H342" s="673" t="s">
        <v>2611</v>
      </c>
      <c r="I342" s="673" t="s">
        <v>2611</v>
      </c>
      <c r="J342" s="673" t="s">
        <v>2611</v>
      </c>
      <c r="K342" s="673" t="s">
        <v>2611</v>
      </c>
    </row>
    <row r="343" spans="1:11" hidden="1" x14ac:dyDescent="0.25">
      <c r="A343" t="s">
        <v>3422</v>
      </c>
      <c r="B343" s="673" t="s">
        <v>2091</v>
      </c>
      <c r="C343" s="674">
        <v>6</v>
      </c>
      <c r="D343" s="674" t="s">
        <v>6835</v>
      </c>
      <c r="E343" s="674">
        <f t="shared" si="5"/>
        <v>2</v>
      </c>
      <c r="F343" s="673" t="s">
        <v>2796</v>
      </c>
      <c r="G343" s="673" t="s">
        <v>2797</v>
      </c>
      <c r="H343" s="673" t="s">
        <v>2611</v>
      </c>
      <c r="I343" s="673" t="s">
        <v>2611</v>
      </c>
      <c r="J343" s="673" t="s">
        <v>2611</v>
      </c>
      <c r="K343" s="673" t="s">
        <v>2611</v>
      </c>
    </row>
    <row r="344" spans="1:11" hidden="1" x14ac:dyDescent="0.25">
      <c r="A344" t="s">
        <v>3423</v>
      </c>
      <c r="B344" s="673" t="s">
        <v>2091</v>
      </c>
      <c r="C344" s="674">
        <v>6</v>
      </c>
      <c r="D344" s="674" t="s">
        <v>6836</v>
      </c>
      <c r="E344" s="674">
        <f t="shared" si="5"/>
        <v>2</v>
      </c>
      <c r="F344" s="673" t="s">
        <v>2796</v>
      </c>
      <c r="G344" s="673" t="s">
        <v>2797</v>
      </c>
      <c r="H344" s="673" t="s">
        <v>2611</v>
      </c>
      <c r="I344" s="673" t="s">
        <v>2611</v>
      </c>
      <c r="J344" s="673" t="s">
        <v>2611</v>
      </c>
      <c r="K344" s="673" t="s">
        <v>2611</v>
      </c>
    </row>
    <row r="345" spans="1:11" hidden="1" x14ac:dyDescent="0.25">
      <c r="A345" t="s">
        <v>3424</v>
      </c>
      <c r="B345" s="673" t="s">
        <v>2091</v>
      </c>
      <c r="C345" s="674">
        <v>6</v>
      </c>
      <c r="D345" s="674" t="s">
        <v>6768</v>
      </c>
      <c r="E345" s="674">
        <f t="shared" si="5"/>
        <v>2</v>
      </c>
      <c r="F345" s="673" t="s">
        <v>2794</v>
      </c>
      <c r="G345" s="673" t="s">
        <v>2795</v>
      </c>
      <c r="H345" s="673" t="s">
        <v>2611</v>
      </c>
      <c r="I345" s="673" t="s">
        <v>2611</v>
      </c>
      <c r="J345" s="673" t="s">
        <v>2611</v>
      </c>
      <c r="K345" s="673" t="s">
        <v>2611</v>
      </c>
    </row>
    <row r="346" spans="1:11" hidden="1" x14ac:dyDescent="0.25">
      <c r="A346" t="s">
        <v>3425</v>
      </c>
      <c r="B346" s="673" t="s">
        <v>2091</v>
      </c>
      <c r="C346" s="674">
        <v>6</v>
      </c>
      <c r="D346" s="674" t="s">
        <v>6769</v>
      </c>
      <c r="E346" s="674">
        <f t="shared" si="5"/>
        <v>2</v>
      </c>
      <c r="F346" s="673" t="s">
        <v>2794</v>
      </c>
      <c r="G346" s="673" t="s">
        <v>2795</v>
      </c>
      <c r="H346" s="673" t="s">
        <v>2611</v>
      </c>
      <c r="I346" s="673" t="s">
        <v>2611</v>
      </c>
      <c r="J346" s="673" t="s">
        <v>2611</v>
      </c>
      <c r="K346" s="673" t="s">
        <v>2611</v>
      </c>
    </row>
    <row r="347" spans="1:11" hidden="1" x14ac:dyDescent="0.25">
      <c r="A347" t="s">
        <v>3426</v>
      </c>
      <c r="B347" s="673" t="s">
        <v>2091</v>
      </c>
      <c r="C347" s="674">
        <v>6</v>
      </c>
      <c r="D347" s="674" t="s">
        <v>6770</v>
      </c>
      <c r="E347" s="674">
        <f t="shared" si="5"/>
        <v>4</v>
      </c>
      <c r="F347" s="673" t="s">
        <v>2796</v>
      </c>
      <c r="G347" s="673" t="s">
        <v>2794</v>
      </c>
      <c r="H347" s="673" t="s">
        <v>2797</v>
      </c>
      <c r="I347" s="673" t="s">
        <v>2795</v>
      </c>
      <c r="J347" s="673" t="s">
        <v>2611</v>
      </c>
      <c r="K347" s="673" t="s">
        <v>2611</v>
      </c>
    </row>
    <row r="348" spans="1:11" hidden="1" x14ac:dyDescent="0.25">
      <c r="A348" t="s">
        <v>3427</v>
      </c>
      <c r="B348" s="673" t="s">
        <v>2091</v>
      </c>
      <c r="C348" s="674">
        <v>6</v>
      </c>
      <c r="D348" s="674" t="s">
        <v>6853</v>
      </c>
      <c r="E348" s="674">
        <f t="shared" si="5"/>
        <v>2</v>
      </c>
      <c r="F348" s="673" t="s">
        <v>2796</v>
      </c>
      <c r="G348" s="673" t="s">
        <v>2797</v>
      </c>
      <c r="H348" s="673" t="s">
        <v>2611</v>
      </c>
      <c r="I348" s="673" t="s">
        <v>2611</v>
      </c>
      <c r="J348" s="673" t="s">
        <v>2611</v>
      </c>
      <c r="K348" s="673" t="s">
        <v>2611</v>
      </c>
    </row>
    <row r="349" spans="1:11" hidden="1" x14ac:dyDescent="0.25">
      <c r="A349" t="s">
        <v>3428</v>
      </c>
      <c r="B349" s="673" t="s">
        <v>2091</v>
      </c>
      <c r="C349" s="674">
        <v>6</v>
      </c>
      <c r="D349" s="674" t="s">
        <v>6854</v>
      </c>
      <c r="E349" s="674">
        <f t="shared" si="5"/>
        <v>2</v>
      </c>
      <c r="F349" s="673" t="s">
        <v>2796</v>
      </c>
      <c r="G349" s="673" t="s">
        <v>2797</v>
      </c>
      <c r="H349" s="673" t="s">
        <v>2611</v>
      </c>
      <c r="I349" s="673" t="s">
        <v>2611</v>
      </c>
      <c r="J349" s="673" t="s">
        <v>2611</v>
      </c>
      <c r="K349" s="673" t="s">
        <v>2611</v>
      </c>
    </row>
    <row r="350" spans="1:11" hidden="1" x14ac:dyDescent="0.25">
      <c r="A350" t="s">
        <v>3429</v>
      </c>
      <c r="B350" s="673" t="s">
        <v>2091</v>
      </c>
      <c r="C350" s="674">
        <v>6</v>
      </c>
      <c r="D350" s="674" t="s">
        <v>6773</v>
      </c>
      <c r="E350" s="674">
        <f t="shared" si="5"/>
        <v>2</v>
      </c>
      <c r="F350" s="673" t="s">
        <v>2794</v>
      </c>
      <c r="G350" s="673" t="s">
        <v>2795</v>
      </c>
      <c r="H350" s="673" t="s">
        <v>2611</v>
      </c>
      <c r="I350" s="673" t="s">
        <v>2611</v>
      </c>
      <c r="J350" s="673" t="s">
        <v>2611</v>
      </c>
      <c r="K350" s="673" t="s">
        <v>2611</v>
      </c>
    </row>
    <row r="351" spans="1:11" hidden="1" x14ac:dyDescent="0.25">
      <c r="A351" t="s">
        <v>3430</v>
      </c>
      <c r="B351" s="673" t="s">
        <v>2091</v>
      </c>
      <c r="C351" s="674">
        <v>6</v>
      </c>
      <c r="D351" s="674" t="s">
        <v>6774</v>
      </c>
      <c r="E351" s="674">
        <f t="shared" si="5"/>
        <v>2</v>
      </c>
      <c r="F351" s="673" t="s">
        <v>2794</v>
      </c>
      <c r="G351" s="673" t="s">
        <v>2795</v>
      </c>
      <c r="H351" s="673" t="s">
        <v>2611</v>
      </c>
      <c r="I351" s="673" t="s">
        <v>2611</v>
      </c>
      <c r="J351" s="673" t="s">
        <v>2611</v>
      </c>
      <c r="K351" s="673" t="s">
        <v>2611</v>
      </c>
    </row>
    <row r="352" spans="1:11" hidden="1" x14ac:dyDescent="0.25">
      <c r="A352" t="s">
        <v>3431</v>
      </c>
      <c r="B352" s="673" t="s">
        <v>2091</v>
      </c>
      <c r="C352" s="674">
        <v>6</v>
      </c>
      <c r="D352" s="674" t="s">
        <v>6857</v>
      </c>
      <c r="E352" s="674">
        <f t="shared" si="5"/>
        <v>2</v>
      </c>
      <c r="F352" s="673" t="s">
        <v>2796</v>
      </c>
      <c r="G352" s="673" t="s">
        <v>2797</v>
      </c>
      <c r="H352" s="673" t="s">
        <v>2611</v>
      </c>
      <c r="I352" s="673" t="s">
        <v>2611</v>
      </c>
      <c r="J352" s="673" t="s">
        <v>2611</v>
      </c>
      <c r="K352" s="673" t="s">
        <v>2611</v>
      </c>
    </row>
    <row r="353" spans="1:11" hidden="1" x14ac:dyDescent="0.25">
      <c r="A353" t="s">
        <v>3432</v>
      </c>
      <c r="B353" s="673" t="s">
        <v>2091</v>
      </c>
      <c r="C353" s="674">
        <v>6</v>
      </c>
      <c r="D353" s="674" t="s">
        <v>6858</v>
      </c>
      <c r="E353" s="674">
        <f t="shared" si="5"/>
        <v>2</v>
      </c>
      <c r="F353" s="673" t="s">
        <v>2796</v>
      </c>
      <c r="G353" s="673" t="s">
        <v>2797</v>
      </c>
      <c r="H353" s="673" t="s">
        <v>2611</v>
      </c>
      <c r="I353" s="673" t="s">
        <v>2611</v>
      </c>
      <c r="J353" s="673" t="s">
        <v>2611</v>
      </c>
      <c r="K353" s="673" t="s">
        <v>2611</v>
      </c>
    </row>
    <row r="354" spans="1:11" hidden="1" x14ac:dyDescent="0.25">
      <c r="A354" t="s">
        <v>3433</v>
      </c>
      <c r="B354" s="673" t="s">
        <v>2091</v>
      </c>
      <c r="C354" s="674">
        <v>6</v>
      </c>
      <c r="D354" s="674" t="s">
        <v>6775</v>
      </c>
      <c r="E354" s="674">
        <f t="shared" si="5"/>
        <v>2</v>
      </c>
      <c r="F354" s="673" t="s">
        <v>2794</v>
      </c>
      <c r="G354" s="673" t="s">
        <v>2795</v>
      </c>
      <c r="H354" s="673" t="s">
        <v>2611</v>
      </c>
      <c r="I354" s="673" t="s">
        <v>2611</v>
      </c>
      <c r="J354" s="673" t="s">
        <v>2611</v>
      </c>
      <c r="K354" s="673" t="s">
        <v>2611</v>
      </c>
    </row>
    <row r="355" spans="1:11" hidden="1" x14ac:dyDescent="0.25">
      <c r="A355" t="s">
        <v>3434</v>
      </c>
      <c r="B355" s="673" t="s">
        <v>2091</v>
      </c>
      <c r="C355" s="674">
        <v>6</v>
      </c>
      <c r="D355" s="674" t="s">
        <v>6776</v>
      </c>
      <c r="E355" s="674">
        <f t="shared" si="5"/>
        <v>2</v>
      </c>
      <c r="F355" s="673" t="s">
        <v>2794</v>
      </c>
      <c r="G355" s="673" t="s">
        <v>2795</v>
      </c>
      <c r="H355" s="673" t="s">
        <v>2611</v>
      </c>
      <c r="I355" s="673" t="s">
        <v>2611</v>
      </c>
      <c r="J355" s="673" t="s">
        <v>2611</v>
      </c>
      <c r="K355" s="673" t="s">
        <v>2611</v>
      </c>
    </row>
    <row r="356" spans="1:11" hidden="1" x14ac:dyDescent="0.25">
      <c r="A356" t="s">
        <v>3435</v>
      </c>
      <c r="B356" s="673" t="s">
        <v>2091</v>
      </c>
      <c r="C356" s="674">
        <v>6</v>
      </c>
      <c r="D356" s="674" t="s">
        <v>6777</v>
      </c>
      <c r="E356" s="674">
        <f t="shared" si="5"/>
        <v>4</v>
      </c>
      <c r="F356" s="673" t="s">
        <v>2796</v>
      </c>
      <c r="G356" s="673" t="s">
        <v>2794</v>
      </c>
      <c r="H356" s="673" t="s">
        <v>2797</v>
      </c>
      <c r="I356" s="673" t="s">
        <v>2795</v>
      </c>
      <c r="J356" s="673" t="s">
        <v>2611</v>
      </c>
      <c r="K356" s="673" t="s">
        <v>2611</v>
      </c>
    </row>
    <row r="357" spans="1:11" hidden="1" x14ac:dyDescent="0.25">
      <c r="A357" t="s">
        <v>3436</v>
      </c>
      <c r="B357" s="673" t="s">
        <v>2091</v>
      </c>
      <c r="C357" s="674">
        <v>6</v>
      </c>
      <c r="D357" s="674" t="s">
        <v>6778</v>
      </c>
      <c r="E357" s="674">
        <f t="shared" si="5"/>
        <v>4</v>
      </c>
      <c r="F357" s="673" t="s">
        <v>2796</v>
      </c>
      <c r="G357" s="673" t="s">
        <v>2794</v>
      </c>
      <c r="H357" s="673" t="s">
        <v>2797</v>
      </c>
      <c r="I357" s="673" t="s">
        <v>2795</v>
      </c>
      <c r="J357" s="673" t="s">
        <v>2611</v>
      </c>
      <c r="K357" s="673" t="s">
        <v>2611</v>
      </c>
    </row>
    <row r="358" spans="1:11" hidden="1" x14ac:dyDescent="0.25">
      <c r="A358" t="s">
        <v>3437</v>
      </c>
      <c r="B358" s="673" t="s">
        <v>2091</v>
      </c>
      <c r="C358" s="674">
        <v>6</v>
      </c>
      <c r="D358" s="674" t="s">
        <v>6863</v>
      </c>
      <c r="E358" s="674">
        <f t="shared" si="5"/>
        <v>3</v>
      </c>
      <c r="F358" s="673" t="s">
        <v>2794</v>
      </c>
      <c r="G358" s="673" t="s">
        <v>2841</v>
      </c>
      <c r="H358" s="673" t="s">
        <v>2817</v>
      </c>
      <c r="I358" s="673" t="s">
        <v>2611</v>
      </c>
      <c r="J358" s="673" t="s">
        <v>2611</v>
      </c>
      <c r="K358" s="673" t="s">
        <v>2611</v>
      </c>
    </row>
    <row r="359" spans="1:11" hidden="1" x14ac:dyDescent="0.25">
      <c r="A359" t="s">
        <v>3438</v>
      </c>
      <c r="B359" s="673" t="s">
        <v>2091</v>
      </c>
      <c r="C359" s="674">
        <v>6</v>
      </c>
      <c r="D359" s="674" t="s">
        <v>6864</v>
      </c>
      <c r="E359" s="674">
        <f t="shared" si="5"/>
        <v>3</v>
      </c>
      <c r="F359" s="673" t="s">
        <v>2794</v>
      </c>
      <c r="G359" s="673" t="s">
        <v>2841</v>
      </c>
      <c r="H359" s="673" t="s">
        <v>2817</v>
      </c>
      <c r="I359" s="673" t="s">
        <v>2611</v>
      </c>
      <c r="J359" s="673" t="s">
        <v>2611</v>
      </c>
      <c r="K359" s="673" t="s">
        <v>2611</v>
      </c>
    </row>
    <row r="360" spans="1:11" hidden="1" x14ac:dyDescent="0.25">
      <c r="A360" t="s">
        <v>3439</v>
      </c>
      <c r="B360" s="673" t="s">
        <v>2091</v>
      </c>
      <c r="C360" s="674">
        <v>6</v>
      </c>
      <c r="D360" s="674" t="s">
        <v>6865</v>
      </c>
      <c r="E360" s="674">
        <f t="shared" si="5"/>
        <v>3</v>
      </c>
      <c r="F360" s="673" t="s">
        <v>2794</v>
      </c>
      <c r="G360" s="673" t="s">
        <v>2841</v>
      </c>
      <c r="H360" s="673" t="s">
        <v>2817</v>
      </c>
      <c r="I360" s="673" t="s">
        <v>2611</v>
      </c>
      <c r="J360" s="673" t="s">
        <v>2611</v>
      </c>
      <c r="K360" s="673" t="s">
        <v>2611</v>
      </c>
    </row>
    <row r="361" spans="1:11" hidden="1" x14ac:dyDescent="0.25">
      <c r="A361" t="s">
        <v>3440</v>
      </c>
      <c r="B361" s="673" t="s">
        <v>2091</v>
      </c>
      <c r="C361" s="674">
        <v>6</v>
      </c>
      <c r="D361" s="674" t="s">
        <v>6866</v>
      </c>
      <c r="E361" s="674">
        <f t="shared" si="5"/>
        <v>3</v>
      </c>
      <c r="F361" s="673" t="s">
        <v>2794</v>
      </c>
      <c r="G361" s="673" t="s">
        <v>2841</v>
      </c>
      <c r="H361" s="673" t="s">
        <v>2817</v>
      </c>
      <c r="I361" s="673" t="s">
        <v>2611</v>
      </c>
      <c r="J361" s="673" t="s">
        <v>2611</v>
      </c>
      <c r="K361" s="673" t="s">
        <v>2611</v>
      </c>
    </row>
    <row r="362" spans="1:11" hidden="1" x14ac:dyDescent="0.25">
      <c r="A362" t="s">
        <v>3441</v>
      </c>
      <c r="B362" s="673" t="s">
        <v>2091</v>
      </c>
      <c r="C362" s="674">
        <v>6</v>
      </c>
      <c r="D362" s="674" t="s">
        <v>6867</v>
      </c>
      <c r="E362" s="674">
        <f t="shared" si="5"/>
        <v>6</v>
      </c>
      <c r="F362" s="673" t="s">
        <v>2842</v>
      </c>
      <c r="G362" s="673" t="s">
        <v>2843</v>
      </c>
      <c r="H362" s="673" t="s">
        <v>2844</v>
      </c>
      <c r="I362" s="673" t="s">
        <v>2845</v>
      </c>
      <c r="J362" s="673" t="s">
        <v>2846</v>
      </c>
      <c r="K362" s="673" t="s">
        <v>2847</v>
      </c>
    </row>
    <row r="363" spans="1:11" hidden="1" x14ac:dyDescent="0.25">
      <c r="A363" t="s">
        <v>3442</v>
      </c>
      <c r="B363" s="673" t="s">
        <v>2091</v>
      </c>
      <c r="C363" s="674">
        <v>6</v>
      </c>
      <c r="D363" s="674" t="s">
        <v>6868</v>
      </c>
      <c r="E363" s="674">
        <f t="shared" si="5"/>
        <v>6</v>
      </c>
      <c r="F363" s="673" t="s">
        <v>2842</v>
      </c>
      <c r="G363" s="673" t="s">
        <v>2843</v>
      </c>
      <c r="H363" s="673" t="s">
        <v>2844</v>
      </c>
      <c r="I363" s="673" t="s">
        <v>2845</v>
      </c>
      <c r="J363" s="673" t="s">
        <v>2846</v>
      </c>
      <c r="K363" s="673" t="s">
        <v>2847</v>
      </c>
    </row>
    <row r="364" spans="1:11" hidden="1" x14ac:dyDescent="0.25">
      <c r="A364" t="s">
        <v>3443</v>
      </c>
      <c r="B364" s="673" t="s">
        <v>2091</v>
      </c>
      <c r="C364" s="674">
        <v>6</v>
      </c>
      <c r="D364" s="674" t="s">
        <v>6869</v>
      </c>
      <c r="E364" s="674">
        <f t="shared" si="5"/>
        <v>6</v>
      </c>
      <c r="F364" s="673" t="s">
        <v>2842</v>
      </c>
      <c r="G364" s="673" t="s">
        <v>2843</v>
      </c>
      <c r="H364" s="673" t="s">
        <v>2844</v>
      </c>
      <c r="I364" s="673" t="s">
        <v>2845</v>
      </c>
      <c r="J364" s="673" t="s">
        <v>2846</v>
      </c>
      <c r="K364" s="673" t="s">
        <v>2847</v>
      </c>
    </row>
    <row r="365" spans="1:11" hidden="1" x14ac:dyDescent="0.25">
      <c r="A365" t="s">
        <v>3444</v>
      </c>
      <c r="B365" s="673" t="s">
        <v>2091</v>
      </c>
      <c r="C365" s="674">
        <v>6</v>
      </c>
      <c r="D365" s="674" t="s">
        <v>6870</v>
      </c>
      <c r="E365" s="674">
        <f t="shared" si="5"/>
        <v>6</v>
      </c>
      <c r="F365" s="673" t="s">
        <v>2842</v>
      </c>
      <c r="G365" s="673" t="s">
        <v>2843</v>
      </c>
      <c r="H365" s="673" t="s">
        <v>2844</v>
      </c>
      <c r="I365" s="673" t="s">
        <v>2845</v>
      </c>
      <c r="J365" s="673" t="s">
        <v>2846</v>
      </c>
      <c r="K365" s="673" t="s">
        <v>2847</v>
      </c>
    </row>
    <row r="366" spans="1:11" hidden="1" x14ac:dyDescent="0.25">
      <c r="A366" t="s">
        <v>3445</v>
      </c>
      <c r="B366" s="673" t="s">
        <v>2091</v>
      </c>
      <c r="C366" s="674">
        <v>7</v>
      </c>
      <c r="D366" s="674" t="s">
        <v>6729</v>
      </c>
      <c r="E366" s="674">
        <f t="shared" si="5"/>
        <v>1</v>
      </c>
      <c r="F366" s="673" t="s">
        <v>2788</v>
      </c>
      <c r="G366" s="673" t="s">
        <v>2611</v>
      </c>
      <c r="H366" s="673" t="s">
        <v>2611</v>
      </c>
      <c r="I366" s="673" t="s">
        <v>2611</v>
      </c>
      <c r="J366" s="673" t="s">
        <v>2611</v>
      </c>
      <c r="K366" s="673" t="s">
        <v>2611</v>
      </c>
    </row>
    <row r="367" spans="1:11" hidden="1" x14ac:dyDescent="0.25">
      <c r="A367" t="s">
        <v>3446</v>
      </c>
      <c r="B367" s="673" t="s">
        <v>2091</v>
      </c>
      <c r="C367" s="674">
        <v>7</v>
      </c>
      <c r="D367" s="674" t="s">
        <v>6730</v>
      </c>
      <c r="E367" s="674">
        <f t="shared" si="5"/>
        <v>1</v>
      </c>
      <c r="F367" s="673" t="s">
        <v>2788</v>
      </c>
      <c r="G367" s="673" t="s">
        <v>2611</v>
      </c>
      <c r="H367" s="673" t="s">
        <v>2611</v>
      </c>
      <c r="I367" s="673" t="s">
        <v>2611</v>
      </c>
      <c r="J367" s="673" t="s">
        <v>2611</v>
      </c>
      <c r="K367" s="673" t="s">
        <v>2611</v>
      </c>
    </row>
    <row r="368" spans="1:11" hidden="1" x14ac:dyDescent="0.25">
      <c r="A368" t="s">
        <v>3447</v>
      </c>
      <c r="B368" s="673" t="s">
        <v>2091</v>
      </c>
      <c r="C368" s="674">
        <v>7</v>
      </c>
      <c r="D368" s="674" t="s">
        <v>6731</v>
      </c>
      <c r="E368" s="674">
        <f t="shared" si="5"/>
        <v>1</v>
      </c>
      <c r="F368" s="673" t="s">
        <v>2788</v>
      </c>
      <c r="G368" s="673" t="s">
        <v>2611</v>
      </c>
      <c r="H368" s="673" t="s">
        <v>2611</v>
      </c>
      <c r="I368" s="673" t="s">
        <v>2611</v>
      </c>
      <c r="J368" s="673" t="s">
        <v>2611</v>
      </c>
      <c r="K368" s="673" t="s">
        <v>2611</v>
      </c>
    </row>
    <row r="369" spans="1:11" hidden="1" x14ac:dyDescent="0.25">
      <c r="A369" t="s">
        <v>3448</v>
      </c>
      <c r="B369" s="673" t="s">
        <v>2091</v>
      </c>
      <c r="C369" s="674">
        <v>7</v>
      </c>
      <c r="D369" s="674" t="s">
        <v>6732</v>
      </c>
      <c r="E369" s="674">
        <f t="shared" si="5"/>
        <v>1</v>
      </c>
      <c r="F369" s="673" t="s">
        <v>2788</v>
      </c>
      <c r="G369" s="673" t="s">
        <v>2611</v>
      </c>
      <c r="H369" s="673" t="s">
        <v>2611</v>
      </c>
      <c r="I369" s="673" t="s">
        <v>2611</v>
      </c>
      <c r="J369" s="673" t="s">
        <v>2611</v>
      </c>
      <c r="K369" s="673" t="s">
        <v>2611</v>
      </c>
    </row>
    <row r="370" spans="1:11" hidden="1" x14ac:dyDescent="0.25">
      <c r="A370" t="s">
        <v>3449</v>
      </c>
      <c r="B370" s="673" t="s">
        <v>2091</v>
      </c>
      <c r="C370" s="674">
        <v>7</v>
      </c>
      <c r="D370" s="674" t="s">
        <v>6740</v>
      </c>
      <c r="E370" s="674">
        <f t="shared" si="5"/>
        <v>2</v>
      </c>
      <c r="F370" s="673" t="s">
        <v>2794</v>
      </c>
      <c r="G370" s="673" t="s">
        <v>2795</v>
      </c>
      <c r="H370" s="673" t="s">
        <v>2611</v>
      </c>
      <c r="I370" s="673" t="s">
        <v>2611</v>
      </c>
      <c r="J370" s="673" t="s">
        <v>2611</v>
      </c>
      <c r="K370" s="673" t="s">
        <v>2611</v>
      </c>
    </row>
    <row r="371" spans="1:11" hidden="1" x14ac:dyDescent="0.25">
      <c r="A371" t="s">
        <v>3450</v>
      </c>
      <c r="B371" s="673" t="s">
        <v>2091</v>
      </c>
      <c r="C371" s="674">
        <v>7</v>
      </c>
      <c r="D371" s="674" t="s">
        <v>6741</v>
      </c>
      <c r="E371" s="674">
        <f t="shared" si="5"/>
        <v>2</v>
      </c>
      <c r="F371" s="673" t="s">
        <v>2794</v>
      </c>
      <c r="G371" s="673" t="s">
        <v>2795</v>
      </c>
      <c r="H371" s="673" t="s">
        <v>2611</v>
      </c>
      <c r="I371" s="673" t="s">
        <v>2611</v>
      </c>
      <c r="J371" s="673" t="s">
        <v>2611</v>
      </c>
      <c r="K371" s="673" t="s">
        <v>2611</v>
      </c>
    </row>
    <row r="372" spans="1:11" hidden="1" x14ac:dyDescent="0.25">
      <c r="A372" t="s">
        <v>3451</v>
      </c>
      <c r="B372" s="673" t="s">
        <v>2091</v>
      </c>
      <c r="C372" s="674">
        <v>7</v>
      </c>
      <c r="D372" s="674" t="s">
        <v>6742</v>
      </c>
      <c r="E372" s="674">
        <f t="shared" si="5"/>
        <v>2</v>
      </c>
      <c r="F372" s="673" t="s">
        <v>2796</v>
      </c>
      <c r="G372" s="673" t="s">
        <v>2797</v>
      </c>
      <c r="H372" s="673" t="s">
        <v>2611</v>
      </c>
      <c r="I372" s="673" t="s">
        <v>2611</v>
      </c>
      <c r="J372" s="673" t="s">
        <v>2611</v>
      </c>
      <c r="K372" s="673" t="s">
        <v>2611</v>
      </c>
    </row>
    <row r="373" spans="1:11" hidden="1" x14ac:dyDescent="0.25">
      <c r="A373" t="s">
        <v>3452</v>
      </c>
      <c r="B373" s="673" t="s">
        <v>2091</v>
      </c>
      <c r="C373" s="674">
        <v>7</v>
      </c>
      <c r="D373" s="674" t="s">
        <v>6743</v>
      </c>
      <c r="E373" s="674">
        <f t="shared" si="5"/>
        <v>2</v>
      </c>
      <c r="F373" s="673" t="s">
        <v>2796</v>
      </c>
      <c r="G373" s="673" t="s">
        <v>2797</v>
      </c>
      <c r="H373" s="673" t="s">
        <v>2611</v>
      </c>
      <c r="I373" s="673" t="s">
        <v>2611</v>
      </c>
      <c r="J373" s="673" t="s">
        <v>2611</v>
      </c>
      <c r="K373" s="673" t="s">
        <v>2611</v>
      </c>
    </row>
    <row r="374" spans="1:11" hidden="1" x14ac:dyDescent="0.25">
      <c r="A374" t="s">
        <v>3453</v>
      </c>
      <c r="B374" s="673" t="s">
        <v>2091</v>
      </c>
      <c r="C374" s="674">
        <v>7</v>
      </c>
      <c r="D374" s="674" t="s">
        <v>6781</v>
      </c>
      <c r="E374" s="674">
        <f t="shared" si="5"/>
        <v>1</v>
      </c>
      <c r="F374" s="673" t="s">
        <v>2819</v>
      </c>
      <c r="G374" s="673" t="s">
        <v>2611</v>
      </c>
      <c r="H374" s="673" t="s">
        <v>2611</v>
      </c>
      <c r="I374" s="673" t="s">
        <v>2611</v>
      </c>
      <c r="J374" s="673" t="s">
        <v>2611</v>
      </c>
      <c r="K374" s="673" t="s">
        <v>2611</v>
      </c>
    </row>
    <row r="375" spans="1:11" hidden="1" x14ac:dyDescent="0.25">
      <c r="A375" t="s">
        <v>3454</v>
      </c>
      <c r="B375" s="673" t="s">
        <v>2091</v>
      </c>
      <c r="C375" s="674">
        <v>7</v>
      </c>
      <c r="D375" s="674" t="s">
        <v>6782</v>
      </c>
      <c r="E375" s="674">
        <f t="shared" si="5"/>
        <v>1</v>
      </c>
      <c r="F375" s="673" t="s">
        <v>2819</v>
      </c>
      <c r="G375" s="673" t="s">
        <v>2611</v>
      </c>
      <c r="H375" s="673" t="s">
        <v>2611</v>
      </c>
      <c r="I375" s="673" t="s">
        <v>2611</v>
      </c>
      <c r="J375" s="673" t="s">
        <v>2611</v>
      </c>
      <c r="K375" s="673" t="s">
        <v>2611</v>
      </c>
    </row>
    <row r="376" spans="1:11" hidden="1" x14ac:dyDescent="0.25">
      <c r="A376" t="s">
        <v>3455</v>
      </c>
      <c r="B376" s="673" t="s">
        <v>2091</v>
      </c>
      <c r="C376" s="674">
        <v>7</v>
      </c>
      <c r="D376" s="674" t="s">
        <v>6733</v>
      </c>
      <c r="E376" s="674">
        <f t="shared" si="5"/>
        <v>3</v>
      </c>
      <c r="F376" s="673" t="s">
        <v>2789</v>
      </c>
      <c r="G376" s="673" t="s">
        <v>2790</v>
      </c>
      <c r="H376" s="673" t="s">
        <v>2791</v>
      </c>
      <c r="I376" s="673" t="s">
        <v>2611</v>
      </c>
      <c r="J376" s="673" t="s">
        <v>2611</v>
      </c>
      <c r="K376" s="673" t="s">
        <v>2611</v>
      </c>
    </row>
    <row r="377" spans="1:11" hidden="1" x14ac:dyDescent="0.25">
      <c r="A377" t="s">
        <v>3456</v>
      </c>
      <c r="B377" s="673" t="s">
        <v>2091</v>
      </c>
      <c r="C377" s="674">
        <v>7</v>
      </c>
      <c r="D377" s="674" t="s">
        <v>6759</v>
      </c>
      <c r="E377" s="674">
        <f t="shared" si="5"/>
        <v>1</v>
      </c>
      <c r="F377" s="673" t="s">
        <v>2788</v>
      </c>
      <c r="G377" s="673" t="s">
        <v>2611</v>
      </c>
      <c r="H377" s="673" t="s">
        <v>2611</v>
      </c>
      <c r="I377" s="673" t="s">
        <v>2611</v>
      </c>
      <c r="J377" s="673" t="s">
        <v>2611</v>
      </c>
      <c r="K377" s="673" t="s">
        <v>2611</v>
      </c>
    </row>
    <row r="378" spans="1:11" hidden="1" x14ac:dyDescent="0.25">
      <c r="A378" t="s">
        <v>3457</v>
      </c>
      <c r="B378" s="673" t="s">
        <v>2091</v>
      </c>
      <c r="C378" s="674">
        <v>7</v>
      </c>
      <c r="D378" s="674" t="s">
        <v>6734</v>
      </c>
      <c r="E378" s="674">
        <f t="shared" si="5"/>
        <v>1</v>
      </c>
      <c r="F378" s="673" t="s">
        <v>2788</v>
      </c>
      <c r="G378" s="673" t="s">
        <v>2611</v>
      </c>
      <c r="H378" s="673" t="s">
        <v>2611</v>
      </c>
      <c r="I378" s="673" t="s">
        <v>2611</v>
      </c>
      <c r="J378" s="673" t="s">
        <v>2611</v>
      </c>
      <c r="K378" s="673" t="s">
        <v>2611</v>
      </c>
    </row>
    <row r="379" spans="1:11" hidden="1" x14ac:dyDescent="0.25">
      <c r="A379" t="s">
        <v>3458</v>
      </c>
      <c r="B379" s="673" t="s">
        <v>2091</v>
      </c>
      <c r="C379" s="674">
        <v>7</v>
      </c>
      <c r="D379" s="674" t="s">
        <v>6760</v>
      </c>
      <c r="E379" s="674">
        <f t="shared" si="5"/>
        <v>1</v>
      </c>
      <c r="F379" s="673" t="s">
        <v>2788</v>
      </c>
      <c r="G379" s="673" t="s">
        <v>2611</v>
      </c>
      <c r="H379" s="673" t="s">
        <v>2611</v>
      </c>
      <c r="I379" s="673" t="s">
        <v>2611</v>
      </c>
      <c r="J379" s="673" t="s">
        <v>2611</v>
      </c>
      <c r="K379" s="673" t="s">
        <v>2611</v>
      </c>
    </row>
    <row r="380" spans="1:11" hidden="1" x14ac:dyDescent="0.25">
      <c r="A380" t="s">
        <v>3459</v>
      </c>
      <c r="B380" s="673" t="s">
        <v>2091</v>
      </c>
      <c r="C380" s="674">
        <v>7</v>
      </c>
      <c r="D380" s="674" t="s">
        <v>6735</v>
      </c>
      <c r="E380" s="674">
        <f t="shared" si="5"/>
        <v>1</v>
      </c>
      <c r="F380" s="673" t="s">
        <v>2788</v>
      </c>
      <c r="G380" s="673" t="s">
        <v>2611</v>
      </c>
      <c r="H380" s="673" t="s">
        <v>2611</v>
      </c>
      <c r="I380" s="673" t="s">
        <v>2611</v>
      </c>
      <c r="J380" s="673" t="s">
        <v>2611</v>
      </c>
      <c r="K380" s="673" t="s">
        <v>2611</v>
      </c>
    </row>
    <row r="381" spans="1:11" hidden="1" x14ac:dyDescent="0.25">
      <c r="A381" t="s">
        <v>3460</v>
      </c>
      <c r="B381" s="673" t="s">
        <v>2091</v>
      </c>
      <c r="C381" s="674">
        <v>7</v>
      </c>
      <c r="D381" s="674" t="s">
        <v>6744</v>
      </c>
      <c r="E381" s="674">
        <f t="shared" si="5"/>
        <v>2</v>
      </c>
      <c r="F381" s="673" t="s">
        <v>2796</v>
      </c>
      <c r="G381" s="673" t="s">
        <v>2797</v>
      </c>
      <c r="H381" s="673" t="s">
        <v>2611</v>
      </c>
      <c r="I381" s="673" t="s">
        <v>2611</v>
      </c>
      <c r="J381" s="673" t="s">
        <v>2611</v>
      </c>
      <c r="K381" s="673" t="s">
        <v>2611</v>
      </c>
    </row>
    <row r="382" spans="1:11" hidden="1" x14ac:dyDescent="0.25">
      <c r="A382" t="s">
        <v>3461</v>
      </c>
      <c r="B382" s="673" t="s">
        <v>2091</v>
      </c>
      <c r="C382" s="674">
        <v>7</v>
      </c>
      <c r="D382" s="674" t="s">
        <v>6745</v>
      </c>
      <c r="E382" s="674">
        <f t="shared" si="5"/>
        <v>2</v>
      </c>
      <c r="F382" s="673" t="s">
        <v>2796</v>
      </c>
      <c r="G382" s="673" t="s">
        <v>2797</v>
      </c>
      <c r="H382" s="673" t="s">
        <v>2611</v>
      </c>
      <c r="I382" s="673" t="s">
        <v>2611</v>
      </c>
      <c r="J382" s="673" t="s">
        <v>2611</v>
      </c>
      <c r="K382" s="673" t="s">
        <v>2611</v>
      </c>
    </row>
    <row r="383" spans="1:11" hidden="1" x14ac:dyDescent="0.25">
      <c r="A383" t="s">
        <v>3462</v>
      </c>
      <c r="B383" s="673" t="s">
        <v>2091</v>
      </c>
      <c r="C383" s="674">
        <v>7</v>
      </c>
      <c r="D383" s="674" t="s">
        <v>6785</v>
      </c>
      <c r="E383" s="674">
        <f t="shared" si="5"/>
        <v>1</v>
      </c>
      <c r="F383" s="673" t="s">
        <v>2821</v>
      </c>
      <c r="G383" s="673" t="s">
        <v>2611</v>
      </c>
      <c r="H383" s="673" t="s">
        <v>2611</v>
      </c>
      <c r="I383" s="673" t="s">
        <v>2611</v>
      </c>
      <c r="J383" s="673" t="s">
        <v>2611</v>
      </c>
      <c r="K383" s="673" t="s">
        <v>2611</v>
      </c>
    </row>
    <row r="384" spans="1:11" hidden="1" x14ac:dyDescent="0.25">
      <c r="A384" t="s">
        <v>3463</v>
      </c>
      <c r="B384" s="673" t="s">
        <v>2091</v>
      </c>
      <c r="C384" s="674">
        <v>7</v>
      </c>
      <c r="D384" s="674" t="s">
        <v>6786</v>
      </c>
      <c r="E384" s="674">
        <f t="shared" si="5"/>
        <v>1</v>
      </c>
      <c r="F384" s="673" t="s">
        <v>2821</v>
      </c>
      <c r="G384" s="673" t="s">
        <v>2611</v>
      </c>
      <c r="H384" s="673" t="s">
        <v>2611</v>
      </c>
      <c r="I384" s="673" t="s">
        <v>2611</v>
      </c>
      <c r="J384" s="673" t="s">
        <v>2611</v>
      </c>
      <c r="K384" s="673" t="s">
        <v>2611</v>
      </c>
    </row>
    <row r="385" spans="1:11" hidden="1" x14ac:dyDescent="0.25">
      <c r="A385" t="s">
        <v>3464</v>
      </c>
      <c r="B385" s="673" t="s">
        <v>2091</v>
      </c>
      <c r="C385" s="674">
        <v>7</v>
      </c>
      <c r="D385" s="674" t="s">
        <v>6787</v>
      </c>
      <c r="E385" s="674">
        <f t="shared" si="5"/>
        <v>1</v>
      </c>
      <c r="F385" s="673" t="s">
        <v>2822</v>
      </c>
      <c r="G385" s="673" t="s">
        <v>2611</v>
      </c>
      <c r="H385" s="673" t="s">
        <v>2611</v>
      </c>
      <c r="I385" s="673" t="s">
        <v>2611</v>
      </c>
      <c r="J385" s="673" t="s">
        <v>2611</v>
      </c>
      <c r="K385" s="673" t="s">
        <v>2611</v>
      </c>
    </row>
    <row r="386" spans="1:11" hidden="1" x14ac:dyDescent="0.25">
      <c r="A386" t="s">
        <v>3465</v>
      </c>
      <c r="B386" s="673" t="s">
        <v>2091</v>
      </c>
      <c r="C386" s="674">
        <v>7</v>
      </c>
      <c r="D386" s="674" t="s">
        <v>6788</v>
      </c>
      <c r="E386" s="674">
        <f t="shared" si="5"/>
        <v>1</v>
      </c>
      <c r="F386" s="673" t="s">
        <v>2822</v>
      </c>
      <c r="G386" s="673" t="s">
        <v>2611</v>
      </c>
      <c r="H386" s="673" t="s">
        <v>2611</v>
      </c>
      <c r="I386" s="673" t="s">
        <v>2611</v>
      </c>
      <c r="J386" s="673" t="s">
        <v>2611</v>
      </c>
      <c r="K386" s="673" t="s">
        <v>2611</v>
      </c>
    </row>
    <row r="387" spans="1:11" hidden="1" x14ac:dyDescent="0.25">
      <c r="A387" t="s">
        <v>3466</v>
      </c>
      <c r="B387" s="673" t="s">
        <v>2091</v>
      </c>
      <c r="C387" s="674">
        <v>7</v>
      </c>
      <c r="D387" s="674" t="s">
        <v>6791</v>
      </c>
      <c r="E387" s="674">
        <f t="shared" ref="E387:E450" si="6">6-COUNTIF(F387:K387,"")</f>
        <v>1</v>
      </c>
      <c r="F387" s="673" t="s">
        <v>2824</v>
      </c>
      <c r="G387" s="673" t="s">
        <v>2611</v>
      </c>
      <c r="H387" s="673" t="s">
        <v>2611</v>
      </c>
      <c r="I387" s="673" t="s">
        <v>2611</v>
      </c>
      <c r="J387" s="673" t="s">
        <v>2611</v>
      </c>
      <c r="K387" s="673" t="s">
        <v>2611</v>
      </c>
    </row>
    <row r="388" spans="1:11" hidden="1" x14ac:dyDescent="0.25">
      <c r="A388" t="s">
        <v>3467</v>
      </c>
      <c r="B388" s="673" t="s">
        <v>2091</v>
      </c>
      <c r="C388" s="674">
        <v>7</v>
      </c>
      <c r="D388" s="674" t="s">
        <v>6792</v>
      </c>
      <c r="E388" s="674">
        <f t="shared" si="6"/>
        <v>1</v>
      </c>
      <c r="F388" s="673" t="s">
        <v>2824</v>
      </c>
      <c r="G388" s="673" t="s">
        <v>2611</v>
      </c>
      <c r="H388" s="673" t="s">
        <v>2611</v>
      </c>
      <c r="I388" s="673" t="s">
        <v>2611</v>
      </c>
      <c r="J388" s="673" t="s">
        <v>2611</v>
      </c>
      <c r="K388" s="673" t="s">
        <v>2611</v>
      </c>
    </row>
    <row r="389" spans="1:11" hidden="1" x14ac:dyDescent="0.25">
      <c r="A389" t="s">
        <v>3468</v>
      </c>
      <c r="B389" s="673" t="s">
        <v>2091</v>
      </c>
      <c r="C389" s="674">
        <v>7</v>
      </c>
      <c r="D389" s="674" t="s">
        <v>6761</v>
      </c>
      <c r="E389" s="674">
        <f t="shared" si="6"/>
        <v>1</v>
      </c>
      <c r="F389" s="673" t="s">
        <v>2788</v>
      </c>
      <c r="G389" s="673" t="s">
        <v>2611</v>
      </c>
      <c r="H389" s="673" t="s">
        <v>2611</v>
      </c>
      <c r="I389" s="673" t="s">
        <v>2611</v>
      </c>
      <c r="J389" s="673" t="s">
        <v>2611</v>
      </c>
      <c r="K389" s="673" t="s">
        <v>2611</v>
      </c>
    </row>
    <row r="390" spans="1:11" hidden="1" x14ac:dyDescent="0.25">
      <c r="A390" t="s">
        <v>3469</v>
      </c>
      <c r="B390" s="673" t="s">
        <v>2091</v>
      </c>
      <c r="C390" s="674">
        <v>7</v>
      </c>
      <c r="D390" s="674" t="s">
        <v>6802</v>
      </c>
      <c r="E390" s="674">
        <f t="shared" si="6"/>
        <v>1</v>
      </c>
      <c r="F390" s="673" t="s">
        <v>2821</v>
      </c>
      <c r="G390" s="673" t="s">
        <v>2611</v>
      </c>
      <c r="H390" s="673" t="s">
        <v>2611</v>
      </c>
      <c r="I390" s="673" t="s">
        <v>2611</v>
      </c>
      <c r="J390" s="673" t="s">
        <v>2611</v>
      </c>
      <c r="K390" s="673" t="s">
        <v>2611</v>
      </c>
    </row>
    <row r="391" spans="1:11" hidden="1" x14ac:dyDescent="0.25">
      <c r="A391" t="s">
        <v>3470</v>
      </c>
      <c r="B391" s="673" t="s">
        <v>2091</v>
      </c>
      <c r="C391" s="674">
        <v>7</v>
      </c>
      <c r="D391" s="674" t="s">
        <v>6803</v>
      </c>
      <c r="E391" s="674">
        <f t="shared" si="6"/>
        <v>1</v>
      </c>
      <c r="F391" s="673" t="s">
        <v>2821</v>
      </c>
      <c r="G391" s="673" t="s">
        <v>2611</v>
      </c>
      <c r="H391" s="673" t="s">
        <v>2611</v>
      </c>
      <c r="I391" s="673" t="s">
        <v>2611</v>
      </c>
      <c r="J391" s="673" t="s">
        <v>2611</v>
      </c>
      <c r="K391" s="673" t="s">
        <v>2611</v>
      </c>
    </row>
    <row r="392" spans="1:11" hidden="1" x14ac:dyDescent="0.25">
      <c r="A392" t="s">
        <v>3471</v>
      </c>
      <c r="B392" s="673" t="s">
        <v>2091</v>
      </c>
      <c r="C392" s="674">
        <v>7</v>
      </c>
      <c r="D392" s="674" t="s">
        <v>6804</v>
      </c>
      <c r="E392" s="674">
        <f t="shared" si="6"/>
        <v>1</v>
      </c>
      <c r="F392" s="673" t="s">
        <v>2822</v>
      </c>
      <c r="G392" s="673" t="s">
        <v>2611</v>
      </c>
      <c r="H392" s="673" t="s">
        <v>2611</v>
      </c>
      <c r="I392" s="673" t="s">
        <v>2611</v>
      </c>
      <c r="J392" s="673" t="s">
        <v>2611</v>
      </c>
      <c r="K392" s="673" t="s">
        <v>2611</v>
      </c>
    </row>
    <row r="393" spans="1:11" hidden="1" x14ac:dyDescent="0.25">
      <c r="A393" t="s">
        <v>3472</v>
      </c>
      <c r="B393" s="673" t="s">
        <v>2091</v>
      </c>
      <c r="C393" s="674">
        <v>7</v>
      </c>
      <c r="D393" s="674" t="s">
        <v>6805</v>
      </c>
      <c r="E393" s="674">
        <f t="shared" si="6"/>
        <v>1</v>
      </c>
      <c r="F393" s="673" t="s">
        <v>2822</v>
      </c>
      <c r="G393" s="673" t="s">
        <v>2611</v>
      </c>
      <c r="H393" s="673" t="s">
        <v>2611</v>
      </c>
      <c r="I393" s="673" t="s">
        <v>2611</v>
      </c>
      <c r="J393" s="673" t="s">
        <v>2611</v>
      </c>
      <c r="K393" s="673" t="s">
        <v>2611</v>
      </c>
    </row>
    <row r="394" spans="1:11" hidden="1" x14ac:dyDescent="0.25">
      <c r="A394" t="s">
        <v>3473</v>
      </c>
      <c r="B394" s="673" t="s">
        <v>2091</v>
      </c>
      <c r="C394" s="674">
        <v>7</v>
      </c>
      <c r="D394" s="674" t="s">
        <v>6808</v>
      </c>
      <c r="E394" s="674">
        <f t="shared" si="6"/>
        <v>1</v>
      </c>
      <c r="F394" s="673" t="s">
        <v>2824</v>
      </c>
      <c r="G394" s="673" t="s">
        <v>2611</v>
      </c>
      <c r="H394" s="673" t="s">
        <v>2611</v>
      </c>
      <c r="I394" s="673" t="s">
        <v>2611</v>
      </c>
      <c r="J394" s="673" t="s">
        <v>2611</v>
      </c>
      <c r="K394" s="673" t="s">
        <v>2611</v>
      </c>
    </row>
    <row r="395" spans="1:11" hidden="1" x14ac:dyDescent="0.25">
      <c r="A395" t="s">
        <v>3474</v>
      </c>
      <c r="B395" s="673" t="s">
        <v>2091</v>
      </c>
      <c r="C395" s="674">
        <v>7</v>
      </c>
      <c r="D395" s="674" t="s">
        <v>6809</v>
      </c>
      <c r="E395" s="674">
        <f t="shared" si="6"/>
        <v>1</v>
      </c>
      <c r="F395" s="673" t="s">
        <v>2824</v>
      </c>
      <c r="G395" s="673" t="s">
        <v>2611</v>
      </c>
      <c r="H395" s="673" t="s">
        <v>2611</v>
      </c>
      <c r="I395" s="673" t="s">
        <v>2611</v>
      </c>
      <c r="J395" s="673" t="s">
        <v>2611</v>
      </c>
      <c r="K395" s="673" t="s">
        <v>2611</v>
      </c>
    </row>
    <row r="396" spans="1:11" hidden="1" x14ac:dyDescent="0.25">
      <c r="A396" t="s">
        <v>3475</v>
      </c>
      <c r="B396" s="673" t="s">
        <v>2091</v>
      </c>
      <c r="C396" s="674">
        <v>7</v>
      </c>
      <c r="D396" s="674" t="s">
        <v>6818</v>
      </c>
      <c r="E396" s="674">
        <f t="shared" si="6"/>
        <v>1</v>
      </c>
      <c r="F396" s="673" t="s">
        <v>2819</v>
      </c>
      <c r="G396" s="673" t="s">
        <v>2611</v>
      </c>
      <c r="H396" s="673" t="s">
        <v>2611</v>
      </c>
      <c r="I396" s="673" t="s">
        <v>2611</v>
      </c>
      <c r="J396" s="673" t="s">
        <v>2611</v>
      </c>
      <c r="K396" s="673" t="s">
        <v>2611</v>
      </c>
    </row>
    <row r="397" spans="1:11" hidden="1" x14ac:dyDescent="0.25">
      <c r="A397" t="s">
        <v>3476</v>
      </c>
      <c r="B397" s="673" t="s">
        <v>2091</v>
      </c>
      <c r="C397" s="674">
        <v>7</v>
      </c>
      <c r="D397" s="674" t="s">
        <v>6819</v>
      </c>
      <c r="E397" s="674">
        <f t="shared" si="6"/>
        <v>1</v>
      </c>
      <c r="F397" s="673" t="s">
        <v>2819</v>
      </c>
      <c r="G397" s="673" t="s">
        <v>2611</v>
      </c>
      <c r="H397" s="673" t="s">
        <v>2611</v>
      </c>
      <c r="I397" s="673" t="s">
        <v>2611</v>
      </c>
      <c r="J397" s="673" t="s">
        <v>2611</v>
      </c>
      <c r="K397" s="673" t="s">
        <v>2611</v>
      </c>
    </row>
    <row r="398" spans="1:11" hidden="1" x14ac:dyDescent="0.25">
      <c r="A398" t="s">
        <v>3477</v>
      </c>
      <c r="B398" s="673" t="s">
        <v>2091</v>
      </c>
      <c r="C398" s="674">
        <v>7</v>
      </c>
      <c r="D398" s="674" t="s">
        <v>6762</v>
      </c>
      <c r="E398" s="674">
        <f t="shared" si="6"/>
        <v>1</v>
      </c>
      <c r="F398" s="673" t="s">
        <v>2788</v>
      </c>
      <c r="G398" s="673" t="s">
        <v>2611</v>
      </c>
      <c r="H398" s="673" t="s">
        <v>2611</v>
      </c>
      <c r="I398" s="673" t="s">
        <v>2611</v>
      </c>
      <c r="J398" s="673" t="s">
        <v>2611</v>
      </c>
      <c r="K398" s="673" t="s">
        <v>2611</v>
      </c>
    </row>
    <row r="399" spans="1:11" hidden="1" x14ac:dyDescent="0.25">
      <c r="A399" t="s">
        <v>3478</v>
      </c>
      <c r="B399" s="673" t="s">
        <v>2091</v>
      </c>
      <c r="C399" s="674">
        <v>7</v>
      </c>
      <c r="D399" s="674" t="s">
        <v>6763</v>
      </c>
      <c r="E399" s="674">
        <f t="shared" si="6"/>
        <v>1</v>
      </c>
      <c r="F399" s="673" t="s">
        <v>2788</v>
      </c>
      <c r="G399" s="673" t="s">
        <v>2611</v>
      </c>
      <c r="H399" s="673" t="s">
        <v>2611</v>
      </c>
      <c r="I399" s="673" t="s">
        <v>2611</v>
      </c>
      <c r="J399" s="673" t="s">
        <v>2611</v>
      </c>
      <c r="K399" s="673" t="s">
        <v>2611</v>
      </c>
    </row>
    <row r="400" spans="1:11" hidden="1" x14ac:dyDescent="0.25">
      <c r="A400" t="s">
        <v>3479</v>
      </c>
      <c r="B400" s="673" t="s">
        <v>2091</v>
      </c>
      <c r="C400" s="674">
        <v>7</v>
      </c>
      <c r="D400" s="674" t="s">
        <v>6764</v>
      </c>
      <c r="E400" s="674">
        <f t="shared" si="6"/>
        <v>1</v>
      </c>
      <c r="F400" s="673" t="s">
        <v>2788</v>
      </c>
      <c r="G400" s="673" t="s">
        <v>2611</v>
      </c>
      <c r="H400" s="673" t="s">
        <v>2611</v>
      </c>
      <c r="I400" s="673" t="s">
        <v>2611</v>
      </c>
      <c r="J400" s="673" t="s">
        <v>2611</v>
      </c>
      <c r="K400" s="673" t="s">
        <v>2611</v>
      </c>
    </row>
    <row r="401" spans="1:11" hidden="1" x14ac:dyDescent="0.25">
      <c r="A401" t="s">
        <v>3480</v>
      </c>
      <c r="B401" s="673" t="s">
        <v>2091</v>
      </c>
      <c r="C401" s="674">
        <v>7</v>
      </c>
      <c r="D401" s="674" t="s">
        <v>6765</v>
      </c>
      <c r="E401" s="674">
        <f t="shared" si="6"/>
        <v>1</v>
      </c>
      <c r="F401" s="673" t="s">
        <v>2788</v>
      </c>
      <c r="G401" s="673" t="s">
        <v>2611</v>
      </c>
      <c r="H401" s="673" t="s">
        <v>2611</v>
      </c>
      <c r="I401" s="673" t="s">
        <v>2611</v>
      </c>
      <c r="J401" s="673" t="s">
        <v>2611</v>
      </c>
      <c r="K401" s="673" t="s">
        <v>2611</v>
      </c>
    </row>
    <row r="402" spans="1:11" hidden="1" x14ac:dyDescent="0.25">
      <c r="A402" t="s">
        <v>3481</v>
      </c>
      <c r="B402" s="673" t="s">
        <v>2091</v>
      </c>
      <c r="C402" s="674">
        <v>7</v>
      </c>
      <c r="D402" s="674" t="s">
        <v>6835</v>
      </c>
      <c r="E402" s="674">
        <f t="shared" si="6"/>
        <v>2</v>
      </c>
      <c r="F402" s="673" t="s">
        <v>2796</v>
      </c>
      <c r="G402" s="673" t="s">
        <v>2797</v>
      </c>
      <c r="H402" s="673" t="s">
        <v>2611</v>
      </c>
      <c r="I402" s="673" t="s">
        <v>2611</v>
      </c>
      <c r="J402" s="673" t="s">
        <v>2611</v>
      </c>
      <c r="K402" s="673" t="s">
        <v>2611</v>
      </c>
    </row>
    <row r="403" spans="1:11" hidden="1" x14ac:dyDescent="0.25">
      <c r="A403" t="s">
        <v>3482</v>
      </c>
      <c r="B403" s="673" t="s">
        <v>2091</v>
      </c>
      <c r="C403" s="674">
        <v>7</v>
      </c>
      <c r="D403" s="674" t="s">
        <v>6836</v>
      </c>
      <c r="E403" s="674">
        <f t="shared" si="6"/>
        <v>2</v>
      </c>
      <c r="F403" s="673" t="s">
        <v>2796</v>
      </c>
      <c r="G403" s="673" t="s">
        <v>2797</v>
      </c>
      <c r="H403" s="673" t="s">
        <v>2611</v>
      </c>
      <c r="I403" s="673" t="s">
        <v>2611</v>
      </c>
      <c r="J403" s="673" t="s">
        <v>2611</v>
      </c>
      <c r="K403" s="673" t="s">
        <v>2611</v>
      </c>
    </row>
    <row r="404" spans="1:11" hidden="1" x14ac:dyDescent="0.25">
      <c r="A404" t="s">
        <v>3483</v>
      </c>
      <c r="B404" s="673" t="s">
        <v>2091</v>
      </c>
      <c r="C404" s="674">
        <v>7</v>
      </c>
      <c r="D404" s="674" t="s">
        <v>6768</v>
      </c>
      <c r="E404" s="674">
        <f t="shared" si="6"/>
        <v>2</v>
      </c>
      <c r="F404" s="673" t="s">
        <v>2794</v>
      </c>
      <c r="G404" s="673" t="s">
        <v>2795</v>
      </c>
      <c r="H404" s="673" t="s">
        <v>2611</v>
      </c>
      <c r="I404" s="673" t="s">
        <v>2611</v>
      </c>
      <c r="J404" s="673" t="s">
        <v>2611</v>
      </c>
      <c r="K404" s="673" t="s">
        <v>2611</v>
      </c>
    </row>
    <row r="405" spans="1:11" hidden="1" x14ac:dyDescent="0.25">
      <c r="A405" t="s">
        <v>3484</v>
      </c>
      <c r="B405" s="673" t="s">
        <v>2091</v>
      </c>
      <c r="C405" s="674">
        <v>7</v>
      </c>
      <c r="D405" s="674" t="s">
        <v>6769</v>
      </c>
      <c r="E405" s="674">
        <f t="shared" si="6"/>
        <v>2</v>
      </c>
      <c r="F405" s="673" t="s">
        <v>2794</v>
      </c>
      <c r="G405" s="673" t="s">
        <v>2795</v>
      </c>
      <c r="H405" s="673" t="s">
        <v>2611</v>
      </c>
      <c r="I405" s="673" t="s">
        <v>2611</v>
      </c>
      <c r="J405" s="673" t="s">
        <v>2611</v>
      </c>
      <c r="K405" s="673" t="s">
        <v>2611</v>
      </c>
    </row>
    <row r="406" spans="1:11" hidden="1" x14ac:dyDescent="0.25">
      <c r="A406" t="s">
        <v>3485</v>
      </c>
      <c r="B406" s="673" t="s">
        <v>2091</v>
      </c>
      <c r="C406" s="674">
        <v>7</v>
      </c>
      <c r="D406" s="674" t="s">
        <v>6770</v>
      </c>
      <c r="E406" s="674">
        <f t="shared" si="6"/>
        <v>4</v>
      </c>
      <c r="F406" s="673" t="s">
        <v>2796</v>
      </c>
      <c r="G406" s="673" t="s">
        <v>2794</v>
      </c>
      <c r="H406" s="673" t="s">
        <v>2797</v>
      </c>
      <c r="I406" s="673" t="s">
        <v>2795</v>
      </c>
      <c r="J406" s="673" t="s">
        <v>2611</v>
      </c>
      <c r="K406" s="673" t="s">
        <v>2611</v>
      </c>
    </row>
    <row r="407" spans="1:11" hidden="1" x14ac:dyDescent="0.25">
      <c r="A407" t="s">
        <v>3486</v>
      </c>
      <c r="B407" s="673" t="s">
        <v>2091</v>
      </c>
      <c r="C407" s="674">
        <v>7</v>
      </c>
      <c r="D407" s="674" t="s">
        <v>6853</v>
      </c>
      <c r="E407" s="674">
        <f t="shared" si="6"/>
        <v>2</v>
      </c>
      <c r="F407" s="673" t="s">
        <v>2796</v>
      </c>
      <c r="G407" s="673" t="s">
        <v>2797</v>
      </c>
      <c r="H407" s="673" t="s">
        <v>2611</v>
      </c>
      <c r="I407" s="673" t="s">
        <v>2611</v>
      </c>
      <c r="J407" s="673" t="s">
        <v>2611</v>
      </c>
      <c r="K407" s="673" t="s">
        <v>2611</v>
      </c>
    </row>
    <row r="408" spans="1:11" hidden="1" x14ac:dyDescent="0.25">
      <c r="A408" t="s">
        <v>3487</v>
      </c>
      <c r="B408" s="673" t="s">
        <v>2091</v>
      </c>
      <c r="C408" s="674">
        <v>7</v>
      </c>
      <c r="D408" s="674" t="s">
        <v>6854</v>
      </c>
      <c r="E408" s="674">
        <f t="shared" si="6"/>
        <v>2</v>
      </c>
      <c r="F408" s="673" t="s">
        <v>2796</v>
      </c>
      <c r="G408" s="673" t="s">
        <v>2797</v>
      </c>
      <c r="H408" s="673" t="s">
        <v>2611</v>
      </c>
      <c r="I408" s="673" t="s">
        <v>2611</v>
      </c>
      <c r="J408" s="673" t="s">
        <v>2611</v>
      </c>
      <c r="K408" s="673" t="s">
        <v>2611</v>
      </c>
    </row>
    <row r="409" spans="1:11" hidden="1" x14ac:dyDescent="0.25">
      <c r="A409" t="s">
        <v>3488</v>
      </c>
      <c r="B409" s="673" t="s">
        <v>2091</v>
      </c>
      <c r="C409" s="674">
        <v>7</v>
      </c>
      <c r="D409" s="674" t="s">
        <v>6773</v>
      </c>
      <c r="E409" s="674">
        <f t="shared" si="6"/>
        <v>2</v>
      </c>
      <c r="F409" s="673" t="s">
        <v>2794</v>
      </c>
      <c r="G409" s="673" t="s">
        <v>2795</v>
      </c>
      <c r="H409" s="673" t="s">
        <v>2611</v>
      </c>
      <c r="I409" s="673" t="s">
        <v>2611</v>
      </c>
      <c r="J409" s="673" t="s">
        <v>2611</v>
      </c>
      <c r="K409" s="673" t="s">
        <v>2611</v>
      </c>
    </row>
    <row r="410" spans="1:11" hidden="1" x14ac:dyDescent="0.25">
      <c r="A410" t="s">
        <v>3489</v>
      </c>
      <c r="B410" s="673" t="s">
        <v>2091</v>
      </c>
      <c r="C410" s="674">
        <v>7</v>
      </c>
      <c r="D410" s="674" t="s">
        <v>6774</v>
      </c>
      <c r="E410" s="674">
        <f t="shared" si="6"/>
        <v>2</v>
      </c>
      <c r="F410" s="673" t="s">
        <v>2794</v>
      </c>
      <c r="G410" s="673" t="s">
        <v>2795</v>
      </c>
      <c r="H410" s="673" t="s">
        <v>2611</v>
      </c>
      <c r="I410" s="673" t="s">
        <v>2611</v>
      </c>
      <c r="J410" s="673" t="s">
        <v>2611</v>
      </c>
      <c r="K410" s="673" t="s">
        <v>2611</v>
      </c>
    </row>
    <row r="411" spans="1:11" hidden="1" x14ac:dyDescent="0.25">
      <c r="A411" t="s">
        <v>3490</v>
      </c>
      <c r="B411" s="673" t="s">
        <v>2091</v>
      </c>
      <c r="C411" s="674">
        <v>7</v>
      </c>
      <c r="D411" s="674" t="s">
        <v>6857</v>
      </c>
      <c r="E411" s="674">
        <f t="shared" si="6"/>
        <v>2</v>
      </c>
      <c r="F411" s="673" t="s">
        <v>2796</v>
      </c>
      <c r="G411" s="673" t="s">
        <v>2797</v>
      </c>
      <c r="H411" s="673" t="s">
        <v>2611</v>
      </c>
      <c r="I411" s="673" t="s">
        <v>2611</v>
      </c>
      <c r="J411" s="673" t="s">
        <v>2611</v>
      </c>
      <c r="K411" s="673" t="s">
        <v>2611</v>
      </c>
    </row>
    <row r="412" spans="1:11" hidden="1" x14ac:dyDescent="0.25">
      <c r="A412" t="s">
        <v>3491</v>
      </c>
      <c r="B412" s="673" t="s">
        <v>2091</v>
      </c>
      <c r="C412" s="674">
        <v>7</v>
      </c>
      <c r="D412" s="674" t="s">
        <v>6858</v>
      </c>
      <c r="E412" s="674">
        <f t="shared" si="6"/>
        <v>2</v>
      </c>
      <c r="F412" s="673" t="s">
        <v>2796</v>
      </c>
      <c r="G412" s="673" t="s">
        <v>2797</v>
      </c>
      <c r="H412" s="673" t="s">
        <v>2611</v>
      </c>
      <c r="I412" s="673" t="s">
        <v>2611</v>
      </c>
      <c r="J412" s="673" t="s">
        <v>2611</v>
      </c>
      <c r="K412" s="673" t="s">
        <v>2611</v>
      </c>
    </row>
    <row r="413" spans="1:11" hidden="1" x14ac:dyDescent="0.25">
      <c r="A413" t="s">
        <v>3492</v>
      </c>
      <c r="B413" s="673" t="s">
        <v>2091</v>
      </c>
      <c r="C413" s="674">
        <v>7</v>
      </c>
      <c r="D413" s="674" t="s">
        <v>6775</v>
      </c>
      <c r="E413" s="674">
        <f t="shared" si="6"/>
        <v>2</v>
      </c>
      <c r="F413" s="673" t="s">
        <v>2794</v>
      </c>
      <c r="G413" s="673" t="s">
        <v>2795</v>
      </c>
      <c r="H413" s="673" t="s">
        <v>2611</v>
      </c>
      <c r="I413" s="673" t="s">
        <v>2611</v>
      </c>
      <c r="J413" s="673" t="s">
        <v>2611</v>
      </c>
      <c r="K413" s="673" t="s">
        <v>2611</v>
      </c>
    </row>
    <row r="414" spans="1:11" hidden="1" x14ac:dyDescent="0.25">
      <c r="A414" t="s">
        <v>3493</v>
      </c>
      <c r="B414" s="673" t="s">
        <v>2091</v>
      </c>
      <c r="C414" s="674">
        <v>7</v>
      </c>
      <c r="D414" s="674" t="s">
        <v>6776</v>
      </c>
      <c r="E414" s="674">
        <f t="shared" si="6"/>
        <v>2</v>
      </c>
      <c r="F414" s="673" t="s">
        <v>2794</v>
      </c>
      <c r="G414" s="673" t="s">
        <v>2795</v>
      </c>
      <c r="H414" s="673" t="s">
        <v>2611</v>
      </c>
      <c r="I414" s="673" t="s">
        <v>2611</v>
      </c>
      <c r="J414" s="673" t="s">
        <v>2611</v>
      </c>
      <c r="K414" s="673" t="s">
        <v>2611</v>
      </c>
    </row>
    <row r="415" spans="1:11" hidden="1" x14ac:dyDescent="0.25">
      <c r="A415" t="s">
        <v>3494</v>
      </c>
      <c r="B415" s="673" t="s">
        <v>2091</v>
      </c>
      <c r="C415" s="674">
        <v>7</v>
      </c>
      <c r="D415" s="674" t="s">
        <v>6777</v>
      </c>
      <c r="E415" s="674">
        <f t="shared" si="6"/>
        <v>4</v>
      </c>
      <c r="F415" s="673" t="s">
        <v>2796</v>
      </c>
      <c r="G415" s="673" t="s">
        <v>2794</v>
      </c>
      <c r="H415" s="673" t="s">
        <v>2797</v>
      </c>
      <c r="I415" s="673" t="s">
        <v>2795</v>
      </c>
      <c r="J415" s="673" t="s">
        <v>2611</v>
      </c>
      <c r="K415" s="673" t="s">
        <v>2611</v>
      </c>
    </row>
    <row r="416" spans="1:11" hidden="1" x14ac:dyDescent="0.25">
      <c r="A416" t="s">
        <v>3495</v>
      </c>
      <c r="B416" s="673" t="s">
        <v>2091</v>
      </c>
      <c r="C416" s="674">
        <v>7</v>
      </c>
      <c r="D416" s="674" t="s">
        <v>6778</v>
      </c>
      <c r="E416" s="674">
        <f t="shared" si="6"/>
        <v>4</v>
      </c>
      <c r="F416" s="673" t="s">
        <v>2796</v>
      </c>
      <c r="G416" s="673" t="s">
        <v>2794</v>
      </c>
      <c r="H416" s="673" t="s">
        <v>2797</v>
      </c>
      <c r="I416" s="673" t="s">
        <v>2795</v>
      </c>
      <c r="J416" s="673" t="s">
        <v>2611</v>
      </c>
      <c r="K416" s="673" t="s">
        <v>2611</v>
      </c>
    </row>
    <row r="417" spans="1:11" hidden="1" x14ac:dyDescent="0.25">
      <c r="A417" t="s">
        <v>3496</v>
      </c>
      <c r="B417" s="673" t="s">
        <v>2091</v>
      </c>
      <c r="C417" s="674">
        <v>7</v>
      </c>
      <c r="D417" s="674" t="s">
        <v>6863</v>
      </c>
      <c r="E417" s="674">
        <f t="shared" si="6"/>
        <v>3</v>
      </c>
      <c r="F417" s="673" t="s">
        <v>2794</v>
      </c>
      <c r="G417" s="673" t="s">
        <v>2841</v>
      </c>
      <c r="H417" s="673" t="s">
        <v>2817</v>
      </c>
      <c r="I417" s="673" t="s">
        <v>2611</v>
      </c>
      <c r="J417" s="673" t="s">
        <v>2611</v>
      </c>
      <c r="K417" s="673" t="s">
        <v>2611</v>
      </c>
    </row>
    <row r="418" spans="1:11" hidden="1" x14ac:dyDescent="0.25">
      <c r="A418" t="s">
        <v>3497</v>
      </c>
      <c r="B418" s="673" t="s">
        <v>2091</v>
      </c>
      <c r="C418" s="674">
        <v>7</v>
      </c>
      <c r="D418" s="674" t="s">
        <v>6864</v>
      </c>
      <c r="E418" s="674">
        <f t="shared" si="6"/>
        <v>3</v>
      </c>
      <c r="F418" s="673" t="s">
        <v>2794</v>
      </c>
      <c r="G418" s="673" t="s">
        <v>2841</v>
      </c>
      <c r="H418" s="673" t="s">
        <v>2817</v>
      </c>
      <c r="I418" s="673" t="s">
        <v>2611</v>
      </c>
      <c r="J418" s="673" t="s">
        <v>2611</v>
      </c>
      <c r="K418" s="673" t="s">
        <v>2611</v>
      </c>
    </row>
    <row r="419" spans="1:11" hidden="1" x14ac:dyDescent="0.25">
      <c r="A419" t="s">
        <v>3498</v>
      </c>
      <c r="B419" s="673" t="s">
        <v>2091</v>
      </c>
      <c r="C419" s="674">
        <v>7</v>
      </c>
      <c r="D419" s="674" t="s">
        <v>6865</v>
      </c>
      <c r="E419" s="674">
        <f t="shared" si="6"/>
        <v>3</v>
      </c>
      <c r="F419" s="673" t="s">
        <v>2794</v>
      </c>
      <c r="G419" s="673" t="s">
        <v>2841</v>
      </c>
      <c r="H419" s="673" t="s">
        <v>2817</v>
      </c>
      <c r="I419" s="673" t="s">
        <v>2611</v>
      </c>
      <c r="J419" s="673" t="s">
        <v>2611</v>
      </c>
      <c r="K419" s="673" t="s">
        <v>2611</v>
      </c>
    </row>
    <row r="420" spans="1:11" hidden="1" x14ac:dyDescent="0.25">
      <c r="A420" t="s">
        <v>3499</v>
      </c>
      <c r="B420" s="673" t="s">
        <v>2091</v>
      </c>
      <c r="C420" s="674">
        <v>7</v>
      </c>
      <c r="D420" s="674" t="s">
        <v>6866</v>
      </c>
      <c r="E420" s="674">
        <f t="shared" si="6"/>
        <v>3</v>
      </c>
      <c r="F420" s="673" t="s">
        <v>2794</v>
      </c>
      <c r="G420" s="673" t="s">
        <v>2841</v>
      </c>
      <c r="H420" s="673" t="s">
        <v>2817</v>
      </c>
      <c r="I420" s="673" t="s">
        <v>2611</v>
      </c>
      <c r="J420" s="673" t="s">
        <v>2611</v>
      </c>
      <c r="K420" s="673" t="s">
        <v>2611</v>
      </c>
    </row>
    <row r="421" spans="1:11" hidden="1" x14ac:dyDescent="0.25">
      <c r="A421" t="s">
        <v>3500</v>
      </c>
      <c r="B421" s="673" t="s">
        <v>2091</v>
      </c>
      <c r="C421" s="674">
        <v>7</v>
      </c>
      <c r="D421" s="674" t="s">
        <v>6867</v>
      </c>
      <c r="E421" s="674">
        <f t="shared" si="6"/>
        <v>6</v>
      </c>
      <c r="F421" s="673" t="s">
        <v>2842</v>
      </c>
      <c r="G421" s="673" t="s">
        <v>2843</v>
      </c>
      <c r="H421" s="673" t="s">
        <v>2844</v>
      </c>
      <c r="I421" s="673" t="s">
        <v>2845</v>
      </c>
      <c r="J421" s="673" t="s">
        <v>2846</v>
      </c>
      <c r="K421" s="673" t="s">
        <v>2847</v>
      </c>
    </row>
    <row r="422" spans="1:11" hidden="1" x14ac:dyDescent="0.25">
      <c r="A422" t="s">
        <v>3501</v>
      </c>
      <c r="B422" s="673" t="s">
        <v>2091</v>
      </c>
      <c r="C422" s="674">
        <v>7</v>
      </c>
      <c r="D422" s="674" t="s">
        <v>6868</v>
      </c>
      <c r="E422" s="674">
        <f t="shared" si="6"/>
        <v>6</v>
      </c>
      <c r="F422" s="673" t="s">
        <v>2842</v>
      </c>
      <c r="G422" s="673" t="s">
        <v>2843</v>
      </c>
      <c r="H422" s="673" t="s">
        <v>2844</v>
      </c>
      <c r="I422" s="673" t="s">
        <v>2845</v>
      </c>
      <c r="J422" s="673" t="s">
        <v>2846</v>
      </c>
      <c r="K422" s="673" t="s">
        <v>2847</v>
      </c>
    </row>
    <row r="423" spans="1:11" hidden="1" x14ac:dyDescent="0.25">
      <c r="A423" t="s">
        <v>3502</v>
      </c>
      <c r="B423" s="673" t="s">
        <v>2091</v>
      </c>
      <c r="C423" s="674">
        <v>7</v>
      </c>
      <c r="D423" s="674" t="s">
        <v>6869</v>
      </c>
      <c r="E423" s="674">
        <f t="shared" si="6"/>
        <v>6</v>
      </c>
      <c r="F423" s="673" t="s">
        <v>2842</v>
      </c>
      <c r="G423" s="673" t="s">
        <v>2843</v>
      </c>
      <c r="H423" s="673" t="s">
        <v>2844</v>
      </c>
      <c r="I423" s="673" t="s">
        <v>2845</v>
      </c>
      <c r="J423" s="673" t="s">
        <v>2846</v>
      </c>
      <c r="K423" s="673" t="s">
        <v>2847</v>
      </c>
    </row>
    <row r="424" spans="1:11" hidden="1" x14ac:dyDescent="0.25">
      <c r="A424" t="s">
        <v>3503</v>
      </c>
      <c r="B424" s="673" t="s">
        <v>2091</v>
      </c>
      <c r="C424" s="674">
        <v>7</v>
      </c>
      <c r="D424" s="674" t="s">
        <v>6870</v>
      </c>
      <c r="E424" s="674">
        <f t="shared" si="6"/>
        <v>6</v>
      </c>
      <c r="F424" s="673" t="s">
        <v>2842</v>
      </c>
      <c r="G424" s="673" t="s">
        <v>2843</v>
      </c>
      <c r="H424" s="673" t="s">
        <v>2844</v>
      </c>
      <c r="I424" s="673" t="s">
        <v>2845</v>
      </c>
      <c r="J424" s="673" t="s">
        <v>2846</v>
      </c>
      <c r="K424" s="673" t="s">
        <v>2847</v>
      </c>
    </row>
    <row r="425" spans="1:11" hidden="1" x14ac:dyDescent="0.25">
      <c r="A425" t="s">
        <v>3504</v>
      </c>
      <c r="B425" s="673" t="s">
        <v>2091</v>
      </c>
      <c r="C425" s="674">
        <v>8</v>
      </c>
      <c r="D425" s="674" t="s">
        <v>6729</v>
      </c>
      <c r="E425" s="674">
        <f t="shared" si="6"/>
        <v>1</v>
      </c>
      <c r="F425" s="673" t="s">
        <v>2788</v>
      </c>
      <c r="G425" s="673" t="s">
        <v>2611</v>
      </c>
      <c r="H425" s="673" t="s">
        <v>2611</v>
      </c>
      <c r="I425" s="673" t="s">
        <v>2611</v>
      </c>
      <c r="J425" s="673" t="s">
        <v>2611</v>
      </c>
      <c r="K425" s="673" t="s">
        <v>2611</v>
      </c>
    </row>
    <row r="426" spans="1:11" hidden="1" x14ac:dyDescent="0.25">
      <c r="A426" t="s">
        <v>3505</v>
      </c>
      <c r="B426" s="673" t="s">
        <v>2091</v>
      </c>
      <c r="C426" s="674">
        <v>8</v>
      </c>
      <c r="D426" s="674" t="s">
        <v>6730</v>
      </c>
      <c r="E426" s="674">
        <f t="shared" si="6"/>
        <v>1</v>
      </c>
      <c r="F426" s="673" t="s">
        <v>2788</v>
      </c>
      <c r="G426" s="673" t="s">
        <v>2611</v>
      </c>
      <c r="H426" s="673" t="s">
        <v>2611</v>
      </c>
      <c r="I426" s="673" t="s">
        <v>2611</v>
      </c>
      <c r="J426" s="673" t="s">
        <v>2611</v>
      </c>
      <c r="K426" s="673" t="s">
        <v>2611</v>
      </c>
    </row>
    <row r="427" spans="1:11" hidden="1" x14ac:dyDescent="0.25">
      <c r="A427" t="s">
        <v>3506</v>
      </c>
      <c r="B427" s="673" t="s">
        <v>2091</v>
      </c>
      <c r="C427" s="674">
        <v>8</v>
      </c>
      <c r="D427" s="674" t="s">
        <v>6751</v>
      </c>
      <c r="E427" s="674">
        <f t="shared" si="6"/>
        <v>2</v>
      </c>
      <c r="F427" s="673" t="s">
        <v>2802</v>
      </c>
      <c r="G427" s="673" t="s">
        <v>2803</v>
      </c>
      <c r="H427" s="673" t="s">
        <v>2611</v>
      </c>
      <c r="I427" s="673" t="s">
        <v>2611</v>
      </c>
      <c r="J427" s="673" t="s">
        <v>2611</v>
      </c>
      <c r="K427" s="673" t="s">
        <v>2611</v>
      </c>
    </row>
    <row r="428" spans="1:11" hidden="1" x14ac:dyDescent="0.25">
      <c r="A428" t="s">
        <v>3507</v>
      </c>
      <c r="B428" s="673" t="s">
        <v>2091</v>
      </c>
      <c r="C428" s="674">
        <v>8</v>
      </c>
      <c r="D428" s="674" t="s">
        <v>6731</v>
      </c>
      <c r="E428" s="674">
        <f t="shared" si="6"/>
        <v>1</v>
      </c>
      <c r="F428" s="673" t="s">
        <v>2788</v>
      </c>
      <c r="G428" s="673" t="s">
        <v>2611</v>
      </c>
      <c r="H428" s="673" t="s">
        <v>2611</v>
      </c>
      <c r="I428" s="673" t="s">
        <v>2611</v>
      </c>
      <c r="J428" s="673" t="s">
        <v>2611</v>
      </c>
      <c r="K428" s="673" t="s">
        <v>2611</v>
      </c>
    </row>
    <row r="429" spans="1:11" hidden="1" x14ac:dyDescent="0.25">
      <c r="A429" t="s">
        <v>3508</v>
      </c>
      <c r="B429" s="673" t="s">
        <v>2091</v>
      </c>
      <c r="C429" s="674">
        <v>8</v>
      </c>
      <c r="D429" s="674" t="s">
        <v>6732</v>
      </c>
      <c r="E429" s="674">
        <f t="shared" si="6"/>
        <v>1</v>
      </c>
      <c r="F429" s="673" t="s">
        <v>2788</v>
      </c>
      <c r="G429" s="673" t="s">
        <v>2611</v>
      </c>
      <c r="H429" s="673" t="s">
        <v>2611</v>
      </c>
      <c r="I429" s="673" t="s">
        <v>2611</v>
      </c>
      <c r="J429" s="673" t="s">
        <v>2611</v>
      </c>
      <c r="K429" s="673" t="s">
        <v>2611</v>
      </c>
    </row>
    <row r="430" spans="1:11" hidden="1" x14ac:dyDescent="0.25">
      <c r="A430" t="s">
        <v>3509</v>
      </c>
      <c r="B430" s="673" t="s">
        <v>2091</v>
      </c>
      <c r="C430" s="674">
        <v>8</v>
      </c>
      <c r="D430" s="674" t="s">
        <v>6740</v>
      </c>
      <c r="E430" s="674">
        <f t="shared" si="6"/>
        <v>2</v>
      </c>
      <c r="F430" s="673" t="s">
        <v>2794</v>
      </c>
      <c r="G430" s="673" t="s">
        <v>2795</v>
      </c>
      <c r="H430" s="673" t="s">
        <v>2611</v>
      </c>
      <c r="I430" s="673" t="s">
        <v>2611</v>
      </c>
      <c r="J430" s="673" t="s">
        <v>2611</v>
      </c>
      <c r="K430" s="673" t="s">
        <v>2611</v>
      </c>
    </row>
    <row r="431" spans="1:11" hidden="1" x14ac:dyDescent="0.25">
      <c r="A431" t="s">
        <v>3510</v>
      </c>
      <c r="B431" s="673" t="s">
        <v>2091</v>
      </c>
      <c r="C431" s="674">
        <v>8</v>
      </c>
      <c r="D431" s="674" t="s">
        <v>6741</v>
      </c>
      <c r="E431" s="674">
        <f t="shared" si="6"/>
        <v>2</v>
      </c>
      <c r="F431" s="673" t="s">
        <v>2794</v>
      </c>
      <c r="G431" s="673" t="s">
        <v>2795</v>
      </c>
      <c r="H431" s="673" t="s">
        <v>2611</v>
      </c>
      <c r="I431" s="673" t="s">
        <v>2611</v>
      </c>
      <c r="J431" s="673" t="s">
        <v>2611</v>
      </c>
      <c r="K431" s="673" t="s">
        <v>2611</v>
      </c>
    </row>
    <row r="432" spans="1:11" hidden="1" x14ac:dyDescent="0.25">
      <c r="A432" t="s">
        <v>3511</v>
      </c>
      <c r="B432" s="673" t="s">
        <v>2091</v>
      </c>
      <c r="C432" s="674">
        <v>8</v>
      </c>
      <c r="D432" s="674" t="s">
        <v>6742</v>
      </c>
      <c r="E432" s="674">
        <f t="shared" si="6"/>
        <v>2</v>
      </c>
      <c r="F432" s="673" t="s">
        <v>2796</v>
      </c>
      <c r="G432" s="673" t="s">
        <v>2797</v>
      </c>
      <c r="H432" s="673" t="s">
        <v>2611</v>
      </c>
      <c r="I432" s="673" t="s">
        <v>2611</v>
      </c>
      <c r="J432" s="673" t="s">
        <v>2611</v>
      </c>
      <c r="K432" s="673" t="s">
        <v>2611</v>
      </c>
    </row>
    <row r="433" spans="1:11" hidden="1" x14ac:dyDescent="0.25">
      <c r="A433" t="s">
        <v>3512</v>
      </c>
      <c r="B433" s="673" t="s">
        <v>2091</v>
      </c>
      <c r="C433" s="674">
        <v>8</v>
      </c>
      <c r="D433" s="674" t="s">
        <v>6743</v>
      </c>
      <c r="E433" s="674">
        <f t="shared" si="6"/>
        <v>2</v>
      </c>
      <c r="F433" s="673" t="s">
        <v>2796</v>
      </c>
      <c r="G433" s="673" t="s">
        <v>2797</v>
      </c>
      <c r="H433" s="673" t="s">
        <v>2611</v>
      </c>
      <c r="I433" s="673" t="s">
        <v>2611</v>
      </c>
      <c r="J433" s="673" t="s">
        <v>2611</v>
      </c>
      <c r="K433" s="673" t="s">
        <v>2611</v>
      </c>
    </row>
    <row r="434" spans="1:11" hidden="1" x14ac:dyDescent="0.25">
      <c r="A434" t="s">
        <v>3513</v>
      </c>
      <c r="B434" s="673" t="s">
        <v>2091</v>
      </c>
      <c r="C434" s="674">
        <v>8</v>
      </c>
      <c r="D434" s="674" t="s">
        <v>6781</v>
      </c>
      <c r="E434" s="674">
        <f t="shared" si="6"/>
        <v>1</v>
      </c>
      <c r="F434" s="673" t="s">
        <v>2819</v>
      </c>
      <c r="G434" s="673" t="s">
        <v>2611</v>
      </c>
      <c r="H434" s="673" t="s">
        <v>2611</v>
      </c>
      <c r="I434" s="673" t="s">
        <v>2611</v>
      </c>
      <c r="J434" s="673" t="s">
        <v>2611</v>
      </c>
      <c r="K434" s="673" t="s">
        <v>2611</v>
      </c>
    </row>
    <row r="435" spans="1:11" hidden="1" x14ac:dyDescent="0.25">
      <c r="A435" t="s">
        <v>3514</v>
      </c>
      <c r="B435" s="673" t="s">
        <v>2091</v>
      </c>
      <c r="C435" s="674">
        <v>8</v>
      </c>
      <c r="D435" s="674" t="s">
        <v>6782</v>
      </c>
      <c r="E435" s="674">
        <f t="shared" si="6"/>
        <v>1</v>
      </c>
      <c r="F435" s="673" t="s">
        <v>2819</v>
      </c>
      <c r="G435" s="673" t="s">
        <v>2611</v>
      </c>
      <c r="H435" s="673" t="s">
        <v>2611</v>
      </c>
      <c r="I435" s="673" t="s">
        <v>2611</v>
      </c>
      <c r="J435" s="673" t="s">
        <v>2611</v>
      </c>
      <c r="K435" s="673" t="s">
        <v>2611</v>
      </c>
    </row>
    <row r="436" spans="1:11" hidden="1" x14ac:dyDescent="0.25">
      <c r="A436" t="s">
        <v>3515</v>
      </c>
      <c r="B436" s="673" t="s">
        <v>2091</v>
      </c>
      <c r="C436" s="674">
        <v>8</v>
      </c>
      <c r="D436" s="674" t="s">
        <v>6733</v>
      </c>
      <c r="E436" s="674">
        <f t="shared" si="6"/>
        <v>3</v>
      </c>
      <c r="F436" s="673" t="s">
        <v>2789</v>
      </c>
      <c r="G436" s="673" t="s">
        <v>2790</v>
      </c>
      <c r="H436" s="673" t="s">
        <v>2791</v>
      </c>
      <c r="I436" s="673" t="s">
        <v>2611</v>
      </c>
      <c r="J436" s="673" t="s">
        <v>2611</v>
      </c>
      <c r="K436" s="673" t="s">
        <v>2611</v>
      </c>
    </row>
    <row r="437" spans="1:11" hidden="1" x14ac:dyDescent="0.25">
      <c r="A437" t="s">
        <v>3516</v>
      </c>
      <c r="B437" s="673" t="s">
        <v>2091</v>
      </c>
      <c r="C437" s="674">
        <v>8</v>
      </c>
      <c r="D437" s="674" t="s">
        <v>6759</v>
      </c>
      <c r="E437" s="674">
        <f t="shared" si="6"/>
        <v>1</v>
      </c>
      <c r="F437" s="673" t="s">
        <v>2788</v>
      </c>
      <c r="G437" s="673" t="s">
        <v>2611</v>
      </c>
      <c r="H437" s="673" t="s">
        <v>2611</v>
      </c>
      <c r="I437" s="673" t="s">
        <v>2611</v>
      </c>
      <c r="J437" s="673" t="s">
        <v>2611</v>
      </c>
      <c r="K437" s="673" t="s">
        <v>2611</v>
      </c>
    </row>
    <row r="438" spans="1:11" hidden="1" x14ac:dyDescent="0.25">
      <c r="A438" t="s">
        <v>3517</v>
      </c>
      <c r="B438" s="673" t="s">
        <v>2091</v>
      </c>
      <c r="C438" s="674">
        <v>8</v>
      </c>
      <c r="D438" s="674" t="s">
        <v>6734</v>
      </c>
      <c r="E438" s="674">
        <f t="shared" si="6"/>
        <v>1</v>
      </c>
      <c r="F438" s="673" t="s">
        <v>2788</v>
      </c>
      <c r="G438" s="673" t="s">
        <v>2611</v>
      </c>
      <c r="H438" s="673" t="s">
        <v>2611</v>
      </c>
      <c r="I438" s="673" t="s">
        <v>2611</v>
      </c>
      <c r="J438" s="673" t="s">
        <v>2611</v>
      </c>
      <c r="K438" s="673" t="s">
        <v>2611</v>
      </c>
    </row>
    <row r="439" spans="1:11" hidden="1" x14ac:dyDescent="0.25">
      <c r="A439" t="s">
        <v>3518</v>
      </c>
      <c r="B439" s="673" t="s">
        <v>2091</v>
      </c>
      <c r="C439" s="674">
        <v>8</v>
      </c>
      <c r="D439" s="674" t="s">
        <v>6760</v>
      </c>
      <c r="E439" s="674">
        <f t="shared" si="6"/>
        <v>1</v>
      </c>
      <c r="F439" s="673" t="s">
        <v>2788</v>
      </c>
      <c r="G439" s="673" t="s">
        <v>2611</v>
      </c>
      <c r="H439" s="673" t="s">
        <v>2611</v>
      </c>
      <c r="I439" s="673" t="s">
        <v>2611</v>
      </c>
      <c r="J439" s="673" t="s">
        <v>2611</v>
      </c>
      <c r="K439" s="673" t="s">
        <v>2611</v>
      </c>
    </row>
    <row r="440" spans="1:11" hidden="1" x14ac:dyDescent="0.25">
      <c r="A440" t="s">
        <v>3519</v>
      </c>
      <c r="B440" s="673" t="s">
        <v>2091</v>
      </c>
      <c r="C440" s="674">
        <v>8</v>
      </c>
      <c r="D440" s="674" t="s">
        <v>6752</v>
      </c>
      <c r="E440" s="674">
        <f t="shared" si="6"/>
        <v>2</v>
      </c>
      <c r="F440" s="673" t="s">
        <v>2802</v>
      </c>
      <c r="G440" s="673" t="s">
        <v>2803</v>
      </c>
      <c r="H440" s="673" t="s">
        <v>2611</v>
      </c>
      <c r="I440" s="673" t="s">
        <v>2611</v>
      </c>
      <c r="J440" s="673" t="s">
        <v>2611</v>
      </c>
      <c r="K440" s="673" t="s">
        <v>2611</v>
      </c>
    </row>
    <row r="441" spans="1:11" hidden="1" x14ac:dyDescent="0.25">
      <c r="A441" t="s">
        <v>3520</v>
      </c>
      <c r="B441" s="673" t="s">
        <v>2091</v>
      </c>
      <c r="C441" s="674">
        <v>8</v>
      </c>
      <c r="D441" s="674" t="s">
        <v>6753</v>
      </c>
      <c r="E441" s="674">
        <f t="shared" si="6"/>
        <v>6</v>
      </c>
      <c r="F441" s="673" t="s">
        <v>2848</v>
      </c>
      <c r="G441" s="673" t="s">
        <v>2849</v>
      </c>
      <c r="H441" s="673" t="s">
        <v>2804</v>
      </c>
      <c r="I441" s="673" t="s">
        <v>2805</v>
      </c>
      <c r="J441" s="673" t="s">
        <v>2806</v>
      </c>
      <c r="K441" s="673" t="s">
        <v>2807</v>
      </c>
    </row>
    <row r="442" spans="1:11" hidden="1" x14ac:dyDescent="0.25">
      <c r="A442" t="s">
        <v>3521</v>
      </c>
      <c r="B442" s="673" t="s">
        <v>2091</v>
      </c>
      <c r="C442" s="674">
        <v>8</v>
      </c>
      <c r="D442" s="674" t="s">
        <v>6754</v>
      </c>
      <c r="E442" s="674">
        <f t="shared" si="6"/>
        <v>6</v>
      </c>
      <c r="F442" s="673" t="s">
        <v>2848</v>
      </c>
      <c r="G442" s="673" t="s">
        <v>2849</v>
      </c>
      <c r="H442" s="673" t="s">
        <v>2810</v>
      </c>
      <c r="I442" s="673" t="s">
        <v>2811</v>
      </c>
      <c r="J442" s="673" t="s">
        <v>2812</v>
      </c>
      <c r="K442" s="673" t="s">
        <v>2813</v>
      </c>
    </row>
    <row r="443" spans="1:11" hidden="1" x14ac:dyDescent="0.25">
      <c r="A443" t="s">
        <v>3522</v>
      </c>
      <c r="B443" s="673" t="s">
        <v>2091</v>
      </c>
      <c r="C443" s="674">
        <v>8</v>
      </c>
      <c r="D443" s="674" t="s">
        <v>6755</v>
      </c>
      <c r="E443" s="674">
        <f t="shared" si="6"/>
        <v>3</v>
      </c>
      <c r="F443" s="673" t="s">
        <v>2848</v>
      </c>
      <c r="G443" s="673" t="s">
        <v>2849</v>
      </c>
      <c r="H443" s="673" t="s">
        <v>2816</v>
      </c>
      <c r="I443" s="673" t="s">
        <v>2611</v>
      </c>
      <c r="J443" s="673" t="s">
        <v>2611</v>
      </c>
      <c r="K443" s="673" t="s">
        <v>2611</v>
      </c>
    </row>
    <row r="444" spans="1:11" hidden="1" x14ac:dyDescent="0.25">
      <c r="A444" t="s">
        <v>3523</v>
      </c>
      <c r="B444" s="673" t="s">
        <v>2091</v>
      </c>
      <c r="C444" s="674">
        <v>8</v>
      </c>
      <c r="D444" s="674" t="s">
        <v>6756</v>
      </c>
      <c r="E444" s="674">
        <f t="shared" si="6"/>
        <v>6</v>
      </c>
      <c r="F444" s="673" t="s">
        <v>2848</v>
      </c>
      <c r="G444" s="673" t="s">
        <v>2849</v>
      </c>
      <c r="H444" s="673" t="s">
        <v>2804</v>
      </c>
      <c r="I444" s="673" t="s">
        <v>2805</v>
      </c>
      <c r="J444" s="673" t="s">
        <v>2806</v>
      </c>
      <c r="K444" s="673" t="s">
        <v>2807</v>
      </c>
    </row>
    <row r="445" spans="1:11" hidden="1" x14ac:dyDescent="0.25">
      <c r="A445" t="s">
        <v>3524</v>
      </c>
      <c r="B445" s="673" t="s">
        <v>2091</v>
      </c>
      <c r="C445" s="674">
        <v>8</v>
      </c>
      <c r="D445" s="674" t="s">
        <v>6757</v>
      </c>
      <c r="E445" s="674">
        <f t="shared" si="6"/>
        <v>6</v>
      </c>
      <c r="F445" s="673" t="s">
        <v>2848</v>
      </c>
      <c r="G445" s="673" t="s">
        <v>2849</v>
      </c>
      <c r="H445" s="673" t="s">
        <v>2810</v>
      </c>
      <c r="I445" s="673" t="s">
        <v>2811</v>
      </c>
      <c r="J445" s="673" t="s">
        <v>2812</v>
      </c>
      <c r="K445" s="673" t="s">
        <v>2813</v>
      </c>
    </row>
    <row r="446" spans="1:11" hidden="1" x14ac:dyDescent="0.25">
      <c r="A446" t="s">
        <v>3525</v>
      </c>
      <c r="B446" s="673" t="s">
        <v>2091</v>
      </c>
      <c r="C446" s="674">
        <v>8</v>
      </c>
      <c r="D446" s="674" t="s">
        <v>6758</v>
      </c>
      <c r="E446" s="674">
        <f t="shared" si="6"/>
        <v>3</v>
      </c>
      <c r="F446" s="673" t="s">
        <v>2848</v>
      </c>
      <c r="G446" s="673" t="s">
        <v>2849</v>
      </c>
      <c r="H446" s="673" t="s">
        <v>2816</v>
      </c>
      <c r="I446" s="673" t="s">
        <v>2611</v>
      </c>
      <c r="J446" s="673" t="s">
        <v>2611</v>
      </c>
      <c r="K446" s="673" t="s">
        <v>2611</v>
      </c>
    </row>
    <row r="447" spans="1:11" hidden="1" x14ac:dyDescent="0.25">
      <c r="A447" t="s">
        <v>3526</v>
      </c>
      <c r="B447" s="673" t="s">
        <v>2091</v>
      </c>
      <c r="C447" s="674">
        <v>8</v>
      </c>
      <c r="D447" s="674" t="s">
        <v>6735</v>
      </c>
      <c r="E447" s="674">
        <f t="shared" si="6"/>
        <v>1</v>
      </c>
      <c r="F447" s="673" t="s">
        <v>2788</v>
      </c>
      <c r="G447" s="673" t="s">
        <v>2611</v>
      </c>
      <c r="H447" s="673" t="s">
        <v>2611</v>
      </c>
      <c r="I447" s="673" t="s">
        <v>2611</v>
      </c>
      <c r="J447" s="673" t="s">
        <v>2611</v>
      </c>
      <c r="K447" s="673" t="s">
        <v>2611</v>
      </c>
    </row>
    <row r="448" spans="1:11" hidden="1" x14ac:dyDescent="0.25">
      <c r="A448" t="s">
        <v>3527</v>
      </c>
      <c r="B448" s="673" t="s">
        <v>2091</v>
      </c>
      <c r="C448" s="674">
        <v>8</v>
      </c>
      <c r="D448" s="674" t="s">
        <v>6744</v>
      </c>
      <c r="E448" s="674">
        <f t="shared" si="6"/>
        <v>2</v>
      </c>
      <c r="F448" s="673" t="s">
        <v>2796</v>
      </c>
      <c r="G448" s="673" t="s">
        <v>2797</v>
      </c>
      <c r="H448" s="673" t="s">
        <v>2611</v>
      </c>
      <c r="I448" s="673" t="s">
        <v>2611</v>
      </c>
      <c r="J448" s="673" t="s">
        <v>2611</v>
      </c>
      <c r="K448" s="673" t="s">
        <v>2611</v>
      </c>
    </row>
    <row r="449" spans="1:11" hidden="1" x14ac:dyDescent="0.25">
      <c r="A449" t="s">
        <v>3528</v>
      </c>
      <c r="B449" s="673" t="s">
        <v>2091</v>
      </c>
      <c r="C449" s="674">
        <v>8</v>
      </c>
      <c r="D449" s="674" t="s">
        <v>6745</v>
      </c>
      <c r="E449" s="674">
        <f t="shared" si="6"/>
        <v>2</v>
      </c>
      <c r="F449" s="673" t="s">
        <v>2796</v>
      </c>
      <c r="G449" s="673" t="s">
        <v>2797</v>
      </c>
      <c r="H449" s="673" t="s">
        <v>2611</v>
      </c>
      <c r="I449" s="673" t="s">
        <v>2611</v>
      </c>
      <c r="J449" s="673" t="s">
        <v>2611</v>
      </c>
      <c r="K449" s="673" t="s">
        <v>2611</v>
      </c>
    </row>
    <row r="450" spans="1:11" hidden="1" x14ac:dyDescent="0.25">
      <c r="A450" t="s">
        <v>3529</v>
      </c>
      <c r="B450" s="673" t="s">
        <v>2091</v>
      </c>
      <c r="C450" s="674">
        <v>8</v>
      </c>
      <c r="D450" s="674" t="s">
        <v>6785</v>
      </c>
      <c r="E450" s="674">
        <f t="shared" si="6"/>
        <v>1</v>
      </c>
      <c r="F450" s="673" t="s">
        <v>2821</v>
      </c>
      <c r="G450" s="673" t="s">
        <v>2611</v>
      </c>
      <c r="H450" s="673" t="s">
        <v>2611</v>
      </c>
      <c r="I450" s="673" t="s">
        <v>2611</v>
      </c>
      <c r="J450" s="673" t="s">
        <v>2611</v>
      </c>
      <c r="K450" s="673" t="s">
        <v>2611</v>
      </c>
    </row>
    <row r="451" spans="1:11" hidden="1" x14ac:dyDescent="0.25">
      <c r="A451" t="s">
        <v>3530</v>
      </c>
      <c r="B451" s="673" t="s">
        <v>2091</v>
      </c>
      <c r="C451" s="674">
        <v>8</v>
      </c>
      <c r="D451" s="674" t="s">
        <v>6786</v>
      </c>
      <c r="E451" s="674">
        <f t="shared" ref="E451:E514" si="7">6-COUNTIF(F451:K451,"")</f>
        <v>1</v>
      </c>
      <c r="F451" s="673" t="s">
        <v>2821</v>
      </c>
      <c r="G451" s="673" t="s">
        <v>2611</v>
      </c>
      <c r="H451" s="673" t="s">
        <v>2611</v>
      </c>
      <c r="I451" s="673" t="s">
        <v>2611</v>
      </c>
      <c r="J451" s="673" t="s">
        <v>2611</v>
      </c>
      <c r="K451" s="673" t="s">
        <v>2611</v>
      </c>
    </row>
    <row r="452" spans="1:11" hidden="1" x14ac:dyDescent="0.25">
      <c r="A452" t="s">
        <v>3531</v>
      </c>
      <c r="B452" s="673" t="s">
        <v>2091</v>
      </c>
      <c r="C452" s="674">
        <v>8</v>
      </c>
      <c r="D452" s="674" t="s">
        <v>6787</v>
      </c>
      <c r="E452" s="674">
        <f t="shared" si="7"/>
        <v>1</v>
      </c>
      <c r="F452" s="673" t="s">
        <v>2822</v>
      </c>
      <c r="G452" s="673" t="s">
        <v>2611</v>
      </c>
      <c r="H452" s="673" t="s">
        <v>2611</v>
      </c>
      <c r="I452" s="673" t="s">
        <v>2611</v>
      </c>
      <c r="J452" s="673" t="s">
        <v>2611</v>
      </c>
      <c r="K452" s="673" t="s">
        <v>2611</v>
      </c>
    </row>
    <row r="453" spans="1:11" hidden="1" x14ac:dyDescent="0.25">
      <c r="A453" t="s">
        <v>3532</v>
      </c>
      <c r="B453" s="673" t="s">
        <v>2091</v>
      </c>
      <c r="C453" s="674">
        <v>8</v>
      </c>
      <c r="D453" s="674" t="s">
        <v>6788</v>
      </c>
      <c r="E453" s="674">
        <f t="shared" si="7"/>
        <v>1</v>
      </c>
      <c r="F453" s="673" t="s">
        <v>2822</v>
      </c>
      <c r="G453" s="673" t="s">
        <v>2611</v>
      </c>
      <c r="H453" s="673" t="s">
        <v>2611</v>
      </c>
      <c r="I453" s="673" t="s">
        <v>2611</v>
      </c>
      <c r="J453" s="673" t="s">
        <v>2611</v>
      </c>
      <c r="K453" s="673" t="s">
        <v>2611</v>
      </c>
    </row>
    <row r="454" spans="1:11" hidden="1" x14ac:dyDescent="0.25">
      <c r="A454" t="s">
        <v>3533</v>
      </c>
      <c r="B454" s="673" t="s">
        <v>2091</v>
      </c>
      <c r="C454" s="674">
        <v>8</v>
      </c>
      <c r="D454" s="674" t="s">
        <v>6791</v>
      </c>
      <c r="E454" s="674">
        <f t="shared" si="7"/>
        <v>1</v>
      </c>
      <c r="F454" s="673" t="s">
        <v>2824</v>
      </c>
      <c r="G454" s="673" t="s">
        <v>2611</v>
      </c>
      <c r="H454" s="673" t="s">
        <v>2611</v>
      </c>
      <c r="I454" s="673" t="s">
        <v>2611</v>
      </c>
      <c r="J454" s="673" t="s">
        <v>2611</v>
      </c>
      <c r="K454" s="673" t="s">
        <v>2611</v>
      </c>
    </row>
    <row r="455" spans="1:11" hidden="1" x14ac:dyDescent="0.25">
      <c r="A455" t="s">
        <v>3534</v>
      </c>
      <c r="B455" s="673" t="s">
        <v>2091</v>
      </c>
      <c r="C455" s="674">
        <v>8</v>
      </c>
      <c r="D455" s="674" t="s">
        <v>6792</v>
      </c>
      <c r="E455" s="674">
        <f t="shared" si="7"/>
        <v>1</v>
      </c>
      <c r="F455" s="673" t="s">
        <v>2824</v>
      </c>
      <c r="G455" s="673" t="s">
        <v>2611</v>
      </c>
      <c r="H455" s="673" t="s">
        <v>2611</v>
      </c>
      <c r="I455" s="673" t="s">
        <v>2611</v>
      </c>
      <c r="J455" s="673" t="s">
        <v>2611</v>
      </c>
      <c r="K455" s="673" t="s">
        <v>2611</v>
      </c>
    </row>
    <row r="456" spans="1:11" hidden="1" x14ac:dyDescent="0.25">
      <c r="A456" t="s">
        <v>3535</v>
      </c>
      <c r="B456" s="673" t="s">
        <v>2091</v>
      </c>
      <c r="C456" s="674">
        <v>8</v>
      </c>
      <c r="D456" s="674" t="s">
        <v>6761</v>
      </c>
      <c r="E456" s="674">
        <f t="shared" si="7"/>
        <v>1</v>
      </c>
      <c r="F456" s="673" t="s">
        <v>2788</v>
      </c>
      <c r="G456" s="673" t="s">
        <v>2611</v>
      </c>
      <c r="H456" s="673" t="s">
        <v>2611</v>
      </c>
      <c r="I456" s="673" t="s">
        <v>2611</v>
      </c>
      <c r="J456" s="673" t="s">
        <v>2611</v>
      </c>
      <c r="K456" s="673" t="s">
        <v>2611</v>
      </c>
    </row>
    <row r="457" spans="1:11" hidden="1" x14ac:dyDescent="0.25">
      <c r="A457" t="s">
        <v>3536</v>
      </c>
      <c r="B457" s="673" t="s">
        <v>2091</v>
      </c>
      <c r="C457" s="674">
        <v>8</v>
      </c>
      <c r="D457" s="674" t="s">
        <v>6802</v>
      </c>
      <c r="E457" s="674">
        <f t="shared" si="7"/>
        <v>1</v>
      </c>
      <c r="F457" s="673" t="s">
        <v>2821</v>
      </c>
      <c r="G457" s="673" t="s">
        <v>2611</v>
      </c>
      <c r="H457" s="673" t="s">
        <v>2611</v>
      </c>
      <c r="I457" s="673" t="s">
        <v>2611</v>
      </c>
      <c r="J457" s="673" t="s">
        <v>2611</v>
      </c>
      <c r="K457" s="673" t="s">
        <v>2611</v>
      </c>
    </row>
    <row r="458" spans="1:11" hidden="1" x14ac:dyDescent="0.25">
      <c r="A458" t="s">
        <v>3537</v>
      </c>
      <c r="B458" s="673" t="s">
        <v>2091</v>
      </c>
      <c r="C458" s="674">
        <v>8</v>
      </c>
      <c r="D458" s="674" t="s">
        <v>6803</v>
      </c>
      <c r="E458" s="674">
        <f t="shared" si="7"/>
        <v>1</v>
      </c>
      <c r="F458" s="673" t="s">
        <v>2821</v>
      </c>
      <c r="G458" s="673" t="s">
        <v>2611</v>
      </c>
      <c r="H458" s="673" t="s">
        <v>2611</v>
      </c>
      <c r="I458" s="673" t="s">
        <v>2611</v>
      </c>
      <c r="J458" s="673" t="s">
        <v>2611</v>
      </c>
      <c r="K458" s="673" t="s">
        <v>2611</v>
      </c>
    </row>
    <row r="459" spans="1:11" hidden="1" x14ac:dyDescent="0.25">
      <c r="A459" t="s">
        <v>3538</v>
      </c>
      <c r="B459" s="673" t="s">
        <v>2091</v>
      </c>
      <c r="C459" s="674">
        <v>8</v>
      </c>
      <c r="D459" s="674" t="s">
        <v>6804</v>
      </c>
      <c r="E459" s="674">
        <f t="shared" si="7"/>
        <v>1</v>
      </c>
      <c r="F459" s="673" t="s">
        <v>2822</v>
      </c>
      <c r="G459" s="673" t="s">
        <v>2611</v>
      </c>
      <c r="H459" s="673" t="s">
        <v>2611</v>
      </c>
      <c r="I459" s="673" t="s">
        <v>2611</v>
      </c>
      <c r="J459" s="673" t="s">
        <v>2611</v>
      </c>
      <c r="K459" s="673" t="s">
        <v>2611</v>
      </c>
    </row>
    <row r="460" spans="1:11" hidden="1" x14ac:dyDescent="0.25">
      <c r="A460" t="s">
        <v>3539</v>
      </c>
      <c r="B460" s="673" t="s">
        <v>2091</v>
      </c>
      <c r="C460" s="674">
        <v>8</v>
      </c>
      <c r="D460" s="674" t="s">
        <v>6805</v>
      </c>
      <c r="E460" s="674">
        <f t="shared" si="7"/>
        <v>1</v>
      </c>
      <c r="F460" s="673" t="s">
        <v>2822</v>
      </c>
      <c r="G460" s="673" t="s">
        <v>2611</v>
      </c>
      <c r="H460" s="673" t="s">
        <v>2611</v>
      </c>
      <c r="I460" s="673" t="s">
        <v>2611</v>
      </c>
      <c r="J460" s="673" t="s">
        <v>2611</v>
      </c>
      <c r="K460" s="673" t="s">
        <v>2611</v>
      </c>
    </row>
    <row r="461" spans="1:11" hidden="1" x14ac:dyDescent="0.25">
      <c r="A461" t="s">
        <v>3540</v>
      </c>
      <c r="B461" s="673" t="s">
        <v>2091</v>
      </c>
      <c r="C461" s="674">
        <v>8</v>
      </c>
      <c r="D461" s="674" t="s">
        <v>6808</v>
      </c>
      <c r="E461" s="674">
        <f t="shared" si="7"/>
        <v>1</v>
      </c>
      <c r="F461" s="673" t="s">
        <v>2824</v>
      </c>
      <c r="G461" s="673" t="s">
        <v>2611</v>
      </c>
      <c r="H461" s="673" t="s">
        <v>2611</v>
      </c>
      <c r="I461" s="673" t="s">
        <v>2611</v>
      </c>
      <c r="J461" s="673" t="s">
        <v>2611</v>
      </c>
      <c r="K461" s="673" t="s">
        <v>2611</v>
      </c>
    </row>
    <row r="462" spans="1:11" hidden="1" x14ac:dyDescent="0.25">
      <c r="A462" t="s">
        <v>3541</v>
      </c>
      <c r="B462" s="673" t="s">
        <v>2091</v>
      </c>
      <c r="C462" s="674">
        <v>8</v>
      </c>
      <c r="D462" s="674" t="s">
        <v>6809</v>
      </c>
      <c r="E462" s="674">
        <f t="shared" si="7"/>
        <v>1</v>
      </c>
      <c r="F462" s="673" t="s">
        <v>2824</v>
      </c>
      <c r="G462" s="673" t="s">
        <v>2611</v>
      </c>
      <c r="H462" s="673" t="s">
        <v>2611</v>
      </c>
      <c r="I462" s="673" t="s">
        <v>2611</v>
      </c>
      <c r="J462" s="673" t="s">
        <v>2611</v>
      </c>
      <c r="K462" s="673" t="s">
        <v>2611</v>
      </c>
    </row>
    <row r="463" spans="1:11" hidden="1" x14ac:dyDescent="0.25">
      <c r="A463" t="s">
        <v>3542</v>
      </c>
      <c r="B463" s="673" t="s">
        <v>2091</v>
      </c>
      <c r="C463" s="674">
        <v>8</v>
      </c>
      <c r="D463" s="674" t="s">
        <v>6818</v>
      </c>
      <c r="E463" s="674">
        <f t="shared" si="7"/>
        <v>1</v>
      </c>
      <c r="F463" s="673" t="s">
        <v>2819</v>
      </c>
      <c r="G463" s="673" t="s">
        <v>2611</v>
      </c>
      <c r="H463" s="673" t="s">
        <v>2611</v>
      </c>
      <c r="I463" s="673" t="s">
        <v>2611</v>
      </c>
      <c r="J463" s="673" t="s">
        <v>2611</v>
      </c>
      <c r="K463" s="673" t="s">
        <v>2611</v>
      </c>
    </row>
    <row r="464" spans="1:11" hidden="1" x14ac:dyDescent="0.25">
      <c r="A464" t="s">
        <v>3543</v>
      </c>
      <c r="B464" s="673" t="s">
        <v>2091</v>
      </c>
      <c r="C464" s="674">
        <v>8</v>
      </c>
      <c r="D464" s="674" t="s">
        <v>6819</v>
      </c>
      <c r="E464" s="674">
        <f t="shared" si="7"/>
        <v>1</v>
      </c>
      <c r="F464" s="673" t="s">
        <v>2819</v>
      </c>
      <c r="G464" s="673" t="s">
        <v>2611</v>
      </c>
      <c r="H464" s="673" t="s">
        <v>2611</v>
      </c>
      <c r="I464" s="673" t="s">
        <v>2611</v>
      </c>
      <c r="J464" s="673" t="s">
        <v>2611</v>
      </c>
      <c r="K464" s="673" t="s">
        <v>2611</v>
      </c>
    </row>
    <row r="465" spans="1:11" hidden="1" x14ac:dyDescent="0.25">
      <c r="A465" t="s">
        <v>3544</v>
      </c>
      <c r="B465" s="673" t="s">
        <v>2091</v>
      </c>
      <c r="C465" s="674">
        <v>8</v>
      </c>
      <c r="D465" s="674" t="s">
        <v>6762</v>
      </c>
      <c r="E465" s="674">
        <f t="shared" si="7"/>
        <v>1</v>
      </c>
      <c r="F465" s="673" t="s">
        <v>2788</v>
      </c>
      <c r="G465" s="673" t="s">
        <v>2611</v>
      </c>
      <c r="H465" s="673" t="s">
        <v>2611</v>
      </c>
      <c r="I465" s="673" t="s">
        <v>2611</v>
      </c>
      <c r="J465" s="673" t="s">
        <v>2611</v>
      </c>
      <c r="K465" s="673" t="s">
        <v>2611</v>
      </c>
    </row>
    <row r="466" spans="1:11" hidden="1" x14ac:dyDescent="0.25">
      <c r="A466" t="s">
        <v>3545</v>
      </c>
      <c r="B466" s="673" t="s">
        <v>2091</v>
      </c>
      <c r="C466" s="674">
        <v>8</v>
      </c>
      <c r="D466" s="674" t="s">
        <v>6763</v>
      </c>
      <c r="E466" s="674">
        <f t="shared" si="7"/>
        <v>1</v>
      </c>
      <c r="F466" s="673" t="s">
        <v>2788</v>
      </c>
      <c r="G466" s="673" t="s">
        <v>2611</v>
      </c>
      <c r="H466" s="673" t="s">
        <v>2611</v>
      </c>
      <c r="I466" s="673" t="s">
        <v>2611</v>
      </c>
      <c r="J466" s="673" t="s">
        <v>2611</v>
      </c>
      <c r="K466" s="673" t="s">
        <v>2611</v>
      </c>
    </row>
    <row r="467" spans="1:11" hidden="1" x14ac:dyDescent="0.25">
      <c r="A467" t="s">
        <v>3546</v>
      </c>
      <c r="B467" s="673" t="s">
        <v>2091</v>
      </c>
      <c r="C467" s="674">
        <v>8</v>
      </c>
      <c r="D467" s="674" t="s">
        <v>6764</v>
      </c>
      <c r="E467" s="674">
        <f t="shared" si="7"/>
        <v>1</v>
      </c>
      <c r="F467" s="673" t="s">
        <v>2788</v>
      </c>
      <c r="G467" s="673" t="s">
        <v>2611</v>
      </c>
      <c r="H467" s="673" t="s">
        <v>2611</v>
      </c>
      <c r="I467" s="673" t="s">
        <v>2611</v>
      </c>
      <c r="J467" s="673" t="s">
        <v>2611</v>
      </c>
      <c r="K467" s="673" t="s">
        <v>2611</v>
      </c>
    </row>
    <row r="468" spans="1:11" hidden="1" x14ac:dyDescent="0.25">
      <c r="A468" t="s">
        <v>3547</v>
      </c>
      <c r="B468" s="673" t="s">
        <v>2091</v>
      </c>
      <c r="C468" s="674">
        <v>8</v>
      </c>
      <c r="D468" s="674" t="s">
        <v>6765</v>
      </c>
      <c r="E468" s="674">
        <f t="shared" si="7"/>
        <v>1</v>
      </c>
      <c r="F468" s="673" t="s">
        <v>2788</v>
      </c>
      <c r="G468" s="673" t="s">
        <v>2611</v>
      </c>
      <c r="H468" s="673" t="s">
        <v>2611</v>
      </c>
      <c r="I468" s="673" t="s">
        <v>2611</v>
      </c>
      <c r="J468" s="673" t="s">
        <v>2611</v>
      </c>
      <c r="K468" s="673" t="s">
        <v>2611</v>
      </c>
    </row>
    <row r="469" spans="1:11" hidden="1" x14ac:dyDescent="0.25">
      <c r="A469" t="s">
        <v>3548</v>
      </c>
      <c r="B469" s="673" t="s">
        <v>2091</v>
      </c>
      <c r="C469" s="674">
        <v>8</v>
      </c>
      <c r="D469" s="674" t="s">
        <v>6835</v>
      </c>
      <c r="E469" s="674">
        <f t="shared" si="7"/>
        <v>2</v>
      </c>
      <c r="F469" s="673" t="s">
        <v>2796</v>
      </c>
      <c r="G469" s="673" t="s">
        <v>2797</v>
      </c>
      <c r="H469" s="673" t="s">
        <v>2611</v>
      </c>
      <c r="I469" s="673" t="s">
        <v>2611</v>
      </c>
      <c r="J469" s="673" t="s">
        <v>2611</v>
      </c>
      <c r="K469" s="673" t="s">
        <v>2611</v>
      </c>
    </row>
    <row r="470" spans="1:11" hidden="1" x14ac:dyDescent="0.25">
      <c r="A470" t="s">
        <v>3549</v>
      </c>
      <c r="B470" s="673" t="s">
        <v>2091</v>
      </c>
      <c r="C470" s="674">
        <v>8</v>
      </c>
      <c r="D470" s="674" t="s">
        <v>6836</v>
      </c>
      <c r="E470" s="674">
        <f t="shared" si="7"/>
        <v>2</v>
      </c>
      <c r="F470" s="673" t="s">
        <v>2796</v>
      </c>
      <c r="G470" s="673" t="s">
        <v>2797</v>
      </c>
      <c r="H470" s="673" t="s">
        <v>2611</v>
      </c>
      <c r="I470" s="673" t="s">
        <v>2611</v>
      </c>
      <c r="J470" s="673" t="s">
        <v>2611</v>
      </c>
      <c r="K470" s="673" t="s">
        <v>2611</v>
      </c>
    </row>
    <row r="471" spans="1:11" hidden="1" x14ac:dyDescent="0.25">
      <c r="A471" t="s">
        <v>3550</v>
      </c>
      <c r="B471" s="673" t="s">
        <v>2091</v>
      </c>
      <c r="C471" s="674">
        <v>8</v>
      </c>
      <c r="D471" s="674" t="s">
        <v>6768</v>
      </c>
      <c r="E471" s="674">
        <f t="shared" si="7"/>
        <v>2</v>
      </c>
      <c r="F471" s="673" t="s">
        <v>2794</v>
      </c>
      <c r="G471" s="673" t="s">
        <v>2795</v>
      </c>
      <c r="H471" s="673" t="s">
        <v>2611</v>
      </c>
      <c r="I471" s="673" t="s">
        <v>2611</v>
      </c>
      <c r="J471" s="673" t="s">
        <v>2611</v>
      </c>
      <c r="K471" s="673" t="s">
        <v>2611</v>
      </c>
    </row>
    <row r="472" spans="1:11" hidden="1" x14ac:dyDescent="0.25">
      <c r="A472" t="s">
        <v>3551</v>
      </c>
      <c r="B472" s="673" t="s">
        <v>2091</v>
      </c>
      <c r="C472" s="674">
        <v>8</v>
      </c>
      <c r="D472" s="674" t="s">
        <v>6769</v>
      </c>
      <c r="E472" s="674">
        <f t="shared" si="7"/>
        <v>2</v>
      </c>
      <c r="F472" s="673" t="s">
        <v>2794</v>
      </c>
      <c r="G472" s="673" t="s">
        <v>2795</v>
      </c>
      <c r="H472" s="673" t="s">
        <v>2611</v>
      </c>
      <c r="I472" s="673" t="s">
        <v>2611</v>
      </c>
      <c r="J472" s="673" t="s">
        <v>2611</v>
      </c>
      <c r="K472" s="673" t="s">
        <v>2611</v>
      </c>
    </row>
    <row r="473" spans="1:11" hidden="1" x14ac:dyDescent="0.25">
      <c r="A473" t="s">
        <v>3552</v>
      </c>
      <c r="B473" s="673" t="s">
        <v>2091</v>
      </c>
      <c r="C473" s="674">
        <v>8</v>
      </c>
      <c r="D473" s="674" t="s">
        <v>6770</v>
      </c>
      <c r="E473" s="674">
        <f t="shared" si="7"/>
        <v>4</v>
      </c>
      <c r="F473" s="673" t="s">
        <v>2796</v>
      </c>
      <c r="G473" s="673" t="s">
        <v>2794</v>
      </c>
      <c r="H473" s="673" t="s">
        <v>2797</v>
      </c>
      <c r="I473" s="673" t="s">
        <v>2795</v>
      </c>
      <c r="J473" s="673" t="s">
        <v>2611</v>
      </c>
      <c r="K473" s="673" t="s">
        <v>2611</v>
      </c>
    </row>
    <row r="474" spans="1:11" hidden="1" x14ac:dyDescent="0.25">
      <c r="A474" t="s">
        <v>3553</v>
      </c>
      <c r="B474" s="673" t="s">
        <v>2091</v>
      </c>
      <c r="C474" s="674">
        <v>8</v>
      </c>
      <c r="D474" s="674" t="s">
        <v>6853</v>
      </c>
      <c r="E474" s="674">
        <f t="shared" si="7"/>
        <v>2</v>
      </c>
      <c r="F474" s="673" t="s">
        <v>2796</v>
      </c>
      <c r="G474" s="673" t="s">
        <v>2797</v>
      </c>
      <c r="H474" s="673" t="s">
        <v>2611</v>
      </c>
      <c r="I474" s="673" t="s">
        <v>2611</v>
      </c>
      <c r="J474" s="673" t="s">
        <v>2611</v>
      </c>
      <c r="K474" s="673" t="s">
        <v>2611</v>
      </c>
    </row>
    <row r="475" spans="1:11" hidden="1" x14ac:dyDescent="0.25">
      <c r="A475" t="s">
        <v>3554</v>
      </c>
      <c r="B475" s="673" t="s">
        <v>2091</v>
      </c>
      <c r="C475" s="674">
        <v>8</v>
      </c>
      <c r="D475" s="674" t="s">
        <v>6854</v>
      </c>
      <c r="E475" s="674">
        <f t="shared" si="7"/>
        <v>2</v>
      </c>
      <c r="F475" s="673" t="s">
        <v>2796</v>
      </c>
      <c r="G475" s="673" t="s">
        <v>2797</v>
      </c>
      <c r="H475" s="673" t="s">
        <v>2611</v>
      </c>
      <c r="I475" s="673" t="s">
        <v>2611</v>
      </c>
      <c r="J475" s="673" t="s">
        <v>2611</v>
      </c>
      <c r="K475" s="673" t="s">
        <v>2611</v>
      </c>
    </row>
    <row r="476" spans="1:11" hidden="1" x14ac:dyDescent="0.25">
      <c r="A476" t="s">
        <v>3555</v>
      </c>
      <c r="B476" s="673" t="s">
        <v>2091</v>
      </c>
      <c r="C476" s="674">
        <v>8</v>
      </c>
      <c r="D476" s="674" t="s">
        <v>6773</v>
      </c>
      <c r="E476" s="674">
        <f t="shared" si="7"/>
        <v>2</v>
      </c>
      <c r="F476" s="673" t="s">
        <v>2794</v>
      </c>
      <c r="G476" s="673" t="s">
        <v>2795</v>
      </c>
      <c r="H476" s="673" t="s">
        <v>2611</v>
      </c>
      <c r="I476" s="673" t="s">
        <v>2611</v>
      </c>
      <c r="J476" s="673" t="s">
        <v>2611</v>
      </c>
      <c r="K476" s="673" t="s">
        <v>2611</v>
      </c>
    </row>
    <row r="477" spans="1:11" hidden="1" x14ac:dyDescent="0.25">
      <c r="A477" t="s">
        <v>3556</v>
      </c>
      <c r="B477" s="673" t="s">
        <v>2091</v>
      </c>
      <c r="C477" s="674">
        <v>8</v>
      </c>
      <c r="D477" s="674" t="s">
        <v>6774</v>
      </c>
      <c r="E477" s="674">
        <f t="shared" si="7"/>
        <v>2</v>
      </c>
      <c r="F477" s="673" t="s">
        <v>2794</v>
      </c>
      <c r="G477" s="673" t="s">
        <v>2795</v>
      </c>
      <c r="H477" s="673" t="s">
        <v>2611</v>
      </c>
      <c r="I477" s="673" t="s">
        <v>2611</v>
      </c>
      <c r="J477" s="673" t="s">
        <v>2611</v>
      </c>
      <c r="K477" s="673" t="s">
        <v>2611</v>
      </c>
    </row>
    <row r="478" spans="1:11" hidden="1" x14ac:dyDescent="0.25">
      <c r="A478" t="s">
        <v>3557</v>
      </c>
      <c r="B478" s="673" t="s">
        <v>2091</v>
      </c>
      <c r="C478" s="674">
        <v>8</v>
      </c>
      <c r="D478" s="674" t="s">
        <v>6857</v>
      </c>
      <c r="E478" s="674">
        <f t="shared" si="7"/>
        <v>2</v>
      </c>
      <c r="F478" s="673" t="s">
        <v>2796</v>
      </c>
      <c r="G478" s="673" t="s">
        <v>2797</v>
      </c>
      <c r="H478" s="673" t="s">
        <v>2611</v>
      </c>
      <c r="I478" s="673" t="s">
        <v>2611</v>
      </c>
      <c r="J478" s="673" t="s">
        <v>2611</v>
      </c>
      <c r="K478" s="673" t="s">
        <v>2611</v>
      </c>
    </row>
    <row r="479" spans="1:11" hidden="1" x14ac:dyDescent="0.25">
      <c r="A479" t="s">
        <v>3558</v>
      </c>
      <c r="B479" s="673" t="s">
        <v>2091</v>
      </c>
      <c r="C479" s="674">
        <v>8</v>
      </c>
      <c r="D479" s="674" t="s">
        <v>6858</v>
      </c>
      <c r="E479" s="674">
        <f t="shared" si="7"/>
        <v>2</v>
      </c>
      <c r="F479" s="673" t="s">
        <v>2796</v>
      </c>
      <c r="G479" s="673" t="s">
        <v>2797</v>
      </c>
      <c r="H479" s="673" t="s">
        <v>2611</v>
      </c>
      <c r="I479" s="673" t="s">
        <v>2611</v>
      </c>
      <c r="J479" s="673" t="s">
        <v>2611</v>
      </c>
      <c r="K479" s="673" t="s">
        <v>2611</v>
      </c>
    </row>
    <row r="480" spans="1:11" hidden="1" x14ac:dyDescent="0.25">
      <c r="A480" t="s">
        <v>3559</v>
      </c>
      <c r="B480" s="673" t="s">
        <v>2091</v>
      </c>
      <c r="C480" s="674">
        <v>8</v>
      </c>
      <c r="D480" s="674" t="s">
        <v>6775</v>
      </c>
      <c r="E480" s="674">
        <f t="shared" si="7"/>
        <v>2</v>
      </c>
      <c r="F480" s="673" t="s">
        <v>2794</v>
      </c>
      <c r="G480" s="673" t="s">
        <v>2795</v>
      </c>
      <c r="H480" s="673" t="s">
        <v>2611</v>
      </c>
      <c r="I480" s="673" t="s">
        <v>2611</v>
      </c>
      <c r="J480" s="673" t="s">
        <v>2611</v>
      </c>
      <c r="K480" s="673" t="s">
        <v>2611</v>
      </c>
    </row>
    <row r="481" spans="1:11" hidden="1" x14ac:dyDescent="0.25">
      <c r="A481" t="s">
        <v>3560</v>
      </c>
      <c r="B481" s="673" t="s">
        <v>2091</v>
      </c>
      <c r="C481" s="674">
        <v>8</v>
      </c>
      <c r="D481" s="674" t="s">
        <v>6776</v>
      </c>
      <c r="E481" s="674">
        <f t="shared" si="7"/>
        <v>2</v>
      </c>
      <c r="F481" s="673" t="s">
        <v>2794</v>
      </c>
      <c r="G481" s="673" t="s">
        <v>2795</v>
      </c>
      <c r="H481" s="673" t="s">
        <v>2611</v>
      </c>
      <c r="I481" s="673" t="s">
        <v>2611</v>
      </c>
      <c r="J481" s="673" t="s">
        <v>2611</v>
      </c>
      <c r="K481" s="673" t="s">
        <v>2611</v>
      </c>
    </row>
    <row r="482" spans="1:11" hidden="1" x14ac:dyDescent="0.25">
      <c r="A482" t="s">
        <v>3561</v>
      </c>
      <c r="B482" s="673" t="s">
        <v>2091</v>
      </c>
      <c r="C482" s="674">
        <v>8</v>
      </c>
      <c r="D482" s="674" t="s">
        <v>6777</v>
      </c>
      <c r="E482" s="674">
        <f t="shared" si="7"/>
        <v>4</v>
      </c>
      <c r="F482" s="673" t="s">
        <v>2796</v>
      </c>
      <c r="G482" s="673" t="s">
        <v>2794</v>
      </c>
      <c r="H482" s="673" t="s">
        <v>2797</v>
      </c>
      <c r="I482" s="673" t="s">
        <v>2795</v>
      </c>
      <c r="J482" s="673" t="s">
        <v>2611</v>
      </c>
      <c r="K482" s="673" t="s">
        <v>2611</v>
      </c>
    </row>
    <row r="483" spans="1:11" hidden="1" x14ac:dyDescent="0.25">
      <c r="A483" t="s">
        <v>3562</v>
      </c>
      <c r="B483" s="673" t="s">
        <v>2091</v>
      </c>
      <c r="C483" s="674">
        <v>8</v>
      </c>
      <c r="D483" s="674" t="s">
        <v>6778</v>
      </c>
      <c r="E483" s="674">
        <f t="shared" si="7"/>
        <v>4</v>
      </c>
      <c r="F483" s="673" t="s">
        <v>2796</v>
      </c>
      <c r="G483" s="673" t="s">
        <v>2794</v>
      </c>
      <c r="H483" s="673" t="s">
        <v>2797</v>
      </c>
      <c r="I483" s="673" t="s">
        <v>2795</v>
      </c>
      <c r="J483" s="673" t="s">
        <v>2611</v>
      </c>
      <c r="K483" s="673" t="s">
        <v>2611</v>
      </c>
    </row>
    <row r="484" spans="1:11" hidden="1" x14ac:dyDescent="0.25">
      <c r="A484" t="s">
        <v>3563</v>
      </c>
      <c r="B484" s="673" t="s">
        <v>2091</v>
      </c>
      <c r="C484" s="674">
        <v>8</v>
      </c>
      <c r="D484" s="674" t="s">
        <v>6863</v>
      </c>
      <c r="E484" s="674">
        <f t="shared" si="7"/>
        <v>3</v>
      </c>
      <c r="F484" s="673" t="s">
        <v>2794</v>
      </c>
      <c r="G484" s="673" t="s">
        <v>2841</v>
      </c>
      <c r="H484" s="673" t="s">
        <v>2817</v>
      </c>
      <c r="I484" s="673" t="s">
        <v>2611</v>
      </c>
      <c r="J484" s="673" t="s">
        <v>2611</v>
      </c>
      <c r="K484" s="673" t="s">
        <v>2611</v>
      </c>
    </row>
    <row r="485" spans="1:11" hidden="1" x14ac:dyDescent="0.25">
      <c r="A485" t="s">
        <v>3564</v>
      </c>
      <c r="B485" s="673" t="s">
        <v>2091</v>
      </c>
      <c r="C485" s="674">
        <v>8</v>
      </c>
      <c r="D485" s="674" t="s">
        <v>6864</v>
      </c>
      <c r="E485" s="674">
        <f t="shared" si="7"/>
        <v>3</v>
      </c>
      <c r="F485" s="673" t="s">
        <v>2794</v>
      </c>
      <c r="G485" s="673" t="s">
        <v>2841</v>
      </c>
      <c r="H485" s="673" t="s">
        <v>2817</v>
      </c>
      <c r="I485" s="673" t="s">
        <v>2611</v>
      </c>
      <c r="J485" s="673" t="s">
        <v>2611</v>
      </c>
      <c r="K485" s="673" t="s">
        <v>2611</v>
      </c>
    </row>
    <row r="486" spans="1:11" hidden="1" x14ac:dyDescent="0.25">
      <c r="A486" t="s">
        <v>3565</v>
      </c>
      <c r="B486" s="673" t="s">
        <v>2091</v>
      </c>
      <c r="C486" s="674">
        <v>8</v>
      </c>
      <c r="D486" s="674" t="s">
        <v>6865</v>
      </c>
      <c r="E486" s="674">
        <f t="shared" si="7"/>
        <v>3</v>
      </c>
      <c r="F486" s="673" t="s">
        <v>2794</v>
      </c>
      <c r="G486" s="673" t="s">
        <v>2841</v>
      </c>
      <c r="H486" s="673" t="s">
        <v>2817</v>
      </c>
      <c r="I486" s="673" t="s">
        <v>2611</v>
      </c>
      <c r="J486" s="673" t="s">
        <v>2611</v>
      </c>
      <c r="K486" s="673" t="s">
        <v>2611</v>
      </c>
    </row>
    <row r="487" spans="1:11" hidden="1" x14ac:dyDescent="0.25">
      <c r="A487" t="s">
        <v>3566</v>
      </c>
      <c r="B487" s="673" t="s">
        <v>2091</v>
      </c>
      <c r="C487" s="674">
        <v>8</v>
      </c>
      <c r="D487" s="674" t="s">
        <v>6866</v>
      </c>
      <c r="E487" s="674">
        <f t="shared" si="7"/>
        <v>3</v>
      </c>
      <c r="F487" s="673" t="s">
        <v>2794</v>
      </c>
      <c r="G487" s="673" t="s">
        <v>2841</v>
      </c>
      <c r="H487" s="673" t="s">
        <v>2817</v>
      </c>
      <c r="I487" s="673" t="s">
        <v>2611</v>
      </c>
      <c r="J487" s="673" t="s">
        <v>2611</v>
      </c>
      <c r="K487" s="673" t="s">
        <v>2611</v>
      </c>
    </row>
    <row r="488" spans="1:11" hidden="1" x14ac:dyDescent="0.25">
      <c r="A488" t="s">
        <v>3567</v>
      </c>
      <c r="B488" s="673" t="s">
        <v>2091</v>
      </c>
      <c r="C488" s="674">
        <v>8</v>
      </c>
      <c r="D488" s="674" t="s">
        <v>6867</v>
      </c>
      <c r="E488" s="674">
        <f t="shared" si="7"/>
        <v>6</v>
      </c>
      <c r="F488" s="673" t="s">
        <v>2842</v>
      </c>
      <c r="G488" s="673" t="s">
        <v>2843</v>
      </c>
      <c r="H488" s="673" t="s">
        <v>2844</v>
      </c>
      <c r="I488" s="673" t="s">
        <v>2845</v>
      </c>
      <c r="J488" s="673" t="s">
        <v>2846</v>
      </c>
      <c r="K488" s="673" t="s">
        <v>2847</v>
      </c>
    </row>
    <row r="489" spans="1:11" hidden="1" x14ac:dyDescent="0.25">
      <c r="A489" t="s">
        <v>3568</v>
      </c>
      <c r="B489" s="673" t="s">
        <v>2091</v>
      </c>
      <c r="C489" s="674">
        <v>8</v>
      </c>
      <c r="D489" s="674" t="s">
        <v>6868</v>
      </c>
      <c r="E489" s="674">
        <f t="shared" si="7"/>
        <v>6</v>
      </c>
      <c r="F489" s="673" t="s">
        <v>2842</v>
      </c>
      <c r="G489" s="673" t="s">
        <v>2843</v>
      </c>
      <c r="H489" s="673" t="s">
        <v>2844</v>
      </c>
      <c r="I489" s="673" t="s">
        <v>2845</v>
      </c>
      <c r="J489" s="673" t="s">
        <v>2846</v>
      </c>
      <c r="K489" s="673" t="s">
        <v>2847</v>
      </c>
    </row>
    <row r="490" spans="1:11" hidden="1" x14ac:dyDescent="0.25">
      <c r="A490" t="s">
        <v>3569</v>
      </c>
      <c r="B490" s="673" t="s">
        <v>2091</v>
      </c>
      <c r="C490" s="674">
        <v>8</v>
      </c>
      <c r="D490" s="674" t="s">
        <v>6869</v>
      </c>
      <c r="E490" s="674">
        <f t="shared" si="7"/>
        <v>6</v>
      </c>
      <c r="F490" s="673" t="s">
        <v>2842</v>
      </c>
      <c r="G490" s="673" t="s">
        <v>2843</v>
      </c>
      <c r="H490" s="673" t="s">
        <v>2844</v>
      </c>
      <c r="I490" s="673" t="s">
        <v>2845</v>
      </c>
      <c r="J490" s="673" t="s">
        <v>2846</v>
      </c>
      <c r="K490" s="673" t="s">
        <v>2847</v>
      </c>
    </row>
    <row r="491" spans="1:11" hidden="1" x14ac:dyDescent="0.25">
      <c r="A491" t="s">
        <v>3570</v>
      </c>
      <c r="B491" s="673" t="s">
        <v>2091</v>
      </c>
      <c r="C491" s="674">
        <v>8</v>
      </c>
      <c r="D491" s="674" t="s">
        <v>6870</v>
      </c>
      <c r="E491" s="674">
        <f t="shared" si="7"/>
        <v>6</v>
      </c>
      <c r="F491" s="673" t="s">
        <v>2842</v>
      </c>
      <c r="G491" s="673" t="s">
        <v>2843</v>
      </c>
      <c r="H491" s="673" t="s">
        <v>2844</v>
      </c>
      <c r="I491" s="673" t="s">
        <v>2845</v>
      </c>
      <c r="J491" s="673" t="s">
        <v>2846</v>
      </c>
      <c r="K491" s="673" t="s">
        <v>2847</v>
      </c>
    </row>
    <row r="492" spans="1:11" hidden="1" x14ac:dyDescent="0.25">
      <c r="A492" t="s">
        <v>3571</v>
      </c>
      <c r="B492" s="673" t="s">
        <v>2145</v>
      </c>
      <c r="C492" s="674">
        <v>3</v>
      </c>
      <c r="D492" s="674" t="s">
        <v>6729</v>
      </c>
      <c r="E492" s="674">
        <f t="shared" si="7"/>
        <v>1</v>
      </c>
      <c r="F492" s="673" t="s">
        <v>2788</v>
      </c>
      <c r="G492" s="673" t="s">
        <v>2611</v>
      </c>
      <c r="H492" s="673" t="s">
        <v>2611</v>
      </c>
      <c r="I492" s="673" t="s">
        <v>2611</v>
      </c>
      <c r="J492" s="673" t="s">
        <v>2611</v>
      </c>
      <c r="K492" s="673" t="s">
        <v>2611</v>
      </c>
    </row>
    <row r="493" spans="1:11" hidden="1" x14ac:dyDescent="0.25">
      <c r="A493" t="s">
        <v>3572</v>
      </c>
      <c r="B493" s="673" t="s">
        <v>2145</v>
      </c>
      <c r="C493" s="674">
        <v>3</v>
      </c>
      <c r="D493" s="674" t="s">
        <v>6730</v>
      </c>
      <c r="E493" s="674">
        <f t="shared" si="7"/>
        <v>1</v>
      </c>
      <c r="F493" s="673" t="s">
        <v>2788</v>
      </c>
      <c r="G493" s="673" t="s">
        <v>2611</v>
      </c>
      <c r="H493" s="673" t="s">
        <v>2611</v>
      </c>
      <c r="I493" s="673" t="s">
        <v>2611</v>
      </c>
      <c r="J493" s="673" t="s">
        <v>2611</v>
      </c>
      <c r="K493" s="673" t="s">
        <v>2611</v>
      </c>
    </row>
    <row r="494" spans="1:11" hidden="1" x14ac:dyDescent="0.25">
      <c r="A494" t="s">
        <v>3573</v>
      </c>
      <c r="B494" s="673" t="s">
        <v>2145</v>
      </c>
      <c r="C494" s="674">
        <v>3</v>
      </c>
      <c r="D494" s="674" t="s">
        <v>6731</v>
      </c>
      <c r="E494" s="674">
        <f t="shared" si="7"/>
        <v>1</v>
      </c>
      <c r="F494" s="673" t="s">
        <v>2788</v>
      </c>
      <c r="G494" s="673" t="s">
        <v>2611</v>
      </c>
      <c r="H494" s="673" t="s">
        <v>2611</v>
      </c>
      <c r="I494" s="673" t="s">
        <v>2611</v>
      </c>
      <c r="J494" s="673" t="s">
        <v>2611</v>
      </c>
      <c r="K494" s="673" t="s">
        <v>2611</v>
      </c>
    </row>
    <row r="495" spans="1:11" hidden="1" x14ac:dyDescent="0.25">
      <c r="A495" t="s">
        <v>3574</v>
      </c>
      <c r="B495" s="673" t="s">
        <v>2145</v>
      </c>
      <c r="C495" s="674">
        <v>3</v>
      </c>
      <c r="D495" s="674" t="s">
        <v>6732</v>
      </c>
      <c r="E495" s="674">
        <f t="shared" si="7"/>
        <v>1</v>
      </c>
      <c r="F495" s="673" t="s">
        <v>2788</v>
      </c>
      <c r="G495" s="673" t="s">
        <v>2611</v>
      </c>
      <c r="H495" s="673" t="s">
        <v>2611</v>
      </c>
      <c r="I495" s="673" t="s">
        <v>2611</v>
      </c>
      <c r="J495" s="673" t="s">
        <v>2611</v>
      </c>
      <c r="K495" s="673" t="s">
        <v>2611</v>
      </c>
    </row>
    <row r="496" spans="1:11" hidden="1" x14ac:dyDescent="0.25">
      <c r="A496" t="s">
        <v>3575</v>
      </c>
      <c r="B496" s="673" t="s">
        <v>2145</v>
      </c>
      <c r="C496" s="674">
        <v>3</v>
      </c>
      <c r="D496" s="674" t="s">
        <v>6742</v>
      </c>
      <c r="E496" s="674">
        <f t="shared" si="7"/>
        <v>2</v>
      </c>
      <c r="F496" s="673" t="s">
        <v>2796</v>
      </c>
      <c r="G496" s="673" t="s">
        <v>2797</v>
      </c>
      <c r="H496" s="673" t="s">
        <v>2611</v>
      </c>
      <c r="I496" s="673" t="s">
        <v>2611</v>
      </c>
      <c r="J496" s="673" t="s">
        <v>2611</v>
      </c>
      <c r="K496" s="673" t="s">
        <v>2611</v>
      </c>
    </row>
    <row r="497" spans="1:11" hidden="1" x14ac:dyDescent="0.25">
      <c r="A497" t="s">
        <v>3576</v>
      </c>
      <c r="B497" s="673" t="s">
        <v>2145</v>
      </c>
      <c r="C497" s="674">
        <v>3</v>
      </c>
      <c r="D497" s="674" t="s">
        <v>6743</v>
      </c>
      <c r="E497" s="674">
        <f t="shared" si="7"/>
        <v>2</v>
      </c>
      <c r="F497" s="673" t="s">
        <v>2796</v>
      </c>
      <c r="G497" s="673" t="s">
        <v>2797</v>
      </c>
      <c r="H497" s="673" t="s">
        <v>2611</v>
      </c>
      <c r="I497" s="673" t="s">
        <v>2611</v>
      </c>
      <c r="J497" s="673" t="s">
        <v>2611</v>
      </c>
      <c r="K497" s="673" t="s">
        <v>2611</v>
      </c>
    </row>
    <row r="498" spans="1:11" hidden="1" x14ac:dyDescent="0.25">
      <c r="A498" t="s">
        <v>3577</v>
      </c>
      <c r="B498" s="673" t="s">
        <v>2145</v>
      </c>
      <c r="C498" s="674">
        <v>3</v>
      </c>
      <c r="D498" s="674" t="s">
        <v>6871</v>
      </c>
      <c r="E498" s="674">
        <f t="shared" si="7"/>
        <v>2</v>
      </c>
      <c r="F498" s="673" t="s">
        <v>2846</v>
      </c>
      <c r="G498" s="673" t="s">
        <v>2850</v>
      </c>
      <c r="H498" s="673" t="s">
        <v>2611</v>
      </c>
      <c r="I498" s="673" t="s">
        <v>2611</v>
      </c>
      <c r="J498" s="673" t="s">
        <v>2611</v>
      </c>
      <c r="K498" s="673" t="s">
        <v>2611</v>
      </c>
    </row>
    <row r="499" spans="1:11" hidden="1" x14ac:dyDescent="0.25">
      <c r="A499" t="s">
        <v>3578</v>
      </c>
      <c r="B499" s="673" t="s">
        <v>2145</v>
      </c>
      <c r="C499" s="674">
        <v>3</v>
      </c>
      <c r="D499" s="674" t="s">
        <v>6872</v>
      </c>
      <c r="E499" s="674">
        <f t="shared" si="7"/>
        <v>2</v>
      </c>
      <c r="F499" s="673" t="s">
        <v>2846</v>
      </c>
      <c r="G499" s="673" t="s">
        <v>2850</v>
      </c>
      <c r="H499" s="673" t="s">
        <v>2611</v>
      </c>
      <c r="I499" s="673" t="s">
        <v>2611</v>
      </c>
      <c r="J499" s="673" t="s">
        <v>2611</v>
      </c>
      <c r="K499" s="673" t="s">
        <v>2611</v>
      </c>
    </row>
    <row r="500" spans="1:11" hidden="1" x14ac:dyDescent="0.25">
      <c r="A500" t="s">
        <v>3579</v>
      </c>
      <c r="B500" s="673" t="s">
        <v>2145</v>
      </c>
      <c r="C500" s="674">
        <v>3</v>
      </c>
      <c r="D500" s="674" t="s">
        <v>6873</v>
      </c>
      <c r="E500" s="674">
        <f t="shared" si="7"/>
        <v>2</v>
      </c>
      <c r="F500" s="673" t="s">
        <v>2851</v>
      </c>
      <c r="G500" s="673" t="s">
        <v>2852</v>
      </c>
      <c r="H500" s="673" t="s">
        <v>2611</v>
      </c>
      <c r="I500" s="673" t="s">
        <v>2611</v>
      </c>
      <c r="J500" s="673" t="s">
        <v>2611</v>
      </c>
      <c r="K500" s="673" t="s">
        <v>2611</v>
      </c>
    </row>
    <row r="501" spans="1:11" hidden="1" x14ac:dyDescent="0.25">
      <c r="A501" t="s">
        <v>3580</v>
      </c>
      <c r="B501" s="673" t="s">
        <v>2145</v>
      </c>
      <c r="C501" s="674">
        <v>3</v>
      </c>
      <c r="D501" s="674" t="s">
        <v>6874</v>
      </c>
      <c r="E501" s="674">
        <f t="shared" si="7"/>
        <v>2</v>
      </c>
      <c r="F501" s="673" t="s">
        <v>2851</v>
      </c>
      <c r="G501" s="673" t="s">
        <v>2852</v>
      </c>
      <c r="H501" s="673" t="s">
        <v>2611</v>
      </c>
      <c r="I501" s="673" t="s">
        <v>2611</v>
      </c>
      <c r="J501" s="673" t="s">
        <v>2611</v>
      </c>
      <c r="K501" s="673" t="s">
        <v>2611</v>
      </c>
    </row>
    <row r="502" spans="1:11" hidden="1" x14ac:dyDescent="0.25">
      <c r="A502" t="s">
        <v>3581</v>
      </c>
      <c r="B502" s="673" t="s">
        <v>2145</v>
      </c>
      <c r="C502" s="674">
        <v>3</v>
      </c>
      <c r="D502" s="674" t="s">
        <v>6733</v>
      </c>
      <c r="E502" s="674">
        <f t="shared" si="7"/>
        <v>3</v>
      </c>
      <c r="F502" s="673" t="s">
        <v>2789</v>
      </c>
      <c r="G502" s="673" t="s">
        <v>2790</v>
      </c>
      <c r="H502" s="673" t="s">
        <v>2791</v>
      </c>
      <c r="I502" s="673" t="s">
        <v>2611</v>
      </c>
      <c r="J502" s="673" t="s">
        <v>2611</v>
      </c>
      <c r="K502" s="673" t="s">
        <v>2611</v>
      </c>
    </row>
    <row r="503" spans="1:11" hidden="1" x14ac:dyDescent="0.25">
      <c r="A503" t="s">
        <v>3582</v>
      </c>
      <c r="B503" s="673" t="s">
        <v>2145</v>
      </c>
      <c r="C503" s="674">
        <v>3</v>
      </c>
      <c r="D503" s="674" t="s">
        <v>6759</v>
      </c>
      <c r="E503" s="674">
        <f t="shared" si="7"/>
        <v>1</v>
      </c>
      <c r="F503" s="673" t="s">
        <v>2788</v>
      </c>
      <c r="G503" s="673" t="s">
        <v>2611</v>
      </c>
      <c r="H503" s="673" t="s">
        <v>2611</v>
      </c>
      <c r="I503" s="673" t="s">
        <v>2611</v>
      </c>
      <c r="J503" s="673" t="s">
        <v>2611</v>
      </c>
      <c r="K503" s="673" t="s">
        <v>2611</v>
      </c>
    </row>
    <row r="504" spans="1:11" hidden="1" x14ac:dyDescent="0.25">
      <c r="A504" t="s">
        <v>3583</v>
      </c>
      <c r="B504" s="673" t="s">
        <v>2145</v>
      </c>
      <c r="C504" s="674">
        <v>3</v>
      </c>
      <c r="D504" s="674" t="s">
        <v>6734</v>
      </c>
      <c r="E504" s="674">
        <f t="shared" si="7"/>
        <v>1</v>
      </c>
      <c r="F504" s="673" t="s">
        <v>2788</v>
      </c>
      <c r="G504" s="673" t="s">
        <v>2611</v>
      </c>
      <c r="H504" s="673" t="s">
        <v>2611</v>
      </c>
      <c r="I504" s="673" t="s">
        <v>2611</v>
      </c>
      <c r="J504" s="673" t="s">
        <v>2611</v>
      </c>
      <c r="K504" s="673" t="s">
        <v>2611</v>
      </c>
    </row>
    <row r="505" spans="1:11" hidden="1" x14ac:dyDescent="0.25">
      <c r="A505" t="s">
        <v>3584</v>
      </c>
      <c r="B505" s="673" t="s">
        <v>2145</v>
      </c>
      <c r="C505" s="674">
        <v>3</v>
      </c>
      <c r="D505" s="674" t="s">
        <v>6875</v>
      </c>
      <c r="E505" s="674">
        <f t="shared" si="7"/>
        <v>1</v>
      </c>
      <c r="F505" s="673" t="s">
        <v>2788</v>
      </c>
      <c r="G505" s="673" t="s">
        <v>2611</v>
      </c>
      <c r="H505" s="673" t="s">
        <v>2611</v>
      </c>
      <c r="I505" s="673" t="s">
        <v>2611</v>
      </c>
      <c r="J505" s="673" t="s">
        <v>2611</v>
      </c>
      <c r="K505" s="673" t="s">
        <v>2611</v>
      </c>
    </row>
    <row r="506" spans="1:11" hidden="1" x14ac:dyDescent="0.25">
      <c r="A506" t="s">
        <v>3585</v>
      </c>
      <c r="B506" s="673" t="s">
        <v>2145</v>
      </c>
      <c r="C506" s="674">
        <v>3</v>
      </c>
      <c r="D506" s="674" t="s">
        <v>6876</v>
      </c>
      <c r="E506" s="674">
        <f t="shared" si="7"/>
        <v>1</v>
      </c>
      <c r="F506" s="673" t="s">
        <v>2788</v>
      </c>
      <c r="G506" s="673" t="s">
        <v>2611</v>
      </c>
      <c r="H506" s="673" t="s">
        <v>2611</v>
      </c>
      <c r="I506" s="673" t="s">
        <v>2611</v>
      </c>
      <c r="J506" s="673" t="s">
        <v>2611</v>
      </c>
      <c r="K506" s="673" t="s">
        <v>2611</v>
      </c>
    </row>
    <row r="507" spans="1:11" hidden="1" x14ac:dyDescent="0.25">
      <c r="A507" t="s">
        <v>3586</v>
      </c>
      <c r="B507" s="673" t="s">
        <v>2145</v>
      </c>
      <c r="C507" s="674">
        <v>3</v>
      </c>
      <c r="D507" s="674" t="s">
        <v>6877</v>
      </c>
      <c r="E507" s="674">
        <f t="shared" si="7"/>
        <v>1</v>
      </c>
      <c r="F507" s="673" t="s">
        <v>2788</v>
      </c>
      <c r="G507" s="673" t="s">
        <v>2611</v>
      </c>
      <c r="H507" s="673" t="s">
        <v>2611</v>
      </c>
      <c r="I507" s="673" t="s">
        <v>2611</v>
      </c>
      <c r="J507" s="673" t="s">
        <v>2611</v>
      </c>
      <c r="K507" s="673" t="s">
        <v>2611</v>
      </c>
    </row>
    <row r="508" spans="1:11" hidden="1" x14ac:dyDescent="0.25">
      <c r="A508" t="s">
        <v>3587</v>
      </c>
      <c r="B508" s="673" t="s">
        <v>2145</v>
      </c>
      <c r="C508" s="674">
        <v>3</v>
      </c>
      <c r="D508" s="674" t="s">
        <v>6760</v>
      </c>
      <c r="E508" s="674">
        <f t="shared" si="7"/>
        <v>1</v>
      </c>
      <c r="F508" s="673" t="s">
        <v>2788</v>
      </c>
      <c r="G508" s="673" t="s">
        <v>2611</v>
      </c>
      <c r="H508" s="673" t="s">
        <v>2611</v>
      </c>
      <c r="I508" s="673" t="s">
        <v>2611</v>
      </c>
      <c r="J508" s="673" t="s">
        <v>2611</v>
      </c>
      <c r="K508" s="673" t="s">
        <v>2611</v>
      </c>
    </row>
    <row r="509" spans="1:11" hidden="1" x14ac:dyDescent="0.25">
      <c r="A509" t="s">
        <v>3588</v>
      </c>
      <c r="B509" s="673" t="s">
        <v>2145</v>
      </c>
      <c r="C509" s="674">
        <v>3</v>
      </c>
      <c r="D509" s="674" t="s">
        <v>6735</v>
      </c>
      <c r="E509" s="674">
        <f t="shared" si="7"/>
        <v>1</v>
      </c>
      <c r="F509" s="673" t="s">
        <v>2788</v>
      </c>
      <c r="G509" s="673" t="s">
        <v>2611</v>
      </c>
      <c r="H509" s="673" t="s">
        <v>2611</v>
      </c>
      <c r="I509" s="673" t="s">
        <v>2611</v>
      </c>
      <c r="J509" s="673" t="s">
        <v>2611</v>
      </c>
      <c r="K509" s="673" t="s">
        <v>2611</v>
      </c>
    </row>
    <row r="510" spans="1:11" hidden="1" x14ac:dyDescent="0.25">
      <c r="A510" t="s">
        <v>3589</v>
      </c>
      <c r="B510" s="673" t="s">
        <v>2145</v>
      </c>
      <c r="C510" s="674">
        <v>3</v>
      </c>
      <c r="D510" s="674" t="s">
        <v>6744</v>
      </c>
      <c r="E510" s="674">
        <f t="shared" si="7"/>
        <v>2</v>
      </c>
      <c r="F510" s="673" t="s">
        <v>2796</v>
      </c>
      <c r="G510" s="673" t="s">
        <v>2797</v>
      </c>
      <c r="H510" s="673" t="s">
        <v>2611</v>
      </c>
      <c r="I510" s="673" t="s">
        <v>2611</v>
      </c>
      <c r="J510" s="673" t="s">
        <v>2611</v>
      </c>
      <c r="K510" s="673" t="s">
        <v>2611</v>
      </c>
    </row>
    <row r="511" spans="1:11" hidden="1" x14ac:dyDescent="0.25">
      <c r="A511" t="s">
        <v>3590</v>
      </c>
      <c r="B511" s="673" t="s">
        <v>2145</v>
      </c>
      <c r="C511" s="674">
        <v>3</v>
      </c>
      <c r="D511" s="674" t="s">
        <v>6745</v>
      </c>
      <c r="E511" s="674">
        <f t="shared" si="7"/>
        <v>2</v>
      </c>
      <c r="F511" s="673" t="s">
        <v>2796</v>
      </c>
      <c r="G511" s="673" t="s">
        <v>2797</v>
      </c>
      <c r="H511" s="673" t="s">
        <v>2611</v>
      </c>
      <c r="I511" s="673" t="s">
        <v>2611</v>
      </c>
      <c r="J511" s="673" t="s">
        <v>2611</v>
      </c>
      <c r="K511" s="673" t="s">
        <v>2611</v>
      </c>
    </row>
    <row r="512" spans="1:11" hidden="1" x14ac:dyDescent="0.25">
      <c r="A512" t="s">
        <v>3591</v>
      </c>
      <c r="B512" s="673" t="s">
        <v>2145</v>
      </c>
      <c r="C512" s="674">
        <v>3</v>
      </c>
      <c r="D512" s="674" t="s">
        <v>6878</v>
      </c>
      <c r="E512" s="674">
        <f t="shared" si="7"/>
        <v>1</v>
      </c>
      <c r="F512" s="673" t="s">
        <v>2788</v>
      </c>
      <c r="G512" s="673" t="s">
        <v>2611</v>
      </c>
      <c r="H512" s="673" t="s">
        <v>2611</v>
      </c>
      <c r="I512" s="673" t="s">
        <v>2611</v>
      </c>
      <c r="J512" s="673" t="s">
        <v>2611</v>
      </c>
      <c r="K512" s="673" t="s">
        <v>2611</v>
      </c>
    </row>
    <row r="513" spans="1:11" hidden="1" x14ac:dyDescent="0.25">
      <c r="A513" t="s">
        <v>3592</v>
      </c>
      <c r="B513" s="673" t="s">
        <v>2145</v>
      </c>
      <c r="C513" s="674">
        <v>3</v>
      </c>
      <c r="D513" s="674" t="s">
        <v>6879</v>
      </c>
      <c r="E513" s="674">
        <f t="shared" si="7"/>
        <v>1</v>
      </c>
      <c r="F513" s="673" t="s">
        <v>2788</v>
      </c>
      <c r="G513" s="673" t="s">
        <v>2611</v>
      </c>
      <c r="H513" s="673" t="s">
        <v>2611</v>
      </c>
      <c r="I513" s="673" t="s">
        <v>2611</v>
      </c>
      <c r="J513" s="673" t="s">
        <v>2611</v>
      </c>
      <c r="K513" s="673" t="s">
        <v>2611</v>
      </c>
    </row>
    <row r="514" spans="1:11" hidden="1" x14ac:dyDescent="0.25">
      <c r="A514" t="s">
        <v>7176</v>
      </c>
      <c r="B514" s="673" t="s">
        <v>2145</v>
      </c>
      <c r="C514" s="674">
        <v>3</v>
      </c>
      <c r="D514" s="674" t="s">
        <v>6880</v>
      </c>
      <c r="E514" s="674">
        <f t="shared" si="7"/>
        <v>1</v>
      </c>
      <c r="F514" s="673" t="s">
        <v>2788</v>
      </c>
      <c r="G514" s="673" t="s">
        <v>2611</v>
      </c>
      <c r="H514" s="673" t="s">
        <v>2611</v>
      </c>
      <c r="I514" s="673" t="s">
        <v>2611</v>
      </c>
      <c r="J514" s="673" t="s">
        <v>2611</v>
      </c>
      <c r="K514" s="673" t="s">
        <v>2611</v>
      </c>
    </row>
    <row r="515" spans="1:11" hidden="1" x14ac:dyDescent="0.25">
      <c r="A515" t="s">
        <v>7177</v>
      </c>
      <c r="B515" s="673" t="s">
        <v>2145</v>
      </c>
      <c r="C515" s="674">
        <v>3</v>
      </c>
      <c r="D515" s="674" t="s">
        <v>6881</v>
      </c>
      <c r="E515" s="674">
        <f t="shared" ref="E515:E578" si="8">6-COUNTIF(F515:K515,"")</f>
        <v>1</v>
      </c>
      <c r="F515" s="673" t="s">
        <v>2788</v>
      </c>
      <c r="G515" s="673" t="s">
        <v>2611</v>
      </c>
      <c r="H515" s="673" t="s">
        <v>2611</v>
      </c>
      <c r="I515" s="673" t="s">
        <v>2611</v>
      </c>
      <c r="J515" s="673" t="s">
        <v>2611</v>
      </c>
      <c r="K515" s="673" t="s">
        <v>2611</v>
      </c>
    </row>
    <row r="516" spans="1:11" hidden="1" x14ac:dyDescent="0.25">
      <c r="A516" t="s">
        <v>3593</v>
      </c>
      <c r="B516" s="673" t="s">
        <v>2145</v>
      </c>
      <c r="C516" s="674">
        <v>3</v>
      </c>
      <c r="D516" s="674" t="s">
        <v>6789</v>
      </c>
      <c r="E516" s="674">
        <f t="shared" si="8"/>
        <v>1</v>
      </c>
      <c r="F516" s="673" t="s">
        <v>2788</v>
      </c>
      <c r="G516" s="673" t="s">
        <v>2611</v>
      </c>
      <c r="H516" s="673" t="s">
        <v>2611</v>
      </c>
      <c r="I516" s="673" t="s">
        <v>2611</v>
      </c>
      <c r="J516" s="673" t="s">
        <v>2611</v>
      </c>
      <c r="K516" s="673" t="s">
        <v>2611</v>
      </c>
    </row>
    <row r="517" spans="1:11" hidden="1" x14ac:dyDescent="0.25">
      <c r="A517" t="s">
        <v>3594</v>
      </c>
      <c r="B517" s="673" t="s">
        <v>2145</v>
      </c>
      <c r="C517" s="674">
        <v>3</v>
      </c>
      <c r="D517" s="674" t="s">
        <v>6790</v>
      </c>
      <c r="E517" s="674">
        <f t="shared" si="8"/>
        <v>1</v>
      </c>
      <c r="F517" s="673" t="s">
        <v>2788</v>
      </c>
      <c r="G517" s="673" t="s">
        <v>2611</v>
      </c>
      <c r="H517" s="673" t="s">
        <v>2611</v>
      </c>
      <c r="I517" s="673" t="s">
        <v>2611</v>
      </c>
      <c r="J517" s="673" t="s">
        <v>2611</v>
      </c>
      <c r="K517" s="673" t="s">
        <v>2611</v>
      </c>
    </row>
    <row r="518" spans="1:11" hidden="1" x14ac:dyDescent="0.25">
      <c r="A518" t="s">
        <v>3595</v>
      </c>
      <c r="B518" s="673" t="s">
        <v>2145</v>
      </c>
      <c r="C518" s="674">
        <v>3</v>
      </c>
      <c r="D518" s="674" t="s">
        <v>6882</v>
      </c>
      <c r="E518" s="674">
        <f t="shared" si="8"/>
        <v>1</v>
      </c>
      <c r="F518" s="673" t="s">
        <v>2788</v>
      </c>
      <c r="G518" s="673" t="s">
        <v>2611</v>
      </c>
      <c r="H518" s="673" t="s">
        <v>2611</v>
      </c>
      <c r="I518" s="673" t="s">
        <v>2611</v>
      </c>
      <c r="J518" s="673" t="s">
        <v>2611</v>
      </c>
      <c r="K518" s="673" t="s">
        <v>2611</v>
      </c>
    </row>
    <row r="519" spans="1:11" hidden="1" x14ac:dyDescent="0.25">
      <c r="A519" t="s">
        <v>3596</v>
      </c>
      <c r="B519" s="673" t="s">
        <v>2145</v>
      </c>
      <c r="C519" s="674">
        <v>3</v>
      </c>
      <c r="D519" s="674" t="s">
        <v>6883</v>
      </c>
      <c r="E519" s="674">
        <f t="shared" si="8"/>
        <v>1</v>
      </c>
      <c r="F519" s="673" t="s">
        <v>2788</v>
      </c>
      <c r="G519" s="673" t="s">
        <v>2611</v>
      </c>
      <c r="H519" s="673" t="s">
        <v>2611</v>
      </c>
      <c r="I519" s="673" t="s">
        <v>2611</v>
      </c>
      <c r="J519" s="673" t="s">
        <v>2611</v>
      </c>
      <c r="K519" s="673" t="s">
        <v>2611</v>
      </c>
    </row>
    <row r="520" spans="1:11" hidden="1" x14ac:dyDescent="0.25">
      <c r="A520" t="s">
        <v>3597</v>
      </c>
      <c r="B520" s="673" t="s">
        <v>2145</v>
      </c>
      <c r="C520" s="674">
        <v>3</v>
      </c>
      <c r="D520" s="674" t="s">
        <v>6884</v>
      </c>
      <c r="E520" s="674">
        <f t="shared" si="8"/>
        <v>1</v>
      </c>
      <c r="F520" s="673" t="s">
        <v>2788</v>
      </c>
      <c r="G520" s="673" t="s">
        <v>2611</v>
      </c>
      <c r="H520" s="673" t="s">
        <v>2611</v>
      </c>
      <c r="I520" s="673" t="s">
        <v>2611</v>
      </c>
      <c r="J520" s="673" t="s">
        <v>2611</v>
      </c>
      <c r="K520" s="673" t="s">
        <v>2611</v>
      </c>
    </row>
    <row r="521" spans="1:11" hidden="1" x14ac:dyDescent="0.25">
      <c r="A521" t="s">
        <v>3598</v>
      </c>
      <c r="B521" s="673" t="s">
        <v>2145</v>
      </c>
      <c r="C521" s="674">
        <v>3</v>
      </c>
      <c r="D521" s="674" t="s">
        <v>6885</v>
      </c>
      <c r="E521" s="674">
        <f t="shared" si="8"/>
        <v>1</v>
      </c>
      <c r="F521" s="673" t="s">
        <v>2788</v>
      </c>
      <c r="G521" s="673" t="s">
        <v>2611</v>
      </c>
      <c r="H521" s="673" t="s">
        <v>2611</v>
      </c>
      <c r="I521" s="673" t="s">
        <v>2611</v>
      </c>
      <c r="J521" s="673" t="s">
        <v>2611</v>
      </c>
      <c r="K521" s="673" t="s">
        <v>2611</v>
      </c>
    </row>
    <row r="522" spans="1:11" hidden="1" x14ac:dyDescent="0.25">
      <c r="A522" t="s">
        <v>3599</v>
      </c>
      <c r="B522" s="673" t="s">
        <v>2145</v>
      </c>
      <c r="C522" s="674">
        <v>3</v>
      </c>
      <c r="D522" s="674" t="s">
        <v>6886</v>
      </c>
      <c r="E522" s="674">
        <f t="shared" si="8"/>
        <v>1</v>
      </c>
      <c r="F522" s="673" t="s">
        <v>2788</v>
      </c>
      <c r="G522" s="673" t="s">
        <v>2611</v>
      </c>
      <c r="H522" s="673" t="s">
        <v>2611</v>
      </c>
      <c r="I522" s="673" t="s">
        <v>2611</v>
      </c>
      <c r="J522" s="673" t="s">
        <v>2611</v>
      </c>
      <c r="K522" s="673" t="s">
        <v>2611</v>
      </c>
    </row>
    <row r="523" spans="1:11" hidden="1" x14ac:dyDescent="0.25">
      <c r="A523" t="s">
        <v>3600</v>
      </c>
      <c r="B523" s="673" t="s">
        <v>2145</v>
      </c>
      <c r="C523" s="674">
        <v>3</v>
      </c>
      <c r="D523" s="674" t="s">
        <v>6887</v>
      </c>
      <c r="E523" s="674">
        <f t="shared" si="8"/>
        <v>1</v>
      </c>
      <c r="F523" s="673" t="s">
        <v>2788</v>
      </c>
      <c r="G523" s="673" t="s">
        <v>2611</v>
      </c>
      <c r="H523" s="673" t="s">
        <v>2611</v>
      </c>
      <c r="I523" s="673" t="s">
        <v>2611</v>
      </c>
      <c r="J523" s="673" t="s">
        <v>2611</v>
      </c>
      <c r="K523" s="673" t="s">
        <v>2611</v>
      </c>
    </row>
    <row r="524" spans="1:11" hidden="1" x14ac:dyDescent="0.25">
      <c r="A524" t="s">
        <v>3601</v>
      </c>
      <c r="B524" s="673" t="s">
        <v>2145</v>
      </c>
      <c r="C524" s="674">
        <v>3</v>
      </c>
      <c r="D524" s="674" t="s">
        <v>6888</v>
      </c>
      <c r="E524" s="674">
        <f t="shared" si="8"/>
        <v>1</v>
      </c>
      <c r="F524" s="673" t="s">
        <v>2788</v>
      </c>
      <c r="G524" s="673" t="s">
        <v>2611</v>
      </c>
      <c r="H524" s="673" t="s">
        <v>2611</v>
      </c>
      <c r="I524" s="673" t="s">
        <v>2611</v>
      </c>
      <c r="J524" s="673" t="s">
        <v>2611</v>
      </c>
      <c r="K524" s="673" t="s">
        <v>2611</v>
      </c>
    </row>
    <row r="525" spans="1:11" hidden="1" x14ac:dyDescent="0.25">
      <c r="A525" t="s">
        <v>3602</v>
      </c>
      <c r="B525" s="673" t="s">
        <v>2145</v>
      </c>
      <c r="C525" s="674">
        <v>3</v>
      </c>
      <c r="D525" s="674" t="s">
        <v>6808</v>
      </c>
      <c r="E525" s="674">
        <f t="shared" si="8"/>
        <v>1</v>
      </c>
      <c r="F525" s="673" t="s">
        <v>2788</v>
      </c>
      <c r="G525" s="673" t="s">
        <v>2611</v>
      </c>
      <c r="H525" s="673" t="s">
        <v>2611</v>
      </c>
      <c r="I525" s="673" t="s">
        <v>2611</v>
      </c>
      <c r="J525" s="673" t="s">
        <v>2611</v>
      </c>
      <c r="K525" s="673" t="s">
        <v>2611</v>
      </c>
    </row>
    <row r="526" spans="1:11" hidden="1" x14ac:dyDescent="0.25">
      <c r="A526" t="s">
        <v>3603</v>
      </c>
      <c r="B526" s="673" t="s">
        <v>2145</v>
      </c>
      <c r="C526" s="674">
        <v>3</v>
      </c>
      <c r="D526" s="674" t="s">
        <v>6809</v>
      </c>
      <c r="E526" s="674">
        <f t="shared" si="8"/>
        <v>1</v>
      </c>
      <c r="F526" s="673" t="s">
        <v>2788</v>
      </c>
      <c r="G526" s="673" t="s">
        <v>2611</v>
      </c>
      <c r="H526" s="673" t="s">
        <v>2611</v>
      </c>
      <c r="I526" s="673" t="s">
        <v>2611</v>
      </c>
      <c r="J526" s="673" t="s">
        <v>2611</v>
      </c>
      <c r="K526" s="673" t="s">
        <v>2611</v>
      </c>
    </row>
    <row r="527" spans="1:11" hidden="1" x14ac:dyDescent="0.25">
      <c r="A527" t="s">
        <v>3604</v>
      </c>
      <c r="B527" s="673" t="s">
        <v>2145</v>
      </c>
      <c r="C527" s="674">
        <v>3</v>
      </c>
      <c r="D527" s="674" t="s">
        <v>6772</v>
      </c>
      <c r="E527" s="674">
        <f t="shared" si="8"/>
        <v>1</v>
      </c>
      <c r="F527" s="673" t="s">
        <v>2788</v>
      </c>
      <c r="G527" s="673" t="s">
        <v>2611</v>
      </c>
      <c r="H527" s="673" t="s">
        <v>2611</v>
      </c>
      <c r="I527" s="673" t="s">
        <v>2611</v>
      </c>
      <c r="J527" s="673" t="s">
        <v>2611</v>
      </c>
      <c r="K527" s="673" t="s">
        <v>2611</v>
      </c>
    </row>
    <row r="528" spans="1:11" hidden="1" x14ac:dyDescent="0.25">
      <c r="A528" t="s">
        <v>3605</v>
      </c>
      <c r="B528" s="673" t="s">
        <v>2145</v>
      </c>
      <c r="C528" s="674">
        <v>3</v>
      </c>
      <c r="D528" s="674" t="s">
        <v>6865</v>
      </c>
      <c r="E528" s="674">
        <f t="shared" si="8"/>
        <v>1</v>
      </c>
      <c r="F528" s="673" t="s">
        <v>2788</v>
      </c>
      <c r="G528" s="673" t="s">
        <v>2611</v>
      </c>
      <c r="H528" s="673" t="s">
        <v>2611</v>
      </c>
      <c r="I528" s="673" t="s">
        <v>2611</v>
      </c>
      <c r="J528" s="673" t="s">
        <v>2611</v>
      </c>
      <c r="K528" s="673" t="s">
        <v>2611</v>
      </c>
    </row>
    <row r="529" spans="1:11" hidden="1" x14ac:dyDescent="0.25">
      <c r="A529" t="s">
        <v>3606</v>
      </c>
      <c r="B529" s="673" t="s">
        <v>2145</v>
      </c>
      <c r="C529" s="674">
        <v>3</v>
      </c>
      <c r="D529" s="674" t="s">
        <v>6850</v>
      </c>
      <c r="E529" s="674">
        <f t="shared" si="8"/>
        <v>1</v>
      </c>
      <c r="F529" s="673" t="s">
        <v>2788</v>
      </c>
      <c r="G529" s="673" t="s">
        <v>2611</v>
      </c>
      <c r="H529" s="673" t="s">
        <v>2611</v>
      </c>
      <c r="I529" s="673" t="s">
        <v>2611</v>
      </c>
      <c r="J529" s="673" t="s">
        <v>2611</v>
      </c>
      <c r="K529" s="673" t="s">
        <v>2611</v>
      </c>
    </row>
    <row r="530" spans="1:11" hidden="1" x14ac:dyDescent="0.25">
      <c r="A530" t="s">
        <v>3607</v>
      </c>
      <c r="B530" s="673" t="s">
        <v>2145</v>
      </c>
      <c r="C530" s="674">
        <v>3</v>
      </c>
      <c r="D530" s="674" t="s">
        <v>6889</v>
      </c>
      <c r="E530" s="674">
        <f t="shared" si="8"/>
        <v>1</v>
      </c>
      <c r="F530" s="673" t="s">
        <v>2788</v>
      </c>
      <c r="G530" s="673" t="s">
        <v>2611</v>
      </c>
      <c r="H530" s="673" t="s">
        <v>2611</v>
      </c>
      <c r="I530" s="673" t="s">
        <v>2611</v>
      </c>
      <c r="J530" s="673" t="s">
        <v>2611</v>
      </c>
      <c r="K530" s="673" t="s">
        <v>2611</v>
      </c>
    </row>
    <row r="531" spans="1:11" hidden="1" x14ac:dyDescent="0.25">
      <c r="A531" t="s">
        <v>3608</v>
      </c>
      <c r="B531" s="673" t="s">
        <v>2145</v>
      </c>
      <c r="C531" s="674">
        <v>3</v>
      </c>
      <c r="D531" s="674" t="s">
        <v>6890</v>
      </c>
      <c r="E531" s="674">
        <f t="shared" si="8"/>
        <v>1</v>
      </c>
      <c r="F531" s="673" t="s">
        <v>2788</v>
      </c>
      <c r="G531" s="673" t="s">
        <v>2611</v>
      </c>
      <c r="H531" s="673" t="s">
        <v>2611</v>
      </c>
      <c r="I531" s="673" t="s">
        <v>2611</v>
      </c>
      <c r="J531" s="673" t="s">
        <v>2611</v>
      </c>
      <c r="K531" s="673" t="s">
        <v>2611</v>
      </c>
    </row>
    <row r="532" spans="1:11" hidden="1" x14ac:dyDescent="0.25">
      <c r="A532" t="s">
        <v>3609</v>
      </c>
      <c r="B532" s="673" t="s">
        <v>2145</v>
      </c>
      <c r="C532" s="674">
        <v>3</v>
      </c>
      <c r="D532" s="674" t="s">
        <v>6891</v>
      </c>
      <c r="E532" s="674">
        <f t="shared" si="8"/>
        <v>1</v>
      </c>
      <c r="F532" s="673" t="s">
        <v>2788</v>
      </c>
      <c r="G532" s="673" t="s">
        <v>2611</v>
      </c>
      <c r="H532" s="673" t="s">
        <v>2611</v>
      </c>
      <c r="I532" s="673" t="s">
        <v>2611</v>
      </c>
      <c r="J532" s="673" t="s">
        <v>2611</v>
      </c>
      <c r="K532" s="673" t="s">
        <v>2611</v>
      </c>
    </row>
    <row r="533" spans="1:11" hidden="1" x14ac:dyDescent="0.25">
      <c r="A533" t="s">
        <v>3610</v>
      </c>
      <c r="B533" s="673" t="s">
        <v>2145</v>
      </c>
      <c r="C533" s="674">
        <v>3</v>
      </c>
      <c r="D533" s="674" t="s">
        <v>6773</v>
      </c>
      <c r="E533" s="674">
        <f t="shared" si="8"/>
        <v>1</v>
      </c>
      <c r="F533" s="673" t="s">
        <v>2788</v>
      </c>
      <c r="G533" s="673" t="s">
        <v>2611</v>
      </c>
      <c r="H533" s="673" t="s">
        <v>2611</v>
      </c>
      <c r="I533" s="673" t="s">
        <v>2611</v>
      </c>
      <c r="J533" s="673" t="s">
        <v>2611</v>
      </c>
      <c r="K533" s="673" t="s">
        <v>2611</v>
      </c>
    </row>
    <row r="534" spans="1:11" hidden="1" x14ac:dyDescent="0.25">
      <c r="A534" t="s">
        <v>3611</v>
      </c>
      <c r="B534" s="673" t="s">
        <v>2145</v>
      </c>
      <c r="C534" s="674">
        <v>3</v>
      </c>
      <c r="D534" s="674" t="s">
        <v>6774</v>
      </c>
      <c r="E534" s="674">
        <f t="shared" si="8"/>
        <v>1</v>
      </c>
      <c r="F534" s="673" t="s">
        <v>2788</v>
      </c>
      <c r="G534" s="673" t="s">
        <v>2611</v>
      </c>
      <c r="H534" s="673" t="s">
        <v>2611</v>
      </c>
      <c r="I534" s="673" t="s">
        <v>2611</v>
      </c>
      <c r="J534" s="673" t="s">
        <v>2611</v>
      </c>
      <c r="K534" s="673" t="s">
        <v>2611</v>
      </c>
    </row>
    <row r="535" spans="1:11" hidden="1" x14ac:dyDescent="0.25">
      <c r="A535" t="s">
        <v>7178</v>
      </c>
      <c r="B535" s="673" t="s">
        <v>2145</v>
      </c>
      <c r="C535" s="674">
        <v>3</v>
      </c>
      <c r="D535" s="674" t="s">
        <v>6892</v>
      </c>
      <c r="E535" s="674">
        <f t="shared" si="8"/>
        <v>2</v>
      </c>
      <c r="F535" s="673" t="s">
        <v>2853</v>
      </c>
      <c r="G535" s="673" t="s">
        <v>2854</v>
      </c>
      <c r="H535" s="673" t="s">
        <v>2611</v>
      </c>
      <c r="I535" s="673" t="s">
        <v>2611</v>
      </c>
      <c r="J535" s="673" t="s">
        <v>2611</v>
      </c>
      <c r="K535" s="673" t="s">
        <v>2611</v>
      </c>
    </row>
    <row r="536" spans="1:11" hidden="1" x14ac:dyDescent="0.25">
      <c r="A536" t="s">
        <v>7179</v>
      </c>
      <c r="B536" s="673" t="s">
        <v>2145</v>
      </c>
      <c r="C536" s="674">
        <v>3</v>
      </c>
      <c r="D536" s="674" t="s">
        <v>6893</v>
      </c>
      <c r="E536" s="674">
        <f t="shared" si="8"/>
        <v>2</v>
      </c>
      <c r="F536" s="673" t="s">
        <v>2853</v>
      </c>
      <c r="G536" s="673" t="s">
        <v>2854</v>
      </c>
      <c r="H536" s="673" t="s">
        <v>2611</v>
      </c>
      <c r="I536" s="673" t="s">
        <v>2611</v>
      </c>
      <c r="J536" s="673" t="s">
        <v>2611</v>
      </c>
      <c r="K536" s="673" t="s">
        <v>2611</v>
      </c>
    </row>
    <row r="537" spans="1:11" hidden="1" x14ac:dyDescent="0.25">
      <c r="A537" t="s">
        <v>7180</v>
      </c>
      <c r="B537" s="673" t="s">
        <v>2145</v>
      </c>
      <c r="C537" s="674">
        <v>3</v>
      </c>
      <c r="D537" s="674" t="s">
        <v>6894</v>
      </c>
      <c r="E537" s="674">
        <f t="shared" si="8"/>
        <v>2</v>
      </c>
      <c r="F537" s="673" t="s">
        <v>2855</v>
      </c>
      <c r="G537" s="673" t="s">
        <v>2856</v>
      </c>
      <c r="H537" s="673" t="s">
        <v>2611</v>
      </c>
      <c r="I537" s="673" t="s">
        <v>2611</v>
      </c>
      <c r="J537" s="673" t="s">
        <v>2611</v>
      </c>
      <c r="K537" s="673" t="s">
        <v>2611</v>
      </c>
    </row>
    <row r="538" spans="1:11" hidden="1" x14ac:dyDescent="0.25">
      <c r="A538" t="s">
        <v>7181</v>
      </c>
      <c r="B538" s="673" t="s">
        <v>2145</v>
      </c>
      <c r="C538" s="674">
        <v>3</v>
      </c>
      <c r="D538" s="674" t="s">
        <v>6895</v>
      </c>
      <c r="E538" s="674">
        <f t="shared" si="8"/>
        <v>2</v>
      </c>
      <c r="F538" s="673" t="s">
        <v>2855</v>
      </c>
      <c r="G538" s="673" t="s">
        <v>2856</v>
      </c>
      <c r="H538" s="673" t="s">
        <v>2611</v>
      </c>
      <c r="I538" s="673" t="s">
        <v>2611</v>
      </c>
      <c r="J538" s="673" t="s">
        <v>2611</v>
      </c>
      <c r="K538" s="673" t="s">
        <v>2611</v>
      </c>
    </row>
    <row r="539" spans="1:11" hidden="1" x14ac:dyDescent="0.25">
      <c r="A539" t="s">
        <v>3612</v>
      </c>
      <c r="B539" s="673" t="s">
        <v>2145</v>
      </c>
      <c r="C539" s="674">
        <v>3</v>
      </c>
      <c r="D539" s="674" t="s">
        <v>6821</v>
      </c>
      <c r="E539" s="674">
        <f t="shared" si="8"/>
        <v>2</v>
      </c>
      <c r="F539" s="673" t="s">
        <v>2796</v>
      </c>
      <c r="G539" s="673" t="s">
        <v>2797</v>
      </c>
      <c r="H539" s="673" t="s">
        <v>2611</v>
      </c>
      <c r="I539" s="673" t="s">
        <v>2611</v>
      </c>
      <c r="J539" s="673" t="s">
        <v>2611</v>
      </c>
      <c r="K539" s="673" t="s">
        <v>2611</v>
      </c>
    </row>
    <row r="540" spans="1:11" hidden="1" x14ac:dyDescent="0.25">
      <c r="A540" t="s">
        <v>3613</v>
      </c>
      <c r="B540" s="673" t="s">
        <v>2145</v>
      </c>
      <c r="C540" s="674">
        <v>3</v>
      </c>
      <c r="D540" s="674" t="s">
        <v>6896</v>
      </c>
      <c r="E540" s="674">
        <f t="shared" si="8"/>
        <v>2</v>
      </c>
      <c r="F540" s="673" t="s">
        <v>2796</v>
      </c>
      <c r="G540" s="673" t="s">
        <v>2797</v>
      </c>
      <c r="H540" s="673" t="s">
        <v>2611</v>
      </c>
      <c r="I540" s="673" t="s">
        <v>2611</v>
      </c>
      <c r="J540" s="673" t="s">
        <v>2611</v>
      </c>
      <c r="K540" s="673" t="s">
        <v>2611</v>
      </c>
    </row>
    <row r="541" spans="1:11" hidden="1" x14ac:dyDescent="0.25">
      <c r="A541" t="s">
        <v>3614</v>
      </c>
      <c r="B541" s="673" t="s">
        <v>2145</v>
      </c>
      <c r="C541" s="674">
        <v>3</v>
      </c>
      <c r="D541" s="674" t="s">
        <v>6897</v>
      </c>
      <c r="E541" s="674">
        <f t="shared" si="8"/>
        <v>2</v>
      </c>
      <c r="F541" s="673" t="s">
        <v>2796</v>
      </c>
      <c r="G541" s="673" t="s">
        <v>2797</v>
      </c>
      <c r="H541" s="673" t="s">
        <v>2611</v>
      </c>
      <c r="I541" s="673" t="s">
        <v>2611</v>
      </c>
      <c r="J541" s="673" t="s">
        <v>2611</v>
      </c>
      <c r="K541" s="673" t="s">
        <v>2611</v>
      </c>
    </row>
    <row r="542" spans="1:11" hidden="1" x14ac:dyDescent="0.25">
      <c r="A542" t="s">
        <v>3615</v>
      </c>
      <c r="B542" s="673" t="s">
        <v>2145</v>
      </c>
      <c r="C542" s="674">
        <v>3</v>
      </c>
      <c r="D542" s="674" t="s">
        <v>6830</v>
      </c>
      <c r="E542" s="674">
        <f t="shared" si="8"/>
        <v>2</v>
      </c>
      <c r="F542" s="673" t="s">
        <v>2796</v>
      </c>
      <c r="G542" s="673" t="s">
        <v>2797</v>
      </c>
      <c r="H542" s="673" t="s">
        <v>2611</v>
      </c>
      <c r="I542" s="673" t="s">
        <v>2611</v>
      </c>
      <c r="J542" s="673" t="s">
        <v>2611</v>
      </c>
      <c r="K542" s="673" t="s">
        <v>2611</v>
      </c>
    </row>
    <row r="543" spans="1:11" hidden="1" x14ac:dyDescent="0.25">
      <c r="A543" t="s">
        <v>3616</v>
      </c>
      <c r="B543" s="673" t="s">
        <v>2145</v>
      </c>
      <c r="C543" s="674">
        <v>3</v>
      </c>
      <c r="D543" s="674" t="s">
        <v>6898</v>
      </c>
      <c r="E543" s="674">
        <f t="shared" si="8"/>
        <v>2</v>
      </c>
      <c r="F543" s="673" t="s">
        <v>2796</v>
      </c>
      <c r="G543" s="673" t="s">
        <v>2797</v>
      </c>
      <c r="H543" s="673" t="s">
        <v>2611</v>
      </c>
      <c r="I543" s="673" t="s">
        <v>2611</v>
      </c>
      <c r="J543" s="673" t="s">
        <v>2611</v>
      </c>
      <c r="K543" s="673" t="s">
        <v>2611</v>
      </c>
    </row>
    <row r="544" spans="1:11" hidden="1" x14ac:dyDescent="0.25">
      <c r="A544" t="s">
        <v>3617</v>
      </c>
      <c r="B544" s="673" t="s">
        <v>2145</v>
      </c>
      <c r="C544" s="674">
        <v>3</v>
      </c>
      <c r="D544" s="674" t="s">
        <v>6899</v>
      </c>
      <c r="E544" s="674">
        <f t="shared" si="8"/>
        <v>2</v>
      </c>
      <c r="F544" s="673" t="s">
        <v>2846</v>
      </c>
      <c r="G544" s="673" t="s">
        <v>2850</v>
      </c>
      <c r="H544" s="673" t="s">
        <v>2611</v>
      </c>
      <c r="I544" s="673" t="s">
        <v>2611</v>
      </c>
      <c r="J544" s="673" t="s">
        <v>2611</v>
      </c>
      <c r="K544" s="673" t="s">
        <v>2611</v>
      </c>
    </row>
    <row r="545" spans="1:11" hidden="1" x14ac:dyDescent="0.25">
      <c r="A545" t="s">
        <v>3618</v>
      </c>
      <c r="B545" s="673" t="s">
        <v>2145</v>
      </c>
      <c r="C545" s="674">
        <v>3</v>
      </c>
      <c r="D545" s="674" t="s">
        <v>6900</v>
      </c>
      <c r="E545" s="674">
        <f t="shared" si="8"/>
        <v>2</v>
      </c>
      <c r="F545" s="673" t="s">
        <v>2851</v>
      </c>
      <c r="G545" s="673" t="s">
        <v>2852</v>
      </c>
      <c r="H545" s="673" t="s">
        <v>2611</v>
      </c>
      <c r="I545" s="673" t="s">
        <v>2611</v>
      </c>
      <c r="J545" s="673" t="s">
        <v>2611</v>
      </c>
      <c r="K545" s="673" t="s">
        <v>2611</v>
      </c>
    </row>
    <row r="546" spans="1:11" hidden="1" x14ac:dyDescent="0.25">
      <c r="A546" t="s">
        <v>3619</v>
      </c>
      <c r="B546" s="673" t="s">
        <v>2145</v>
      </c>
      <c r="C546" s="674">
        <v>3</v>
      </c>
      <c r="D546" s="674" t="s">
        <v>6901</v>
      </c>
      <c r="E546" s="674">
        <f t="shared" si="8"/>
        <v>2</v>
      </c>
      <c r="F546" s="673" t="s">
        <v>2796</v>
      </c>
      <c r="G546" s="673" t="s">
        <v>2797</v>
      </c>
      <c r="H546" s="673" t="s">
        <v>2611</v>
      </c>
      <c r="I546" s="673" t="s">
        <v>2611</v>
      </c>
      <c r="J546" s="673" t="s">
        <v>2611</v>
      </c>
      <c r="K546" s="673" t="s">
        <v>2611</v>
      </c>
    </row>
    <row r="547" spans="1:11" hidden="1" x14ac:dyDescent="0.25">
      <c r="A547" t="s">
        <v>3620</v>
      </c>
      <c r="B547" s="673" t="s">
        <v>2145</v>
      </c>
      <c r="C547" s="674">
        <v>3</v>
      </c>
      <c r="D547" s="674" t="s">
        <v>6902</v>
      </c>
      <c r="E547" s="674">
        <f t="shared" si="8"/>
        <v>2</v>
      </c>
      <c r="F547" s="673" t="s">
        <v>2846</v>
      </c>
      <c r="G547" s="673" t="s">
        <v>2850</v>
      </c>
      <c r="H547" s="673" t="s">
        <v>2611</v>
      </c>
      <c r="I547" s="673" t="s">
        <v>2611</v>
      </c>
      <c r="J547" s="673" t="s">
        <v>2611</v>
      </c>
      <c r="K547" s="673" t="s">
        <v>2611</v>
      </c>
    </row>
    <row r="548" spans="1:11" hidden="1" x14ac:dyDescent="0.25">
      <c r="A548" t="s">
        <v>3621</v>
      </c>
      <c r="B548" s="673" t="s">
        <v>2145</v>
      </c>
      <c r="C548" s="674">
        <v>3</v>
      </c>
      <c r="D548" s="674" t="s">
        <v>6903</v>
      </c>
      <c r="E548" s="674">
        <f t="shared" si="8"/>
        <v>2</v>
      </c>
      <c r="F548" s="673" t="s">
        <v>2851</v>
      </c>
      <c r="G548" s="673" t="s">
        <v>2852</v>
      </c>
      <c r="H548" s="673" t="s">
        <v>2611</v>
      </c>
      <c r="I548" s="673" t="s">
        <v>2611</v>
      </c>
      <c r="J548" s="673" t="s">
        <v>2611</v>
      </c>
      <c r="K548" s="673" t="s">
        <v>2611</v>
      </c>
    </row>
    <row r="549" spans="1:11" hidden="1" x14ac:dyDescent="0.25">
      <c r="A549" t="s">
        <v>3622</v>
      </c>
      <c r="B549" s="673" t="s">
        <v>2145</v>
      </c>
      <c r="C549" s="674">
        <v>3</v>
      </c>
      <c r="D549" s="674" t="s">
        <v>6904</v>
      </c>
      <c r="E549" s="674">
        <f t="shared" si="8"/>
        <v>2</v>
      </c>
      <c r="F549" s="673" t="s">
        <v>2855</v>
      </c>
      <c r="G549" s="673" t="s">
        <v>2856</v>
      </c>
      <c r="H549" s="673" t="s">
        <v>2611</v>
      </c>
      <c r="I549" s="673" t="s">
        <v>2611</v>
      </c>
      <c r="J549" s="673" t="s">
        <v>2611</v>
      </c>
      <c r="K549" s="673" t="s">
        <v>2611</v>
      </c>
    </row>
    <row r="550" spans="1:11" hidden="1" x14ac:dyDescent="0.25">
      <c r="A550" t="s">
        <v>3623</v>
      </c>
      <c r="B550" s="673" t="s">
        <v>2145</v>
      </c>
      <c r="C550" s="674">
        <v>3</v>
      </c>
      <c r="D550" s="674" t="s">
        <v>6905</v>
      </c>
      <c r="E550" s="674">
        <f t="shared" si="8"/>
        <v>2</v>
      </c>
      <c r="F550" s="673" t="s">
        <v>2855</v>
      </c>
      <c r="G550" s="673" t="s">
        <v>2856</v>
      </c>
      <c r="H550" s="673" t="s">
        <v>2611</v>
      </c>
      <c r="I550" s="673" t="s">
        <v>2611</v>
      </c>
      <c r="J550" s="673" t="s">
        <v>2611</v>
      </c>
      <c r="K550" s="673" t="s">
        <v>2611</v>
      </c>
    </row>
    <row r="551" spans="1:11" hidden="1" x14ac:dyDescent="0.25">
      <c r="A551" t="s">
        <v>3624</v>
      </c>
      <c r="B551" s="673" t="s">
        <v>2145</v>
      </c>
      <c r="C551" s="674">
        <v>3</v>
      </c>
      <c r="D551" s="674" t="s">
        <v>6906</v>
      </c>
      <c r="E551" s="674">
        <f t="shared" si="8"/>
        <v>2</v>
      </c>
      <c r="F551" s="673" t="s">
        <v>2853</v>
      </c>
      <c r="G551" s="673" t="s">
        <v>2854</v>
      </c>
      <c r="H551" s="673" t="s">
        <v>2611</v>
      </c>
      <c r="I551" s="673" t="s">
        <v>2611</v>
      </c>
      <c r="J551" s="673" t="s">
        <v>2611</v>
      </c>
      <c r="K551" s="673" t="s">
        <v>2611</v>
      </c>
    </row>
    <row r="552" spans="1:11" hidden="1" x14ac:dyDescent="0.25">
      <c r="A552" t="s">
        <v>3625</v>
      </c>
      <c r="B552" s="673" t="s">
        <v>2145</v>
      </c>
      <c r="C552" s="674">
        <v>3</v>
      </c>
      <c r="D552" s="674" t="s">
        <v>6907</v>
      </c>
      <c r="E552" s="674">
        <f t="shared" si="8"/>
        <v>2</v>
      </c>
      <c r="F552" s="673" t="s">
        <v>2853</v>
      </c>
      <c r="G552" s="673" t="s">
        <v>2854</v>
      </c>
      <c r="H552" s="673" t="s">
        <v>2611</v>
      </c>
      <c r="I552" s="673" t="s">
        <v>2611</v>
      </c>
      <c r="J552" s="673" t="s">
        <v>2611</v>
      </c>
      <c r="K552" s="673" t="s">
        <v>2611</v>
      </c>
    </row>
    <row r="553" spans="1:11" hidden="1" x14ac:dyDescent="0.25">
      <c r="A553" t="s">
        <v>3626</v>
      </c>
      <c r="B553" s="673" t="s">
        <v>2145</v>
      </c>
      <c r="C553" s="674">
        <v>3</v>
      </c>
      <c r="D553" s="674" t="s">
        <v>6841</v>
      </c>
      <c r="E553" s="674">
        <f t="shared" si="8"/>
        <v>2</v>
      </c>
      <c r="F553" s="673" t="s">
        <v>2796</v>
      </c>
      <c r="G553" s="673" t="s">
        <v>2797</v>
      </c>
      <c r="H553" s="673" t="s">
        <v>2611</v>
      </c>
      <c r="I553" s="673" t="s">
        <v>2611</v>
      </c>
      <c r="J553" s="673" t="s">
        <v>2611</v>
      </c>
      <c r="K553" s="673" t="s">
        <v>2611</v>
      </c>
    </row>
    <row r="554" spans="1:11" hidden="1" x14ac:dyDescent="0.25">
      <c r="A554" t="s">
        <v>3627</v>
      </c>
      <c r="B554" s="673" t="s">
        <v>2145</v>
      </c>
      <c r="C554" s="674">
        <v>3</v>
      </c>
      <c r="D554" s="674" t="s">
        <v>6908</v>
      </c>
      <c r="E554" s="674">
        <f t="shared" si="8"/>
        <v>2</v>
      </c>
      <c r="F554" s="673" t="s">
        <v>2796</v>
      </c>
      <c r="G554" s="673" t="s">
        <v>2797</v>
      </c>
      <c r="H554" s="673" t="s">
        <v>2611</v>
      </c>
      <c r="I554" s="673" t="s">
        <v>2611</v>
      </c>
      <c r="J554" s="673" t="s">
        <v>2611</v>
      </c>
      <c r="K554" s="673" t="s">
        <v>2611</v>
      </c>
    </row>
    <row r="555" spans="1:11" hidden="1" x14ac:dyDescent="0.25">
      <c r="A555" t="s">
        <v>3628</v>
      </c>
      <c r="B555" s="673" t="s">
        <v>2145</v>
      </c>
      <c r="C555" s="674">
        <v>3</v>
      </c>
      <c r="D555" s="674" t="s">
        <v>6771</v>
      </c>
      <c r="E555" s="674">
        <f t="shared" si="8"/>
        <v>2</v>
      </c>
      <c r="F555" s="673" t="s">
        <v>2796</v>
      </c>
      <c r="G555" s="673" t="s">
        <v>2797</v>
      </c>
      <c r="H555" s="673" t="s">
        <v>2611</v>
      </c>
      <c r="I555" s="673" t="s">
        <v>2611</v>
      </c>
      <c r="J555" s="673" t="s">
        <v>2611</v>
      </c>
      <c r="K555" s="673" t="s">
        <v>2611</v>
      </c>
    </row>
    <row r="556" spans="1:11" hidden="1" x14ac:dyDescent="0.25">
      <c r="A556" t="s">
        <v>3629</v>
      </c>
      <c r="B556" s="673" t="s">
        <v>2145</v>
      </c>
      <c r="C556" s="674">
        <v>3</v>
      </c>
      <c r="D556" s="674" t="s">
        <v>6866</v>
      </c>
      <c r="E556" s="674">
        <f t="shared" si="8"/>
        <v>2</v>
      </c>
      <c r="F556" s="673" t="s">
        <v>2796</v>
      </c>
      <c r="G556" s="673" t="s">
        <v>2797</v>
      </c>
      <c r="H556" s="673" t="s">
        <v>2611</v>
      </c>
      <c r="I556" s="673" t="s">
        <v>2611</v>
      </c>
      <c r="J556" s="673" t="s">
        <v>2611</v>
      </c>
      <c r="K556" s="673" t="s">
        <v>2611</v>
      </c>
    </row>
    <row r="557" spans="1:11" hidden="1" x14ac:dyDescent="0.25">
      <c r="A557" t="s">
        <v>3630</v>
      </c>
      <c r="B557" s="673" t="s">
        <v>2145</v>
      </c>
      <c r="C557" s="674">
        <v>3</v>
      </c>
      <c r="D557" s="674" t="s">
        <v>6909</v>
      </c>
      <c r="E557" s="674">
        <f t="shared" si="8"/>
        <v>2</v>
      </c>
      <c r="F557" s="673" t="s">
        <v>2796</v>
      </c>
      <c r="G557" s="673" t="s">
        <v>2797</v>
      </c>
      <c r="H557" s="673" t="s">
        <v>2611</v>
      </c>
      <c r="I557" s="673" t="s">
        <v>2611</v>
      </c>
      <c r="J557" s="673" t="s">
        <v>2611</v>
      </c>
      <c r="K557" s="673" t="s">
        <v>2611</v>
      </c>
    </row>
    <row r="558" spans="1:11" hidden="1" x14ac:dyDescent="0.25">
      <c r="A558" t="s">
        <v>3631</v>
      </c>
      <c r="B558" s="673" t="s">
        <v>2145</v>
      </c>
      <c r="C558" s="674">
        <v>3</v>
      </c>
      <c r="D558" s="674" t="s">
        <v>6910</v>
      </c>
      <c r="E558" s="674">
        <f t="shared" si="8"/>
        <v>2</v>
      </c>
      <c r="F558" s="673" t="s">
        <v>2796</v>
      </c>
      <c r="G558" s="673" t="s">
        <v>2797</v>
      </c>
      <c r="H558" s="673" t="s">
        <v>2611</v>
      </c>
      <c r="I558" s="673" t="s">
        <v>2611</v>
      </c>
      <c r="J558" s="673" t="s">
        <v>2611</v>
      </c>
      <c r="K558" s="673" t="s">
        <v>2611</v>
      </c>
    </row>
    <row r="559" spans="1:11" hidden="1" x14ac:dyDescent="0.25">
      <c r="A559" t="s">
        <v>3632</v>
      </c>
      <c r="B559" s="673" t="s">
        <v>2145</v>
      </c>
      <c r="C559" s="674">
        <v>4</v>
      </c>
      <c r="D559" s="674" t="s">
        <v>6742</v>
      </c>
      <c r="E559" s="674">
        <f t="shared" si="8"/>
        <v>2</v>
      </c>
      <c r="F559" s="673" t="s">
        <v>2796</v>
      </c>
      <c r="G559" s="673" t="s">
        <v>2797</v>
      </c>
      <c r="H559" s="673" t="s">
        <v>2611</v>
      </c>
      <c r="I559" s="673" t="s">
        <v>2611</v>
      </c>
      <c r="J559" s="673" t="s">
        <v>2611</v>
      </c>
      <c r="K559" s="673" t="s">
        <v>2611</v>
      </c>
    </row>
    <row r="560" spans="1:11" hidden="1" x14ac:dyDescent="0.25">
      <c r="A560" t="s">
        <v>3633</v>
      </c>
      <c r="B560" s="673" t="s">
        <v>2145</v>
      </c>
      <c r="C560" s="674">
        <v>4</v>
      </c>
      <c r="D560" s="674" t="s">
        <v>6743</v>
      </c>
      <c r="E560" s="674">
        <f t="shared" si="8"/>
        <v>2</v>
      </c>
      <c r="F560" s="673" t="s">
        <v>2796</v>
      </c>
      <c r="G560" s="673" t="s">
        <v>2797</v>
      </c>
      <c r="H560" s="673" t="s">
        <v>2611</v>
      </c>
      <c r="I560" s="673" t="s">
        <v>2611</v>
      </c>
      <c r="J560" s="673" t="s">
        <v>2611</v>
      </c>
      <c r="K560" s="673" t="s">
        <v>2611</v>
      </c>
    </row>
    <row r="561" spans="1:11" hidden="1" x14ac:dyDescent="0.25">
      <c r="A561" t="s">
        <v>3634</v>
      </c>
      <c r="B561" s="673" t="s">
        <v>2145</v>
      </c>
      <c r="C561" s="674">
        <v>4</v>
      </c>
      <c r="D561" s="674" t="s">
        <v>6871</v>
      </c>
      <c r="E561" s="674">
        <f t="shared" si="8"/>
        <v>2</v>
      </c>
      <c r="F561" s="673" t="s">
        <v>2846</v>
      </c>
      <c r="G561" s="673" t="s">
        <v>2850</v>
      </c>
      <c r="H561" s="673" t="s">
        <v>2611</v>
      </c>
      <c r="I561" s="673" t="s">
        <v>2611</v>
      </c>
      <c r="J561" s="673" t="s">
        <v>2611</v>
      </c>
      <c r="K561" s="673" t="s">
        <v>2611</v>
      </c>
    </row>
    <row r="562" spans="1:11" hidden="1" x14ac:dyDescent="0.25">
      <c r="A562" t="s">
        <v>3635</v>
      </c>
      <c r="B562" s="673" t="s">
        <v>2145</v>
      </c>
      <c r="C562" s="674">
        <v>4</v>
      </c>
      <c r="D562" s="674" t="s">
        <v>6872</v>
      </c>
      <c r="E562" s="674">
        <f t="shared" si="8"/>
        <v>2</v>
      </c>
      <c r="F562" s="673" t="s">
        <v>2846</v>
      </c>
      <c r="G562" s="673" t="s">
        <v>2850</v>
      </c>
      <c r="H562" s="673" t="s">
        <v>2611</v>
      </c>
      <c r="I562" s="673" t="s">
        <v>2611</v>
      </c>
      <c r="J562" s="673" t="s">
        <v>2611</v>
      </c>
      <c r="K562" s="673" t="s">
        <v>2611</v>
      </c>
    </row>
    <row r="563" spans="1:11" hidden="1" x14ac:dyDescent="0.25">
      <c r="A563" t="s">
        <v>3636</v>
      </c>
      <c r="B563" s="673" t="s">
        <v>2145</v>
      </c>
      <c r="C563" s="674">
        <v>4</v>
      </c>
      <c r="D563" s="674" t="s">
        <v>6911</v>
      </c>
      <c r="E563" s="674">
        <f t="shared" si="8"/>
        <v>3</v>
      </c>
      <c r="F563" s="673" t="s">
        <v>2796</v>
      </c>
      <c r="G563" s="673" t="s">
        <v>2857</v>
      </c>
      <c r="H563" s="673" t="s">
        <v>2851</v>
      </c>
      <c r="I563" s="673" t="s">
        <v>2611</v>
      </c>
      <c r="J563" s="673" t="s">
        <v>2611</v>
      </c>
      <c r="K563" s="673" t="s">
        <v>2611</v>
      </c>
    </row>
    <row r="564" spans="1:11" hidden="1" x14ac:dyDescent="0.25">
      <c r="A564" t="s">
        <v>3637</v>
      </c>
      <c r="B564" s="673" t="s">
        <v>2145</v>
      </c>
      <c r="C564" s="674">
        <v>4</v>
      </c>
      <c r="D564" s="674" t="s">
        <v>6733</v>
      </c>
      <c r="E564" s="674">
        <f t="shared" si="8"/>
        <v>6</v>
      </c>
      <c r="F564" s="673" t="s">
        <v>2789</v>
      </c>
      <c r="G564" s="673" t="s">
        <v>2790</v>
      </c>
      <c r="H564" s="673" t="s">
        <v>2791</v>
      </c>
      <c r="I564" s="673" t="s">
        <v>2796</v>
      </c>
      <c r="J564" s="673" t="s">
        <v>2857</v>
      </c>
      <c r="K564" s="673" t="s">
        <v>2851</v>
      </c>
    </row>
    <row r="565" spans="1:11" hidden="1" x14ac:dyDescent="0.25">
      <c r="A565" t="s">
        <v>3638</v>
      </c>
      <c r="B565" s="673" t="s">
        <v>2145</v>
      </c>
      <c r="C565" s="674">
        <v>4</v>
      </c>
      <c r="D565" s="674" t="s">
        <v>6744</v>
      </c>
      <c r="E565" s="674">
        <f t="shared" si="8"/>
        <v>2</v>
      </c>
      <c r="F565" s="673" t="s">
        <v>2796</v>
      </c>
      <c r="G565" s="673" t="s">
        <v>2797</v>
      </c>
      <c r="H565" s="673" t="s">
        <v>2611</v>
      </c>
      <c r="I565" s="673" t="s">
        <v>2611</v>
      </c>
      <c r="J565" s="673" t="s">
        <v>2611</v>
      </c>
      <c r="K565" s="673" t="s">
        <v>2611</v>
      </c>
    </row>
    <row r="566" spans="1:11" hidden="1" x14ac:dyDescent="0.25">
      <c r="A566" t="s">
        <v>3639</v>
      </c>
      <c r="B566" s="673" t="s">
        <v>2145</v>
      </c>
      <c r="C566" s="674">
        <v>4</v>
      </c>
      <c r="D566" s="674" t="s">
        <v>6745</v>
      </c>
      <c r="E566" s="674">
        <f t="shared" si="8"/>
        <v>2</v>
      </c>
      <c r="F566" s="673" t="s">
        <v>2796</v>
      </c>
      <c r="G566" s="673" t="s">
        <v>2797</v>
      </c>
      <c r="H566" s="673" t="s">
        <v>2611</v>
      </c>
      <c r="I566" s="673" t="s">
        <v>2611</v>
      </c>
      <c r="J566" s="673" t="s">
        <v>2611</v>
      </c>
      <c r="K566" s="673" t="s">
        <v>2611</v>
      </c>
    </row>
    <row r="567" spans="1:11" hidden="1" x14ac:dyDescent="0.25">
      <c r="A567" t="s">
        <v>3640</v>
      </c>
      <c r="B567" s="673" t="s">
        <v>2145</v>
      </c>
      <c r="C567" s="674">
        <v>4</v>
      </c>
      <c r="D567" s="674" t="s">
        <v>6736</v>
      </c>
      <c r="E567" s="674">
        <f t="shared" si="8"/>
        <v>1</v>
      </c>
      <c r="F567" s="673" t="s">
        <v>2858</v>
      </c>
      <c r="G567" s="673" t="s">
        <v>2611</v>
      </c>
      <c r="H567" s="673" t="s">
        <v>2611</v>
      </c>
      <c r="I567" s="673" t="s">
        <v>2611</v>
      </c>
      <c r="J567" s="673" t="s">
        <v>2611</v>
      </c>
      <c r="K567" s="673" t="s">
        <v>2611</v>
      </c>
    </row>
    <row r="568" spans="1:11" hidden="1" x14ac:dyDescent="0.25">
      <c r="A568" t="s">
        <v>3641</v>
      </c>
      <c r="B568" s="673" t="s">
        <v>2145</v>
      </c>
      <c r="C568" s="674">
        <v>4</v>
      </c>
      <c r="D568" s="674" t="s">
        <v>6747</v>
      </c>
      <c r="E568" s="674">
        <f t="shared" si="8"/>
        <v>1</v>
      </c>
      <c r="F568" s="673" t="s">
        <v>2859</v>
      </c>
      <c r="G568" s="673" t="s">
        <v>2611</v>
      </c>
      <c r="H568" s="673" t="s">
        <v>2611</v>
      </c>
      <c r="I568" s="673" t="s">
        <v>2611</v>
      </c>
      <c r="J568" s="673" t="s">
        <v>2611</v>
      </c>
      <c r="K568" s="673" t="s">
        <v>2611</v>
      </c>
    </row>
    <row r="569" spans="1:11" hidden="1" x14ac:dyDescent="0.25">
      <c r="A569" t="s">
        <v>3642</v>
      </c>
      <c r="B569" s="673" t="s">
        <v>2145</v>
      </c>
      <c r="C569" s="674">
        <v>4</v>
      </c>
      <c r="D569" s="674" t="s">
        <v>6749</v>
      </c>
      <c r="E569" s="674">
        <f t="shared" si="8"/>
        <v>1</v>
      </c>
      <c r="F569" s="673" t="s">
        <v>2860</v>
      </c>
      <c r="G569" s="673" t="s">
        <v>2611</v>
      </c>
      <c r="H569" s="673" t="s">
        <v>2611</v>
      </c>
      <c r="I569" s="673" t="s">
        <v>2611</v>
      </c>
      <c r="J569" s="673" t="s">
        <v>2611</v>
      </c>
      <c r="K569" s="673" t="s">
        <v>2611</v>
      </c>
    </row>
    <row r="570" spans="1:11" hidden="1" x14ac:dyDescent="0.25">
      <c r="A570" t="s">
        <v>3643</v>
      </c>
      <c r="B570" s="673" t="s">
        <v>2145</v>
      </c>
      <c r="C570" s="674">
        <v>4</v>
      </c>
      <c r="D570" s="674" t="s">
        <v>6750</v>
      </c>
      <c r="E570" s="674">
        <f t="shared" si="8"/>
        <v>1</v>
      </c>
      <c r="F570" s="673" t="s">
        <v>2861</v>
      </c>
      <c r="G570" s="673" t="s">
        <v>2611</v>
      </c>
      <c r="H570" s="673" t="s">
        <v>2611</v>
      </c>
      <c r="I570" s="673" t="s">
        <v>2611</v>
      </c>
      <c r="J570" s="673" t="s">
        <v>2611</v>
      </c>
      <c r="K570" s="673" t="s">
        <v>2611</v>
      </c>
    </row>
    <row r="571" spans="1:11" hidden="1" x14ac:dyDescent="0.25">
      <c r="A571" t="s">
        <v>3644</v>
      </c>
      <c r="B571" s="673" t="s">
        <v>2145</v>
      </c>
      <c r="C571" s="674">
        <v>4</v>
      </c>
      <c r="D571" s="674" t="s">
        <v>6912</v>
      </c>
      <c r="E571" s="674">
        <f t="shared" si="8"/>
        <v>1</v>
      </c>
      <c r="F571" s="673" t="s">
        <v>2862</v>
      </c>
      <c r="G571" s="673" t="s">
        <v>2611</v>
      </c>
      <c r="H571" s="673" t="s">
        <v>2611</v>
      </c>
      <c r="I571" s="673" t="s">
        <v>2611</v>
      </c>
      <c r="J571" s="673" t="s">
        <v>2611</v>
      </c>
      <c r="K571" s="673" t="s">
        <v>2611</v>
      </c>
    </row>
    <row r="572" spans="1:11" hidden="1" x14ac:dyDescent="0.25">
      <c r="A572" t="s">
        <v>3645</v>
      </c>
      <c r="B572" s="673" t="s">
        <v>2145</v>
      </c>
      <c r="C572" s="674">
        <v>4</v>
      </c>
      <c r="D572" s="674" t="s">
        <v>6913</v>
      </c>
      <c r="E572" s="674">
        <f t="shared" si="8"/>
        <v>1</v>
      </c>
      <c r="F572" s="673" t="s">
        <v>2863</v>
      </c>
      <c r="G572" s="673" t="s">
        <v>2611</v>
      </c>
      <c r="H572" s="673" t="s">
        <v>2611</v>
      </c>
      <c r="I572" s="673" t="s">
        <v>2611</v>
      </c>
      <c r="J572" s="673" t="s">
        <v>2611</v>
      </c>
      <c r="K572" s="673" t="s">
        <v>2611</v>
      </c>
    </row>
    <row r="573" spans="1:11" hidden="1" x14ac:dyDescent="0.25">
      <c r="A573" t="s">
        <v>3646</v>
      </c>
      <c r="B573" s="673" t="s">
        <v>2145</v>
      </c>
      <c r="C573" s="674">
        <v>4</v>
      </c>
      <c r="D573" s="674" t="s">
        <v>6914</v>
      </c>
      <c r="E573" s="674">
        <f t="shared" si="8"/>
        <v>1</v>
      </c>
      <c r="F573" s="673" t="s">
        <v>2864</v>
      </c>
      <c r="G573" s="673" t="s">
        <v>2611</v>
      </c>
      <c r="H573" s="673" t="s">
        <v>2611</v>
      </c>
      <c r="I573" s="673" t="s">
        <v>2611</v>
      </c>
      <c r="J573" s="673" t="s">
        <v>2611</v>
      </c>
      <c r="K573" s="673" t="s">
        <v>2611</v>
      </c>
    </row>
    <row r="574" spans="1:11" hidden="1" x14ac:dyDescent="0.25">
      <c r="A574" t="s">
        <v>3647</v>
      </c>
      <c r="B574" s="673" t="s">
        <v>2145</v>
      </c>
      <c r="C574" s="674">
        <v>4</v>
      </c>
      <c r="D574" s="674" t="s">
        <v>6915</v>
      </c>
      <c r="E574" s="674">
        <f t="shared" si="8"/>
        <v>1</v>
      </c>
      <c r="F574" s="673" t="s">
        <v>2865</v>
      </c>
      <c r="G574" s="673" t="s">
        <v>2611</v>
      </c>
      <c r="H574" s="673" t="s">
        <v>2611</v>
      </c>
      <c r="I574" s="673" t="s">
        <v>2611</v>
      </c>
      <c r="J574" s="673" t="s">
        <v>2611</v>
      </c>
      <c r="K574" s="673" t="s">
        <v>2611</v>
      </c>
    </row>
    <row r="575" spans="1:11" hidden="1" x14ac:dyDescent="0.25">
      <c r="A575" t="s">
        <v>3648</v>
      </c>
      <c r="B575" s="673" t="s">
        <v>2145</v>
      </c>
      <c r="C575" s="674">
        <v>4</v>
      </c>
      <c r="D575" s="674" t="s">
        <v>6916</v>
      </c>
      <c r="E575" s="674">
        <f t="shared" si="8"/>
        <v>1</v>
      </c>
      <c r="F575" s="673" t="s">
        <v>2824</v>
      </c>
      <c r="G575" s="673" t="s">
        <v>2611</v>
      </c>
      <c r="H575" s="673" t="s">
        <v>2611</v>
      </c>
      <c r="I575" s="673" t="s">
        <v>2611</v>
      </c>
      <c r="J575" s="673" t="s">
        <v>2611</v>
      </c>
      <c r="K575" s="673" t="s">
        <v>2611</v>
      </c>
    </row>
    <row r="576" spans="1:11" hidden="1" x14ac:dyDescent="0.25">
      <c r="A576" t="s">
        <v>3649</v>
      </c>
      <c r="B576" s="673" t="s">
        <v>2145</v>
      </c>
      <c r="C576" s="674">
        <v>4</v>
      </c>
      <c r="D576" s="674" t="s">
        <v>6917</v>
      </c>
      <c r="E576" s="674">
        <f t="shared" si="8"/>
        <v>1</v>
      </c>
      <c r="F576" s="673" t="s">
        <v>2866</v>
      </c>
      <c r="G576" s="673" t="s">
        <v>2611</v>
      </c>
      <c r="H576" s="673" t="s">
        <v>2611</v>
      </c>
      <c r="I576" s="673" t="s">
        <v>2611</v>
      </c>
      <c r="J576" s="673" t="s">
        <v>2611</v>
      </c>
      <c r="K576" s="673" t="s">
        <v>2611</v>
      </c>
    </row>
    <row r="577" spans="1:11" hidden="1" x14ac:dyDescent="0.25">
      <c r="A577" t="s">
        <v>3650</v>
      </c>
      <c r="B577" s="673" t="s">
        <v>2145</v>
      </c>
      <c r="C577" s="674">
        <v>4</v>
      </c>
      <c r="D577" s="674" t="s">
        <v>6918</v>
      </c>
      <c r="E577" s="674">
        <f t="shared" si="8"/>
        <v>1</v>
      </c>
      <c r="F577" s="673" t="s">
        <v>2825</v>
      </c>
      <c r="G577" s="673" t="s">
        <v>2611</v>
      </c>
      <c r="H577" s="673" t="s">
        <v>2611</v>
      </c>
      <c r="I577" s="673" t="s">
        <v>2611</v>
      </c>
      <c r="J577" s="673" t="s">
        <v>2611</v>
      </c>
      <c r="K577" s="673" t="s">
        <v>2611</v>
      </c>
    </row>
    <row r="578" spans="1:11" hidden="1" x14ac:dyDescent="0.25">
      <c r="A578" t="s">
        <v>3651</v>
      </c>
      <c r="B578" s="673" t="s">
        <v>2145</v>
      </c>
      <c r="C578" s="674">
        <v>4</v>
      </c>
      <c r="D578" s="674" t="s">
        <v>6919</v>
      </c>
      <c r="E578" s="674">
        <f t="shared" si="8"/>
        <v>1</v>
      </c>
      <c r="F578" s="673" t="s">
        <v>2867</v>
      </c>
      <c r="G578" s="673" t="s">
        <v>2611</v>
      </c>
      <c r="H578" s="673" t="s">
        <v>2611</v>
      </c>
      <c r="I578" s="673" t="s">
        <v>2611</v>
      </c>
      <c r="J578" s="673" t="s">
        <v>2611</v>
      </c>
      <c r="K578" s="673" t="s">
        <v>2611</v>
      </c>
    </row>
    <row r="579" spans="1:11" hidden="1" x14ac:dyDescent="0.25">
      <c r="A579" t="s">
        <v>3652</v>
      </c>
      <c r="B579" s="673" t="s">
        <v>2145</v>
      </c>
      <c r="C579" s="674">
        <v>4</v>
      </c>
      <c r="D579" s="674" t="s">
        <v>6920</v>
      </c>
      <c r="E579" s="674">
        <f t="shared" ref="E579:E642" si="9">6-COUNTIF(F579:K579,"")</f>
        <v>1</v>
      </c>
      <c r="F579" s="673" t="s">
        <v>2868</v>
      </c>
      <c r="G579" s="673" t="s">
        <v>2611</v>
      </c>
      <c r="H579" s="673" t="s">
        <v>2611</v>
      </c>
      <c r="I579" s="673" t="s">
        <v>2611</v>
      </c>
      <c r="J579" s="673" t="s">
        <v>2611</v>
      </c>
      <c r="K579" s="673" t="s">
        <v>2611</v>
      </c>
    </row>
    <row r="580" spans="1:11" hidden="1" x14ac:dyDescent="0.25">
      <c r="A580" t="s">
        <v>7182</v>
      </c>
      <c r="B580" s="673" t="s">
        <v>2145</v>
      </c>
      <c r="C580" s="674">
        <v>4</v>
      </c>
      <c r="D580" s="674" t="s">
        <v>6894</v>
      </c>
      <c r="E580" s="674">
        <f t="shared" si="9"/>
        <v>2</v>
      </c>
      <c r="F580" s="673" t="s">
        <v>2855</v>
      </c>
      <c r="G580" s="673" t="s">
        <v>2856</v>
      </c>
      <c r="H580" s="673" t="s">
        <v>2611</v>
      </c>
      <c r="I580" s="673" t="s">
        <v>2611</v>
      </c>
      <c r="J580" s="673" t="s">
        <v>2611</v>
      </c>
      <c r="K580" s="673" t="s">
        <v>2611</v>
      </c>
    </row>
    <row r="581" spans="1:11" hidden="1" x14ac:dyDescent="0.25">
      <c r="A581" t="s">
        <v>7183</v>
      </c>
      <c r="B581" s="673" t="s">
        <v>2145</v>
      </c>
      <c r="C581" s="674">
        <v>4</v>
      </c>
      <c r="D581" s="674" t="s">
        <v>6895</v>
      </c>
      <c r="E581" s="674">
        <f t="shared" si="9"/>
        <v>2</v>
      </c>
      <c r="F581" s="673" t="s">
        <v>2855</v>
      </c>
      <c r="G581" s="673" t="s">
        <v>2856</v>
      </c>
      <c r="H581" s="673" t="s">
        <v>2611</v>
      </c>
      <c r="I581" s="673" t="s">
        <v>2611</v>
      </c>
      <c r="J581" s="673" t="s">
        <v>2611</v>
      </c>
      <c r="K581" s="673" t="s">
        <v>2611</v>
      </c>
    </row>
    <row r="582" spans="1:11" hidden="1" x14ac:dyDescent="0.25">
      <c r="A582" t="s">
        <v>3653</v>
      </c>
      <c r="B582" s="673" t="s">
        <v>2145</v>
      </c>
      <c r="C582" s="674">
        <v>4</v>
      </c>
      <c r="D582" s="674" t="s">
        <v>6821</v>
      </c>
      <c r="E582" s="674">
        <f t="shared" si="9"/>
        <v>2</v>
      </c>
      <c r="F582" s="673" t="s">
        <v>2796</v>
      </c>
      <c r="G582" s="673" t="s">
        <v>2797</v>
      </c>
      <c r="H582" s="673" t="s">
        <v>2611</v>
      </c>
      <c r="I582" s="673" t="s">
        <v>2611</v>
      </c>
      <c r="J582" s="673" t="s">
        <v>2611</v>
      </c>
      <c r="K582" s="673" t="s">
        <v>2611</v>
      </c>
    </row>
    <row r="583" spans="1:11" hidden="1" x14ac:dyDescent="0.25">
      <c r="A583" t="s">
        <v>3654</v>
      </c>
      <c r="B583" s="673" t="s">
        <v>2145</v>
      </c>
      <c r="C583" s="674">
        <v>4</v>
      </c>
      <c r="D583" s="674" t="s">
        <v>6896</v>
      </c>
      <c r="E583" s="674">
        <f t="shared" si="9"/>
        <v>2</v>
      </c>
      <c r="F583" s="673" t="s">
        <v>2796</v>
      </c>
      <c r="G583" s="673" t="s">
        <v>2797</v>
      </c>
      <c r="H583" s="673" t="s">
        <v>2611</v>
      </c>
      <c r="I583" s="673" t="s">
        <v>2611</v>
      </c>
      <c r="J583" s="673" t="s">
        <v>2611</v>
      </c>
      <c r="K583" s="673" t="s">
        <v>2611</v>
      </c>
    </row>
    <row r="584" spans="1:11" hidden="1" x14ac:dyDescent="0.25">
      <c r="A584" t="s">
        <v>3655</v>
      </c>
      <c r="B584" s="673" t="s">
        <v>2145</v>
      </c>
      <c r="C584" s="674">
        <v>4</v>
      </c>
      <c r="D584" s="674" t="s">
        <v>6897</v>
      </c>
      <c r="E584" s="674">
        <f t="shared" si="9"/>
        <v>2</v>
      </c>
      <c r="F584" s="673" t="s">
        <v>2796</v>
      </c>
      <c r="G584" s="673" t="s">
        <v>2797</v>
      </c>
      <c r="H584" s="673" t="s">
        <v>2611</v>
      </c>
      <c r="I584" s="673" t="s">
        <v>2611</v>
      </c>
      <c r="J584" s="673" t="s">
        <v>2611</v>
      </c>
      <c r="K584" s="673" t="s">
        <v>2611</v>
      </c>
    </row>
    <row r="585" spans="1:11" hidden="1" x14ac:dyDescent="0.25">
      <c r="A585" t="s">
        <v>3656</v>
      </c>
      <c r="B585" s="673" t="s">
        <v>2145</v>
      </c>
      <c r="C585" s="674">
        <v>4</v>
      </c>
      <c r="D585" s="674" t="s">
        <v>6830</v>
      </c>
      <c r="E585" s="674">
        <f t="shared" si="9"/>
        <v>2</v>
      </c>
      <c r="F585" s="673" t="s">
        <v>2796</v>
      </c>
      <c r="G585" s="673" t="s">
        <v>2797</v>
      </c>
      <c r="H585" s="673" t="s">
        <v>2611</v>
      </c>
      <c r="I585" s="673" t="s">
        <v>2611</v>
      </c>
      <c r="J585" s="673" t="s">
        <v>2611</v>
      </c>
      <c r="K585" s="673" t="s">
        <v>2611</v>
      </c>
    </row>
    <row r="586" spans="1:11" hidden="1" x14ac:dyDescent="0.25">
      <c r="A586" t="s">
        <v>3657</v>
      </c>
      <c r="B586" s="673" t="s">
        <v>2145</v>
      </c>
      <c r="C586" s="674">
        <v>4</v>
      </c>
      <c r="D586" s="674" t="s">
        <v>6898</v>
      </c>
      <c r="E586" s="674">
        <f t="shared" si="9"/>
        <v>2</v>
      </c>
      <c r="F586" s="673" t="s">
        <v>2796</v>
      </c>
      <c r="G586" s="673" t="s">
        <v>2797</v>
      </c>
      <c r="H586" s="673" t="s">
        <v>2611</v>
      </c>
      <c r="I586" s="673" t="s">
        <v>2611</v>
      </c>
      <c r="J586" s="673" t="s">
        <v>2611</v>
      </c>
      <c r="K586" s="673" t="s">
        <v>2611</v>
      </c>
    </row>
    <row r="587" spans="1:11" hidden="1" x14ac:dyDescent="0.25">
      <c r="A587" t="s">
        <v>3658</v>
      </c>
      <c r="B587" s="673" t="s">
        <v>2145</v>
      </c>
      <c r="C587" s="674">
        <v>4</v>
      </c>
      <c r="D587" s="674" t="s">
        <v>6899</v>
      </c>
      <c r="E587" s="674">
        <f t="shared" si="9"/>
        <v>2</v>
      </c>
      <c r="F587" s="673" t="s">
        <v>2846</v>
      </c>
      <c r="G587" s="673" t="s">
        <v>2850</v>
      </c>
      <c r="H587" s="673" t="s">
        <v>2611</v>
      </c>
      <c r="I587" s="673" t="s">
        <v>2611</v>
      </c>
      <c r="J587" s="673" t="s">
        <v>2611</v>
      </c>
      <c r="K587" s="673" t="s">
        <v>2611</v>
      </c>
    </row>
    <row r="588" spans="1:11" hidden="1" x14ac:dyDescent="0.25">
      <c r="A588" t="s">
        <v>3659</v>
      </c>
      <c r="B588" s="673" t="s">
        <v>2145</v>
      </c>
      <c r="C588" s="674">
        <v>4</v>
      </c>
      <c r="D588" s="674" t="s">
        <v>6901</v>
      </c>
      <c r="E588" s="674">
        <f t="shared" si="9"/>
        <v>2</v>
      </c>
      <c r="F588" s="673" t="s">
        <v>2796</v>
      </c>
      <c r="G588" s="673" t="s">
        <v>2797</v>
      </c>
      <c r="H588" s="673" t="s">
        <v>2611</v>
      </c>
      <c r="I588" s="673" t="s">
        <v>2611</v>
      </c>
      <c r="J588" s="673" t="s">
        <v>2611</v>
      </c>
      <c r="K588" s="673" t="s">
        <v>2611</v>
      </c>
    </row>
    <row r="589" spans="1:11" hidden="1" x14ac:dyDescent="0.25">
      <c r="A589" t="s">
        <v>3660</v>
      </c>
      <c r="B589" s="673" t="s">
        <v>2145</v>
      </c>
      <c r="C589" s="674">
        <v>4</v>
      </c>
      <c r="D589" s="674" t="s">
        <v>6902</v>
      </c>
      <c r="E589" s="674">
        <f t="shared" si="9"/>
        <v>2</v>
      </c>
      <c r="F589" s="673" t="s">
        <v>2846</v>
      </c>
      <c r="G589" s="673" t="s">
        <v>2850</v>
      </c>
      <c r="H589" s="673" t="s">
        <v>2611</v>
      </c>
      <c r="I589" s="673" t="s">
        <v>2611</v>
      </c>
      <c r="J589" s="673" t="s">
        <v>2611</v>
      </c>
      <c r="K589" s="673" t="s">
        <v>2611</v>
      </c>
    </row>
    <row r="590" spans="1:11" hidden="1" x14ac:dyDescent="0.25">
      <c r="A590" t="s">
        <v>3661</v>
      </c>
      <c r="B590" s="673" t="s">
        <v>2145</v>
      </c>
      <c r="C590" s="674">
        <v>4</v>
      </c>
      <c r="D590" s="674" t="s">
        <v>6904</v>
      </c>
      <c r="E590" s="674">
        <f t="shared" si="9"/>
        <v>2</v>
      </c>
      <c r="F590" s="673" t="s">
        <v>2855</v>
      </c>
      <c r="G590" s="673" t="s">
        <v>2856</v>
      </c>
      <c r="H590" s="673" t="s">
        <v>2611</v>
      </c>
      <c r="I590" s="673" t="s">
        <v>2611</v>
      </c>
      <c r="J590" s="673" t="s">
        <v>2611</v>
      </c>
      <c r="K590" s="673" t="s">
        <v>2611</v>
      </c>
    </row>
    <row r="591" spans="1:11" hidden="1" x14ac:dyDescent="0.25">
      <c r="A591" t="s">
        <v>3662</v>
      </c>
      <c r="B591" s="673" t="s">
        <v>2145</v>
      </c>
      <c r="C591" s="674">
        <v>4</v>
      </c>
      <c r="D591" s="674" t="s">
        <v>6905</v>
      </c>
      <c r="E591" s="674">
        <f t="shared" si="9"/>
        <v>2</v>
      </c>
      <c r="F591" s="673" t="s">
        <v>2855</v>
      </c>
      <c r="G591" s="673" t="s">
        <v>2856</v>
      </c>
      <c r="H591" s="673" t="s">
        <v>2611</v>
      </c>
      <c r="I591" s="673" t="s">
        <v>2611</v>
      </c>
      <c r="J591" s="673" t="s">
        <v>2611</v>
      </c>
      <c r="K591" s="673" t="s">
        <v>2611</v>
      </c>
    </row>
    <row r="592" spans="1:11" hidden="1" x14ac:dyDescent="0.25">
      <c r="A592" t="s">
        <v>3663</v>
      </c>
      <c r="B592" s="673" t="s">
        <v>2145</v>
      </c>
      <c r="C592" s="674">
        <v>4</v>
      </c>
      <c r="D592" s="674" t="s">
        <v>6841</v>
      </c>
      <c r="E592" s="674">
        <f t="shared" si="9"/>
        <v>2</v>
      </c>
      <c r="F592" s="673" t="s">
        <v>2796</v>
      </c>
      <c r="G592" s="673" t="s">
        <v>2797</v>
      </c>
      <c r="H592" s="673" t="s">
        <v>2611</v>
      </c>
      <c r="I592" s="673" t="s">
        <v>2611</v>
      </c>
      <c r="J592" s="673" t="s">
        <v>2611</v>
      </c>
      <c r="K592" s="673" t="s">
        <v>2611</v>
      </c>
    </row>
    <row r="593" spans="1:11" hidden="1" x14ac:dyDescent="0.25">
      <c r="A593" t="s">
        <v>3664</v>
      </c>
      <c r="B593" s="673" t="s">
        <v>2145</v>
      </c>
      <c r="C593" s="674">
        <v>4</v>
      </c>
      <c r="D593" s="674" t="s">
        <v>6908</v>
      </c>
      <c r="E593" s="674">
        <f t="shared" si="9"/>
        <v>2</v>
      </c>
      <c r="F593" s="673" t="s">
        <v>2796</v>
      </c>
      <c r="G593" s="673" t="s">
        <v>2797</v>
      </c>
      <c r="H593" s="673" t="s">
        <v>2611</v>
      </c>
      <c r="I593" s="673" t="s">
        <v>2611</v>
      </c>
      <c r="J593" s="673" t="s">
        <v>2611</v>
      </c>
      <c r="K593" s="673" t="s">
        <v>2611</v>
      </c>
    </row>
    <row r="594" spans="1:11" hidden="1" x14ac:dyDescent="0.25">
      <c r="A594" t="s">
        <v>3665</v>
      </c>
      <c r="B594" s="673" t="s">
        <v>2145</v>
      </c>
      <c r="C594" s="674">
        <v>4</v>
      </c>
      <c r="D594" s="674" t="s">
        <v>6771</v>
      </c>
      <c r="E594" s="674">
        <f t="shared" si="9"/>
        <v>2</v>
      </c>
      <c r="F594" s="673" t="s">
        <v>2796</v>
      </c>
      <c r="G594" s="673" t="s">
        <v>2797</v>
      </c>
      <c r="H594" s="673" t="s">
        <v>2611</v>
      </c>
      <c r="I594" s="673" t="s">
        <v>2611</v>
      </c>
      <c r="J594" s="673" t="s">
        <v>2611</v>
      </c>
      <c r="K594" s="673" t="s">
        <v>2611</v>
      </c>
    </row>
    <row r="595" spans="1:11" hidden="1" x14ac:dyDescent="0.25">
      <c r="A595" t="s">
        <v>3666</v>
      </c>
      <c r="B595" s="673" t="s">
        <v>2145</v>
      </c>
      <c r="C595" s="674">
        <v>4</v>
      </c>
      <c r="D595" s="674" t="s">
        <v>6866</v>
      </c>
      <c r="E595" s="674">
        <f t="shared" si="9"/>
        <v>2</v>
      </c>
      <c r="F595" s="673" t="s">
        <v>2796</v>
      </c>
      <c r="G595" s="673" t="s">
        <v>2797</v>
      </c>
      <c r="H595" s="673" t="s">
        <v>2611</v>
      </c>
      <c r="I595" s="673" t="s">
        <v>2611</v>
      </c>
      <c r="J595" s="673" t="s">
        <v>2611</v>
      </c>
      <c r="K595" s="673" t="s">
        <v>2611</v>
      </c>
    </row>
    <row r="596" spans="1:11" hidden="1" x14ac:dyDescent="0.25">
      <c r="A596" t="s">
        <v>3667</v>
      </c>
      <c r="B596" s="673" t="s">
        <v>2145</v>
      </c>
      <c r="C596" s="674">
        <v>4</v>
      </c>
      <c r="D596" s="674" t="s">
        <v>6909</v>
      </c>
      <c r="E596" s="674">
        <f t="shared" si="9"/>
        <v>2</v>
      </c>
      <c r="F596" s="673" t="s">
        <v>2796</v>
      </c>
      <c r="G596" s="673" t="s">
        <v>2797</v>
      </c>
      <c r="H596" s="673" t="s">
        <v>2611</v>
      </c>
      <c r="I596" s="673" t="s">
        <v>2611</v>
      </c>
      <c r="J596" s="673" t="s">
        <v>2611</v>
      </c>
      <c r="K596" s="673" t="s">
        <v>2611</v>
      </c>
    </row>
    <row r="597" spans="1:11" hidden="1" x14ac:dyDescent="0.25">
      <c r="A597" t="s">
        <v>3668</v>
      </c>
      <c r="B597" s="673" t="s">
        <v>2145</v>
      </c>
      <c r="C597" s="674">
        <v>4</v>
      </c>
      <c r="D597" s="674" t="s">
        <v>6910</v>
      </c>
      <c r="E597" s="674">
        <f t="shared" si="9"/>
        <v>2</v>
      </c>
      <c r="F597" s="673" t="s">
        <v>2796</v>
      </c>
      <c r="G597" s="673" t="s">
        <v>2797</v>
      </c>
      <c r="H597" s="673" t="s">
        <v>2611</v>
      </c>
      <c r="I597" s="673" t="s">
        <v>2611</v>
      </c>
      <c r="J597" s="673" t="s">
        <v>2611</v>
      </c>
      <c r="K597" s="673" t="s">
        <v>2611</v>
      </c>
    </row>
    <row r="598" spans="1:11" hidden="1" x14ac:dyDescent="0.25">
      <c r="A598" t="s">
        <v>7184</v>
      </c>
      <c r="B598" s="673" t="s">
        <v>2145</v>
      </c>
      <c r="C598" s="674">
        <v>4</v>
      </c>
      <c r="D598" s="674" t="s">
        <v>6921</v>
      </c>
      <c r="E598" s="674">
        <f t="shared" si="9"/>
        <v>3</v>
      </c>
      <c r="F598" s="673" t="s">
        <v>2869</v>
      </c>
      <c r="G598" s="673" t="s">
        <v>2854</v>
      </c>
      <c r="H598" s="673" t="s">
        <v>2846</v>
      </c>
      <c r="I598" s="673" t="s">
        <v>2611</v>
      </c>
      <c r="J598" s="673" t="s">
        <v>2611</v>
      </c>
      <c r="K598" s="673" t="s">
        <v>2611</v>
      </c>
    </row>
    <row r="599" spans="1:11" hidden="1" x14ac:dyDescent="0.25">
      <c r="A599" t="s">
        <v>7185</v>
      </c>
      <c r="B599" s="673" t="s">
        <v>2145</v>
      </c>
      <c r="C599" s="674">
        <v>4</v>
      </c>
      <c r="D599" s="674" t="s">
        <v>6922</v>
      </c>
      <c r="E599" s="674">
        <f t="shared" si="9"/>
        <v>3</v>
      </c>
      <c r="F599" s="673" t="s">
        <v>2869</v>
      </c>
      <c r="G599" s="673" t="s">
        <v>2854</v>
      </c>
      <c r="H599" s="673" t="s">
        <v>2846</v>
      </c>
      <c r="I599" s="673" t="s">
        <v>2611</v>
      </c>
      <c r="J599" s="673" t="s">
        <v>2611</v>
      </c>
      <c r="K599" s="673" t="s">
        <v>2611</v>
      </c>
    </row>
    <row r="600" spans="1:11" hidden="1" x14ac:dyDescent="0.25">
      <c r="A600" t="s">
        <v>3669</v>
      </c>
      <c r="B600" s="673" t="s">
        <v>2145</v>
      </c>
      <c r="C600" s="674">
        <v>4</v>
      </c>
      <c r="D600" s="674" t="s">
        <v>6923</v>
      </c>
      <c r="E600" s="674">
        <f t="shared" si="9"/>
        <v>3</v>
      </c>
      <c r="F600" s="673" t="s">
        <v>2796</v>
      </c>
      <c r="G600" s="673" t="s">
        <v>2857</v>
      </c>
      <c r="H600" s="673" t="s">
        <v>2851</v>
      </c>
      <c r="I600" s="673" t="s">
        <v>2611</v>
      </c>
      <c r="J600" s="673" t="s">
        <v>2611</v>
      </c>
      <c r="K600" s="673" t="s">
        <v>2611</v>
      </c>
    </row>
    <row r="601" spans="1:11" hidden="1" x14ac:dyDescent="0.25">
      <c r="A601" t="s">
        <v>3670</v>
      </c>
      <c r="B601" s="673" t="s">
        <v>2145</v>
      </c>
      <c r="C601" s="674">
        <v>4</v>
      </c>
      <c r="D601" s="674" t="s">
        <v>6924</v>
      </c>
      <c r="E601" s="674">
        <f t="shared" si="9"/>
        <v>3</v>
      </c>
      <c r="F601" s="673" t="s">
        <v>2796</v>
      </c>
      <c r="G601" s="673" t="s">
        <v>2857</v>
      </c>
      <c r="H601" s="673" t="s">
        <v>2851</v>
      </c>
      <c r="I601" s="673" t="s">
        <v>2611</v>
      </c>
      <c r="J601" s="673" t="s">
        <v>2611</v>
      </c>
      <c r="K601" s="673" t="s">
        <v>2611</v>
      </c>
    </row>
    <row r="602" spans="1:11" hidden="1" x14ac:dyDescent="0.25">
      <c r="A602" t="s">
        <v>3671</v>
      </c>
      <c r="B602" s="673" t="s">
        <v>2145</v>
      </c>
      <c r="C602" s="674">
        <v>4</v>
      </c>
      <c r="D602" s="674" t="s">
        <v>6925</v>
      </c>
      <c r="E602" s="674">
        <f t="shared" si="9"/>
        <v>3</v>
      </c>
      <c r="F602" s="673" t="s">
        <v>2869</v>
      </c>
      <c r="G602" s="673" t="s">
        <v>2854</v>
      </c>
      <c r="H602" s="673" t="s">
        <v>2846</v>
      </c>
      <c r="I602" s="673" t="s">
        <v>2611</v>
      </c>
      <c r="J602" s="673" t="s">
        <v>2611</v>
      </c>
      <c r="K602" s="673" t="s">
        <v>2611</v>
      </c>
    </row>
    <row r="603" spans="1:11" hidden="1" x14ac:dyDescent="0.25">
      <c r="A603" t="s">
        <v>3672</v>
      </c>
      <c r="B603" s="673" t="s">
        <v>2145</v>
      </c>
      <c r="C603" s="674">
        <v>4</v>
      </c>
      <c r="D603" s="674" t="s">
        <v>6926</v>
      </c>
      <c r="E603" s="674">
        <f t="shared" si="9"/>
        <v>3</v>
      </c>
      <c r="F603" s="673" t="s">
        <v>2869</v>
      </c>
      <c r="G603" s="673" t="s">
        <v>2854</v>
      </c>
      <c r="H603" s="673" t="s">
        <v>2846</v>
      </c>
      <c r="I603" s="673" t="s">
        <v>2611</v>
      </c>
      <c r="J603" s="673" t="s">
        <v>2611</v>
      </c>
      <c r="K603" s="673" t="s">
        <v>2611</v>
      </c>
    </row>
    <row r="604" spans="1:11" hidden="1" x14ac:dyDescent="0.25">
      <c r="A604" t="s">
        <v>3673</v>
      </c>
      <c r="B604" s="673" t="s">
        <v>2145</v>
      </c>
      <c r="C604" s="674">
        <v>5</v>
      </c>
      <c r="D604" s="674" t="s">
        <v>6729</v>
      </c>
      <c r="E604" s="674">
        <f t="shared" si="9"/>
        <v>1</v>
      </c>
      <c r="F604" s="673" t="s">
        <v>2788</v>
      </c>
      <c r="G604" s="673" t="s">
        <v>2611</v>
      </c>
      <c r="H604" s="673" t="s">
        <v>2611</v>
      </c>
      <c r="I604" s="673" t="s">
        <v>2611</v>
      </c>
      <c r="J604" s="673" t="s">
        <v>2611</v>
      </c>
      <c r="K604" s="673" t="s">
        <v>2611</v>
      </c>
    </row>
    <row r="605" spans="1:11" hidden="1" x14ac:dyDescent="0.25">
      <c r="A605" t="s">
        <v>3674</v>
      </c>
      <c r="B605" s="673" t="s">
        <v>2145</v>
      </c>
      <c r="C605" s="674">
        <v>5</v>
      </c>
      <c r="D605" s="674" t="s">
        <v>6730</v>
      </c>
      <c r="E605" s="674">
        <f t="shared" si="9"/>
        <v>1</v>
      </c>
      <c r="F605" s="673" t="s">
        <v>2788</v>
      </c>
      <c r="G605" s="673" t="s">
        <v>2611</v>
      </c>
      <c r="H605" s="673" t="s">
        <v>2611</v>
      </c>
      <c r="I605" s="673" t="s">
        <v>2611</v>
      </c>
      <c r="J605" s="673" t="s">
        <v>2611</v>
      </c>
      <c r="K605" s="673" t="s">
        <v>2611</v>
      </c>
    </row>
    <row r="606" spans="1:11" hidden="1" x14ac:dyDescent="0.25">
      <c r="A606" t="s">
        <v>3675</v>
      </c>
      <c r="B606" s="673" t="s">
        <v>2145</v>
      </c>
      <c r="C606" s="674">
        <v>5</v>
      </c>
      <c r="D606" s="674" t="s">
        <v>6731</v>
      </c>
      <c r="E606" s="674">
        <f t="shared" si="9"/>
        <v>1</v>
      </c>
      <c r="F606" s="673" t="s">
        <v>2788</v>
      </c>
      <c r="G606" s="673" t="s">
        <v>2611</v>
      </c>
      <c r="H606" s="673" t="s">
        <v>2611</v>
      </c>
      <c r="I606" s="673" t="s">
        <v>2611</v>
      </c>
      <c r="J606" s="673" t="s">
        <v>2611</v>
      </c>
      <c r="K606" s="673" t="s">
        <v>2611</v>
      </c>
    </row>
    <row r="607" spans="1:11" hidden="1" x14ac:dyDescent="0.25">
      <c r="A607" t="s">
        <v>3676</v>
      </c>
      <c r="B607" s="673" t="s">
        <v>2145</v>
      </c>
      <c r="C607" s="674">
        <v>5</v>
      </c>
      <c r="D607" s="674" t="s">
        <v>6732</v>
      </c>
      <c r="E607" s="674">
        <f t="shared" si="9"/>
        <v>1</v>
      </c>
      <c r="F607" s="673" t="s">
        <v>2788</v>
      </c>
      <c r="G607" s="673" t="s">
        <v>2611</v>
      </c>
      <c r="H607" s="673" t="s">
        <v>2611</v>
      </c>
      <c r="I607" s="673" t="s">
        <v>2611</v>
      </c>
      <c r="J607" s="673" t="s">
        <v>2611</v>
      </c>
      <c r="K607" s="673" t="s">
        <v>2611</v>
      </c>
    </row>
    <row r="608" spans="1:11" hidden="1" x14ac:dyDescent="0.25">
      <c r="A608" t="s">
        <v>3677</v>
      </c>
      <c r="B608" s="673" t="s">
        <v>2145</v>
      </c>
      <c r="C608" s="674">
        <v>5</v>
      </c>
      <c r="D608" s="674" t="s">
        <v>6742</v>
      </c>
      <c r="E608" s="674">
        <f t="shared" si="9"/>
        <v>2</v>
      </c>
      <c r="F608" s="673" t="s">
        <v>2796</v>
      </c>
      <c r="G608" s="673" t="s">
        <v>2797</v>
      </c>
      <c r="H608" s="673" t="s">
        <v>2611</v>
      </c>
      <c r="I608" s="673" t="s">
        <v>2611</v>
      </c>
      <c r="J608" s="673" t="s">
        <v>2611</v>
      </c>
      <c r="K608" s="673" t="s">
        <v>2611</v>
      </c>
    </row>
    <row r="609" spans="1:11" hidden="1" x14ac:dyDescent="0.25">
      <c r="A609" t="s">
        <v>3678</v>
      </c>
      <c r="B609" s="673" t="s">
        <v>2145</v>
      </c>
      <c r="C609" s="674">
        <v>5</v>
      </c>
      <c r="D609" s="674" t="s">
        <v>6743</v>
      </c>
      <c r="E609" s="674">
        <f t="shared" si="9"/>
        <v>2</v>
      </c>
      <c r="F609" s="673" t="s">
        <v>2796</v>
      </c>
      <c r="G609" s="673" t="s">
        <v>2797</v>
      </c>
      <c r="H609" s="673" t="s">
        <v>2611</v>
      </c>
      <c r="I609" s="673" t="s">
        <v>2611</v>
      </c>
      <c r="J609" s="673" t="s">
        <v>2611</v>
      </c>
      <c r="K609" s="673" t="s">
        <v>2611</v>
      </c>
    </row>
    <row r="610" spans="1:11" hidden="1" x14ac:dyDescent="0.25">
      <c r="A610" t="s">
        <v>3679</v>
      </c>
      <c r="B610" s="673" t="s">
        <v>2145</v>
      </c>
      <c r="C610" s="674">
        <v>5</v>
      </c>
      <c r="D610" s="674" t="s">
        <v>6871</v>
      </c>
      <c r="E610" s="674">
        <f t="shared" si="9"/>
        <v>2</v>
      </c>
      <c r="F610" s="673" t="s">
        <v>2846</v>
      </c>
      <c r="G610" s="673" t="s">
        <v>2850</v>
      </c>
      <c r="H610" s="673" t="s">
        <v>2611</v>
      </c>
      <c r="I610" s="673" t="s">
        <v>2611</v>
      </c>
      <c r="J610" s="673" t="s">
        <v>2611</v>
      </c>
      <c r="K610" s="673" t="s">
        <v>2611</v>
      </c>
    </row>
    <row r="611" spans="1:11" hidden="1" x14ac:dyDescent="0.25">
      <c r="A611" t="s">
        <v>3680</v>
      </c>
      <c r="B611" s="673" t="s">
        <v>2145</v>
      </c>
      <c r="C611" s="674">
        <v>5</v>
      </c>
      <c r="D611" s="674" t="s">
        <v>6872</v>
      </c>
      <c r="E611" s="674">
        <f t="shared" si="9"/>
        <v>2</v>
      </c>
      <c r="F611" s="673" t="s">
        <v>2846</v>
      </c>
      <c r="G611" s="673" t="s">
        <v>2850</v>
      </c>
      <c r="H611" s="673" t="s">
        <v>2611</v>
      </c>
      <c r="I611" s="673" t="s">
        <v>2611</v>
      </c>
      <c r="J611" s="673" t="s">
        <v>2611</v>
      </c>
      <c r="K611" s="673" t="s">
        <v>2611</v>
      </c>
    </row>
    <row r="612" spans="1:11" hidden="1" x14ac:dyDescent="0.25">
      <c r="A612" t="s">
        <v>3681</v>
      </c>
      <c r="B612" s="673" t="s">
        <v>2145</v>
      </c>
      <c r="C612" s="674">
        <v>5</v>
      </c>
      <c r="D612" s="674" t="s">
        <v>6733</v>
      </c>
      <c r="E612" s="674">
        <f t="shared" si="9"/>
        <v>3</v>
      </c>
      <c r="F612" s="673" t="s">
        <v>2789</v>
      </c>
      <c r="G612" s="673" t="s">
        <v>2790</v>
      </c>
      <c r="H612" s="673" t="s">
        <v>2791</v>
      </c>
      <c r="I612" s="673" t="s">
        <v>2611</v>
      </c>
      <c r="J612" s="673" t="s">
        <v>2611</v>
      </c>
      <c r="K612" s="673" t="s">
        <v>2611</v>
      </c>
    </row>
    <row r="613" spans="1:11" hidden="1" x14ac:dyDescent="0.25">
      <c r="A613" t="s">
        <v>3682</v>
      </c>
      <c r="B613" s="673" t="s">
        <v>2145</v>
      </c>
      <c r="C613" s="674">
        <v>5</v>
      </c>
      <c r="D613" s="674" t="s">
        <v>6759</v>
      </c>
      <c r="E613" s="674">
        <f t="shared" si="9"/>
        <v>1</v>
      </c>
      <c r="F613" s="673" t="s">
        <v>2788</v>
      </c>
      <c r="G613" s="673" t="s">
        <v>2611</v>
      </c>
      <c r="H613" s="673" t="s">
        <v>2611</v>
      </c>
      <c r="I613" s="673" t="s">
        <v>2611</v>
      </c>
      <c r="J613" s="673" t="s">
        <v>2611</v>
      </c>
      <c r="K613" s="673" t="s">
        <v>2611</v>
      </c>
    </row>
    <row r="614" spans="1:11" hidden="1" x14ac:dyDescent="0.25">
      <c r="A614" t="s">
        <v>3683</v>
      </c>
      <c r="B614" s="673" t="s">
        <v>2145</v>
      </c>
      <c r="C614" s="674">
        <v>5</v>
      </c>
      <c r="D614" s="674" t="s">
        <v>6734</v>
      </c>
      <c r="E614" s="674">
        <f t="shared" si="9"/>
        <v>1</v>
      </c>
      <c r="F614" s="673" t="s">
        <v>2788</v>
      </c>
      <c r="G614" s="673" t="s">
        <v>2611</v>
      </c>
      <c r="H614" s="673" t="s">
        <v>2611</v>
      </c>
      <c r="I614" s="673" t="s">
        <v>2611</v>
      </c>
      <c r="J614" s="673" t="s">
        <v>2611</v>
      </c>
      <c r="K614" s="673" t="s">
        <v>2611</v>
      </c>
    </row>
    <row r="615" spans="1:11" hidden="1" x14ac:dyDescent="0.25">
      <c r="A615" t="s">
        <v>3684</v>
      </c>
      <c r="B615" s="673" t="s">
        <v>2145</v>
      </c>
      <c r="C615" s="674">
        <v>5</v>
      </c>
      <c r="D615" s="674" t="s">
        <v>6875</v>
      </c>
      <c r="E615" s="674">
        <f t="shared" si="9"/>
        <v>1</v>
      </c>
      <c r="F615" s="673" t="s">
        <v>2788</v>
      </c>
      <c r="G615" s="673" t="s">
        <v>2611</v>
      </c>
      <c r="H615" s="673" t="s">
        <v>2611</v>
      </c>
      <c r="I615" s="673" t="s">
        <v>2611</v>
      </c>
      <c r="J615" s="673" t="s">
        <v>2611</v>
      </c>
      <c r="K615" s="673" t="s">
        <v>2611</v>
      </c>
    </row>
    <row r="616" spans="1:11" hidden="1" x14ac:dyDescent="0.25">
      <c r="A616" t="s">
        <v>3685</v>
      </c>
      <c r="B616" s="673" t="s">
        <v>2145</v>
      </c>
      <c r="C616" s="674">
        <v>5</v>
      </c>
      <c r="D616" s="674" t="s">
        <v>6876</v>
      </c>
      <c r="E616" s="674">
        <f t="shared" si="9"/>
        <v>1</v>
      </c>
      <c r="F616" s="673" t="s">
        <v>2788</v>
      </c>
      <c r="G616" s="673" t="s">
        <v>2611</v>
      </c>
      <c r="H616" s="673" t="s">
        <v>2611</v>
      </c>
      <c r="I616" s="673" t="s">
        <v>2611</v>
      </c>
      <c r="J616" s="673" t="s">
        <v>2611</v>
      </c>
      <c r="K616" s="673" t="s">
        <v>2611</v>
      </c>
    </row>
    <row r="617" spans="1:11" hidden="1" x14ac:dyDescent="0.25">
      <c r="A617" t="s">
        <v>3686</v>
      </c>
      <c r="B617" s="673" t="s">
        <v>2145</v>
      </c>
      <c r="C617" s="674">
        <v>5</v>
      </c>
      <c r="D617" s="674" t="s">
        <v>6877</v>
      </c>
      <c r="E617" s="674">
        <f t="shared" si="9"/>
        <v>1</v>
      </c>
      <c r="F617" s="673" t="s">
        <v>2788</v>
      </c>
      <c r="G617" s="673" t="s">
        <v>2611</v>
      </c>
      <c r="H617" s="673" t="s">
        <v>2611</v>
      </c>
      <c r="I617" s="673" t="s">
        <v>2611</v>
      </c>
      <c r="J617" s="673" t="s">
        <v>2611</v>
      </c>
      <c r="K617" s="673" t="s">
        <v>2611</v>
      </c>
    </row>
    <row r="618" spans="1:11" hidden="1" x14ac:dyDescent="0.25">
      <c r="A618" t="s">
        <v>3687</v>
      </c>
      <c r="B618" s="673" t="s">
        <v>2145</v>
      </c>
      <c r="C618" s="674">
        <v>5</v>
      </c>
      <c r="D618" s="674" t="s">
        <v>6760</v>
      </c>
      <c r="E618" s="674">
        <f t="shared" si="9"/>
        <v>1</v>
      </c>
      <c r="F618" s="673" t="s">
        <v>2788</v>
      </c>
      <c r="G618" s="673" t="s">
        <v>2611</v>
      </c>
      <c r="H618" s="673" t="s">
        <v>2611</v>
      </c>
      <c r="I618" s="673" t="s">
        <v>2611</v>
      </c>
      <c r="J618" s="673" t="s">
        <v>2611</v>
      </c>
      <c r="K618" s="673" t="s">
        <v>2611</v>
      </c>
    </row>
    <row r="619" spans="1:11" hidden="1" x14ac:dyDescent="0.25">
      <c r="A619" t="s">
        <v>3688</v>
      </c>
      <c r="B619" s="673" t="s">
        <v>2145</v>
      </c>
      <c r="C619" s="674">
        <v>5</v>
      </c>
      <c r="D619" s="674" t="s">
        <v>6735</v>
      </c>
      <c r="E619" s="674">
        <f t="shared" si="9"/>
        <v>1</v>
      </c>
      <c r="F619" s="673" t="s">
        <v>2788</v>
      </c>
      <c r="G619" s="673" t="s">
        <v>2611</v>
      </c>
      <c r="H619" s="673" t="s">
        <v>2611</v>
      </c>
      <c r="I619" s="673" t="s">
        <v>2611</v>
      </c>
      <c r="J619" s="673" t="s">
        <v>2611</v>
      </c>
      <c r="K619" s="673" t="s">
        <v>2611</v>
      </c>
    </row>
    <row r="620" spans="1:11" hidden="1" x14ac:dyDescent="0.25">
      <c r="A620" t="s">
        <v>3689</v>
      </c>
      <c r="B620" s="673" t="s">
        <v>2145</v>
      </c>
      <c r="C620" s="674">
        <v>5</v>
      </c>
      <c r="D620" s="674" t="s">
        <v>6744</v>
      </c>
      <c r="E620" s="674">
        <f t="shared" si="9"/>
        <v>2</v>
      </c>
      <c r="F620" s="673" t="s">
        <v>2796</v>
      </c>
      <c r="G620" s="673" t="s">
        <v>2797</v>
      </c>
      <c r="H620" s="673" t="s">
        <v>2611</v>
      </c>
      <c r="I620" s="673" t="s">
        <v>2611</v>
      </c>
      <c r="J620" s="673" t="s">
        <v>2611</v>
      </c>
      <c r="K620" s="673" t="s">
        <v>2611</v>
      </c>
    </row>
    <row r="621" spans="1:11" hidden="1" x14ac:dyDescent="0.25">
      <c r="A621" t="s">
        <v>3690</v>
      </c>
      <c r="B621" s="673" t="s">
        <v>2145</v>
      </c>
      <c r="C621" s="674">
        <v>5</v>
      </c>
      <c r="D621" s="674" t="s">
        <v>6745</v>
      </c>
      <c r="E621" s="674">
        <f t="shared" si="9"/>
        <v>2</v>
      </c>
      <c r="F621" s="673" t="s">
        <v>2796</v>
      </c>
      <c r="G621" s="673" t="s">
        <v>2797</v>
      </c>
      <c r="H621" s="673" t="s">
        <v>2611</v>
      </c>
      <c r="I621" s="673" t="s">
        <v>2611</v>
      </c>
      <c r="J621" s="673" t="s">
        <v>2611</v>
      </c>
      <c r="K621" s="673" t="s">
        <v>2611</v>
      </c>
    </row>
    <row r="622" spans="1:11" hidden="1" x14ac:dyDescent="0.25">
      <c r="A622" t="s">
        <v>3691</v>
      </c>
      <c r="B622" s="673" t="s">
        <v>2145</v>
      </c>
      <c r="C622" s="674">
        <v>5</v>
      </c>
      <c r="D622" s="674" t="s">
        <v>6878</v>
      </c>
      <c r="E622" s="674">
        <f t="shared" si="9"/>
        <v>1</v>
      </c>
      <c r="F622" s="673" t="s">
        <v>2788</v>
      </c>
      <c r="G622" s="673" t="s">
        <v>2611</v>
      </c>
      <c r="H622" s="673" t="s">
        <v>2611</v>
      </c>
      <c r="I622" s="673" t="s">
        <v>2611</v>
      </c>
      <c r="J622" s="673" t="s">
        <v>2611</v>
      </c>
      <c r="K622" s="673" t="s">
        <v>2611</v>
      </c>
    </row>
    <row r="623" spans="1:11" hidden="1" x14ac:dyDescent="0.25">
      <c r="A623" t="s">
        <v>3692</v>
      </c>
      <c r="B623" s="673" t="s">
        <v>2145</v>
      </c>
      <c r="C623" s="674">
        <v>5</v>
      </c>
      <c r="D623" s="674" t="s">
        <v>6879</v>
      </c>
      <c r="E623" s="674">
        <f t="shared" si="9"/>
        <v>1</v>
      </c>
      <c r="F623" s="673" t="s">
        <v>2788</v>
      </c>
      <c r="G623" s="673" t="s">
        <v>2611</v>
      </c>
      <c r="H623" s="673" t="s">
        <v>2611</v>
      </c>
      <c r="I623" s="673" t="s">
        <v>2611</v>
      </c>
      <c r="J623" s="673" t="s">
        <v>2611</v>
      </c>
      <c r="K623" s="673" t="s">
        <v>2611</v>
      </c>
    </row>
    <row r="624" spans="1:11" hidden="1" x14ac:dyDescent="0.25">
      <c r="A624" t="s">
        <v>7186</v>
      </c>
      <c r="B624" s="673" t="s">
        <v>2145</v>
      </c>
      <c r="C624" s="674">
        <v>5</v>
      </c>
      <c r="D624" s="674" t="s">
        <v>6880</v>
      </c>
      <c r="E624" s="674">
        <f t="shared" si="9"/>
        <v>1</v>
      </c>
      <c r="F624" s="673" t="s">
        <v>2788</v>
      </c>
      <c r="G624" s="673" t="s">
        <v>2611</v>
      </c>
      <c r="H624" s="673" t="s">
        <v>2611</v>
      </c>
      <c r="I624" s="673" t="s">
        <v>2611</v>
      </c>
      <c r="J624" s="673" t="s">
        <v>2611</v>
      </c>
      <c r="K624" s="673" t="s">
        <v>2611</v>
      </c>
    </row>
    <row r="625" spans="1:11" hidden="1" x14ac:dyDescent="0.25">
      <c r="A625" t="s">
        <v>7187</v>
      </c>
      <c r="B625" s="673" t="s">
        <v>2145</v>
      </c>
      <c r="C625" s="674">
        <v>5</v>
      </c>
      <c r="D625" s="674" t="s">
        <v>6881</v>
      </c>
      <c r="E625" s="674">
        <f t="shared" si="9"/>
        <v>1</v>
      </c>
      <c r="F625" s="673" t="s">
        <v>2788</v>
      </c>
      <c r="G625" s="673" t="s">
        <v>2611</v>
      </c>
      <c r="H625" s="673" t="s">
        <v>2611</v>
      </c>
      <c r="I625" s="673" t="s">
        <v>2611</v>
      </c>
      <c r="J625" s="673" t="s">
        <v>2611</v>
      </c>
      <c r="K625" s="673" t="s">
        <v>2611</v>
      </c>
    </row>
    <row r="626" spans="1:11" hidden="1" x14ac:dyDescent="0.25">
      <c r="A626" t="s">
        <v>3693</v>
      </c>
      <c r="B626" s="673" t="s">
        <v>2145</v>
      </c>
      <c r="C626" s="674">
        <v>5</v>
      </c>
      <c r="D626" s="674" t="s">
        <v>6789</v>
      </c>
      <c r="E626" s="674">
        <f t="shared" si="9"/>
        <v>1</v>
      </c>
      <c r="F626" s="673" t="s">
        <v>2788</v>
      </c>
      <c r="G626" s="673" t="s">
        <v>2611</v>
      </c>
      <c r="H626" s="673" t="s">
        <v>2611</v>
      </c>
      <c r="I626" s="673" t="s">
        <v>2611</v>
      </c>
      <c r="J626" s="673" t="s">
        <v>2611</v>
      </c>
      <c r="K626" s="673" t="s">
        <v>2611</v>
      </c>
    </row>
    <row r="627" spans="1:11" hidden="1" x14ac:dyDescent="0.25">
      <c r="A627" t="s">
        <v>3694</v>
      </c>
      <c r="B627" s="673" t="s">
        <v>2145</v>
      </c>
      <c r="C627" s="674">
        <v>5</v>
      </c>
      <c r="D627" s="674" t="s">
        <v>6790</v>
      </c>
      <c r="E627" s="674">
        <f t="shared" si="9"/>
        <v>1</v>
      </c>
      <c r="F627" s="673" t="s">
        <v>2788</v>
      </c>
      <c r="G627" s="673" t="s">
        <v>2611</v>
      </c>
      <c r="H627" s="673" t="s">
        <v>2611</v>
      </c>
      <c r="I627" s="673" t="s">
        <v>2611</v>
      </c>
      <c r="J627" s="673" t="s">
        <v>2611</v>
      </c>
      <c r="K627" s="673" t="s">
        <v>2611</v>
      </c>
    </row>
    <row r="628" spans="1:11" hidden="1" x14ac:dyDescent="0.25">
      <c r="A628" t="s">
        <v>3695</v>
      </c>
      <c r="B628" s="673" t="s">
        <v>2145</v>
      </c>
      <c r="C628" s="674">
        <v>5</v>
      </c>
      <c r="D628" s="674" t="s">
        <v>6882</v>
      </c>
      <c r="E628" s="674">
        <f t="shared" si="9"/>
        <v>1</v>
      </c>
      <c r="F628" s="673" t="s">
        <v>2788</v>
      </c>
      <c r="G628" s="673" t="s">
        <v>2611</v>
      </c>
      <c r="H628" s="673" t="s">
        <v>2611</v>
      </c>
      <c r="I628" s="673" t="s">
        <v>2611</v>
      </c>
      <c r="J628" s="673" t="s">
        <v>2611</v>
      </c>
      <c r="K628" s="673" t="s">
        <v>2611</v>
      </c>
    </row>
    <row r="629" spans="1:11" hidden="1" x14ac:dyDescent="0.25">
      <c r="A629" t="s">
        <v>3696</v>
      </c>
      <c r="B629" s="673" t="s">
        <v>2145</v>
      </c>
      <c r="C629" s="674">
        <v>5</v>
      </c>
      <c r="D629" s="674" t="s">
        <v>6883</v>
      </c>
      <c r="E629" s="674">
        <f t="shared" si="9"/>
        <v>1</v>
      </c>
      <c r="F629" s="673" t="s">
        <v>2788</v>
      </c>
      <c r="G629" s="673" t="s">
        <v>2611</v>
      </c>
      <c r="H629" s="673" t="s">
        <v>2611</v>
      </c>
      <c r="I629" s="673" t="s">
        <v>2611</v>
      </c>
      <c r="J629" s="673" t="s">
        <v>2611</v>
      </c>
      <c r="K629" s="673" t="s">
        <v>2611</v>
      </c>
    </row>
    <row r="630" spans="1:11" hidden="1" x14ac:dyDescent="0.25">
      <c r="A630" t="s">
        <v>3697</v>
      </c>
      <c r="B630" s="673" t="s">
        <v>2145</v>
      </c>
      <c r="C630" s="674">
        <v>5</v>
      </c>
      <c r="D630" s="674" t="s">
        <v>6884</v>
      </c>
      <c r="E630" s="674">
        <f t="shared" si="9"/>
        <v>1</v>
      </c>
      <c r="F630" s="673" t="s">
        <v>2788</v>
      </c>
      <c r="G630" s="673" t="s">
        <v>2611</v>
      </c>
      <c r="H630" s="673" t="s">
        <v>2611</v>
      </c>
      <c r="I630" s="673" t="s">
        <v>2611</v>
      </c>
      <c r="J630" s="673" t="s">
        <v>2611</v>
      </c>
      <c r="K630" s="673" t="s">
        <v>2611</v>
      </c>
    </row>
    <row r="631" spans="1:11" hidden="1" x14ac:dyDescent="0.25">
      <c r="A631" t="s">
        <v>3698</v>
      </c>
      <c r="B631" s="673" t="s">
        <v>2145</v>
      </c>
      <c r="C631" s="674">
        <v>5</v>
      </c>
      <c r="D631" s="674" t="s">
        <v>6885</v>
      </c>
      <c r="E631" s="674">
        <f t="shared" si="9"/>
        <v>1</v>
      </c>
      <c r="F631" s="673" t="s">
        <v>2788</v>
      </c>
      <c r="G631" s="673" t="s">
        <v>2611</v>
      </c>
      <c r="H631" s="673" t="s">
        <v>2611</v>
      </c>
      <c r="I631" s="673" t="s">
        <v>2611</v>
      </c>
      <c r="J631" s="673" t="s">
        <v>2611</v>
      </c>
      <c r="K631" s="673" t="s">
        <v>2611</v>
      </c>
    </row>
    <row r="632" spans="1:11" hidden="1" x14ac:dyDescent="0.25">
      <c r="A632" t="s">
        <v>3699</v>
      </c>
      <c r="B632" s="673" t="s">
        <v>2145</v>
      </c>
      <c r="C632" s="674">
        <v>5</v>
      </c>
      <c r="D632" s="674" t="s">
        <v>6886</v>
      </c>
      <c r="E632" s="674">
        <f t="shared" si="9"/>
        <v>1</v>
      </c>
      <c r="F632" s="673" t="s">
        <v>2788</v>
      </c>
      <c r="G632" s="673" t="s">
        <v>2611</v>
      </c>
      <c r="H632" s="673" t="s">
        <v>2611</v>
      </c>
      <c r="I632" s="673" t="s">
        <v>2611</v>
      </c>
      <c r="J632" s="673" t="s">
        <v>2611</v>
      </c>
      <c r="K632" s="673" t="s">
        <v>2611</v>
      </c>
    </row>
    <row r="633" spans="1:11" hidden="1" x14ac:dyDescent="0.25">
      <c r="A633" t="s">
        <v>3700</v>
      </c>
      <c r="B633" s="673" t="s">
        <v>2145</v>
      </c>
      <c r="C633" s="674">
        <v>5</v>
      </c>
      <c r="D633" s="674" t="s">
        <v>6887</v>
      </c>
      <c r="E633" s="674">
        <f t="shared" si="9"/>
        <v>1</v>
      </c>
      <c r="F633" s="673" t="s">
        <v>2788</v>
      </c>
      <c r="G633" s="673" t="s">
        <v>2611</v>
      </c>
      <c r="H633" s="673" t="s">
        <v>2611</v>
      </c>
      <c r="I633" s="673" t="s">
        <v>2611</v>
      </c>
      <c r="J633" s="673" t="s">
        <v>2611</v>
      </c>
      <c r="K633" s="673" t="s">
        <v>2611</v>
      </c>
    </row>
    <row r="634" spans="1:11" hidden="1" x14ac:dyDescent="0.25">
      <c r="A634" t="s">
        <v>3701</v>
      </c>
      <c r="B634" s="673" t="s">
        <v>2145</v>
      </c>
      <c r="C634" s="674">
        <v>5</v>
      </c>
      <c r="D634" s="674" t="s">
        <v>6888</v>
      </c>
      <c r="E634" s="674">
        <f t="shared" si="9"/>
        <v>1</v>
      </c>
      <c r="F634" s="673" t="s">
        <v>2788</v>
      </c>
      <c r="G634" s="673" t="s">
        <v>2611</v>
      </c>
      <c r="H634" s="673" t="s">
        <v>2611</v>
      </c>
      <c r="I634" s="673" t="s">
        <v>2611</v>
      </c>
      <c r="J634" s="673" t="s">
        <v>2611</v>
      </c>
      <c r="K634" s="673" t="s">
        <v>2611</v>
      </c>
    </row>
    <row r="635" spans="1:11" hidden="1" x14ac:dyDescent="0.25">
      <c r="A635" t="s">
        <v>3702</v>
      </c>
      <c r="B635" s="673" t="s">
        <v>2145</v>
      </c>
      <c r="C635" s="674">
        <v>5</v>
      </c>
      <c r="D635" s="674" t="s">
        <v>6808</v>
      </c>
      <c r="E635" s="674">
        <f t="shared" si="9"/>
        <v>1</v>
      </c>
      <c r="F635" s="673" t="s">
        <v>2788</v>
      </c>
      <c r="G635" s="673" t="s">
        <v>2611</v>
      </c>
      <c r="H635" s="673" t="s">
        <v>2611</v>
      </c>
      <c r="I635" s="673" t="s">
        <v>2611</v>
      </c>
      <c r="J635" s="673" t="s">
        <v>2611</v>
      </c>
      <c r="K635" s="673" t="s">
        <v>2611</v>
      </c>
    </row>
    <row r="636" spans="1:11" hidden="1" x14ac:dyDescent="0.25">
      <c r="A636" t="s">
        <v>3703</v>
      </c>
      <c r="B636" s="673" t="s">
        <v>2145</v>
      </c>
      <c r="C636" s="674">
        <v>5</v>
      </c>
      <c r="D636" s="674" t="s">
        <v>6809</v>
      </c>
      <c r="E636" s="674">
        <f t="shared" si="9"/>
        <v>1</v>
      </c>
      <c r="F636" s="673" t="s">
        <v>2788</v>
      </c>
      <c r="G636" s="673" t="s">
        <v>2611</v>
      </c>
      <c r="H636" s="673" t="s">
        <v>2611</v>
      </c>
      <c r="I636" s="673" t="s">
        <v>2611</v>
      </c>
      <c r="J636" s="673" t="s">
        <v>2611</v>
      </c>
      <c r="K636" s="673" t="s">
        <v>2611</v>
      </c>
    </row>
    <row r="637" spans="1:11" hidden="1" x14ac:dyDescent="0.25">
      <c r="A637" t="s">
        <v>3704</v>
      </c>
      <c r="B637" s="673" t="s">
        <v>2145</v>
      </c>
      <c r="C637" s="674">
        <v>5</v>
      </c>
      <c r="D637" s="674" t="s">
        <v>6772</v>
      </c>
      <c r="E637" s="674">
        <f t="shared" si="9"/>
        <v>1</v>
      </c>
      <c r="F637" s="673" t="s">
        <v>2788</v>
      </c>
      <c r="G637" s="673" t="s">
        <v>2611</v>
      </c>
      <c r="H637" s="673" t="s">
        <v>2611</v>
      </c>
      <c r="I637" s="673" t="s">
        <v>2611</v>
      </c>
      <c r="J637" s="673" t="s">
        <v>2611</v>
      </c>
      <c r="K637" s="673" t="s">
        <v>2611</v>
      </c>
    </row>
    <row r="638" spans="1:11" hidden="1" x14ac:dyDescent="0.25">
      <c r="A638" t="s">
        <v>3705</v>
      </c>
      <c r="B638" s="673" t="s">
        <v>2145</v>
      </c>
      <c r="C638" s="674">
        <v>5</v>
      </c>
      <c r="D638" s="674" t="s">
        <v>6865</v>
      </c>
      <c r="E638" s="674">
        <f t="shared" si="9"/>
        <v>1</v>
      </c>
      <c r="F638" s="673" t="s">
        <v>2788</v>
      </c>
      <c r="G638" s="673" t="s">
        <v>2611</v>
      </c>
      <c r="H638" s="673" t="s">
        <v>2611</v>
      </c>
      <c r="I638" s="673" t="s">
        <v>2611</v>
      </c>
      <c r="J638" s="673" t="s">
        <v>2611</v>
      </c>
      <c r="K638" s="673" t="s">
        <v>2611</v>
      </c>
    </row>
    <row r="639" spans="1:11" hidden="1" x14ac:dyDescent="0.25">
      <c r="A639" t="s">
        <v>3706</v>
      </c>
      <c r="B639" s="673" t="s">
        <v>2145</v>
      </c>
      <c r="C639" s="674">
        <v>5</v>
      </c>
      <c r="D639" s="674" t="s">
        <v>6850</v>
      </c>
      <c r="E639" s="674">
        <f t="shared" si="9"/>
        <v>1</v>
      </c>
      <c r="F639" s="673" t="s">
        <v>2788</v>
      </c>
      <c r="G639" s="673" t="s">
        <v>2611</v>
      </c>
      <c r="H639" s="673" t="s">
        <v>2611</v>
      </c>
      <c r="I639" s="673" t="s">
        <v>2611</v>
      </c>
      <c r="J639" s="673" t="s">
        <v>2611</v>
      </c>
      <c r="K639" s="673" t="s">
        <v>2611</v>
      </c>
    </row>
    <row r="640" spans="1:11" hidden="1" x14ac:dyDescent="0.25">
      <c r="A640" t="s">
        <v>3707</v>
      </c>
      <c r="B640" s="673" t="s">
        <v>2145</v>
      </c>
      <c r="C640" s="674">
        <v>5</v>
      </c>
      <c r="D640" s="674" t="s">
        <v>6889</v>
      </c>
      <c r="E640" s="674">
        <f t="shared" si="9"/>
        <v>1</v>
      </c>
      <c r="F640" s="673" t="s">
        <v>2788</v>
      </c>
      <c r="G640" s="673" t="s">
        <v>2611</v>
      </c>
      <c r="H640" s="673" t="s">
        <v>2611</v>
      </c>
      <c r="I640" s="673" t="s">
        <v>2611</v>
      </c>
      <c r="J640" s="673" t="s">
        <v>2611</v>
      </c>
      <c r="K640" s="673" t="s">
        <v>2611</v>
      </c>
    </row>
    <row r="641" spans="1:11" hidden="1" x14ac:dyDescent="0.25">
      <c r="A641" t="s">
        <v>3708</v>
      </c>
      <c r="B641" s="673" t="s">
        <v>2145</v>
      </c>
      <c r="C641" s="674">
        <v>5</v>
      </c>
      <c r="D641" s="674" t="s">
        <v>6890</v>
      </c>
      <c r="E641" s="674">
        <f t="shared" si="9"/>
        <v>1</v>
      </c>
      <c r="F641" s="673" t="s">
        <v>2788</v>
      </c>
      <c r="G641" s="673" t="s">
        <v>2611</v>
      </c>
      <c r="H641" s="673" t="s">
        <v>2611</v>
      </c>
      <c r="I641" s="673" t="s">
        <v>2611</v>
      </c>
      <c r="J641" s="673" t="s">
        <v>2611</v>
      </c>
      <c r="K641" s="673" t="s">
        <v>2611</v>
      </c>
    </row>
    <row r="642" spans="1:11" hidden="1" x14ac:dyDescent="0.25">
      <c r="A642" t="s">
        <v>3709</v>
      </c>
      <c r="B642" s="673" t="s">
        <v>2145</v>
      </c>
      <c r="C642" s="674">
        <v>5</v>
      </c>
      <c r="D642" s="674" t="s">
        <v>6891</v>
      </c>
      <c r="E642" s="674">
        <f t="shared" si="9"/>
        <v>1</v>
      </c>
      <c r="F642" s="673" t="s">
        <v>2788</v>
      </c>
      <c r="G642" s="673" t="s">
        <v>2611</v>
      </c>
      <c r="H642" s="673" t="s">
        <v>2611</v>
      </c>
      <c r="I642" s="673" t="s">
        <v>2611</v>
      </c>
      <c r="J642" s="673" t="s">
        <v>2611</v>
      </c>
      <c r="K642" s="673" t="s">
        <v>2611</v>
      </c>
    </row>
    <row r="643" spans="1:11" hidden="1" x14ac:dyDescent="0.25">
      <c r="A643" t="s">
        <v>3710</v>
      </c>
      <c r="B643" s="673" t="s">
        <v>2145</v>
      </c>
      <c r="C643" s="674">
        <v>5</v>
      </c>
      <c r="D643" s="674" t="s">
        <v>6773</v>
      </c>
      <c r="E643" s="674">
        <f t="shared" ref="E643:E706" si="10">6-COUNTIF(F643:K643,"")</f>
        <v>1</v>
      </c>
      <c r="F643" s="673" t="s">
        <v>2788</v>
      </c>
      <c r="G643" s="673" t="s">
        <v>2611</v>
      </c>
      <c r="H643" s="673" t="s">
        <v>2611</v>
      </c>
      <c r="I643" s="673" t="s">
        <v>2611</v>
      </c>
      <c r="J643" s="673" t="s">
        <v>2611</v>
      </c>
      <c r="K643" s="673" t="s">
        <v>2611</v>
      </c>
    </row>
    <row r="644" spans="1:11" hidden="1" x14ac:dyDescent="0.25">
      <c r="A644" t="s">
        <v>3711</v>
      </c>
      <c r="B644" s="673" t="s">
        <v>2145</v>
      </c>
      <c r="C644" s="674">
        <v>5</v>
      </c>
      <c r="D644" s="674" t="s">
        <v>6774</v>
      </c>
      <c r="E644" s="674">
        <f t="shared" si="10"/>
        <v>1</v>
      </c>
      <c r="F644" s="673" t="s">
        <v>2788</v>
      </c>
      <c r="G644" s="673" t="s">
        <v>2611</v>
      </c>
      <c r="H644" s="673" t="s">
        <v>2611</v>
      </c>
      <c r="I644" s="673" t="s">
        <v>2611</v>
      </c>
      <c r="J644" s="673" t="s">
        <v>2611</v>
      </c>
      <c r="K644" s="673" t="s">
        <v>2611</v>
      </c>
    </row>
    <row r="645" spans="1:11" hidden="1" x14ac:dyDescent="0.25">
      <c r="A645" t="s">
        <v>7188</v>
      </c>
      <c r="B645" s="673" t="s">
        <v>2145</v>
      </c>
      <c r="C645" s="674">
        <v>5</v>
      </c>
      <c r="D645" s="674" t="s">
        <v>6927</v>
      </c>
      <c r="E645" s="674">
        <f t="shared" si="10"/>
        <v>2</v>
      </c>
      <c r="F645" s="673" t="s">
        <v>2870</v>
      </c>
      <c r="G645" s="673" t="s">
        <v>2871</v>
      </c>
      <c r="H645" s="673" t="s">
        <v>2611</v>
      </c>
      <c r="I645" s="673" t="s">
        <v>2611</v>
      </c>
      <c r="J645" s="673" t="s">
        <v>2611</v>
      </c>
      <c r="K645" s="673" t="s">
        <v>2611</v>
      </c>
    </row>
    <row r="646" spans="1:11" hidden="1" x14ac:dyDescent="0.25">
      <c r="A646" t="s">
        <v>7189</v>
      </c>
      <c r="B646" s="673" t="s">
        <v>2145</v>
      </c>
      <c r="C646" s="674">
        <v>5</v>
      </c>
      <c r="D646" s="674" t="s">
        <v>6928</v>
      </c>
      <c r="E646" s="674">
        <f t="shared" si="10"/>
        <v>2</v>
      </c>
      <c r="F646" s="673" t="s">
        <v>2870</v>
      </c>
      <c r="G646" s="673" t="s">
        <v>2871</v>
      </c>
      <c r="H646" s="673" t="s">
        <v>2611</v>
      </c>
      <c r="I646" s="673" t="s">
        <v>2611</v>
      </c>
      <c r="J646" s="673" t="s">
        <v>2611</v>
      </c>
      <c r="K646" s="673" t="s">
        <v>2611</v>
      </c>
    </row>
    <row r="647" spans="1:11" hidden="1" x14ac:dyDescent="0.25">
      <c r="A647" t="s">
        <v>3712</v>
      </c>
      <c r="B647" s="673" t="s">
        <v>2145</v>
      </c>
      <c r="C647" s="674">
        <v>5</v>
      </c>
      <c r="D647" s="674" t="s">
        <v>6821</v>
      </c>
      <c r="E647" s="674">
        <f t="shared" si="10"/>
        <v>2</v>
      </c>
      <c r="F647" s="673" t="s">
        <v>2796</v>
      </c>
      <c r="G647" s="673" t="s">
        <v>2797</v>
      </c>
      <c r="H647" s="673" t="s">
        <v>2611</v>
      </c>
      <c r="I647" s="673" t="s">
        <v>2611</v>
      </c>
      <c r="J647" s="673" t="s">
        <v>2611</v>
      </c>
      <c r="K647" s="673" t="s">
        <v>2611</v>
      </c>
    </row>
    <row r="648" spans="1:11" hidden="1" x14ac:dyDescent="0.25">
      <c r="A648" t="s">
        <v>3713</v>
      </c>
      <c r="B648" s="673" t="s">
        <v>2145</v>
      </c>
      <c r="C648" s="674">
        <v>5</v>
      </c>
      <c r="D648" s="674" t="s">
        <v>6896</v>
      </c>
      <c r="E648" s="674">
        <f t="shared" si="10"/>
        <v>2</v>
      </c>
      <c r="F648" s="673" t="s">
        <v>2796</v>
      </c>
      <c r="G648" s="673" t="s">
        <v>2797</v>
      </c>
      <c r="H648" s="673" t="s">
        <v>2611</v>
      </c>
      <c r="I648" s="673" t="s">
        <v>2611</v>
      </c>
      <c r="J648" s="673" t="s">
        <v>2611</v>
      </c>
      <c r="K648" s="673" t="s">
        <v>2611</v>
      </c>
    </row>
    <row r="649" spans="1:11" hidden="1" x14ac:dyDescent="0.25">
      <c r="A649" t="s">
        <v>3714</v>
      </c>
      <c r="B649" s="673" t="s">
        <v>2145</v>
      </c>
      <c r="C649" s="674">
        <v>5</v>
      </c>
      <c r="D649" s="674" t="s">
        <v>6897</v>
      </c>
      <c r="E649" s="674">
        <f t="shared" si="10"/>
        <v>2</v>
      </c>
      <c r="F649" s="673" t="s">
        <v>2796</v>
      </c>
      <c r="G649" s="673" t="s">
        <v>2797</v>
      </c>
      <c r="H649" s="673" t="s">
        <v>2611</v>
      </c>
      <c r="I649" s="673" t="s">
        <v>2611</v>
      </c>
      <c r="J649" s="673" t="s">
        <v>2611</v>
      </c>
      <c r="K649" s="673" t="s">
        <v>2611</v>
      </c>
    </row>
    <row r="650" spans="1:11" hidden="1" x14ac:dyDescent="0.25">
      <c r="A650" t="s">
        <v>3715</v>
      </c>
      <c r="B650" s="673" t="s">
        <v>2145</v>
      </c>
      <c r="C650" s="674">
        <v>5</v>
      </c>
      <c r="D650" s="674" t="s">
        <v>6830</v>
      </c>
      <c r="E650" s="674">
        <f t="shared" si="10"/>
        <v>2</v>
      </c>
      <c r="F650" s="673" t="s">
        <v>2796</v>
      </c>
      <c r="G650" s="673" t="s">
        <v>2797</v>
      </c>
      <c r="H650" s="673" t="s">
        <v>2611</v>
      </c>
      <c r="I650" s="673" t="s">
        <v>2611</v>
      </c>
      <c r="J650" s="673" t="s">
        <v>2611</v>
      </c>
      <c r="K650" s="673" t="s">
        <v>2611</v>
      </c>
    </row>
    <row r="651" spans="1:11" hidden="1" x14ac:dyDescent="0.25">
      <c r="A651" t="s">
        <v>3716</v>
      </c>
      <c r="B651" s="673" t="s">
        <v>2145</v>
      </c>
      <c r="C651" s="674">
        <v>5</v>
      </c>
      <c r="D651" s="674" t="s">
        <v>6898</v>
      </c>
      <c r="E651" s="674">
        <f t="shared" si="10"/>
        <v>2</v>
      </c>
      <c r="F651" s="673" t="s">
        <v>2796</v>
      </c>
      <c r="G651" s="673" t="s">
        <v>2797</v>
      </c>
      <c r="H651" s="673" t="s">
        <v>2611</v>
      </c>
      <c r="I651" s="673" t="s">
        <v>2611</v>
      </c>
      <c r="J651" s="673" t="s">
        <v>2611</v>
      </c>
      <c r="K651" s="673" t="s">
        <v>2611</v>
      </c>
    </row>
    <row r="652" spans="1:11" hidden="1" x14ac:dyDescent="0.25">
      <c r="A652" t="s">
        <v>3717</v>
      </c>
      <c r="B652" s="673" t="s">
        <v>2145</v>
      </c>
      <c r="C652" s="674">
        <v>5</v>
      </c>
      <c r="D652" s="674" t="s">
        <v>6899</v>
      </c>
      <c r="E652" s="674">
        <f t="shared" si="10"/>
        <v>2</v>
      </c>
      <c r="F652" s="673" t="s">
        <v>2846</v>
      </c>
      <c r="G652" s="673" t="s">
        <v>2850</v>
      </c>
      <c r="H652" s="673" t="s">
        <v>2611</v>
      </c>
      <c r="I652" s="673" t="s">
        <v>2611</v>
      </c>
      <c r="J652" s="673" t="s">
        <v>2611</v>
      </c>
      <c r="K652" s="673" t="s">
        <v>2611</v>
      </c>
    </row>
    <row r="653" spans="1:11" hidden="1" x14ac:dyDescent="0.25">
      <c r="A653" t="s">
        <v>3718</v>
      </c>
      <c r="B653" s="673" t="s">
        <v>2145</v>
      </c>
      <c r="C653" s="674">
        <v>5</v>
      </c>
      <c r="D653" s="674" t="s">
        <v>6929</v>
      </c>
      <c r="E653" s="674">
        <f t="shared" si="10"/>
        <v>2</v>
      </c>
      <c r="F653" s="673" t="s">
        <v>2870</v>
      </c>
      <c r="G653" s="673" t="s">
        <v>2871</v>
      </c>
      <c r="H653" s="673" t="s">
        <v>2611</v>
      </c>
      <c r="I653" s="673" t="s">
        <v>2611</v>
      </c>
      <c r="J653" s="673" t="s">
        <v>2611</v>
      </c>
      <c r="K653" s="673" t="s">
        <v>2611</v>
      </c>
    </row>
    <row r="654" spans="1:11" hidden="1" x14ac:dyDescent="0.25">
      <c r="A654" t="s">
        <v>3719</v>
      </c>
      <c r="B654" s="673" t="s">
        <v>2145</v>
      </c>
      <c r="C654" s="674">
        <v>5</v>
      </c>
      <c r="D654" s="674" t="s">
        <v>6901</v>
      </c>
      <c r="E654" s="674">
        <f t="shared" si="10"/>
        <v>2</v>
      </c>
      <c r="F654" s="673" t="s">
        <v>2796</v>
      </c>
      <c r="G654" s="673" t="s">
        <v>2797</v>
      </c>
      <c r="H654" s="673" t="s">
        <v>2611</v>
      </c>
      <c r="I654" s="673" t="s">
        <v>2611</v>
      </c>
      <c r="J654" s="673" t="s">
        <v>2611</v>
      </c>
      <c r="K654" s="673" t="s">
        <v>2611</v>
      </c>
    </row>
    <row r="655" spans="1:11" hidden="1" x14ac:dyDescent="0.25">
      <c r="A655" t="s">
        <v>3720</v>
      </c>
      <c r="B655" s="673" t="s">
        <v>2145</v>
      </c>
      <c r="C655" s="674">
        <v>5</v>
      </c>
      <c r="D655" s="674" t="s">
        <v>6902</v>
      </c>
      <c r="E655" s="674">
        <f t="shared" si="10"/>
        <v>2</v>
      </c>
      <c r="F655" s="673" t="s">
        <v>2846</v>
      </c>
      <c r="G655" s="673" t="s">
        <v>2850</v>
      </c>
      <c r="H655" s="673" t="s">
        <v>2611</v>
      </c>
      <c r="I655" s="673" t="s">
        <v>2611</v>
      </c>
      <c r="J655" s="673" t="s">
        <v>2611</v>
      </c>
      <c r="K655" s="673" t="s">
        <v>2611</v>
      </c>
    </row>
    <row r="656" spans="1:11" hidden="1" x14ac:dyDescent="0.25">
      <c r="A656" t="s">
        <v>3721</v>
      </c>
      <c r="B656" s="673" t="s">
        <v>2145</v>
      </c>
      <c r="C656" s="674">
        <v>5</v>
      </c>
      <c r="D656" s="674" t="s">
        <v>6930</v>
      </c>
      <c r="E656" s="674">
        <f t="shared" si="10"/>
        <v>2</v>
      </c>
      <c r="F656" s="673" t="s">
        <v>2870</v>
      </c>
      <c r="G656" s="673" t="s">
        <v>2871</v>
      </c>
      <c r="H656" s="673" t="s">
        <v>2611</v>
      </c>
      <c r="I656" s="673" t="s">
        <v>2611</v>
      </c>
      <c r="J656" s="673" t="s">
        <v>2611</v>
      </c>
      <c r="K656" s="673" t="s">
        <v>2611</v>
      </c>
    </row>
    <row r="657" spans="1:11" hidden="1" x14ac:dyDescent="0.25">
      <c r="A657" t="s">
        <v>3722</v>
      </c>
      <c r="B657" s="673" t="s">
        <v>2145</v>
      </c>
      <c r="C657" s="674">
        <v>5</v>
      </c>
      <c r="D657" s="674" t="s">
        <v>6841</v>
      </c>
      <c r="E657" s="674">
        <f t="shared" si="10"/>
        <v>2</v>
      </c>
      <c r="F657" s="673" t="s">
        <v>2796</v>
      </c>
      <c r="G657" s="673" t="s">
        <v>2797</v>
      </c>
      <c r="H657" s="673" t="s">
        <v>2611</v>
      </c>
      <c r="I657" s="673" t="s">
        <v>2611</v>
      </c>
      <c r="J657" s="673" t="s">
        <v>2611</v>
      </c>
      <c r="K657" s="673" t="s">
        <v>2611</v>
      </c>
    </row>
    <row r="658" spans="1:11" hidden="1" x14ac:dyDescent="0.25">
      <c r="A658" t="s">
        <v>3723</v>
      </c>
      <c r="B658" s="673" t="s">
        <v>2145</v>
      </c>
      <c r="C658" s="674">
        <v>5</v>
      </c>
      <c r="D658" s="674" t="s">
        <v>6908</v>
      </c>
      <c r="E658" s="674">
        <f t="shared" si="10"/>
        <v>2</v>
      </c>
      <c r="F658" s="673" t="s">
        <v>2796</v>
      </c>
      <c r="G658" s="673" t="s">
        <v>2797</v>
      </c>
      <c r="H658" s="673" t="s">
        <v>2611</v>
      </c>
      <c r="I658" s="673" t="s">
        <v>2611</v>
      </c>
      <c r="J658" s="673" t="s">
        <v>2611</v>
      </c>
      <c r="K658" s="673" t="s">
        <v>2611</v>
      </c>
    </row>
    <row r="659" spans="1:11" hidden="1" x14ac:dyDescent="0.25">
      <c r="A659" t="s">
        <v>3724</v>
      </c>
      <c r="B659" s="673" t="s">
        <v>2145</v>
      </c>
      <c r="C659" s="674">
        <v>5</v>
      </c>
      <c r="D659" s="674" t="s">
        <v>6771</v>
      </c>
      <c r="E659" s="674">
        <f t="shared" si="10"/>
        <v>2</v>
      </c>
      <c r="F659" s="673" t="s">
        <v>2796</v>
      </c>
      <c r="G659" s="673" t="s">
        <v>2797</v>
      </c>
      <c r="H659" s="673" t="s">
        <v>2611</v>
      </c>
      <c r="I659" s="673" t="s">
        <v>2611</v>
      </c>
      <c r="J659" s="673" t="s">
        <v>2611</v>
      </c>
      <c r="K659" s="673" t="s">
        <v>2611</v>
      </c>
    </row>
    <row r="660" spans="1:11" hidden="1" x14ac:dyDescent="0.25">
      <c r="A660" t="s">
        <v>3725</v>
      </c>
      <c r="B660" s="673" t="s">
        <v>2145</v>
      </c>
      <c r="C660" s="674">
        <v>5</v>
      </c>
      <c r="D660" s="674" t="s">
        <v>6866</v>
      </c>
      <c r="E660" s="674">
        <f t="shared" si="10"/>
        <v>2</v>
      </c>
      <c r="F660" s="673" t="s">
        <v>2796</v>
      </c>
      <c r="G660" s="673" t="s">
        <v>2797</v>
      </c>
      <c r="H660" s="673" t="s">
        <v>2611</v>
      </c>
      <c r="I660" s="673" t="s">
        <v>2611</v>
      </c>
      <c r="J660" s="673" t="s">
        <v>2611</v>
      </c>
      <c r="K660" s="673" t="s">
        <v>2611</v>
      </c>
    </row>
    <row r="661" spans="1:11" hidden="1" x14ac:dyDescent="0.25">
      <c r="A661" t="s">
        <v>3726</v>
      </c>
      <c r="B661" s="673" t="s">
        <v>2145</v>
      </c>
      <c r="C661" s="674">
        <v>5</v>
      </c>
      <c r="D661" s="674" t="s">
        <v>6909</v>
      </c>
      <c r="E661" s="674">
        <f t="shared" si="10"/>
        <v>2</v>
      </c>
      <c r="F661" s="673" t="s">
        <v>2796</v>
      </c>
      <c r="G661" s="673" t="s">
        <v>2797</v>
      </c>
      <c r="H661" s="673" t="s">
        <v>2611</v>
      </c>
      <c r="I661" s="673" t="s">
        <v>2611</v>
      </c>
      <c r="J661" s="673" t="s">
        <v>2611</v>
      </c>
      <c r="K661" s="673" t="s">
        <v>2611</v>
      </c>
    </row>
    <row r="662" spans="1:11" hidden="1" x14ac:dyDescent="0.25">
      <c r="A662" t="s">
        <v>3727</v>
      </c>
      <c r="B662" s="673" t="s">
        <v>2145</v>
      </c>
      <c r="C662" s="674">
        <v>5</v>
      </c>
      <c r="D662" s="674" t="s">
        <v>6910</v>
      </c>
      <c r="E662" s="674">
        <f t="shared" si="10"/>
        <v>2</v>
      </c>
      <c r="F662" s="673" t="s">
        <v>2796</v>
      </c>
      <c r="G662" s="673" t="s">
        <v>2797</v>
      </c>
      <c r="H662" s="673" t="s">
        <v>2611</v>
      </c>
      <c r="I662" s="673" t="s">
        <v>2611</v>
      </c>
      <c r="J662" s="673" t="s">
        <v>2611</v>
      </c>
      <c r="K662" s="673" t="s">
        <v>2611</v>
      </c>
    </row>
    <row r="663" spans="1:11" hidden="1" x14ac:dyDescent="0.25">
      <c r="A663" t="s">
        <v>7190</v>
      </c>
      <c r="B663" s="673" t="s">
        <v>2145</v>
      </c>
      <c r="C663" s="674">
        <v>5</v>
      </c>
      <c r="D663" s="674" t="s">
        <v>6931</v>
      </c>
      <c r="E663" s="674">
        <f t="shared" si="10"/>
        <v>4</v>
      </c>
      <c r="F663" s="673" t="s">
        <v>2872</v>
      </c>
      <c r="G663" s="673" t="s">
        <v>2846</v>
      </c>
      <c r="H663" s="673" t="s">
        <v>2873</v>
      </c>
      <c r="I663" s="673" t="s">
        <v>2874</v>
      </c>
      <c r="J663" s="673" t="s">
        <v>2611</v>
      </c>
      <c r="K663" s="673" t="s">
        <v>2611</v>
      </c>
    </row>
    <row r="664" spans="1:11" hidden="1" x14ac:dyDescent="0.25">
      <c r="A664" t="s">
        <v>3728</v>
      </c>
      <c r="B664" s="673" t="s">
        <v>2145</v>
      </c>
      <c r="C664" s="674">
        <v>5</v>
      </c>
      <c r="D664" s="674" t="s">
        <v>6932</v>
      </c>
      <c r="E664" s="674">
        <f t="shared" si="10"/>
        <v>4</v>
      </c>
      <c r="F664" s="673" t="s">
        <v>2872</v>
      </c>
      <c r="G664" s="673" t="s">
        <v>2846</v>
      </c>
      <c r="H664" s="673" t="s">
        <v>2873</v>
      </c>
      <c r="I664" s="673" t="s">
        <v>2874</v>
      </c>
      <c r="J664" s="673" t="s">
        <v>2611</v>
      </c>
      <c r="K664" s="673" t="s">
        <v>2611</v>
      </c>
    </row>
    <row r="665" spans="1:11" hidden="1" x14ac:dyDescent="0.25">
      <c r="A665" t="s">
        <v>3729</v>
      </c>
      <c r="B665" s="673" t="s">
        <v>2145</v>
      </c>
      <c r="C665" s="674">
        <v>6</v>
      </c>
      <c r="D665" s="674" t="s">
        <v>6729</v>
      </c>
      <c r="E665" s="674">
        <f t="shared" si="10"/>
        <v>1</v>
      </c>
      <c r="F665" s="673" t="s">
        <v>2788</v>
      </c>
      <c r="G665" s="673" t="s">
        <v>2611</v>
      </c>
      <c r="H665" s="673" t="s">
        <v>2611</v>
      </c>
      <c r="I665" s="673" t="s">
        <v>2611</v>
      </c>
      <c r="J665" s="673" t="s">
        <v>2611</v>
      </c>
      <c r="K665" s="673" t="s">
        <v>2611</v>
      </c>
    </row>
    <row r="666" spans="1:11" hidden="1" x14ac:dyDescent="0.25">
      <c r="A666" t="s">
        <v>3730</v>
      </c>
      <c r="B666" s="673" t="s">
        <v>2145</v>
      </c>
      <c r="C666" s="674">
        <v>6</v>
      </c>
      <c r="D666" s="674" t="s">
        <v>6730</v>
      </c>
      <c r="E666" s="674">
        <f t="shared" si="10"/>
        <v>1</v>
      </c>
      <c r="F666" s="673" t="s">
        <v>2788</v>
      </c>
      <c r="G666" s="673" t="s">
        <v>2611</v>
      </c>
      <c r="H666" s="673" t="s">
        <v>2611</v>
      </c>
      <c r="I666" s="673" t="s">
        <v>2611</v>
      </c>
      <c r="J666" s="673" t="s">
        <v>2611</v>
      </c>
      <c r="K666" s="673" t="s">
        <v>2611</v>
      </c>
    </row>
    <row r="667" spans="1:11" hidden="1" x14ac:dyDescent="0.25">
      <c r="A667" t="s">
        <v>3731</v>
      </c>
      <c r="B667" s="673" t="s">
        <v>2145</v>
      </c>
      <c r="C667" s="674">
        <v>6</v>
      </c>
      <c r="D667" s="674" t="s">
        <v>6731</v>
      </c>
      <c r="E667" s="674">
        <f t="shared" si="10"/>
        <v>1</v>
      </c>
      <c r="F667" s="673" t="s">
        <v>2788</v>
      </c>
      <c r="G667" s="673" t="s">
        <v>2611</v>
      </c>
      <c r="H667" s="673" t="s">
        <v>2611</v>
      </c>
      <c r="I667" s="673" t="s">
        <v>2611</v>
      </c>
      <c r="J667" s="673" t="s">
        <v>2611</v>
      </c>
      <c r="K667" s="673" t="s">
        <v>2611</v>
      </c>
    </row>
    <row r="668" spans="1:11" hidden="1" x14ac:dyDescent="0.25">
      <c r="A668" t="s">
        <v>3732</v>
      </c>
      <c r="B668" s="673" t="s">
        <v>2145</v>
      </c>
      <c r="C668" s="674">
        <v>6</v>
      </c>
      <c r="D668" s="674" t="s">
        <v>6732</v>
      </c>
      <c r="E668" s="674">
        <f t="shared" si="10"/>
        <v>1</v>
      </c>
      <c r="F668" s="673" t="s">
        <v>2788</v>
      </c>
      <c r="G668" s="673" t="s">
        <v>2611</v>
      </c>
      <c r="H668" s="673" t="s">
        <v>2611</v>
      </c>
      <c r="I668" s="673" t="s">
        <v>2611</v>
      </c>
      <c r="J668" s="673" t="s">
        <v>2611</v>
      </c>
      <c r="K668" s="673" t="s">
        <v>2611</v>
      </c>
    </row>
    <row r="669" spans="1:11" hidden="1" x14ac:dyDescent="0.25">
      <c r="A669" t="s">
        <v>3733</v>
      </c>
      <c r="B669" s="673" t="s">
        <v>2145</v>
      </c>
      <c r="C669" s="674">
        <v>6</v>
      </c>
      <c r="D669" s="674" t="s">
        <v>6742</v>
      </c>
      <c r="E669" s="674">
        <f t="shared" si="10"/>
        <v>2</v>
      </c>
      <c r="F669" s="673" t="s">
        <v>2796</v>
      </c>
      <c r="G669" s="673" t="s">
        <v>2797</v>
      </c>
      <c r="H669" s="673" t="s">
        <v>2611</v>
      </c>
      <c r="I669" s="673" t="s">
        <v>2611</v>
      </c>
      <c r="J669" s="673" t="s">
        <v>2611</v>
      </c>
      <c r="K669" s="673" t="s">
        <v>2611</v>
      </c>
    </row>
    <row r="670" spans="1:11" hidden="1" x14ac:dyDescent="0.25">
      <c r="A670" t="s">
        <v>3734</v>
      </c>
      <c r="B670" s="673" t="s">
        <v>2145</v>
      </c>
      <c r="C670" s="674">
        <v>6</v>
      </c>
      <c r="D670" s="674" t="s">
        <v>6743</v>
      </c>
      <c r="E670" s="674">
        <f t="shared" si="10"/>
        <v>2</v>
      </c>
      <c r="F670" s="673" t="s">
        <v>2796</v>
      </c>
      <c r="G670" s="673" t="s">
        <v>2797</v>
      </c>
      <c r="H670" s="673" t="s">
        <v>2611</v>
      </c>
      <c r="I670" s="673" t="s">
        <v>2611</v>
      </c>
      <c r="J670" s="673" t="s">
        <v>2611</v>
      </c>
      <c r="K670" s="673" t="s">
        <v>2611</v>
      </c>
    </row>
    <row r="671" spans="1:11" hidden="1" x14ac:dyDescent="0.25">
      <c r="A671" t="s">
        <v>3735</v>
      </c>
      <c r="B671" s="673" t="s">
        <v>2145</v>
      </c>
      <c r="C671" s="674">
        <v>6</v>
      </c>
      <c r="D671" s="674" t="s">
        <v>6871</v>
      </c>
      <c r="E671" s="674">
        <f t="shared" si="10"/>
        <v>2</v>
      </c>
      <c r="F671" s="673" t="s">
        <v>2846</v>
      </c>
      <c r="G671" s="673" t="s">
        <v>2850</v>
      </c>
      <c r="H671" s="673" t="s">
        <v>2611</v>
      </c>
      <c r="I671" s="673" t="s">
        <v>2611</v>
      </c>
      <c r="J671" s="673" t="s">
        <v>2611</v>
      </c>
      <c r="K671" s="673" t="s">
        <v>2611</v>
      </c>
    </row>
    <row r="672" spans="1:11" hidden="1" x14ac:dyDescent="0.25">
      <c r="A672" t="s">
        <v>3736</v>
      </c>
      <c r="B672" s="673" t="s">
        <v>2145</v>
      </c>
      <c r="C672" s="674">
        <v>6</v>
      </c>
      <c r="D672" s="674" t="s">
        <v>6872</v>
      </c>
      <c r="E672" s="674">
        <f t="shared" si="10"/>
        <v>2</v>
      </c>
      <c r="F672" s="673" t="s">
        <v>2846</v>
      </c>
      <c r="G672" s="673" t="s">
        <v>2850</v>
      </c>
      <c r="H672" s="673" t="s">
        <v>2611</v>
      </c>
      <c r="I672" s="673" t="s">
        <v>2611</v>
      </c>
      <c r="J672" s="673" t="s">
        <v>2611</v>
      </c>
      <c r="K672" s="673" t="s">
        <v>2611</v>
      </c>
    </row>
    <row r="673" spans="1:11" hidden="1" x14ac:dyDescent="0.25">
      <c r="A673" t="s">
        <v>3737</v>
      </c>
      <c r="B673" s="673" t="s">
        <v>2145</v>
      </c>
      <c r="C673" s="674">
        <v>6</v>
      </c>
      <c r="D673" s="674" t="s">
        <v>6733</v>
      </c>
      <c r="E673" s="674">
        <f t="shared" si="10"/>
        <v>3</v>
      </c>
      <c r="F673" s="673" t="s">
        <v>2789</v>
      </c>
      <c r="G673" s="673" t="s">
        <v>2790</v>
      </c>
      <c r="H673" s="673" t="s">
        <v>2791</v>
      </c>
      <c r="I673" s="673" t="s">
        <v>2611</v>
      </c>
      <c r="J673" s="673" t="s">
        <v>2611</v>
      </c>
      <c r="K673" s="673" t="s">
        <v>2611</v>
      </c>
    </row>
    <row r="674" spans="1:11" hidden="1" x14ac:dyDescent="0.25">
      <c r="A674" t="s">
        <v>3738</v>
      </c>
      <c r="B674" s="673" t="s">
        <v>2145</v>
      </c>
      <c r="C674" s="674">
        <v>6</v>
      </c>
      <c r="D674" s="674" t="s">
        <v>6759</v>
      </c>
      <c r="E674" s="674">
        <f t="shared" si="10"/>
        <v>1</v>
      </c>
      <c r="F674" s="673" t="s">
        <v>2788</v>
      </c>
      <c r="G674" s="673" t="s">
        <v>2611</v>
      </c>
      <c r="H674" s="673" t="s">
        <v>2611</v>
      </c>
      <c r="I674" s="673" t="s">
        <v>2611</v>
      </c>
      <c r="J674" s="673" t="s">
        <v>2611</v>
      </c>
      <c r="K674" s="673" t="s">
        <v>2611</v>
      </c>
    </row>
    <row r="675" spans="1:11" hidden="1" x14ac:dyDescent="0.25">
      <c r="A675" t="s">
        <v>3739</v>
      </c>
      <c r="B675" s="673" t="s">
        <v>2145</v>
      </c>
      <c r="C675" s="674">
        <v>6</v>
      </c>
      <c r="D675" s="674" t="s">
        <v>6734</v>
      </c>
      <c r="E675" s="674">
        <f t="shared" si="10"/>
        <v>1</v>
      </c>
      <c r="F675" s="673" t="s">
        <v>2788</v>
      </c>
      <c r="G675" s="673" t="s">
        <v>2611</v>
      </c>
      <c r="H675" s="673" t="s">
        <v>2611</v>
      </c>
      <c r="I675" s="673" t="s">
        <v>2611</v>
      </c>
      <c r="J675" s="673" t="s">
        <v>2611</v>
      </c>
      <c r="K675" s="673" t="s">
        <v>2611</v>
      </c>
    </row>
    <row r="676" spans="1:11" hidden="1" x14ac:dyDescent="0.25">
      <c r="A676" t="s">
        <v>3740</v>
      </c>
      <c r="B676" s="673" t="s">
        <v>2145</v>
      </c>
      <c r="C676" s="674">
        <v>6</v>
      </c>
      <c r="D676" s="674" t="s">
        <v>6875</v>
      </c>
      <c r="E676" s="674">
        <f t="shared" si="10"/>
        <v>1</v>
      </c>
      <c r="F676" s="673" t="s">
        <v>2788</v>
      </c>
      <c r="G676" s="673" t="s">
        <v>2611</v>
      </c>
      <c r="H676" s="673" t="s">
        <v>2611</v>
      </c>
      <c r="I676" s="673" t="s">
        <v>2611</v>
      </c>
      <c r="J676" s="673" t="s">
        <v>2611</v>
      </c>
      <c r="K676" s="673" t="s">
        <v>2611</v>
      </c>
    </row>
    <row r="677" spans="1:11" hidden="1" x14ac:dyDescent="0.25">
      <c r="A677" t="s">
        <v>3741</v>
      </c>
      <c r="B677" s="673" t="s">
        <v>2145</v>
      </c>
      <c r="C677" s="674">
        <v>6</v>
      </c>
      <c r="D677" s="674" t="s">
        <v>6876</v>
      </c>
      <c r="E677" s="674">
        <f t="shared" si="10"/>
        <v>1</v>
      </c>
      <c r="F677" s="673" t="s">
        <v>2788</v>
      </c>
      <c r="G677" s="673" t="s">
        <v>2611</v>
      </c>
      <c r="H677" s="673" t="s">
        <v>2611</v>
      </c>
      <c r="I677" s="673" t="s">
        <v>2611</v>
      </c>
      <c r="J677" s="673" t="s">
        <v>2611</v>
      </c>
      <c r="K677" s="673" t="s">
        <v>2611</v>
      </c>
    </row>
    <row r="678" spans="1:11" hidden="1" x14ac:dyDescent="0.25">
      <c r="A678" t="s">
        <v>3742</v>
      </c>
      <c r="B678" s="673" t="s">
        <v>2145</v>
      </c>
      <c r="C678" s="674">
        <v>6</v>
      </c>
      <c r="D678" s="674" t="s">
        <v>6877</v>
      </c>
      <c r="E678" s="674">
        <f t="shared" si="10"/>
        <v>1</v>
      </c>
      <c r="F678" s="673" t="s">
        <v>2788</v>
      </c>
      <c r="G678" s="673" t="s">
        <v>2611</v>
      </c>
      <c r="H678" s="673" t="s">
        <v>2611</v>
      </c>
      <c r="I678" s="673" t="s">
        <v>2611</v>
      </c>
      <c r="J678" s="673" t="s">
        <v>2611</v>
      </c>
      <c r="K678" s="673" t="s">
        <v>2611</v>
      </c>
    </row>
    <row r="679" spans="1:11" hidden="1" x14ac:dyDescent="0.25">
      <c r="A679" t="s">
        <v>3743</v>
      </c>
      <c r="B679" s="673" t="s">
        <v>2145</v>
      </c>
      <c r="C679" s="674">
        <v>6</v>
      </c>
      <c r="D679" s="674" t="s">
        <v>6760</v>
      </c>
      <c r="E679" s="674">
        <f t="shared" si="10"/>
        <v>1</v>
      </c>
      <c r="F679" s="673" t="s">
        <v>2788</v>
      </c>
      <c r="G679" s="673" t="s">
        <v>2611</v>
      </c>
      <c r="H679" s="673" t="s">
        <v>2611</v>
      </c>
      <c r="I679" s="673" t="s">
        <v>2611</v>
      </c>
      <c r="J679" s="673" t="s">
        <v>2611</v>
      </c>
      <c r="K679" s="673" t="s">
        <v>2611</v>
      </c>
    </row>
    <row r="680" spans="1:11" hidden="1" x14ac:dyDescent="0.25">
      <c r="A680" t="s">
        <v>3744</v>
      </c>
      <c r="B680" s="673" t="s">
        <v>2145</v>
      </c>
      <c r="C680" s="674">
        <v>6</v>
      </c>
      <c r="D680" s="674" t="s">
        <v>6735</v>
      </c>
      <c r="E680" s="674">
        <f t="shared" si="10"/>
        <v>1</v>
      </c>
      <c r="F680" s="673" t="s">
        <v>2788</v>
      </c>
      <c r="G680" s="673" t="s">
        <v>2611</v>
      </c>
      <c r="H680" s="673" t="s">
        <v>2611</v>
      </c>
      <c r="I680" s="673" t="s">
        <v>2611</v>
      </c>
      <c r="J680" s="673" t="s">
        <v>2611</v>
      </c>
      <c r="K680" s="673" t="s">
        <v>2611</v>
      </c>
    </row>
    <row r="681" spans="1:11" hidden="1" x14ac:dyDescent="0.25">
      <c r="A681" t="s">
        <v>3745</v>
      </c>
      <c r="B681" s="673" t="s">
        <v>2145</v>
      </c>
      <c r="C681" s="674">
        <v>6</v>
      </c>
      <c r="D681" s="674" t="s">
        <v>6744</v>
      </c>
      <c r="E681" s="674">
        <f t="shared" si="10"/>
        <v>2</v>
      </c>
      <c r="F681" s="673" t="s">
        <v>2796</v>
      </c>
      <c r="G681" s="673" t="s">
        <v>2797</v>
      </c>
      <c r="H681" s="673" t="s">
        <v>2611</v>
      </c>
      <c r="I681" s="673" t="s">
        <v>2611</v>
      </c>
      <c r="J681" s="673" t="s">
        <v>2611</v>
      </c>
      <c r="K681" s="673" t="s">
        <v>2611</v>
      </c>
    </row>
    <row r="682" spans="1:11" hidden="1" x14ac:dyDescent="0.25">
      <c r="A682" t="s">
        <v>3746</v>
      </c>
      <c r="B682" s="673" t="s">
        <v>2145</v>
      </c>
      <c r="C682" s="674">
        <v>6</v>
      </c>
      <c r="D682" s="674" t="s">
        <v>6745</v>
      </c>
      <c r="E682" s="674">
        <f t="shared" si="10"/>
        <v>2</v>
      </c>
      <c r="F682" s="673" t="s">
        <v>2796</v>
      </c>
      <c r="G682" s="673" t="s">
        <v>2797</v>
      </c>
      <c r="H682" s="673" t="s">
        <v>2611</v>
      </c>
      <c r="I682" s="673" t="s">
        <v>2611</v>
      </c>
      <c r="J682" s="673" t="s">
        <v>2611</v>
      </c>
      <c r="K682" s="673" t="s">
        <v>2611</v>
      </c>
    </row>
    <row r="683" spans="1:11" hidden="1" x14ac:dyDescent="0.25">
      <c r="A683" t="s">
        <v>3747</v>
      </c>
      <c r="B683" s="673" t="s">
        <v>2145</v>
      </c>
      <c r="C683" s="674">
        <v>6</v>
      </c>
      <c r="D683" s="674" t="s">
        <v>6878</v>
      </c>
      <c r="E683" s="674">
        <f t="shared" si="10"/>
        <v>1</v>
      </c>
      <c r="F683" s="673" t="s">
        <v>2788</v>
      </c>
      <c r="G683" s="673" t="s">
        <v>2611</v>
      </c>
      <c r="H683" s="673" t="s">
        <v>2611</v>
      </c>
      <c r="I683" s="673" t="s">
        <v>2611</v>
      </c>
      <c r="J683" s="673" t="s">
        <v>2611</v>
      </c>
      <c r="K683" s="673" t="s">
        <v>2611</v>
      </c>
    </row>
    <row r="684" spans="1:11" hidden="1" x14ac:dyDescent="0.25">
      <c r="A684" t="s">
        <v>3748</v>
      </c>
      <c r="B684" s="673" t="s">
        <v>2145</v>
      </c>
      <c r="C684" s="674">
        <v>6</v>
      </c>
      <c r="D684" s="674" t="s">
        <v>6879</v>
      </c>
      <c r="E684" s="674">
        <f t="shared" si="10"/>
        <v>1</v>
      </c>
      <c r="F684" s="673" t="s">
        <v>2788</v>
      </c>
      <c r="G684" s="673" t="s">
        <v>2611</v>
      </c>
      <c r="H684" s="673" t="s">
        <v>2611</v>
      </c>
      <c r="I684" s="673" t="s">
        <v>2611</v>
      </c>
      <c r="J684" s="673" t="s">
        <v>2611</v>
      </c>
      <c r="K684" s="673" t="s">
        <v>2611</v>
      </c>
    </row>
    <row r="685" spans="1:11" hidden="1" x14ac:dyDescent="0.25">
      <c r="A685" t="s">
        <v>7191</v>
      </c>
      <c r="B685" s="673" t="s">
        <v>2145</v>
      </c>
      <c r="C685" s="674">
        <v>6</v>
      </c>
      <c r="D685" s="674" t="s">
        <v>6880</v>
      </c>
      <c r="E685" s="674">
        <f t="shared" si="10"/>
        <v>1</v>
      </c>
      <c r="F685" s="673" t="s">
        <v>2788</v>
      </c>
      <c r="G685" s="673" t="s">
        <v>2611</v>
      </c>
      <c r="H685" s="673" t="s">
        <v>2611</v>
      </c>
      <c r="I685" s="673" t="s">
        <v>2611</v>
      </c>
      <c r="J685" s="673" t="s">
        <v>2611</v>
      </c>
      <c r="K685" s="673" t="s">
        <v>2611</v>
      </c>
    </row>
    <row r="686" spans="1:11" hidden="1" x14ac:dyDescent="0.25">
      <c r="A686" t="s">
        <v>7192</v>
      </c>
      <c r="B686" s="673" t="s">
        <v>2145</v>
      </c>
      <c r="C686" s="674">
        <v>6</v>
      </c>
      <c r="D686" s="674" t="s">
        <v>6881</v>
      </c>
      <c r="E686" s="674">
        <f t="shared" si="10"/>
        <v>1</v>
      </c>
      <c r="F686" s="673" t="s">
        <v>2788</v>
      </c>
      <c r="G686" s="673" t="s">
        <v>2611</v>
      </c>
      <c r="H686" s="673" t="s">
        <v>2611</v>
      </c>
      <c r="I686" s="673" t="s">
        <v>2611</v>
      </c>
      <c r="J686" s="673" t="s">
        <v>2611</v>
      </c>
      <c r="K686" s="673" t="s">
        <v>2611</v>
      </c>
    </row>
    <row r="687" spans="1:11" hidden="1" x14ac:dyDescent="0.25">
      <c r="A687" t="s">
        <v>3749</v>
      </c>
      <c r="B687" s="673" t="s">
        <v>2145</v>
      </c>
      <c r="C687" s="674">
        <v>6</v>
      </c>
      <c r="D687" s="674" t="s">
        <v>6789</v>
      </c>
      <c r="E687" s="674">
        <f t="shared" si="10"/>
        <v>1</v>
      </c>
      <c r="F687" s="673" t="s">
        <v>2788</v>
      </c>
      <c r="G687" s="673" t="s">
        <v>2611</v>
      </c>
      <c r="H687" s="673" t="s">
        <v>2611</v>
      </c>
      <c r="I687" s="673" t="s">
        <v>2611</v>
      </c>
      <c r="J687" s="673" t="s">
        <v>2611</v>
      </c>
      <c r="K687" s="673" t="s">
        <v>2611</v>
      </c>
    </row>
    <row r="688" spans="1:11" hidden="1" x14ac:dyDescent="0.25">
      <c r="A688" t="s">
        <v>3750</v>
      </c>
      <c r="B688" s="673" t="s">
        <v>2145</v>
      </c>
      <c r="C688" s="674">
        <v>6</v>
      </c>
      <c r="D688" s="674" t="s">
        <v>6790</v>
      </c>
      <c r="E688" s="674">
        <f t="shared" si="10"/>
        <v>1</v>
      </c>
      <c r="F688" s="673" t="s">
        <v>2788</v>
      </c>
      <c r="G688" s="673" t="s">
        <v>2611</v>
      </c>
      <c r="H688" s="673" t="s">
        <v>2611</v>
      </c>
      <c r="I688" s="673" t="s">
        <v>2611</v>
      </c>
      <c r="J688" s="673" t="s">
        <v>2611</v>
      </c>
      <c r="K688" s="673" t="s">
        <v>2611</v>
      </c>
    </row>
    <row r="689" spans="1:11" hidden="1" x14ac:dyDescent="0.25">
      <c r="A689" t="s">
        <v>3751</v>
      </c>
      <c r="B689" s="673" t="s">
        <v>2145</v>
      </c>
      <c r="C689" s="674">
        <v>6</v>
      </c>
      <c r="D689" s="674" t="s">
        <v>6882</v>
      </c>
      <c r="E689" s="674">
        <f t="shared" si="10"/>
        <v>1</v>
      </c>
      <c r="F689" s="673" t="s">
        <v>2788</v>
      </c>
      <c r="G689" s="673" t="s">
        <v>2611</v>
      </c>
      <c r="H689" s="673" t="s">
        <v>2611</v>
      </c>
      <c r="I689" s="673" t="s">
        <v>2611</v>
      </c>
      <c r="J689" s="673" t="s">
        <v>2611</v>
      </c>
      <c r="K689" s="673" t="s">
        <v>2611</v>
      </c>
    </row>
    <row r="690" spans="1:11" hidden="1" x14ac:dyDescent="0.25">
      <c r="A690" t="s">
        <v>3752</v>
      </c>
      <c r="B690" s="673" t="s">
        <v>2145</v>
      </c>
      <c r="C690" s="674">
        <v>6</v>
      </c>
      <c r="D690" s="674" t="s">
        <v>6883</v>
      </c>
      <c r="E690" s="674">
        <f t="shared" si="10"/>
        <v>1</v>
      </c>
      <c r="F690" s="673" t="s">
        <v>2788</v>
      </c>
      <c r="G690" s="673" t="s">
        <v>2611</v>
      </c>
      <c r="H690" s="673" t="s">
        <v>2611</v>
      </c>
      <c r="I690" s="673" t="s">
        <v>2611</v>
      </c>
      <c r="J690" s="673" t="s">
        <v>2611</v>
      </c>
      <c r="K690" s="673" t="s">
        <v>2611</v>
      </c>
    </row>
    <row r="691" spans="1:11" hidden="1" x14ac:dyDescent="0.25">
      <c r="A691" t="s">
        <v>3753</v>
      </c>
      <c r="B691" s="673" t="s">
        <v>2145</v>
      </c>
      <c r="C691" s="674">
        <v>6</v>
      </c>
      <c r="D691" s="674" t="s">
        <v>6884</v>
      </c>
      <c r="E691" s="674">
        <f t="shared" si="10"/>
        <v>1</v>
      </c>
      <c r="F691" s="673" t="s">
        <v>2788</v>
      </c>
      <c r="G691" s="673" t="s">
        <v>2611</v>
      </c>
      <c r="H691" s="673" t="s">
        <v>2611</v>
      </c>
      <c r="I691" s="673" t="s">
        <v>2611</v>
      </c>
      <c r="J691" s="673" t="s">
        <v>2611</v>
      </c>
      <c r="K691" s="673" t="s">
        <v>2611</v>
      </c>
    </row>
    <row r="692" spans="1:11" hidden="1" x14ac:dyDescent="0.25">
      <c r="A692" t="s">
        <v>3754</v>
      </c>
      <c r="B692" s="673" t="s">
        <v>2145</v>
      </c>
      <c r="C692" s="674">
        <v>6</v>
      </c>
      <c r="D692" s="674" t="s">
        <v>6885</v>
      </c>
      <c r="E692" s="674">
        <f t="shared" si="10"/>
        <v>1</v>
      </c>
      <c r="F692" s="673" t="s">
        <v>2788</v>
      </c>
      <c r="G692" s="673" t="s">
        <v>2611</v>
      </c>
      <c r="H692" s="673" t="s">
        <v>2611</v>
      </c>
      <c r="I692" s="673" t="s">
        <v>2611</v>
      </c>
      <c r="J692" s="673" t="s">
        <v>2611</v>
      </c>
      <c r="K692" s="673" t="s">
        <v>2611</v>
      </c>
    </row>
    <row r="693" spans="1:11" hidden="1" x14ac:dyDescent="0.25">
      <c r="A693" t="s">
        <v>3755</v>
      </c>
      <c r="B693" s="673" t="s">
        <v>2145</v>
      </c>
      <c r="C693" s="674">
        <v>6</v>
      </c>
      <c r="D693" s="674" t="s">
        <v>6886</v>
      </c>
      <c r="E693" s="674">
        <f t="shared" si="10"/>
        <v>1</v>
      </c>
      <c r="F693" s="673" t="s">
        <v>2788</v>
      </c>
      <c r="G693" s="673" t="s">
        <v>2611</v>
      </c>
      <c r="H693" s="673" t="s">
        <v>2611</v>
      </c>
      <c r="I693" s="673" t="s">
        <v>2611</v>
      </c>
      <c r="J693" s="673" t="s">
        <v>2611</v>
      </c>
      <c r="K693" s="673" t="s">
        <v>2611</v>
      </c>
    </row>
    <row r="694" spans="1:11" hidden="1" x14ac:dyDescent="0.25">
      <c r="A694" t="s">
        <v>3756</v>
      </c>
      <c r="B694" s="673" t="s">
        <v>2145</v>
      </c>
      <c r="C694" s="674">
        <v>6</v>
      </c>
      <c r="D694" s="674" t="s">
        <v>6887</v>
      </c>
      <c r="E694" s="674">
        <f t="shared" si="10"/>
        <v>1</v>
      </c>
      <c r="F694" s="673" t="s">
        <v>2788</v>
      </c>
      <c r="G694" s="673" t="s">
        <v>2611</v>
      </c>
      <c r="H694" s="673" t="s">
        <v>2611</v>
      </c>
      <c r="I694" s="673" t="s">
        <v>2611</v>
      </c>
      <c r="J694" s="673" t="s">
        <v>2611</v>
      </c>
      <c r="K694" s="673" t="s">
        <v>2611</v>
      </c>
    </row>
    <row r="695" spans="1:11" hidden="1" x14ac:dyDescent="0.25">
      <c r="A695" t="s">
        <v>3757</v>
      </c>
      <c r="B695" s="673" t="s">
        <v>2145</v>
      </c>
      <c r="C695" s="674">
        <v>6</v>
      </c>
      <c r="D695" s="674" t="s">
        <v>6888</v>
      </c>
      <c r="E695" s="674">
        <f t="shared" si="10"/>
        <v>1</v>
      </c>
      <c r="F695" s="673" t="s">
        <v>2788</v>
      </c>
      <c r="G695" s="673" t="s">
        <v>2611</v>
      </c>
      <c r="H695" s="673" t="s">
        <v>2611</v>
      </c>
      <c r="I695" s="673" t="s">
        <v>2611</v>
      </c>
      <c r="J695" s="673" t="s">
        <v>2611</v>
      </c>
      <c r="K695" s="673" t="s">
        <v>2611</v>
      </c>
    </row>
    <row r="696" spans="1:11" hidden="1" x14ac:dyDescent="0.25">
      <c r="A696" t="s">
        <v>3758</v>
      </c>
      <c r="B696" s="673" t="s">
        <v>2145</v>
      </c>
      <c r="C696" s="674">
        <v>6</v>
      </c>
      <c r="D696" s="674" t="s">
        <v>6808</v>
      </c>
      <c r="E696" s="674">
        <f t="shared" si="10"/>
        <v>1</v>
      </c>
      <c r="F696" s="673" t="s">
        <v>2788</v>
      </c>
      <c r="G696" s="673" t="s">
        <v>2611</v>
      </c>
      <c r="H696" s="673" t="s">
        <v>2611</v>
      </c>
      <c r="I696" s="673" t="s">
        <v>2611</v>
      </c>
      <c r="J696" s="673" t="s">
        <v>2611</v>
      </c>
      <c r="K696" s="673" t="s">
        <v>2611</v>
      </c>
    </row>
    <row r="697" spans="1:11" hidden="1" x14ac:dyDescent="0.25">
      <c r="A697" t="s">
        <v>3759</v>
      </c>
      <c r="B697" s="673" t="s">
        <v>2145</v>
      </c>
      <c r="C697" s="674">
        <v>6</v>
      </c>
      <c r="D697" s="674" t="s">
        <v>6809</v>
      </c>
      <c r="E697" s="674">
        <f t="shared" si="10"/>
        <v>1</v>
      </c>
      <c r="F697" s="673" t="s">
        <v>2788</v>
      </c>
      <c r="G697" s="673" t="s">
        <v>2611</v>
      </c>
      <c r="H697" s="673" t="s">
        <v>2611</v>
      </c>
      <c r="I697" s="673" t="s">
        <v>2611</v>
      </c>
      <c r="J697" s="673" t="s">
        <v>2611</v>
      </c>
      <c r="K697" s="673" t="s">
        <v>2611</v>
      </c>
    </row>
    <row r="698" spans="1:11" hidden="1" x14ac:dyDescent="0.25">
      <c r="A698" t="s">
        <v>3760</v>
      </c>
      <c r="B698" s="673" t="s">
        <v>2145</v>
      </c>
      <c r="C698" s="674">
        <v>6</v>
      </c>
      <c r="D698" s="674" t="s">
        <v>6772</v>
      </c>
      <c r="E698" s="674">
        <f t="shared" si="10"/>
        <v>1</v>
      </c>
      <c r="F698" s="673" t="s">
        <v>2788</v>
      </c>
      <c r="G698" s="673" t="s">
        <v>2611</v>
      </c>
      <c r="H698" s="673" t="s">
        <v>2611</v>
      </c>
      <c r="I698" s="673" t="s">
        <v>2611</v>
      </c>
      <c r="J698" s="673" t="s">
        <v>2611</v>
      </c>
      <c r="K698" s="673" t="s">
        <v>2611</v>
      </c>
    </row>
    <row r="699" spans="1:11" hidden="1" x14ac:dyDescent="0.25">
      <c r="A699" t="s">
        <v>3761</v>
      </c>
      <c r="B699" s="673" t="s">
        <v>2145</v>
      </c>
      <c r="C699" s="674">
        <v>6</v>
      </c>
      <c r="D699" s="674" t="s">
        <v>6865</v>
      </c>
      <c r="E699" s="674">
        <f t="shared" si="10"/>
        <v>1</v>
      </c>
      <c r="F699" s="673" t="s">
        <v>2788</v>
      </c>
      <c r="G699" s="673" t="s">
        <v>2611</v>
      </c>
      <c r="H699" s="673" t="s">
        <v>2611</v>
      </c>
      <c r="I699" s="673" t="s">
        <v>2611</v>
      </c>
      <c r="J699" s="673" t="s">
        <v>2611</v>
      </c>
      <c r="K699" s="673" t="s">
        <v>2611</v>
      </c>
    </row>
    <row r="700" spans="1:11" hidden="1" x14ac:dyDescent="0.25">
      <c r="A700" t="s">
        <v>3762</v>
      </c>
      <c r="B700" s="673" t="s">
        <v>2145</v>
      </c>
      <c r="C700" s="674">
        <v>6</v>
      </c>
      <c r="D700" s="674" t="s">
        <v>6850</v>
      </c>
      <c r="E700" s="674">
        <f t="shared" si="10"/>
        <v>1</v>
      </c>
      <c r="F700" s="673" t="s">
        <v>2788</v>
      </c>
      <c r="G700" s="673" t="s">
        <v>2611</v>
      </c>
      <c r="H700" s="673" t="s">
        <v>2611</v>
      </c>
      <c r="I700" s="673" t="s">
        <v>2611</v>
      </c>
      <c r="J700" s="673" t="s">
        <v>2611</v>
      </c>
      <c r="K700" s="673" t="s">
        <v>2611</v>
      </c>
    </row>
    <row r="701" spans="1:11" hidden="1" x14ac:dyDescent="0.25">
      <c r="A701" t="s">
        <v>3763</v>
      </c>
      <c r="B701" s="673" t="s">
        <v>2145</v>
      </c>
      <c r="C701" s="674">
        <v>6</v>
      </c>
      <c r="D701" s="674" t="s">
        <v>6889</v>
      </c>
      <c r="E701" s="674">
        <f t="shared" si="10"/>
        <v>1</v>
      </c>
      <c r="F701" s="673" t="s">
        <v>2788</v>
      </c>
      <c r="G701" s="673" t="s">
        <v>2611</v>
      </c>
      <c r="H701" s="673" t="s">
        <v>2611</v>
      </c>
      <c r="I701" s="673" t="s">
        <v>2611</v>
      </c>
      <c r="J701" s="673" t="s">
        <v>2611</v>
      </c>
      <c r="K701" s="673" t="s">
        <v>2611</v>
      </c>
    </row>
    <row r="702" spans="1:11" hidden="1" x14ac:dyDescent="0.25">
      <c r="A702" t="s">
        <v>3764</v>
      </c>
      <c r="B702" s="673" t="s">
        <v>2145</v>
      </c>
      <c r="C702" s="674">
        <v>6</v>
      </c>
      <c r="D702" s="674" t="s">
        <v>6890</v>
      </c>
      <c r="E702" s="674">
        <f t="shared" si="10"/>
        <v>1</v>
      </c>
      <c r="F702" s="673" t="s">
        <v>2788</v>
      </c>
      <c r="G702" s="673" t="s">
        <v>2611</v>
      </c>
      <c r="H702" s="673" t="s">
        <v>2611</v>
      </c>
      <c r="I702" s="673" t="s">
        <v>2611</v>
      </c>
      <c r="J702" s="673" t="s">
        <v>2611</v>
      </c>
      <c r="K702" s="673" t="s">
        <v>2611</v>
      </c>
    </row>
    <row r="703" spans="1:11" hidden="1" x14ac:dyDescent="0.25">
      <c r="A703" t="s">
        <v>3765</v>
      </c>
      <c r="B703" s="673" t="s">
        <v>2145</v>
      </c>
      <c r="C703" s="674">
        <v>6</v>
      </c>
      <c r="D703" s="674" t="s">
        <v>6891</v>
      </c>
      <c r="E703" s="674">
        <f t="shared" si="10"/>
        <v>1</v>
      </c>
      <c r="F703" s="673" t="s">
        <v>2788</v>
      </c>
      <c r="G703" s="673" t="s">
        <v>2611</v>
      </c>
      <c r="H703" s="673" t="s">
        <v>2611</v>
      </c>
      <c r="I703" s="673" t="s">
        <v>2611</v>
      </c>
      <c r="J703" s="673" t="s">
        <v>2611</v>
      </c>
      <c r="K703" s="673" t="s">
        <v>2611</v>
      </c>
    </row>
    <row r="704" spans="1:11" hidden="1" x14ac:dyDescent="0.25">
      <c r="A704" t="s">
        <v>3766</v>
      </c>
      <c r="B704" s="673" t="s">
        <v>2145</v>
      </c>
      <c r="C704" s="674">
        <v>6</v>
      </c>
      <c r="D704" s="674" t="s">
        <v>6773</v>
      </c>
      <c r="E704" s="674">
        <f t="shared" si="10"/>
        <v>1</v>
      </c>
      <c r="F704" s="673" t="s">
        <v>2788</v>
      </c>
      <c r="G704" s="673" t="s">
        <v>2611</v>
      </c>
      <c r="H704" s="673" t="s">
        <v>2611</v>
      </c>
      <c r="I704" s="673" t="s">
        <v>2611</v>
      </c>
      <c r="J704" s="673" t="s">
        <v>2611</v>
      </c>
      <c r="K704" s="673" t="s">
        <v>2611</v>
      </c>
    </row>
    <row r="705" spans="1:11" hidden="1" x14ac:dyDescent="0.25">
      <c r="A705" t="s">
        <v>3767</v>
      </c>
      <c r="B705" s="673" t="s">
        <v>2145</v>
      </c>
      <c r="C705" s="674">
        <v>6</v>
      </c>
      <c r="D705" s="674" t="s">
        <v>6774</v>
      </c>
      <c r="E705" s="674">
        <f t="shared" si="10"/>
        <v>1</v>
      </c>
      <c r="F705" s="673" t="s">
        <v>2788</v>
      </c>
      <c r="G705" s="673" t="s">
        <v>2611</v>
      </c>
      <c r="H705" s="673" t="s">
        <v>2611</v>
      </c>
      <c r="I705" s="673" t="s">
        <v>2611</v>
      </c>
      <c r="J705" s="673" t="s">
        <v>2611</v>
      </c>
      <c r="K705" s="673" t="s">
        <v>2611</v>
      </c>
    </row>
    <row r="706" spans="1:11" hidden="1" x14ac:dyDescent="0.25">
      <c r="A706" t="s">
        <v>7193</v>
      </c>
      <c r="B706" s="673" t="s">
        <v>2145</v>
      </c>
      <c r="C706" s="674">
        <v>6</v>
      </c>
      <c r="D706" s="674" t="s">
        <v>6927</v>
      </c>
      <c r="E706" s="674">
        <f t="shared" si="10"/>
        <v>2</v>
      </c>
      <c r="F706" s="673" t="s">
        <v>2870</v>
      </c>
      <c r="G706" s="673" t="s">
        <v>2871</v>
      </c>
      <c r="H706" s="673" t="s">
        <v>2611</v>
      </c>
      <c r="I706" s="673" t="s">
        <v>2611</v>
      </c>
      <c r="J706" s="673" t="s">
        <v>2611</v>
      </c>
      <c r="K706" s="673" t="s">
        <v>2611</v>
      </c>
    </row>
    <row r="707" spans="1:11" hidden="1" x14ac:dyDescent="0.25">
      <c r="A707" t="s">
        <v>7194</v>
      </c>
      <c r="B707" s="673" t="s">
        <v>2145</v>
      </c>
      <c r="C707" s="674">
        <v>6</v>
      </c>
      <c r="D707" s="674" t="s">
        <v>6928</v>
      </c>
      <c r="E707" s="674">
        <f t="shared" ref="E707:E770" si="11">6-COUNTIF(F707:K707,"")</f>
        <v>2</v>
      </c>
      <c r="F707" s="673" t="s">
        <v>2870</v>
      </c>
      <c r="G707" s="673" t="s">
        <v>2871</v>
      </c>
      <c r="H707" s="673" t="s">
        <v>2611</v>
      </c>
      <c r="I707" s="673" t="s">
        <v>2611</v>
      </c>
      <c r="J707" s="673" t="s">
        <v>2611</v>
      </c>
      <c r="K707" s="673" t="s">
        <v>2611</v>
      </c>
    </row>
    <row r="708" spans="1:11" hidden="1" x14ac:dyDescent="0.25">
      <c r="A708" t="s">
        <v>3768</v>
      </c>
      <c r="B708" s="673" t="s">
        <v>2145</v>
      </c>
      <c r="C708" s="674">
        <v>6</v>
      </c>
      <c r="D708" s="674" t="s">
        <v>6821</v>
      </c>
      <c r="E708" s="674">
        <f t="shared" si="11"/>
        <v>2</v>
      </c>
      <c r="F708" s="673" t="s">
        <v>2796</v>
      </c>
      <c r="G708" s="673" t="s">
        <v>2797</v>
      </c>
      <c r="H708" s="673" t="s">
        <v>2611</v>
      </c>
      <c r="I708" s="673" t="s">
        <v>2611</v>
      </c>
      <c r="J708" s="673" t="s">
        <v>2611</v>
      </c>
      <c r="K708" s="673" t="s">
        <v>2611</v>
      </c>
    </row>
    <row r="709" spans="1:11" hidden="1" x14ac:dyDescent="0.25">
      <c r="A709" t="s">
        <v>3769</v>
      </c>
      <c r="B709" s="673" t="s">
        <v>2145</v>
      </c>
      <c r="C709" s="674">
        <v>6</v>
      </c>
      <c r="D709" s="674" t="s">
        <v>6896</v>
      </c>
      <c r="E709" s="674">
        <f t="shared" si="11"/>
        <v>2</v>
      </c>
      <c r="F709" s="673" t="s">
        <v>2796</v>
      </c>
      <c r="G709" s="673" t="s">
        <v>2797</v>
      </c>
      <c r="H709" s="673" t="s">
        <v>2611</v>
      </c>
      <c r="I709" s="673" t="s">
        <v>2611</v>
      </c>
      <c r="J709" s="673" t="s">
        <v>2611</v>
      </c>
      <c r="K709" s="673" t="s">
        <v>2611</v>
      </c>
    </row>
    <row r="710" spans="1:11" hidden="1" x14ac:dyDescent="0.25">
      <c r="A710" t="s">
        <v>3770</v>
      </c>
      <c r="B710" s="673" t="s">
        <v>2145</v>
      </c>
      <c r="C710" s="674">
        <v>6</v>
      </c>
      <c r="D710" s="674" t="s">
        <v>6897</v>
      </c>
      <c r="E710" s="674">
        <f t="shared" si="11"/>
        <v>2</v>
      </c>
      <c r="F710" s="673" t="s">
        <v>2796</v>
      </c>
      <c r="G710" s="673" t="s">
        <v>2797</v>
      </c>
      <c r="H710" s="673" t="s">
        <v>2611</v>
      </c>
      <c r="I710" s="673" t="s">
        <v>2611</v>
      </c>
      <c r="J710" s="673" t="s">
        <v>2611</v>
      </c>
      <c r="K710" s="673" t="s">
        <v>2611</v>
      </c>
    </row>
    <row r="711" spans="1:11" hidden="1" x14ac:dyDescent="0.25">
      <c r="A711" t="s">
        <v>3771</v>
      </c>
      <c r="B711" s="673" t="s">
        <v>2145</v>
      </c>
      <c r="C711" s="674">
        <v>6</v>
      </c>
      <c r="D711" s="674" t="s">
        <v>6830</v>
      </c>
      <c r="E711" s="674">
        <f t="shared" si="11"/>
        <v>2</v>
      </c>
      <c r="F711" s="673" t="s">
        <v>2796</v>
      </c>
      <c r="G711" s="673" t="s">
        <v>2797</v>
      </c>
      <c r="H711" s="673" t="s">
        <v>2611</v>
      </c>
      <c r="I711" s="673" t="s">
        <v>2611</v>
      </c>
      <c r="J711" s="673" t="s">
        <v>2611</v>
      </c>
      <c r="K711" s="673" t="s">
        <v>2611</v>
      </c>
    </row>
    <row r="712" spans="1:11" hidden="1" x14ac:dyDescent="0.25">
      <c r="A712" t="s">
        <v>3772</v>
      </c>
      <c r="B712" s="673" t="s">
        <v>2145</v>
      </c>
      <c r="C712" s="674">
        <v>6</v>
      </c>
      <c r="D712" s="674" t="s">
        <v>6898</v>
      </c>
      <c r="E712" s="674">
        <f t="shared" si="11"/>
        <v>2</v>
      </c>
      <c r="F712" s="673" t="s">
        <v>2796</v>
      </c>
      <c r="G712" s="673" t="s">
        <v>2797</v>
      </c>
      <c r="H712" s="673" t="s">
        <v>2611</v>
      </c>
      <c r="I712" s="673" t="s">
        <v>2611</v>
      </c>
      <c r="J712" s="673" t="s">
        <v>2611</v>
      </c>
      <c r="K712" s="673" t="s">
        <v>2611</v>
      </c>
    </row>
    <row r="713" spans="1:11" hidden="1" x14ac:dyDescent="0.25">
      <c r="A713" t="s">
        <v>3773</v>
      </c>
      <c r="B713" s="673" t="s">
        <v>2145</v>
      </c>
      <c r="C713" s="674">
        <v>6</v>
      </c>
      <c r="D713" s="674" t="s">
        <v>6899</v>
      </c>
      <c r="E713" s="674">
        <f t="shared" si="11"/>
        <v>2</v>
      </c>
      <c r="F713" s="673" t="s">
        <v>2846</v>
      </c>
      <c r="G713" s="673" t="s">
        <v>2850</v>
      </c>
      <c r="H713" s="673" t="s">
        <v>2611</v>
      </c>
      <c r="I713" s="673" t="s">
        <v>2611</v>
      </c>
      <c r="J713" s="673" t="s">
        <v>2611</v>
      </c>
      <c r="K713" s="673" t="s">
        <v>2611</v>
      </c>
    </row>
    <row r="714" spans="1:11" hidden="1" x14ac:dyDescent="0.25">
      <c r="A714" t="s">
        <v>3774</v>
      </c>
      <c r="B714" s="673" t="s">
        <v>2145</v>
      </c>
      <c r="C714" s="674">
        <v>6</v>
      </c>
      <c r="D714" s="674" t="s">
        <v>6929</v>
      </c>
      <c r="E714" s="674">
        <f t="shared" si="11"/>
        <v>2</v>
      </c>
      <c r="F714" s="673" t="s">
        <v>2870</v>
      </c>
      <c r="G714" s="673" t="s">
        <v>2871</v>
      </c>
      <c r="H714" s="673" t="s">
        <v>2611</v>
      </c>
      <c r="I714" s="673" t="s">
        <v>2611</v>
      </c>
      <c r="J714" s="673" t="s">
        <v>2611</v>
      </c>
      <c r="K714" s="673" t="s">
        <v>2611</v>
      </c>
    </row>
    <row r="715" spans="1:11" hidden="1" x14ac:dyDescent="0.25">
      <c r="A715" t="s">
        <v>3775</v>
      </c>
      <c r="B715" s="673" t="s">
        <v>2145</v>
      </c>
      <c r="C715" s="674">
        <v>6</v>
      </c>
      <c r="D715" s="674" t="s">
        <v>6901</v>
      </c>
      <c r="E715" s="674">
        <f t="shared" si="11"/>
        <v>2</v>
      </c>
      <c r="F715" s="673" t="s">
        <v>2796</v>
      </c>
      <c r="G715" s="673" t="s">
        <v>2797</v>
      </c>
      <c r="H715" s="673" t="s">
        <v>2611</v>
      </c>
      <c r="I715" s="673" t="s">
        <v>2611</v>
      </c>
      <c r="J715" s="673" t="s">
        <v>2611</v>
      </c>
      <c r="K715" s="673" t="s">
        <v>2611</v>
      </c>
    </row>
    <row r="716" spans="1:11" hidden="1" x14ac:dyDescent="0.25">
      <c r="A716" t="s">
        <v>3776</v>
      </c>
      <c r="B716" s="673" t="s">
        <v>2145</v>
      </c>
      <c r="C716" s="674">
        <v>6</v>
      </c>
      <c r="D716" s="674" t="s">
        <v>6902</v>
      </c>
      <c r="E716" s="674">
        <f t="shared" si="11"/>
        <v>2</v>
      </c>
      <c r="F716" s="673" t="s">
        <v>2846</v>
      </c>
      <c r="G716" s="673" t="s">
        <v>2850</v>
      </c>
      <c r="H716" s="673" t="s">
        <v>2611</v>
      </c>
      <c r="I716" s="673" t="s">
        <v>2611</v>
      </c>
      <c r="J716" s="673" t="s">
        <v>2611</v>
      </c>
      <c r="K716" s="673" t="s">
        <v>2611</v>
      </c>
    </row>
    <row r="717" spans="1:11" hidden="1" x14ac:dyDescent="0.25">
      <c r="A717" t="s">
        <v>3777</v>
      </c>
      <c r="B717" s="673" t="s">
        <v>2145</v>
      </c>
      <c r="C717" s="674">
        <v>6</v>
      </c>
      <c r="D717" s="674" t="s">
        <v>6930</v>
      </c>
      <c r="E717" s="674">
        <f t="shared" si="11"/>
        <v>2</v>
      </c>
      <c r="F717" s="673" t="s">
        <v>2870</v>
      </c>
      <c r="G717" s="673" t="s">
        <v>2871</v>
      </c>
      <c r="H717" s="673" t="s">
        <v>2611</v>
      </c>
      <c r="I717" s="673" t="s">
        <v>2611</v>
      </c>
      <c r="J717" s="673" t="s">
        <v>2611</v>
      </c>
      <c r="K717" s="673" t="s">
        <v>2611</v>
      </c>
    </row>
    <row r="718" spans="1:11" hidden="1" x14ac:dyDescent="0.25">
      <c r="A718" t="s">
        <v>3778</v>
      </c>
      <c r="B718" s="673" t="s">
        <v>2145</v>
      </c>
      <c r="C718" s="674">
        <v>6</v>
      </c>
      <c r="D718" s="674" t="s">
        <v>6841</v>
      </c>
      <c r="E718" s="674">
        <f t="shared" si="11"/>
        <v>2</v>
      </c>
      <c r="F718" s="673" t="s">
        <v>2796</v>
      </c>
      <c r="G718" s="673" t="s">
        <v>2797</v>
      </c>
      <c r="H718" s="673" t="s">
        <v>2611</v>
      </c>
      <c r="I718" s="673" t="s">
        <v>2611</v>
      </c>
      <c r="J718" s="673" t="s">
        <v>2611</v>
      </c>
      <c r="K718" s="673" t="s">
        <v>2611</v>
      </c>
    </row>
    <row r="719" spans="1:11" hidden="1" x14ac:dyDescent="0.25">
      <c r="A719" t="s">
        <v>3779</v>
      </c>
      <c r="B719" s="673" t="s">
        <v>2145</v>
      </c>
      <c r="C719" s="674">
        <v>6</v>
      </c>
      <c r="D719" s="674" t="s">
        <v>6908</v>
      </c>
      <c r="E719" s="674">
        <f t="shared" si="11"/>
        <v>2</v>
      </c>
      <c r="F719" s="673" t="s">
        <v>2796</v>
      </c>
      <c r="G719" s="673" t="s">
        <v>2797</v>
      </c>
      <c r="H719" s="673" t="s">
        <v>2611</v>
      </c>
      <c r="I719" s="673" t="s">
        <v>2611</v>
      </c>
      <c r="J719" s="673" t="s">
        <v>2611</v>
      </c>
      <c r="K719" s="673" t="s">
        <v>2611</v>
      </c>
    </row>
    <row r="720" spans="1:11" hidden="1" x14ac:dyDescent="0.25">
      <c r="A720" t="s">
        <v>3780</v>
      </c>
      <c r="B720" s="673" t="s">
        <v>2145</v>
      </c>
      <c r="C720" s="674">
        <v>6</v>
      </c>
      <c r="D720" s="674" t="s">
        <v>6771</v>
      </c>
      <c r="E720" s="674">
        <f t="shared" si="11"/>
        <v>2</v>
      </c>
      <c r="F720" s="673" t="s">
        <v>2796</v>
      </c>
      <c r="G720" s="673" t="s">
        <v>2797</v>
      </c>
      <c r="H720" s="673" t="s">
        <v>2611</v>
      </c>
      <c r="I720" s="673" t="s">
        <v>2611</v>
      </c>
      <c r="J720" s="673" t="s">
        <v>2611</v>
      </c>
      <c r="K720" s="673" t="s">
        <v>2611</v>
      </c>
    </row>
    <row r="721" spans="1:11" hidden="1" x14ac:dyDescent="0.25">
      <c r="A721" t="s">
        <v>3781</v>
      </c>
      <c r="B721" s="673" t="s">
        <v>2145</v>
      </c>
      <c r="C721" s="674">
        <v>6</v>
      </c>
      <c r="D721" s="674" t="s">
        <v>6866</v>
      </c>
      <c r="E721" s="674">
        <f t="shared" si="11"/>
        <v>2</v>
      </c>
      <c r="F721" s="673" t="s">
        <v>2796</v>
      </c>
      <c r="G721" s="673" t="s">
        <v>2797</v>
      </c>
      <c r="H721" s="673" t="s">
        <v>2611</v>
      </c>
      <c r="I721" s="673" t="s">
        <v>2611</v>
      </c>
      <c r="J721" s="673" t="s">
        <v>2611</v>
      </c>
      <c r="K721" s="673" t="s">
        <v>2611</v>
      </c>
    </row>
    <row r="722" spans="1:11" hidden="1" x14ac:dyDescent="0.25">
      <c r="A722" t="s">
        <v>3782</v>
      </c>
      <c r="B722" s="673" t="s">
        <v>2145</v>
      </c>
      <c r="C722" s="674">
        <v>6</v>
      </c>
      <c r="D722" s="674" t="s">
        <v>6909</v>
      </c>
      <c r="E722" s="674">
        <f t="shared" si="11"/>
        <v>2</v>
      </c>
      <c r="F722" s="673" t="s">
        <v>2796</v>
      </c>
      <c r="G722" s="673" t="s">
        <v>2797</v>
      </c>
      <c r="H722" s="673" t="s">
        <v>2611</v>
      </c>
      <c r="I722" s="673" t="s">
        <v>2611</v>
      </c>
      <c r="J722" s="673" t="s">
        <v>2611</v>
      </c>
      <c r="K722" s="673" t="s">
        <v>2611</v>
      </c>
    </row>
    <row r="723" spans="1:11" hidden="1" x14ac:dyDescent="0.25">
      <c r="A723" t="s">
        <v>3783</v>
      </c>
      <c r="B723" s="673" t="s">
        <v>2145</v>
      </c>
      <c r="C723" s="674">
        <v>6</v>
      </c>
      <c r="D723" s="674" t="s">
        <v>6910</v>
      </c>
      <c r="E723" s="674">
        <f t="shared" si="11"/>
        <v>2</v>
      </c>
      <c r="F723" s="673" t="s">
        <v>2796</v>
      </c>
      <c r="G723" s="673" t="s">
        <v>2797</v>
      </c>
      <c r="H723" s="673" t="s">
        <v>2611</v>
      </c>
      <c r="I723" s="673" t="s">
        <v>2611</v>
      </c>
      <c r="J723" s="673" t="s">
        <v>2611</v>
      </c>
      <c r="K723" s="673" t="s">
        <v>2611</v>
      </c>
    </row>
    <row r="724" spans="1:11" hidden="1" x14ac:dyDescent="0.25">
      <c r="A724" t="s">
        <v>7195</v>
      </c>
      <c r="B724" s="673" t="s">
        <v>2145</v>
      </c>
      <c r="C724" s="674">
        <v>6</v>
      </c>
      <c r="D724" s="674" t="s">
        <v>6931</v>
      </c>
      <c r="E724" s="674">
        <f t="shared" si="11"/>
        <v>4</v>
      </c>
      <c r="F724" s="673" t="s">
        <v>2872</v>
      </c>
      <c r="G724" s="673" t="s">
        <v>2846</v>
      </c>
      <c r="H724" s="673" t="s">
        <v>2873</v>
      </c>
      <c r="I724" s="673" t="s">
        <v>2874</v>
      </c>
      <c r="J724" s="673" t="s">
        <v>2611</v>
      </c>
      <c r="K724" s="673" t="s">
        <v>2611</v>
      </c>
    </row>
    <row r="725" spans="1:11" hidden="1" x14ac:dyDescent="0.25">
      <c r="A725" t="s">
        <v>3784</v>
      </c>
      <c r="B725" s="673" t="s">
        <v>2145</v>
      </c>
      <c r="C725" s="674">
        <v>6</v>
      </c>
      <c r="D725" s="674" t="s">
        <v>6932</v>
      </c>
      <c r="E725" s="674">
        <f t="shared" si="11"/>
        <v>4</v>
      </c>
      <c r="F725" s="673" t="s">
        <v>2872</v>
      </c>
      <c r="G725" s="673" t="s">
        <v>2846</v>
      </c>
      <c r="H725" s="673" t="s">
        <v>2873</v>
      </c>
      <c r="I725" s="673" t="s">
        <v>2874</v>
      </c>
      <c r="J725" s="673" t="s">
        <v>2611</v>
      </c>
      <c r="K725" s="673" t="s">
        <v>2611</v>
      </c>
    </row>
    <row r="726" spans="1:11" hidden="1" x14ac:dyDescent="0.25">
      <c r="A726" t="s">
        <v>3785</v>
      </c>
      <c r="B726" s="673" t="s">
        <v>2145</v>
      </c>
      <c r="C726" s="674">
        <v>7</v>
      </c>
      <c r="D726" s="674" t="s">
        <v>6729</v>
      </c>
      <c r="E726" s="674">
        <f t="shared" si="11"/>
        <v>1</v>
      </c>
      <c r="F726" s="673" t="s">
        <v>2788</v>
      </c>
      <c r="G726" s="673" t="s">
        <v>2611</v>
      </c>
      <c r="H726" s="673" t="s">
        <v>2611</v>
      </c>
      <c r="I726" s="673" t="s">
        <v>2611</v>
      </c>
      <c r="J726" s="673" t="s">
        <v>2611</v>
      </c>
      <c r="K726" s="673" t="s">
        <v>2611</v>
      </c>
    </row>
    <row r="727" spans="1:11" hidden="1" x14ac:dyDescent="0.25">
      <c r="A727" t="s">
        <v>3786</v>
      </c>
      <c r="B727" s="673" t="s">
        <v>2145</v>
      </c>
      <c r="C727" s="674">
        <v>7</v>
      </c>
      <c r="D727" s="674" t="s">
        <v>6730</v>
      </c>
      <c r="E727" s="674">
        <f t="shared" si="11"/>
        <v>1</v>
      </c>
      <c r="F727" s="673" t="s">
        <v>2788</v>
      </c>
      <c r="G727" s="673" t="s">
        <v>2611</v>
      </c>
      <c r="H727" s="673" t="s">
        <v>2611</v>
      </c>
      <c r="I727" s="673" t="s">
        <v>2611</v>
      </c>
      <c r="J727" s="673" t="s">
        <v>2611</v>
      </c>
      <c r="K727" s="673" t="s">
        <v>2611</v>
      </c>
    </row>
    <row r="728" spans="1:11" hidden="1" x14ac:dyDescent="0.25">
      <c r="A728" t="s">
        <v>3787</v>
      </c>
      <c r="B728" s="673" t="s">
        <v>2145</v>
      </c>
      <c r="C728" s="674">
        <v>7</v>
      </c>
      <c r="D728" s="674" t="s">
        <v>6731</v>
      </c>
      <c r="E728" s="674">
        <f t="shared" si="11"/>
        <v>1</v>
      </c>
      <c r="F728" s="673" t="s">
        <v>2788</v>
      </c>
      <c r="G728" s="673" t="s">
        <v>2611</v>
      </c>
      <c r="H728" s="673" t="s">
        <v>2611</v>
      </c>
      <c r="I728" s="673" t="s">
        <v>2611</v>
      </c>
      <c r="J728" s="673" t="s">
        <v>2611</v>
      </c>
      <c r="K728" s="673" t="s">
        <v>2611</v>
      </c>
    </row>
    <row r="729" spans="1:11" hidden="1" x14ac:dyDescent="0.25">
      <c r="A729" t="s">
        <v>3788</v>
      </c>
      <c r="B729" s="673" t="s">
        <v>2145</v>
      </c>
      <c r="C729" s="674">
        <v>7</v>
      </c>
      <c r="D729" s="674" t="s">
        <v>6732</v>
      </c>
      <c r="E729" s="674">
        <f t="shared" si="11"/>
        <v>1</v>
      </c>
      <c r="F729" s="673" t="s">
        <v>2788</v>
      </c>
      <c r="G729" s="673" t="s">
        <v>2611</v>
      </c>
      <c r="H729" s="673" t="s">
        <v>2611</v>
      </c>
      <c r="I729" s="673" t="s">
        <v>2611</v>
      </c>
      <c r="J729" s="673" t="s">
        <v>2611</v>
      </c>
      <c r="K729" s="673" t="s">
        <v>2611</v>
      </c>
    </row>
    <row r="730" spans="1:11" hidden="1" x14ac:dyDescent="0.25">
      <c r="A730" t="s">
        <v>3789</v>
      </c>
      <c r="B730" s="673" t="s">
        <v>2145</v>
      </c>
      <c r="C730" s="674">
        <v>7</v>
      </c>
      <c r="D730" s="674" t="s">
        <v>6742</v>
      </c>
      <c r="E730" s="674">
        <f t="shared" si="11"/>
        <v>2</v>
      </c>
      <c r="F730" s="673" t="s">
        <v>2796</v>
      </c>
      <c r="G730" s="673" t="s">
        <v>2797</v>
      </c>
      <c r="H730" s="673" t="s">
        <v>2611</v>
      </c>
      <c r="I730" s="673" t="s">
        <v>2611</v>
      </c>
      <c r="J730" s="673" t="s">
        <v>2611</v>
      </c>
      <c r="K730" s="673" t="s">
        <v>2611</v>
      </c>
    </row>
    <row r="731" spans="1:11" hidden="1" x14ac:dyDescent="0.25">
      <c r="A731" t="s">
        <v>3790</v>
      </c>
      <c r="B731" s="673" t="s">
        <v>2145</v>
      </c>
      <c r="C731" s="674">
        <v>7</v>
      </c>
      <c r="D731" s="674" t="s">
        <v>6743</v>
      </c>
      <c r="E731" s="674">
        <f t="shared" si="11"/>
        <v>2</v>
      </c>
      <c r="F731" s="673" t="s">
        <v>2796</v>
      </c>
      <c r="G731" s="673" t="s">
        <v>2797</v>
      </c>
      <c r="H731" s="673" t="s">
        <v>2611</v>
      </c>
      <c r="I731" s="673" t="s">
        <v>2611</v>
      </c>
      <c r="J731" s="673" t="s">
        <v>2611</v>
      </c>
      <c r="K731" s="673" t="s">
        <v>2611</v>
      </c>
    </row>
    <row r="732" spans="1:11" hidden="1" x14ac:dyDescent="0.25">
      <c r="A732" t="s">
        <v>3791</v>
      </c>
      <c r="B732" s="673" t="s">
        <v>2145</v>
      </c>
      <c r="C732" s="674">
        <v>7</v>
      </c>
      <c r="D732" s="674" t="s">
        <v>6871</v>
      </c>
      <c r="E732" s="674">
        <f t="shared" si="11"/>
        <v>2</v>
      </c>
      <c r="F732" s="673" t="s">
        <v>2846</v>
      </c>
      <c r="G732" s="673" t="s">
        <v>2850</v>
      </c>
      <c r="H732" s="673" t="s">
        <v>2611</v>
      </c>
      <c r="I732" s="673" t="s">
        <v>2611</v>
      </c>
      <c r="J732" s="673" t="s">
        <v>2611</v>
      </c>
      <c r="K732" s="673" t="s">
        <v>2611</v>
      </c>
    </row>
    <row r="733" spans="1:11" hidden="1" x14ac:dyDescent="0.25">
      <c r="A733" t="s">
        <v>3792</v>
      </c>
      <c r="B733" s="673" t="s">
        <v>2145</v>
      </c>
      <c r="C733" s="674">
        <v>7</v>
      </c>
      <c r="D733" s="674" t="s">
        <v>6872</v>
      </c>
      <c r="E733" s="674">
        <f t="shared" si="11"/>
        <v>2</v>
      </c>
      <c r="F733" s="673" t="s">
        <v>2846</v>
      </c>
      <c r="G733" s="673" t="s">
        <v>2850</v>
      </c>
      <c r="H733" s="673" t="s">
        <v>2611</v>
      </c>
      <c r="I733" s="673" t="s">
        <v>2611</v>
      </c>
      <c r="J733" s="673" t="s">
        <v>2611</v>
      </c>
      <c r="K733" s="673" t="s">
        <v>2611</v>
      </c>
    </row>
    <row r="734" spans="1:11" hidden="1" x14ac:dyDescent="0.25">
      <c r="A734" t="s">
        <v>3793</v>
      </c>
      <c r="B734" s="673" t="s">
        <v>2145</v>
      </c>
      <c r="C734" s="674">
        <v>7</v>
      </c>
      <c r="D734" s="674" t="s">
        <v>6733</v>
      </c>
      <c r="E734" s="674">
        <f t="shared" si="11"/>
        <v>3</v>
      </c>
      <c r="F734" s="673" t="s">
        <v>2789</v>
      </c>
      <c r="G734" s="673" t="s">
        <v>2790</v>
      </c>
      <c r="H734" s="673" t="s">
        <v>2791</v>
      </c>
      <c r="I734" s="673" t="s">
        <v>2611</v>
      </c>
      <c r="J734" s="673" t="s">
        <v>2611</v>
      </c>
      <c r="K734" s="673" t="s">
        <v>2611</v>
      </c>
    </row>
    <row r="735" spans="1:11" hidden="1" x14ac:dyDescent="0.25">
      <c r="A735" t="s">
        <v>3794</v>
      </c>
      <c r="B735" s="673" t="s">
        <v>2145</v>
      </c>
      <c r="C735" s="674">
        <v>7</v>
      </c>
      <c r="D735" s="674" t="s">
        <v>6759</v>
      </c>
      <c r="E735" s="674">
        <f t="shared" si="11"/>
        <v>1</v>
      </c>
      <c r="F735" s="673" t="s">
        <v>2788</v>
      </c>
      <c r="G735" s="673" t="s">
        <v>2611</v>
      </c>
      <c r="H735" s="673" t="s">
        <v>2611</v>
      </c>
      <c r="I735" s="673" t="s">
        <v>2611</v>
      </c>
      <c r="J735" s="673" t="s">
        <v>2611</v>
      </c>
      <c r="K735" s="673" t="s">
        <v>2611</v>
      </c>
    </row>
    <row r="736" spans="1:11" hidden="1" x14ac:dyDescent="0.25">
      <c r="A736" t="s">
        <v>3795</v>
      </c>
      <c r="B736" s="673" t="s">
        <v>2145</v>
      </c>
      <c r="C736" s="674">
        <v>7</v>
      </c>
      <c r="D736" s="674" t="s">
        <v>6734</v>
      </c>
      <c r="E736" s="674">
        <f t="shared" si="11"/>
        <v>1</v>
      </c>
      <c r="F736" s="673" t="s">
        <v>2788</v>
      </c>
      <c r="G736" s="673" t="s">
        <v>2611</v>
      </c>
      <c r="H736" s="673" t="s">
        <v>2611</v>
      </c>
      <c r="I736" s="673" t="s">
        <v>2611</v>
      </c>
      <c r="J736" s="673" t="s">
        <v>2611</v>
      </c>
      <c r="K736" s="673" t="s">
        <v>2611</v>
      </c>
    </row>
    <row r="737" spans="1:11" hidden="1" x14ac:dyDescent="0.25">
      <c r="A737" t="s">
        <v>3796</v>
      </c>
      <c r="B737" s="673" t="s">
        <v>2145</v>
      </c>
      <c r="C737" s="674">
        <v>7</v>
      </c>
      <c r="D737" s="674" t="s">
        <v>6875</v>
      </c>
      <c r="E737" s="674">
        <f t="shared" si="11"/>
        <v>1</v>
      </c>
      <c r="F737" s="673" t="s">
        <v>2788</v>
      </c>
      <c r="G737" s="673" t="s">
        <v>2611</v>
      </c>
      <c r="H737" s="673" t="s">
        <v>2611</v>
      </c>
      <c r="I737" s="673" t="s">
        <v>2611</v>
      </c>
      <c r="J737" s="673" t="s">
        <v>2611</v>
      </c>
      <c r="K737" s="673" t="s">
        <v>2611</v>
      </c>
    </row>
    <row r="738" spans="1:11" hidden="1" x14ac:dyDescent="0.25">
      <c r="A738" t="s">
        <v>3797</v>
      </c>
      <c r="B738" s="673" t="s">
        <v>2145</v>
      </c>
      <c r="C738" s="674">
        <v>7</v>
      </c>
      <c r="D738" s="674" t="s">
        <v>6876</v>
      </c>
      <c r="E738" s="674">
        <f t="shared" si="11"/>
        <v>1</v>
      </c>
      <c r="F738" s="673" t="s">
        <v>2788</v>
      </c>
      <c r="G738" s="673" t="s">
        <v>2611</v>
      </c>
      <c r="H738" s="673" t="s">
        <v>2611</v>
      </c>
      <c r="I738" s="673" t="s">
        <v>2611</v>
      </c>
      <c r="J738" s="673" t="s">
        <v>2611</v>
      </c>
      <c r="K738" s="673" t="s">
        <v>2611</v>
      </c>
    </row>
    <row r="739" spans="1:11" hidden="1" x14ac:dyDescent="0.25">
      <c r="A739" t="s">
        <v>3798</v>
      </c>
      <c r="B739" s="673" t="s">
        <v>2145</v>
      </c>
      <c r="C739" s="674">
        <v>7</v>
      </c>
      <c r="D739" s="674" t="s">
        <v>6877</v>
      </c>
      <c r="E739" s="674">
        <f t="shared" si="11"/>
        <v>1</v>
      </c>
      <c r="F739" s="673" t="s">
        <v>2788</v>
      </c>
      <c r="G739" s="673" t="s">
        <v>2611</v>
      </c>
      <c r="H739" s="673" t="s">
        <v>2611</v>
      </c>
      <c r="I739" s="673" t="s">
        <v>2611</v>
      </c>
      <c r="J739" s="673" t="s">
        <v>2611</v>
      </c>
      <c r="K739" s="673" t="s">
        <v>2611</v>
      </c>
    </row>
    <row r="740" spans="1:11" hidden="1" x14ac:dyDescent="0.25">
      <c r="A740" t="s">
        <v>3799</v>
      </c>
      <c r="B740" s="673" t="s">
        <v>2145</v>
      </c>
      <c r="C740" s="674">
        <v>7</v>
      </c>
      <c r="D740" s="674" t="s">
        <v>6760</v>
      </c>
      <c r="E740" s="674">
        <f t="shared" si="11"/>
        <v>1</v>
      </c>
      <c r="F740" s="673" t="s">
        <v>2788</v>
      </c>
      <c r="G740" s="673" t="s">
        <v>2611</v>
      </c>
      <c r="H740" s="673" t="s">
        <v>2611</v>
      </c>
      <c r="I740" s="673" t="s">
        <v>2611</v>
      </c>
      <c r="J740" s="673" t="s">
        <v>2611</v>
      </c>
      <c r="K740" s="673" t="s">
        <v>2611</v>
      </c>
    </row>
    <row r="741" spans="1:11" hidden="1" x14ac:dyDescent="0.25">
      <c r="A741" t="s">
        <v>3800</v>
      </c>
      <c r="B741" s="673" t="s">
        <v>2145</v>
      </c>
      <c r="C741" s="674">
        <v>7</v>
      </c>
      <c r="D741" s="674" t="s">
        <v>6735</v>
      </c>
      <c r="E741" s="674">
        <f t="shared" si="11"/>
        <v>1</v>
      </c>
      <c r="F741" s="673" t="s">
        <v>2788</v>
      </c>
      <c r="G741" s="673" t="s">
        <v>2611</v>
      </c>
      <c r="H741" s="673" t="s">
        <v>2611</v>
      </c>
      <c r="I741" s="673" t="s">
        <v>2611</v>
      </c>
      <c r="J741" s="673" t="s">
        <v>2611</v>
      </c>
      <c r="K741" s="673" t="s">
        <v>2611</v>
      </c>
    </row>
    <row r="742" spans="1:11" hidden="1" x14ac:dyDescent="0.25">
      <c r="A742" t="s">
        <v>3801</v>
      </c>
      <c r="B742" s="673" t="s">
        <v>2145</v>
      </c>
      <c r="C742" s="674">
        <v>7</v>
      </c>
      <c r="D742" s="674" t="s">
        <v>6744</v>
      </c>
      <c r="E742" s="674">
        <f t="shared" si="11"/>
        <v>2</v>
      </c>
      <c r="F742" s="673" t="s">
        <v>2796</v>
      </c>
      <c r="G742" s="673" t="s">
        <v>2797</v>
      </c>
      <c r="H742" s="673" t="s">
        <v>2611</v>
      </c>
      <c r="I742" s="673" t="s">
        <v>2611</v>
      </c>
      <c r="J742" s="673" t="s">
        <v>2611</v>
      </c>
      <c r="K742" s="673" t="s">
        <v>2611</v>
      </c>
    </row>
    <row r="743" spans="1:11" hidden="1" x14ac:dyDescent="0.25">
      <c r="A743" t="s">
        <v>3802</v>
      </c>
      <c r="B743" s="673" t="s">
        <v>2145</v>
      </c>
      <c r="C743" s="674">
        <v>7</v>
      </c>
      <c r="D743" s="674" t="s">
        <v>6745</v>
      </c>
      <c r="E743" s="674">
        <f t="shared" si="11"/>
        <v>2</v>
      </c>
      <c r="F743" s="673" t="s">
        <v>2796</v>
      </c>
      <c r="G743" s="673" t="s">
        <v>2797</v>
      </c>
      <c r="H743" s="673" t="s">
        <v>2611</v>
      </c>
      <c r="I743" s="673" t="s">
        <v>2611</v>
      </c>
      <c r="J743" s="673" t="s">
        <v>2611</v>
      </c>
      <c r="K743" s="673" t="s">
        <v>2611</v>
      </c>
    </row>
    <row r="744" spans="1:11" hidden="1" x14ac:dyDescent="0.25">
      <c r="A744" t="s">
        <v>3803</v>
      </c>
      <c r="B744" s="673" t="s">
        <v>2145</v>
      </c>
      <c r="C744" s="674">
        <v>7</v>
      </c>
      <c r="D744" s="674" t="s">
        <v>6878</v>
      </c>
      <c r="E744" s="674">
        <f t="shared" si="11"/>
        <v>1</v>
      </c>
      <c r="F744" s="673" t="s">
        <v>2788</v>
      </c>
      <c r="G744" s="673" t="s">
        <v>2611</v>
      </c>
      <c r="H744" s="673" t="s">
        <v>2611</v>
      </c>
      <c r="I744" s="673" t="s">
        <v>2611</v>
      </c>
      <c r="J744" s="673" t="s">
        <v>2611</v>
      </c>
      <c r="K744" s="673" t="s">
        <v>2611</v>
      </c>
    </row>
    <row r="745" spans="1:11" hidden="1" x14ac:dyDescent="0.25">
      <c r="A745" t="s">
        <v>3804</v>
      </c>
      <c r="B745" s="673" t="s">
        <v>2145</v>
      </c>
      <c r="C745" s="674">
        <v>7</v>
      </c>
      <c r="D745" s="674" t="s">
        <v>6879</v>
      </c>
      <c r="E745" s="674">
        <f t="shared" si="11"/>
        <v>1</v>
      </c>
      <c r="F745" s="673" t="s">
        <v>2788</v>
      </c>
      <c r="G745" s="673" t="s">
        <v>2611</v>
      </c>
      <c r="H745" s="673" t="s">
        <v>2611</v>
      </c>
      <c r="I745" s="673" t="s">
        <v>2611</v>
      </c>
      <c r="J745" s="673" t="s">
        <v>2611</v>
      </c>
      <c r="K745" s="673" t="s">
        <v>2611</v>
      </c>
    </row>
    <row r="746" spans="1:11" hidden="1" x14ac:dyDescent="0.25">
      <c r="A746" t="s">
        <v>7196</v>
      </c>
      <c r="B746" s="673" t="s">
        <v>2145</v>
      </c>
      <c r="C746" s="674">
        <v>7</v>
      </c>
      <c r="D746" s="674" t="s">
        <v>6880</v>
      </c>
      <c r="E746" s="674">
        <f t="shared" si="11"/>
        <v>1</v>
      </c>
      <c r="F746" s="673" t="s">
        <v>2788</v>
      </c>
      <c r="G746" s="673" t="s">
        <v>2611</v>
      </c>
      <c r="H746" s="673" t="s">
        <v>2611</v>
      </c>
      <c r="I746" s="673" t="s">
        <v>2611</v>
      </c>
      <c r="J746" s="673" t="s">
        <v>2611</v>
      </c>
      <c r="K746" s="673" t="s">
        <v>2611</v>
      </c>
    </row>
    <row r="747" spans="1:11" hidden="1" x14ac:dyDescent="0.25">
      <c r="A747" t="s">
        <v>7197</v>
      </c>
      <c r="B747" s="673" t="s">
        <v>2145</v>
      </c>
      <c r="C747" s="674">
        <v>7</v>
      </c>
      <c r="D747" s="674" t="s">
        <v>6881</v>
      </c>
      <c r="E747" s="674">
        <f t="shared" si="11"/>
        <v>1</v>
      </c>
      <c r="F747" s="673" t="s">
        <v>2788</v>
      </c>
      <c r="G747" s="673" t="s">
        <v>2611</v>
      </c>
      <c r="H747" s="673" t="s">
        <v>2611</v>
      </c>
      <c r="I747" s="673" t="s">
        <v>2611</v>
      </c>
      <c r="J747" s="673" t="s">
        <v>2611</v>
      </c>
      <c r="K747" s="673" t="s">
        <v>2611</v>
      </c>
    </row>
    <row r="748" spans="1:11" hidden="1" x14ac:dyDescent="0.25">
      <c r="A748" t="s">
        <v>3805</v>
      </c>
      <c r="B748" s="673" t="s">
        <v>2145</v>
      </c>
      <c r="C748" s="674">
        <v>7</v>
      </c>
      <c r="D748" s="674" t="s">
        <v>6789</v>
      </c>
      <c r="E748" s="674">
        <f t="shared" si="11"/>
        <v>1</v>
      </c>
      <c r="F748" s="673" t="s">
        <v>2788</v>
      </c>
      <c r="G748" s="673" t="s">
        <v>2611</v>
      </c>
      <c r="H748" s="673" t="s">
        <v>2611</v>
      </c>
      <c r="I748" s="673" t="s">
        <v>2611</v>
      </c>
      <c r="J748" s="673" t="s">
        <v>2611</v>
      </c>
      <c r="K748" s="673" t="s">
        <v>2611</v>
      </c>
    </row>
    <row r="749" spans="1:11" hidden="1" x14ac:dyDescent="0.25">
      <c r="A749" t="s">
        <v>3806</v>
      </c>
      <c r="B749" s="673" t="s">
        <v>2145</v>
      </c>
      <c r="C749" s="674">
        <v>7</v>
      </c>
      <c r="D749" s="674" t="s">
        <v>6790</v>
      </c>
      <c r="E749" s="674">
        <f t="shared" si="11"/>
        <v>1</v>
      </c>
      <c r="F749" s="673" t="s">
        <v>2788</v>
      </c>
      <c r="G749" s="673" t="s">
        <v>2611</v>
      </c>
      <c r="H749" s="673" t="s">
        <v>2611</v>
      </c>
      <c r="I749" s="673" t="s">
        <v>2611</v>
      </c>
      <c r="J749" s="673" t="s">
        <v>2611</v>
      </c>
      <c r="K749" s="673" t="s">
        <v>2611</v>
      </c>
    </row>
    <row r="750" spans="1:11" hidden="1" x14ac:dyDescent="0.25">
      <c r="A750" t="s">
        <v>3807</v>
      </c>
      <c r="B750" s="673" t="s">
        <v>2145</v>
      </c>
      <c r="C750" s="674">
        <v>7</v>
      </c>
      <c r="D750" s="674" t="s">
        <v>6882</v>
      </c>
      <c r="E750" s="674">
        <f t="shared" si="11"/>
        <v>1</v>
      </c>
      <c r="F750" s="673" t="s">
        <v>2788</v>
      </c>
      <c r="G750" s="673" t="s">
        <v>2611</v>
      </c>
      <c r="H750" s="673" t="s">
        <v>2611</v>
      </c>
      <c r="I750" s="673" t="s">
        <v>2611</v>
      </c>
      <c r="J750" s="673" t="s">
        <v>2611</v>
      </c>
      <c r="K750" s="673" t="s">
        <v>2611</v>
      </c>
    </row>
    <row r="751" spans="1:11" hidden="1" x14ac:dyDescent="0.25">
      <c r="A751" t="s">
        <v>3808</v>
      </c>
      <c r="B751" s="673" t="s">
        <v>2145</v>
      </c>
      <c r="C751" s="674">
        <v>7</v>
      </c>
      <c r="D751" s="674" t="s">
        <v>6883</v>
      </c>
      <c r="E751" s="674">
        <f t="shared" si="11"/>
        <v>1</v>
      </c>
      <c r="F751" s="673" t="s">
        <v>2788</v>
      </c>
      <c r="G751" s="673" t="s">
        <v>2611</v>
      </c>
      <c r="H751" s="673" t="s">
        <v>2611</v>
      </c>
      <c r="I751" s="673" t="s">
        <v>2611</v>
      </c>
      <c r="J751" s="673" t="s">
        <v>2611</v>
      </c>
      <c r="K751" s="673" t="s">
        <v>2611</v>
      </c>
    </row>
    <row r="752" spans="1:11" hidden="1" x14ac:dyDescent="0.25">
      <c r="A752" t="s">
        <v>3809</v>
      </c>
      <c r="B752" s="673" t="s">
        <v>2145</v>
      </c>
      <c r="C752" s="674">
        <v>7</v>
      </c>
      <c r="D752" s="674" t="s">
        <v>6884</v>
      </c>
      <c r="E752" s="674">
        <f t="shared" si="11"/>
        <v>1</v>
      </c>
      <c r="F752" s="673" t="s">
        <v>2788</v>
      </c>
      <c r="G752" s="673" t="s">
        <v>2611</v>
      </c>
      <c r="H752" s="673" t="s">
        <v>2611</v>
      </c>
      <c r="I752" s="673" t="s">
        <v>2611</v>
      </c>
      <c r="J752" s="673" t="s">
        <v>2611</v>
      </c>
      <c r="K752" s="673" t="s">
        <v>2611</v>
      </c>
    </row>
    <row r="753" spans="1:11" hidden="1" x14ac:dyDescent="0.25">
      <c r="A753" t="s">
        <v>3810</v>
      </c>
      <c r="B753" s="673" t="s">
        <v>2145</v>
      </c>
      <c r="C753" s="674">
        <v>7</v>
      </c>
      <c r="D753" s="674" t="s">
        <v>6885</v>
      </c>
      <c r="E753" s="674">
        <f t="shared" si="11"/>
        <v>1</v>
      </c>
      <c r="F753" s="673" t="s">
        <v>2788</v>
      </c>
      <c r="G753" s="673" t="s">
        <v>2611</v>
      </c>
      <c r="H753" s="673" t="s">
        <v>2611</v>
      </c>
      <c r="I753" s="673" t="s">
        <v>2611</v>
      </c>
      <c r="J753" s="673" t="s">
        <v>2611</v>
      </c>
      <c r="K753" s="673" t="s">
        <v>2611</v>
      </c>
    </row>
    <row r="754" spans="1:11" hidden="1" x14ac:dyDescent="0.25">
      <c r="A754" t="s">
        <v>3811</v>
      </c>
      <c r="B754" s="673" t="s">
        <v>2145</v>
      </c>
      <c r="C754" s="674">
        <v>7</v>
      </c>
      <c r="D754" s="674" t="s">
        <v>6886</v>
      </c>
      <c r="E754" s="674">
        <f t="shared" si="11"/>
        <v>1</v>
      </c>
      <c r="F754" s="673" t="s">
        <v>2788</v>
      </c>
      <c r="G754" s="673" t="s">
        <v>2611</v>
      </c>
      <c r="H754" s="673" t="s">
        <v>2611</v>
      </c>
      <c r="I754" s="673" t="s">
        <v>2611</v>
      </c>
      <c r="J754" s="673" t="s">
        <v>2611</v>
      </c>
      <c r="K754" s="673" t="s">
        <v>2611</v>
      </c>
    </row>
    <row r="755" spans="1:11" hidden="1" x14ac:dyDescent="0.25">
      <c r="A755" t="s">
        <v>3812</v>
      </c>
      <c r="B755" s="673" t="s">
        <v>2145</v>
      </c>
      <c r="C755" s="674">
        <v>7</v>
      </c>
      <c r="D755" s="674" t="s">
        <v>6887</v>
      </c>
      <c r="E755" s="674">
        <f t="shared" si="11"/>
        <v>1</v>
      </c>
      <c r="F755" s="673" t="s">
        <v>2788</v>
      </c>
      <c r="G755" s="673" t="s">
        <v>2611</v>
      </c>
      <c r="H755" s="673" t="s">
        <v>2611</v>
      </c>
      <c r="I755" s="673" t="s">
        <v>2611</v>
      </c>
      <c r="J755" s="673" t="s">
        <v>2611</v>
      </c>
      <c r="K755" s="673" t="s">
        <v>2611</v>
      </c>
    </row>
    <row r="756" spans="1:11" hidden="1" x14ac:dyDescent="0.25">
      <c r="A756" t="s">
        <v>3813</v>
      </c>
      <c r="B756" s="673" t="s">
        <v>2145</v>
      </c>
      <c r="C756" s="674">
        <v>7</v>
      </c>
      <c r="D756" s="674" t="s">
        <v>6888</v>
      </c>
      <c r="E756" s="674">
        <f t="shared" si="11"/>
        <v>1</v>
      </c>
      <c r="F756" s="673" t="s">
        <v>2788</v>
      </c>
      <c r="G756" s="673" t="s">
        <v>2611</v>
      </c>
      <c r="H756" s="673" t="s">
        <v>2611</v>
      </c>
      <c r="I756" s="673" t="s">
        <v>2611</v>
      </c>
      <c r="J756" s="673" t="s">
        <v>2611</v>
      </c>
      <c r="K756" s="673" t="s">
        <v>2611</v>
      </c>
    </row>
    <row r="757" spans="1:11" hidden="1" x14ac:dyDescent="0.25">
      <c r="A757" t="s">
        <v>3814</v>
      </c>
      <c r="B757" s="673" t="s">
        <v>2145</v>
      </c>
      <c r="C757" s="674">
        <v>7</v>
      </c>
      <c r="D757" s="674" t="s">
        <v>6808</v>
      </c>
      <c r="E757" s="674">
        <f t="shared" si="11"/>
        <v>1</v>
      </c>
      <c r="F757" s="673" t="s">
        <v>2788</v>
      </c>
      <c r="G757" s="673" t="s">
        <v>2611</v>
      </c>
      <c r="H757" s="673" t="s">
        <v>2611</v>
      </c>
      <c r="I757" s="673" t="s">
        <v>2611</v>
      </c>
      <c r="J757" s="673" t="s">
        <v>2611</v>
      </c>
      <c r="K757" s="673" t="s">
        <v>2611</v>
      </c>
    </row>
    <row r="758" spans="1:11" hidden="1" x14ac:dyDescent="0.25">
      <c r="A758" t="s">
        <v>3815</v>
      </c>
      <c r="B758" s="673" t="s">
        <v>2145</v>
      </c>
      <c r="C758" s="674">
        <v>7</v>
      </c>
      <c r="D758" s="674" t="s">
        <v>6809</v>
      </c>
      <c r="E758" s="674">
        <f t="shared" si="11"/>
        <v>1</v>
      </c>
      <c r="F758" s="673" t="s">
        <v>2788</v>
      </c>
      <c r="G758" s="673" t="s">
        <v>2611</v>
      </c>
      <c r="H758" s="673" t="s">
        <v>2611</v>
      </c>
      <c r="I758" s="673" t="s">
        <v>2611</v>
      </c>
      <c r="J758" s="673" t="s">
        <v>2611</v>
      </c>
      <c r="K758" s="673" t="s">
        <v>2611</v>
      </c>
    </row>
    <row r="759" spans="1:11" hidden="1" x14ac:dyDescent="0.25">
      <c r="A759" t="s">
        <v>3816</v>
      </c>
      <c r="B759" s="673" t="s">
        <v>2145</v>
      </c>
      <c r="C759" s="674">
        <v>7</v>
      </c>
      <c r="D759" s="674" t="s">
        <v>6772</v>
      </c>
      <c r="E759" s="674">
        <f t="shared" si="11"/>
        <v>1</v>
      </c>
      <c r="F759" s="673" t="s">
        <v>2788</v>
      </c>
      <c r="G759" s="673" t="s">
        <v>2611</v>
      </c>
      <c r="H759" s="673" t="s">
        <v>2611</v>
      </c>
      <c r="I759" s="673" t="s">
        <v>2611</v>
      </c>
      <c r="J759" s="673" t="s">
        <v>2611</v>
      </c>
      <c r="K759" s="673" t="s">
        <v>2611</v>
      </c>
    </row>
    <row r="760" spans="1:11" hidden="1" x14ac:dyDescent="0.25">
      <c r="A760" t="s">
        <v>3817</v>
      </c>
      <c r="B760" s="673" t="s">
        <v>2145</v>
      </c>
      <c r="C760" s="674">
        <v>7</v>
      </c>
      <c r="D760" s="674" t="s">
        <v>6865</v>
      </c>
      <c r="E760" s="674">
        <f t="shared" si="11"/>
        <v>1</v>
      </c>
      <c r="F760" s="673" t="s">
        <v>2788</v>
      </c>
      <c r="G760" s="673" t="s">
        <v>2611</v>
      </c>
      <c r="H760" s="673" t="s">
        <v>2611</v>
      </c>
      <c r="I760" s="673" t="s">
        <v>2611</v>
      </c>
      <c r="J760" s="673" t="s">
        <v>2611</v>
      </c>
      <c r="K760" s="673" t="s">
        <v>2611</v>
      </c>
    </row>
    <row r="761" spans="1:11" hidden="1" x14ac:dyDescent="0.25">
      <c r="A761" t="s">
        <v>3818</v>
      </c>
      <c r="B761" s="673" t="s">
        <v>2145</v>
      </c>
      <c r="C761" s="674">
        <v>7</v>
      </c>
      <c r="D761" s="674" t="s">
        <v>6850</v>
      </c>
      <c r="E761" s="674">
        <f t="shared" si="11"/>
        <v>1</v>
      </c>
      <c r="F761" s="673" t="s">
        <v>2788</v>
      </c>
      <c r="G761" s="673" t="s">
        <v>2611</v>
      </c>
      <c r="H761" s="673" t="s">
        <v>2611</v>
      </c>
      <c r="I761" s="673" t="s">
        <v>2611</v>
      </c>
      <c r="J761" s="673" t="s">
        <v>2611</v>
      </c>
      <c r="K761" s="673" t="s">
        <v>2611</v>
      </c>
    </row>
    <row r="762" spans="1:11" hidden="1" x14ac:dyDescent="0.25">
      <c r="A762" t="s">
        <v>3819</v>
      </c>
      <c r="B762" s="673" t="s">
        <v>2145</v>
      </c>
      <c r="C762" s="674">
        <v>7</v>
      </c>
      <c r="D762" s="674" t="s">
        <v>6889</v>
      </c>
      <c r="E762" s="674">
        <f t="shared" si="11"/>
        <v>1</v>
      </c>
      <c r="F762" s="673" t="s">
        <v>2788</v>
      </c>
      <c r="G762" s="673" t="s">
        <v>2611</v>
      </c>
      <c r="H762" s="673" t="s">
        <v>2611</v>
      </c>
      <c r="I762" s="673" t="s">
        <v>2611</v>
      </c>
      <c r="J762" s="673" t="s">
        <v>2611</v>
      </c>
      <c r="K762" s="673" t="s">
        <v>2611</v>
      </c>
    </row>
    <row r="763" spans="1:11" hidden="1" x14ac:dyDescent="0.25">
      <c r="A763" t="s">
        <v>3820</v>
      </c>
      <c r="B763" s="673" t="s">
        <v>2145</v>
      </c>
      <c r="C763" s="674">
        <v>7</v>
      </c>
      <c r="D763" s="674" t="s">
        <v>6890</v>
      </c>
      <c r="E763" s="674">
        <f t="shared" si="11"/>
        <v>1</v>
      </c>
      <c r="F763" s="673" t="s">
        <v>2788</v>
      </c>
      <c r="G763" s="673" t="s">
        <v>2611</v>
      </c>
      <c r="H763" s="673" t="s">
        <v>2611</v>
      </c>
      <c r="I763" s="673" t="s">
        <v>2611</v>
      </c>
      <c r="J763" s="673" t="s">
        <v>2611</v>
      </c>
      <c r="K763" s="673" t="s">
        <v>2611</v>
      </c>
    </row>
    <row r="764" spans="1:11" hidden="1" x14ac:dyDescent="0.25">
      <c r="A764" t="s">
        <v>3821</v>
      </c>
      <c r="B764" s="673" t="s">
        <v>2145</v>
      </c>
      <c r="C764" s="674">
        <v>7</v>
      </c>
      <c r="D764" s="674" t="s">
        <v>6891</v>
      </c>
      <c r="E764" s="674">
        <f t="shared" si="11"/>
        <v>1</v>
      </c>
      <c r="F764" s="673" t="s">
        <v>2788</v>
      </c>
      <c r="G764" s="673" t="s">
        <v>2611</v>
      </c>
      <c r="H764" s="673" t="s">
        <v>2611</v>
      </c>
      <c r="I764" s="673" t="s">
        <v>2611</v>
      </c>
      <c r="J764" s="673" t="s">
        <v>2611</v>
      </c>
      <c r="K764" s="673" t="s">
        <v>2611</v>
      </c>
    </row>
    <row r="765" spans="1:11" hidden="1" x14ac:dyDescent="0.25">
      <c r="A765" t="s">
        <v>3822</v>
      </c>
      <c r="B765" s="673" t="s">
        <v>2145</v>
      </c>
      <c r="C765" s="674">
        <v>7</v>
      </c>
      <c r="D765" s="674" t="s">
        <v>6773</v>
      </c>
      <c r="E765" s="674">
        <f t="shared" si="11"/>
        <v>1</v>
      </c>
      <c r="F765" s="673" t="s">
        <v>2788</v>
      </c>
      <c r="G765" s="673" t="s">
        <v>2611</v>
      </c>
      <c r="H765" s="673" t="s">
        <v>2611</v>
      </c>
      <c r="I765" s="673" t="s">
        <v>2611</v>
      </c>
      <c r="J765" s="673" t="s">
        <v>2611</v>
      </c>
      <c r="K765" s="673" t="s">
        <v>2611</v>
      </c>
    </row>
    <row r="766" spans="1:11" hidden="1" x14ac:dyDescent="0.25">
      <c r="A766" t="s">
        <v>3823</v>
      </c>
      <c r="B766" s="673" t="s">
        <v>2145</v>
      </c>
      <c r="C766" s="674">
        <v>7</v>
      </c>
      <c r="D766" s="674" t="s">
        <v>6774</v>
      </c>
      <c r="E766" s="674">
        <f t="shared" si="11"/>
        <v>1</v>
      </c>
      <c r="F766" s="673" t="s">
        <v>2788</v>
      </c>
      <c r="G766" s="673" t="s">
        <v>2611</v>
      </c>
      <c r="H766" s="673" t="s">
        <v>2611</v>
      </c>
      <c r="I766" s="673" t="s">
        <v>2611</v>
      </c>
      <c r="J766" s="673" t="s">
        <v>2611</v>
      </c>
      <c r="K766" s="673" t="s">
        <v>2611</v>
      </c>
    </row>
    <row r="767" spans="1:11" hidden="1" x14ac:dyDescent="0.25">
      <c r="A767" t="s">
        <v>7198</v>
      </c>
      <c r="B767" s="673" t="s">
        <v>2145</v>
      </c>
      <c r="C767" s="674">
        <v>7</v>
      </c>
      <c r="D767" s="674" t="s">
        <v>6927</v>
      </c>
      <c r="E767" s="674">
        <f t="shared" si="11"/>
        <v>2</v>
      </c>
      <c r="F767" s="673" t="s">
        <v>2870</v>
      </c>
      <c r="G767" s="673" t="s">
        <v>2871</v>
      </c>
      <c r="H767" s="673" t="s">
        <v>2611</v>
      </c>
      <c r="I767" s="673" t="s">
        <v>2611</v>
      </c>
      <c r="J767" s="673" t="s">
        <v>2611</v>
      </c>
      <c r="K767" s="673" t="s">
        <v>2611</v>
      </c>
    </row>
    <row r="768" spans="1:11" hidden="1" x14ac:dyDescent="0.25">
      <c r="A768" t="s">
        <v>7199</v>
      </c>
      <c r="B768" s="673" t="s">
        <v>2145</v>
      </c>
      <c r="C768" s="674">
        <v>7</v>
      </c>
      <c r="D768" s="674" t="s">
        <v>6928</v>
      </c>
      <c r="E768" s="674">
        <f t="shared" si="11"/>
        <v>2</v>
      </c>
      <c r="F768" s="673" t="s">
        <v>2870</v>
      </c>
      <c r="G768" s="673" t="s">
        <v>2871</v>
      </c>
      <c r="H768" s="673" t="s">
        <v>2611</v>
      </c>
      <c r="I768" s="673" t="s">
        <v>2611</v>
      </c>
      <c r="J768" s="673" t="s">
        <v>2611</v>
      </c>
      <c r="K768" s="673" t="s">
        <v>2611</v>
      </c>
    </row>
    <row r="769" spans="1:11" hidden="1" x14ac:dyDescent="0.25">
      <c r="A769" t="s">
        <v>3824</v>
      </c>
      <c r="B769" s="673" t="s">
        <v>2145</v>
      </c>
      <c r="C769" s="674">
        <v>7</v>
      </c>
      <c r="D769" s="674" t="s">
        <v>6821</v>
      </c>
      <c r="E769" s="674">
        <f t="shared" si="11"/>
        <v>2</v>
      </c>
      <c r="F769" s="673" t="s">
        <v>2796</v>
      </c>
      <c r="G769" s="673" t="s">
        <v>2797</v>
      </c>
      <c r="H769" s="673" t="s">
        <v>2611</v>
      </c>
      <c r="I769" s="673" t="s">
        <v>2611</v>
      </c>
      <c r="J769" s="673" t="s">
        <v>2611</v>
      </c>
      <c r="K769" s="673" t="s">
        <v>2611</v>
      </c>
    </row>
    <row r="770" spans="1:11" hidden="1" x14ac:dyDescent="0.25">
      <c r="A770" t="s">
        <v>3825</v>
      </c>
      <c r="B770" s="673" t="s">
        <v>2145</v>
      </c>
      <c r="C770" s="674">
        <v>7</v>
      </c>
      <c r="D770" s="674" t="s">
        <v>6896</v>
      </c>
      <c r="E770" s="674">
        <f t="shared" si="11"/>
        <v>2</v>
      </c>
      <c r="F770" s="673" t="s">
        <v>2796</v>
      </c>
      <c r="G770" s="673" t="s">
        <v>2797</v>
      </c>
      <c r="H770" s="673" t="s">
        <v>2611</v>
      </c>
      <c r="I770" s="673" t="s">
        <v>2611</v>
      </c>
      <c r="J770" s="673" t="s">
        <v>2611</v>
      </c>
      <c r="K770" s="673" t="s">
        <v>2611</v>
      </c>
    </row>
    <row r="771" spans="1:11" hidden="1" x14ac:dyDescent="0.25">
      <c r="A771" t="s">
        <v>3826</v>
      </c>
      <c r="B771" s="673" t="s">
        <v>2145</v>
      </c>
      <c r="C771" s="674">
        <v>7</v>
      </c>
      <c r="D771" s="674" t="s">
        <v>6897</v>
      </c>
      <c r="E771" s="674">
        <f t="shared" ref="E771:E834" si="12">6-COUNTIF(F771:K771,"")</f>
        <v>2</v>
      </c>
      <c r="F771" s="673" t="s">
        <v>2796</v>
      </c>
      <c r="G771" s="673" t="s">
        <v>2797</v>
      </c>
      <c r="H771" s="673" t="s">
        <v>2611</v>
      </c>
      <c r="I771" s="673" t="s">
        <v>2611</v>
      </c>
      <c r="J771" s="673" t="s">
        <v>2611</v>
      </c>
      <c r="K771" s="673" t="s">
        <v>2611</v>
      </c>
    </row>
    <row r="772" spans="1:11" hidden="1" x14ac:dyDescent="0.25">
      <c r="A772" t="s">
        <v>3827</v>
      </c>
      <c r="B772" s="673" t="s">
        <v>2145</v>
      </c>
      <c r="C772" s="674">
        <v>7</v>
      </c>
      <c r="D772" s="674" t="s">
        <v>6830</v>
      </c>
      <c r="E772" s="674">
        <f t="shared" si="12"/>
        <v>2</v>
      </c>
      <c r="F772" s="673" t="s">
        <v>2796</v>
      </c>
      <c r="G772" s="673" t="s">
        <v>2797</v>
      </c>
      <c r="H772" s="673" t="s">
        <v>2611</v>
      </c>
      <c r="I772" s="673" t="s">
        <v>2611</v>
      </c>
      <c r="J772" s="673" t="s">
        <v>2611</v>
      </c>
      <c r="K772" s="673" t="s">
        <v>2611</v>
      </c>
    </row>
    <row r="773" spans="1:11" hidden="1" x14ac:dyDescent="0.25">
      <c r="A773" t="s">
        <v>3828</v>
      </c>
      <c r="B773" s="673" t="s">
        <v>2145</v>
      </c>
      <c r="C773" s="674">
        <v>7</v>
      </c>
      <c r="D773" s="674" t="s">
        <v>6898</v>
      </c>
      <c r="E773" s="674">
        <f t="shared" si="12"/>
        <v>2</v>
      </c>
      <c r="F773" s="673" t="s">
        <v>2796</v>
      </c>
      <c r="G773" s="673" t="s">
        <v>2797</v>
      </c>
      <c r="H773" s="673" t="s">
        <v>2611</v>
      </c>
      <c r="I773" s="673" t="s">
        <v>2611</v>
      </c>
      <c r="J773" s="673" t="s">
        <v>2611</v>
      </c>
      <c r="K773" s="673" t="s">
        <v>2611</v>
      </c>
    </row>
    <row r="774" spans="1:11" hidden="1" x14ac:dyDescent="0.25">
      <c r="A774" t="s">
        <v>3829</v>
      </c>
      <c r="B774" s="673" t="s">
        <v>2145</v>
      </c>
      <c r="C774" s="674">
        <v>7</v>
      </c>
      <c r="D774" s="674" t="s">
        <v>6899</v>
      </c>
      <c r="E774" s="674">
        <f t="shared" si="12"/>
        <v>2</v>
      </c>
      <c r="F774" s="673" t="s">
        <v>2846</v>
      </c>
      <c r="G774" s="673" t="s">
        <v>2850</v>
      </c>
      <c r="H774" s="673" t="s">
        <v>2611</v>
      </c>
      <c r="I774" s="673" t="s">
        <v>2611</v>
      </c>
      <c r="J774" s="673" t="s">
        <v>2611</v>
      </c>
      <c r="K774" s="673" t="s">
        <v>2611</v>
      </c>
    </row>
    <row r="775" spans="1:11" hidden="1" x14ac:dyDescent="0.25">
      <c r="A775" t="s">
        <v>3830</v>
      </c>
      <c r="B775" s="673" t="s">
        <v>2145</v>
      </c>
      <c r="C775" s="674">
        <v>7</v>
      </c>
      <c r="D775" s="674" t="s">
        <v>6929</v>
      </c>
      <c r="E775" s="674">
        <f t="shared" si="12"/>
        <v>2</v>
      </c>
      <c r="F775" s="673" t="s">
        <v>2870</v>
      </c>
      <c r="G775" s="673" t="s">
        <v>2871</v>
      </c>
      <c r="H775" s="673" t="s">
        <v>2611</v>
      </c>
      <c r="I775" s="673" t="s">
        <v>2611</v>
      </c>
      <c r="J775" s="673" t="s">
        <v>2611</v>
      </c>
      <c r="K775" s="673" t="s">
        <v>2611</v>
      </c>
    </row>
    <row r="776" spans="1:11" hidden="1" x14ac:dyDescent="0.25">
      <c r="A776" t="s">
        <v>3831</v>
      </c>
      <c r="B776" s="673" t="s">
        <v>2145</v>
      </c>
      <c r="C776" s="674">
        <v>7</v>
      </c>
      <c r="D776" s="674" t="s">
        <v>6901</v>
      </c>
      <c r="E776" s="674">
        <f t="shared" si="12"/>
        <v>2</v>
      </c>
      <c r="F776" s="673" t="s">
        <v>2796</v>
      </c>
      <c r="G776" s="673" t="s">
        <v>2797</v>
      </c>
      <c r="H776" s="673" t="s">
        <v>2611</v>
      </c>
      <c r="I776" s="673" t="s">
        <v>2611</v>
      </c>
      <c r="J776" s="673" t="s">
        <v>2611</v>
      </c>
      <c r="K776" s="673" t="s">
        <v>2611</v>
      </c>
    </row>
    <row r="777" spans="1:11" hidden="1" x14ac:dyDescent="0.25">
      <c r="A777" t="s">
        <v>3832</v>
      </c>
      <c r="B777" s="673" t="s">
        <v>2145</v>
      </c>
      <c r="C777" s="674">
        <v>7</v>
      </c>
      <c r="D777" s="674" t="s">
        <v>6902</v>
      </c>
      <c r="E777" s="674">
        <f t="shared" si="12"/>
        <v>2</v>
      </c>
      <c r="F777" s="673" t="s">
        <v>2846</v>
      </c>
      <c r="G777" s="673" t="s">
        <v>2850</v>
      </c>
      <c r="H777" s="673" t="s">
        <v>2611</v>
      </c>
      <c r="I777" s="673" t="s">
        <v>2611</v>
      </c>
      <c r="J777" s="673" t="s">
        <v>2611</v>
      </c>
      <c r="K777" s="673" t="s">
        <v>2611</v>
      </c>
    </row>
    <row r="778" spans="1:11" hidden="1" x14ac:dyDescent="0.25">
      <c r="A778" t="s">
        <v>3833</v>
      </c>
      <c r="B778" s="673" t="s">
        <v>2145</v>
      </c>
      <c r="C778" s="674">
        <v>7</v>
      </c>
      <c r="D778" s="674" t="s">
        <v>6930</v>
      </c>
      <c r="E778" s="674">
        <f t="shared" si="12"/>
        <v>2</v>
      </c>
      <c r="F778" s="673" t="s">
        <v>2870</v>
      </c>
      <c r="G778" s="673" t="s">
        <v>2871</v>
      </c>
      <c r="H778" s="673" t="s">
        <v>2611</v>
      </c>
      <c r="I778" s="673" t="s">
        <v>2611</v>
      </c>
      <c r="J778" s="673" t="s">
        <v>2611</v>
      </c>
      <c r="K778" s="673" t="s">
        <v>2611</v>
      </c>
    </row>
    <row r="779" spans="1:11" hidden="1" x14ac:dyDescent="0.25">
      <c r="A779" t="s">
        <v>3834</v>
      </c>
      <c r="B779" s="673" t="s">
        <v>2145</v>
      </c>
      <c r="C779" s="674">
        <v>7</v>
      </c>
      <c r="D779" s="674" t="s">
        <v>6841</v>
      </c>
      <c r="E779" s="674">
        <f t="shared" si="12"/>
        <v>2</v>
      </c>
      <c r="F779" s="673" t="s">
        <v>2796</v>
      </c>
      <c r="G779" s="673" t="s">
        <v>2797</v>
      </c>
      <c r="H779" s="673" t="s">
        <v>2611</v>
      </c>
      <c r="I779" s="673" t="s">
        <v>2611</v>
      </c>
      <c r="J779" s="673" t="s">
        <v>2611</v>
      </c>
      <c r="K779" s="673" t="s">
        <v>2611</v>
      </c>
    </row>
    <row r="780" spans="1:11" hidden="1" x14ac:dyDescent="0.25">
      <c r="A780" t="s">
        <v>3835</v>
      </c>
      <c r="B780" s="673" t="s">
        <v>2145</v>
      </c>
      <c r="C780" s="674">
        <v>7</v>
      </c>
      <c r="D780" s="674" t="s">
        <v>6908</v>
      </c>
      <c r="E780" s="674">
        <f t="shared" si="12"/>
        <v>2</v>
      </c>
      <c r="F780" s="673" t="s">
        <v>2796</v>
      </c>
      <c r="G780" s="673" t="s">
        <v>2797</v>
      </c>
      <c r="H780" s="673" t="s">
        <v>2611</v>
      </c>
      <c r="I780" s="673" t="s">
        <v>2611</v>
      </c>
      <c r="J780" s="673" t="s">
        <v>2611</v>
      </c>
      <c r="K780" s="673" t="s">
        <v>2611</v>
      </c>
    </row>
    <row r="781" spans="1:11" hidden="1" x14ac:dyDescent="0.25">
      <c r="A781" t="s">
        <v>3836</v>
      </c>
      <c r="B781" s="673" t="s">
        <v>2145</v>
      </c>
      <c r="C781" s="674">
        <v>7</v>
      </c>
      <c r="D781" s="674" t="s">
        <v>6771</v>
      </c>
      <c r="E781" s="674">
        <f t="shared" si="12"/>
        <v>2</v>
      </c>
      <c r="F781" s="673" t="s">
        <v>2796</v>
      </c>
      <c r="G781" s="673" t="s">
        <v>2797</v>
      </c>
      <c r="H781" s="673" t="s">
        <v>2611</v>
      </c>
      <c r="I781" s="673" t="s">
        <v>2611</v>
      </c>
      <c r="J781" s="673" t="s">
        <v>2611</v>
      </c>
      <c r="K781" s="673" t="s">
        <v>2611</v>
      </c>
    </row>
    <row r="782" spans="1:11" hidden="1" x14ac:dyDescent="0.25">
      <c r="A782" t="s">
        <v>3837</v>
      </c>
      <c r="B782" s="673" t="s">
        <v>2145</v>
      </c>
      <c r="C782" s="674">
        <v>7</v>
      </c>
      <c r="D782" s="674" t="s">
        <v>6866</v>
      </c>
      <c r="E782" s="674">
        <f t="shared" si="12"/>
        <v>2</v>
      </c>
      <c r="F782" s="673" t="s">
        <v>2796</v>
      </c>
      <c r="G782" s="673" t="s">
        <v>2797</v>
      </c>
      <c r="H782" s="673" t="s">
        <v>2611</v>
      </c>
      <c r="I782" s="673" t="s">
        <v>2611</v>
      </c>
      <c r="J782" s="673" t="s">
        <v>2611</v>
      </c>
      <c r="K782" s="673" t="s">
        <v>2611</v>
      </c>
    </row>
    <row r="783" spans="1:11" hidden="1" x14ac:dyDescent="0.25">
      <c r="A783" t="s">
        <v>3838</v>
      </c>
      <c r="B783" s="673" t="s">
        <v>2145</v>
      </c>
      <c r="C783" s="674">
        <v>7</v>
      </c>
      <c r="D783" s="674" t="s">
        <v>6909</v>
      </c>
      <c r="E783" s="674">
        <f t="shared" si="12"/>
        <v>2</v>
      </c>
      <c r="F783" s="673" t="s">
        <v>2796</v>
      </c>
      <c r="G783" s="673" t="s">
        <v>2797</v>
      </c>
      <c r="H783" s="673" t="s">
        <v>2611</v>
      </c>
      <c r="I783" s="673" t="s">
        <v>2611</v>
      </c>
      <c r="J783" s="673" t="s">
        <v>2611</v>
      </c>
      <c r="K783" s="673" t="s">
        <v>2611</v>
      </c>
    </row>
    <row r="784" spans="1:11" hidden="1" x14ac:dyDescent="0.25">
      <c r="A784" t="s">
        <v>3839</v>
      </c>
      <c r="B784" s="673" t="s">
        <v>2145</v>
      </c>
      <c r="C784" s="674">
        <v>7</v>
      </c>
      <c r="D784" s="674" t="s">
        <v>6910</v>
      </c>
      <c r="E784" s="674">
        <f t="shared" si="12"/>
        <v>2</v>
      </c>
      <c r="F784" s="673" t="s">
        <v>2796</v>
      </c>
      <c r="G784" s="673" t="s">
        <v>2797</v>
      </c>
      <c r="H784" s="673" t="s">
        <v>2611</v>
      </c>
      <c r="I784" s="673" t="s">
        <v>2611</v>
      </c>
      <c r="J784" s="673" t="s">
        <v>2611</v>
      </c>
      <c r="K784" s="673" t="s">
        <v>2611</v>
      </c>
    </row>
    <row r="785" spans="1:11" hidden="1" x14ac:dyDescent="0.25">
      <c r="A785" t="s">
        <v>7200</v>
      </c>
      <c r="B785" s="673" t="s">
        <v>2145</v>
      </c>
      <c r="C785" s="674">
        <v>7</v>
      </c>
      <c r="D785" s="674" t="s">
        <v>6931</v>
      </c>
      <c r="E785" s="674">
        <f t="shared" si="12"/>
        <v>4</v>
      </c>
      <c r="F785" s="673" t="s">
        <v>2872</v>
      </c>
      <c r="G785" s="673" t="s">
        <v>2846</v>
      </c>
      <c r="H785" s="673" t="s">
        <v>2873</v>
      </c>
      <c r="I785" s="673" t="s">
        <v>2874</v>
      </c>
      <c r="J785" s="673" t="s">
        <v>2611</v>
      </c>
      <c r="K785" s="673" t="s">
        <v>2611</v>
      </c>
    </row>
    <row r="786" spans="1:11" hidden="1" x14ac:dyDescent="0.25">
      <c r="A786" t="s">
        <v>3840</v>
      </c>
      <c r="B786" s="673" t="s">
        <v>2145</v>
      </c>
      <c r="C786" s="674">
        <v>7</v>
      </c>
      <c r="D786" s="674" t="s">
        <v>6932</v>
      </c>
      <c r="E786" s="674">
        <f t="shared" si="12"/>
        <v>4</v>
      </c>
      <c r="F786" s="673" t="s">
        <v>2872</v>
      </c>
      <c r="G786" s="673" t="s">
        <v>2846</v>
      </c>
      <c r="H786" s="673" t="s">
        <v>2873</v>
      </c>
      <c r="I786" s="673" t="s">
        <v>2874</v>
      </c>
      <c r="J786" s="673" t="s">
        <v>2611</v>
      </c>
      <c r="K786" s="673" t="s">
        <v>2611</v>
      </c>
    </row>
    <row r="787" spans="1:11" hidden="1" x14ac:dyDescent="0.25">
      <c r="A787" t="s">
        <v>3841</v>
      </c>
      <c r="B787" s="673" t="s">
        <v>2145</v>
      </c>
      <c r="C787" s="674">
        <v>8</v>
      </c>
      <c r="D787" s="674" t="s">
        <v>6729</v>
      </c>
      <c r="E787" s="674">
        <f t="shared" si="12"/>
        <v>1</v>
      </c>
      <c r="F787" s="673" t="s">
        <v>2788</v>
      </c>
      <c r="G787" s="673" t="s">
        <v>2611</v>
      </c>
      <c r="H787" s="673" t="s">
        <v>2611</v>
      </c>
      <c r="I787" s="673" t="s">
        <v>2611</v>
      </c>
      <c r="J787" s="673" t="s">
        <v>2611</v>
      </c>
      <c r="K787" s="673" t="s">
        <v>2611</v>
      </c>
    </row>
    <row r="788" spans="1:11" hidden="1" x14ac:dyDescent="0.25">
      <c r="A788" t="s">
        <v>3842</v>
      </c>
      <c r="B788" s="673" t="s">
        <v>2145</v>
      </c>
      <c r="C788" s="674">
        <v>8</v>
      </c>
      <c r="D788" s="674" t="s">
        <v>6730</v>
      </c>
      <c r="E788" s="674">
        <f t="shared" si="12"/>
        <v>1</v>
      </c>
      <c r="F788" s="673" t="s">
        <v>2788</v>
      </c>
      <c r="G788" s="673" t="s">
        <v>2611</v>
      </c>
      <c r="H788" s="673" t="s">
        <v>2611</v>
      </c>
      <c r="I788" s="673" t="s">
        <v>2611</v>
      </c>
      <c r="J788" s="673" t="s">
        <v>2611</v>
      </c>
      <c r="K788" s="673" t="s">
        <v>2611</v>
      </c>
    </row>
    <row r="789" spans="1:11" hidden="1" x14ac:dyDescent="0.25">
      <c r="A789" t="s">
        <v>3843</v>
      </c>
      <c r="B789" s="673" t="s">
        <v>2145</v>
      </c>
      <c r="C789" s="674">
        <v>8</v>
      </c>
      <c r="D789" s="674" t="s">
        <v>6751</v>
      </c>
      <c r="E789" s="674">
        <f t="shared" si="12"/>
        <v>2</v>
      </c>
      <c r="F789" s="673" t="s">
        <v>2802</v>
      </c>
      <c r="G789" s="673" t="s">
        <v>2803</v>
      </c>
      <c r="H789" s="673" t="s">
        <v>2611</v>
      </c>
      <c r="I789" s="673" t="s">
        <v>2611</v>
      </c>
      <c r="J789" s="673" t="s">
        <v>2611</v>
      </c>
      <c r="K789" s="673" t="s">
        <v>2611</v>
      </c>
    </row>
    <row r="790" spans="1:11" hidden="1" x14ac:dyDescent="0.25">
      <c r="A790" t="s">
        <v>3844</v>
      </c>
      <c r="B790" s="673" t="s">
        <v>2145</v>
      </c>
      <c r="C790" s="674">
        <v>8</v>
      </c>
      <c r="D790" s="674" t="s">
        <v>6731</v>
      </c>
      <c r="E790" s="674">
        <f t="shared" si="12"/>
        <v>1</v>
      </c>
      <c r="F790" s="673" t="s">
        <v>2788</v>
      </c>
      <c r="G790" s="673" t="s">
        <v>2611</v>
      </c>
      <c r="H790" s="673" t="s">
        <v>2611</v>
      </c>
      <c r="I790" s="673" t="s">
        <v>2611</v>
      </c>
      <c r="J790" s="673" t="s">
        <v>2611</v>
      </c>
      <c r="K790" s="673" t="s">
        <v>2611</v>
      </c>
    </row>
    <row r="791" spans="1:11" hidden="1" x14ac:dyDescent="0.25">
      <c r="A791" t="s">
        <v>3845</v>
      </c>
      <c r="B791" s="673" t="s">
        <v>2145</v>
      </c>
      <c r="C791" s="674">
        <v>8</v>
      </c>
      <c r="D791" s="674" t="s">
        <v>6732</v>
      </c>
      <c r="E791" s="674">
        <f t="shared" si="12"/>
        <v>1</v>
      </c>
      <c r="F791" s="673" t="s">
        <v>2788</v>
      </c>
      <c r="G791" s="673" t="s">
        <v>2611</v>
      </c>
      <c r="H791" s="673" t="s">
        <v>2611</v>
      </c>
      <c r="I791" s="673" t="s">
        <v>2611</v>
      </c>
      <c r="J791" s="673" t="s">
        <v>2611</v>
      </c>
      <c r="K791" s="673" t="s">
        <v>2611</v>
      </c>
    </row>
    <row r="792" spans="1:11" hidden="1" x14ac:dyDescent="0.25">
      <c r="A792" t="s">
        <v>3846</v>
      </c>
      <c r="B792" s="673" t="s">
        <v>2145</v>
      </c>
      <c r="C792" s="674">
        <v>8</v>
      </c>
      <c r="D792" s="674" t="s">
        <v>6742</v>
      </c>
      <c r="E792" s="674">
        <f t="shared" si="12"/>
        <v>2</v>
      </c>
      <c r="F792" s="673" t="s">
        <v>2796</v>
      </c>
      <c r="G792" s="673" t="s">
        <v>2797</v>
      </c>
      <c r="H792" s="673" t="s">
        <v>2611</v>
      </c>
      <c r="I792" s="673" t="s">
        <v>2611</v>
      </c>
      <c r="J792" s="673" t="s">
        <v>2611</v>
      </c>
      <c r="K792" s="673" t="s">
        <v>2611</v>
      </c>
    </row>
    <row r="793" spans="1:11" hidden="1" x14ac:dyDescent="0.25">
      <c r="A793" t="s">
        <v>3847</v>
      </c>
      <c r="B793" s="673" t="s">
        <v>2145</v>
      </c>
      <c r="C793" s="674">
        <v>8</v>
      </c>
      <c r="D793" s="674" t="s">
        <v>6743</v>
      </c>
      <c r="E793" s="674">
        <f t="shared" si="12"/>
        <v>2</v>
      </c>
      <c r="F793" s="673" t="s">
        <v>2796</v>
      </c>
      <c r="G793" s="673" t="s">
        <v>2797</v>
      </c>
      <c r="H793" s="673" t="s">
        <v>2611</v>
      </c>
      <c r="I793" s="673" t="s">
        <v>2611</v>
      </c>
      <c r="J793" s="673" t="s">
        <v>2611</v>
      </c>
      <c r="K793" s="673" t="s">
        <v>2611</v>
      </c>
    </row>
    <row r="794" spans="1:11" hidden="1" x14ac:dyDescent="0.25">
      <c r="A794" t="s">
        <v>3848</v>
      </c>
      <c r="B794" s="673" t="s">
        <v>2145</v>
      </c>
      <c r="C794" s="674">
        <v>8</v>
      </c>
      <c r="D794" s="674" t="s">
        <v>6871</v>
      </c>
      <c r="E794" s="674">
        <f t="shared" si="12"/>
        <v>2</v>
      </c>
      <c r="F794" s="673" t="s">
        <v>2846</v>
      </c>
      <c r="G794" s="673" t="s">
        <v>2850</v>
      </c>
      <c r="H794" s="673" t="s">
        <v>2611</v>
      </c>
      <c r="I794" s="673" t="s">
        <v>2611</v>
      </c>
      <c r="J794" s="673" t="s">
        <v>2611</v>
      </c>
      <c r="K794" s="673" t="s">
        <v>2611</v>
      </c>
    </row>
    <row r="795" spans="1:11" hidden="1" x14ac:dyDescent="0.25">
      <c r="A795" t="s">
        <v>3849</v>
      </c>
      <c r="B795" s="673" t="s">
        <v>2145</v>
      </c>
      <c r="C795" s="674">
        <v>8</v>
      </c>
      <c r="D795" s="674" t="s">
        <v>6872</v>
      </c>
      <c r="E795" s="674">
        <f t="shared" si="12"/>
        <v>2</v>
      </c>
      <c r="F795" s="673" t="s">
        <v>2846</v>
      </c>
      <c r="G795" s="673" t="s">
        <v>2850</v>
      </c>
      <c r="H795" s="673" t="s">
        <v>2611</v>
      </c>
      <c r="I795" s="673" t="s">
        <v>2611</v>
      </c>
      <c r="J795" s="673" t="s">
        <v>2611</v>
      </c>
      <c r="K795" s="673" t="s">
        <v>2611</v>
      </c>
    </row>
    <row r="796" spans="1:11" hidden="1" x14ac:dyDescent="0.25">
      <c r="A796" t="s">
        <v>3850</v>
      </c>
      <c r="B796" s="673" t="s">
        <v>2145</v>
      </c>
      <c r="C796" s="674">
        <v>8</v>
      </c>
      <c r="D796" s="674" t="s">
        <v>6733</v>
      </c>
      <c r="E796" s="674">
        <f t="shared" si="12"/>
        <v>3</v>
      </c>
      <c r="F796" s="673" t="s">
        <v>2789</v>
      </c>
      <c r="G796" s="673" t="s">
        <v>2790</v>
      </c>
      <c r="H796" s="673" t="s">
        <v>2791</v>
      </c>
      <c r="I796" s="673" t="s">
        <v>2611</v>
      </c>
      <c r="J796" s="673" t="s">
        <v>2611</v>
      </c>
      <c r="K796" s="673" t="s">
        <v>2611</v>
      </c>
    </row>
    <row r="797" spans="1:11" hidden="1" x14ac:dyDescent="0.25">
      <c r="A797" t="s">
        <v>3851</v>
      </c>
      <c r="B797" s="673" t="s">
        <v>2145</v>
      </c>
      <c r="C797" s="674">
        <v>8</v>
      </c>
      <c r="D797" s="674" t="s">
        <v>6759</v>
      </c>
      <c r="E797" s="674">
        <f t="shared" si="12"/>
        <v>1</v>
      </c>
      <c r="F797" s="673" t="s">
        <v>2788</v>
      </c>
      <c r="G797" s="673" t="s">
        <v>2611</v>
      </c>
      <c r="H797" s="673" t="s">
        <v>2611</v>
      </c>
      <c r="I797" s="673" t="s">
        <v>2611</v>
      </c>
      <c r="J797" s="673" t="s">
        <v>2611</v>
      </c>
      <c r="K797" s="673" t="s">
        <v>2611</v>
      </c>
    </row>
    <row r="798" spans="1:11" hidden="1" x14ac:dyDescent="0.25">
      <c r="A798" t="s">
        <v>3852</v>
      </c>
      <c r="B798" s="673" t="s">
        <v>2145</v>
      </c>
      <c r="C798" s="674">
        <v>8</v>
      </c>
      <c r="D798" s="674" t="s">
        <v>6734</v>
      </c>
      <c r="E798" s="674">
        <f t="shared" si="12"/>
        <v>1</v>
      </c>
      <c r="F798" s="673" t="s">
        <v>2788</v>
      </c>
      <c r="G798" s="673" t="s">
        <v>2611</v>
      </c>
      <c r="H798" s="673" t="s">
        <v>2611</v>
      </c>
      <c r="I798" s="673" t="s">
        <v>2611</v>
      </c>
      <c r="J798" s="673" t="s">
        <v>2611</v>
      </c>
      <c r="K798" s="673" t="s">
        <v>2611</v>
      </c>
    </row>
    <row r="799" spans="1:11" hidden="1" x14ac:dyDescent="0.25">
      <c r="A799" t="s">
        <v>3853</v>
      </c>
      <c r="B799" s="673" t="s">
        <v>2145</v>
      </c>
      <c r="C799" s="674">
        <v>8</v>
      </c>
      <c r="D799" s="674" t="s">
        <v>6875</v>
      </c>
      <c r="E799" s="674">
        <f t="shared" si="12"/>
        <v>1</v>
      </c>
      <c r="F799" s="673" t="s">
        <v>2788</v>
      </c>
      <c r="G799" s="673" t="s">
        <v>2611</v>
      </c>
      <c r="H799" s="673" t="s">
        <v>2611</v>
      </c>
      <c r="I799" s="673" t="s">
        <v>2611</v>
      </c>
      <c r="J799" s="673" t="s">
        <v>2611</v>
      </c>
      <c r="K799" s="673" t="s">
        <v>2611</v>
      </c>
    </row>
    <row r="800" spans="1:11" hidden="1" x14ac:dyDescent="0.25">
      <c r="A800" t="s">
        <v>3854</v>
      </c>
      <c r="B800" s="673" t="s">
        <v>2145</v>
      </c>
      <c r="C800" s="674">
        <v>8</v>
      </c>
      <c r="D800" s="674" t="s">
        <v>6876</v>
      </c>
      <c r="E800" s="674">
        <f t="shared" si="12"/>
        <v>1</v>
      </c>
      <c r="F800" s="673" t="s">
        <v>2788</v>
      </c>
      <c r="G800" s="673" t="s">
        <v>2611</v>
      </c>
      <c r="H800" s="673" t="s">
        <v>2611</v>
      </c>
      <c r="I800" s="673" t="s">
        <v>2611</v>
      </c>
      <c r="J800" s="673" t="s">
        <v>2611</v>
      </c>
      <c r="K800" s="673" t="s">
        <v>2611</v>
      </c>
    </row>
    <row r="801" spans="1:11" hidden="1" x14ac:dyDescent="0.25">
      <c r="A801" t="s">
        <v>3855</v>
      </c>
      <c r="B801" s="673" t="s">
        <v>2145</v>
      </c>
      <c r="C801" s="674">
        <v>8</v>
      </c>
      <c r="D801" s="674" t="s">
        <v>6877</v>
      </c>
      <c r="E801" s="674">
        <f t="shared" si="12"/>
        <v>1</v>
      </c>
      <c r="F801" s="673" t="s">
        <v>2788</v>
      </c>
      <c r="G801" s="673" t="s">
        <v>2611</v>
      </c>
      <c r="H801" s="673" t="s">
        <v>2611</v>
      </c>
      <c r="I801" s="673" t="s">
        <v>2611</v>
      </c>
      <c r="J801" s="673" t="s">
        <v>2611</v>
      </c>
      <c r="K801" s="673" t="s">
        <v>2611</v>
      </c>
    </row>
    <row r="802" spans="1:11" hidden="1" x14ac:dyDescent="0.25">
      <c r="A802" t="s">
        <v>3856</v>
      </c>
      <c r="B802" s="673" t="s">
        <v>2145</v>
      </c>
      <c r="C802" s="674">
        <v>8</v>
      </c>
      <c r="D802" s="674" t="s">
        <v>6760</v>
      </c>
      <c r="E802" s="674">
        <f t="shared" si="12"/>
        <v>1</v>
      </c>
      <c r="F802" s="673" t="s">
        <v>2788</v>
      </c>
      <c r="G802" s="673" t="s">
        <v>2611</v>
      </c>
      <c r="H802" s="673" t="s">
        <v>2611</v>
      </c>
      <c r="I802" s="673" t="s">
        <v>2611</v>
      </c>
      <c r="J802" s="673" t="s">
        <v>2611</v>
      </c>
      <c r="K802" s="673" t="s">
        <v>2611</v>
      </c>
    </row>
    <row r="803" spans="1:11" hidden="1" x14ac:dyDescent="0.25">
      <c r="A803" t="s">
        <v>3857</v>
      </c>
      <c r="B803" s="673" t="s">
        <v>2145</v>
      </c>
      <c r="C803" s="674">
        <v>8</v>
      </c>
      <c r="D803" s="674" t="s">
        <v>6752</v>
      </c>
      <c r="E803" s="674">
        <f t="shared" si="12"/>
        <v>2</v>
      </c>
      <c r="F803" s="673" t="s">
        <v>2802</v>
      </c>
      <c r="G803" s="673" t="s">
        <v>2803</v>
      </c>
      <c r="H803" s="673" t="s">
        <v>2611</v>
      </c>
      <c r="I803" s="673" t="s">
        <v>2611</v>
      </c>
      <c r="J803" s="673" t="s">
        <v>2611</v>
      </c>
      <c r="K803" s="673" t="s">
        <v>2611</v>
      </c>
    </row>
    <row r="804" spans="1:11" hidden="1" x14ac:dyDescent="0.25">
      <c r="A804" t="s">
        <v>3858</v>
      </c>
      <c r="B804" s="673" t="s">
        <v>2145</v>
      </c>
      <c r="C804" s="674">
        <v>8</v>
      </c>
      <c r="D804" s="674" t="s">
        <v>6753</v>
      </c>
      <c r="E804" s="674">
        <f t="shared" si="12"/>
        <v>6</v>
      </c>
      <c r="F804" s="673" t="s">
        <v>2804</v>
      </c>
      <c r="G804" s="673" t="s">
        <v>2805</v>
      </c>
      <c r="H804" s="673" t="s">
        <v>2806</v>
      </c>
      <c r="I804" s="673" t="s">
        <v>2807</v>
      </c>
      <c r="J804" s="673" t="s">
        <v>2808</v>
      </c>
      <c r="K804" s="673" t="s">
        <v>2809</v>
      </c>
    </row>
    <row r="805" spans="1:11" hidden="1" x14ac:dyDescent="0.25">
      <c r="A805" t="s">
        <v>3859</v>
      </c>
      <c r="B805" s="673" t="s">
        <v>2145</v>
      </c>
      <c r="C805" s="674">
        <v>8</v>
      </c>
      <c r="D805" s="674" t="s">
        <v>6754</v>
      </c>
      <c r="E805" s="674">
        <f t="shared" si="12"/>
        <v>6</v>
      </c>
      <c r="F805" s="673" t="s">
        <v>2810</v>
      </c>
      <c r="G805" s="673" t="s">
        <v>2811</v>
      </c>
      <c r="H805" s="673" t="s">
        <v>2812</v>
      </c>
      <c r="I805" s="673" t="s">
        <v>2813</v>
      </c>
      <c r="J805" s="673" t="s">
        <v>2814</v>
      </c>
      <c r="K805" s="673" t="s">
        <v>2815</v>
      </c>
    </row>
    <row r="806" spans="1:11" hidden="1" x14ac:dyDescent="0.25">
      <c r="A806" t="s">
        <v>3860</v>
      </c>
      <c r="B806" s="673" t="s">
        <v>2145</v>
      </c>
      <c r="C806" s="674">
        <v>8</v>
      </c>
      <c r="D806" s="674" t="s">
        <v>6755</v>
      </c>
      <c r="E806" s="674">
        <f t="shared" si="12"/>
        <v>1</v>
      </c>
      <c r="F806" s="673" t="s">
        <v>2816</v>
      </c>
      <c r="G806" s="673" t="s">
        <v>2611</v>
      </c>
      <c r="H806" s="673" t="s">
        <v>2611</v>
      </c>
      <c r="I806" s="673" t="s">
        <v>2611</v>
      </c>
      <c r="J806" s="673" t="s">
        <v>2611</v>
      </c>
      <c r="K806" s="673" t="s">
        <v>2611</v>
      </c>
    </row>
    <row r="807" spans="1:11" hidden="1" x14ac:dyDescent="0.25">
      <c r="A807" t="s">
        <v>3861</v>
      </c>
      <c r="B807" s="673" t="s">
        <v>2145</v>
      </c>
      <c r="C807" s="674">
        <v>8</v>
      </c>
      <c r="D807" s="674" t="s">
        <v>6756</v>
      </c>
      <c r="E807" s="674">
        <f t="shared" si="12"/>
        <v>6</v>
      </c>
      <c r="F807" s="673" t="s">
        <v>2804</v>
      </c>
      <c r="G807" s="673" t="s">
        <v>2805</v>
      </c>
      <c r="H807" s="673" t="s">
        <v>2806</v>
      </c>
      <c r="I807" s="673" t="s">
        <v>2807</v>
      </c>
      <c r="J807" s="673" t="s">
        <v>2808</v>
      </c>
      <c r="K807" s="673" t="s">
        <v>2809</v>
      </c>
    </row>
    <row r="808" spans="1:11" hidden="1" x14ac:dyDescent="0.25">
      <c r="A808" t="s">
        <v>3862</v>
      </c>
      <c r="B808" s="673" t="s">
        <v>2145</v>
      </c>
      <c r="C808" s="674">
        <v>8</v>
      </c>
      <c r="D808" s="674" t="s">
        <v>6757</v>
      </c>
      <c r="E808" s="674">
        <f t="shared" si="12"/>
        <v>6</v>
      </c>
      <c r="F808" s="673" t="s">
        <v>2810</v>
      </c>
      <c r="G808" s="673" t="s">
        <v>2811</v>
      </c>
      <c r="H808" s="673" t="s">
        <v>2812</v>
      </c>
      <c r="I808" s="673" t="s">
        <v>2813</v>
      </c>
      <c r="J808" s="673" t="s">
        <v>2814</v>
      </c>
      <c r="K808" s="673" t="s">
        <v>2815</v>
      </c>
    </row>
    <row r="809" spans="1:11" hidden="1" x14ac:dyDescent="0.25">
      <c r="A809" t="s">
        <v>3863</v>
      </c>
      <c r="B809" s="673" t="s">
        <v>2145</v>
      </c>
      <c r="C809" s="674">
        <v>8</v>
      </c>
      <c r="D809" s="674" t="s">
        <v>6758</v>
      </c>
      <c r="E809" s="674">
        <f t="shared" si="12"/>
        <v>1</v>
      </c>
      <c r="F809" s="673" t="s">
        <v>2816</v>
      </c>
      <c r="G809" s="673" t="s">
        <v>2611</v>
      </c>
      <c r="H809" s="673" t="s">
        <v>2611</v>
      </c>
      <c r="I809" s="673" t="s">
        <v>2611</v>
      </c>
      <c r="J809" s="673" t="s">
        <v>2611</v>
      </c>
      <c r="K809" s="673" t="s">
        <v>2611</v>
      </c>
    </row>
    <row r="810" spans="1:11" hidden="1" x14ac:dyDescent="0.25">
      <c r="A810" t="s">
        <v>3864</v>
      </c>
      <c r="B810" s="673" t="s">
        <v>2145</v>
      </c>
      <c r="C810" s="674">
        <v>8</v>
      </c>
      <c r="D810" s="674" t="s">
        <v>6735</v>
      </c>
      <c r="E810" s="674">
        <f t="shared" si="12"/>
        <v>1</v>
      </c>
      <c r="F810" s="673" t="s">
        <v>2788</v>
      </c>
      <c r="G810" s="673" t="s">
        <v>2611</v>
      </c>
      <c r="H810" s="673" t="s">
        <v>2611</v>
      </c>
      <c r="I810" s="673" t="s">
        <v>2611</v>
      </c>
      <c r="J810" s="673" t="s">
        <v>2611</v>
      </c>
      <c r="K810" s="673" t="s">
        <v>2611</v>
      </c>
    </row>
    <row r="811" spans="1:11" hidden="1" x14ac:dyDescent="0.25">
      <c r="A811" t="s">
        <v>3865</v>
      </c>
      <c r="B811" s="673" t="s">
        <v>2145</v>
      </c>
      <c r="C811" s="674">
        <v>8</v>
      </c>
      <c r="D811" s="674" t="s">
        <v>6744</v>
      </c>
      <c r="E811" s="674">
        <f t="shared" si="12"/>
        <v>2</v>
      </c>
      <c r="F811" s="673" t="s">
        <v>2796</v>
      </c>
      <c r="G811" s="673" t="s">
        <v>2797</v>
      </c>
      <c r="H811" s="673" t="s">
        <v>2611</v>
      </c>
      <c r="I811" s="673" t="s">
        <v>2611</v>
      </c>
      <c r="J811" s="673" t="s">
        <v>2611</v>
      </c>
      <c r="K811" s="673" t="s">
        <v>2611</v>
      </c>
    </row>
    <row r="812" spans="1:11" hidden="1" x14ac:dyDescent="0.25">
      <c r="A812" t="s">
        <v>3866</v>
      </c>
      <c r="B812" s="673" t="s">
        <v>2145</v>
      </c>
      <c r="C812" s="674">
        <v>8</v>
      </c>
      <c r="D812" s="674" t="s">
        <v>6745</v>
      </c>
      <c r="E812" s="674">
        <f t="shared" si="12"/>
        <v>2</v>
      </c>
      <c r="F812" s="673" t="s">
        <v>2796</v>
      </c>
      <c r="G812" s="673" t="s">
        <v>2797</v>
      </c>
      <c r="H812" s="673" t="s">
        <v>2611</v>
      </c>
      <c r="I812" s="673" t="s">
        <v>2611</v>
      </c>
      <c r="J812" s="673" t="s">
        <v>2611</v>
      </c>
      <c r="K812" s="673" t="s">
        <v>2611</v>
      </c>
    </row>
    <row r="813" spans="1:11" hidden="1" x14ac:dyDescent="0.25">
      <c r="A813" t="s">
        <v>3867</v>
      </c>
      <c r="B813" s="673" t="s">
        <v>2145</v>
      </c>
      <c r="C813" s="674">
        <v>8</v>
      </c>
      <c r="D813" s="674" t="s">
        <v>6878</v>
      </c>
      <c r="E813" s="674">
        <f t="shared" si="12"/>
        <v>1</v>
      </c>
      <c r="F813" s="673" t="s">
        <v>2788</v>
      </c>
      <c r="G813" s="673" t="s">
        <v>2611</v>
      </c>
      <c r="H813" s="673" t="s">
        <v>2611</v>
      </c>
      <c r="I813" s="673" t="s">
        <v>2611</v>
      </c>
      <c r="J813" s="673" t="s">
        <v>2611</v>
      </c>
      <c r="K813" s="673" t="s">
        <v>2611</v>
      </c>
    </row>
    <row r="814" spans="1:11" hidden="1" x14ac:dyDescent="0.25">
      <c r="A814" t="s">
        <v>3868</v>
      </c>
      <c r="B814" s="673" t="s">
        <v>2145</v>
      </c>
      <c r="C814" s="674">
        <v>8</v>
      </c>
      <c r="D814" s="674" t="s">
        <v>6879</v>
      </c>
      <c r="E814" s="674">
        <f t="shared" si="12"/>
        <v>1</v>
      </c>
      <c r="F814" s="673" t="s">
        <v>2788</v>
      </c>
      <c r="G814" s="673" t="s">
        <v>2611</v>
      </c>
      <c r="H814" s="673" t="s">
        <v>2611</v>
      </c>
      <c r="I814" s="673" t="s">
        <v>2611</v>
      </c>
      <c r="J814" s="673" t="s">
        <v>2611</v>
      </c>
      <c r="K814" s="673" t="s">
        <v>2611</v>
      </c>
    </row>
    <row r="815" spans="1:11" hidden="1" x14ac:dyDescent="0.25">
      <c r="A815" t="s">
        <v>7201</v>
      </c>
      <c r="B815" s="673" t="s">
        <v>2145</v>
      </c>
      <c r="C815" s="674">
        <v>8</v>
      </c>
      <c r="D815" s="674" t="s">
        <v>6880</v>
      </c>
      <c r="E815" s="674">
        <f t="shared" si="12"/>
        <v>1</v>
      </c>
      <c r="F815" s="673" t="s">
        <v>2788</v>
      </c>
      <c r="G815" s="673" t="s">
        <v>2611</v>
      </c>
      <c r="H815" s="673" t="s">
        <v>2611</v>
      </c>
      <c r="I815" s="673" t="s">
        <v>2611</v>
      </c>
      <c r="J815" s="673" t="s">
        <v>2611</v>
      </c>
      <c r="K815" s="673" t="s">
        <v>2611</v>
      </c>
    </row>
    <row r="816" spans="1:11" hidden="1" x14ac:dyDescent="0.25">
      <c r="A816" t="s">
        <v>7202</v>
      </c>
      <c r="B816" s="673" t="s">
        <v>2145</v>
      </c>
      <c r="C816" s="674">
        <v>8</v>
      </c>
      <c r="D816" s="674" t="s">
        <v>6881</v>
      </c>
      <c r="E816" s="674">
        <f t="shared" si="12"/>
        <v>1</v>
      </c>
      <c r="F816" s="673" t="s">
        <v>2788</v>
      </c>
      <c r="G816" s="673" t="s">
        <v>2611</v>
      </c>
      <c r="H816" s="673" t="s">
        <v>2611</v>
      </c>
      <c r="I816" s="673" t="s">
        <v>2611</v>
      </c>
      <c r="J816" s="673" t="s">
        <v>2611</v>
      </c>
      <c r="K816" s="673" t="s">
        <v>2611</v>
      </c>
    </row>
    <row r="817" spans="1:11" hidden="1" x14ac:dyDescent="0.25">
      <c r="A817" t="s">
        <v>3869</v>
      </c>
      <c r="B817" s="673" t="s">
        <v>2145</v>
      </c>
      <c r="C817" s="674">
        <v>8</v>
      </c>
      <c r="D817" s="674" t="s">
        <v>6789</v>
      </c>
      <c r="E817" s="674">
        <f t="shared" si="12"/>
        <v>1</v>
      </c>
      <c r="F817" s="673" t="s">
        <v>2788</v>
      </c>
      <c r="G817" s="673" t="s">
        <v>2611</v>
      </c>
      <c r="H817" s="673" t="s">
        <v>2611</v>
      </c>
      <c r="I817" s="673" t="s">
        <v>2611</v>
      </c>
      <c r="J817" s="673" t="s">
        <v>2611</v>
      </c>
      <c r="K817" s="673" t="s">
        <v>2611</v>
      </c>
    </row>
    <row r="818" spans="1:11" hidden="1" x14ac:dyDescent="0.25">
      <c r="A818" t="s">
        <v>3870</v>
      </c>
      <c r="B818" s="673" t="s">
        <v>2145</v>
      </c>
      <c r="C818" s="674">
        <v>8</v>
      </c>
      <c r="D818" s="674" t="s">
        <v>6790</v>
      </c>
      <c r="E818" s="674">
        <f t="shared" si="12"/>
        <v>1</v>
      </c>
      <c r="F818" s="673" t="s">
        <v>2788</v>
      </c>
      <c r="G818" s="673" t="s">
        <v>2611</v>
      </c>
      <c r="H818" s="673" t="s">
        <v>2611</v>
      </c>
      <c r="I818" s="673" t="s">
        <v>2611</v>
      </c>
      <c r="J818" s="673" t="s">
        <v>2611</v>
      </c>
      <c r="K818" s="673" t="s">
        <v>2611</v>
      </c>
    </row>
    <row r="819" spans="1:11" hidden="1" x14ac:dyDescent="0.25">
      <c r="A819" t="s">
        <v>3871</v>
      </c>
      <c r="B819" s="673" t="s">
        <v>2145</v>
      </c>
      <c r="C819" s="674">
        <v>8</v>
      </c>
      <c r="D819" s="674" t="s">
        <v>6882</v>
      </c>
      <c r="E819" s="674">
        <f t="shared" si="12"/>
        <v>1</v>
      </c>
      <c r="F819" s="673" t="s">
        <v>2788</v>
      </c>
      <c r="G819" s="673" t="s">
        <v>2611</v>
      </c>
      <c r="H819" s="673" t="s">
        <v>2611</v>
      </c>
      <c r="I819" s="673" t="s">
        <v>2611</v>
      </c>
      <c r="J819" s="673" t="s">
        <v>2611</v>
      </c>
      <c r="K819" s="673" t="s">
        <v>2611</v>
      </c>
    </row>
    <row r="820" spans="1:11" hidden="1" x14ac:dyDescent="0.25">
      <c r="A820" t="s">
        <v>3872</v>
      </c>
      <c r="B820" s="673" t="s">
        <v>2145</v>
      </c>
      <c r="C820" s="674">
        <v>8</v>
      </c>
      <c r="D820" s="674" t="s">
        <v>6883</v>
      </c>
      <c r="E820" s="674">
        <f t="shared" si="12"/>
        <v>1</v>
      </c>
      <c r="F820" s="673" t="s">
        <v>2788</v>
      </c>
      <c r="G820" s="673" t="s">
        <v>2611</v>
      </c>
      <c r="H820" s="673" t="s">
        <v>2611</v>
      </c>
      <c r="I820" s="673" t="s">
        <v>2611</v>
      </c>
      <c r="J820" s="673" t="s">
        <v>2611</v>
      </c>
      <c r="K820" s="673" t="s">
        <v>2611</v>
      </c>
    </row>
    <row r="821" spans="1:11" hidden="1" x14ac:dyDescent="0.25">
      <c r="A821" t="s">
        <v>3873</v>
      </c>
      <c r="B821" s="673" t="s">
        <v>2145</v>
      </c>
      <c r="C821" s="674">
        <v>8</v>
      </c>
      <c r="D821" s="674" t="s">
        <v>6884</v>
      </c>
      <c r="E821" s="674">
        <f t="shared" si="12"/>
        <v>1</v>
      </c>
      <c r="F821" s="673" t="s">
        <v>2788</v>
      </c>
      <c r="G821" s="673" t="s">
        <v>2611</v>
      </c>
      <c r="H821" s="673" t="s">
        <v>2611</v>
      </c>
      <c r="I821" s="673" t="s">
        <v>2611</v>
      </c>
      <c r="J821" s="673" t="s">
        <v>2611</v>
      </c>
      <c r="K821" s="673" t="s">
        <v>2611</v>
      </c>
    </row>
    <row r="822" spans="1:11" hidden="1" x14ac:dyDescent="0.25">
      <c r="A822" t="s">
        <v>3874</v>
      </c>
      <c r="B822" s="673" t="s">
        <v>2145</v>
      </c>
      <c r="C822" s="674">
        <v>8</v>
      </c>
      <c r="D822" s="674" t="s">
        <v>6885</v>
      </c>
      <c r="E822" s="674">
        <f t="shared" si="12"/>
        <v>1</v>
      </c>
      <c r="F822" s="673" t="s">
        <v>2788</v>
      </c>
      <c r="G822" s="673" t="s">
        <v>2611</v>
      </c>
      <c r="H822" s="673" t="s">
        <v>2611</v>
      </c>
      <c r="I822" s="673" t="s">
        <v>2611</v>
      </c>
      <c r="J822" s="673" t="s">
        <v>2611</v>
      </c>
      <c r="K822" s="673" t="s">
        <v>2611</v>
      </c>
    </row>
    <row r="823" spans="1:11" hidden="1" x14ac:dyDescent="0.25">
      <c r="A823" t="s">
        <v>3875</v>
      </c>
      <c r="B823" s="673" t="s">
        <v>2145</v>
      </c>
      <c r="C823" s="674">
        <v>8</v>
      </c>
      <c r="D823" s="674" t="s">
        <v>6886</v>
      </c>
      <c r="E823" s="674">
        <f t="shared" si="12"/>
        <v>1</v>
      </c>
      <c r="F823" s="673" t="s">
        <v>2788</v>
      </c>
      <c r="G823" s="673" t="s">
        <v>2611</v>
      </c>
      <c r="H823" s="673" t="s">
        <v>2611</v>
      </c>
      <c r="I823" s="673" t="s">
        <v>2611</v>
      </c>
      <c r="J823" s="673" t="s">
        <v>2611</v>
      </c>
      <c r="K823" s="673" t="s">
        <v>2611</v>
      </c>
    </row>
    <row r="824" spans="1:11" hidden="1" x14ac:dyDescent="0.25">
      <c r="A824" t="s">
        <v>3876</v>
      </c>
      <c r="B824" s="673" t="s">
        <v>2145</v>
      </c>
      <c r="C824" s="674">
        <v>8</v>
      </c>
      <c r="D824" s="674" t="s">
        <v>6887</v>
      </c>
      <c r="E824" s="674">
        <f t="shared" si="12"/>
        <v>1</v>
      </c>
      <c r="F824" s="673" t="s">
        <v>2788</v>
      </c>
      <c r="G824" s="673" t="s">
        <v>2611</v>
      </c>
      <c r="H824" s="673" t="s">
        <v>2611</v>
      </c>
      <c r="I824" s="673" t="s">
        <v>2611</v>
      </c>
      <c r="J824" s="673" t="s">
        <v>2611</v>
      </c>
      <c r="K824" s="673" t="s">
        <v>2611</v>
      </c>
    </row>
    <row r="825" spans="1:11" hidden="1" x14ac:dyDescent="0.25">
      <c r="A825" t="s">
        <v>3877</v>
      </c>
      <c r="B825" s="673" t="s">
        <v>2145</v>
      </c>
      <c r="C825" s="674">
        <v>8</v>
      </c>
      <c r="D825" s="674" t="s">
        <v>6888</v>
      </c>
      <c r="E825" s="674">
        <f t="shared" si="12"/>
        <v>1</v>
      </c>
      <c r="F825" s="673" t="s">
        <v>2788</v>
      </c>
      <c r="G825" s="673" t="s">
        <v>2611</v>
      </c>
      <c r="H825" s="673" t="s">
        <v>2611</v>
      </c>
      <c r="I825" s="673" t="s">
        <v>2611</v>
      </c>
      <c r="J825" s="673" t="s">
        <v>2611</v>
      </c>
      <c r="K825" s="673" t="s">
        <v>2611</v>
      </c>
    </row>
    <row r="826" spans="1:11" hidden="1" x14ac:dyDescent="0.25">
      <c r="A826" t="s">
        <v>3878</v>
      </c>
      <c r="B826" s="673" t="s">
        <v>2145</v>
      </c>
      <c r="C826" s="674">
        <v>8</v>
      </c>
      <c r="D826" s="674" t="s">
        <v>6808</v>
      </c>
      <c r="E826" s="674">
        <f t="shared" si="12"/>
        <v>1</v>
      </c>
      <c r="F826" s="673" t="s">
        <v>2788</v>
      </c>
      <c r="G826" s="673" t="s">
        <v>2611</v>
      </c>
      <c r="H826" s="673" t="s">
        <v>2611</v>
      </c>
      <c r="I826" s="673" t="s">
        <v>2611</v>
      </c>
      <c r="J826" s="673" t="s">
        <v>2611</v>
      </c>
      <c r="K826" s="673" t="s">
        <v>2611</v>
      </c>
    </row>
    <row r="827" spans="1:11" hidden="1" x14ac:dyDescent="0.25">
      <c r="A827" t="s">
        <v>3879</v>
      </c>
      <c r="B827" s="673" t="s">
        <v>2145</v>
      </c>
      <c r="C827" s="674">
        <v>8</v>
      </c>
      <c r="D827" s="674" t="s">
        <v>6809</v>
      </c>
      <c r="E827" s="674">
        <f t="shared" si="12"/>
        <v>1</v>
      </c>
      <c r="F827" s="673" t="s">
        <v>2788</v>
      </c>
      <c r="G827" s="673" t="s">
        <v>2611</v>
      </c>
      <c r="H827" s="673" t="s">
        <v>2611</v>
      </c>
      <c r="I827" s="673" t="s">
        <v>2611</v>
      </c>
      <c r="J827" s="673" t="s">
        <v>2611</v>
      </c>
      <c r="K827" s="673" t="s">
        <v>2611</v>
      </c>
    </row>
    <row r="828" spans="1:11" hidden="1" x14ac:dyDescent="0.25">
      <c r="A828" t="s">
        <v>3880</v>
      </c>
      <c r="B828" s="673" t="s">
        <v>2145</v>
      </c>
      <c r="C828" s="674">
        <v>8</v>
      </c>
      <c r="D828" s="674" t="s">
        <v>6772</v>
      </c>
      <c r="E828" s="674">
        <f t="shared" si="12"/>
        <v>1</v>
      </c>
      <c r="F828" s="673" t="s">
        <v>2788</v>
      </c>
      <c r="G828" s="673" t="s">
        <v>2611</v>
      </c>
      <c r="H828" s="673" t="s">
        <v>2611</v>
      </c>
      <c r="I828" s="673" t="s">
        <v>2611</v>
      </c>
      <c r="J828" s="673" t="s">
        <v>2611</v>
      </c>
      <c r="K828" s="673" t="s">
        <v>2611</v>
      </c>
    </row>
    <row r="829" spans="1:11" hidden="1" x14ac:dyDescent="0.25">
      <c r="A829" t="s">
        <v>3881</v>
      </c>
      <c r="B829" s="673" t="s">
        <v>2145</v>
      </c>
      <c r="C829" s="674">
        <v>8</v>
      </c>
      <c r="D829" s="674" t="s">
        <v>6865</v>
      </c>
      <c r="E829" s="674">
        <f t="shared" si="12"/>
        <v>1</v>
      </c>
      <c r="F829" s="673" t="s">
        <v>2788</v>
      </c>
      <c r="G829" s="673" t="s">
        <v>2611</v>
      </c>
      <c r="H829" s="673" t="s">
        <v>2611</v>
      </c>
      <c r="I829" s="673" t="s">
        <v>2611</v>
      </c>
      <c r="J829" s="673" t="s">
        <v>2611</v>
      </c>
      <c r="K829" s="673" t="s">
        <v>2611</v>
      </c>
    </row>
    <row r="830" spans="1:11" hidden="1" x14ac:dyDescent="0.25">
      <c r="A830" t="s">
        <v>3882</v>
      </c>
      <c r="B830" s="673" t="s">
        <v>2145</v>
      </c>
      <c r="C830" s="674">
        <v>8</v>
      </c>
      <c r="D830" s="674" t="s">
        <v>6850</v>
      </c>
      <c r="E830" s="674">
        <f t="shared" si="12"/>
        <v>1</v>
      </c>
      <c r="F830" s="673" t="s">
        <v>2788</v>
      </c>
      <c r="G830" s="673" t="s">
        <v>2611</v>
      </c>
      <c r="H830" s="673" t="s">
        <v>2611</v>
      </c>
      <c r="I830" s="673" t="s">
        <v>2611</v>
      </c>
      <c r="J830" s="673" t="s">
        <v>2611</v>
      </c>
      <c r="K830" s="673" t="s">
        <v>2611</v>
      </c>
    </row>
    <row r="831" spans="1:11" hidden="1" x14ac:dyDescent="0.25">
      <c r="A831" t="s">
        <v>3883</v>
      </c>
      <c r="B831" s="673" t="s">
        <v>2145</v>
      </c>
      <c r="C831" s="674">
        <v>8</v>
      </c>
      <c r="D831" s="674" t="s">
        <v>6889</v>
      </c>
      <c r="E831" s="674">
        <f t="shared" si="12"/>
        <v>1</v>
      </c>
      <c r="F831" s="673" t="s">
        <v>2788</v>
      </c>
      <c r="G831" s="673" t="s">
        <v>2611</v>
      </c>
      <c r="H831" s="673" t="s">
        <v>2611</v>
      </c>
      <c r="I831" s="673" t="s">
        <v>2611</v>
      </c>
      <c r="J831" s="673" t="s">
        <v>2611</v>
      </c>
      <c r="K831" s="673" t="s">
        <v>2611</v>
      </c>
    </row>
    <row r="832" spans="1:11" hidden="1" x14ac:dyDescent="0.25">
      <c r="A832" t="s">
        <v>3884</v>
      </c>
      <c r="B832" s="673" t="s">
        <v>2145</v>
      </c>
      <c r="C832" s="674">
        <v>8</v>
      </c>
      <c r="D832" s="674" t="s">
        <v>6890</v>
      </c>
      <c r="E832" s="674">
        <f t="shared" si="12"/>
        <v>1</v>
      </c>
      <c r="F832" s="673" t="s">
        <v>2788</v>
      </c>
      <c r="G832" s="673" t="s">
        <v>2611</v>
      </c>
      <c r="H832" s="673" t="s">
        <v>2611</v>
      </c>
      <c r="I832" s="673" t="s">
        <v>2611</v>
      </c>
      <c r="J832" s="673" t="s">
        <v>2611</v>
      </c>
      <c r="K832" s="673" t="s">
        <v>2611</v>
      </c>
    </row>
    <row r="833" spans="1:11" hidden="1" x14ac:dyDescent="0.25">
      <c r="A833" t="s">
        <v>3885</v>
      </c>
      <c r="B833" s="673" t="s">
        <v>2145</v>
      </c>
      <c r="C833" s="674">
        <v>8</v>
      </c>
      <c r="D833" s="674" t="s">
        <v>6891</v>
      </c>
      <c r="E833" s="674">
        <f t="shared" si="12"/>
        <v>1</v>
      </c>
      <c r="F833" s="673" t="s">
        <v>2788</v>
      </c>
      <c r="G833" s="673" t="s">
        <v>2611</v>
      </c>
      <c r="H833" s="673" t="s">
        <v>2611</v>
      </c>
      <c r="I833" s="673" t="s">
        <v>2611</v>
      </c>
      <c r="J833" s="673" t="s">
        <v>2611</v>
      </c>
      <c r="K833" s="673" t="s">
        <v>2611</v>
      </c>
    </row>
    <row r="834" spans="1:11" hidden="1" x14ac:dyDescent="0.25">
      <c r="A834" t="s">
        <v>3886</v>
      </c>
      <c r="B834" s="673" t="s">
        <v>2145</v>
      </c>
      <c r="C834" s="674">
        <v>8</v>
      </c>
      <c r="D834" s="674" t="s">
        <v>6773</v>
      </c>
      <c r="E834" s="674">
        <f t="shared" si="12"/>
        <v>1</v>
      </c>
      <c r="F834" s="673" t="s">
        <v>2788</v>
      </c>
      <c r="G834" s="673" t="s">
        <v>2611</v>
      </c>
      <c r="H834" s="673" t="s">
        <v>2611</v>
      </c>
      <c r="I834" s="673" t="s">
        <v>2611</v>
      </c>
      <c r="J834" s="673" t="s">
        <v>2611</v>
      </c>
      <c r="K834" s="673" t="s">
        <v>2611</v>
      </c>
    </row>
    <row r="835" spans="1:11" hidden="1" x14ac:dyDescent="0.25">
      <c r="A835" t="s">
        <v>3887</v>
      </c>
      <c r="B835" s="673" t="s">
        <v>2145</v>
      </c>
      <c r="C835" s="674">
        <v>8</v>
      </c>
      <c r="D835" s="674" t="s">
        <v>6774</v>
      </c>
      <c r="E835" s="674">
        <f t="shared" ref="E835:E898" si="13">6-COUNTIF(F835:K835,"")</f>
        <v>1</v>
      </c>
      <c r="F835" s="673" t="s">
        <v>2788</v>
      </c>
      <c r="G835" s="673" t="s">
        <v>2611</v>
      </c>
      <c r="H835" s="673" t="s">
        <v>2611</v>
      </c>
      <c r="I835" s="673" t="s">
        <v>2611</v>
      </c>
      <c r="J835" s="673" t="s">
        <v>2611</v>
      </c>
      <c r="K835" s="673" t="s">
        <v>2611</v>
      </c>
    </row>
    <row r="836" spans="1:11" hidden="1" x14ac:dyDescent="0.25">
      <c r="A836" t="s">
        <v>7203</v>
      </c>
      <c r="B836" s="673" t="s">
        <v>2145</v>
      </c>
      <c r="C836" s="674">
        <v>8</v>
      </c>
      <c r="D836" s="674" t="s">
        <v>6927</v>
      </c>
      <c r="E836" s="674">
        <f t="shared" si="13"/>
        <v>2</v>
      </c>
      <c r="F836" s="673" t="s">
        <v>2870</v>
      </c>
      <c r="G836" s="673" t="s">
        <v>2871</v>
      </c>
      <c r="H836" s="673" t="s">
        <v>2611</v>
      </c>
      <c r="I836" s="673" t="s">
        <v>2611</v>
      </c>
      <c r="J836" s="673" t="s">
        <v>2611</v>
      </c>
      <c r="K836" s="673" t="s">
        <v>2611</v>
      </c>
    </row>
    <row r="837" spans="1:11" hidden="1" x14ac:dyDescent="0.25">
      <c r="A837" t="s">
        <v>7204</v>
      </c>
      <c r="B837" s="673" t="s">
        <v>2145</v>
      </c>
      <c r="C837" s="674">
        <v>8</v>
      </c>
      <c r="D837" s="674" t="s">
        <v>6928</v>
      </c>
      <c r="E837" s="674">
        <f t="shared" si="13"/>
        <v>2</v>
      </c>
      <c r="F837" s="673" t="s">
        <v>2870</v>
      </c>
      <c r="G837" s="673" t="s">
        <v>2871</v>
      </c>
      <c r="H837" s="673" t="s">
        <v>2611</v>
      </c>
      <c r="I837" s="673" t="s">
        <v>2611</v>
      </c>
      <c r="J837" s="673" t="s">
        <v>2611</v>
      </c>
      <c r="K837" s="673" t="s">
        <v>2611</v>
      </c>
    </row>
    <row r="838" spans="1:11" hidden="1" x14ac:dyDescent="0.25">
      <c r="A838" t="s">
        <v>3888</v>
      </c>
      <c r="B838" s="673" t="s">
        <v>2145</v>
      </c>
      <c r="C838" s="674">
        <v>8</v>
      </c>
      <c r="D838" s="674" t="s">
        <v>6821</v>
      </c>
      <c r="E838" s="674">
        <f t="shared" si="13"/>
        <v>2</v>
      </c>
      <c r="F838" s="673" t="s">
        <v>2796</v>
      </c>
      <c r="G838" s="673" t="s">
        <v>2797</v>
      </c>
      <c r="H838" s="673" t="s">
        <v>2611</v>
      </c>
      <c r="I838" s="673" t="s">
        <v>2611</v>
      </c>
      <c r="J838" s="673" t="s">
        <v>2611</v>
      </c>
      <c r="K838" s="673" t="s">
        <v>2611</v>
      </c>
    </row>
    <row r="839" spans="1:11" hidden="1" x14ac:dyDescent="0.25">
      <c r="A839" t="s">
        <v>3889</v>
      </c>
      <c r="B839" s="673" t="s">
        <v>2145</v>
      </c>
      <c r="C839" s="674">
        <v>8</v>
      </c>
      <c r="D839" s="674" t="s">
        <v>6896</v>
      </c>
      <c r="E839" s="674">
        <f t="shared" si="13"/>
        <v>2</v>
      </c>
      <c r="F839" s="673" t="s">
        <v>2796</v>
      </c>
      <c r="G839" s="673" t="s">
        <v>2797</v>
      </c>
      <c r="H839" s="673" t="s">
        <v>2611</v>
      </c>
      <c r="I839" s="673" t="s">
        <v>2611</v>
      </c>
      <c r="J839" s="673" t="s">
        <v>2611</v>
      </c>
      <c r="K839" s="673" t="s">
        <v>2611</v>
      </c>
    </row>
    <row r="840" spans="1:11" hidden="1" x14ac:dyDescent="0.25">
      <c r="A840" t="s">
        <v>3890</v>
      </c>
      <c r="B840" s="673" t="s">
        <v>2145</v>
      </c>
      <c r="C840" s="674">
        <v>8</v>
      </c>
      <c r="D840" s="674" t="s">
        <v>6897</v>
      </c>
      <c r="E840" s="674">
        <f t="shared" si="13"/>
        <v>2</v>
      </c>
      <c r="F840" s="673" t="s">
        <v>2796</v>
      </c>
      <c r="G840" s="673" t="s">
        <v>2797</v>
      </c>
      <c r="H840" s="673" t="s">
        <v>2611</v>
      </c>
      <c r="I840" s="673" t="s">
        <v>2611</v>
      </c>
      <c r="J840" s="673" t="s">
        <v>2611</v>
      </c>
      <c r="K840" s="673" t="s">
        <v>2611</v>
      </c>
    </row>
    <row r="841" spans="1:11" hidden="1" x14ac:dyDescent="0.25">
      <c r="A841" t="s">
        <v>3891</v>
      </c>
      <c r="B841" s="673" t="s">
        <v>2145</v>
      </c>
      <c r="C841" s="674">
        <v>8</v>
      </c>
      <c r="D841" s="674" t="s">
        <v>6830</v>
      </c>
      <c r="E841" s="674">
        <f t="shared" si="13"/>
        <v>2</v>
      </c>
      <c r="F841" s="673" t="s">
        <v>2796</v>
      </c>
      <c r="G841" s="673" t="s">
        <v>2797</v>
      </c>
      <c r="H841" s="673" t="s">
        <v>2611</v>
      </c>
      <c r="I841" s="673" t="s">
        <v>2611</v>
      </c>
      <c r="J841" s="673" t="s">
        <v>2611</v>
      </c>
      <c r="K841" s="673" t="s">
        <v>2611</v>
      </c>
    </row>
    <row r="842" spans="1:11" hidden="1" x14ac:dyDescent="0.25">
      <c r="A842" t="s">
        <v>3892</v>
      </c>
      <c r="B842" s="673" t="s">
        <v>2145</v>
      </c>
      <c r="C842" s="674">
        <v>8</v>
      </c>
      <c r="D842" s="674" t="s">
        <v>6898</v>
      </c>
      <c r="E842" s="674">
        <f t="shared" si="13"/>
        <v>2</v>
      </c>
      <c r="F842" s="673" t="s">
        <v>2796</v>
      </c>
      <c r="G842" s="673" t="s">
        <v>2797</v>
      </c>
      <c r="H842" s="673" t="s">
        <v>2611</v>
      </c>
      <c r="I842" s="673" t="s">
        <v>2611</v>
      </c>
      <c r="J842" s="673" t="s">
        <v>2611</v>
      </c>
      <c r="K842" s="673" t="s">
        <v>2611</v>
      </c>
    </row>
    <row r="843" spans="1:11" hidden="1" x14ac:dyDescent="0.25">
      <c r="A843" t="s">
        <v>3893</v>
      </c>
      <c r="B843" s="673" t="s">
        <v>2145</v>
      </c>
      <c r="C843" s="674">
        <v>8</v>
      </c>
      <c r="D843" s="674" t="s">
        <v>6899</v>
      </c>
      <c r="E843" s="674">
        <f t="shared" si="13"/>
        <v>2</v>
      </c>
      <c r="F843" s="673" t="s">
        <v>2846</v>
      </c>
      <c r="G843" s="673" t="s">
        <v>2850</v>
      </c>
      <c r="H843" s="673" t="s">
        <v>2611</v>
      </c>
      <c r="I843" s="673" t="s">
        <v>2611</v>
      </c>
      <c r="J843" s="673" t="s">
        <v>2611</v>
      </c>
      <c r="K843" s="673" t="s">
        <v>2611</v>
      </c>
    </row>
    <row r="844" spans="1:11" hidden="1" x14ac:dyDescent="0.25">
      <c r="A844" t="s">
        <v>3894</v>
      </c>
      <c r="B844" s="673" t="s">
        <v>2145</v>
      </c>
      <c r="C844" s="674">
        <v>8</v>
      </c>
      <c r="D844" s="674" t="s">
        <v>6929</v>
      </c>
      <c r="E844" s="674">
        <f t="shared" si="13"/>
        <v>2</v>
      </c>
      <c r="F844" s="673" t="s">
        <v>2870</v>
      </c>
      <c r="G844" s="673" t="s">
        <v>2871</v>
      </c>
      <c r="H844" s="673" t="s">
        <v>2611</v>
      </c>
      <c r="I844" s="673" t="s">
        <v>2611</v>
      </c>
      <c r="J844" s="673" t="s">
        <v>2611</v>
      </c>
      <c r="K844" s="673" t="s">
        <v>2611</v>
      </c>
    </row>
    <row r="845" spans="1:11" hidden="1" x14ac:dyDescent="0.25">
      <c r="A845" t="s">
        <v>3895</v>
      </c>
      <c r="B845" s="673" t="s">
        <v>2145</v>
      </c>
      <c r="C845" s="674">
        <v>8</v>
      </c>
      <c r="D845" s="674" t="s">
        <v>6901</v>
      </c>
      <c r="E845" s="674">
        <f t="shared" si="13"/>
        <v>2</v>
      </c>
      <c r="F845" s="673" t="s">
        <v>2796</v>
      </c>
      <c r="G845" s="673" t="s">
        <v>2797</v>
      </c>
      <c r="H845" s="673" t="s">
        <v>2611</v>
      </c>
      <c r="I845" s="673" t="s">
        <v>2611</v>
      </c>
      <c r="J845" s="673" t="s">
        <v>2611</v>
      </c>
      <c r="K845" s="673" t="s">
        <v>2611</v>
      </c>
    </row>
    <row r="846" spans="1:11" hidden="1" x14ac:dyDescent="0.25">
      <c r="A846" t="s">
        <v>3896</v>
      </c>
      <c r="B846" s="673" t="s">
        <v>2145</v>
      </c>
      <c r="C846" s="674">
        <v>8</v>
      </c>
      <c r="D846" s="674" t="s">
        <v>6902</v>
      </c>
      <c r="E846" s="674">
        <f t="shared" si="13"/>
        <v>2</v>
      </c>
      <c r="F846" s="673" t="s">
        <v>2846</v>
      </c>
      <c r="G846" s="673" t="s">
        <v>2850</v>
      </c>
      <c r="H846" s="673" t="s">
        <v>2611</v>
      </c>
      <c r="I846" s="673" t="s">
        <v>2611</v>
      </c>
      <c r="J846" s="673" t="s">
        <v>2611</v>
      </c>
      <c r="K846" s="673" t="s">
        <v>2611</v>
      </c>
    </row>
    <row r="847" spans="1:11" hidden="1" x14ac:dyDescent="0.25">
      <c r="A847" t="s">
        <v>3897</v>
      </c>
      <c r="B847" s="673" t="s">
        <v>2145</v>
      </c>
      <c r="C847" s="674">
        <v>8</v>
      </c>
      <c r="D847" s="674" t="s">
        <v>6930</v>
      </c>
      <c r="E847" s="674">
        <f t="shared" si="13"/>
        <v>2</v>
      </c>
      <c r="F847" s="673" t="s">
        <v>2870</v>
      </c>
      <c r="G847" s="673" t="s">
        <v>2871</v>
      </c>
      <c r="H847" s="673" t="s">
        <v>2611</v>
      </c>
      <c r="I847" s="673" t="s">
        <v>2611</v>
      </c>
      <c r="J847" s="673" t="s">
        <v>2611</v>
      </c>
      <c r="K847" s="673" t="s">
        <v>2611</v>
      </c>
    </row>
    <row r="848" spans="1:11" hidden="1" x14ac:dyDescent="0.25">
      <c r="A848" t="s">
        <v>3898</v>
      </c>
      <c r="B848" s="673" t="s">
        <v>2145</v>
      </c>
      <c r="C848" s="674">
        <v>8</v>
      </c>
      <c r="D848" s="674" t="s">
        <v>6841</v>
      </c>
      <c r="E848" s="674">
        <f t="shared" si="13"/>
        <v>2</v>
      </c>
      <c r="F848" s="673" t="s">
        <v>2796</v>
      </c>
      <c r="G848" s="673" t="s">
        <v>2797</v>
      </c>
      <c r="H848" s="673" t="s">
        <v>2611</v>
      </c>
      <c r="I848" s="673" t="s">
        <v>2611</v>
      </c>
      <c r="J848" s="673" t="s">
        <v>2611</v>
      </c>
      <c r="K848" s="673" t="s">
        <v>2611</v>
      </c>
    </row>
    <row r="849" spans="1:11" hidden="1" x14ac:dyDescent="0.25">
      <c r="A849" t="s">
        <v>3899</v>
      </c>
      <c r="B849" s="673" t="s">
        <v>2145</v>
      </c>
      <c r="C849" s="674">
        <v>8</v>
      </c>
      <c r="D849" s="674" t="s">
        <v>6908</v>
      </c>
      <c r="E849" s="674">
        <f t="shared" si="13"/>
        <v>2</v>
      </c>
      <c r="F849" s="673" t="s">
        <v>2796</v>
      </c>
      <c r="G849" s="673" t="s">
        <v>2797</v>
      </c>
      <c r="H849" s="673" t="s">
        <v>2611</v>
      </c>
      <c r="I849" s="673" t="s">
        <v>2611</v>
      </c>
      <c r="J849" s="673" t="s">
        <v>2611</v>
      </c>
      <c r="K849" s="673" t="s">
        <v>2611</v>
      </c>
    </row>
    <row r="850" spans="1:11" hidden="1" x14ac:dyDescent="0.25">
      <c r="A850" t="s">
        <v>3900</v>
      </c>
      <c r="B850" s="673" t="s">
        <v>2145</v>
      </c>
      <c r="C850" s="674">
        <v>8</v>
      </c>
      <c r="D850" s="674" t="s">
        <v>6771</v>
      </c>
      <c r="E850" s="674">
        <f t="shared" si="13"/>
        <v>2</v>
      </c>
      <c r="F850" s="673" t="s">
        <v>2796</v>
      </c>
      <c r="G850" s="673" t="s">
        <v>2797</v>
      </c>
      <c r="H850" s="673" t="s">
        <v>2611</v>
      </c>
      <c r="I850" s="673" t="s">
        <v>2611</v>
      </c>
      <c r="J850" s="673" t="s">
        <v>2611</v>
      </c>
      <c r="K850" s="673" t="s">
        <v>2611</v>
      </c>
    </row>
    <row r="851" spans="1:11" hidden="1" x14ac:dyDescent="0.25">
      <c r="A851" t="s">
        <v>3901</v>
      </c>
      <c r="B851" s="673" t="s">
        <v>2145</v>
      </c>
      <c r="C851" s="674">
        <v>8</v>
      </c>
      <c r="D851" s="674" t="s">
        <v>6866</v>
      </c>
      <c r="E851" s="674">
        <f t="shared" si="13"/>
        <v>2</v>
      </c>
      <c r="F851" s="673" t="s">
        <v>2796</v>
      </c>
      <c r="G851" s="673" t="s">
        <v>2797</v>
      </c>
      <c r="H851" s="673" t="s">
        <v>2611</v>
      </c>
      <c r="I851" s="673" t="s">
        <v>2611</v>
      </c>
      <c r="J851" s="673" t="s">
        <v>2611</v>
      </c>
      <c r="K851" s="673" t="s">
        <v>2611</v>
      </c>
    </row>
    <row r="852" spans="1:11" hidden="1" x14ac:dyDescent="0.25">
      <c r="A852" t="s">
        <v>3902</v>
      </c>
      <c r="B852" s="673" t="s">
        <v>2145</v>
      </c>
      <c r="C852" s="674">
        <v>8</v>
      </c>
      <c r="D852" s="674" t="s">
        <v>6909</v>
      </c>
      <c r="E852" s="674">
        <f t="shared" si="13"/>
        <v>2</v>
      </c>
      <c r="F852" s="673" t="s">
        <v>2796</v>
      </c>
      <c r="G852" s="673" t="s">
        <v>2797</v>
      </c>
      <c r="H852" s="673" t="s">
        <v>2611</v>
      </c>
      <c r="I852" s="673" t="s">
        <v>2611</v>
      </c>
      <c r="J852" s="673" t="s">
        <v>2611</v>
      </c>
      <c r="K852" s="673" t="s">
        <v>2611</v>
      </c>
    </row>
    <row r="853" spans="1:11" hidden="1" x14ac:dyDescent="0.25">
      <c r="A853" t="s">
        <v>3903</v>
      </c>
      <c r="B853" s="673" t="s">
        <v>2145</v>
      </c>
      <c r="C853" s="674">
        <v>8</v>
      </c>
      <c r="D853" s="674" t="s">
        <v>6910</v>
      </c>
      <c r="E853" s="674">
        <f t="shared" si="13"/>
        <v>2</v>
      </c>
      <c r="F853" s="673" t="s">
        <v>2796</v>
      </c>
      <c r="G853" s="673" t="s">
        <v>2797</v>
      </c>
      <c r="H853" s="673" t="s">
        <v>2611</v>
      </c>
      <c r="I853" s="673" t="s">
        <v>2611</v>
      </c>
      <c r="J853" s="673" t="s">
        <v>2611</v>
      </c>
      <c r="K853" s="673" t="s">
        <v>2611</v>
      </c>
    </row>
    <row r="854" spans="1:11" hidden="1" x14ac:dyDescent="0.25">
      <c r="A854" t="s">
        <v>7205</v>
      </c>
      <c r="B854" s="673" t="s">
        <v>2145</v>
      </c>
      <c r="C854" s="674">
        <v>8</v>
      </c>
      <c r="D854" s="674" t="s">
        <v>6931</v>
      </c>
      <c r="E854" s="674">
        <f t="shared" si="13"/>
        <v>4</v>
      </c>
      <c r="F854" s="673" t="s">
        <v>2872</v>
      </c>
      <c r="G854" s="673" t="s">
        <v>2846</v>
      </c>
      <c r="H854" s="673" t="s">
        <v>2873</v>
      </c>
      <c r="I854" s="673" t="s">
        <v>2874</v>
      </c>
      <c r="J854" s="673" t="s">
        <v>2611</v>
      </c>
      <c r="K854" s="673" t="s">
        <v>2611</v>
      </c>
    </row>
    <row r="855" spans="1:11" hidden="1" x14ac:dyDescent="0.25">
      <c r="A855" t="s">
        <v>3904</v>
      </c>
      <c r="B855" s="673" t="s">
        <v>2145</v>
      </c>
      <c r="C855" s="674">
        <v>8</v>
      </c>
      <c r="D855" s="674" t="s">
        <v>6932</v>
      </c>
      <c r="E855" s="674">
        <f t="shared" si="13"/>
        <v>4</v>
      </c>
      <c r="F855" s="673" t="s">
        <v>2872</v>
      </c>
      <c r="G855" s="673" t="s">
        <v>2846</v>
      </c>
      <c r="H855" s="673" t="s">
        <v>2873</v>
      </c>
      <c r="I855" s="673" t="s">
        <v>2874</v>
      </c>
      <c r="J855" s="673" t="s">
        <v>2611</v>
      </c>
      <c r="K855" s="673" t="s">
        <v>2611</v>
      </c>
    </row>
    <row r="856" spans="1:11" hidden="1" x14ac:dyDescent="0.25">
      <c r="A856" t="s">
        <v>3905</v>
      </c>
      <c r="B856" s="673" t="s">
        <v>2875</v>
      </c>
      <c r="C856" s="674">
        <v>3</v>
      </c>
      <c r="D856" s="674" t="s">
        <v>6729</v>
      </c>
      <c r="E856" s="674">
        <f t="shared" si="13"/>
        <v>1</v>
      </c>
      <c r="F856" s="673" t="s">
        <v>2788</v>
      </c>
      <c r="G856" s="673" t="s">
        <v>2611</v>
      </c>
      <c r="H856" s="673" t="s">
        <v>2611</v>
      </c>
      <c r="I856" s="673" t="s">
        <v>2611</v>
      </c>
      <c r="J856" s="673" t="s">
        <v>2611</v>
      </c>
      <c r="K856" s="673" t="s">
        <v>2611</v>
      </c>
    </row>
    <row r="857" spans="1:11" hidden="1" x14ac:dyDescent="0.25">
      <c r="A857" t="s">
        <v>3906</v>
      </c>
      <c r="B857" s="673" t="s">
        <v>2875</v>
      </c>
      <c r="C857" s="674">
        <v>3</v>
      </c>
      <c r="D857" s="674" t="s">
        <v>6731</v>
      </c>
      <c r="E857" s="674">
        <f t="shared" si="13"/>
        <v>2</v>
      </c>
      <c r="F857" s="673" t="s">
        <v>2876</v>
      </c>
      <c r="G857" s="673" t="s">
        <v>2788</v>
      </c>
      <c r="H857" s="673" t="s">
        <v>2611</v>
      </c>
      <c r="I857" s="673" t="s">
        <v>2611</v>
      </c>
      <c r="J857" s="673" t="s">
        <v>2611</v>
      </c>
      <c r="K857" s="673" t="s">
        <v>2611</v>
      </c>
    </row>
    <row r="858" spans="1:11" hidden="1" x14ac:dyDescent="0.25">
      <c r="A858" t="s">
        <v>3907</v>
      </c>
      <c r="B858" s="673" t="s">
        <v>2875</v>
      </c>
      <c r="C858" s="674">
        <v>3</v>
      </c>
      <c r="D858" s="674" t="s">
        <v>6732</v>
      </c>
      <c r="E858" s="674">
        <f t="shared" si="13"/>
        <v>1</v>
      </c>
      <c r="F858" s="673" t="s">
        <v>2788</v>
      </c>
      <c r="G858" s="673" t="s">
        <v>2611</v>
      </c>
      <c r="H858" s="673" t="s">
        <v>2611</v>
      </c>
      <c r="I858" s="673" t="s">
        <v>2611</v>
      </c>
      <c r="J858" s="673" t="s">
        <v>2611</v>
      </c>
      <c r="K858" s="673" t="s">
        <v>2611</v>
      </c>
    </row>
    <row r="859" spans="1:11" hidden="1" x14ac:dyDescent="0.25">
      <c r="A859" t="s">
        <v>3908</v>
      </c>
      <c r="B859" s="673" t="s">
        <v>2875</v>
      </c>
      <c r="C859" s="674">
        <v>3</v>
      </c>
      <c r="D859" s="674" t="s">
        <v>6933</v>
      </c>
      <c r="E859" s="674">
        <f t="shared" si="13"/>
        <v>2</v>
      </c>
      <c r="F859" s="673" t="s">
        <v>2877</v>
      </c>
      <c r="G859" s="673" t="s">
        <v>2878</v>
      </c>
      <c r="H859" s="673" t="s">
        <v>2611</v>
      </c>
      <c r="I859" s="673" t="s">
        <v>2611</v>
      </c>
      <c r="J859" s="673" t="s">
        <v>2611</v>
      </c>
      <c r="K859" s="673" t="s">
        <v>2611</v>
      </c>
    </row>
    <row r="860" spans="1:11" hidden="1" x14ac:dyDescent="0.25">
      <c r="A860" t="s">
        <v>3909</v>
      </c>
      <c r="B860" s="673" t="s">
        <v>2875</v>
      </c>
      <c r="C860" s="674">
        <v>3</v>
      </c>
      <c r="D860" s="674" t="s">
        <v>6934</v>
      </c>
      <c r="E860" s="674">
        <f t="shared" si="13"/>
        <v>2</v>
      </c>
      <c r="F860" s="673" t="s">
        <v>2877</v>
      </c>
      <c r="G860" s="673" t="s">
        <v>2878</v>
      </c>
      <c r="H860" s="673" t="s">
        <v>2611</v>
      </c>
      <c r="I860" s="673" t="s">
        <v>2611</v>
      </c>
      <c r="J860" s="673" t="s">
        <v>2611</v>
      </c>
      <c r="K860" s="673" t="s">
        <v>2611</v>
      </c>
    </row>
    <row r="861" spans="1:11" hidden="1" x14ac:dyDescent="0.25">
      <c r="A861" t="s">
        <v>3910</v>
      </c>
      <c r="B861" s="673" t="s">
        <v>2875</v>
      </c>
      <c r="C861" s="674">
        <v>3</v>
      </c>
      <c r="D861" s="674" t="s">
        <v>6740</v>
      </c>
      <c r="E861" s="674">
        <f t="shared" si="13"/>
        <v>2</v>
      </c>
      <c r="F861" s="673" t="s">
        <v>2794</v>
      </c>
      <c r="G861" s="673" t="s">
        <v>2795</v>
      </c>
      <c r="H861" s="673" t="s">
        <v>2611</v>
      </c>
      <c r="I861" s="673" t="s">
        <v>2611</v>
      </c>
      <c r="J861" s="673" t="s">
        <v>2611</v>
      </c>
      <c r="K861" s="673" t="s">
        <v>2611</v>
      </c>
    </row>
    <row r="862" spans="1:11" hidden="1" x14ac:dyDescent="0.25">
      <c r="A862" t="s">
        <v>3911</v>
      </c>
      <c r="B862" s="673" t="s">
        <v>2875</v>
      </c>
      <c r="C862" s="674">
        <v>3</v>
      </c>
      <c r="D862" s="674" t="s">
        <v>6741</v>
      </c>
      <c r="E862" s="674">
        <f t="shared" si="13"/>
        <v>2</v>
      </c>
      <c r="F862" s="673" t="s">
        <v>2794</v>
      </c>
      <c r="G862" s="673" t="s">
        <v>2795</v>
      </c>
      <c r="H862" s="673" t="s">
        <v>2611</v>
      </c>
      <c r="I862" s="673" t="s">
        <v>2611</v>
      </c>
      <c r="J862" s="673" t="s">
        <v>2611</v>
      </c>
      <c r="K862" s="673" t="s">
        <v>2611</v>
      </c>
    </row>
    <row r="863" spans="1:11" hidden="1" x14ac:dyDescent="0.25">
      <c r="A863" t="s">
        <v>3912</v>
      </c>
      <c r="B863" s="673" t="s">
        <v>2875</v>
      </c>
      <c r="C863" s="674">
        <v>3</v>
      </c>
      <c r="D863" s="674" t="s">
        <v>6742</v>
      </c>
      <c r="E863" s="674">
        <f t="shared" si="13"/>
        <v>2</v>
      </c>
      <c r="F863" s="673" t="s">
        <v>2796</v>
      </c>
      <c r="G863" s="673" t="s">
        <v>2797</v>
      </c>
      <c r="H863" s="673" t="s">
        <v>2611</v>
      </c>
      <c r="I863" s="673" t="s">
        <v>2611</v>
      </c>
      <c r="J863" s="673" t="s">
        <v>2611</v>
      </c>
      <c r="K863" s="673" t="s">
        <v>2611</v>
      </c>
    </row>
    <row r="864" spans="1:11" hidden="1" x14ac:dyDescent="0.25">
      <c r="A864" t="s">
        <v>3913</v>
      </c>
      <c r="B864" s="673" t="s">
        <v>2875</v>
      </c>
      <c r="C864" s="674">
        <v>3</v>
      </c>
      <c r="D864" s="674" t="s">
        <v>6743</v>
      </c>
      <c r="E864" s="674">
        <f t="shared" si="13"/>
        <v>2</v>
      </c>
      <c r="F864" s="673" t="s">
        <v>2796</v>
      </c>
      <c r="G864" s="673" t="s">
        <v>2797</v>
      </c>
      <c r="H864" s="673" t="s">
        <v>2611</v>
      </c>
      <c r="I864" s="673" t="s">
        <v>2611</v>
      </c>
      <c r="J864" s="673" t="s">
        <v>2611</v>
      </c>
      <c r="K864" s="673" t="s">
        <v>2611</v>
      </c>
    </row>
    <row r="865" spans="1:11" hidden="1" x14ac:dyDescent="0.25">
      <c r="A865" t="s">
        <v>3914</v>
      </c>
      <c r="B865" s="673" t="s">
        <v>2875</v>
      </c>
      <c r="C865" s="674">
        <v>3</v>
      </c>
      <c r="D865" s="674" t="s">
        <v>6871</v>
      </c>
      <c r="E865" s="674">
        <f t="shared" si="13"/>
        <v>2</v>
      </c>
      <c r="F865" s="673" t="s">
        <v>2846</v>
      </c>
      <c r="G865" s="673" t="s">
        <v>2850</v>
      </c>
      <c r="H865" s="673" t="s">
        <v>2611</v>
      </c>
      <c r="I865" s="673" t="s">
        <v>2611</v>
      </c>
      <c r="J865" s="673" t="s">
        <v>2611</v>
      </c>
      <c r="K865" s="673" t="s">
        <v>2611</v>
      </c>
    </row>
    <row r="866" spans="1:11" hidden="1" x14ac:dyDescent="0.25">
      <c r="A866" t="s">
        <v>3915</v>
      </c>
      <c r="B866" s="673" t="s">
        <v>2875</v>
      </c>
      <c r="C866" s="674">
        <v>3</v>
      </c>
      <c r="D866" s="674" t="s">
        <v>6872</v>
      </c>
      <c r="E866" s="674">
        <f t="shared" si="13"/>
        <v>2</v>
      </c>
      <c r="F866" s="673" t="s">
        <v>2846</v>
      </c>
      <c r="G866" s="673" t="s">
        <v>2850</v>
      </c>
      <c r="H866" s="673" t="s">
        <v>2611</v>
      </c>
      <c r="I866" s="673" t="s">
        <v>2611</v>
      </c>
      <c r="J866" s="673" t="s">
        <v>2611</v>
      </c>
      <c r="K866" s="673" t="s">
        <v>2611</v>
      </c>
    </row>
    <row r="867" spans="1:11" hidden="1" x14ac:dyDescent="0.25">
      <c r="A867" t="s">
        <v>3916</v>
      </c>
      <c r="B867" s="673" t="s">
        <v>2875</v>
      </c>
      <c r="C867" s="674">
        <v>3</v>
      </c>
      <c r="D867" s="674" t="s">
        <v>6734</v>
      </c>
      <c r="E867" s="674">
        <f t="shared" si="13"/>
        <v>1</v>
      </c>
      <c r="F867" s="673" t="s">
        <v>2788</v>
      </c>
      <c r="G867" s="673" t="s">
        <v>2611</v>
      </c>
      <c r="H867" s="673" t="s">
        <v>2611</v>
      </c>
      <c r="I867" s="673" t="s">
        <v>2611</v>
      </c>
      <c r="J867" s="673" t="s">
        <v>2611</v>
      </c>
      <c r="K867" s="673" t="s">
        <v>2611</v>
      </c>
    </row>
    <row r="868" spans="1:11" hidden="1" x14ac:dyDescent="0.25">
      <c r="A868" t="s">
        <v>3917</v>
      </c>
      <c r="B868" s="673" t="s">
        <v>2875</v>
      </c>
      <c r="C868" s="674">
        <v>3</v>
      </c>
      <c r="D868" s="674" t="s">
        <v>6935</v>
      </c>
      <c r="E868" s="674">
        <f t="shared" si="13"/>
        <v>1</v>
      </c>
      <c r="F868" s="673" t="s">
        <v>2788</v>
      </c>
      <c r="G868" s="673" t="s">
        <v>2611</v>
      </c>
      <c r="H868" s="673" t="s">
        <v>2611</v>
      </c>
      <c r="I868" s="673" t="s">
        <v>2611</v>
      </c>
      <c r="J868" s="673" t="s">
        <v>2611</v>
      </c>
      <c r="K868" s="673" t="s">
        <v>2611</v>
      </c>
    </row>
    <row r="869" spans="1:11" hidden="1" x14ac:dyDescent="0.25">
      <c r="A869" t="s">
        <v>3918</v>
      </c>
      <c r="B869" s="673" t="s">
        <v>2875</v>
      </c>
      <c r="C869" s="674">
        <v>3</v>
      </c>
      <c r="D869" s="674" t="s">
        <v>6876</v>
      </c>
      <c r="E869" s="674">
        <f t="shared" si="13"/>
        <v>1</v>
      </c>
      <c r="F869" s="673" t="s">
        <v>2788</v>
      </c>
      <c r="G869" s="673" t="s">
        <v>2611</v>
      </c>
      <c r="H869" s="673" t="s">
        <v>2611</v>
      </c>
      <c r="I869" s="673" t="s">
        <v>2611</v>
      </c>
      <c r="J869" s="673" t="s">
        <v>2611</v>
      </c>
      <c r="K869" s="673" t="s">
        <v>2611</v>
      </c>
    </row>
    <row r="870" spans="1:11" hidden="1" x14ac:dyDescent="0.25">
      <c r="A870" t="s">
        <v>3919</v>
      </c>
      <c r="B870" s="673" t="s">
        <v>2875</v>
      </c>
      <c r="C870" s="674">
        <v>3</v>
      </c>
      <c r="D870" s="674" t="s">
        <v>6735</v>
      </c>
      <c r="E870" s="674">
        <f t="shared" si="13"/>
        <v>1</v>
      </c>
      <c r="F870" s="673" t="s">
        <v>2788</v>
      </c>
      <c r="G870" s="673" t="s">
        <v>2611</v>
      </c>
      <c r="H870" s="673" t="s">
        <v>2611</v>
      </c>
      <c r="I870" s="673" t="s">
        <v>2611</v>
      </c>
      <c r="J870" s="673" t="s">
        <v>2611</v>
      </c>
      <c r="K870" s="673" t="s">
        <v>2611</v>
      </c>
    </row>
    <row r="871" spans="1:11" hidden="1" x14ac:dyDescent="0.25">
      <c r="A871" t="s">
        <v>3920</v>
      </c>
      <c r="B871" s="673" t="s">
        <v>2875</v>
      </c>
      <c r="C871" s="674">
        <v>3</v>
      </c>
      <c r="D871" s="674" t="s">
        <v>6744</v>
      </c>
      <c r="E871" s="674">
        <f t="shared" si="13"/>
        <v>4</v>
      </c>
      <c r="F871" s="673" t="s">
        <v>2796</v>
      </c>
      <c r="G871" s="673" t="s">
        <v>2794</v>
      </c>
      <c r="H871" s="673" t="s">
        <v>2797</v>
      </c>
      <c r="I871" s="673" t="s">
        <v>2795</v>
      </c>
      <c r="J871" s="673" t="s">
        <v>2611</v>
      </c>
      <c r="K871" s="673" t="s">
        <v>2611</v>
      </c>
    </row>
    <row r="872" spans="1:11" hidden="1" x14ac:dyDescent="0.25">
      <c r="A872" t="s">
        <v>3921</v>
      </c>
      <c r="B872" s="673" t="s">
        <v>2875</v>
      </c>
      <c r="C872" s="674">
        <v>3</v>
      </c>
      <c r="D872" s="674" t="s">
        <v>6745</v>
      </c>
      <c r="E872" s="674">
        <f t="shared" si="13"/>
        <v>4</v>
      </c>
      <c r="F872" s="673" t="s">
        <v>2796</v>
      </c>
      <c r="G872" s="673" t="s">
        <v>2794</v>
      </c>
      <c r="H872" s="673" t="s">
        <v>2797</v>
      </c>
      <c r="I872" s="673" t="s">
        <v>2795</v>
      </c>
      <c r="J872" s="673" t="s">
        <v>2611</v>
      </c>
      <c r="K872" s="673" t="s">
        <v>2611</v>
      </c>
    </row>
    <row r="873" spans="1:11" hidden="1" x14ac:dyDescent="0.25">
      <c r="A873" t="s">
        <v>3922</v>
      </c>
      <c r="B873" s="673" t="s">
        <v>2875</v>
      </c>
      <c r="C873" s="674">
        <v>4</v>
      </c>
      <c r="D873" s="674" t="s">
        <v>6933</v>
      </c>
      <c r="E873" s="674">
        <f t="shared" si="13"/>
        <v>4</v>
      </c>
      <c r="F873" s="673" t="s">
        <v>2877</v>
      </c>
      <c r="G873" s="673" t="s">
        <v>2879</v>
      </c>
      <c r="H873" s="673" t="s">
        <v>2878</v>
      </c>
      <c r="I873" s="673" t="s">
        <v>2880</v>
      </c>
      <c r="J873" s="673" t="s">
        <v>2611</v>
      </c>
      <c r="K873" s="673" t="s">
        <v>2611</v>
      </c>
    </row>
    <row r="874" spans="1:11" hidden="1" x14ac:dyDescent="0.25">
      <c r="A874" t="s">
        <v>3922</v>
      </c>
      <c r="B874" s="673" t="s">
        <v>2875</v>
      </c>
      <c r="C874" s="674">
        <v>4</v>
      </c>
      <c r="D874" s="674" t="s">
        <v>6933</v>
      </c>
      <c r="E874" s="674">
        <f t="shared" si="13"/>
        <v>4</v>
      </c>
      <c r="F874" s="673" t="s">
        <v>2877</v>
      </c>
      <c r="G874" s="673" t="s">
        <v>2879</v>
      </c>
      <c r="H874" s="673" t="s">
        <v>2878</v>
      </c>
      <c r="I874" s="673" t="s">
        <v>2880</v>
      </c>
      <c r="J874" s="673" t="s">
        <v>2611</v>
      </c>
      <c r="K874" s="673" t="s">
        <v>2611</v>
      </c>
    </row>
    <row r="875" spans="1:11" hidden="1" x14ac:dyDescent="0.25">
      <c r="A875" t="s">
        <v>3923</v>
      </c>
      <c r="B875" s="673" t="s">
        <v>2875</v>
      </c>
      <c r="C875" s="674">
        <v>4</v>
      </c>
      <c r="D875" s="674" t="s">
        <v>6934</v>
      </c>
      <c r="E875" s="674">
        <f t="shared" si="13"/>
        <v>4</v>
      </c>
      <c r="F875" s="673" t="s">
        <v>2877</v>
      </c>
      <c r="G875" s="673" t="s">
        <v>2879</v>
      </c>
      <c r="H875" s="673" t="s">
        <v>2878</v>
      </c>
      <c r="I875" s="673" t="s">
        <v>2880</v>
      </c>
      <c r="J875" s="673" t="s">
        <v>2611</v>
      </c>
      <c r="K875" s="673" t="s">
        <v>2611</v>
      </c>
    </row>
    <row r="876" spans="1:11" hidden="1" x14ac:dyDescent="0.25">
      <c r="A876" t="s">
        <v>3923</v>
      </c>
      <c r="B876" s="673" t="s">
        <v>2875</v>
      </c>
      <c r="C876" s="674">
        <v>4</v>
      </c>
      <c r="D876" s="674" t="s">
        <v>6934</v>
      </c>
      <c r="E876" s="674">
        <f t="shared" si="13"/>
        <v>4</v>
      </c>
      <c r="F876" s="673" t="s">
        <v>2877</v>
      </c>
      <c r="G876" s="673" t="s">
        <v>2879</v>
      </c>
      <c r="H876" s="673" t="s">
        <v>2878</v>
      </c>
      <c r="I876" s="673" t="s">
        <v>2880</v>
      </c>
      <c r="J876" s="673" t="s">
        <v>2611</v>
      </c>
      <c r="K876" s="673" t="s">
        <v>2611</v>
      </c>
    </row>
    <row r="877" spans="1:11" hidden="1" x14ac:dyDescent="0.25">
      <c r="A877" t="s">
        <v>3924</v>
      </c>
      <c r="B877" s="673" t="s">
        <v>2875</v>
      </c>
      <c r="C877" s="674">
        <v>4</v>
      </c>
      <c r="D877" s="674" t="s">
        <v>6740</v>
      </c>
      <c r="E877" s="674">
        <f t="shared" si="13"/>
        <v>2</v>
      </c>
      <c r="F877" s="673" t="s">
        <v>2794</v>
      </c>
      <c r="G877" s="673" t="s">
        <v>2795</v>
      </c>
      <c r="H877" s="673" t="s">
        <v>2611</v>
      </c>
      <c r="I877" s="673" t="s">
        <v>2611</v>
      </c>
      <c r="J877" s="673" t="s">
        <v>2611</v>
      </c>
      <c r="K877" s="673" t="s">
        <v>2611</v>
      </c>
    </row>
    <row r="878" spans="1:11" hidden="1" x14ac:dyDescent="0.25">
      <c r="A878" t="s">
        <v>3925</v>
      </c>
      <c r="B878" s="673" t="s">
        <v>2875</v>
      </c>
      <c r="C878" s="674">
        <v>4</v>
      </c>
      <c r="D878" s="674" t="s">
        <v>6741</v>
      </c>
      <c r="E878" s="674">
        <f t="shared" si="13"/>
        <v>2</v>
      </c>
      <c r="F878" s="673" t="s">
        <v>2794</v>
      </c>
      <c r="G878" s="673" t="s">
        <v>2795</v>
      </c>
      <c r="H878" s="673" t="s">
        <v>2611</v>
      </c>
      <c r="I878" s="673" t="s">
        <v>2611</v>
      </c>
      <c r="J878" s="673" t="s">
        <v>2611</v>
      </c>
      <c r="K878" s="673" t="s">
        <v>2611</v>
      </c>
    </row>
    <row r="879" spans="1:11" hidden="1" x14ac:dyDescent="0.25">
      <c r="A879" t="s">
        <v>3926</v>
      </c>
      <c r="B879" s="673" t="s">
        <v>2875</v>
      </c>
      <c r="C879" s="674">
        <v>4</v>
      </c>
      <c r="D879" s="674" t="s">
        <v>6742</v>
      </c>
      <c r="E879" s="674">
        <f t="shared" si="13"/>
        <v>2</v>
      </c>
      <c r="F879" s="673" t="s">
        <v>2796</v>
      </c>
      <c r="G879" s="673" t="s">
        <v>2797</v>
      </c>
      <c r="H879" s="673" t="s">
        <v>2611</v>
      </c>
      <c r="I879" s="673" t="s">
        <v>2611</v>
      </c>
      <c r="J879" s="673" t="s">
        <v>2611</v>
      </c>
      <c r="K879" s="673" t="s">
        <v>2611</v>
      </c>
    </row>
    <row r="880" spans="1:11" hidden="1" x14ac:dyDescent="0.25">
      <c r="A880" t="s">
        <v>3927</v>
      </c>
      <c r="B880" s="673" t="s">
        <v>2875</v>
      </c>
      <c r="C880" s="674">
        <v>4</v>
      </c>
      <c r="D880" s="674" t="s">
        <v>6743</v>
      </c>
      <c r="E880" s="674">
        <f t="shared" si="13"/>
        <v>2</v>
      </c>
      <c r="F880" s="673" t="s">
        <v>2796</v>
      </c>
      <c r="G880" s="673" t="s">
        <v>2797</v>
      </c>
      <c r="H880" s="673" t="s">
        <v>2611</v>
      </c>
      <c r="I880" s="673" t="s">
        <v>2611</v>
      </c>
      <c r="J880" s="673" t="s">
        <v>2611</v>
      </c>
      <c r="K880" s="673" t="s">
        <v>2611</v>
      </c>
    </row>
    <row r="881" spans="1:11" hidden="1" x14ac:dyDescent="0.25">
      <c r="A881" t="s">
        <v>3928</v>
      </c>
      <c r="B881" s="673" t="s">
        <v>2875</v>
      </c>
      <c r="C881" s="674">
        <v>4</v>
      </c>
      <c r="D881" s="674" t="s">
        <v>6871</v>
      </c>
      <c r="E881" s="674">
        <f t="shared" si="13"/>
        <v>2</v>
      </c>
      <c r="F881" s="673" t="s">
        <v>2846</v>
      </c>
      <c r="G881" s="673" t="s">
        <v>2850</v>
      </c>
      <c r="H881" s="673" t="s">
        <v>2611</v>
      </c>
      <c r="I881" s="673" t="s">
        <v>2611</v>
      </c>
      <c r="J881" s="673" t="s">
        <v>2611</v>
      </c>
      <c r="K881" s="673" t="s">
        <v>2611</v>
      </c>
    </row>
    <row r="882" spans="1:11" hidden="1" x14ac:dyDescent="0.25">
      <c r="A882" t="s">
        <v>3929</v>
      </c>
      <c r="B882" s="673" t="s">
        <v>2875</v>
      </c>
      <c r="C882" s="674">
        <v>4</v>
      </c>
      <c r="D882" s="674" t="s">
        <v>6872</v>
      </c>
      <c r="E882" s="674">
        <f t="shared" si="13"/>
        <v>2</v>
      </c>
      <c r="F882" s="673" t="s">
        <v>2846</v>
      </c>
      <c r="G882" s="673" t="s">
        <v>2850</v>
      </c>
      <c r="H882" s="673" t="s">
        <v>2611</v>
      </c>
      <c r="I882" s="673" t="s">
        <v>2611</v>
      </c>
      <c r="J882" s="673" t="s">
        <v>2611</v>
      </c>
      <c r="K882" s="673" t="s">
        <v>2611</v>
      </c>
    </row>
    <row r="883" spans="1:11" hidden="1" x14ac:dyDescent="0.25">
      <c r="A883" t="s">
        <v>3930</v>
      </c>
      <c r="B883" s="673" t="s">
        <v>2875</v>
      </c>
      <c r="C883" s="674">
        <v>4</v>
      </c>
      <c r="D883" s="674" t="s">
        <v>6936</v>
      </c>
      <c r="E883" s="674">
        <f t="shared" si="13"/>
        <v>5</v>
      </c>
      <c r="F883" s="673" t="s">
        <v>2881</v>
      </c>
      <c r="G883" s="673" t="s">
        <v>2882</v>
      </c>
      <c r="H883" s="673" t="s">
        <v>2883</v>
      </c>
      <c r="I883" s="673" t="s">
        <v>2884</v>
      </c>
      <c r="J883" s="673" t="s">
        <v>2885</v>
      </c>
      <c r="K883" s="673" t="s">
        <v>2611</v>
      </c>
    </row>
    <row r="884" spans="1:11" hidden="1" x14ac:dyDescent="0.25">
      <c r="A884" t="s">
        <v>3931</v>
      </c>
      <c r="B884" s="673" t="s">
        <v>2875</v>
      </c>
      <c r="C884" s="674">
        <v>4</v>
      </c>
      <c r="D884" s="674" t="s">
        <v>6937</v>
      </c>
      <c r="E884" s="674">
        <f t="shared" si="13"/>
        <v>5</v>
      </c>
      <c r="F884" s="673" t="s">
        <v>2881</v>
      </c>
      <c r="G884" s="673" t="s">
        <v>2882</v>
      </c>
      <c r="H884" s="673" t="s">
        <v>2883</v>
      </c>
      <c r="I884" s="673" t="s">
        <v>2884</v>
      </c>
      <c r="J884" s="673" t="s">
        <v>2885</v>
      </c>
      <c r="K884" s="673" t="s">
        <v>2611</v>
      </c>
    </row>
    <row r="885" spans="1:11" hidden="1" x14ac:dyDescent="0.25">
      <c r="A885" t="s">
        <v>3932</v>
      </c>
      <c r="B885" s="673" t="s">
        <v>2875</v>
      </c>
      <c r="C885" s="674">
        <v>4</v>
      </c>
      <c r="D885" s="674" t="s">
        <v>6744</v>
      </c>
      <c r="E885" s="674">
        <f t="shared" si="13"/>
        <v>4</v>
      </c>
      <c r="F885" s="673" t="s">
        <v>2796</v>
      </c>
      <c r="G885" s="673" t="s">
        <v>2794</v>
      </c>
      <c r="H885" s="673" t="s">
        <v>2797</v>
      </c>
      <c r="I885" s="673" t="s">
        <v>2795</v>
      </c>
      <c r="J885" s="673" t="s">
        <v>2611</v>
      </c>
      <c r="K885" s="673" t="s">
        <v>2611</v>
      </c>
    </row>
    <row r="886" spans="1:11" hidden="1" x14ac:dyDescent="0.25">
      <c r="A886" t="s">
        <v>3933</v>
      </c>
      <c r="B886" s="673" t="s">
        <v>2875</v>
      </c>
      <c r="C886" s="674">
        <v>4</v>
      </c>
      <c r="D886" s="674" t="s">
        <v>6938</v>
      </c>
      <c r="E886" s="674">
        <f t="shared" si="13"/>
        <v>2</v>
      </c>
      <c r="F886" s="673" t="s">
        <v>2881</v>
      </c>
      <c r="G886" s="673" t="s">
        <v>2882</v>
      </c>
      <c r="H886" s="673" t="s">
        <v>2611</v>
      </c>
      <c r="I886" s="673" t="s">
        <v>2611</v>
      </c>
      <c r="J886" s="673" t="s">
        <v>2611</v>
      </c>
      <c r="K886" s="673" t="s">
        <v>2611</v>
      </c>
    </row>
    <row r="887" spans="1:11" hidden="1" x14ac:dyDescent="0.25">
      <c r="A887" t="s">
        <v>3934</v>
      </c>
      <c r="B887" s="673" t="s">
        <v>2875</v>
      </c>
      <c r="C887" s="674">
        <v>4</v>
      </c>
      <c r="D887" s="674" t="s">
        <v>6939</v>
      </c>
      <c r="E887" s="674">
        <f t="shared" si="13"/>
        <v>2</v>
      </c>
      <c r="F887" s="673" t="s">
        <v>2881</v>
      </c>
      <c r="G887" s="673" t="s">
        <v>2882</v>
      </c>
      <c r="H887" s="673" t="s">
        <v>2611</v>
      </c>
      <c r="I887" s="673" t="s">
        <v>2611</v>
      </c>
      <c r="J887" s="673" t="s">
        <v>2611</v>
      </c>
      <c r="K887" s="673" t="s">
        <v>2611</v>
      </c>
    </row>
    <row r="888" spans="1:11" hidden="1" x14ac:dyDescent="0.25">
      <c r="A888" t="s">
        <v>3935</v>
      </c>
      <c r="B888" s="673" t="s">
        <v>2875</v>
      </c>
      <c r="C888" s="674">
        <v>4</v>
      </c>
      <c r="D888" s="674" t="s">
        <v>6745</v>
      </c>
      <c r="E888" s="674">
        <f t="shared" si="13"/>
        <v>6</v>
      </c>
      <c r="F888" s="673" t="s">
        <v>2881</v>
      </c>
      <c r="G888" s="673" t="s">
        <v>2882</v>
      </c>
      <c r="H888" s="673" t="s">
        <v>2883</v>
      </c>
      <c r="I888" s="673" t="s">
        <v>2884</v>
      </c>
      <c r="J888" s="673" t="s">
        <v>2796</v>
      </c>
      <c r="K888" s="673" t="s">
        <v>2794</v>
      </c>
    </row>
    <row r="889" spans="1:11" hidden="1" x14ac:dyDescent="0.25">
      <c r="A889" t="s">
        <v>3936</v>
      </c>
      <c r="B889" s="673" t="s">
        <v>2875</v>
      </c>
      <c r="C889" s="674">
        <v>4</v>
      </c>
      <c r="D889" s="674" t="s">
        <v>6940</v>
      </c>
      <c r="E889" s="674">
        <f t="shared" si="13"/>
        <v>2</v>
      </c>
      <c r="F889" s="673" t="s">
        <v>2881</v>
      </c>
      <c r="G889" s="673" t="s">
        <v>2882</v>
      </c>
      <c r="H889" s="673" t="s">
        <v>2611</v>
      </c>
      <c r="I889" s="673" t="s">
        <v>2611</v>
      </c>
      <c r="J889" s="673" t="s">
        <v>2611</v>
      </c>
      <c r="K889" s="673" t="s">
        <v>2611</v>
      </c>
    </row>
    <row r="890" spans="1:11" hidden="1" x14ac:dyDescent="0.25">
      <c r="A890" t="s">
        <v>3937</v>
      </c>
      <c r="B890" s="673" t="s">
        <v>2875</v>
      </c>
      <c r="C890" s="674">
        <v>5</v>
      </c>
      <c r="D890" s="674" t="s">
        <v>6729</v>
      </c>
      <c r="E890" s="674">
        <f t="shared" si="13"/>
        <v>1</v>
      </c>
      <c r="F890" s="673" t="s">
        <v>2788</v>
      </c>
      <c r="G890" s="673" t="s">
        <v>2611</v>
      </c>
      <c r="H890" s="673" t="s">
        <v>2611</v>
      </c>
      <c r="I890" s="673" t="s">
        <v>2611</v>
      </c>
      <c r="J890" s="673" t="s">
        <v>2611</v>
      </c>
      <c r="K890" s="673" t="s">
        <v>2611</v>
      </c>
    </row>
    <row r="891" spans="1:11" hidden="1" x14ac:dyDescent="0.25">
      <c r="A891" t="s">
        <v>3938</v>
      </c>
      <c r="B891" s="673" t="s">
        <v>2875</v>
      </c>
      <c r="C891" s="674">
        <v>5</v>
      </c>
      <c r="D891" s="674" t="s">
        <v>6731</v>
      </c>
      <c r="E891" s="674">
        <f t="shared" si="13"/>
        <v>2</v>
      </c>
      <c r="F891" s="673" t="s">
        <v>2876</v>
      </c>
      <c r="G891" s="673" t="s">
        <v>2788</v>
      </c>
      <c r="H891" s="673" t="s">
        <v>2611</v>
      </c>
      <c r="I891" s="673" t="s">
        <v>2611</v>
      </c>
      <c r="J891" s="673" t="s">
        <v>2611</v>
      </c>
      <c r="K891" s="673" t="s">
        <v>2611</v>
      </c>
    </row>
    <row r="892" spans="1:11" hidden="1" x14ac:dyDescent="0.25">
      <c r="A892" t="s">
        <v>3939</v>
      </c>
      <c r="B892" s="673" t="s">
        <v>2875</v>
      </c>
      <c r="C892" s="674">
        <v>5</v>
      </c>
      <c r="D892" s="674" t="s">
        <v>6732</v>
      </c>
      <c r="E892" s="674">
        <f t="shared" si="13"/>
        <v>1</v>
      </c>
      <c r="F892" s="673" t="s">
        <v>2788</v>
      </c>
      <c r="G892" s="673" t="s">
        <v>2611</v>
      </c>
      <c r="H892" s="673" t="s">
        <v>2611</v>
      </c>
      <c r="I892" s="673" t="s">
        <v>2611</v>
      </c>
      <c r="J892" s="673" t="s">
        <v>2611</v>
      </c>
      <c r="K892" s="673" t="s">
        <v>2611</v>
      </c>
    </row>
    <row r="893" spans="1:11" hidden="1" x14ac:dyDescent="0.25">
      <c r="A893" t="s">
        <v>3940</v>
      </c>
      <c r="B893" s="673" t="s">
        <v>2875</v>
      </c>
      <c r="C893" s="674">
        <v>5</v>
      </c>
      <c r="D893" s="674" t="s">
        <v>6933</v>
      </c>
      <c r="E893" s="674">
        <f t="shared" si="13"/>
        <v>4</v>
      </c>
      <c r="F893" s="673" t="s">
        <v>2877</v>
      </c>
      <c r="G893" s="673" t="s">
        <v>2879</v>
      </c>
      <c r="H893" s="673" t="s">
        <v>2878</v>
      </c>
      <c r="I893" s="673" t="s">
        <v>2880</v>
      </c>
      <c r="J893" s="673" t="s">
        <v>2611</v>
      </c>
      <c r="K893" s="673" t="s">
        <v>2611</v>
      </c>
    </row>
    <row r="894" spans="1:11" hidden="1" x14ac:dyDescent="0.25">
      <c r="A894" t="s">
        <v>3940</v>
      </c>
      <c r="B894" s="673" t="s">
        <v>2875</v>
      </c>
      <c r="C894" s="674">
        <v>5</v>
      </c>
      <c r="D894" s="674" t="s">
        <v>6933</v>
      </c>
      <c r="E894" s="674">
        <f t="shared" si="13"/>
        <v>4</v>
      </c>
      <c r="F894" s="673" t="s">
        <v>2877</v>
      </c>
      <c r="G894" s="673" t="s">
        <v>2879</v>
      </c>
      <c r="H894" s="673" t="s">
        <v>2878</v>
      </c>
      <c r="I894" s="673" t="s">
        <v>2880</v>
      </c>
      <c r="J894" s="673" t="s">
        <v>2611</v>
      </c>
      <c r="K894" s="673" t="s">
        <v>2611</v>
      </c>
    </row>
    <row r="895" spans="1:11" hidden="1" x14ac:dyDescent="0.25">
      <c r="A895" t="s">
        <v>3941</v>
      </c>
      <c r="B895" s="673" t="s">
        <v>2875</v>
      </c>
      <c r="C895" s="674">
        <v>5</v>
      </c>
      <c r="D895" s="674" t="s">
        <v>6934</v>
      </c>
      <c r="E895" s="674">
        <f t="shared" si="13"/>
        <v>4</v>
      </c>
      <c r="F895" s="673" t="s">
        <v>2877</v>
      </c>
      <c r="G895" s="673" t="s">
        <v>2879</v>
      </c>
      <c r="H895" s="673" t="s">
        <v>2878</v>
      </c>
      <c r="I895" s="673" t="s">
        <v>2880</v>
      </c>
      <c r="J895" s="673" t="s">
        <v>2611</v>
      </c>
      <c r="K895" s="673" t="s">
        <v>2611</v>
      </c>
    </row>
    <row r="896" spans="1:11" hidden="1" x14ac:dyDescent="0.25">
      <c r="A896" t="s">
        <v>3941</v>
      </c>
      <c r="B896" s="673" t="s">
        <v>2875</v>
      </c>
      <c r="C896" s="674">
        <v>5</v>
      </c>
      <c r="D896" s="674" t="s">
        <v>6934</v>
      </c>
      <c r="E896" s="674">
        <f t="shared" si="13"/>
        <v>4</v>
      </c>
      <c r="F896" s="673" t="s">
        <v>2877</v>
      </c>
      <c r="G896" s="673" t="s">
        <v>2879</v>
      </c>
      <c r="H896" s="673" t="s">
        <v>2878</v>
      </c>
      <c r="I896" s="673" t="s">
        <v>2880</v>
      </c>
      <c r="J896" s="673" t="s">
        <v>2611</v>
      </c>
      <c r="K896" s="673" t="s">
        <v>2611</v>
      </c>
    </row>
    <row r="897" spans="1:11" hidden="1" x14ac:dyDescent="0.25">
      <c r="A897" t="s">
        <v>3942</v>
      </c>
      <c r="B897" s="673" t="s">
        <v>2875</v>
      </c>
      <c r="C897" s="674">
        <v>5</v>
      </c>
      <c r="D897" s="674" t="s">
        <v>6740</v>
      </c>
      <c r="E897" s="674">
        <f t="shared" si="13"/>
        <v>2</v>
      </c>
      <c r="F897" s="673" t="s">
        <v>2794</v>
      </c>
      <c r="G897" s="673" t="s">
        <v>2795</v>
      </c>
      <c r="H897" s="673" t="s">
        <v>2611</v>
      </c>
      <c r="I897" s="673" t="s">
        <v>2611</v>
      </c>
      <c r="J897" s="673" t="s">
        <v>2611</v>
      </c>
      <c r="K897" s="673" t="s">
        <v>2611</v>
      </c>
    </row>
    <row r="898" spans="1:11" hidden="1" x14ac:dyDescent="0.25">
      <c r="A898" t="s">
        <v>3943</v>
      </c>
      <c r="B898" s="673" t="s">
        <v>2875</v>
      </c>
      <c r="C898" s="674">
        <v>5</v>
      </c>
      <c r="D898" s="674" t="s">
        <v>6741</v>
      </c>
      <c r="E898" s="674">
        <f t="shared" si="13"/>
        <v>2</v>
      </c>
      <c r="F898" s="673" t="s">
        <v>2794</v>
      </c>
      <c r="G898" s="673" t="s">
        <v>2795</v>
      </c>
      <c r="H898" s="673" t="s">
        <v>2611</v>
      </c>
      <c r="I898" s="673" t="s">
        <v>2611</v>
      </c>
      <c r="J898" s="673" t="s">
        <v>2611</v>
      </c>
      <c r="K898" s="673" t="s">
        <v>2611</v>
      </c>
    </row>
    <row r="899" spans="1:11" hidden="1" x14ac:dyDescent="0.25">
      <c r="A899" t="s">
        <v>3944</v>
      </c>
      <c r="B899" s="673" t="s">
        <v>2875</v>
      </c>
      <c r="C899" s="674">
        <v>5</v>
      </c>
      <c r="D899" s="674" t="s">
        <v>6742</v>
      </c>
      <c r="E899" s="674">
        <f t="shared" ref="E899:E962" si="14">6-COUNTIF(F899:K899,"")</f>
        <v>2</v>
      </c>
      <c r="F899" s="673" t="s">
        <v>2796</v>
      </c>
      <c r="G899" s="673" t="s">
        <v>2797</v>
      </c>
      <c r="H899" s="673" t="s">
        <v>2611</v>
      </c>
      <c r="I899" s="673" t="s">
        <v>2611</v>
      </c>
      <c r="J899" s="673" t="s">
        <v>2611</v>
      </c>
      <c r="K899" s="673" t="s">
        <v>2611</v>
      </c>
    </row>
    <row r="900" spans="1:11" hidden="1" x14ac:dyDescent="0.25">
      <c r="A900" t="s">
        <v>3945</v>
      </c>
      <c r="B900" s="673" t="s">
        <v>2875</v>
      </c>
      <c r="C900" s="674">
        <v>5</v>
      </c>
      <c r="D900" s="674" t="s">
        <v>6743</v>
      </c>
      <c r="E900" s="674">
        <f t="shared" si="14"/>
        <v>2</v>
      </c>
      <c r="F900" s="673" t="s">
        <v>2796</v>
      </c>
      <c r="G900" s="673" t="s">
        <v>2797</v>
      </c>
      <c r="H900" s="673" t="s">
        <v>2611</v>
      </c>
      <c r="I900" s="673" t="s">
        <v>2611</v>
      </c>
      <c r="J900" s="673" t="s">
        <v>2611</v>
      </c>
      <c r="K900" s="673" t="s">
        <v>2611</v>
      </c>
    </row>
    <row r="901" spans="1:11" hidden="1" x14ac:dyDescent="0.25">
      <c r="A901" t="s">
        <v>3946</v>
      </c>
      <c r="B901" s="673" t="s">
        <v>2875</v>
      </c>
      <c r="C901" s="674">
        <v>5</v>
      </c>
      <c r="D901" s="674" t="s">
        <v>6871</v>
      </c>
      <c r="E901" s="674">
        <f t="shared" si="14"/>
        <v>2</v>
      </c>
      <c r="F901" s="673" t="s">
        <v>2846</v>
      </c>
      <c r="G901" s="673" t="s">
        <v>2850</v>
      </c>
      <c r="H901" s="673" t="s">
        <v>2611</v>
      </c>
      <c r="I901" s="673" t="s">
        <v>2611</v>
      </c>
      <c r="J901" s="673" t="s">
        <v>2611</v>
      </c>
      <c r="K901" s="673" t="s">
        <v>2611</v>
      </c>
    </row>
    <row r="902" spans="1:11" hidden="1" x14ac:dyDescent="0.25">
      <c r="A902" t="s">
        <v>3947</v>
      </c>
      <c r="B902" s="673" t="s">
        <v>2875</v>
      </c>
      <c r="C902" s="674">
        <v>5</v>
      </c>
      <c r="D902" s="674" t="s">
        <v>6872</v>
      </c>
      <c r="E902" s="674">
        <f t="shared" si="14"/>
        <v>2</v>
      </c>
      <c r="F902" s="673" t="s">
        <v>2846</v>
      </c>
      <c r="G902" s="673" t="s">
        <v>2850</v>
      </c>
      <c r="H902" s="673" t="s">
        <v>2611</v>
      </c>
      <c r="I902" s="673" t="s">
        <v>2611</v>
      </c>
      <c r="J902" s="673" t="s">
        <v>2611</v>
      </c>
      <c r="K902" s="673" t="s">
        <v>2611</v>
      </c>
    </row>
    <row r="903" spans="1:11" hidden="1" x14ac:dyDescent="0.25">
      <c r="A903" t="s">
        <v>3948</v>
      </c>
      <c r="B903" s="673" t="s">
        <v>2875</v>
      </c>
      <c r="C903" s="674">
        <v>5</v>
      </c>
      <c r="D903" s="674" t="s">
        <v>6936</v>
      </c>
      <c r="E903" s="674">
        <f t="shared" si="14"/>
        <v>2</v>
      </c>
      <c r="F903" s="673" t="s">
        <v>2884</v>
      </c>
      <c r="G903" s="673" t="s">
        <v>2885</v>
      </c>
      <c r="H903" s="673" t="s">
        <v>2611</v>
      </c>
      <c r="I903" s="673" t="s">
        <v>2611</v>
      </c>
      <c r="J903" s="673" t="s">
        <v>2611</v>
      </c>
      <c r="K903" s="673" t="s">
        <v>2611</v>
      </c>
    </row>
    <row r="904" spans="1:11" hidden="1" x14ac:dyDescent="0.25">
      <c r="A904" t="s">
        <v>3949</v>
      </c>
      <c r="B904" s="673" t="s">
        <v>2875</v>
      </c>
      <c r="C904" s="674">
        <v>5</v>
      </c>
      <c r="D904" s="674" t="s">
        <v>6937</v>
      </c>
      <c r="E904" s="674">
        <f t="shared" si="14"/>
        <v>2</v>
      </c>
      <c r="F904" s="673" t="s">
        <v>2884</v>
      </c>
      <c r="G904" s="673" t="s">
        <v>2885</v>
      </c>
      <c r="H904" s="673" t="s">
        <v>2611</v>
      </c>
      <c r="I904" s="673" t="s">
        <v>2611</v>
      </c>
      <c r="J904" s="673" t="s">
        <v>2611</v>
      </c>
      <c r="K904" s="673" t="s">
        <v>2611</v>
      </c>
    </row>
    <row r="905" spans="1:11" hidden="1" x14ac:dyDescent="0.25">
      <c r="A905" t="s">
        <v>3950</v>
      </c>
      <c r="B905" s="673" t="s">
        <v>2875</v>
      </c>
      <c r="C905" s="674">
        <v>5</v>
      </c>
      <c r="D905" s="674" t="s">
        <v>6734</v>
      </c>
      <c r="E905" s="674">
        <f t="shared" si="14"/>
        <v>1</v>
      </c>
      <c r="F905" s="673" t="s">
        <v>2788</v>
      </c>
      <c r="G905" s="673" t="s">
        <v>2611</v>
      </c>
      <c r="H905" s="673" t="s">
        <v>2611</v>
      </c>
      <c r="I905" s="673" t="s">
        <v>2611</v>
      </c>
      <c r="J905" s="673" t="s">
        <v>2611</v>
      </c>
      <c r="K905" s="673" t="s">
        <v>2611</v>
      </c>
    </row>
    <row r="906" spans="1:11" hidden="1" x14ac:dyDescent="0.25">
      <c r="A906" t="s">
        <v>3951</v>
      </c>
      <c r="B906" s="673" t="s">
        <v>2875</v>
      </c>
      <c r="C906" s="674">
        <v>5</v>
      </c>
      <c r="D906" s="674" t="s">
        <v>6935</v>
      </c>
      <c r="E906" s="674">
        <f t="shared" si="14"/>
        <v>1</v>
      </c>
      <c r="F906" s="673" t="s">
        <v>2788</v>
      </c>
      <c r="G906" s="673" t="s">
        <v>2611</v>
      </c>
      <c r="H906" s="673" t="s">
        <v>2611</v>
      </c>
      <c r="I906" s="673" t="s">
        <v>2611</v>
      </c>
      <c r="J906" s="673" t="s">
        <v>2611</v>
      </c>
      <c r="K906" s="673" t="s">
        <v>2611</v>
      </c>
    </row>
    <row r="907" spans="1:11" hidden="1" x14ac:dyDescent="0.25">
      <c r="A907" t="s">
        <v>3952</v>
      </c>
      <c r="B907" s="673" t="s">
        <v>2875</v>
      </c>
      <c r="C907" s="674">
        <v>5</v>
      </c>
      <c r="D907" s="674" t="s">
        <v>6876</v>
      </c>
      <c r="E907" s="674">
        <f t="shared" si="14"/>
        <v>1</v>
      </c>
      <c r="F907" s="673" t="s">
        <v>2788</v>
      </c>
      <c r="G907" s="673" t="s">
        <v>2611</v>
      </c>
      <c r="H907" s="673" t="s">
        <v>2611</v>
      </c>
      <c r="I907" s="673" t="s">
        <v>2611</v>
      </c>
      <c r="J907" s="673" t="s">
        <v>2611</v>
      </c>
      <c r="K907" s="673" t="s">
        <v>2611</v>
      </c>
    </row>
    <row r="908" spans="1:11" hidden="1" x14ac:dyDescent="0.25">
      <c r="A908" t="s">
        <v>3953</v>
      </c>
      <c r="B908" s="673" t="s">
        <v>2875</v>
      </c>
      <c r="C908" s="674">
        <v>5</v>
      </c>
      <c r="D908" s="674" t="s">
        <v>6735</v>
      </c>
      <c r="E908" s="674">
        <f t="shared" si="14"/>
        <v>1</v>
      </c>
      <c r="F908" s="673" t="s">
        <v>2788</v>
      </c>
      <c r="G908" s="673" t="s">
        <v>2611</v>
      </c>
      <c r="H908" s="673" t="s">
        <v>2611</v>
      </c>
      <c r="I908" s="673" t="s">
        <v>2611</v>
      </c>
      <c r="J908" s="673" t="s">
        <v>2611</v>
      </c>
      <c r="K908" s="673" t="s">
        <v>2611</v>
      </c>
    </row>
    <row r="909" spans="1:11" hidden="1" x14ac:dyDescent="0.25">
      <c r="A909" t="s">
        <v>3954</v>
      </c>
      <c r="B909" s="673" t="s">
        <v>2875</v>
      </c>
      <c r="C909" s="674">
        <v>5</v>
      </c>
      <c r="D909" s="674" t="s">
        <v>6744</v>
      </c>
      <c r="E909" s="674">
        <f t="shared" si="14"/>
        <v>4</v>
      </c>
      <c r="F909" s="673" t="s">
        <v>2796</v>
      </c>
      <c r="G909" s="673" t="s">
        <v>2794</v>
      </c>
      <c r="H909" s="673" t="s">
        <v>2797</v>
      </c>
      <c r="I909" s="673" t="s">
        <v>2795</v>
      </c>
      <c r="J909" s="673" t="s">
        <v>2611</v>
      </c>
      <c r="K909" s="673" t="s">
        <v>2611</v>
      </c>
    </row>
    <row r="910" spans="1:11" hidden="1" x14ac:dyDescent="0.25">
      <c r="A910" t="s">
        <v>3955</v>
      </c>
      <c r="B910" s="673" t="s">
        <v>2875</v>
      </c>
      <c r="C910" s="674">
        <v>5</v>
      </c>
      <c r="D910" s="674" t="s">
        <v>6745</v>
      </c>
      <c r="E910" s="674">
        <f t="shared" si="14"/>
        <v>4</v>
      </c>
      <c r="F910" s="673" t="s">
        <v>2796</v>
      </c>
      <c r="G910" s="673" t="s">
        <v>2794</v>
      </c>
      <c r="H910" s="673" t="s">
        <v>2797</v>
      </c>
      <c r="I910" s="673" t="s">
        <v>2795</v>
      </c>
      <c r="J910" s="673" t="s">
        <v>2611</v>
      </c>
      <c r="K910" s="673" t="s">
        <v>2611</v>
      </c>
    </row>
    <row r="911" spans="1:11" hidden="1" x14ac:dyDescent="0.25">
      <c r="A911" t="s">
        <v>3956</v>
      </c>
      <c r="B911" s="673" t="s">
        <v>2875</v>
      </c>
      <c r="C911" s="674">
        <v>6</v>
      </c>
      <c r="D911" s="674" t="s">
        <v>6729</v>
      </c>
      <c r="E911" s="674">
        <f t="shared" si="14"/>
        <v>1</v>
      </c>
      <c r="F911" s="673" t="s">
        <v>2788</v>
      </c>
      <c r="G911" s="673" t="s">
        <v>2611</v>
      </c>
      <c r="H911" s="673" t="s">
        <v>2611</v>
      </c>
      <c r="I911" s="673" t="s">
        <v>2611</v>
      </c>
      <c r="J911" s="673" t="s">
        <v>2611</v>
      </c>
      <c r="K911" s="673" t="s">
        <v>2611</v>
      </c>
    </row>
    <row r="912" spans="1:11" hidden="1" x14ac:dyDescent="0.25">
      <c r="A912" t="s">
        <v>3957</v>
      </c>
      <c r="B912" s="673" t="s">
        <v>2875</v>
      </c>
      <c r="C912" s="674">
        <v>6</v>
      </c>
      <c r="D912" s="674" t="s">
        <v>6731</v>
      </c>
      <c r="E912" s="674">
        <f t="shared" si="14"/>
        <v>2</v>
      </c>
      <c r="F912" s="673" t="s">
        <v>2876</v>
      </c>
      <c r="G912" s="673" t="s">
        <v>2788</v>
      </c>
      <c r="H912" s="673" t="s">
        <v>2611</v>
      </c>
      <c r="I912" s="673" t="s">
        <v>2611</v>
      </c>
      <c r="J912" s="673" t="s">
        <v>2611</v>
      </c>
      <c r="K912" s="673" t="s">
        <v>2611</v>
      </c>
    </row>
    <row r="913" spans="1:11" hidden="1" x14ac:dyDescent="0.25">
      <c r="A913" t="s">
        <v>3958</v>
      </c>
      <c r="B913" s="673" t="s">
        <v>2875</v>
      </c>
      <c r="C913" s="674">
        <v>6</v>
      </c>
      <c r="D913" s="674" t="s">
        <v>6732</v>
      </c>
      <c r="E913" s="674">
        <f t="shared" si="14"/>
        <v>1</v>
      </c>
      <c r="F913" s="673" t="s">
        <v>2788</v>
      </c>
      <c r="G913" s="673" t="s">
        <v>2611</v>
      </c>
      <c r="H913" s="673" t="s">
        <v>2611</v>
      </c>
      <c r="I913" s="673" t="s">
        <v>2611</v>
      </c>
      <c r="J913" s="673" t="s">
        <v>2611</v>
      </c>
      <c r="K913" s="673" t="s">
        <v>2611</v>
      </c>
    </row>
    <row r="914" spans="1:11" hidden="1" x14ac:dyDescent="0.25">
      <c r="A914" t="s">
        <v>3959</v>
      </c>
      <c r="B914" s="673" t="s">
        <v>2875</v>
      </c>
      <c r="C914" s="674">
        <v>6</v>
      </c>
      <c r="D914" s="674" t="s">
        <v>6933</v>
      </c>
      <c r="E914" s="674">
        <f t="shared" si="14"/>
        <v>4</v>
      </c>
      <c r="F914" s="673" t="s">
        <v>2877</v>
      </c>
      <c r="G914" s="673" t="s">
        <v>2879</v>
      </c>
      <c r="H914" s="673" t="s">
        <v>2878</v>
      </c>
      <c r="I914" s="673" t="s">
        <v>2880</v>
      </c>
      <c r="J914" s="673" t="s">
        <v>2611</v>
      </c>
      <c r="K914" s="673" t="s">
        <v>2611</v>
      </c>
    </row>
    <row r="915" spans="1:11" hidden="1" x14ac:dyDescent="0.25">
      <c r="A915" t="s">
        <v>3959</v>
      </c>
      <c r="B915" s="673" t="s">
        <v>2875</v>
      </c>
      <c r="C915" s="674">
        <v>6</v>
      </c>
      <c r="D915" s="674" t="s">
        <v>6933</v>
      </c>
      <c r="E915" s="674">
        <f t="shared" si="14"/>
        <v>4</v>
      </c>
      <c r="F915" s="673" t="s">
        <v>2877</v>
      </c>
      <c r="G915" s="673" t="s">
        <v>2879</v>
      </c>
      <c r="H915" s="673" t="s">
        <v>2878</v>
      </c>
      <c r="I915" s="673" t="s">
        <v>2880</v>
      </c>
      <c r="J915" s="673" t="s">
        <v>2611</v>
      </c>
      <c r="K915" s="673" t="s">
        <v>2611</v>
      </c>
    </row>
    <row r="916" spans="1:11" hidden="1" x14ac:dyDescent="0.25">
      <c r="A916" t="s">
        <v>3960</v>
      </c>
      <c r="B916" s="673" t="s">
        <v>2875</v>
      </c>
      <c r="C916" s="674">
        <v>6</v>
      </c>
      <c r="D916" s="674" t="s">
        <v>6934</v>
      </c>
      <c r="E916" s="674">
        <f t="shared" si="14"/>
        <v>4</v>
      </c>
      <c r="F916" s="673" t="s">
        <v>2877</v>
      </c>
      <c r="G916" s="673" t="s">
        <v>2879</v>
      </c>
      <c r="H916" s="673" t="s">
        <v>2878</v>
      </c>
      <c r="I916" s="673" t="s">
        <v>2880</v>
      </c>
      <c r="J916" s="673" t="s">
        <v>2611</v>
      </c>
      <c r="K916" s="673" t="s">
        <v>2611</v>
      </c>
    </row>
    <row r="917" spans="1:11" hidden="1" x14ac:dyDescent="0.25">
      <c r="A917" t="s">
        <v>3960</v>
      </c>
      <c r="B917" s="673" t="s">
        <v>2875</v>
      </c>
      <c r="C917" s="674">
        <v>6</v>
      </c>
      <c r="D917" s="674" t="s">
        <v>6934</v>
      </c>
      <c r="E917" s="674">
        <f t="shared" si="14"/>
        <v>4</v>
      </c>
      <c r="F917" s="673" t="s">
        <v>2877</v>
      </c>
      <c r="G917" s="673" t="s">
        <v>2879</v>
      </c>
      <c r="H917" s="673" t="s">
        <v>2878</v>
      </c>
      <c r="I917" s="673" t="s">
        <v>2880</v>
      </c>
      <c r="J917" s="673" t="s">
        <v>2611</v>
      </c>
      <c r="K917" s="673" t="s">
        <v>2611</v>
      </c>
    </row>
    <row r="918" spans="1:11" hidden="1" x14ac:dyDescent="0.25">
      <c r="A918" t="s">
        <v>3961</v>
      </c>
      <c r="B918" s="673" t="s">
        <v>2875</v>
      </c>
      <c r="C918" s="674">
        <v>6</v>
      </c>
      <c r="D918" s="674" t="s">
        <v>6740</v>
      </c>
      <c r="E918" s="674">
        <f t="shared" si="14"/>
        <v>2</v>
      </c>
      <c r="F918" s="673" t="s">
        <v>2794</v>
      </c>
      <c r="G918" s="673" t="s">
        <v>2795</v>
      </c>
      <c r="H918" s="673" t="s">
        <v>2611</v>
      </c>
      <c r="I918" s="673" t="s">
        <v>2611</v>
      </c>
      <c r="J918" s="673" t="s">
        <v>2611</v>
      </c>
      <c r="K918" s="673" t="s">
        <v>2611</v>
      </c>
    </row>
    <row r="919" spans="1:11" hidden="1" x14ac:dyDescent="0.25">
      <c r="A919" t="s">
        <v>3962</v>
      </c>
      <c r="B919" s="673" t="s">
        <v>2875</v>
      </c>
      <c r="C919" s="674">
        <v>6</v>
      </c>
      <c r="D919" s="674" t="s">
        <v>6741</v>
      </c>
      <c r="E919" s="674">
        <f t="shared" si="14"/>
        <v>2</v>
      </c>
      <c r="F919" s="673" t="s">
        <v>2794</v>
      </c>
      <c r="G919" s="673" t="s">
        <v>2795</v>
      </c>
      <c r="H919" s="673" t="s">
        <v>2611</v>
      </c>
      <c r="I919" s="673" t="s">
        <v>2611</v>
      </c>
      <c r="J919" s="673" t="s">
        <v>2611</v>
      </c>
      <c r="K919" s="673" t="s">
        <v>2611</v>
      </c>
    </row>
    <row r="920" spans="1:11" hidden="1" x14ac:dyDescent="0.25">
      <c r="A920" t="s">
        <v>3963</v>
      </c>
      <c r="B920" s="673" t="s">
        <v>2875</v>
      </c>
      <c r="C920" s="674">
        <v>6</v>
      </c>
      <c r="D920" s="674" t="s">
        <v>6742</v>
      </c>
      <c r="E920" s="674">
        <f t="shared" si="14"/>
        <v>2</v>
      </c>
      <c r="F920" s="673" t="s">
        <v>2796</v>
      </c>
      <c r="G920" s="673" t="s">
        <v>2797</v>
      </c>
      <c r="H920" s="673" t="s">
        <v>2611</v>
      </c>
      <c r="I920" s="673" t="s">
        <v>2611</v>
      </c>
      <c r="J920" s="673" t="s">
        <v>2611</v>
      </c>
      <c r="K920" s="673" t="s">
        <v>2611</v>
      </c>
    </row>
    <row r="921" spans="1:11" hidden="1" x14ac:dyDescent="0.25">
      <c r="A921" t="s">
        <v>3964</v>
      </c>
      <c r="B921" s="673" t="s">
        <v>2875</v>
      </c>
      <c r="C921" s="674">
        <v>6</v>
      </c>
      <c r="D921" s="674" t="s">
        <v>6743</v>
      </c>
      <c r="E921" s="674">
        <f t="shared" si="14"/>
        <v>2</v>
      </c>
      <c r="F921" s="673" t="s">
        <v>2796</v>
      </c>
      <c r="G921" s="673" t="s">
        <v>2797</v>
      </c>
      <c r="H921" s="673" t="s">
        <v>2611</v>
      </c>
      <c r="I921" s="673" t="s">
        <v>2611</v>
      </c>
      <c r="J921" s="673" t="s">
        <v>2611</v>
      </c>
      <c r="K921" s="673" t="s">
        <v>2611</v>
      </c>
    </row>
    <row r="922" spans="1:11" hidden="1" x14ac:dyDescent="0.25">
      <c r="A922" t="s">
        <v>3965</v>
      </c>
      <c r="B922" s="673" t="s">
        <v>2875</v>
      </c>
      <c r="C922" s="674">
        <v>6</v>
      </c>
      <c r="D922" s="674" t="s">
        <v>6871</v>
      </c>
      <c r="E922" s="674">
        <f t="shared" si="14"/>
        <v>2</v>
      </c>
      <c r="F922" s="673" t="s">
        <v>2846</v>
      </c>
      <c r="G922" s="673" t="s">
        <v>2850</v>
      </c>
      <c r="H922" s="673" t="s">
        <v>2611</v>
      </c>
      <c r="I922" s="673" t="s">
        <v>2611</v>
      </c>
      <c r="J922" s="673" t="s">
        <v>2611</v>
      </c>
      <c r="K922" s="673" t="s">
        <v>2611</v>
      </c>
    </row>
    <row r="923" spans="1:11" hidden="1" x14ac:dyDescent="0.25">
      <c r="A923" t="s">
        <v>3966</v>
      </c>
      <c r="B923" s="673" t="s">
        <v>2875</v>
      </c>
      <c r="C923" s="674">
        <v>6</v>
      </c>
      <c r="D923" s="674" t="s">
        <v>6872</v>
      </c>
      <c r="E923" s="674">
        <f t="shared" si="14"/>
        <v>2</v>
      </c>
      <c r="F923" s="673" t="s">
        <v>2846</v>
      </c>
      <c r="G923" s="673" t="s">
        <v>2850</v>
      </c>
      <c r="H923" s="673" t="s">
        <v>2611</v>
      </c>
      <c r="I923" s="673" t="s">
        <v>2611</v>
      </c>
      <c r="J923" s="673" t="s">
        <v>2611</v>
      </c>
      <c r="K923" s="673" t="s">
        <v>2611</v>
      </c>
    </row>
    <row r="924" spans="1:11" hidden="1" x14ac:dyDescent="0.25">
      <c r="A924" t="s">
        <v>3967</v>
      </c>
      <c r="B924" s="673" t="s">
        <v>2875</v>
      </c>
      <c r="C924" s="674">
        <v>6</v>
      </c>
      <c r="D924" s="674" t="s">
        <v>6936</v>
      </c>
      <c r="E924" s="674">
        <f t="shared" si="14"/>
        <v>2</v>
      </c>
      <c r="F924" s="673" t="s">
        <v>2884</v>
      </c>
      <c r="G924" s="673" t="s">
        <v>2885</v>
      </c>
      <c r="H924" s="673" t="s">
        <v>2611</v>
      </c>
      <c r="I924" s="673" t="s">
        <v>2611</v>
      </c>
      <c r="J924" s="673" t="s">
        <v>2611</v>
      </c>
      <c r="K924" s="673" t="s">
        <v>2611</v>
      </c>
    </row>
    <row r="925" spans="1:11" hidden="1" x14ac:dyDescent="0.25">
      <c r="A925" t="s">
        <v>3968</v>
      </c>
      <c r="B925" s="673" t="s">
        <v>2875</v>
      </c>
      <c r="C925" s="674">
        <v>6</v>
      </c>
      <c r="D925" s="674" t="s">
        <v>6937</v>
      </c>
      <c r="E925" s="674">
        <f t="shared" si="14"/>
        <v>2</v>
      </c>
      <c r="F925" s="673" t="s">
        <v>2884</v>
      </c>
      <c r="G925" s="673" t="s">
        <v>2885</v>
      </c>
      <c r="H925" s="673" t="s">
        <v>2611</v>
      </c>
      <c r="I925" s="673" t="s">
        <v>2611</v>
      </c>
      <c r="J925" s="673" t="s">
        <v>2611</v>
      </c>
      <c r="K925" s="673" t="s">
        <v>2611</v>
      </c>
    </row>
    <row r="926" spans="1:11" hidden="1" x14ac:dyDescent="0.25">
      <c r="A926" t="s">
        <v>3969</v>
      </c>
      <c r="B926" s="673" t="s">
        <v>2875</v>
      </c>
      <c r="C926" s="674">
        <v>6</v>
      </c>
      <c r="D926" s="674" t="s">
        <v>6734</v>
      </c>
      <c r="E926" s="674">
        <f t="shared" si="14"/>
        <v>1</v>
      </c>
      <c r="F926" s="673" t="s">
        <v>2788</v>
      </c>
      <c r="G926" s="673" t="s">
        <v>2611</v>
      </c>
      <c r="H926" s="673" t="s">
        <v>2611</v>
      </c>
      <c r="I926" s="673" t="s">
        <v>2611</v>
      </c>
      <c r="J926" s="673" t="s">
        <v>2611</v>
      </c>
      <c r="K926" s="673" t="s">
        <v>2611</v>
      </c>
    </row>
    <row r="927" spans="1:11" hidden="1" x14ac:dyDescent="0.25">
      <c r="A927" t="s">
        <v>3970</v>
      </c>
      <c r="B927" s="673" t="s">
        <v>2875</v>
      </c>
      <c r="C927" s="674">
        <v>6</v>
      </c>
      <c r="D927" s="674" t="s">
        <v>6935</v>
      </c>
      <c r="E927" s="674">
        <f t="shared" si="14"/>
        <v>1</v>
      </c>
      <c r="F927" s="673" t="s">
        <v>2788</v>
      </c>
      <c r="G927" s="673" t="s">
        <v>2611</v>
      </c>
      <c r="H927" s="673" t="s">
        <v>2611</v>
      </c>
      <c r="I927" s="673" t="s">
        <v>2611</v>
      </c>
      <c r="J927" s="673" t="s">
        <v>2611</v>
      </c>
      <c r="K927" s="673" t="s">
        <v>2611</v>
      </c>
    </row>
    <row r="928" spans="1:11" hidden="1" x14ac:dyDescent="0.25">
      <c r="A928" t="s">
        <v>3971</v>
      </c>
      <c r="B928" s="673" t="s">
        <v>2875</v>
      </c>
      <c r="C928" s="674">
        <v>6</v>
      </c>
      <c r="D928" s="674" t="s">
        <v>6876</v>
      </c>
      <c r="E928" s="674">
        <f t="shared" si="14"/>
        <v>1</v>
      </c>
      <c r="F928" s="673" t="s">
        <v>2788</v>
      </c>
      <c r="G928" s="673" t="s">
        <v>2611</v>
      </c>
      <c r="H928" s="673" t="s">
        <v>2611</v>
      </c>
      <c r="I928" s="673" t="s">
        <v>2611</v>
      </c>
      <c r="J928" s="673" t="s">
        <v>2611</v>
      </c>
      <c r="K928" s="673" t="s">
        <v>2611</v>
      </c>
    </row>
    <row r="929" spans="1:11" hidden="1" x14ac:dyDescent="0.25">
      <c r="A929" t="s">
        <v>3972</v>
      </c>
      <c r="B929" s="673" t="s">
        <v>2875</v>
      </c>
      <c r="C929" s="674">
        <v>6</v>
      </c>
      <c r="D929" s="674" t="s">
        <v>6735</v>
      </c>
      <c r="E929" s="674">
        <f t="shared" si="14"/>
        <v>1</v>
      </c>
      <c r="F929" s="673" t="s">
        <v>2788</v>
      </c>
      <c r="G929" s="673" t="s">
        <v>2611</v>
      </c>
      <c r="H929" s="673" t="s">
        <v>2611</v>
      </c>
      <c r="I929" s="673" t="s">
        <v>2611</v>
      </c>
      <c r="J929" s="673" t="s">
        <v>2611</v>
      </c>
      <c r="K929" s="673" t="s">
        <v>2611</v>
      </c>
    </row>
    <row r="930" spans="1:11" hidden="1" x14ac:dyDescent="0.25">
      <c r="A930" t="s">
        <v>3973</v>
      </c>
      <c r="B930" s="673" t="s">
        <v>2875</v>
      </c>
      <c r="C930" s="674">
        <v>6</v>
      </c>
      <c r="D930" s="674" t="s">
        <v>6744</v>
      </c>
      <c r="E930" s="674">
        <f t="shared" si="14"/>
        <v>4</v>
      </c>
      <c r="F930" s="673" t="s">
        <v>2796</v>
      </c>
      <c r="G930" s="673" t="s">
        <v>2794</v>
      </c>
      <c r="H930" s="673" t="s">
        <v>2797</v>
      </c>
      <c r="I930" s="673" t="s">
        <v>2795</v>
      </c>
      <c r="J930" s="673" t="s">
        <v>2611</v>
      </c>
      <c r="K930" s="673" t="s">
        <v>2611</v>
      </c>
    </row>
    <row r="931" spans="1:11" hidden="1" x14ac:dyDescent="0.25">
      <c r="A931" t="s">
        <v>3974</v>
      </c>
      <c r="B931" s="673" t="s">
        <v>2875</v>
      </c>
      <c r="C931" s="674">
        <v>6</v>
      </c>
      <c r="D931" s="674" t="s">
        <v>6745</v>
      </c>
      <c r="E931" s="674">
        <f t="shared" si="14"/>
        <v>4</v>
      </c>
      <c r="F931" s="673" t="s">
        <v>2796</v>
      </c>
      <c r="G931" s="673" t="s">
        <v>2794</v>
      </c>
      <c r="H931" s="673" t="s">
        <v>2797</v>
      </c>
      <c r="I931" s="673" t="s">
        <v>2795</v>
      </c>
      <c r="J931" s="673" t="s">
        <v>2611</v>
      </c>
      <c r="K931" s="673" t="s">
        <v>2611</v>
      </c>
    </row>
    <row r="932" spans="1:11" hidden="1" x14ac:dyDescent="0.25">
      <c r="A932" t="s">
        <v>3975</v>
      </c>
      <c r="B932" s="673" t="s">
        <v>2875</v>
      </c>
      <c r="C932" s="674">
        <v>7</v>
      </c>
      <c r="D932" s="674" t="s">
        <v>6729</v>
      </c>
      <c r="E932" s="674">
        <f t="shared" si="14"/>
        <v>1</v>
      </c>
      <c r="F932" s="673" t="s">
        <v>2788</v>
      </c>
      <c r="G932" s="673" t="s">
        <v>2611</v>
      </c>
      <c r="H932" s="673" t="s">
        <v>2611</v>
      </c>
      <c r="I932" s="673" t="s">
        <v>2611</v>
      </c>
      <c r="J932" s="673" t="s">
        <v>2611</v>
      </c>
      <c r="K932" s="673" t="s">
        <v>2611</v>
      </c>
    </row>
    <row r="933" spans="1:11" hidden="1" x14ac:dyDescent="0.25">
      <c r="A933" t="s">
        <v>3976</v>
      </c>
      <c r="B933" s="673" t="s">
        <v>2875</v>
      </c>
      <c r="C933" s="674">
        <v>7</v>
      </c>
      <c r="D933" s="674" t="s">
        <v>6731</v>
      </c>
      <c r="E933" s="674">
        <f t="shared" si="14"/>
        <v>2</v>
      </c>
      <c r="F933" s="673" t="s">
        <v>2876</v>
      </c>
      <c r="G933" s="673" t="s">
        <v>2788</v>
      </c>
      <c r="H933" s="673" t="s">
        <v>2611</v>
      </c>
      <c r="I933" s="673" t="s">
        <v>2611</v>
      </c>
      <c r="J933" s="673" t="s">
        <v>2611</v>
      </c>
      <c r="K933" s="673" t="s">
        <v>2611</v>
      </c>
    </row>
    <row r="934" spans="1:11" hidden="1" x14ac:dyDescent="0.25">
      <c r="A934" t="s">
        <v>3977</v>
      </c>
      <c r="B934" s="673" t="s">
        <v>2875</v>
      </c>
      <c r="C934" s="674">
        <v>7</v>
      </c>
      <c r="D934" s="674" t="s">
        <v>6732</v>
      </c>
      <c r="E934" s="674">
        <f t="shared" si="14"/>
        <v>1</v>
      </c>
      <c r="F934" s="673" t="s">
        <v>2788</v>
      </c>
      <c r="G934" s="673" t="s">
        <v>2611</v>
      </c>
      <c r="H934" s="673" t="s">
        <v>2611</v>
      </c>
      <c r="I934" s="673" t="s">
        <v>2611</v>
      </c>
      <c r="J934" s="673" t="s">
        <v>2611</v>
      </c>
      <c r="K934" s="673" t="s">
        <v>2611</v>
      </c>
    </row>
    <row r="935" spans="1:11" hidden="1" x14ac:dyDescent="0.25">
      <c r="A935" t="s">
        <v>3978</v>
      </c>
      <c r="B935" s="673" t="s">
        <v>2875</v>
      </c>
      <c r="C935" s="674">
        <v>7</v>
      </c>
      <c r="D935" s="674" t="s">
        <v>6933</v>
      </c>
      <c r="E935" s="674">
        <f t="shared" si="14"/>
        <v>4</v>
      </c>
      <c r="F935" s="673" t="s">
        <v>2877</v>
      </c>
      <c r="G935" s="673" t="s">
        <v>2879</v>
      </c>
      <c r="H935" s="673" t="s">
        <v>2878</v>
      </c>
      <c r="I935" s="673" t="s">
        <v>2880</v>
      </c>
      <c r="J935" s="673" t="s">
        <v>2611</v>
      </c>
      <c r="K935" s="673" t="s">
        <v>2611</v>
      </c>
    </row>
    <row r="936" spans="1:11" hidden="1" x14ac:dyDescent="0.25">
      <c r="A936" t="s">
        <v>3978</v>
      </c>
      <c r="B936" s="673" t="s">
        <v>2875</v>
      </c>
      <c r="C936" s="674">
        <v>7</v>
      </c>
      <c r="D936" s="674" t="s">
        <v>6933</v>
      </c>
      <c r="E936" s="674">
        <f t="shared" si="14"/>
        <v>4</v>
      </c>
      <c r="F936" s="673" t="s">
        <v>2877</v>
      </c>
      <c r="G936" s="673" t="s">
        <v>2879</v>
      </c>
      <c r="H936" s="673" t="s">
        <v>2878</v>
      </c>
      <c r="I936" s="673" t="s">
        <v>2880</v>
      </c>
      <c r="J936" s="673" t="s">
        <v>2611</v>
      </c>
      <c r="K936" s="673" t="s">
        <v>2611</v>
      </c>
    </row>
    <row r="937" spans="1:11" hidden="1" x14ac:dyDescent="0.25">
      <c r="A937" t="s">
        <v>3979</v>
      </c>
      <c r="B937" s="673" t="s">
        <v>2875</v>
      </c>
      <c r="C937" s="674">
        <v>7</v>
      </c>
      <c r="D937" s="674" t="s">
        <v>6934</v>
      </c>
      <c r="E937" s="674">
        <f t="shared" si="14"/>
        <v>4</v>
      </c>
      <c r="F937" s="673" t="s">
        <v>2877</v>
      </c>
      <c r="G937" s="673" t="s">
        <v>2879</v>
      </c>
      <c r="H937" s="673" t="s">
        <v>2878</v>
      </c>
      <c r="I937" s="673" t="s">
        <v>2880</v>
      </c>
      <c r="J937" s="673" t="s">
        <v>2611</v>
      </c>
      <c r="K937" s="673" t="s">
        <v>2611</v>
      </c>
    </row>
    <row r="938" spans="1:11" hidden="1" x14ac:dyDescent="0.25">
      <c r="A938" t="s">
        <v>3979</v>
      </c>
      <c r="B938" s="673" t="s">
        <v>2875</v>
      </c>
      <c r="C938" s="674">
        <v>7</v>
      </c>
      <c r="D938" s="674" t="s">
        <v>6934</v>
      </c>
      <c r="E938" s="674">
        <f t="shared" si="14"/>
        <v>4</v>
      </c>
      <c r="F938" s="673" t="s">
        <v>2877</v>
      </c>
      <c r="G938" s="673" t="s">
        <v>2879</v>
      </c>
      <c r="H938" s="673" t="s">
        <v>2878</v>
      </c>
      <c r="I938" s="673" t="s">
        <v>2880</v>
      </c>
      <c r="J938" s="673" t="s">
        <v>2611</v>
      </c>
      <c r="K938" s="673" t="s">
        <v>2611</v>
      </c>
    </row>
    <row r="939" spans="1:11" hidden="1" x14ac:dyDescent="0.25">
      <c r="A939" t="s">
        <v>3980</v>
      </c>
      <c r="B939" s="673" t="s">
        <v>2875</v>
      </c>
      <c r="C939" s="674">
        <v>7</v>
      </c>
      <c r="D939" s="674" t="s">
        <v>6740</v>
      </c>
      <c r="E939" s="674">
        <f t="shared" si="14"/>
        <v>2</v>
      </c>
      <c r="F939" s="673" t="s">
        <v>2794</v>
      </c>
      <c r="G939" s="673" t="s">
        <v>2795</v>
      </c>
      <c r="H939" s="673" t="s">
        <v>2611</v>
      </c>
      <c r="I939" s="673" t="s">
        <v>2611</v>
      </c>
      <c r="J939" s="673" t="s">
        <v>2611</v>
      </c>
      <c r="K939" s="673" t="s">
        <v>2611</v>
      </c>
    </row>
    <row r="940" spans="1:11" hidden="1" x14ac:dyDescent="0.25">
      <c r="A940" t="s">
        <v>3981</v>
      </c>
      <c r="B940" s="673" t="s">
        <v>2875</v>
      </c>
      <c r="C940" s="674">
        <v>7</v>
      </c>
      <c r="D940" s="674" t="s">
        <v>6741</v>
      </c>
      <c r="E940" s="674">
        <f t="shared" si="14"/>
        <v>2</v>
      </c>
      <c r="F940" s="673" t="s">
        <v>2794</v>
      </c>
      <c r="G940" s="673" t="s">
        <v>2795</v>
      </c>
      <c r="H940" s="673" t="s">
        <v>2611</v>
      </c>
      <c r="I940" s="673" t="s">
        <v>2611</v>
      </c>
      <c r="J940" s="673" t="s">
        <v>2611</v>
      </c>
      <c r="K940" s="673" t="s">
        <v>2611</v>
      </c>
    </row>
    <row r="941" spans="1:11" hidden="1" x14ac:dyDescent="0.25">
      <c r="A941" t="s">
        <v>3982</v>
      </c>
      <c r="B941" s="673" t="s">
        <v>2875</v>
      </c>
      <c r="C941" s="674">
        <v>7</v>
      </c>
      <c r="D941" s="674" t="s">
        <v>6742</v>
      </c>
      <c r="E941" s="674">
        <f t="shared" si="14"/>
        <v>2</v>
      </c>
      <c r="F941" s="673" t="s">
        <v>2796</v>
      </c>
      <c r="G941" s="673" t="s">
        <v>2797</v>
      </c>
      <c r="H941" s="673" t="s">
        <v>2611</v>
      </c>
      <c r="I941" s="673" t="s">
        <v>2611</v>
      </c>
      <c r="J941" s="673" t="s">
        <v>2611</v>
      </c>
      <c r="K941" s="673" t="s">
        <v>2611</v>
      </c>
    </row>
    <row r="942" spans="1:11" hidden="1" x14ac:dyDescent="0.25">
      <c r="A942" t="s">
        <v>3983</v>
      </c>
      <c r="B942" s="673" t="s">
        <v>2875</v>
      </c>
      <c r="C942" s="674">
        <v>7</v>
      </c>
      <c r="D942" s="674" t="s">
        <v>6743</v>
      </c>
      <c r="E942" s="674">
        <f t="shared" si="14"/>
        <v>2</v>
      </c>
      <c r="F942" s="673" t="s">
        <v>2796</v>
      </c>
      <c r="G942" s="673" t="s">
        <v>2797</v>
      </c>
      <c r="H942" s="673" t="s">
        <v>2611</v>
      </c>
      <c r="I942" s="673" t="s">
        <v>2611</v>
      </c>
      <c r="J942" s="673" t="s">
        <v>2611</v>
      </c>
      <c r="K942" s="673" t="s">
        <v>2611</v>
      </c>
    </row>
    <row r="943" spans="1:11" hidden="1" x14ac:dyDescent="0.25">
      <c r="A943" t="s">
        <v>3984</v>
      </c>
      <c r="B943" s="673" t="s">
        <v>2875</v>
      </c>
      <c r="C943" s="674">
        <v>7</v>
      </c>
      <c r="D943" s="674" t="s">
        <v>6871</v>
      </c>
      <c r="E943" s="674">
        <f t="shared" si="14"/>
        <v>2</v>
      </c>
      <c r="F943" s="673" t="s">
        <v>2846</v>
      </c>
      <c r="G943" s="673" t="s">
        <v>2850</v>
      </c>
      <c r="H943" s="673" t="s">
        <v>2611</v>
      </c>
      <c r="I943" s="673" t="s">
        <v>2611</v>
      </c>
      <c r="J943" s="673" t="s">
        <v>2611</v>
      </c>
      <c r="K943" s="673" t="s">
        <v>2611</v>
      </c>
    </row>
    <row r="944" spans="1:11" hidden="1" x14ac:dyDescent="0.25">
      <c r="A944" t="s">
        <v>3985</v>
      </c>
      <c r="B944" s="673" t="s">
        <v>2875</v>
      </c>
      <c r="C944" s="674">
        <v>7</v>
      </c>
      <c r="D944" s="674" t="s">
        <v>6872</v>
      </c>
      <c r="E944" s="674">
        <f t="shared" si="14"/>
        <v>2</v>
      </c>
      <c r="F944" s="673" t="s">
        <v>2846</v>
      </c>
      <c r="G944" s="673" t="s">
        <v>2850</v>
      </c>
      <c r="H944" s="673" t="s">
        <v>2611</v>
      </c>
      <c r="I944" s="673" t="s">
        <v>2611</v>
      </c>
      <c r="J944" s="673" t="s">
        <v>2611</v>
      </c>
      <c r="K944" s="673" t="s">
        <v>2611</v>
      </c>
    </row>
    <row r="945" spans="1:11" hidden="1" x14ac:dyDescent="0.25">
      <c r="A945" t="s">
        <v>3986</v>
      </c>
      <c r="B945" s="673" t="s">
        <v>2875</v>
      </c>
      <c r="C945" s="674">
        <v>7</v>
      </c>
      <c r="D945" s="674" t="s">
        <v>6936</v>
      </c>
      <c r="E945" s="674">
        <f t="shared" si="14"/>
        <v>2</v>
      </c>
      <c r="F945" s="673" t="s">
        <v>2884</v>
      </c>
      <c r="G945" s="673" t="s">
        <v>2885</v>
      </c>
      <c r="H945" s="673" t="s">
        <v>2611</v>
      </c>
      <c r="I945" s="673" t="s">
        <v>2611</v>
      </c>
      <c r="J945" s="673" t="s">
        <v>2611</v>
      </c>
      <c r="K945" s="673" t="s">
        <v>2611</v>
      </c>
    </row>
    <row r="946" spans="1:11" hidden="1" x14ac:dyDescent="0.25">
      <c r="A946" t="s">
        <v>3987</v>
      </c>
      <c r="B946" s="673" t="s">
        <v>2875</v>
      </c>
      <c r="C946" s="674">
        <v>7</v>
      </c>
      <c r="D946" s="674" t="s">
        <v>6937</v>
      </c>
      <c r="E946" s="674">
        <f t="shared" si="14"/>
        <v>2</v>
      </c>
      <c r="F946" s="673" t="s">
        <v>2884</v>
      </c>
      <c r="G946" s="673" t="s">
        <v>2885</v>
      </c>
      <c r="H946" s="673" t="s">
        <v>2611</v>
      </c>
      <c r="I946" s="673" t="s">
        <v>2611</v>
      </c>
      <c r="J946" s="673" t="s">
        <v>2611</v>
      </c>
      <c r="K946" s="673" t="s">
        <v>2611</v>
      </c>
    </row>
    <row r="947" spans="1:11" hidden="1" x14ac:dyDescent="0.25">
      <c r="A947" t="s">
        <v>3988</v>
      </c>
      <c r="B947" s="673" t="s">
        <v>2875</v>
      </c>
      <c r="C947" s="674">
        <v>7</v>
      </c>
      <c r="D947" s="674" t="s">
        <v>6734</v>
      </c>
      <c r="E947" s="674">
        <f t="shared" si="14"/>
        <v>1</v>
      </c>
      <c r="F947" s="673" t="s">
        <v>2788</v>
      </c>
      <c r="G947" s="673" t="s">
        <v>2611</v>
      </c>
      <c r="H947" s="673" t="s">
        <v>2611</v>
      </c>
      <c r="I947" s="673" t="s">
        <v>2611</v>
      </c>
      <c r="J947" s="673" t="s">
        <v>2611</v>
      </c>
      <c r="K947" s="673" t="s">
        <v>2611</v>
      </c>
    </row>
    <row r="948" spans="1:11" hidden="1" x14ac:dyDescent="0.25">
      <c r="A948" t="s">
        <v>3989</v>
      </c>
      <c r="B948" s="673" t="s">
        <v>2875</v>
      </c>
      <c r="C948" s="674">
        <v>7</v>
      </c>
      <c r="D948" s="674" t="s">
        <v>6935</v>
      </c>
      <c r="E948" s="674">
        <f t="shared" si="14"/>
        <v>1</v>
      </c>
      <c r="F948" s="673" t="s">
        <v>2788</v>
      </c>
      <c r="G948" s="673" t="s">
        <v>2611</v>
      </c>
      <c r="H948" s="673" t="s">
        <v>2611</v>
      </c>
      <c r="I948" s="673" t="s">
        <v>2611</v>
      </c>
      <c r="J948" s="673" t="s">
        <v>2611</v>
      </c>
      <c r="K948" s="673" t="s">
        <v>2611</v>
      </c>
    </row>
    <row r="949" spans="1:11" hidden="1" x14ac:dyDescent="0.25">
      <c r="A949" t="s">
        <v>3990</v>
      </c>
      <c r="B949" s="673" t="s">
        <v>2875</v>
      </c>
      <c r="C949" s="674">
        <v>7</v>
      </c>
      <c r="D949" s="674" t="s">
        <v>6876</v>
      </c>
      <c r="E949" s="674">
        <f t="shared" si="14"/>
        <v>1</v>
      </c>
      <c r="F949" s="673" t="s">
        <v>2788</v>
      </c>
      <c r="G949" s="673" t="s">
        <v>2611</v>
      </c>
      <c r="H949" s="673" t="s">
        <v>2611</v>
      </c>
      <c r="I949" s="673" t="s">
        <v>2611</v>
      </c>
      <c r="J949" s="673" t="s">
        <v>2611</v>
      </c>
      <c r="K949" s="673" t="s">
        <v>2611</v>
      </c>
    </row>
    <row r="950" spans="1:11" hidden="1" x14ac:dyDescent="0.25">
      <c r="A950" t="s">
        <v>3991</v>
      </c>
      <c r="B950" s="673" t="s">
        <v>2875</v>
      </c>
      <c r="C950" s="674">
        <v>7</v>
      </c>
      <c r="D950" s="674" t="s">
        <v>6735</v>
      </c>
      <c r="E950" s="674">
        <f t="shared" si="14"/>
        <v>1</v>
      </c>
      <c r="F950" s="673" t="s">
        <v>2788</v>
      </c>
      <c r="G950" s="673" t="s">
        <v>2611</v>
      </c>
      <c r="H950" s="673" t="s">
        <v>2611</v>
      </c>
      <c r="I950" s="673" t="s">
        <v>2611</v>
      </c>
      <c r="J950" s="673" t="s">
        <v>2611</v>
      </c>
      <c r="K950" s="673" t="s">
        <v>2611</v>
      </c>
    </row>
    <row r="951" spans="1:11" hidden="1" x14ac:dyDescent="0.25">
      <c r="A951" t="s">
        <v>3992</v>
      </c>
      <c r="B951" s="673" t="s">
        <v>2875</v>
      </c>
      <c r="C951" s="674">
        <v>7</v>
      </c>
      <c r="D951" s="674" t="s">
        <v>6744</v>
      </c>
      <c r="E951" s="674">
        <f t="shared" si="14"/>
        <v>4</v>
      </c>
      <c r="F951" s="673" t="s">
        <v>2796</v>
      </c>
      <c r="G951" s="673" t="s">
        <v>2794</v>
      </c>
      <c r="H951" s="673" t="s">
        <v>2797</v>
      </c>
      <c r="I951" s="673" t="s">
        <v>2795</v>
      </c>
      <c r="J951" s="673" t="s">
        <v>2611</v>
      </c>
      <c r="K951" s="673" t="s">
        <v>2611</v>
      </c>
    </row>
    <row r="952" spans="1:11" hidden="1" x14ac:dyDescent="0.25">
      <c r="A952" t="s">
        <v>3993</v>
      </c>
      <c r="B952" s="673" t="s">
        <v>2875</v>
      </c>
      <c r="C952" s="674">
        <v>7</v>
      </c>
      <c r="D952" s="674" t="s">
        <v>6745</v>
      </c>
      <c r="E952" s="674">
        <f t="shared" si="14"/>
        <v>4</v>
      </c>
      <c r="F952" s="673" t="s">
        <v>2796</v>
      </c>
      <c r="G952" s="673" t="s">
        <v>2794</v>
      </c>
      <c r="H952" s="673" t="s">
        <v>2797</v>
      </c>
      <c r="I952" s="673" t="s">
        <v>2795</v>
      </c>
      <c r="J952" s="673" t="s">
        <v>2611</v>
      </c>
      <c r="K952" s="673" t="s">
        <v>2611</v>
      </c>
    </row>
    <row r="953" spans="1:11" hidden="1" x14ac:dyDescent="0.25">
      <c r="A953" t="s">
        <v>3994</v>
      </c>
      <c r="B953" s="673" t="s">
        <v>2875</v>
      </c>
      <c r="C953" s="674">
        <v>8</v>
      </c>
      <c r="D953" s="674" t="s">
        <v>6729</v>
      </c>
      <c r="E953" s="674">
        <f t="shared" si="14"/>
        <v>1</v>
      </c>
      <c r="F953" s="673" t="s">
        <v>2788</v>
      </c>
      <c r="G953" s="673" t="s">
        <v>2611</v>
      </c>
      <c r="H953" s="673" t="s">
        <v>2611</v>
      </c>
      <c r="I953" s="673" t="s">
        <v>2611</v>
      </c>
      <c r="J953" s="673" t="s">
        <v>2611</v>
      </c>
      <c r="K953" s="673" t="s">
        <v>2611</v>
      </c>
    </row>
    <row r="954" spans="1:11" hidden="1" x14ac:dyDescent="0.25">
      <c r="A954" t="s">
        <v>3995</v>
      </c>
      <c r="B954" s="673" t="s">
        <v>2875</v>
      </c>
      <c r="C954" s="674">
        <v>8</v>
      </c>
      <c r="D954" s="674" t="s">
        <v>6751</v>
      </c>
      <c r="E954" s="674">
        <f t="shared" si="14"/>
        <v>2</v>
      </c>
      <c r="F954" s="673" t="s">
        <v>2802</v>
      </c>
      <c r="G954" s="673" t="s">
        <v>2803</v>
      </c>
      <c r="H954" s="673" t="s">
        <v>2611</v>
      </c>
      <c r="I954" s="673" t="s">
        <v>2611</v>
      </c>
      <c r="J954" s="673" t="s">
        <v>2611</v>
      </c>
      <c r="K954" s="673" t="s">
        <v>2611</v>
      </c>
    </row>
    <row r="955" spans="1:11" hidden="1" x14ac:dyDescent="0.25">
      <c r="A955" t="s">
        <v>3996</v>
      </c>
      <c r="B955" s="673" t="s">
        <v>2875</v>
      </c>
      <c r="C955" s="674">
        <v>8</v>
      </c>
      <c r="D955" s="674" t="s">
        <v>6731</v>
      </c>
      <c r="E955" s="674">
        <f t="shared" si="14"/>
        <v>2</v>
      </c>
      <c r="F955" s="673" t="s">
        <v>2876</v>
      </c>
      <c r="G955" s="673" t="s">
        <v>2788</v>
      </c>
      <c r="H955" s="673" t="s">
        <v>2611</v>
      </c>
      <c r="I955" s="673" t="s">
        <v>2611</v>
      </c>
      <c r="J955" s="673" t="s">
        <v>2611</v>
      </c>
      <c r="K955" s="673" t="s">
        <v>2611</v>
      </c>
    </row>
    <row r="956" spans="1:11" hidden="1" x14ac:dyDescent="0.25">
      <c r="A956" t="s">
        <v>3997</v>
      </c>
      <c r="B956" s="673" t="s">
        <v>2875</v>
      </c>
      <c r="C956" s="674">
        <v>8</v>
      </c>
      <c r="D956" s="674" t="s">
        <v>6732</v>
      </c>
      <c r="E956" s="674">
        <f t="shared" si="14"/>
        <v>1</v>
      </c>
      <c r="F956" s="673" t="s">
        <v>2788</v>
      </c>
      <c r="G956" s="673" t="s">
        <v>2611</v>
      </c>
      <c r="H956" s="673" t="s">
        <v>2611</v>
      </c>
      <c r="I956" s="673" t="s">
        <v>2611</v>
      </c>
      <c r="J956" s="673" t="s">
        <v>2611</v>
      </c>
      <c r="K956" s="673" t="s">
        <v>2611</v>
      </c>
    </row>
    <row r="957" spans="1:11" hidden="1" x14ac:dyDescent="0.25">
      <c r="A957" t="s">
        <v>3998</v>
      </c>
      <c r="B957" s="673" t="s">
        <v>2875</v>
      </c>
      <c r="C957" s="674">
        <v>8</v>
      </c>
      <c r="D957" s="674" t="s">
        <v>6933</v>
      </c>
      <c r="E957" s="674">
        <f t="shared" si="14"/>
        <v>4</v>
      </c>
      <c r="F957" s="673" t="s">
        <v>2877</v>
      </c>
      <c r="G957" s="673" t="s">
        <v>2879</v>
      </c>
      <c r="H957" s="673" t="s">
        <v>2878</v>
      </c>
      <c r="I957" s="673" t="s">
        <v>2880</v>
      </c>
      <c r="J957" s="673" t="s">
        <v>2611</v>
      </c>
      <c r="K957" s="673" t="s">
        <v>2611</v>
      </c>
    </row>
    <row r="958" spans="1:11" hidden="1" x14ac:dyDescent="0.25">
      <c r="A958" t="s">
        <v>3998</v>
      </c>
      <c r="B958" s="673" t="s">
        <v>2875</v>
      </c>
      <c r="C958" s="674">
        <v>8</v>
      </c>
      <c r="D958" s="674" t="s">
        <v>6933</v>
      </c>
      <c r="E958" s="674">
        <f t="shared" si="14"/>
        <v>4</v>
      </c>
      <c r="F958" s="673" t="s">
        <v>2877</v>
      </c>
      <c r="G958" s="673" t="s">
        <v>2879</v>
      </c>
      <c r="H958" s="673" t="s">
        <v>2878</v>
      </c>
      <c r="I958" s="673" t="s">
        <v>2880</v>
      </c>
      <c r="J958" s="673" t="s">
        <v>2611</v>
      </c>
      <c r="K958" s="673" t="s">
        <v>2611</v>
      </c>
    </row>
    <row r="959" spans="1:11" hidden="1" x14ac:dyDescent="0.25">
      <c r="A959" t="s">
        <v>3999</v>
      </c>
      <c r="B959" s="673" t="s">
        <v>2875</v>
      </c>
      <c r="C959" s="674">
        <v>8</v>
      </c>
      <c r="D959" s="674" t="s">
        <v>6934</v>
      </c>
      <c r="E959" s="674">
        <f t="shared" si="14"/>
        <v>4</v>
      </c>
      <c r="F959" s="673" t="s">
        <v>2877</v>
      </c>
      <c r="G959" s="673" t="s">
        <v>2879</v>
      </c>
      <c r="H959" s="673" t="s">
        <v>2878</v>
      </c>
      <c r="I959" s="673" t="s">
        <v>2880</v>
      </c>
      <c r="J959" s="673" t="s">
        <v>2611</v>
      </c>
      <c r="K959" s="673" t="s">
        <v>2611</v>
      </c>
    </row>
    <row r="960" spans="1:11" hidden="1" x14ac:dyDescent="0.25">
      <c r="A960" t="s">
        <v>3999</v>
      </c>
      <c r="B960" s="673" t="s">
        <v>2875</v>
      </c>
      <c r="C960" s="674">
        <v>8</v>
      </c>
      <c r="D960" s="674" t="s">
        <v>6934</v>
      </c>
      <c r="E960" s="674">
        <f t="shared" si="14"/>
        <v>4</v>
      </c>
      <c r="F960" s="673" t="s">
        <v>2877</v>
      </c>
      <c r="G960" s="673" t="s">
        <v>2879</v>
      </c>
      <c r="H960" s="673" t="s">
        <v>2878</v>
      </c>
      <c r="I960" s="673" t="s">
        <v>2880</v>
      </c>
      <c r="J960" s="673" t="s">
        <v>2611</v>
      </c>
      <c r="K960" s="673" t="s">
        <v>2611</v>
      </c>
    </row>
    <row r="961" spans="1:11" hidden="1" x14ac:dyDescent="0.25">
      <c r="A961" t="s">
        <v>4000</v>
      </c>
      <c r="B961" s="673" t="s">
        <v>2875</v>
      </c>
      <c r="C961" s="674">
        <v>8</v>
      </c>
      <c r="D961" s="674" t="s">
        <v>6740</v>
      </c>
      <c r="E961" s="674">
        <f t="shared" si="14"/>
        <v>2</v>
      </c>
      <c r="F961" s="673" t="s">
        <v>2794</v>
      </c>
      <c r="G961" s="673" t="s">
        <v>2795</v>
      </c>
      <c r="H961" s="673" t="s">
        <v>2611</v>
      </c>
      <c r="I961" s="673" t="s">
        <v>2611</v>
      </c>
      <c r="J961" s="673" t="s">
        <v>2611</v>
      </c>
      <c r="K961" s="673" t="s">
        <v>2611</v>
      </c>
    </row>
    <row r="962" spans="1:11" hidden="1" x14ac:dyDescent="0.25">
      <c r="A962" t="s">
        <v>4001</v>
      </c>
      <c r="B962" s="673" t="s">
        <v>2875</v>
      </c>
      <c r="C962" s="674">
        <v>8</v>
      </c>
      <c r="D962" s="674" t="s">
        <v>6741</v>
      </c>
      <c r="E962" s="674">
        <f t="shared" si="14"/>
        <v>2</v>
      </c>
      <c r="F962" s="673" t="s">
        <v>2794</v>
      </c>
      <c r="G962" s="673" t="s">
        <v>2795</v>
      </c>
      <c r="H962" s="673" t="s">
        <v>2611</v>
      </c>
      <c r="I962" s="673" t="s">
        <v>2611</v>
      </c>
      <c r="J962" s="673" t="s">
        <v>2611</v>
      </c>
      <c r="K962" s="673" t="s">
        <v>2611</v>
      </c>
    </row>
    <row r="963" spans="1:11" hidden="1" x14ac:dyDescent="0.25">
      <c r="A963" t="s">
        <v>4002</v>
      </c>
      <c r="B963" s="673" t="s">
        <v>2875</v>
      </c>
      <c r="C963" s="674">
        <v>8</v>
      </c>
      <c r="D963" s="674" t="s">
        <v>6742</v>
      </c>
      <c r="E963" s="674">
        <f t="shared" ref="E963:E1026" si="15">6-COUNTIF(F963:K963,"")</f>
        <v>2</v>
      </c>
      <c r="F963" s="673" t="s">
        <v>2796</v>
      </c>
      <c r="G963" s="673" t="s">
        <v>2797</v>
      </c>
      <c r="H963" s="673" t="s">
        <v>2611</v>
      </c>
      <c r="I963" s="673" t="s">
        <v>2611</v>
      </c>
      <c r="J963" s="673" t="s">
        <v>2611</v>
      </c>
      <c r="K963" s="673" t="s">
        <v>2611</v>
      </c>
    </row>
    <row r="964" spans="1:11" hidden="1" x14ac:dyDescent="0.25">
      <c r="A964" t="s">
        <v>4003</v>
      </c>
      <c r="B964" s="673" t="s">
        <v>2875</v>
      </c>
      <c r="C964" s="674">
        <v>8</v>
      </c>
      <c r="D964" s="674" t="s">
        <v>6743</v>
      </c>
      <c r="E964" s="674">
        <f t="shared" si="15"/>
        <v>2</v>
      </c>
      <c r="F964" s="673" t="s">
        <v>2796</v>
      </c>
      <c r="G964" s="673" t="s">
        <v>2797</v>
      </c>
      <c r="H964" s="673" t="s">
        <v>2611</v>
      </c>
      <c r="I964" s="673" t="s">
        <v>2611</v>
      </c>
      <c r="J964" s="673" t="s">
        <v>2611</v>
      </c>
      <c r="K964" s="673" t="s">
        <v>2611</v>
      </c>
    </row>
    <row r="965" spans="1:11" hidden="1" x14ac:dyDescent="0.25">
      <c r="A965" t="s">
        <v>4004</v>
      </c>
      <c r="B965" s="673" t="s">
        <v>2875</v>
      </c>
      <c r="C965" s="674">
        <v>8</v>
      </c>
      <c r="D965" s="674" t="s">
        <v>6871</v>
      </c>
      <c r="E965" s="674">
        <f t="shared" si="15"/>
        <v>2</v>
      </c>
      <c r="F965" s="673" t="s">
        <v>2846</v>
      </c>
      <c r="G965" s="673" t="s">
        <v>2850</v>
      </c>
      <c r="H965" s="673" t="s">
        <v>2611</v>
      </c>
      <c r="I965" s="673" t="s">
        <v>2611</v>
      </c>
      <c r="J965" s="673" t="s">
        <v>2611</v>
      </c>
      <c r="K965" s="673" t="s">
        <v>2611</v>
      </c>
    </row>
    <row r="966" spans="1:11" hidden="1" x14ac:dyDescent="0.25">
      <c r="A966" t="s">
        <v>4005</v>
      </c>
      <c r="B966" s="673" t="s">
        <v>2875</v>
      </c>
      <c r="C966" s="674">
        <v>8</v>
      </c>
      <c r="D966" s="674" t="s">
        <v>6872</v>
      </c>
      <c r="E966" s="674">
        <f t="shared" si="15"/>
        <v>2</v>
      </c>
      <c r="F966" s="673" t="s">
        <v>2846</v>
      </c>
      <c r="G966" s="673" t="s">
        <v>2850</v>
      </c>
      <c r="H966" s="673" t="s">
        <v>2611</v>
      </c>
      <c r="I966" s="673" t="s">
        <v>2611</v>
      </c>
      <c r="J966" s="673" t="s">
        <v>2611</v>
      </c>
      <c r="K966" s="673" t="s">
        <v>2611</v>
      </c>
    </row>
    <row r="967" spans="1:11" hidden="1" x14ac:dyDescent="0.25">
      <c r="A967" t="s">
        <v>4006</v>
      </c>
      <c r="B967" s="673" t="s">
        <v>2875</v>
      </c>
      <c r="C967" s="674">
        <v>8</v>
      </c>
      <c r="D967" s="674" t="s">
        <v>6936</v>
      </c>
      <c r="E967" s="674">
        <f t="shared" si="15"/>
        <v>2</v>
      </c>
      <c r="F967" s="673" t="s">
        <v>2884</v>
      </c>
      <c r="G967" s="673" t="s">
        <v>2885</v>
      </c>
      <c r="H967" s="673" t="s">
        <v>2611</v>
      </c>
      <c r="I967" s="673" t="s">
        <v>2611</v>
      </c>
      <c r="J967" s="673" t="s">
        <v>2611</v>
      </c>
      <c r="K967" s="673" t="s">
        <v>2611</v>
      </c>
    </row>
    <row r="968" spans="1:11" hidden="1" x14ac:dyDescent="0.25">
      <c r="A968" t="s">
        <v>4007</v>
      </c>
      <c r="B968" s="673" t="s">
        <v>2875</v>
      </c>
      <c r="C968" s="674">
        <v>8</v>
      </c>
      <c r="D968" s="674" t="s">
        <v>6937</v>
      </c>
      <c r="E968" s="674">
        <f t="shared" si="15"/>
        <v>2</v>
      </c>
      <c r="F968" s="673" t="s">
        <v>2884</v>
      </c>
      <c r="G968" s="673" t="s">
        <v>2885</v>
      </c>
      <c r="H968" s="673" t="s">
        <v>2611</v>
      </c>
      <c r="I968" s="673" t="s">
        <v>2611</v>
      </c>
      <c r="J968" s="673" t="s">
        <v>2611</v>
      </c>
      <c r="K968" s="673" t="s">
        <v>2611</v>
      </c>
    </row>
    <row r="969" spans="1:11" hidden="1" x14ac:dyDescent="0.25">
      <c r="A969" t="s">
        <v>4008</v>
      </c>
      <c r="B969" s="673" t="s">
        <v>2875</v>
      </c>
      <c r="C969" s="674">
        <v>8</v>
      </c>
      <c r="D969" s="674" t="s">
        <v>6734</v>
      </c>
      <c r="E969" s="674">
        <f t="shared" si="15"/>
        <v>1</v>
      </c>
      <c r="F969" s="673" t="s">
        <v>2788</v>
      </c>
      <c r="G969" s="673" t="s">
        <v>2611</v>
      </c>
      <c r="H969" s="673" t="s">
        <v>2611</v>
      </c>
      <c r="I969" s="673" t="s">
        <v>2611</v>
      </c>
      <c r="J969" s="673" t="s">
        <v>2611</v>
      </c>
      <c r="K969" s="673" t="s">
        <v>2611</v>
      </c>
    </row>
    <row r="970" spans="1:11" hidden="1" x14ac:dyDescent="0.25">
      <c r="A970" t="s">
        <v>4009</v>
      </c>
      <c r="B970" s="673" t="s">
        <v>2875</v>
      </c>
      <c r="C970" s="674">
        <v>8</v>
      </c>
      <c r="D970" s="674" t="s">
        <v>6935</v>
      </c>
      <c r="E970" s="674">
        <f t="shared" si="15"/>
        <v>1</v>
      </c>
      <c r="F970" s="673" t="s">
        <v>2788</v>
      </c>
      <c r="G970" s="673" t="s">
        <v>2611</v>
      </c>
      <c r="H970" s="673" t="s">
        <v>2611</v>
      </c>
      <c r="I970" s="673" t="s">
        <v>2611</v>
      </c>
      <c r="J970" s="673" t="s">
        <v>2611</v>
      </c>
      <c r="K970" s="673" t="s">
        <v>2611</v>
      </c>
    </row>
    <row r="971" spans="1:11" hidden="1" x14ac:dyDescent="0.25">
      <c r="A971" t="s">
        <v>4010</v>
      </c>
      <c r="B971" s="673" t="s">
        <v>2875</v>
      </c>
      <c r="C971" s="674">
        <v>8</v>
      </c>
      <c r="D971" s="674" t="s">
        <v>6876</v>
      </c>
      <c r="E971" s="674">
        <f t="shared" si="15"/>
        <v>1</v>
      </c>
      <c r="F971" s="673" t="s">
        <v>2788</v>
      </c>
      <c r="G971" s="673" t="s">
        <v>2611</v>
      </c>
      <c r="H971" s="673" t="s">
        <v>2611</v>
      </c>
      <c r="I971" s="673" t="s">
        <v>2611</v>
      </c>
      <c r="J971" s="673" t="s">
        <v>2611</v>
      </c>
      <c r="K971" s="673" t="s">
        <v>2611</v>
      </c>
    </row>
    <row r="972" spans="1:11" hidden="1" x14ac:dyDescent="0.25">
      <c r="A972" t="s">
        <v>4011</v>
      </c>
      <c r="B972" s="673" t="s">
        <v>2875</v>
      </c>
      <c r="C972" s="674">
        <v>8</v>
      </c>
      <c r="D972" s="674" t="s">
        <v>6752</v>
      </c>
      <c r="E972" s="674">
        <f t="shared" si="15"/>
        <v>2</v>
      </c>
      <c r="F972" s="673" t="s">
        <v>2802</v>
      </c>
      <c r="G972" s="673" t="s">
        <v>2803</v>
      </c>
      <c r="H972" s="673" t="s">
        <v>2611</v>
      </c>
      <c r="I972" s="673" t="s">
        <v>2611</v>
      </c>
      <c r="J972" s="673" t="s">
        <v>2611</v>
      </c>
      <c r="K972" s="673" t="s">
        <v>2611</v>
      </c>
    </row>
    <row r="973" spans="1:11" hidden="1" x14ac:dyDescent="0.25">
      <c r="A973" t="s">
        <v>4012</v>
      </c>
      <c r="B973" s="673" t="s">
        <v>2875</v>
      </c>
      <c r="C973" s="674">
        <v>8</v>
      </c>
      <c r="D973" s="674" t="s">
        <v>6753</v>
      </c>
      <c r="E973" s="674">
        <f t="shared" si="15"/>
        <v>6</v>
      </c>
      <c r="F973" s="673" t="s">
        <v>2804</v>
      </c>
      <c r="G973" s="673" t="s">
        <v>2805</v>
      </c>
      <c r="H973" s="673" t="s">
        <v>2806</v>
      </c>
      <c r="I973" s="673" t="s">
        <v>2807</v>
      </c>
      <c r="J973" s="673" t="s">
        <v>2808</v>
      </c>
      <c r="K973" s="673" t="s">
        <v>2809</v>
      </c>
    </row>
    <row r="974" spans="1:11" hidden="1" x14ac:dyDescent="0.25">
      <c r="A974" t="s">
        <v>4013</v>
      </c>
      <c r="B974" s="673" t="s">
        <v>2875</v>
      </c>
      <c r="C974" s="674">
        <v>8</v>
      </c>
      <c r="D974" s="674" t="s">
        <v>6754</v>
      </c>
      <c r="E974" s="674">
        <f t="shared" si="15"/>
        <v>6</v>
      </c>
      <c r="F974" s="673" t="s">
        <v>2810</v>
      </c>
      <c r="G974" s="673" t="s">
        <v>2811</v>
      </c>
      <c r="H974" s="673" t="s">
        <v>2812</v>
      </c>
      <c r="I974" s="673" t="s">
        <v>2813</v>
      </c>
      <c r="J974" s="673" t="s">
        <v>2814</v>
      </c>
      <c r="K974" s="673" t="s">
        <v>2815</v>
      </c>
    </row>
    <row r="975" spans="1:11" hidden="1" x14ac:dyDescent="0.25">
      <c r="A975" t="s">
        <v>4014</v>
      </c>
      <c r="B975" s="673" t="s">
        <v>2875</v>
      </c>
      <c r="C975" s="674">
        <v>8</v>
      </c>
      <c r="D975" s="674" t="s">
        <v>6756</v>
      </c>
      <c r="E975" s="674">
        <f t="shared" si="15"/>
        <v>6</v>
      </c>
      <c r="F975" s="673" t="s">
        <v>2804</v>
      </c>
      <c r="G975" s="673" t="s">
        <v>2805</v>
      </c>
      <c r="H975" s="673" t="s">
        <v>2806</v>
      </c>
      <c r="I975" s="673" t="s">
        <v>2807</v>
      </c>
      <c r="J975" s="673" t="s">
        <v>2808</v>
      </c>
      <c r="K975" s="673" t="s">
        <v>2809</v>
      </c>
    </row>
    <row r="976" spans="1:11" hidden="1" x14ac:dyDescent="0.25">
      <c r="A976" t="s">
        <v>4015</v>
      </c>
      <c r="B976" s="673" t="s">
        <v>2875</v>
      </c>
      <c r="C976" s="674">
        <v>8</v>
      </c>
      <c r="D976" s="674" t="s">
        <v>6757</v>
      </c>
      <c r="E976" s="674">
        <f t="shared" si="15"/>
        <v>6</v>
      </c>
      <c r="F976" s="673" t="s">
        <v>2810</v>
      </c>
      <c r="G976" s="673" t="s">
        <v>2811</v>
      </c>
      <c r="H976" s="673" t="s">
        <v>2812</v>
      </c>
      <c r="I976" s="673" t="s">
        <v>2813</v>
      </c>
      <c r="J976" s="673" t="s">
        <v>2814</v>
      </c>
      <c r="K976" s="673" t="s">
        <v>2815</v>
      </c>
    </row>
    <row r="977" spans="1:11" hidden="1" x14ac:dyDescent="0.25">
      <c r="A977" t="s">
        <v>4016</v>
      </c>
      <c r="B977" s="673" t="s">
        <v>2875</v>
      </c>
      <c r="C977" s="674">
        <v>8</v>
      </c>
      <c r="D977" s="674" t="s">
        <v>6735</v>
      </c>
      <c r="E977" s="674">
        <f t="shared" si="15"/>
        <v>1</v>
      </c>
      <c r="F977" s="673" t="s">
        <v>2788</v>
      </c>
      <c r="G977" s="673" t="s">
        <v>2611</v>
      </c>
      <c r="H977" s="673" t="s">
        <v>2611</v>
      </c>
      <c r="I977" s="673" t="s">
        <v>2611</v>
      </c>
      <c r="J977" s="673" t="s">
        <v>2611</v>
      </c>
      <c r="K977" s="673" t="s">
        <v>2611</v>
      </c>
    </row>
    <row r="978" spans="1:11" hidden="1" x14ac:dyDescent="0.25">
      <c r="A978" t="s">
        <v>4017</v>
      </c>
      <c r="B978" s="673" t="s">
        <v>2875</v>
      </c>
      <c r="C978" s="674">
        <v>8</v>
      </c>
      <c r="D978" s="674" t="s">
        <v>6744</v>
      </c>
      <c r="E978" s="674">
        <f t="shared" si="15"/>
        <v>4</v>
      </c>
      <c r="F978" s="673" t="s">
        <v>2796</v>
      </c>
      <c r="G978" s="673" t="s">
        <v>2794</v>
      </c>
      <c r="H978" s="673" t="s">
        <v>2797</v>
      </c>
      <c r="I978" s="673" t="s">
        <v>2795</v>
      </c>
      <c r="J978" s="673" t="s">
        <v>2611</v>
      </c>
      <c r="K978" s="673" t="s">
        <v>2611</v>
      </c>
    </row>
    <row r="979" spans="1:11" hidden="1" x14ac:dyDescent="0.25">
      <c r="A979" t="s">
        <v>4018</v>
      </c>
      <c r="B979" s="673" t="s">
        <v>2875</v>
      </c>
      <c r="C979" s="674">
        <v>8</v>
      </c>
      <c r="D979" s="674" t="s">
        <v>6745</v>
      </c>
      <c r="E979" s="674">
        <f t="shared" si="15"/>
        <v>4</v>
      </c>
      <c r="F979" s="673" t="s">
        <v>2796</v>
      </c>
      <c r="G979" s="673" t="s">
        <v>2794</v>
      </c>
      <c r="H979" s="673" t="s">
        <v>2797</v>
      </c>
      <c r="I979" s="673" t="s">
        <v>2795</v>
      </c>
      <c r="J979" s="673" t="s">
        <v>2611</v>
      </c>
      <c r="K979" s="673" t="s">
        <v>2611</v>
      </c>
    </row>
    <row r="980" spans="1:11" hidden="1" x14ac:dyDescent="0.25">
      <c r="A980" t="s">
        <v>4019</v>
      </c>
      <c r="B980" s="673" t="s">
        <v>2886</v>
      </c>
      <c r="C980" s="674">
        <v>3</v>
      </c>
      <c r="D980" s="674" t="s">
        <v>6729</v>
      </c>
      <c r="E980" s="674">
        <f t="shared" si="15"/>
        <v>1</v>
      </c>
      <c r="F980" s="673" t="s">
        <v>2788</v>
      </c>
      <c r="G980" s="673" t="s">
        <v>2611</v>
      </c>
      <c r="H980" s="673" t="s">
        <v>2611</v>
      </c>
      <c r="I980" s="673" t="s">
        <v>2611</v>
      </c>
      <c r="J980" s="673" t="s">
        <v>2611</v>
      </c>
      <c r="K980" s="673" t="s">
        <v>2611</v>
      </c>
    </row>
    <row r="981" spans="1:11" hidden="1" x14ac:dyDescent="0.25">
      <c r="A981" t="s">
        <v>4020</v>
      </c>
      <c r="B981" s="673" t="s">
        <v>2886</v>
      </c>
      <c r="C981" s="674">
        <v>3</v>
      </c>
      <c r="D981" s="674" t="s">
        <v>6730</v>
      </c>
      <c r="E981" s="674">
        <f t="shared" si="15"/>
        <v>1</v>
      </c>
      <c r="F981" s="673" t="s">
        <v>2788</v>
      </c>
      <c r="G981" s="673" t="s">
        <v>2611</v>
      </c>
      <c r="H981" s="673" t="s">
        <v>2611</v>
      </c>
      <c r="I981" s="673" t="s">
        <v>2611</v>
      </c>
      <c r="J981" s="673" t="s">
        <v>2611</v>
      </c>
      <c r="K981" s="673" t="s">
        <v>2611</v>
      </c>
    </row>
    <row r="982" spans="1:11" hidden="1" x14ac:dyDescent="0.25">
      <c r="A982" t="s">
        <v>4021</v>
      </c>
      <c r="B982" s="673" t="s">
        <v>2886</v>
      </c>
      <c r="C982" s="674">
        <v>3</v>
      </c>
      <c r="D982" s="674" t="s">
        <v>6731</v>
      </c>
      <c r="E982" s="674">
        <f t="shared" si="15"/>
        <v>2</v>
      </c>
      <c r="F982" s="673" t="s">
        <v>2876</v>
      </c>
      <c r="G982" s="673" t="s">
        <v>2788</v>
      </c>
      <c r="H982" s="673" t="s">
        <v>2611</v>
      </c>
      <c r="I982" s="673" t="s">
        <v>2611</v>
      </c>
      <c r="J982" s="673" t="s">
        <v>2611</v>
      </c>
      <c r="K982" s="673" t="s">
        <v>2611</v>
      </c>
    </row>
    <row r="983" spans="1:11" hidden="1" x14ac:dyDescent="0.25">
      <c r="A983" t="s">
        <v>4022</v>
      </c>
      <c r="B983" s="673" t="s">
        <v>2886</v>
      </c>
      <c r="C983" s="674">
        <v>3</v>
      </c>
      <c r="D983" s="674" t="s">
        <v>6732</v>
      </c>
      <c r="E983" s="674">
        <f t="shared" si="15"/>
        <v>1</v>
      </c>
      <c r="F983" s="673" t="s">
        <v>2788</v>
      </c>
      <c r="G983" s="673" t="s">
        <v>2611</v>
      </c>
      <c r="H983" s="673" t="s">
        <v>2611</v>
      </c>
      <c r="I983" s="673" t="s">
        <v>2611</v>
      </c>
      <c r="J983" s="673" t="s">
        <v>2611</v>
      </c>
      <c r="K983" s="673" t="s">
        <v>2611</v>
      </c>
    </row>
    <row r="984" spans="1:11" hidden="1" x14ac:dyDescent="0.25">
      <c r="A984" t="s">
        <v>4023</v>
      </c>
      <c r="B984" s="673" t="s">
        <v>2886</v>
      </c>
      <c r="C984" s="674">
        <v>3</v>
      </c>
      <c r="D984" s="674" t="s">
        <v>6933</v>
      </c>
      <c r="E984" s="674">
        <f t="shared" si="15"/>
        <v>6</v>
      </c>
      <c r="F984" s="673" t="s">
        <v>2877</v>
      </c>
      <c r="G984" s="673" t="s">
        <v>2846</v>
      </c>
      <c r="H984" s="673" t="s">
        <v>2794</v>
      </c>
      <c r="I984" s="673" t="s">
        <v>2878</v>
      </c>
      <c r="J984" s="673" t="s">
        <v>2850</v>
      </c>
      <c r="K984" s="673" t="s">
        <v>2795</v>
      </c>
    </row>
    <row r="985" spans="1:11" hidden="1" x14ac:dyDescent="0.25">
      <c r="A985" t="s">
        <v>4023</v>
      </c>
      <c r="B985" s="673" t="s">
        <v>2886</v>
      </c>
      <c r="C985" s="674">
        <v>3</v>
      </c>
      <c r="D985" s="674" t="s">
        <v>6933</v>
      </c>
      <c r="E985" s="674">
        <f t="shared" si="15"/>
        <v>6</v>
      </c>
      <c r="F985" s="673" t="s">
        <v>2877</v>
      </c>
      <c r="G985" s="673" t="s">
        <v>2846</v>
      </c>
      <c r="H985" s="673" t="s">
        <v>2794</v>
      </c>
      <c r="I985" s="673" t="s">
        <v>2878</v>
      </c>
      <c r="J985" s="673" t="s">
        <v>2850</v>
      </c>
      <c r="K985" s="673" t="s">
        <v>2795</v>
      </c>
    </row>
    <row r="986" spans="1:11" hidden="1" x14ac:dyDescent="0.25">
      <c r="A986" t="s">
        <v>4024</v>
      </c>
      <c r="B986" s="673" t="s">
        <v>2886</v>
      </c>
      <c r="C986" s="674">
        <v>3</v>
      </c>
      <c r="D986" s="674" t="s">
        <v>6934</v>
      </c>
      <c r="E986" s="674">
        <f t="shared" si="15"/>
        <v>6</v>
      </c>
      <c r="F986" s="673" t="s">
        <v>2877</v>
      </c>
      <c r="G986" s="673" t="s">
        <v>2846</v>
      </c>
      <c r="H986" s="673" t="s">
        <v>2794</v>
      </c>
      <c r="I986" s="673" t="s">
        <v>2878</v>
      </c>
      <c r="J986" s="673" t="s">
        <v>2850</v>
      </c>
      <c r="K986" s="673" t="s">
        <v>2795</v>
      </c>
    </row>
    <row r="987" spans="1:11" hidden="1" x14ac:dyDescent="0.25">
      <c r="A987" t="s">
        <v>4024</v>
      </c>
      <c r="B987" s="673" t="s">
        <v>2886</v>
      </c>
      <c r="C987" s="674">
        <v>3</v>
      </c>
      <c r="D987" s="674" t="s">
        <v>6934</v>
      </c>
      <c r="E987" s="674">
        <f t="shared" si="15"/>
        <v>6</v>
      </c>
      <c r="F987" s="673" t="s">
        <v>2877</v>
      </c>
      <c r="G987" s="673" t="s">
        <v>2846</v>
      </c>
      <c r="H987" s="673" t="s">
        <v>2794</v>
      </c>
      <c r="I987" s="673" t="s">
        <v>2878</v>
      </c>
      <c r="J987" s="673" t="s">
        <v>2850</v>
      </c>
      <c r="K987" s="673" t="s">
        <v>2795</v>
      </c>
    </row>
    <row r="988" spans="1:11" hidden="1" x14ac:dyDescent="0.25">
      <c r="A988" t="s">
        <v>4025</v>
      </c>
      <c r="B988" s="673" t="s">
        <v>2886</v>
      </c>
      <c r="C988" s="674">
        <v>3</v>
      </c>
      <c r="D988" s="674" t="s">
        <v>6740</v>
      </c>
      <c r="E988" s="674">
        <f t="shared" si="15"/>
        <v>2</v>
      </c>
      <c r="F988" s="673" t="s">
        <v>2794</v>
      </c>
      <c r="G988" s="673" t="s">
        <v>2795</v>
      </c>
      <c r="H988" s="673" t="s">
        <v>2611</v>
      </c>
      <c r="I988" s="673" t="s">
        <v>2611</v>
      </c>
      <c r="J988" s="673" t="s">
        <v>2611</v>
      </c>
      <c r="K988" s="673" t="s">
        <v>2611</v>
      </c>
    </row>
    <row r="989" spans="1:11" hidden="1" x14ac:dyDescent="0.25">
      <c r="A989" t="s">
        <v>4026</v>
      </c>
      <c r="B989" s="673" t="s">
        <v>2886</v>
      </c>
      <c r="C989" s="674">
        <v>3</v>
      </c>
      <c r="D989" s="674" t="s">
        <v>6741</v>
      </c>
      <c r="E989" s="674">
        <f t="shared" si="15"/>
        <v>2</v>
      </c>
      <c r="F989" s="673" t="s">
        <v>2794</v>
      </c>
      <c r="G989" s="673" t="s">
        <v>2795</v>
      </c>
      <c r="H989" s="673" t="s">
        <v>2611</v>
      </c>
      <c r="I989" s="673" t="s">
        <v>2611</v>
      </c>
      <c r="J989" s="673" t="s">
        <v>2611</v>
      </c>
      <c r="K989" s="673" t="s">
        <v>2611</v>
      </c>
    </row>
    <row r="990" spans="1:11" hidden="1" x14ac:dyDescent="0.25">
      <c r="A990" t="s">
        <v>4027</v>
      </c>
      <c r="B990" s="673" t="s">
        <v>2886</v>
      </c>
      <c r="C990" s="674">
        <v>3</v>
      </c>
      <c r="D990" s="674" t="s">
        <v>6734</v>
      </c>
      <c r="E990" s="674">
        <f t="shared" si="15"/>
        <v>2</v>
      </c>
      <c r="F990" s="673" t="s">
        <v>2876</v>
      </c>
      <c r="G990" s="673" t="s">
        <v>2788</v>
      </c>
      <c r="H990" s="673" t="s">
        <v>2611</v>
      </c>
      <c r="I990" s="673" t="s">
        <v>2611</v>
      </c>
      <c r="J990" s="673" t="s">
        <v>2611</v>
      </c>
      <c r="K990" s="673" t="s">
        <v>2611</v>
      </c>
    </row>
    <row r="991" spans="1:11" hidden="1" x14ac:dyDescent="0.25">
      <c r="A991" t="s">
        <v>4028</v>
      </c>
      <c r="B991" s="673" t="s">
        <v>2886</v>
      </c>
      <c r="C991" s="674">
        <v>3</v>
      </c>
      <c r="D991" s="674" t="s">
        <v>6745</v>
      </c>
      <c r="E991" s="674">
        <f t="shared" si="15"/>
        <v>4</v>
      </c>
      <c r="F991" s="673" t="s">
        <v>2796</v>
      </c>
      <c r="G991" s="673" t="s">
        <v>2794</v>
      </c>
      <c r="H991" s="673" t="s">
        <v>2797</v>
      </c>
      <c r="I991" s="673" t="s">
        <v>2795</v>
      </c>
      <c r="J991" s="673" t="s">
        <v>2611</v>
      </c>
      <c r="K991" s="673" t="s">
        <v>2611</v>
      </c>
    </row>
    <row r="992" spans="1:11" hidden="1" x14ac:dyDescent="0.25">
      <c r="A992" t="s">
        <v>7206</v>
      </c>
      <c r="B992" s="673" t="s">
        <v>2886</v>
      </c>
      <c r="C992" s="674">
        <v>3</v>
      </c>
      <c r="D992" s="674" t="s">
        <v>6738</v>
      </c>
      <c r="E992" s="674">
        <f t="shared" si="15"/>
        <v>2</v>
      </c>
      <c r="F992" s="673" t="s">
        <v>2796</v>
      </c>
      <c r="G992" s="673" t="s">
        <v>2797</v>
      </c>
      <c r="H992" s="673" t="s">
        <v>2611</v>
      </c>
      <c r="I992" s="673" t="s">
        <v>2611</v>
      </c>
      <c r="J992" s="673" t="s">
        <v>2611</v>
      </c>
      <c r="K992" s="673" t="s">
        <v>2611</v>
      </c>
    </row>
    <row r="993" spans="1:11" hidden="1" x14ac:dyDescent="0.25">
      <c r="A993" t="s">
        <v>7207</v>
      </c>
      <c r="B993" s="673" t="s">
        <v>2886</v>
      </c>
      <c r="C993" s="674">
        <v>3</v>
      </c>
      <c r="D993" s="674" t="s">
        <v>6739</v>
      </c>
      <c r="E993" s="674">
        <f t="shared" si="15"/>
        <v>2</v>
      </c>
      <c r="F993" s="673" t="s">
        <v>2796</v>
      </c>
      <c r="G993" s="673" t="s">
        <v>2797</v>
      </c>
      <c r="H993" s="673" t="s">
        <v>2611</v>
      </c>
      <c r="I993" s="673" t="s">
        <v>2611</v>
      </c>
      <c r="J993" s="673" t="s">
        <v>2611</v>
      </c>
      <c r="K993" s="673" t="s">
        <v>2611</v>
      </c>
    </row>
    <row r="994" spans="1:11" hidden="1" x14ac:dyDescent="0.25">
      <c r="A994" t="s">
        <v>4029</v>
      </c>
      <c r="B994" s="673" t="s">
        <v>2886</v>
      </c>
      <c r="C994" s="674">
        <v>3</v>
      </c>
      <c r="D994" s="674" t="s">
        <v>6750</v>
      </c>
      <c r="E994" s="674">
        <f t="shared" si="15"/>
        <v>2</v>
      </c>
      <c r="F994" s="673" t="s">
        <v>2796</v>
      </c>
      <c r="G994" s="673" t="s">
        <v>2797</v>
      </c>
      <c r="H994" s="673" t="s">
        <v>2611</v>
      </c>
      <c r="I994" s="673" t="s">
        <v>2611</v>
      </c>
      <c r="J994" s="673" t="s">
        <v>2611</v>
      </c>
      <c r="K994" s="673" t="s">
        <v>2611</v>
      </c>
    </row>
    <row r="995" spans="1:11" hidden="1" x14ac:dyDescent="0.25">
      <c r="A995" t="s">
        <v>4030</v>
      </c>
      <c r="B995" s="673" t="s">
        <v>2886</v>
      </c>
      <c r="C995" s="674">
        <v>3</v>
      </c>
      <c r="D995" s="674" t="s">
        <v>6941</v>
      </c>
      <c r="E995" s="674">
        <f t="shared" si="15"/>
        <v>2</v>
      </c>
      <c r="F995" s="673" t="s">
        <v>2796</v>
      </c>
      <c r="G995" s="673" t="s">
        <v>2797</v>
      </c>
      <c r="H995" s="673" t="s">
        <v>2611</v>
      </c>
      <c r="I995" s="673" t="s">
        <v>2611</v>
      </c>
      <c r="J995" s="673" t="s">
        <v>2611</v>
      </c>
      <c r="K995" s="673" t="s">
        <v>2611</v>
      </c>
    </row>
    <row r="996" spans="1:11" hidden="1" x14ac:dyDescent="0.25">
      <c r="A996" t="s">
        <v>4031</v>
      </c>
      <c r="B996" s="673" t="s">
        <v>2886</v>
      </c>
      <c r="C996" s="674">
        <v>4</v>
      </c>
      <c r="D996" s="674" t="s">
        <v>6933</v>
      </c>
      <c r="E996" s="674">
        <f t="shared" si="15"/>
        <v>6</v>
      </c>
      <c r="F996" s="673" t="s">
        <v>2877</v>
      </c>
      <c r="G996" s="673" t="s">
        <v>2879</v>
      </c>
      <c r="H996" s="673" t="s">
        <v>2846</v>
      </c>
      <c r="I996" s="673" t="s">
        <v>2794</v>
      </c>
      <c r="J996" s="673" t="s">
        <v>2878</v>
      </c>
      <c r="K996" s="673" t="s">
        <v>2850</v>
      </c>
    </row>
    <row r="997" spans="1:11" hidden="1" x14ac:dyDescent="0.25">
      <c r="A997" t="s">
        <v>4031</v>
      </c>
      <c r="B997" s="673" t="s">
        <v>2886</v>
      </c>
      <c r="C997" s="674">
        <v>4</v>
      </c>
      <c r="D997" s="674" t="s">
        <v>6933</v>
      </c>
      <c r="E997" s="674">
        <f t="shared" si="15"/>
        <v>6</v>
      </c>
      <c r="F997" s="673" t="s">
        <v>2877</v>
      </c>
      <c r="G997" s="673" t="s">
        <v>2879</v>
      </c>
      <c r="H997" s="673" t="s">
        <v>2846</v>
      </c>
      <c r="I997" s="673" t="s">
        <v>2794</v>
      </c>
      <c r="J997" s="673" t="s">
        <v>2878</v>
      </c>
      <c r="K997" s="673" t="s">
        <v>2850</v>
      </c>
    </row>
    <row r="998" spans="1:11" hidden="1" x14ac:dyDescent="0.25">
      <c r="A998" t="s">
        <v>4032</v>
      </c>
      <c r="B998" s="673" t="s">
        <v>2886</v>
      </c>
      <c r="C998" s="674">
        <v>4</v>
      </c>
      <c r="D998" s="674" t="s">
        <v>6934</v>
      </c>
      <c r="E998" s="674">
        <f t="shared" si="15"/>
        <v>6</v>
      </c>
      <c r="F998" s="673" t="s">
        <v>2877</v>
      </c>
      <c r="G998" s="673" t="s">
        <v>2879</v>
      </c>
      <c r="H998" s="673" t="s">
        <v>2846</v>
      </c>
      <c r="I998" s="673" t="s">
        <v>2794</v>
      </c>
      <c r="J998" s="673" t="s">
        <v>2878</v>
      </c>
      <c r="K998" s="673" t="s">
        <v>2850</v>
      </c>
    </row>
    <row r="999" spans="1:11" hidden="1" x14ac:dyDescent="0.25">
      <c r="A999" t="s">
        <v>4032</v>
      </c>
      <c r="B999" s="673" t="s">
        <v>2886</v>
      </c>
      <c r="C999" s="674">
        <v>4</v>
      </c>
      <c r="D999" s="674" t="s">
        <v>6934</v>
      </c>
      <c r="E999" s="674">
        <f t="shared" si="15"/>
        <v>6</v>
      </c>
      <c r="F999" s="673" t="s">
        <v>2877</v>
      </c>
      <c r="G999" s="673" t="s">
        <v>2879</v>
      </c>
      <c r="H999" s="673" t="s">
        <v>2846</v>
      </c>
      <c r="I999" s="673" t="s">
        <v>2794</v>
      </c>
      <c r="J999" s="673" t="s">
        <v>2878</v>
      </c>
      <c r="K999" s="673" t="s">
        <v>2850</v>
      </c>
    </row>
    <row r="1000" spans="1:11" hidden="1" x14ac:dyDescent="0.25">
      <c r="A1000" t="s">
        <v>4033</v>
      </c>
      <c r="B1000" s="673" t="s">
        <v>2886</v>
      </c>
      <c r="C1000" s="674">
        <v>4</v>
      </c>
      <c r="D1000" s="674" t="s">
        <v>6740</v>
      </c>
      <c r="E1000" s="674">
        <f t="shared" si="15"/>
        <v>2</v>
      </c>
      <c r="F1000" s="673" t="s">
        <v>2794</v>
      </c>
      <c r="G1000" s="673" t="s">
        <v>2795</v>
      </c>
      <c r="H1000" s="673" t="s">
        <v>2611</v>
      </c>
      <c r="I1000" s="673" t="s">
        <v>2611</v>
      </c>
      <c r="J1000" s="673" t="s">
        <v>2611</v>
      </c>
      <c r="K1000" s="673" t="s">
        <v>2611</v>
      </c>
    </row>
    <row r="1001" spans="1:11" hidden="1" x14ac:dyDescent="0.25">
      <c r="A1001" t="s">
        <v>4034</v>
      </c>
      <c r="B1001" s="673" t="s">
        <v>2886</v>
      </c>
      <c r="C1001" s="674">
        <v>4</v>
      </c>
      <c r="D1001" s="674" t="s">
        <v>6741</v>
      </c>
      <c r="E1001" s="674">
        <f t="shared" si="15"/>
        <v>2</v>
      </c>
      <c r="F1001" s="673" t="s">
        <v>2794</v>
      </c>
      <c r="G1001" s="673" t="s">
        <v>2795</v>
      </c>
      <c r="H1001" s="673" t="s">
        <v>2611</v>
      </c>
      <c r="I1001" s="673" t="s">
        <v>2611</v>
      </c>
      <c r="J1001" s="673" t="s">
        <v>2611</v>
      </c>
      <c r="K1001" s="673" t="s">
        <v>2611</v>
      </c>
    </row>
    <row r="1002" spans="1:11" hidden="1" x14ac:dyDescent="0.25">
      <c r="A1002" t="s">
        <v>4035</v>
      </c>
      <c r="B1002" s="673" t="s">
        <v>2886</v>
      </c>
      <c r="C1002" s="674">
        <v>4</v>
      </c>
      <c r="D1002" s="674" t="s">
        <v>6938</v>
      </c>
      <c r="E1002" s="674">
        <f t="shared" si="15"/>
        <v>2</v>
      </c>
      <c r="F1002" s="673" t="s">
        <v>2881</v>
      </c>
      <c r="G1002" s="673" t="s">
        <v>2882</v>
      </c>
      <c r="H1002" s="673" t="s">
        <v>2611</v>
      </c>
      <c r="I1002" s="673" t="s">
        <v>2611</v>
      </c>
      <c r="J1002" s="673" t="s">
        <v>2611</v>
      </c>
      <c r="K1002" s="673" t="s">
        <v>2611</v>
      </c>
    </row>
    <row r="1003" spans="1:11" hidden="1" x14ac:dyDescent="0.25">
      <c r="A1003" t="s">
        <v>4036</v>
      </c>
      <c r="B1003" s="673" t="s">
        <v>2886</v>
      </c>
      <c r="C1003" s="674">
        <v>4</v>
      </c>
      <c r="D1003" s="674" t="s">
        <v>6939</v>
      </c>
      <c r="E1003" s="674">
        <f t="shared" si="15"/>
        <v>2</v>
      </c>
      <c r="F1003" s="673" t="s">
        <v>2881</v>
      </c>
      <c r="G1003" s="673" t="s">
        <v>2882</v>
      </c>
      <c r="H1003" s="673" t="s">
        <v>2611</v>
      </c>
      <c r="I1003" s="673" t="s">
        <v>2611</v>
      </c>
      <c r="J1003" s="673" t="s">
        <v>2611</v>
      </c>
      <c r="K1003" s="673" t="s">
        <v>2611</v>
      </c>
    </row>
    <row r="1004" spans="1:11" hidden="1" x14ac:dyDescent="0.25">
      <c r="A1004" t="s">
        <v>4037</v>
      </c>
      <c r="B1004" s="673" t="s">
        <v>2886</v>
      </c>
      <c r="C1004" s="674">
        <v>4</v>
      </c>
      <c r="D1004" s="674" t="s">
        <v>6745</v>
      </c>
      <c r="E1004" s="674">
        <f t="shared" si="15"/>
        <v>6</v>
      </c>
      <c r="F1004" s="673" t="s">
        <v>2881</v>
      </c>
      <c r="G1004" s="673" t="s">
        <v>2882</v>
      </c>
      <c r="H1004" s="673" t="s">
        <v>2796</v>
      </c>
      <c r="I1004" s="673" t="s">
        <v>2794</v>
      </c>
      <c r="J1004" s="673" t="s">
        <v>2797</v>
      </c>
      <c r="K1004" s="673" t="s">
        <v>2795</v>
      </c>
    </row>
    <row r="1005" spans="1:11" hidden="1" x14ac:dyDescent="0.25">
      <c r="A1005" t="s">
        <v>7208</v>
      </c>
      <c r="B1005" s="673" t="s">
        <v>2886</v>
      </c>
      <c r="C1005" s="674">
        <v>4</v>
      </c>
      <c r="D1005" s="674" t="s">
        <v>6942</v>
      </c>
      <c r="E1005" s="674">
        <f t="shared" si="15"/>
        <v>2</v>
      </c>
      <c r="F1005" s="673" t="s">
        <v>2881</v>
      </c>
      <c r="G1005" s="673" t="s">
        <v>2882</v>
      </c>
      <c r="H1005" s="673" t="s">
        <v>2611</v>
      </c>
      <c r="I1005" s="673" t="s">
        <v>2611</v>
      </c>
      <c r="J1005" s="673" t="s">
        <v>2611</v>
      </c>
      <c r="K1005" s="673" t="s">
        <v>2611</v>
      </c>
    </row>
    <row r="1006" spans="1:11" hidden="1" x14ac:dyDescent="0.25">
      <c r="A1006" t="s">
        <v>7209</v>
      </c>
      <c r="B1006" s="673" t="s">
        <v>2886</v>
      </c>
      <c r="C1006" s="674">
        <v>4</v>
      </c>
      <c r="D1006" s="674" t="s">
        <v>6746</v>
      </c>
      <c r="E1006" s="674">
        <f t="shared" si="15"/>
        <v>2</v>
      </c>
      <c r="F1006" s="673" t="s">
        <v>2881</v>
      </c>
      <c r="G1006" s="673" t="s">
        <v>2882</v>
      </c>
      <c r="H1006" s="673" t="s">
        <v>2611</v>
      </c>
      <c r="I1006" s="673" t="s">
        <v>2611</v>
      </c>
      <c r="J1006" s="673" t="s">
        <v>2611</v>
      </c>
      <c r="K1006" s="673" t="s">
        <v>2611</v>
      </c>
    </row>
    <row r="1007" spans="1:11" hidden="1" x14ac:dyDescent="0.25">
      <c r="A1007" t="s">
        <v>7210</v>
      </c>
      <c r="B1007" s="673" t="s">
        <v>2886</v>
      </c>
      <c r="C1007" s="674">
        <v>4</v>
      </c>
      <c r="D1007" s="674" t="s">
        <v>6738</v>
      </c>
      <c r="E1007" s="674">
        <f t="shared" si="15"/>
        <v>2</v>
      </c>
      <c r="F1007" s="673" t="s">
        <v>2796</v>
      </c>
      <c r="G1007" s="673" t="s">
        <v>2797</v>
      </c>
      <c r="H1007" s="673" t="s">
        <v>2611</v>
      </c>
      <c r="I1007" s="673" t="s">
        <v>2611</v>
      </c>
      <c r="J1007" s="673" t="s">
        <v>2611</v>
      </c>
      <c r="K1007" s="673" t="s">
        <v>2611</v>
      </c>
    </row>
    <row r="1008" spans="1:11" hidden="1" x14ac:dyDescent="0.25">
      <c r="A1008" t="s">
        <v>7211</v>
      </c>
      <c r="B1008" s="673" t="s">
        <v>2886</v>
      </c>
      <c r="C1008" s="674">
        <v>4</v>
      </c>
      <c r="D1008" s="674" t="s">
        <v>6739</v>
      </c>
      <c r="E1008" s="674">
        <f t="shared" si="15"/>
        <v>2</v>
      </c>
      <c r="F1008" s="673" t="s">
        <v>2796</v>
      </c>
      <c r="G1008" s="673" t="s">
        <v>2797</v>
      </c>
      <c r="H1008" s="673" t="s">
        <v>2611</v>
      </c>
      <c r="I1008" s="673" t="s">
        <v>2611</v>
      </c>
      <c r="J1008" s="673" t="s">
        <v>2611</v>
      </c>
      <c r="K1008" s="673" t="s">
        <v>2611</v>
      </c>
    </row>
    <row r="1009" spans="1:11" hidden="1" x14ac:dyDescent="0.25">
      <c r="A1009" t="s">
        <v>4038</v>
      </c>
      <c r="B1009" s="673" t="s">
        <v>2886</v>
      </c>
      <c r="C1009" s="674">
        <v>4</v>
      </c>
      <c r="D1009" s="674" t="s">
        <v>6736</v>
      </c>
      <c r="E1009" s="674">
        <f t="shared" si="15"/>
        <v>2</v>
      </c>
      <c r="F1009" s="673" t="s">
        <v>2881</v>
      </c>
      <c r="G1009" s="673" t="s">
        <v>2882</v>
      </c>
      <c r="H1009" s="673" t="s">
        <v>2611</v>
      </c>
      <c r="I1009" s="673" t="s">
        <v>2611</v>
      </c>
      <c r="J1009" s="673" t="s">
        <v>2611</v>
      </c>
      <c r="K1009" s="673" t="s">
        <v>2611</v>
      </c>
    </row>
    <row r="1010" spans="1:11" hidden="1" x14ac:dyDescent="0.25">
      <c r="A1010" t="s">
        <v>4039</v>
      </c>
      <c r="B1010" s="673" t="s">
        <v>2886</v>
      </c>
      <c r="C1010" s="674">
        <v>4</v>
      </c>
      <c r="D1010" s="674" t="s">
        <v>6747</v>
      </c>
      <c r="E1010" s="674">
        <f t="shared" si="15"/>
        <v>2</v>
      </c>
      <c r="F1010" s="673" t="s">
        <v>2881</v>
      </c>
      <c r="G1010" s="673" t="s">
        <v>2882</v>
      </c>
      <c r="H1010" s="673" t="s">
        <v>2611</v>
      </c>
      <c r="I1010" s="673" t="s">
        <v>2611</v>
      </c>
      <c r="J1010" s="673" t="s">
        <v>2611</v>
      </c>
      <c r="K1010" s="673" t="s">
        <v>2611</v>
      </c>
    </row>
    <row r="1011" spans="1:11" hidden="1" x14ac:dyDescent="0.25">
      <c r="A1011" t="s">
        <v>4040</v>
      </c>
      <c r="B1011" s="673" t="s">
        <v>2886</v>
      </c>
      <c r="C1011" s="674">
        <v>4</v>
      </c>
      <c r="D1011" s="674" t="s">
        <v>6750</v>
      </c>
      <c r="E1011" s="674">
        <f t="shared" si="15"/>
        <v>2</v>
      </c>
      <c r="F1011" s="673" t="s">
        <v>2796</v>
      </c>
      <c r="G1011" s="673" t="s">
        <v>2797</v>
      </c>
      <c r="H1011" s="673" t="s">
        <v>2611</v>
      </c>
      <c r="I1011" s="673" t="s">
        <v>2611</v>
      </c>
      <c r="J1011" s="673" t="s">
        <v>2611</v>
      </c>
      <c r="K1011" s="673" t="s">
        <v>2611</v>
      </c>
    </row>
    <row r="1012" spans="1:11" hidden="1" x14ac:dyDescent="0.25">
      <c r="A1012" t="s">
        <v>4041</v>
      </c>
      <c r="B1012" s="673" t="s">
        <v>2886</v>
      </c>
      <c r="C1012" s="674">
        <v>4</v>
      </c>
      <c r="D1012" s="674" t="s">
        <v>6941</v>
      </c>
      <c r="E1012" s="674">
        <f t="shared" si="15"/>
        <v>2</v>
      </c>
      <c r="F1012" s="673" t="s">
        <v>2796</v>
      </c>
      <c r="G1012" s="673" t="s">
        <v>2797</v>
      </c>
      <c r="H1012" s="673" t="s">
        <v>2611</v>
      </c>
      <c r="I1012" s="673" t="s">
        <v>2611</v>
      </c>
      <c r="J1012" s="673" t="s">
        <v>2611</v>
      </c>
      <c r="K1012" s="673" t="s">
        <v>2611</v>
      </c>
    </row>
    <row r="1013" spans="1:11" hidden="1" x14ac:dyDescent="0.25">
      <c r="A1013" t="s">
        <v>4042</v>
      </c>
      <c r="B1013" s="673" t="s">
        <v>2886</v>
      </c>
      <c r="C1013" s="674">
        <v>5</v>
      </c>
      <c r="D1013" s="674" t="s">
        <v>6729</v>
      </c>
      <c r="E1013" s="674">
        <f t="shared" si="15"/>
        <v>1</v>
      </c>
      <c r="F1013" s="673" t="s">
        <v>2788</v>
      </c>
      <c r="G1013" s="673" t="s">
        <v>2611</v>
      </c>
      <c r="H1013" s="673" t="s">
        <v>2611</v>
      </c>
      <c r="I1013" s="673" t="s">
        <v>2611</v>
      </c>
      <c r="J1013" s="673" t="s">
        <v>2611</v>
      </c>
      <c r="K1013" s="673" t="s">
        <v>2611</v>
      </c>
    </row>
    <row r="1014" spans="1:11" hidden="1" x14ac:dyDescent="0.25">
      <c r="A1014" t="s">
        <v>4043</v>
      </c>
      <c r="B1014" s="673" t="s">
        <v>2886</v>
      </c>
      <c r="C1014" s="674">
        <v>5</v>
      </c>
      <c r="D1014" s="674" t="s">
        <v>6730</v>
      </c>
      <c r="E1014" s="674">
        <f t="shared" si="15"/>
        <v>1</v>
      </c>
      <c r="F1014" s="673" t="s">
        <v>2788</v>
      </c>
      <c r="G1014" s="673" t="s">
        <v>2611</v>
      </c>
      <c r="H1014" s="673" t="s">
        <v>2611</v>
      </c>
      <c r="I1014" s="673" t="s">
        <v>2611</v>
      </c>
      <c r="J1014" s="673" t="s">
        <v>2611</v>
      </c>
      <c r="K1014" s="673" t="s">
        <v>2611</v>
      </c>
    </row>
    <row r="1015" spans="1:11" hidden="1" x14ac:dyDescent="0.25">
      <c r="A1015" t="s">
        <v>4044</v>
      </c>
      <c r="B1015" s="673" t="s">
        <v>2886</v>
      </c>
      <c r="C1015" s="674">
        <v>5</v>
      </c>
      <c r="D1015" s="674" t="s">
        <v>6731</v>
      </c>
      <c r="E1015" s="674">
        <f t="shared" si="15"/>
        <v>2</v>
      </c>
      <c r="F1015" s="673" t="s">
        <v>2876</v>
      </c>
      <c r="G1015" s="673" t="s">
        <v>2788</v>
      </c>
      <c r="H1015" s="673" t="s">
        <v>2611</v>
      </c>
      <c r="I1015" s="673" t="s">
        <v>2611</v>
      </c>
      <c r="J1015" s="673" t="s">
        <v>2611</v>
      </c>
      <c r="K1015" s="673" t="s">
        <v>2611</v>
      </c>
    </row>
    <row r="1016" spans="1:11" hidden="1" x14ac:dyDescent="0.25">
      <c r="A1016" t="s">
        <v>4045</v>
      </c>
      <c r="B1016" s="673" t="s">
        <v>2886</v>
      </c>
      <c r="C1016" s="674">
        <v>5</v>
      </c>
      <c r="D1016" s="674" t="s">
        <v>6732</v>
      </c>
      <c r="E1016" s="674">
        <f t="shared" si="15"/>
        <v>1</v>
      </c>
      <c r="F1016" s="673" t="s">
        <v>2788</v>
      </c>
      <c r="G1016" s="673" t="s">
        <v>2611</v>
      </c>
      <c r="H1016" s="673" t="s">
        <v>2611</v>
      </c>
      <c r="I1016" s="673" t="s">
        <v>2611</v>
      </c>
      <c r="J1016" s="673" t="s">
        <v>2611</v>
      </c>
      <c r="K1016" s="673" t="s">
        <v>2611</v>
      </c>
    </row>
    <row r="1017" spans="1:11" hidden="1" x14ac:dyDescent="0.25">
      <c r="A1017" t="s">
        <v>4046</v>
      </c>
      <c r="B1017" s="673" t="s">
        <v>2886</v>
      </c>
      <c r="C1017" s="674">
        <v>5</v>
      </c>
      <c r="D1017" s="674" t="s">
        <v>6933</v>
      </c>
      <c r="E1017" s="674">
        <f t="shared" si="15"/>
        <v>6</v>
      </c>
      <c r="F1017" s="673" t="s">
        <v>2877</v>
      </c>
      <c r="G1017" s="673" t="s">
        <v>2879</v>
      </c>
      <c r="H1017" s="673" t="s">
        <v>2846</v>
      </c>
      <c r="I1017" s="673" t="s">
        <v>2794</v>
      </c>
      <c r="J1017" s="673" t="s">
        <v>2878</v>
      </c>
      <c r="K1017" s="673" t="s">
        <v>2850</v>
      </c>
    </row>
    <row r="1018" spans="1:11" hidden="1" x14ac:dyDescent="0.25">
      <c r="A1018" t="s">
        <v>4046</v>
      </c>
      <c r="B1018" s="673" t="s">
        <v>2886</v>
      </c>
      <c r="C1018" s="674">
        <v>5</v>
      </c>
      <c r="D1018" s="674" t="s">
        <v>6933</v>
      </c>
      <c r="E1018" s="674">
        <f t="shared" si="15"/>
        <v>6</v>
      </c>
      <c r="F1018" s="673" t="s">
        <v>2877</v>
      </c>
      <c r="G1018" s="673" t="s">
        <v>2879</v>
      </c>
      <c r="H1018" s="673" t="s">
        <v>2846</v>
      </c>
      <c r="I1018" s="673" t="s">
        <v>2794</v>
      </c>
      <c r="J1018" s="673" t="s">
        <v>2878</v>
      </c>
      <c r="K1018" s="673" t="s">
        <v>2850</v>
      </c>
    </row>
    <row r="1019" spans="1:11" hidden="1" x14ac:dyDescent="0.25">
      <c r="A1019" t="s">
        <v>4047</v>
      </c>
      <c r="B1019" s="673" t="s">
        <v>2886</v>
      </c>
      <c r="C1019" s="674">
        <v>5</v>
      </c>
      <c r="D1019" s="674" t="s">
        <v>6934</v>
      </c>
      <c r="E1019" s="674">
        <f t="shared" si="15"/>
        <v>6</v>
      </c>
      <c r="F1019" s="673" t="s">
        <v>2877</v>
      </c>
      <c r="G1019" s="673" t="s">
        <v>2879</v>
      </c>
      <c r="H1019" s="673" t="s">
        <v>2846</v>
      </c>
      <c r="I1019" s="673" t="s">
        <v>2794</v>
      </c>
      <c r="J1019" s="673" t="s">
        <v>2878</v>
      </c>
      <c r="K1019" s="673" t="s">
        <v>2850</v>
      </c>
    </row>
    <row r="1020" spans="1:11" hidden="1" x14ac:dyDescent="0.25">
      <c r="A1020" t="s">
        <v>4047</v>
      </c>
      <c r="B1020" s="673" t="s">
        <v>2886</v>
      </c>
      <c r="C1020" s="674">
        <v>5</v>
      </c>
      <c r="D1020" s="674" t="s">
        <v>6934</v>
      </c>
      <c r="E1020" s="674">
        <f t="shared" si="15"/>
        <v>6</v>
      </c>
      <c r="F1020" s="673" t="s">
        <v>2877</v>
      </c>
      <c r="G1020" s="673" t="s">
        <v>2879</v>
      </c>
      <c r="H1020" s="673" t="s">
        <v>2846</v>
      </c>
      <c r="I1020" s="673" t="s">
        <v>2794</v>
      </c>
      <c r="J1020" s="673" t="s">
        <v>2878</v>
      </c>
      <c r="K1020" s="673" t="s">
        <v>2850</v>
      </c>
    </row>
    <row r="1021" spans="1:11" hidden="1" x14ac:dyDescent="0.25">
      <c r="A1021" t="s">
        <v>4048</v>
      </c>
      <c r="B1021" s="673" t="s">
        <v>2886</v>
      </c>
      <c r="C1021" s="674">
        <v>5</v>
      </c>
      <c r="D1021" s="674" t="s">
        <v>6740</v>
      </c>
      <c r="E1021" s="674">
        <f t="shared" si="15"/>
        <v>2</v>
      </c>
      <c r="F1021" s="673" t="s">
        <v>2794</v>
      </c>
      <c r="G1021" s="673" t="s">
        <v>2795</v>
      </c>
      <c r="H1021" s="673" t="s">
        <v>2611</v>
      </c>
      <c r="I1021" s="673" t="s">
        <v>2611</v>
      </c>
      <c r="J1021" s="673" t="s">
        <v>2611</v>
      </c>
      <c r="K1021" s="673" t="s">
        <v>2611</v>
      </c>
    </row>
    <row r="1022" spans="1:11" hidden="1" x14ac:dyDescent="0.25">
      <c r="A1022" t="s">
        <v>4049</v>
      </c>
      <c r="B1022" s="673" t="s">
        <v>2886</v>
      </c>
      <c r="C1022" s="674">
        <v>5</v>
      </c>
      <c r="D1022" s="674" t="s">
        <v>6741</v>
      </c>
      <c r="E1022" s="674">
        <f t="shared" si="15"/>
        <v>2</v>
      </c>
      <c r="F1022" s="673" t="s">
        <v>2794</v>
      </c>
      <c r="G1022" s="673" t="s">
        <v>2795</v>
      </c>
      <c r="H1022" s="673" t="s">
        <v>2611</v>
      </c>
      <c r="I1022" s="673" t="s">
        <v>2611</v>
      </c>
      <c r="J1022" s="673" t="s">
        <v>2611</v>
      </c>
      <c r="K1022" s="673" t="s">
        <v>2611</v>
      </c>
    </row>
    <row r="1023" spans="1:11" hidden="1" x14ac:dyDescent="0.25">
      <c r="A1023" t="s">
        <v>4050</v>
      </c>
      <c r="B1023" s="673" t="s">
        <v>2886</v>
      </c>
      <c r="C1023" s="674">
        <v>5</v>
      </c>
      <c r="D1023" s="674" t="s">
        <v>6734</v>
      </c>
      <c r="E1023" s="674">
        <f t="shared" si="15"/>
        <v>2</v>
      </c>
      <c r="F1023" s="673" t="s">
        <v>2876</v>
      </c>
      <c r="G1023" s="673" t="s">
        <v>2788</v>
      </c>
      <c r="H1023" s="673" t="s">
        <v>2611</v>
      </c>
      <c r="I1023" s="673" t="s">
        <v>2611</v>
      </c>
      <c r="J1023" s="673" t="s">
        <v>2611</v>
      </c>
      <c r="K1023" s="673" t="s">
        <v>2611</v>
      </c>
    </row>
    <row r="1024" spans="1:11" hidden="1" x14ac:dyDescent="0.25">
      <c r="A1024" t="s">
        <v>4051</v>
      </c>
      <c r="B1024" s="673" t="s">
        <v>2886</v>
      </c>
      <c r="C1024" s="674">
        <v>5</v>
      </c>
      <c r="D1024" s="674" t="s">
        <v>6745</v>
      </c>
      <c r="E1024" s="674">
        <f t="shared" si="15"/>
        <v>4</v>
      </c>
      <c r="F1024" s="673" t="s">
        <v>2796</v>
      </c>
      <c r="G1024" s="673" t="s">
        <v>2794</v>
      </c>
      <c r="H1024" s="673" t="s">
        <v>2797</v>
      </c>
      <c r="I1024" s="673" t="s">
        <v>2795</v>
      </c>
      <c r="J1024" s="673" t="s">
        <v>2611</v>
      </c>
      <c r="K1024" s="673" t="s">
        <v>2611</v>
      </c>
    </row>
    <row r="1025" spans="1:11" hidden="1" x14ac:dyDescent="0.25">
      <c r="A1025" t="s">
        <v>7212</v>
      </c>
      <c r="B1025" s="673" t="s">
        <v>2886</v>
      </c>
      <c r="C1025" s="674">
        <v>5</v>
      </c>
      <c r="D1025" s="674" t="s">
        <v>6738</v>
      </c>
      <c r="E1025" s="674">
        <f t="shared" si="15"/>
        <v>2</v>
      </c>
      <c r="F1025" s="673" t="s">
        <v>2796</v>
      </c>
      <c r="G1025" s="673" t="s">
        <v>2797</v>
      </c>
      <c r="H1025" s="673" t="s">
        <v>2611</v>
      </c>
      <c r="I1025" s="673" t="s">
        <v>2611</v>
      </c>
      <c r="J1025" s="673" t="s">
        <v>2611</v>
      </c>
      <c r="K1025" s="673" t="s">
        <v>2611</v>
      </c>
    </row>
    <row r="1026" spans="1:11" hidden="1" x14ac:dyDescent="0.25">
      <c r="A1026" t="s">
        <v>7213</v>
      </c>
      <c r="B1026" s="673" t="s">
        <v>2886</v>
      </c>
      <c r="C1026" s="674">
        <v>5</v>
      </c>
      <c r="D1026" s="674" t="s">
        <v>6739</v>
      </c>
      <c r="E1026" s="674">
        <f t="shared" si="15"/>
        <v>2</v>
      </c>
      <c r="F1026" s="673" t="s">
        <v>2796</v>
      </c>
      <c r="G1026" s="673" t="s">
        <v>2797</v>
      </c>
      <c r="H1026" s="673" t="s">
        <v>2611</v>
      </c>
      <c r="I1026" s="673" t="s">
        <v>2611</v>
      </c>
      <c r="J1026" s="673" t="s">
        <v>2611</v>
      </c>
      <c r="K1026" s="673" t="s">
        <v>2611</v>
      </c>
    </row>
    <row r="1027" spans="1:11" hidden="1" x14ac:dyDescent="0.25">
      <c r="A1027" t="s">
        <v>4052</v>
      </c>
      <c r="B1027" s="673" t="s">
        <v>2886</v>
      </c>
      <c r="C1027" s="674">
        <v>5</v>
      </c>
      <c r="D1027" s="674" t="s">
        <v>6750</v>
      </c>
      <c r="E1027" s="674">
        <f t="shared" ref="E1027:E1090" si="16">6-COUNTIF(F1027:K1027,"")</f>
        <v>2</v>
      </c>
      <c r="F1027" s="673" t="s">
        <v>2796</v>
      </c>
      <c r="G1027" s="673" t="s">
        <v>2797</v>
      </c>
      <c r="H1027" s="673" t="s">
        <v>2611</v>
      </c>
      <c r="I1027" s="673" t="s">
        <v>2611</v>
      </c>
      <c r="J1027" s="673" t="s">
        <v>2611</v>
      </c>
      <c r="K1027" s="673" t="s">
        <v>2611</v>
      </c>
    </row>
    <row r="1028" spans="1:11" hidden="1" x14ac:dyDescent="0.25">
      <c r="A1028" t="s">
        <v>4053</v>
      </c>
      <c r="B1028" s="673" t="s">
        <v>2886</v>
      </c>
      <c r="C1028" s="674">
        <v>5</v>
      </c>
      <c r="D1028" s="674" t="s">
        <v>6941</v>
      </c>
      <c r="E1028" s="674">
        <f t="shared" si="16"/>
        <v>2</v>
      </c>
      <c r="F1028" s="673" t="s">
        <v>2796</v>
      </c>
      <c r="G1028" s="673" t="s">
        <v>2797</v>
      </c>
      <c r="H1028" s="673" t="s">
        <v>2611</v>
      </c>
      <c r="I1028" s="673" t="s">
        <v>2611</v>
      </c>
      <c r="J1028" s="673" t="s">
        <v>2611</v>
      </c>
      <c r="K1028" s="673" t="s">
        <v>2611</v>
      </c>
    </row>
    <row r="1029" spans="1:11" hidden="1" x14ac:dyDescent="0.25">
      <c r="A1029" t="s">
        <v>7214</v>
      </c>
      <c r="B1029" s="673" t="s">
        <v>2886</v>
      </c>
      <c r="C1029" s="674">
        <v>5</v>
      </c>
      <c r="D1029" s="674" t="s">
        <v>6943</v>
      </c>
      <c r="E1029" s="674">
        <f t="shared" si="16"/>
        <v>3</v>
      </c>
      <c r="F1029" s="673" t="s">
        <v>2887</v>
      </c>
      <c r="G1029" s="673" t="s">
        <v>2888</v>
      </c>
      <c r="H1029" s="673" t="s">
        <v>2889</v>
      </c>
      <c r="I1029" s="673" t="s">
        <v>2611</v>
      </c>
      <c r="J1029" s="673" t="s">
        <v>2611</v>
      </c>
      <c r="K1029" s="673" t="s">
        <v>2611</v>
      </c>
    </row>
    <row r="1030" spans="1:11" hidden="1" x14ac:dyDescent="0.25">
      <c r="A1030" t="s">
        <v>7215</v>
      </c>
      <c r="B1030" s="673" t="s">
        <v>2886</v>
      </c>
      <c r="C1030" s="674">
        <v>5</v>
      </c>
      <c r="D1030" s="674" t="s">
        <v>6944</v>
      </c>
      <c r="E1030" s="674">
        <f t="shared" si="16"/>
        <v>3</v>
      </c>
      <c r="F1030" s="673" t="s">
        <v>2887</v>
      </c>
      <c r="G1030" s="673" t="s">
        <v>2888</v>
      </c>
      <c r="H1030" s="673" t="s">
        <v>2889</v>
      </c>
      <c r="I1030" s="673" t="s">
        <v>2611</v>
      </c>
      <c r="J1030" s="673" t="s">
        <v>2611</v>
      </c>
      <c r="K1030" s="673" t="s">
        <v>2611</v>
      </c>
    </row>
    <row r="1031" spans="1:11" hidden="1" x14ac:dyDescent="0.25">
      <c r="A1031" t="s">
        <v>4054</v>
      </c>
      <c r="B1031" s="673" t="s">
        <v>2886</v>
      </c>
      <c r="C1031" s="674">
        <v>5</v>
      </c>
      <c r="D1031" s="674" t="s">
        <v>6945</v>
      </c>
      <c r="E1031" s="674">
        <f t="shared" si="16"/>
        <v>3</v>
      </c>
      <c r="F1031" s="673" t="s">
        <v>2887</v>
      </c>
      <c r="G1031" s="673" t="s">
        <v>2888</v>
      </c>
      <c r="H1031" s="673" t="s">
        <v>2889</v>
      </c>
      <c r="I1031" s="673" t="s">
        <v>2611</v>
      </c>
      <c r="J1031" s="673" t="s">
        <v>2611</v>
      </c>
      <c r="K1031" s="673" t="s">
        <v>2611</v>
      </c>
    </row>
    <row r="1032" spans="1:11" hidden="1" x14ac:dyDescent="0.25">
      <c r="A1032" t="s">
        <v>4055</v>
      </c>
      <c r="B1032" s="673" t="s">
        <v>2886</v>
      </c>
      <c r="C1032" s="674">
        <v>5</v>
      </c>
      <c r="D1032" s="674" t="s">
        <v>6946</v>
      </c>
      <c r="E1032" s="674">
        <f t="shared" si="16"/>
        <v>3</v>
      </c>
      <c r="F1032" s="673" t="s">
        <v>2887</v>
      </c>
      <c r="G1032" s="673" t="s">
        <v>2888</v>
      </c>
      <c r="H1032" s="673" t="s">
        <v>2889</v>
      </c>
      <c r="I1032" s="673" t="s">
        <v>2611</v>
      </c>
      <c r="J1032" s="673" t="s">
        <v>2611</v>
      </c>
      <c r="K1032" s="673" t="s">
        <v>2611</v>
      </c>
    </row>
    <row r="1033" spans="1:11" hidden="1" x14ac:dyDescent="0.25">
      <c r="A1033" t="s">
        <v>4056</v>
      </c>
      <c r="B1033" s="673" t="s">
        <v>2886</v>
      </c>
      <c r="C1033" s="674">
        <v>6</v>
      </c>
      <c r="D1033" s="674" t="s">
        <v>6729</v>
      </c>
      <c r="E1033" s="674">
        <f t="shared" si="16"/>
        <v>1</v>
      </c>
      <c r="F1033" s="673" t="s">
        <v>2788</v>
      </c>
      <c r="G1033" s="673" t="s">
        <v>2611</v>
      </c>
      <c r="H1033" s="673" t="s">
        <v>2611</v>
      </c>
      <c r="I1033" s="673" t="s">
        <v>2611</v>
      </c>
      <c r="J1033" s="673" t="s">
        <v>2611</v>
      </c>
      <c r="K1033" s="673" t="s">
        <v>2611</v>
      </c>
    </row>
    <row r="1034" spans="1:11" hidden="1" x14ac:dyDescent="0.25">
      <c r="A1034" t="s">
        <v>4057</v>
      </c>
      <c r="B1034" s="673" t="s">
        <v>2886</v>
      </c>
      <c r="C1034" s="674">
        <v>6</v>
      </c>
      <c r="D1034" s="674" t="s">
        <v>6730</v>
      </c>
      <c r="E1034" s="674">
        <f t="shared" si="16"/>
        <v>1</v>
      </c>
      <c r="F1034" s="673" t="s">
        <v>2788</v>
      </c>
      <c r="G1034" s="673" t="s">
        <v>2611</v>
      </c>
      <c r="H1034" s="673" t="s">
        <v>2611</v>
      </c>
      <c r="I1034" s="673" t="s">
        <v>2611</v>
      </c>
      <c r="J1034" s="673" t="s">
        <v>2611</v>
      </c>
      <c r="K1034" s="673" t="s">
        <v>2611</v>
      </c>
    </row>
    <row r="1035" spans="1:11" hidden="1" x14ac:dyDescent="0.25">
      <c r="A1035" t="s">
        <v>4058</v>
      </c>
      <c r="B1035" s="673" t="s">
        <v>2886</v>
      </c>
      <c r="C1035" s="674">
        <v>6</v>
      </c>
      <c r="D1035" s="674" t="s">
        <v>6731</v>
      </c>
      <c r="E1035" s="674">
        <f t="shared" si="16"/>
        <v>2</v>
      </c>
      <c r="F1035" s="673" t="s">
        <v>2876</v>
      </c>
      <c r="G1035" s="673" t="s">
        <v>2788</v>
      </c>
      <c r="H1035" s="673" t="s">
        <v>2611</v>
      </c>
      <c r="I1035" s="673" t="s">
        <v>2611</v>
      </c>
      <c r="J1035" s="673" t="s">
        <v>2611</v>
      </c>
      <c r="K1035" s="673" t="s">
        <v>2611</v>
      </c>
    </row>
    <row r="1036" spans="1:11" hidden="1" x14ac:dyDescent="0.25">
      <c r="A1036" t="s">
        <v>4059</v>
      </c>
      <c r="B1036" s="673" t="s">
        <v>2886</v>
      </c>
      <c r="C1036" s="674">
        <v>6</v>
      </c>
      <c r="D1036" s="674" t="s">
        <v>6732</v>
      </c>
      <c r="E1036" s="674">
        <f t="shared" si="16"/>
        <v>1</v>
      </c>
      <c r="F1036" s="673" t="s">
        <v>2788</v>
      </c>
      <c r="G1036" s="673" t="s">
        <v>2611</v>
      </c>
      <c r="H1036" s="673" t="s">
        <v>2611</v>
      </c>
      <c r="I1036" s="673" t="s">
        <v>2611</v>
      </c>
      <c r="J1036" s="673" t="s">
        <v>2611</v>
      </c>
      <c r="K1036" s="673" t="s">
        <v>2611</v>
      </c>
    </row>
    <row r="1037" spans="1:11" hidden="1" x14ac:dyDescent="0.25">
      <c r="A1037" t="s">
        <v>4060</v>
      </c>
      <c r="B1037" s="673" t="s">
        <v>2886</v>
      </c>
      <c r="C1037" s="674">
        <v>6</v>
      </c>
      <c r="D1037" s="674" t="s">
        <v>6933</v>
      </c>
      <c r="E1037" s="674">
        <f t="shared" si="16"/>
        <v>6</v>
      </c>
      <c r="F1037" s="673" t="s">
        <v>2877</v>
      </c>
      <c r="G1037" s="673" t="s">
        <v>2879</v>
      </c>
      <c r="H1037" s="673" t="s">
        <v>2846</v>
      </c>
      <c r="I1037" s="673" t="s">
        <v>2794</v>
      </c>
      <c r="J1037" s="673" t="s">
        <v>2878</v>
      </c>
      <c r="K1037" s="673" t="s">
        <v>2850</v>
      </c>
    </row>
    <row r="1038" spans="1:11" hidden="1" x14ac:dyDescent="0.25">
      <c r="A1038" t="s">
        <v>4060</v>
      </c>
      <c r="B1038" s="673" t="s">
        <v>2886</v>
      </c>
      <c r="C1038" s="674">
        <v>6</v>
      </c>
      <c r="D1038" s="674" t="s">
        <v>6933</v>
      </c>
      <c r="E1038" s="674">
        <f t="shared" si="16"/>
        <v>6</v>
      </c>
      <c r="F1038" s="673" t="s">
        <v>2877</v>
      </c>
      <c r="G1038" s="673" t="s">
        <v>2879</v>
      </c>
      <c r="H1038" s="673" t="s">
        <v>2846</v>
      </c>
      <c r="I1038" s="673" t="s">
        <v>2794</v>
      </c>
      <c r="J1038" s="673" t="s">
        <v>2878</v>
      </c>
      <c r="K1038" s="673" t="s">
        <v>2850</v>
      </c>
    </row>
    <row r="1039" spans="1:11" hidden="1" x14ac:dyDescent="0.25">
      <c r="A1039" t="s">
        <v>4061</v>
      </c>
      <c r="B1039" s="673" t="s">
        <v>2886</v>
      </c>
      <c r="C1039" s="674">
        <v>6</v>
      </c>
      <c r="D1039" s="674" t="s">
        <v>6934</v>
      </c>
      <c r="E1039" s="674">
        <f t="shared" si="16"/>
        <v>6</v>
      </c>
      <c r="F1039" s="673" t="s">
        <v>2877</v>
      </c>
      <c r="G1039" s="673" t="s">
        <v>2879</v>
      </c>
      <c r="H1039" s="673" t="s">
        <v>2846</v>
      </c>
      <c r="I1039" s="673" t="s">
        <v>2794</v>
      </c>
      <c r="J1039" s="673" t="s">
        <v>2878</v>
      </c>
      <c r="K1039" s="673" t="s">
        <v>2850</v>
      </c>
    </row>
    <row r="1040" spans="1:11" hidden="1" x14ac:dyDescent="0.25">
      <c r="A1040" t="s">
        <v>4061</v>
      </c>
      <c r="B1040" s="673" t="s">
        <v>2886</v>
      </c>
      <c r="C1040" s="674">
        <v>6</v>
      </c>
      <c r="D1040" s="674" t="s">
        <v>6934</v>
      </c>
      <c r="E1040" s="674">
        <f t="shared" si="16"/>
        <v>6</v>
      </c>
      <c r="F1040" s="673" t="s">
        <v>2877</v>
      </c>
      <c r="G1040" s="673" t="s">
        <v>2879</v>
      </c>
      <c r="H1040" s="673" t="s">
        <v>2846</v>
      </c>
      <c r="I1040" s="673" t="s">
        <v>2794</v>
      </c>
      <c r="J1040" s="673" t="s">
        <v>2878</v>
      </c>
      <c r="K1040" s="673" t="s">
        <v>2850</v>
      </c>
    </row>
    <row r="1041" spans="1:11" hidden="1" x14ac:dyDescent="0.25">
      <c r="A1041" t="s">
        <v>4062</v>
      </c>
      <c r="B1041" s="673" t="s">
        <v>2886</v>
      </c>
      <c r="C1041" s="674">
        <v>6</v>
      </c>
      <c r="D1041" s="674" t="s">
        <v>6740</v>
      </c>
      <c r="E1041" s="674">
        <f t="shared" si="16"/>
        <v>2</v>
      </c>
      <c r="F1041" s="673" t="s">
        <v>2794</v>
      </c>
      <c r="G1041" s="673" t="s">
        <v>2795</v>
      </c>
      <c r="H1041" s="673" t="s">
        <v>2611</v>
      </c>
      <c r="I1041" s="673" t="s">
        <v>2611</v>
      </c>
      <c r="J1041" s="673" t="s">
        <v>2611</v>
      </c>
      <c r="K1041" s="673" t="s">
        <v>2611</v>
      </c>
    </row>
    <row r="1042" spans="1:11" hidden="1" x14ac:dyDescent="0.25">
      <c r="A1042" t="s">
        <v>4063</v>
      </c>
      <c r="B1042" s="673" t="s">
        <v>2886</v>
      </c>
      <c r="C1042" s="674">
        <v>6</v>
      </c>
      <c r="D1042" s="674" t="s">
        <v>6741</v>
      </c>
      <c r="E1042" s="674">
        <f t="shared" si="16"/>
        <v>2</v>
      </c>
      <c r="F1042" s="673" t="s">
        <v>2794</v>
      </c>
      <c r="G1042" s="673" t="s">
        <v>2795</v>
      </c>
      <c r="H1042" s="673" t="s">
        <v>2611</v>
      </c>
      <c r="I1042" s="673" t="s">
        <v>2611</v>
      </c>
      <c r="J1042" s="673" t="s">
        <v>2611</v>
      </c>
      <c r="K1042" s="673" t="s">
        <v>2611</v>
      </c>
    </row>
    <row r="1043" spans="1:11" hidden="1" x14ac:dyDescent="0.25">
      <c r="A1043" t="s">
        <v>4064</v>
      </c>
      <c r="B1043" s="673" t="s">
        <v>2886</v>
      </c>
      <c r="C1043" s="674">
        <v>6</v>
      </c>
      <c r="D1043" s="674" t="s">
        <v>6734</v>
      </c>
      <c r="E1043" s="674">
        <f t="shared" si="16"/>
        <v>2</v>
      </c>
      <c r="F1043" s="673" t="s">
        <v>2876</v>
      </c>
      <c r="G1043" s="673" t="s">
        <v>2788</v>
      </c>
      <c r="H1043" s="673" t="s">
        <v>2611</v>
      </c>
      <c r="I1043" s="673" t="s">
        <v>2611</v>
      </c>
      <c r="J1043" s="673" t="s">
        <v>2611</v>
      </c>
      <c r="K1043" s="673" t="s">
        <v>2611</v>
      </c>
    </row>
    <row r="1044" spans="1:11" hidden="1" x14ac:dyDescent="0.25">
      <c r="A1044" t="s">
        <v>4065</v>
      </c>
      <c r="B1044" s="673" t="s">
        <v>2886</v>
      </c>
      <c r="C1044" s="674">
        <v>6</v>
      </c>
      <c r="D1044" s="674" t="s">
        <v>6745</v>
      </c>
      <c r="E1044" s="674">
        <f t="shared" si="16"/>
        <v>4</v>
      </c>
      <c r="F1044" s="673" t="s">
        <v>2796</v>
      </c>
      <c r="G1044" s="673" t="s">
        <v>2794</v>
      </c>
      <c r="H1044" s="673" t="s">
        <v>2797</v>
      </c>
      <c r="I1044" s="673" t="s">
        <v>2795</v>
      </c>
      <c r="J1044" s="673" t="s">
        <v>2611</v>
      </c>
      <c r="K1044" s="673" t="s">
        <v>2611</v>
      </c>
    </row>
    <row r="1045" spans="1:11" hidden="1" x14ac:dyDescent="0.25">
      <c r="A1045" t="s">
        <v>7216</v>
      </c>
      <c r="B1045" s="673" t="s">
        <v>2886</v>
      </c>
      <c r="C1045" s="674">
        <v>6</v>
      </c>
      <c r="D1045" s="674" t="s">
        <v>6738</v>
      </c>
      <c r="E1045" s="674">
        <f t="shared" si="16"/>
        <v>2</v>
      </c>
      <c r="F1045" s="673" t="s">
        <v>2796</v>
      </c>
      <c r="G1045" s="673" t="s">
        <v>2797</v>
      </c>
      <c r="H1045" s="673" t="s">
        <v>2611</v>
      </c>
      <c r="I1045" s="673" t="s">
        <v>2611</v>
      </c>
      <c r="J1045" s="673" t="s">
        <v>2611</v>
      </c>
      <c r="K1045" s="673" t="s">
        <v>2611</v>
      </c>
    </row>
    <row r="1046" spans="1:11" hidden="1" x14ac:dyDescent="0.25">
      <c r="A1046" t="s">
        <v>7217</v>
      </c>
      <c r="B1046" s="673" t="s">
        <v>2886</v>
      </c>
      <c r="C1046" s="674">
        <v>6</v>
      </c>
      <c r="D1046" s="674" t="s">
        <v>6739</v>
      </c>
      <c r="E1046" s="674">
        <f t="shared" si="16"/>
        <v>2</v>
      </c>
      <c r="F1046" s="673" t="s">
        <v>2796</v>
      </c>
      <c r="G1046" s="673" t="s">
        <v>2797</v>
      </c>
      <c r="H1046" s="673" t="s">
        <v>2611</v>
      </c>
      <c r="I1046" s="673" t="s">
        <v>2611</v>
      </c>
      <c r="J1046" s="673" t="s">
        <v>2611</v>
      </c>
      <c r="K1046" s="673" t="s">
        <v>2611</v>
      </c>
    </row>
    <row r="1047" spans="1:11" hidden="1" x14ac:dyDescent="0.25">
      <c r="A1047" t="s">
        <v>4066</v>
      </c>
      <c r="B1047" s="673" t="s">
        <v>2886</v>
      </c>
      <c r="C1047" s="674">
        <v>6</v>
      </c>
      <c r="D1047" s="674" t="s">
        <v>6750</v>
      </c>
      <c r="E1047" s="674">
        <f t="shared" si="16"/>
        <v>2</v>
      </c>
      <c r="F1047" s="673" t="s">
        <v>2796</v>
      </c>
      <c r="G1047" s="673" t="s">
        <v>2797</v>
      </c>
      <c r="H1047" s="673" t="s">
        <v>2611</v>
      </c>
      <c r="I1047" s="673" t="s">
        <v>2611</v>
      </c>
      <c r="J1047" s="673" t="s">
        <v>2611</v>
      </c>
      <c r="K1047" s="673" t="s">
        <v>2611</v>
      </c>
    </row>
    <row r="1048" spans="1:11" hidden="1" x14ac:dyDescent="0.25">
      <c r="A1048" t="s">
        <v>4067</v>
      </c>
      <c r="B1048" s="673" t="s">
        <v>2886</v>
      </c>
      <c r="C1048" s="674">
        <v>6</v>
      </c>
      <c r="D1048" s="674" t="s">
        <v>6941</v>
      </c>
      <c r="E1048" s="674">
        <f t="shared" si="16"/>
        <v>2</v>
      </c>
      <c r="F1048" s="673" t="s">
        <v>2796</v>
      </c>
      <c r="G1048" s="673" t="s">
        <v>2797</v>
      </c>
      <c r="H1048" s="673" t="s">
        <v>2611</v>
      </c>
      <c r="I1048" s="673" t="s">
        <v>2611</v>
      </c>
      <c r="J1048" s="673" t="s">
        <v>2611</v>
      </c>
      <c r="K1048" s="673" t="s">
        <v>2611</v>
      </c>
    </row>
    <row r="1049" spans="1:11" hidden="1" x14ac:dyDescent="0.25">
      <c r="A1049" t="s">
        <v>7218</v>
      </c>
      <c r="B1049" s="673" t="s">
        <v>2886</v>
      </c>
      <c r="C1049" s="674">
        <v>6</v>
      </c>
      <c r="D1049" s="674" t="s">
        <v>6943</v>
      </c>
      <c r="E1049" s="674">
        <f t="shared" si="16"/>
        <v>3</v>
      </c>
      <c r="F1049" s="673" t="s">
        <v>2887</v>
      </c>
      <c r="G1049" s="673" t="s">
        <v>2888</v>
      </c>
      <c r="H1049" s="673" t="s">
        <v>2889</v>
      </c>
      <c r="I1049" s="673" t="s">
        <v>2611</v>
      </c>
      <c r="J1049" s="673" t="s">
        <v>2611</v>
      </c>
      <c r="K1049" s="673" t="s">
        <v>2611</v>
      </c>
    </row>
    <row r="1050" spans="1:11" hidden="1" x14ac:dyDescent="0.25">
      <c r="A1050" t="s">
        <v>7219</v>
      </c>
      <c r="B1050" s="673" t="s">
        <v>2886</v>
      </c>
      <c r="C1050" s="674">
        <v>6</v>
      </c>
      <c r="D1050" s="674" t="s">
        <v>6944</v>
      </c>
      <c r="E1050" s="674">
        <f t="shared" si="16"/>
        <v>3</v>
      </c>
      <c r="F1050" s="673" t="s">
        <v>2887</v>
      </c>
      <c r="G1050" s="673" t="s">
        <v>2888</v>
      </c>
      <c r="H1050" s="673" t="s">
        <v>2889</v>
      </c>
      <c r="I1050" s="673" t="s">
        <v>2611</v>
      </c>
      <c r="J1050" s="673" t="s">
        <v>2611</v>
      </c>
      <c r="K1050" s="673" t="s">
        <v>2611</v>
      </c>
    </row>
    <row r="1051" spans="1:11" hidden="1" x14ac:dyDescent="0.25">
      <c r="A1051" t="s">
        <v>4068</v>
      </c>
      <c r="B1051" s="673" t="s">
        <v>2886</v>
      </c>
      <c r="C1051" s="674">
        <v>6</v>
      </c>
      <c r="D1051" s="674" t="s">
        <v>6945</v>
      </c>
      <c r="E1051" s="674">
        <f t="shared" si="16"/>
        <v>3</v>
      </c>
      <c r="F1051" s="673" t="s">
        <v>2887</v>
      </c>
      <c r="G1051" s="673" t="s">
        <v>2888</v>
      </c>
      <c r="H1051" s="673" t="s">
        <v>2889</v>
      </c>
      <c r="I1051" s="673" t="s">
        <v>2611</v>
      </c>
      <c r="J1051" s="673" t="s">
        <v>2611</v>
      </c>
      <c r="K1051" s="673" t="s">
        <v>2611</v>
      </c>
    </row>
    <row r="1052" spans="1:11" hidden="1" x14ac:dyDescent="0.25">
      <c r="A1052" t="s">
        <v>4069</v>
      </c>
      <c r="B1052" s="673" t="s">
        <v>2886</v>
      </c>
      <c r="C1052" s="674">
        <v>6</v>
      </c>
      <c r="D1052" s="674" t="s">
        <v>6946</v>
      </c>
      <c r="E1052" s="674">
        <f t="shared" si="16"/>
        <v>3</v>
      </c>
      <c r="F1052" s="673" t="s">
        <v>2887</v>
      </c>
      <c r="G1052" s="673" t="s">
        <v>2888</v>
      </c>
      <c r="H1052" s="673" t="s">
        <v>2889</v>
      </c>
      <c r="I1052" s="673" t="s">
        <v>2611</v>
      </c>
      <c r="J1052" s="673" t="s">
        <v>2611</v>
      </c>
      <c r="K1052" s="673" t="s">
        <v>2611</v>
      </c>
    </row>
    <row r="1053" spans="1:11" hidden="1" x14ac:dyDescent="0.25">
      <c r="A1053" t="s">
        <v>4070</v>
      </c>
      <c r="B1053" s="673" t="s">
        <v>2886</v>
      </c>
      <c r="C1053" s="674">
        <v>7</v>
      </c>
      <c r="D1053" s="674" t="s">
        <v>6729</v>
      </c>
      <c r="E1053" s="674">
        <f t="shared" si="16"/>
        <v>1</v>
      </c>
      <c r="F1053" s="673" t="s">
        <v>2788</v>
      </c>
      <c r="G1053" s="673" t="s">
        <v>2611</v>
      </c>
      <c r="H1053" s="673" t="s">
        <v>2611</v>
      </c>
      <c r="I1053" s="673" t="s">
        <v>2611</v>
      </c>
      <c r="J1053" s="673" t="s">
        <v>2611</v>
      </c>
      <c r="K1053" s="673" t="s">
        <v>2611</v>
      </c>
    </row>
    <row r="1054" spans="1:11" hidden="1" x14ac:dyDescent="0.25">
      <c r="A1054" t="s">
        <v>4071</v>
      </c>
      <c r="B1054" s="673" t="s">
        <v>2886</v>
      </c>
      <c r="C1054" s="674">
        <v>7</v>
      </c>
      <c r="D1054" s="674" t="s">
        <v>6730</v>
      </c>
      <c r="E1054" s="674">
        <f t="shared" si="16"/>
        <v>1</v>
      </c>
      <c r="F1054" s="673" t="s">
        <v>2788</v>
      </c>
      <c r="G1054" s="673" t="s">
        <v>2611</v>
      </c>
      <c r="H1054" s="673" t="s">
        <v>2611</v>
      </c>
      <c r="I1054" s="673" t="s">
        <v>2611</v>
      </c>
      <c r="J1054" s="673" t="s">
        <v>2611</v>
      </c>
      <c r="K1054" s="673" t="s">
        <v>2611</v>
      </c>
    </row>
    <row r="1055" spans="1:11" hidden="1" x14ac:dyDescent="0.25">
      <c r="A1055" t="s">
        <v>4072</v>
      </c>
      <c r="B1055" s="673" t="s">
        <v>2886</v>
      </c>
      <c r="C1055" s="674">
        <v>7</v>
      </c>
      <c r="D1055" s="674" t="s">
        <v>6731</v>
      </c>
      <c r="E1055" s="674">
        <f t="shared" si="16"/>
        <v>2</v>
      </c>
      <c r="F1055" s="673" t="s">
        <v>2876</v>
      </c>
      <c r="G1055" s="673" t="s">
        <v>2788</v>
      </c>
      <c r="H1055" s="673" t="s">
        <v>2611</v>
      </c>
      <c r="I1055" s="673" t="s">
        <v>2611</v>
      </c>
      <c r="J1055" s="673" t="s">
        <v>2611</v>
      </c>
      <c r="K1055" s="673" t="s">
        <v>2611</v>
      </c>
    </row>
    <row r="1056" spans="1:11" hidden="1" x14ac:dyDescent="0.25">
      <c r="A1056" t="s">
        <v>4073</v>
      </c>
      <c r="B1056" s="673" t="s">
        <v>2886</v>
      </c>
      <c r="C1056" s="674">
        <v>7</v>
      </c>
      <c r="D1056" s="674" t="s">
        <v>6732</v>
      </c>
      <c r="E1056" s="674">
        <f t="shared" si="16"/>
        <v>1</v>
      </c>
      <c r="F1056" s="673" t="s">
        <v>2788</v>
      </c>
      <c r="G1056" s="673" t="s">
        <v>2611</v>
      </c>
      <c r="H1056" s="673" t="s">
        <v>2611</v>
      </c>
      <c r="I1056" s="673" t="s">
        <v>2611</v>
      </c>
      <c r="J1056" s="673" t="s">
        <v>2611</v>
      </c>
      <c r="K1056" s="673" t="s">
        <v>2611</v>
      </c>
    </row>
    <row r="1057" spans="1:11" hidden="1" x14ac:dyDescent="0.25">
      <c r="A1057" t="s">
        <v>4074</v>
      </c>
      <c r="B1057" s="673" t="s">
        <v>2886</v>
      </c>
      <c r="C1057" s="674">
        <v>7</v>
      </c>
      <c r="D1057" s="674" t="s">
        <v>6933</v>
      </c>
      <c r="E1057" s="674">
        <f t="shared" si="16"/>
        <v>6</v>
      </c>
      <c r="F1057" s="673" t="s">
        <v>2877</v>
      </c>
      <c r="G1057" s="673" t="s">
        <v>2879</v>
      </c>
      <c r="H1057" s="673" t="s">
        <v>2846</v>
      </c>
      <c r="I1057" s="673" t="s">
        <v>2794</v>
      </c>
      <c r="J1057" s="673" t="s">
        <v>2878</v>
      </c>
      <c r="K1057" s="673" t="s">
        <v>2850</v>
      </c>
    </row>
    <row r="1058" spans="1:11" hidden="1" x14ac:dyDescent="0.25">
      <c r="A1058" t="s">
        <v>4074</v>
      </c>
      <c r="B1058" s="673" t="s">
        <v>2886</v>
      </c>
      <c r="C1058" s="674">
        <v>7</v>
      </c>
      <c r="D1058" s="674" t="s">
        <v>6933</v>
      </c>
      <c r="E1058" s="674">
        <f t="shared" si="16"/>
        <v>6</v>
      </c>
      <c r="F1058" s="673" t="s">
        <v>2877</v>
      </c>
      <c r="G1058" s="673" t="s">
        <v>2879</v>
      </c>
      <c r="H1058" s="673" t="s">
        <v>2846</v>
      </c>
      <c r="I1058" s="673" t="s">
        <v>2794</v>
      </c>
      <c r="J1058" s="673" t="s">
        <v>2878</v>
      </c>
      <c r="K1058" s="673" t="s">
        <v>2850</v>
      </c>
    </row>
    <row r="1059" spans="1:11" hidden="1" x14ac:dyDescent="0.25">
      <c r="A1059" t="s">
        <v>4075</v>
      </c>
      <c r="B1059" s="673" t="s">
        <v>2886</v>
      </c>
      <c r="C1059" s="674">
        <v>7</v>
      </c>
      <c r="D1059" s="674" t="s">
        <v>6934</v>
      </c>
      <c r="E1059" s="674">
        <f t="shared" si="16"/>
        <v>6</v>
      </c>
      <c r="F1059" s="673" t="s">
        <v>2877</v>
      </c>
      <c r="G1059" s="673" t="s">
        <v>2879</v>
      </c>
      <c r="H1059" s="673" t="s">
        <v>2846</v>
      </c>
      <c r="I1059" s="673" t="s">
        <v>2794</v>
      </c>
      <c r="J1059" s="673" t="s">
        <v>2878</v>
      </c>
      <c r="K1059" s="673" t="s">
        <v>2850</v>
      </c>
    </row>
    <row r="1060" spans="1:11" hidden="1" x14ac:dyDescent="0.25">
      <c r="A1060" t="s">
        <v>4075</v>
      </c>
      <c r="B1060" s="673" t="s">
        <v>2886</v>
      </c>
      <c r="C1060" s="674">
        <v>7</v>
      </c>
      <c r="D1060" s="674" t="s">
        <v>6934</v>
      </c>
      <c r="E1060" s="674">
        <f t="shared" si="16"/>
        <v>6</v>
      </c>
      <c r="F1060" s="673" t="s">
        <v>2877</v>
      </c>
      <c r="G1060" s="673" t="s">
        <v>2879</v>
      </c>
      <c r="H1060" s="673" t="s">
        <v>2846</v>
      </c>
      <c r="I1060" s="673" t="s">
        <v>2794</v>
      </c>
      <c r="J1060" s="673" t="s">
        <v>2878</v>
      </c>
      <c r="K1060" s="673" t="s">
        <v>2850</v>
      </c>
    </row>
    <row r="1061" spans="1:11" hidden="1" x14ac:dyDescent="0.25">
      <c r="A1061" t="s">
        <v>4076</v>
      </c>
      <c r="B1061" s="673" t="s">
        <v>2886</v>
      </c>
      <c r="C1061" s="674">
        <v>7</v>
      </c>
      <c r="D1061" s="674" t="s">
        <v>6740</v>
      </c>
      <c r="E1061" s="674">
        <f t="shared" si="16"/>
        <v>2</v>
      </c>
      <c r="F1061" s="673" t="s">
        <v>2794</v>
      </c>
      <c r="G1061" s="673" t="s">
        <v>2795</v>
      </c>
      <c r="H1061" s="673" t="s">
        <v>2611</v>
      </c>
      <c r="I1061" s="673" t="s">
        <v>2611</v>
      </c>
      <c r="J1061" s="673" t="s">
        <v>2611</v>
      </c>
      <c r="K1061" s="673" t="s">
        <v>2611</v>
      </c>
    </row>
    <row r="1062" spans="1:11" hidden="1" x14ac:dyDescent="0.25">
      <c r="A1062" t="s">
        <v>4077</v>
      </c>
      <c r="B1062" s="673" t="s">
        <v>2886</v>
      </c>
      <c r="C1062" s="674">
        <v>7</v>
      </c>
      <c r="D1062" s="674" t="s">
        <v>6741</v>
      </c>
      <c r="E1062" s="674">
        <f t="shared" si="16"/>
        <v>2</v>
      </c>
      <c r="F1062" s="673" t="s">
        <v>2794</v>
      </c>
      <c r="G1062" s="673" t="s">
        <v>2795</v>
      </c>
      <c r="H1062" s="673" t="s">
        <v>2611</v>
      </c>
      <c r="I1062" s="673" t="s">
        <v>2611</v>
      </c>
      <c r="J1062" s="673" t="s">
        <v>2611</v>
      </c>
      <c r="K1062" s="673" t="s">
        <v>2611</v>
      </c>
    </row>
    <row r="1063" spans="1:11" hidden="1" x14ac:dyDescent="0.25">
      <c r="A1063" t="s">
        <v>4078</v>
      </c>
      <c r="B1063" s="673" t="s">
        <v>2886</v>
      </c>
      <c r="C1063" s="674">
        <v>7</v>
      </c>
      <c r="D1063" s="674" t="s">
        <v>6734</v>
      </c>
      <c r="E1063" s="674">
        <f t="shared" si="16"/>
        <v>2</v>
      </c>
      <c r="F1063" s="673" t="s">
        <v>2876</v>
      </c>
      <c r="G1063" s="673" t="s">
        <v>2788</v>
      </c>
      <c r="H1063" s="673" t="s">
        <v>2611</v>
      </c>
      <c r="I1063" s="673" t="s">
        <v>2611</v>
      </c>
      <c r="J1063" s="673" t="s">
        <v>2611</v>
      </c>
      <c r="K1063" s="673" t="s">
        <v>2611</v>
      </c>
    </row>
    <row r="1064" spans="1:11" hidden="1" x14ac:dyDescent="0.25">
      <c r="A1064" t="s">
        <v>4079</v>
      </c>
      <c r="B1064" s="673" t="s">
        <v>2886</v>
      </c>
      <c r="C1064" s="674">
        <v>7</v>
      </c>
      <c r="D1064" s="674" t="s">
        <v>6745</v>
      </c>
      <c r="E1064" s="674">
        <f t="shared" si="16"/>
        <v>4</v>
      </c>
      <c r="F1064" s="673" t="s">
        <v>2796</v>
      </c>
      <c r="G1064" s="673" t="s">
        <v>2794</v>
      </c>
      <c r="H1064" s="673" t="s">
        <v>2797</v>
      </c>
      <c r="I1064" s="673" t="s">
        <v>2795</v>
      </c>
      <c r="J1064" s="673" t="s">
        <v>2611</v>
      </c>
      <c r="K1064" s="673" t="s">
        <v>2611</v>
      </c>
    </row>
    <row r="1065" spans="1:11" hidden="1" x14ac:dyDescent="0.25">
      <c r="A1065" t="s">
        <v>7220</v>
      </c>
      <c r="B1065" s="673" t="s">
        <v>2886</v>
      </c>
      <c r="C1065" s="674">
        <v>7</v>
      </c>
      <c r="D1065" s="674" t="s">
        <v>6738</v>
      </c>
      <c r="E1065" s="674">
        <f t="shared" si="16"/>
        <v>2</v>
      </c>
      <c r="F1065" s="673" t="s">
        <v>2796</v>
      </c>
      <c r="G1065" s="673" t="s">
        <v>2797</v>
      </c>
      <c r="H1065" s="673" t="s">
        <v>2611</v>
      </c>
      <c r="I1065" s="673" t="s">
        <v>2611</v>
      </c>
      <c r="J1065" s="673" t="s">
        <v>2611</v>
      </c>
      <c r="K1065" s="673" t="s">
        <v>2611</v>
      </c>
    </row>
    <row r="1066" spans="1:11" hidden="1" x14ac:dyDescent="0.25">
      <c r="A1066" t="s">
        <v>7221</v>
      </c>
      <c r="B1066" s="673" t="s">
        <v>2886</v>
      </c>
      <c r="C1066" s="674">
        <v>7</v>
      </c>
      <c r="D1066" s="674" t="s">
        <v>6739</v>
      </c>
      <c r="E1066" s="674">
        <f t="shared" si="16"/>
        <v>2</v>
      </c>
      <c r="F1066" s="673" t="s">
        <v>2796</v>
      </c>
      <c r="G1066" s="673" t="s">
        <v>2797</v>
      </c>
      <c r="H1066" s="673" t="s">
        <v>2611</v>
      </c>
      <c r="I1066" s="673" t="s">
        <v>2611</v>
      </c>
      <c r="J1066" s="673" t="s">
        <v>2611</v>
      </c>
      <c r="K1066" s="673" t="s">
        <v>2611</v>
      </c>
    </row>
    <row r="1067" spans="1:11" hidden="1" x14ac:dyDescent="0.25">
      <c r="A1067" t="s">
        <v>4080</v>
      </c>
      <c r="B1067" s="673" t="s">
        <v>2886</v>
      </c>
      <c r="C1067" s="674">
        <v>7</v>
      </c>
      <c r="D1067" s="674" t="s">
        <v>6750</v>
      </c>
      <c r="E1067" s="674">
        <f t="shared" si="16"/>
        <v>2</v>
      </c>
      <c r="F1067" s="673" t="s">
        <v>2796</v>
      </c>
      <c r="G1067" s="673" t="s">
        <v>2797</v>
      </c>
      <c r="H1067" s="673" t="s">
        <v>2611</v>
      </c>
      <c r="I1067" s="673" t="s">
        <v>2611</v>
      </c>
      <c r="J1067" s="673" t="s">
        <v>2611</v>
      </c>
      <c r="K1067" s="673" t="s">
        <v>2611</v>
      </c>
    </row>
    <row r="1068" spans="1:11" hidden="1" x14ac:dyDescent="0.25">
      <c r="A1068" t="s">
        <v>4081</v>
      </c>
      <c r="B1068" s="673" t="s">
        <v>2886</v>
      </c>
      <c r="C1068" s="674">
        <v>7</v>
      </c>
      <c r="D1068" s="674" t="s">
        <v>6941</v>
      </c>
      <c r="E1068" s="674">
        <f t="shared" si="16"/>
        <v>2</v>
      </c>
      <c r="F1068" s="673" t="s">
        <v>2796</v>
      </c>
      <c r="G1068" s="673" t="s">
        <v>2797</v>
      </c>
      <c r="H1068" s="673" t="s">
        <v>2611</v>
      </c>
      <c r="I1068" s="673" t="s">
        <v>2611</v>
      </c>
      <c r="J1068" s="673" t="s">
        <v>2611</v>
      </c>
      <c r="K1068" s="673" t="s">
        <v>2611</v>
      </c>
    </row>
    <row r="1069" spans="1:11" hidden="1" x14ac:dyDescent="0.25">
      <c r="A1069" t="s">
        <v>7222</v>
      </c>
      <c r="B1069" s="673" t="s">
        <v>2886</v>
      </c>
      <c r="C1069" s="674">
        <v>7</v>
      </c>
      <c r="D1069" s="674" t="s">
        <v>6943</v>
      </c>
      <c r="E1069" s="674">
        <f t="shared" si="16"/>
        <v>3</v>
      </c>
      <c r="F1069" s="673" t="s">
        <v>2887</v>
      </c>
      <c r="G1069" s="673" t="s">
        <v>2888</v>
      </c>
      <c r="H1069" s="673" t="s">
        <v>2889</v>
      </c>
      <c r="I1069" s="673" t="s">
        <v>2611</v>
      </c>
      <c r="J1069" s="673" t="s">
        <v>2611</v>
      </c>
      <c r="K1069" s="673" t="s">
        <v>2611</v>
      </c>
    </row>
    <row r="1070" spans="1:11" hidden="1" x14ac:dyDescent="0.25">
      <c r="A1070" t="s">
        <v>7223</v>
      </c>
      <c r="B1070" s="673" t="s">
        <v>2886</v>
      </c>
      <c r="C1070" s="674">
        <v>7</v>
      </c>
      <c r="D1070" s="674" t="s">
        <v>6944</v>
      </c>
      <c r="E1070" s="674">
        <f t="shared" si="16"/>
        <v>3</v>
      </c>
      <c r="F1070" s="673" t="s">
        <v>2887</v>
      </c>
      <c r="G1070" s="673" t="s">
        <v>2888</v>
      </c>
      <c r="H1070" s="673" t="s">
        <v>2889</v>
      </c>
      <c r="I1070" s="673" t="s">
        <v>2611</v>
      </c>
      <c r="J1070" s="673" t="s">
        <v>2611</v>
      </c>
      <c r="K1070" s="673" t="s">
        <v>2611</v>
      </c>
    </row>
    <row r="1071" spans="1:11" hidden="1" x14ac:dyDescent="0.25">
      <c r="A1071" t="s">
        <v>4082</v>
      </c>
      <c r="B1071" s="673" t="s">
        <v>2886</v>
      </c>
      <c r="C1071" s="674">
        <v>7</v>
      </c>
      <c r="D1071" s="674" t="s">
        <v>6945</v>
      </c>
      <c r="E1071" s="674">
        <f t="shared" si="16"/>
        <v>3</v>
      </c>
      <c r="F1071" s="673" t="s">
        <v>2887</v>
      </c>
      <c r="G1071" s="673" t="s">
        <v>2888</v>
      </c>
      <c r="H1071" s="673" t="s">
        <v>2889</v>
      </c>
      <c r="I1071" s="673" t="s">
        <v>2611</v>
      </c>
      <c r="J1071" s="673" t="s">
        <v>2611</v>
      </c>
      <c r="K1071" s="673" t="s">
        <v>2611</v>
      </c>
    </row>
    <row r="1072" spans="1:11" hidden="1" x14ac:dyDescent="0.25">
      <c r="A1072" t="s">
        <v>4083</v>
      </c>
      <c r="B1072" s="673" t="s">
        <v>2886</v>
      </c>
      <c r="C1072" s="674">
        <v>7</v>
      </c>
      <c r="D1072" s="674" t="s">
        <v>6946</v>
      </c>
      <c r="E1072" s="674">
        <f t="shared" si="16"/>
        <v>3</v>
      </c>
      <c r="F1072" s="673" t="s">
        <v>2887</v>
      </c>
      <c r="G1072" s="673" t="s">
        <v>2888</v>
      </c>
      <c r="H1072" s="673" t="s">
        <v>2889</v>
      </c>
      <c r="I1072" s="673" t="s">
        <v>2611</v>
      </c>
      <c r="J1072" s="673" t="s">
        <v>2611</v>
      </c>
      <c r="K1072" s="673" t="s">
        <v>2611</v>
      </c>
    </row>
    <row r="1073" spans="1:11" hidden="1" x14ac:dyDescent="0.25">
      <c r="A1073" t="s">
        <v>4084</v>
      </c>
      <c r="B1073" s="673" t="s">
        <v>2886</v>
      </c>
      <c r="C1073" s="674">
        <v>8</v>
      </c>
      <c r="D1073" s="674" t="s">
        <v>6729</v>
      </c>
      <c r="E1073" s="674">
        <f t="shared" si="16"/>
        <v>1</v>
      </c>
      <c r="F1073" s="673" t="s">
        <v>2788</v>
      </c>
      <c r="G1073" s="673" t="s">
        <v>2611</v>
      </c>
      <c r="H1073" s="673" t="s">
        <v>2611</v>
      </c>
      <c r="I1073" s="673" t="s">
        <v>2611</v>
      </c>
      <c r="J1073" s="673" t="s">
        <v>2611</v>
      </c>
      <c r="K1073" s="673" t="s">
        <v>2611</v>
      </c>
    </row>
    <row r="1074" spans="1:11" hidden="1" x14ac:dyDescent="0.25">
      <c r="A1074" t="s">
        <v>4085</v>
      </c>
      <c r="B1074" s="673" t="s">
        <v>2886</v>
      </c>
      <c r="C1074" s="674">
        <v>8</v>
      </c>
      <c r="D1074" s="674" t="s">
        <v>6730</v>
      </c>
      <c r="E1074" s="674">
        <f t="shared" si="16"/>
        <v>1</v>
      </c>
      <c r="F1074" s="673" t="s">
        <v>2788</v>
      </c>
      <c r="G1074" s="673" t="s">
        <v>2611</v>
      </c>
      <c r="H1074" s="673" t="s">
        <v>2611</v>
      </c>
      <c r="I1074" s="673" t="s">
        <v>2611</v>
      </c>
      <c r="J1074" s="673" t="s">
        <v>2611</v>
      </c>
      <c r="K1074" s="673" t="s">
        <v>2611</v>
      </c>
    </row>
    <row r="1075" spans="1:11" hidden="1" x14ac:dyDescent="0.25">
      <c r="A1075" t="s">
        <v>4086</v>
      </c>
      <c r="B1075" s="673" t="s">
        <v>2886</v>
      </c>
      <c r="C1075" s="674">
        <v>8</v>
      </c>
      <c r="D1075" s="674" t="s">
        <v>6731</v>
      </c>
      <c r="E1075" s="674">
        <f t="shared" si="16"/>
        <v>2</v>
      </c>
      <c r="F1075" s="673" t="s">
        <v>2876</v>
      </c>
      <c r="G1075" s="673" t="s">
        <v>2788</v>
      </c>
      <c r="H1075" s="673" t="s">
        <v>2611</v>
      </c>
      <c r="I1075" s="673" t="s">
        <v>2611</v>
      </c>
      <c r="J1075" s="673" t="s">
        <v>2611</v>
      </c>
      <c r="K1075" s="673" t="s">
        <v>2611</v>
      </c>
    </row>
    <row r="1076" spans="1:11" hidden="1" x14ac:dyDescent="0.25">
      <c r="A1076" t="s">
        <v>4087</v>
      </c>
      <c r="B1076" s="673" t="s">
        <v>2886</v>
      </c>
      <c r="C1076" s="674">
        <v>8</v>
      </c>
      <c r="D1076" s="674" t="s">
        <v>6732</v>
      </c>
      <c r="E1076" s="674">
        <f t="shared" si="16"/>
        <v>1</v>
      </c>
      <c r="F1076" s="673" t="s">
        <v>2788</v>
      </c>
      <c r="G1076" s="673" t="s">
        <v>2611</v>
      </c>
      <c r="H1076" s="673" t="s">
        <v>2611</v>
      </c>
      <c r="I1076" s="673" t="s">
        <v>2611</v>
      </c>
      <c r="J1076" s="673" t="s">
        <v>2611</v>
      </c>
      <c r="K1076" s="673" t="s">
        <v>2611</v>
      </c>
    </row>
    <row r="1077" spans="1:11" hidden="1" x14ac:dyDescent="0.25">
      <c r="A1077" t="s">
        <v>4088</v>
      </c>
      <c r="B1077" s="673" t="s">
        <v>2886</v>
      </c>
      <c r="C1077" s="674">
        <v>8</v>
      </c>
      <c r="D1077" s="674" t="s">
        <v>6933</v>
      </c>
      <c r="E1077" s="674">
        <f t="shared" si="16"/>
        <v>6</v>
      </c>
      <c r="F1077" s="673" t="s">
        <v>2877</v>
      </c>
      <c r="G1077" s="673" t="s">
        <v>2879</v>
      </c>
      <c r="H1077" s="673" t="s">
        <v>2846</v>
      </c>
      <c r="I1077" s="673" t="s">
        <v>2794</v>
      </c>
      <c r="J1077" s="673" t="s">
        <v>2878</v>
      </c>
      <c r="K1077" s="673" t="s">
        <v>2850</v>
      </c>
    </row>
    <row r="1078" spans="1:11" hidden="1" x14ac:dyDescent="0.25">
      <c r="A1078" t="s">
        <v>4088</v>
      </c>
      <c r="B1078" s="673" t="s">
        <v>2886</v>
      </c>
      <c r="C1078" s="674">
        <v>8</v>
      </c>
      <c r="D1078" s="674" t="s">
        <v>6933</v>
      </c>
      <c r="E1078" s="674">
        <f t="shared" si="16"/>
        <v>6</v>
      </c>
      <c r="F1078" s="673" t="s">
        <v>2877</v>
      </c>
      <c r="G1078" s="673" t="s">
        <v>2879</v>
      </c>
      <c r="H1078" s="673" t="s">
        <v>2846</v>
      </c>
      <c r="I1078" s="673" t="s">
        <v>2794</v>
      </c>
      <c r="J1078" s="673" t="s">
        <v>2878</v>
      </c>
      <c r="K1078" s="673" t="s">
        <v>2850</v>
      </c>
    </row>
    <row r="1079" spans="1:11" hidden="1" x14ac:dyDescent="0.25">
      <c r="A1079" t="s">
        <v>4089</v>
      </c>
      <c r="B1079" s="673" t="s">
        <v>2886</v>
      </c>
      <c r="C1079" s="674">
        <v>8</v>
      </c>
      <c r="D1079" s="674" t="s">
        <v>6934</v>
      </c>
      <c r="E1079" s="674">
        <f t="shared" si="16"/>
        <v>6</v>
      </c>
      <c r="F1079" s="673" t="s">
        <v>2877</v>
      </c>
      <c r="G1079" s="673" t="s">
        <v>2879</v>
      </c>
      <c r="H1079" s="673" t="s">
        <v>2846</v>
      </c>
      <c r="I1079" s="673" t="s">
        <v>2794</v>
      </c>
      <c r="J1079" s="673" t="s">
        <v>2878</v>
      </c>
      <c r="K1079" s="673" t="s">
        <v>2850</v>
      </c>
    </row>
    <row r="1080" spans="1:11" hidden="1" x14ac:dyDescent="0.25">
      <c r="A1080" t="s">
        <v>4089</v>
      </c>
      <c r="B1080" s="673" t="s">
        <v>2886</v>
      </c>
      <c r="C1080" s="674">
        <v>8</v>
      </c>
      <c r="D1080" s="674" t="s">
        <v>6934</v>
      </c>
      <c r="E1080" s="674">
        <f t="shared" si="16"/>
        <v>6</v>
      </c>
      <c r="F1080" s="673" t="s">
        <v>2877</v>
      </c>
      <c r="G1080" s="673" t="s">
        <v>2879</v>
      </c>
      <c r="H1080" s="673" t="s">
        <v>2846</v>
      </c>
      <c r="I1080" s="673" t="s">
        <v>2794</v>
      </c>
      <c r="J1080" s="673" t="s">
        <v>2878</v>
      </c>
      <c r="K1080" s="673" t="s">
        <v>2850</v>
      </c>
    </row>
    <row r="1081" spans="1:11" hidden="1" x14ac:dyDescent="0.25">
      <c r="A1081" t="s">
        <v>4090</v>
      </c>
      <c r="B1081" s="673" t="s">
        <v>2886</v>
      </c>
      <c r="C1081" s="674">
        <v>8</v>
      </c>
      <c r="D1081" s="674" t="s">
        <v>6740</v>
      </c>
      <c r="E1081" s="674">
        <f t="shared" si="16"/>
        <v>2</v>
      </c>
      <c r="F1081" s="673" t="s">
        <v>2794</v>
      </c>
      <c r="G1081" s="673" t="s">
        <v>2795</v>
      </c>
      <c r="H1081" s="673" t="s">
        <v>2611</v>
      </c>
      <c r="I1081" s="673" t="s">
        <v>2611</v>
      </c>
      <c r="J1081" s="673" t="s">
        <v>2611</v>
      </c>
      <c r="K1081" s="673" t="s">
        <v>2611</v>
      </c>
    </row>
    <row r="1082" spans="1:11" hidden="1" x14ac:dyDescent="0.25">
      <c r="A1082" t="s">
        <v>4091</v>
      </c>
      <c r="B1082" s="673" t="s">
        <v>2886</v>
      </c>
      <c r="C1082" s="674">
        <v>8</v>
      </c>
      <c r="D1082" s="674" t="s">
        <v>6741</v>
      </c>
      <c r="E1082" s="674">
        <f t="shared" si="16"/>
        <v>2</v>
      </c>
      <c r="F1082" s="673" t="s">
        <v>2794</v>
      </c>
      <c r="G1082" s="673" t="s">
        <v>2795</v>
      </c>
      <c r="H1082" s="673" t="s">
        <v>2611</v>
      </c>
      <c r="I1082" s="673" t="s">
        <v>2611</v>
      </c>
      <c r="J1082" s="673" t="s">
        <v>2611</v>
      </c>
      <c r="K1082" s="673" t="s">
        <v>2611</v>
      </c>
    </row>
    <row r="1083" spans="1:11" hidden="1" x14ac:dyDescent="0.25">
      <c r="A1083" t="s">
        <v>4092</v>
      </c>
      <c r="B1083" s="673" t="s">
        <v>2886</v>
      </c>
      <c r="C1083" s="674">
        <v>8</v>
      </c>
      <c r="D1083" s="674" t="s">
        <v>6734</v>
      </c>
      <c r="E1083" s="674">
        <f t="shared" si="16"/>
        <v>2</v>
      </c>
      <c r="F1083" s="673" t="s">
        <v>2876</v>
      </c>
      <c r="G1083" s="673" t="s">
        <v>2788</v>
      </c>
      <c r="H1083" s="673" t="s">
        <v>2611</v>
      </c>
      <c r="I1083" s="673" t="s">
        <v>2611</v>
      </c>
      <c r="J1083" s="673" t="s">
        <v>2611</v>
      </c>
      <c r="K1083" s="673" t="s">
        <v>2611</v>
      </c>
    </row>
    <row r="1084" spans="1:11" hidden="1" x14ac:dyDescent="0.25">
      <c r="A1084" t="s">
        <v>4093</v>
      </c>
      <c r="B1084" s="673" t="s">
        <v>2886</v>
      </c>
      <c r="C1084" s="674">
        <v>8</v>
      </c>
      <c r="D1084" s="674" t="s">
        <v>6752</v>
      </c>
      <c r="E1084" s="674">
        <f t="shared" si="16"/>
        <v>3</v>
      </c>
      <c r="F1084" s="673" t="s">
        <v>2890</v>
      </c>
      <c r="G1084" s="673" t="s">
        <v>2802</v>
      </c>
      <c r="H1084" s="673" t="s">
        <v>2803</v>
      </c>
      <c r="I1084" s="673" t="s">
        <v>2611</v>
      </c>
      <c r="J1084" s="673" t="s">
        <v>2611</v>
      </c>
      <c r="K1084" s="673" t="s">
        <v>2611</v>
      </c>
    </row>
    <row r="1085" spans="1:11" hidden="1" x14ac:dyDescent="0.25">
      <c r="A1085" t="s">
        <v>4094</v>
      </c>
      <c r="B1085" s="673" t="s">
        <v>2886</v>
      </c>
      <c r="C1085" s="674">
        <v>8</v>
      </c>
      <c r="D1085" s="674" t="s">
        <v>6753</v>
      </c>
      <c r="E1085" s="674">
        <f t="shared" si="16"/>
        <v>6</v>
      </c>
      <c r="F1085" s="673" t="s">
        <v>2804</v>
      </c>
      <c r="G1085" s="673" t="s">
        <v>2805</v>
      </c>
      <c r="H1085" s="673" t="s">
        <v>2806</v>
      </c>
      <c r="I1085" s="673" t="s">
        <v>2807</v>
      </c>
      <c r="J1085" s="673" t="s">
        <v>2808</v>
      </c>
      <c r="K1085" s="673" t="s">
        <v>2809</v>
      </c>
    </row>
    <row r="1086" spans="1:11" hidden="1" x14ac:dyDescent="0.25">
      <c r="A1086" t="s">
        <v>4095</v>
      </c>
      <c r="B1086" s="673" t="s">
        <v>2886</v>
      </c>
      <c r="C1086" s="674">
        <v>8</v>
      </c>
      <c r="D1086" s="674" t="s">
        <v>6754</v>
      </c>
      <c r="E1086" s="674">
        <f t="shared" si="16"/>
        <v>6</v>
      </c>
      <c r="F1086" s="673" t="s">
        <v>2810</v>
      </c>
      <c r="G1086" s="673" t="s">
        <v>2811</v>
      </c>
      <c r="H1086" s="673" t="s">
        <v>2812</v>
      </c>
      <c r="I1086" s="673" t="s">
        <v>2813</v>
      </c>
      <c r="J1086" s="673" t="s">
        <v>2814</v>
      </c>
      <c r="K1086" s="673" t="s">
        <v>2815</v>
      </c>
    </row>
    <row r="1087" spans="1:11" hidden="1" x14ac:dyDescent="0.25">
      <c r="A1087" t="s">
        <v>4096</v>
      </c>
      <c r="B1087" s="673" t="s">
        <v>2886</v>
      </c>
      <c r="C1087" s="674">
        <v>8</v>
      </c>
      <c r="D1087" s="674" t="s">
        <v>6755</v>
      </c>
      <c r="E1087" s="674">
        <f t="shared" si="16"/>
        <v>1</v>
      </c>
      <c r="F1087" s="673" t="s">
        <v>2816</v>
      </c>
      <c r="G1087" s="673" t="s">
        <v>2611</v>
      </c>
      <c r="H1087" s="673" t="s">
        <v>2611</v>
      </c>
      <c r="I1087" s="673" t="s">
        <v>2611</v>
      </c>
      <c r="J1087" s="673" t="s">
        <v>2611</v>
      </c>
      <c r="K1087" s="673" t="s">
        <v>2611</v>
      </c>
    </row>
    <row r="1088" spans="1:11" hidden="1" x14ac:dyDescent="0.25">
      <c r="A1088" t="s">
        <v>4097</v>
      </c>
      <c r="B1088" s="673" t="s">
        <v>2886</v>
      </c>
      <c r="C1088" s="674">
        <v>8</v>
      </c>
      <c r="D1088" s="674" t="s">
        <v>6745</v>
      </c>
      <c r="E1088" s="674">
        <f t="shared" si="16"/>
        <v>4</v>
      </c>
      <c r="F1088" s="673" t="s">
        <v>2796</v>
      </c>
      <c r="G1088" s="673" t="s">
        <v>2794</v>
      </c>
      <c r="H1088" s="673" t="s">
        <v>2797</v>
      </c>
      <c r="I1088" s="673" t="s">
        <v>2795</v>
      </c>
      <c r="J1088" s="673" t="s">
        <v>2611</v>
      </c>
      <c r="K1088" s="673" t="s">
        <v>2611</v>
      </c>
    </row>
    <row r="1089" spans="1:11" hidden="1" x14ac:dyDescent="0.25">
      <c r="A1089" t="s">
        <v>7224</v>
      </c>
      <c r="B1089" s="673" t="s">
        <v>2886</v>
      </c>
      <c r="C1089" s="674">
        <v>8</v>
      </c>
      <c r="D1089" s="674" t="s">
        <v>6738</v>
      </c>
      <c r="E1089" s="674">
        <f t="shared" si="16"/>
        <v>2</v>
      </c>
      <c r="F1089" s="673" t="s">
        <v>2796</v>
      </c>
      <c r="G1089" s="673" t="s">
        <v>2797</v>
      </c>
      <c r="H1089" s="673" t="s">
        <v>2611</v>
      </c>
      <c r="I1089" s="673" t="s">
        <v>2611</v>
      </c>
      <c r="J1089" s="673" t="s">
        <v>2611</v>
      </c>
      <c r="K1089" s="673" t="s">
        <v>2611</v>
      </c>
    </row>
    <row r="1090" spans="1:11" hidden="1" x14ac:dyDescent="0.25">
      <c r="A1090" t="s">
        <v>7225</v>
      </c>
      <c r="B1090" s="673" t="s">
        <v>2886</v>
      </c>
      <c r="C1090" s="674">
        <v>8</v>
      </c>
      <c r="D1090" s="674" t="s">
        <v>6739</v>
      </c>
      <c r="E1090" s="674">
        <f t="shared" si="16"/>
        <v>2</v>
      </c>
      <c r="F1090" s="673" t="s">
        <v>2796</v>
      </c>
      <c r="G1090" s="673" t="s">
        <v>2797</v>
      </c>
      <c r="H1090" s="673" t="s">
        <v>2611</v>
      </c>
      <c r="I1090" s="673" t="s">
        <v>2611</v>
      </c>
      <c r="J1090" s="673" t="s">
        <v>2611</v>
      </c>
      <c r="K1090" s="673" t="s">
        <v>2611</v>
      </c>
    </row>
    <row r="1091" spans="1:11" hidden="1" x14ac:dyDescent="0.25">
      <c r="A1091" t="s">
        <v>4098</v>
      </c>
      <c r="B1091" s="673" t="s">
        <v>2886</v>
      </c>
      <c r="C1091" s="674">
        <v>8</v>
      </c>
      <c r="D1091" s="674" t="s">
        <v>6750</v>
      </c>
      <c r="E1091" s="674">
        <f t="shared" ref="E1091:E1154" si="17">6-COUNTIF(F1091:K1091,"")</f>
        <v>2</v>
      </c>
      <c r="F1091" s="673" t="s">
        <v>2796</v>
      </c>
      <c r="G1091" s="673" t="s">
        <v>2797</v>
      </c>
      <c r="H1091" s="673" t="s">
        <v>2611</v>
      </c>
      <c r="I1091" s="673" t="s">
        <v>2611</v>
      </c>
      <c r="J1091" s="673" t="s">
        <v>2611</v>
      </c>
      <c r="K1091" s="673" t="s">
        <v>2611</v>
      </c>
    </row>
    <row r="1092" spans="1:11" hidden="1" x14ac:dyDescent="0.25">
      <c r="A1092" t="s">
        <v>4099</v>
      </c>
      <c r="B1092" s="673" t="s">
        <v>2886</v>
      </c>
      <c r="C1092" s="674">
        <v>8</v>
      </c>
      <c r="D1092" s="674" t="s">
        <v>6941</v>
      </c>
      <c r="E1092" s="674">
        <f t="shared" si="17"/>
        <v>2</v>
      </c>
      <c r="F1092" s="673" t="s">
        <v>2796</v>
      </c>
      <c r="G1092" s="673" t="s">
        <v>2797</v>
      </c>
      <c r="H1092" s="673" t="s">
        <v>2611</v>
      </c>
      <c r="I1092" s="673" t="s">
        <v>2611</v>
      </c>
      <c r="J1092" s="673" t="s">
        <v>2611</v>
      </c>
      <c r="K1092" s="673" t="s">
        <v>2611</v>
      </c>
    </row>
    <row r="1093" spans="1:11" hidden="1" x14ac:dyDescent="0.25">
      <c r="A1093" t="s">
        <v>7226</v>
      </c>
      <c r="B1093" s="673" t="s">
        <v>2886</v>
      </c>
      <c r="C1093" s="674">
        <v>8</v>
      </c>
      <c r="D1093" s="674" t="s">
        <v>6943</v>
      </c>
      <c r="E1093" s="674">
        <f t="shared" si="17"/>
        <v>3</v>
      </c>
      <c r="F1093" s="673" t="s">
        <v>2887</v>
      </c>
      <c r="G1093" s="673" t="s">
        <v>2888</v>
      </c>
      <c r="H1093" s="673" t="s">
        <v>2889</v>
      </c>
      <c r="I1093" s="673" t="s">
        <v>2611</v>
      </c>
      <c r="J1093" s="673" t="s">
        <v>2611</v>
      </c>
      <c r="K1093" s="673" t="s">
        <v>2611</v>
      </c>
    </row>
    <row r="1094" spans="1:11" hidden="1" x14ac:dyDescent="0.25">
      <c r="A1094" t="s">
        <v>7227</v>
      </c>
      <c r="B1094" s="673" t="s">
        <v>2886</v>
      </c>
      <c r="C1094" s="674">
        <v>8</v>
      </c>
      <c r="D1094" s="674" t="s">
        <v>6944</v>
      </c>
      <c r="E1094" s="674">
        <f t="shared" si="17"/>
        <v>3</v>
      </c>
      <c r="F1094" s="673" t="s">
        <v>2887</v>
      </c>
      <c r="G1094" s="673" t="s">
        <v>2888</v>
      </c>
      <c r="H1094" s="673" t="s">
        <v>2889</v>
      </c>
      <c r="I1094" s="673" t="s">
        <v>2611</v>
      </c>
      <c r="J1094" s="673" t="s">
        <v>2611</v>
      </c>
      <c r="K1094" s="673" t="s">
        <v>2611</v>
      </c>
    </row>
    <row r="1095" spans="1:11" hidden="1" x14ac:dyDescent="0.25">
      <c r="A1095" t="s">
        <v>4100</v>
      </c>
      <c r="B1095" s="673" t="s">
        <v>2886</v>
      </c>
      <c r="C1095" s="674">
        <v>8</v>
      </c>
      <c r="D1095" s="674" t="s">
        <v>6945</v>
      </c>
      <c r="E1095" s="674">
        <f t="shared" si="17"/>
        <v>3</v>
      </c>
      <c r="F1095" s="673" t="s">
        <v>2887</v>
      </c>
      <c r="G1095" s="673" t="s">
        <v>2888</v>
      </c>
      <c r="H1095" s="673" t="s">
        <v>2889</v>
      </c>
      <c r="I1095" s="673" t="s">
        <v>2611</v>
      </c>
      <c r="J1095" s="673" t="s">
        <v>2611</v>
      </c>
      <c r="K1095" s="673" t="s">
        <v>2611</v>
      </c>
    </row>
    <row r="1096" spans="1:11" hidden="1" x14ac:dyDescent="0.25">
      <c r="A1096" t="s">
        <v>4101</v>
      </c>
      <c r="B1096" s="673" t="s">
        <v>2886</v>
      </c>
      <c r="C1096" s="674">
        <v>8</v>
      </c>
      <c r="D1096" s="674" t="s">
        <v>6946</v>
      </c>
      <c r="E1096" s="674">
        <f t="shared" si="17"/>
        <v>3</v>
      </c>
      <c r="F1096" s="673" t="s">
        <v>2887</v>
      </c>
      <c r="G1096" s="673" t="s">
        <v>2888</v>
      </c>
      <c r="H1096" s="673" t="s">
        <v>2889</v>
      </c>
      <c r="I1096" s="673" t="s">
        <v>2611</v>
      </c>
      <c r="J1096" s="673" t="s">
        <v>2611</v>
      </c>
      <c r="K1096" s="673" t="s">
        <v>2611</v>
      </c>
    </row>
    <row r="1097" spans="1:11" hidden="1" x14ac:dyDescent="0.25">
      <c r="A1097" t="s">
        <v>4102</v>
      </c>
      <c r="B1097" s="673" t="s">
        <v>2096</v>
      </c>
      <c r="C1097" s="674">
        <v>3</v>
      </c>
      <c r="D1097" s="674" t="s">
        <v>6729</v>
      </c>
      <c r="E1097" s="674">
        <f t="shared" si="17"/>
        <v>1</v>
      </c>
      <c r="F1097" s="673" t="s">
        <v>2876</v>
      </c>
      <c r="G1097" s="673" t="s">
        <v>2611</v>
      </c>
      <c r="H1097" s="673" t="s">
        <v>2611</v>
      </c>
      <c r="I1097" s="673" t="s">
        <v>2611</v>
      </c>
      <c r="J1097" s="673" t="s">
        <v>2611</v>
      </c>
      <c r="K1097" s="673" t="s">
        <v>2611</v>
      </c>
    </row>
    <row r="1098" spans="1:11" hidden="1" x14ac:dyDescent="0.25">
      <c r="A1098" t="s">
        <v>4103</v>
      </c>
      <c r="B1098" s="673" t="s">
        <v>2096</v>
      </c>
      <c r="C1098" s="674">
        <v>3</v>
      </c>
      <c r="D1098" s="674" t="s">
        <v>6731</v>
      </c>
      <c r="E1098" s="674">
        <f t="shared" si="17"/>
        <v>2</v>
      </c>
      <c r="F1098" s="673" t="s">
        <v>2876</v>
      </c>
      <c r="G1098" s="673" t="s">
        <v>2788</v>
      </c>
      <c r="H1098" s="673" t="s">
        <v>2611</v>
      </c>
      <c r="I1098" s="673" t="s">
        <v>2611</v>
      </c>
      <c r="J1098" s="673" t="s">
        <v>2611</v>
      </c>
      <c r="K1098" s="673" t="s">
        <v>2611</v>
      </c>
    </row>
    <row r="1099" spans="1:11" hidden="1" x14ac:dyDescent="0.25">
      <c r="A1099" t="s">
        <v>4104</v>
      </c>
      <c r="B1099" s="673" t="s">
        <v>2096</v>
      </c>
      <c r="C1099" s="674">
        <v>3</v>
      </c>
      <c r="D1099" s="674" t="s">
        <v>6732</v>
      </c>
      <c r="E1099" s="674">
        <f t="shared" si="17"/>
        <v>1</v>
      </c>
      <c r="F1099" s="673" t="s">
        <v>2788</v>
      </c>
      <c r="G1099" s="673" t="s">
        <v>2611</v>
      </c>
      <c r="H1099" s="673" t="s">
        <v>2611</v>
      </c>
      <c r="I1099" s="673" t="s">
        <v>2611</v>
      </c>
      <c r="J1099" s="673" t="s">
        <v>2611</v>
      </c>
      <c r="K1099" s="673" t="s">
        <v>2611</v>
      </c>
    </row>
    <row r="1100" spans="1:11" hidden="1" x14ac:dyDescent="0.25">
      <c r="A1100" t="s">
        <v>4105</v>
      </c>
      <c r="B1100" s="673" t="s">
        <v>2096</v>
      </c>
      <c r="C1100" s="674">
        <v>3</v>
      </c>
      <c r="D1100" s="674" t="s">
        <v>6733</v>
      </c>
      <c r="E1100" s="674">
        <f t="shared" si="17"/>
        <v>3</v>
      </c>
      <c r="F1100" s="673" t="s">
        <v>2789</v>
      </c>
      <c r="G1100" s="673" t="s">
        <v>2790</v>
      </c>
      <c r="H1100" s="673" t="s">
        <v>2791</v>
      </c>
      <c r="I1100" s="673" t="s">
        <v>2611</v>
      </c>
      <c r="J1100" s="673" t="s">
        <v>2611</v>
      </c>
      <c r="K1100" s="673" t="s">
        <v>2611</v>
      </c>
    </row>
    <row r="1101" spans="1:11" hidden="1" x14ac:dyDescent="0.25">
      <c r="A1101" t="s">
        <v>4106</v>
      </c>
      <c r="B1101" s="673" t="s">
        <v>2096</v>
      </c>
      <c r="C1101" s="674">
        <v>3</v>
      </c>
      <c r="D1101" s="674" t="s">
        <v>6759</v>
      </c>
      <c r="E1101" s="674">
        <f t="shared" si="17"/>
        <v>1</v>
      </c>
      <c r="F1101" s="673" t="s">
        <v>2876</v>
      </c>
      <c r="G1101" s="673" t="s">
        <v>2611</v>
      </c>
      <c r="H1101" s="673" t="s">
        <v>2611</v>
      </c>
      <c r="I1101" s="673" t="s">
        <v>2611</v>
      </c>
      <c r="J1101" s="673" t="s">
        <v>2611</v>
      </c>
      <c r="K1101" s="673" t="s">
        <v>2611</v>
      </c>
    </row>
    <row r="1102" spans="1:11" hidden="1" x14ac:dyDescent="0.25">
      <c r="A1102" t="s">
        <v>4107</v>
      </c>
      <c r="B1102" s="673" t="s">
        <v>2096</v>
      </c>
      <c r="C1102" s="674">
        <v>3</v>
      </c>
      <c r="D1102" s="674" t="s">
        <v>6734</v>
      </c>
      <c r="E1102" s="674">
        <f t="shared" si="17"/>
        <v>1</v>
      </c>
      <c r="F1102" s="673" t="s">
        <v>2876</v>
      </c>
      <c r="G1102" s="673" t="s">
        <v>2611</v>
      </c>
      <c r="H1102" s="673" t="s">
        <v>2611</v>
      </c>
      <c r="I1102" s="673" t="s">
        <v>2611</v>
      </c>
      <c r="J1102" s="673" t="s">
        <v>2611</v>
      </c>
      <c r="K1102" s="673" t="s">
        <v>2611</v>
      </c>
    </row>
    <row r="1103" spans="1:11" hidden="1" x14ac:dyDescent="0.25">
      <c r="A1103" t="s">
        <v>4108</v>
      </c>
      <c r="B1103" s="673" t="s">
        <v>2096</v>
      </c>
      <c r="C1103" s="674">
        <v>3</v>
      </c>
      <c r="D1103" s="674" t="s">
        <v>6876</v>
      </c>
      <c r="E1103" s="674">
        <f t="shared" si="17"/>
        <v>1</v>
      </c>
      <c r="F1103" s="673" t="s">
        <v>2788</v>
      </c>
      <c r="G1103" s="673" t="s">
        <v>2611</v>
      </c>
      <c r="H1103" s="673" t="s">
        <v>2611</v>
      </c>
      <c r="I1103" s="673" t="s">
        <v>2611</v>
      </c>
      <c r="J1103" s="673" t="s">
        <v>2611</v>
      </c>
      <c r="K1103" s="673" t="s">
        <v>2611</v>
      </c>
    </row>
    <row r="1104" spans="1:11" hidden="1" x14ac:dyDescent="0.25">
      <c r="A1104" t="s">
        <v>4109</v>
      </c>
      <c r="B1104" s="673" t="s">
        <v>2096</v>
      </c>
      <c r="C1104" s="674">
        <v>3</v>
      </c>
      <c r="D1104" s="674" t="s">
        <v>6877</v>
      </c>
      <c r="E1104" s="674">
        <f t="shared" si="17"/>
        <v>1</v>
      </c>
      <c r="F1104" s="673" t="s">
        <v>2876</v>
      </c>
      <c r="G1104" s="673" t="s">
        <v>2611</v>
      </c>
      <c r="H1104" s="673" t="s">
        <v>2611</v>
      </c>
      <c r="I1104" s="673" t="s">
        <v>2611</v>
      </c>
      <c r="J1104" s="673" t="s">
        <v>2611</v>
      </c>
      <c r="K1104" s="673" t="s">
        <v>2611</v>
      </c>
    </row>
    <row r="1105" spans="1:11" hidden="1" x14ac:dyDescent="0.25">
      <c r="A1105" t="s">
        <v>4110</v>
      </c>
      <c r="B1105" s="673" t="s">
        <v>2096</v>
      </c>
      <c r="C1105" s="674">
        <v>3</v>
      </c>
      <c r="D1105" s="674" t="s">
        <v>6760</v>
      </c>
      <c r="E1105" s="674">
        <f t="shared" si="17"/>
        <v>1</v>
      </c>
      <c r="F1105" s="673" t="s">
        <v>2788</v>
      </c>
      <c r="G1105" s="673" t="s">
        <v>2611</v>
      </c>
      <c r="H1105" s="673" t="s">
        <v>2611</v>
      </c>
      <c r="I1105" s="673" t="s">
        <v>2611</v>
      </c>
      <c r="J1105" s="673" t="s">
        <v>2611</v>
      </c>
      <c r="K1105" s="673" t="s">
        <v>2611</v>
      </c>
    </row>
    <row r="1106" spans="1:11" hidden="1" x14ac:dyDescent="0.25">
      <c r="A1106" t="s">
        <v>4111</v>
      </c>
      <c r="B1106" s="673" t="s">
        <v>2096</v>
      </c>
      <c r="C1106" s="674">
        <v>3</v>
      </c>
      <c r="D1106" s="674" t="s">
        <v>6735</v>
      </c>
      <c r="E1106" s="674">
        <f t="shared" si="17"/>
        <v>1</v>
      </c>
      <c r="F1106" s="673" t="s">
        <v>2876</v>
      </c>
      <c r="G1106" s="673" t="s">
        <v>2611</v>
      </c>
      <c r="H1106" s="673" t="s">
        <v>2611</v>
      </c>
      <c r="I1106" s="673" t="s">
        <v>2611</v>
      </c>
      <c r="J1106" s="673" t="s">
        <v>2611</v>
      </c>
      <c r="K1106" s="673" t="s">
        <v>2611</v>
      </c>
    </row>
    <row r="1107" spans="1:11" hidden="1" x14ac:dyDescent="0.25">
      <c r="A1107" t="s">
        <v>7228</v>
      </c>
      <c r="B1107" s="673" t="s">
        <v>2096</v>
      </c>
      <c r="C1107" s="674">
        <v>3</v>
      </c>
      <c r="D1107" s="674" t="s">
        <v>6942</v>
      </c>
      <c r="E1107" s="674">
        <f t="shared" si="17"/>
        <v>1</v>
      </c>
      <c r="F1107" s="673" t="s">
        <v>2876</v>
      </c>
      <c r="G1107" s="673" t="s">
        <v>2611</v>
      </c>
      <c r="H1107" s="673" t="s">
        <v>2611</v>
      </c>
      <c r="I1107" s="673" t="s">
        <v>2611</v>
      </c>
      <c r="J1107" s="673" t="s">
        <v>2611</v>
      </c>
      <c r="K1107" s="673" t="s">
        <v>2611</v>
      </c>
    </row>
    <row r="1108" spans="1:11" hidden="1" x14ac:dyDescent="0.25">
      <c r="A1108" t="s">
        <v>4112</v>
      </c>
      <c r="B1108" s="673" t="s">
        <v>2096</v>
      </c>
      <c r="C1108" s="674">
        <v>3</v>
      </c>
      <c r="D1108" s="674" t="s">
        <v>6785</v>
      </c>
      <c r="E1108" s="674">
        <f t="shared" si="17"/>
        <v>1</v>
      </c>
      <c r="F1108" s="673" t="s">
        <v>2876</v>
      </c>
      <c r="G1108" s="673" t="s">
        <v>2611</v>
      </c>
      <c r="H1108" s="673" t="s">
        <v>2611</v>
      </c>
      <c r="I1108" s="673" t="s">
        <v>2611</v>
      </c>
      <c r="J1108" s="673" t="s">
        <v>2611</v>
      </c>
      <c r="K1108" s="673" t="s">
        <v>2611</v>
      </c>
    </row>
    <row r="1109" spans="1:11" hidden="1" x14ac:dyDescent="0.25">
      <c r="A1109" t="s">
        <v>4113</v>
      </c>
      <c r="B1109" s="673" t="s">
        <v>2096</v>
      </c>
      <c r="C1109" s="674">
        <v>3</v>
      </c>
      <c r="D1109" s="674" t="s">
        <v>6786</v>
      </c>
      <c r="E1109" s="674">
        <f t="shared" si="17"/>
        <v>1</v>
      </c>
      <c r="F1109" s="673" t="s">
        <v>2876</v>
      </c>
      <c r="G1109" s="673" t="s">
        <v>2611</v>
      </c>
      <c r="H1109" s="673" t="s">
        <v>2611</v>
      </c>
      <c r="I1109" s="673" t="s">
        <v>2611</v>
      </c>
      <c r="J1109" s="673" t="s">
        <v>2611</v>
      </c>
      <c r="K1109" s="673" t="s">
        <v>2611</v>
      </c>
    </row>
    <row r="1110" spans="1:11" hidden="1" x14ac:dyDescent="0.25">
      <c r="A1110" t="s">
        <v>4114</v>
      </c>
      <c r="B1110" s="673" t="s">
        <v>2096</v>
      </c>
      <c r="C1110" s="674">
        <v>3</v>
      </c>
      <c r="D1110" s="674" t="s">
        <v>6736</v>
      </c>
      <c r="E1110" s="674">
        <f t="shared" si="17"/>
        <v>1</v>
      </c>
      <c r="F1110" s="673" t="s">
        <v>2876</v>
      </c>
      <c r="G1110" s="673" t="s">
        <v>2611</v>
      </c>
      <c r="H1110" s="673" t="s">
        <v>2611</v>
      </c>
      <c r="I1110" s="673" t="s">
        <v>2611</v>
      </c>
      <c r="J1110" s="673" t="s">
        <v>2611</v>
      </c>
      <c r="K1110" s="673" t="s">
        <v>2611</v>
      </c>
    </row>
    <row r="1111" spans="1:11" hidden="1" x14ac:dyDescent="0.25">
      <c r="A1111" t="s">
        <v>4115</v>
      </c>
      <c r="B1111" s="673" t="s">
        <v>2096</v>
      </c>
      <c r="C1111" s="674">
        <v>3</v>
      </c>
      <c r="D1111" s="674" t="s">
        <v>6947</v>
      </c>
      <c r="E1111" s="674">
        <f t="shared" si="17"/>
        <v>1</v>
      </c>
      <c r="F1111" s="673" t="s">
        <v>2891</v>
      </c>
      <c r="G1111" s="673" t="s">
        <v>2611</v>
      </c>
      <c r="H1111" s="673" t="s">
        <v>2611</v>
      </c>
      <c r="I1111" s="673" t="s">
        <v>2611</v>
      </c>
      <c r="J1111" s="673" t="s">
        <v>2611</v>
      </c>
      <c r="K1111" s="673" t="s">
        <v>2611</v>
      </c>
    </row>
    <row r="1112" spans="1:11" hidden="1" x14ac:dyDescent="0.25">
      <c r="A1112" t="s">
        <v>4116</v>
      </c>
      <c r="B1112" s="673" t="s">
        <v>2096</v>
      </c>
      <c r="C1112" s="674">
        <v>3</v>
      </c>
      <c r="D1112" s="674" t="s">
        <v>6948</v>
      </c>
      <c r="E1112" s="674">
        <f t="shared" si="17"/>
        <v>1</v>
      </c>
      <c r="F1112" s="673" t="s">
        <v>2891</v>
      </c>
      <c r="G1112" s="673" t="s">
        <v>2611</v>
      </c>
      <c r="H1112" s="673" t="s">
        <v>2611</v>
      </c>
      <c r="I1112" s="673" t="s">
        <v>2611</v>
      </c>
      <c r="J1112" s="673" t="s">
        <v>2611</v>
      </c>
      <c r="K1112" s="673" t="s">
        <v>2611</v>
      </c>
    </row>
    <row r="1113" spans="1:11" hidden="1" x14ac:dyDescent="0.25">
      <c r="A1113" t="s">
        <v>4117</v>
      </c>
      <c r="B1113" s="673" t="s">
        <v>2096</v>
      </c>
      <c r="C1113" s="674">
        <v>3</v>
      </c>
      <c r="D1113" s="674" t="s">
        <v>6949</v>
      </c>
      <c r="E1113" s="674">
        <f t="shared" si="17"/>
        <v>1</v>
      </c>
      <c r="F1113" s="673" t="s">
        <v>2891</v>
      </c>
      <c r="G1113" s="673" t="s">
        <v>2611</v>
      </c>
      <c r="H1113" s="673" t="s">
        <v>2611</v>
      </c>
      <c r="I1113" s="673" t="s">
        <v>2611</v>
      </c>
      <c r="J1113" s="673" t="s">
        <v>2611</v>
      </c>
      <c r="K1113" s="673" t="s">
        <v>2611</v>
      </c>
    </row>
    <row r="1114" spans="1:11" hidden="1" x14ac:dyDescent="0.25">
      <c r="A1114" t="s">
        <v>4118</v>
      </c>
      <c r="B1114" s="673" t="s">
        <v>2096</v>
      </c>
      <c r="C1114" s="674">
        <v>3</v>
      </c>
      <c r="D1114" s="674" t="s">
        <v>6776</v>
      </c>
      <c r="E1114" s="674">
        <f t="shared" si="17"/>
        <v>1</v>
      </c>
      <c r="F1114" s="673" t="s">
        <v>2876</v>
      </c>
      <c r="G1114" s="673" t="s">
        <v>2611</v>
      </c>
      <c r="H1114" s="673" t="s">
        <v>2611</v>
      </c>
      <c r="I1114" s="673" t="s">
        <v>2611</v>
      </c>
      <c r="J1114" s="673" t="s">
        <v>2611</v>
      </c>
      <c r="K1114" s="673" t="s">
        <v>2611</v>
      </c>
    </row>
    <row r="1115" spans="1:11" hidden="1" x14ac:dyDescent="0.25">
      <c r="A1115" t="s">
        <v>4119</v>
      </c>
      <c r="B1115" s="673" t="s">
        <v>2096</v>
      </c>
      <c r="C1115" s="674">
        <v>3</v>
      </c>
      <c r="D1115" s="674" t="s">
        <v>6950</v>
      </c>
      <c r="E1115" s="674">
        <f t="shared" si="17"/>
        <v>1</v>
      </c>
      <c r="F1115" s="673" t="s">
        <v>2876</v>
      </c>
      <c r="G1115" s="673" t="s">
        <v>2611</v>
      </c>
      <c r="H1115" s="673" t="s">
        <v>2611</v>
      </c>
      <c r="I1115" s="673" t="s">
        <v>2611</v>
      </c>
      <c r="J1115" s="673" t="s">
        <v>2611</v>
      </c>
      <c r="K1115" s="673" t="s">
        <v>2611</v>
      </c>
    </row>
    <row r="1116" spans="1:11" hidden="1" x14ac:dyDescent="0.25">
      <c r="A1116" t="s">
        <v>4120</v>
      </c>
      <c r="B1116" s="673" t="s">
        <v>2096</v>
      </c>
      <c r="C1116" s="674">
        <v>3</v>
      </c>
      <c r="D1116" s="674" t="s">
        <v>6951</v>
      </c>
      <c r="E1116" s="674">
        <f t="shared" si="17"/>
        <v>1</v>
      </c>
      <c r="F1116" s="673" t="s">
        <v>2876</v>
      </c>
      <c r="G1116" s="673" t="s">
        <v>2611</v>
      </c>
      <c r="H1116" s="673" t="s">
        <v>2611</v>
      </c>
      <c r="I1116" s="673" t="s">
        <v>2611</v>
      </c>
      <c r="J1116" s="673" t="s">
        <v>2611</v>
      </c>
      <c r="K1116" s="673" t="s">
        <v>2611</v>
      </c>
    </row>
    <row r="1117" spans="1:11" hidden="1" x14ac:dyDescent="0.25">
      <c r="A1117" t="s">
        <v>4121</v>
      </c>
      <c r="B1117" s="673" t="s">
        <v>2096</v>
      </c>
      <c r="C1117" s="674">
        <v>3</v>
      </c>
      <c r="D1117" s="674" t="s">
        <v>6952</v>
      </c>
      <c r="E1117" s="674">
        <f t="shared" si="17"/>
        <v>1</v>
      </c>
      <c r="F1117" s="673" t="s">
        <v>2876</v>
      </c>
      <c r="G1117" s="673" t="s">
        <v>2611</v>
      </c>
      <c r="H1117" s="673" t="s">
        <v>2611</v>
      </c>
      <c r="I1117" s="673" t="s">
        <v>2611</v>
      </c>
      <c r="J1117" s="673" t="s">
        <v>2611</v>
      </c>
      <c r="K1117" s="673" t="s">
        <v>2611</v>
      </c>
    </row>
    <row r="1118" spans="1:11" hidden="1" x14ac:dyDescent="0.25">
      <c r="A1118" t="s">
        <v>7229</v>
      </c>
      <c r="B1118" s="673" t="s">
        <v>2096</v>
      </c>
      <c r="C1118" s="674">
        <v>3</v>
      </c>
      <c r="D1118" s="674" t="s">
        <v>6953</v>
      </c>
      <c r="E1118" s="674">
        <f t="shared" si="17"/>
        <v>2</v>
      </c>
      <c r="F1118" s="673" t="s">
        <v>2892</v>
      </c>
      <c r="G1118" s="673" t="s">
        <v>2893</v>
      </c>
      <c r="H1118" s="673" t="s">
        <v>2611</v>
      </c>
      <c r="I1118" s="673" t="s">
        <v>2611</v>
      </c>
      <c r="J1118" s="673" t="s">
        <v>2611</v>
      </c>
      <c r="K1118" s="673" t="s">
        <v>2611</v>
      </c>
    </row>
    <row r="1119" spans="1:11" hidden="1" x14ac:dyDescent="0.25">
      <c r="A1119" t="s">
        <v>7230</v>
      </c>
      <c r="B1119" s="673" t="s">
        <v>2096</v>
      </c>
      <c r="C1119" s="674">
        <v>3</v>
      </c>
      <c r="D1119" s="674" t="s">
        <v>6954</v>
      </c>
      <c r="E1119" s="674">
        <f t="shared" si="17"/>
        <v>2</v>
      </c>
      <c r="F1119" s="673" t="s">
        <v>2892</v>
      </c>
      <c r="G1119" s="673" t="s">
        <v>2893</v>
      </c>
      <c r="H1119" s="673" t="s">
        <v>2611</v>
      </c>
      <c r="I1119" s="673" t="s">
        <v>2611</v>
      </c>
      <c r="J1119" s="673" t="s">
        <v>2611</v>
      </c>
      <c r="K1119" s="673" t="s">
        <v>2611</v>
      </c>
    </row>
    <row r="1120" spans="1:11" hidden="1" x14ac:dyDescent="0.25">
      <c r="A1120" t="s">
        <v>7231</v>
      </c>
      <c r="B1120" s="673" t="s">
        <v>2096</v>
      </c>
      <c r="C1120" s="674">
        <v>3</v>
      </c>
      <c r="D1120" s="674" t="s">
        <v>6955</v>
      </c>
      <c r="E1120" s="674">
        <f t="shared" si="17"/>
        <v>2</v>
      </c>
      <c r="F1120" s="673" t="s">
        <v>2892</v>
      </c>
      <c r="G1120" s="673" t="s">
        <v>2893</v>
      </c>
      <c r="H1120" s="673" t="s">
        <v>2611</v>
      </c>
      <c r="I1120" s="673" t="s">
        <v>2611</v>
      </c>
      <c r="J1120" s="673" t="s">
        <v>2611</v>
      </c>
      <c r="K1120" s="673" t="s">
        <v>2611</v>
      </c>
    </row>
    <row r="1121" spans="1:11" hidden="1" x14ac:dyDescent="0.25">
      <c r="A1121" t="s">
        <v>4122</v>
      </c>
      <c r="B1121" s="673" t="s">
        <v>2096</v>
      </c>
      <c r="C1121" s="674">
        <v>3</v>
      </c>
      <c r="D1121" s="674" t="s">
        <v>6956</v>
      </c>
      <c r="E1121" s="674">
        <f t="shared" si="17"/>
        <v>2</v>
      </c>
      <c r="F1121" s="673" t="s">
        <v>2892</v>
      </c>
      <c r="G1121" s="673" t="s">
        <v>2893</v>
      </c>
      <c r="H1121" s="673" t="s">
        <v>2611</v>
      </c>
      <c r="I1121" s="673" t="s">
        <v>2611</v>
      </c>
      <c r="J1121" s="673" t="s">
        <v>2611</v>
      </c>
      <c r="K1121" s="673" t="s">
        <v>2611</v>
      </c>
    </row>
    <row r="1122" spans="1:11" hidden="1" x14ac:dyDescent="0.25">
      <c r="A1122" t="s">
        <v>4123</v>
      </c>
      <c r="B1122" s="673" t="s">
        <v>2096</v>
      </c>
      <c r="C1122" s="674">
        <v>3</v>
      </c>
      <c r="D1122" s="674" t="s">
        <v>6957</v>
      </c>
      <c r="E1122" s="674">
        <f t="shared" si="17"/>
        <v>2</v>
      </c>
      <c r="F1122" s="673" t="s">
        <v>2892</v>
      </c>
      <c r="G1122" s="673" t="s">
        <v>2893</v>
      </c>
      <c r="H1122" s="673" t="s">
        <v>2611</v>
      </c>
      <c r="I1122" s="673" t="s">
        <v>2611</v>
      </c>
      <c r="J1122" s="673" t="s">
        <v>2611</v>
      </c>
      <c r="K1122" s="673" t="s">
        <v>2611</v>
      </c>
    </row>
    <row r="1123" spans="1:11" hidden="1" x14ac:dyDescent="0.25">
      <c r="A1123" t="s">
        <v>4124</v>
      </c>
      <c r="B1123" s="673" t="s">
        <v>2096</v>
      </c>
      <c r="C1123" s="674">
        <v>3</v>
      </c>
      <c r="D1123" s="674" t="s">
        <v>6945</v>
      </c>
      <c r="E1123" s="674">
        <f t="shared" si="17"/>
        <v>2</v>
      </c>
      <c r="F1123" s="673" t="s">
        <v>2892</v>
      </c>
      <c r="G1123" s="673" t="s">
        <v>2893</v>
      </c>
      <c r="H1123" s="673" t="s">
        <v>2611</v>
      </c>
      <c r="I1123" s="673" t="s">
        <v>2611</v>
      </c>
      <c r="J1123" s="673" t="s">
        <v>2611</v>
      </c>
      <c r="K1123" s="673" t="s">
        <v>2611</v>
      </c>
    </row>
    <row r="1124" spans="1:11" hidden="1" x14ac:dyDescent="0.25">
      <c r="A1124" t="s">
        <v>4125</v>
      </c>
      <c r="B1124" s="673" t="s">
        <v>2096</v>
      </c>
      <c r="C1124" s="674">
        <v>4</v>
      </c>
      <c r="D1124" s="674" t="s">
        <v>6733</v>
      </c>
      <c r="E1124" s="674">
        <f t="shared" si="17"/>
        <v>3</v>
      </c>
      <c r="F1124" s="673" t="s">
        <v>2789</v>
      </c>
      <c r="G1124" s="673" t="s">
        <v>2790</v>
      </c>
      <c r="H1124" s="673" t="s">
        <v>2791</v>
      </c>
      <c r="I1124" s="673" t="s">
        <v>2611</v>
      </c>
      <c r="J1124" s="673" t="s">
        <v>2611</v>
      </c>
      <c r="K1124" s="673" t="s">
        <v>2611</v>
      </c>
    </row>
    <row r="1125" spans="1:11" hidden="1" x14ac:dyDescent="0.25">
      <c r="A1125" t="s">
        <v>4126</v>
      </c>
      <c r="B1125" s="673" t="s">
        <v>2096</v>
      </c>
      <c r="C1125" s="674">
        <v>4</v>
      </c>
      <c r="D1125" s="674" t="s">
        <v>6744</v>
      </c>
      <c r="E1125" s="674">
        <f t="shared" si="17"/>
        <v>2</v>
      </c>
      <c r="F1125" s="673" t="s">
        <v>2884</v>
      </c>
      <c r="G1125" s="673" t="s">
        <v>2885</v>
      </c>
      <c r="H1125" s="673" t="s">
        <v>2611</v>
      </c>
      <c r="I1125" s="673" t="s">
        <v>2611</v>
      </c>
      <c r="J1125" s="673" t="s">
        <v>2611</v>
      </c>
      <c r="K1125" s="673" t="s">
        <v>2611</v>
      </c>
    </row>
    <row r="1126" spans="1:11" hidden="1" x14ac:dyDescent="0.25">
      <c r="A1126" t="s">
        <v>4127</v>
      </c>
      <c r="B1126" s="673" t="s">
        <v>2096</v>
      </c>
      <c r="C1126" s="674">
        <v>4</v>
      </c>
      <c r="D1126" s="674" t="s">
        <v>6938</v>
      </c>
      <c r="E1126" s="674">
        <f t="shared" si="17"/>
        <v>2</v>
      </c>
      <c r="F1126" s="673" t="s">
        <v>2881</v>
      </c>
      <c r="G1126" s="673" t="s">
        <v>2882</v>
      </c>
      <c r="H1126" s="673" t="s">
        <v>2611</v>
      </c>
      <c r="I1126" s="673" t="s">
        <v>2611</v>
      </c>
      <c r="J1126" s="673" t="s">
        <v>2611</v>
      </c>
      <c r="K1126" s="673" t="s">
        <v>2611</v>
      </c>
    </row>
    <row r="1127" spans="1:11" hidden="1" x14ac:dyDescent="0.25">
      <c r="A1127" t="s">
        <v>4128</v>
      </c>
      <c r="B1127" s="673" t="s">
        <v>2096</v>
      </c>
      <c r="C1127" s="674">
        <v>4</v>
      </c>
      <c r="D1127" s="674" t="s">
        <v>6939</v>
      </c>
      <c r="E1127" s="674">
        <f t="shared" si="17"/>
        <v>2</v>
      </c>
      <c r="F1127" s="673" t="s">
        <v>2881</v>
      </c>
      <c r="G1127" s="673" t="s">
        <v>2882</v>
      </c>
      <c r="H1127" s="673" t="s">
        <v>2611</v>
      </c>
      <c r="I1127" s="673" t="s">
        <v>2611</v>
      </c>
      <c r="J1127" s="673" t="s">
        <v>2611</v>
      </c>
      <c r="K1127" s="673" t="s">
        <v>2611</v>
      </c>
    </row>
    <row r="1128" spans="1:11" hidden="1" x14ac:dyDescent="0.25">
      <c r="A1128" t="s">
        <v>4129</v>
      </c>
      <c r="B1128" s="673" t="s">
        <v>2096</v>
      </c>
      <c r="C1128" s="674">
        <v>4</v>
      </c>
      <c r="D1128" s="674" t="s">
        <v>6745</v>
      </c>
      <c r="E1128" s="674">
        <f t="shared" si="17"/>
        <v>4</v>
      </c>
      <c r="F1128" s="673" t="s">
        <v>2881</v>
      </c>
      <c r="G1128" s="673" t="s">
        <v>2882</v>
      </c>
      <c r="H1128" s="673" t="s">
        <v>2883</v>
      </c>
      <c r="I1128" s="673" t="s">
        <v>2884</v>
      </c>
      <c r="J1128" s="673" t="s">
        <v>2611</v>
      </c>
      <c r="K1128" s="673" t="s">
        <v>2611</v>
      </c>
    </row>
    <row r="1129" spans="1:11" hidden="1" x14ac:dyDescent="0.25">
      <c r="A1129" t="s">
        <v>4130</v>
      </c>
      <c r="B1129" s="673" t="s">
        <v>2096</v>
      </c>
      <c r="C1129" s="674">
        <v>4</v>
      </c>
      <c r="D1129" s="674" t="s">
        <v>6958</v>
      </c>
      <c r="E1129" s="674">
        <f t="shared" si="17"/>
        <v>3</v>
      </c>
      <c r="F1129" s="673" t="s">
        <v>2894</v>
      </c>
      <c r="G1129" s="673" t="s">
        <v>2895</v>
      </c>
      <c r="H1129" s="673" t="s">
        <v>2896</v>
      </c>
      <c r="I1129" s="673" t="s">
        <v>2611</v>
      </c>
      <c r="J1129" s="673" t="s">
        <v>2611</v>
      </c>
      <c r="K1129" s="673" t="s">
        <v>2611</v>
      </c>
    </row>
    <row r="1130" spans="1:11" hidden="1" x14ac:dyDescent="0.25">
      <c r="A1130" t="s">
        <v>4131</v>
      </c>
      <c r="B1130" s="673" t="s">
        <v>2096</v>
      </c>
      <c r="C1130" s="674">
        <v>4</v>
      </c>
      <c r="D1130" s="674" t="s">
        <v>6851</v>
      </c>
      <c r="E1130" s="674">
        <f t="shared" si="17"/>
        <v>3</v>
      </c>
      <c r="F1130" s="673" t="s">
        <v>2894</v>
      </c>
      <c r="G1130" s="673" t="s">
        <v>2895</v>
      </c>
      <c r="H1130" s="673" t="s">
        <v>2896</v>
      </c>
      <c r="I1130" s="673" t="s">
        <v>2611</v>
      </c>
      <c r="J1130" s="673" t="s">
        <v>2611</v>
      </c>
      <c r="K1130" s="673" t="s">
        <v>2611</v>
      </c>
    </row>
    <row r="1131" spans="1:11" hidden="1" x14ac:dyDescent="0.25">
      <c r="A1131" t="s">
        <v>4132</v>
      </c>
      <c r="B1131" s="673" t="s">
        <v>2096</v>
      </c>
      <c r="C1131" s="674">
        <v>4</v>
      </c>
      <c r="D1131" s="674" t="s">
        <v>6852</v>
      </c>
      <c r="E1131" s="674">
        <f t="shared" si="17"/>
        <v>3</v>
      </c>
      <c r="F1131" s="673" t="s">
        <v>2894</v>
      </c>
      <c r="G1131" s="673" t="s">
        <v>2895</v>
      </c>
      <c r="H1131" s="673" t="s">
        <v>2896</v>
      </c>
      <c r="I1131" s="673" t="s">
        <v>2611</v>
      </c>
      <c r="J1131" s="673" t="s">
        <v>2611</v>
      </c>
      <c r="K1131" s="673" t="s">
        <v>2611</v>
      </c>
    </row>
    <row r="1132" spans="1:11" hidden="1" x14ac:dyDescent="0.25">
      <c r="A1132" t="s">
        <v>4133</v>
      </c>
      <c r="B1132" s="673" t="s">
        <v>2096</v>
      </c>
      <c r="C1132" s="674">
        <v>4</v>
      </c>
      <c r="D1132" s="674" t="s">
        <v>6890</v>
      </c>
      <c r="E1132" s="674">
        <f t="shared" si="17"/>
        <v>1</v>
      </c>
      <c r="F1132" s="673" t="s">
        <v>2897</v>
      </c>
      <c r="G1132" s="673" t="s">
        <v>2611</v>
      </c>
      <c r="H1132" s="673" t="s">
        <v>2611</v>
      </c>
      <c r="I1132" s="673" t="s">
        <v>2611</v>
      </c>
      <c r="J1132" s="673" t="s">
        <v>2611</v>
      </c>
      <c r="K1132" s="673" t="s">
        <v>2611</v>
      </c>
    </row>
    <row r="1133" spans="1:11" hidden="1" x14ac:dyDescent="0.25">
      <c r="A1133" t="s">
        <v>4134</v>
      </c>
      <c r="B1133" s="673" t="s">
        <v>2096</v>
      </c>
      <c r="C1133" s="674">
        <v>4</v>
      </c>
      <c r="D1133" s="674" t="s">
        <v>6891</v>
      </c>
      <c r="E1133" s="674">
        <f t="shared" si="17"/>
        <v>1</v>
      </c>
      <c r="F1133" s="673" t="s">
        <v>2897</v>
      </c>
      <c r="G1133" s="673" t="s">
        <v>2611</v>
      </c>
      <c r="H1133" s="673" t="s">
        <v>2611</v>
      </c>
      <c r="I1133" s="673" t="s">
        <v>2611</v>
      </c>
      <c r="J1133" s="673" t="s">
        <v>2611</v>
      </c>
      <c r="K1133" s="673" t="s">
        <v>2611</v>
      </c>
    </row>
    <row r="1134" spans="1:11" hidden="1" x14ac:dyDescent="0.25">
      <c r="A1134" t="s">
        <v>4135</v>
      </c>
      <c r="B1134" s="673" t="s">
        <v>2096</v>
      </c>
      <c r="C1134" s="674">
        <v>4</v>
      </c>
      <c r="D1134" s="674" t="s">
        <v>6773</v>
      </c>
      <c r="E1134" s="674">
        <f t="shared" si="17"/>
        <v>1</v>
      </c>
      <c r="F1134" s="673" t="s">
        <v>2897</v>
      </c>
      <c r="G1134" s="673" t="s">
        <v>2611</v>
      </c>
      <c r="H1134" s="673" t="s">
        <v>2611</v>
      </c>
      <c r="I1134" s="673" t="s">
        <v>2611</v>
      </c>
      <c r="J1134" s="673" t="s">
        <v>2611</v>
      </c>
      <c r="K1134" s="673" t="s">
        <v>2611</v>
      </c>
    </row>
    <row r="1135" spans="1:11" hidden="1" x14ac:dyDescent="0.25">
      <c r="A1135" t="s">
        <v>4136</v>
      </c>
      <c r="B1135" s="673" t="s">
        <v>2096</v>
      </c>
      <c r="C1135" s="674">
        <v>4</v>
      </c>
      <c r="D1135" s="674" t="s">
        <v>6774</v>
      </c>
      <c r="E1135" s="674">
        <f t="shared" si="17"/>
        <v>1</v>
      </c>
      <c r="F1135" s="673" t="s">
        <v>2898</v>
      </c>
      <c r="G1135" s="673" t="s">
        <v>2611</v>
      </c>
      <c r="H1135" s="673" t="s">
        <v>2611</v>
      </c>
      <c r="I1135" s="673" t="s">
        <v>2611</v>
      </c>
      <c r="J1135" s="673" t="s">
        <v>2611</v>
      </c>
      <c r="K1135" s="673" t="s">
        <v>2611</v>
      </c>
    </row>
    <row r="1136" spans="1:11" hidden="1" x14ac:dyDescent="0.25">
      <c r="A1136" t="s">
        <v>4137</v>
      </c>
      <c r="B1136" s="673" t="s">
        <v>2096</v>
      </c>
      <c r="C1136" s="674">
        <v>4</v>
      </c>
      <c r="D1136" s="674" t="s">
        <v>6816</v>
      </c>
      <c r="E1136" s="674">
        <f t="shared" si="17"/>
        <v>1</v>
      </c>
      <c r="F1136" s="673" t="s">
        <v>2898</v>
      </c>
      <c r="G1136" s="673" t="s">
        <v>2611</v>
      </c>
      <c r="H1136" s="673" t="s">
        <v>2611</v>
      </c>
      <c r="I1136" s="673" t="s">
        <v>2611</v>
      </c>
      <c r="J1136" s="673" t="s">
        <v>2611</v>
      </c>
      <c r="K1136" s="673" t="s">
        <v>2611</v>
      </c>
    </row>
    <row r="1137" spans="1:11" hidden="1" x14ac:dyDescent="0.25">
      <c r="A1137" t="s">
        <v>4138</v>
      </c>
      <c r="B1137" s="673" t="s">
        <v>2096</v>
      </c>
      <c r="C1137" s="674">
        <v>4</v>
      </c>
      <c r="D1137" s="674" t="s">
        <v>6817</v>
      </c>
      <c r="E1137" s="674">
        <f t="shared" si="17"/>
        <v>1</v>
      </c>
      <c r="F1137" s="673" t="s">
        <v>2898</v>
      </c>
      <c r="G1137" s="673" t="s">
        <v>2611</v>
      </c>
      <c r="H1137" s="673" t="s">
        <v>2611</v>
      </c>
      <c r="I1137" s="673" t="s">
        <v>2611</v>
      </c>
      <c r="J1137" s="673" t="s">
        <v>2611</v>
      </c>
      <c r="K1137" s="673" t="s">
        <v>2611</v>
      </c>
    </row>
    <row r="1138" spans="1:11" hidden="1" x14ac:dyDescent="0.25">
      <c r="A1138" t="s">
        <v>4139</v>
      </c>
      <c r="B1138" s="673" t="s">
        <v>2096</v>
      </c>
      <c r="C1138" s="674">
        <v>4</v>
      </c>
      <c r="D1138" s="674" t="s">
        <v>6818</v>
      </c>
      <c r="E1138" s="674">
        <f t="shared" si="17"/>
        <v>1</v>
      </c>
      <c r="F1138" s="673" t="s">
        <v>2899</v>
      </c>
      <c r="G1138" s="673" t="s">
        <v>2611</v>
      </c>
      <c r="H1138" s="673" t="s">
        <v>2611</v>
      </c>
      <c r="I1138" s="673" t="s">
        <v>2611</v>
      </c>
      <c r="J1138" s="673" t="s">
        <v>2611</v>
      </c>
      <c r="K1138" s="673" t="s">
        <v>2611</v>
      </c>
    </row>
    <row r="1139" spans="1:11" hidden="1" x14ac:dyDescent="0.25">
      <c r="A1139" t="s">
        <v>4140</v>
      </c>
      <c r="B1139" s="673" t="s">
        <v>2096</v>
      </c>
      <c r="C1139" s="674">
        <v>4</v>
      </c>
      <c r="D1139" s="674" t="s">
        <v>6819</v>
      </c>
      <c r="E1139" s="674">
        <f t="shared" si="17"/>
        <v>1</v>
      </c>
      <c r="F1139" s="673" t="s">
        <v>2899</v>
      </c>
      <c r="G1139" s="673" t="s">
        <v>2611</v>
      </c>
      <c r="H1139" s="673" t="s">
        <v>2611</v>
      </c>
      <c r="I1139" s="673" t="s">
        <v>2611</v>
      </c>
      <c r="J1139" s="673" t="s">
        <v>2611</v>
      </c>
      <c r="K1139" s="673" t="s">
        <v>2611</v>
      </c>
    </row>
    <row r="1140" spans="1:11" hidden="1" x14ac:dyDescent="0.25">
      <c r="A1140" t="s">
        <v>4141</v>
      </c>
      <c r="B1140" s="673" t="s">
        <v>2096</v>
      </c>
      <c r="C1140" s="674">
        <v>4</v>
      </c>
      <c r="D1140" s="674" t="s">
        <v>6855</v>
      </c>
      <c r="E1140" s="674">
        <f t="shared" si="17"/>
        <v>1</v>
      </c>
      <c r="F1140" s="673" t="s">
        <v>2899</v>
      </c>
      <c r="G1140" s="673" t="s">
        <v>2611</v>
      </c>
      <c r="H1140" s="673" t="s">
        <v>2611</v>
      </c>
      <c r="I1140" s="673" t="s">
        <v>2611</v>
      </c>
      <c r="J1140" s="673" t="s">
        <v>2611</v>
      </c>
      <c r="K1140" s="673" t="s">
        <v>2611</v>
      </c>
    </row>
    <row r="1141" spans="1:11" hidden="1" x14ac:dyDescent="0.25">
      <c r="A1141" t="s">
        <v>4142</v>
      </c>
      <c r="B1141" s="673" t="s">
        <v>2096</v>
      </c>
      <c r="C1141" s="674">
        <v>4</v>
      </c>
      <c r="D1141" s="674" t="s">
        <v>6856</v>
      </c>
      <c r="E1141" s="674">
        <f t="shared" si="17"/>
        <v>1</v>
      </c>
      <c r="F1141" s="673" t="s">
        <v>2900</v>
      </c>
      <c r="G1141" s="673" t="s">
        <v>2611</v>
      </c>
      <c r="H1141" s="673" t="s">
        <v>2611</v>
      </c>
      <c r="I1141" s="673" t="s">
        <v>2611</v>
      </c>
      <c r="J1141" s="673" t="s">
        <v>2611</v>
      </c>
      <c r="K1141" s="673" t="s">
        <v>2611</v>
      </c>
    </row>
    <row r="1142" spans="1:11" hidden="1" x14ac:dyDescent="0.25">
      <c r="A1142" t="s">
        <v>4143</v>
      </c>
      <c r="B1142" s="673" t="s">
        <v>2096</v>
      </c>
      <c r="C1142" s="674">
        <v>4</v>
      </c>
      <c r="D1142" s="674" t="s">
        <v>6959</v>
      </c>
      <c r="E1142" s="674">
        <f t="shared" si="17"/>
        <v>1</v>
      </c>
      <c r="F1142" s="673" t="s">
        <v>2900</v>
      </c>
      <c r="G1142" s="673" t="s">
        <v>2611</v>
      </c>
      <c r="H1142" s="673" t="s">
        <v>2611</v>
      </c>
      <c r="I1142" s="673" t="s">
        <v>2611</v>
      </c>
      <c r="J1142" s="673" t="s">
        <v>2611</v>
      </c>
      <c r="K1142" s="673" t="s">
        <v>2611</v>
      </c>
    </row>
    <row r="1143" spans="1:11" hidden="1" x14ac:dyDescent="0.25">
      <c r="A1143" t="s">
        <v>4144</v>
      </c>
      <c r="B1143" s="673" t="s">
        <v>2096</v>
      </c>
      <c r="C1143" s="674">
        <v>4</v>
      </c>
      <c r="D1143" s="674" t="s">
        <v>6960</v>
      </c>
      <c r="E1143" s="674">
        <f t="shared" si="17"/>
        <v>1</v>
      </c>
      <c r="F1143" s="673" t="s">
        <v>2900</v>
      </c>
      <c r="G1143" s="673" t="s">
        <v>2611</v>
      </c>
      <c r="H1143" s="673" t="s">
        <v>2611</v>
      </c>
      <c r="I1143" s="673" t="s">
        <v>2611</v>
      </c>
      <c r="J1143" s="673" t="s">
        <v>2611</v>
      </c>
      <c r="K1143" s="673" t="s">
        <v>2611</v>
      </c>
    </row>
    <row r="1144" spans="1:11" hidden="1" x14ac:dyDescent="0.25">
      <c r="A1144" t="s">
        <v>4145</v>
      </c>
      <c r="B1144" s="673" t="s">
        <v>2096</v>
      </c>
      <c r="C1144" s="674">
        <v>4</v>
      </c>
      <c r="D1144" s="674" t="s">
        <v>6961</v>
      </c>
      <c r="E1144" s="674">
        <f t="shared" si="17"/>
        <v>1</v>
      </c>
      <c r="F1144" s="673" t="s">
        <v>2901</v>
      </c>
      <c r="G1144" s="673" t="s">
        <v>2611</v>
      </c>
      <c r="H1144" s="673" t="s">
        <v>2611</v>
      </c>
      <c r="I1144" s="673" t="s">
        <v>2611</v>
      </c>
      <c r="J1144" s="673" t="s">
        <v>2611</v>
      </c>
      <c r="K1144" s="673" t="s">
        <v>2611</v>
      </c>
    </row>
    <row r="1145" spans="1:11" hidden="1" x14ac:dyDescent="0.25">
      <c r="A1145" t="s">
        <v>4146</v>
      </c>
      <c r="B1145" s="673" t="s">
        <v>2096</v>
      </c>
      <c r="C1145" s="674">
        <v>4</v>
      </c>
      <c r="D1145" s="674" t="s">
        <v>6962</v>
      </c>
      <c r="E1145" s="674">
        <f t="shared" si="17"/>
        <v>1</v>
      </c>
      <c r="F1145" s="673" t="s">
        <v>2901</v>
      </c>
      <c r="G1145" s="673" t="s">
        <v>2611</v>
      </c>
      <c r="H1145" s="673" t="s">
        <v>2611</v>
      </c>
      <c r="I1145" s="673" t="s">
        <v>2611</v>
      </c>
      <c r="J1145" s="673" t="s">
        <v>2611</v>
      </c>
      <c r="K1145" s="673" t="s">
        <v>2611</v>
      </c>
    </row>
    <row r="1146" spans="1:11" hidden="1" x14ac:dyDescent="0.25">
      <c r="A1146" t="s">
        <v>4147</v>
      </c>
      <c r="B1146" s="673" t="s">
        <v>2096</v>
      </c>
      <c r="C1146" s="674">
        <v>4</v>
      </c>
      <c r="D1146" s="674" t="s">
        <v>6963</v>
      </c>
      <c r="E1146" s="674">
        <f t="shared" si="17"/>
        <v>1</v>
      </c>
      <c r="F1146" s="673" t="s">
        <v>2901</v>
      </c>
      <c r="G1146" s="673" t="s">
        <v>2611</v>
      </c>
      <c r="H1146" s="673" t="s">
        <v>2611</v>
      </c>
      <c r="I1146" s="673" t="s">
        <v>2611</v>
      </c>
      <c r="J1146" s="673" t="s">
        <v>2611</v>
      </c>
      <c r="K1146" s="673" t="s">
        <v>2611</v>
      </c>
    </row>
    <row r="1147" spans="1:11" hidden="1" x14ac:dyDescent="0.25">
      <c r="A1147" t="s">
        <v>4148</v>
      </c>
      <c r="B1147" s="673" t="s">
        <v>2096</v>
      </c>
      <c r="C1147" s="674">
        <v>4</v>
      </c>
      <c r="D1147" s="674" t="s">
        <v>6964</v>
      </c>
      <c r="E1147" s="674">
        <f t="shared" si="17"/>
        <v>3</v>
      </c>
      <c r="F1147" s="673" t="s">
        <v>2902</v>
      </c>
      <c r="G1147" s="673" t="s">
        <v>2903</v>
      </c>
      <c r="H1147" s="673" t="s">
        <v>2904</v>
      </c>
      <c r="I1147" s="673" t="s">
        <v>2611</v>
      </c>
      <c r="J1147" s="673" t="s">
        <v>2611</v>
      </c>
      <c r="K1147" s="673" t="s">
        <v>2611</v>
      </c>
    </row>
    <row r="1148" spans="1:11" hidden="1" x14ac:dyDescent="0.25">
      <c r="A1148" t="s">
        <v>4149</v>
      </c>
      <c r="B1148" s="673" t="s">
        <v>2096</v>
      </c>
      <c r="C1148" s="674">
        <v>4</v>
      </c>
      <c r="D1148" s="674" t="s">
        <v>6965</v>
      </c>
      <c r="E1148" s="674">
        <f t="shared" si="17"/>
        <v>3</v>
      </c>
      <c r="F1148" s="673" t="s">
        <v>2902</v>
      </c>
      <c r="G1148" s="673" t="s">
        <v>2903</v>
      </c>
      <c r="H1148" s="673" t="s">
        <v>2904</v>
      </c>
      <c r="I1148" s="673" t="s">
        <v>2611</v>
      </c>
      <c r="J1148" s="673" t="s">
        <v>2611</v>
      </c>
      <c r="K1148" s="673" t="s">
        <v>2611</v>
      </c>
    </row>
    <row r="1149" spans="1:11" hidden="1" x14ac:dyDescent="0.25">
      <c r="A1149" t="s">
        <v>4150</v>
      </c>
      <c r="B1149" s="673" t="s">
        <v>2096</v>
      </c>
      <c r="C1149" s="674">
        <v>4</v>
      </c>
      <c r="D1149" s="674" t="s">
        <v>6966</v>
      </c>
      <c r="E1149" s="674">
        <f t="shared" si="17"/>
        <v>3</v>
      </c>
      <c r="F1149" s="673" t="s">
        <v>2902</v>
      </c>
      <c r="G1149" s="673" t="s">
        <v>2903</v>
      </c>
      <c r="H1149" s="673" t="s">
        <v>2904</v>
      </c>
      <c r="I1149" s="673" t="s">
        <v>2611</v>
      </c>
      <c r="J1149" s="673" t="s">
        <v>2611</v>
      </c>
      <c r="K1149" s="673" t="s">
        <v>2611</v>
      </c>
    </row>
    <row r="1150" spans="1:11" hidden="1" x14ac:dyDescent="0.25">
      <c r="A1150" t="s">
        <v>4151</v>
      </c>
      <c r="B1150" s="673" t="s">
        <v>2096</v>
      </c>
      <c r="C1150" s="674">
        <v>4</v>
      </c>
      <c r="D1150" s="674" t="s">
        <v>6967</v>
      </c>
      <c r="E1150" s="674">
        <f t="shared" si="17"/>
        <v>4</v>
      </c>
      <c r="F1150" s="673" t="s">
        <v>2905</v>
      </c>
      <c r="G1150" s="673" t="s">
        <v>2906</v>
      </c>
      <c r="H1150" s="673" t="s">
        <v>2907</v>
      </c>
      <c r="I1150" s="673" t="s">
        <v>2908</v>
      </c>
      <c r="J1150" s="673" t="s">
        <v>2611</v>
      </c>
      <c r="K1150" s="673" t="s">
        <v>2611</v>
      </c>
    </row>
    <row r="1151" spans="1:11" hidden="1" x14ac:dyDescent="0.25">
      <c r="A1151" t="s">
        <v>4152</v>
      </c>
      <c r="B1151" s="673" t="s">
        <v>2096</v>
      </c>
      <c r="C1151" s="674">
        <v>4</v>
      </c>
      <c r="D1151" s="674" t="s">
        <v>6968</v>
      </c>
      <c r="E1151" s="674">
        <f t="shared" si="17"/>
        <v>4</v>
      </c>
      <c r="F1151" s="673" t="s">
        <v>2905</v>
      </c>
      <c r="G1151" s="673" t="s">
        <v>2906</v>
      </c>
      <c r="H1151" s="673" t="s">
        <v>2907</v>
      </c>
      <c r="I1151" s="673" t="s">
        <v>2908</v>
      </c>
      <c r="J1151" s="673" t="s">
        <v>2611</v>
      </c>
      <c r="K1151" s="673" t="s">
        <v>2611</v>
      </c>
    </row>
    <row r="1152" spans="1:11" hidden="1" x14ac:dyDescent="0.25">
      <c r="A1152" t="s">
        <v>4153</v>
      </c>
      <c r="B1152" s="673" t="s">
        <v>2096</v>
      </c>
      <c r="C1152" s="674">
        <v>4</v>
      </c>
      <c r="D1152" s="674" t="s">
        <v>6969</v>
      </c>
      <c r="E1152" s="674">
        <f t="shared" si="17"/>
        <v>4</v>
      </c>
      <c r="F1152" s="673" t="s">
        <v>2905</v>
      </c>
      <c r="G1152" s="673" t="s">
        <v>2906</v>
      </c>
      <c r="H1152" s="673" t="s">
        <v>2907</v>
      </c>
      <c r="I1152" s="673" t="s">
        <v>2908</v>
      </c>
      <c r="J1152" s="673" t="s">
        <v>2611</v>
      </c>
      <c r="K1152" s="673" t="s">
        <v>2611</v>
      </c>
    </row>
    <row r="1153" spans="1:11" hidden="1" x14ac:dyDescent="0.25">
      <c r="A1153" t="s">
        <v>4154</v>
      </c>
      <c r="B1153" s="673" t="s">
        <v>2096</v>
      </c>
      <c r="C1153" s="674">
        <v>4</v>
      </c>
      <c r="D1153" s="674" t="s">
        <v>6970</v>
      </c>
      <c r="E1153" s="674">
        <f t="shared" si="17"/>
        <v>2</v>
      </c>
      <c r="F1153" s="673" t="s">
        <v>2909</v>
      </c>
      <c r="G1153" s="673" t="s">
        <v>2910</v>
      </c>
      <c r="H1153" s="673" t="s">
        <v>2611</v>
      </c>
      <c r="I1153" s="673" t="s">
        <v>2611</v>
      </c>
      <c r="J1153" s="673" t="s">
        <v>2611</v>
      </c>
      <c r="K1153" s="673" t="s">
        <v>2611</v>
      </c>
    </row>
    <row r="1154" spans="1:11" hidden="1" x14ac:dyDescent="0.25">
      <c r="A1154" t="s">
        <v>4155</v>
      </c>
      <c r="B1154" s="673" t="s">
        <v>2096</v>
      </c>
      <c r="C1154" s="674">
        <v>4</v>
      </c>
      <c r="D1154" s="674" t="s">
        <v>6971</v>
      </c>
      <c r="E1154" s="674">
        <f t="shared" si="17"/>
        <v>2</v>
      </c>
      <c r="F1154" s="673" t="s">
        <v>2909</v>
      </c>
      <c r="G1154" s="673" t="s">
        <v>2910</v>
      </c>
      <c r="H1154" s="673" t="s">
        <v>2611</v>
      </c>
      <c r="I1154" s="673" t="s">
        <v>2611</v>
      </c>
      <c r="J1154" s="673" t="s">
        <v>2611</v>
      </c>
      <c r="K1154" s="673" t="s">
        <v>2611</v>
      </c>
    </row>
    <row r="1155" spans="1:11" hidden="1" x14ac:dyDescent="0.25">
      <c r="A1155" t="s">
        <v>4156</v>
      </c>
      <c r="B1155" s="673" t="s">
        <v>2096</v>
      </c>
      <c r="C1155" s="674">
        <v>4</v>
      </c>
      <c r="D1155" s="674" t="s">
        <v>6972</v>
      </c>
      <c r="E1155" s="674">
        <f t="shared" ref="E1155:E1218" si="18">6-COUNTIF(F1155:K1155,"")</f>
        <v>2</v>
      </c>
      <c r="F1155" s="673" t="s">
        <v>2909</v>
      </c>
      <c r="G1155" s="673" t="s">
        <v>2910</v>
      </c>
      <c r="H1155" s="673" t="s">
        <v>2611</v>
      </c>
      <c r="I1155" s="673" t="s">
        <v>2611</v>
      </c>
      <c r="J1155" s="673" t="s">
        <v>2611</v>
      </c>
      <c r="K1155" s="673" t="s">
        <v>2611</v>
      </c>
    </row>
    <row r="1156" spans="1:11" hidden="1" x14ac:dyDescent="0.25">
      <c r="A1156" t="s">
        <v>4157</v>
      </c>
      <c r="B1156" s="673" t="s">
        <v>2096</v>
      </c>
      <c r="C1156" s="674">
        <v>4</v>
      </c>
      <c r="D1156" s="674" t="s">
        <v>6973</v>
      </c>
      <c r="E1156" s="674">
        <f t="shared" si="18"/>
        <v>1</v>
      </c>
      <c r="F1156" s="673" t="s">
        <v>2911</v>
      </c>
      <c r="G1156" s="673" t="s">
        <v>2611</v>
      </c>
      <c r="H1156" s="673" t="s">
        <v>2611</v>
      </c>
      <c r="I1156" s="673" t="s">
        <v>2611</v>
      </c>
      <c r="J1156" s="673" t="s">
        <v>2611</v>
      </c>
      <c r="K1156" s="673" t="s">
        <v>2611</v>
      </c>
    </row>
    <row r="1157" spans="1:11" hidden="1" x14ac:dyDescent="0.25">
      <c r="A1157" t="s">
        <v>4158</v>
      </c>
      <c r="B1157" s="673" t="s">
        <v>2096</v>
      </c>
      <c r="C1157" s="674">
        <v>4</v>
      </c>
      <c r="D1157" s="674" t="s">
        <v>6974</v>
      </c>
      <c r="E1157" s="674">
        <f t="shared" si="18"/>
        <v>1</v>
      </c>
      <c r="F1157" s="673" t="s">
        <v>2911</v>
      </c>
      <c r="G1157" s="673" t="s">
        <v>2611</v>
      </c>
      <c r="H1157" s="673" t="s">
        <v>2611</v>
      </c>
      <c r="I1157" s="673" t="s">
        <v>2611</v>
      </c>
      <c r="J1157" s="673" t="s">
        <v>2611</v>
      </c>
      <c r="K1157" s="673" t="s">
        <v>2611</v>
      </c>
    </row>
    <row r="1158" spans="1:11" hidden="1" x14ac:dyDescent="0.25">
      <c r="A1158" t="s">
        <v>4159</v>
      </c>
      <c r="B1158" s="673" t="s">
        <v>2096</v>
      </c>
      <c r="C1158" s="674">
        <v>4</v>
      </c>
      <c r="D1158" s="674" t="s">
        <v>6975</v>
      </c>
      <c r="E1158" s="674">
        <f t="shared" si="18"/>
        <v>1</v>
      </c>
      <c r="F1158" s="673" t="s">
        <v>2911</v>
      </c>
      <c r="G1158" s="673" t="s">
        <v>2611</v>
      </c>
      <c r="H1158" s="673" t="s">
        <v>2611</v>
      </c>
      <c r="I1158" s="673" t="s">
        <v>2611</v>
      </c>
      <c r="J1158" s="673" t="s">
        <v>2611</v>
      </c>
      <c r="K1158" s="673" t="s">
        <v>2611</v>
      </c>
    </row>
    <row r="1159" spans="1:11" hidden="1" x14ac:dyDescent="0.25">
      <c r="A1159" t="s">
        <v>4160</v>
      </c>
      <c r="B1159" s="673" t="s">
        <v>2096</v>
      </c>
      <c r="C1159" s="674">
        <v>4</v>
      </c>
      <c r="D1159" s="674" t="s">
        <v>6952</v>
      </c>
      <c r="E1159" s="674">
        <f t="shared" si="18"/>
        <v>1</v>
      </c>
      <c r="F1159" s="673" t="s">
        <v>2897</v>
      </c>
      <c r="G1159" s="673" t="s">
        <v>2611</v>
      </c>
      <c r="H1159" s="673" t="s">
        <v>2611</v>
      </c>
      <c r="I1159" s="673" t="s">
        <v>2611</v>
      </c>
      <c r="J1159" s="673" t="s">
        <v>2611</v>
      </c>
      <c r="K1159" s="673" t="s">
        <v>2611</v>
      </c>
    </row>
    <row r="1160" spans="1:11" hidden="1" x14ac:dyDescent="0.25">
      <c r="A1160" t="s">
        <v>4161</v>
      </c>
      <c r="B1160" s="673" t="s">
        <v>2096</v>
      </c>
      <c r="C1160" s="674">
        <v>4</v>
      </c>
      <c r="D1160" s="674" t="s">
        <v>6976</v>
      </c>
      <c r="E1160" s="674">
        <f t="shared" si="18"/>
        <v>6</v>
      </c>
      <c r="F1160" s="673" t="s">
        <v>2894</v>
      </c>
      <c r="G1160" s="673" t="s">
        <v>2895</v>
      </c>
      <c r="H1160" s="673" t="s">
        <v>2896</v>
      </c>
      <c r="I1160" s="673" t="s">
        <v>2911</v>
      </c>
      <c r="J1160" s="673" t="s">
        <v>2909</v>
      </c>
      <c r="K1160" s="673" t="s">
        <v>2910</v>
      </c>
    </row>
    <row r="1161" spans="1:11" hidden="1" x14ac:dyDescent="0.25">
      <c r="A1161" t="s">
        <v>7232</v>
      </c>
      <c r="B1161" s="673" t="s">
        <v>2096</v>
      </c>
      <c r="C1161" s="674">
        <v>4</v>
      </c>
      <c r="D1161" s="674" t="s">
        <v>6977</v>
      </c>
      <c r="E1161" s="674">
        <f t="shared" si="18"/>
        <v>2</v>
      </c>
      <c r="F1161" s="673" t="s">
        <v>2883</v>
      </c>
      <c r="G1161" s="673" t="s">
        <v>2884</v>
      </c>
      <c r="H1161" s="673" t="s">
        <v>2611</v>
      </c>
      <c r="I1161" s="673" t="s">
        <v>2611</v>
      </c>
      <c r="J1161" s="673" t="s">
        <v>2611</v>
      </c>
      <c r="K1161" s="673" t="s">
        <v>2611</v>
      </c>
    </row>
    <row r="1162" spans="1:11" hidden="1" x14ac:dyDescent="0.25">
      <c r="A1162" t="s">
        <v>7233</v>
      </c>
      <c r="B1162" s="673" t="s">
        <v>2096</v>
      </c>
      <c r="C1162" s="674">
        <v>4</v>
      </c>
      <c r="D1162" s="674" t="s">
        <v>6978</v>
      </c>
      <c r="E1162" s="674">
        <f t="shared" si="18"/>
        <v>2</v>
      </c>
      <c r="F1162" s="673" t="s">
        <v>2883</v>
      </c>
      <c r="G1162" s="673" t="s">
        <v>2884</v>
      </c>
      <c r="H1162" s="673" t="s">
        <v>2611</v>
      </c>
      <c r="I1162" s="673" t="s">
        <v>2611</v>
      </c>
      <c r="J1162" s="673" t="s">
        <v>2611</v>
      </c>
      <c r="K1162" s="673" t="s">
        <v>2611</v>
      </c>
    </row>
    <row r="1163" spans="1:11" hidden="1" x14ac:dyDescent="0.25">
      <c r="A1163" t="s">
        <v>7234</v>
      </c>
      <c r="B1163" s="673" t="s">
        <v>2096</v>
      </c>
      <c r="C1163" s="674">
        <v>4</v>
      </c>
      <c r="D1163" s="674" t="s">
        <v>6979</v>
      </c>
      <c r="E1163" s="674">
        <f t="shared" si="18"/>
        <v>2</v>
      </c>
      <c r="F1163" s="673" t="s">
        <v>2883</v>
      </c>
      <c r="G1163" s="673" t="s">
        <v>2884</v>
      </c>
      <c r="H1163" s="673" t="s">
        <v>2611</v>
      </c>
      <c r="I1163" s="673" t="s">
        <v>2611</v>
      </c>
      <c r="J1163" s="673" t="s">
        <v>2611</v>
      </c>
      <c r="K1163" s="673" t="s">
        <v>2611</v>
      </c>
    </row>
    <row r="1164" spans="1:11" hidden="1" x14ac:dyDescent="0.25">
      <c r="A1164" t="s">
        <v>7235</v>
      </c>
      <c r="B1164" s="673" t="s">
        <v>2096</v>
      </c>
      <c r="C1164" s="674">
        <v>4</v>
      </c>
      <c r="D1164" s="674" t="s">
        <v>6980</v>
      </c>
      <c r="E1164" s="674">
        <f t="shared" si="18"/>
        <v>2</v>
      </c>
      <c r="F1164" s="673" t="s">
        <v>2884</v>
      </c>
      <c r="G1164" s="673" t="s">
        <v>2885</v>
      </c>
      <c r="H1164" s="673" t="s">
        <v>2611</v>
      </c>
      <c r="I1164" s="673" t="s">
        <v>2611</v>
      </c>
      <c r="J1164" s="673" t="s">
        <v>2611</v>
      </c>
      <c r="K1164" s="673" t="s">
        <v>2611</v>
      </c>
    </row>
    <row r="1165" spans="1:11" hidden="1" x14ac:dyDescent="0.25">
      <c r="A1165" t="s">
        <v>7236</v>
      </c>
      <c r="B1165" s="673" t="s">
        <v>2096</v>
      </c>
      <c r="C1165" s="674">
        <v>4</v>
      </c>
      <c r="D1165" s="674" t="s">
        <v>6981</v>
      </c>
      <c r="E1165" s="674">
        <f t="shared" si="18"/>
        <v>2</v>
      </c>
      <c r="F1165" s="673" t="s">
        <v>2884</v>
      </c>
      <c r="G1165" s="673" t="s">
        <v>2885</v>
      </c>
      <c r="H1165" s="673" t="s">
        <v>2611</v>
      </c>
      <c r="I1165" s="673" t="s">
        <v>2611</v>
      </c>
      <c r="J1165" s="673" t="s">
        <v>2611</v>
      </c>
      <c r="K1165" s="673" t="s">
        <v>2611</v>
      </c>
    </row>
    <row r="1166" spans="1:11" hidden="1" x14ac:dyDescent="0.25">
      <c r="A1166" t="s">
        <v>7237</v>
      </c>
      <c r="B1166" s="673" t="s">
        <v>2096</v>
      </c>
      <c r="C1166" s="674">
        <v>4</v>
      </c>
      <c r="D1166" s="674" t="s">
        <v>6982</v>
      </c>
      <c r="E1166" s="674">
        <f t="shared" si="18"/>
        <v>2</v>
      </c>
      <c r="F1166" s="673" t="s">
        <v>2884</v>
      </c>
      <c r="G1166" s="673" t="s">
        <v>2885</v>
      </c>
      <c r="H1166" s="673" t="s">
        <v>2611</v>
      </c>
      <c r="I1166" s="673" t="s">
        <v>2611</v>
      </c>
      <c r="J1166" s="673" t="s">
        <v>2611</v>
      </c>
      <c r="K1166" s="673" t="s">
        <v>2611</v>
      </c>
    </row>
    <row r="1167" spans="1:11" hidden="1" x14ac:dyDescent="0.25">
      <c r="A1167" t="s">
        <v>4162</v>
      </c>
      <c r="B1167" s="673" t="s">
        <v>2096</v>
      </c>
      <c r="C1167" s="674">
        <v>4</v>
      </c>
      <c r="D1167" s="674" t="s">
        <v>6821</v>
      </c>
      <c r="E1167" s="674">
        <f t="shared" si="18"/>
        <v>2</v>
      </c>
      <c r="F1167" s="673" t="s">
        <v>2884</v>
      </c>
      <c r="G1167" s="673" t="s">
        <v>2885</v>
      </c>
      <c r="H1167" s="673" t="s">
        <v>2611</v>
      </c>
      <c r="I1167" s="673" t="s">
        <v>2611</v>
      </c>
      <c r="J1167" s="673" t="s">
        <v>2611</v>
      </c>
      <c r="K1167" s="673" t="s">
        <v>2611</v>
      </c>
    </row>
    <row r="1168" spans="1:11" hidden="1" x14ac:dyDescent="0.25">
      <c r="A1168" t="s">
        <v>4163</v>
      </c>
      <c r="B1168" s="673" t="s">
        <v>2096</v>
      </c>
      <c r="C1168" s="674">
        <v>4</v>
      </c>
      <c r="D1168" s="674" t="s">
        <v>6865</v>
      </c>
      <c r="E1168" s="674">
        <f t="shared" si="18"/>
        <v>2</v>
      </c>
      <c r="F1168" s="673" t="s">
        <v>2883</v>
      </c>
      <c r="G1168" s="673" t="s">
        <v>2884</v>
      </c>
      <c r="H1168" s="673" t="s">
        <v>2611</v>
      </c>
      <c r="I1168" s="673" t="s">
        <v>2611</v>
      </c>
      <c r="J1168" s="673" t="s">
        <v>2611</v>
      </c>
      <c r="K1168" s="673" t="s">
        <v>2611</v>
      </c>
    </row>
    <row r="1169" spans="1:11" hidden="1" x14ac:dyDescent="0.25">
      <c r="A1169" t="s">
        <v>4164</v>
      </c>
      <c r="B1169" s="673" t="s">
        <v>2096</v>
      </c>
      <c r="C1169" s="674">
        <v>4</v>
      </c>
      <c r="D1169" s="674" t="s">
        <v>6866</v>
      </c>
      <c r="E1169" s="674">
        <f t="shared" si="18"/>
        <v>2</v>
      </c>
      <c r="F1169" s="673" t="s">
        <v>2883</v>
      </c>
      <c r="G1169" s="673" t="s">
        <v>2884</v>
      </c>
      <c r="H1169" s="673" t="s">
        <v>2611</v>
      </c>
      <c r="I1169" s="673" t="s">
        <v>2611</v>
      </c>
      <c r="J1169" s="673" t="s">
        <v>2611</v>
      </c>
      <c r="K1169" s="673" t="s">
        <v>2611</v>
      </c>
    </row>
    <row r="1170" spans="1:11" hidden="1" x14ac:dyDescent="0.25">
      <c r="A1170" t="s">
        <v>4165</v>
      </c>
      <c r="B1170" s="673" t="s">
        <v>2096</v>
      </c>
      <c r="C1170" s="674">
        <v>4</v>
      </c>
      <c r="D1170" s="674" t="s">
        <v>6909</v>
      </c>
      <c r="E1170" s="674">
        <f t="shared" si="18"/>
        <v>2</v>
      </c>
      <c r="F1170" s="673" t="s">
        <v>2883</v>
      </c>
      <c r="G1170" s="673" t="s">
        <v>2884</v>
      </c>
      <c r="H1170" s="673" t="s">
        <v>2611</v>
      </c>
      <c r="I1170" s="673" t="s">
        <v>2611</v>
      </c>
      <c r="J1170" s="673" t="s">
        <v>2611</v>
      </c>
      <c r="K1170" s="673" t="s">
        <v>2611</v>
      </c>
    </row>
    <row r="1171" spans="1:11" hidden="1" x14ac:dyDescent="0.25">
      <c r="A1171" t="s">
        <v>4166</v>
      </c>
      <c r="B1171" s="673" t="s">
        <v>2096</v>
      </c>
      <c r="C1171" s="674">
        <v>4</v>
      </c>
      <c r="D1171" s="674" t="s">
        <v>6946</v>
      </c>
      <c r="E1171" s="674">
        <f t="shared" si="18"/>
        <v>2</v>
      </c>
      <c r="F1171" s="673" t="s">
        <v>2884</v>
      </c>
      <c r="G1171" s="673" t="s">
        <v>2885</v>
      </c>
      <c r="H1171" s="673" t="s">
        <v>2611</v>
      </c>
      <c r="I1171" s="673" t="s">
        <v>2611</v>
      </c>
      <c r="J1171" s="673" t="s">
        <v>2611</v>
      </c>
      <c r="K1171" s="673" t="s">
        <v>2611</v>
      </c>
    </row>
    <row r="1172" spans="1:11" hidden="1" x14ac:dyDescent="0.25">
      <c r="A1172" t="s">
        <v>4167</v>
      </c>
      <c r="B1172" s="673" t="s">
        <v>2096</v>
      </c>
      <c r="C1172" s="674">
        <v>4</v>
      </c>
      <c r="D1172" s="674" t="s">
        <v>6983</v>
      </c>
      <c r="E1172" s="674">
        <f t="shared" si="18"/>
        <v>2</v>
      </c>
      <c r="F1172" s="673" t="s">
        <v>2884</v>
      </c>
      <c r="G1172" s="673" t="s">
        <v>2885</v>
      </c>
      <c r="H1172" s="673" t="s">
        <v>2611</v>
      </c>
      <c r="I1172" s="673" t="s">
        <v>2611</v>
      </c>
      <c r="J1172" s="673" t="s">
        <v>2611</v>
      </c>
      <c r="K1172" s="673" t="s">
        <v>2611</v>
      </c>
    </row>
    <row r="1173" spans="1:11" hidden="1" x14ac:dyDescent="0.25">
      <c r="A1173" t="s">
        <v>4168</v>
      </c>
      <c r="B1173" s="673" t="s">
        <v>2096</v>
      </c>
      <c r="C1173" s="674">
        <v>4</v>
      </c>
      <c r="D1173" s="674" t="s">
        <v>6984</v>
      </c>
      <c r="E1173" s="674">
        <f t="shared" si="18"/>
        <v>2</v>
      </c>
      <c r="F1173" s="673" t="s">
        <v>2884</v>
      </c>
      <c r="G1173" s="673" t="s">
        <v>2885</v>
      </c>
      <c r="H1173" s="673" t="s">
        <v>2611</v>
      </c>
      <c r="I1173" s="673" t="s">
        <v>2611</v>
      </c>
      <c r="J1173" s="673" t="s">
        <v>2611</v>
      </c>
      <c r="K1173" s="673" t="s">
        <v>2611</v>
      </c>
    </row>
    <row r="1174" spans="1:11" hidden="1" x14ac:dyDescent="0.25">
      <c r="A1174" t="s">
        <v>4169</v>
      </c>
      <c r="B1174" s="673" t="s">
        <v>2096</v>
      </c>
      <c r="C1174" s="674">
        <v>4</v>
      </c>
      <c r="D1174" s="674" t="s">
        <v>6985</v>
      </c>
      <c r="E1174" s="674">
        <f t="shared" si="18"/>
        <v>2</v>
      </c>
      <c r="F1174" s="673" t="s">
        <v>2884</v>
      </c>
      <c r="G1174" s="673" t="s">
        <v>2885</v>
      </c>
      <c r="H1174" s="673" t="s">
        <v>2611</v>
      </c>
      <c r="I1174" s="673" t="s">
        <v>2611</v>
      </c>
      <c r="J1174" s="673" t="s">
        <v>2611</v>
      </c>
      <c r="K1174" s="673" t="s">
        <v>2611</v>
      </c>
    </row>
    <row r="1175" spans="1:11" hidden="1" x14ac:dyDescent="0.25">
      <c r="A1175" t="s">
        <v>4170</v>
      </c>
      <c r="B1175" s="673" t="s">
        <v>2096</v>
      </c>
      <c r="C1175" s="674">
        <v>4</v>
      </c>
      <c r="D1175" s="674" t="s">
        <v>6986</v>
      </c>
      <c r="E1175" s="674">
        <f t="shared" si="18"/>
        <v>2</v>
      </c>
      <c r="F1175" s="673" t="s">
        <v>2883</v>
      </c>
      <c r="G1175" s="673" t="s">
        <v>2884</v>
      </c>
      <c r="H1175" s="673" t="s">
        <v>2611</v>
      </c>
      <c r="I1175" s="673" t="s">
        <v>2611</v>
      </c>
      <c r="J1175" s="673" t="s">
        <v>2611</v>
      </c>
      <c r="K1175" s="673" t="s">
        <v>2611</v>
      </c>
    </row>
    <row r="1176" spans="1:11" hidden="1" x14ac:dyDescent="0.25">
      <c r="A1176" t="s">
        <v>4171</v>
      </c>
      <c r="B1176" s="673" t="s">
        <v>2096</v>
      </c>
      <c r="C1176" s="674">
        <v>5</v>
      </c>
      <c r="D1176" s="674" t="s">
        <v>6729</v>
      </c>
      <c r="E1176" s="674">
        <f t="shared" si="18"/>
        <v>1</v>
      </c>
      <c r="F1176" s="673" t="s">
        <v>2876</v>
      </c>
      <c r="G1176" s="673" t="s">
        <v>2611</v>
      </c>
      <c r="H1176" s="673" t="s">
        <v>2611</v>
      </c>
      <c r="I1176" s="673" t="s">
        <v>2611</v>
      </c>
      <c r="J1176" s="673" t="s">
        <v>2611</v>
      </c>
      <c r="K1176" s="673" t="s">
        <v>2611</v>
      </c>
    </row>
    <row r="1177" spans="1:11" hidden="1" x14ac:dyDescent="0.25">
      <c r="A1177" t="s">
        <v>4172</v>
      </c>
      <c r="B1177" s="673" t="s">
        <v>2096</v>
      </c>
      <c r="C1177" s="674">
        <v>5</v>
      </c>
      <c r="D1177" s="674" t="s">
        <v>6731</v>
      </c>
      <c r="E1177" s="674">
        <f t="shared" si="18"/>
        <v>2</v>
      </c>
      <c r="F1177" s="673" t="s">
        <v>2876</v>
      </c>
      <c r="G1177" s="673" t="s">
        <v>2788</v>
      </c>
      <c r="H1177" s="673" t="s">
        <v>2611</v>
      </c>
      <c r="I1177" s="673" t="s">
        <v>2611</v>
      </c>
      <c r="J1177" s="673" t="s">
        <v>2611</v>
      </c>
      <c r="K1177" s="673" t="s">
        <v>2611</v>
      </c>
    </row>
    <row r="1178" spans="1:11" hidden="1" x14ac:dyDescent="0.25">
      <c r="A1178" t="s">
        <v>4173</v>
      </c>
      <c r="B1178" s="673" t="s">
        <v>2096</v>
      </c>
      <c r="C1178" s="674">
        <v>5</v>
      </c>
      <c r="D1178" s="674" t="s">
        <v>6732</v>
      </c>
      <c r="E1178" s="674">
        <f t="shared" si="18"/>
        <v>1</v>
      </c>
      <c r="F1178" s="673" t="s">
        <v>2788</v>
      </c>
      <c r="G1178" s="673" t="s">
        <v>2611</v>
      </c>
      <c r="H1178" s="673" t="s">
        <v>2611</v>
      </c>
      <c r="I1178" s="673" t="s">
        <v>2611</v>
      </c>
      <c r="J1178" s="673" t="s">
        <v>2611</v>
      </c>
      <c r="K1178" s="673" t="s">
        <v>2611</v>
      </c>
    </row>
    <row r="1179" spans="1:11" hidden="1" x14ac:dyDescent="0.25">
      <c r="A1179" t="s">
        <v>4174</v>
      </c>
      <c r="B1179" s="673" t="s">
        <v>2096</v>
      </c>
      <c r="C1179" s="674">
        <v>5</v>
      </c>
      <c r="D1179" s="674" t="s">
        <v>6733</v>
      </c>
      <c r="E1179" s="674">
        <f t="shared" si="18"/>
        <v>3</v>
      </c>
      <c r="F1179" s="673" t="s">
        <v>2789</v>
      </c>
      <c r="G1179" s="673" t="s">
        <v>2790</v>
      </c>
      <c r="H1179" s="673" t="s">
        <v>2791</v>
      </c>
      <c r="I1179" s="673" t="s">
        <v>2611</v>
      </c>
      <c r="J1179" s="673" t="s">
        <v>2611</v>
      </c>
      <c r="K1179" s="673" t="s">
        <v>2611</v>
      </c>
    </row>
    <row r="1180" spans="1:11" hidden="1" x14ac:dyDescent="0.25">
      <c r="A1180" t="s">
        <v>4175</v>
      </c>
      <c r="B1180" s="673" t="s">
        <v>2096</v>
      </c>
      <c r="C1180" s="674">
        <v>5</v>
      </c>
      <c r="D1180" s="674" t="s">
        <v>6759</v>
      </c>
      <c r="E1180" s="674">
        <f t="shared" si="18"/>
        <v>1</v>
      </c>
      <c r="F1180" s="673" t="s">
        <v>2876</v>
      </c>
      <c r="G1180" s="673" t="s">
        <v>2611</v>
      </c>
      <c r="H1180" s="673" t="s">
        <v>2611</v>
      </c>
      <c r="I1180" s="673" t="s">
        <v>2611</v>
      </c>
      <c r="J1180" s="673" t="s">
        <v>2611</v>
      </c>
      <c r="K1180" s="673" t="s">
        <v>2611</v>
      </c>
    </row>
    <row r="1181" spans="1:11" hidden="1" x14ac:dyDescent="0.25">
      <c r="A1181" t="s">
        <v>4176</v>
      </c>
      <c r="B1181" s="673" t="s">
        <v>2096</v>
      </c>
      <c r="C1181" s="674">
        <v>5</v>
      </c>
      <c r="D1181" s="674" t="s">
        <v>6734</v>
      </c>
      <c r="E1181" s="674">
        <f t="shared" si="18"/>
        <v>1</v>
      </c>
      <c r="F1181" s="673" t="s">
        <v>2876</v>
      </c>
      <c r="G1181" s="673" t="s">
        <v>2611</v>
      </c>
      <c r="H1181" s="673" t="s">
        <v>2611</v>
      </c>
      <c r="I1181" s="673" t="s">
        <v>2611</v>
      </c>
      <c r="J1181" s="673" t="s">
        <v>2611</v>
      </c>
      <c r="K1181" s="673" t="s">
        <v>2611</v>
      </c>
    </row>
    <row r="1182" spans="1:11" hidden="1" x14ac:dyDescent="0.25">
      <c r="A1182" t="s">
        <v>4177</v>
      </c>
      <c r="B1182" s="673" t="s">
        <v>2096</v>
      </c>
      <c r="C1182" s="674">
        <v>5</v>
      </c>
      <c r="D1182" s="674" t="s">
        <v>6876</v>
      </c>
      <c r="E1182" s="674">
        <f t="shared" si="18"/>
        <v>1</v>
      </c>
      <c r="F1182" s="673" t="s">
        <v>2788</v>
      </c>
      <c r="G1182" s="673" t="s">
        <v>2611</v>
      </c>
      <c r="H1182" s="673" t="s">
        <v>2611</v>
      </c>
      <c r="I1182" s="673" t="s">
        <v>2611</v>
      </c>
      <c r="J1182" s="673" t="s">
        <v>2611</v>
      </c>
      <c r="K1182" s="673" t="s">
        <v>2611</v>
      </c>
    </row>
    <row r="1183" spans="1:11" hidden="1" x14ac:dyDescent="0.25">
      <c r="A1183" t="s">
        <v>4178</v>
      </c>
      <c r="B1183" s="673" t="s">
        <v>2096</v>
      </c>
      <c r="C1183" s="674">
        <v>5</v>
      </c>
      <c r="D1183" s="674" t="s">
        <v>6877</v>
      </c>
      <c r="E1183" s="674">
        <f t="shared" si="18"/>
        <v>1</v>
      </c>
      <c r="F1183" s="673" t="s">
        <v>2876</v>
      </c>
      <c r="G1183" s="673" t="s">
        <v>2611</v>
      </c>
      <c r="H1183" s="673" t="s">
        <v>2611</v>
      </c>
      <c r="I1183" s="673" t="s">
        <v>2611</v>
      </c>
      <c r="J1183" s="673" t="s">
        <v>2611</v>
      </c>
      <c r="K1183" s="673" t="s">
        <v>2611</v>
      </c>
    </row>
    <row r="1184" spans="1:11" hidden="1" x14ac:dyDescent="0.25">
      <c r="A1184" t="s">
        <v>4179</v>
      </c>
      <c r="B1184" s="673" t="s">
        <v>2096</v>
      </c>
      <c r="C1184" s="674">
        <v>5</v>
      </c>
      <c r="D1184" s="674" t="s">
        <v>6760</v>
      </c>
      <c r="E1184" s="674">
        <f t="shared" si="18"/>
        <v>1</v>
      </c>
      <c r="F1184" s="673" t="s">
        <v>2788</v>
      </c>
      <c r="G1184" s="673" t="s">
        <v>2611</v>
      </c>
      <c r="H1184" s="673" t="s">
        <v>2611</v>
      </c>
      <c r="I1184" s="673" t="s">
        <v>2611</v>
      </c>
      <c r="J1184" s="673" t="s">
        <v>2611</v>
      </c>
      <c r="K1184" s="673" t="s">
        <v>2611</v>
      </c>
    </row>
    <row r="1185" spans="1:11" hidden="1" x14ac:dyDescent="0.25">
      <c r="A1185" t="s">
        <v>4180</v>
      </c>
      <c r="B1185" s="673" t="s">
        <v>2096</v>
      </c>
      <c r="C1185" s="674">
        <v>5</v>
      </c>
      <c r="D1185" s="674" t="s">
        <v>6735</v>
      </c>
      <c r="E1185" s="674">
        <f t="shared" si="18"/>
        <v>1</v>
      </c>
      <c r="F1185" s="673" t="s">
        <v>2876</v>
      </c>
      <c r="G1185" s="673" t="s">
        <v>2611</v>
      </c>
      <c r="H1185" s="673" t="s">
        <v>2611</v>
      </c>
      <c r="I1185" s="673" t="s">
        <v>2611</v>
      </c>
      <c r="J1185" s="673" t="s">
        <v>2611</v>
      </c>
      <c r="K1185" s="673" t="s">
        <v>2611</v>
      </c>
    </row>
    <row r="1186" spans="1:11" hidden="1" x14ac:dyDescent="0.25">
      <c r="A1186" t="s">
        <v>4181</v>
      </c>
      <c r="B1186" s="673" t="s">
        <v>2096</v>
      </c>
      <c r="C1186" s="674">
        <v>5</v>
      </c>
      <c r="D1186" s="674" t="s">
        <v>6744</v>
      </c>
      <c r="E1186" s="674">
        <f t="shared" si="18"/>
        <v>2</v>
      </c>
      <c r="F1186" s="673" t="s">
        <v>2884</v>
      </c>
      <c r="G1186" s="673" t="s">
        <v>2885</v>
      </c>
      <c r="H1186" s="673" t="s">
        <v>2611</v>
      </c>
      <c r="I1186" s="673" t="s">
        <v>2611</v>
      </c>
      <c r="J1186" s="673" t="s">
        <v>2611</v>
      </c>
      <c r="K1186" s="673" t="s">
        <v>2611</v>
      </c>
    </row>
    <row r="1187" spans="1:11" hidden="1" x14ac:dyDescent="0.25">
      <c r="A1187" t="s">
        <v>7238</v>
      </c>
      <c r="B1187" s="673" t="s">
        <v>2096</v>
      </c>
      <c r="C1187" s="674">
        <v>5</v>
      </c>
      <c r="D1187" s="674" t="s">
        <v>6942</v>
      </c>
      <c r="E1187" s="674">
        <f t="shared" si="18"/>
        <v>1</v>
      </c>
      <c r="F1187" s="673" t="s">
        <v>2876</v>
      </c>
      <c r="G1187" s="673" t="s">
        <v>2611</v>
      </c>
      <c r="H1187" s="673" t="s">
        <v>2611</v>
      </c>
      <c r="I1187" s="673" t="s">
        <v>2611</v>
      </c>
      <c r="J1187" s="673" t="s">
        <v>2611</v>
      </c>
      <c r="K1187" s="673" t="s">
        <v>2611</v>
      </c>
    </row>
    <row r="1188" spans="1:11" hidden="1" x14ac:dyDescent="0.25">
      <c r="A1188" t="s">
        <v>4182</v>
      </c>
      <c r="B1188" s="673" t="s">
        <v>2096</v>
      </c>
      <c r="C1188" s="674">
        <v>5</v>
      </c>
      <c r="D1188" s="674" t="s">
        <v>6785</v>
      </c>
      <c r="E1188" s="674">
        <f t="shared" si="18"/>
        <v>1</v>
      </c>
      <c r="F1188" s="673" t="s">
        <v>2876</v>
      </c>
      <c r="G1188" s="673" t="s">
        <v>2611</v>
      </c>
      <c r="H1188" s="673" t="s">
        <v>2611</v>
      </c>
      <c r="I1188" s="673" t="s">
        <v>2611</v>
      </c>
      <c r="J1188" s="673" t="s">
        <v>2611</v>
      </c>
      <c r="K1188" s="673" t="s">
        <v>2611</v>
      </c>
    </row>
    <row r="1189" spans="1:11" hidden="1" x14ac:dyDescent="0.25">
      <c r="A1189" t="s">
        <v>4183</v>
      </c>
      <c r="B1189" s="673" t="s">
        <v>2096</v>
      </c>
      <c r="C1189" s="674">
        <v>5</v>
      </c>
      <c r="D1189" s="674" t="s">
        <v>6786</v>
      </c>
      <c r="E1189" s="674">
        <f t="shared" si="18"/>
        <v>1</v>
      </c>
      <c r="F1189" s="673" t="s">
        <v>2876</v>
      </c>
      <c r="G1189" s="673" t="s">
        <v>2611</v>
      </c>
      <c r="H1189" s="673" t="s">
        <v>2611</v>
      </c>
      <c r="I1189" s="673" t="s">
        <v>2611</v>
      </c>
      <c r="J1189" s="673" t="s">
        <v>2611</v>
      </c>
      <c r="K1189" s="673" t="s">
        <v>2611</v>
      </c>
    </row>
    <row r="1190" spans="1:11" hidden="1" x14ac:dyDescent="0.25">
      <c r="A1190" t="s">
        <v>4184</v>
      </c>
      <c r="B1190" s="673" t="s">
        <v>2096</v>
      </c>
      <c r="C1190" s="674">
        <v>5</v>
      </c>
      <c r="D1190" s="674" t="s">
        <v>6736</v>
      </c>
      <c r="E1190" s="674">
        <f t="shared" si="18"/>
        <v>1</v>
      </c>
      <c r="F1190" s="673" t="s">
        <v>2876</v>
      </c>
      <c r="G1190" s="673" t="s">
        <v>2611</v>
      </c>
      <c r="H1190" s="673" t="s">
        <v>2611</v>
      </c>
      <c r="I1190" s="673" t="s">
        <v>2611</v>
      </c>
      <c r="J1190" s="673" t="s">
        <v>2611</v>
      </c>
      <c r="K1190" s="673" t="s">
        <v>2611</v>
      </c>
    </row>
    <row r="1191" spans="1:11" hidden="1" x14ac:dyDescent="0.25">
      <c r="A1191" t="s">
        <v>4185</v>
      </c>
      <c r="B1191" s="673" t="s">
        <v>2096</v>
      </c>
      <c r="C1191" s="674">
        <v>5</v>
      </c>
      <c r="D1191" s="674" t="s">
        <v>6776</v>
      </c>
      <c r="E1191" s="674">
        <f t="shared" si="18"/>
        <v>1</v>
      </c>
      <c r="F1191" s="673" t="s">
        <v>2876</v>
      </c>
      <c r="G1191" s="673" t="s">
        <v>2611</v>
      </c>
      <c r="H1191" s="673" t="s">
        <v>2611</v>
      </c>
      <c r="I1191" s="673" t="s">
        <v>2611</v>
      </c>
      <c r="J1191" s="673" t="s">
        <v>2611</v>
      </c>
      <c r="K1191" s="673" t="s">
        <v>2611</v>
      </c>
    </row>
    <row r="1192" spans="1:11" hidden="1" x14ac:dyDescent="0.25">
      <c r="A1192" t="s">
        <v>4186</v>
      </c>
      <c r="B1192" s="673" t="s">
        <v>2096</v>
      </c>
      <c r="C1192" s="674">
        <v>5</v>
      </c>
      <c r="D1192" s="674" t="s">
        <v>6950</v>
      </c>
      <c r="E1192" s="674">
        <f t="shared" si="18"/>
        <v>1</v>
      </c>
      <c r="F1192" s="673" t="s">
        <v>2876</v>
      </c>
      <c r="G1192" s="673" t="s">
        <v>2611</v>
      </c>
      <c r="H1192" s="673" t="s">
        <v>2611</v>
      </c>
      <c r="I1192" s="673" t="s">
        <v>2611</v>
      </c>
      <c r="J1192" s="673" t="s">
        <v>2611</v>
      </c>
      <c r="K1192" s="673" t="s">
        <v>2611</v>
      </c>
    </row>
    <row r="1193" spans="1:11" hidden="1" x14ac:dyDescent="0.25">
      <c r="A1193" t="s">
        <v>4187</v>
      </c>
      <c r="B1193" s="673" t="s">
        <v>2096</v>
      </c>
      <c r="C1193" s="674">
        <v>5</v>
      </c>
      <c r="D1193" s="674" t="s">
        <v>6951</v>
      </c>
      <c r="E1193" s="674">
        <f t="shared" si="18"/>
        <v>1</v>
      </c>
      <c r="F1193" s="673" t="s">
        <v>2876</v>
      </c>
      <c r="G1193" s="673" t="s">
        <v>2611</v>
      </c>
      <c r="H1193" s="673" t="s">
        <v>2611</v>
      </c>
      <c r="I1193" s="673" t="s">
        <v>2611</v>
      </c>
      <c r="J1193" s="673" t="s">
        <v>2611</v>
      </c>
      <c r="K1193" s="673" t="s">
        <v>2611</v>
      </c>
    </row>
    <row r="1194" spans="1:11" hidden="1" x14ac:dyDescent="0.25">
      <c r="A1194" t="s">
        <v>4188</v>
      </c>
      <c r="B1194" s="673" t="s">
        <v>2096</v>
      </c>
      <c r="C1194" s="674">
        <v>5</v>
      </c>
      <c r="D1194" s="674" t="s">
        <v>6952</v>
      </c>
      <c r="E1194" s="674">
        <f t="shared" si="18"/>
        <v>1</v>
      </c>
      <c r="F1194" s="673" t="s">
        <v>2876</v>
      </c>
      <c r="G1194" s="673" t="s">
        <v>2611</v>
      </c>
      <c r="H1194" s="673" t="s">
        <v>2611</v>
      </c>
      <c r="I1194" s="673" t="s">
        <v>2611</v>
      </c>
      <c r="J1194" s="673" t="s">
        <v>2611</v>
      </c>
      <c r="K1194" s="673" t="s">
        <v>2611</v>
      </c>
    </row>
    <row r="1195" spans="1:11" hidden="1" x14ac:dyDescent="0.25">
      <c r="A1195" t="s">
        <v>7239</v>
      </c>
      <c r="B1195" s="673" t="s">
        <v>2096</v>
      </c>
      <c r="C1195" s="674">
        <v>5</v>
      </c>
      <c r="D1195" s="674" t="s">
        <v>6980</v>
      </c>
      <c r="E1195" s="674">
        <f t="shared" si="18"/>
        <v>2</v>
      </c>
      <c r="F1195" s="673" t="s">
        <v>2884</v>
      </c>
      <c r="G1195" s="673" t="s">
        <v>2885</v>
      </c>
      <c r="H1195" s="673" t="s">
        <v>2611</v>
      </c>
      <c r="I1195" s="673" t="s">
        <v>2611</v>
      </c>
      <c r="J1195" s="673" t="s">
        <v>2611</v>
      </c>
      <c r="K1195" s="673" t="s">
        <v>2611</v>
      </c>
    </row>
    <row r="1196" spans="1:11" hidden="1" x14ac:dyDescent="0.25">
      <c r="A1196" t="s">
        <v>7240</v>
      </c>
      <c r="B1196" s="673" t="s">
        <v>2096</v>
      </c>
      <c r="C1196" s="674">
        <v>5</v>
      </c>
      <c r="D1196" s="674" t="s">
        <v>6981</v>
      </c>
      <c r="E1196" s="674">
        <f t="shared" si="18"/>
        <v>2</v>
      </c>
      <c r="F1196" s="673" t="s">
        <v>2884</v>
      </c>
      <c r="G1196" s="673" t="s">
        <v>2885</v>
      </c>
      <c r="H1196" s="673" t="s">
        <v>2611</v>
      </c>
      <c r="I1196" s="673" t="s">
        <v>2611</v>
      </c>
      <c r="J1196" s="673" t="s">
        <v>2611</v>
      </c>
      <c r="K1196" s="673" t="s">
        <v>2611</v>
      </c>
    </row>
    <row r="1197" spans="1:11" hidden="1" x14ac:dyDescent="0.25">
      <c r="A1197" t="s">
        <v>7241</v>
      </c>
      <c r="B1197" s="673" t="s">
        <v>2096</v>
      </c>
      <c r="C1197" s="674">
        <v>5</v>
      </c>
      <c r="D1197" s="674" t="s">
        <v>6982</v>
      </c>
      <c r="E1197" s="674">
        <f t="shared" si="18"/>
        <v>2</v>
      </c>
      <c r="F1197" s="673" t="s">
        <v>2884</v>
      </c>
      <c r="G1197" s="673" t="s">
        <v>2885</v>
      </c>
      <c r="H1197" s="673" t="s">
        <v>2611</v>
      </c>
      <c r="I1197" s="673" t="s">
        <v>2611</v>
      </c>
      <c r="J1197" s="673" t="s">
        <v>2611</v>
      </c>
      <c r="K1197" s="673" t="s">
        <v>2611</v>
      </c>
    </row>
    <row r="1198" spans="1:11" hidden="1" x14ac:dyDescent="0.25">
      <c r="A1198" t="s">
        <v>4189</v>
      </c>
      <c r="B1198" s="673" t="s">
        <v>2096</v>
      </c>
      <c r="C1198" s="674">
        <v>5</v>
      </c>
      <c r="D1198" s="674" t="s">
        <v>6821</v>
      </c>
      <c r="E1198" s="674">
        <f t="shared" si="18"/>
        <v>2</v>
      </c>
      <c r="F1198" s="673" t="s">
        <v>2884</v>
      </c>
      <c r="G1198" s="673" t="s">
        <v>2885</v>
      </c>
      <c r="H1198" s="673" t="s">
        <v>2611</v>
      </c>
      <c r="I1198" s="673" t="s">
        <v>2611</v>
      </c>
      <c r="J1198" s="673" t="s">
        <v>2611</v>
      </c>
      <c r="K1198" s="673" t="s">
        <v>2611</v>
      </c>
    </row>
    <row r="1199" spans="1:11" hidden="1" x14ac:dyDescent="0.25">
      <c r="A1199" t="s">
        <v>4190</v>
      </c>
      <c r="B1199" s="673" t="s">
        <v>2096</v>
      </c>
      <c r="C1199" s="674">
        <v>5</v>
      </c>
      <c r="D1199" s="674" t="s">
        <v>6946</v>
      </c>
      <c r="E1199" s="674">
        <f t="shared" si="18"/>
        <v>2</v>
      </c>
      <c r="F1199" s="673" t="s">
        <v>2884</v>
      </c>
      <c r="G1199" s="673" t="s">
        <v>2885</v>
      </c>
      <c r="H1199" s="673" t="s">
        <v>2611</v>
      </c>
      <c r="I1199" s="673" t="s">
        <v>2611</v>
      </c>
      <c r="J1199" s="673" t="s">
        <v>2611</v>
      </c>
      <c r="K1199" s="673" t="s">
        <v>2611</v>
      </c>
    </row>
    <row r="1200" spans="1:11" hidden="1" x14ac:dyDescent="0.25">
      <c r="A1200" t="s">
        <v>4191</v>
      </c>
      <c r="B1200" s="673" t="s">
        <v>2096</v>
      </c>
      <c r="C1200" s="674">
        <v>5</v>
      </c>
      <c r="D1200" s="674" t="s">
        <v>6983</v>
      </c>
      <c r="E1200" s="674">
        <f t="shared" si="18"/>
        <v>2</v>
      </c>
      <c r="F1200" s="673" t="s">
        <v>2884</v>
      </c>
      <c r="G1200" s="673" t="s">
        <v>2885</v>
      </c>
      <c r="H1200" s="673" t="s">
        <v>2611</v>
      </c>
      <c r="I1200" s="673" t="s">
        <v>2611</v>
      </c>
      <c r="J1200" s="673" t="s">
        <v>2611</v>
      </c>
      <c r="K1200" s="673" t="s">
        <v>2611</v>
      </c>
    </row>
    <row r="1201" spans="1:11" hidden="1" x14ac:dyDescent="0.25">
      <c r="A1201" t="s">
        <v>4192</v>
      </c>
      <c r="B1201" s="673" t="s">
        <v>2096</v>
      </c>
      <c r="C1201" s="674">
        <v>5</v>
      </c>
      <c r="D1201" s="674" t="s">
        <v>6984</v>
      </c>
      <c r="E1201" s="674">
        <f t="shared" si="18"/>
        <v>2</v>
      </c>
      <c r="F1201" s="673" t="s">
        <v>2884</v>
      </c>
      <c r="G1201" s="673" t="s">
        <v>2885</v>
      </c>
      <c r="H1201" s="673" t="s">
        <v>2611</v>
      </c>
      <c r="I1201" s="673" t="s">
        <v>2611</v>
      </c>
      <c r="J1201" s="673" t="s">
        <v>2611</v>
      </c>
      <c r="K1201" s="673" t="s">
        <v>2611</v>
      </c>
    </row>
    <row r="1202" spans="1:11" hidden="1" x14ac:dyDescent="0.25">
      <c r="A1202" t="s">
        <v>4193</v>
      </c>
      <c r="B1202" s="673" t="s">
        <v>2096</v>
      </c>
      <c r="C1202" s="674">
        <v>5</v>
      </c>
      <c r="D1202" s="674" t="s">
        <v>6985</v>
      </c>
      <c r="E1202" s="674">
        <f t="shared" si="18"/>
        <v>2</v>
      </c>
      <c r="F1202" s="673" t="s">
        <v>2884</v>
      </c>
      <c r="G1202" s="673" t="s">
        <v>2885</v>
      </c>
      <c r="H1202" s="673" t="s">
        <v>2611</v>
      </c>
      <c r="I1202" s="673" t="s">
        <v>2611</v>
      </c>
      <c r="J1202" s="673" t="s">
        <v>2611</v>
      </c>
      <c r="K1202" s="673" t="s">
        <v>2611</v>
      </c>
    </row>
    <row r="1203" spans="1:11" hidden="1" x14ac:dyDescent="0.25">
      <c r="A1203" t="s">
        <v>4194</v>
      </c>
      <c r="B1203" s="673" t="s">
        <v>2096</v>
      </c>
      <c r="C1203" s="674">
        <v>5</v>
      </c>
      <c r="D1203" s="674" t="s">
        <v>6824</v>
      </c>
      <c r="E1203" s="674">
        <f t="shared" si="18"/>
        <v>3</v>
      </c>
      <c r="F1203" s="673" t="s">
        <v>2887</v>
      </c>
      <c r="G1203" s="673" t="s">
        <v>2888</v>
      </c>
      <c r="H1203" s="673" t="s">
        <v>2889</v>
      </c>
      <c r="I1203" s="673" t="s">
        <v>2611</v>
      </c>
      <c r="J1203" s="673" t="s">
        <v>2611</v>
      </c>
      <c r="K1203" s="673" t="s">
        <v>2611</v>
      </c>
    </row>
    <row r="1204" spans="1:11" hidden="1" x14ac:dyDescent="0.25">
      <c r="A1204" t="s">
        <v>4195</v>
      </c>
      <c r="B1204" s="673" t="s">
        <v>2096</v>
      </c>
      <c r="C1204" s="674">
        <v>5</v>
      </c>
      <c r="D1204" s="674" t="s">
        <v>6825</v>
      </c>
      <c r="E1204" s="674">
        <f t="shared" si="18"/>
        <v>3</v>
      </c>
      <c r="F1204" s="673" t="s">
        <v>2887</v>
      </c>
      <c r="G1204" s="673" t="s">
        <v>2888</v>
      </c>
      <c r="H1204" s="673" t="s">
        <v>2889</v>
      </c>
      <c r="I1204" s="673" t="s">
        <v>2611</v>
      </c>
      <c r="J1204" s="673" t="s">
        <v>2611</v>
      </c>
      <c r="K1204" s="673" t="s">
        <v>2611</v>
      </c>
    </row>
    <row r="1205" spans="1:11" hidden="1" x14ac:dyDescent="0.25">
      <c r="A1205" t="s">
        <v>4196</v>
      </c>
      <c r="B1205" s="673" t="s">
        <v>2096</v>
      </c>
      <c r="C1205" s="674">
        <v>5</v>
      </c>
      <c r="D1205" s="674" t="s">
        <v>6787</v>
      </c>
      <c r="E1205" s="674">
        <f t="shared" si="18"/>
        <v>4</v>
      </c>
      <c r="F1205" s="673" t="s">
        <v>2912</v>
      </c>
      <c r="G1205" s="673" t="s">
        <v>2913</v>
      </c>
      <c r="H1205" s="673" t="s">
        <v>2914</v>
      </c>
      <c r="I1205" s="673" t="s">
        <v>2915</v>
      </c>
      <c r="J1205" s="673" t="s">
        <v>2611</v>
      </c>
      <c r="K1205" s="673" t="s">
        <v>2611</v>
      </c>
    </row>
    <row r="1206" spans="1:11" hidden="1" x14ac:dyDescent="0.25">
      <c r="A1206" t="s">
        <v>4197</v>
      </c>
      <c r="B1206" s="673" t="s">
        <v>2096</v>
      </c>
      <c r="C1206" s="674">
        <v>5</v>
      </c>
      <c r="D1206" s="674" t="s">
        <v>6788</v>
      </c>
      <c r="E1206" s="674">
        <f t="shared" si="18"/>
        <v>4</v>
      </c>
      <c r="F1206" s="673" t="s">
        <v>2912</v>
      </c>
      <c r="G1206" s="673" t="s">
        <v>2913</v>
      </c>
      <c r="H1206" s="673" t="s">
        <v>2914</v>
      </c>
      <c r="I1206" s="673" t="s">
        <v>2915</v>
      </c>
      <c r="J1206" s="673" t="s">
        <v>2611</v>
      </c>
      <c r="K1206" s="673" t="s">
        <v>2611</v>
      </c>
    </row>
    <row r="1207" spans="1:11" hidden="1" x14ac:dyDescent="0.25">
      <c r="A1207" t="s">
        <v>4198</v>
      </c>
      <c r="B1207" s="673" t="s">
        <v>2096</v>
      </c>
      <c r="C1207" s="674">
        <v>5</v>
      </c>
      <c r="D1207" s="674" t="s">
        <v>6987</v>
      </c>
      <c r="E1207" s="674">
        <f t="shared" si="18"/>
        <v>4</v>
      </c>
      <c r="F1207" s="673" t="s">
        <v>2912</v>
      </c>
      <c r="G1207" s="673" t="s">
        <v>2913</v>
      </c>
      <c r="H1207" s="673" t="s">
        <v>2914</v>
      </c>
      <c r="I1207" s="673" t="s">
        <v>2915</v>
      </c>
      <c r="J1207" s="673" t="s">
        <v>2611</v>
      </c>
      <c r="K1207" s="673" t="s">
        <v>2611</v>
      </c>
    </row>
    <row r="1208" spans="1:11" hidden="1" x14ac:dyDescent="0.25">
      <c r="A1208" t="s">
        <v>4199</v>
      </c>
      <c r="B1208" s="673" t="s">
        <v>2096</v>
      </c>
      <c r="C1208" s="674">
        <v>5</v>
      </c>
      <c r="D1208" s="674" t="s">
        <v>6860</v>
      </c>
      <c r="E1208" s="674">
        <f t="shared" si="18"/>
        <v>4</v>
      </c>
      <c r="F1208" s="673" t="s">
        <v>2912</v>
      </c>
      <c r="G1208" s="673" t="s">
        <v>2913</v>
      </c>
      <c r="H1208" s="673" t="s">
        <v>2914</v>
      </c>
      <c r="I1208" s="673" t="s">
        <v>2915</v>
      </c>
      <c r="J1208" s="673" t="s">
        <v>2611</v>
      </c>
      <c r="K1208" s="673" t="s">
        <v>2611</v>
      </c>
    </row>
    <row r="1209" spans="1:11" hidden="1" x14ac:dyDescent="0.25">
      <c r="A1209" t="s">
        <v>4200</v>
      </c>
      <c r="B1209" s="673" t="s">
        <v>2096</v>
      </c>
      <c r="C1209" s="674">
        <v>6</v>
      </c>
      <c r="D1209" s="674" t="s">
        <v>6729</v>
      </c>
      <c r="E1209" s="674">
        <f t="shared" si="18"/>
        <v>1</v>
      </c>
      <c r="F1209" s="673" t="s">
        <v>2876</v>
      </c>
      <c r="G1209" s="673" t="s">
        <v>2611</v>
      </c>
      <c r="H1209" s="673" t="s">
        <v>2611</v>
      </c>
      <c r="I1209" s="673" t="s">
        <v>2611</v>
      </c>
      <c r="J1209" s="673" t="s">
        <v>2611</v>
      </c>
      <c r="K1209" s="673" t="s">
        <v>2611</v>
      </c>
    </row>
    <row r="1210" spans="1:11" hidden="1" x14ac:dyDescent="0.25">
      <c r="A1210" t="s">
        <v>4201</v>
      </c>
      <c r="B1210" s="673" t="s">
        <v>2096</v>
      </c>
      <c r="C1210" s="674">
        <v>6</v>
      </c>
      <c r="D1210" s="674" t="s">
        <v>6731</v>
      </c>
      <c r="E1210" s="674">
        <f t="shared" si="18"/>
        <v>2</v>
      </c>
      <c r="F1210" s="673" t="s">
        <v>2876</v>
      </c>
      <c r="G1210" s="673" t="s">
        <v>2788</v>
      </c>
      <c r="H1210" s="673" t="s">
        <v>2611</v>
      </c>
      <c r="I1210" s="673" t="s">
        <v>2611</v>
      </c>
      <c r="J1210" s="673" t="s">
        <v>2611</v>
      </c>
      <c r="K1210" s="673" t="s">
        <v>2611</v>
      </c>
    </row>
    <row r="1211" spans="1:11" hidden="1" x14ac:dyDescent="0.25">
      <c r="A1211" t="s">
        <v>4202</v>
      </c>
      <c r="B1211" s="673" t="s">
        <v>2096</v>
      </c>
      <c r="C1211" s="674">
        <v>6</v>
      </c>
      <c r="D1211" s="674" t="s">
        <v>6732</v>
      </c>
      <c r="E1211" s="674">
        <f t="shared" si="18"/>
        <v>1</v>
      </c>
      <c r="F1211" s="673" t="s">
        <v>2788</v>
      </c>
      <c r="G1211" s="673" t="s">
        <v>2611</v>
      </c>
      <c r="H1211" s="673" t="s">
        <v>2611</v>
      </c>
      <c r="I1211" s="673" t="s">
        <v>2611</v>
      </c>
      <c r="J1211" s="673" t="s">
        <v>2611</v>
      </c>
      <c r="K1211" s="673" t="s">
        <v>2611</v>
      </c>
    </row>
    <row r="1212" spans="1:11" hidden="1" x14ac:dyDescent="0.25">
      <c r="A1212" t="s">
        <v>4203</v>
      </c>
      <c r="B1212" s="673" t="s">
        <v>2096</v>
      </c>
      <c r="C1212" s="674">
        <v>6</v>
      </c>
      <c r="D1212" s="674" t="s">
        <v>6733</v>
      </c>
      <c r="E1212" s="674">
        <f t="shared" si="18"/>
        <v>3</v>
      </c>
      <c r="F1212" s="673" t="s">
        <v>2789</v>
      </c>
      <c r="G1212" s="673" t="s">
        <v>2790</v>
      </c>
      <c r="H1212" s="673" t="s">
        <v>2791</v>
      </c>
      <c r="I1212" s="673" t="s">
        <v>2611</v>
      </c>
      <c r="J1212" s="673" t="s">
        <v>2611</v>
      </c>
      <c r="K1212" s="673" t="s">
        <v>2611</v>
      </c>
    </row>
    <row r="1213" spans="1:11" hidden="1" x14ac:dyDescent="0.25">
      <c r="A1213" t="s">
        <v>4204</v>
      </c>
      <c r="B1213" s="673" t="s">
        <v>2096</v>
      </c>
      <c r="C1213" s="674">
        <v>6</v>
      </c>
      <c r="D1213" s="674" t="s">
        <v>6759</v>
      </c>
      <c r="E1213" s="674">
        <f t="shared" si="18"/>
        <v>1</v>
      </c>
      <c r="F1213" s="673" t="s">
        <v>2876</v>
      </c>
      <c r="G1213" s="673" t="s">
        <v>2611</v>
      </c>
      <c r="H1213" s="673" t="s">
        <v>2611</v>
      </c>
      <c r="I1213" s="673" t="s">
        <v>2611</v>
      </c>
      <c r="J1213" s="673" t="s">
        <v>2611</v>
      </c>
      <c r="K1213" s="673" t="s">
        <v>2611</v>
      </c>
    </row>
    <row r="1214" spans="1:11" hidden="1" x14ac:dyDescent="0.25">
      <c r="A1214" t="s">
        <v>4205</v>
      </c>
      <c r="B1214" s="673" t="s">
        <v>2096</v>
      </c>
      <c r="C1214" s="674">
        <v>6</v>
      </c>
      <c r="D1214" s="674" t="s">
        <v>6734</v>
      </c>
      <c r="E1214" s="674">
        <f t="shared" si="18"/>
        <v>1</v>
      </c>
      <c r="F1214" s="673" t="s">
        <v>2876</v>
      </c>
      <c r="G1214" s="673" t="s">
        <v>2611</v>
      </c>
      <c r="H1214" s="673" t="s">
        <v>2611</v>
      </c>
      <c r="I1214" s="673" t="s">
        <v>2611</v>
      </c>
      <c r="J1214" s="673" t="s">
        <v>2611</v>
      </c>
      <c r="K1214" s="673" t="s">
        <v>2611</v>
      </c>
    </row>
    <row r="1215" spans="1:11" hidden="1" x14ac:dyDescent="0.25">
      <c r="A1215" t="s">
        <v>4206</v>
      </c>
      <c r="B1215" s="673" t="s">
        <v>2096</v>
      </c>
      <c r="C1215" s="674">
        <v>6</v>
      </c>
      <c r="D1215" s="674" t="s">
        <v>6876</v>
      </c>
      <c r="E1215" s="674">
        <f t="shared" si="18"/>
        <v>1</v>
      </c>
      <c r="F1215" s="673" t="s">
        <v>2788</v>
      </c>
      <c r="G1215" s="673" t="s">
        <v>2611</v>
      </c>
      <c r="H1215" s="673" t="s">
        <v>2611</v>
      </c>
      <c r="I1215" s="673" t="s">
        <v>2611</v>
      </c>
      <c r="J1215" s="673" t="s">
        <v>2611</v>
      </c>
      <c r="K1215" s="673" t="s">
        <v>2611</v>
      </c>
    </row>
    <row r="1216" spans="1:11" hidden="1" x14ac:dyDescent="0.25">
      <c r="A1216" t="s">
        <v>4207</v>
      </c>
      <c r="B1216" s="673" t="s">
        <v>2096</v>
      </c>
      <c r="C1216" s="674">
        <v>6</v>
      </c>
      <c r="D1216" s="674" t="s">
        <v>6877</v>
      </c>
      <c r="E1216" s="674">
        <f t="shared" si="18"/>
        <v>1</v>
      </c>
      <c r="F1216" s="673" t="s">
        <v>2876</v>
      </c>
      <c r="G1216" s="673" t="s">
        <v>2611</v>
      </c>
      <c r="H1216" s="673" t="s">
        <v>2611</v>
      </c>
      <c r="I1216" s="673" t="s">
        <v>2611</v>
      </c>
      <c r="J1216" s="673" t="s">
        <v>2611</v>
      </c>
      <c r="K1216" s="673" t="s">
        <v>2611</v>
      </c>
    </row>
    <row r="1217" spans="1:11" hidden="1" x14ac:dyDescent="0.25">
      <c r="A1217" t="s">
        <v>4208</v>
      </c>
      <c r="B1217" s="673" t="s">
        <v>2096</v>
      </c>
      <c r="C1217" s="674">
        <v>6</v>
      </c>
      <c r="D1217" s="674" t="s">
        <v>6760</v>
      </c>
      <c r="E1217" s="674">
        <f t="shared" si="18"/>
        <v>1</v>
      </c>
      <c r="F1217" s="673" t="s">
        <v>2788</v>
      </c>
      <c r="G1217" s="673" t="s">
        <v>2611</v>
      </c>
      <c r="H1217" s="673" t="s">
        <v>2611</v>
      </c>
      <c r="I1217" s="673" t="s">
        <v>2611</v>
      </c>
      <c r="J1217" s="673" t="s">
        <v>2611</v>
      </c>
      <c r="K1217" s="673" t="s">
        <v>2611</v>
      </c>
    </row>
    <row r="1218" spans="1:11" hidden="1" x14ac:dyDescent="0.25">
      <c r="A1218" t="s">
        <v>4209</v>
      </c>
      <c r="B1218" s="673" t="s">
        <v>2096</v>
      </c>
      <c r="C1218" s="674">
        <v>6</v>
      </c>
      <c r="D1218" s="674" t="s">
        <v>6735</v>
      </c>
      <c r="E1218" s="674">
        <f t="shared" si="18"/>
        <v>1</v>
      </c>
      <c r="F1218" s="673" t="s">
        <v>2876</v>
      </c>
      <c r="G1218" s="673" t="s">
        <v>2611</v>
      </c>
      <c r="H1218" s="673" t="s">
        <v>2611</v>
      </c>
      <c r="I1218" s="673" t="s">
        <v>2611</v>
      </c>
      <c r="J1218" s="673" t="s">
        <v>2611</v>
      </c>
      <c r="K1218" s="673" t="s">
        <v>2611</v>
      </c>
    </row>
    <row r="1219" spans="1:11" hidden="1" x14ac:dyDescent="0.25">
      <c r="A1219" t="s">
        <v>4210</v>
      </c>
      <c r="B1219" s="673" t="s">
        <v>2096</v>
      </c>
      <c r="C1219" s="674">
        <v>6</v>
      </c>
      <c r="D1219" s="674" t="s">
        <v>6744</v>
      </c>
      <c r="E1219" s="674">
        <f t="shared" ref="E1219:E1282" si="19">6-COUNTIF(F1219:K1219,"")</f>
        <v>2</v>
      </c>
      <c r="F1219" s="673" t="s">
        <v>2884</v>
      </c>
      <c r="G1219" s="673" t="s">
        <v>2885</v>
      </c>
      <c r="H1219" s="673" t="s">
        <v>2611</v>
      </c>
      <c r="I1219" s="673" t="s">
        <v>2611</v>
      </c>
      <c r="J1219" s="673" t="s">
        <v>2611</v>
      </c>
      <c r="K1219" s="673" t="s">
        <v>2611</v>
      </c>
    </row>
    <row r="1220" spans="1:11" hidden="1" x14ac:dyDescent="0.25">
      <c r="A1220" t="s">
        <v>7242</v>
      </c>
      <c r="B1220" s="673" t="s">
        <v>2096</v>
      </c>
      <c r="C1220" s="674">
        <v>6</v>
      </c>
      <c r="D1220" s="674" t="s">
        <v>6942</v>
      </c>
      <c r="E1220" s="674">
        <f t="shared" si="19"/>
        <v>1</v>
      </c>
      <c r="F1220" s="673" t="s">
        <v>2876</v>
      </c>
      <c r="G1220" s="673" t="s">
        <v>2611</v>
      </c>
      <c r="H1220" s="673" t="s">
        <v>2611</v>
      </c>
      <c r="I1220" s="673" t="s">
        <v>2611</v>
      </c>
      <c r="J1220" s="673" t="s">
        <v>2611</v>
      </c>
      <c r="K1220" s="673" t="s">
        <v>2611</v>
      </c>
    </row>
    <row r="1221" spans="1:11" hidden="1" x14ac:dyDescent="0.25">
      <c r="A1221" t="s">
        <v>4211</v>
      </c>
      <c r="B1221" s="673" t="s">
        <v>2096</v>
      </c>
      <c r="C1221" s="674">
        <v>6</v>
      </c>
      <c r="D1221" s="674" t="s">
        <v>6785</v>
      </c>
      <c r="E1221" s="674">
        <f t="shared" si="19"/>
        <v>1</v>
      </c>
      <c r="F1221" s="673" t="s">
        <v>2876</v>
      </c>
      <c r="G1221" s="673" t="s">
        <v>2611</v>
      </c>
      <c r="H1221" s="673" t="s">
        <v>2611</v>
      </c>
      <c r="I1221" s="673" t="s">
        <v>2611</v>
      </c>
      <c r="J1221" s="673" t="s">
        <v>2611</v>
      </c>
      <c r="K1221" s="673" t="s">
        <v>2611</v>
      </c>
    </row>
    <row r="1222" spans="1:11" hidden="1" x14ac:dyDescent="0.25">
      <c r="A1222" t="s">
        <v>4212</v>
      </c>
      <c r="B1222" s="673" t="s">
        <v>2096</v>
      </c>
      <c r="C1222" s="674">
        <v>6</v>
      </c>
      <c r="D1222" s="674" t="s">
        <v>6786</v>
      </c>
      <c r="E1222" s="674">
        <f t="shared" si="19"/>
        <v>1</v>
      </c>
      <c r="F1222" s="673" t="s">
        <v>2876</v>
      </c>
      <c r="G1222" s="673" t="s">
        <v>2611</v>
      </c>
      <c r="H1222" s="673" t="s">
        <v>2611</v>
      </c>
      <c r="I1222" s="673" t="s">
        <v>2611</v>
      </c>
      <c r="J1222" s="673" t="s">
        <v>2611</v>
      </c>
      <c r="K1222" s="673" t="s">
        <v>2611</v>
      </c>
    </row>
    <row r="1223" spans="1:11" hidden="1" x14ac:dyDescent="0.25">
      <c r="A1223" t="s">
        <v>4213</v>
      </c>
      <c r="B1223" s="673" t="s">
        <v>2096</v>
      </c>
      <c r="C1223" s="674">
        <v>6</v>
      </c>
      <c r="D1223" s="674" t="s">
        <v>6736</v>
      </c>
      <c r="E1223" s="674">
        <f t="shared" si="19"/>
        <v>1</v>
      </c>
      <c r="F1223" s="673" t="s">
        <v>2876</v>
      </c>
      <c r="G1223" s="673" t="s">
        <v>2611</v>
      </c>
      <c r="H1223" s="673" t="s">
        <v>2611</v>
      </c>
      <c r="I1223" s="673" t="s">
        <v>2611</v>
      </c>
      <c r="J1223" s="673" t="s">
        <v>2611</v>
      </c>
      <c r="K1223" s="673" t="s">
        <v>2611</v>
      </c>
    </row>
    <row r="1224" spans="1:11" hidden="1" x14ac:dyDescent="0.25">
      <c r="A1224" t="s">
        <v>4214</v>
      </c>
      <c r="B1224" s="673" t="s">
        <v>2096</v>
      </c>
      <c r="C1224" s="674">
        <v>6</v>
      </c>
      <c r="D1224" s="674" t="s">
        <v>6776</v>
      </c>
      <c r="E1224" s="674">
        <f t="shared" si="19"/>
        <v>1</v>
      </c>
      <c r="F1224" s="673" t="s">
        <v>2876</v>
      </c>
      <c r="G1224" s="673" t="s">
        <v>2611</v>
      </c>
      <c r="H1224" s="673" t="s">
        <v>2611</v>
      </c>
      <c r="I1224" s="673" t="s">
        <v>2611</v>
      </c>
      <c r="J1224" s="673" t="s">
        <v>2611</v>
      </c>
      <c r="K1224" s="673" t="s">
        <v>2611</v>
      </c>
    </row>
    <row r="1225" spans="1:11" hidden="1" x14ac:dyDescent="0.25">
      <c r="A1225" t="s">
        <v>4215</v>
      </c>
      <c r="B1225" s="673" t="s">
        <v>2096</v>
      </c>
      <c r="C1225" s="674">
        <v>6</v>
      </c>
      <c r="D1225" s="674" t="s">
        <v>6950</v>
      </c>
      <c r="E1225" s="674">
        <f t="shared" si="19"/>
        <v>1</v>
      </c>
      <c r="F1225" s="673" t="s">
        <v>2876</v>
      </c>
      <c r="G1225" s="673" t="s">
        <v>2611</v>
      </c>
      <c r="H1225" s="673" t="s">
        <v>2611</v>
      </c>
      <c r="I1225" s="673" t="s">
        <v>2611</v>
      </c>
      <c r="J1225" s="673" t="s">
        <v>2611</v>
      </c>
      <c r="K1225" s="673" t="s">
        <v>2611</v>
      </c>
    </row>
    <row r="1226" spans="1:11" hidden="1" x14ac:dyDescent="0.25">
      <c r="A1226" t="s">
        <v>4216</v>
      </c>
      <c r="B1226" s="673" t="s">
        <v>2096</v>
      </c>
      <c r="C1226" s="674">
        <v>6</v>
      </c>
      <c r="D1226" s="674" t="s">
        <v>6951</v>
      </c>
      <c r="E1226" s="674">
        <f t="shared" si="19"/>
        <v>1</v>
      </c>
      <c r="F1226" s="673" t="s">
        <v>2876</v>
      </c>
      <c r="G1226" s="673" t="s">
        <v>2611</v>
      </c>
      <c r="H1226" s="673" t="s">
        <v>2611</v>
      </c>
      <c r="I1226" s="673" t="s">
        <v>2611</v>
      </c>
      <c r="J1226" s="673" t="s">
        <v>2611</v>
      </c>
      <c r="K1226" s="673" t="s">
        <v>2611</v>
      </c>
    </row>
    <row r="1227" spans="1:11" hidden="1" x14ac:dyDescent="0.25">
      <c r="A1227" t="s">
        <v>4217</v>
      </c>
      <c r="B1227" s="673" t="s">
        <v>2096</v>
      </c>
      <c r="C1227" s="674">
        <v>6</v>
      </c>
      <c r="D1227" s="674" t="s">
        <v>6952</v>
      </c>
      <c r="E1227" s="674">
        <f t="shared" si="19"/>
        <v>1</v>
      </c>
      <c r="F1227" s="673" t="s">
        <v>2876</v>
      </c>
      <c r="G1227" s="673" t="s">
        <v>2611</v>
      </c>
      <c r="H1227" s="673" t="s">
        <v>2611</v>
      </c>
      <c r="I1227" s="673" t="s">
        <v>2611</v>
      </c>
      <c r="J1227" s="673" t="s">
        <v>2611</v>
      </c>
      <c r="K1227" s="673" t="s">
        <v>2611</v>
      </c>
    </row>
    <row r="1228" spans="1:11" hidden="1" x14ac:dyDescent="0.25">
      <c r="A1228" t="s">
        <v>7243</v>
      </c>
      <c r="B1228" s="673" t="s">
        <v>2096</v>
      </c>
      <c r="C1228" s="674">
        <v>6</v>
      </c>
      <c r="D1228" s="674" t="s">
        <v>6980</v>
      </c>
      <c r="E1228" s="674">
        <f t="shared" si="19"/>
        <v>2</v>
      </c>
      <c r="F1228" s="673" t="s">
        <v>2884</v>
      </c>
      <c r="G1228" s="673" t="s">
        <v>2885</v>
      </c>
      <c r="H1228" s="673" t="s">
        <v>2611</v>
      </c>
      <c r="I1228" s="673" t="s">
        <v>2611</v>
      </c>
      <c r="J1228" s="673" t="s">
        <v>2611</v>
      </c>
      <c r="K1228" s="673" t="s">
        <v>2611</v>
      </c>
    </row>
    <row r="1229" spans="1:11" hidden="1" x14ac:dyDescent="0.25">
      <c r="A1229" t="s">
        <v>7244</v>
      </c>
      <c r="B1229" s="673" t="s">
        <v>2096</v>
      </c>
      <c r="C1229" s="674">
        <v>6</v>
      </c>
      <c r="D1229" s="674" t="s">
        <v>6981</v>
      </c>
      <c r="E1229" s="674">
        <f t="shared" si="19"/>
        <v>2</v>
      </c>
      <c r="F1229" s="673" t="s">
        <v>2884</v>
      </c>
      <c r="G1229" s="673" t="s">
        <v>2885</v>
      </c>
      <c r="H1229" s="673" t="s">
        <v>2611</v>
      </c>
      <c r="I1229" s="673" t="s">
        <v>2611</v>
      </c>
      <c r="J1229" s="673" t="s">
        <v>2611</v>
      </c>
      <c r="K1229" s="673" t="s">
        <v>2611</v>
      </c>
    </row>
    <row r="1230" spans="1:11" hidden="1" x14ac:dyDescent="0.25">
      <c r="A1230" t="s">
        <v>7245</v>
      </c>
      <c r="B1230" s="673" t="s">
        <v>2096</v>
      </c>
      <c r="C1230" s="674">
        <v>6</v>
      </c>
      <c r="D1230" s="674" t="s">
        <v>6982</v>
      </c>
      <c r="E1230" s="674">
        <f t="shared" si="19"/>
        <v>2</v>
      </c>
      <c r="F1230" s="673" t="s">
        <v>2884</v>
      </c>
      <c r="G1230" s="673" t="s">
        <v>2885</v>
      </c>
      <c r="H1230" s="673" t="s">
        <v>2611</v>
      </c>
      <c r="I1230" s="673" t="s">
        <v>2611</v>
      </c>
      <c r="J1230" s="673" t="s">
        <v>2611</v>
      </c>
      <c r="K1230" s="673" t="s">
        <v>2611</v>
      </c>
    </row>
    <row r="1231" spans="1:11" hidden="1" x14ac:dyDescent="0.25">
      <c r="A1231" t="s">
        <v>4218</v>
      </c>
      <c r="B1231" s="673" t="s">
        <v>2096</v>
      </c>
      <c r="C1231" s="674">
        <v>6</v>
      </c>
      <c r="D1231" s="674" t="s">
        <v>6821</v>
      </c>
      <c r="E1231" s="674">
        <f t="shared" si="19"/>
        <v>2</v>
      </c>
      <c r="F1231" s="673" t="s">
        <v>2884</v>
      </c>
      <c r="G1231" s="673" t="s">
        <v>2885</v>
      </c>
      <c r="H1231" s="673" t="s">
        <v>2611</v>
      </c>
      <c r="I1231" s="673" t="s">
        <v>2611</v>
      </c>
      <c r="J1231" s="673" t="s">
        <v>2611</v>
      </c>
      <c r="K1231" s="673" t="s">
        <v>2611</v>
      </c>
    </row>
    <row r="1232" spans="1:11" hidden="1" x14ac:dyDescent="0.25">
      <c r="A1232" t="s">
        <v>4219</v>
      </c>
      <c r="B1232" s="673" t="s">
        <v>2096</v>
      </c>
      <c r="C1232" s="674">
        <v>6</v>
      </c>
      <c r="D1232" s="674" t="s">
        <v>6946</v>
      </c>
      <c r="E1232" s="674">
        <f t="shared" si="19"/>
        <v>2</v>
      </c>
      <c r="F1232" s="673" t="s">
        <v>2884</v>
      </c>
      <c r="G1232" s="673" t="s">
        <v>2885</v>
      </c>
      <c r="H1232" s="673" t="s">
        <v>2611</v>
      </c>
      <c r="I1232" s="673" t="s">
        <v>2611</v>
      </c>
      <c r="J1232" s="673" t="s">
        <v>2611</v>
      </c>
      <c r="K1232" s="673" t="s">
        <v>2611</v>
      </c>
    </row>
    <row r="1233" spans="1:11" hidden="1" x14ac:dyDescent="0.25">
      <c r="A1233" t="s">
        <v>4220</v>
      </c>
      <c r="B1233" s="673" t="s">
        <v>2096</v>
      </c>
      <c r="C1233" s="674">
        <v>6</v>
      </c>
      <c r="D1233" s="674" t="s">
        <v>6983</v>
      </c>
      <c r="E1233" s="674">
        <f t="shared" si="19"/>
        <v>2</v>
      </c>
      <c r="F1233" s="673" t="s">
        <v>2884</v>
      </c>
      <c r="G1233" s="673" t="s">
        <v>2885</v>
      </c>
      <c r="H1233" s="673" t="s">
        <v>2611</v>
      </c>
      <c r="I1233" s="673" t="s">
        <v>2611</v>
      </c>
      <c r="J1233" s="673" t="s">
        <v>2611</v>
      </c>
      <c r="K1233" s="673" t="s">
        <v>2611</v>
      </c>
    </row>
    <row r="1234" spans="1:11" hidden="1" x14ac:dyDescent="0.25">
      <c r="A1234" t="s">
        <v>4221</v>
      </c>
      <c r="B1234" s="673" t="s">
        <v>2096</v>
      </c>
      <c r="C1234" s="674">
        <v>6</v>
      </c>
      <c r="D1234" s="674" t="s">
        <v>6984</v>
      </c>
      <c r="E1234" s="674">
        <f t="shared" si="19"/>
        <v>2</v>
      </c>
      <c r="F1234" s="673" t="s">
        <v>2884</v>
      </c>
      <c r="G1234" s="673" t="s">
        <v>2885</v>
      </c>
      <c r="H1234" s="673" t="s">
        <v>2611</v>
      </c>
      <c r="I1234" s="673" t="s">
        <v>2611</v>
      </c>
      <c r="J1234" s="673" t="s">
        <v>2611</v>
      </c>
      <c r="K1234" s="673" t="s">
        <v>2611</v>
      </c>
    </row>
    <row r="1235" spans="1:11" hidden="1" x14ac:dyDescent="0.25">
      <c r="A1235" t="s">
        <v>4222</v>
      </c>
      <c r="B1235" s="673" t="s">
        <v>2096</v>
      </c>
      <c r="C1235" s="674">
        <v>6</v>
      </c>
      <c r="D1235" s="674" t="s">
        <v>6985</v>
      </c>
      <c r="E1235" s="674">
        <f t="shared" si="19"/>
        <v>2</v>
      </c>
      <c r="F1235" s="673" t="s">
        <v>2884</v>
      </c>
      <c r="G1235" s="673" t="s">
        <v>2885</v>
      </c>
      <c r="H1235" s="673" t="s">
        <v>2611</v>
      </c>
      <c r="I1235" s="673" t="s">
        <v>2611</v>
      </c>
      <c r="J1235" s="673" t="s">
        <v>2611</v>
      </c>
      <c r="K1235" s="673" t="s">
        <v>2611</v>
      </c>
    </row>
    <row r="1236" spans="1:11" hidden="1" x14ac:dyDescent="0.25">
      <c r="A1236" t="s">
        <v>4223</v>
      </c>
      <c r="B1236" s="673" t="s">
        <v>2096</v>
      </c>
      <c r="C1236" s="674">
        <v>6</v>
      </c>
      <c r="D1236" s="674" t="s">
        <v>6824</v>
      </c>
      <c r="E1236" s="674">
        <f t="shared" si="19"/>
        <v>3</v>
      </c>
      <c r="F1236" s="673" t="s">
        <v>2887</v>
      </c>
      <c r="G1236" s="673" t="s">
        <v>2888</v>
      </c>
      <c r="H1236" s="673" t="s">
        <v>2889</v>
      </c>
      <c r="I1236" s="673" t="s">
        <v>2611</v>
      </c>
      <c r="J1236" s="673" t="s">
        <v>2611</v>
      </c>
      <c r="K1236" s="673" t="s">
        <v>2611</v>
      </c>
    </row>
    <row r="1237" spans="1:11" hidden="1" x14ac:dyDescent="0.25">
      <c r="A1237" t="s">
        <v>4224</v>
      </c>
      <c r="B1237" s="673" t="s">
        <v>2096</v>
      </c>
      <c r="C1237" s="674">
        <v>6</v>
      </c>
      <c r="D1237" s="674" t="s">
        <v>6825</v>
      </c>
      <c r="E1237" s="674">
        <f t="shared" si="19"/>
        <v>3</v>
      </c>
      <c r="F1237" s="673" t="s">
        <v>2887</v>
      </c>
      <c r="G1237" s="673" t="s">
        <v>2888</v>
      </c>
      <c r="H1237" s="673" t="s">
        <v>2889</v>
      </c>
      <c r="I1237" s="673" t="s">
        <v>2611</v>
      </c>
      <c r="J1237" s="673" t="s">
        <v>2611</v>
      </c>
      <c r="K1237" s="673" t="s">
        <v>2611</v>
      </c>
    </row>
    <row r="1238" spans="1:11" hidden="1" x14ac:dyDescent="0.25">
      <c r="A1238" t="s">
        <v>4225</v>
      </c>
      <c r="B1238" s="673" t="s">
        <v>2096</v>
      </c>
      <c r="C1238" s="674">
        <v>6</v>
      </c>
      <c r="D1238" s="674" t="s">
        <v>6787</v>
      </c>
      <c r="E1238" s="674">
        <f t="shared" si="19"/>
        <v>4</v>
      </c>
      <c r="F1238" s="673" t="s">
        <v>2912</v>
      </c>
      <c r="G1238" s="673" t="s">
        <v>2913</v>
      </c>
      <c r="H1238" s="673" t="s">
        <v>2914</v>
      </c>
      <c r="I1238" s="673" t="s">
        <v>2915</v>
      </c>
      <c r="J1238" s="673" t="s">
        <v>2611</v>
      </c>
      <c r="K1238" s="673" t="s">
        <v>2611</v>
      </c>
    </row>
    <row r="1239" spans="1:11" hidden="1" x14ac:dyDescent="0.25">
      <c r="A1239" t="s">
        <v>4226</v>
      </c>
      <c r="B1239" s="673" t="s">
        <v>2096</v>
      </c>
      <c r="C1239" s="674">
        <v>6</v>
      </c>
      <c r="D1239" s="674" t="s">
        <v>6788</v>
      </c>
      <c r="E1239" s="674">
        <f t="shared" si="19"/>
        <v>4</v>
      </c>
      <c r="F1239" s="673" t="s">
        <v>2912</v>
      </c>
      <c r="G1239" s="673" t="s">
        <v>2913</v>
      </c>
      <c r="H1239" s="673" t="s">
        <v>2914</v>
      </c>
      <c r="I1239" s="673" t="s">
        <v>2915</v>
      </c>
      <c r="J1239" s="673" t="s">
        <v>2611</v>
      </c>
      <c r="K1239" s="673" t="s">
        <v>2611</v>
      </c>
    </row>
    <row r="1240" spans="1:11" hidden="1" x14ac:dyDescent="0.25">
      <c r="A1240" t="s">
        <v>4227</v>
      </c>
      <c r="B1240" s="673" t="s">
        <v>2096</v>
      </c>
      <c r="C1240" s="674">
        <v>6</v>
      </c>
      <c r="D1240" s="674" t="s">
        <v>6987</v>
      </c>
      <c r="E1240" s="674">
        <f t="shared" si="19"/>
        <v>4</v>
      </c>
      <c r="F1240" s="673" t="s">
        <v>2912</v>
      </c>
      <c r="G1240" s="673" t="s">
        <v>2913</v>
      </c>
      <c r="H1240" s="673" t="s">
        <v>2914</v>
      </c>
      <c r="I1240" s="673" t="s">
        <v>2915</v>
      </c>
      <c r="J1240" s="673" t="s">
        <v>2611</v>
      </c>
      <c r="K1240" s="673" t="s">
        <v>2611</v>
      </c>
    </row>
    <row r="1241" spans="1:11" hidden="1" x14ac:dyDescent="0.25">
      <c r="A1241" t="s">
        <v>4228</v>
      </c>
      <c r="B1241" s="673" t="s">
        <v>2096</v>
      </c>
      <c r="C1241" s="674">
        <v>6</v>
      </c>
      <c r="D1241" s="674" t="s">
        <v>6860</v>
      </c>
      <c r="E1241" s="674">
        <f t="shared" si="19"/>
        <v>4</v>
      </c>
      <c r="F1241" s="673" t="s">
        <v>2912</v>
      </c>
      <c r="G1241" s="673" t="s">
        <v>2913</v>
      </c>
      <c r="H1241" s="673" t="s">
        <v>2914</v>
      </c>
      <c r="I1241" s="673" t="s">
        <v>2915</v>
      </c>
      <c r="J1241" s="673" t="s">
        <v>2611</v>
      </c>
      <c r="K1241" s="673" t="s">
        <v>2611</v>
      </c>
    </row>
    <row r="1242" spans="1:11" hidden="1" x14ac:dyDescent="0.25">
      <c r="A1242" t="s">
        <v>4229</v>
      </c>
      <c r="B1242" s="673" t="s">
        <v>2096</v>
      </c>
      <c r="C1242" s="674">
        <v>7</v>
      </c>
      <c r="D1242" s="674" t="s">
        <v>6729</v>
      </c>
      <c r="E1242" s="674">
        <f t="shared" si="19"/>
        <v>1</v>
      </c>
      <c r="F1242" s="673" t="s">
        <v>2876</v>
      </c>
      <c r="G1242" s="673" t="s">
        <v>2611</v>
      </c>
      <c r="H1242" s="673" t="s">
        <v>2611</v>
      </c>
      <c r="I1242" s="673" t="s">
        <v>2611</v>
      </c>
      <c r="J1242" s="673" t="s">
        <v>2611</v>
      </c>
      <c r="K1242" s="673" t="s">
        <v>2611</v>
      </c>
    </row>
    <row r="1243" spans="1:11" hidden="1" x14ac:dyDescent="0.25">
      <c r="A1243" t="s">
        <v>4230</v>
      </c>
      <c r="B1243" s="673" t="s">
        <v>2096</v>
      </c>
      <c r="C1243" s="674">
        <v>7</v>
      </c>
      <c r="D1243" s="674" t="s">
        <v>6731</v>
      </c>
      <c r="E1243" s="674">
        <f t="shared" si="19"/>
        <v>2</v>
      </c>
      <c r="F1243" s="673" t="s">
        <v>2876</v>
      </c>
      <c r="G1243" s="673" t="s">
        <v>2788</v>
      </c>
      <c r="H1243" s="673" t="s">
        <v>2611</v>
      </c>
      <c r="I1243" s="673" t="s">
        <v>2611</v>
      </c>
      <c r="J1243" s="673" t="s">
        <v>2611</v>
      </c>
      <c r="K1243" s="673" t="s">
        <v>2611</v>
      </c>
    </row>
    <row r="1244" spans="1:11" hidden="1" x14ac:dyDescent="0.25">
      <c r="A1244" t="s">
        <v>4231</v>
      </c>
      <c r="B1244" s="673" t="s">
        <v>2096</v>
      </c>
      <c r="C1244" s="674">
        <v>7</v>
      </c>
      <c r="D1244" s="674" t="s">
        <v>6732</v>
      </c>
      <c r="E1244" s="674">
        <f t="shared" si="19"/>
        <v>1</v>
      </c>
      <c r="F1244" s="673" t="s">
        <v>2788</v>
      </c>
      <c r="G1244" s="673" t="s">
        <v>2611</v>
      </c>
      <c r="H1244" s="673" t="s">
        <v>2611</v>
      </c>
      <c r="I1244" s="673" t="s">
        <v>2611</v>
      </c>
      <c r="J1244" s="673" t="s">
        <v>2611</v>
      </c>
      <c r="K1244" s="673" t="s">
        <v>2611</v>
      </c>
    </row>
    <row r="1245" spans="1:11" hidden="1" x14ac:dyDescent="0.25">
      <c r="A1245" t="s">
        <v>4232</v>
      </c>
      <c r="B1245" s="673" t="s">
        <v>2096</v>
      </c>
      <c r="C1245" s="674">
        <v>7</v>
      </c>
      <c r="D1245" s="674" t="s">
        <v>6733</v>
      </c>
      <c r="E1245" s="674">
        <f t="shared" si="19"/>
        <v>3</v>
      </c>
      <c r="F1245" s="673" t="s">
        <v>2789</v>
      </c>
      <c r="G1245" s="673" t="s">
        <v>2790</v>
      </c>
      <c r="H1245" s="673" t="s">
        <v>2791</v>
      </c>
      <c r="I1245" s="673" t="s">
        <v>2611</v>
      </c>
      <c r="J1245" s="673" t="s">
        <v>2611</v>
      </c>
      <c r="K1245" s="673" t="s">
        <v>2611</v>
      </c>
    </row>
    <row r="1246" spans="1:11" hidden="1" x14ac:dyDescent="0.25">
      <c r="A1246" t="s">
        <v>4233</v>
      </c>
      <c r="B1246" s="673" t="s">
        <v>2096</v>
      </c>
      <c r="C1246" s="674">
        <v>7</v>
      </c>
      <c r="D1246" s="674" t="s">
        <v>6759</v>
      </c>
      <c r="E1246" s="674">
        <f t="shared" si="19"/>
        <v>1</v>
      </c>
      <c r="F1246" s="673" t="s">
        <v>2876</v>
      </c>
      <c r="G1246" s="673" t="s">
        <v>2611</v>
      </c>
      <c r="H1246" s="673" t="s">
        <v>2611</v>
      </c>
      <c r="I1246" s="673" t="s">
        <v>2611</v>
      </c>
      <c r="J1246" s="673" t="s">
        <v>2611</v>
      </c>
      <c r="K1246" s="673" t="s">
        <v>2611</v>
      </c>
    </row>
    <row r="1247" spans="1:11" hidden="1" x14ac:dyDescent="0.25">
      <c r="A1247" t="s">
        <v>4234</v>
      </c>
      <c r="B1247" s="673" t="s">
        <v>2096</v>
      </c>
      <c r="C1247" s="674">
        <v>7</v>
      </c>
      <c r="D1247" s="674" t="s">
        <v>6734</v>
      </c>
      <c r="E1247" s="674">
        <f t="shared" si="19"/>
        <v>1</v>
      </c>
      <c r="F1247" s="673" t="s">
        <v>2876</v>
      </c>
      <c r="G1247" s="673" t="s">
        <v>2611</v>
      </c>
      <c r="H1247" s="673" t="s">
        <v>2611</v>
      </c>
      <c r="I1247" s="673" t="s">
        <v>2611</v>
      </c>
      <c r="J1247" s="673" t="s">
        <v>2611</v>
      </c>
      <c r="K1247" s="673" t="s">
        <v>2611</v>
      </c>
    </row>
    <row r="1248" spans="1:11" hidden="1" x14ac:dyDescent="0.25">
      <c r="A1248" t="s">
        <v>4235</v>
      </c>
      <c r="B1248" s="673" t="s">
        <v>2096</v>
      </c>
      <c r="C1248" s="674">
        <v>7</v>
      </c>
      <c r="D1248" s="674" t="s">
        <v>6876</v>
      </c>
      <c r="E1248" s="674">
        <f t="shared" si="19"/>
        <v>1</v>
      </c>
      <c r="F1248" s="673" t="s">
        <v>2788</v>
      </c>
      <c r="G1248" s="673" t="s">
        <v>2611</v>
      </c>
      <c r="H1248" s="673" t="s">
        <v>2611</v>
      </c>
      <c r="I1248" s="673" t="s">
        <v>2611</v>
      </c>
      <c r="J1248" s="673" t="s">
        <v>2611</v>
      </c>
      <c r="K1248" s="673" t="s">
        <v>2611</v>
      </c>
    </row>
    <row r="1249" spans="1:11" hidden="1" x14ac:dyDescent="0.25">
      <c r="A1249" t="s">
        <v>4236</v>
      </c>
      <c r="B1249" s="673" t="s">
        <v>2096</v>
      </c>
      <c r="C1249" s="674">
        <v>7</v>
      </c>
      <c r="D1249" s="674" t="s">
        <v>6877</v>
      </c>
      <c r="E1249" s="674">
        <f t="shared" si="19"/>
        <v>1</v>
      </c>
      <c r="F1249" s="673" t="s">
        <v>2876</v>
      </c>
      <c r="G1249" s="673" t="s">
        <v>2611</v>
      </c>
      <c r="H1249" s="673" t="s">
        <v>2611</v>
      </c>
      <c r="I1249" s="673" t="s">
        <v>2611</v>
      </c>
      <c r="J1249" s="673" t="s">
        <v>2611</v>
      </c>
      <c r="K1249" s="673" t="s">
        <v>2611</v>
      </c>
    </row>
    <row r="1250" spans="1:11" hidden="1" x14ac:dyDescent="0.25">
      <c r="A1250" t="s">
        <v>4237</v>
      </c>
      <c r="B1250" s="673" t="s">
        <v>2096</v>
      </c>
      <c r="C1250" s="674">
        <v>7</v>
      </c>
      <c r="D1250" s="674" t="s">
        <v>6760</v>
      </c>
      <c r="E1250" s="674">
        <f t="shared" si="19"/>
        <v>1</v>
      </c>
      <c r="F1250" s="673" t="s">
        <v>2788</v>
      </c>
      <c r="G1250" s="673" t="s">
        <v>2611</v>
      </c>
      <c r="H1250" s="673" t="s">
        <v>2611</v>
      </c>
      <c r="I1250" s="673" t="s">
        <v>2611</v>
      </c>
      <c r="J1250" s="673" t="s">
        <v>2611</v>
      </c>
      <c r="K1250" s="673" t="s">
        <v>2611</v>
      </c>
    </row>
    <row r="1251" spans="1:11" hidden="1" x14ac:dyDescent="0.25">
      <c r="A1251" t="s">
        <v>4238</v>
      </c>
      <c r="B1251" s="673" t="s">
        <v>2096</v>
      </c>
      <c r="C1251" s="674">
        <v>7</v>
      </c>
      <c r="D1251" s="674" t="s">
        <v>6735</v>
      </c>
      <c r="E1251" s="674">
        <f t="shared" si="19"/>
        <v>1</v>
      </c>
      <c r="F1251" s="673" t="s">
        <v>2876</v>
      </c>
      <c r="G1251" s="673" t="s">
        <v>2611</v>
      </c>
      <c r="H1251" s="673" t="s">
        <v>2611</v>
      </c>
      <c r="I1251" s="673" t="s">
        <v>2611</v>
      </c>
      <c r="J1251" s="673" t="s">
        <v>2611</v>
      </c>
      <c r="K1251" s="673" t="s">
        <v>2611</v>
      </c>
    </row>
    <row r="1252" spans="1:11" hidden="1" x14ac:dyDescent="0.25">
      <c r="A1252" t="s">
        <v>4239</v>
      </c>
      <c r="B1252" s="673" t="s">
        <v>2096</v>
      </c>
      <c r="C1252" s="674">
        <v>7</v>
      </c>
      <c r="D1252" s="674" t="s">
        <v>6744</v>
      </c>
      <c r="E1252" s="674">
        <f t="shared" si="19"/>
        <v>2</v>
      </c>
      <c r="F1252" s="673" t="s">
        <v>2884</v>
      </c>
      <c r="G1252" s="673" t="s">
        <v>2885</v>
      </c>
      <c r="H1252" s="673" t="s">
        <v>2611</v>
      </c>
      <c r="I1252" s="673" t="s">
        <v>2611</v>
      </c>
      <c r="J1252" s="673" t="s">
        <v>2611</v>
      </c>
      <c r="K1252" s="673" t="s">
        <v>2611</v>
      </c>
    </row>
    <row r="1253" spans="1:11" hidden="1" x14ac:dyDescent="0.25">
      <c r="A1253" t="s">
        <v>7246</v>
      </c>
      <c r="B1253" s="673" t="s">
        <v>2096</v>
      </c>
      <c r="C1253" s="674">
        <v>7</v>
      </c>
      <c r="D1253" s="674" t="s">
        <v>6942</v>
      </c>
      <c r="E1253" s="674">
        <f t="shared" si="19"/>
        <v>1</v>
      </c>
      <c r="F1253" s="673" t="s">
        <v>2876</v>
      </c>
      <c r="G1253" s="673" t="s">
        <v>2611</v>
      </c>
      <c r="H1253" s="673" t="s">
        <v>2611</v>
      </c>
      <c r="I1253" s="673" t="s">
        <v>2611</v>
      </c>
      <c r="J1253" s="673" t="s">
        <v>2611</v>
      </c>
      <c r="K1253" s="673" t="s">
        <v>2611</v>
      </c>
    </row>
    <row r="1254" spans="1:11" hidden="1" x14ac:dyDescent="0.25">
      <c r="A1254" t="s">
        <v>4240</v>
      </c>
      <c r="B1254" s="673" t="s">
        <v>2096</v>
      </c>
      <c r="C1254" s="674">
        <v>7</v>
      </c>
      <c r="D1254" s="674" t="s">
        <v>6785</v>
      </c>
      <c r="E1254" s="674">
        <f t="shared" si="19"/>
        <v>1</v>
      </c>
      <c r="F1254" s="673" t="s">
        <v>2876</v>
      </c>
      <c r="G1254" s="673" t="s">
        <v>2611</v>
      </c>
      <c r="H1254" s="673" t="s">
        <v>2611</v>
      </c>
      <c r="I1254" s="673" t="s">
        <v>2611</v>
      </c>
      <c r="J1254" s="673" t="s">
        <v>2611</v>
      </c>
      <c r="K1254" s="673" t="s">
        <v>2611</v>
      </c>
    </row>
    <row r="1255" spans="1:11" hidden="1" x14ac:dyDescent="0.25">
      <c r="A1255" t="s">
        <v>4241</v>
      </c>
      <c r="B1255" s="673" t="s">
        <v>2096</v>
      </c>
      <c r="C1255" s="674">
        <v>7</v>
      </c>
      <c r="D1255" s="674" t="s">
        <v>6786</v>
      </c>
      <c r="E1255" s="674">
        <f t="shared" si="19"/>
        <v>1</v>
      </c>
      <c r="F1255" s="673" t="s">
        <v>2876</v>
      </c>
      <c r="G1255" s="673" t="s">
        <v>2611</v>
      </c>
      <c r="H1255" s="673" t="s">
        <v>2611</v>
      </c>
      <c r="I1255" s="673" t="s">
        <v>2611</v>
      </c>
      <c r="J1255" s="673" t="s">
        <v>2611</v>
      </c>
      <c r="K1255" s="673" t="s">
        <v>2611</v>
      </c>
    </row>
    <row r="1256" spans="1:11" hidden="1" x14ac:dyDescent="0.25">
      <c r="A1256" t="s">
        <v>4242</v>
      </c>
      <c r="B1256" s="673" t="s">
        <v>2096</v>
      </c>
      <c r="C1256" s="674">
        <v>7</v>
      </c>
      <c r="D1256" s="674" t="s">
        <v>6736</v>
      </c>
      <c r="E1256" s="674">
        <f t="shared" si="19"/>
        <v>1</v>
      </c>
      <c r="F1256" s="673" t="s">
        <v>2876</v>
      </c>
      <c r="G1256" s="673" t="s">
        <v>2611</v>
      </c>
      <c r="H1256" s="673" t="s">
        <v>2611</v>
      </c>
      <c r="I1256" s="673" t="s">
        <v>2611</v>
      </c>
      <c r="J1256" s="673" t="s">
        <v>2611</v>
      </c>
      <c r="K1256" s="673" t="s">
        <v>2611</v>
      </c>
    </row>
    <row r="1257" spans="1:11" hidden="1" x14ac:dyDescent="0.25">
      <c r="A1257" t="s">
        <v>4243</v>
      </c>
      <c r="B1257" s="673" t="s">
        <v>2096</v>
      </c>
      <c r="C1257" s="674">
        <v>7</v>
      </c>
      <c r="D1257" s="674" t="s">
        <v>6776</v>
      </c>
      <c r="E1257" s="674">
        <f t="shared" si="19"/>
        <v>1</v>
      </c>
      <c r="F1257" s="673" t="s">
        <v>2876</v>
      </c>
      <c r="G1257" s="673" t="s">
        <v>2611</v>
      </c>
      <c r="H1257" s="673" t="s">
        <v>2611</v>
      </c>
      <c r="I1257" s="673" t="s">
        <v>2611</v>
      </c>
      <c r="J1257" s="673" t="s">
        <v>2611</v>
      </c>
      <c r="K1257" s="673" t="s">
        <v>2611</v>
      </c>
    </row>
    <row r="1258" spans="1:11" hidden="1" x14ac:dyDescent="0.25">
      <c r="A1258" t="s">
        <v>4244</v>
      </c>
      <c r="B1258" s="673" t="s">
        <v>2096</v>
      </c>
      <c r="C1258" s="674">
        <v>7</v>
      </c>
      <c r="D1258" s="674" t="s">
        <v>6950</v>
      </c>
      <c r="E1258" s="674">
        <f t="shared" si="19"/>
        <v>1</v>
      </c>
      <c r="F1258" s="673" t="s">
        <v>2876</v>
      </c>
      <c r="G1258" s="673" t="s">
        <v>2611</v>
      </c>
      <c r="H1258" s="673" t="s">
        <v>2611</v>
      </c>
      <c r="I1258" s="673" t="s">
        <v>2611</v>
      </c>
      <c r="J1258" s="673" t="s">
        <v>2611</v>
      </c>
      <c r="K1258" s="673" t="s">
        <v>2611</v>
      </c>
    </row>
    <row r="1259" spans="1:11" hidden="1" x14ac:dyDescent="0.25">
      <c r="A1259" t="s">
        <v>4245</v>
      </c>
      <c r="B1259" s="673" t="s">
        <v>2096</v>
      </c>
      <c r="C1259" s="674">
        <v>7</v>
      </c>
      <c r="D1259" s="674" t="s">
        <v>6951</v>
      </c>
      <c r="E1259" s="674">
        <f t="shared" si="19"/>
        <v>1</v>
      </c>
      <c r="F1259" s="673" t="s">
        <v>2876</v>
      </c>
      <c r="G1259" s="673" t="s">
        <v>2611</v>
      </c>
      <c r="H1259" s="673" t="s">
        <v>2611</v>
      </c>
      <c r="I1259" s="673" t="s">
        <v>2611</v>
      </c>
      <c r="J1259" s="673" t="s">
        <v>2611</v>
      </c>
      <c r="K1259" s="673" t="s">
        <v>2611</v>
      </c>
    </row>
    <row r="1260" spans="1:11" hidden="1" x14ac:dyDescent="0.25">
      <c r="A1260" t="s">
        <v>4246</v>
      </c>
      <c r="B1260" s="673" t="s">
        <v>2096</v>
      </c>
      <c r="C1260" s="674">
        <v>7</v>
      </c>
      <c r="D1260" s="674" t="s">
        <v>6952</v>
      </c>
      <c r="E1260" s="674">
        <f t="shared" si="19"/>
        <v>1</v>
      </c>
      <c r="F1260" s="673" t="s">
        <v>2876</v>
      </c>
      <c r="G1260" s="673" t="s">
        <v>2611</v>
      </c>
      <c r="H1260" s="673" t="s">
        <v>2611</v>
      </c>
      <c r="I1260" s="673" t="s">
        <v>2611</v>
      </c>
      <c r="J1260" s="673" t="s">
        <v>2611</v>
      </c>
      <c r="K1260" s="673" t="s">
        <v>2611</v>
      </c>
    </row>
    <row r="1261" spans="1:11" hidden="1" x14ac:dyDescent="0.25">
      <c r="A1261" t="s">
        <v>7247</v>
      </c>
      <c r="B1261" s="673" t="s">
        <v>2096</v>
      </c>
      <c r="C1261" s="674">
        <v>7</v>
      </c>
      <c r="D1261" s="674" t="s">
        <v>6980</v>
      </c>
      <c r="E1261" s="674">
        <f t="shared" si="19"/>
        <v>2</v>
      </c>
      <c r="F1261" s="673" t="s">
        <v>2884</v>
      </c>
      <c r="G1261" s="673" t="s">
        <v>2885</v>
      </c>
      <c r="H1261" s="673" t="s">
        <v>2611</v>
      </c>
      <c r="I1261" s="673" t="s">
        <v>2611</v>
      </c>
      <c r="J1261" s="673" t="s">
        <v>2611</v>
      </c>
      <c r="K1261" s="673" t="s">
        <v>2611</v>
      </c>
    </row>
    <row r="1262" spans="1:11" hidden="1" x14ac:dyDescent="0.25">
      <c r="A1262" t="s">
        <v>7248</v>
      </c>
      <c r="B1262" s="673" t="s">
        <v>2096</v>
      </c>
      <c r="C1262" s="674">
        <v>7</v>
      </c>
      <c r="D1262" s="674" t="s">
        <v>6981</v>
      </c>
      <c r="E1262" s="674">
        <f t="shared" si="19"/>
        <v>2</v>
      </c>
      <c r="F1262" s="673" t="s">
        <v>2884</v>
      </c>
      <c r="G1262" s="673" t="s">
        <v>2885</v>
      </c>
      <c r="H1262" s="673" t="s">
        <v>2611</v>
      </c>
      <c r="I1262" s="673" t="s">
        <v>2611</v>
      </c>
      <c r="J1262" s="673" t="s">
        <v>2611</v>
      </c>
      <c r="K1262" s="673" t="s">
        <v>2611</v>
      </c>
    </row>
    <row r="1263" spans="1:11" hidden="1" x14ac:dyDescent="0.25">
      <c r="A1263" t="s">
        <v>7249</v>
      </c>
      <c r="B1263" s="673" t="s">
        <v>2096</v>
      </c>
      <c r="C1263" s="674">
        <v>7</v>
      </c>
      <c r="D1263" s="674" t="s">
        <v>6982</v>
      </c>
      <c r="E1263" s="674">
        <f t="shared" si="19"/>
        <v>2</v>
      </c>
      <c r="F1263" s="673" t="s">
        <v>2884</v>
      </c>
      <c r="G1263" s="673" t="s">
        <v>2885</v>
      </c>
      <c r="H1263" s="673" t="s">
        <v>2611</v>
      </c>
      <c r="I1263" s="673" t="s">
        <v>2611</v>
      </c>
      <c r="J1263" s="673" t="s">
        <v>2611</v>
      </c>
      <c r="K1263" s="673" t="s">
        <v>2611</v>
      </c>
    </row>
    <row r="1264" spans="1:11" hidden="1" x14ac:dyDescent="0.25">
      <c r="A1264" t="s">
        <v>4247</v>
      </c>
      <c r="B1264" s="673" t="s">
        <v>2096</v>
      </c>
      <c r="C1264" s="674">
        <v>7</v>
      </c>
      <c r="D1264" s="674" t="s">
        <v>6821</v>
      </c>
      <c r="E1264" s="674">
        <f t="shared" si="19"/>
        <v>2</v>
      </c>
      <c r="F1264" s="673" t="s">
        <v>2884</v>
      </c>
      <c r="G1264" s="673" t="s">
        <v>2885</v>
      </c>
      <c r="H1264" s="673" t="s">
        <v>2611</v>
      </c>
      <c r="I1264" s="673" t="s">
        <v>2611</v>
      </c>
      <c r="J1264" s="673" t="s">
        <v>2611</v>
      </c>
      <c r="K1264" s="673" t="s">
        <v>2611</v>
      </c>
    </row>
    <row r="1265" spans="1:11" hidden="1" x14ac:dyDescent="0.25">
      <c r="A1265" t="s">
        <v>4248</v>
      </c>
      <c r="B1265" s="673" t="s">
        <v>2096</v>
      </c>
      <c r="C1265" s="674">
        <v>7</v>
      </c>
      <c r="D1265" s="674" t="s">
        <v>6946</v>
      </c>
      <c r="E1265" s="674">
        <f t="shared" si="19"/>
        <v>2</v>
      </c>
      <c r="F1265" s="673" t="s">
        <v>2884</v>
      </c>
      <c r="G1265" s="673" t="s">
        <v>2885</v>
      </c>
      <c r="H1265" s="673" t="s">
        <v>2611</v>
      </c>
      <c r="I1265" s="673" t="s">
        <v>2611</v>
      </c>
      <c r="J1265" s="673" t="s">
        <v>2611</v>
      </c>
      <c r="K1265" s="673" t="s">
        <v>2611</v>
      </c>
    </row>
    <row r="1266" spans="1:11" hidden="1" x14ac:dyDescent="0.25">
      <c r="A1266" t="s">
        <v>4249</v>
      </c>
      <c r="B1266" s="673" t="s">
        <v>2096</v>
      </c>
      <c r="C1266" s="674">
        <v>7</v>
      </c>
      <c r="D1266" s="674" t="s">
        <v>6983</v>
      </c>
      <c r="E1266" s="674">
        <f t="shared" si="19"/>
        <v>2</v>
      </c>
      <c r="F1266" s="673" t="s">
        <v>2884</v>
      </c>
      <c r="G1266" s="673" t="s">
        <v>2885</v>
      </c>
      <c r="H1266" s="673" t="s">
        <v>2611</v>
      </c>
      <c r="I1266" s="673" t="s">
        <v>2611</v>
      </c>
      <c r="J1266" s="673" t="s">
        <v>2611</v>
      </c>
      <c r="K1266" s="673" t="s">
        <v>2611</v>
      </c>
    </row>
    <row r="1267" spans="1:11" hidden="1" x14ac:dyDescent="0.25">
      <c r="A1267" t="s">
        <v>4250</v>
      </c>
      <c r="B1267" s="673" t="s">
        <v>2096</v>
      </c>
      <c r="C1267" s="674">
        <v>7</v>
      </c>
      <c r="D1267" s="674" t="s">
        <v>6984</v>
      </c>
      <c r="E1267" s="674">
        <f t="shared" si="19"/>
        <v>2</v>
      </c>
      <c r="F1267" s="673" t="s">
        <v>2884</v>
      </c>
      <c r="G1267" s="673" t="s">
        <v>2885</v>
      </c>
      <c r="H1267" s="673" t="s">
        <v>2611</v>
      </c>
      <c r="I1267" s="673" t="s">
        <v>2611</v>
      </c>
      <c r="J1267" s="673" t="s">
        <v>2611</v>
      </c>
      <c r="K1267" s="673" t="s">
        <v>2611</v>
      </c>
    </row>
    <row r="1268" spans="1:11" hidden="1" x14ac:dyDescent="0.25">
      <c r="A1268" t="s">
        <v>4251</v>
      </c>
      <c r="B1268" s="673" t="s">
        <v>2096</v>
      </c>
      <c r="C1268" s="674">
        <v>7</v>
      </c>
      <c r="D1268" s="674" t="s">
        <v>6985</v>
      </c>
      <c r="E1268" s="674">
        <f t="shared" si="19"/>
        <v>2</v>
      </c>
      <c r="F1268" s="673" t="s">
        <v>2884</v>
      </c>
      <c r="G1268" s="673" t="s">
        <v>2885</v>
      </c>
      <c r="H1268" s="673" t="s">
        <v>2611</v>
      </c>
      <c r="I1268" s="673" t="s">
        <v>2611</v>
      </c>
      <c r="J1268" s="673" t="s">
        <v>2611</v>
      </c>
      <c r="K1268" s="673" t="s">
        <v>2611</v>
      </c>
    </row>
    <row r="1269" spans="1:11" hidden="1" x14ac:dyDescent="0.25">
      <c r="A1269" t="s">
        <v>4252</v>
      </c>
      <c r="B1269" s="673" t="s">
        <v>2096</v>
      </c>
      <c r="C1269" s="674">
        <v>7</v>
      </c>
      <c r="D1269" s="674" t="s">
        <v>6824</v>
      </c>
      <c r="E1269" s="674">
        <f t="shared" si="19"/>
        <v>3</v>
      </c>
      <c r="F1269" s="673" t="s">
        <v>2887</v>
      </c>
      <c r="G1269" s="673" t="s">
        <v>2888</v>
      </c>
      <c r="H1269" s="673" t="s">
        <v>2889</v>
      </c>
      <c r="I1269" s="673" t="s">
        <v>2611</v>
      </c>
      <c r="J1269" s="673" t="s">
        <v>2611</v>
      </c>
      <c r="K1269" s="673" t="s">
        <v>2611</v>
      </c>
    </row>
    <row r="1270" spans="1:11" hidden="1" x14ac:dyDescent="0.25">
      <c r="A1270" t="s">
        <v>4253</v>
      </c>
      <c r="B1270" s="673" t="s">
        <v>2096</v>
      </c>
      <c r="C1270" s="674">
        <v>7</v>
      </c>
      <c r="D1270" s="674" t="s">
        <v>6825</v>
      </c>
      <c r="E1270" s="674">
        <f t="shared" si="19"/>
        <v>3</v>
      </c>
      <c r="F1270" s="673" t="s">
        <v>2887</v>
      </c>
      <c r="G1270" s="673" t="s">
        <v>2888</v>
      </c>
      <c r="H1270" s="673" t="s">
        <v>2889</v>
      </c>
      <c r="I1270" s="673" t="s">
        <v>2611</v>
      </c>
      <c r="J1270" s="673" t="s">
        <v>2611</v>
      </c>
      <c r="K1270" s="673" t="s">
        <v>2611</v>
      </c>
    </row>
    <row r="1271" spans="1:11" hidden="1" x14ac:dyDescent="0.25">
      <c r="A1271" t="s">
        <v>4254</v>
      </c>
      <c r="B1271" s="673" t="s">
        <v>2096</v>
      </c>
      <c r="C1271" s="674">
        <v>7</v>
      </c>
      <c r="D1271" s="674" t="s">
        <v>6787</v>
      </c>
      <c r="E1271" s="674">
        <f t="shared" si="19"/>
        <v>4</v>
      </c>
      <c r="F1271" s="673" t="s">
        <v>2912</v>
      </c>
      <c r="G1271" s="673" t="s">
        <v>2913</v>
      </c>
      <c r="H1271" s="673" t="s">
        <v>2914</v>
      </c>
      <c r="I1271" s="673" t="s">
        <v>2915</v>
      </c>
      <c r="J1271" s="673" t="s">
        <v>2611</v>
      </c>
      <c r="K1271" s="673" t="s">
        <v>2611</v>
      </c>
    </row>
    <row r="1272" spans="1:11" hidden="1" x14ac:dyDescent="0.25">
      <c r="A1272" t="s">
        <v>4255</v>
      </c>
      <c r="B1272" s="673" t="s">
        <v>2096</v>
      </c>
      <c r="C1272" s="674">
        <v>7</v>
      </c>
      <c r="D1272" s="674" t="s">
        <v>6788</v>
      </c>
      <c r="E1272" s="674">
        <f t="shared" si="19"/>
        <v>4</v>
      </c>
      <c r="F1272" s="673" t="s">
        <v>2912</v>
      </c>
      <c r="G1272" s="673" t="s">
        <v>2913</v>
      </c>
      <c r="H1272" s="673" t="s">
        <v>2914</v>
      </c>
      <c r="I1272" s="673" t="s">
        <v>2915</v>
      </c>
      <c r="J1272" s="673" t="s">
        <v>2611</v>
      </c>
      <c r="K1272" s="673" t="s">
        <v>2611</v>
      </c>
    </row>
    <row r="1273" spans="1:11" hidden="1" x14ac:dyDescent="0.25">
      <c r="A1273" t="s">
        <v>4256</v>
      </c>
      <c r="B1273" s="673" t="s">
        <v>2096</v>
      </c>
      <c r="C1273" s="674">
        <v>7</v>
      </c>
      <c r="D1273" s="674" t="s">
        <v>6987</v>
      </c>
      <c r="E1273" s="674">
        <f t="shared" si="19"/>
        <v>4</v>
      </c>
      <c r="F1273" s="673" t="s">
        <v>2912</v>
      </c>
      <c r="G1273" s="673" t="s">
        <v>2913</v>
      </c>
      <c r="H1273" s="673" t="s">
        <v>2914</v>
      </c>
      <c r="I1273" s="673" t="s">
        <v>2915</v>
      </c>
      <c r="J1273" s="673" t="s">
        <v>2611</v>
      </c>
      <c r="K1273" s="673" t="s">
        <v>2611</v>
      </c>
    </row>
    <row r="1274" spans="1:11" hidden="1" x14ac:dyDescent="0.25">
      <c r="A1274" t="s">
        <v>4257</v>
      </c>
      <c r="B1274" s="673" t="s">
        <v>2096</v>
      </c>
      <c r="C1274" s="674">
        <v>7</v>
      </c>
      <c r="D1274" s="674" t="s">
        <v>6860</v>
      </c>
      <c r="E1274" s="674">
        <f t="shared" si="19"/>
        <v>4</v>
      </c>
      <c r="F1274" s="673" t="s">
        <v>2912</v>
      </c>
      <c r="G1274" s="673" t="s">
        <v>2913</v>
      </c>
      <c r="H1274" s="673" t="s">
        <v>2914</v>
      </c>
      <c r="I1274" s="673" t="s">
        <v>2915</v>
      </c>
      <c r="J1274" s="673" t="s">
        <v>2611</v>
      </c>
      <c r="K1274" s="673" t="s">
        <v>2611</v>
      </c>
    </row>
    <row r="1275" spans="1:11" hidden="1" x14ac:dyDescent="0.25">
      <c r="A1275" t="s">
        <v>4258</v>
      </c>
      <c r="B1275" s="673" t="s">
        <v>2096</v>
      </c>
      <c r="C1275" s="674">
        <v>8</v>
      </c>
      <c r="D1275" s="674" t="s">
        <v>6729</v>
      </c>
      <c r="E1275" s="674">
        <f t="shared" si="19"/>
        <v>1</v>
      </c>
      <c r="F1275" s="673" t="s">
        <v>2876</v>
      </c>
      <c r="G1275" s="673" t="s">
        <v>2611</v>
      </c>
      <c r="H1275" s="673" t="s">
        <v>2611</v>
      </c>
      <c r="I1275" s="673" t="s">
        <v>2611</v>
      </c>
      <c r="J1275" s="673" t="s">
        <v>2611</v>
      </c>
      <c r="K1275" s="673" t="s">
        <v>2611</v>
      </c>
    </row>
    <row r="1276" spans="1:11" hidden="1" x14ac:dyDescent="0.25">
      <c r="A1276" t="s">
        <v>4259</v>
      </c>
      <c r="B1276" s="673" t="s">
        <v>2096</v>
      </c>
      <c r="C1276" s="674">
        <v>8</v>
      </c>
      <c r="D1276" s="674" t="s">
        <v>6751</v>
      </c>
      <c r="E1276" s="674">
        <f t="shared" si="19"/>
        <v>2</v>
      </c>
      <c r="F1276" s="673" t="s">
        <v>2890</v>
      </c>
      <c r="G1276" s="673" t="s">
        <v>2802</v>
      </c>
      <c r="H1276" s="673" t="s">
        <v>2611</v>
      </c>
      <c r="I1276" s="673" t="s">
        <v>2611</v>
      </c>
      <c r="J1276" s="673" t="s">
        <v>2611</v>
      </c>
      <c r="K1276" s="673" t="s">
        <v>2611</v>
      </c>
    </row>
    <row r="1277" spans="1:11" hidden="1" x14ac:dyDescent="0.25">
      <c r="A1277" t="s">
        <v>4260</v>
      </c>
      <c r="B1277" s="673" t="s">
        <v>2096</v>
      </c>
      <c r="C1277" s="674">
        <v>8</v>
      </c>
      <c r="D1277" s="674" t="s">
        <v>6731</v>
      </c>
      <c r="E1277" s="674">
        <f t="shared" si="19"/>
        <v>2</v>
      </c>
      <c r="F1277" s="673" t="s">
        <v>2876</v>
      </c>
      <c r="G1277" s="673" t="s">
        <v>2788</v>
      </c>
      <c r="H1277" s="673" t="s">
        <v>2611</v>
      </c>
      <c r="I1277" s="673" t="s">
        <v>2611</v>
      </c>
      <c r="J1277" s="673" t="s">
        <v>2611</v>
      </c>
      <c r="K1277" s="673" t="s">
        <v>2611</v>
      </c>
    </row>
    <row r="1278" spans="1:11" hidden="1" x14ac:dyDescent="0.25">
      <c r="A1278" t="s">
        <v>4261</v>
      </c>
      <c r="B1278" s="673" t="s">
        <v>2096</v>
      </c>
      <c r="C1278" s="674">
        <v>8</v>
      </c>
      <c r="D1278" s="674" t="s">
        <v>6732</v>
      </c>
      <c r="E1278" s="674">
        <f t="shared" si="19"/>
        <v>1</v>
      </c>
      <c r="F1278" s="673" t="s">
        <v>2788</v>
      </c>
      <c r="G1278" s="673" t="s">
        <v>2611</v>
      </c>
      <c r="H1278" s="673" t="s">
        <v>2611</v>
      </c>
      <c r="I1278" s="673" t="s">
        <v>2611</v>
      </c>
      <c r="J1278" s="673" t="s">
        <v>2611</v>
      </c>
      <c r="K1278" s="673" t="s">
        <v>2611</v>
      </c>
    </row>
    <row r="1279" spans="1:11" hidden="1" x14ac:dyDescent="0.25">
      <c r="A1279" t="s">
        <v>4262</v>
      </c>
      <c r="B1279" s="673" t="s">
        <v>2096</v>
      </c>
      <c r="C1279" s="674">
        <v>8</v>
      </c>
      <c r="D1279" s="674" t="s">
        <v>6733</v>
      </c>
      <c r="E1279" s="674">
        <f t="shared" si="19"/>
        <v>3</v>
      </c>
      <c r="F1279" s="673" t="s">
        <v>2789</v>
      </c>
      <c r="G1279" s="673" t="s">
        <v>2790</v>
      </c>
      <c r="H1279" s="673" t="s">
        <v>2791</v>
      </c>
      <c r="I1279" s="673" t="s">
        <v>2611</v>
      </c>
      <c r="J1279" s="673" t="s">
        <v>2611</v>
      </c>
      <c r="K1279" s="673" t="s">
        <v>2611</v>
      </c>
    </row>
    <row r="1280" spans="1:11" hidden="1" x14ac:dyDescent="0.25">
      <c r="A1280" t="s">
        <v>4263</v>
      </c>
      <c r="B1280" s="673" t="s">
        <v>2096</v>
      </c>
      <c r="C1280" s="674">
        <v>8</v>
      </c>
      <c r="D1280" s="674" t="s">
        <v>6759</v>
      </c>
      <c r="E1280" s="674">
        <f t="shared" si="19"/>
        <v>1</v>
      </c>
      <c r="F1280" s="673" t="s">
        <v>2876</v>
      </c>
      <c r="G1280" s="673" t="s">
        <v>2611</v>
      </c>
      <c r="H1280" s="673" t="s">
        <v>2611</v>
      </c>
      <c r="I1280" s="673" t="s">
        <v>2611</v>
      </c>
      <c r="J1280" s="673" t="s">
        <v>2611</v>
      </c>
      <c r="K1280" s="673" t="s">
        <v>2611</v>
      </c>
    </row>
    <row r="1281" spans="1:11" hidden="1" x14ac:dyDescent="0.25">
      <c r="A1281" t="s">
        <v>4264</v>
      </c>
      <c r="B1281" s="673" t="s">
        <v>2096</v>
      </c>
      <c r="C1281" s="674">
        <v>8</v>
      </c>
      <c r="D1281" s="674" t="s">
        <v>6734</v>
      </c>
      <c r="E1281" s="674">
        <f t="shared" si="19"/>
        <v>1</v>
      </c>
      <c r="F1281" s="673" t="s">
        <v>2876</v>
      </c>
      <c r="G1281" s="673" t="s">
        <v>2611</v>
      </c>
      <c r="H1281" s="673" t="s">
        <v>2611</v>
      </c>
      <c r="I1281" s="673" t="s">
        <v>2611</v>
      </c>
      <c r="J1281" s="673" t="s">
        <v>2611</v>
      </c>
      <c r="K1281" s="673" t="s">
        <v>2611</v>
      </c>
    </row>
    <row r="1282" spans="1:11" hidden="1" x14ac:dyDescent="0.25">
      <c r="A1282" t="s">
        <v>4265</v>
      </c>
      <c r="B1282" s="673" t="s">
        <v>2096</v>
      </c>
      <c r="C1282" s="674">
        <v>8</v>
      </c>
      <c r="D1282" s="674" t="s">
        <v>6876</v>
      </c>
      <c r="E1282" s="674">
        <f t="shared" si="19"/>
        <v>1</v>
      </c>
      <c r="F1282" s="673" t="s">
        <v>2788</v>
      </c>
      <c r="G1282" s="673" t="s">
        <v>2611</v>
      </c>
      <c r="H1282" s="673" t="s">
        <v>2611</v>
      </c>
      <c r="I1282" s="673" t="s">
        <v>2611</v>
      </c>
      <c r="J1282" s="673" t="s">
        <v>2611</v>
      </c>
      <c r="K1282" s="673" t="s">
        <v>2611</v>
      </c>
    </row>
    <row r="1283" spans="1:11" hidden="1" x14ac:dyDescent="0.25">
      <c r="A1283" t="s">
        <v>4266</v>
      </c>
      <c r="B1283" s="673" t="s">
        <v>2096</v>
      </c>
      <c r="C1283" s="674">
        <v>8</v>
      </c>
      <c r="D1283" s="674" t="s">
        <v>6877</v>
      </c>
      <c r="E1283" s="674">
        <f t="shared" ref="E1283:E1346" si="20">6-COUNTIF(F1283:K1283,"")</f>
        <v>1</v>
      </c>
      <c r="F1283" s="673" t="s">
        <v>2876</v>
      </c>
      <c r="G1283" s="673" t="s">
        <v>2611</v>
      </c>
      <c r="H1283" s="673" t="s">
        <v>2611</v>
      </c>
      <c r="I1283" s="673" t="s">
        <v>2611</v>
      </c>
      <c r="J1283" s="673" t="s">
        <v>2611</v>
      </c>
      <c r="K1283" s="673" t="s">
        <v>2611</v>
      </c>
    </row>
    <row r="1284" spans="1:11" hidden="1" x14ac:dyDescent="0.25">
      <c r="A1284" t="s">
        <v>4267</v>
      </c>
      <c r="B1284" s="673" t="s">
        <v>2096</v>
      </c>
      <c r="C1284" s="674">
        <v>8</v>
      </c>
      <c r="D1284" s="674" t="s">
        <v>6760</v>
      </c>
      <c r="E1284" s="674">
        <f t="shared" si="20"/>
        <v>1</v>
      </c>
      <c r="F1284" s="673" t="s">
        <v>2788</v>
      </c>
      <c r="G1284" s="673" t="s">
        <v>2611</v>
      </c>
      <c r="H1284" s="673" t="s">
        <v>2611</v>
      </c>
      <c r="I1284" s="673" t="s">
        <v>2611</v>
      </c>
      <c r="J1284" s="673" t="s">
        <v>2611</v>
      </c>
      <c r="K1284" s="673" t="s">
        <v>2611</v>
      </c>
    </row>
    <row r="1285" spans="1:11" hidden="1" x14ac:dyDescent="0.25">
      <c r="A1285" t="s">
        <v>4268</v>
      </c>
      <c r="B1285" s="673" t="s">
        <v>2096</v>
      </c>
      <c r="C1285" s="674">
        <v>8</v>
      </c>
      <c r="D1285" s="674" t="s">
        <v>6752</v>
      </c>
      <c r="E1285" s="674">
        <f t="shared" si="20"/>
        <v>3</v>
      </c>
      <c r="F1285" s="673" t="s">
        <v>2890</v>
      </c>
      <c r="G1285" s="673" t="s">
        <v>2802</v>
      </c>
      <c r="H1285" s="673" t="s">
        <v>2803</v>
      </c>
      <c r="I1285" s="673" t="s">
        <v>2611</v>
      </c>
      <c r="J1285" s="673" t="s">
        <v>2611</v>
      </c>
      <c r="K1285" s="673" t="s">
        <v>2611</v>
      </c>
    </row>
    <row r="1286" spans="1:11" hidden="1" x14ac:dyDescent="0.25">
      <c r="A1286" t="s">
        <v>4269</v>
      </c>
      <c r="B1286" s="673" t="s">
        <v>2096</v>
      </c>
      <c r="C1286" s="674">
        <v>8</v>
      </c>
      <c r="D1286" s="674" t="s">
        <v>6753</v>
      </c>
      <c r="E1286" s="674">
        <f t="shared" si="20"/>
        <v>6</v>
      </c>
      <c r="F1286" s="673" t="s">
        <v>2804</v>
      </c>
      <c r="G1286" s="673" t="s">
        <v>2805</v>
      </c>
      <c r="H1286" s="673" t="s">
        <v>2806</v>
      </c>
      <c r="I1286" s="673" t="s">
        <v>2807</v>
      </c>
      <c r="J1286" s="673" t="s">
        <v>2808</v>
      </c>
      <c r="K1286" s="673" t="s">
        <v>2809</v>
      </c>
    </row>
    <row r="1287" spans="1:11" hidden="1" x14ac:dyDescent="0.25">
      <c r="A1287" t="s">
        <v>4270</v>
      </c>
      <c r="B1287" s="673" t="s">
        <v>2096</v>
      </c>
      <c r="C1287" s="674">
        <v>8</v>
      </c>
      <c r="D1287" s="674" t="s">
        <v>6754</v>
      </c>
      <c r="E1287" s="674">
        <f t="shared" si="20"/>
        <v>6</v>
      </c>
      <c r="F1287" s="673" t="s">
        <v>2810</v>
      </c>
      <c r="G1287" s="673" t="s">
        <v>2811</v>
      </c>
      <c r="H1287" s="673" t="s">
        <v>2812</v>
      </c>
      <c r="I1287" s="673" t="s">
        <v>2813</v>
      </c>
      <c r="J1287" s="673" t="s">
        <v>2814</v>
      </c>
      <c r="K1287" s="673" t="s">
        <v>2815</v>
      </c>
    </row>
    <row r="1288" spans="1:11" hidden="1" x14ac:dyDescent="0.25">
      <c r="A1288" t="s">
        <v>4271</v>
      </c>
      <c r="B1288" s="673" t="s">
        <v>2096</v>
      </c>
      <c r="C1288" s="674">
        <v>8</v>
      </c>
      <c r="D1288" s="674" t="s">
        <v>6755</v>
      </c>
      <c r="E1288" s="674">
        <f t="shared" si="20"/>
        <v>3</v>
      </c>
      <c r="F1288" s="673" t="s">
        <v>2848</v>
      </c>
      <c r="G1288" s="673" t="s">
        <v>2849</v>
      </c>
      <c r="H1288" s="673" t="s">
        <v>2816</v>
      </c>
      <c r="I1288" s="673" t="s">
        <v>2611</v>
      </c>
      <c r="J1288" s="673" t="s">
        <v>2611</v>
      </c>
      <c r="K1288" s="673" t="s">
        <v>2611</v>
      </c>
    </row>
    <row r="1289" spans="1:11" hidden="1" x14ac:dyDescent="0.25">
      <c r="A1289" t="s">
        <v>4272</v>
      </c>
      <c r="B1289" s="673" t="s">
        <v>2096</v>
      </c>
      <c r="C1289" s="674">
        <v>8</v>
      </c>
      <c r="D1289" s="674" t="s">
        <v>6756</v>
      </c>
      <c r="E1289" s="674">
        <f t="shared" si="20"/>
        <v>6</v>
      </c>
      <c r="F1289" s="673" t="s">
        <v>2804</v>
      </c>
      <c r="G1289" s="673" t="s">
        <v>2805</v>
      </c>
      <c r="H1289" s="673" t="s">
        <v>2806</v>
      </c>
      <c r="I1289" s="673" t="s">
        <v>2807</v>
      </c>
      <c r="J1289" s="673" t="s">
        <v>2808</v>
      </c>
      <c r="K1289" s="673" t="s">
        <v>2809</v>
      </c>
    </row>
    <row r="1290" spans="1:11" hidden="1" x14ac:dyDescent="0.25">
      <c r="A1290" t="s">
        <v>4273</v>
      </c>
      <c r="B1290" s="673" t="s">
        <v>2096</v>
      </c>
      <c r="C1290" s="674">
        <v>8</v>
      </c>
      <c r="D1290" s="674" t="s">
        <v>6757</v>
      </c>
      <c r="E1290" s="674">
        <f t="shared" si="20"/>
        <v>6</v>
      </c>
      <c r="F1290" s="673" t="s">
        <v>2810</v>
      </c>
      <c r="G1290" s="673" t="s">
        <v>2811</v>
      </c>
      <c r="H1290" s="673" t="s">
        <v>2812</v>
      </c>
      <c r="I1290" s="673" t="s">
        <v>2813</v>
      </c>
      <c r="J1290" s="673" t="s">
        <v>2814</v>
      </c>
      <c r="K1290" s="673" t="s">
        <v>2815</v>
      </c>
    </row>
    <row r="1291" spans="1:11" hidden="1" x14ac:dyDescent="0.25">
      <c r="A1291" t="s">
        <v>4274</v>
      </c>
      <c r="B1291" s="673" t="s">
        <v>2096</v>
      </c>
      <c r="C1291" s="674">
        <v>8</v>
      </c>
      <c r="D1291" s="674" t="s">
        <v>6758</v>
      </c>
      <c r="E1291" s="674">
        <f t="shared" si="20"/>
        <v>3</v>
      </c>
      <c r="F1291" s="673" t="s">
        <v>2848</v>
      </c>
      <c r="G1291" s="673" t="s">
        <v>2849</v>
      </c>
      <c r="H1291" s="673" t="s">
        <v>2816</v>
      </c>
      <c r="I1291" s="673" t="s">
        <v>2611</v>
      </c>
      <c r="J1291" s="673" t="s">
        <v>2611</v>
      </c>
      <c r="K1291" s="673" t="s">
        <v>2611</v>
      </c>
    </row>
    <row r="1292" spans="1:11" hidden="1" x14ac:dyDescent="0.25">
      <c r="A1292" t="s">
        <v>4275</v>
      </c>
      <c r="B1292" s="673" t="s">
        <v>2096</v>
      </c>
      <c r="C1292" s="674">
        <v>8</v>
      </c>
      <c r="D1292" s="674" t="s">
        <v>6735</v>
      </c>
      <c r="E1292" s="674">
        <f t="shared" si="20"/>
        <v>1</v>
      </c>
      <c r="F1292" s="673" t="s">
        <v>2876</v>
      </c>
      <c r="G1292" s="673" t="s">
        <v>2611</v>
      </c>
      <c r="H1292" s="673" t="s">
        <v>2611</v>
      </c>
      <c r="I1292" s="673" t="s">
        <v>2611</v>
      </c>
      <c r="J1292" s="673" t="s">
        <v>2611</v>
      </c>
      <c r="K1292" s="673" t="s">
        <v>2611</v>
      </c>
    </row>
    <row r="1293" spans="1:11" hidden="1" x14ac:dyDescent="0.25">
      <c r="A1293" t="s">
        <v>4276</v>
      </c>
      <c r="B1293" s="673" t="s">
        <v>2096</v>
      </c>
      <c r="C1293" s="674">
        <v>8</v>
      </c>
      <c r="D1293" s="674" t="s">
        <v>6744</v>
      </c>
      <c r="E1293" s="674">
        <f t="shared" si="20"/>
        <v>2</v>
      </c>
      <c r="F1293" s="673" t="s">
        <v>2884</v>
      </c>
      <c r="G1293" s="673" t="s">
        <v>2885</v>
      </c>
      <c r="H1293" s="673" t="s">
        <v>2611</v>
      </c>
      <c r="I1293" s="673" t="s">
        <v>2611</v>
      </c>
      <c r="J1293" s="673" t="s">
        <v>2611</v>
      </c>
      <c r="K1293" s="673" t="s">
        <v>2611</v>
      </c>
    </row>
    <row r="1294" spans="1:11" hidden="1" x14ac:dyDescent="0.25">
      <c r="A1294" t="s">
        <v>7250</v>
      </c>
      <c r="B1294" s="673" t="s">
        <v>2096</v>
      </c>
      <c r="C1294" s="674">
        <v>8</v>
      </c>
      <c r="D1294" s="674" t="s">
        <v>6942</v>
      </c>
      <c r="E1294" s="674">
        <f t="shared" si="20"/>
        <v>1</v>
      </c>
      <c r="F1294" s="673" t="s">
        <v>2876</v>
      </c>
      <c r="G1294" s="673" t="s">
        <v>2611</v>
      </c>
      <c r="H1294" s="673" t="s">
        <v>2611</v>
      </c>
      <c r="I1294" s="673" t="s">
        <v>2611</v>
      </c>
      <c r="J1294" s="673" t="s">
        <v>2611</v>
      </c>
      <c r="K1294" s="673" t="s">
        <v>2611</v>
      </c>
    </row>
    <row r="1295" spans="1:11" hidden="1" x14ac:dyDescent="0.25">
      <c r="A1295" t="s">
        <v>4277</v>
      </c>
      <c r="B1295" s="673" t="s">
        <v>2096</v>
      </c>
      <c r="C1295" s="674">
        <v>8</v>
      </c>
      <c r="D1295" s="674" t="s">
        <v>6785</v>
      </c>
      <c r="E1295" s="674">
        <f t="shared" si="20"/>
        <v>1</v>
      </c>
      <c r="F1295" s="673" t="s">
        <v>2876</v>
      </c>
      <c r="G1295" s="673" t="s">
        <v>2611</v>
      </c>
      <c r="H1295" s="673" t="s">
        <v>2611</v>
      </c>
      <c r="I1295" s="673" t="s">
        <v>2611</v>
      </c>
      <c r="J1295" s="673" t="s">
        <v>2611</v>
      </c>
      <c r="K1295" s="673" t="s">
        <v>2611</v>
      </c>
    </row>
    <row r="1296" spans="1:11" hidden="1" x14ac:dyDescent="0.25">
      <c r="A1296" t="s">
        <v>4278</v>
      </c>
      <c r="B1296" s="673" t="s">
        <v>2096</v>
      </c>
      <c r="C1296" s="674">
        <v>8</v>
      </c>
      <c r="D1296" s="674" t="s">
        <v>6786</v>
      </c>
      <c r="E1296" s="674">
        <f t="shared" si="20"/>
        <v>1</v>
      </c>
      <c r="F1296" s="673" t="s">
        <v>2876</v>
      </c>
      <c r="G1296" s="673" t="s">
        <v>2611</v>
      </c>
      <c r="H1296" s="673" t="s">
        <v>2611</v>
      </c>
      <c r="I1296" s="673" t="s">
        <v>2611</v>
      </c>
      <c r="J1296" s="673" t="s">
        <v>2611</v>
      </c>
      <c r="K1296" s="673" t="s">
        <v>2611</v>
      </c>
    </row>
    <row r="1297" spans="1:11" hidden="1" x14ac:dyDescent="0.25">
      <c r="A1297" t="s">
        <v>4279</v>
      </c>
      <c r="B1297" s="673" t="s">
        <v>2096</v>
      </c>
      <c r="C1297" s="674">
        <v>8</v>
      </c>
      <c r="D1297" s="674" t="s">
        <v>6736</v>
      </c>
      <c r="E1297" s="674">
        <f t="shared" si="20"/>
        <v>1</v>
      </c>
      <c r="F1297" s="673" t="s">
        <v>2876</v>
      </c>
      <c r="G1297" s="673" t="s">
        <v>2611</v>
      </c>
      <c r="H1297" s="673" t="s">
        <v>2611</v>
      </c>
      <c r="I1297" s="673" t="s">
        <v>2611</v>
      </c>
      <c r="J1297" s="673" t="s">
        <v>2611</v>
      </c>
      <c r="K1297" s="673" t="s">
        <v>2611</v>
      </c>
    </row>
    <row r="1298" spans="1:11" hidden="1" x14ac:dyDescent="0.25">
      <c r="A1298" t="s">
        <v>4280</v>
      </c>
      <c r="B1298" s="673" t="s">
        <v>2096</v>
      </c>
      <c r="C1298" s="674">
        <v>8</v>
      </c>
      <c r="D1298" s="674" t="s">
        <v>6776</v>
      </c>
      <c r="E1298" s="674">
        <f t="shared" si="20"/>
        <v>1</v>
      </c>
      <c r="F1298" s="673" t="s">
        <v>2876</v>
      </c>
      <c r="G1298" s="673" t="s">
        <v>2611</v>
      </c>
      <c r="H1298" s="673" t="s">
        <v>2611</v>
      </c>
      <c r="I1298" s="673" t="s">
        <v>2611</v>
      </c>
      <c r="J1298" s="673" t="s">
        <v>2611</v>
      </c>
      <c r="K1298" s="673" t="s">
        <v>2611</v>
      </c>
    </row>
    <row r="1299" spans="1:11" hidden="1" x14ac:dyDescent="0.25">
      <c r="A1299" t="s">
        <v>4281</v>
      </c>
      <c r="B1299" s="673" t="s">
        <v>2096</v>
      </c>
      <c r="C1299" s="674">
        <v>8</v>
      </c>
      <c r="D1299" s="674" t="s">
        <v>6950</v>
      </c>
      <c r="E1299" s="674">
        <f t="shared" si="20"/>
        <v>1</v>
      </c>
      <c r="F1299" s="673" t="s">
        <v>2876</v>
      </c>
      <c r="G1299" s="673" t="s">
        <v>2611</v>
      </c>
      <c r="H1299" s="673" t="s">
        <v>2611</v>
      </c>
      <c r="I1299" s="673" t="s">
        <v>2611</v>
      </c>
      <c r="J1299" s="673" t="s">
        <v>2611</v>
      </c>
      <c r="K1299" s="673" t="s">
        <v>2611</v>
      </c>
    </row>
    <row r="1300" spans="1:11" hidden="1" x14ac:dyDescent="0.25">
      <c r="A1300" t="s">
        <v>4282</v>
      </c>
      <c r="B1300" s="673" t="s">
        <v>2096</v>
      </c>
      <c r="C1300" s="674">
        <v>8</v>
      </c>
      <c r="D1300" s="674" t="s">
        <v>6951</v>
      </c>
      <c r="E1300" s="674">
        <f t="shared" si="20"/>
        <v>1</v>
      </c>
      <c r="F1300" s="673" t="s">
        <v>2876</v>
      </c>
      <c r="G1300" s="673" t="s">
        <v>2611</v>
      </c>
      <c r="H1300" s="673" t="s">
        <v>2611</v>
      </c>
      <c r="I1300" s="673" t="s">
        <v>2611</v>
      </c>
      <c r="J1300" s="673" t="s">
        <v>2611</v>
      </c>
      <c r="K1300" s="673" t="s">
        <v>2611</v>
      </c>
    </row>
    <row r="1301" spans="1:11" hidden="1" x14ac:dyDescent="0.25">
      <c r="A1301" t="s">
        <v>4283</v>
      </c>
      <c r="B1301" s="673" t="s">
        <v>2096</v>
      </c>
      <c r="C1301" s="674">
        <v>8</v>
      </c>
      <c r="D1301" s="674" t="s">
        <v>6952</v>
      </c>
      <c r="E1301" s="674">
        <f t="shared" si="20"/>
        <v>1</v>
      </c>
      <c r="F1301" s="673" t="s">
        <v>2876</v>
      </c>
      <c r="G1301" s="673" t="s">
        <v>2611</v>
      </c>
      <c r="H1301" s="673" t="s">
        <v>2611</v>
      </c>
      <c r="I1301" s="673" t="s">
        <v>2611</v>
      </c>
      <c r="J1301" s="673" t="s">
        <v>2611</v>
      </c>
      <c r="K1301" s="673" t="s">
        <v>2611</v>
      </c>
    </row>
    <row r="1302" spans="1:11" hidden="1" x14ac:dyDescent="0.25">
      <c r="A1302" t="s">
        <v>7251</v>
      </c>
      <c r="B1302" s="673" t="s">
        <v>2096</v>
      </c>
      <c r="C1302" s="674">
        <v>8</v>
      </c>
      <c r="D1302" s="674" t="s">
        <v>6980</v>
      </c>
      <c r="E1302" s="674">
        <f t="shared" si="20"/>
        <v>2</v>
      </c>
      <c r="F1302" s="673" t="s">
        <v>2884</v>
      </c>
      <c r="G1302" s="673" t="s">
        <v>2885</v>
      </c>
      <c r="H1302" s="673" t="s">
        <v>2611</v>
      </c>
      <c r="I1302" s="673" t="s">
        <v>2611</v>
      </c>
      <c r="J1302" s="673" t="s">
        <v>2611</v>
      </c>
      <c r="K1302" s="673" t="s">
        <v>2611</v>
      </c>
    </row>
    <row r="1303" spans="1:11" hidden="1" x14ac:dyDescent="0.25">
      <c r="A1303" t="s">
        <v>7252</v>
      </c>
      <c r="B1303" s="673" t="s">
        <v>2096</v>
      </c>
      <c r="C1303" s="674">
        <v>8</v>
      </c>
      <c r="D1303" s="674" t="s">
        <v>6981</v>
      </c>
      <c r="E1303" s="674">
        <f t="shared" si="20"/>
        <v>2</v>
      </c>
      <c r="F1303" s="673" t="s">
        <v>2884</v>
      </c>
      <c r="G1303" s="673" t="s">
        <v>2885</v>
      </c>
      <c r="H1303" s="673" t="s">
        <v>2611</v>
      </c>
      <c r="I1303" s="673" t="s">
        <v>2611</v>
      </c>
      <c r="J1303" s="673" t="s">
        <v>2611</v>
      </c>
      <c r="K1303" s="673" t="s">
        <v>2611</v>
      </c>
    </row>
    <row r="1304" spans="1:11" hidden="1" x14ac:dyDescent="0.25">
      <c r="A1304" t="s">
        <v>7253</v>
      </c>
      <c r="B1304" s="673" t="s">
        <v>2096</v>
      </c>
      <c r="C1304" s="674">
        <v>8</v>
      </c>
      <c r="D1304" s="674" t="s">
        <v>6982</v>
      </c>
      <c r="E1304" s="674">
        <f t="shared" si="20"/>
        <v>2</v>
      </c>
      <c r="F1304" s="673" t="s">
        <v>2884</v>
      </c>
      <c r="G1304" s="673" t="s">
        <v>2885</v>
      </c>
      <c r="H1304" s="673" t="s">
        <v>2611</v>
      </c>
      <c r="I1304" s="673" t="s">
        <v>2611</v>
      </c>
      <c r="J1304" s="673" t="s">
        <v>2611</v>
      </c>
      <c r="K1304" s="673" t="s">
        <v>2611</v>
      </c>
    </row>
    <row r="1305" spans="1:11" hidden="1" x14ac:dyDescent="0.25">
      <c r="A1305" t="s">
        <v>4284</v>
      </c>
      <c r="B1305" s="673" t="s">
        <v>2096</v>
      </c>
      <c r="C1305" s="674">
        <v>8</v>
      </c>
      <c r="D1305" s="674" t="s">
        <v>6821</v>
      </c>
      <c r="E1305" s="674">
        <f t="shared" si="20"/>
        <v>2</v>
      </c>
      <c r="F1305" s="673" t="s">
        <v>2884</v>
      </c>
      <c r="G1305" s="673" t="s">
        <v>2885</v>
      </c>
      <c r="H1305" s="673" t="s">
        <v>2611</v>
      </c>
      <c r="I1305" s="673" t="s">
        <v>2611</v>
      </c>
      <c r="J1305" s="673" t="s">
        <v>2611</v>
      </c>
      <c r="K1305" s="673" t="s">
        <v>2611</v>
      </c>
    </row>
    <row r="1306" spans="1:11" hidden="1" x14ac:dyDescent="0.25">
      <c r="A1306" t="s">
        <v>4285</v>
      </c>
      <c r="B1306" s="673" t="s">
        <v>2096</v>
      </c>
      <c r="C1306" s="674">
        <v>8</v>
      </c>
      <c r="D1306" s="674" t="s">
        <v>6946</v>
      </c>
      <c r="E1306" s="674">
        <f t="shared" si="20"/>
        <v>2</v>
      </c>
      <c r="F1306" s="673" t="s">
        <v>2884</v>
      </c>
      <c r="G1306" s="673" t="s">
        <v>2885</v>
      </c>
      <c r="H1306" s="673" t="s">
        <v>2611</v>
      </c>
      <c r="I1306" s="673" t="s">
        <v>2611</v>
      </c>
      <c r="J1306" s="673" t="s">
        <v>2611</v>
      </c>
      <c r="K1306" s="673" t="s">
        <v>2611</v>
      </c>
    </row>
    <row r="1307" spans="1:11" hidden="1" x14ac:dyDescent="0.25">
      <c r="A1307" t="s">
        <v>4286</v>
      </c>
      <c r="B1307" s="673" t="s">
        <v>2096</v>
      </c>
      <c r="C1307" s="674">
        <v>8</v>
      </c>
      <c r="D1307" s="674" t="s">
        <v>6983</v>
      </c>
      <c r="E1307" s="674">
        <f t="shared" si="20"/>
        <v>2</v>
      </c>
      <c r="F1307" s="673" t="s">
        <v>2884</v>
      </c>
      <c r="G1307" s="673" t="s">
        <v>2885</v>
      </c>
      <c r="H1307" s="673" t="s">
        <v>2611</v>
      </c>
      <c r="I1307" s="673" t="s">
        <v>2611</v>
      </c>
      <c r="J1307" s="673" t="s">
        <v>2611</v>
      </c>
      <c r="K1307" s="673" t="s">
        <v>2611</v>
      </c>
    </row>
    <row r="1308" spans="1:11" hidden="1" x14ac:dyDescent="0.25">
      <c r="A1308" t="s">
        <v>4287</v>
      </c>
      <c r="B1308" s="673" t="s">
        <v>2096</v>
      </c>
      <c r="C1308" s="674">
        <v>8</v>
      </c>
      <c r="D1308" s="674" t="s">
        <v>6984</v>
      </c>
      <c r="E1308" s="674">
        <f t="shared" si="20"/>
        <v>2</v>
      </c>
      <c r="F1308" s="673" t="s">
        <v>2884</v>
      </c>
      <c r="G1308" s="673" t="s">
        <v>2885</v>
      </c>
      <c r="H1308" s="673" t="s">
        <v>2611</v>
      </c>
      <c r="I1308" s="673" t="s">
        <v>2611</v>
      </c>
      <c r="J1308" s="673" t="s">
        <v>2611</v>
      </c>
      <c r="K1308" s="673" t="s">
        <v>2611</v>
      </c>
    </row>
    <row r="1309" spans="1:11" hidden="1" x14ac:dyDescent="0.25">
      <c r="A1309" t="s">
        <v>4288</v>
      </c>
      <c r="B1309" s="673" t="s">
        <v>2096</v>
      </c>
      <c r="C1309" s="674">
        <v>8</v>
      </c>
      <c r="D1309" s="674" t="s">
        <v>6985</v>
      </c>
      <c r="E1309" s="674">
        <f t="shared" si="20"/>
        <v>2</v>
      </c>
      <c r="F1309" s="673" t="s">
        <v>2884</v>
      </c>
      <c r="G1309" s="673" t="s">
        <v>2885</v>
      </c>
      <c r="H1309" s="673" t="s">
        <v>2611</v>
      </c>
      <c r="I1309" s="673" t="s">
        <v>2611</v>
      </c>
      <c r="J1309" s="673" t="s">
        <v>2611</v>
      </c>
      <c r="K1309" s="673" t="s">
        <v>2611</v>
      </c>
    </row>
    <row r="1310" spans="1:11" hidden="1" x14ac:dyDescent="0.25">
      <c r="A1310" t="s">
        <v>4289</v>
      </c>
      <c r="B1310" s="673" t="s">
        <v>2096</v>
      </c>
      <c r="C1310" s="674">
        <v>8</v>
      </c>
      <c r="D1310" s="674" t="s">
        <v>6824</v>
      </c>
      <c r="E1310" s="674">
        <f t="shared" si="20"/>
        <v>3</v>
      </c>
      <c r="F1310" s="673" t="s">
        <v>2887</v>
      </c>
      <c r="G1310" s="673" t="s">
        <v>2888</v>
      </c>
      <c r="H1310" s="673" t="s">
        <v>2889</v>
      </c>
      <c r="I1310" s="673" t="s">
        <v>2611</v>
      </c>
      <c r="J1310" s="673" t="s">
        <v>2611</v>
      </c>
      <c r="K1310" s="673" t="s">
        <v>2611</v>
      </c>
    </row>
    <row r="1311" spans="1:11" hidden="1" x14ac:dyDescent="0.25">
      <c r="A1311" t="s">
        <v>4290</v>
      </c>
      <c r="B1311" s="673" t="s">
        <v>2096</v>
      </c>
      <c r="C1311" s="674">
        <v>8</v>
      </c>
      <c r="D1311" s="674" t="s">
        <v>6825</v>
      </c>
      <c r="E1311" s="674">
        <f t="shared" si="20"/>
        <v>3</v>
      </c>
      <c r="F1311" s="673" t="s">
        <v>2887</v>
      </c>
      <c r="G1311" s="673" t="s">
        <v>2888</v>
      </c>
      <c r="H1311" s="673" t="s">
        <v>2889</v>
      </c>
      <c r="I1311" s="673" t="s">
        <v>2611</v>
      </c>
      <c r="J1311" s="673" t="s">
        <v>2611</v>
      </c>
      <c r="K1311" s="673" t="s">
        <v>2611</v>
      </c>
    </row>
    <row r="1312" spans="1:11" hidden="1" x14ac:dyDescent="0.25">
      <c r="A1312" t="s">
        <v>4291</v>
      </c>
      <c r="B1312" s="673" t="s">
        <v>2096</v>
      </c>
      <c r="C1312" s="674">
        <v>8</v>
      </c>
      <c r="D1312" s="674" t="s">
        <v>6787</v>
      </c>
      <c r="E1312" s="674">
        <f t="shared" si="20"/>
        <v>4</v>
      </c>
      <c r="F1312" s="673" t="s">
        <v>2912</v>
      </c>
      <c r="G1312" s="673" t="s">
        <v>2913</v>
      </c>
      <c r="H1312" s="673" t="s">
        <v>2914</v>
      </c>
      <c r="I1312" s="673" t="s">
        <v>2915</v>
      </c>
      <c r="J1312" s="673" t="s">
        <v>2611</v>
      </c>
      <c r="K1312" s="673" t="s">
        <v>2611</v>
      </c>
    </row>
    <row r="1313" spans="1:11" hidden="1" x14ac:dyDescent="0.25">
      <c r="A1313" t="s">
        <v>4292</v>
      </c>
      <c r="B1313" s="673" t="s">
        <v>2096</v>
      </c>
      <c r="C1313" s="674">
        <v>8</v>
      </c>
      <c r="D1313" s="674" t="s">
        <v>6788</v>
      </c>
      <c r="E1313" s="674">
        <f t="shared" si="20"/>
        <v>4</v>
      </c>
      <c r="F1313" s="673" t="s">
        <v>2912</v>
      </c>
      <c r="G1313" s="673" t="s">
        <v>2913</v>
      </c>
      <c r="H1313" s="673" t="s">
        <v>2914</v>
      </c>
      <c r="I1313" s="673" t="s">
        <v>2915</v>
      </c>
      <c r="J1313" s="673" t="s">
        <v>2611</v>
      </c>
      <c r="K1313" s="673" t="s">
        <v>2611</v>
      </c>
    </row>
    <row r="1314" spans="1:11" hidden="1" x14ac:dyDescent="0.25">
      <c r="A1314" t="s">
        <v>4293</v>
      </c>
      <c r="B1314" s="673" t="s">
        <v>2096</v>
      </c>
      <c r="C1314" s="674">
        <v>8</v>
      </c>
      <c r="D1314" s="674" t="s">
        <v>6987</v>
      </c>
      <c r="E1314" s="674">
        <f t="shared" si="20"/>
        <v>4</v>
      </c>
      <c r="F1314" s="673" t="s">
        <v>2912</v>
      </c>
      <c r="G1314" s="673" t="s">
        <v>2913</v>
      </c>
      <c r="H1314" s="673" t="s">
        <v>2914</v>
      </c>
      <c r="I1314" s="673" t="s">
        <v>2915</v>
      </c>
      <c r="J1314" s="673" t="s">
        <v>2611</v>
      </c>
      <c r="K1314" s="673" t="s">
        <v>2611</v>
      </c>
    </row>
    <row r="1315" spans="1:11" hidden="1" x14ac:dyDescent="0.25">
      <c r="A1315" t="s">
        <v>4294</v>
      </c>
      <c r="B1315" s="673" t="s">
        <v>2096</v>
      </c>
      <c r="C1315" s="674">
        <v>8</v>
      </c>
      <c r="D1315" s="674" t="s">
        <v>6860</v>
      </c>
      <c r="E1315" s="674">
        <f t="shared" si="20"/>
        <v>4</v>
      </c>
      <c r="F1315" s="673" t="s">
        <v>2912</v>
      </c>
      <c r="G1315" s="673" t="s">
        <v>2913</v>
      </c>
      <c r="H1315" s="673" t="s">
        <v>2914</v>
      </c>
      <c r="I1315" s="673" t="s">
        <v>2915</v>
      </c>
      <c r="J1315" s="673" t="s">
        <v>2611</v>
      </c>
      <c r="K1315" s="673" t="s">
        <v>2611</v>
      </c>
    </row>
    <row r="1316" spans="1:11" hidden="1" x14ac:dyDescent="0.25">
      <c r="A1316" t="s">
        <v>4295</v>
      </c>
      <c r="B1316" s="673" t="s">
        <v>2916</v>
      </c>
      <c r="C1316" s="674">
        <v>3</v>
      </c>
      <c r="D1316" s="674" t="s">
        <v>6729</v>
      </c>
      <c r="E1316" s="674">
        <f t="shared" si="20"/>
        <v>1</v>
      </c>
      <c r="F1316" s="673" t="s">
        <v>2788</v>
      </c>
      <c r="G1316" s="673" t="s">
        <v>2611</v>
      </c>
      <c r="H1316" s="673" t="s">
        <v>2611</v>
      </c>
      <c r="I1316" s="673" t="s">
        <v>2611</v>
      </c>
      <c r="J1316" s="673" t="s">
        <v>2611</v>
      </c>
      <c r="K1316" s="673" t="s">
        <v>2611</v>
      </c>
    </row>
    <row r="1317" spans="1:11" hidden="1" x14ac:dyDescent="0.25">
      <c r="A1317" t="s">
        <v>4296</v>
      </c>
      <c r="B1317" s="673" t="s">
        <v>2916</v>
      </c>
      <c r="C1317" s="674">
        <v>3</v>
      </c>
      <c r="D1317" s="674" t="s">
        <v>6730</v>
      </c>
      <c r="E1317" s="674">
        <f t="shared" si="20"/>
        <v>1</v>
      </c>
      <c r="F1317" s="673" t="s">
        <v>2788</v>
      </c>
      <c r="G1317" s="673" t="s">
        <v>2611</v>
      </c>
      <c r="H1317" s="673" t="s">
        <v>2611</v>
      </c>
      <c r="I1317" s="673" t="s">
        <v>2611</v>
      </c>
      <c r="J1317" s="673" t="s">
        <v>2611</v>
      </c>
      <c r="K1317" s="673" t="s">
        <v>2611</v>
      </c>
    </row>
    <row r="1318" spans="1:11" hidden="1" x14ac:dyDescent="0.25">
      <c r="A1318" t="s">
        <v>4297</v>
      </c>
      <c r="B1318" s="673" t="s">
        <v>2916</v>
      </c>
      <c r="C1318" s="674">
        <v>3</v>
      </c>
      <c r="D1318" s="674" t="s">
        <v>6988</v>
      </c>
      <c r="E1318" s="674">
        <f t="shared" si="20"/>
        <v>1</v>
      </c>
      <c r="F1318" s="673" t="s">
        <v>2788</v>
      </c>
      <c r="G1318" s="673" t="s">
        <v>2611</v>
      </c>
      <c r="H1318" s="673" t="s">
        <v>2611</v>
      </c>
      <c r="I1318" s="673" t="s">
        <v>2611</v>
      </c>
      <c r="J1318" s="673" t="s">
        <v>2611</v>
      </c>
      <c r="K1318" s="673" t="s">
        <v>2611</v>
      </c>
    </row>
    <row r="1319" spans="1:11" hidden="1" x14ac:dyDescent="0.25">
      <c r="A1319" t="s">
        <v>4298</v>
      </c>
      <c r="B1319" s="673" t="s">
        <v>2916</v>
      </c>
      <c r="C1319" s="674">
        <v>3</v>
      </c>
      <c r="D1319" s="674" t="s">
        <v>6731</v>
      </c>
      <c r="E1319" s="674">
        <f t="shared" si="20"/>
        <v>2</v>
      </c>
      <c r="F1319" s="673" t="s">
        <v>2876</v>
      </c>
      <c r="G1319" s="673" t="s">
        <v>2788</v>
      </c>
      <c r="H1319" s="673" t="s">
        <v>2611</v>
      </c>
      <c r="I1319" s="673" t="s">
        <v>2611</v>
      </c>
      <c r="J1319" s="673" t="s">
        <v>2611</v>
      </c>
      <c r="K1319" s="673" t="s">
        <v>2611</v>
      </c>
    </row>
    <row r="1320" spans="1:11" hidden="1" x14ac:dyDescent="0.25">
      <c r="A1320" t="s">
        <v>4299</v>
      </c>
      <c r="B1320" s="673" t="s">
        <v>2916</v>
      </c>
      <c r="C1320" s="674">
        <v>3</v>
      </c>
      <c r="D1320" s="674" t="s">
        <v>6732</v>
      </c>
      <c r="E1320" s="674">
        <f t="shared" si="20"/>
        <v>1</v>
      </c>
      <c r="F1320" s="673" t="s">
        <v>2788</v>
      </c>
      <c r="G1320" s="673" t="s">
        <v>2611</v>
      </c>
      <c r="H1320" s="673" t="s">
        <v>2611</v>
      </c>
      <c r="I1320" s="673" t="s">
        <v>2611</v>
      </c>
      <c r="J1320" s="673" t="s">
        <v>2611</v>
      </c>
      <c r="K1320" s="673" t="s">
        <v>2611</v>
      </c>
    </row>
    <row r="1321" spans="1:11" hidden="1" x14ac:dyDescent="0.25">
      <c r="A1321" t="s">
        <v>4300</v>
      </c>
      <c r="B1321" s="673" t="s">
        <v>2916</v>
      </c>
      <c r="C1321" s="674">
        <v>3</v>
      </c>
      <c r="D1321" s="674" t="s">
        <v>6740</v>
      </c>
      <c r="E1321" s="674">
        <f t="shared" si="20"/>
        <v>2</v>
      </c>
      <c r="F1321" s="673" t="s">
        <v>2794</v>
      </c>
      <c r="G1321" s="673" t="s">
        <v>2795</v>
      </c>
      <c r="H1321" s="673" t="s">
        <v>2611</v>
      </c>
      <c r="I1321" s="673" t="s">
        <v>2611</v>
      </c>
      <c r="J1321" s="673" t="s">
        <v>2611</v>
      </c>
      <c r="K1321" s="673" t="s">
        <v>2611</v>
      </c>
    </row>
    <row r="1322" spans="1:11" hidden="1" x14ac:dyDescent="0.25">
      <c r="A1322" t="s">
        <v>4301</v>
      </c>
      <c r="B1322" s="673" t="s">
        <v>2916</v>
      </c>
      <c r="C1322" s="674">
        <v>3</v>
      </c>
      <c r="D1322" s="674" t="s">
        <v>6741</v>
      </c>
      <c r="E1322" s="674">
        <f t="shared" si="20"/>
        <v>2</v>
      </c>
      <c r="F1322" s="673" t="s">
        <v>2794</v>
      </c>
      <c r="G1322" s="673" t="s">
        <v>2795</v>
      </c>
      <c r="H1322" s="673" t="s">
        <v>2611</v>
      </c>
      <c r="I1322" s="673" t="s">
        <v>2611</v>
      </c>
      <c r="J1322" s="673" t="s">
        <v>2611</v>
      </c>
      <c r="K1322" s="673" t="s">
        <v>2611</v>
      </c>
    </row>
    <row r="1323" spans="1:11" hidden="1" x14ac:dyDescent="0.25">
      <c r="A1323" t="s">
        <v>4302</v>
      </c>
      <c r="B1323" s="673" t="s">
        <v>2916</v>
      </c>
      <c r="C1323" s="674">
        <v>3</v>
      </c>
      <c r="D1323" s="674" t="s">
        <v>6742</v>
      </c>
      <c r="E1323" s="674">
        <f t="shared" si="20"/>
        <v>2</v>
      </c>
      <c r="F1323" s="673" t="s">
        <v>2796</v>
      </c>
      <c r="G1323" s="673" t="s">
        <v>2797</v>
      </c>
      <c r="H1323" s="673" t="s">
        <v>2611</v>
      </c>
      <c r="I1323" s="673" t="s">
        <v>2611</v>
      </c>
      <c r="J1323" s="673" t="s">
        <v>2611</v>
      </c>
      <c r="K1323" s="673" t="s">
        <v>2611</v>
      </c>
    </row>
    <row r="1324" spans="1:11" hidden="1" x14ac:dyDescent="0.25">
      <c r="A1324" t="s">
        <v>4303</v>
      </c>
      <c r="B1324" s="673" t="s">
        <v>2916</v>
      </c>
      <c r="C1324" s="674">
        <v>3</v>
      </c>
      <c r="D1324" s="674" t="s">
        <v>6743</v>
      </c>
      <c r="E1324" s="674">
        <f t="shared" si="20"/>
        <v>2</v>
      </c>
      <c r="F1324" s="673" t="s">
        <v>2796</v>
      </c>
      <c r="G1324" s="673" t="s">
        <v>2797</v>
      </c>
      <c r="H1324" s="673" t="s">
        <v>2611</v>
      </c>
      <c r="I1324" s="673" t="s">
        <v>2611</v>
      </c>
      <c r="J1324" s="673" t="s">
        <v>2611</v>
      </c>
      <c r="K1324" s="673" t="s">
        <v>2611</v>
      </c>
    </row>
    <row r="1325" spans="1:11" hidden="1" x14ac:dyDescent="0.25">
      <c r="A1325" t="s">
        <v>4304</v>
      </c>
      <c r="B1325" s="673" t="s">
        <v>2916</v>
      </c>
      <c r="C1325" s="674">
        <v>3</v>
      </c>
      <c r="D1325" s="674" t="s">
        <v>6871</v>
      </c>
      <c r="E1325" s="674">
        <f t="shared" si="20"/>
        <v>2</v>
      </c>
      <c r="F1325" s="673" t="s">
        <v>2846</v>
      </c>
      <c r="G1325" s="673" t="s">
        <v>2850</v>
      </c>
      <c r="H1325" s="673" t="s">
        <v>2611</v>
      </c>
      <c r="I1325" s="673" t="s">
        <v>2611</v>
      </c>
      <c r="J1325" s="673" t="s">
        <v>2611</v>
      </c>
      <c r="K1325" s="673" t="s">
        <v>2611</v>
      </c>
    </row>
    <row r="1326" spans="1:11" hidden="1" x14ac:dyDescent="0.25">
      <c r="A1326" t="s">
        <v>4305</v>
      </c>
      <c r="B1326" s="673" t="s">
        <v>2916</v>
      </c>
      <c r="C1326" s="674">
        <v>3</v>
      </c>
      <c r="D1326" s="674" t="s">
        <v>6872</v>
      </c>
      <c r="E1326" s="674">
        <f t="shared" si="20"/>
        <v>2</v>
      </c>
      <c r="F1326" s="673" t="s">
        <v>2846</v>
      </c>
      <c r="G1326" s="673" t="s">
        <v>2850</v>
      </c>
      <c r="H1326" s="673" t="s">
        <v>2611</v>
      </c>
      <c r="I1326" s="673" t="s">
        <v>2611</v>
      </c>
      <c r="J1326" s="673" t="s">
        <v>2611</v>
      </c>
      <c r="K1326" s="673" t="s">
        <v>2611</v>
      </c>
    </row>
    <row r="1327" spans="1:11" hidden="1" x14ac:dyDescent="0.25">
      <c r="A1327" t="s">
        <v>4306</v>
      </c>
      <c r="B1327" s="673" t="s">
        <v>2916</v>
      </c>
      <c r="C1327" s="674">
        <v>3</v>
      </c>
      <c r="D1327" s="674" t="s">
        <v>6734</v>
      </c>
      <c r="E1327" s="674">
        <f t="shared" si="20"/>
        <v>1</v>
      </c>
      <c r="F1327" s="673" t="s">
        <v>2788</v>
      </c>
      <c r="G1327" s="673" t="s">
        <v>2611</v>
      </c>
      <c r="H1327" s="673" t="s">
        <v>2611</v>
      </c>
      <c r="I1327" s="673" t="s">
        <v>2611</v>
      </c>
      <c r="J1327" s="673" t="s">
        <v>2611</v>
      </c>
      <c r="K1327" s="673" t="s">
        <v>2611</v>
      </c>
    </row>
    <row r="1328" spans="1:11" hidden="1" x14ac:dyDescent="0.25">
      <c r="A1328" t="s">
        <v>4307</v>
      </c>
      <c r="B1328" s="673" t="s">
        <v>2916</v>
      </c>
      <c r="C1328" s="674">
        <v>3</v>
      </c>
      <c r="D1328" s="674" t="s">
        <v>6935</v>
      </c>
      <c r="E1328" s="674">
        <f t="shared" si="20"/>
        <v>1</v>
      </c>
      <c r="F1328" s="673" t="s">
        <v>2788</v>
      </c>
      <c r="G1328" s="673" t="s">
        <v>2611</v>
      </c>
      <c r="H1328" s="673" t="s">
        <v>2611</v>
      </c>
      <c r="I1328" s="673" t="s">
        <v>2611</v>
      </c>
      <c r="J1328" s="673" t="s">
        <v>2611</v>
      </c>
      <c r="K1328" s="673" t="s">
        <v>2611</v>
      </c>
    </row>
    <row r="1329" spans="1:11" hidden="1" x14ac:dyDescent="0.25">
      <c r="A1329" t="s">
        <v>4308</v>
      </c>
      <c r="B1329" s="673" t="s">
        <v>2916</v>
      </c>
      <c r="C1329" s="674">
        <v>3</v>
      </c>
      <c r="D1329" s="674" t="s">
        <v>6875</v>
      </c>
      <c r="E1329" s="674">
        <f t="shared" si="20"/>
        <v>1</v>
      </c>
      <c r="F1329" s="673" t="s">
        <v>2788</v>
      </c>
      <c r="G1329" s="673" t="s">
        <v>2611</v>
      </c>
      <c r="H1329" s="673" t="s">
        <v>2611</v>
      </c>
      <c r="I1329" s="673" t="s">
        <v>2611</v>
      </c>
      <c r="J1329" s="673" t="s">
        <v>2611</v>
      </c>
      <c r="K1329" s="673" t="s">
        <v>2611</v>
      </c>
    </row>
    <row r="1330" spans="1:11" hidden="1" x14ac:dyDescent="0.25">
      <c r="A1330" t="s">
        <v>4309</v>
      </c>
      <c r="B1330" s="673" t="s">
        <v>2916</v>
      </c>
      <c r="C1330" s="674">
        <v>3</v>
      </c>
      <c r="D1330" s="674" t="s">
        <v>6876</v>
      </c>
      <c r="E1330" s="674">
        <f t="shared" si="20"/>
        <v>1</v>
      </c>
      <c r="F1330" s="673" t="s">
        <v>2788</v>
      </c>
      <c r="G1330" s="673" t="s">
        <v>2611</v>
      </c>
      <c r="H1330" s="673" t="s">
        <v>2611</v>
      </c>
      <c r="I1330" s="673" t="s">
        <v>2611</v>
      </c>
      <c r="J1330" s="673" t="s">
        <v>2611</v>
      </c>
      <c r="K1330" s="673" t="s">
        <v>2611</v>
      </c>
    </row>
    <row r="1331" spans="1:11" hidden="1" x14ac:dyDescent="0.25">
      <c r="A1331" t="s">
        <v>4310</v>
      </c>
      <c r="B1331" s="673" t="s">
        <v>2916</v>
      </c>
      <c r="C1331" s="674">
        <v>3</v>
      </c>
      <c r="D1331" s="674" t="s">
        <v>6877</v>
      </c>
      <c r="E1331" s="674">
        <f t="shared" si="20"/>
        <v>1</v>
      </c>
      <c r="F1331" s="673" t="s">
        <v>2788</v>
      </c>
      <c r="G1331" s="673" t="s">
        <v>2611</v>
      </c>
      <c r="H1331" s="673" t="s">
        <v>2611</v>
      </c>
      <c r="I1331" s="673" t="s">
        <v>2611</v>
      </c>
      <c r="J1331" s="673" t="s">
        <v>2611</v>
      </c>
      <c r="K1331" s="673" t="s">
        <v>2611</v>
      </c>
    </row>
    <row r="1332" spans="1:11" hidden="1" x14ac:dyDescent="0.25">
      <c r="A1332" t="s">
        <v>4311</v>
      </c>
      <c r="B1332" s="673" t="s">
        <v>2916</v>
      </c>
      <c r="C1332" s="674">
        <v>3</v>
      </c>
      <c r="D1332" s="674" t="s">
        <v>6760</v>
      </c>
      <c r="E1332" s="674">
        <f t="shared" si="20"/>
        <v>1</v>
      </c>
      <c r="F1332" s="673" t="s">
        <v>2788</v>
      </c>
      <c r="G1332" s="673" t="s">
        <v>2611</v>
      </c>
      <c r="H1332" s="673" t="s">
        <v>2611</v>
      </c>
      <c r="I1332" s="673" t="s">
        <v>2611</v>
      </c>
      <c r="J1332" s="673" t="s">
        <v>2611</v>
      </c>
      <c r="K1332" s="673" t="s">
        <v>2611</v>
      </c>
    </row>
    <row r="1333" spans="1:11" hidden="1" x14ac:dyDescent="0.25">
      <c r="A1333" t="s">
        <v>4312</v>
      </c>
      <c r="B1333" s="673" t="s">
        <v>2916</v>
      </c>
      <c r="C1333" s="674">
        <v>3</v>
      </c>
      <c r="D1333" s="674" t="s">
        <v>6989</v>
      </c>
      <c r="E1333" s="674">
        <f t="shared" si="20"/>
        <v>1</v>
      </c>
      <c r="F1333" s="673" t="s">
        <v>2788</v>
      </c>
      <c r="G1333" s="673" t="s">
        <v>2611</v>
      </c>
      <c r="H1333" s="673" t="s">
        <v>2611</v>
      </c>
      <c r="I1333" s="673" t="s">
        <v>2611</v>
      </c>
      <c r="J1333" s="673" t="s">
        <v>2611</v>
      </c>
      <c r="K1333" s="673" t="s">
        <v>2611</v>
      </c>
    </row>
    <row r="1334" spans="1:11" hidden="1" x14ac:dyDescent="0.25">
      <c r="A1334" t="s">
        <v>4313</v>
      </c>
      <c r="B1334" s="673" t="s">
        <v>2916</v>
      </c>
      <c r="C1334" s="674">
        <v>3</v>
      </c>
      <c r="D1334" s="674" t="s">
        <v>6990</v>
      </c>
      <c r="E1334" s="674">
        <f t="shared" si="20"/>
        <v>1</v>
      </c>
      <c r="F1334" s="673" t="s">
        <v>2788</v>
      </c>
      <c r="G1334" s="673" t="s">
        <v>2611</v>
      </c>
      <c r="H1334" s="673" t="s">
        <v>2611</v>
      </c>
      <c r="I1334" s="673" t="s">
        <v>2611</v>
      </c>
      <c r="J1334" s="673" t="s">
        <v>2611</v>
      </c>
      <c r="K1334" s="673" t="s">
        <v>2611</v>
      </c>
    </row>
    <row r="1335" spans="1:11" hidden="1" x14ac:dyDescent="0.25">
      <c r="A1335" t="s">
        <v>4314</v>
      </c>
      <c r="B1335" s="673" t="s">
        <v>2916</v>
      </c>
      <c r="C1335" s="674">
        <v>3</v>
      </c>
      <c r="D1335" s="674" t="s">
        <v>6991</v>
      </c>
      <c r="E1335" s="674">
        <f t="shared" si="20"/>
        <v>1</v>
      </c>
      <c r="F1335" s="673" t="s">
        <v>2788</v>
      </c>
      <c r="G1335" s="673" t="s">
        <v>2611</v>
      </c>
      <c r="H1335" s="673" t="s">
        <v>2611</v>
      </c>
      <c r="I1335" s="673" t="s">
        <v>2611</v>
      </c>
      <c r="J1335" s="673" t="s">
        <v>2611</v>
      </c>
      <c r="K1335" s="673" t="s">
        <v>2611</v>
      </c>
    </row>
    <row r="1336" spans="1:11" hidden="1" x14ac:dyDescent="0.25">
      <c r="A1336" t="s">
        <v>4315</v>
      </c>
      <c r="B1336" s="673" t="s">
        <v>2916</v>
      </c>
      <c r="C1336" s="674">
        <v>3</v>
      </c>
      <c r="D1336" s="674" t="s">
        <v>6744</v>
      </c>
      <c r="E1336" s="674">
        <f t="shared" si="20"/>
        <v>4</v>
      </c>
      <c r="F1336" s="673" t="s">
        <v>2877</v>
      </c>
      <c r="G1336" s="673" t="s">
        <v>2796</v>
      </c>
      <c r="H1336" s="673" t="s">
        <v>2878</v>
      </c>
      <c r="I1336" s="673" t="s">
        <v>2797</v>
      </c>
      <c r="J1336" s="673" t="s">
        <v>2611</v>
      </c>
      <c r="K1336" s="673" t="s">
        <v>2611</v>
      </c>
    </row>
    <row r="1337" spans="1:11" hidden="1" x14ac:dyDescent="0.25">
      <c r="A1337" t="s">
        <v>4316</v>
      </c>
      <c r="B1337" s="673" t="s">
        <v>2916</v>
      </c>
      <c r="C1337" s="674">
        <v>3</v>
      </c>
      <c r="D1337" s="674" t="s">
        <v>6951</v>
      </c>
      <c r="E1337" s="674">
        <f t="shared" si="20"/>
        <v>1</v>
      </c>
      <c r="F1337" s="673" t="s">
        <v>2876</v>
      </c>
      <c r="G1337" s="673" t="s">
        <v>2611</v>
      </c>
      <c r="H1337" s="673" t="s">
        <v>2611</v>
      </c>
      <c r="I1337" s="673" t="s">
        <v>2611</v>
      </c>
      <c r="J1337" s="673" t="s">
        <v>2611</v>
      </c>
      <c r="K1337" s="673" t="s">
        <v>2611</v>
      </c>
    </row>
    <row r="1338" spans="1:11" hidden="1" x14ac:dyDescent="0.25">
      <c r="A1338" t="s">
        <v>7254</v>
      </c>
      <c r="B1338" s="673" t="s">
        <v>2916</v>
      </c>
      <c r="C1338" s="674">
        <v>3</v>
      </c>
      <c r="D1338" s="674" t="s">
        <v>6992</v>
      </c>
      <c r="E1338" s="674">
        <f t="shared" si="20"/>
        <v>2</v>
      </c>
      <c r="F1338" s="673" t="s">
        <v>2917</v>
      </c>
      <c r="G1338" s="673" t="s">
        <v>2918</v>
      </c>
      <c r="H1338" s="673" t="s">
        <v>2611</v>
      </c>
      <c r="I1338" s="673" t="s">
        <v>2611</v>
      </c>
      <c r="J1338" s="673" t="s">
        <v>2611</v>
      </c>
      <c r="K1338" s="673" t="s">
        <v>2611</v>
      </c>
    </row>
    <row r="1339" spans="1:11" hidden="1" x14ac:dyDescent="0.25">
      <c r="A1339" t="s">
        <v>7255</v>
      </c>
      <c r="B1339" s="673" t="s">
        <v>2916</v>
      </c>
      <c r="C1339" s="674">
        <v>3</v>
      </c>
      <c r="D1339" s="674" t="s">
        <v>6993</v>
      </c>
      <c r="E1339" s="674">
        <f t="shared" si="20"/>
        <v>2</v>
      </c>
      <c r="F1339" s="673" t="s">
        <v>2796</v>
      </c>
      <c r="G1339" s="673" t="s">
        <v>2797</v>
      </c>
      <c r="H1339" s="673" t="s">
        <v>2611</v>
      </c>
      <c r="I1339" s="673" t="s">
        <v>2611</v>
      </c>
      <c r="J1339" s="673" t="s">
        <v>2611</v>
      </c>
      <c r="K1339" s="673" t="s">
        <v>2611</v>
      </c>
    </row>
    <row r="1340" spans="1:11" hidden="1" x14ac:dyDescent="0.25">
      <c r="A1340" t="s">
        <v>7256</v>
      </c>
      <c r="B1340" s="673" t="s">
        <v>2916</v>
      </c>
      <c r="C1340" s="674">
        <v>3</v>
      </c>
      <c r="D1340" s="674" t="s">
        <v>6994</v>
      </c>
      <c r="E1340" s="674">
        <f t="shared" si="20"/>
        <v>2</v>
      </c>
      <c r="F1340" s="673" t="s">
        <v>2796</v>
      </c>
      <c r="G1340" s="673" t="s">
        <v>2797</v>
      </c>
      <c r="H1340" s="673" t="s">
        <v>2611</v>
      </c>
      <c r="I1340" s="673" t="s">
        <v>2611</v>
      </c>
      <c r="J1340" s="673" t="s">
        <v>2611</v>
      </c>
      <c r="K1340" s="673" t="s">
        <v>2611</v>
      </c>
    </row>
    <row r="1341" spans="1:11" hidden="1" x14ac:dyDescent="0.25">
      <c r="A1341" t="s">
        <v>4317</v>
      </c>
      <c r="B1341" s="673" t="s">
        <v>2916</v>
      </c>
      <c r="C1341" s="674">
        <v>3</v>
      </c>
      <c r="D1341" s="674" t="s">
        <v>6821</v>
      </c>
      <c r="E1341" s="674">
        <f t="shared" si="20"/>
        <v>2</v>
      </c>
      <c r="F1341" s="673" t="s">
        <v>2796</v>
      </c>
      <c r="G1341" s="673" t="s">
        <v>2797</v>
      </c>
      <c r="H1341" s="673" t="s">
        <v>2611</v>
      </c>
      <c r="I1341" s="673" t="s">
        <v>2611</v>
      </c>
      <c r="J1341" s="673" t="s">
        <v>2611</v>
      </c>
      <c r="K1341" s="673" t="s">
        <v>2611</v>
      </c>
    </row>
    <row r="1342" spans="1:11" hidden="1" x14ac:dyDescent="0.25">
      <c r="A1342" t="s">
        <v>4318</v>
      </c>
      <c r="B1342" s="673" t="s">
        <v>2916</v>
      </c>
      <c r="C1342" s="674">
        <v>3</v>
      </c>
      <c r="D1342" s="674" t="s">
        <v>6896</v>
      </c>
      <c r="E1342" s="674">
        <f t="shared" si="20"/>
        <v>2</v>
      </c>
      <c r="F1342" s="673" t="s">
        <v>2796</v>
      </c>
      <c r="G1342" s="673" t="s">
        <v>2797</v>
      </c>
      <c r="H1342" s="673" t="s">
        <v>2611</v>
      </c>
      <c r="I1342" s="673" t="s">
        <v>2611</v>
      </c>
      <c r="J1342" s="673" t="s">
        <v>2611</v>
      </c>
      <c r="K1342" s="673" t="s">
        <v>2611</v>
      </c>
    </row>
    <row r="1343" spans="1:11" hidden="1" x14ac:dyDescent="0.25">
      <c r="A1343" t="s">
        <v>4319</v>
      </c>
      <c r="B1343" s="673" t="s">
        <v>2916</v>
      </c>
      <c r="C1343" s="674">
        <v>3</v>
      </c>
      <c r="D1343" s="674" t="s">
        <v>6835</v>
      </c>
      <c r="E1343" s="674">
        <f t="shared" si="20"/>
        <v>2</v>
      </c>
      <c r="F1343" s="673" t="s">
        <v>2796</v>
      </c>
      <c r="G1343" s="673" t="s">
        <v>2797</v>
      </c>
      <c r="H1343" s="673" t="s">
        <v>2611</v>
      </c>
      <c r="I1343" s="673" t="s">
        <v>2611</v>
      </c>
      <c r="J1343" s="673" t="s">
        <v>2611</v>
      </c>
      <c r="K1343" s="673" t="s">
        <v>2611</v>
      </c>
    </row>
    <row r="1344" spans="1:11" hidden="1" x14ac:dyDescent="0.25">
      <c r="A1344" t="s">
        <v>4320</v>
      </c>
      <c r="B1344" s="673" t="s">
        <v>2916</v>
      </c>
      <c r="C1344" s="674">
        <v>3</v>
      </c>
      <c r="D1344" s="674" t="s">
        <v>6836</v>
      </c>
      <c r="E1344" s="674">
        <f t="shared" si="20"/>
        <v>2</v>
      </c>
      <c r="F1344" s="673" t="s">
        <v>2796</v>
      </c>
      <c r="G1344" s="673" t="s">
        <v>2797</v>
      </c>
      <c r="H1344" s="673" t="s">
        <v>2611</v>
      </c>
      <c r="I1344" s="673" t="s">
        <v>2611</v>
      </c>
      <c r="J1344" s="673" t="s">
        <v>2611</v>
      </c>
      <c r="K1344" s="673" t="s">
        <v>2611</v>
      </c>
    </row>
    <row r="1345" spans="1:11" hidden="1" x14ac:dyDescent="0.25">
      <c r="A1345" t="s">
        <v>4321</v>
      </c>
      <c r="B1345" s="673" t="s">
        <v>2916</v>
      </c>
      <c r="C1345" s="674">
        <v>3</v>
      </c>
      <c r="D1345" s="674" t="s">
        <v>6769</v>
      </c>
      <c r="E1345" s="674">
        <f t="shared" si="20"/>
        <v>2</v>
      </c>
      <c r="F1345" s="673" t="s">
        <v>2794</v>
      </c>
      <c r="G1345" s="673" t="s">
        <v>2795</v>
      </c>
      <c r="H1345" s="673" t="s">
        <v>2611</v>
      </c>
      <c r="I1345" s="673" t="s">
        <v>2611</v>
      </c>
      <c r="J1345" s="673" t="s">
        <v>2611</v>
      </c>
      <c r="K1345" s="673" t="s">
        <v>2611</v>
      </c>
    </row>
    <row r="1346" spans="1:11" hidden="1" x14ac:dyDescent="0.25">
      <c r="A1346" t="s">
        <v>4322</v>
      </c>
      <c r="B1346" s="673" t="s">
        <v>2916</v>
      </c>
      <c r="C1346" s="674">
        <v>3</v>
      </c>
      <c r="D1346" s="674" t="s">
        <v>6995</v>
      </c>
      <c r="E1346" s="674">
        <f t="shared" si="20"/>
        <v>2</v>
      </c>
      <c r="F1346" s="673" t="s">
        <v>2796</v>
      </c>
      <c r="G1346" s="673" t="s">
        <v>2797</v>
      </c>
      <c r="H1346" s="673" t="s">
        <v>2611</v>
      </c>
      <c r="I1346" s="673" t="s">
        <v>2611</v>
      </c>
      <c r="J1346" s="673" t="s">
        <v>2611</v>
      </c>
      <c r="K1346" s="673" t="s">
        <v>2611</v>
      </c>
    </row>
    <row r="1347" spans="1:11" hidden="1" x14ac:dyDescent="0.25">
      <c r="A1347" t="s">
        <v>4323</v>
      </c>
      <c r="B1347" s="673" t="s">
        <v>2916</v>
      </c>
      <c r="C1347" s="674">
        <v>3</v>
      </c>
      <c r="D1347" s="674" t="s">
        <v>6996</v>
      </c>
      <c r="E1347" s="674">
        <f t="shared" ref="E1347:E1410" si="21">6-COUNTIF(F1347:K1347,"")</f>
        <v>2</v>
      </c>
      <c r="F1347" s="673" t="s">
        <v>2796</v>
      </c>
      <c r="G1347" s="673" t="s">
        <v>2797</v>
      </c>
      <c r="H1347" s="673" t="s">
        <v>2611</v>
      </c>
      <c r="I1347" s="673" t="s">
        <v>2611</v>
      </c>
      <c r="J1347" s="673" t="s">
        <v>2611</v>
      </c>
      <c r="K1347" s="673" t="s">
        <v>2611</v>
      </c>
    </row>
    <row r="1348" spans="1:11" hidden="1" x14ac:dyDescent="0.25">
      <c r="A1348" t="s">
        <v>4324</v>
      </c>
      <c r="B1348" s="673" t="s">
        <v>2916</v>
      </c>
      <c r="C1348" s="674">
        <v>3</v>
      </c>
      <c r="D1348" s="674" t="s">
        <v>6799</v>
      </c>
      <c r="E1348" s="674">
        <f t="shared" si="21"/>
        <v>2</v>
      </c>
      <c r="F1348" s="673" t="s">
        <v>2796</v>
      </c>
      <c r="G1348" s="673" t="s">
        <v>2797</v>
      </c>
      <c r="H1348" s="673" t="s">
        <v>2611</v>
      </c>
      <c r="I1348" s="673" t="s">
        <v>2611</v>
      </c>
      <c r="J1348" s="673" t="s">
        <v>2611</v>
      </c>
      <c r="K1348" s="673" t="s">
        <v>2611</v>
      </c>
    </row>
    <row r="1349" spans="1:11" hidden="1" x14ac:dyDescent="0.25">
      <c r="A1349" t="s">
        <v>4325</v>
      </c>
      <c r="B1349" s="673" t="s">
        <v>2916</v>
      </c>
      <c r="C1349" s="674">
        <v>3</v>
      </c>
      <c r="D1349" s="674" t="s">
        <v>6997</v>
      </c>
      <c r="E1349" s="674">
        <f t="shared" si="21"/>
        <v>2</v>
      </c>
      <c r="F1349" s="673" t="s">
        <v>2796</v>
      </c>
      <c r="G1349" s="673" t="s">
        <v>2797</v>
      </c>
      <c r="H1349" s="673" t="s">
        <v>2611</v>
      </c>
      <c r="I1349" s="673" t="s">
        <v>2611</v>
      </c>
      <c r="J1349" s="673" t="s">
        <v>2611</v>
      </c>
      <c r="K1349" s="673" t="s">
        <v>2611</v>
      </c>
    </row>
    <row r="1350" spans="1:11" hidden="1" x14ac:dyDescent="0.25">
      <c r="A1350" t="s">
        <v>4326</v>
      </c>
      <c r="B1350" s="673" t="s">
        <v>2916</v>
      </c>
      <c r="C1350" s="674">
        <v>3</v>
      </c>
      <c r="D1350" s="674" t="s">
        <v>6761</v>
      </c>
      <c r="E1350" s="674">
        <f t="shared" si="21"/>
        <v>2</v>
      </c>
      <c r="F1350" s="673" t="s">
        <v>2796</v>
      </c>
      <c r="G1350" s="673" t="s">
        <v>2797</v>
      </c>
      <c r="H1350" s="673" t="s">
        <v>2611</v>
      </c>
      <c r="I1350" s="673" t="s">
        <v>2611</v>
      </c>
      <c r="J1350" s="673" t="s">
        <v>2611</v>
      </c>
      <c r="K1350" s="673" t="s">
        <v>2611</v>
      </c>
    </row>
    <row r="1351" spans="1:11" hidden="1" x14ac:dyDescent="0.25">
      <c r="A1351" t="s">
        <v>4327</v>
      </c>
      <c r="B1351" s="673" t="s">
        <v>2916</v>
      </c>
      <c r="C1351" s="674">
        <v>3</v>
      </c>
      <c r="D1351" s="674" t="s">
        <v>6998</v>
      </c>
      <c r="E1351" s="674">
        <f t="shared" si="21"/>
        <v>2</v>
      </c>
      <c r="F1351" s="673" t="s">
        <v>2796</v>
      </c>
      <c r="G1351" s="673" t="s">
        <v>2797</v>
      </c>
      <c r="H1351" s="673" t="s">
        <v>2611</v>
      </c>
      <c r="I1351" s="673" t="s">
        <v>2611</v>
      </c>
      <c r="J1351" s="673" t="s">
        <v>2611</v>
      </c>
      <c r="K1351" s="673" t="s">
        <v>2611</v>
      </c>
    </row>
    <row r="1352" spans="1:11" hidden="1" x14ac:dyDescent="0.25">
      <c r="A1352" t="s">
        <v>4328</v>
      </c>
      <c r="B1352" s="673" t="s">
        <v>2916</v>
      </c>
      <c r="C1352" s="674">
        <v>3</v>
      </c>
      <c r="D1352" s="674" t="s">
        <v>6999</v>
      </c>
      <c r="E1352" s="674">
        <f t="shared" si="21"/>
        <v>2</v>
      </c>
      <c r="F1352" s="673" t="s">
        <v>2877</v>
      </c>
      <c r="G1352" s="673" t="s">
        <v>2878</v>
      </c>
      <c r="H1352" s="673" t="s">
        <v>2611</v>
      </c>
      <c r="I1352" s="673" t="s">
        <v>2611</v>
      </c>
      <c r="J1352" s="673" t="s">
        <v>2611</v>
      </c>
      <c r="K1352" s="673" t="s">
        <v>2611</v>
      </c>
    </row>
    <row r="1353" spans="1:11" hidden="1" x14ac:dyDescent="0.25">
      <c r="A1353" t="s">
        <v>4329</v>
      </c>
      <c r="B1353" s="673" t="s">
        <v>2916</v>
      </c>
      <c r="C1353" s="674">
        <v>3</v>
      </c>
      <c r="D1353" s="674" t="s">
        <v>7000</v>
      </c>
      <c r="E1353" s="674">
        <f t="shared" si="21"/>
        <v>2</v>
      </c>
      <c r="F1353" s="673" t="s">
        <v>2877</v>
      </c>
      <c r="G1353" s="673" t="s">
        <v>2878</v>
      </c>
      <c r="H1353" s="673" t="s">
        <v>2611</v>
      </c>
      <c r="I1353" s="673" t="s">
        <v>2611</v>
      </c>
      <c r="J1353" s="673" t="s">
        <v>2611</v>
      </c>
      <c r="K1353" s="673" t="s">
        <v>2611</v>
      </c>
    </row>
    <row r="1354" spans="1:11" hidden="1" x14ac:dyDescent="0.25">
      <c r="A1354" t="s">
        <v>4330</v>
      </c>
      <c r="B1354" s="673" t="s">
        <v>2916</v>
      </c>
      <c r="C1354" s="674">
        <v>3</v>
      </c>
      <c r="D1354" s="674" t="s">
        <v>7001</v>
      </c>
      <c r="E1354" s="674">
        <f t="shared" si="21"/>
        <v>2</v>
      </c>
      <c r="F1354" s="673" t="s">
        <v>2796</v>
      </c>
      <c r="G1354" s="673" t="s">
        <v>2797</v>
      </c>
      <c r="H1354" s="673" t="s">
        <v>2611</v>
      </c>
      <c r="I1354" s="673" t="s">
        <v>2611</v>
      </c>
      <c r="J1354" s="673" t="s">
        <v>2611</v>
      </c>
      <c r="K1354" s="673" t="s">
        <v>2611</v>
      </c>
    </row>
    <row r="1355" spans="1:11" hidden="1" x14ac:dyDescent="0.25">
      <c r="A1355" t="s">
        <v>4331</v>
      </c>
      <c r="B1355" s="673" t="s">
        <v>2916</v>
      </c>
      <c r="C1355" s="674">
        <v>3</v>
      </c>
      <c r="D1355" s="674" t="s">
        <v>7002</v>
      </c>
      <c r="E1355" s="674">
        <f t="shared" si="21"/>
        <v>2</v>
      </c>
      <c r="F1355" s="673" t="s">
        <v>2794</v>
      </c>
      <c r="G1355" s="673" t="s">
        <v>2795</v>
      </c>
      <c r="H1355" s="673" t="s">
        <v>2611</v>
      </c>
      <c r="I1355" s="673" t="s">
        <v>2611</v>
      </c>
      <c r="J1355" s="673" t="s">
        <v>2611</v>
      </c>
      <c r="K1355" s="673" t="s">
        <v>2611</v>
      </c>
    </row>
    <row r="1356" spans="1:11" hidden="1" x14ac:dyDescent="0.25">
      <c r="A1356" t="s">
        <v>4332</v>
      </c>
      <c r="B1356" s="673" t="s">
        <v>2916</v>
      </c>
      <c r="C1356" s="674">
        <v>3</v>
      </c>
      <c r="D1356" s="674" t="s">
        <v>6750</v>
      </c>
      <c r="E1356" s="674">
        <f t="shared" si="21"/>
        <v>2</v>
      </c>
      <c r="F1356" s="673" t="s">
        <v>2917</v>
      </c>
      <c r="G1356" s="673" t="s">
        <v>2918</v>
      </c>
      <c r="H1356" s="673" t="s">
        <v>2611</v>
      </c>
      <c r="I1356" s="673" t="s">
        <v>2611</v>
      </c>
      <c r="J1356" s="673" t="s">
        <v>2611</v>
      </c>
      <c r="K1356" s="673" t="s">
        <v>2611</v>
      </c>
    </row>
    <row r="1357" spans="1:11" hidden="1" x14ac:dyDescent="0.25">
      <c r="A1357" t="s">
        <v>4333</v>
      </c>
      <c r="B1357" s="673" t="s">
        <v>2916</v>
      </c>
      <c r="C1357" s="674">
        <v>4</v>
      </c>
      <c r="D1357" s="674" t="s">
        <v>6934</v>
      </c>
      <c r="E1357" s="674">
        <f t="shared" si="21"/>
        <v>2</v>
      </c>
      <c r="F1357" s="673" t="s">
        <v>2879</v>
      </c>
      <c r="G1357" s="673" t="s">
        <v>2880</v>
      </c>
      <c r="H1357" s="673" t="s">
        <v>2611</v>
      </c>
      <c r="I1357" s="673" t="s">
        <v>2611</v>
      </c>
      <c r="J1357" s="673" t="s">
        <v>2611</v>
      </c>
      <c r="K1357" s="673" t="s">
        <v>2611</v>
      </c>
    </row>
    <row r="1358" spans="1:11" hidden="1" x14ac:dyDescent="0.25">
      <c r="A1358" t="s">
        <v>4334</v>
      </c>
      <c r="B1358" s="673" t="s">
        <v>2916</v>
      </c>
      <c r="C1358" s="674">
        <v>4</v>
      </c>
      <c r="D1358" s="674" t="s">
        <v>6740</v>
      </c>
      <c r="E1358" s="674">
        <f t="shared" si="21"/>
        <v>2</v>
      </c>
      <c r="F1358" s="673" t="s">
        <v>2794</v>
      </c>
      <c r="G1358" s="673" t="s">
        <v>2795</v>
      </c>
      <c r="H1358" s="673" t="s">
        <v>2611</v>
      </c>
      <c r="I1358" s="673" t="s">
        <v>2611</v>
      </c>
      <c r="J1358" s="673" t="s">
        <v>2611</v>
      </c>
      <c r="K1358" s="673" t="s">
        <v>2611</v>
      </c>
    </row>
    <row r="1359" spans="1:11" hidden="1" x14ac:dyDescent="0.25">
      <c r="A1359" t="s">
        <v>4335</v>
      </c>
      <c r="B1359" s="673" t="s">
        <v>2916</v>
      </c>
      <c r="C1359" s="674">
        <v>4</v>
      </c>
      <c r="D1359" s="674" t="s">
        <v>6741</v>
      </c>
      <c r="E1359" s="674">
        <f t="shared" si="21"/>
        <v>2</v>
      </c>
      <c r="F1359" s="673" t="s">
        <v>2794</v>
      </c>
      <c r="G1359" s="673" t="s">
        <v>2795</v>
      </c>
      <c r="H1359" s="673" t="s">
        <v>2611</v>
      </c>
      <c r="I1359" s="673" t="s">
        <v>2611</v>
      </c>
      <c r="J1359" s="673" t="s">
        <v>2611</v>
      </c>
      <c r="K1359" s="673" t="s">
        <v>2611</v>
      </c>
    </row>
    <row r="1360" spans="1:11" hidden="1" x14ac:dyDescent="0.25">
      <c r="A1360" t="s">
        <v>4336</v>
      </c>
      <c r="B1360" s="673" t="s">
        <v>2916</v>
      </c>
      <c r="C1360" s="674">
        <v>4</v>
      </c>
      <c r="D1360" s="674" t="s">
        <v>6742</v>
      </c>
      <c r="E1360" s="674">
        <f t="shared" si="21"/>
        <v>2</v>
      </c>
      <c r="F1360" s="673" t="s">
        <v>2796</v>
      </c>
      <c r="G1360" s="673" t="s">
        <v>2797</v>
      </c>
      <c r="H1360" s="673" t="s">
        <v>2611</v>
      </c>
      <c r="I1360" s="673" t="s">
        <v>2611</v>
      </c>
      <c r="J1360" s="673" t="s">
        <v>2611</v>
      </c>
      <c r="K1360" s="673" t="s">
        <v>2611</v>
      </c>
    </row>
    <row r="1361" spans="1:11" hidden="1" x14ac:dyDescent="0.25">
      <c r="A1361" t="s">
        <v>4337</v>
      </c>
      <c r="B1361" s="673" t="s">
        <v>2916</v>
      </c>
      <c r="C1361" s="674">
        <v>4</v>
      </c>
      <c r="D1361" s="674" t="s">
        <v>6743</v>
      </c>
      <c r="E1361" s="674">
        <f t="shared" si="21"/>
        <v>2</v>
      </c>
      <c r="F1361" s="673" t="s">
        <v>2796</v>
      </c>
      <c r="G1361" s="673" t="s">
        <v>2797</v>
      </c>
      <c r="H1361" s="673" t="s">
        <v>2611</v>
      </c>
      <c r="I1361" s="673" t="s">
        <v>2611</v>
      </c>
      <c r="J1361" s="673" t="s">
        <v>2611</v>
      </c>
      <c r="K1361" s="673" t="s">
        <v>2611</v>
      </c>
    </row>
    <row r="1362" spans="1:11" hidden="1" x14ac:dyDescent="0.25">
      <c r="A1362" t="s">
        <v>4338</v>
      </c>
      <c r="B1362" s="673" t="s">
        <v>2916</v>
      </c>
      <c r="C1362" s="674">
        <v>4</v>
      </c>
      <c r="D1362" s="674" t="s">
        <v>6871</v>
      </c>
      <c r="E1362" s="674">
        <f t="shared" si="21"/>
        <v>2</v>
      </c>
      <c r="F1362" s="673" t="s">
        <v>2846</v>
      </c>
      <c r="G1362" s="673" t="s">
        <v>2850</v>
      </c>
      <c r="H1362" s="673" t="s">
        <v>2611</v>
      </c>
      <c r="I1362" s="673" t="s">
        <v>2611</v>
      </c>
      <c r="J1362" s="673" t="s">
        <v>2611</v>
      </c>
      <c r="K1362" s="673" t="s">
        <v>2611</v>
      </c>
    </row>
    <row r="1363" spans="1:11" hidden="1" x14ac:dyDescent="0.25">
      <c r="A1363" t="s">
        <v>4339</v>
      </c>
      <c r="B1363" s="673" t="s">
        <v>2916</v>
      </c>
      <c r="C1363" s="674">
        <v>4</v>
      </c>
      <c r="D1363" s="674" t="s">
        <v>6872</v>
      </c>
      <c r="E1363" s="674">
        <f t="shared" si="21"/>
        <v>2</v>
      </c>
      <c r="F1363" s="673" t="s">
        <v>2846</v>
      </c>
      <c r="G1363" s="673" t="s">
        <v>2850</v>
      </c>
      <c r="H1363" s="673" t="s">
        <v>2611</v>
      </c>
      <c r="I1363" s="673" t="s">
        <v>2611</v>
      </c>
      <c r="J1363" s="673" t="s">
        <v>2611</v>
      </c>
      <c r="K1363" s="673" t="s">
        <v>2611</v>
      </c>
    </row>
    <row r="1364" spans="1:11" hidden="1" x14ac:dyDescent="0.25">
      <c r="A1364" t="s">
        <v>4340</v>
      </c>
      <c r="B1364" s="673" t="s">
        <v>2916</v>
      </c>
      <c r="C1364" s="674">
        <v>4</v>
      </c>
      <c r="D1364" s="674" t="s">
        <v>6744</v>
      </c>
      <c r="E1364" s="674">
        <f t="shared" si="21"/>
        <v>6</v>
      </c>
      <c r="F1364" s="673" t="s">
        <v>2884</v>
      </c>
      <c r="G1364" s="673" t="s">
        <v>2877</v>
      </c>
      <c r="H1364" s="673" t="s">
        <v>2796</v>
      </c>
      <c r="I1364" s="673" t="s">
        <v>2885</v>
      </c>
      <c r="J1364" s="673" t="s">
        <v>2878</v>
      </c>
      <c r="K1364" s="673" t="s">
        <v>2797</v>
      </c>
    </row>
    <row r="1365" spans="1:11" hidden="1" x14ac:dyDescent="0.25">
      <c r="A1365" t="s">
        <v>4341</v>
      </c>
      <c r="B1365" s="673" t="s">
        <v>2916</v>
      </c>
      <c r="C1365" s="674">
        <v>4</v>
      </c>
      <c r="D1365" s="674" t="s">
        <v>6938</v>
      </c>
      <c r="E1365" s="674">
        <f t="shared" si="21"/>
        <v>2</v>
      </c>
      <c r="F1365" s="673" t="s">
        <v>2881</v>
      </c>
      <c r="G1365" s="673" t="s">
        <v>2882</v>
      </c>
      <c r="H1365" s="673" t="s">
        <v>2611</v>
      </c>
      <c r="I1365" s="673" t="s">
        <v>2611</v>
      </c>
      <c r="J1365" s="673" t="s">
        <v>2611</v>
      </c>
      <c r="K1365" s="673" t="s">
        <v>2611</v>
      </c>
    </row>
    <row r="1366" spans="1:11" hidden="1" x14ac:dyDescent="0.25">
      <c r="A1366" t="s">
        <v>4342</v>
      </c>
      <c r="B1366" s="673" t="s">
        <v>2916</v>
      </c>
      <c r="C1366" s="674">
        <v>4</v>
      </c>
      <c r="D1366" s="674" t="s">
        <v>6939</v>
      </c>
      <c r="E1366" s="674">
        <f t="shared" si="21"/>
        <v>2</v>
      </c>
      <c r="F1366" s="673" t="s">
        <v>2881</v>
      </c>
      <c r="G1366" s="673" t="s">
        <v>2882</v>
      </c>
      <c r="H1366" s="673" t="s">
        <v>2611</v>
      </c>
      <c r="I1366" s="673" t="s">
        <v>2611</v>
      </c>
      <c r="J1366" s="673" t="s">
        <v>2611</v>
      </c>
      <c r="K1366" s="673" t="s">
        <v>2611</v>
      </c>
    </row>
    <row r="1367" spans="1:11" hidden="1" x14ac:dyDescent="0.25">
      <c r="A1367" t="s">
        <v>4343</v>
      </c>
      <c r="B1367" s="673" t="s">
        <v>2916</v>
      </c>
      <c r="C1367" s="674">
        <v>4</v>
      </c>
      <c r="D1367" s="674" t="s">
        <v>6745</v>
      </c>
      <c r="E1367" s="674">
        <f t="shared" si="21"/>
        <v>2</v>
      </c>
      <c r="F1367" s="673" t="s">
        <v>2881</v>
      </c>
      <c r="G1367" s="673" t="s">
        <v>2882</v>
      </c>
      <c r="H1367" s="673" t="s">
        <v>2611</v>
      </c>
      <c r="I1367" s="673" t="s">
        <v>2611</v>
      </c>
      <c r="J1367" s="673" t="s">
        <v>2611</v>
      </c>
      <c r="K1367" s="673" t="s">
        <v>2611</v>
      </c>
    </row>
    <row r="1368" spans="1:11" hidden="1" x14ac:dyDescent="0.25">
      <c r="A1368" t="s">
        <v>7257</v>
      </c>
      <c r="B1368" s="673" t="s">
        <v>2916</v>
      </c>
      <c r="C1368" s="674">
        <v>4</v>
      </c>
      <c r="D1368" s="674" t="s">
        <v>6942</v>
      </c>
      <c r="E1368" s="674">
        <f t="shared" si="21"/>
        <v>2</v>
      </c>
      <c r="F1368" s="673" t="s">
        <v>2881</v>
      </c>
      <c r="G1368" s="673" t="s">
        <v>2882</v>
      </c>
      <c r="H1368" s="673" t="s">
        <v>2611</v>
      </c>
      <c r="I1368" s="673" t="s">
        <v>2611</v>
      </c>
      <c r="J1368" s="673" t="s">
        <v>2611</v>
      </c>
      <c r="K1368" s="673" t="s">
        <v>2611</v>
      </c>
    </row>
    <row r="1369" spans="1:11" hidden="1" x14ac:dyDescent="0.25">
      <c r="A1369" t="s">
        <v>7258</v>
      </c>
      <c r="B1369" s="673" t="s">
        <v>2916</v>
      </c>
      <c r="C1369" s="674">
        <v>4</v>
      </c>
      <c r="D1369" s="674" t="s">
        <v>7003</v>
      </c>
      <c r="E1369" s="674">
        <f t="shared" si="21"/>
        <v>2</v>
      </c>
      <c r="F1369" s="673" t="s">
        <v>2881</v>
      </c>
      <c r="G1369" s="673" t="s">
        <v>2882</v>
      </c>
      <c r="H1369" s="673" t="s">
        <v>2611</v>
      </c>
      <c r="I1369" s="673" t="s">
        <v>2611</v>
      </c>
      <c r="J1369" s="673" t="s">
        <v>2611</v>
      </c>
      <c r="K1369" s="673" t="s">
        <v>2611</v>
      </c>
    </row>
    <row r="1370" spans="1:11" hidden="1" x14ac:dyDescent="0.25">
      <c r="A1370" t="s">
        <v>7259</v>
      </c>
      <c r="B1370" s="673" t="s">
        <v>2916</v>
      </c>
      <c r="C1370" s="674">
        <v>4</v>
      </c>
      <c r="D1370" s="674" t="s">
        <v>6993</v>
      </c>
      <c r="E1370" s="674">
        <f t="shared" si="21"/>
        <v>2</v>
      </c>
      <c r="F1370" s="673" t="s">
        <v>2796</v>
      </c>
      <c r="G1370" s="673" t="s">
        <v>2797</v>
      </c>
      <c r="H1370" s="673" t="s">
        <v>2611</v>
      </c>
      <c r="I1370" s="673" t="s">
        <v>2611</v>
      </c>
      <c r="J1370" s="673" t="s">
        <v>2611</v>
      </c>
      <c r="K1370" s="673" t="s">
        <v>2611</v>
      </c>
    </row>
    <row r="1371" spans="1:11" hidden="1" x14ac:dyDescent="0.25">
      <c r="A1371" t="s">
        <v>7260</v>
      </c>
      <c r="B1371" s="673" t="s">
        <v>2916</v>
      </c>
      <c r="C1371" s="674">
        <v>4</v>
      </c>
      <c r="D1371" s="674" t="s">
        <v>6994</v>
      </c>
      <c r="E1371" s="674">
        <f t="shared" si="21"/>
        <v>2</v>
      </c>
      <c r="F1371" s="673" t="s">
        <v>2796</v>
      </c>
      <c r="G1371" s="673" t="s">
        <v>2797</v>
      </c>
      <c r="H1371" s="673" t="s">
        <v>2611</v>
      </c>
      <c r="I1371" s="673" t="s">
        <v>2611</v>
      </c>
      <c r="J1371" s="673" t="s">
        <v>2611</v>
      </c>
      <c r="K1371" s="673" t="s">
        <v>2611</v>
      </c>
    </row>
    <row r="1372" spans="1:11" hidden="1" x14ac:dyDescent="0.25">
      <c r="A1372" t="s">
        <v>7261</v>
      </c>
      <c r="B1372" s="673" t="s">
        <v>2916</v>
      </c>
      <c r="C1372" s="674">
        <v>4</v>
      </c>
      <c r="D1372" s="674" t="s">
        <v>6982</v>
      </c>
      <c r="E1372" s="674">
        <f t="shared" si="21"/>
        <v>2</v>
      </c>
      <c r="F1372" s="673" t="s">
        <v>2884</v>
      </c>
      <c r="G1372" s="673" t="s">
        <v>2885</v>
      </c>
      <c r="H1372" s="673" t="s">
        <v>2611</v>
      </c>
      <c r="I1372" s="673" t="s">
        <v>2611</v>
      </c>
      <c r="J1372" s="673" t="s">
        <v>2611</v>
      </c>
      <c r="K1372" s="673" t="s">
        <v>2611</v>
      </c>
    </row>
    <row r="1373" spans="1:11" hidden="1" x14ac:dyDescent="0.25">
      <c r="A1373" t="s">
        <v>4344</v>
      </c>
      <c r="B1373" s="673" t="s">
        <v>2916</v>
      </c>
      <c r="C1373" s="674">
        <v>4</v>
      </c>
      <c r="D1373" s="674" t="s">
        <v>6821</v>
      </c>
      <c r="E1373" s="674">
        <f t="shared" si="21"/>
        <v>2</v>
      </c>
      <c r="F1373" s="673" t="s">
        <v>2796</v>
      </c>
      <c r="G1373" s="673" t="s">
        <v>2797</v>
      </c>
      <c r="H1373" s="673" t="s">
        <v>2611</v>
      </c>
      <c r="I1373" s="673" t="s">
        <v>2611</v>
      </c>
      <c r="J1373" s="673" t="s">
        <v>2611</v>
      </c>
      <c r="K1373" s="673" t="s">
        <v>2611</v>
      </c>
    </row>
    <row r="1374" spans="1:11" hidden="1" x14ac:dyDescent="0.25">
      <c r="A1374" t="s">
        <v>4345</v>
      </c>
      <c r="B1374" s="673" t="s">
        <v>2916</v>
      </c>
      <c r="C1374" s="674">
        <v>4</v>
      </c>
      <c r="D1374" s="674" t="s">
        <v>6896</v>
      </c>
      <c r="E1374" s="674">
        <f t="shared" si="21"/>
        <v>2</v>
      </c>
      <c r="F1374" s="673" t="s">
        <v>2796</v>
      </c>
      <c r="G1374" s="673" t="s">
        <v>2797</v>
      </c>
      <c r="H1374" s="673" t="s">
        <v>2611</v>
      </c>
      <c r="I1374" s="673" t="s">
        <v>2611</v>
      </c>
      <c r="J1374" s="673" t="s">
        <v>2611</v>
      </c>
      <c r="K1374" s="673" t="s">
        <v>2611</v>
      </c>
    </row>
    <row r="1375" spans="1:11" hidden="1" x14ac:dyDescent="0.25">
      <c r="A1375" t="s">
        <v>4346</v>
      </c>
      <c r="B1375" s="673" t="s">
        <v>2916</v>
      </c>
      <c r="C1375" s="674">
        <v>4</v>
      </c>
      <c r="D1375" s="674" t="s">
        <v>6833</v>
      </c>
      <c r="E1375" s="674">
        <f t="shared" si="21"/>
        <v>2</v>
      </c>
      <c r="F1375" s="673" t="s">
        <v>2839</v>
      </c>
      <c r="G1375" s="673" t="s">
        <v>2840</v>
      </c>
      <c r="H1375" s="673" t="s">
        <v>2611</v>
      </c>
      <c r="I1375" s="673" t="s">
        <v>2611</v>
      </c>
      <c r="J1375" s="673" t="s">
        <v>2611</v>
      </c>
      <c r="K1375" s="673" t="s">
        <v>2611</v>
      </c>
    </row>
    <row r="1376" spans="1:11" hidden="1" x14ac:dyDescent="0.25">
      <c r="A1376" t="s">
        <v>4347</v>
      </c>
      <c r="B1376" s="673" t="s">
        <v>2916</v>
      </c>
      <c r="C1376" s="674">
        <v>4</v>
      </c>
      <c r="D1376" s="674" t="s">
        <v>6834</v>
      </c>
      <c r="E1376" s="674">
        <f t="shared" si="21"/>
        <v>2</v>
      </c>
      <c r="F1376" s="673" t="s">
        <v>2839</v>
      </c>
      <c r="G1376" s="673" t="s">
        <v>2840</v>
      </c>
      <c r="H1376" s="673" t="s">
        <v>2611</v>
      </c>
      <c r="I1376" s="673" t="s">
        <v>2611</v>
      </c>
      <c r="J1376" s="673" t="s">
        <v>2611</v>
      </c>
      <c r="K1376" s="673" t="s">
        <v>2611</v>
      </c>
    </row>
    <row r="1377" spans="1:11" hidden="1" x14ac:dyDescent="0.25">
      <c r="A1377" t="s">
        <v>4348</v>
      </c>
      <c r="B1377" s="673" t="s">
        <v>2916</v>
      </c>
      <c r="C1377" s="674">
        <v>4</v>
      </c>
      <c r="D1377" s="674" t="s">
        <v>6835</v>
      </c>
      <c r="E1377" s="674">
        <f t="shared" si="21"/>
        <v>2</v>
      </c>
      <c r="F1377" s="673" t="s">
        <v>2796</v>
      </c>
      <c r="G1377" s="673" t="s">
        <v>2797</v>
      </c>
      <c r="H1377" s="673" t="s">
        <v>2611</v>
      </c>
      <c r="I1377" s="673" t="s">
        <v>2611</v>
      </c>
      <c r="J1377" s="673" t="s">
        <v>2611</v>
      </c>
      <c r="K1377" s="673" t="s">
        <v>2611</v>
      </c>
    </row>
    <row r="1378" spans="1:11" hidden="1" x14ac:dyDescent="0.25">
      <c r="A1378" t="s">
        <v>4349</v>
      </c>
      <c r="B1378" s="673" t="s">
        <v>2916</v>
      </c>
      <c r="C1378" s="674">
        <v>4</v>
      </c>
      <c r="D1378" s="674" t="s">
        <v>6836</v>
      </c>
      <c r="E1378" s="674">
        <f t="shared" si="21"/>
        <v>2</v>
      </c>
      <c r="F1378" s="673" t="s">
        <v>2796</v>
      </c>
      <c r="G1378" s="673" t="s">
        <v>2797</v>
      </c>
      <c r="H1378" s="673" t="s">
        <v>2611</v>
      </c>
      <c r="I1378" s="673" t="s">
        <v>2611</v>
      </c>
      <c r="J1378" s="673" t="s">
        <v>2611</v>
      </c>
      <c r="K1378" s="673" t="s">
        <v>2611</v>
      </c>
    </row>
    <row r="1379" spans="1:11" hidden="1" x14ac:dyDescent="0.25">
      <c r="A1379" t="s">
        <v>4350</v>
      </c>
      <c r="B1379" s="673" t="s">
        <v>2916</v>
      </c>
      <c r="C1379" s="674">
        <v>4</v>
      </c>
      <c r="D1379" s="674" t="s">
        <v>6769</v>
      </c>
      <c r="E1379" s="674">
        <f t="shared" si="21"/>
        <v>2</v>
      </c>
      <c r="F1379" s="673" t="s">
        <v>2794</v>
      </c>
      <c r="G1379" s="673" t="s">
        <v>2795</v>
      </c>
      <c r="H1379" s="673" t="s">
        <v>2611</v>
      </c>
      <c r="I1379" s="673" t="s">
        <v>2611</v>
      </c>
      <c r="J1379" s="673" t="s">
        <v>2611</v>
      </c>
      <c r="K1379" s="673" t="s">
        <v>2611</v>
      </c>
    </row>
    <row r="1380" spans="1:11" hidden="1" x14ac:dyDescent="0.25">
      <c r="A1380" t="s">
        <v>4351</v>
      </c>
      <c r="B1380" s="673" t="s">
        <v>2916</v>
      </c>
      <c r="C1380" s="674">
        <v>4</v>
      </c>
      <c r="D1380" s="674" t="s">
        <v>6995</v>
      </c>
      <c r="E1380" s="674">
        <f t="shared" si="21"/>
        <v>2</v>
      </c>
      <c r="F1380" s="673" t="s">
        <v>2796</v>
      </c>
      <c r="G1380" s="673" t="s">
        <v>2797</v>
      </c>
      <c r="H1380" s="673" t="s">
        <v>2611</v>
      </c>
      <c r="I1380" s="673" t="s">
        <v>2611</v>
      </c>
      <c r="J1380" s="673" t="s">
        <v>2611</v>
      </c>
      <c r="K1380" s="673" t="s">
        <v>2611</v>
      </c>
    </row>
    <row r="1381" spans="1:11" hidden="1" x14ac:dyDescent="0.25">
      <c r="A1381" t="s">
        <v>4352</v>
      </c>
      <c r="B1381" s="673" t="s">
        <v>2916</v>
      </c>
      <c r="C1381" s="674">
        <v>4</v>
      </c>
      <c r="D1381" s="674" t="s">
        <v>6996</v>
      </c>
      <c r="E1381" s="674">
        <f t="shared" si="21"/>
        <v>2</v>
      </c>
      <c r="F1381" s="673" t="s">
        <v>2796</v>
      </c>
      <c r="G1381" s="673" t="s">
        <v>2797</v>
      </c>
      <c r="H1381" s="673" t="s">
        <v>2611</v>
      </c>
      <c r="I1381" s="673" t="s">
        <v>2611</v>
      </c>
      <c r="J1381" s="673" t="s">
        <v>2611</v>
      </c>
      <c r="K1381" s="673" t="s">
        <v>2611</v>
      </c>
    </row>
    <row r="1382" spans="1:11" hidden="1" x14ac:dyDescent="0.25">
      <c r="A1382" t="s">
        <v>4353</v>
      </c>
      <c r="B1382" s="673" t="s">
        <v>2916</v>
      </c>
      <c r="C1382" s="674">
        <v>4</v>
      </c>
      <c r="D1382" s="674" t="s">
        <v>6799</v>
      </c>
      <c r="E1382" s="674">
        <f t="shared" si="21"/>
        <v>2</v>
      </c>
      <c r="F1382" s="673" t="s">
        <v>2796</v>
      </c>
      <c r="G1382" s="673" t="s">
        <v>2797</v>
      </c>
      <c r="H1382" s="673" t="s">
        <v>2611</v>
      </c>
      <c r="I1382" s="673" t="s">
        <v>2611</v>
      </c>
      <c r="J1382" s="673" t="s">
        <v>2611</v>
      </c>
      <c r="K1382" s="673" t="s">
        <v>2611</v>
      </c>
    </row>
    <row r="1383" spans="1:11" hidden="1" x14ac:dyDescent="0.25">
      <c r="A1383" t="s">
        <v>4354</v>
      </c>
      <c r="B1383" s="673" t="s">
        <v>2916</v>
      </c>
      <c r="C1383" s="674">
        <v>4</v>
      </c>
      <c r="D1383" s="674" t="s">
        <v>6997</v>
      </c>
      <c r="E1383" s="674">
        <f t="shared" si="21"/>
        <v>2</v>
      </c>
      <c r="F1383" s="673" t="s">
        <v>2796</v>
      </c>
      <c r="G1383" s="673" t="s">
        <v>2797</v>
      </c>
      <c r="H1383" s="673" t="s">
        <v>2611</v>
      </c>
      <c r="I1383" s="673" t="s">
        <v>2611</v>
      </c>
      <c r="J1383" s="673" t="s">
        <v>2611</v>
      </c>
      <c r="K1383" s="673" t="s">
        <v>2611</v>
      </c>
    </row>
    <row r="1384" spans="1:11" hidden="1" x14ac:dyDescent="0.25">
      <c r="A1384" t="s">
        <v>4355</v>
      </c>
      <c r="B1384" s="673" t="s">
        <v>2916</v>
      </c>
      <c r="C1384" s="674">
        <v>4</v>
      </c>
      <c r="D1384" s="674" t="s">
        <v>6761</v>
      </c>
      <c r="E1384" s="674">
        <f t="shared" si="21"/>
        <v>2</v>
      </c>
      <c r="F1384" s="673" t="s">
        <v>2796</v>
      </c>
      <c r="G1384" s="673" t="s">
        <v>2797</v>
      </c>
      <c r="H1384" s="673" t="s">
        <v>2611</v>
      </c>
      <c r="I1384" s="673" t="s">
        <v>2611</v>
      </c>
      <c r="J1384" s="673" t="s">
        <v>2611</v>
      </c>
      <c r="K1384" s="673" t="s">
        <v>2611</v>
      </c>
    </row>
    <row r="1385" spans="1:11" hidden="1" x14ac:dyDescent="0.25">
      <c r="A1385" t="s">
        <v>4356</v>
      </c>
      <c r="B1385" s="673" t="s">
        <v>2916</v>
      </c>
      <c r="C1385" s="674">
        <v>4</v>
      </c>
      <c r="D1385" s="674" t="s">
        <v>6998</v>
      </c>
      <c r="E1385" s="674">
        <f t="shared" si="21"/>
        <v>2</v>
      </c>
      <c r="F1385" s="673" t="s">
        <v>2796</v>
      </c>
      <c r="G1385" s="673" t="s">
        <v>2797</v>
      </c>
      <c r="H1385" s="673" t="s">
        <v>2611</v>
      </c>
      <c r="I1385" s="673" t="s">
        <v>2611</v>
      </c>
      <c r="J1385" s="673" t="s">
        <v>2611</v>
      </c>
      <c r="K1385" s="673" t="s">
        <v>2611</v>
      </c>
    </row>
    <row r="1386" spans="1:11" hidden="1" x14ac:dyDescent="0.25">
      <c r="A1386" t="s">
        <v>4357</v>
      </c>
      <c r="B1386" s="673" t="s">
        <v>2916</v>
      </c>
      <c r="C1386" s="674">
        <v>4</v>
      </c>
      <c r="D1386" s="674" t="s">
        <v>6999</v>
      </c>
      <c r="E1386" s="674">
        <f t="shared" si="21"/>
        <v>2</v>
      </c>
      <c r="F1386" s="673" t="s">
        <v>2877</v>
      </c>
      <c r="G1386" s="673" t="s">
        <v>2878</v>
      </c>
      <c r="H1386" s="673" t="s">
        <v>2611</v>
      </c>
      <c r="I1386" s="673" t="s">
        <v>2611</v>
      </c>
      <c r="J1386" s="673" t="s">
        <v>2611</v>
      </c>
      <c r="K1386" s="673" t="s">
        <v>2611</v>
      </c>
    </row>
    <row r="1387" spans="1:11" hidden="1" x14ac:dyDescent="0.25">
      <c r="A1387" t="s">
        <v>4358</v>
      </c>
      <c r="B1387" s="673" t="s">
        <v>2916</v>
      </c>
      <c r="C1387" s="674">
        <v>4</v>
      </c>
      <c r="D1387" s="674" t="s">
        <v>7000</v>
      </c>
      <c r="E1387" s="674">
        <f t="shared" si="21"/>
        <v>2</v>
      </c>
      <c r="F1387" s="673" t="s">
        <v>2877</v>
      </c>
      <c r="G1387" s="673" t="s">
        <v>2878</v>
      </c>
      <c r="H1387" s="673" t="s">
        <v>2611</v>
      </c>
      <c r="I1387" s="673" t="s">
        <v>2611</v>
      </c>
      <c r="J1387" s="673" t="s">
        <v>2611</v>
      </c>
      <c r="K1387" s="673" t="s">
        <v>2611</v>
      </c>
    </row>
    <row r="1388" spans="1:11" hidden="1" x14ac:dyDescent="0.25">
      <c r="A1388" t="s">
        <v>4359</v>
      </c>
      <c r="B1388" s="673" t="s">
        <v>2916</v>
      </c>
      <c r="C1388" s="674">
        <v>4</v>
      </c>
      <c r="D1388" s="674" t="s">
        <v>7004</v>
      </c>
      <c r="E1388" s="674">
        <f t="shared" si="21"/>
        <v>2</v>
      </c>
      <c r="F1388" s="673" t="s">
        <v>2839</v>
      </c>
      <c r="G1388" s="673" t="s">
        <v>2840</v>
      </c>
      <c r="H1388" s="673" t="s">
        <v>2611</v>
      </c>
      <c r="I1388" s="673" t="s">
        <v>2611</v>
      </c>
      <c r="J1388" s="673" t="s">
        <v>2611</v>
      </c>
      <c r="K1388" s="673" t="s">
        <v>2611</v>
      </c>
    </row>
    <row r="1389" spans="1:11" hidden="1" x14ac:dyDescent="0.25">
      <c r="A1389" t="s">
        <v>4360</v>
      </c>
      <c r="B1389" s="673" t="s">
        <v>2916</v>
      </c>
      <c r="C1389" s="674">
        <v>4</v>
      </c>
      <c r="D1389" s="674" t="s">
        <v>7001</v>
      </c>
      <c r="E1389" s="674">
        <f t="shared" si="21"/>
        <v>2</v>
      </c>
      <c r="F1389" s="673" t="s">
        <v>2796</v>
      </c>
      <c r="G1389" s="673" t="s">
        <v>2797</v>
      </c>
      <c r="H1389" s="673" t="s">
        <v>2611</v>
      </c>
      <c r="I1389" s="673" t="s">
        <v>2611</v>
      </c>
      <c r="J1389" s="673" t="s">
        <v>2611</v>
      </c>
      <c r="K1389" s="673" t="s">
        <v>2611</v>
      </c>
    </row>
    <row r="1390" spans="1:11" hidden="1" x14ac:dyDescent="0.25">
      <c r="A1390" t="s">
        <v>4361</v>
      </c>
      <c r="B1390" s="673" t="s">
        <v>2916</v>
      </c>
      <c r="C1390" s="674">
        <v>4</v>
      </c>
      <c r="D1390" s="674" t="s">
        <v>7002</v>
      </c>
      <c r="E1390" s="674">
        <f t="shared" si="21"/>
        <v>2</v>
      </c>
      <c r="F1390" s="673" t="s">
        <v>2794</v>
      </c>
      <c r="G1390" s="673" t="s">
        <v>2795</v>
      </c>
      <c r="H1390" s="673" t="s">
        <v>2611</v>
      </c>
      <c r="I1390" s="673" t="s">
        <v>2611</v>
      </c>
      <c r="J1390" s="673" t="s">
        <v>2611</v>
      </c>
      <c r="K1390" s="673" t="s">
        <v>2611</v>
      </c>
    </row>
    <row r="1391" spans="1:11" hidden="1" x14ac:dyDescent="0.25">
      <c r="A1391" t="s">
        <v>4362</v>
      </c>
      <c r="B1391" s="673" t="s">
        <v>2916</v>
      </c>
      <c r="C1391" s="674">
        <v>4</v>
      </c>
      <c r="D1391" s="674" t="s">
        <v>6946</v>
      </c>
      <c r="E1391" s="674">
        <f t="shared" si="21"/>
        <v>2</v>
      </c>
      <c r="F1391" s="673" t="s">
        <v>2884</v>
      </c>
      <c r="G1391" s="673" t="s">
        <v>2885</v>
      </c>
      <c r="H1391" s="673" t="s">
        <v>2611</v>
      </c>
      <c r="I1391" s="673" t="s">
        <v>2611</v>
      </c>
      <c r="J1391" s="673" t="s">
        <v>2611</v>
      </c>
      <c r="K1391" s="673" t="s">
        <v>2611</v>
      </c>
    </row>
    <row r="1392" spans="1:11" hidden="1" x14ac:dyDescent="0.25">
      <c r="A1392" t="s">
        <v>4363</v>
      </c>
      <c r="B1392" s="673" t="s">
        <v>2916</v>
      </c>
      <c r="C1392" s="674">
        <v>4</v>
      </c>
      <c r="D1392" s="674" t="s">
        <v>6983</v>
      </c>
      <c r="E1392" s="674">
        <f t="shared" si="21"/>
        <v>2</v>
      </c>
      <c r="F1392" s="673" t="s">
        <v>2881</v>
      </c>
      <c r="G1392" s="673" t="s">
        <v>2882</v>
      </c>
      <c r="H1392" s="673" t="s">
        <v>2611</v>
      </c>
      <c r="I1392" s="673" t="s">
        <v>2611</v>
      </c>
      <c r="J1392" s="673" t="s">
        <v>2611</v>
      </c>
      <c r="K1392" s="673" t="s">
        <v>2611</v>
      </c>
    </row>
    <row r="1393" spans="1:11" hidden="1" x14ac:dyDescent="0.25">
      <c r="A1393" t="s">
        <v>4364</v>
      </c>
      <c r="B1393" s="673" t="s">
        <v>2916</v>
      </c>
      <c r="C1393" s="674">
        <v>4</v>
      </c>
      <c r="D1393" s="674" t="s">
        <v>6985</v>
      </c>
      <c r="E1393" s="674">
        <f t="shared" si="21"/>
        <v>2</v>
      </c>
      <c r="F1393" s="673" t="s">
        <v>2881</v>
      </c>
      <c r="G1393" s="673" t="s">
        <v>2882</v>
      </c>
      <c r="H1393" s="673" t="s">
        <v>2611</v>
      </c>
      <c r="I1393" s="673" t="s">
        <v>2611</v>
      </c>
      <c r="J1393" s="673" t="s">
        <v>2611</v>
      </c>
      <c r="K1393" s="673" t="s">
        <v>2611</v>
      </c>
    </row>
    <row r="1394" spans="1:11" hidden="1" x14ac:dyDescent="0.25">
      <c r="A1394" t="s">
        <v>4365</v>
      </c>
      <c r="B1394" s="673" t="s">
        <v>2916</v>
      </c>
      <c r="C1394" s="674">
        <v>4</v>
      </c>
      <c r="D1394" s="674" t="s">
        <v>6986</v>
      </c>
      <c r="E1394" s="674">
        <f t="shared" si="21"/>
        <v>2</v>
      </c>
      <c r="F1394" s="673" t="s">
        <v>2883</v>
      </c>
      <c r="G1394" s="673" t="s">
        <v>2884</v>
      </c>
      <c r="H1394" s="673" t="s">
        <v>2611</v>
      </c>
      <c r="I1394" s="673" t="s">
        <v>2611</v>
      </c>
      <c r="J1394" s="673" t="s">
        <v>2611</v>
      </c>
      <c r="K1394" s="673" t="s">
        <v>2611</v>
      </c>
    </row>
    <row r="1395" spans="1:11" hidden="1" x14ac:dyDescent="0.25">
      <c r="A1395" t="s">
        <v>4366</v>
      </c>
      <c r="B1395" s="673" t="s">
        <v>2916</v>
      </c>
      <c r="C1395" s="674">
        <v>5</v>
      </c>
      <c r="D1395" s="674" t="s">
        <v>6729</v>
      </c>
      <c r="E1395" s="674">
        <f t="shared" si="21"/>
        <v>1</v>
      </c>
      <c r="F1395" s="673" t="s">
        <v>2788</v>
      </c>
      <c r="G1395" s="673" t="s">
        <v>2611</v>
      </c>
      <c r="H1395" s="673" t="s">
        <v>2611</v>
      </c>
      <c r="I1395" s="673" t="s">
        <v>2611</v>
      </c>
      <c r="J1395" s="673" t="s">
        <v>2611</v>
      </c>
      <c r="K1395" s="673" t="s">
        <v>2611</v>
      </c>
    </row>
    <row r="1396" spans="1:11" hidden="1" x14ac:dyDescent="0.25">
      <c r="A1396" t="s">
        <v>4367</v>
      </c>
      <c r="B1396" s="673" t="s">
        <v>2916</v>
      </c>
      <c r="C1396" s="674">
        <v>5</v>
      </c>
      <c r="D1396" s="674" t="s">
        <v>6730</v>
      </c>
      <c r="E1396" s="674">
        <f t="shared" si="21"/>
        <v>1</v>
      </c>
      <c r="F1396" s="673" t="s">
        <v>2788</v>
      </c>
      <c r="G1396" s="673" t="s">
        <v>2611</v>
      </c>
      <c r="H1396" s="673" t="s">
        <v>2611</v>
      </c>
      <c r="I1396" s="673" t="s">
        <v>2611</v>
      </c>
      <c r="J1396" s="673" t="s">
        <v>2611</v>
      </c>
      <c r="K1396" s="673" t="s">
        <v>2611</v>
      </c>
    </row>
    <row r="1397" spans="1:11" hidden="1" x14ac:dyDescent="0.25">
      <c r="A1397" t="s">
        <v>4368</v>
      </c>
      <c r="B1397" s="673" t="s">
        <v>2916</v>
      </c>
      <c r="C1397" s="674">
        <v>5</v>
      </c>
      <c r="D1397" s="674" t="s">
        <v>6988</v>
      </c>
      <c r="E1397" s="674">
        <f t="shared" si="21"/>
        <v>1</v>
      </c>
      <c r="F1397" s="673" t="s">
        <v>2788</v>
      </c>
      <c r="G1397" s="673" t="s">
        <v>2611</v>
      </c>
      <c r="H1397" s="673" t="s">
        <v>2611</v>
      </c>
      <c r="I1397" s="673" t="s">
        <v>2611</v>
      </c>
      <c r="J1397" s="673" t="s">
        <v>2611</v>
      </c>
      <c r="K1397" s="673" t="s">
        <v>2611</v>
      </c>
    </row>
    <row r="1398" spans="1:11" hidden="1" x14ac:dyDescent="0.25">
      <c r="A1398" t="s">
        <v>4369</v>
      </c>
      <c r="B1398" s="673" t="s">
        <v>2916</v>
      </c>
      <c r="C1398" s="674">
        <v>5</v>
      </c>
      <c r="D1398" s="674" t="s">
        <v>6731</v>
      </c>
      <c r="E1398" s="674">
        <f t="shared" si="21"/>
        <v>2</v>
      </c>
      <c r="F1398" s="673" t="s">
        <v>2876</v>
      </c>
      <c r="G1398" s="673" t="s">
        <v>2788</v>
      </c>
      <c r="H1398" s="673" t="s">
        <v>2611</v>
      </c>
      <c r="I1398" s="673" t="s">
        <v>2611</v>
      </c>
      <c r="J1398" s="673" t="s">
        <v>2611</v>
      </c>
      <c r="K1398" s="673" t="s">
        <v>2611</v>
      </c>
    </row>
    <row r="1399" spans="1:11" hidden="1" x14ac:dyDescent="0.25">
      <c r="A1399" t="s">
        <v>4370</v>
      </c>
      <c r="B1399" s="673" t="s">
        <v>2916</v>
      </c>
      <c r="C1399" s="674">
        <v>5</v>
      </c>
      <c r="D1399" s="674" t="s">
        <v>6732</v>
      </c>
      <c r="E1399" s="674">
        <f t="shared" si="21"/>
        <v>1</v>
      </c>
      <c r="F1399" s="673" t="s">
        <v>2788</v>
      </c>
      <c r="G1399" s="673" t="s">
        <v>2611</v>
      </c>
      <c r="H1399" s="673" t="s">
        <v>2611</v>
      </c>
      <c r="I1399" s="673" t="s">
        <v>2611</v>
      </c>
      <c r="J1399" s="673" t="s">
        <v>2611</v>
      </c>
      <c r="K1399" s="673" t="s">
        <v>2611</v>
      </c>
    </row>
    <row r="1400" spans="1:11" hidden="1" x14ac:dyDescent="0.25">
      <c r="A1400" t="s">
        <v>4371</v>
      </c>
      <c r="B1400" s="673" t="s">
        <v>2916</v>
      </c>
      <c r="C1400" s="674">
        <v>5</v>
      </c>
      <c r="D1400" s="674" t="s">
        <v>6934</v>
      </c>
      <c r="E1400" s="674">
        <f t="shared" si="21"/>
        <v>2</v>
      </c>
      <c r="F1400" s="673" t="s">
        <v>2879</v>
      </c>
      <c r="G1400" s="673" t="s">
        <v>2880</v>
      </c>
      <c r="H1400" s="673" t="s">
        <v>2611</v>
      </c>
      <c r="I1400" s="673" t="s">
        <v>2611</v>
      </c>
      <c r="J1400" s="673" t="s">
        <v>2611</v>
      </c>
      <c r="K1400" s="673" t="s">
        <v>2611</v>
      </c>
    </row>
    <row r="1401" spans="1:11" hidden="1" x14ac:dyDescent="0.25">
      <c r="A1401" t="s">
        <v>4372</v>
      </c>
      <c r="B1401" s="673" t="s">
        <v>2916</v>
      </c>
      <c r="C1401" s="674">
        <v>5</v>
      </c>
      <c r="D1401" s="674" t="s">
        <v>6740</v>
      </c>
      <c r="E1401" s="674">
        <f t="shared" si="21"/>
        <v>2</v>
      </c>
      <c r="F1401" s="673" t="s">
        <v>2794</v>
      </c>
      <c r="G1401" s="673" t="s">
        <v>2795</v>
      </c>
      <c r="H1401" s="673" t="s">
        <v>2611</v>
      </c>
      <c r="I1401" s="673" t="s">
        <v>2611</v>
      </c>
      <c r="J1401" s="673" t="s">
        <v>2611</v>
      </c>
      <c r="K1401" s="673" t="s">
        <v>2611</v>
      </c>
    </row>
    <row r="1402" spans="1:11" hidden="1" x14ac:dyDescent="0.25">
      <c r="A1402" t="s">
        <v>4373</v>
      </c>
      <c r="B1402" s="673" t="s">
        <v>2916</v>
      </c>
      <c r="C1402" s="674">
        <v>5</v>
      </c>
      <c r="D1402" s="674" t="s">
        <v>6741</v>
      </c>
      <c r="E1402" s="674">
        <f t="shared" si="21"/>
        <v>2</v>
      </c>
      <c r="F1402" s="673" t="s">
        <v>2794</v>
      </c>
      <c r="G1402" s="673" t="s">
        <v>2795</v>
      </c>
      <c r="H1402" s="673" t="s">
        <v>2611</v>
      </c>
      <c r="I1402" s="673" t="s">
        <v>2611</v>
      </c>
      <c r="J1402" s="673" t="s">
        <v>2611</v>
      </c>
      <c r="K1402" s="673" t="s">
        <v>2611</v>
      </c>
    </row>
    <row r="1403" spans="1:11" hidden="1" x14ac:dyDescent="0.25">
      <c r="A1403" t="s">
        <v>4374</v>
      </c>
      <c r="B1403" s="673" t="s">
        <v>2916</v>
      </c>
      <c r="C1403" s="674">
        <v>5</v>
      </c>
      <c r="D1403" s="674" t="s">
        <v>6742</v>
      </c>
      <c r="E1403" s="674">
        <f t="shared" si="21"/>
        <v>2</v>
      </c>
      <c r="F1403" s="673" t="s">
        <v>2796</v>
      </c>
      <c r="G1403" s="673" t="s">
        <v>2797</v>
      </c>
      <c r="H1403" s="673" t="s">
        <v>2611</v>
      </c>
      <c r="I1403" s="673" t="s">
        <v>2611</v>
      </c>
      <c r="J1403" s="673" t="s">
        <v>2611</v>
      </c>
      <c r="K1403" s="673" t="s">
        <v>2611</v>
      </c>
    </row>
    <row r="1404" spans="1:11" hidden="1" x14ac:dyDescent="0.25">
      <c r="A1404" t="s">
        <v>4375</v>
      </c>
      <c r="B1404" s="673" t="s">
        <v>2916</v>
      </c>
      <c r="C1404" s="674">
        <v>5</v>
      </c>
      <c r="D1404" s="674" t="s">
        <v>6743</v>
      </c>
      <c r="E1404" s="674">
        <f t="shared" si="21"/>
        <v>2</v>
      </c>
      <c r="F1404" s="673" t="s">
        <v>2796</v>
      </c>
      <c r="G1404" s="673" t="s">
        <v>2797</v>
      </c>
      <c r="H1404" s="673" t="s">
        <v>2611</v>
      </c>
      <c r="I1404" s="673" t="s">
        <v>2611</v>
      </c>
      <c r="J1404" s="673" t="s">
        <v>2611</v>
      </c>
      <c r="K1404" s="673" t="s">
        <v>2611</v>
      </c>
    </row>
    <row r="1405" spans="1:11" hidden="1" x14ac:dyDescent="0.25">
      <c r="A1405" t="s">
        <v>4376</v>
      </c>
      <c r="B1405" s="673" t="s">
        <v>2916</v>
      </c>
      <c r="C1405" s="674">
        <v>5</v>
      </c>
      <c r="D1405" s="674" t="s">
        <v>6871</v>
      </c>
      <c r="E1405" s="674">
        <f t="shared" si="21"/>
        <v>2</v>
      </c>
      <c r="F1405" s="673" t="s">
        <v>2846</v>
      </c>
      <c r="G1405" s="673" t="s">
        <v>2850</v>
      </c>
      <c r="H1405" s="673" t="s">
        <v>2611</v>
      </c>
      <c r="I1405" s="673" t="s">
        <v>2611</v>
      </c>
      <c r="J1405" s="673" t="s">
        <v>2611</v>
      </c>
      <c r="K1405" s="673" t="s">
        <v>2611</v>
      </c>
    </row>
    <row r="1406" spans="1:11" hidden="1" x14ac:dyDescent="0.25">
      <c r="A1406" t="s">
        <v>4377</v>
      </c>
      <c r="B1406" s="673" t="s">
        <v>2916</v>
      </c>
      <c r="C1406" s="674">
        <v>5</v>
      </c>
      <c r="D1406" s="674" t="s">
        <v>6872</v>
      </c>
      <c r="E1406" s="674">
        <f t="shared" si="21"/>
        <v>2</v>
      </c>
      <c r="F1406" s="673" t="s">
        <v>2846</v>
      </c>
      <c r="G1406" s="673" t="s">
        <v>2850</v>
      </c>
      <c r="H1406" s="673" t="s">
        <v>2611</v>
      </c>
      <c r="I1406" s="673" t="s">
        <v>2611</v>
      </c>
      <c r="J1406" s="673" t="s">
        <v>2611</v>
      </c>
      <c r="K1406" s="673" t="s">
        <v>2611</v>
      </c>
    </row>
    <row r="1407" spans="1:11" hidden="1" x14ac:dyDescent="0.25">
      <c r="A1407" t="s">
        <v>4378</v>
      </c>
      <c r="B1407" s="673" t="s">
        <v>2916</v>
      </c>
      <c r="C1407" s="674">
        <v>5</v>
      </c>
      <c r="D1407" s="674" t="s">
        <v>6734</v>
      </c>
      <c r="E1407" s="674">
        <f t="shared" si="21"/>
        <v>1</v>
      </c>
      <c r="F1407" s="673" t="s">
        <v>2788</v>
      </c>
      <c r="G1407" s="673" t="s">
        <v>2611</v>
      </c>
      <c r="H1407" s="673" t="s">
        <v>2611</v>
      </c>
      <c r="I1407" s="673" t="s">
        <v>2611</v>
      </c>
      <c r="J1407" s="673" t="s">
        <v>2611</v>
      </c>
      <c r="K1407" s="673" t="s">
        <v>2611</v>
      </c>
    </row>
    <row r="1408" spans="1:11" hidden="1" x14ac:dyDescent="0.25">
      <c r="A1408" t="s">
        <v>4379</v>
      </c>
      <c r="B1408" s="673" t="s">
        <v>2916</v>
      </c>
      <c r="C1408" s="674">
        <v>5</v>
      </c>
      <c r="D1408" s="674" t="s">
        <v>6935</v>
      </c>
      <c r="E1408" s="674">
        <f t="shared" si="21"/>
        <v>1</v>
      </c>
      <c r="F1408" s="673" t="s">
        <v>2788</v>
      </c>
      <c r="G1408" s="673" t="s">
        <v>2611</v>
      </c>
      <c r="H1408" s="673" t="s">
        <v>2611</v>
      </c>
      <c r="I1408" s="673" t="s">
        <v>2611</v>
      </c>
      <c r="J1408" s="673" t="s">
        <v>2611</v>
      </c>
      <c r="K1408" s="673" t="s">
        <v>2611</v>
      </c>
    </row>
    <row r="1409" spans="1:11" hidden="1" x14ac:dyDescent="0.25">
      <c r="A1409" t="s">
        <v>4380</v>
      </c>
      <c r="B1409" s="673" t="s">
        <v>2916</v>
      </c>
      <c r="C1409" s="674">
        <v>5</v>
      </c>
      <c r="D1409" s="674" t="s">
        <v>6875</v>
      </c>
      <c r="E1409" s="674">
        <f t="shared" si="21"/>
        <v>1</v>
      </c>
      <c r="F1409" s="673" t="s">
        <v>2788</v>
      </c>
      <c r="G1409" s="673" t="s">
        <v>2611</v>
      </c>
      <c r="H1409" s="673" t="s">
        <v>2611</v>
      </c>
      <c r="I1409" s="673" t="s">
        <v>2611</v>
      </c>
      <c r="J1409" s="673" t="s">
        <v>2611</v>
      </c>
      <c r="K1409" s="673" t="s">
        <v>2611</v>
      </c>
    </row>
    <row r="1410" spans="1:11" hidden="1" x14ac:dyDescent="0.25">
      <c r="A1410" t="s">
        <v>4381</v>
      </c>
      <c r="B1410" s="673" t="s">
        <v>2916</v>
      </c>
      <c r="C1410" s="674">
        <v>5</v>
      </c>
      <c r="D1410" s="674" t="s">
        <v>6876</v>
      </c>
      <c r="E1410" s="674">
        <f t="shared" si="21"/>
        <v>1</v>
      </c>
      <c r="F1410" s="673" t="s">
        <v>2788</v>
      </c>
      <c r="G1410" s="673" t="s">
        <v>2611</v>
      </c>
      <c r="H1410" s="673" t="s">
        <v>2611</v>
      </c>
      <c r="I1410" s="673" t="s">
        <v>2611</v>
      </c>
      <c r="J1410" s="673" t="s">
        <v>2611</v>
      </c>
      <c r="K1410" s="673" t="s">
        <v>2611</v>
      </c>
    </row>
    <row r="1411" spans="1:11" hidden="1" x14ac:dyDescent="0.25">
      <c r="A1411" t="s">
        <v>4382</v>
      </c>
      <c r="B1411" s="673" t="s">
        <v>2916</v>
      </c>
      <c r="C1411" s="674">
        <v>5</v>
      </c>
      <c r="D1411" s="674" t="s">
        <v>6877</v>
      </c>
      <c r="E1411" s="674">
        <f t="shared" ref="E1411:E1474" si="22">6-COUNTIF(F1411:K1411,"")</f>
        <v>1</v>
      </c>
      <c r="F1411" s="673" t="s">
        <v>2788</v>
      </c>
      <c r="G1411" s="673" t="s">
        <v>2611</v>
      </c>
      <c r="H1411" s="673" t="s">
        <v>2611</v>
      </c>
      <c r="I1411" s="673" t="s">
        <v>2611</v>
      </c>
      <c r="J1411" s="673" t="s">
        <v>2611</v>
      </c>
      <c r="K1411" s="673" t="s">
        <v>2611</v>
      </c>
    </row>
    <row r="1412" spans="1:11" hidden="1" x14ac:dyDescent="0.25">
      <c r="A1412" t="s">
        <v>4383</v>
      </c>
      <c r="B1412" s="673" t="s">
        <v>2916</v>
      </c>
      <c r="C1412" s="674">
        <v>5</v>
      </c>
      <c r="D1412" s="674" t="s">
        <v>6760</v>
      </c>
      <c r="E1412" s="674">
        <f t="shared" si="22"/>
        <v>1</v>
      </c>
      <c r="F1412" s="673" t="s">
        <v>2788</v>
      </c>
      <c r="G1412" s="673" t="s">
        <v>2611</v>
      </c>
      <c r="H1412" s="673" t="s">
        <v>2611</v>
      </c>
      <c r="I1412" s="673" t="s">
        <v>2611</v>
      </c>
      <c r="J1412" s="673" t="s">
        <v>2611</v>
      </c>
      <c r="K1412" s="673" t="s">
        <v>2611</v>
      </c>
    </row>
    <row r="1413" spans="1:11" hidden="1" x14ac:dyDescent="0.25">
      <c r="A1413" t="s">
        <v>4384</v>
      </c>
      <c r="B1413" s="673" t="s">
        <v>2916</v>
      </c>
      <c r="C1413" s="674">
        <v>5</v>
      </c>
      <c r="D1413" s="674" t="s">
        <v>6989</v>
      </c>
      <c r="E1413" s="674">
        <f t="shared" si="22"/>
        <v>1</v>
      </c>
      <c r="F1413" s="673" t="s">
        <v>2788</v>
      </c>
      <c r="G1413" s="673" t="s">
        <v>2611</v>
      </c>
      <c r="H1413" s="673" t="s">
        <v>2611</v>
      </c>
      <c r="I1413" s="673" t="s">
        <v>2611</v>
      </c>
      <c r="J1413" s="673" t="s">
        <v>2611</v>
      </c>
      <c r="K1413" s="673" t="s">
        <v>2611</v>
      </c>
    </row>
    <row r="1414" spans="1:11" hidden="1" x14ac:dyDescent="0.25">
      <c r="A1414" t="s">
        <v>4385</v>
      </c>
      <c r="B1414" s="673" t="s">
        <v>2916</v>
      </c>
      <c r="C1414" s="674">
        <v>5</v>
      </c>
      <c r="D1414" s="674" t="s">
        <v>6990</v>
      </c>
      <c r="E1414" s="674">
        <f t="shared" si="22"/>
        <v>1</v>
      </c>
      <c r="F1414" s="673" t="s">
        <v>2788</v>
      </c>
      <c r="G1414" s="673" t="s">
        <v>2611</v>
      </c>
      <c r="H1414" s="673" t="s">
        <v>2611</v>
      </c>
      <c r="I1414" s="673" t="s">
        <v>2611</v>
      </c>
      <c r="J1414" s="673" t="s">
        <v>2611</v>
      </c>
      <c r="K1414" s="673" t="s">
        <v>2611</v>
      </c>
    </row>
    <row r="1415" spans="1:11" hidden="1" x14ac:dyDescent="0.25">
      <c r="A1415" t="s">
        <v>4386</v>
      </c>
      <c r="B1415" s="673" t="s">
        <v>2916</v>
      </c>
      <c r="C1415" s="674">
        <v>5</v>
      </c>
      <c r="D1415" s="674" t="s">
        <v>6991</v>
      </c>
      <c r="E1415" s="674">
        <f t="shared" si="22"/>
        <v>1</v>
      </c>
      <c r="F1415" s="673" t="s">
        <v>2788</v>
      </c>
      <c r="G1415" s="673" t="s">
        <v>2611</v>
      </c>
      <c r="H1415" s="673" t="s">
        <v>2611</v>
      </c>
      <c r="I1415" s="673" t="s">
        <v>2611</v>
      </c>
      <c r="J1415" s="673" t="s">
        <v>2611</v>
      </c>
      <c r="K1415" s="673" t="s">
        <v>2611</v>
      </c>
    </row>
    <row r="1416" spans="1:11" hidden="1" x14ac:dyDescent="0.25">
      <c r="A1416" t="s">
        <v>4387</v>
      </c>
      <c r="B1416" s="673" t="s">
        <v>2916</v>
      </c>
      <c r="C1416" s="674">
        <v>5</v>
      </c>
      <c r="D1416" s="674" t="s">
        <v>6744</v>
      </c>
      <c r="E1416" s="674">
        <f t="shared" si="22"/>
        <v>6</v>
      </c>
      <c r="F1416" s="673" t="s">
        <v>2884</v>
      </c>
      <c r="G1416" s="673" t="s">
        <v>2877</v>
      </c>
      <c r="H1416" s="673" t="s">
        <v>2796</v>
      </c>
      <c r="I1416" s="673" t="s">
        <v>2885</v>
      </c>
      <c r="J1416" s="673" t="s">
        <v>2878</v>
      </c>
      <c r="K1416" s="673" t="s">
        <v>2797</v>
      </c>
    </row>
    <row r="1417" spans="1:11" hidden="1" x14ac:dyDescent="0.25">
      <c r="A1417" t="s">
        <v>4388</v>
      </c>
      <c r="B1417" s="673" t="s">
        <v>2916</v>
      </c>
      <c r="C1417" s="674">
        <v>5</v>
      </c>
      <c r="D1417" s="674" t="s">
        <v>6951</v>
      </c>
      <c r="E1417" s="674">
        <f t="shared" si="22"/>
        <v>1</v>
      </c>
      <c r="F1417" s="673" t="s">
        <v>2876</v>
      </c>
      <c r="G1417" s="673" t="s">
        <v>2611</v>
      </c>
      <c r="H1417" s="673" t="s">
        <v>2611</v>
      </c>
      <c r="I1417" s="673" t="s">
        <v>2611</v>
      </c>
      <c r="J1417" s="673" t="s">
        <v>2611</v>
      </c>
      <c r="K1417" s="673" t="s">
        <v>2611</v>
      </c>
    </row>
    <row r="1418" spans="1:11" hidden="1" x14ac:dyDescent="0.25">
      <c r="A1418" t="s">
        <v>7262</v>
      </c>
      <c r="B1418" s="673" t="s">
        <v>2916</v>
      </c>
      <c r="C1418" s="674">
        <v>5</v>
      </c>
      <c r="D1418" s="674" t="s">
        <v>6993</v>
      </c>
      <c r="E1418" s="674">
        <f t="shared" si="22"/>
        <v>2</v>
      </c>
      <c r="F1418" s="673" t="s">
        <v>2796</v>
      </c>
      <c r="G1418" s="673" t="s">
        <v>2797</v>
      </c>
      <c r="H1418" s="673" t="s">
        <v>2611</v>
      </c>
      <c r="I1418" s="673" t="s">
        <v>2611</v>
      </c>
      <c r="J1418" s="673" t="s">
        <v>2611</v>
      </c>
      <c r="K1418" s="673" t="s">
        <v>2611</v>
      </c>
    </row>
    <row r="1419" spans="1:11" hidden="1" x14ac:dyDescent="0.25">
      <c r="A1419" t="s">
        <v>7263</v>
      </c>
      <c r="B1419" s="673" t="s">
        <v>2916</v>
      </c>
      <c r="C1419" s="674">
        <v>5</v>
      </c>
      <c r="D1419" s="674" t="s">
        <v>6994</v>
      </c>
      <c r="E1419" s="674">
        <f t="shared" si="22"/>
        <v>2</v>
      </c>
      <c r="F1419" s="673" t="s">
        <v>2796</v>
      </c>
      <c r="G1419" s="673" t="s">
        <v>2797</v>
      </c>
      <c r="H1419" s="673" t="s">
        <v>2611</v>
      </c>
      <c r="I1419" s="673" t="s">
        <v>2611</v>
      </c>
      <c r="J1419" s="673" t="s">
        <v>2611</v>
      </c>
      <c r="K1419" s="673" t="s">
        <v>2611</v>
      </c>
    </row>
    <row r="1420" spans="1:11" hidden="1" x14ac:dyDescent="0.25">
      <c r="A1420" t="s">
        <v>7264</v>
      </c>
      <c r="B1420" s="673" t="s">
        <v>2916</v>
      </c>
      <c r="C1420" s="674">
        <v>5</v>
      </c>
      <c r="D1420" s="674" t="s">
        <v>6982</v>
      </c>
      <c r="E1420" s="674">
        <f t="shared" si="22"/>
        <v>2</v>
      </c>
      <c r="F1420" s="673" t="s">
        <v>2884</v>
      </c>
      <c r="G1420" s="673" t="s">
        <v>2885</v>
      </c>
      <c r="H1420" s="673" t="s">
        <v>2611</v>
      </c>
      <c r="I1420" s="673" t="s">
        <v>2611</v>
      </c>
      <c r="J1420" s="673" t="s">
        <v>2611</v>
      </c>
      <c r="K1420" s="673" t="s">
        <v>2611</v>
      </c>
    </row>
    <row r="1421" spans="1:11" hidden="1" x14ac:dyDescent="0.25">
      <c r="A1421" t="s">
        <v>4389</v>
      </c>
      <c r="B1421" s="673" t="s">
        <v>2916</v>
      </c>
      <c r="C1421" s="674">
        <v>5</v>
      </c>
      <c r="D1421" s="674" t="s">
        <v>6821</v>
      </c>
      <c r="E1421" s="674">
        <f t="shared" si="22"/>
        <v>2</v>
      </c>
      <c r="F1421" s="673" t="s">
        <v>2796</v>
      </c>
      <c r="G1421" s="673" t="s">
        <v>2797</v>
      </c>
      <c r="H1421" s="673" t="s">
        <v>2611</v>
      </c>
      <c r="I1421" s="673" t="s">
        <v>2611</v>
      </c>
      <c r="J1421" s="673" t="s">
        <v>2611</v>
      </c>
      <c r="K1421" s="673" t="s">
        <v>2611</v>
      </c>
    </row>
    <row r="1422" spans="1:11" hidden="1" x14ac:dyDescent="0.25">
      <c r="A1422" t="s">
        <v>4390</v>
      </c>
      <c r="B1422" s="673" t="s">
        <v>2916</v>
      </c>
      <c r="C1422" s="674">
        <v>5</v>
      </c>
      <c r="D1422" s="674" t="s">
        <v>6896</v>
      </c>
      <c r="E1422" s="674">
        <f t="shared" si="22"/>
        <v>2</v>
      </c>
      <c r="F1422" s="673" t="s">
        <v>2796</v>
      </c>
      <c r="G1422" s="673" t="s">
        <v>2797</v>
      </c>
      <c r="H1422" s="673" t="s">
        <v>2611</v>
      </c>
      <c r="I1422" s="673" t="s">
        <v>2611</v>
      </c>
      <c r="J1422" s="673" t="s">
        <v>2611</v>
      </c>
      <c r="K1422" s="673" t="s">
        <v>2611</v>
      </c>
    </row>
    <row r="1423" spans="1:11" hidden="1" x14ac:dyDescent="0.25">
      <c r="A1423" t="s">
        <v>4391</v>
      </c>
      <c r="B1423" s="673" t="s">
        <v>2916</v>
      </c>
      <c r="C1423" s="674">
        <v>5</v>
      </c>
      <c r="D1423" s="674" t="s">
        <v>6835</v>
      </c>
      <c r="E1423" s="674">
        <f t="shared" si="22"/>
        <v>2</v>
      </c>
      <c r="F1423" s="673" t="s">
        <v>2796</v>
      </c>
      <c r="G1423" s="673" t="s">
        <v>2797</v>
      </c>
      <c r="H1423" s="673" t="s">
        <v>2611</v>
      </c>
      <c r="I1423" s="673" t="s">
        <v>2611</v>
      </c>
      <c r="J1423" s="673" t="s">
        <v>2611</v>
      </c>
      <c r="K1423" s="673" t="s">
        <v>2611</v>
      </c>
    </row>
    <row r="1424" spans="1:11" hidden="1" x14ac:dyDescent="0.25">
      <c r="A1424" t="s">
        <v>4392</v>
      </c>
      <c r="B1424" s="673" t="s">
        <v>2916</v>
      </c>
      <c r="C1424" s="674">
        <v>5</v>
      </c>
      <c r="D1424" s="674" t="s">
        <v>6836</v>
      </c>
      <c r="E1424" s="674">
        <f t="shared" si="22"/>
        <v>2</v>
      </c>
      <c r="F1424" s="673" t="s">
        <v>2796</v>
      </c>
      <c r="G1424" s="673" t="s">
        <v>2797</v>
      </c>
      <c r="H1424" s="673" t="s">
        <v>2611</v>
      </c>
      <c r="I1424" s="673" t="s">
        <v>2611</v>
      </c>
      <c r="J1424" s="673" t="s">
        <v>2611</v>
      </c>
      <c r="K1424" s="673" t="s">
        <v>2611</v>
      </c>
    </row>
    <row r="1425" spans="1:11" hidden="1" x14ac:dyDescent="0.25">
      <c r="A1425" t="s">
        <v>4393</v>
      </c>
      <c r="B1425" s="673" t="s">
        <v>2916</v>
      </c>
      <c r="C1425" s="674">
        <v>5</v>
      </c>
      <c r="D1425" s="674" t="s">
        <v>6769</v>
      </c>
      <c r="E1425" s="674">
        <f t="shared" si="22"/>
        <v>2</v>
      </c>
      <c r="F1425" s="673" t="s">
        <v>2794</v>
      </c>
      <c r="G1425" s="673" t="s">
        <v>2795</v>
      </c>
      <c r="H1425" s="673" t="s">
        <v>2611</v>
      </c>
      <c r="I1425" s="673" t="s">
        <v>2611</v>
      </c>
      <c r="J1425" s="673" t="s">
        <v>2611</v>
      </c>
      <c r="K1425" s="673" t="s">
        <v>2611</v>
      </c>
    </row>
    <row r="1426" spans="1:11" hidden="1" x14ac:dyDescent="0.25">
      <c r="A1426" t="s">
        <v>4394</v>
      </c>
      <c r="B1426" s="673" t="s">
        <v>2916</v>
      </c>
      <c r="C1426" s="674">
        <v>5</v>
      </c>
      <c r="D1426" s="674" t="s">
        <v>6995</v>
      </c>
      <c r="E1426" s="674">
        <f t="shared" si="22"/>
        <v>2</v>
      </c>
      <c r="F1426" s="673" t="s">
        <v>2796</v>
      </c>
      <c r="G1426" s="673" t="s">
        <v>2797</v>
      </c>
      <c r="H1426" s="673" t="s">
        <v>2611</v>
      </c>
      <c r="I1426" s="673" t="s">
        <v>2611</v>
      </c>
      <c r="J1426" s="673" t="s">
        <v>2611</v>
      </c>
      <c r="K1426" s="673" t="s">
        <v>2611</v>
      </c>
    </row>
    <row r="1427" spans="1:11" hidden="1" x14ac:dyDescent="0.25">
      <c r="A1427" t="s">
        <v>4395</v>
      </c>
      <c r="B1427" s="673" t="s">
        <v>2916</v>
      </c>
      <c r="C1427" s="674">
        <v>5</v>
      </c>
      <c r="D1427" s="674" t="s">
        <v>6996</v>
      </c>
      <c r="E1427" s="674">
        <f t="shared" si="22"/>
        <v>2</v>
      </c>
      <c r="F1427" s="673" t="s">
        <v>2796</v>
      </c>
      <c r="G1427" s="673" t="s">
        <v>2797</v>
      </c>
      <c r="H1427" s="673" t="s">
        <v>2611</v>
      </c>
      <c r="I1427" s="673" t="s">
        <v>2611</v>
      </c>
      <c r="J1427" s="673" t="s">
        <v>2611</v>
      </c>
      <c r="K1427" s="673" t="s">
        <v>2611</v>
      </c>
    </row>
    <row r="1428" spans="1:11" hidden="1" x14ac:dyDescent="0.25">
      <c r="A1428" t="s">
        <v>4396</v>
      </c>
      <c r="B1428" s="673" t="s">
        <v>2916</v>
      </c>
      <c r="C1428" s="674">
        <v>5</v>
      </c>
      <c r="D1428" s="674" t="s">
        <v>6799</v>
      </c>
      <c r="E1428" s="674">
        <f t="shared" si="22"/>
        <v>2</v>
      </c>
      <c r="F1428" s="673" t="s">
        <v>2796</v>
      </c>
      <c r="G1428" s="673" t="s">
        <v>2797</v>
      </c>
      <c r="H1428" s="673" t="s">
        <v>2611</v>
      </c>
      <c r="I1428" s="673" t="s">
        <v>2611</v>
      </c>
      <c r="J1428" s="673" t="s">
        <v>2611</v>
      </c>
      <c r="K1428" s="673" t="s">
        <v>2611</v>
      </c>
    </row>
    <row r="1429" spans="1:11" hidden="1" x14ac:dyDescent="0.25">
      <c r="A1429" t="s">
        <v>4397</v>
      </c>
      <c r="B1429" s="673" t="s">
        <v>2916</v>
      </c>
      <c r="C1429" s="674">
        <v>5</v>
      </c>
      <c r="D1429" s="674" t="s">
        <v>6997</v>
      </c>
      <c r="E1429" s="674">
        <f t="shared" si="22"/>
        <v>2</v>
      </c>
      <c r="F1429" s="673" t="s">
        <v>2796</v>
      </c>
      <c r="G1429" s="673" t="s">
        <v>2797</v>
      </c>
      <c r="H1429" s="673" t="s">
        <v>2611</v>
      </c>
      <c r="I1429" s="673" t="s">
        <v>2611</v>
      </c>
      <c r="J1429" s="673" t="s">
        <v>2611</v>
      </c>
      <c r="K1429" s="673" t="s">
        <v>2611</v>
      </c>
    </row>
    <row r="1430" spans="1:11" hidden="1" x14ac:dyDescent="0.25">
      <c r="A1430" t="s">
        <v>4398</v>
      </c>
      <c r="B1430" s="673" t="s">
        <v>2916</v>
      </c>
      <c r="C1430" s="674">
        <v>5</v>
      </c>
      <c r="D1430" s="674" t="s">
        <v>6761</v>
      </c>
      <c r="E1430" s="674">
        <f t="shared" si="22"/>
        <v>2</v>
      </c>
      <c r="F1430" s="673" t="s">
        <v>2796</v>
      </c>
      <c r="G1430" s="673" t="s">
        <v>2797</v>
      </c>
      <c r="H1430" s="673" t="s">
        <v>2611</v>
      </c>
      <c r="I1430" s="673" t="s">
        <v>2611</v>
      </c>
      <c r="J1430" s="673" t="s">
        <v>2611</v>
      </c>
      <c r="K1430" s="673" t="s">
        <v>2611</v>
      </c>
    </row>
    <row r="1431" spans="1:11" hidden="1" x14ac:dyDescent="0.25">
      <c r="A1431" t="s">
        <v>4399</v>
      </c>
      <c r="B1431" s="673" t="s">
        <v>2916</v>
      </c>
      <c r="C1431" s="674">
        <v>5</v>
      </c>
      <c r="D1431" s="674" t="s">
        <v>6998</v>
      </c>
      <c r="E1431" s="674">
        <f t="shared" si="22"/>
        <v>2</v>
      </c>
      <c r="F1431" s="673" t="s">
        <v>2796</v>
      </c>
      <c r="G1431" s="673" t="s">
        <v>2797</v>
      </c>
      <c r="H1431" s="673" t="s">
        <v>2611</v>
      </c>
      <c r="I1431" s="673" t="s">
        <v>2611</v>
      </c>
      <c r="J1431" s="673" t="s">
        <v>2611</v>
      </c>
      <c r="K1431" s="673" t="s">
        <v>2611</v>
      </c>
    </row>
    <row r="1432" spans="1:11" hidden="1" x14ac:dyDescent="0.25">
      <c r="A1432" t="s">
        <v>4400</v>
      </c>
      <c r="B1432" s="673" t="s">
        <v>2916</v>
      </c>
      <c r="C1432" s="674">
        <v>5</v>
      </c>
      <c r="D1432" s="674" t="s">
        <v>6999</v>
      </c>
      <c r="E1432" s="674">
        <f t="shared" si="22"/>
        <v>2</v>
      </c>
      <c r="F1432" s="673" t="s">
        <v>2877</v>
      </c>
      <c r="G1432" s="673" t="s">
        <v>2878</v>
      </c>
      <c r="H1432" s="673" t="s">
        <v>2611</v>
      </c>
      <c r="I1432" s="673" t="s">
        <v>2611</v>
      </c>
      <c r="J1432" s="673" t="s">
        <v>2611</v>
      </c>
      <c r="K1432" s="673" t="s">
        <v>2611</v>
      </c>
    </row>
    <row r="1433" spans="1:11" hidden="1" x14ac:dyDescent="0.25">
      <c r="A1433" t="s">
        <v>4401</v>
      </c>
      <c r="B1433" s="673" t="s">
        <v>2916</v>
      </c>
      <c r="C1433" s="674">
        <v>5</v>
      </c>
      <c r="D1433" s="674" t="s">
        <v>7000</v>
      </c>
      <c r="E1433" s="674">
        <f t="shared" si="22"/>
        <v>2</v>
      </c>
      <c r="F1433" s="673" t="s">
        <v>2877</v>
      </c>
      <c r="G1433" s="673" t="s">
        <v>2878</v>
      </c>
      <c r="H1433" s="673" t="s">
        <v>2611</v>
      </c>
      <c r="I1433" s="673" t="s">
        <v>2611</v>
      </c>
      <c r="J1433" s="673" t="s">
        <v>2611</v>
      </c>
      <c r="K1433" s="673" t="s">
        <v>2611</v>
      </c>
    </row>
    <row r="1434" spans="1:11" hidden="1" x14ac:dyDescent="0.25">
      <c r="A1434" t="s">
        <v>4402</v>
      </c>
      <c r="B1434" s="673" t="s">
        <v>2916</v>
      </c>
      <c r="C1434" s="674">
        <v>5</v>
      </c>
      <c r="D1434" s="674" t="s">
        <v>7001</v>
      </c>
      <c r="E1434" s="674">
        <f t="shared" si="22"/>
        <v>2</v>
      </c>
      <c r="F1434" s="673" t="s">
        <v>2796</v>
      </c>
      <c r="G1434" s="673" t="s">
        <v>2797</v>
      </c>
      <c r="H1434" s="673" t="s">
        <v>2611</v>
      </c>
      <c r="I1434" s="673" t="s">
        <v>2611</v>
      </c>
      <c r="J1434" s="673" t="s">
        <v>2611</v>
      </c>
      <c r="K1434" s="673" t="s">
        <v>2611</v>
      </c>
    </row>
    <row r="1435" spans="1:11" hidden="1" x14ac:dyDescent="0.25">
      <c r="A1435" t="s">
        <v>4403</v>
      </c>
      <c r="B1435" s="673" t="s">
        <v>2916</v>
      </c>
      <c r="C1435" s="674">
        <v>5</v>
      </c>
      <c r="D1435" s="674" t="s">
        <v>7002</v>
      </c>
      <c r="E1435" s="674">
        <f t="shared" si="22"/>
        <v>2</v>
      </c>
      <c r="F1435" s="673" t="s">
        <v>2794</v>
      </c>
      <c r="G1435" s="673" t="s">
        <v>2795</v>
      </c>
      <c r="H1435" s="673" t="s">
        <v>2611</v>
      </c>
      <c r="I1435" s="673" t="s">
        <v>2611</v>
      </c>
      <c r="J1435" s="673" t="s">
        <v>2611</v>
      </c>
      <c r="K1435" s="673" t="s">
        <v>2611</v>
      </c>
    </row>
    <row r="1436" spans="1:11" hidden="1" x14ac:dyDescent="0.25">
      <c r="A1436" t="s">
        <v>4404</v>
      </c>
      <c r="B1436" s="673" t="s">
        <v>2916</v>
      </c>
      <c r="C1436" s="674">
        <v>5</v>
      </c>
      <c r="D1436" s="674" t="s">
        <v>6946</v>
      </c>
      <c r="E1436" s="674">
        <f t="shared" si="22"/>
        <v>2</v>
      </c>
      <c r="F1436" s="673" t="s">
        <v>2884</v>
      </c>
      <c r="G1436" s="673" t="s">
        <v>2885</v>
      </c>
      <c r="H1436" s="673" t="s">
        <v>2611</v>
      </c>
      <c r="I1436" s="673" t="s">
        <v>2611</v>
      </c>
      <c r="J1436" s="673" t="s">
        <v>2611</v>
      </c>
      <c r="K1436" s="673" t="s">
        <v>2611</v>
      </c>
    </row>
    <row r="1437" spans="1:11" hidden="1" x14ac:dyDescent="0.25">
      <c r="A1437" t="s">
        <v>4405</v>
      </c>
      <c r="B1437" s="673" t="s">
        <v>2916</v>
      </c>
      <c r="C1437" s="674">
        <v>5</v>
      </c>
      <c r="D1437" s="674" t="s">
        <v>6824</v>
      </c>
      <c r="E1437" s="674">
        <f t="shared" si="22"/>
        <v>3</v>
      </c>
      <c r="F1437" s="673" t="s">
        <v>2887</v>
      </c>
      <c r="G1437" s="673" t="s">
        <v>2888</v>
      </c>
      <c r="H1437" s="673" t="s">
        <v>2889</v>
      </c>
      <c r="I1437" s="673" t="s">
        <v>2611</v>
      </c>
      <c r="J1437" s="673" t="s">
        <v>2611</v>
      </c>
      <c r="K1437" s="673" t="s">
        <v>2611</v>
      </c>
    </row>
    <row r="1438" spans="1:11" hidden="1" x14ac:dyDescent="0.25">
      <c r="A1438" t="s">
        <v>4406</v>
      </c>
      <c r="B1438" s="673" t="s">
        <v>2916</v>
      </c>
      <c r="C1438" s="674">
        <v>5</v>
      </c>
      <c r="D1438" s="674" t="s">
        <v>6825</v>
      </c>
      <c r="E1438" s="674">
        <f t="shared" si="22"/>
        <v>3</v>
      </c>
      <c r="F1438" s="673" t="s">
        <v>2887</v>
      </c>
      <c r="G1438" s="673" t="s">
        <v>2888</v>
      </c>
      <c r="H1438" s="673" t="s">
        <v>2889</v>
      </c>
      <c r="I1438" s="673" t="s">
        <v>2611</v>
      </c>
      <c r="J1438" s="673" t="s">
        <v>2611</v>
      </c>
      <c r="K1438" s="673" t="s">
        <v>2611</v>
      </c>
    </row>
    <row r="1439" spans="1:11" hidden="1" x14ac:dyDescent="0.25">
      <c r="A1439" t="s">
        <v>4407</v>
      </c>
      <c r="B1439" s="673" t="s">
        <v>2916</v>
      </c>
      <c r="C1439" s="674">
        <v>6</v>
      </c>
      <c r="D1439" s="674" t="s">
        <v>6729</v>
      </c>
      <c r="E1439" s="674">
        <f t="shared" si="22"/>
        <v>1</v>
      </c>
      <c r="F1439" s="673" t="s">
        <v>2788</v>
      </c>
      <c r="G1439" s="673" t="s">
        <v>2611</v>
      </c>
      <c r="H1439" s="673" t="s">
        <v>2611</v>
      </c>
      <c r="I1439" s="673" t="s">
        <v>2611</v>
      </c>
      <c r="J1439" s="673" t="s">
        <v>2611</v>
      </c>
      <c r="K1439" s="673" t="s">
        <v>2611</v>
      </c>
    </row>
    <row r="1440" spans="1:11" hidden="1" x14ac:dyDescent="0.25">
      <c r="A1440" t="s">
        <v>4408</v>
      </c>
      <c r="B1440" s="673" t="s">
        <v>2916</v>
      </c>
      <c r="C1440" s="674">
        <v>6</v>
      </c>
      <c r="D1440" s="674" t="s">
        <v>6730</v>
      </c>
      <c r="E1440" s="674">
        <f t="shared" si="22"/>
        <v>1</v>
      </c>
      <c r="F1440" s="673" t="s">
        <v>2788</v>
      </c>
      <c r="G1440" s="673" t="s">
        <v>2611</v>
      </c>
      <c r="H1440" s="673" t="s">
        <v>2611</v>
      </c>
      <c r="I1440" s="673" t="s">
        <v>2611</v>
      </c>
      <c r="J1440" s="673" t="s">
        <v>2611</v>
      </c>
      <c r="K1440" s="673" t="s">
        <v>2611</v>
      </c>
    </row>
    <row r="1441" spans="1:11" hidden="1" x14ac:dyDescent="0.25">
      <c r="A1441" t="s">
        <v>4409</v>
      </c>
      <c r="B1441" s="673" t="s">
        <v>2916</v>
      </c>
      <c r="C1441" s="674">
        <v>6</v>
      </c>
      <c r="D1441" s="674" t="s">
        <v>6988</v>
      </c>
      <c r="E1441" s="674">
        <f t="shared" si="22"/>
        <v>1</v>
      </c>
      <c r="F1441" s="673" t="s">
        <v>2788</v>
      </c>
      <c r="G1441" s="673" t="s">
        <v>2611</v>
      </c>
      <c r="H1441" s="673" t="s">
        <v>2611</v>
      </c>
      <c r="I1441" s="673" t="s">
        <v>2611</v>
      </c>
      <c r="J1441" s="673" t="s">
        <v>2611</v>
      </c>
      <c r="K1441" s="673" t="s">
        <v>2611</v>
      </c>
    </row>
    <row r="1442" spans="1:11" hidden="1" x14ac:dyDescent="0.25">
      <c r="A1442" t="s">
        <v>4410</v>
      </c>
      <c r="B1442" s="673" t="s">
        <v>2916</v>
      </c>
      <c r="C1442" s="674">
        <v>6</v>
      </c>
      <c r="D1442" s="674" t="s">
        <v>6731</v>
      </c>
      <c r="E1442" s="674">
        <f t="shared" si="22"/>
        <v>2</v>
      </c>
      <c r="F1442" s="673" t="s">
        <v>2876</v>
      </c>
      <c r="G1442" s="673" t="s">
        <v>2788</v>
      </c>
      <c r="H1442" s="673" t="s">
        <v>2611</v>
      </c>
      <c r="I1442" s="673" t="s">
        <v>2611</v>
      </c>
      <c r="J1442" s="673" t="s">
        <v>2611</v>
      </c>
      <c r="K1442" s="673" t="s">
        <v>2611</v>
      </c>
    </row>
    <row r="1443" spans="1:11" hidden="1" x14ac:dyDescent="0.25">
      <c r="A1443" t="s">
        <v>4411</v>
      </c>
      <c r="B1443" s="673" t="s">
        <v>2916</v>
      </c>
      <c r="C1443" s="674">
        <v>6</v>
      </c>
      <c r="D1443" s="674" t="s">
        <v>6732</v>
      </c>
      <c r="E1443" s="674">
        <f t="shared" si="22"/>
        <v>1</v>
      </c>
      <c r="F1443" s="673" t="s">
        <v>2788</v>
      </c>
      <c r="G1443" s="673" t="s">
        <v>2611</v>
      </c>
      <c r="H1443" s="673" t="s">
        <v>2611</v>
      </c>
      <c r="I1443" s="673" t="s">
        <v>2611</v>
      </c>
      <c r="J1443" s="673" t="s">
        <v>2611</v>
      </c>
      <c r="K1443" s="673" t="s">
        <v>2611</v>
      </c>
    </row>
    <row r="1444" spans="1:11" hidden="1" x14ac:dyDescent="0.25">
      <c r="A1444" t="s">
        <v>4412</v>
      </c>
      <c r="B1444" s="673" t="s">
        <v>2916</v>
      </c>
      <c r="C1444" s="674">
        <v>6</v>
      </c>
      <c r="D1444" s="674" t="s">
        <v>6934</v>
      </c>
      <c r="E1444" s="674">
        <f t="shared" si="22"/>
        <v>2</v>
      </c>
      <c r="F1444" s="673" t="s">
        <v>2879</v>
      </c>
      <c r="G1444" s="673" t="s">
        <v>2880</v>
      </c>
      <c r="H1444" s="673" t="s">
        <v>2611</v>
      </c>
      <c r="I1444" s="673" t="s">
        <v>2611</v>
      </c>
      <c r="J1444" s="673" t="s">
        <v>2611</v>
      </c>
      <c r="K1444" s="673" t="s">
        <v>2611</v>
      </c>
    </row>
    <row r="1445" spans="1:11" hidden="1" x14ac:dyDescent="0.25">
      <c r="A1445" t="s">
        <v>4413</v>
      </c>
      <c r="B1445" s="673" t="s">
        <v>2916</v>
      </c>
      <c r="C1445" s="674">
        <v>6</v>
      </c>
      <c r="D1445" s="674" t="s">
        <v>6740</v>
      </c>
      <c r="E1445" s="674">
        <f t="shared" si="22"/>
        <v>2</v>
      </c>
      <c r="F1445" s="673" t="s">
        <v>2794</v>
      </c>
      <c r="G1445" s="673" t="s">
        <v>2795</v>
      </c>
      <c r="H1445" s="673" t="s">
        <v>2611</v>
      </c>
      <c r="I1445" s="673" t="s">
        <v>2611</v>
      </c>
      <c r="J1445" s="673" t="s">
        <v>2611</v>
      </c>
      <c r="K1445" s="673" t="s">
        <v>2611</v>
      </c>
    </row>
    <row r="1446" spans="1:11" hidden="1" x14ac:dyDescent="0.25">
      <c r="A1446" t="s">
        <v>4414</v>
      </c>
      <c r="B1446" s="673" t="s">
        <v>2916</v>
      </c>
      <c r="C1446" s="674">
        <v>6</v>
      </c>
      <c r="D1446" s="674" t="s">
        <v>6741</v>
      </c>
      <c r="E1446" s="674">
        <f t="shared" si="22"/>
        <v>2</v>
      </c>
      <c r="F1446" s="673" t="s">
        <v>2794</v>
      </c>
      <c r="G1446" s="673" t="s">
        <v>2795</v>
      </c>
      <c r="H1446" s="673" t="s">
        <v>2611</v>
      </c>
      <c r="I1446" s="673" t="s">
        <v>2611</v>
      </c>
      <c r="J1446" s="673" t="s">
        <v>2611</v>
      </c>
      <c r="K1446" s="673" t="s">
        <v>2611</v>
      </c>
    </row>
    <row r="1447" spans="1:11" hidden="1" x14ac:dyDescent="0.25">
      <c r="A1447" t="s">
        <v>4415</v>
      </c>
      <c r="B1447" s="673" t="s">
        <v>2916</v>
      </c>
      <c r="C1447" s="674">
        <v>6</v>
      </c>
      <c r="D1447" s="674" t="s">
        <v>6742</v>
      </c>
      <c r="E1447" s="674">
        <f t="shared" si="22"/>
        <v>2</v>
      </c>
      <c r="F1447" s="673" t="s">
        <v>2796</v>
      </c>
      <c r="G1447" s="673" t="s">
        <v>2797</v>
      </c>
      <c r="H1447" s="673" t="s">
        <v>2611</v>
      </c>
      <c r="I1447" s="673" t="s">
        <v>2611</v>
      </c>
      <c r="J1447" s="673" t="s">
        <v>2611</v>
      </c>
      <c r="K1447" s="673" t="s">
        <v>2611</v>
      </c>
    </row>
    <row r="1448" spans="1:11" hidden="1" x14ac:dyDescent="0.25">
      <c r="A1448" t="s">
        <v>4416</v>
      </c>
      <c r="B1448" s="673" t="s">
        <v>2916</v>
      </c>
      <c r="C1448" s="674">
        <v>6</v>
      </c>
      <c r="D1448" s="674" t="s">
        <v>6743</v>
      </c>
      <c r="E1448" s="674">
        <f t="shared" si="22"/>
        <v>2</v>
      </c>
      <c r="F1448" s="673" t="s">
        <v>2796</v>
      </c>
      <c r="G1448" s="673" t="s">
        <v>2797</v>
      </c>
      <c r="H1448" s="673" t="s">
        <v>2611</v>
      </c>
      <c r="I1448" s="673" t="s">
        <v>2611</v>
      </c>
      <c r="J1448" s="673" t="s">
        <v>2611</v>
      </c>
      <c r="K1448" s="673" t="s">
        <v>2611</v>
      </c>
    </row>
    <row r="1449" spans="1:11" hidden="1" x14ac:dyDescent="0.25">
      <c r="A1449" t="s">
        <v>4417</v>
      </c>
      <c r="B1449" s="673" t="s">
        <v>2916</v>
      </c>
      <c r="C1449" s="674">
        <v>6</v>
      </c>
      <c r="D1449" s="674" t="s">
        <v>6871</v>
      </c>
      <c r="E1449" s="674">
        <f t="shared" si="22"/>
        <v>2</v>
      </c>
      <c r="F1449" s="673" t="s">
        <v>2846</v>
      </c>
      <c r="G1449" s="673" t="s">
        <v>2850</v>
      </c>
      <c r="H1449" s="673" t="s">
        <v>2611</v>
      </c>
      <c r="I1449" s="673" t="s">
        <v>2611</v>
      </c>
      <c r="J1449" s="673" t="s">
        <v>2611</v>
      </c>
      <c r="K1449" s="673" t="s">
        <v>2611</v>
      </c>
    </row>
    <row r="1450" spans="1:11" hidden="1" x14ac:dyDescent="0.25">
      <c r="A1450" t="s">
        <v>4418</v>
      </c>
      <c r="B1450" s="673" t="s">
        <v>2916</v>
      </c>
      <c r="C1450" s="674">
        <v>6</v>
      </c>
      <c r="D1450" s="674" t="s">
        <v>6872</v>
      </c>
      <c r="E1450" s="674">
        <f t="shared" si="22"/>
        <v>2</v>
      </c>
      <c r="F1450" s="673" t="s">
        <v>2846</v>
      </c>
      <c r="G1450" s="673" t="s">
        <v>2850</v>
      </c>
      <c r="H1450" s="673" t="s">
        <v>2611</v>
      </c>
      <c r="I1450" s="673" t="s">
        <v>2611</v>
      </c>
      <c r="J1450" s="673" t="s">
        <v>2611</v>
      </c>
      <c r="K1450" s="673" t="s">
        <v>2611</v>
      </c>
    </row>
    <row r="1451" spans="1:11" hidden="1" x14ac:dyDescent="0.25">
      <c r="A1451" t="s">
        <v>4419</v>
      </c>
      <c r="B1451" s="673" t="s">
        <v>2916</v>
      </c>
      <c r="C1451" s="674">
        <v>6</v>
      </c>
      <c r="D1451" s="674" t="s">
        <v>6734</v>
      </c>
      <c r="E1451" s="674">
        <f t="shared" si="22"/>
        <v>1</v>
      </c>
      <c r="F1451" s="673" t="s">
        <v>2788</v>
      </c>
      <c r="G1451" s="673" t="s">
        <v>2611</v>
      </c>
      <c r="H1451" s="673" t="s">
        <v>2611</v>
      </c>
      <c r="I1451" s="673" t="s">
        <v>2611</v>
      </c>
      <c r="J1451" s="673" t="s">
        <v>2611</v>
      </c>
      <c r="K1451" s="673" t="s">
        <v>2611</v>
      </c>
    </row>
    <row r="1452" spans="1:11" hidden="1" x14ac:dyDescent="0.25">
      <c r="A1452" t="s">
        <v>4420</v>
      </c>
      <c r="B1452" s="673" t="s">
        <v>2916</v>
      </c>
      <c r="C1452" s="674">
        <v>6</v>
      </c>
      <c r="D1452" s="674" t="s">
        <v>6935</v>
      </c>
      <c r="E1452" s="674">
        <f t="shared" si="22"/>
        <v>1</v>
      </c>
      <c r="F1452" s="673" t="s">
        <v>2788</v>
      </c>
      <c r="G1452" s="673" t="s">
        <v>2611</v>
      </c>
      <c r="H1452" s="673" t="s">
        <v>2611</v>
      </c>
      <c r="I1452" s="673" t="s">
        <v>2611</v>
      </c>
      <c r="J1452" s="673" t="s">
        <v>2611</v>
      </c>
      <c r="K1452" s="673" t="s">
        <v>2611</v>
      </c>
    </row>
    <row r="1453" spans="1:11" hidden="1" x14ac:dyDescent="0.25">
      <c r="A1453" t="s">
        <v>4421</v>
      </c>
      <c r="B1453" s="673" t="s">
        <v>2916</v>
      </c>
      <c r="C1453" s="674">
        <v>6</v>
      </c>
      <c r="D1453" s="674" t="s">
        <v>6875</v>
      </c>
      <c r="E1453" s="674">
        <f t="shared" si="22"/>
        <v>1</v>
      </c>
      <c r="F1453" s="673" t="s">
        <v>2788</v>
      </c>
      <c r="G1453" s="673" t="s">
        <v>2611</v>
      </c>
      <c r="H1453" s="673" t="s">
        <v>2611</v>
      </c>
      <c r="I1453" s="673" t="s">
        <v>2611</v>
      </c>
      <c r="J1453" s="673" t="s">
        <v>2611</v>
      </c>
      <c r="K1453" s="673" t="s">
        <v>2611</v>
      </c>
    </row>
    <row r="1454" spans="1:11" hidden="1" x14ac:dyDescent="0.25">
      <c r="A1454" t="s">
        <v>4422</v>
      </c>
      <c r="B1454" s="673" t="s">
        <v>2916</v>
      </c>
      <c r="C1454" s="674">
        <v>6</v>
      </c>
      <c r="D1454" s="674" t="s">
        <v>6876</v>
      </c>
      <c r="E1454" s="674">
        <f t="shared" si="22"/>
        <v>1</v>
      </c>
      <c r="F1454" s="673" t="s">
        <v>2788</v>
      </c>
      <c r="G1454" s="673" t="s">
        <v>2611</v>
      </c>
      <c r="H1454" s="673" t="s">
        <v>2611</v>
      </c>
      <c r="I1454" s="673" t="s">
        <v>2611</v>
      </c>
      <c r="J1454" s="673" t="s">
        <v>2611</v>
      </c>
      <c r="K1454" s="673" t="s">
        <v>2611</v>
      </c>
    </row>
    <row r="1455" spans="1:11" hidden="1" x14ac:dyDescent="0.25">
      <c r="A1455" t="s">
        <v>4423</v>
      </c>
      <c r="B1455" s="673" t="s">
        <v>2916</v>
      </c>
      <c r="C1455" s="674">
        <v>6</v>
      </c>
      <c r="D1455" s="674" t="s">
        <v>6877</v>
      </c>
      <c r="E1455" s="674">
        <f t="shared" si="22"/>
        <v>1</v>
      </c>
      <c r="F1455" s="673" t="s">
        <v>2788</v>
      </c>
      <c r="G1455" s="673" t="s">
        <v>2611</v>
      </c>
      <c r="H1455" s="673" t="s">
        <v>2611</v>
      </c>
      <c r="I1455" s="673" t="s">
        <v>2611</v>
      </c>
      <c r="J1455" s="673" t="s">
        <v>2611</v>
      </c>
      <c r="K1455" s="673" t="s">
        <v>2611</v>
      </c>
    </row>
    <row r="1456" spans="1:11" hidden="1" x14ac:dyDescent="0.25">
      <c r="A1456" t="s">
        <v>4424</v>
      </c>
      <c r="B1456" s="673" t="s">
        <v>2916</v>
      </c>
      <c r="C1456" s="674">
        <v>6</v>
      </c>
      <c r="D1456" s="674" t="s">
        <v>6760</v>
      </c>
      <c r="E1456" s="674">
        <f t="shared" si="22"/>
        <v>1</v>
      </c>
      <c r="F1456" s="673" t="s">
        <v>2788</v>
      </c>
      <c r="G1456" s="673" t="s">
        <v>2611</v>
      </c>
      <c r="H1456" s="673" t="s">
        <v>2611</v>
      </c>
      <c r="I1456" s="673" t="s">
        <v>2611</v>
      </c>
      <c r="J1456" s="673" t="s">
        <v>2611</v>
      </c>
      <c r="K1456" s="673" t="s">
        <v>2611</v>
      </c>
    </row>
    <row r="1457" spans="1:11" hidden="1" x14ac:dyDescent="0.25">
      <c r="A1457" t="s">
        <v>4425</v>
      </c>
      <c r="B1457" s="673" t="s">
        <v>2916</v>
      </c>
      <c r="C1457" s="674">
        <v>6</v>
      </c>
      <c r="D1457" s="674" t="s">
        <v>6989</v>
      </c>
      <c r="E1457" s="674">
        <f t="shared" si="22"/>
        <v>1</v>
      </c>
      <c r="F1457" s="673" t="s">
        <v>2788</v>
      </c>
      <c r="G1457" s="673" t="s">
        <v>2611</v>
      </c>
      <c r="H1457" s="673" t="s">
        <v>2611</v>
      </c>
      <c r="I1457" s="673" t="s">
        <v>2611</v>
      </c>
      <c r="J1457" s="673" t="s">
        <v>2611</v>
      </c>
      <c r="K1457" s="673" t="s">
        <v>2611</v>
      </c>
    </row>
    <row r="1458" spans="1:11" hidden="1" x14ac:dyDescent="0.25">
      <c r="A1458" t="s">
        <v>4426</v>
      </c>
      <c r="B1458" s="673" t="s">
        <v>2916</v>
      </c>
      <c r="C1458" s="674">
        <v>6</v>
      </c>
      <c r="D1458" s="674" t="s">
        <v>6990</v>
      </c>
      <c r="E1458" s="674">
        <f t="shared" si="22"/>
        <v>1</v>
      </c>
      <c r="F1458" s="673" t="s">
        <v>2788</v>
      </c>
      <c r="G1458" s="673" t="s">
        <v>2611</v>
      </c>
      <c r="H1458" s="673" t="s">
        <v>2611</v>
      </c>
      <c r="I1458" s="673" t="s">
        <v>2611</v>
      </c>
      <c r="J1458" s="673" t="s">
        <v>2611</v>
      </c>
      <c r="K1458" s="673" t="s">
        <v>2611</v>
      </c>
    </row>
    <row r="1459" spans="1:11" hidden="1" x14ac:dyDescent="0.25">
      <c r="A1459" t="s">
        <v>4427</v>
      </c>
      <c r="B1459" s="673" t="s">
        <v>2916</v>
      </c>
      <c r="C1459" s="674">
        <v>6</v>
      </c>
      <c r="D1459" s="674" t="s">
        <v>6991</v>
      </c>
      <c r="E1459" s="674">
        <f t="shared" si="22"/>
        <v>1</v>
      </c>
      <c r="F1459" s="673" t="s">
        <v>2788</v>
      </c>
      <c r="G1459" s="673" t="s">
        <v>2611</v>
      </c>
      <c r="H1459" s="673" t="s">
        <v>2611</v>
      </c>
      <c r="I1459" s="673" t="s">
        <v>2611</v>
      </c>
      <c r="J1459" s="673" t="s">
        <v>2611</v>
      </c>
      <c r="K1459" s="673" t="s">
        <v>2611</v>
      </c>
    </row>
    <row r="1460" spans="1:11" hidden="1" x14ac:dyDescent="0.25">
      <c r="A1460" t="s">
        <v>4428</v>
      </c>
      <c r="B1460" s="673" t="s">
        <v>2916</v>
      </c>
      <c r="C1460" s="674">
        <v>6</v>
      </c>
      <c r="D1460" s="674" t="s">
        <v>6744</v>
      </c>
      <c r="E1460" s="674">
        <f t="shared" si="22"/>
        <v>6</v>
      </c>
      <c r="F1460" s="673" t="s">
        <v>2884</v>
      </c>
      <c r="G1460" s="673" t="s">
        <v>2877</v>
      </c>
      <c r="H1460" s="673" t="s">
        <v>2796</v>
      </c>
      <c r="I1460" s="673" t="s">
        <v>2885</v>
      </c>
      <c r="J1460" s="673" t="s">
        <v>2878</v>
      </c>
      <c r="K1460" s="673" t="s">
        <v>2797</v>
      </c>
    </row>
    <row r="1461" spans="1:11" hidden="1" x14ac:dyDescent="0.25">
      <c r="A1461" t="s">
        <v>4429</v>
      </c>
      <c r="B1461" s="673" t="s">
        <v>2916</v>
      </c>
      <c r="C1461" s="674">
        <v>6</v>
      </c>
      <c r="D1461" s="674" t="s">
        <v>6951</v>
      </c>
      <c r="E1461" s="674">
        <f t="shared" si="22"/>
        <v>1</v>
      </c>
      <c r="F1461" s="673" t="s">
        <v>2876</v>
      </c>
      <c r="G1461" s="673" t="s">
        <v>2611</v>
      </c>
      <c r="H1461" s="673" t="s">
        <v>2611</v>
      </c>
      <c r="I1461" s="673" t="s">
        <v>2611</v>
      </c>
      <c r="J1461" s="673" t="s">
        <v>2611</v>
      </c>
      <c r="K1461" s="673" t="s">
        <v>2611</v>
      </c>
    </row>
    <row r="1462" spans="1:11" hidden="1" x14ac:dyDescent="0.25">
      <c r="A1462" t="s">
        <v>7265</v>
      </c>
      <c r="B1462" s="673" t="s">
        <v>2916</v>
      </c>
      <c r="C1462" s="674">
        <v>6</v>
      </c>
      <c r="D1462" s="674" t="s">
        <v>6993</v>
      </c>
      <c r="E1462" s="674">
        <f t="shared" si="22"/>
        <v>2</v>
      </c>
      <c r="F1462" s="673" t="s">
        <v>2796</v>
      </c>
      <c r="G1462" s="673" t="s">
        <v>2797</v>
      </c>
      <c r="H1462" s="673" t="s">
        <v>2611</v>
      </c>
      <c r="I1462" s="673" t="s">
        <v>2611</v>
      </c>
      <c r="J1462" s="673" t="s">
        <v>2611</v>
      </c>
      <c r="K1462" s="673" t="s">
        <v>2611</v>
      </c>
    </row>
    <row r="1463" spans="1:11" hidden="1" x14ac:dyDescent="0.25">
      <c r="A1463" t="s">
        <v>7266</v>
      </c>
      <c r="B1463" s="673" t="s">
        <v>2916</v>
      </c>
      <c r="C1463" s="674">
        <v>6</v>
      </c>
      <c r="D1463" s="674" t="s">
        <v>6994</v>
      </c>
      <c r="E1463" s="674">
        <f t="shared" si="22"/>
        <v>2</v>
      </c>
      <c r="F1463" s="673" t="s">
        <v>2796</v>
      </c>
      <c r="G1463" s="673" t="s">
        <v>2797</v>
      </c>
      <c r="H1463" s="673" t="s">
        <v>2611</v>
      </c>
      <c r="I1463" s="673" t="s">
        <v>2611</v>
      </c>
      <c r="J1463" s="673" t="s">
        <v>2611</v>
      </c>
      <c r="K1463" s="673" t="s">
        <v>2611</v>
      </c>
    </row>
    <row r="1464" spans="1:11" hidden="1" x14ac:dyDescent="0.25">
      <c r="A1464" t="s">
        <v>7267</v>
      </c>
      <c r="B1464" s="673" t="s">
        <v>2916</v>
      </c>
      <c r="C1464" s="674">
        <v>6</v>
      </c>
      <c r="D1464" s="674" t="s">
        <v>6982</v>
      </c>
      <c r="E1464" s="674">
        <f t="shared" si="22"/>
        <v>2</v>
      </c>
      <c r="F1464" s="673" t="s">
        <v>2884</v>
      </c>
      <c r="G1464" s="673" t="s">
        <v>2885</v>
      </c>
      <c r="H1464" s="673" t="s">
        <v>2611</v>
      </c>
      <c r="I1464" s="673" t="s">
        <v>2611</v>
      </c>
      <c r="J1464" s="673" t="s">
        <v>2611</v>
      </c>
      <c r="K1464" s="673" t="s">
        <v>2611</v>
      </c>
    </row>
    <row r="1465" spans="1:11" hidden="1" x14ac:dyDescent="0.25">
      <c r="A1465" t="s">
        <v>4430</v>
      </c>
      <c r="B1465" s="673" t="s">
        <v>2916</v>
      </c>
      <c r="C1465" s="674">
        <v>6</v>
      </c>
      <c r="D1465" s="674" t="s">
        <v>6821</v>
      </c>
      <c r="E1465" s="674">
        <f t="shared" si="22"/>
        <v>2</v>
      </c>
      <c r="F1465" s="673" t="s">
        <v>2796</v>
      </c>
      <c r="G1465" s="673" t="s">
        <v>2797</v>
      </c>
      <c r="H1465" s="673" t="s">
        <v>2611</v>
      </c>
      <c r="I1465" s="673" t="s">
        <v>2611</v>
      </c>
      <c r="J1465" s="673" t="s">
        <v>2611</v>
      </c>
      <c r="K1465" s="673" t="s">
        <v>2611</v>
      </c>
    </row>
    <row r="1466" spans="1:11" hidden="1" x14ac:dyDescent="0.25">
      <c r="A1466" t="s">
        <v>4431</v>
      </c>
      <c r="B1466" s="673" t="s">
        <v>2916</v>
      </c>
      <c r="C1466" s="674">
        <v>6</v>
      </c>
      <c r="D1466" s="674" t="s">
        <v>6896</v>
      </c>
      <c r="E1466" s="674">
        <f t="shared" si="22"/>
        <v>2</v>
      </c>
      <c r="F1466" s="673" t="s">
        <v>2796</v>
      </c>
      <c r="G1466" s="673" t="s">
        <v>2797</v>
      </c>
      <c r="H1466" s="673" t="s">
        <v>2611</v>
      </c>
      <c r="I1466" s="673" t="s">
        <v>2611</v>
      </c>
      <c r="J1466" s="673" t="s">
        <v>2611</v>
      </c>
      <c r="K1466" s="673" t="s">
        <v>2611</v>
      </c>
    </row>
    <row r="1467" spans="1:11" hidden="1" x14ac:dyDescent="0.25">
      <c r="A1467" t="s">
        <v>4432</v>
      </c>
      <c r="B1467" s="673" t="s">
        <v>2916</v>
      </c>
      <c r="C1467" s="674">
        <v>6</v>
      </c>
      <c r="D1467" s="674" t="s">
        <v>6835</v>
      </c>
      <c r="E1467" s="674">
        <f t="shared" si="22"/>
        <v>2</v>
      </c>
      <c r="F1467" s="673" t="s">
        <v>2796</v>
      </c>
      <c r="G1467" s="673" t="s">
        <v>2797</v>
      </c>
      <c r="H1467" s="673" t="s">
        <v>2611</v>
      </c>
      <c r="I1467" s="673" t="s">
        <v>2611</v>
      </c>
      <c r="J1467" s="673" t="s">
        <v>2611</v>
      </c>
      <c r="K1467" s="673" t="s">
        <v>2611</v>
      </c>
    </row>
    <row r="1468" spans="1:11" hidden="1" x14ac:dyDescent="0.25">
      <c r="A1468" t="s">
        <v>4433</v>
      </c>
      <c r="B1468" s="673" t="s">
        <v>2916</v>
      </c>
      <c r="C1468" s="674">
        <v>6</v>
      </c>
      <c r="D1468" s="674" t="s">
        <v>6836</v>
      </c>
      <c r="E1468" s="674">
        <f t="shared" si="22"/>
        <v>2</v>
      </c>
      <c r="F1468" s="673" t="s">
        <v>2796</v>
      </c>
      <c r="G1468" s="673" t="s">
        <v>2797</v>
      </c>
      <c r="H1468" s="673" t="s">
        <v>2611</v>
      </c>
      <c r="I1468" s="673" t="s">
        <v>2611</v>
      </c>
      <c r="J1468" s="673" t="s">
        <v>2611</v>
      </c>
      <c r="K1468" s="673" t="s">
        <v>2611</v>
      </c>
    </row>
    <row r="1469" spans="1:11" hidden="1" x14ac:dyDescent="0.25">
      <c r="A1469" t="s">
        <v>4434</v>
      </c>
      <c r="B1469" s="673" t="s">
        <v>2916</v>
      </c>
      <c r="C1469" s="674">
        <v>6</v>
      </c>
      <c r="D1469" s="674" t="s">
        <v>6769</v>
      </c>
      <c r="E1469" s="674">
        <f t="shared" si="22"/>
        <v>2</v>
      </c>
      <c r="F1469" s="673" t="s">
        <v>2794</v>
      </c>
      <c r="G1469" s="673" t="s">
        <v>2795</v>
      </c>
      <c r="H1469" s="673" t="s">
        <v>2611</v>
      </c>
      <c r="I1469" s="673" t="s">
        <v>2611</v>
      </c>
      <c r="J1469" s="673" t="s">
        <v>2611</v>
      </c>
      <c r="K1469" s="673" t="s">
        <v>2611</v>
      </c>
    </row>
    <row r="1470" spans="1:11" hidden="1" x14ac:dyDescent="0.25">
      <c r="A1470" t="s">
        <v>4435</v>
      </c>
      <c r="B1470" s="673" t="s">
        <v>2916</v>
      </c>
      <c r="C1470" s="674">
        <v>6</v>
      </c>
      <c r="D1470" s="674" t="s">
        <v>6995</v>
      </c>
      <c r="E1470" s="674">
        <f t="shared" si="22"/>
        <v>2</v>
      </c>
      <c r="F1470" s="673" t="s">
        <v>2796</v>
      </c>
      <c r="G1470" s="673" t="s">
        <v>2797</v>
      </c>
      <c r="H1470" s="673" t="s">
        <v>2611</v>
      </c>
      <c r="I1470" s="673" t="s">
        <v>2611</v>
      </c>
      <c r="J1470" s="673" t="s">
        <v>2611</v>
      </c>
      <c r="K1470" s="673" t="s">
        <v>2611</v>
      </c>
    </row>
    <row r="1471" spans="1:11" hidden="1" x14ac:dyDescent="0.25">
      <c r="A1471" t="s">
        <v>4436</v>
      </c>
      <c r="B1471" s="673" t="s">
        <v>2916</v>
      </c>
      <c r="C1471" s="674">
        <v>6</v>
      </c>
      <c r="D1471" s="674" t="s">
        <v>6996</v>
      </c>
      <c r="E1471" s="674">
        <f t="shared" si="22"/>
        <v>2</v>
      </c>
      <c r="F1471" s="673" t="s">
        <v>2796</v>
      </c>
      <c r="G1471" s="673" t="s">
        <v>2797</v>
      </c>
      <c r="H1471" s="673" t="s">
        <v>2611</v>
      </c>
      <c r="I1471" s="673" t="s">
        <v>2611</v>
      </c>
      <c r="J1471" s="673" t="s">
        <v>2611</v>
      </c>
      <c r="K1471" s="673" t="s">
        <v>2611</v>
      </c>
    </row>
    <row r="1472" spans="1:11" hidden="1" x14ac:dyDescent="0.25">
      <c r="A1472" t="s">
        <v>4437</v>
      </c>
      <c r="B1472" s="673" t="s">
        <v>2916</v>
      </c>
      <c r="C1472" s="674">
        <v>6</v>
      </c>
      <c r="D1472" s="674" t="s">
        <v>6799</v>
      </c>
      <c r="E1472" s="674">
        <f t="shared" si="22"/>
        <v>2</v>
      </c>
      <c r="F1472" s="673" t="s">
        <v>2796</v>
      </c>
      <c r="G1472" s="673" t="s">
        <v>2797</v>
      </c>
      <c r="H1472" s="673" t="s">
        <v>2611</v>
      </c>
      <c r="I1472" s="673" t="s">
        <v>2611</v>
      </c>
      <c r="J1472" s="673" t="s">
        <v>2611</v>
      </c>
      <c r="K1472" s="673" t="s">
        <v>2611</v>
      </c>
    </row>
    <row r="1473" spans="1:11" hidden="1" x14ac:dyDescent="0.25">
      <c r="A1473" t="s">
        <v>4438</v>
      </c>
      <c r="B1473" s="673" t="s">
        <v>2916</v>
      </c>
      <c r="C1473" s="674">
        <v>6</v>
      </c>
      <c r="D1473" s="674" t="s">
        <v>6997</v>
      </c>
      <c r="E1473" s="674">
        <f t="shared" si="22"/>
        <v>2</v>
      </c>
      <c r="F1473" s="673" t="s">
        <v>2796</v>
      </c>
      <c r="G1473" s="673" t="s">
        <v>2797</v>
      </c>
      <c r="H1473" s="673" t="s">
        <v>2611</v>
      </c>
      <c r="I1473" s="673" t="s">
        <v>2611</v>
      </c>
      <c r="J1473" s="673" t="s">
        <v>2611</v>
      </c>
      <c r="K1473" s="673" t="s">
        <v>2611</v>
      </c>
    </row>
    <row r="1474" spans="1:11" hidden="1" x14ac:dyDescent="0.25">
      <c r="A1474" t="s">
        <v>4439</v>
      </c>
      <c r="B1474" s="673" t="s">
        <v>2916</v>
      </c>
      <c r="C1474" s="674">
        <v>6</v>
      </c>
      <c r="D1474" s="674" t="s">
        <v>6761</v>
      </c>
      <c r="E1474" s="674">
        <f t="shared" si="22"/>
        <v>2</v>
      </c>
      <c r="F1474" s="673" t="s">
        <v>2796</v>
      </c>
      <c r="G1474" s="673" t="s">
        <v>2797</v>
      </c>
      <c r="H1474" s="673" t="s">
        <v>2611</v>
      </c>
      <c r="I1474" s="673" t="s">
        <v>2611</v>
      </c>
      <c r="J1474" s="673" t="s">
        <v>2611</v>
      </c>
      <c r="K1474" s="673" t="s">
        <v>2611</v>
      </c>
    </row>
    <row r="1475" spans="1:11" hidden="1" x14ac:dyDescent="0.25">
      <c r="A1475" t="s">
        <v>4440</v>
      </c>
      <c r="B1475" s="673" t="s">
        <v>2916</v>
      </c>
      <c r="C1475" s="674">
        <v>6</v>
      </c>
      <c r="D1475" s="674" t="s">
        <v>6998</v>
      </c>
      <c r="E1475" s="674">
        <f t="shared" ref="E1475:E1538" si="23">6-COUNTIF(F1475:K1475,"")</f>
        <v>2</v>
      </c>
      <c r="F1475" s="673" t="s">
        <v>2796</v>
      </c>
      <c r="G1475" s="673" t="s">
        <v>2797</v>
      </c>
      <c r="H1475" s="673" t="s">
        <v>2611</v>
      </c>
      <c r="I1475" s="673" t="s">
        <v>2611</v>
      </c>
      <c r="J1475" s="673" t="s">
        <v>2611</v>
      </c>
      <c r="K1475" s="673" t="s">
        <v>2611</v>
      </c>
    </row>
    <row r="1476" spans="1:11" hidden="1" x14ac:dyDescent="0.25">
      <c r="A1476" t="s">
        <v>4441</v>
      </c>
      <c r="B1476" s="673" t="s">
        <v>2916</v>
      </c>
      <c r="C1476" s="674">
        <v>6</v>
      </c>
      <c r="D1476" s="674" t="s">
        <v>6999</v>
      </c>
      <c r="E1476" s="674">
        <f t="shared" si="23"/>
        <v>2</v>
      </c>
      <c r="F1476" s="673" t="s">
        <v>2877</v>
      </c>
      <c r="G1476" s="673" t="s">
        <v>2878</v>
      </c>
      <c r="H1476" s="673" t="s">
        <v>2611</v>
      </c>
      <c r="I1476" s="673" t="s">
        <v>2611</v>
      </c>
      <c r="J1476" s="673" t="s">
        <v>2611</v>
      </c>
      <c r="K1476" s="673" t="s">
        <v>2611</v>
      </c>
    </row>
    <row r="1477" spans="1:11" hidden="1" x14ac:dyDescent="0.25">
      <c r="A1477" t="s">
        <v>4442</v>
      </c>
      <c r="B1477" s="673" t="s">
        <v>2916</v>
      </c>
      <c r="C1477" s="674">
        <v>6</v>
      </c>
      <c r="D1477" s="674" t="s">
        <v>7000</v>
      </c>
      <c r="E1477" s="674">
        <f t="shared" si="23"/>
        <v>2</v>
      </c>
      <c r="F1477" s="673" t="s">
        <v>2877</v>
      </c>
      <c r="G1477" s="673" t="s">
        <v>2878</v>
      </c>
      <c r="H1477" s="673" t="s">
        <v>2611</v>
      </c>
      <c r="I1477" s="673" t="s">
        <v>2611</v>
      </c>
      <c r="J1477" s="673" t="s">
        <v>2611</v>
      </c>
      <c r="K1477" s="673" t="s">
        <v>2611</v>
      </c>
    </row>
    <row r="1478" spans="1:11" hidden="1" x14ac:dyDescent="0.25">
      <c r="A1478" t="s">
        <v>4443</v>
      </c>
      <c r="B1478" s="673" t="s">
        <v>2916</v>
      </c>
      <c r="C1478" s="674">
        <v>6</v>
      </c>
      <c r="D1478" s="674" t="s">
        <v>7001</v>
      </c>
      <c r="E1478" s="674">
        <f t="shared" si="23"/>
        <v>2</v>
      </c>
      <c r="F1478" s="673" t="s">
        <v>2796</v>
      </c>
      <c r="G1478" s="673" t="s">
        <v>2797</v>
      </c>
      <c r="H1478" s="673" t="s">
        <v>2611</v>
      </c>
      <c r="I1478" s="673" t="s">
        <v>2611</v>
      </c>
      <c r="J1478" s="673" t="s">
        <v>2611</v>
      </c>
      <c r="K1478" s="673" t="s">
        <v>2611</v>
      </c>
    </row>
    <row r="1479" spans="1:11" hidden="1" x14ac:dyDescent="0.25">
      <c r="A1479" t="s">
        <v>4444</v>
      </c>
      <c r="B1479" s="673" t="s">
        <v>2916</v>
      </c>
      <c r="C1479" s="674">
        <v>6</v>
      </c>
      <c r="D1479" s="674" t="s">
        <v>7002</v>
      </c>
      <c r="E1479" s="674">
        <f t="shared" si="23"/>
        <v>2</v>
      </c>
      <c r="F1479" s="673" t="s">
        <v>2794</v>
      </c>
      <c r="G1479" s="673" t="s">
        <v>2795</v>
      </c>
      <c r="H1479" s="673" t="s">
        <v>2611</v>
      </c>
      <c r="I1479" s="673" t="s">
        <v>2611</v>
      </c>
      <c r="J1479" s="673" t="s">
        <v>2611</v>
      </c>
      <c r="K1479" s="673" t="s">
        <v>2611</v>
      </c>
    </row>
    <row r="1480" spans="1:11" hidden="1" x14ac:dyDescent="0.25">
      <c r="A1480" t="s">
        <v>4445</v>
      </c>
      <c r="B1480" s="673" t="s">
        <v>2916</v>
      </c>
      <c r="C1480" s="674">
        <v>6</v>
      </c>
      <c r="D1480" s="674" t="s">
        <v>6946</v>
      </c>
      <c r="E1480" s="674">
        <f t="shared" si="23"/>
        <v>2</v>
      </c>
      <c r="F1480" s="673" t="s">
        <v>2884</v>
      </c>
      <c r="G1480" s="673" t="s">
        <v>2885</v>
      </c>
      <c r="H1480" s="673" t="s">
        <v>2611</v>
      </c>
      <c r="I1480" s="673" t="s">
        <v>2611</v>
      </c>
      <c r="J1480" s="673" t="s">
        <v>2611</v>
      </c>
      <c r="K1480" s="673" t="s">
        <v>2611</v>
      </c>
    </row>
    <row r="1481" spans="1:11" hidden="1" x14ac:dyDescent="0.25">
      <c r="A1481" t="s">
        <v>4446</v>
      </c>
      <c r="B1481" s="673" t="s">
        <v>2916</v>
      </c>
      <c r="C1481" s="674">
        <v>6</v>
      </c>
      <c r="D1481" s="674" t="s">
        <v>6824</v>
      </c>
      <c r="E1481" s="674">
        <f t="shared" si="23"/>
        <v>3</v>
      </c>
      <c r="F1481" s="673" t="s">
        <v>2887</v>
      </c>
      <c r="G1481" s="673" t="s">
        <v>2888</v>
      </c>
      <c r="H1481" s="673" t="s">
        <v>2889</v>
      </c>
      <c r="I1481" s="673" t="s">
        <v>2611</v>
      </c>
      <c r="J1481" s="673" t="s">
        <v>2611</v>
      </c>
      <c r="K1481" s="673" t="s">
        <v>2611</v>
      </c>
    </row>
    <row r="1482" spans="1:11" hidden="1" x14ac:dyDescent="0.25">
      <c r="A1482" t="s">
        <v>4447</v>
      </c>
      <c r="B1482" s="673" t="s">
        <v>2916</v>
      </c>
      <c r="C1482" s="674">
        <v>6</v>
      </c>
      <c r="D1482" s="674" t="s">
        <v>6825</v>
      </c>
      <c r="E1482" s="674">
        <f t="shared" si="23"/>
        <v>3</v>
      </c>
      <c r="F1482" s="673" t="s">
        <v>2887</v>
      </c>
      <c r="G1482" s="673" t="s">
        <v>2888</v>
      </c>
      <c r="H1482" s="673" t="s">
        <v>2889</v>
      </c>
      <c r="I1482" s="673" t="s">
        <v>2611</v>
      </c>
      <c r="J1482" s="673" t="s">
        <v>2611</v>
      </c>
      <c r="K1482" s="673" t="s">
        <v>2611</v>
      </c>
    </row>
    <row r="1483" spans="1:11" hidden="1" x14ac:dyDescent="0.25">
      <c r="A1483" t="s">
        <v>4448</v>
      </c>
      <c r="B1483" s="673" t="s">
        <v>2916</v>
      </c>
      <c r="C1483" s="674">
        <v>7</v>
      </c>
      <c r="D1483" s="674" t="s">
        <v>6729</v>
      </c>
      <c r="E1483" s="674">
        <f t="shared" si="23"/>
        <v>1</v>
      </c>
      <c r="F1483" s="673" t="s">
        <v>2788</v>
      </c>
      <c r="G1483" s="673" t="s">
        <v>2611</v>
      </c>
      <c r="H1483" s="673" t="s">
        <v>2611</v>
      </c>
      <c r="I1483" s="673" t="s">
        <v>2611</v>
      </c>
      <c r="J1483" s="673" t="s">
        <v>2611</v>
      </c>
      <c r="K1483" s="673" t="s">
        <v>2611</v>
      </c>
    </row>
    <row r="1484" spans="1:11" hidden="1" x14ac:dyDescent="0.25">
      <c r="A1484" t="s">
        <v>4449</v>
      </c>
      <c r="B1484" s="673" t="s">
        <v>2916</v>
      </c>
      <c r="C1484" s="674">
        <v>7</v>
      </c>
      <c r="D1484" s="674" t="s">
        <v>6730</v>
      </c>
      <c r="E1484" s="674">
        <f t="shared" si="23"/>
        <v>1</v>
      </c>
      <c r="F1484" s="673" t="s">
        <v>2788</v>
      </c>
      <c r="G1484" s="673" t="s">
        <v>2611</v>
      </c>
      <c r="H1484" s="673" t="s">
        <v>2611</v>
      </c>
      <c r="I1484" s="673" t="s">
        <v>2611</v>
      </c>
      <c r="J1484" s="673" t="s">
        <v>2611</v>
      </c>
      <c r="K1484" s="673" t="s">
        <v>2611</v>
      </c>
    </row>
    <row r="1485" spans="1:11" hidden="1" x14ac:dyDescent="0.25">
      <c r="A1485" t="s">
        <v>4450</v>
      </c>
      <c r="B1485" s="673" t="s">
        <v>2916</v>
      </c>
      <c r="C1485" s="674">
        <v>7</v>
      </c>
      <c r="D1485" s="674" t="s">
        <v>6988</v>
      </c>
      <c r="E1485" s="674">
        <f t="shared" si="23"/>
        <v>1</v>
      </c>
      <c r="F1485" s="673" t="s">
        <v>2788</v>
      </c>
      <c r="G1485" s="673" t="s">
        <v>2611</v>
      </c>
      <c r="H1485" s="673" t="s">
        <v>2611</v>
      </c>
      <c r="I1485" s="673" t="s">
        <v>2611</v>
      </c>
      <c r="J1485" s="673" t="s">
        <v>2611</v>
      </c>
      <c r="K1485" s="673" t="s">
        <v>2611</v>
      </c>
    </row>
    <row r="1486" spans="1:11" hidden="1" x14ac:dyDescent="0.25">
      <c r="A1486" t="s">
        <v>4451</v>
      </c>
      <c r="B1486" s="673" t="s">
        <v>2916</v>
      </c>
      <c r="C1486" s="674">
        <v>7</v>
      </c>
      <c r="D1486" s="674" t="s">
        <v>6731</v>
      </c>
      <c r="E1486" s="674">
        <f t="shared" si="23"/>
        <v>2</v>
      </c>
      <c r="F1486" s="673" t="s">
        <v>2876</v>
      </c>
      <c r="G1486" s="673" t="s">
        <v>2788</v>
      </c>
      <c r="H1486" s="673" t="s">
        <v>2611</v>
      </c>
      <c r="I1486" s="673" t="s">
        <v>2611</v>
      </c>
      <c r="J1486" s="673" t="s">
        <v>2611</v>
      </c>
      <c r="K1486" s="673" t="s">
        <v>2611</v>
      </c>
    </row>
    <row r="1487" spans="1:11" hidden="1" x14ac:dyDescent="0.25">
      <c r="A1487" t="s">
        <v>4452</v>
      </c>
      <c r="B1487" s="673" t="s">
        <v>2916</v>
      </c>
      <c r="C1487" s="674">
        <v>7</v>
      </c>
      <c r="D1487" s="674" t="s">
        <v>6732</v>
      </c>
      <c r="E1487" s="674">
        <f t="shared" si="23"/>
        <v>1</v>
      </c>
      <c r="F1487" s="673" t="s">
        <v>2788</v>
      </c>
      <c r="G1487" s="673" t="s">
        <v>2611</v>
      </c>
      <c r="H1487" s="673" t="s">
        <v>2611</v>
      </c>
      <c r="I1487" s="673" t="s">
        <v>2611</v>
      </c>
      <c r="J1487" s="673" t="s">
        <v>2611</v>
      </c>
      <c r="K1487" s="673" t="s">
        <v>2611</v>
      </c>
    </row>
    <row r="1488" spans="1:11" hidden="1" x14ac:dyDescent="0.25">
      <c r="A1488" t="s">
        <v>4453</v>
      </c>
      <c r="B1488" s="673" t="s">
        <v>2916</v>
      </c>
      <c r="C1488" s="674">
        <v>7</v>
      </c>
      <c r="D1488" s="674" t="s">
        <v>6934</v>
      </c>
      <c r="E1488" s="674">
        <f t="shared" si="23"/>
        <v>2</v>
      </c>
      <c r="F1488" s="673" t="s">
        <v>2879</v>
      </c>
      <c r="G1488" s="673" t="s">
        <v>2880</v>
      </c>
      <c r="H1488" s="673" t="s">
        <v>2611</v>
      </c>
      <c r="I1488" s="673" t="s">
        <v>2611</v>
      </c>
      <c r="J1488" s="673" t="s">
        <v>2611</v>
      </c>
      <c r="K1488" s="673" t="s">
        <v>2611</v>
      </c>
    </row>
    <row r="1489" spans="1:11" hidden="1" x14ac:dyDescent="0.25">
      <c r="A1489" t="s">
        <v>4454</v>
      </c>
      <c r="B1489" s="673" t="s">
        <v>2916</v>
      </c>
      <c r="C1489" s="674">
        <v>7</v>
      </c>
      <c r="D1489" s="674" t="s">
        <v>6740</v>
      </c>
      <c r="E1489" s="674">
        <f t="shared" si="23"/>
        <v>2</v>
      </c>
      <c r="F1489" s="673" t="s">
        <v>2794</v>
      </c>
      <c r="G1489" s="673" t="s">
        <v>2795</v>
      </c>
      <c r="H1489" s="673" t="s">
        <v>2611</v>
      </c>
      <c r="I1489" s="673" t="s">
        <v>2611</v>
      </c>
      <c r="J1489" s="673" t="s">
        <v>2611</v>
      </c>
      <c r="K1489" s="673" t="s">
        <v>2611</v>
      </c>
    </row>
    <row r="1490" spans="1:11" hidden="1" x14ac:dyDescent="0.25">
      <c r="A1490" t="s">
        <v>4455</v>
      </c>
      <c r="B1490" s="673" t="s">
        <v>2916</v>
      </c>
      <c r="C1490" s="674">
        <v>7</v>
      </c>
      <c r="D1490" s="674" t="s">
        <v>6741</v>
      </c>
      <c r="E1490" s="674">
        <f t="shared" si="23"/>
        <v>2</v>
      </c>
      <c r="F1490" s="673" t="s">
        <v>2794</v>
      </c>
      <c r="G1490" s="673" t="s">
        <v>2795</v>
      </c>
      <c r="H1490" s="673" t="s">
        <v>2611</v>
      </c>
      <c r="I1490" s="673" t="s">
        <v>2611</v>
      </c>
      <c r="J1490" s="673" t="s">
        <v>2611</v>
      </c>
      <c r="K1490" s="673" t="s">
        <v>2611</v>
      </c>
    </row>
    <row r="1491" spans="1:11" hidden="1" x14ac:dyDescent="0.25">
      <c r="A1491" t="s">
        <v>4456</v>
      </c>
      <c r="B1491" s="673" t="s">
        <v>2916</v>
      </c>
      <c r="C1491" s="674">
        <v>7</v>
      </c>
      <c r="D1491" s="674" t="s">
        <v>6742</v>
      </c>
      <c r="E1491" s="674">
        <f t="shared" si="23"/>
        <v>2</v>
      </c>
      <c r="F1491" s="673" t="s">
        <v>2796</v>
      </c>
      <c r="G1491" s="673" t="s">
        <v>2797</v>
      </c>
      <c r="H1491" s="673" t="s">
        <v>2611</v>
      </c>
      <c r="I1491" s="673" t="s">
        <v>2611</v>
      </c>
      <c r="J1491" s="673" t="s">
        <v>2611</v>
      </c>
      <c r="K1491" s="673" t="s">
        <v>2611</v>
      </c>
    </row>
    <row r="1492" spans="1:11" hidden="1" x14ac:dyDescent="0.25">
      <c r="A1492" t="s">
        <v>4457</v>
      </c>
      <c r="B1492" s="673" t="s">
        <v>2916</v>
      </c>
      <c r="C1492" s="674">
        <v>7</v>
      </c>
      <c r="D1492" s="674" t="s">
        <v>6743</v>
      </c>
      <c r="E1492" s="674">
        <f t="shared" si="23"/>
        <v>2</v>
      </c>
      <c r="F1492" s="673" t="s">
        <v>2796</v>
      </c>
      <c r="G1492" s="673" t="s">
        <v>2797</v>
      </c>
      <c r="H1492" s="673" t="s">
        <v>2611</v>
      </c>
      <c r="I1492" s="673" t="s">
        <v>2611</v>
      </c>
      <c r="J1492" s="673" t="s">
        <v>2611</v>
      </c>
      <c r="K1492" s="673" t="s">
        <v>2611</v>
      </c>
    </row>
    <row r="1493" spans="1:11" hidden="1" x14ac:dyDescent="0.25">
      <c r="A1493" t="s">
        <v>4458</v>
      </c>
      <c r="B1493" s="673" t="s">
        <v>2916</v>
      </c>
      <c r="C1493" s="674">
        <v>7</v>
      </c>
      <c r="D1493" s="674" t="s">
        <v>6871</v>
      </c>
      <c r="E1493" s="674">
        <f t="shared" si="23"/>
        <v>2</v>
      </c>
      <c r="F1493" s="673" t="s">
        <v>2846</v>
      </c>
      <c r="G1493" s="673" t="s">
        <v>2850</v>
      </c>
      <c r="H1493" s="673" t="s">
        <v>2611</v>
      </c>
      <c r="I1493" s="673" t="s">
        <v>2611</v>
      </c>
      <c r="J1493" s="673" t="s">
        <v>2611</v>
      </c>
      <c r="K1493" s="673" t="s">
        <v>2611</v>
      </c>
    </row>
    <row r="1494" spans="1:11" hidden="1" x14ac:dyDescent="0.25">
      <c r="A1494" t="s">
        <v>4459</v>
      </c>
      <c r="B1494" s="673" t="s">
        <v>2916</v>
      </c>
      <c r="C1494" s="674">
        <v>7</v>
      </c>
      <c r="D1494" s="674" t="s">
        <v>6872</v>
      </c>
      <c r="E1494" s="674">
        <f t="shared" si="23"/>
        <v>2</v>
      </c>
      <c r="F1494" s="673" t="s">
        <v>2846</v>
      </c>
      <c r="G1494" s="673" t="s">
        <v>2850</v>
      </c>
      <c r="H1494" s="673" t="s">
        <v>2611</v>
      </c>
      <c r="I1494" s="673" t="s">
        <v>2611</v>
      </c>
      <c r="J1494" s="673" t="s">
        <v>2611</v>
      </c>
      <c r="K1494" s="673" t="s">
        <v>2611</v>
      </c>
    </row>
    <row r="1495" spans="1:11" hidden="1" x14ac:dyDescent="0.25">
      <c r="A1495" t="s">
        <v>4460</v>
      </c>
      <c r="B1495" s="673" t="s">
        <v>2916</v>
      </c>
      <c r="C1495" s="674">
        <v>7</v>
      </c>
      <c r="D1495" s="674" t="s">
        <v>6734</v>
      </c>
      <c r="E1495" s="674">
        <f t="shared" si="23"/>
        <v>1</v>
      </c>
      <c r="F1495" s="673" t="s">
        <v>2788</v>
      </c>
      <c r="G1495" s="673" t="s">
        <v>2611</v>
      </c>
      <c r="H1495" s="673" t="s">
        <v>2611</v>
      </c>
      <c r="I1495" s="673" t="s">
        <v>2611</v>
      </c>
      <c r="J1495" s="673" t="s">
        <v>2611</v>
      </c>
      <c r="K1495" s="673" t="s">
        <v>2611</v>
      </c>
    </row>
    <row r="1496" spans="1:11" hidden="1" x14ac:dyDescent="0.25">
      <c r="A1496" t="s">
        <v>4461</v>
      </c>
      <c r="B1496" s="673" t="s">
        <v>2916</v>
      </c>
      <c r="C1496" s="674">
        <v>7</v>
      </c>
      <c r="D1496" s="674" t="s">
        <v>6935</v>
      </c>
      <c r="E1496" s="674">
        <f t="shared" si="23"/>
        <v>1</v>
      </c>
      <c r="F1496" s="673" t="s">
        <v>2788</v>
      </c>
      <c r="G1496" s="673" t="s">
        <v>2611</v>
      </c>
      <c r="H1496" s="673" t="s">
        <v>2611</v>
      </c>
      <c r="I1496" s="673" t="s">
        <v>2611</v>
      </c>
      <c r="J1496" s="673" t="s">
        <v>2611</v>
      </c>
      <c r="K1496" s="673" t="s">
        <v>2611</v>
      </c>
    </row>
    <row r="1497" spans="1:11" hidden="1" x14ac:dyDescent="0.25">
      <c r="A1497" t="s">
        <v>4462</v>
      </c>
      <c r="B1497" s="673" t="s">
        <v>2916</v>
      </c>
      <c r="C1497" s="674">
        <v>7</v>
      </c>
      <c r="D1497" s="674" t="s">
        <v>6875</v>
      </c>
      <c r="E1497" s="674">
        <f t="shared" si="23"/>
        <v>1</v>
      </c>
      <c r="F1497" s="673" t="s">
        <v>2788</v>
      </c>
      <c r="G1497" s="673" t="s">
        <v>2611</v>
      </c>
      <c r="H1497" s="673" t="s">
        <v>2611</v>
      </c>
      <c r="I1497" s="673" t="s">
        <v>2611</v>
      </c>
      <c r="J1497" s="673" t="s">
        <v>2611</v>
      </c>
      <c r="K1497" s="673" t="s">
        <v>2611</v>
      </c>
    </row>
    <row r="1498" spans="1:11" hidden="1" x14ac:dyDescent="0.25">
      <c r="A1498" t="s">
        <v>4463</v>
      </c>
      <c r="B1498" s="673" t="s">
        <v>2916</v>
      </c>
      <c r="C1498" s="674">
        <v>7</v>
      </c>
      <c r="D1498" s="674" t="s">
        <v>6876</v>
      </c>
      <c r="E1498" s="674">
        <f t="shared" si="23"/>
        <v>1</v>
      </c>
      <c r="F1498" s="673" t="s">
        <v>2788</v>
      </c>
      <c r="G1498" s="673" t="s">
        <v>2611</v>
      </c>
      <c r="H1498" s="673" t="s">
        <v>2611</v>
      </c>
      <c r="I1498" s="673" t="s">
        <v>2611</v>
      </c>
      <c r="J1498" s="673" t="s">
        <v>2611</v>
      </c>
      <c r="K1498" s="673" t="s">
        <v>2611</v>
      </c>
    </row>
    <row r="1499" spans="1:11" hidden="1" x14ac:dyDescent="0.25">
      <c r="A1499" t="s">
        <v>4464</v>
      </c>
      <c r="B1499" s="673" t="s">
        <v>2916</v>
      </c>
      <c r="C1499" s="674">
        <v>7</v>
      </c>
      <c r="D1499" s="674" t="s">
        <v>6877</v>
      </c>
      <c r="E1499" s="674">
        <f t="shared" si="23"/>
        <v>1</v>
      </c>
      <c r="F1499" s="673" t="s">
        <v>2788</v>
      </c>
      <c r="G1499" s="673" t="s">
        <v>2611</v>
      </c>
      <c r="H1499" s="673" t="s">
        <v>2611</v>
      </c>
      <c r="I1499" s="673" t="s">
        <v>2611</v>
      </c>
      <c r="J1499" s="673" t="s">
        <v>2611</v>
      </c>
      <c r="K1499" s="673" t="s">
        <v>2611</v>
      </c>
    </row>
    <row r="1500" spans="1:11" hidden="1" x14ac:dyDescent="0.25">
      <c r="A1500" t="s">
        <v>4465</v>
      </c>
      <c r="B1500" s="673" t="s">
        <v>2916</v>
      </c>
      <c r="C1500" s="674">
        <v>7</v>
      </c>
      <c r="D1500" s="674" t="s">
        <v>6760</v>
      </c>
      <c r="E1500" s="674">
        <f t="shared" si="23"/>
        <v>1</v>
      </c>
      <c r="F1500" s="673" t="s">
        <v>2788</v>
      </c>
      <c r="G1500" s="673" t="s">
        <v>2611</v>
      </c>
      <c r="H1500" s="673" t="s">
        <v>2611</v>
      </c>
      <c r="I1500" s="673" t="s">
        <v>2611</v>
      </c>
      <c r="J1500" s="673" t="s">
        <v>2611</v>
      </c>
      <c r="K1500" s="673" t="s">
        <v>2611</v>
      </c>
    </row>
    <row r="1501" spans="1:11" hidden="1" x14ac:dyDescent="0.25">
      <c r="A1501" t="s">
        <v>4466</v>
      </c>
      <c r="B1501" s="673" t="s">
        <v>2916</v>
      </c>
      <c r="C1501" s="674">
        <v>7</v>
      </c>
      <c r="D1501" s="674" t="s">
        <v>6989</v>
      </c>
      <c r="E1501" s="674">
        <f t="shared" si="23"/>
        <v>1</v>
      </c>
      <c r="F1501" s="673" t="s">
        <v>2788</v>
      </c>
      <c r="G1501" s="673" t="s">
        <v>2611</v>
      </c>
      <c r="H1501" s="673" t="s">
        <v>2611</v>
      </c>
      <c r="I1501" s="673" t="s">
        <v>2611</v>
      </c>
      <c r="J1501" s="673" t="s">
        <v>2611</v>
      </c>
      <c r="K1501" s="673" t="s">
        <v>2611</v>
      </c>
    </row>
    <row r="1502" spans="1:11" hidden="1" x14ac:dyDescent="0.25">
      <c r="A1502" t="s">
        <v>4467</v>
      </c>
      <c r="B1502" s="673" t="s">
        <v>2916</v>
      </c>
      <c r="C1502" s="674">
        <v>7</v>
      </c>
      <c r="D1502" s="674" t="s">
        <v>6990</v>
      </c>
      <c r="E1502" s="674">
        <f t="shared" si="23"/>
        <v>1</v>
      </c>
      <c r="F1502" s="673" t="s">
        <v>2788</v>
      </c>
      <c r="G1502" s="673" t="s">
        <v>2611</v>
      </c>
      <c r="H1502" s="673" t="s">
        <v>2611</v>
      </c>
      <c r="I1502" s="673" t="s">
        <v>2611</v>
      </c>
      <c r="J1502" s="673" t="s">
        <v>2611</v>
      </c>
      <c r="K1502" s="673" t="s">
        <v>2611</v>
      </c>
    </row>
    <row r="1503" spans="1:11" hidden="1" x14ac:dyDescent="0.25">
      <c r="A1503" t="s">
        <v>4468</v>
      </c>
      <c r="B1503" s="673" t="s">
        <v>2916</v>
      </c>
      <c r="C1503" s="674">
        <v>7</v>
      </c>
      <c r="D1503" s="674" t="s">
        <v>6991</v>
      </c>
      <c r="E1503" s="674">
        <f t="shared" si="23"/>
        <v>1</v>
      </c>
      <c r="F1503" s="673" t="s">
        <v>2788</v>
      </c>
      <c r="G1503" s="673" t="s">
        <v>2611</v>
      </c>
      <c r="H1503" s="673" t="s">
        <v>2611</v>
      </c>
      <c r="I1503" s="673" t="s">
        <v>2611</v>
      </c>
      <c r="J1503" s="673" t="s">
        <v>2611</v>
      </c>
      <c r="K1503" s="673" t="s">
        <v>2611</v>
      </c>
    </row>
    <row r="1504" spans="1:11" hidden="1" x14ac:dyDescent="0.25">
      <c r="A1504" t="s">
        <v>4469</v>
      </c>
      <c r="B1504" s="673" t="s">
        <v>2916</v>
      </c>
      <c r="C1504" s="674">
        <v>7</v>
      </c>
      <c r="D1504" s="674" t="s">
        <v>6744</v>
      </c>
      <c r="E1504" s="674">
        <f t="shared" si="23"/>
        <v>6</v>
      </c>
      <c r="F1504" s="673" t="s">
        <v>2884</v>
      </c>
      <c r="G1504" s="673" t="s">
        <v>2877</v>
      </c>
      <c r="H1504" s="673" t="s">
        <v>2796</v>
      </c>
      <c r="I1504" s="673" t="s">
        <v>2885</v>
      </c>
      <c r="J1504" s="673" t="s">
        <v>2878</v>
      </c>
      <c r="K1504" s="673" t="s">
        <v>2797</v>
      </c>
    </row>
    <row r="1505" spans="1:11" hidden="1" x14ac:dyDescent="0.25">
      <c r="A1505" t="s">
        <v>4470</v>
      </c>
      <c r="B1505" s="673" t="s">
        <v>2916</v>
      </c>
      <c r="C1505" s="674">
        <v>7</v>
      </c>
      <c r="D1505" s="674" t="s">
        <v>6951</v>
      </c>
      <c r="E1505" s="674">
        <f t="shared" si="23"/>
        <v>1</v>
      </c>
      <c r="F1505" s="673" t="s">
        <v>2876</v>
      </c>
      <c r="G1505" s="673" t="s">
        <v>2611</v>
      </c>
      <c r="H1505" s="673" t="s">
        <v>2611</v>
      </c>
      <c r="I1505" s="673" t="s">
        <v>2611</v>
      </c>
      <c r="J1505" s="673" t="s">
        <v>2611</v>
      </c>
      <c r="K1505" s="673" t="s">
        <v>2611</v>
      </c>
    </row>
    <row r="1506" spans="1:11" hidden="1" x14ac:dyDescent="0.25">
      <c r="A1506" t="s">
        <v>7268</v>
      </c>
      <c r="B1506" s="673" t="s">
        <v>2916</v>
      </c>
      <c r="C1506" s="674">
        <v>7</v>
      </c>
      <c r="D1506" s="674" t="s">
        <v>6993</v>
      </c>
      <c r="E1506" s="674">
        <f t="shared" si="23"/>
        <v>2</v>
      </c>
      <c r="F1506" s="673" t="s">
        <v>2796</v>
      </c>
      <c r="G1506" s="673" t="s">
        <v>2797</v>
      </c>
      <c r="H1506" s="673" t="s">
        <v>2611</v>
      </c>
      <c r="I1506" s="673" t="s">
        <v>2611</v>
      </c>
      <c r="J1506" s="673" t="s">
        <v>2611</v>
      </c>
      <c r="K1506" s="673" t="s">
        <v>2611</v>
      </c>
    </row>
    <row r="1507" spans="1:11" hidden="1" x14ac:dyDescent="0.25">
      <c r="A1507" t="s">
        <v>7269</v>
      </c>
      <c r="B1507" s="673" t="s">
        <v>2916</v>
      </c>
      <c r="C1507" s="674">
        <v>7</v>
      </c>
      <c r="D1507" s="674" t="s">
        <v>6994</v>
      </c>
      <c r="E1507" s="674">
        <f t="shared" si="23"/>
        <v>2</v>
      </c>
      <c r="F1507" s="673" t="s">
        <v>2796</v>
      </c>
      <c r="G1507" s="673" t="s">
        <v>2797</v>
      </c>
      <c r="H1507" s="673" t="s">
        <v>2611</v>
      </c>
      <c r="I1507" s="673" t="s">
        <v>2611</v>
      </c>
      <c r="J1507" s="673" t="s">
        <v>2611</v>
      </c>
      <c r="K1507" s="673" t="s">
        <v>2611</v>
      </c>
    </row>
    <row r="1508" spans="1:11" hidden="1" x14ac:dyDescent="0.25">
      <c r="A1508" t="s">
        <v>7270</v>
      </c>
      <c r="B1508" s="673" t="s">
        <v>2916</v>
      </c>
      <c r="C1508" s="674">
        <v>7</v>
      </c>
      <c r="D1508" s="674" t="s">
        <v>6982</v>
      </c>
      <c r="E1508" s="674">
        <f t="shared" si="23"/>
        <v>2</v>
      </c>
      <c r="F1508" s="673" t="s">
        <v>2884</v>
      </c>
      <c r="G1508" s="673" t="s">
        <v>2885</v>
      </c>
      <c r="H1508" s="673" t="s">
        <v>2611</v>
      </c>
      <c r="I1508" s="673" t="s">
        <v>2611</v>
      </c>
      <c r="J1508" s="673" t="s">
        <v>2611</v>
      </c>
      <c r="K1508" s="673" t="s">
        <v>2611</v>
      </c>
    </row>
    <row r="1509" spans="1:11" hidden="1" x14ac:dyDescent="0.25">
      <c r="A1509" t="s">
        <v>4471</v>
      </c>
      <c r="B1509" s="673" t="s">
        <v>2916</v>
      </c>
      <c r="C1509" s="674">
        <v>7</v>
      </c>
      <c r="D1509" s="674" t="s">
        <v>6821</v>
      </c>
      <c r="E1509" s="674">
        <f t="shared" si="23"/>
        <v>2</v>
      </c>
      <c r="F1509" s="673" t="s">
        <v>2796</v>
      </c>
      <c r="G1509" s="673" t="s">
        <v>2797</v>
      </c>
      <c r="H1509" s="673" t="s">
        <v>2611</v>
      </c>
      <c r="I1509" s="673" t="s">
        <v>2611</v>
      </c>
      <c r="J1509" s="673" t="s">
        <v>2611</v>
      </c>
      <c r="K1509" s="673" t="s">
        <v>2611</v>
      </c>
    </row>
    <row r="1510" spans="1:11" hidden="1" x14ac:dyDescent="0.25">
      <c r="A1510" t="s">
        <v>4472</v>
      </c>
      <c r="B1510" s="673" t="s">
        <v>2916</v>
      </c>
      <c r="C1510" s="674">
        <v>7</v>
      </c>
      <c r="D1510" s="674" t="s">
        <v>6896</v>
      </c>
      <c r="E1510" s="674">
        <f t="shared" si="23"/>
        <v>2</v>
      </c>
      <c r="F1510" s="673" t="s">
        <v>2796</v>
      </c>
      <c r="G1510" s="673" t="s">
        <v>2797</v>
      </c>
      <c r="H1510" s="673" t="s">
        <v>2611</v>
      </c>
      <c r="I1510" s="673" t="s">
        <v>2611</v>
      </c>
      <c r="J1510" s="673" t="s">
        <v>2611</v>
      </c>
      <c r="K1510" s="673" t="s">
        <v>2611</v>
      </c>
    </row>
    <row r="1511" spans="1:11" hidden="1" x14ac:dyDescent="0.25">
      <c r="A1511" t="s">
        <v>4473</v>
      </c>
      <c r="B1511" s="673" t="s">
        <v>2916</v>
      </c>
      <c r="C1511" s="674">
        <v>7</v>
      </c>
      <c r="D1511" s="674" t="s">
        <v>6835</v>
      </c>
      <c r="E1511" s="674">
        <f t="shared" si="23"/>
        <v>2</v>
      </c>
      <c r="F1511" s="673" t="s">
        <v>2796</v>
      </c>
      <c r="G1511" s="673" t="s">
        <v>2797</v>
      </c>
      <c r="H1511" s="673" t="s">
        <v>2611</v>
      </c>
      <c r="I1511" s="673" t="s">
        <v>2611</v>
      </c>
      <c r="J1511" s="673" t="s">
        <v>2611</v>
      </c>
      <c r="K1511" s="673" t="s">
        <v>2611</v>
      </c>
    </row>
    <row r="1512" spans="1:11" hidden="1" x14ac:dyDescent="0.25">
      <c r="A1512" t="s">
        <v>4474</v>
      </c>
      <c r="B1512" s="673" t="s">
        <v>2916</v>
      </c>
      <c r="C1512" s="674">
        <v>7</v>
      </c>
      <c r="D1512" s="674" t="s">
        <v>6836</v>
      </c>
      <c r="E1512" s="674">
        <f t="shared" si="23"/>
        <v>2</v>
      </c>
      <c r="F1512" s="673" t="s">
        <v>2796</v>
      </c>
      <c r="G1512" s="673" t="s">
        <v>2797</v>
      </c>
      <c r="H1512" s="673" t="s">
        <v>2611</v>
      </c>
      <c r="I1512" s="673" t="s">
        <v>2611</v>
      </c>
      <c r="J1512" s="673" t="s">
        <v>2611</v>
      </c>
      <c r="K1512" s="673" t="s">
        <v>2611</v>
      </c>
    </row>
    <row r="1513" spans="1:11" hidden="1" x14ac:dyDescent="0.25">
      <c r="A1513" t="s">
        <v>4475</v>
      </c>
      <c r="B1513" s="673" t="s">
        <v>2916</v>
      </c>
      <c r="C1513" s="674">
        <v>7</v>
      </c>
      <c r="D1513" s="674" t="s">
        <v>6769</v>
      </c>
      <c r="E1513" s="674">
        <f t="shared" si="23"/>
        <v>2</v>
      </c>
      <c r="F1513" s="673" t="s">
        <v>2794</v>
      </c>
      <c r="G1513" s="673" t="s">
        <v>2795</v>
      </c>
      <c r="H1513" s="673" t="s">
        <v>2611</v>
      </c>
      <c r="I1513" s="673" t="s">
        <v>2611</v>
      </c>
      <c r="J1513" s="673" t="s">
        <v>2611</v>
      </c>
      <c r="K1513" s="673" t="s">
        <v>2611</v>
      </c>
    </row>
    <row r="1514" spans="1:11" hidden="1" x14ac:dyDescent="0.25">
      <c r="A1514" t="s">
        <v>4476</v>
      </c>
      <c r="B1514" s="673" t="s">
        <v>2916</v>
      </c>
      <c r="C1514" s="674">
        <v>7</v>
      </c>
      <c r="D1514" s="674" t="s">
        <v>6995</v>
      </c>
      <c r="E1514" s="674">
        <f t="shared" si="23"/>
        <v>2</v>
      </c>
      <c r="F1514" s="673" t="s">
        <v>2796</v>
      </c>
      <c r="G1514" s="673" t="s">
        <v>2797</v>
      </c>
      <c r="H1514" s="673" t="s">
        <v>2611</v>
      </c>
      <c r="I1514" s="673" t="s">
        <v>2611</v>
      </c>
      <c r="J1514" s="673" t="s">
        <v>2611</v>
      </c>
      <c r="K1514" s="673" t="s">
        <v>2611</v>
      </c>
    </row>
    <row r="1515" spans="1:11" hidden="1" x14ac:dyDescent="0.25">
      <c r="A1515" t="s">
        <v>4477</v>
      </c>
      <c r="B1515" s="673" t="s">
        <v>2916</v>
      </c>
      <c r="C1515" s="674">
        <v>7</v>
      </c>
      <c r="D1515" s="674" t="s">
        <v>6996</v>
      </c>
      <c r="E1515" s="674">
        <f t="shared" si="23"/>
        <v>2</v>
      </c>
      <c r="F1515" s="673" t="s">
        <v>2796</v>
      </c>
      <c r="G1515" s="673" t="s">
        <v>2797</v>
      </c>
      <c r="H1515" s="673" t="s">
        <v>2611</v>
      </c>
      <c r="I1515" s="673" t="s">
        <v>2611</v>
      </c>
      <c r="J1515" s="673" t="s">
        <v>2611</v>
      </c>
      <c r="K1515" s="673" t="s">
        <v>2611</v>
      </c>
    </row>
    <row r="1516" spans="1:11" hidden="1" x14ac:dyDescent="0.25">
      <c r="A1516" t="s">
        <v>4478</v>
      </c>
      <c r="B1516" s="673" t="s">
        <v>2916</v>
      </c>
      <c r="C1516" s="674">
        <v>7</v>
      </c>
      <c r="D1516" s="674" t="s">
        <v>6799</v>
      </c>
      <c r="E1516" s="674">
        <f t="shared" si="23"/>
        <v>2</v>
      </c>
      <c r="F1516" s="673" t="s">
        <v>2796</v>
      </c>
      <c r="G1516" s="673" t="s">
        <v>2797</v>
      </c>
      <c r="H1516" s="673" t="s">
        <v>2611</v>
      </c>
      <c r="I1516" s="673" t="s">
        <v>2611</v>
      </c>
      <c r="J1516" s="673" t="s">
        <v>2611</v>
      </c>
      <c r="K1516" s="673" t="s">
        <v>2611</v>
      </c>
    </row>
    <row r="1517" spans="1:11" hidden="1" x14ac:dyDescent="0.25">
      <c r="A1517" t="s">
        <v>4479</v>
      </c>
      <c r="B1517" s="673" t="s">
        <v>2916</v>
      </c>
      <c r="C1517" s="674">
        <v>7</v>
      </c>
      <c r="D1517" s="674" t="s">
        <v>6997</v>
      </c>
      <c r="E1517" s="674">
        <f t="shared" si="23"/>
        <v>2</v>
      </c>
      <c r="F1517" s="673" t="s">
        <v>2796</v>
      </c>
      <c r="G1517" s="673" t="s">
        <v>2797</v>
      </c>
      <c r="H1517" s="673" t="s">
        <v>2611</v>
      </c>
      <c r="I1517" s="673" t="s">
        <v>2611</v>
      </c>
      <c r="J1517" s="673" t="s">
        <v>2611</v>
      </c>
      <c r="K1517" s="673" t="s">
        <v>2611</v>
      </c>
    </row>
    <row r="1518" spans="1:11" hidden="1" x14ac:dyDescent="0.25">
      <c r="A1518" t="s">
        <v>4480</v>
      </c>
      <c r="B1518" s="673" t="s">
        <v>2916</v>
      </c>
      <c r="C1518" s="674">
        <v>7</v>
      </c>
      <c r="D1518" s="674" t="s">
        <v>6761</v>
      </c>
      <c r="E1518" s="674">
        <f t="shared" si="23"/>
        <v>2</v>
      </c>
      <c r="F1518" s="673" t="s">
        <v>2796</v>
      </c>
      <c r="G1518" s="673" t="s">
        <v>2797</v>
      </c>
      <c r="H1518" s="673" t="s">
        <v>2611</v>
      </c>
      <c r="I1518" s="673" t="s">
        <v>2611</v>
      </c>
      <c r="J1518" s="673" t="s">
        <v>2611</v>
      </c>
      <c r="K1518" s="673" t="s">
        <v>2611</v>
      </c>
    </row>
    <row r="1519" spans="1:11" hidden="1" x14ac:dyDescent="0.25">
      <c r="A1519" t="s">
        <v>4481</v>
      </c>
      <c r="B1519" s="673" t="s">
        <v>2916</v>
      </c>
      <c r="C1519" s="674">
        <v>7</v>
      </c>
      <c r="D1519" s="674" t="s">
        <v>6998</v>
      </c>
      <c r="E1519" s="674">
        <f t="shared" si="23"/>
        <v>2</v>
      </c>
      <c r="F1519" s="673" t="s">
        <v>2796</v>
      </c>
      <c r="G1519" s="673" t="s">
        <v>2797</v>
      </c>
      <c r="H1519" s="673" t="s">
        <v>2611</v>
      </c>
      <c r="I1519" s="673" t="s">
        <v>2611</v>
      </c>
      <c r="J1519" s="673" t="s">
        <v>2611</v>
      </c>
      <c r="K1519" s="673" t="s">
        <v>2611</v>
      </c>
    </row>
    <row r="1520" spans="1:11" hidden="1" x14ac:dyDescent="0.25">
      <c r="A1520" t="s">
        <v>4482</v>
      </c>
      <c r="B1520" s="673" t="s">
        <v>2916</v>
      </c>
      <c r="C1520" s="674">
        <v>7</v>
      </c>
      <c r="D1520" s="674" t="s">
        <v>6999</v>
      </c>
      <c r="E1520" s="674">
        <f t="shared" si="23"/>
        <v>2</v>
      </c>
      <c r="F1520" s="673" t="s">
        <v>2877</v>
      </c>
      <c r="G1520" s="673" t="s">
        <v>2878</v>
      </c>
      <c r="H1520" s="673" t="s">
        <v>2611</v>
      </c>
      <c r="I1520" s="673" t="s">
        <v>2611</v>
      </c>
      <c r="J1520" s="673" t="s">
        <v>2611</v>
      </c>
      <c r="K1520" s="673" t="s">
        <v>2611</v>
      </c>
    </row>
    <row r="1521" spans="1:11" hidden="1" x14ac:dyDescent="0.25">
      <c r="A1521" t="s">
        <v>4483</v>
      </c>
      <c r="B1521" s="673" t="s">
        <v>2916</v>
      </c>
      <c r="C1521" s="674">
        <v>7</v>
      </c>
      <c r="D1521" s="674" t="s">
        <v>7000</v>
      </c>
      <c r="E1521" s="674">
        <f t="shared" si="23"/>
        <v>2</v>
      </c>
      <c r="F1521" s="673" t="s">
        <v>2877</v>
      </c>
      <c r="G1521" s="673" t="s">
        <v>2878</v>
      </c>
      <c r="H1521" s="673" t="s">
        <v>2611</v>
      </c>
      <c r="I1521" s="673" t="s">
        <v>2611</v>
      </c>
      <c r="J1521" s="673" t="s">
        <v>2611</v>
      </c>
      <c r="K1521" s="673" t="s">
        <v>2611</v>
      </c>
    </row>
    <row r="1522" spans="1:11" hidden="1" x14ac:dyDescent="0.25">
      <c r="A1522" t="s">
        <v>4484</v>
      </c>
      <c r="B1522" s="673" t="s">
        <v>2916</v>
      </c>
      <c r="C1522" s="674">
        <v>7</v>
      </c>
      <c r="D1522" s="674" t="s">
        <v>7001</v>
      </c>
      <c r="E1522" s="674">
        <f t="shared" si="23"/>
        <v>2</v>
      </c>
      <c r="F1522" s="673" t="s">
        <v>2796</v>
      </c>
      <c r="G1522" s="673" t="s">
        <v>2797</v>
      </c>
      <c r="H1522" s="673" t="s">
        <v>2611</v>
      </c>
      <c r="I1522" s="673" t="s">
        <v>2611</v>
      </c>
      <c r="J1522" s="673" t="s">
        <v>2611</v>
      </c>
      <c r="K1522" s="673" t="s">
        <v>2611</v>
      </c>
    </row>
    <row r="1523" spans="1:11" hidden="1" x14ac:dyDescent="0.25">
      <c r="A1523" t="s">
        <v>4485</v>
      </c>
      <c r="B1523" s="673" t="s">
        <v>2916</v>
      </c>
      <c r="C1523" s="674">
        <v>7</v>
      </c>
      <c r="D1523" s="674" t="s">
        <v>7002</v>
      </c>
      <c r="E1523" s="674">
        <f t="shared" si="23"/>
        <v>2</v>
      </c>
      <c r="F1523" s="673" t="s">
        <v>2794</v>
      </c>
      <c r="G1523" s="673" t="s">
        <v>2795</v>
      </c>
      <c r="H1523" s="673" t="s">
        <v>2611</v>
      </c>
      <c r="I1523" s="673" t="s">
        <v>2611</v>
      </c>
      <c r="J1523" s="673" t="s">
        <v>2611</v>
      </c>
      <c r="K1523" s="673" t="s">
        <v>2611</v>
      </c>
    </row>
    <row r="1524" spans="1:11" hidden="1" x14ac:dyDescent="0.25">
      <c r="A1524" t="s">
        <v>4486</v>
      </c>
      <c r="B1524" s="673" t="s">
        <v>2916</v>
      </c>
      <c r="C1524" s="674">
        <v>7</v>
      </c>
      <c r="D1524" s="674" t="s">
        <v>6946</v>
      </c>
      <c r="E1524" s="674">
        <f t="shared" si="23"/>
        <v>2</v>
      </c>
      <c r="F1524" s="673" t="s">
        <v>2884</v>
      </c>
      <c r="G1524" s="673" t="s">
        <v>2885</v>
      </c>
      <c r="H1524" s="673" t="s">
        <v>2611</v>
      </c>
      <c r="I1524" s="673" t="s">
        <v>2611</v>
      </c>
      <c r="J1524" s="673" t="s">
        <v>2611</v>
      </c>
      <c r="K1524" s="673" t="s">
        <v>2611</v>
      </c>
    </row>
    <row r="1525" spans="1:11" hidden="1" x14ac:dyDescent="0.25">
      <c r="A1525" t="s">
        <v>4487</v>
      </c>
      <c r="B1525" s="673" t="s">
        <v>2916</v>
      </c>
      <c r="C1525" s="674">
        <v>7</v>
      </c>
      <c r="D1525" s="674" t="s">
        <v>6824</v>
      </c>
      <c r="E1525" s="674">
        <f t="shared" si="23"/>
        <v>3</v>
      </c>
      <c r="F1525" s="673" t="s">
        <v>2887</v>
      </c>
      <c r="G1525" s="673" t="s">
        <v>2888</v>
      </c>
      <c r="H1525" s="673" t="s">
        <v>2889</v>
      </c>
      <c r="I1525" s="673" t="s">
        <v>2611</v>
      </c>
      <c r="J1525" s="673" t="s">
        <v>2611</v>
      </c>
      <c r="K1525" s="673" t="s">
        <v>2611</v>
      </c>
    </row>
    <row r="1526" spans="1:11" hidden="1" x14ac:dyDescent="0.25">
      <c r="A1526" t="s">
        <v>4488</v>
      </c>
      <c r="B1526" s="673" t="s">
        <v>2916</v>
      </c>
      <c r="C1526" s="674">
        <v>7</v>
      </c>
      <c r="D1526" s="674" t="s">
        <v>6825</v>
      </c>
      <c r="E1526" s="674">
        <f t="shared" si="23"/>
        <v>3</v>
      </c>
      <c r="F1526" s="673" t="s">
        <v>2887</v>
      </c>
      <c r="G1526" s="673" t="s">
        <v>2888</v>
      </c>
      <c r="H1526" s="673" t="s">
        <v>2889</v>
      </c>
      <c r="I1526" s="673" t="s">
        <v>2611</v>
      </c>
      <c r="J1526" s="673" t="s">
        <v>2611</v>
      </c>
      <c r="K1526" s="673" t="s">
        <v>2611</v>
      </c>
    </row>
    <row r="1527" spans="1:11" hidden="1" x14ac:dyDescent="0.25">
      <c r="A1527" t="s">
        <v>4489</v>
      </c>
      <c r="B1527" s="673" t="s">
        <v>2916</v>
      </c>
      <c r="C1527" s="674">
        <v>8</v>
      </c>
      <c r="D1527" s="674" t="s">
        <v>6729</v>
      </c>
      <c r="E1527" s="674">
        <f t="shared" si="23"/>
        <v>1</v>
      </c>
      <c r="F1527" s="673" t="s">
        <v>2788</v>
      </c>
      <c r="G1527" s="673" t="s">
        <v>2611</v>
      </c>
      <c r="H1527" s="673" t="s">
        <v>2611</v>
      </c>
      <c r="I1527" s="673" t="s">
        <v>2611</v>
      </c>
      <c r="J1527" s="673" t="s">
        <v>2611</v>
      </c>
      <c r="K1527" s="673" t="s">
        <v>2611</v>
      </c>
    </row>
    <row r="1528" spans="1:11" hidden="1" x14ac:dyDescent="0.25">
      <c r="A1528" t="s">
        <v>4490</v>
      </c>
      <c r="B1528" s="673" t="s">
        <v>2916</v>
      </c>
      <c r="C1528" s="674">
        <v>8</v>
      </c>
      <c r="D1528" s="674" t="s">
        <v>6730</v>
      </c>
      <c r="E1528" s="674">
        <f t="shared" si="23"/>
        <v>1</v>
      </c>
      <c r="F1528" s="673" t="s">
        <v>2788</v>
      </c>
      <c r="G1528" s="673" t="s">
        <v>2611</v>
      </c>
      <c r="H1528" s="673" t="s">
        <v>2611</v>
      </c>
      <c r="I1528" s="673" t="s">
        <v>2611</v>
      </c>
      <c r="J1528" s="673" t="s">
        <v>2611</v>
      </c>
      <c r="K1528" s="673" t="s">
        <v>2611</v>
      </c>
    </row>
    <row r="1529" spans="1:11" hidden="1" x14ac:dyDescent="0.25">
      <c r="A1529" t="s">
        <v>4491</v>
      </c>
      <c r="B1529" s="673" t="s">
        <v>2916</v>
      </c>
      <c r="C1529" s="674">
        <v>8</v>
      </c>
      <c r="D1529" s="674" t="s">
        <v>6988</v>
      </c>
      <c r="E1529" s="674">
        <f t="shared" si="23"/>
        <v>1</v>
      </c>
      <c r="F1529" s="673" t="s">
        <v>2788</v>
      </c>
      <c r="G1529" s="673" t="s">
        <v>2611</v>
      </c>
      <c r="H1529" s="673" t="s">
        <v>2611</v>
      </c>
      <c r="I1529" s="673" t="s">
        <v>2611</v>
      </c>
      <c r="J1529" s="673" t="s">
        <v>2611</v>
      </c>
      <c r="K1529" s="673" t="s">
        <v>2611</v>
      </c>
    </row>
    <row r="1530" spans="1:11" hidden="1" x14ac:dyDescent="0.25">
      <c r="A1530" t="s">
        <v>4492</v>
      </c>
      <c r="B1530" s="673" t="s">
        <v>2916</v>
      </c>
      <c r="C1530" s="674">
        <v>8</v>
      </c>
      <c r="D1530" s="674" t="s">
        <v>6731</v>
      </c>
      <c r="E1530" s="674">
        <f t="shared" si="23"/>
        <v>2</v>
      </c>
      <c r="F1530" s="673" t="s">
        <v>2876</v>
      </c>
      <c r="G1530" s="673" t="s">
        <v>2788</v>
      </c>
      <c r="H1530" s="673" t="s">
        <v>2611</v>
      </c>
      <c r="I1530" s="673" t="s">
        <v>2611</v>
      </c>
      <c r="J1530" s="673" t="s">
        <v>2611</v>
      </c>
      <c r="K1530" s="673" t="s">
        <v>2611</v>
      </c>
    </row>
    <row r="1531" spans="1:11" hidden="1" x14ac:dyDescent="0.25">
      <c r="A1531" t="s">
        <v>4493</v>
      </c>
      <c r="B1531" s="673" t="s">
        <v>2916</v>
      </c>
      <c r="C1531" s="674">
        <v>8</v>
      </c>
      <c r="D1531" s="674" t="s">
        <v>6732</v>
      </c>
      <c r="E1531" s="674">
        <f t="shared" si="23"/>
        <v>1</v>
      </c>
      <c r="F1531" s="673" t="s">
        <v>2788</v>
      </c>
      <c r="G1531" s="673" t="s">
        <v>2611</v>
      </c>
      <c r="H1531" s="673" t="s">
        <v>2611</v>
      </c>
      <c r="I1531" s="673" t="s">
        <v>2611</v>
      </c>
      <c r="J1531" s="673" t="s">
        <v>2611</v>
      </c>
      <c r="K1531" s="673" t="s">
        <v>2611</v>
      </c>
    </row>
    <row r="1532" spans="1:11" hidden="1" x14ac:dyDescent="0.25">
      <c r="A1532" t="s">
        <v>4494</v>
      </c>
      <c r="B1532" s="673" t="s">
        <v>2916</v>
      </c>
      <c r="C1532" s="674">
        <v>8</v>
      </c>
      <c r="D1532" s="674" t="s">
        <v>6934</v>
      </c>
      <c r="E1532" s="674">
        <f t="shared" si="23"/>
        <v>2</v>
      </c>
      <c r="F1532" s="673" t="s">
        <v>2879</v>
      </c>
      <c r="G1532" s="673" t="s">
        <v>2880</v>
      </c>
      <c r="H1532" s="673" t="s">
        <v>2611</v>
      </c>
      <c r="I1532" s="673" t="s">
        <v>2611</v>
      </c>
      <c r="J1532" s="673" t="s">
        <v>2611</v>
      </c>
      <c r="K1532" s="673" t="s">
        <v>2611</v>
      </c>
    </row>
    <row r="1533" spans="1:11" hidden="1" x14ac:dyDescent="0.25">
      <c r="A1533" t="s">
        <v>4495</v>
      </c>
      <c r="B1533" s="673" t="s">
        <v>2916</v>
      </c>
      <c r="C1533" s="674">
        <v>8</v>
      </c>
      <c r="D1533" s="674" t="s">
        <v>6740</v>
      </c>
      <c r="E1533" s="674">
        <f t="shared" si="23"/>
        <v>2</v>
      </c>
      <c r="F1533" s="673" t="s">
        <v>2794</v>
      </c>
      <c r="G1533" s="673" t="s">
        <v>2795</v>
      </c>
      <c r="H1533" s="673" t="s">
        <v>2611</v>
      </c>
      <c r="I1533" s="673" t="s">
        <v>2611</v>
      </c>
      <c r="J1533" s="673" t="s">
        <v>2611</v>
      </c>
      <c r="K1533" s="673" t="s">
        <v>2611</v>
      </c>
    </row>
    <row r="1534" spans="1:11" hidden="1" x14ac:dyDescent="0.25">
      <c r="A1534" t="s">
        <v>4496</v>
      </c>
      <c r="B1534" s="673" t="s">
        <v>2916</v>
      </c>
      <c r="C1534" s="674">
        <v>8</v>
      </c>
      <c r="D1534" s="674" t="s">
        <v>6741</v>
      </c>
      <c r="E1534" s="674">
        <f t="shared" si="23"/>
        <v>2</v>
      </c>
      <c r="F1534" s="673" t="s">
        <v>2794</v>
      </c>
      <c r="G1534" s="673" t="s">
        <v>2795</v>
      </c>
      <c r="H1534" s="673" t="s">
        <v>2611</v>
      </c>
      <c r="I1534" s="673" t="s">
        <v>2611</v>
      </c>
      <c r="J1534" s="673" t="s">
        <v>2611</v>
      </c>
      <c r="K1534" s="673" t="s">
        <v>2611</v>
      </c>
    </row>
    <row r="1535" spans="1:11" hidden="1" x14ac:dyDescent="0.25">
      <c r="A1535" t="s">
        <v>4497</v>
      </c>
      <c r="B1535" s="673" t="s">
        <v>2916</v>
      </c>
      <c r="C1535" s="674">
        <v>8</v>
      </c>
      <c r="D1535" s="674" t="s">
        <v>6742</v>
      </c>
      <c r="E1535" s="674">
        <f t="shared" si="23"/>
        <v>2</v>
      </c>
      <c r="F1535" s="673" t="s">
        <v>2796</v>
      </c>
      <c r="G1535" s="673" t="s">
        <v>2797</v>
      </c>
      <c r="H1535" s="673" t="s">
        <v>2611</v>
      </c>
      <c r="I1535" s="673" t="s">
        <v>2611</v>
      </c>
      <c r="J1535" s="673" t="s">
        <v>2611</v>
      </c>
      <c r="K1535" s="673" t="s">
        <v>2611</v>
      </c>
    </row>
    <row r="1536" spans="1:11" hidden="1" x14ac:dyDescent="0.25">
      <c r="A1536" t="s">
        <v>4498</v>
      </c>
      <c r="B1536" s="673" t="s">
        <v>2916</v>
      </c>
      <c r="C1536" s="674">
        <v>8</v>
      </c>
      <c r="D1536" s="674" t="s">
        <v>6743</v>
      </c>
      <c r="E1536" s="674">
        <f t="shared" si="23"/>
        <v>2</v>
      </c>
      <c r="F1536" s="673" t="s">
        <v>2796</v>
      </c>
      <c r="G1536" s="673" t="s">
        <v>2797</v>
      </c>
      <c r="H1536" s="673" t="s">
        <v>2611</v>
      </c>
      <c r="I1536" s="673" t="s">
        <v>2611</v>
      </c>
      <c r="J1536" s="673" t="s">
        <v>2611</v>
      </c>
      <c r="K1536" s="673" t="s">
        <v>2611</v>
      </c>
    </row>
    <row r="1537" spans="1:11" hidden="1" x14ac:dyDescent="0.25">
      <c r="A1537" t="s">
        <v>4499</v>
      </c>
      <c r="B1537" s="673" t="s">
        <v>2916</v>
      </c>
      <c r="C1537" s="674">
        <v>8</v>
      </c>
      <c r="D1537" s="674" t="s">
        <v>6871</v>
      </c>
      <c r="E1537" s="674">
        <f t="shared" si="23"/>
        <v>2</v>
      </c>
      <c r="F1537" s="673" t="s">
        <v>2846</v>
      </c>
      <c r="G1537" s="673" t="s">
        <v>2850</v>
      </c>
      <c r="H1537" s="673" t="s">
        <v>2611</v>
      </c>
      <c r="I1537" s="673" t="s">
        <v>2611</v>
      </c>
      <c r="J1537" s="673" t="s">
        <v>2611</v>
      </c>
      <c r="K1537" s="673" t="s">
        <v>2611</v>
      </c>
    </row>
    <row r="1538" spans="1:11" hidden="1" x14ac:dyDescent="0.25">
      <c r="A1538" t="s">
        <v>4500</v>
      </c>
      <c r="B1538" s="673" t="s">
        <v>2916</v>
      </c>
      <c r="C1538" s="674">
        <v>8</v>
      </c>
      <c r="D1538" s="674" t="s">
        <v>6872</v>
      </c>
      <c r="E1538" s="674">
        <f t="shared" si="23"/>
        <v>2</v>
      </c>
      <c r="F1538" s="673" t="s">
        <v>2846</v>
      </c>
      <c r="G1538" s="673" t="s">
        <v>2850</v>
      </c>
      <c r="H1538" s="673" t="s">
        <v>2611</v>
      </c>
      <c r="I1538" s="673" t="s">
        <v>2611</v>
      </c>
      <c r="J1538" s="673" t="s">
        <v>2611</v>
      </c>
      <c r="K1538" s="673" t="s">
        <v>2611</v>
      </c>
    </row>
    <row r="1539" spans="1:11" hidden="1" x14ac:dyDescent="0.25">
      <c r="A1539" t="s">
        <v>4501</v>
      </c>
      <c r="B1539" s="673" t="s">
        <v>2916</v>
      </c>
      <c r="C1539" s="674">
        <v>8</v>
      </c>
      <c r="D1539" s="674" t="s">
        <v>6734</v>
      </c>
      <c r="E1539" s="674">
        <f t="shared" ref="E1539:E1602" si="24">6-COUNTIF(F1539:K1539,"")</f>
        <v>1</v>
      </c>
      <c r="F1539" s="673" t="s">
        <v>2788</v>
      </c>
      <c r="G1539" s="673" t="s">
        <v>2611</v>
      </c>
      <c r="H1539" s="673" t="s">
        <v>2611</v>
      </c>
      <c r="I1539" s="673" t="s">
        <v>2611</v>
      </c>
      <c r="J1539" s="673" t="s">
        <v>2611</v>
      </c>
      <c r="K1539" s="673" t="s">
        <v>2611</v>
      </c>
    </row>
    <row r="1540" spans="1:11" hidden="1" x14ac:dyDescent="0.25">
      <c r="A1540" t="s">
        <v>4502</v>
      </c>
      <c r="B1540" s="673" t="s">
        <v>2916</v>
      </c>
      <c r="C1540" s="674">
        <v>8</v>
      </c>
      <c r="D1540" s="674" t="s">
        <v>6935</v>
      </c>
      <c r="E1540" s="674">
        <f t="shared" si="24"/>
        <v>1</v>
      </c>
      <c r="F1540" s="673" t="s">
        <v>2788</v>
      </c>
      <c r="G1540" s="673" t="s">
        <v>2611</v>
      </c>
      <c r="H1540" s="673" t="s">
        <v>2611</v>
      </c>
      <c r="I1540" s="673" t="s">
        <v>2611</v>
      </c>
      <c r="J1540" s="673" t="s">
        <v>2611</v>
      </c>
      <c r="K1540" s="673" t="s">
        <v>2611</v>
      </c>
    </row>
    <row r="1541" spans="1:11" hidden="1" x14ac:dyDescent="0.25">
      <c r="A1541" t="s">
        <v>4503</v>
      </c>
      <c r="B1541" s="673" t="s">
        <v>2916</v>
      </c>
      <c r="C1541" s="674">
        <v>8</v>
      </c>
      <c r="D1541" s="674" t="s">
        <v>6875</v>
      </c>
      <c r="E1541" s="674">
        <f t="shared" si="24"/>
        <v>1</v>
      </c>
      <c r="F1541" s="673" t="s">
        <v>2788</v>
      </c>
      <c r="G1541" s="673" t="s">
        <v>2611</v>
      </c>
      <c r="H1541" s="673" t="s">
        <v>2611</v>
      </c>
      <c r="I1541" s="673" t="s">
        <v>2611</v>
      </c>
      <c r="J1541" s="673" t="s">
        <v>2611</v>
      </c>
      <c r="K1541" s="673" t="s">
        <v>2611</v>
      </c>
    </row>
    <row r="1542" spans="1:11" hidden="1" x14ac:dyDescent="0.25">
      <c r="A1542" t="s">
        <v>4504</v>
      </c>
      <c r="B1542" s="673" t="s">
        <v>2916</v>
      </c>
      <c r="C1542" s="674">
        <v>8</v>
      </c>
      <c r="D1542" s="674" t="s">
        <v>6876</v>
      </c>
      <c r="E1542" s="674">
        <f t="shared" si="24"/>
        <v>1</v>
      </c>
      <c r="F1542" s="673" t="s">
        <v>2788</v>
      </c>
      <c r="G1542" s="673" t="s">
        <v>2611</v>
      </c>
      <c r="H1542" s="673" t="s">
        <v>2611</v>
      </c>
      <c r="I1542" s="673" t="s">
        <v>2611</v>
      </c>
      <c r="J1542" s="673" t="s">
        <v>2611</v>
      </c>
      <c r="K1542" s="673" t="s">
        <v>2611</v>
      </c>
    </row>
    <row r="1543" spans="1:11" hidden="1" x14ac:dyDescent="0.25">
      <c r="A1543" t="s">
        <v>4505</v>
      </c>
      <c r="B1543" s="673" t="s">
        <v>2916</v>
      </c>
      <c r="C1543" s="674">
        <v>8</v>
      </c>
      <c r="D1543" s="674" t="s">
        <v>6877</v>
      </c>
      <c r="E1543" s="674">
        <f t="shared" si="24"/>
        <v>1</v>
      </c>
      <c r="F1543" s="673" t="s">
        <v>2788</v>
      </c>
      <c r="G1543" s="673" t="s">
        <v>2611</v>
      </c>
      <c r="H1543" s="673" t="s">
        <v>2611</v>
      </c>
      <c r="I1543" s="673" t="s">
        <v>2611</v>
      </c>
      <c r="J1543" s="673" t="s">
        <v>2611</v>
      </c>
      <c r="K1543" s="673" t="s">
        <v>2611</v>
      </c>
    </row>
    <row r="1544" spans="1:11" hidden="1" x14ac:dyDescent="0.25">
      <c r="A1544" t="s">
        <v>4506</v>
      </c>
      <c r="B1544" s="673" t="s">
        <v>2916</v>
      </c>
      <c r="C1544" s="674">
        <v>8</v>
      </c>
      <c r="D1544" s="674" t="s">
        <v>6760</v>
      </c>
      <c r="E1544" s="674">
        <f t="shared" si="24"/>
        <v>1</v>
      </c>
      <c r="F1544" s="673" t="s">
        <v>2788</v>
      </c>
      <c r="G1544" s="673" t="s">
        <v>2611</v>
      </c>
      <c r="H1544" s="673" t="s">
        <v>2611</v>
      </c>
      <c r="I1544" s="673" t="s">
        <v>2611</v>
      </c>
      <c r="J1544" s="673" t="s">
        <v>2611</v>
      </c>
      <c r="K1544" s="673" t="s">
        <v>2611</v>
      </c>
    </row>
    <row r="1545" spans="1:11" hidden="1" x14ac:dyDescent="0.25">
      <c r="A1545" t="s">
        <v>4507</v>
      </c>
      <c r="B1545" s="673" t="s">
        <v>2916</v>
      </c>
      <c r="C1545" s="674">
        <v>8</v>
      </c>
      <c r="D1545" s="674" t="s">
        <v>6989</v>
      </c>
      <c r="E1545" s="674">
        <f t="shared" si="24"/>
        <v>1</v>
      </c>
      <c r="F1545" s="673" t="s">
        <v>2788</v>
      </c>
      <c r="G1545" s="673" t="s">
        <v>2611</v>
      </c>
      <c r="H1545" s="673" t="s">
        <v>2611</v>
      </c>
      <c r="I1545" s="673" t="s">
        <v>2611</v>
      </c>
      <c r="J1545" s="673" t="s">
        <v>2611</v>
      </c>
      <c r="K1545" s="673" t="s">
        <v>2611</v>
      </c>
    </row>
    <row r="1546" spans="1:11" hidden="1" x14ac:dyDescent="0.25">
      <c r="A1546" t="s">
        <v>4508</v>
      </c>
      <c r="B1546" s="673" t="s">
        <v>2916</v>
      </c>
      <c r="C1546" s="674">
        <v>8</v>
      </c>
      <c r="D1546" s="674" t="s">
        <v>6990</v>
      </c>
      <c r="E1546" s="674">
        <f t="shared" si="24"/>
        <v>1</v>
      </c>
      <c r="F1546" s="673" t="s">
        <v>2788</v>
      </c>
      <c r="G1546" s="673" t="s">
        <v>2611</v>
      </c>
      <c r="H1546" s="673" t="s">
        <v>2611</v>
      </c>
      <c r="I1546" s="673" t="s">
        <v>2611</v>
      </c>
      <c r="J1546" s="673" t="s">
        <v>2611</v>
      </c>
      <c r="K1546" s="673" t="s">
        <v>2611</v>
      </c>
    </row>
    <row r="1547" spans="1:11" hidden="1" x14ac:dyDescent="0.25">
      <c r="A1547" t="s">
        <v>4509</v>
      </c>
      <c r="B1547" s="673" t="s">
        <v>2916</v>
      </c>
      <c r="C1547" s="674">
        <v>8</v>
      </c>
      <c r="D1547" s="674" t="s">
        <v>6991</v>
      </c>
      <c r="E1547" s="674">
        <f t="shared" si="24"/>
        <v>1</v>
      </c>
      <c r="F1547" s="673" t="s">
        <v>2788</v>
      </c>
      <c r="G1547" s="673" t="s">
        <v>2611</v>
      </c>
      <c r="H1547" s="673" t="s">
        <v>2611</v>
      </c>
      <c r="I1547" s="673" t="s">
        <v>2611</v>
      </c>
      <c r="J1547" s="673" t="s">
        <v>2611</v>
      </c>
      <c r="K1547" s="673" t="s">
        <v>2611</v>
      </c>
    </row>
    <row r="1548" spans="1:11" hidden="1" x14ac:dyDescent="0.25">
      <c r="A1548" t="s">
        <v>4510</v>
      </c>
      <c r="B1548" s="673" t="s">
        <v>2916</v>
      </c>
      <c r="C1548" s="674">
        <v>8</v>
      </c>
      <c r="D1548" s="674" t="s">
        <v>6752</v>
      </c>
      <c r="E1548" s="674">
        <f t="shared" si="24"/>
        <v>3</v>
      </c>
      <c r="F1548" s="673" t="s">
        <v>2890</v>
      </c>
      <c r="G1548" s="673" t="s">
        <v>2802</v>
      </c>
      <c r="H1548" s="673" t="s">
        <v>2803</v>
      </c>
      <c r="I1548" s="673" t="s">
        <v>2611</v>
      </c>
      <c r="J1548" s="673" t="s">
        <v>2611</v>
      </c>
      <c r="K1548" s="673" t="s">
        <v>2611</v>
      </c>
    </row>
    <row r="1549" spans="1:11" hidden="1" x14ac:dyDescent="0.25">
      <c r="A1549" t="s">
        <v>4511</v>
      </c>
      <c r="B1549" s="673" t="s">
        <v>2916</v>
      </c>
      <c r="C1549" s="674">
        <v>8</v>
      </c>
      <c r="D1549" s="674" t="s">
        <v>6753</v>
      </c>
      <c r="E1549" s="674">
        <f t="shared" si="24"/>
        <v>6</v>
      </c>
      <c r="F1549" s="673" t="s">
        <v>2848</v>
      </c>
      <c r="G1549" s="673" t="s">
        <v>2849</v>
      </c>
      <c r="H1549" s="673" t="s">
        <v>2804</v>
      </c>
      <c r="I1549" s="673" t="s">
        <v>2805</v>
      </c>
      <c r="J1549" s="673" t="s">
        <v>2806</v>
      </c>
      <c r="K1549" s="673" t="s">
        <v>2807</v>
      </c>
    </row>
    <row r="1550" spans="1:11" hidden="1" x14ac:dyDescent="0.25">
      <c r="A1550" t="s">
        <v>4512</v>
      </c>
      <c r="B1550" s="673" t="s">
        <v>2916</v>
      </c>
      <c r="C1550" s="674">
        <v>8</v>
      </c>
      <c r="D1550" s="674" t="s">
        <v>6754</v>
      </c>
      <c r="E1550" s="674">
        <f t="shared" si="24"/>
        <v>6</v>
      </c>
      <c r="F1550" s="673" t="s">
        <v>2848</v>
      </c>
      <c r="G1550" s="673" t="s">
        <v>2849</v>
      </c>
      <c r="H1550" s="673" t="s">
        <v>2810</v>
      </c>
      <c r="I1550" s="673" t="s">
        <v>2811</v>
      </c>
      <c r="J1550" s="673" t="s">
        <v>2812</v>
      </c>
      <c r="K1550" s="673" t="s">
        <v>2813</v>
      </c>
    </row>
    <row r="1551" spans="1:11" hidden="1" x14ac:dyDescent="0.25">
      <c r="A1551" t="s">
        <v>4513</v>
      </c>
      <c r="B1551" s="673" t="s">
        <v>2916</v>
      </c>
      <c r="C1551" s="674">
        <v>8</v>
      </c>
      <c r="D1551" s="674" t="s">
        <v>6755</v>
      </c>
      <c r="E1551" s="674">
        <f t="shared" si="24"/>
        <v>3</v>
      </c>
      <c r="F1551" s="673" t="s">
        <v>2848</v>
      </c>
      <c r="G1551" s="673" t="s">
        <v>2849</v>
      </c>
      <c r="H1551" s="673" t="s">
        <v>2816</v>
      </c>
      <c r="I1551" s="673" t="s">
        <v>2611</v>
      </c>
      <c r="J1551" s="673" t="s">
        <v>2611</v>
      </c>
      <c r="K1551" s="673" t="s">
        <v>2611</v>
      </c>
    </row>
    <row r="1552" spans="1:11" hidden="1" x14ac:dyDescent="0.25">
      <c r="A1552" t="s">
        <v>4514</v>
      </c>
      <c r="B1552" s="673" t="s">
        <v>2916</v>
      </c>
      <c r="C1552" s="674">
        <v>8</v>
      </c>
      <c r="D1552" s="674" t="s">
        <v>6756</v>
      </c>
      <c r="E1552" s="674">
        <f t="shared" si="24"/>
        <v>6</v>
      </c>
      <c r="F1552" s="673" t="s">
        <v>2848</v>
      </c>
      <c r="G1552" s="673" t="s">
        <v>2849</v>
      </c>
      <c r="H1552" s="673" t="s">
        <v>2804</v>
      </c>
      <c r="I1552" s="673" t="s">
        <v>2805</v>
      </c>
      <c r="J1552" s="673" t="s">
        <v>2806</v>
      </c>
      <c r="K1552" s="673" t="s">
        <v>2807</v>
      </c>
    </row>
    <row r="1553" spans="1:11" hidden="1" x14ac:dyDescent="0.25">
      <c r="A1553" t="s">
        <v>4515</v>
      </c>
      <c r="B1553" s="673" t="s">
        <v>2916</v>
      </c>
      <c r="C1553" s="674">
        <v>8</v>
      </c>
      <c r="D1553" s="674" t="s">
        <v>6757</v>
      </c>
      <c r="E1553" s="674">
        <f t="shared" si="24"/>
        <v>6</v>
      </c>
      <c r="F1553" s="673" t="s">
        <v>2848</v>
      </c>
      <c r="G1553" s="673" t="s">
        <v>2849</v>
      </c>
      <c r="H1553" s="673" t="s">
        <v>2810</v>
      </c>
      <c r="I1553" s="673" t="s">
        <v>2811</v>
      </c>
      <c r="J1553" s="673" t="s">
        <v>2812</v>
      </c>
      <c r="K1553" s="673" t="s">
        <v>2813</v>
      </c>
    </row>
    <row r="1554" spans="1:11" hidden="1" x14ac:dyDescent="0.25">
      <c r="A1554" t="s">
        <v>4516</v>
      </c>
      <c r="B1554" s="673" t="s">
        <v>2916</v>
      </c>
      <c r="C1554" s="674">
        <v>8</v>
      </c>
      <c r="D1554" s="674" t="s">
        <v>6758</v>
      </c>
      <c r="E1554" s="674">
        <f t="shared" si="24"/>
        <v>3</v>
      </c>
      <c r="F1554" s="673" t="s">
        <v>2848</v>
      </c>
      <c r="G1554" s="673" t="s">
        <v>2849</v>
      </c>
      <c r="H1554" s="673" t="s">
        <v>2816</v>
      </c>
      <c r="I1554" s="673" t="s">
        <v>2611</v>
      </c>
      <c r="J1554" s="673" t="s">
        <v>2611</v>
      </c>
      <c r="K1554" s="673" t="s">
        <v>2611</v>
      </c>
    </row>
    <row r="1555" spans="1:11" hidden="1" x14ac:dyDescent="0.25">
      <c r="A1555" t="s">
        <v>4517</v>
      </c>
      <c r="B1555" s="673" t="s">
        <v>2916</v>
      </c>
      <c r="C1555" s="674">
        <v>8</v>
      </c>
      <c r="D1555" s="674" t="s">
        <v>6744</v>
      </c>
      <c r="E1555" s="674">
        <f t="shared" si="24"/>
        <v>6</v>
      </c>
      <c r="F1555" s="673" t="s">
        <v>2884</v>
      </c>
      <c r="G1555" s="673" t="s">
        <v>2877</v>
      </c>
      <c r="H1555" s="673" t="s">
        <v>2796</v>
      </c>
      <c r="I1555" s="673" t="s">
        <v>2885</v>
      </c>
      <c r="J1555" s="673" t="s">
        <v>2878</v>
      </c>
      <c r="K1555" s="673" t="s">
        <v>2797</v>
      </c>
    </row>
    <row r="1556" spans="1:11" hidden="1" x14ac:dyDescent="0.25">
      <c r="A1556" t="s">
        <v>4518</v>
      </c>
      <c r="B1556" s="673" t="s">
        <v>2916</v>
      </c>
      <c r="C1556" s="674">
        <v>8</v>
      </c>
      <c r="D1556" s="674" t="s">
        <v>6951</v>
      </c>
      <c r="E1556" s="674">
        <f t="shared" si="24"/>
        <v>1</v>
      </c>
      <c r="F1556" s="673" t="s">
        <v>2876</v>
      </c>
      <c r="G1556" s="673" t="s">
        <v>2611</v>
      </c>
      <c r="H1556" s="673" t="s">
        <v>2611</v>
      </c>
      <c r="I1556" s="673" t="s">
        <v>2611</v>
      </c>
      <c r="J1556" s="673" t="s">
        <v>2611</v>
      </c>
      <c r="K1556" s="673" t="s">
        <v>2611</v>
      </c>
    </row>
    <row r="1557" spans="1:11" hidden="1" x14ac:dyDescent="0.25">
      <c r="A1557" t="s">
        <v>7271</v>
      </c>
      <c r="B1557" s="673" t="s">
        <v>2916</v>
      </c>
      <c r="C1557" s="674">
        <v>8</v>
      </c>
      <c r="D1557" s="674" t="s">
        <v>6993</v>
      </c>
      <c r="E1557" s="674">
        <f t="shared" si="24"/>
        <v>2</v>
      </c>
      <c r="F1557" s="673" t="s">
        <v>2796</v>
      </c>
      <c r="G1557" s="673" t="s">
        <v>2797</v>
      </c>
      <c r="H1557" s="673" t="s">
        <v>2611</v>
      </c>
      <c r="I1557" s="673" t="s">
        <v>2611</v>
      </c>
      <c r="J1557" s="673" t="s">
        <v>2611</v>
      </c>
      <c r="K1557" s="673" t="s">
        <v>2611</v>
      </c>
    </row>
    <row r="1558" spans="1:11" hidden="1" x14ac:dyDescent="0.25">
      <c r="A1558" t="s">
        <v>7272</v>
      </c>
      <c r="B1558" s="673" t="s">
        <v>2916</v>
      </c>
      <c r="C1558" s="674">
        <v>8</v>
      </c>
      <c r="D1558" s="674" t="s">
        <v>6994</v>
      </c>
      <c r="E1558" s="674">
        <f t="shared" si="24"/>
        <v>2</v>
      </c>
      <c r="F1558" s="673" t="s">
        <v>2796</v>
      </c>
      <c r="G1558" s="673" t="s">
        <v>2797</v>
      </c>
      <c r="H1558" s="673" t="s">
        <v>2611</v>
      </c>
      <c r="I1558" s="673" t="s">
        <v>2611</v>
      </c>
      <c r="J1558" s="673" t="s">
        <v>2611</v>
      </c>
      <c r="K1558" s="673" t="s">
        <v>2611</v>
      </c>
    </row>
    <row r="1559" spans="1:11" hidden="1" x14ac:dyDescent="0.25">
      <c r="A1559" t="s">
        <v>7273</v>
      </c>
      <c r="B1559" s="673" t="s">
        <v>2916</v>
      </c>
      <c r="C1559" s="674">
        <v>8</v>
      </c>
      <c r="D1559" s="674" t="s">
        <v>6982</v>
      </c>
      <c r="E1559" s="674">
        <f t="shared" si="24"/>
        <v>2</v>
      </c>
      <c r="F1559" s="673" t="s">
        <v>2884</v>
      </c>
      <c r="G1559" s="673" t="s">
        <v>2885</v>
      </c>
      <c r="H1559" s="673" t="s">
        <v>2611</v>
      </c>
      <c r="I1559" s="673" t="s">
        <v>2611</v>
      </c>
      <c r="J1559" s="673" t="s">
        <v>2611</v>
      </c>
      <c r="K1559" s="673" t="s">
        <v>2611</v>
      </c>
    </row>
    <row r="1560" spans="1:11" hidden="1" x14ac:dyDescent="0.25">
      <c r="A1560" t="s">
        <v>4519</v>
      </c>
      <c r="B1560" s="673" t="s">
        <v>2916</v>
      </c>
      <c r="C1560" s="674">
        <v>8</v>
      </c>
      <c r="D1560" s="674" t="s">
        <v>6821</v>
      </c>
      <c r="E1560" s="674">
        <f t="shared" si="24"/>
        <v>2</v>
      </c>
      <c r="F1560" s="673" t="s">
        <v>2796</v>
      </c>
      <c r="G1560" s="673" t="s">
        <v>2797</v>
      </c>
      <c r="H1560" s="673" t="s">
        <v>2611</v>
      </c>
      <c r="I1560" s="673" t="s">
        <v>2611</v>
      </c>
      <c r="J1560" s="673" t="s">
        <v>2611</v>
      </c>
      <c r="K1560" s="673" t="s">
        <v>2611</v>
      </c>
    </row>
    <row r="1561" spans="1:11" hidden="1" x14ac:dyDescent="0.25">
      <c r="A1561" t="s">
        <v>4520</v>
      </c>
      <c r="B1561" s="673" t="s">
        <v>2916</v>
      </c>
      <c r="C1561" s="674">
        <v>8</v>
      </c>
      <c r="D1561" s="674" t="s">
        <v>6896</v>
      </c>
      <c r="E1561" s="674">
        <f t="shared" si="24"/>
        <v>2</v>
      </c>
      <c r="F1561" s="673" t="s">
        <v>2796</v>
      </c>
      <c r="G1561" s="673" t="s">
        <v>2797</v>
      </c>
      <c r="H1561" s="673" t="s">
        <v>2611</v>
      </c>
      <c r="I1561" s="673" t="s">
        <v>2611</v>
      </c>
      <c r="J1561" s="673" t="s">
        <v>2611</v>
      </c>
      <c r="K1561" s="673" t="s">
        <v>2611</v>
      </c>
    </row>
    <row r="1562" spans="1:11" hidden="1" x14ac:dyDescent="0.25">
      <c r="A1562" t="s">
        <v>4521</v>
      </c>
      <c r="B1562" s="673" t="s">
        <v>2916</v>
      </c>
      <c r="C1562" s="674">
        <v>8</v>
      </c>
      <c r="D1562" s="674" t="s">
        <v>6835</v>
      </c>
      <c r="E1562" s="674">
        <f t="shared" si="24"/>
        <v>2</v>
      </c>
      <c r="F1562" s="673" t="s">
        <v>2796</v>
      </c>
      <c r="G1562" s="673" t="s">
        <v>2797</v>
      </c>
      <c r="H1562" s="673" t="s">
        <v>2611</v>
      </c>
      <c r="I1562" s="673" t="s">
        <v>2611</v>
      </c>
      <c r="J1562" s="673" t="s">
        <v>2611</v>
      </c>
      <c r="K1562" s="673" t="s">
        <v>2611</v>
      </c>
    </row>
    <row r="1563" spans="1:11" hidden="1" x14ac:dyDescent="0.25">
      <c r="A1563" t="s">
        <v>4522</v>
      </c>
      <c r="B1563" s="673" t="s">
        <v>2916</v>
      </c>
      <c r="C1563" s="674">
        <v>8</v>
      </c>
      <c r="D1563" s="674" t="s">
        <v>6836</v>
      </c>
      <c r="E1563" s="674">
        <f t="shared" si="24"/>
        <v>2</v>
      </c>
      <c r="F1563" s="673" t="s">
        <v>2796</v>
      </c>
      <c r="G1563" s="673" t="s">
        <v>2797</v>
      </c>
      <c r="H1563" s="673" t="s">
        <v>2611</v>
      </c>
      <c r="I1563" s="673" t="s">
        <v>2611</v>
      </c>
      <c r="J1563" s="673" t="s">
        <v>2611</v>
      </c>
      <c r="K1563" s="673" t="s">
        <v>2611</v>
      </c>
    </row>
    <row r="1564" spans="1:11" hidden="1" x14ac:dyDescent="0.25">
      <c r="A1564" t="s">
        <v>4523</v>
      </c>
      <c r="B1564" s="673" t="s">
        <v>2916</v>
      </c>
      <c r="C1564" s="674">
        <v>8</v>
      </c>
      <c r="D1564" s="674" t="s">
        <v>6769</v>
      </c>
      <c r="E1564" s="674">
        <f t="shared" si="24"/>
        <v>2</v>
      </c>
      <c r="F1564" s="673" t="s">
        <v>2794</v>
      </c>
      <c r="G1564" s="673" t="s">
        <v>2795</v>
      </c>
      <c r="H1564" s="673" t="s">
        <v>2611</v>
      </c>
      <c r="I1564" s="673" t="s">
        <v>2611</v>
      </c>
      <c r="J1564" s="673" t="s">
        <v>2611</v>
      </c>
      <c r="K1564" s="673" t="s">
        <v>2611</v>
      </c>
    </row>
    <row r="1565" spans="1:11" hidden="1" x14ac:dyDescent="0.25">
      <c r="A1565" t="s">
        <v>4524</v>
      </c>
      <c r="B1565" s="673" t="s">
        <v>2916</v>
      </c>
      <c r="C1565" s="674">
        <v>8</v>
      </c>
      <c r="D1565" s="674" t="s">
        <v>6995</v>
      </c>
      <c r="E1565" s="674">
        <f t="shared" si="24"/>
        <v>2</v>
      </c>
      <c r="F1565" s="673" t="s">
        <v>2796</v>
      </c>
      <c r="G1565" s="673" t="s">
        <v>2797</v>
      </c>
      <c r="H1565" s="673" t="s">
        <v>2611</v>
      </c>
      <c r="I1565" s="673" t="s">
        <v>2611</v>
      </c>
      <c r="J1565" s="673" t="s">
        <v>2611</v>
      </c>
      <c r="K1565" s="673" t="s">
        <v>2611</v>
      </c>
    </row>
    <row r="1566" spans="1:11" hidden="1" x14ac:dyDescent="0.25">
      <c r="A1566" t="s">
        <v>4525</v>
      </c>
      <c r="B1566" s="673" t="s">
        <v>2916</v>
      </c>
      <c r="C1566" s="674">
        <v>8</v>
      </c>
      <c r="D1566" s="674" t="s">
        <v>6996</v>
      </c>
      <c r="E1566" s="674">
        <f t="shared" si="24"/>
        <v>2</v>
      </c>
      <c r="F1566" s="673" t="s">
        <v>2796</v>
      </c>
      <c r="G1566" s="673" t="s">
        <v>2797</v>
      </c>
      <c r="H1566" s="673" t="s">
        <v>2611</v>
      </c>
      <c r="I1566" s="673" t="s">
        <v>2611</v>
      </c>
      <c r="J1566" s="673" t="s">
        <v>2611</v>
      </c>
      <c r="K1566" s="673" t="s">
        <v>2611</v>
      </c>
    </row>
    <row r="1567" spans="1:11" hidden="1" x14ac:dyDescent="0.25">
      <c r="A1567" t="s">
        <v>4526</v>
      </c>
      <c r="B1567" s="673" t="s">
        <v>2916</v>
      </c>
      <c r="C1567" s="674">
        <v>8</v>
      </c>
      <c r="D1567" s="674" t="s">
        <v>6799</v>
      </c>
      <c r="E1567" s="674">
        <f t="shared" si="24"/>
        <v>2</v>
      </c>
      <c r="F1567" s="673" t="s">
        <v>2796</v>
      </c>
      <c r="G1567" s="673" t="s">
        <v>2797</v>
      </c>
      <c r="H1567" s="673" t="s">
        <v>2611</v>
      </c>
      <c r="I1567" s="673" t="s">
        <v>2611</v>
      </c>
      <c r="J1567" s="673" t="s">
        <v>2611</v>
      </c>
      <c r="K1567" s="673" t="s">
        <v>2611</v>
      </c>
    </row>
    <row r="1568" spans="1:11" hidden="1" x14ac:dyDescent="0.25">
      <c r="A1568" t="s">
        <v>4527</v>
      </c>
      <c r="B1568" s="673" t="s">
        <v>2916</v>
      </c>
      <c r="C1568" s="674">
        <v>8</v>
      </c>
      <c r="D1568" s="674" t="s">
        <v>6997</v>
      </c>
      <c r="E1568" s="674">
        <f t="shared" si="24"/>
        <v>2</v>
      </c>
      <c r="F1568" s="673" t="s">
        <v>2796</v>
      </c>
      <c r="G1568" s="673" t="s">
        <v>2797</v>
      </c>
      <c r="H1568" s="673" t="s">
        <v>2611</v>
      </c>
      <c r="I1568" s="673" t="s">
        <v>2611</v>
      </c>
      <c r="J1568" s="673" t="s">
        <v>2611</v>
      </c>
      <c r="K1568" s="673" t="s">
        <v>2611</v>
      </c>
    </row>
    <row r="1569" spans="1:11" hidden="1" x14ac:dyDescent="0.25">
      <c r="A1569" t="s">
        <v>4528</v>
      </c>
      <c r="B1569" s="673" t="s">
        <v>2916</v>
      </c>
      <c r="C1569" s="674">
        <v>8</v>
      </c>
      <c r="D1569" s="674" t="s">
        <v>6761</v>
      </c>
      <c r="E1569" s="674">
        <f t="shared" si="24"/>
        <v>2</v>
      </c>
      <c r="F1569" s="673" t="s">
        <v>2796</v>
      </c>
      <c r="G1569" s="673" t="s">
        <v>2797</v>
      </c>
      <c r="H1569" s="673" t="s">
        <v>2611</v>
      </c>
      <c r="I1569" s="673" t="s">
        <v>2611</v>
      </c>
      <c r="J1569" s="673" t="s">
        <v>2611</v>
      </c>
      <c r="K1569" s="673" t="s">
        <v>2611</v>
      </c>
    </row>
    <row r="1570" spans="1:11" hidden="1" x14ac:dyDescent="0.25">
      <c r="A1570" t="s">
        <v>4529</v>
      </c>
      <c r="B1570" s="673" t="s">
        <v>2916</v>
      </c>
      <c r="C1570" s="674">
        <v>8</v>
      </c>
      <c r="D1570" s="674" t="s">
        <v>6998</v>
      </c>
      <c r="E1570" s="674">
        <f t="shared" si="24"/>
        <v>2</v>
      </c>
      <c r="F1570" s="673" t="s">
        <v>2796</v>
      </c>
      <c r="G1570" s="673" t="s">
        <v>2797</v>
      </c>
      <c r="H1570" s="673" t="s">
        <v>2611</v>
      </c>
      <c r="I1570" s="673" t="s">
        <v>2611</v>
      </c>
      <c r="J1570" s="673" t="s">
        <v>2611</v>
      </c>
      <c r="K1570" s="673" t="s">
        <v>2611</v>
      </c>
    </row>
    <row r="1571" spans="1:11" hidden="1" x14ac:dyDescent="0.25">
      <c r="A1571" t="s">
        <v>4530</v>
      </c>
      <c r="B1571" s="673" t="s">
        <v>2916</v>
      </c>
      <c r="C1571" s="674">
        <v>8</v>
      </c>
      <c r="D1571" s="674" t="s">
        <v>6999</v>
      </c>
      <c r="E1571" s="674">
        <f t="shared" si="24"/>
        <v>2</v>
      </c>
      <c r="F1571" s="673" t="s">
        <v>2877</v>
      </c>
      <c r="G1571" s="673" t="s">
        <v>2878</v>
      </c>
      <c r="H1571" s="673" t="s">
        <v>2611</v>
      </c>
      <c r="I1571" s="673" t="s">
        <v>2611</v>
      </c>
      <c r="J1571" s="673" t="s">
        <v>2611</v>
      </c>
      <c r="K1571" s="673" t="s">
        <v>2611</v>
      </c>
    </row>
    <row r="1572" spans="1:11" hidden="1" x14ac:dyDescent="0.25">
      <c r="A1572" t="s">
        <v>4531</v>
      </c>
      <c r="B1572" s="673" t="s">
        <v>2916</v>
      </c>
      <c r="C1572" s="674">
        <v>8</v>
      </c>
      <c r="D1572" s="674" t="s">
        <v>7000</v>
      </c>
      <c r="E1572" s="674">
        <f t="shared" si="24"/>
        <v>2</v>
      </c>
      <c r="F1572" s="673" t="s">
        <v>2877</v>
      </c>
      <c r="G1572" s="673" t="s">
        <v>2878</v>
      </c>
      <c r="H1572" s="673" t="s">
        <v>2611</v>
      </c>
      <c r="I1572" s="673" t="s">
        <v>2611</v>
      </c>
      <c r="J1572" s="673" t="s">
        <v>2611</v>
      </c>
      <c r="K1572" s="673" t="s">
        <v>2611</v>
      </c>
    </row>
    <row r="1573" spans="1:11" hidden="1" x14ac:dyDescent="0.25">
      <c r="A1573" t="s">
        <v>4532</v>
      </c>
      <c r="B1573" s="673" t="s">
        <v>2916</v>
      </c>
      <c r="C1573" s="674">
        <v>8</v>
      </c>
      <c r="D1573" s="674" t="s">
        <v>7001</v>
      </c>
      <c r="E1573" s="674">
        <f t="shared" si="24"/>
        <v>2</v>
      </c>
      <c r="F1573" s="673" t="s">
        <v>2796</v>
      </c>
      <c r="G1573" s="673" t="s">
        <v>2797</v>
      </c>
      <c r="H1573" s="673" t="s">
        <v>2611</v>
      </c>
      <c r="I1573" s="673" t="s">
        <v>2611</v>
      </c>
      <c r="J1573" s="673" t="s">
        <v>2611</v>
      </c>
      <c r="K1573" s="673" t="s">
        <v>2611</v>
      </c>
    </row>
    <row r="1574" spans="1:11" hidden="1" x14ac:dyDescent="0.25">
      <c r="A1574" t="s">
        <v>4533</v>
      </c>
      <c r="B1574" s="673" t="s">
        <v>2916</v>
      </c>
      <c r="C1574" s="674">
        <v>8</v>
      </c>
      <c r="D1574" s="674" t="s">
        <v>7002</v>
      </c>
      <c r="E1574" s="674">
        <f t="shared" si="24"/>
        <v>2</v>
      </c>
      <c r="F1574" s="673" t="s">
        <v>2794</v>
      </c>
      <c r="G1574" s="673" t="s">
        <v>2795</v>
      </c>
      <c r="H1574" s="673" t="s">
        <v>2611</v>
      </c>
      <c r="I1574" s="673" t="s">
        <v>2611</v>
      </c>
      <c r="J1574" s="673" t="s">
        <v>2611</v>
      </c>
      <c r="K1574" s="673" t="s">
        <v>2611</v>
      </c>
    </row>
    <row r="1575" spans="1:11" hidden="1" x14ac:dyDescent="0.25">
      <c r="A1575" t="s">
        <v>4534</v>
      </c>
      <c r="B1575" s="673" t="s">
        <v>2916</v>
      </c>
      <c r="C1575" s="674">
        <v>8</v>
      </c>
      <c r="D1575" s="674" t="s">
        <v>6946</v>
      </c>
      <c r="E1575" s="674">
        <f t="shared" si="24"/>
        <v>2</v>
      </c>
      <c r="F1575" s="673" t="s">
        <v>2884</v>
      </c>
      <c r="G1575" s="673" t="s">
        <v>2885</v>
      </c>
      <c r="H1575" s="673" t="s">
        <v>2611</v>
      </c>
      <c r="I1575" s="673" t="s">
        <v>2611</v>
      </c>
      <c r="J1575" s="673" t="s">
        <v>2611</v>
      </c>
      <c r="K1575" s="673" t="s">
        <v>2611</v>
      </c>
    </row>
    <row r="1576" spans="1:11" hidden="1" x14ac:dyDescent="0.25">
      <c r="A1576" t="s">
        <v>4535</v>
      </c>
      <c r="B1576" s="673" t="s">
        <v>2916</v>
      </c>
      <c r="C1576" s="674">
        <v>8</v>
      </c>
      <c r="D1576" s="674" t="s">
        <v>6824</v>
      </c>
      <c r="E1576" s="674">
        <f t="shared" si="24"/>
        <v>3</v>
      </c>
      <c r="F1576" s="673" t="s">
        <v>2887</v>
      </c>
      <c r="G1576" s="673" t="s">
        <v>2888</v>
      </c>
      <c r="H1576" s="673" t="s">
        <v>2889</v>
      </c>
      <c r="I1576" s="673" t="s">
        <v>2611</v>
      </c>
      <c r="J1576" s="673" t="s">
        <v>2611</v>
      </c>
      <c r="K1576" s="673" t="s">
        <v>2611</v>
      </c>
    </row>
    <row r="1577" spans="1:11" hidden="1" x14ac:dyDescent="0.25">
      <c r="A1577" t="s">
        <v>4536</v>
      </c>
      <c r="B1577" s="673" t="s">
        <v>2916</v>
      </c>
      <c r="C1577" s="674">
        <v>8</v>
      </c>
      <c r="D1577" s="674" t="s">
        <v>6825</v>
      </c>
      <c r="E1577" s="674">
        <f t="shared" si="24"/>
        <v>3</v>
      </c>
      <c r="F1577" s="673" t="s">
        <v>2887</v>
      </c>
      <c r="G1577" s="673" t="s">
        <v>2888</v>
      </c>
      <c r="H1577" s="673" t="s">
        <v>2889</v>
      </c>
      <c r="I1577" s="673" t="s">
        <v>2611</v>
      </c>
      <c r="J1577" s="673" t="s">
        <v>2611</v>
      </c>
      <c r="K1577" s="673" t="s">
        <v>2611</v>
      </c>
    </row>
    <row r="1578" spans="1:11" hidden="1" x14ac:dyDescent="0.25">
      <c r="A1578" t="s">
        <v>4537</v>
      </c>
      <c r="B1578" s="673" t="s">
        <v>2919</v>
      </c>
      <c r="C1578" s="674">
        <v>3</v>
      </c>
      <c r="D1578" s="674" t="s">
        <v>6729</v>
      </c>
      <c r="E1578" s="674">
        <f t="shared" si="24"/>
        <v>1</v>
      </c>
      <c r="F1578" s="673" t="s">
        <v>2788</v>
      </c>
      <c r="G1578" s="673" t="s">
        <v>2611</v>
      </c>
      <c r="H1578" s="673" t="s">
        <v>2611</v>
      </c>
      <c r="I1578" s="673" t="s">
        <v>2611</v>
      </c>
      <c r="J1578" s="673" t="s">
        <v>2611</v>
      </c>
      <c r="K1578" s="673" t="s">
        <v>2611</v>
      </c>
    </row>
    <row r="1579" spans="1:11" hidden="1" x14ac:dyDescent="0.25">
      <c r="A1579" t="s">
        <v>4538</v>
      </c>
      <c r="B1579" s="673" t="s">
        <v>2919</v>
      </c>
      <c r="C1579" s="674">
        <v>3</v>
      </c>
      <c r="D1579" s="674" t="s">
        <v>6730</v>
      </c>
      <c r="E1579" s="674">
        <f t="shared" si="24"/>
        <v>1</v>
      </c>
      <c r="F1579" s="673" t="s">
        <v>2788</v>
      </c>
      <c r="G1579" s="673" t="s">
        <v>2611</v>
      </c>
      <c r="H1579" s="673" t="s">
        <v>2611</v>
      </c>
      <c r="I1579" s="673" t="s">
        <v>2611</v>
      </c>
      <c r="J1579" s="673" t="s">
        <v>2611</v>
      </c>
      <c r="K1579" s="673" t="s">
        <v>2611</v>
      </c>
    </row>
    <row r="1580" spans="1:11" hidden="1" x14ac:dyDescent="0.25">
      <c r="A1580" t="s">
        <v>4539</v>
      </c>
      <c r="B1580" s="673" t="s">
        <v>2919</v>
      </c>
      <c r="C1580" s="674">
        <v>3</v>
      </c>
      <c r="D1580" s="674" t="s">
        <v>6731</v>
      </c>
      <c r="E1580" s="674">
        <f t="shared" si="24"/>
        <v>1</v>
      </c>
      <c r="F1580" s="673" t="s">
        <v>2788</v>
      </c>
      <c r="G1580" s="673" t="s">
        <v>2611</v>
      </c>
      <c r="H1580" s="673" t="s">
        <v>2611</v>
      </c>
      <c r="I1580" s="673" t="s">
        <v>2611</v>
      </c>
      <c r="J1580" s="673" t="s">
        <v>2611</v>
      </c>
      <c r="K1580" s="673" t="s">
        <v>2611</v>
      </c>
    </row>
    <row r="1581" spans="1:11" hidden="1" x14ac:dyDescent="0.25">
      <c r="A1581" t="s">
        <v>4540</v>
      </c>
      <c r="B1581" s="673" t="s">
        <v>2919</v>
      </c>
      <c r="C1581" s="674">
        <v>3</v>
      </c>
      <c r="D1581" s="674" t="s">
        <v>6732</v>
      </c>
      <c r="E1581" s="674">
        <f t="shared" si="24"/>
        <v>1</v>
      </c>
      <c r="F1581" s="673" t="s">
        <v>2788</v>
      </c>
      <c r="G1581" s="673" t="s">
        <v>2611</v>
      </c>
      <c r="H1581" s="673" t="s">
        <v>2611</v>
      </c>
      <c r="I1581" s="673" t="s">
        <v>2611</v>
      </c>
      <c r="J1581" s="673" t="s">
        <v>2611</v>
      </c>
      <c r="K1581" s="673" t="s">
        <v>2611</v>
      </c>
    </row>
    <row r="1582" spans="1:11" hidden="1" x14ac:dyDescent="0.25">
      <c r="A1582" t="s">
        <v>4541</v>
      </c>
      <c r="B1582" s="673" t="s">
        <v>2919</v>
      </c>
      <c r="C1582" s="674">
        <v>3</v>
      </c>
      <c r="D1582" s="674" t="s">
        <v>6740</v>
      </c>
      <c r="E1582" s="674">
        <f t="shared" si="24"/>
        <v>2</v>
      </c>
      <c r="F1582" s="673" t="s">
        <v>2794</v>
      </c>
      <c r="G1582" s="673" t="s">
        <v>2795</v>
      </c>
      <c r="H1582" s="673" t="s">
        <v>2611</v>
      </c>
      <c r="I1582" s="673" t="s">
        <v>2611</v>
      </c>
      <c r="J1582" s="673" t="s">
        <v>2611</v>
      </c>
      <c r="K1582" s="673" t="s">
        <v>2611</v>
      </c>
    </row>
    <row r="1583" spans="1:11" hidden="1" x14ac:dyDescent="0.25">
      <c r="A1583" t="s">
        <v>4542</v>
      </c>
      <c r="B1583" s="673" t="s">
        <v>2919</v>
      </c>
      <c r="C1583" s="674">
        <v>3</v>
      </c>
      <c r="D1583" s="674" t="s">
        <v>6741</v>
      </c>
      <c r="E1583" s="674">
        <f t="shared" si="24"/>
        <v>2</v>
      </c>
      <c r="F1583" s="673" t="s">
        <v>2794</v>
      </c>
      <c r="G1583" s="673" t="s">
        <v>2795</v>
      </c>
      <c r="H1583" s="673" t="s">
        <v>2611</v>
      </c>
      <c r="I1583" s="673" t="s">
        <v>2611</v>
      </c>
      <c r="J1583" s="673" t="s">
        <v>2611</v>
      </c>
      <c r="K1583" s="673" t="s">
        <v>2611</v>
      </c>
    </row>
    <row r="1584" spans="1:11" hidden="1" x14ac:dyDescent="0.25">
      <c r="A1584" t="s">
        <v>4543</v>
      </c>
      <c r="B1584" s="673" t="s">
        <v>2919</v>
      </c>
      <c r="C1584" s="674">
        <v>3</v>
      </c>
      <c r="D1584" s="674" t="s">
        <v>6742</v>
      </c>
      <c r="E1584" s="674">
        <f t="shared" si="24"/>
        <v>2</v>
      </c>
      <c r="F1584" s="673" t="s">
        <v>2796</v>
      </c>
      <c r="G1584" s="673" t="s">
        <v>2797</v>
      </c>
      <c r="H1584" s="673" t="s">
        <v>2611</v>
      </c>
      <c r="I1584" s="673" t="s">
        <v>2611</v>
      </c>
      <c r="J1584" s="673" t="s">
        <v>2611</v>
      </c>
      <c r="K1584" s="673" t="s">
        <v>2611</v>
      </c>
    </row>
    <row r="1585" spans="1:11" hidden="1" x14ac:dyDescent="0.25">
      <c r="A1585" t="s">
        <v>4544</v>
      </c>
      <c r="B1585" s="673" t="s">
        <v>2919</v>
      </c>
      <c r="C1585" s="674">
        <v>3</v>
      </c>
      <c r="D1585" s="674" t="s">
        <v>6743</v>
      </c>
      <c r="E1585" s="674">
        <f t="shared" si="24"/>
        <v>2</v>
      </c>
      <c r="F1585" s="673" t="s">
        <v>2796</v>
      </c>
      <c r="G1585" s="673" t="s">
        <v>2797</v>
      </c>
      <c r="H1585" s="673" t="s">
        <v>2611</v>
      </c>
      <c r="I1585" s="673" t="s">
        <v>2611</v>
      </c>
      <c r="J1585" s="673" t="s">
        <v>2611</v>
      </c>
      <c r="K1585" s="673" t="s">
        <v>2611</v>
      </c>
    </row>
    <row r="1586" spans="1:11" hidden="1" x14ac:dyDescent="0.25">
      <c r="A1586" t="s">
        <v>4545</v>
      </c>
      <c r="B1586" s="673" t="s">
        <v>2919</v>
      </c>
      <c r="C1586" s="674">
        <v>3</v>
      </c>
      <c r="D1586" s="674" t="s">
        <v>6759</v>
      </c>
      <c r="E1586" s="674">
        <f t="shared" si="24"/>
        <v>1</v>
      </c>
      <c r="F1586" s="673" t="s">
        <v>2788</v>
      </c>
      <c r="G1586" s="673" t="s">
        <v>2611</v>
      </c>
      <c r="H1586" s="673" t="s">
        <v>2611</v>
      </c>
      <c r="I1586" s="673" t="s">
        <v>2611</v>
      </c>
      <c r="J1586" s="673" t="s">
        <v>2611</v>
      </c>
      <c r="K1586" s="673" t="s">
        <v>2611</v>
      </c>
    </row>
    <row r="1587" spans="1:11" hidden="1" x14ac:dyDescent="0.25">
      <c r="A1587" t="s">
        <v>4546</v>
      </c>
      <c r="B1587" s="673" t="s">
        <v>2919</v>
      </c>
      <c r="C1587" s="674">
        <v>3</v>
      </c>
      <c r="D1587" s="674" t="s">
        <v>6734</v>
      </c>
      <c r="E1587" s="674">
        <f t="shared" si="24"/>
        <v>1</v>
      </c>
      <c r="F1587" s="673" t="s">
        <v>2788</v>
      </c>
      <c r="G1587" s="673" t="s">
        <v>2611</v>
      </c>
      <c r="H1587" s="673" t="s">
        <v>2611</v>
      </c>
      <c r="I1587" s="673" t="s">
        <v>2611</v>
      </c>
      <c r="J1587" s="673" t="s">
        <v>2611</v>
      </c>
      <c r="K1587" s="673" t="s">
        <v>2611</v>
      </c>
    </row>
    <row r="1588" spans="1:11" hidden="1" x14ac:dyDescent="0.25">
      <c r="A1588" t="s">
        <v>4547</v>
      </c>
      <c r="B1588" s="673" t="s">
        <v>2919</v>
      </c>
      <c r="C1588" s="674">
        <v>3</v>
      </c>
      <c r="D1588" s="674" t="s">
        <v>6760</v>
      </c>
      <c r="E1588" s="674">
        <f t="shared" si="24"/>
        <v>1</v>
      </c>
      <c r="F1588" s="673" t="s">
        <v>2788</v>
      </c>
      <c r="G1588" s="673" t="s">
        <v>2611</v>
      </c>
      <c r="H1588" s="673" t="s">
        <v>2611</v>
      </c>
      <c r="I1588" s="673" t="s">
        <v>2611</v>
      </c>
      <c r="J1588" s="673" t="s">
        <v>2611</v>
      </c>
      <c r="K1588" s="673" t="s">
        <v>2611</v>
      </c>
    </row>
    <row r="1589" spans="1:11" hidden="1" x14ac:dyDescent="0.25">
      <c r="A1589" t="s">
        <v>4548</v>
      </c>
      <c r="B1589" s="673" t="s">
        <v>2919</v>
      </c>
      <c r="C1589" s="674">
        <v>3</v>
      </c>
      <c r="D1589" s="674" t="s">
        <v>6761</v>
      </c>
      <c r="E1589" s="674">
        <f t="shared" si="24"/>
        <v>1</v>
      </c>
      <c r="F1589" s="673" t="s">
        <v>2788</v>
      </c>
      <c r="G1589" s="673" t="s">
        <v>2611</v>
      </c>
      <c r="H1589" s="673" t="s">
        <v>2611</v>
      </c>
      <c r="I1589" s="673" t="s">
        <v>2611</v>
      </c>
      <c r="J1589" s="673" t="s">
        <v>2611</v>
      </c>
      <c r="K1589" s="673" t="s">
        <v>2611</v>
      </c>
    </row>
    <row r="1590" spans="1:11" hidden="1" x14ac:dyDescent="0.25">
      <c r="A1590" t="s">
        <v>4549</v>
      </c>
      <c r="B1590" s="673" t="s">
        <v>2919</v>
      </c>
      <c r="C1590" s="674">
        <v>3</v>
      </c>
      <c r="D1590" s="674" t="s">
        <v>6736</v>
      </c>
      <c r="E1590" s="674">
        <f t="shared" si="24"/>
        <v>1</v>
      </c>
      <c r="F1590" s="673" t="s">
        <v>2788</v>
      </c>
      <c r="G1590" s="673" t="s">
        <v>2611</v>
      </c>
      <c r="H1590" s="673" t="s">
        <v>2611</v>
      </c>
      <c r="I1590" s="673" t="s">
        <v>2611</v>
      </c>
      <c r="J1590" s="673" t="s">
        <v>2611</v>
      </c>
      <c r="K1590" s="673" t="s">
        <v>2611</v>
      </c>
    </row>
    <row r="1591" spans="1:11" hidden="1" x14ac:dyDescent="0.25">
      <c r="A1591" t="s">
        <v>4550</v>
      </c>
      <c r="B1591" s="673" t="s">
        <v>2919</v>
      </c>
      <c r="C1591" s="674">
        <v>3</v>
      </c>
      <c r="D1591" s="674" t="s">
        <v>6762</v>
      </c>
      <c r="E1591" s="674">
        <f t="shared" si="24"/>
        <v>1</v>
      </c>
      <c r="F1591" s="673" t="s">
        <v>2788</v>
      </c>
      <c r="G1591" s="673" t="s">
        <v>2611</v>
      </c>
      <c r="H1591" s="673" t="s">
        <v>2611</v>
      </c>
      <c r="I1591" s="673" t="s">
        <v>2611</v>
      </c>
      <c r="J1591" s="673" t="s">
        <v>2611</v>
      </c>
      <c r="K1591" s="673" t="s">
        <v>2611</v>
      </c>
    </row>
    <row r="1592" spans="1:11" hidden="1" x14ac:dyDescent="0.25">
      <c r="A1592" t="s">
        <v>4551</v>
      </c>
      <c r="B1592" s="673" t="s">
        <v>2919</v>
      </c>
      <c r="C1592" s="674">
        <v>3</v>
      </c>
      <c r="D1592" s="674" t="s">
        <v>6763</v>
      </c>
      <c r="E1592" s="674">
        <f t="shared" si="24"/>
        <v>1</v>
      </c>
      <c r="F1592" s="673" t="s">
        <v>2788</v>
      </c>
      <c r="G1592" s="673" t="s">
        <v>2611</v>
      </c>
      <c r="H1592" s="673" t="s">
        <v>2611</v>
      </c>
      <c r="I1592" s="673" t="s">
        <v>2611</v>
      </c>
      <c r="J1592" s="673" t="s">
        <v>2611</v>
      </c>
      <c r="K1592" s="673" t="s">
        <v>2611</v>
      </c>
    </row>
    <row r="1593" spans="1:11" hidden="1" x14ac:dyDescent="0.25">
      <c r="A1593" t="s">
        <v>4552</v>
      </c>
      <c r="B1593" s="673" t="s">
        <v>2919</v>
      </c>
      <c r="C1593" s="674">
        <v>3</v>
      </c>
      <c r="D1593" s="674" t="s">
        <v>6764</v>
      </c>
      <c r="E1593" s="674">
        <f t="shared" si="24"/>
        <v>1</v>
      </c>
      <c r="F1593" s="673" t="s">
        <v>2788</v>
      </c>
      <c r="G1593" s="673" t="s">
        <v>2611</v>
      </c>
      <c r="H1593" s="673" t="s">
        <v>2611</v>
      </c>
      <c r="I1593" s="673" t="s">
        <v>2611</v>
      </c>
      <c r="J1593" s="673" t="s">
        <v>2611</v>
      </c>
      <c r="K1593" s="673" t="s">
        <v>2611</v>
      </c>
    </row>
    <row r="1594" spans="1:11" hidden="1" x14ac:dyDescent="0.25">
      <c r="A1594" t="s">
        <v>4553</v>
      </c>
      <c r="B1594" s="673" t="s">
        <v>2919</v>
      </c>
      <c r="C1594" s="674">
        <v>3</v>
      </c>
      <c r="D1594" s="674" t="s">
        <v>6765</v>
      </c>
      <c r="E1594" s="674">
        <f t="shared" si="24"/>
        <v>1</v>
      </c>
      <c r="F1594" s="673" t="s">
        <v>2788</v>
      </c>
      <c r="G1594" s="673" t="s">
        <v>2611</v>
      </c>
      <c r="H1594" s="673" t="s">
        <v>2611</v>
      </c>
      <c r="I1594" s="673" t="s">
        <v>2611</v>
      </c>
      <c r="J1594" s="673" t="s">
        <v>2611</v>
      </c>
      <c r="K1594" s="673" t="s">
        <v>2611</v>
      </c>
    </row>
    <row r="1595" spans="1:11" hidden="1" x14ac:dyDescent="0.25">
      <c r="A1595" t="s">
        <v>7274</v>
      </c>
      <c r="B1595" s="673" t="s">
        <v>2919</v>
      </c>
      <c r="C1595" s="674">
        <v>3</v>
      </c>
      <c r="D1595" s="674" t="s">
        <v>6737</v>
      </c>
      <c r="E1595" s="674">
        <f t="shared" si="24"/>
        <v>2</v>
      </c>
      <c r="F1595" s="673" t="s">
        <v>2792</v>
      </c>
      <c r="G1595" s="673" t="s">
        <v>2793</v>
      </c>
      <c r="H1595" s="673" t="s">
        <v>2611</v>
      </c>
      <c r="I1595" s="673" t="s">
        <v>2611</v>
      </c>
      <c r="J1595" s="673" t="s">
        <v>2611</v>
      </c>
      <c r="K1595" s="673" t="s">
        <v>2611</v>
      </c>
    </row>
    <row r="1596" spans="1:11" hidden="1" x14ac:dyDescent="0.25">
      <c r="A1596" t="s">
        <v>7275</v>
      </c>
      <c r="B1596" s="673" t="s">
        <v>2919</v>
      </c>
      <c r="C1596" s="674">
        <v>3</v>
      </c>
      <c r="D1596" s="674" t="s">
        <v>6738</v>
      </c>
      <c r="E1596" s="674">
        <f t="shared" si="24"/>
        <v>2</v>
      </c>
      <c r="F1596" s="673" t="s">
        <v>2792</v>
      </c>
      <c r="G1596" s="673" t="s">
        <v>2793</v>
      </c>
      <c r="H1596" s="673" t="s">
        <v>2611</v>
      </c>
      <c r="I1596" s="673" t="s">
        <v>2611</v>
      </c>
      <c r="J1596" s="673" t="s">
        <v>2611</v>
      </c>
      <c r="K1596" s="673" t="s">
        <v>2611</v>
      </c>
    </row>
    <row r="1597" spans="1:11" hidden="1" x14ac:dyDescent="0.25">
      <c r="A1597" t="s">
        <v>7276</v>
      </c>
      <c r="B1597" s="673" t="s">
        <v>2919</v>
      </c>
      <c r="C1597" s="674">
        <v>3</v>
      </c>
      <c r="D1597" s="674" t="s">
        <v>6739</v>
      </c>
      <c r="E1597" s="674">
        <f t="shared" si="24"/>
        <v>2</v>
      </c>
      <c r="F1597" s="673" t="s">
        <v>2792</v>
      </c>
      <c r="G1597" s="673" t="s">
        <v>2793</v>
      </c>
      <c r="H1597" s="673" t="s">
        <v>2611</v>
      </c>
      <c r="I1597" s="673" t="s">
        <v>2611</v>
      </c>
      <c r="J1597" s="673" t="s">
        <v>2611</v>
      </c>
      <c r="K1597" s="673" t="s">
        <v>2611</v>
      </c>
    </row>
    <row r="1598" spans="1:11" hidden="1" x14ac:dyDescent="0.25">
      <c r="A1598" t="s">
        <v>7277</v>
      </c>
      <c r="B1598" s="673" t="s">
        <v>2919</v>
      </c>
      <c r="C1598" s="674">
        <v>3</v>
      </c>
      <c r="D1598" s="674" t="s">
        <v>2769</v>
      </c>
      <c r="E1598" s="674">
        <f t="shared" si="24"/>
        <v>2</v>
      </c>
      <c r="F1598" s="673" t="s">
        <v>2877</v>
      </c>
      <c r="G1598" s="673" t="s">
        <v>2878</v>
      </c>
      <c r="H1598" s="673" t="s">
        <v>2611</v>
      </c>
      <c r="I1598" s="673" t="s">
        <v>2611</v>
      </c>
      <c r="J1598" s="673" t="s">
        <v>2611</v>
      </c>
      <c r="K1598" s="673" t="s">
        <v>2611</v>
      </c>
    </row>
    <row r="1599" spans="1:11" hidden="1" x14ac:dyDescent="0.25">
      <c r="A1599" t="s">
        <v>7278</v>
      </c>
      <c r="B1599" s="673" t="s">
        <v>2919</v>
      </c>
      <c r="C1599" s="674">
        <v>3</v>
      </c>
      <c r="D1599" s="674" t="s">
        <v>7005</v>
      </c>
      <c r="E1599" s="674">
        <f t="shared" si="24"/>
        <v>2</v>
      </c>
      <c r="F1599" s="673" t="s">
        <v>2877</v>
      </c>
      <c r="G1599" s="673" t="s">
        <v>2878</v>
      </c>
      <c r="H1599" s="673" t="s">
        <v>2611</v>
      </c>
      <c r="I1599" s="673" t="s">
        <v>2611</v>
      </c>
      <c r="J1599" s="673" t="s">
        <v>2611</v>
      </c>
      <c r="K1599" s="673" t="s">
        <v>2611</v>
      </c>
    </row>
    <row r="1600" spans="1:11" hidden="1" x14ac:dyDescent="0.25">
      <c r="A1600" t="s">
        <v>7279</v>
      </c>
      <c r="B1600" s="673" t="s">
        <v>2919</v>
      </c>
      <c r="C1600" s="674">
        <v>3</v>
      </c>
      <c r="D1600" s="674" t="s">
        <v>7006</v>
      </c>
      <c r="E1600" s="674">
        <f t="shared" si="24"/>
        <v>2</v>
      </c>
      <c r="F1600" s="673" t="s">
        <v>2877</v>
      </c>
      <c r="G1600" s="673" t="s">
        <v>2878</v>
      </c>
      <c r="H1600" s="673" t="s">
        <v>2611</v>
      </c>
      <c r="I1600" s="673" t="s">
        <v>2611</v>
      </c>
      <c r="J1600" s="673" t="s">
        <v>2611</v>
      </c>
      <c r="K1600" s="673" t="s">
        <v>2611</v>
      </c>
    </row>
    <row r="1601" spans="1:11" hidden="1" x14ac:dyDescent="0.25">
      <c r="A1601" t="s">
        <v>7280</v>
      </c>
      <c r="B1601" s="673" t="s">
        <v>2919</v>
      </c>
      <c r="C1601" s="674">
        <v>3</v>
      </c>
      <c r="D1601" s="674" t="s">
        <v>6881</v>
      </c>
      <c r="E1601" s="674">
        <f t="shared" si="24"/>
        <v>2</v>
      </c>
      <c r="F1601" s="673" t="s">
        <v>2794</v>
      </c>
      <c r="G1601" s="673" t="s">
        <v>2795</v>
      </c>
      <c r="H1601" s="673" t="s">
        <v>2611</v>
      </c>
      <c r="I1601" s="673" t="s">
        <v>2611</v>
      </c>
      <c r="J1601" s="673" t="s">
        <v>2611</v>
      </c>
      <c r="K1601" s="673" t="s">
        <v>2611</v>
      </c>
    </row>
    <row r="1602" spans="1:11" hidden="1" x14ac:dyDescent="0.25">
      <c r="A1602" t="s">
        <v>7281</v>
      </c>
      <c r="B1602" s="673" t="s">
        <v>2919</v>
      </c>
      <c r="C1602" s="674">
        <v>3</v>
      </c>
      <c r="D1602" s="674" t="s">
        <v>7007</v>
      </c>
      <c r="E1602" s="674">
        <f t="shared" si="24"/>
        <v>4</v>
      </c>
      <c r="F1602" s="673" t="s">
        <v>2796</v>
      </c>
      <c r="G1602" s="673" t="s">
        <v>2794</v>
      </c>
      <c r="H1602" s="673" t="s">
        <v>2797</v>
      </c>
      <c r="I1602" s="673" t="s">
        <v>2795</v>
      </c>
      <c r="J1602" s="673" t="s">
        <v>2611</v>
      </c>
      <c r="K1602" s="673" t="s">
        <v>2611</v>
      </c>
    </row>
    <row r="1603" spans="1:11" hidden="1" x14ac:dyDescent="0.25">
      <c r="A1603" t="s">
        <v>7282</v>
      </c>
      <c r="B1603" s="673" t="s">
        <v>2919</v>
      </c>
      <c r="C1603" s="674">
        <v>3</v>
      </c>
      <c r="D1603" s="674" t="s">
        <v>7008</v>
      </c>
      <c r="E1603" s="674">
        <f t="shared" ref="E1603:E1666" si="25">6-COUNTIF(F1603:K1603,"")</f>
        <v>2</v>
      </c>
      <c r="F1603" s="673" t="s">
        <v>2877</v>
      </c>
      <c r="G1603" s="673" t="s">
        <v>2878</v>
      </c>
      <c r="H1603" s="673" t="s">
        <v>2611</v>
      </c>
      <c r="I1603" s="673" t="s">
        <v>2611</v>
      </c>
      <c r="J1603" s="673" t="s">
        <v>2611</v>
      </c>
      <c r="K1603" s="673" t="s">
        <v>2611</v>
      </c>
    </row>
    <row r="1604" spans="1:11" hidden="1" x14ac:dyDescent="0.25">
      <c r="A1604" t="s">
        <v>7283</v>
      </c>
      <c r="B1604" s="673" t="s">
        <v>2919</v>
      </c>
      <c r="C1604" s="674">
        <v>3</v>
      </c>
      <c r="D1604" s="674" t="s">
        <v>7009</v>
      </c>
      <c r="E1604" s="674">
        <f t="shared" si="25"/>
        <v>2</v>
      </c>
      <c r="F1604" s="673" t="s">
        <v>2877</v>
      </c>
      <c r="G1604" s="673" t="s">
        <v>2878</v>
      </c>
      <c r="H1604" s="673" t="s">
        <v>2611</v>
      </c>
      <c r="I1604" s="673" t="s">
        <v>2611</v>
      </c>
      <c r="J1604" s="673" t="s">
        <v>2611</v>
      </c>
      <c r="K1604" s="673" t="s">
        <v>2611</v>
      </c>
    </row>
    <row r="1605" spans="1:11" hidden="1" x14ac:dyDescent="0.25">
      <c r="A1605" t="s">
        <v>4554</v>
      </c>
      <c r="B1605" s="673" t="s">
        <v>2919</v>
      </c>
      <c r="C1605" s="674">
        <v>3</v>
      </c>
      <c r="D1605" s="674" t="s">
        <v>6766</v>
      </c>
      <c r="E1605" s="674">
        <f t="shared" si="25"/>
        <v>2</v>
      </c>
      <c r="F1605" s="673" t="s">
        <v>2817</v>
      </c>
      <c r="G1605" s="673" t="s">
        <v>2818</v>
      </c>
      <c r="H1605" s="673" t="s">
        <v>2611</v>
      </c>
      <c r="I1605" s="673" t="s">
        <v>2611</v>
      </c>
      <c r="J1605" s="673" t="s">
        <v>2611</v>
      </c>
      <c r="K1605" s="673" t="s">
        <v>2611</v>
      </c>
    </row>
    <row r="1606" spans="1:11" hidden="1" x14ac:dyDescent="0.25">
      <c r="A1606" t="s">
        <v>4555</v>
      </c>
      <c r="B1606" s="673" t="s">
        <v>2919</v>
      </c>
      <c r="C1606" s="674">
        <v>3</v>
      </c>
      <c r="D1606" s="674" t="s">
        <v>6767</v>
      </c>
      <c r="E1606" s="674">
        <f t="shared" si="25"/>
        <v>2</v>
      </c>
      <c r="F1606" s="673" t="s">
        <v>2817</v>
      </c>
      <c r="G1606" s="673" t="s">
        <v>2818</v>
      </c>
      <c r="H1606" s="673" t="s">
        <v>2611</v>
      </c>
      <c r="I1606" s="673" t="s">
        <v>2611</v>
      </c>
      <c r="J1606" s="673" t="s">
        <v>2611</v>
      </c>
      <c r="K1606" s="673" t="s">
        <v>2611</v>
      </c>
    </row>
    <row r="1607" spans="1:11" hidden="1" x14ac:dyDescent="0.25">
      <c r="A1607" t="s">
        <v>4556</v>
      </c>
      <c r="B1607" s="673" t="s">
        <v>2919</v>
      </c>
      <c r="C1607" s="674">
        <v>3</v>
      </c>
      <c r="D1607" s="674" t="s">
        <v>6835</v>
      </c>
      <c r="E1607" s="674">
        <f t="shared" si="25"/>
        <v>2</v>
      </c>
      <c r="F1607" s="673" t="s">
        <v>2796</v>
      </c>
      <c r="G1607" s="673" t="s">
        <v>2797</v>
      </c>
      <c r="H1607" s="673" t="s">
        <v>2611</v>
      </c>
      <c r="I1607" s="673" t="s">
        <v>2611</v>
      </c>
      <c r="J1607" s="673" t="s">
        <v>2611</v>
      </c>
      <c r="K1607" s="673" t="s">
        <v>2611</v>
      </c>
    </row>
    <row r="1608" spans="1:11" hidden="1" x14ac:dyDescent="0.25">
      <c r="A1608" t="s">
        <v>4557</v>
      </c>
      <c r="B1608" s="673" t="s">
        <v>2919</v>
      </c>
      <c r="C1608" s="674">
        <v>3</v>
      </c>
      <c r="D1608" s="674" t="s">
        <v>6836</v>
      </c>
      <c r="E1608" s="674">
        <f t="shared" si="25"/>
        <v>2</v>
      </c>
      <c r="F1608" s="673" t="s">
        <v>2796</v>
      </c>
      <c r="G1608" s="673" t="s">
        <v>2797</v>
      </c>
      <c r="H1608" s="673" t="s">
        <v>2611</v>
      </c>
      <c r="I1608" s="673" t="s">
        <v>2611</v>
      </c>
      <c r="J1608" s="673" t="s">
        <v>2611</v>
      </c>
      <c r="K1608" s="673" t="s">
        <v>2611</v>
      </c>
    </row>
    <row r="1609" spans="1:11" hidden="1" x14ac:dyDescent="0.25">
      <c r="A1609" t="s">
        <v>4558</v>
      </c>
      <c r="B1609" s="673" t="s">
        <v>2919</v>
      </c>
      <c r="C1609" s="674">
        <v>3</v>
      </c>
      <c r="D1609" s="674" t="s">
        <v>6768</v>
      </c>
      <c r="E1609" s="674">
        <f t="shared" si="25"/>
        <v>2</v>
      </c>
      <c r="F1609" s="673" t="s">
        <v>2794</v>
      </c>
      <c r="G1609" s="673" t="s">
        <v>2795</v>
      </c>
      <c r="H1609" s="673" t="s">
        <v>2611</v>
      </c>
      <c r="I1609" s="673" t="s">
        <v>2611</v>
      </c>
      <c r="J1609" s="673" t="s">
        <v>2611</v>
      </c>
      <c r="K1609" s="673" t="s">
        <v>2611</v>
      </c>
    </row>
    <row r="1610" spans="1:11" hidden="1" x14ac:dyDescent="0.25">
      <c r="A1610" t="s">
        <v>4559</v>
      </c>
      <c r="B1610" s="673" t="s">
        <v>2919</v>
      </c>
      <c r="C1610" s="674">
        <v>3</v>
      </c>
      <c r="D1610" s="674" t="s">
        <v>6769</v>
      </c>
      <c r="E1610" s="674">
        <f t="shared" si="25"/>
        <v>2</v>
      </c>
      <c r="F1610" s="673" t="s">
        <v>2794</v>
      </c>
      <c r="G1610" s="673" t="s">
        <v>2795</v>
      </c>
      <c r="H1610" s="673" t="s">
        <v>2611</v>
      </c>
      <c r="I1610" s="673" t="s">
        <v>2611</v>
      </c>
      <c r="J1610" s="673" t="s">
        <v>2611</v>
      </c>
      <c r="K1610" s="673" t="s">
        <v>2611</v>
      </c>
    </row>
    <row r="1611" spans="1:11" hidden="1" x14ac:dyDescent="0.25">
      <c r="A1611" t="s">
        <v>4560</v>
      </c>
      <c r="B1611" s="673" t="s">
        <v>2919</v>
      </c>
      <c r="C1611" s="674">
        <v>3</v>
      </c>
      <c r="D1611" s="674" t="s">
        <v>6747</v>
      </c>
      <c r="E1611" s="674">
        <f t="shared" si="25"/>
        <v>2</v>
      </c>
      <c r="F1611" s="673" t="s">
        <v>2794</v>
      </c>
      <c r="G1611" s="673" t="s">
        <v>2795</v>
      </c>
      <c r="H1611" s="673" t="s">
        <v>2611</v>
      </c>
      <c r="I1611" s="673" t="s">
        <v>2611</v>
      </c>
      <c r="J1611" s="673" t="s">
        <v>2611</v>
      </c>
      <c r="K1611" s="673" t="s">
        <v>2611</v>
      </c>
    </row>
    <row r="1612" spans="1:11" hidden="1" x14ac:dyDescent="0.25">
      <c r="A1612" t="s">
        <v>4561</v>
      </c>
      <c r="B1612" s="673" t="s">
        <v>2919</v>
      </c>
      <c r="C1612" s="674">
        <v>3</v>
      </c>
      <c r="D1612" s="674" t="s">
        <v>6748</v>
      </c>
      <c r="E1612" s="674">
        <f t="shared" si="25"/>
        <v>2</v>
      </c>
      <c r="F1612" s="673" t="s">
        <v>2794</v>
      </c>
      <c r="G1612" s="673" t="s">
        <v>2795</v>
      </c>
      <c r="H1612" s="673" t="s">
        <v>2611</v>
      </c>
      <c r="I1612" s="673" t="s">
        <v>2611</v>
      </c>
      <c r="J1612" s="673" t="s">
        <v>2611</v>
      </c>
      <c r="K1612" s="673" t="s">
        <v>2611</v>
      </c>
    </row>
    <row r="1613" spans="1:11" hidden="1" x14ac:dyDescent="0.25">
      <c r="A1613" t="s">
        <v>4562</v>
      </c>
      <c r="B1613" s="673" t="s">
        <v>2919</v>
      </c>
      <c r="C1613" s="674">
        <v>3</v>
      </c>
      <c r="D1613" s="674" t="s">
        <v>6771</v>
      </c>
      <c r="E1613" s="674">
        <f t="shared" si="25"/>
        <v>2</v>
      </c>
      <c r="F1613" s="673" t="s">
        <v>2817</v>
      </c>
      <c r="G1613" s="673" t="s">
        <v>2818</v>
      </c>
      <c r="H1613" s="673" t="s">
        <v>2611</v>
      </c>
      <c r="I1613" s="673" t="s">
        <v>2611</v>
      </c>
      <c r="J1613" s="673" t="s">
        <v>2611</v>
      </c>
      <c r="K1613" s="673" t="s">
        <v>2611</v>
      </c>
    </row>
    <row r="1614" spans="1:11" hidden="1" x14ac:dyDescent="0.25">
      <c r="A1614" t="s">
        <v>4563</v>
      </c>
      <c r="B1614" s="673" t="s">
        <v>2919</v>
      </c>
      <c r="C1614" s="674">
        <v>3</v>
      </c>
      <c r="D1614" s="674" t="s">
        <v>6772</v>
      </c>
      <c r="E1614" s="674">
        <f t="shared" si="25"/>
        <v>2</v>
      </c>
      <c r="F1614" s="673" t="s">
        <v>2817</v>
      </c>
      <c r="G1614" s="673" t="s">
        <v>2818</v>
      </c>
      <c r="H1614" s="673" t="s">
        <v>2611</v>
      </c>
      <c r="I1614" s="673" t="s">
        <v>2611</v>
      </c>
      <c r="J1614" s="673" t="s">
        <v>2611</v>
      </c>
      <c r="K1614" s="673" t="s">
        <v>2611</v>
      </c>
    </row>
    <row r="1615" spans="1:11" hidden="1" x14ac:dyDescent="0.25">
      <c r="A1615" t="s">
        <v>4564</v>
      </c>
      <c r="B1615" s="673" t="s">
        <v>2919</v>
      </c>
      <c r="C1615" s="674">
        <v>3</v>
      </c>
      <c r="D1615" s="674" t="s">
        <v>6853</v>
      </c>
      <c r="E1615" s="674">
        <f t="shared" si="25"/>
        <v>2</v>
      </c>
      <c r="F1615" s="673" t="s">
        <v>2796</v>
      </c>
      <c r="G1615" s="673" t="s">
        <v>2797</v>
      </c>
      <c r="H1615" s="673" t="s">
        <v>2611</v>
      </c>
      <c r="I1615" s="673" t="s">
        <v>2611</v>
      </c>
      <c r="J1615" s="673" t="s">
        <v>2611</v>
      </c>
      <c r="K1615" s="673" t="s">
        <v>2611</v>
      </c>
    </row>
    <row r="1616" spans="1:11" hidden="1" x14ac:dyDescent="0.25">
      <c r="A1616" t="s">
        <v>4565</v>
      </c>
      <c r="B1616" s="673" t="s">
        <v>2919</v>
      </c>
      <c r="C1616" s="674">
        <v>3</v>
      </c>
      <c r="D1616" s="674" t="s">
        <v>6854</v>
      </c>
      <c r="E1616" s="674">
        <f t="shared" si="25"/>
        <v>2</v>
      </c>
      <c r="F1616" s="673" t="s">
        <v>2796</v>
      </c>
      <c r="G1616" s="673" t="s">
        <v>2797</v>
      </c>
      <c r="H1616" s="673" t="s">
        <v>2611</v>
      </c>
      <c r="I1616" s="673" t="s">
        <v>2611</v>
      </c>
      <c r="J1616" s="673" t="s">
        <v>2611</v>
      </c>
      <c r="K1616" s="673" t="s">
        <v>2611</v>
      </c>
    </row>
    <row r="1617" spans="1:11" hidden="1" x14ac:dyDescent="0.25">
      <c r="A1617" t="s">
        <v>4566</v>
      </c>
      <c r="B1617" s="673" t="s">
        <v>2919</v>
      </c>
      <c r="C1617" s="674">
        <v>3</v>
      </c>
      <c r="D1617" s="674" t="s">
        <v>6773</v>
      </c>
      <c r="E1617" s="674">
        <f t="shared" si="25"/>
        <v>2</v>
      </c>
      <c r="F1617" s="673" t="s">
        <v>2794</v>
      </c>
      <c r="G1617" s="673" t="s">
        <v>2795</v>
      </c>
      <c r="H1617" s="673" t="s">
        <v>2611</v>
      </c>
      <c r="I1617" s="673" t="s">
        <v>2611</v>
      </c>
      <c r="J1617" s="673" t="s">
        <v>2611</v>
      </c>
      <c r="K1617" s="673" t="s">
        <v>2611</v>
      </c>
    </row>
    <row r="1618" spans="1:11" hidden="1" x14ac:dyDescent="0.25">
      <c r="A1618" t="s">
        <v>4567</v>
      </c>
      <c r="B1618" s="673" t="s">
        <v>2919</v>
      </c>
      <c r="C1618" s="674">
        <v>3</v>
      </c>
      <c r="D1618" s="674" t="s">
        <v>6774</v>
      </c>
      <c r="E1618" s="674">
        <f t="shared" si="25"/>
        <v>2</v>
      </c>
      <c r="F1618" s="673" t="s">
        <v>2794</v>
      </c>
      <c r="G1618" s="673" t="s">
        <v>2795</v>
      </c>
      <c r="H1618" s="673" t="s">
        <v>2611</v>
      </c>
      <c r="I1618" s="673" t="s">
        <v>2611</v>
      </c>
      <c r="J1618" s="673" t="s">
        <v>2611</v>
      </c>
      <c r="K1618" s="673" t="s">
        <v>2611</v>
      </c>
    </row>
    <row r="1619" spans="1:11" hidden="1" x14ac:dyDescent="0.25">
      <c r="A1619" t="s">
        <v>4568</v>
      </c>
      <c r="B1619" s="673" t="s">
        <v>2919</v>
      </c>
      <c r="C1619" s="674">
        <v>3</v>
      </c>
      <c r="D1619" s="674" t="s">
        <v>6857</v>
      </c>
      <c r="E1619" s="674">
        <f t="shared" si="25"/>
        <v>2</v>
      </c>
      <c r="F1619" s="673" t="s">
        <v>2796</v>
      </c>
      <c r="G1619" s="673" t="s">
        <v>2797</v>
      </c>
      <c r="H1619" s="673" t="s">
        <v>2611</v>
      </c>
      <c r="I1619" s="673" t="s">
        <v>2611</v>
      </c>
      <c r="J1619" s="673" t="s">
        <v>2611</v>
      </c>
      <c r="K1619" s="673" t="s">
        <v>2611</v>
      </c>
    </row>
    <row r="1620" spans="1:11" hidden="1" x14ac:dyDescent="0.25">
      <c r="A1620" t="s">
        <v>4569</v>
      </c>
      <c r="B1620" s="673" t="s">
        <v>2919</v>
      </c>
      <c r="C1620" s="674">
        <v>3</v>
      </c>
      <c r="D1620" s="674" t="s">
        <v>6858</v>
      </c>
      <c r="E1620" s="674">
        <f t="shared" si="25"/>
        <v>2</v>
      </c>
      <c r="F1620" s="673" t="s">
        <v>2796</v>
      </c>
      <c r="G1620" s="673" t="s">
        <v>2797</v>
      </c>
      <c r="H1620" s="673" t="s">
        <v>2611</v>
      </c>
      <c r="I1620" s="673" t="s">
        <v>2611</v>
      </c>
      <c r="J1620" s="673" t="s">
        <v>2611</v>
      </c>
      <c r="K1620" s="673" t="s">
        <v>2611</v>
      </c>
    </row>
    <row r="1621" spans="1:11" hidden="1" x14ac:dyDescent="0.25">
      <c r="A1621" t="s">
        <v>4570</v>
      </c>
      <c r="B1621" s="673" t="s">
        <v>2919</v>
      </c>
      <c r="C1621" s="674">
        <v>3</v>
      </c>
      <c r="D1621" s="674" t="s">
        <v>6775</v>
      </c>
      <c r="E1621" s="674">
        <f t="shared" si="25"/>
        <v>2</v>
      </c>
      <c r="F1621" s="673" t="s">
        <v>2794</v>
      </c>
      <c r="G1621" s="673" t="s">
        <v>2795</v>
      </c>
      <c r="H1621" s="673" t="s">
        <v>2611</v>
      </c>
      <c r="I1621" s="673" t="s">
        <v>2611</v>
      </c>
      <c r="J1621" s="673" t="s">
        <v>2611</v>
      </c>
      <c r="K1621" s="673" t="s">
        <v>2611</v>
      </c>
    </row>
    <row r="1622" spans="1:11" hidden="1" x14ac:dyDescent="0.25">
      <c r="A1622" t="s">
        <v>4571</v>
      </c>
      <c r="B1622" s="673" t="s">
        <v>2919</v>
      </c>
      <c r="C1622" s="674">
        <v>3</v>
      </c>
      <c r="D1622" s="674" t="s">
        <v>6776</v>
      </c>
      <c r="E1622" s="674">
        <f t="shared" si="25"/>
        <v>2</v>
      </c>
      <c r="F1622" s="673" t="s">
        <v>2794</v>
      </c>
      <c r="G1622" s="673" t="s">
        <v>2795</v>
      </c>
      <c r="H1622" s="673" t="s">
        <v>2611</v>
      </c>
      <c r="I1622" s="673" t="s">
        <v>2611</v>
      </c>
      <c r="J1622" s="673" t="s">
        <v>2611</v>
      </c>
      <c r="K1622" s="673" t="s">
        <v>2611</v>
      </c>
    </row>
    <row r="1623" spans="1:11" hidden="1" x14ac:dyDescent="0.25">
      <c r="A1623" t="s">
        <v>4572</v>
      </c>
      <c r="B1623" s="673" t="s">
        <v>2919</v>
      </c>
      <c r="C1623" s="674">
        <v>3</v>
      </c>
      <c r="D1623" s="674" t="s">
        <v>6777</v>
      </c>
      <c r="E1623" s="674">
        <f t="shared" si="25"/>
        <v>4</v>
      </c>
      <c r="F1623" s="673" t="s">
        <v>2796</v>
      </c>
      <c r="G1623" s="673" t="s">
        <v>2794</v>
      </c>
      <c r="H1623" s="673" t="s">
        <v>2797</v>
      </c>
      <c r="I1623" s="673" t="s">
        <v>2795</v>
      </c>
      <c r="J1623" s="673" t="s">
        <v>2611</v>
      </c>
      <c r="K1623" s="673" t="s">
        <v>2611</v>
      </c>
    </row>
    <row r="1624" spans="1:11" hidden="1" x14ac:dyDescent="0.25">
      <c r="A1624" t="s">
        <v>4573</v>
      </c>
      <c r="B1624" s="673" t="s">
        <v>2919</v>
      </c>
      <c r="C1624" s="674">
        <v>3</v>
      </c>
      <c r="D1624" s="674" t="s">
        <v>6778</v>
      </c>
      <c r="E1624" s="674">
        <f t="shared" si="25"/>
        <v>4</v>
      </c>
      <c r="F1624" s="673" t="s">
        <v>2796</v>
      </c>
      <c r="G1624" s="673" t="s">
        <v>2794</v>
      </c>
      <c r="H1624" s="673" t="s">
        <v>2797</v>
      </c>
      <c r="I1624" s="673" t="s">
        <v>2795</v>
      </c>
      <c r="J1624" s="673" t="s">
        <v>2611</v>
      </c>
      <c r="K1624" s="673" t="s">
        <v>2611</v>
      </c>
    </row>
    <row r="1625" spans="1:11" hidden="1" x14ac:dyDescent="0.25">
      <c r="A1625" t="s">
        <v>4574</v>
      </c>
      <c r="B1625" s="673" t="s">
        <v>2919</v>
      </c>
      <c r="C1625" s="674">
        <v>4</v>
      </c>
      <c r="D1625" s="674" t="s">
        <v>6740</v>
      </c>
      <c r="E1625" s="674">
        <f t="shared" si="25"/>
        <v>2</v>
      </c>
      <c r="F1625" s="673" t="s">
        <v>2794</v>
      </c>
      <c r="G1625" s="673" t="s">
        <v>2795</v>
      </c>
      <c r="H1625" s="673" t="s">
        <v>2611</v>
      </c>
      <c r="I1625" s="673" t="s">
        <v>2611</v>
      </c>
      <c r="J1625" s="673" t="s">
        <v>2611</v>
      </c>
      <c r="K1625" s="673" t="s">
        <v>2611</v>
      </c>
    </row>
    <row r="1626" spans="1:11" hidden="1" x14ac:dyDescent="0.25">
      <c r="A1626" t="s">
        <v>4575</v>
      </c>
      <c r="B1626" s="673" t="s">
        <v>2919</v>
      </c>
      <c r="C1626" s="674">
        <v>4</v>
      </c>
      <c r="D1626" s="674" t="s">
        <v>6741</v>
      </c>
      <c r="E1626" s="674">
        <f t="shared" si="25"/>
        <v>2</v>
      </c>
      <c r="F1626" s="673" t="s">
        <v>2794</v>
      </c>
      <c r="G1626" s="673" t="s">
        <v>2795</v>
      </c>
      <c r="H1626" s="673" t="s">
        <v>2611</v>
      </c>
      <c r="I1626" s="673" t="s">
        <v>2611</v>
      </c>
      <c r="J1626" s="673" t="s">
        <v>2611</v>
      </c>
      <c r="K1626" s="673" t="s">
        <v>2611</v>
      </c>
    </row>
    <row r="1627" spans="1:11" hidden="1" x14ac:dyDescent="0.25">
      <c r="A1627" t="s">
        <v>4576</v>
      </c>
      <c r="B1627" s="673" t="s">
        <v>2919</v>
      </c>
      <c r="C1627" s="674">
        <v>4</v>
      </c>
      <c r="D1627" s="674" t="s">
        <v>6742</v>
      </c>
      <c r="E1627" s="674">
        <f t="shared" si="25"/>
        <v>2</v>
      </c>
      <c r="F1627" s="673" t="s">
        <v>2796</v>
      </c>
      <c r="G1627" s="673" t="s">
        <v>2797</v>
      </c>
      <c r="H1627" s="673" t="s">
        <v>2611</v>
      </c>
      <c r="I1627" s="673" t="s">
        <v>2611</v>
      </c>
      <c r="J1627" s="673" t="s">
        <v>2611</v>
      </c>
      <c r="K1627" s="673" t="s">
        <v>2611</v>
      </c>
    </row>
    <row r="1628" spans="1:11" hidden="1" x14ac:dyDescent="0.25">
      <c r="A1628" t="s">
        <v>4577</v>
      </c>
      <c r="B1628" s="673" t="s">
        <v>2919</v>
      </c>
      <c r="C1628" s="674">
        <v>4</v>
      </c>
      <c r="D1628" s="674" t="s">
        <v>6743</v>
      </c>
      <c r="E1628" s="674">
        <f t="shared" si="25"/>
        <v>2</v>
      </c>
      <c r="F1628" s="673" t="s">
        <v>2796</v>
      </c>
      <c r="G1628" s="673" t="s">
        <v>2797</v>
      </c>
      <c r="H1628" s="673" t="s">
        <v>2611</v>
      </c>
      <c r="I1628" s="673" t="s">
        <v>2611</v>
      </c>
      <c r="J1628" s="673" t="s">
        <v>2611</v>
      </c>
      <c r="K1628" s="673" t="s">
        <v>2611</v>
      </c>
    </row>
    <row r="1629" spans="1:11" hidden="1" x14ac:dyDescent="0.25">
      <c r="A1629" t="s">
        <v>4578</v>
      </c>
      <c r="B1629" s="673" t="s">
        <v>2919</v>
      </c>
      <c r="C1629" s="674">
        <v>4</v>
      </c>
      <c r="D1629" s="674" t="s">
        <v>6936</v>
      </c>
      <c r="E1629" s="674">
        <f t="shared" si="25"/>
        <v>2</v>
      </c>
      <c r="F1629" s="673" t="s">
        <v>2819</v>
      </c>
      <c r="G1629" s="673" t="s">
        <v>2920</v>
      </c>
      <c r="H1629" s="673" t="s">
        <v>2611</v>
      </c>
      <c r="I1629" s="673" t="s">
        <v>2611</v>
      </c>
      <c r="J1629" s="673" t="s">
        <v>2611</v>
      </c>
      <c r="K1629" s="673" t="s">
        <v>2611</v>
      </c>
    </row>
    <row r="1630" spans="1:11" hidden="1" x14ac:dyDescent="0.25">
      <c r="A1630" t="s">
        <v>4579</v>
      </c>
      <c r="B1630" s="673" t="s">
        <v>2919</v>
      </c>
      <c r="C1630" s="674">
        <v>4</v>
      </c>
      <c r="D1630" s="674" t="s">
        <v>6938</v>
      </c>
      <c r="E1630" s="674">
        <f t="shared" si="25"/>
        <v>2</v>
      </c>
      <c r="F1630" s="673" t="s">
        <v>2881</v>
      </c>
      <c r="G1630" s="673" t="s">
        <v>2882</v>
      </c>
      <c r="H1630" s="673" t="s">
        <v>2611</v>
      </c>
      <c r="I1630" s="673" t="s">
        <v>2611</v>
      </c>
      <c r="J1630" s="673" t="s">
        <v>2611</v>
      </c>
      <c r="K1630" s="673" t="s">
        <v>2611</v>
      </c>
    </row>
    <row r="1631" spans="1:11" hidden="1" x14ac:dyDescent="0.25">
      <c r="A1631" t="s">
        <v>4580</v>
      </c>
      <c r="B1631" s="673" t="s">
        <v>2919</v>
      </c>
      <c r="C1631" s="674">
        <v>4</v>
      </c>
      <c r="D1631" s="674" t="s">
        <v>6939</v>
      </c>
      <c r="E1631" s="674">
        <f t="shared" si="25"/>
        <v>2</v>
      </c>
      <c r="F1631" s="673" t="s">
        <v>2881</v>
      </c>
      <c r="G1631" s="673" t="s">
        <v>2882</v>
      </c>
      <c r="H1631" s="673" t="s">
        <v>2611</v>
      </c>
      <c r="I1631" s="673" t="s">
        <v>2611</v>
      </c>
      <c r="J1631" s="673" t="s">
        <v>2611</v>
      </c>
      <c r="K1631" s="673" t="s">
        <v>2611</v>
      </c>
    </row>
    <row r="1632" spans="1:11" hidden="1" x14ac:dyDescent="0.25">
      <c r="A1632" t="s">
        <v>4581</v>
      </c>
      <c r="B1632" s="673" t="s">
        <v>2919</v>
      </c>
      <c r="C1632" s="674">
        <v>4</v>
      </c>
      <c r="D1632" s="674" t="s">
        <v>6745</v>
      </c>
      <c r="E1632" s="674">
        <f t="shared" si="25"/>
        <v>2</v>
      </c>
      <c r="F1632" s="673" t="s">
        <v>2881</v>
      </c>
      <c r="G1632" s="673" t="s">
        <v>2882</v>
      </c>
      <c r="H1632" s="673" t="s">
        <v>2611</v>
      </c>
      <c r="I1632" s="673" t="s">
        <v>2611</v>
      </c>
      <c r="J1632" s="673" t="s">
        <v>2611</v>
      </c>
      <c r="K1632" s="673" t="s">
        <v>2611</v>
      </c>
    </row>
    <row r="1633" spans="1:11" hidden="1" x14ac:dyDescent="0.25">
      <c r="A1633" t="s">
        <v>7284</v>
      </c>
      <c r="B1633" s="673" t="s">
        <v>2919</v>
      </c>
      <c r="C1633" s="674">
        <v>4</v>
      </c>
      <c r="D1633" s="674" t="s">
        <v>2769</v>
      </c>
      <c r="E1633" s="674">
        <f t="shared" si="25"/>
        <v>2</v>
      </c>
      <c r="F1633" s="673" t="s">
        <v>2877</v>
      </c>
      <c r="G1633" s="673" t="s">
        <v>2878</v>
      </c>
      <c r="H1633" s="673" t="s">
        <v>2611</v>
      </c>
      <c r="I1633" s="673" t="s">
        <v>2611</v>
      </c>
      <c r="J1633" s="673" t="s">
        <v>2611</v>
      </c>
      <c r="K1633" s="673" t="s">
        <v>2611</v>
      </c>
    </row>
    <row r="1634" spans="1:11" hidden="1" x14ac:dyDescent="0.25">
      <c r="A1634" t="s">
        <v>7285</v>
      </c>
      <c r="B1634" s="673" t="s">
        <v>2919</v>
      </c>
      <c r="C1634" s="674">
        <v>4</v>
      </c>
      <c r="D1634" s="674" t="s">
        <v>7005</v>
      </c>
      <c r="E1634" s="674">
        <f t="shared" si="25"/>
        <v>2</v>
      </c>
      <c r="F1634" s="673" t="s">
        <v>2877</v>
      </c>
      <c r="G1634" s="673" t="s">
        <v>2878</v>
      </c>
      <c r="H1634" s="673" t="s">
        <v>2611</v>
      </c>
      <c r="I1634" s="673" t="s">
        <v>2611</v>
      </c>
      <c r="J1634" s="673" t="s">
        <v>2611</v>
      </c>
      <c r="K1634" s="673" t="s">
        <v>2611</v>
      </c>
    </row>
    <row r="1635" spans="1:11" hidden="1" x14ac:dyDescent="0.25">
      <c r="A1635" t="s">
        <v>7286</v>
      </c>
      <c r="B1635" s="673" t="s">
        <v>2919</v>
      </c>
      <c r="C1635" s="674">
        <v>4</v>
      </c>
      <c r="D1635" s="674" t="s">
        <v>7006</v>
      </c>
      <c r="E1635" s="674">
        <f t="shared" si="25"/>
        <v>2</v>
      </c>
      <c r="F1635" s="673" t="s">
        <v>2877</v>
      </c>
      <c r="G1635" s="673" t="s">
        <v>2878</v>
      </c>
      <c r="H1635" s="673" t="s">
        <v>2611</v>
      </c>
      <c r="I1635" s="673" t="s">
        <v>2611</v>
      </c>
      <c r="J1635" s="673" t="s">
        <v>2611</v>
      </c>
      <c r="K1635" s="673" t="s">
        <v>2611</v>
      </c>
    </row>
    <row r="1636" spans="1:11" hidden="1" x14ac:dyDescent="0.25">
      <c r="A1636" t="s">
        <v>7287</v>
      </c>
      <c r="B1636" s="673" t="s">
        <v>2919</v>
      </c>
      <c r="C1636" s="674">
        <v>4</v>
      </c>
      <c r="D1636" s="674" t="s">
        <v>6881</v>
      </c>
      <c r="E1636" s="674">
        <f t="shared" si="25"/>
        <v>2</v>
      </c>
      <c r="F1636" s="673" t="s">
        <v>2794</v>
      </c>
      <c r="G1636" s="673" t="s">
        <v>2795</v>
      </c>
      <c r="H1636" s="673" t="s">
        <v>2611</v>
      </c>
      <c r="I1636" s="673" t="s">
        <v>2611</v>
      </c>
      <c r="J1636" s="673" t="s">
        <v>2611</v>
      </c>
      <c r="K1636" s="673" t="s">
        <v>2611</v>
      </c>
    </row>
    <row r="1637" spans="1:11" hidden="1" x14ac:dyDescent="0.25">
      <c r="A1637" t="s">
        <v>7288</v>
      </c>
      <c r="B1637" s="673" t="s">
        <v>2919</v>
      </c>
      <c r="C1637" s="674">
        <v>4</v>
      </c>
      <c r="D1637" s="674" t="s">
        <v>7007</v>
      </c>
      <c r="E1637" s="674">
        <f t="shared" si="25"/>
        <v>6</v>
      </c>
      <c r="F1637" s="673" t="s">
        <v>2835</v>
      </c>
      <c r="G1637" s="673" t="s">
        <v>2796</v>
      </c>
      <c r="H1637" s="673" t="s">
        <v>2794</v>
      </c>
      <c r="I1637" s="673" t="s">
        <v>2797</v>
      </c>
      <c r="J1637" s="673" t="s">
        <v>2795</v>
      </c>
      <c r="K1637" s="673" t="s">
        <v>2836</v>
      </c>
    </row>
    <row r="1638" spans="1:11" hidden="1" x14ac:dyDescent="0.25">
      <c r="A1638" t="s">
        <v>7289</v>
      </c>
      <c r="B1638" s="673" t="s">
        <v>2919</v>
      </c>
      <c r="C1638" s="674">
        <v>4</v>
      </c>
      <c r="D1638" s="674" t="s">
        <v>7008</v>
      </c>
      <c r="E1638" s="674">
        <f t="shared" si="25"/>
        <v>2</v>
      </c>
      <c r="F1638" s="673" t="s">
        <v>2877</v>
      </c>
      <c r="G1638" s="673" t="s">
        <v>2878</v>
      </c>
      <c r="H1638" s="673" t="s">
        <v>2611</v>
      </c>
      <c r="I1638" s="673" t="s">
        <v>2611</v>
      </c>
      <c r="J1638" s="673" t="s">
        <v>2611</v>
      </c>
      <c r="K1638" s="673" t="s">
        <v>2611</v>
      </c>
    </row>
    <row r="1639" spans="1:11" hidden="1" x14ac:dyDescent="0.25">
      <c r="A1639" t="s">
        <v>7290</v>
      </c>
      <c r="B1639" s="673" t="s">
        <v>2919</v>
      </c>
      <c r="C1639" s="674">
        <v>4</v>
      </c>
      <c r="D1639" s="674" t="s">
        <v>7009</v>
      </c>
      <c r="E1639" s="674">
        <f t="shared" si="25"/>
        <v>2</v>
      </c>
      <c r="F1639" s="673" t="s">
        <v>2877</v>
      </c>
      <c r="G1639" s="673" t="s">
        <v>2878</v>
      </c>
      <c r="H1639" s="673" t="s">
        <v>2611</v>
      </c>
      <c r="I1639" s="673" t="s">
        <v>2611</v>
      </c>
      <c r="J1639" s="673" t="s">
        <v>2611</v>
      </c>
      <c r="K1639" s="673" t="s">
        <v>2611</v>
      </c>
    </row>
    <row r="1640" spans="1:11" hidden="1" x14ac:dyDescent="0.25">
      <c r="A1640" t="s">
        <v>4582</v>
      </c>
      <c r="B1640" s="673" t="s">
        <v>2919</v>
      </c>
      <c r="C1640" s="674">
        <v>4</v>
      </c>
      <c r="D1640" s="674" t="s">
        <v>6823</v>
      </c>
      <c r="E1640" s="674">
        <f t="shared" si="25"/>
        <v>2</v>
      </c>
      <c r="F1640" s="673" t="s">
        <v>2829</v>
      </c>
      <c r="G1640" s="673" t="s">
        <v>2830</v>
      </c>
      <c r="H1640" s="673" t="s">
        <v>2611</v>
      </c>
      <c r="I1640" s="673" t="s">
        <v>2611</v>
      </c>
      <c r="J1640" s="673" t="s">
        <v>2611</v>
      </c>
      <c r="K1640" s="673" t="s">
        <v>2611</v>
      </c>
    </row>
    <row r="1641" spans="1:11" hidden="1" x14ac:dyDescent="0.25">
      <c r="A1641" t="s">
        <v>4583</v>
      </c>
      <c r="B1641" s="673" t="s">
        <v>2919</v>
      </c>
      <c r="C1641" s="674">
        <v>4</v>
      </c>
      <c r="D1641" s="674" t="s">
        <v>6824</v>
      </c>
      <c r="E1641" s="674">
        <f t="shared" si="25"/>
        <v>2</v>
      </c>
      <c r="F1641" s="673" t="s">
        <v>2829</v>
      </c>
      <c r="G1641" s="673" t="s">
        <v>2830</v>
      </c>
      <c r="H1641" s="673" t="s">
        <v>2611</v>
      </c>
      <c r="I1641" s="673" t="s">
        <v>2611</v>
      </c>
      <c r="J1641" s="673" t="s">
        <v>2611</v>
      </c>
      <c r="K1641" s="673" t="s">
        <v>2611</v>
      </c>
    </row>
    <row r="1642" spans="1:11" hidden="1" x14ac:dyDescent="0.25">
      <c r="A1642" t="s">
        <v>4584</v>
      </c>
      <c r="B1642" s="673" t="s">
        <v>2919</v>
      </c>
      <c r="C1642" s="674">
        <v>4</v>
      </c>
      <c r="D1642" s="674" t="s">
        <v>6825</v>
      </c>
      <c r="E1642" s="674">
        <f t="shared" si="25"/>
        <v>2</v>
      </c>
      <c r="F1642" s="673" t="s">
        <v>2831</v>
      </c>
      <c r="G1642" s="673" t="s">
        <v>2832</v>
      </c>
      <c r="H1642" s="673" t="s">
        <v>2611</v>
      </c>
      <c r="I1642" s="673" t="s">
        <v>2611</v>
      </c>
      <c r="J1642" s="673" t="s">
        <v>2611</v>
      </c>
      <c r="K1642" s="673" t="s">
        <v>2611</v>
      </c>
    </row>
    <row r="1643" spans="1:11" hidden="1" x14ac:dyDescent="0.25">
      <c r="A1643" t="s">
        <v>4585</v>
      </c>
      <c r="B1643" s="673" t="s">
        <v>2919</v>
      </c>
      <c r="C1643" s="674">
        <v>4</v>
      </c>
      <c r="D1643" s="674" t="s">
        <v>6826</v>
      </c>
      <c r="E1643" s="674">
        <f t="shared" si="25"/>
        <v>2</v>
      </c>
      <c r="F1643" s="673" t="s">
        <v>2831</v>
      </c>
      <c r="G1643" s="673" t="s">
        <v>2832</v>
      </c>
      <c r="H1643" s="673" t="s">
        <v>2611</v>
      </c>
      <c r="I1643" s="673" t="s">
        <v>2611</v>
      </c>
      <c r="J1643" s="673" t="s">
        <v>2611</v>
      </c>
      <c r="K1643" s="673" t="s">
        <v>2611</v>
      </c>
    </row>
    <row r="1644" spans="1:11" hidden="1" x14ac:dyDescent="0.25">
      <c r="A1644" t="s">
        <v>4586</v>
      </c>
      <c r="B1644" s="673" t="s">
        <v>2919</v>
      </c>
      <c r="C1644" s="674">
        <v>4</v>
      </c>
      <c r="D1644" s="674" t="s">
        <v>6829</v>
      </c>
      <c r="E1644" s="674">
        <f t="shared" si="25"/>
        <v>2</v>
      </c>
      <c r="F1644" s="673" t="s">
        <v>2835</v>
      </c>
      <c r="G1644" s="673" t="s">
        <v>2836</v>
      </c>
      <c r="H1644" s="673" t="s">
        <v>2611</v>
      </c>
      <c r="I1644" s="673" t="s">
        <v>2611</v>
      </c>
      <c r="J1644" s="673" t="s">
        <v>2611</v>
      </c>
      <c r="K1644" s="673" t="s">
        <v>2611</v>
      </c>
    </row>
    <row r="1645" spans="1:11" hidden="1" x14ac:dyDescent="0.25">
      <c r="A1645" t="s">
        <v>4587</v>
      </c>
      <c r="B1645" s="673" t="s">
        <v>2919</v>
      </c>
      <c r="C1645" s="674">
        <v>4</v>
      </c>
      <c r="D1645" s="674" t="s">
        <v>6830</v>
      </c>
      <c r="E1645" s="674">
        <f t="shared" si="25"/>
        <v>2</v>
      </c>
      <c r="F1645" s="673" t="s">
        <v>2835</v>
      </c>
      <c r="G1645" s="673" t="s">
        <v>2836</v>
      </c>
      <c r="H1645" s="673" t="s">
        <v>2611</v>
      </c>
      <c r="I1645" s="673" t="s">
        <v>2611</v>
      </c>
      <c r="J1645" s="673" t="s">
        <v>2611</v>
      </c>
      <c r="K1645" s="673" t="s">
        <v>2611</v>
      </c>
    </row>
    <row r="1646" spans="1:11" hidden="1" x14ac:dyDescent="0.25">
      <c r="A1646" t="s">
        <v>4588</v>
      </c>
      <c r="B1646" s="673" t="s">
        <v>2919</v>
      </c>
      <c r="C1646" s="674">
        <v>4</v>
      </c>
      <c r="D1646" s="674" t="s">
        <v>6833</v>
      </c>
      <c r="E1646" s="674">
        <f t="shared" si="25"/>
        <v>2</v>
      </c>
      <c r="F1646" s="673" t="s">
        <v>2839</v>
      </c>
      <c r="G1646" s="673" t="s">
        <v>2840</v>
      </c>
      <c r="H1646" s="673" t="s">
        <v>2611</v>
      </c>
      <c r="I1646" s="673" t="s">
        <v>2611</v>
      </c>
      <c r="J1646" s="673" t="s">
        <v>2611</v>
      </c>
      <c r="K1646" s="673" t="s">
        <v>2611</v>
      </c>
    </row>
    <row r="1647" spans="1:11" hidden="1" x14ac:dyDescent="0.25">
      <c r="A1647" t="s">
        <v>4589</v>
      </c>
      <c r="B1647" s="673" t="s">
        <v>2919</v>
      </c>
      <c r="C1647" s="674">
        <v>4</v>
      </c>
      <c r="D1647" s="674" t="s">
        <v>6834</v>
      </c>
      <c r="E1647" s="674">
        <f t="shared" si="25"/>
        <v>2</v>
      </c>
      <c r="F1647" s="673" t="s">
        <v>2839</v>
      </c>
      <c r="G1647" s="673" t="s">
        <v>2840</v>
      </c>
      <c r="H1647" s="673" t="s">
        <v>2611</v>
      </c>
      <c r="I1647" s="673" t="s">
        <v>2611</v>
      </c>
      <c r="J1647" s="673" t="s">
        <v>2611</v>
      </c>
      <c r="K1647" s="673" t="s">
        <v>2611</v>
      </c>
    </row>
    <row r="1648" spans="1:11" hidden="1" x14ac:dyDescent="0.25">
      <c r="A1648" t="s">
        <v>4590</v>
      </c>
      <c r="B1648" s="673" t="s">
        <v>2919</v>
      </c>
      <c r="C1648" s="674">
        <v>4</v>
      </c>
      <c r="D1648" s="674" t="s">
        <v>6835</v>
      </c>
      <c r="E1648" s="674">
        <f t="shared" si="25"/>
        <v>2</v>
      </c>
      <c r="F1648" s="673" t="s">
        <v>2796</v>
      </c>
      <c r="G1648" s="673" t="s">
        <v>2797</v>
      </c>
      <c r="H1648" s="673" t="s">
        <v>2611</v>
      </c>
      <c r="I1648" s="673" t="s">
        <v>2611</v>
      </c>
      <c r="J1648" s="673" t="s">
        <v>2611</v>
      </c>
      <c r="K1648" s="673" t="s">
        <v>2611</v>
      </c>
    </row>
    <row r="1649" spans="1:11" hidden="1" x14ac:dyDescent="0.25">
      <c r="A1649" t="s">
        <v>4591</v>
      </c>
      <c r="B1649" s="673" t="s">
        <v>2919</v>
      </c>
      <c r="C1649" s="674">
        <v>4</v>
      </c>
      <c r="D1649" s="674" t="s">
        <v>6836</v>
      </c>
      <c r="E1649" s="674">
        <f t="shared" si="25"/>
        <v>2</v>
      </c>
      <c r="F1649" s="673" t="s">
        <v>2796</v>
      </c>
      <c r="G1649" s="673" t="s">
        <v>2797</v>
      </c>
      <c r="H1649" s="673" t="s">
        <v>2611</v>
      </c>
      <c r="I1649" s="673" t="s">
        <v>2611</v>
      </c>
      <c r="J1649" s="673" t="s">
        <v>2611</v>
      </c>
      <c r="K1649" s="673" t="s">
        <v>2611</v>
      </c>
    </row>
    <row r="1650" spans="1:11" hidden="1" x14ac:dyDescent="0.25">
      <c r="A1650" t="s">
        <v>4592</v>
      </c>
      <c r="B1650" s="673" t="s">
        <v>2919</v>
      </c>
      <c r="C1650" s="674">
        <v>4</v>
      </c>
      <c r="D1650" s="674" t="s">
        <v>6768</v>
      </c>
      <c r="E1650" s="674">
        <f t="shared" si="25"/>
        <v>2</v>
      </c>
      <c r="F1650" s="673" t="s">
        <v>2794</v>
      </c>
      <c r="G1650" s="673" t="s">
        <v>2795</v>
      </c>
      <c r="H1650" s="673" t="s">
        <v>2611</v>
      </c>
      <c r="I1650" s="673" t="s">
        <v>2611</v>
      </c>
      <c r="J1650" s="673" t="s">
        <v>2611</v>
      </c>
      <c r="K1650" s="673" t="s">
        <v>2611</v>
      </c>
    </row>
    <row r="1651" spans="1:11" hidden="1" x14ac:dyDescent="0.25">
      <c r="A1651" t="s">
        <v>4593</v>
      </c>
      <c r="B1651" s="673" t="s">
        <v>2919</v>
      </c>
      <c r="C1651" s="674">
        <v>4</v>
      </c>
      <c r="D1651" s="674" t="s">
        <v>6769</v>
      </c>
      <c r="E1651" s="674">
        <f t="shared" si="25"/>
        <v>2</v>
      </c>
      <c r="F1651" s="673" t="s">
        <v>2794</v>
      </c>
      <c r="G1651" s="673" t="s">
        <v>2795</v>
      </c>
      <c r="H1651" s="673" t="s">
        <v>2611</v>
      </c>
      <c r="I1651" s="673" t="s">
        <v>2611</v>
      </c>
      <c r="J1651" s="673" t="s">
        <v>2611</v>
      </c>
      <c r="K1651" s="673" t="s">
        <v>2611</v>
      </c>
    </row>
    <row r="1652" spans="1:11" hidden="1" x14ac:dyDescent="0.25">
      <c r="A1652" t="s">
        <v>4594</v>
      </c>
      <c r="B1652" s="673" t="s">
        <v>2919</v>
      </c>
      <c r="C1652" s="674">
        <v>4</v>
      </c>
      <c r="D1652" s="674" t="s">
        <v>6839</v>
      </c>
      <c r="E1652" s="674">
        <f t="shared" si="25"/>
        <v>2</v>
      </c>
      <c r="F1652" s="673" t="s">
        <v>2835</v>
      </c>
      <c r="G1652" s="673" t="s">
        <v>2836</v>
      </c>
      <c r="H1652" s="673" t="s">
        <v>2611</v>
      </c>
      <c r="I1652" s="673" t="s">
        <v>2611</v>
      </c>
      <c r="J1652" s="673" t="s">
        <v>2611</v>
      </c>
      <c r="K1652" s="673" t="s">
        <v>2611</v>
      </c>
    </row>
    <row r="1653" spans="1:11" hidden="1" x14ac:dyDescent="0.25">
      <c r="A1653" t="s">
        <v>4595</v>
      </c>
      <c r="B1653" s="673" t="s">
        <v>2919</v>
      </c>
      <c r="C1653" s="674">
        <v>4</v>
      </c>
      <c r="D1653" s="674" t="s">
        <v>6840</v>
      </c>
      <c r="E1653" s="674">
        <f t="shared" si="25"/>
        <v>2</v>
      </c>
      <c r="F1653" s="673" t="s">
        <v>2835</v>
      </c>
      <c r="G1653" s="673" t="s">
        <v>2836</v>
      </c>
      <c r="H1653" s="673" t="s">
        <v>2611</v>
      </c>
      <c r="I1653" s="673" t="s">
        <v>2611</v>
      </c>
      <c r="J1653" s="673" t="s">
        <v>2611</v>
      </c>
      <c r="K1653" s="673" t="s">
        <v>2611</v>
      </c>
    </row>
    <row r="1654" spans="1:11" hidden="1" x14ac:dyDescent="0.25">
      <c r="A1654" t="s">
        <v>4596</v>
      </c>
      <c r="B1654" s="673" t="s">
        <v>2919</v>
      </c>
      <c r="C1654" s="674">
        <v>4</v>
      </c>
      <c r="D1654" s="674" t="s">
        <v>6747</v>
      </c>
      <c r="E1654" s="674">
        <f t="shared" si="25"/>
        <v>2</v>
      </c>
      <c r="F1654" s="673" t="s">
        <v>2794</v>
      </c>
      <c r="G1654" s="673" t="s">
        <v>2795</v>
      </c>
      <c r="H1654" s="673" t="s">
        <v>2611</v>
      </c>
      <c r="I1654" s="673" t="s">
        <v>2611</v>
      </c>
      <c r="J1654" s="673" t="s">
        <v>2611</v>
      </c>
      <c r="K1654" s="673" t="s">
        <v>2611</v>
      </c>
    </row>
    <row r="1655" spans="1:11" hidden="1" x14ac:dyDescent="0.25">
      <c r="A1655" t="s">
        <v>4597</v>
      </c>
      <c r="B1655" s="673" t="s">
        <v>2919</v>
      </c>
      <c r="C1655" s="674">
        <v>4</v>
      </c>
      <c r="D1655" s="674" t="s">
        <v>6748</v>
      </c>
      <c r="E1655" s="674">
        <f t="shared" si="25"/>
        <v>2</v>
      </c>
      <c r="F1655" s="673" t="s">
        <v>2794</v>
      </c>
      <c r="G1655" s="673" t="s">
        <v>2795</v>
      </c>
      <c r="H1655" s="673" t="s">
        <v>2611</v>
      </c>
      <c r="I1655" s="673" t="s">
        <v>2611</v>
      </c>
      <c r="J1655" s="673" t="s">
        <v>2611</v>
      </c>
      <c r="K1655" s="673" t="s">
        <v>2611</v>
      </c>
    </row>
    <row r="1656" spans="1:11" hidden="1" x14ac:dyDescent="0.25">
      <c r="A1656" t="s">
        <v>4598</v>
      </c>
      <c r="B1656" s="673" t="s">
        <v>2919</v>
      </c>
      <c r="C1656" s="674">
        <v>4</v>
      </c>
      <c r="D1656" s="674" t="s">
        <v>6843</v>
      </c>
      <c r="E1656" s="674">
        <f t="shared" si="25"/>
        <v>2</v>
      </c>
      <c r="F1656" s="673" t="s">
        <v>2829</v>
      </c>
      <c r="G1656" s="673" t="s">
        <v>2830</v>
      </c>
      <c r="H1656" s="673" t="s">
        <v>2611</v>
      </c>
      <c r="I1656" s="673" t="s">
        <v>2611</v>
      </c>
      <c r="J1656" s="673" t="s">
        <v>2611</v>
      </c>
      <c r="K1656" s="673" t="s">
        <v>2611</v>
      </c>
    </row>
    <row r="1657" spans="1:11" hidden="1" x14ac:dyDescent="0.25">
      <c r="A1657" t="s">
        <v>4599</v>
      </c>
      <c r="B1657" s="673" t="s">
        <v>2919</v>
      </c>
      <c r="C1657" s="674">
        <v>4</v>
      </c>
      <c r="D1657" s="674" t="s">
        <v>6844</v>
      </c>
      <c r="E1657" s="674">
        <f t="shared" si="25"/>
        <v>2</v>
      </c>
      <c r="F1657" s="673" t="s">
        <v>2829</v>
      </c>
      <c r="G1657" s="673" t="s">
        <v>2830</v>
      </c>
      <c r="H1657" s="673" t="s">
        <v>2611</v>
      </c>
      <c r="I1657" s="673" t="s">
        <v>2611</v>
      </c>
      <c r="J1657" s="673" t="s">
        <v>2611</v>
      </c>
      <c r="K1657" s="673" t="s">
        <v>2611</v>
      </c>
    </row>
    <row r="1658" spans="1:11" hidden="1" x14ac:dyDescent="0.25">
      <c r="A1658" t="s">
        <v>4600</v>
      </c>
      <c r="B1658" s="673" t="s">
        <v>2919</v>
      </c>
      <c r="C1658" s="674">
        <v>4</v>
      </c>
      <c r="D1658" s="674" t="s">
        <v>6845</v>
      </c>
      <c r="E1658" s="674">
        <f t="shared" si="25"/>
        <v>2</v>
      </c>
      <c r="F1658" s="673" t="s">
        <v>2831</v>
      </c>
      <c r="G1658" s="673" t="s">
        <v>2832</v>
      </c>
      <c r="H1658" s="673" t="s">
        <v>2611</v>
      </c>
      <c r="I1658" s="673" t="s">
        <v>2611</v>
      </c>
      <c r="J1658" s="673" t="s">
        <v>2611</v>
      </c>
      <c r="K1658" s="673" t="s">
        <v>2611</v>
      </c>
    </row>
    <row r="1659" spans="1:11" hidden="1" x14ac:dyDescent="0.25">
      <c r="A1659" t="s">
        <v>4601</v>
      </c>
      <c r="B1659" s="673" t="s">
        <v>2919</v>
      </c>
      <c r="C1659" s="674">
        <v>4</v>
      </c>
      <c r="D1659" s="674" t="s">
        <v>6846</v>
      </c>
      <c r="E1659" s="674">
        <f t="shared" si="25"/>
        <v>2</v>
      </c>
      <c r="F1659" s="673" t="s">
        <v>2831</v>
      </c>
      <c r="G1659" s="673" t="s">
        <v>2832</v>
      </c>
      <c r="H1659" s="673" t="s">
        <v>2611</v>
      </c>
      <c r="I1659" s="673" t="s">
        <v>2611</v>
      </c>
      <c r="J1659" s="673" t="s">
        <v>2611</v>
      </c>
      <c r="K1659" s="673" t="s">
        <v>2611</v>
      </c>
    </row>
    <row r="1660" spans="1:11" hidden="1" x14ac:dyDescent="0.25">
      <c r="A1660" t="s">
        <v>4602</v>
      </c>
      <c r="B1660" s="673" t="s">
        <v>2919</v>
      </c>
      <c r="C1660" s="674">
        <v>4</v>
      </c>
      <c r="D1660" s="674" t="s">
        <v>6849</v>
      </c>
      <c r="E1660" s="674">
        <f t="shared" si="25"/>
        <v>2</v>
      </c>
      <c r="F1660" s="673" t="s">
        <v>2835</v>
      </c>
      <c r="G1660" s="673" t="s">
        <v>2836</v>
      </c>
      <c r="H1660" s="673" t="s">
        <v>2611</v>
      </c>
      <c r="I1660" s="673" t="s">
        <v>2611</v>
      </c>
      <c r="J1660" s="673" t="s">
        <v>2611</v>
      </c>
      <c r="K1660" s="673" t="s">
        <v>2611</v>
      </c>
    </row>
    <row r="1661" spans="1:11" hidden="1" x14ac:dyDescent="0.25">
      <c r="A1661" t="s">
        <v>4603</v>
      </c>
      <c r="B1661" s="673" t="s">
        <v>2919</v>
      </c>
      <c r="C1661" s="674">
        <v>4</v>
      </c>
      <c r="D1661" s="674" t="s">
        <v>6850</v>
      </c>
      <c r="E1661" s="674">
        <f t="shared" si="25"/>
        <v>2</v>
      </c>
      <c r="F1661" s="673" t="s">
        <v>2835</v>
      </c>
      <c r="G1661" s="673" t="s">
        <v>2836</v>
      </c>
      <c r="H1661" s="673" t="s">
        <v>2611</v>
      </c>
      <c r="I1661" s="673" t="s">
        <v>2611</v>
      </c>
      <c r="J1661" s="673" t="s">
        <v>2611</v>
      </c>
      <c r="K1661" s="673" t="s">
        <v>2611</v>
      </c>
    </row>
    <row r="1662" spans="1:11" hidden="1" x14ac:dyDescent="0.25">
      <c r="A1662" t="s">
        <v>4604</v>
      </c>
      <c r="B1662" s="673" t="s">
        <v>2919</v>
      </c>
      <c r="C1662" s="674">
        <v>4</v>
      </c>
      <c r="D1662" s="674" t="s">
        <v>6853</v>
      </c>
      <c r="E1662" s="674">
        <f t="shared" si="25"/>
        <v>2</v>
      </c>
      <c r="F1662" s="673" t="s">
        <v>2796</v>
      </c>
      <c r="G1662" s="673" t="s">
        <v>2797</v>
      </c>
      <c r="H1662" s="673" t="s">
        <v>2611</v>
      </c>
      <c r="I1662" s="673" t="s">
        <v>2611</v>
      </c>
      <c r="J1662" s="673" t="s">
        <v>2611</v>
      </c>
      <c r="K1662" s="673" t="s">
        <v>2611</v>
      </c>
    </row>
    <row r="1663" spans="1:11" hidden="1" x14ac:dyDescent="0.25">
      <c r="A1663" t="s">
        <v>4605</v>
      </c>
      <c r="B1663" s="673" t="s">
        <v>2919</v>
      </c>
      <c r="C1663" s="674">
        <v>4</v>
      </c>
      <c r="D1663" s="674" t="s">
        <v>6854</v>
      </c>
      <c r="E1663" s="674">
        <f t="shared" si="25"/>
        <v>2</v>
      </c>
      <c r="F1663" s="673" t="s">
        <v>2796</v>
      </c>
      <c r="G1663" s="673" t="s">
        <v>2797</v>
      </c>
      <c r="H1663" s="673" t="s">
        <v>2611</v>
      </c>
      <c r="I1663" s="673" t="s">
        <v>2611</v>
      </c>
      <c r="J1663" s="673" t="s">
        <v>2611</v>
      </c>
      <c r="K1663" s="673" t="s">
        <v>2611</v>
      </c>
    </row>
    <row r="1664" spans="1:11" hidden="1" x14ac:dyDescent="0.25">
      <c r="A1664" t="s">
        <v>4606</v>
      </c>
      <c r="B1664" s="673" t="s">
        <v>2919</v>
      </c>
      <c r="C1664" s="674">
        <v>4</v>
      </c>
      <c r="D1664" s="674" t="s">
        <v>6773</v>
      </c>
      <c r="E1664" s="674">
        <f t="shared" si="25"/>
        <v>2</v>
      </c>
      <c r="F1664" s="673" t="s">
        <v>2794</v>
      </c>
      <c r="G1664" s="673" t="s">
        <v>2795</v>
      </c>
      <c r="H1664" s="673" t="s">
        <v>2611</v>
      </c>
      <c r="I1664" s="673" t="s">
        <v>2611</v>
      </c>
      <c r="J1664" s="673" t="s">
        <v>2611</v>
      </c>
      <c r="K1664" s="673" t="s">
        <v>2611</v>
      </c>
    </row>
    <row r="1665" spans="1:11" hidden="1" x14ac:dyDescent="0.25">
      <c r="A1665" t="s">
        <v>4607</v>
      </c>
      <c r="B1665" s="673" t="s">
        <v>2919</v>
      </c>
      <c r="C1665" s="674">
        <v>4</v>
      </c>
      <c r="D1665" s="674" t="s">
        <v>6774</v>
      </c>
      <c r="E1665" s="674">
        <f t="shared" si="25"/>
        <v>2</v>
      </c>
      <c r="F1665" s="673" t="s">
        <v>2794</v>
      </c>
      <c r="G1665" s="673" t="s">
        <v>2795</v>
      </c>
      <c r="H1665" s="673" t="s">
        <v>2611</v>
      </c>
      <c r="I1665" s="673" t="s">
        <v>2611</v>
      </c>
      <c r="J1665" s="673" t="s">
        <v>2611</v>
      </c>
      <c r="K1665" s="673" t="s">
        <v>2611</v>
      </c>
    </row>
    <row r="1666" spans="1:11" hidden="1" x14ac:dyDescent="0.25">
      <c r="A1666" t="s">
        <v>4608</v>
      </c>
      <c r="B1666" s="673" t="s">
        <v>2919</v>
      </c>
      <c r="C1666" s="674">
        <v>4</v>
      </c>
      <c r="D1666" s="674" t="s">
        <v>6855</v>
      </c>
      <c r="E1666" s="674">
        <f t="shared" si="25"/>
        <v>2</v>
      </c>
      <c r="F1666" s="673" t="s">
        <v>2839</v>
      </c>
      <c r="G1666" s="673" t="s">
        <v>2840</v>
      </c>
      <c r="H1666" s="673" t="s">
        <v>2611</v>
      </c>
      <c r="I1666" s="673" t="s">
        <v>2611</v>
      </c>
      <c r="J1666" s="673" t="s">
        <v>2611</v>
      </c>
      <c r="K1666" s="673" t="s">
        <v>2611</v>
      </c>
    </row>
    <row r="1667" spans="1:11" hidden="1" x14ac:dyDescent="0.25">
      <c r="A1667" t="s">
        <v>4609</v>
      </c>
      <c r="B1667" s="673" t="s">
        <v>2919</v>
      </c>
      <c r="C1667" s="674">
        <v>4</v>
      </c>
      <c r="D1667" s="674" t="s">
        <v>6856</v>
      </c>
      <c r="E1667" s="674">
        <f t="shared" ref="E1667:E1730" si="26">6-COUNTIF(F1667:K1667,"")</f>
        <v>2</v>
      </c>
      <c r="F1667" s="673" t="s">
        <v>2839</v>
      </c>
      <c r="G1667" s="673" t="s">
        <v>2840</v>
      </c>
      <c r="H1667" s="673" t="s">
        <v>2611</v>
      </c>
      <c r="I1667" s="673" t="s">
        <v>2611</v>
      </c>
      <c r="J1667" s="673" t="s">
        <v>2611</v>
      </c>
      <c r="K1667" s="673" t="s">
        <v>2611</v>
      </c>
    </row>
    <row r="1668" spans="1:11" hidden="1" x14ac:dyDescent="0.25">
      <c r="A1668" t="s">
        <v>4610</v>
      </c>
      <c r="B1668" s="673" t="s">
        <v>2919</v>
      </c>
      <c r="C1668" s="674">
        <v>4</v>
      </c>
      <c r="D1668" s="674" t="s">
        <v>6857</v>
      </c>
      <c r="E1668" s="674">
        <f t="shared" si="26"/>
        <v>2</v>
      </c>
      <c r="F1668" s="673" t="s">
        <v>2796</v>
      </c>
      <c r="G1668" s="673" t="s">
        <v>2797</v>
      </c>
      <c r="H1668" s="673" t="s">
        <v>2611</v>
      </c>
      <c r="I1668" s="673" t="s">
        <v>2611</v>
      </c>
      <c r="J1668" s="673" t="s">
        <v>2611</v>
      </c>
      <c r="K1668" s="673" t="s">
        <v>2611</v>
      </c>
    </row>
    <row r="1669" spans="1:11" hidden="1" x14ac:dyDescent="0.25">
      <c r="A1669" t="s">
        <v>4611</v>
      </c>
      <c r="B1669" s="673" t="s">
        <v>2919</v>
      </c>
      <c r="C1669" s="674">
        <v>4</v>
      </c>
      <c r="D1669" s="674" t="s">
        <v>6858</v>
      </c>
      <c r="E1669" s="674">
        <f t="shared" si="26"/>
        <v>2</v>
      </c>
      <c r="F1669" s="673" t="s">
        <v>2796</v>
      </c>
      <c r="G1669" s="673" t="s">
        <v>2797</v>
      </c>
      <c r="H1669" s="673" t="s">
        <v>2611</v>
      </c>
      <c r="I1669" s="673" t="s">
        <v>2611</v>
      </c>
      <c r="J1669" s="673" t="s">
        <v>2611</v>
      </c>
      <c r="K1669" s="673" t="s">
        <v>2611</v>
      </c>
    </row>
    <row r="1670" spans="1:11" hidden="1" x14ac:dyDescent="0.25">
      <c r="A1670" t="s">
        <v>4612</v>
      </c>
      <c r="B1670" s="673" t="s">
        <v>2919</v>
      </c>
      <c r="C1670" s="674">
        <v>4</v>
      </c>
      <c r="D1670" s="674" t="s">
        <v>6775</v>
      </c>
      <c r="E1670" s="674">
        <f t="shared" si="26"/>
        <v>2</v>
      </c>
      <c r="F1670" s="673" t="s">
        <v>2794</v>
      </c>
      <c r="G1670" s="673" t="s">
        <v>2795</v>
      </c>
      <c r="H1670" s="673" t="s">
        <v>2611</v>
      </c>
      <c r="I1670" s="673" t="s">
        <v>2611</v>
      </c>
      <c r="J1670" s="673" t="s">
        <v>2611</v>
      </c>
      <c r="K1670" s="673" t="s">
        <v>2611</v>
      </c>
    </row>
    <row r="1671" spans="1:11" hidden="1" x14ac:dyDescent="0.25">
      <c r="A1671" t="s">
        <v>4613</v>
      </c>
      <c r="B1671" s="673" t="s">
        <v>2919</v>
      </c>
      <c r="C1671" s="674">
        <v>4</v>
      </c>
      <c r="D1671" s="674" t="s">
        <v>6776</v>
      </c>
      <c r="E1671" s="674">
        <f t="shared" si="26"/>
        <v>2</v>
      </c>
      <c r="F1671" s="673" t="s">
        <v>2794</v>
      </c>
      <c r="G1671" s="673" t="s">
        <v>2795</v>
      </c>
      <c r="H1671" s="673" t="s">
        <v>2611</v>
      </c>
      <c r="I1671" s="673" t="s">
        <v>2611</v>
      </c>
      <c r="J1671" s="673" t="s">
        <v>2611</v>
      </c>
      <c r="K1671" s="673" t="s">
        <v>2611</v>
      </c>
    </row>
    <row r="1672" spans="1:11" hidden="1" x14ac:dyDescent="0.25">
      <c r="A1672" t="s">
        <v>4614</v>
      </c>
      <c r="B1672" s="673" t="s">
        <v>2919</v>
      </c>
      <c r="C1672" s="674">
        <v>4</v>
      </c>
      <c r="D1672" s="674" t="s">
        <v>6861</v>
      </c>
      <c r="E1672" s="674">
        <f t="shared" si="26"/>
        <v>2</v>
      </c>
      <c r="F1672" s="673" t="s">
        <v>2835</v>
      </c>
      <c r="G1672" s="673" t="s">
        <v>2836</v>
      </c>
      <c r="H1672" s="673" t="s">
        <v>2611</v>
      </c>
      <c r="I1672" s="673" t="s">
        <v>2611</v>
      </c>
      <c r="J1672" s="673" t="s">
        <v>2611</v>
      </c>
      <c r="K1672" s="673" t="s">
        <v>2611</v>
      </c>
    </row>
    <row r="1673" spans="1:11" hidden="1" x14ac:dyDescent="0.25">
      <c r="A1673" t="s">
        <v>4615</v>
      </c>
      <c r="B1673" s="673" t="s">
        <v>2919</v>
      </c>
      <c r="C1673" s="674">
        <v>4</v>
      </c>
      <c r="D1673" s="674" t="s">
        <v>6862</v>
      </c>
      <c r="E1673" s="674">
        <f t="shared" si="26"/>
        <v>2</v>
      </c>
      <c r="F1673" s="673" t="s">
        <v>2835</v>
      </c>
      <c r="G1673" s="673" t="s">
        <v>2836</v>
      </c>
      <c r="H1673" s="673" t="s">
        <v>2611</v>
      </c>
      <c r="I1673" s="673" t="s">
        <v>2611</v>
      </c>
      <c r="J1673" s="673" t="s">
        <v>2611</v>
      </c>
      <c r="K1673" s="673" t="s">
        <v>2611</v>
      </c>
    </row>
    <row r="1674" spans="1:11" hidden="1" x14ac:dyDescent="0.25">
      <c r="A1674" t="s">
        <v>4616</v>
      </c>
      <c r="B1674" s="673" t="s">
        <v>2919</v>
      </c>
      <c r="C1674" s="674">
        <v>4</v>
      </c>
      <c r="D1674" s="674" t="s">
        <v>6777</v>
      </c>
      <c r="E1674" s="674">
        <f t="shared" si="26"/>
        <v>6</v>
      </c>
      <c r="F1674" s="673" t="s">
        <v>2835</v>
      </c>
      <c r="G1674" s="673" t="s">
        <v>2796</v>
      </c>
      <c r="H1674" s="673" t="s">
        <v>2794</v>
      </c>
      <c r="I1674" s="673" t="s">
        <v>2797</v>
      </c>
      <c r="J1674" s="673" t="s">
        <v>2795</v>
      </c>
      <c r="K1674" s="673" t="s">
        <v>2836</v>
      </c>
    </row>
    <row r="1675" spans="1:11" hidden="1" x14ac:dyDescent="0.25">
      <c r="A1675" t="s">
        <v>4617</v>
      </c>
      <c r="B1675" s="673" t="s">
        <v>2919</v>
      </c>
      <c r="C1675" s="674">
        <v>4</v>
      </c>
      <c r="D1675" s="674" t="s">
        <v>6778</v>
      </c>
      <c r="E1675" s="674">
        <f t="shared" si="26"/>
        <v>6</v>
      </c>
      <c r="F1675" s="673" t="s">
        <v>2835</v>
      </c>
      <c r="G1675" s="673" t="s">
        <v>2796</v>
      </c>
      <c r="H1675" s="673" t="s">
        <v>2794</v>
      </c>
      <c r="I1675" s="673" t="s">
        <v>2797</v>
      </c>
      <c r="J1675" s="673" t="s">
        <v>2795</v>
      </c>
      <c r="K1675" s="673" t="s">
        <v>2836</v>
      </c>
    </row>
    <row r="1676" spans="1:11" hidden="1" x14ac:dyDescent="0.25">
      <c r="A1676" t="s">
        <v>4618</v>
      </c>
      <c r="B1676" s="673" t="s">
        <v>2919</v>
      </c>
      <c r="C1676" s="674">
        <v>4</v>
      </c>
      <c r="D1676" s="674" t="s">
        <v>6863</v>
      </c>
      <c r="E1676" s="674">
        <f t="shared" si="26"/>
        <v>3</v>
      </c>
      <c r="F1676" s="673" t="s">
        <v>2794</v>
      </c>
      <c r="G1676" s="673" t="s">
        <v>2841</v>
      </c>
      <c r="H1676" s="673" t="s">
        <v>2817</v>
      </c>
      <c r="I1676" s="673" t="s">
        <v>2611</v>
      </c>
      <c r="J1676" s="673" t="s">
        <v>2611</v>
      </c>
      <c r="K1676" s="673" t="s">
        <v>2611</v>
      </c>
    </row>
    <row r="1677" spans="1:11" hidden="1" x14ac:dyDescent="0.25">
      <c r="A1677" t="s">
        <v>4619</v>
      </c>
      <c r="B1677" s="673" t="s">
        <v>2919</v>
      </c>
      <c r="C1677" s="674">
        <v>4</v>
      </c>
      <c r="D1677" s="674" t="s">
        <v>6864</v>
      </c>
      <c r="E1677" s="674">
        <f t="shared" si="26"/>
        <v>3</v>
      </c>
      <c r="F1677" s="673" t="s">
        <v>2794</v>
      </c>
      <c r="G1677" s="673" t="s">
        <v>2841</v>
      </c>
      <c r="H1677" s="673" t="s">
        <v>2817</v>
      </c>
      <c r="I1677" s="673" t="s">
        <v>2611</v>
      </c>
      <c r="J1677" s="673" t="s">
        <v>2611</v>
      </c>
      <c r="K1677" s="673" t="s">
        <v>2611</v>
      </c>
    </row>
    <row r="1678" spans="1:11" hidden="1" x14ac:dyDescent="0.25">
      <c r="A1678" t="s">
        <v>4620</v>
      </c>
      <c r="B1678" s="673" t="s">
        <v>2919</v>
      </c>
      <c r="C1678" s="674">
        <v>4</v>
      </c>
      <c r="D1678" s="674" t="s">
        <v>6865</v>
      </c>
      <c r="E1678" s="674">
        <f t="shared" si="26"/>
        <v>3</v>
      </c>
      <c r="F1678" s="673" t="s">
        <v>2794</v>
      </c>
      <c r="G1678" s="673" t="s">
        <v>2841</v>
      </c>
      <c r="H1678" s="673" t="s">
        <v>2817</v>
      </c>
      <c r="I1678" s="673" t="s">
        <v>2611</v>
      </c>
      <c r="J1678" s="673" t="s">
        <v>2611</v>
      </c>
      <c r="K1678" s="673" t="s">
        <v>2611</v>
      </c>
    </row>
    <row r="1679" spans="1:11" hidden="1" x14ac:dyDescent="0.25">
      <c r="A1679" t="s">
        <v>4621</v>
      </c>
      <c r="B1679" s="673" t="s">
        <v>2919</v>
      </c>
      <c r="C1679" s="674">
        <v>4</v>
      </c>
      <c r="D1679" s="674" t="s">
        <v>6866</v>
      </c>
      <c r="E1679" s="674">
        <f t="shared" si="26"/>
        <v>3</v>
      </c>
      <c r="F1679" s="673" t="s">
        <v>2794</v>
      </c>
      <c r="G1679" s="673" t="s">
        <v>2841</v>
      </c>
      <c r="H1679" s="673" t="s">
        <v>2817</v>
      </c>
      <c r="I1679" s="673" t="s">
        <v>2611</v>
      </c>
      <c r="J1679" s="673" t="s">
        <v>2611</v>
      </c>
      <c r="K1679" s="673" t="s">
        <v>2611</v>
      </c>
    </row>
    <row r="1680" spans="1:11" hidden="1" x14ac:dyDescent="0.25">
      <c r="A1680" t="s">
        <v>7291</v>
      </c>
      <c r="B1680" s="673" t="s">
        <v>2919</v>
      </c>
      <c r="C1680" s="674">
        <v>4</v>
      </c>
      <c r="D1680" s="674" t="s">
        <v>7010</v>
      </c>
      <c r="E1680" s="674">
        <f t="shared" si="26"/>
        <v>4</v>
      </c>
      <c r="F1680" s="673" t="s">
        <v>2921</v>
      </c>
      <c r="G1680" s="673" t="s">
        <v>2877</v>
      </c>
      <c r="H1680" s="673" t="s">
        <v>2922</v>
      </c>
      <c r="I1680" s="673" t="s">
        <v>2923</v>
      </c>
      <c r="J1680" s="673" t="s">
        <v>2611</v>
      </c>
      <c r="K1680" s="673" t="s">
        <v>2611</v>
      </c>
    </row>
    <row r="1681" spans="1:11" hidden="1" x14ac:dyDescent="0.25">
      <c r="A1681" t="s">
        <v>7292</v>
      </c>
      <c r="B1681" s="673" t="s">
        <v>2919</v>
      </c>
      <c r="C1681" s="674">
        <v>4</v>
      </c>
      <c r="D1681" s="674" t="s">
        <v>7011</v>
      </c>
      <c r="E1681" s="674">
        <f t="shared" si="26"/>
        <v>4</v>
      </c>
      <c r="F1681" s="673" t="s">
        <v>2921</v>
      </c>
      <c r="G1681" s="673" t="s">
        <v>2877</v>
      </c>
      <c r="H1681" s="673" t="s">
        <v>2922</v>
      </c>
      <c r="I1681" s="673" t="s">
        <v>2923</v>
      </c>
      <c r="J1681" s="673" t="s">
        <v>2611</v>
      </c>
      <c r="K1681" s="673" t="s">
        <v>2611</v>
      </c>
    </row>
    <row r="1682" spans="1:11" hidden="1" x14ac:dyDescent="0.25">
      <c r="A1682" t="s">
        <v>4622</v>
      </c>
      <c r="B1682" s="673" t="s">
        <v>2919</v>
      </c>
      <c r="C1682" s="674">
        <v>5</v>
      </c>
      <c r="D1682" s="674" t="s">
        <v>6729</v>
      </c>
      <c r="E1682" s="674">
        <f t="shared" si="26"/>
        <v>1</v>
      </c>
      <c r="F1682" s="673" t="s">
        <v>2788</v>
      </c>
      <c r="G1682" s="673" t="s">
        <v>2611</v>
      </c>
      <c r="H1682" s="673" t="s">
        <v>2611</v>
      </c>
      <c r="I1682" s="673" t="s">
        <v>2611</v>
      </c>
      <c r="J1682" s="673" t="s">
        <v>2611</v>
      </c>
      <c r="K1682" s="673" t="s">
        <v>2611</v>
      </c>
    </row>
    <row r="1683" spans="1:11" hidden="1" x14ac:dyDescent="0.25">
      <c r="A1683" t="s">
        <v>4623</v>
      </c>
      <c r="B1683" s="673" t="s">
        <v>2919</v>
      </c>
      <c r="C1683" s="674">
        <v>5</v>
      </c>
      <c r="D1683" s="674" t="s">
        <v>6730</v>
      </c>
      <c r="E1683" s="674">
        <f t="shared" si="26"/>
        <v>1</v>
      </c>
      <c r="F1683" s="673" t="s">
        <v>2788</v>
      </c>
      <c r="G1683" s="673" t="s">
        <v>2611</v>
      </c>
      <c r="H1683" s="673" t="s">
        <v>2611</v>
      </c>
      <c r="I1683" s="673" t="s">
        <v>2611</v>
      </c>
      <c r="J1683" s="673" t="s">
        <v>2611</v>
      </c>
      <c r="K1683" s="673" t="s">
        <v>2611</v>
      </c>
    </row>
    <row r="1684" spans="1:11" hidden="1" x14ac:dyDescent="0.25">
      <c r="A1684" t="s">
        <v>4624</v>
      </c>
      <c r="B1684" s="673" t="s">
        <v>2919</v>
      </c>
      <c r="C1684" s="674">
        <v>5</v>
      </c>
      <c r="D1684" s="674" t="s">
        <v>6731</v>
      </c>
      <c r="E1684" s="674">
        <f t="shared" si="26"/>
        <v>1</v>
      </c>
      <c r="F1684" s="673" t="s">
        <v>2788</v>
      </c>
      <c r="G1684" s="673" t="s">
        <v>2611</v>
      </c>
      <c r="H1684" s="673" t="s">
        <v>2611</v>
      </c>
      <c r="I1684" s="673" t="s">
        <v>2611</v>
      </c>
      <c r="J1684" s="673" t="s">
        <v>2611</v>
      </c>
      <c r="K1684" s="673" t="s">
        <v>2611</v>
      </c>
    </row>
    <row r="1685" spans="1:11" hidden="1" x14ac:dyDescent="0.25">
      <c r="A1685" t="s">
        <v>4625</v>
      </c>
      <c r="B1685" s="673" t="s">
        <v>2919</v>
      </c>
      <c r="C1685" s="674">
        <v>5</v>
      </c>
      <c r="D1685" s="674" t="s">
        <v>6732</v>
      </c>
      <c r="E1685" s="674">
        <f t="shared" si="26"/>
        <v>1</v>
      </c>
      <c r="F1685" s="673" t="s">
        <v>2788</v>
      </c>
      <c r="G1685" s="673" t="s">
        <v>2611</v>
      </c>
      <c r="H1685" s="673" t="s">
        <v>2611</v>
      </c>
      <c r="I1685" s="673" t="s">
        <v>2611</v>
      </c>
      <c r="J1685" s="673" t="s">
        <v>2611</v>
      </c>
      <c r="K1685" s="673" t="s">
        <v>2611</v>
      </c>
    </row>
    <row r="1686" spans="1:11" hidden="1" x14ac:dyDescent="0.25">
      <c r="A1686" t="s">
        <v>4626</v>
      </c>
      <c r="B1686" s="673" t="s">
        <v>2919</v>
      </c>
      <c r="C1686" s="674">
        <v>5</v>
      </c>
      <c r="D1686" s="674" t="s">
        <v>6740</v>
      </c>
      <c r="E1686" s="674">
        <f t="shared" si="26"/>
        <v>2</v>
      </c>
      <c r="F1686" s="673" t="s">
        <v>2794</v>
      </c>
      <c r="G1686" s="673" t="s">
        <v>2795</v>
      </c>
      <c r="H1686" s="673" t="s">
        <v>2611</v>
      </c>
      <c r="I1686" s="673" t="s">
        <v>2611</v>
      </c>
      <c r="J1686" s="673" t="s">
        <v>2611</v>
      </c>
      <c r="K1686" s="673" t="s">
        <v>2611</v>
      </c>
    </row>
    <row r="1687" spans="1:11" hidden="1" x14ac:dyDescent="0.25">
      <c r="A1687" t="s">
        <v>4627</v>
      </c>
      <c r="B1687" s="673" t="s">
        <v>2919</v>
      </c>
      <c r="C1687" s="674">
        <v>5</v>
      </c>
      <c r="D1687" s="674" t="s">
        <v>6741</v>
      </c>
      <c r="E1687" s="674">
        <f t="shared" si="26"/>
        <v>2</v>
      </c>
      <c r="F1687" s="673" t="s">
        <v>2794</v>
      </c>
      <c r="G1687" s="673" t="s">
        <v>2795</v>
      </c>
      <c r="H1687" s="673" t="s">
        <v>2611</v>
      </c>
      <c r="I1687" s="673" t="s">
        <v>2611</v>
      </c>
      <c r="J1687" s="673" t="s">
        <v>2611</v>
      </c>
      <c r="K1687" s="673" t="s">
        <v>2611</v>
      </c>
    </row>
    <row r="1688" spans="1:11" hidden="1" x14ac:dyDescent="0.25">
      <c r="A1688" t="s">
        <v>4628</v>
      </c>
      <c r="B1688" s="673" t="s">
        <v>2919</v>
      </c>
      <c r="C1688" s="674">
        <v>5</v>
      </c>
      <c r="D1688" s="674" t="s">
        <v>6742</v>
      </c>
      <c r="E1688" s="674">
        <f t="shared" si="26"/>
        <v>2</v>
      </c>
      <c r="F1688" s="673" t="s">
        <v>2796</v>
      </c>
      <c r="G1688" s="673" t="s">
        <v>2797</v>
      </c>
      <c r="H1688" s="673" t="s">
        <v>2611</v>
      </c>
      <c r="I1688" s="673" t="s">
        <v>2611</v>
      </c>
      <c r="J1688" s="673" t="s">
        <v>2611</v>
      </c>
      <c r="K1688" s="673" t="s">
        <v>2611</v>
      </c>
    </row>
    <row r="1689" spans="1:11" hidden="1" x14ac:dyDescent="0.25">
      <c r="A1689" t="s">
        <v>4629</v>
      </c>
      <c r="B1689" s="673" t="s">
        <v>2919</v>
      </c>
      <c r="C1689" s="674">
        <v>5</v>
      </c>
      <c r="D1689" s="674" t="s">
        <v>6743</v>
      </c>
      <c r="E1689" s="674">
        <f t="shared" si="26"/>
        <v>2</v>
      </c>
      <c r="F1689" s="673" t="s">
        <v>2796</v>
      </c>
      <c r="G1689" s="673" t="s">
        <v>2797</v>
      </c>
      <c r="H1689" s="673" t="s">
        <v>2611</v>
      </c>
      <c r="I1689" s="673" t="s">
        <v>2611</v>
      </c>
      <c r="J1689" s="673" t="s">
        <v>2611</v>
      </c>
      <c r="K1689" s="673" t="s">
        <v>2611</v>
      </c>
    </row>
    <row r="1690" spans="1:11" hidden="1" x14ac:dyDescent="0.25">
      <c r="A1690" t="s">
        <v>4630</v>
      </c>
      <c r="B1690" s="673" t="s">
        <v>2919</v>
      </c>
      <c r="C1690" s="674">
        <v>5</v>
      </c>
      <c r="D1690" s="674" t="s">
        <v>6759</v>
      </c>
      <c r="E1690" s="674">
        <f t="shared" si="26"/>
        <v>1</v>
      </c>
      <c r="F1690" s="673" t="s">
        <v>2788</v>
      </c>
      <c r="G1690" s="673" t="s">
        <v>2611</v>
      </c>
      <c r="H1690" s="673" t="s">
        <v>2611</v>
      </c>
      <c r="I1690" s="673" t="s">
        <v>2611</v>
      </c>
      <c r="J1690" s="673" t="s">
        <v>2611</v>
      </c>
      <c r="K1690" s="673" t="s">
        <v>2611</v>
      </c>
    </row>
    <row r="1691" spans="1:11" hidden="1" x14ac:dyDescent="0.25">
      <c r="A1691" t="s">
        <v>4631</v>
      </c>
      <c r="B1691" s="673" t="s">
        <v>2919</v>
      </c>
      <c r="C1691" s="674">
        <v>5</v>
      </c>
      <c r="D1691" s="674" t="s">
        <v>6734</v>
      </c>
      <c r="E1691" s="674">
        <f t="shared" si="26"/>
        <v>1</v>
      </c>
      <c r="F1691" s="673" t="s">
        <v>2788</v>
      </c>
      <c r="G1691" s="673" t="s">
        <v>2611</v>
      </c>
      <c r="H1691" s="673" t="s">
        <v>2611</v>
      </c>
      <c r="I1691" s="673" t="s">
        <v>2611</v>
      </c>
      <c r="J1691" s="673" t="s">
        <v>2611</v>
      </c>
      <c r="K1691" s="673" t="s">
        <v>2611</v>
      </c>
    </row>
    <row r="1692" spans="1:11" hidden="1" x14ac:dyDescent="0.25">
      <c r="A1692" t="s">
        <v>4632</v>
      </c>
      <c r="B1692" s="673" t="s">
        <v>2919</v>
      </c>
      <c r="C1692" s="674">
        <v>5</v>
      </c>
      <c r="D1692" s="674" t="s">
        <v>6760</v>
      </c>
      <c r="E1692" s="674">
        <f t="shared" si="26"/>
        <v>1</v>
      </c>
      <c r="F1692" s="673" t="s">
        <v>2788</v>
      </c>
      <c r="G1692" s="673" t="s">
        <v>2611</v>
      </c>
      <c r="H1692" s="673" t="s">
        <v>2611</v>
      </c>
      <c r="I1692" s="673" t="s">
        <v>2611</v>
      </c>
      <c r="J1692" s="673" t="s">
        <v>2611</v>
      </c>
      <c r="K1692" s="673" t="s">
        <v>2611</v>
      </c>
    </row>
    <row r="1693" spans="1:11" hidden="1" x14ac:dyDescent="0.25">
      <c r="A1693" t="s">
        <v>4633</v>
      </c>
      <c r="B1693" s="673" t="s">
        <v>2919</v>
      </c>
      <c r="C1693" s="674">
        <v>5</v>
      </c>
      <c r="D1693" s="674" t="s">
        <v>6761</v>
      </c>
      <c r="E1693" s="674">
        <f t="shared" si="26"/>
        <v>1</v>
      </c>
      <c r="F1693" s="673" t="s">
        <v>2788</v>
      </c>
      <c r="G1693" s="673" t="s">
        <v>2611</v>
      </c>
      <c r="H1693" s="673" t="s">
        <v>2611</v>
      </c>
      <c r="I1693" s="673" t="s">
        <v>2611</v>
      </c>
      <c r="J1693" s="673" t="s">
        <v>2611</v>
      </c>
      <c r="K1693" s="673" t="s">
        <v>2611</v>
      </c>
    </row>
    <row r="1694" spans="1:11" hidden="1" x14ac:dyDescent="0.25">
      <c r="A1694" t="s">
        <v>4634</v>
      </c>
      <c r="B1694" s="673" t="s">
        <v>2919</v>
      </c>
      <c r="C1694" s="674">
        <v>5</v>
      </c>
      <c r="D1694" s="674" t="s">
        <v>6736</v>
      </c>
      <c r="E1694" s="674">
        <f t="shared" si="26"/>
        <v>1</v>
      </c>
      <c r="F1694" s="673" t="s">
        <v>2788</v>
      </c>
      <c r="G1694" s="673" t="s">
        <v>2611</v>
      </c>
      <c r="H1694" s="673" t="s">
        <v>2611</v>
      </c>
      <c r="I1694" s="673" t="s">
        <v>2611</v>
      </c>
      <c r="J1694" s="673" t="s">
        <v>2611</v>
      </c>
      <c r="K1694" s="673" t="s">
        <v>2611</v>
      </c>
    </row>
    <row r="1695" spans="1:11" hidden="1" x14ac:dyDescent="0.25">
      <c r="A1695" t="s">
        <v>4635</v>
      </c>
      <c r="B1695" s="673" t="s">
        <v>2919</v>
      </c>
      <c r="C1695" s="674">
        <v>5</v>
      </c>
      <c r="D1695" s="674" t="s">
        <v>6762</v>
      </c>
      <c r="E1695" s="674">
        <f t="shared" si="26"/>
        <v>1</v>
      </c>
      <c r="F1695" s="673" t="s">
        <v>2788</v>
      </c>
      <c r="G1695" s="673" t="s">
        <v>2611</v>
      </c>
      <c r="H1695" s="673" t="s">
        <v>2611</v>
      </c>
      <c r="I1695" s="673" t="s">
        <v>2611</v>
      </c>
      <c r="J1695" s="673" t="s">
        <v>2611</v>
      </c>
      <c r="K1695" s="673" t="s">
        <v>2611</v>
      </c>
    </row>
    <row r="1696" spans="1:11" hidden="1" x14ac:dyDescent="0.25">
      <c r="A1696" t="s">
        <v>4636</v>
      </c>
      <c r="B1696" s="673" t="s">
        <v>2919</v>
      </c>
      <c r="C1696" s="674">
        <v>5</v>
      </c>
      <c r="D1696" s="674" t="s">
        <v>6763</v>
      </c>
      <c r="E1696" s="674">
        <f t="shared" si="26"/>
        <v>1</v>
      </c>
      <c r="F1696" s="673" t="s">
        <v>2788</v>
      </c>
      <c r="G1696" s="673" t="s">
        <v>2611</v>
      </c>
      <c r="H1696" s="673" t="s">
        <v>2611</v>
      </c>
      <c r="I1696" s="673" t="s">
        <v>2611</v>
      </c>
      <c r="J1696" s="673" t="s">
        <v>2611</v>
      </c>
      <c r="K1696" s="673" t="s">
        <v>2611</v>
      </c>
    </row>
    <row r="1697" spans="1:11" hidden="1" x14ac:dyDescent="0.25">
      <c r="A1697" t="s">
        <v>4637</v>
      </c>
      <c r="B1697" s="673" t="s">
        <v>2919</v>
      </c>
      <c r="C1697" s="674">
        <v>5</v>
      </c>
      <c r="D1697" s="674" t="s">
        <v>6764</v>
      </c>
      <c r="E1697" s="674">
        <f t="shared" si="26"/>
        <v>1</v>
      </c>
      <c r="F1697" s="673" t="s">
        <v>2788</v>
      </c>
      <c r="G1697" s="673" t="s">
        <v>2611</v>
      </c>
      <c r="H1697" s="673" t="s">
        <v>2611</v>
      </c>
      <c r="I1697" s="673" t="s">
        <v>2611</v>
      </c>
      <c r="J1697" s="673" t="s">
        <v>2611</v>
      </c>
      <c r="K1697" s="673" t="s">
        <v>2611</v>
      </c>
    </row>
    <row r="1698" spans="1:11" hidden="1" x14ac:dyDescent="0.25">
      <c r="A1698" t="s">
        <v>4638</v>
      </c>
      <c r="B1698" s="673" t="s">
        <v>2919</v>
      </c>
      <c r="C1698" s="674">
        <v>5</v>
      </c>
      <c r="D1698" s="674" t="s">
        <v>6765</v>
      </c>
      <c r="E1698" s="674">
        <f t="shared" si="26"/>
        <v>1</v>
      </c>
      <c r="F1698" s="673" t="s">
        <v>2788</v>
      </c>
      <c r="G1698" s="673" t="s">
        <v>2611</v>
      </c>
      <c r="H1698" s="673" t="s">
        <v>2611</v>
      </c>
      <c r="I1698" s="673" t="s">
        <v>2611</v>
      </c>
      <c r="J1698" s="673" t="s">
        <v>2611</v>
      </c>
      <c r="K1698" s="673" t="s">
        <v>2611</v>
      </c>
    </row>
    <row r="1699" spans="1:11" hidden="1" x14ac:dyDescent="0.25">
      <c r="A1699" t="s">
        <v>7293</v>
      </c>
      <c r="B1699" s="673" t="s">
        <v>2919</v>
      </c>
      <c r="C1699" s="674">
        <v>5</v>
      </c>
      <c r="D1699" s="674" t="s">
        <v>2769</v>
      </c>
      <c r="E1699" s="674">
        <f t="shared" si="26"/>
        <v>2</v>
      </c>
      <c r="F1699" s="673" t="s">
        <v>2877</v>
      </c>
      <c r="G1699" s="673" t="s">
        <v>2878</v>
      </c>
      <c r="H1699" s="673" t="s">
        <v>2611</v>
      </c>
      <c r="I1699" s="673" t="s">
        <v>2611</v>
      </c>
      <c r="J1699" s="673" t="s">
        <v>2611</v>
      </c>
      <c r="K1699" s="673" t="s">
        <v>2611</v>
      </c>
    </row>
    <row r="1700" spans="1:11" hidden="1" x14ac:dyDescent="0.25">
      <c r="A1700" t="s">
        <v>7294</v>
      </c>
      <c r="B1700" s="673" t="s">
        <v>2919</v>
      </c>
      <c r="C1700" s="674">
        <v>5</v>
      </c>
      <c r="D1700" s="674" t="s">
        <v>7005</v>
      </c>
      <c r="E1700" s="674">
        <f t="shared" si="26"/>
        <v>2</v>
      </c>
      <c r="F1700" s="673" t="s">
        <v>2877</v>
      </c>
      <c r="G1700" s="673" t="s">
        <v>2878</v>
      </c>
      <c r="H1700" s="673" t="s">
        <v>2611</v>
      </c>
      <c r="I1700" s="673" t="s">
        <v>2611</v>
      </c>
      <c r="J1700" s="673" t="s">
        <v>2611</v>
      </c>
      <c r="K1700" s="673" t="s">
        <v>2611</v>
      </c>
    </row>
    <row r="1701" spans="1:11" hidden="1" x14ac:dyDescent="0.25">
      <c r="A1701" t="s">
        <v>7295</v>
      </c>
      <c r="B1701" s="673" t="s">
        <v>2919</v>
      </c>
      <c r="C1701" s="674">
        <v>5</v>
      </c>
      <c r="D1701" s="674" t="s">
        <v>7006</v>
      </c>
      <c r="E1701" s="674">
        <f t="shared" si="26"/>
        <v>2</v>
      </c>
      <c r="F1701" s="673" t="s">
        <v>2877</v>
      </c>
      <c r="G1701" s="673" t="s">
        <v>2878</v>
      </c>
      <c r="H1701" s="673" t="s">
        <v>2611</v>
      </c>
      <c r="I1701" s="673" t="s">
        <v>2611</v>
      </c>
      <c r="J1701" s="673" t="s">
        <v>2611</v>
      </c>
      <c r="K1701" s="673" t="s">
        <v>2611</v>
      </c>
    </row>
    <row r="1702" spans="1:11" hidden="1" x14ac:dyDescent="0.25">
      <c r="A1702" t="s">
        <v>7296</v>
      </c>
      <c r="B1702" s="673" t="s">
        <v>2919</v>
      </c>
      <c r="C1702" s="674">
        <v>5</v>
      </c>
      <c r="D1702" s="674" t="s">
        <v>6881</v>
      </c>
      <c r="E1702" s="674">
        <f t="shared" si="26"/>
        <v>2</v>
      </c>
      <c r="F1702" s="673" t="s">
        <v>2794</v>
      </c>
      <c r="G1702" s="673" t="s">
        <v>2795</v>
      </c>
      <c r="H1702" s="673" t="s">
        <v>2611</v>
      </c>
      <c r="I1702" s="673" t="s">
        <v>2611</v>
      </c>
      <c r="J1702" s="673" t="s">
        <v>2611</v>
      </c>
      <c r="K1702" s="673" t="s">
        <v>2611</v>
      </c>
    </row>
    <row r="1703" spans="1:11" hidden="1" x14ac:dyDescent="0.25">
      <c r="A1703" t="s">
        <v>7297</v>
      </c>
      <c r="B1703" s="673" t="s">
        <v>2919</v>
      </c>
      <c r="C1703" s="674">
        <v>5</v>
      </c>
      <c r="D1703" s="674" t="s">
        <v>7007</v>
      </c>
      <c r="E1703" s="674">
        <f t="shared" si="26"/>
        <v>4</v>
      </c>
      <c r="F1703" s="673" t="s">
        <v>2796</v>
      </c>
      <c r="G1703" s="673" t="s">
        <v>2794</v>
      </c>
      <c r="H1703" s="673" t="s">
        <v>2797</v>
      </c>
      <c r="I1703" s="673" t="s">
        <v>2795</v>
      </c>
      <c r="J1703" s="673" t="s">
        <v>2611</v>
      </c>
      <c r="K1703" s="673" t="s">
        <v>2611</v>
      </c>
    </row>
    <row r="1704" spans="1:11" hidden="1" x14ac:dyDescent="0.25">
      <c r="A1704" t="s">
        <v>7298</v>
      </c>
      <c r="B1704" s="673" t="s">
        <v>2919</v>
      </c>
      <c r="C1704" s="674">
        <v>5</v>
      </c>
      <c r="D1704" s="674" t="s">
        <v>7008</v>
      </c>
      <c r="E1704" s="674">
        <f t="shared" si="26"/>
        <v>2</v>
      </c>
      <c r="F1704" s="673" t="s">
        <v>2877</v>
      </c>
      <c r="G1704" s="673" t="s">
        <v>2878</v>
      </c>
      <c r="H1704" s="673" t="s">
        <v>2611</v>
      </c>
      <c r="I1704" s="673" t="s">
        <v>2611</v>
      </c>
      <c r="J1704" s="673" t="s">
        <v>2611</v>
      </c>
      <c r="K1704" s="673" t="s">
        <v>2611</v>
      </c>
    </row>
    <row r="1705" spans="1:11" hidden="1" x14ac:dyDescent="0.25">
      <c r="A1705" t="s">
        <v>7299</v>
      </c>
      <c r="B1705" s="673" t="s">
        <v>2919</v>
      </c>
      <c r="C1705" s="674">
        <v>5</v>
      </c>
      <c r="D1705" s="674" t="s">
        <v>7009</v>
      </c>
      <c r="E1705" s="674">
        <f t="shared" si="26"/>
        <v>2</v>
      </c>
      <c r="F1705" s="673" t="s">
        <v>2877</v>
      </c>
      <c r="G1705" s="673" t="s">
        <v>2878</v>
      </c>
      <c r="H1705" s="673" t="s">
        <v>2611</v>
      </c>
      <c r="I1705" s="673" t="s">
        <v>2611</v>
      </c>
      <c r="J1705" s="673" t="s">
        <v>2611</v>
      </c>
      <c r="K1705" s="673" t="s">
        <v>2611</v>
      </c>
    </row>
    <row r="1706" spans="1:11" hidden="1" x14ac:dyDescent="0.25">
      <c r="A1706" t="s">
        <v>4639</v>
      </c>
      <c r="B1706" s="673" t="s">
        <v>2919</v>
      </c>
      <c r="C1706" s="674">
        <v>5</v>
      </c>
      <c r="D1706" s="674" t="s">
        <v>6835</v>
      </c>
      <c r="E1706" s="674">
        <f t="shared" si="26"/>
        <v>2</v>
      </c>
      <c r="F1706" s="673" t="s">
        <v>2796</v>
      </c>
      <c r="G1706" s="673" t="s">
        <v>2797</v>
      </c>
      <c r="H1706" s="673" t="s">
        <v>2611</v>
      </c>
      <c r="I1706" s="673" t="s">
        <v>2611</v>
      </c>
      <c r="J1706" s="673" t="s">
        <v>2611</v>
      </c>
      <c r="K1706" s="673" t="s">
        <v>2611</v>
      </c>
    </row>
    <row r="1707" spans="1:11" hidden="1" x14ac:dyDescent="0.25">
      <c r="A1707" t="s">
        <v>4640</v>
      </c>
      <c r="B1707" s="673" t="s">
        <v>2919</v>
      </c>
      <c r="C1707" s="674">
        <v>5</v>
      </c>
      <c r="D1707" s="674" t="s">
        <v>6836</v>
      </c>
      <c r="E1707" s="674">
        <f t="shared" si="26"/>
        <v>2</v>
      </c>
      <c r="F1707" s="673" t="s">
        <v>2796</v>
      </c>
      <c r="G1707" s="673" t="s">
        <v>2797</v>
      </c>
      <c r="H1707" s="673" t="s">
        <v>2611</v>
      </c>
      <c r="I1707" s="673" t="s">
        <v>2611</v>
      </c>
      <c r="J1707" s="673" t="s">
        <v>2611</v>
      </c>
      <c r="K1707" s="673" t="s">
        <v>2611</v>
      </c>
    </row>
    <row r="1708" spans="1:11" hidden="1" x14ac:dyDescent="0.25">
      <c r="A1708" t="s">
        <v>4641</v>
      </c>
      <c r="B1708" s="673" t="s">
        <v>2919</v>
      </c>
      <c r="C1708" s="674">
        <v>5</v>
      </c>
      <c r="D1708" s="674" t="s">
        <v>6768</v>
      </c>
      <c r="E1708" s="674">
        <f t="shared" si="26"/>
        <v>2</v>
      </c>
      <c r="F1708" s="673" t="s">
        <v>2794</v>
      </c>
      <c r="G1708" s="673" t="s">
        <v>2795</v>
      </c>
      <c r="H1708" s="673" t="s">
        <v>2611</v>
      </c>
      <c r="I1708" s="673" t="s">
        <v>2611</v>
      </c>
      <c r="J1708" s="673" t="s">
        <v>2611</v>
      </c>
      <c r="K1708" s="673" t="s">
        <v>2611</v>
      </c>
    </row>
    <row r="1709" spans="1:11" hidden="1" x14ac:dyDescent="0.25">
      <c r="A1709" t="s">
        <v>4642</v>
      </c>
      <c r="B1709" s="673" t="s">
        <v>2919</v>
      </c>
      <c r="C1709" s="674">
        <v>5</v>
      </c>
      <c r="D1709" s="674" t="s">
        <v>6769</v>
      </c>
      <c r="E1709" s="674">
        <f t="shared" si="26"/>
        <v>2</v>
      </c>
      <c r="F1709" s="673" t="s">
        <v>2794</v>
      </c>
      <c r="G1709" s="673" t="s">
        <v>2795</v>
      </c>
      <c r="H1709" s="673" t="s">
        <v>2611</v>
      </c>
      <c r="I1709" s="673" t="s">
        <v>2611</v>
      </c>
      <c r="J1709" s="673" t="s">
        <v>2611</v>
      </c>
      <c r="K1709" s="673" t="s">
        <v>2611</v>
      </c>
    </row>
    <row r="1710" spans="1:11" hidden="1" x14ac:dyDescent="0.25">
      <c r="A1710" t="s">
        <v>4643</v>
      </c>
      <c r="B1710" s="673" t="s">
        <v>2919</v>
      </c>
      <c r="C1710" s="674">
        <v>5</v>
      </c>
      <c r="D1710" s="674" t="s">
        <v>6747</v>
      </c>
      <c r="E1710" s="674">
        <f t="shared" si="26"/>
        <v>2</v>
      </c>
      <c r="F1710" s="673" t="s">
        <v>2794</v>
      </c>
      <c r="G1710" s="673" t="s">
        <v>2795</v>
      </c>
      <c r="H1710" s="673" t="s">
        <v>2611</v>
      </c>
      <c r="I1710" s="673" t="s">
        <v>2611</v>
      </c>
      <c r="J1710" s="673" t="s">
        <v>2611</v>
      </c>
      <c r="K1710" s="673" t="s">
        <v>2611</v>
      </c>
    </row>
    <row r="1711" spans="1:11" hidden="1" x14ac:dyDescent="0.25">
      <c r="A1711" t="s">
        <v>4644</v>
      </c>
      <c r="B1711" s="673" t="s">
        <v>2919</v>
      </c>
      <c r="C1711" s="674">
        <v>5</v>
      </c>
      <c r="D1711" s="674" t="s">
        <v>6748</v>
      </c>
      <c r="E1711" s="674">
        <f t="shared" si="26"/>
        <v>2</v>
      </c>
      <c r="F1711" s="673" t="s">
        <v>2794</v>
      </c>
      <c r="G1711" s="673" t="s">
        <v>2795</v>
      </c>
      <c r="H1711" s="673" t="s">
        <v>2611</v>
      </c>
      <c r="I1711" s="673" t="s">
        <v>2611</v>
      </c>
      <c r="J1711" s="673" t="s">
        <v>2611</v>
      </c>
      <c r="K1711" s="673" t="s">
        <v>2611</v>
      </c>
    </row>
    <row r="1712" spans="1:11" hidden="1" x14ac:dyDescent="0.25">
      <c r="A1712" t="s">
        <v>4645</v>
      </c>
      <c r="B1712" s="673" t="s">
        <v>2919</v>
      </c>
      <c r="C1712" s="674">
        <v>5</v>
      </c>
      <c r="D1712" s="674" t="s">
        <v>6853</v>
      </c>
      <c r="E1712" s="674">
        <f t="shared" si="26"/>
        <v>2</v>
      </c>
      <c r="F1712" s="673" t="s">
        <v>2796</v>
      </c>
      <c r="G1712" s="673" t="s">
        <v>2797</v>
      </c>
      <c r="H1712" s="673" t="s">
        <v>2611</v>
      </c>
      <c r="I1712" s="673" t="s">
        <v>2611</v>
      </c>
      <c r="J1712" s="673" t="s">
        <v>2611</v>
      </c>
      <c r="K1712" s="673" t="s">
        <v>2611</v>
      </c>
    </row>
    <row r="1713" spans="1:11" hidden="1" x14ac:dyDescent="0.25">
      <c r="A1713" t="s">
        <v>4646</v>
      </c>
      <c r="B1713" s="673" t="s">
        <v>2919</v>
      </c>
      <c r="C1713" s="674">
        <v>5</v>
      </c>
      <c r="D1713" s="674" t="s">
        <v>6854</v>
      </c>
      <c r="E1713" s="674">
        <f t="shared" si="26"/>
        <v>2</v>
      </c>
      <c r="F1713" s="673" t="s">
        <v>2796</v>
      </c>
      <c r="G1713" s="673" t="s">
        <v>2797</v>
      </c>
      <c r="H1713" s="673" t="s">
        <v>2611</v>
      </c>
      <c r="I1713" s="673" t="s">
        <v>2611</v>
      </c>
      <c r="J1713" s="673" t="s">
        <v>2611</v>
      </c>
      <c r="K1713" s="673" t="s">
        <v>2611</v>
      </c>
    </row>
    <row r="1714" spans="1:11" hidden="1" x14ac:dyDescent="0.25">
      <c r="A1714" t="s">
        <v>4647</v>
      </c>
      <c r="B1714" s="673" t="s">
        <v>2919</v>
      </c>
      <c r="C1714" s="674">
        <v>5</v>
      </c>
      <c r="D1714" s="674" t="s">
        <v>6773</v>
      </c>
      <c r="E1714" s="674">
        <f t="shared" si="26"/>
        <v>2</v>
      </c>
      <c r="F1714" s="673" t="s">
        <v>2794</v>
      </c>
      <c r="G1714" s="673" t="s">
        <v>2795</v>
      </c>
      <c r="H1714" s="673" t="s">
        <v>2611</v>
      </c>
      <c r="I1714" s="673" t="s">
        <v>2611</v>
      </c>
      <c r="J1714" s="673" t="s">
        <v>2611</v>
      </c>
      <c r="K1714" s="673" t="s">
        <v>2611</v>
      </c>
    </row>
    <row r="1715" spans="1:11" hidden="1" x14ac:dyDescent="0.25">
      <c r="A1715" t="s">
        <v>4648</v>
      </c>
      <c r="B1715" s="673" t="s">
        <v>2919</v>
      </c>
      <c r="C1715" s="674">
        <v>5</v>
      </c>
      <c r="D1715" s="674" t="s">
        <v>6774</v>
      </c>
      <c r="E1715" s="674">
        <f t="shared" si="26"/>
        <v>2</v>
      </c>
      <c r="F1715" s="673" t="s">
        <v>2794</v>
      </c>
      <c r="G1715" s="673" t="s">
        <v>2795</v>
      </c>
      <c r="H1715" s="673" t="s">
        <v>2611</v>
      </c>
      <c r="I1715" s="673" t="s">
        <v>2611</v>
      </c>
      <c r="J1715" s="673" t="s">
        <v>2611</v>
      </c>
      <c r="K1715" s="673" t="s">
        <v>2611</v>
      </c>
    </row>
    <row r="1716" spans="1:11" hidden="1" x14ac:dyDescent="0.25">
      <c r="A1716" t="s">
        <v>4649</v>
      </c>
      <c r="B1716" s="673" t="s">
        <v>2919</v>
      </c>
      <c r="C1716" s="674">
        <v>5</v>
      </c>
      <c r="D1716" s="674" t="s">
        <v>6857</v>
      </c>
      <c r="E1716" s="674">
        <f t="shared" si="26"/>
        <v>2</v>
      </c>
      <c r="F1716" s="673" t="s">
        <v>2796</v>
      </c>
      <c r="G1716" s="673" t="s">
        <v>2797</v>
      </c>
      <c r="H1716" s="673" t="s">
        <v>2611</v>
      </c>
      <c r="I1716" s="673" t="s">
        <v>2611</v>
      </c>
      <c r="J1716" s="673" t="s">
        <v>2611</v>
      </c>
      <c r="K1716" s="673" t="s">
        <v>2611</v>
      </c>
    </row>
    <row r="1717" spans="1:11" hidden="1" x14ac:dyDescent="0.25">
      <c r="A1717" t="s">
        <v>4650</v>
      </c>
      <c r="B1717" s="673" t="s">
        <v>2919</v>
      </c>
      <c r="C1717" s="674">
        <v>5</v>
      </c>
      <c r="D1717" s="674" t="s">
        <v>6858</v>
      </c>
      <c r="E1717" s="674">
        <f t="shared" si="26"/>
        <v>2</v>
      </c>
      <c r="F1717" s="673" t="s">
        <v>2796</v>
      </c>
      <c r="G1717" s="673" t="s">
        <v>2797</v>
      </c>
      <c r="H1717" s="673" t="s">
        <v>2611</v>
      </c>
      <c r="I1717" s="673" t="s">
        <v>2611</v>
      </c>
      <c r="J1717" s="673" t="s">
        <v>2611</v>
      </c>
      <c r="K1717" s="673" t="s">
        <v>2611</v>
      </c>
    </row>
    <row r="1718" spans="1:11" hidden="1" x14ac:dyDescent="0.25">
      <c r="A1718" t="s">
        <v>4651</v>
      </c>
      <c r="B1718" s="673" t="s">
        <v>2919</v>
      </c>
      <c r="C1718" s="674">
        <v>5</v>
      </c>
      <c r="D1718" s="674" t="s">
        <v>6775</v>
      </c>
      <c r="E1718" s="674">
        <f t="shared" si="26"/>
        <v>2</v>
      </c>
      <c r="F1718" s="673" t="s">
        <v>2794</v>
      </c>
      <c r="G1718" s="673" t="s">
        <v>2795</v>
      </c>
      <c r="H1718" s="673" t="s">
        <v>2611</v>
      </c>
      <c r="I1718" s="673" t="s">
        <v>2611</v>
      </c>
      <c r="J1718" s="673" t="s">
        <v>2611</v>
      </c>
      <c r="K1718" s="673" t="s">
        <v>2611</v>
      </c>
    </row>
    <row r="1719" spans="1:11" hidden="1" x14ac:dyDescent="0.25">
      <c r="A1719" t="s">
        <v>4652</v>
      </c>
      <c r="B1719" s="673" t="s">
        <v>2919</v>
      </c>
      <c r="C1719" s="674">
        <v>5</v>
      </c>
      <c r="D1719" s="674" t="s">
        <v>6776</v>
      </c>
      <c r="E1719" s="674">
        <f t="shared" si="26"/>
        <v>2</v>
      </c>
      <c r="F1719" s="673" t="s">
        <v>2794</v>
      </c>
      <c r="G1719" s="673" t="s">
        <v>2795</v>
      </c>
      <c r="H1719" s="673" t="s">
        <v>2611</v>
      </c>
      <c r="I1719" s="673" t="s">
        <v>2611</v>
      </c>
      <c r="J1719" s="673" t="s">
        <v>2611</v>
      </c>
      <c r="K1719" s="673" t="s">
        <v>2611</v>
      </c>
    </row>
    <row r="1720" spans="1:11" hidden="1" x14ac:dyDescent="0.25">
      <c r="A1720" t="s">
        <v>4653</v>
      </c>
      <c r="B1720" s="673" t="s">
        <v>2919</v>
      </c>
      <c r="C1720" s="674">
        <v>5</v>
      </c>
      <c r="D1720" s="674" t="s">
        <v>6777</v>
      </c>
      <c r="E1720" s="674">
        <f t="shared" si="26"/>
        <v>4</v>
      </c>
      <c r="F1720" s="673" t="s">
        <v>2796</v>
      </c>
      <c r="G1720" s="673" t="s">
        <v>2794</v>
      </c>
      <c r="H1720" s="673" t="s">
        <v>2797</v>
      </c>
      <c r="I1720" s="673" t="s">
        <v>2795</v>
      </c>
      <c r="J1720" s="673" t="s">
        <v>2611</v>
      </c>
      <c r="K1720" s="673" t="s">
        <v>2611</v>
      </c>
    </row>
    <row r="1721" spans="1:11" hidden="1" x14ac:dyDescent="0.25">
      <c r="A1721" t="s">
        <v>4654</v>
      </c>
      <c r="B1721" s="673" t="s">
        <v>2919</v>
      </c>
      <c r="C1721" s="674">
        <v>5</v>
      </c>
      <c r="D1721" s="674" t="s">
        <v>6778</v>
      </c>
      <c r="E1721" s="674">
        <f t="shared" si="26"/>
        <v>4</v>
      </c>
      <c r="F1721" s="673" t="s">
        <v>2796</v>
      </c>
      <c r="G1721" s="673" t="s">
        <v>2794</v>
      </c>
      <c r="H1721" s="673" t="s">
        <v>2797</v>
      </c>
      <c r="I1721" s="673" t="s">
        <v>2795</v>
      </c>
      <c r="J1721" s="673" t="s">
        <v>2611</v>
      </c>
      <c r="K1721" s="673" t="s">
        <v>2611</v>
      </c>
    </row>
    <row r="1722" spans="1:11" hidden="1" x14ac:dyDescent="0.25">
      <c r="A1722" t="s">
        <v>7300</v>
      </c>
      <c r="B1722" s="673" t="s">
        <v>2919</v>
      </c>
      <c r="C1722" s="674">
        <v>5</v>
      </c>
      <c r="D1722" s="674" t="s">
        <v>6943</v>
      </c>
      <c r="E1722" s="674">
        <f t="shared" si="26"/>
        <v>3</v>
      </c>
      <c r="F1722" s="673" t="s">
        <v>2887</v>
      </c>
      <c r="G1722" s="673" t="s">
        <v>2888</v>
      </c>
      <c r="H1722" s="673" t="s">
        <v>2889</v>
      </c>
      <c r="I1722" s="673" t="s">
        <v>2611</v>
      </c>
      <c r="J1722" s="673" t="s">
        <v>2611</v>
      </c>
      <c r="K1722" s="673" t="s">
        <v>2611</v>
      </c>
    </row>
    <row r="1723" spans="1:11" hidden="1" x14ac:dyDescent="0.25">
      <c r="A1723" t="s">
        <v>7301</v>
      </c>
      <c r="B1723" s="673" t="s">
        <v>2919</v>
      </c>
      <c r="C1723" s="674">
        <v>5</v>
      </c>
      <c r="D1723" s="674" t="s">
        <v>6944</v>
      </c>
      <c r="E1723" s="674">
        <f t="shared" si="26"/>
        <v>3</v>
      </c>
      <c r="F1723" s="673" t="s">
        <v>2887</v>
      </c>
      <c r="G1723" s="673" t="s">
        <v>2888</v>
      </c>
      <c r="H1723" s="673" t="s">
        <v>2889</v>
      </c>
      <c r="I1723" s="673" t="s">
        <v>2611</v>
      </c>
      <c r="J1723" s="673" t="s">
        <v>2611</v>
      </c>
      <c r="K1723" s="673" t="s">
        <v>2611</v>
      </c>
    </row>
    <row r="1724" spans="1:11" hidden="1" x14ac:dyDescent="0.25">
      <c r="A1724" t="s">
        <v>4655</v>
      </c>
      <c r="B1724" s="673" t="s">
        <v>2919</v>
      </c>
      <c r="C1724" s="674">
        <v>5</v>
      </c>
      <c r="D1724" s="674" t="s">
        <v>6863</v>
      </c>
      <c r="E1724" s="674">
        <f t="shared" si="26"/>
        <v>3</v>
      </c>
      <c r="F1724" s="673" t="s">
        <v>2794</v>
      </c>
      <c r="G1724" s="673" t="s">
        <v>2841</v>
      </c>
      <c r="H1724" s="673" t="s">
        <v>2817</v>
      </c>
      <c r="I1724" s="673" t="s">
        <v>2611</v>
      </c>
      <c r="J1724" s="673" t="s">
        <v>2611</v>
      </c>
      <c r="K1724" s="673" t="s">
        <v>2611</v>
      </c>
    </row>
    <row r="1725" spans="1:11" hidden="1" x14ac:dyDescent="0.25">
      <c r="A1725" t="s">
        <v>4656</v>
      </c>
      <c r="B1725" s="673" t="s">
        <v>2919</v>
      </c>
      <c r="C1725" s="674">
        <v>5</v>
      </c>
      <c r="D1725" s="674" t="s">
        <v>6864</v>
      </c>
      <c r="E1725" s="674">
        <f t="shared" si="26"/>
        <v>3</v>
      </c>
      <c r="F1725" s="673" t="s">
        <v>2794</v>
      </c>
      <c r="G1725" s="673" t="s">
        <v>2841</v>
      </c>
      <c r="H1725" s="673" t="s">
        <v>2817</v>
      </c>
      <c r="I1725" s="673" t="s">
        <v>2611</v>
      </c>
      <c r="J1725" s="673" t="s">
        <v>2611</v>
      </c>
      <c r="K1725" s="673" t="s">
        <v>2611</v>
      </c>
    </row>
    <row r="1726" spans="1:11" hidden="1" x14ac:dyDescent="0.25">
      <c r="A1726" t="s">
        <v>4657</v>
      </c>
      <c r="B1726" s="673" t="s">
        <v>2919</v>
      </c>
      <c r="C1726" s="674">
        <v>5</v>
      </c>
      <c r="D1726" s="674" t="s">
        <v>6865</v>
      </c>
      <c r="E1726" s="674">
        <f t="shared" si="26"/>
        <v>3</v>
      </c>
      <c r="F1726" s="673" t="s">
        <v>2794</v>
      </c>
      <c r="G1726" s="673" t="s">
        <v>2841</v>
      </c>
      <c r="H1726" s="673" t="s">
        <v>2817</v>
      </c>
      <c r="I1726" s="673" t="s">
        <v>2611</v>
      </c>
      <c r="J1726" s="673" t="s">
        <v>2611</v>
      </c>
      <c r="K1726" s="673" t="s">
        <v>2611</v>
      </c>
    </row>
    <row r="1727" spans="1:11" hidden="1" x14ac:dyDescent="0.25">
      <c r="A1727" t="s">
        <v>4658</v>
      </c>
      <c r="B1727" s="673" t="s">
        <v>2919</v>
      </c>
      <c r="C1727" s="674">
        <v>5</v>
      </c>
      <c r="D1727" s="674" t="s">
        <v>6866</v>
      </c>
      <c r="E1727" s="674">
        <f t="shared" si="26"/>
        <v>3</v>
      </c>
      <c r="F1727" s="673" t="s">
        <v>2794</v>
      </c>
      <c r="G1727" s="673" t="s">
        <v>2841</v>
      </c>
      <c r="H1727" s="673" t="s">
        <v>2817</v>
      </c>
      <c r="I1727" s="673" t="s">
        <v>2611</v>
      </c>
      <c r="J1727" s="673" t="s">
        <v>2611</v>
      </c>
      <c r="K1727" s="673" t="s">
        <v>2611</v>
      </c>
    </row>
    <row r="1728" spans="1:11" hidden="1" x14ac:dyDescent="0.25">
      <c r="A1728" t="s">
        <v>4659</v>
      </c>
      <c r="B1728" s="673" t="s">
        <v>2919</v>
      </c>
      <c r="C1728" s="674">
        <v>5</v>
      </c>
      <c r="D1728" s="674" t="s">
        <v>6945</v>
      </c>
      <c r="E1728" s="674">
        <f t="shared" si="26"/>
        <v>3</v>
      </c>
      <c r="F1728" s="673" t="s">
        <v>2887</v>
      </c>
      <c r="G1728" s="673" t="s">
        <v>2888</v>
      </c>
      <c r="H1728" s="673" t="s">
        <v>2889</v>
      </c>
      <c r="I1728" s="673" t="s">
        <v>2611</v>
      </c>
      <c r="J1728" s="673" t="s">
        <v>2611</v>
      </c>
      <c r="K1728" s="673" t="s">
        <v>2611</v>
      </c>
    </row>
    <row r="1729" spans="1:11" hidden="1" x14ac:dyDescent="0.25">
      <c r="A1729" t="s">
        <v>4660</v>
      </c>
      <c r="B1729" s="673" t="s">
        <v>2919</v>
      </c>
      <c r="C1729" s="674">
        <v>5</v>
      </c>
      <c r="D1729" s="674" t="s">
        <v>6946</v>
      </c>
      <c r="E1729" s="674">
        <f t="shared" si="26"/>
        <v>3</v>
      </c>
      <c r="F1729" s="673" t="s">
        <v>2887</v>
      </c>
      <c r="G1729" s="673" t="s">
        <v>2888</v>
      </c>
      <c r="H1729" s="673" t="s">
        <v>2889</v>
      </c>
      <c r="I1729" s="673" t="s">
        <v>2611</v>
      </c>
      <c r="J1729" s="673" t="s">
        <v>2611</v>
      </c>
      <c r="K1729" s="673" t="s">
        <v>2611</v>
      </c>
    </row>
    <row r="1730" spans="1:11" hidden="1" x14ac:dyDescent="0.25">
      <c r="A1730" t="s">
        <v>7302</v>
      </c>
      <c r="B1730" s="673" t="s">
        <v>2919</v>
      </c>
      <c r="C1730" s="674">
        <v>5</v>
      </c>
      <c r="D1730" s="674" t="s">
        <v>7010</v>
      </c>
      <c r="E1730" s="674">
        <f t="shared" si="26"/>
        <v>4</v>
      </c>
      <c r="F1730" s="673" t="s">
        <v>2921</v>
      </c>
      <c r="G1730" s="673" t="s">
        <v>2877</v>
      </c>
      <c r="H1730" s="673" t="s">
        <v>2922</v>
      </c>
      <c r="I1730" s="673" t="s">
        <v>2923</v>
      </c>
      <c r="J1730" s="673" t="s">
        <v>2611</v>
      </c>
      <c r="K1730" s="673" t="s">
        <v>2611</v>
      </c>
    </row>
    <row r="1731" spans="1:11" hidden="1" x14ac:dyDescent="0.25">
      <c r="A1731" t="s">
        <v>7303</v>
      </c>
      <c r="B1731" s="673" t="s">
        <v>2919</v>
      </c>
      <c r="C1731" s="674">
        <v>5</v>
      </c>
      <c r="D1731" s="674" t="s">
        <v>7011</v>
      </c>
      <c r="E1731" s="674">
        <f t="shared" ref="E1731:E1794" si="27">6-COUNTIF(F1731:K1731,"")</f>
        <v>4</v>
      </c>
      <c r="F1731" s="673" t="s">
        <v>2921</v>
      </c>
      <c r="G1731" s="673" t="s">
        <v>2877</v>
      </c>
      <c r="H1731" s="673" t="s">
        <v>2922</v>
      </c>
      <c r="I1731" s="673" t="s">
        <v>2923</v>
      </c>
      <c r="J1731" s="673" t="s">
        <v>2611</v>
      </c>
      <c r="K1731" s="673" t="s">
        <v>2611</v>
      </c>
    </row>
    <row r="1732" spans="1:11" hidden="1" x14ac:dyDescent="0.25">
      <c r="A1732" t="s">
        <v>4661</v>
      </c>
      <c r="B1732" s="673" t="s">
        <v>2919</v>
      </c>
      <c r="C1732" s="674">
        <v>5</v>
      </c>
      <c r="D1732" s="674" t="s">
        <v>6749</v>
      </c>
      <c r="E1732" s="674">
        <f t="shared" si="27"/>
        <v>5</v>
      </c>
      <c r="F1732" s="673" t="s">
        <v>2798</v>
      </c>
      <c r="G1732" s="673" t="s">
        <v>2799</v>
      </c>
      <c r="H1732" s="673" t="s">
        <v>2800</v>
      </c>
      <c r="I1732" s="673" t="s">
        <v>2794</v>
      </c>
      <c r="J1732" s="673" t="s">
        <v>2801</v>
      </c>
      <c r="K1732" s="673" t="s">
        <v>2611</v>
      </c>
    </row>
    <row r="1733" spans="1:11" hidden="1" x14ac:dyDescent="0.25">
      <c r="A1733" t="s">
        <v>4662</v>
      </c>
      <c r="B1733" s="673" t="s">
        <v>2919</v>
      </c>
      <c r="C1733" s="674">
        <v>5</v>
      </c>
      <c r="D1733" s="674" t="s">
        <v>6750</v>
      </c>
      <c r="E1733" s="674">
        <f t="shared" si="27"/>
        <v>5</v>
      </c>
      <c r="F1733" s="673" t="s">
        <v>2798</v>
      </c>
      <c r="G1733" s="673" t="s">
        <v>2799</v>
      </c>
      <c r="H1733" s="673" t="s">
        <v>2800</v>
      </c>
      <c r="I1733" s="673" t="s">
        <v>2794</v>
      </c>
      <c r="J1733" s="673" t="s">
        <v>2801</v>
      </c>
      <c r="K1733" s="673" t="s">
        <v>2611</v>
      </c>
    </row>
    <row r="1734" spans="1:11" hidden="1" x14ac:dyDescent="0.25">
      <c r="A1734" t="s">
        <v>4663</v>
      </c>
      <c r="B1734" s="673" t="s">
        <v>2919</v>
      </c>
      <c r="C1734" s="674">
        <v>5</v>
      </c>
      <c r="D1734" s="674" t="s">
        <v>6867</v>
      </c>
      <c r="E1734" s="674">
        <f t="shared" si="27"/>
        <v>6</v>
      </c>
      <c r="F1734" s="673" t="s">
        <v>2842</v>
      </c>
      <c r="G1734" s="673" t="s">
        <v>2843</v>
      </c>
      <c r="H1734" s="673" t="s">
        <v>2844</v>
      </c>
      <c r="I1734" s="673" t="s">
        <v>2845</v>
      </c>
      <c r="J1734" s="673" t="s">
        <v>2846</v>
      </c>
      <c r="K1734" s="673" t="s">
        <v>2847</v>
      </c>
    </row>
    <row r="1735" spans="1:11" hidden="1" x14ac:dyDescent="0.25">
      <c r="A1735" t="s">
        <v>4664</v>
      </c>
      <c r="B1735" s="673" t="s">
        <v>2919</v>
      </c>
      <c r="C1735" s="674">
        <v>5</v>
      </c>
      <c r="D1735" s="674" t="s">
        <v>6868</v>
      </c>
      <c r="E1735" s="674">
        <f t="shared" si="27"/>
        <v>6</v>
      </c>
      <c r="F1735" s="673" t="s">
        <v>2842</v>
      </c>
      <c r="G1735" s="673" t="s">
        <v>2843</v>
      </c>
      <c r="H1735" s="673" t="s">
        <v>2844</v>
      </c>
      <c r="I1735" s="673" t="s">
        <v>2845</v>
      </c>
      <c r="J1735" s="673" t="s">
        <v>2846</v>
      </c>
      <c r="K1735" s="673" t="s">
        <v>2847</v>
      </c>
    </row>
    <row r="1736" spans="1:11" hidden="1" x14ac:dyDescent="0.25">
      <c r="A1736" t="s">
        <v>4665</v>
      </c>
      <c r="B1736" s="673" t="s">
        <v>2919</v>
      </c>
      <c r="C1736" s="674">
        <v>5</v>
      </c>
      <c r="D1736" s="674" t="s">
        <v>6869</v>
      </c>
      <c r="E1736" s="674">
        <f t="shared" si="27"/>
        <v>6</v>
      </c>
      <c r="F1736" s="673" t="s">
        <v>2842</v>
      </c>
      <c r="G1736" s="673" t="s">
        <v>2843</v>
      </c>
      <c r="H1736" s="673" t="s">
        <v>2844</v>
      </c>
      <c r="I1736" s="673" t="s">
        <v>2845</v>
      </c>
      <c r="J1736" s="673" t="s">
        <v>2846</v>
      </c>
      <c r="K1736" s="673" t="s">
        <v>2847</v>
      </c>
    </row>
    <row r="1737" spans="1:11" hidden="1" x14ac:dyDescent="0.25">
      <c r="A1737" t="s">
        <v>4666</v>
      </c>
      <c r="B1737" s="673" t="s">
        <v>2919</v>
      </c>
      <c r="C1737" s="674">
        <v>5</v>
      </c>
      <c r="D1737" s="674" t="s">
        <v>6870</v>
      </c>
      <c r="E1737" s="674">
        <f t="shared" si="27"/>
        <v>6</v>
      </c>
      <c r="F1737" s="673" t="s">
        <v>2842</v>
      </c>
      <c r="G1737" s="673" t="s">
        <v>2843</v>
      </c>
      <c r="H1737" s="673" t="s">
        <v>2844</v>
      </c>
      <c r="I1737" s="673" t="s">
        <v>2845</v>
      </c>
      <c r="J1737" s="673" t="s">
        <v>2846</v>
      </c>
      <c r="K1737" s="673" t="s">
        <v>2847</v>
      </c>
    </row>
    <row r="1738" spans="1:11" hidden="1" x14ac:dyDescent="0.25">
      <c r="A1738" t="s">
        <v>4667</v>
      </c>
      <c r="B1738" s="673" t="s">
        <v>2919</v>
      </c>
      <c r="C1738" s="674">
        <v>6</v>
      </c>
      <c r="D1738" s="674" t="s">
        <v>6729</v>
      </c>
      <c r="E1738" s="674">
        <f t="shared" si="27"/>
        <v>1</v>
      </c>
      <c r="F1738" s="673" t="s">
        <v>2788</v>
      </c>
      <c r="G1738" s="673" t="s">
        <v>2611</v>
      </c>
      <c r="H1738" s="673" t="s">
        <v>2611</v>
      </c>
      <c r="I1738" s="673" t="s">
        <v>2611</v>
      </c>
      <c r="J1738" s="673" t="s">
        <v>2611</v>
      </c>
      <c r="K1738" s="673" t="s">
        <v>2611</v>
      </c>
    </row>
    <row r="1739" spans="1:11" hidden="1" x14ac:dyDescent="0.25">
      <c r="A1739" t="s">
        <v>4668</v>
      </c>
      <c r="B1739" s="673" t="s">
        <v>2919</v>
      </c>
      <c r="C1739" s="674">
        <v>6</v>
      </c>
      <c r="D1739" s="674" t="s">
        <v>6730</v>
      </c>
      <c r="E1739" s="674">
        <f t="shared" si="27"/>
        <v>1</v>
      </c>
      <c r="F1739" s="673" t="s">
        <v>2788</v>
      </c>
      <c r="G1739" s="673" t="s">
        <v>2611</v>
      </c>
      <c r="H1739" s="673" t="s">
        <v>2611</v>
      </c>
      <c r="I1739" s="673" t="s">
        <v>2611</v>
      </c>
      <c r="J1739" s="673" t="s">
        <v>2611</v>
      </c>
      <c r="K1739" s="673" t="s">
        <v>2611</v>
      </c>
    </row>
    <row r="1740" spans="1:11" hidden="1" x14ac:dyDescent="0.25">
      <c r="A1740" t="s">
        <v>4669</v>
      </c>
      <c r="B1740" s="673" t="s">
        <v>2919</v>
      </c>
      <c r="C1740" s="674">
        <v>6</v>
      </c>
      <c r="D1740" s="674" t="s">
        <v>6731</v>
      </c>
      <c r="E1740" s="674">
        <f t="shared" si="27"/>
        <v>1</v>
      </c>
      <c r="F1740" s="673" t="s">
        <v>2788</v>
      </c>
      <c r="G1740" s="673" t="s">
        <v>2611</v>
      </c>
      <c r="H1740" s="673" t="s">
        <v>2611</v>
      </c>
      <c r="I1740" s="673" t="s">
        <v>2611</v>
      </c>
      <c r="J1740" s="673" t="s">
        <v>2611</v>
      </c>
      <c r="K1740" s="673" t="s">
        <v>2611</v>
      </c>
    </row>
    <row r="1741" spans="1:11" hidden="1" x14ac:dyDescent="0.25">
      <c r="A1741" t="s">
        <v>4670</v>
      </c>
      <c r="B1741" s="673" t="s">
        <v>2919</v>
      </c>
      <c r="C1741" s="674">
        <v>6</v>
      </c>
      <c r="D1741" s="674" t="s">
        <v>6732</v>
      </c>
      <c r="E1741" s="674">
        <f t="shared" si="27"/>
        <v>1</v>
      </c>
      <c r="F1741" s="673" t="s">
        <v>2788</v>
      </c>
      <c r="G1741" s="673" t="s">
        <v>2611</v>
      </c>
      <c r="H1741" s="673" t="s">
        <v>2611</v>
      </c>
      <c r="I1741" s="673" t="s">
        <v>2611</v>
      </c>
      <c r="J1741" s="673" t="s">
        <v>2611</v>
      </c>
      <c r="K1741" s="673" t="s">
        <v>2611</v>
      </c>
    </row>
    <row r="1742" spans="1:11" hidden="1" x14ac:dyDescent="0.25">
      <c r="A1742" t="s">
        <v>4671</v>
      </c>
      <c r="B1742" s="673" t="s">
        <v>2919</v>
      </c>
      <c r="C1742" s="674">
        <v>6</v>
      </c>
      <c r="D1742" s="674" t="s">
        <v>6740</v>
      </c>
      <c r="E1742" s="674">
        <f t="shared" si="27"/>
        <v>2</v>
      </c>
      <c r="F1742" s="673" t="s">
        <v>2794</v>
      </c>
      <c r="G1742" s="673" t="s">
        <v>2795</v>
      </c>
      <c r="H1742" s="673" t="s">
        <v>2611</v>
      </c>
      <c r="I1742" s="673" t="s">
        <v>2611</v>
      </c>
      <c r="J1742" s="673" t="s">
        <v>2611</v>
      </c>
      <c r="K1742" s="673" t="s">
        <v>2611</v>
      </c>
    </row>
    <row r="1743" spans="1:11" hidden="1" x14ac:dyDescent="0.25">
      <c r="A1743" t="s">
        <v>4672</v>
      </c>
      <c r="B1743" s="673" t="s">
        <v>2919</v>
      </c>
      <c r="C1743" s="674">
        <v>6</v>
      </c>
      <c r="D1743" s="674" t="s">
        <v>6741</v>
      </c>
      <c r="E1743" s="674">
        <f t="shared" si="27"/>
        <v>2</v>
      </c>
      <c r="F1743" s="673" t="s">
        <v>2794</v>
      </c>
      <c r="G1743" s="673" t="s">
        <v>2795</v>
      </c>
      <c r="H1743" s="673" t="s">
        <v>2611</v>
      </c>
      <c r="I1743" s="673" t="s">
        <v>2611</v>
      </c>
      <c r="J1743" s="673" t="s">
        <v>2611</v>
      </c>
      <c r="K1743" s="673" t="s">
        <v>2611</v>
      </c>
    </row>
    <row r="1744" spans="1:11" hidden="1" x14ac:dyDescent="0.25">
      <c r="A1744" t="s">
        <v>4673</v>
      </c>
      <c r="B1744" s="673" t="s">
        <v>2919</v>
      </c>
      <c r="C1744" s="674">
        <v>6</v>
      </c>
      <c r="D1744" s="674" t="s">
        <v>6742</v>
      </c>
      <c r="E1744" s="674">
        <f t="shared" si="27"/>
        <v>2</v>
      </c>
      <c r="F1744" s="673" t="s">
        <v>2796</v>
      </c>
      <c r="G1744" s="673" t="s">
        <v>2797</v>
      </c>
      <c r="H1744" s="673" t="s">
        <v>2611</v>
      </c>
      <c r="I1744" s="673" t="s">
        <v>2611</v>
      </c>
      <c r="J1744" s="673" t="s">
        <v>2611</v>
      </c>
      <c r="K1744" s="673" t="s">
        <v>2611</v>
      </c>
    </row>
    <row r="1745" spans="1:11" hidden="1" x14ac:dyDescent="0.25">
      <c r="A1745" t="s">
        <v>4674</v>
      </c>
      <c r="B1745" s="673" t="s">
        <v>2919</v>
      </c>
      <c r="C1745" s="674">
        <v>6</v>
      </c>
      <c r="D1745" s="674" t="s">
        <v>6743</v>
      </c>
      <c r="E1745" s="674">
        <f t="shared" si="27"/>
        <v>2</v>
      </c>
      <c r="F1745" s="673" t="s">
        <v>2796</v>
      </c>
      <c r="G1745" s="673" t="s">
        <v>2797</v>
      </c>
      <c r="H1745" s="673" t="s">
        <v>2611</v>
      </c>
      <c r="I1745" s="673" t="s">
        <v>2611</v>
      </c>
      <c r="J1745" s="673" t="s">
        <v>2611</v>
      </c>
      <c r="K1745" s="673" t="s">
        <v>2611</v>
      </c>
    </row>
    <row r="1746" spans="1:11" hidden="1" x14ac:dyDescent="0.25">
      <c r="A1746" t="s">
        <v>4675</v>
      </c>
      <c r="B1746" s="673" t="s">
        <v>2919</v>
      </c>
      <c r="C1746" s="674">
        <v>6</v>
      </c>
      <c r="D1746" s="674" t="s">
        <v>6759</v>
      </c>
      <c r="E1746" s="674">
        <f t="shared" si="27"/>
        <v>1</v>
      </c>
      <c r="F1746" s="673" t="s">
        <v>2788</v>
      </c>
      <c r="G1746" s="673" t="s">
        <v>2611</v>
      </c>
      <c r="H1746" s="673" t="s">
        <v>2611</v>
      </c>
      <c r="I1746" s="673" t="s">
        <v>2611</v>
      </c>
      <c r="J1746" s="673" t="s">
        <v>2611</v>
      </c>
      <c r="K1746" s="673" t="s">
        <v>2611</v>
      </c>
    </row>
    <row r="1747" spans="1:11" hidden="1" x14ac:dyDescent="0.25">
      <c r="A1747" t="s">
        <v>4676</v>
      </c>
      <c r="B1747" s="673" t="s">
        <v>2919</v>
      </c>
      <c r="C1747" s="674">
        <v>6</v>
      </c>
      <c r="D1747" s="674" t="s">
        <v>6734</v>
      </c>
      <c r="E1747" s="674">
        <f t="shared" si="27"/>
        <v>1</v>
      </c>
      <c r="F1747" s="673" t="s">
        <v>2788</v>
      </c>
      <c r="G1747" s="673" t="s">
        <v>2611</v>
      </c>
      <c r="H1747" s="673" t="s">
        <v>2611</v>
      </c>
      <c r="I1747" s="673" t="s">
        <v>2611</v>
      </c>
      <c r="J1747" s="673" t="s">
        <v>2611</v>
      </c>
      <c r="K1747" s="673" t="s">
        <v>2611</v>
      </c>
    </row>
    <row r="1748" spans="1:11" hidden="1" x14ac:dyDescent="0.25">
      <c r="A1748" t="s">
        <v>4677</v>
      </c>
      <c r="B1748" s="673" t="s">
        <v>2919</v>
      </c>
      <c r="C1748" s="674">
        <v>6</v>
      </c>
      <c r="D1748" s="674" t="s">
        <v>6760</v>
      </c>
      <c r="E1748" s="674">
        <f t="shared" si="27"/>
        <v>1</v>
      </c>
      <c r="F1748" s="673" t="s">
        <v>2788</v>
      </c>
      <c r="G1748" s="673" t="s">
        <v>2611</v>
      </c>
      <c r="H1748" s="673" t="s">
        <v>2611</v>
      </c>
      <c r="I1748" s="673" t="s">
        <v>2611</v>
      </c>
      <c r="J1748" s="673" t="s">
        <v>2611</v>
      </c>
      <c r="K1748" s="673" t="s">
        <v>2611</v>
      </c>
    </row>
    <row r="1749" spans="1:11" hidden="1" x14ac:dyDescent="0.25">
      <c r="A1749" t="s">
        <v>4678</v>
      </c>
      <c r="B1749" s="673" t="s">
        <v>2919</v>
      </c>
      <c r="C1749" s="674">
        <v>6</v>
      </c>
      <c r="D1749" s="674" t="s">
        <v>6761</v>
      </c>
      <c r="E1749" s="674">
        <f t="shared" si="27"/>
        <v>1</v>
      </c>
      <c r="F1749" s="673" t="s">
        <v>2788</v>
      </c>
      <c r="G1749" s="673" t="s">
        <v>2611</v>
      </c>
      <c r="H1749" s="673" t="s">
        <v>2611</v>
      </c>
      <c r="I1749" s="673" t="s">
        <v>2611</v>
      </c>
      <c r="J1749" s="673" t="s">
        <v>2611</v>
      </c>
      <c r="K1749" s="673" t="s">
        <v>2611</v>
      </c>
    </row>
    <row r="1750" spans="1:11" hidden="1" x14ac:dyDescent="0.25">
      <c r="A1750" t="s">
        <v>4679</v>
      </c>
      <c r="B1750" s="673" t="s">
        <v>2919</v>
      </c>
      <c r="C1750" s="674">
        <v>6</v>
      </c>
      <c r="D1750" s="674" t="s">
        <v>6736</v>
      </c>
      <c r="E1750" s="674">
        <f t="shared" si="27"/>
        <v>1</v>
      </c>
      <c r="F1750" s="673" t="s">
        <v>2788</v>
      </c>
      <c r="G1750" s="673" t="s">
        <v>2611</v>
      </c>
      <c r="H1750" s="673" t="s">
        <v>2611</v>
      </c>
      <c r="I1750" s="673" t="s">
        <v>2611</v>
      </c>
      <c r="J1750" s="673" t="s">
        <v>2611</v>
      </c>
      <c r="K1750" s="673" t="s">
        <v>2611</v>
      </c>
    </row>
    <row r="1751" spans="1:11" hidden="1" x14ac:dyDescent="0.25">
      <c r="A1751" t="s">
        <v>4680</v>
      </c>
      <c r="B1751" s="673" t="s">
        <v>2919</v>
      </c>
      <c r="C1751" s="674">
        <v>6</v>
      </c>
      <c r="D1751" s="674" t="s">
        <v>6762</v>
      </c>
      <c r="E1751" s="674">
        <f t="shared" si="27"/>
        <v>1</v>
      </c>
      <c r="F1751" s="673" t="s">
        <v>2788</v>
      </c>
      <c r="G1751" s="673" t="s">
        <v>2611</v>
      </c>
      <c r="H1751" s="673" t="s">
        <v>2611</v>
      </c>
      <c r="I1751" s="673" t="s">
        <v>2611</v>
      </c>
      <c r="J1751" s="673" t="s">
        <v>2611</v>
      </c>
      <c r="K1751" s="673" t="s">
        <v>2611</v>
      </c>
    </row>
    <row r="1752" spans="1:11" hidden="1" x14ac:dyDescent="0.25">
      <c r="A1752" t="s">
        <v>4681</v>
      </c>
      <c r="B1752" s="673" t="s">
        <v>2919</v>
      </c>
      <c r="C1752" s="674">
        <v>6</v>
      </c>
      <c r="D1752" s="674" t="s">
        <v>6763</v>
      </c>
      <c r="E1752" s="674">
        <f t="shared" si="27"/>
        <v>1</v>
      </c>
      <c r="F1752" s="673" t="s">
        <v>2788</v>
      </c>
      <c r="G1752" s="673" t="s">
        <v>2611</v>
      </c>
      <c r="H1752" s="673" t="s">
        <v>2611</v>
      </c>
      <c r="I1752" s="673" t="s">
        <v>2611</v>
      </c>
      <c r="J1752" s="673" t="s">
        <v>2611</v>
      </c>
      <c r="K1752" s="673" t="s">
        <v>2611</v>
      </c>
    </row>
    <row r="1753" spans="1:11" hidden="1" x14ac:dyDescent="0.25">
      <c r="A1753" t="s">
        <v>4682</v>
      </c>
      <c r="B1753" s="673" t="s">
        <v>2919</v>
      </c>
      <c r="C1753" s="674">
        <v>6</v>
      </c>
      <c r="D1753" s="674" t="s">
        <v>6764</v>
      </c>
      <c r="E1753" s="674">
        <f t="shared" si="27"/>
        <v>1</v>
      </c>
      <c r="F1753" s="673" t="s">
        <v>2788</v>
      </c>
      <c r="G1753" s="673" t="s">
        <v>2611</v>
      </c>
      <c r="H1753" s="673" t="s">
        <v>2611</v>
      </c>
      <c r="I1753" s="673" t="s">
        <v>2611</v>
      </c>
      <c r="J1753" s="673" t="s">
        <v>2611</v>
      </c>
      <c r="K1753" s="673" t="s">
        <v>2611</v>
      </c>
    </row>
    <row r="1754" spans="1:11" hidden="1" x14ac:dyDescent="0.25">
      <c r="A1754" t="s">
        <v>4683</v>
      </c>
      <c r="B1754" s="673" t="s">
        <v>2919</v>
      </c>
      <c r="C1754" s="674">
        <v>6</v>
      </c>
      <c r="D1754" s="674" t="s">
        <v>6765</v>
      </c>
      <c r="E1754" s="674">
        <f t="shared" si="27"/>
        <v>1</v>
      </c>
      <c r="F1754" s="673" t="s">
        <v>2788</v>
      </c>
      <c r="G1754" s="673" t="s">
        <v>2611</v>
      </c>
      <c r="H1754" s="673" t="s">
        <v>2611</v>
      </c>
      <c r="I1754" s="673" t="s">
        <v>2611</v>
      </c>
      <c r="J1754" s="673" t="s">
        <v>2611</v>
      </c>
      <c r="K1754" s="673" t="s">
        <v>2611</v>
      </c>
    </row>
    <row r="1755" spans="1:11" hidden="1" x14ac:dyDescent="0.25">
      <c r="A1755" t="s">
        <v>7304</v>
      </c>
      <c r="B1755" s="673" t="s">
        <v>2919</v>
      </c>
      <c r="C1755" s="674">
        <v>6</v>
      </c>
      <c r="D1755" s="674" t="s">
        <v>2769</v>
      </c>
      <c r="E1755" s="674">
        <f t="shared" si="27"/>
        <v>2</v>
      </c>
      <c r="F1755" s="673" t="s">
        <v>2877</v>
      </c>
      <c r="G1755" s="673" t="s">
        <v>2878</v>
      </c>
      <c r="H1755" s="673" t="s">
        <v>2611</v>
      </c>
      <c r="I1755" s="673" t="s">
        <v>2611</v>
      </c>
      <c r="J1755" s="673" t="s">
        <v>2611</v>
      </c>
      <c r="K1755" s="673" t="s">
        <v>2611</v>
      </c>
    </row>
    <row r="1756" spans="1:11" hidden="1" x14ac:dyDescent="0.25">
      <c r="A1756" t="s">
        <v>7305</v>
      </c>
      <c r="B1756" s="673" t="s">
        <v>2919</v>
      </c>
      <c r="C1756" s="674">
        <v>6</v>
      </c>
      <c r="D1756" s="674" t="s">
        <v>7005</v>
      </c>
      <c r="E1756" s="674">
        <f t="shared" si="27"/>
        <v>2</v>
      </c>
      <c r="F1756" s="673" t="s">
        <v>2877</v>
      </c>
      <c r="G1756" s="673" t="s">
        <v>2878</v>
      </c>
      <c r="H1756" s="673" t="s">
        <v>2611</v>
      </c>
      <c r="I1756" s="673" t="s">
        <v>2611</v>
      </c>
      <c r="J1756" s="673" t="s">
        <v>2611</v>
      </c>
      <c r="K1756" s="673" t="s">
        <v>2611</v>
      </c>
    </row>
    <row r="1757" spans="1:11" hidden="1" x14ac:dyDescent="0.25">
      <c r="A1757" t="s">
        <v>7306</v>
      </c>
      <c r="B1757" s="673" t="s">
        <v>2919</v>
      </c>
      <c r="C1757" s="674">
        <v>6</v>
      </c>
      <c r="D1757" s="674" t="s">
        <v>7006</v>
      </c>
      <c r="E1757" s="674">
        <f t="shared" si="27"/>
        <v>2</v>
      </c>
      <c r="F1757" s="673" t="s">
        <v>2877</v>
      </c>
      <c r="G1757" s="673" t="s">
        <v>2878</v>
      </c>
      <c r="H1757" s="673" t="s">
        <v>2611</v>
      </c>
      <c r="I1757" s="673" t="s">
        <v>2611</v>
      </c>
      <c r="J1757" s="673" t="s">
        <v>2611</v>
      </c>
      <c r="K1757" s="673" t="s">
        <v>2611</v>
      </c>
    </row>
    <row r="1758" spans="1:11" hidden="1" x14ac:dyDescent="0.25">
      <c r="A1758" t="s">
        <v>7307</v>
      </c>
      <c r="B1758" s="673" t="s">
        <v>2919</v>
      </c>
      <c r="C1758" s="674">
        <v>6</v>
      </c>
      <c r="D1758" s="674" t="s">
        <v>6881</v>
      </c>
      <c r="E1758" s="674">
        <f t="shared" si="27"/>
        <v>2</v>
      </c>
      <c r="F1758" s="673" t="s">
        <v>2794</v>
      </c>
      <c r="G1758" s="673" t="s">
        <v>2795</v>
      </c>
      <c r="H1758" s="673" t="s">
        <v>2611</v>
      </c>
      <c r="I1758" s="673" t="s">
        <v>2611</v>
      </c>
      <c r="J1758" s="673" t="s">
        <v>2611</v>
      </c>
      <c r="K1758" s="673" t="s">
        <v>2611</v>
      </c>
    </row>
    <row r="1759" spans="1:11" hidden="1" x14ac:dyDescent="0.25">
      <c r="A1759" t="s">
        <v>7308</v>
      </c>
      <c r="B1759" s="673" t="s">
        <v>2919</v>
      </c>
      <c r="C1759" s="674">
        <v>6</v>
      </c>
      <c r="D1759" s="674" t="s">
        <v>7007</v>
      </c>
      <c r="E1759" s="674">
        <f t="shared" si="27"/>
        <v>4</v>
      </c>
      <c r="F1759" s="673" t="s">
        <v>2796</v>
      </c>
      <c r="G1759" s="673" t="s">
        <v>2794</v>
      </c>
      <c r="H1759" s="673" t="s">
        <v>2797</v>
      </c>
      <c r="I1759" s="673" t="s">
        <v>2795</v>
      </c>
      <c r="J1759" s="673" t="s">
        <v>2611</v>
      </c>
      <c r="K1759" s="673" t="s">
        <v>2611</v>
      </c>
    </row>
    <row r="1760" spans="1:11" hidden="1" x14ac:dyDescent="0.25">
      <c r="A1760" t="s">
        <v>7309</v>
      </c>
      <c r="B1760" s="673" t="s">
        <v>2919</v>
      </c>
      <c r="C1760" s="674">
        <v>6</v>
      </c>
      <c r="D1760" s="674" t="s">
        <v>7008</v>
      </c>
      <c r="E1760" s="674">
        <f t="shared" si="27"/>
        <v>2</v>
      </c>
      <c r="F1760" s="673" t="s">
        <v>2877</v>
      </c>
      <c r="G1760" s="673" t="s">
        <v>2878</v>
      </c>
      <c r="H1760" s="673" t="s">
        <v>2611</v>
      </c>
      <c r="I1760" s="673" t="s">
        <v>2611</v>
      </c>
      <c r="J1760" s="673" t="s">
        <v>2611</v>
      </c>
      <c r="K1760" s="673" t="s">
        <v>2611</v>
      </c>
    </row>
    <row r="1761" spans="1:11" hidden="1" x14ac:dyDescent="0.25">
      <c r="A1761" t="s">
        <v>7310</v>
      </c>
      <c r="B1761" s="673" t="s">
        <v>2919</v>
      </c>
      <c r="C1761" s="674">
        <v>6</v>
      </c>
      <c r="D1761" s="674" t="s">
        <v>7009</v>
      </c>
      <c r="E1761" s="674">
        <f t="shared" si="27"/>
        <v>2</v>
      </c>
      <c r="F1761" s="673" t="s">
        <v>2877</v>
      </c>
      <c r="G1761" s="673" t="s">
        <v>2878</v>
      </c>
      <c r="H1761" s="673" t="s">
        <v>2611</v>
      </c>
      <c r="I1761" s="673" t="s">
        <v>2611</v>
      </c>
      <c r="J1761" s="673" t="s">
        <v>2611</v>
      </c>
      <c r="K1761" s="673" t="s">
        <v>2611</v>
      </c>
    </row>
    <row r="1762" spans="1:11" hidden="1" x14ac:dyDescent="0.25">
      <c r="A1762" t="s">
        <v>4684</v>
      </c>
      <c r="B1762" s="673" t="s">
        <v>2919</v>
      </c>
      <c r="C1762" s="674">
        <v>6</v>
      </c>
      <c r="D1762" s="674" t="s">
        <v>6835</v>
      </c>
      <c r="E1762" s="674">
        <f t="shared" si="27"/>
        <v>2</v>
      </c>
      <c r="F1762" s="673" t="s">
        <v>2796</v>
      </c>
      <c r="G1762" s="673" t="s">
        <v>2797</v>
      </c>
      <c r="H1762" s="673" t="s">
        <v>2611</v>
      </c>
      <c r="I1762" s="673" t="s">
        <v>2611</v>
      </c>
      <c r="J1762" s="673" t="s">
        <v>2611</v>
      </c>
      <c r="K1762" s="673" t="s">
        <v>2611</v>
      </c>
    </row>
    <row r="1763" spans="1:11" hidden="1" x14ac:dyDescent="0.25">
      <c r="A1763" t="s">
        <v>4685</v>
      </c>
      <c r="B1763" s="673" t="s">
        <v>2919</v>
      </c>
      <c r="C1763" s="674">
        <v>6</v>
      </c>
      <c r="D1763" s="674" t="s">
        <v>6836</v>
      </c>
      <c r="E1763" s="674">
        <f t="shared" si="27"/>
        <v>2</v>
      </c>
      <c r="F1763" s="673" t="s">
        <v>2796</v>
      </c>
      <c r="G1763" s="673" t="s">
        <v>2797</v>
      </c>
      <c r="H1763" s="673" t="s">
        <v>2611</v>
      </c>
      <c r="I1763" s="673" t="s">
        <v>2611</v>
      </c>
      <c r="J1763" s="673" t="s">
        <v>2611</v>
      </c>
      <c r="K1763" s="673" t="s">
        <v>2611</v>
      </c>
    </row>
    <row r="1764" spans="1:11" hidden="1" x14ac:dyDescent="0.25">
      <c r="A1764" t="s">
        <v>4686</v>
      </c>
      <c r="B1764" s="673" t="s">
        <v>2919</v>
      </c>
      <c r="C1764" s="674">
        <v>6</v>
      </c>
      <c r="D1764" s="674" t="s">
        <v>6768</v>
      </c>
      <c r="E1764" s="674">
        <f t="shared" si="27"/>
        <v>2</v>
      </c>
      <c r="F1764" s="673" t="s">
        <v>2794</v>
      </c>
      <c r="G1764" s="673" t="s">
        <v>2795</v>
      </c>
      <c r="H1764" s="673" t="s">
        <v>2611</v>
      </c>
      <c r="I1764" s="673" t="s">
        <v>2611</v>
      </c>
      <c r="J1764" s="673" t="s">
        <v>2611</v>
      </c>
      <c r="K1764" s="673" t="s">
        <v>2611</v>
      </c>
    </row>
    <row r="1765" spans="1:11" hidden="1" x14ac:dyDescent="0.25">
      <c r="A1765" t="s">
        <v>4687</v>
      </c>
      <c r="B1765" s="673" t="s">
        <v>2919</v>
      </c>
      <c r="C1765" s="674">
        <v>6</v>
      </c>
      <c r="D1765" s="674" t="s">
        <v>6769</v>
      </c>
      <c r="E1765" s="674">
        <f t="shared" si="27"/>
        <v>2</v>
      </c>
      <c r="F1765" s="673" t="s">
        <v>2794</v>
      </c>
      <c r="G1765" s="673" t="s">
        <v>2795</v>
      </c>
      <c r="H1765" s="673" t="s">
        <v>2611</v>
      </c>
      <c r="I1765" s="673" t="s">
        <v>2611</v>
      </c>
      <c r="J1765" s="673" t="s">
        <v>2611</v>
      </c>
      <c r="K1765" s="673" t="s">
        <v>2611</v>
      </c>
    </row>
    <row r="1766" spans="1:11" hidden="1" x14ac:dyDescent="0.25">
      <c r="A1766" t="s">
        <v>4688</v>
      </c>
      <c r="B1766" s="673" t="s">
        <v>2919</v>
      </c>
      <c r="C1766" s="674">
        <v>6</v>
      </c>
      <c r="D1766" s="674" t="s">
        <v>6747</v>
      </c>
      <c r="E1766" s="674">
        <f t="shared" si="27"/>
        <v>2</v>
      </c>
      <c r="F1766" s="673" t="s">
        <v>2794</v>
      </c>
      <c r="G1766" s="673" t="s">
        <v>2795</v>
      </c>
      <c r="H1766" s="673" t="s">
        <v>2611</v>
      </c>
      <c r="I1766" s="673" t="s">
        <v>2611</v>
      </c>
      <c r="J1766" s="673" t="s">
        <v>2611</v>
      </c>
      <c r="K1766" s="673" t="s">
        <v>2611</v>
      </c>
    </row>
    <row r="1767" spans="1:11" hidden="1" x14ac:dyDescent="0.25">
      <c r="A1767" t="s">
        <v>4689</v>
      </c>
      <c r="B1767" s="673" t="s">
        <v>2919</v>
      </c>
      <c r="C1767" s="674">
        <v>6</v>
      </c>
      <c r="D1767" s="674" t="s">
        <v>6748</v>
      </c>
      <c r="E1767" s="674">
        <f t="shared" si="27"/>
        <v>2</v>
      </c>
      <c r="F1767" s="673" t="s">
        <v>2794</v>
      </c>
      <c r="G1767" s="673" t="s">
        <v>2795</v>
      </c>
      <c r="H1767" s="673" t="s">
        <v>2611</v>
      </c>
      <c r="I1767" s="673" t="s">
        <v>2611</v>
      </c>
      <c r="J1767" s="673" t="s">
        <v>2611</v>
      </c>
      <c r="K1767" s="673" t="s">
        <v>2611</v>
      </c>
    </row>
    <row r="1768" spans="1:11" hidden="1" x14ac:dyDescent="0.25">
      <c r="A1768" t="s">
        <v>4690</v>
      </c>
      <c r="B1768" s="673" t="s">
        <v>2919</v>
      </c>
      <c r="C1768" s="674">
        <v>6</v>
      </c>
      <c r="D1768" s="674" t="s">
        <v>6853</v>
      </c>
      <c r="E1768" s="674">
        <f t="shared" si="27"/>
        <v>2</v>
      </c>
      <c r="F1768" s="673" t="s">
        <v>2796</v>
      </c>
      <c r="G1768" s="673" t="s">
        <v>2797</v>
      </c>
      <c r="H1768" s="673" t="s">
        <v>2611</v>
      </c>
      <c r="I1768" s="673" t="s">
        <v>2611</v>
      </c>
      <c r="J1768" s="673" t="s">
        <v>2611</v>
      </c>
      <c r="K1768" s="673" t="s">
        <v>2611</v>
      </c>
    </row>
    <row r="1769" spans="1:11" hidden="1" x14ac:dyDescent="0.25">
      <c r="A1769" t="s">
        <v>4691</v>
      </c>
      <c r="B1769" s="673" t="s">
        <v>2919</v>
      </c>
      <c r="C1769" s="674">
        <v>6</v>
      </c>
      <c r="D1769" s="674" t="s">
        <v>6854</v>
      </c>
      <c r="E1769" s="674">
        <f t="shared" si="27"/>
        <v>2</v>
      </c>
      <c r="F1769" s="673" t="s">
        <v>2796</v>
      </c>
      <c r="G1769" s="673" t="s">
        <v>2797</v>
      </c>
      <c r="H1769" s="673" t="s">
        <v>2611</v>
      </c>
      <c r="I1769" s="673" t="s">
        <v>2611</v>
      </c>
      <c r="J1769" s="673" t="s">
        <v>2611</v>
      </c>
      <c r="K1769" s="673" t="s">
        <v>2611</v>
      </c>
    </row>
    <row r="1770" spans="1:11" hidden="1" x14ac:dyDescent="0.25">
      <c r="A1770" t="s">
        <v>4692</v>
      </c>
      <c r="B1770" s="673" t="s">
        <v>2919</v>
      </c>
      <c r="C1770" s="674">
        <v>6</v>
      </c>
      <c r="D1770" s="674" t="s">
        <v>6773</v>
      </c>
      <c r="E1770" s="674">
        <f t="shared" si="27"/>
        <v>2</v>
      </c>
      <c r="F1770" s="673" t="s">
        <v>2794</v>
      </c>
      <c r="G1770" s="673" t="s">
        <v>2795</v>
      </c>
      <c r="H1770" s="673" t="s">
        <v>2611</v>
      </c>
      <c r="I1770" s="673" t="s">
        <v>2611</v>
      </c>
      <c r="J1770" s="673" t="s">
        <v>2611</v>
      </c>
      <c r="K1770" s="673" t="s">
        <v>2611</v>
      </c>
    </row>
    <row r="1771" spans="1:11" hidden="1" x14ac:dyDescent="0.25">
      <c r="A1771" t="s">
        <v>4693</v>
      </c>
      <c r="B1771" s="673" t="s">
        <v>2919</v>
      </c>
      <c r="C1771" s="674">
        <v>6</v>
      </c>
      <c r="D1771" s="674" t="s">
        <v>6774</v>
      </c>
      <c r="E1771" s="674">
        <f t="shared" si="27"/>
        <v>2</v>
      </c>
      <c r="F1771" s="673" t="s">
        <v>2794</v>
      </c>
      <c r="G1771" s="673" t="s">
        <v>2795</v>
      </c>
      <c r="H1771" s="673" t="s">
        <v>2611</v>
      </c>
      <c r="I1771" s="673" t="s">
        <v>2611</v>
      </c>
      <c r="J1771" s="673" t="s">
        <v>2611</v>
      </c>
      <c r="K1771" s="673" t="s">
        <v>2611</v>
      </c>
    </row>
    <row r="1772" spans="1:11" hidden="1" x14ac:dyDescent="0.25">
      <c r="A1772" t="s">
        <v>4694</v>
      </c>
      <c r="B1772" s="673" t="s">
        <v>2919</v>
      </c>
      <c r="C1772" s="674">
        <v>6</v>
      </c>
      <c r="D1772" s="674" t="s">
        <v>6857</v>
      </c>
      <c r="E1772" s="674">
        <f t="shared" si="27"/>
        <v>2</v>
      </c>
      <c r="F1772" s="673" t="s">
        <v>2796</v>
      </c>
      <c r="G1772" s="673" t="s">
        <v>2797</v>
      </c>
      <c r="H1772" s="673" t="s">
        <v>2611</v>
      </c>
      <c r="I1772" s="673" t="s">
        <v>2611</v>
      </c>
      <c r="J1772" s="673" t="s">
        <v>2611</v>
      </c>
      <c r="K1772" s="673" t="s">
        <v>2611</v>
      </c>
    </row>
    <row r="1773" spans="1:11" hidden="1" x14ac:dyDescent="0.25">
      <c r="A1773" t="s">
        <v>4695</v>
      </c>
      <c r="B1773" s="673" t="s">
        <v>2919</v>
      </c>
      <c r="C1773" s="674">
        <v>6</v>
      </c>
      <c r="D1773" s="674" t="s">
        <v>6858</v>
      </c>
      <c r="E1773" s="674">
        <f t="shared" si="27"/>
        <v>2</v>
      </c>
      <c r="F1773" s="673" t="s">
        <v>2796</v>
      </c>
      <c r="G1773" s="673" t="s">
        <v>2797</v>
      </c>
      <c r="H1773" s="673" t="s">
        <v>2611</v>
      </c>
      <c r="I1773" s="673" t="s">
        <v>2611</v>
      </c>
      <c r="J1773" s="673" t="s">
        <v>2611</v>
      </c>
      <c r="K1773" s="673" t="s">
        <v>2611</v>
      </c>
    </row>
    <row r="1774" spans="1:11" hidden="1" x14ac:dyDescent="0.25">
      <c r="A1774" t="s">
        <v>4696</v>
      </c>
      <c r="B1774" s="673" t="s">
        <v>2919</v>
      </c>
      <c r="C1774" s="674">
        <v>6</v>
      </c>
      <c r="D1774" s="674" t="s">
        <v>6775</v>
      </c>
      <c r="E1774" s="674">
        <f t="shared" si="27"/>
        <v>2</v>
      </c>
      <c r="F1774" s="673" t="s">
        <v>2794</v>
      </c>
      <c r="G1774" s="673" t="s">
        <v>2795</v>
      </c>
      <c r="H1774" s="673" t="s">
        <v>2611</v>
      </c>
      <c r="I1774" s="673" t="s">
        <v>2611</v>
      </c>
      <c r="J1774" s="673" t="s">
        <v>2611</v>
      </c>
      <c r="K1774" s="673" t="s">
        <v>2611</v>
      </c>
    </row>
    <row r="1775" spans="1:11" hidden="1" x14ac:dyDescent="0.25">
      <c r="A1775" t="s">
        <v>4697</v>
      </c>
      <c r="B1775" s="673" t="s">
        <v>2919</v>
      </c>
      <c r="C1775" s="674">
        <v>6</v>
      </c>
      <c r="D1775" s="674" t="s">
        <v>6776</v>
      </c>
      <c r="E1775" s="674">
        <f t="shared" si="27"/>
        <v>2</v>
      </c>
      <c r="F1775" s="673" t="s">
        <v>2794</v>
      </c>
      <c r="G1775" s="673" t="s">
        <v>2795</v>
      </c>
      <c r="H1775" s="673" t="s">
        <v>2611</v>
      </c>
      <c r="I1775" s="673" t="s">
        <v>2611</v>
      </c>
      <c r="J1775" s="673" t="s">
        <v>2611</v>
      </c>
      <c r="K1775" s="673" t="s">
        <v>2611</v>
      </c>
    </row>
    <row r="1776" spans="1:11" hidden="1" x14ac:dyDescent="0.25">
      <c r="A1776" t="s">
        <v>4698</v>
      </c>
      <c r="B1776" s="673" t="s">
        <v>2919</v>
      </c>
      <c r="C1776" s="674">
        <v>6</v>
      </c>
      <c r="D1776" s="674" t="s">
        <v>6777</v>
      </c>
      <c r="E1776" s="674">
        <f t="shared" si="27"/>
        <v>4</v>
      </c>
      <c r="F1776" s="673" t="s">
        <v>2796</v>
      </c>
      <c r="G1776" s="673" t="s">
        <v>2794</v>
      </c>
      <c r="H1776" s="673" t="s">
        <v>2797</v>
      </c>
      <c r="I1776" s="673" t="s">
        <v>2795</v>
      </c>
      <c r="J1776" s="673" t="s">
        <v>2611</v>
      </c>
      <c r="K1776" s="673" t="s">
        <v>2611</v>
      </c>
    </row>
    <row r="1777" spans="1:11" hidden="1" x14ac:dyDescent="0.25">
      <c r="A1777" t="s">
        <v>4699</v>
      </c>
      <c r="B1777" s="673" t="s">
        <v>2919</v>
      </c>
      <c r="C1777" s="674">
        <v>6</v>
      </c>
      <c r="D1777" s="674" t="s">
        <v>6778</v>
      </c>
      <c r="E1777" s="674">
        <f t="shared" si="27"/>
        <v>4</v>
      </c>
      <c r="F1777" s="673" t="s">
        <v>2796</v>
      </c>
      <c r="G1777" s="673" t="s">
        <v>2794</v>
      </c>
      <c r="H1777" s="673" t="s">
        <v>2797</v>
      </c>
      <c r="I1777" s="673" t="s">
        <v>2795</v>
      </c>
      <c r="J1777" s="673" t="s">
        <v>2611</v>
      </c>
      <c r="K1777" s="673" t="s">
        <v>2611</v>
      </c>
    </row>
    <row r="1778" spans="1:11" hidden="1" x14ac:dyDescent="0.25">
      <c r="A1778" t="s">
        <v>7311</v>
      </c>
      <c r="B1778" s="673" t="s">
        <v>2919</v>
      </c>
      <c r="C1778" s="674">
        <v>6</v>
      </c>
      <c r="D1778" s="674" t="s">
        <v>6943</v>
      </c>
      <c r="E1778" s="674">
        <f t="shared" si="27"/>
        <v>3</v>
      </c>
      <c r="F1778" s="673" t="s">
        <v>2887</v>
      </c>
      <c r="G1778" s="673" t="s">
        <v>2888</v>
      </c>
      <c r="H1778" s="673" t="s">
        <v>2889</v>
      </c>
      <c r="I1778" s="673" t="s">
        <v>2611</v>
      </c>
      <c r="J1778" s="673" t="s">
        <v>2611</v>
      </c>
      <c r="K1778" s="673" t="s">
        <v>2611</v>
      </c>
    </row>
    <row r="1779" spans="1:11" hidden="1" x14ac:dyDescent="0.25">
      <c r="A1779" t="s">
        <v>7312</v>
      </c>
      <c r="B1779" s="673" t="s">
        <v>2919</v>
      </c>
      <c r="C1779" s="674">
        <v>6</v>
      </c>
      <c r="D1779" s="674" t="s">
        <v>6944</v>
      </c>
      <c r="E1779" s="674">
        <f t="shared" si="27"/>
        <v>3</v>
      </c>
      <c r="F1779" s="673" t="s">
        <v>2887</v>
      </c>
      <c r="G1779" s="673" t="s">
        <v>2888</v>
      </c>
      <c r="H1779" s="673" t="s">
        <v>2889</v>
      </c>
      <c r="I1779" s="673" t="s">
        <v>2611</v>
      </c>
      <c r="J1779" s="673" t="s">
        <v>2611</v>
      </c>
      <c r="K1779" s="673" t="s">
        <v>2611</v>
      </c>
    </row>
    <row r="1780" spans="1:11" hidden="1" x14ac:dyDescent="0.25">
      <c r="A1780" t="s">
        <v>4700</v>
      </c>
      <c r="B1780" s="673" t="s">
        <v>2919</v>
      </c>
      <c r="C1780" s="674">
        <v>6</v>
      </c>
      <c r="D1780" s="674" t="s">
        <v>6863</v>
      </c>
      <c r="E1780" s="674">
        <f t="shared" si="27"/>
        <v>3</v>
      </c>
      <c r="F1780" s="673" t="s">
        <v>2794</v>
      </c>
      <c r="G1780" s="673" t="s">
        <v>2841</v>
      </c>
      <c r="H1780" s="673" t="s">
        <v>2817</v>
      </c>
      <c r="I1780" s="673" t="s">
        <v>2611</v>
      </c>
      <c r="J1780" s="673" t="s">
        <v>2611</v>
      </c>
      <c r="K1780" s="673" t="s">
        <v>2611</v>
      </c>
    </row>
    <row r="1781" spans="1:11" hidden="1" x14ac:dyDescent="0.25">
      <c r="A1781" t="s">
        <v>4701</v>
      </c>
      <c r="B1781" s="673" t="s">
        <v>2919</v>
      </c>
      <c r="C1781" s="674">
        <v>6</v>
      </c>
      <c r="D1781" s="674" t="s">
        <v>6864</v>
      </c>
      <c r="E1781" s="674">
        <f t="shared" si="27"/>
        <v>3</v>
      </c>
      <c r="F1781" s="673" t="s">
        <v>2794</v>
      </c>
      <c r="G1781" s="673" t="s">
        <v>2841</v>
      </c>
      <c r="H1781" s="673" t="s">
        <v>2817</v>
      </c>
      <c r="I1781" s="673" t="s">
        <v>2611</v>
      </c>
      <c r="J1781" s="673" t="s">
        <v>2611</v>
      </c>
      <c r="K1781" s="673" t="s">
        <v>2611</v>
      </c>
    </row>
    <row r="1782" spans="1:11" hidden="1" x14ac:dyDescent="0.25">
      <c r="A1782" t="s">
        <v>4702</v>
      </c>
      <c r="B1782" s="673" t="s">
        <v>2919</v>
      </c>
      <c r="C1782" s="674">
        <v>6</v>
      </c>
      <c r="D1782" s="674" t="s">
        <v>6865</v>
      </c>
      <c r="E1782" s="674">
        <f t="shared" si="27"/>
        <v>3</v>
      </c>
      <c r="F1782" s="673" t="s">
        <v>2794</v>
      </c>
      <c r="G1782" s="673" t="s">
        <v>2841</v>
      </c>
      <c r="H1782" s="673" t="s">
        <v>2817</v>
      </c>
      <c r="I1782" s="673" t="s">
        <v>2611</v>
      </c>
      <c r="J1782" s="673" t="s">
        <v>2611</v>
      </c>
      <c r="K1782" s="673" t="s">
        <v>2611</v>
      </c>
    </row>
    <row r="1783" spans="1:11" hidden="1" x14ac:dyDescent="0.25">
      <c r="A1783" t="s">
        <v>4703</v>
      </c>
      <c r="B1783" s="673" t="s">
        <v>2919</v>
      </c>
      <c r="C1783" s="674">
        <v>6</v>
      </c>
      <c r="D1783" s="674" t="s">
        <v>6866</v>
      </c>
      <c r="E1783" s="674">
        <f t="shared" si="27"/>
        <v>3</v>
      </c>
      <c r="F1783" s="673" t="s">
        <v>2794</v>
      </c>
      <c r="G1783" s="673" t="s">
        <v>2841</v>
      </c>
      <c r="H1783" s="673" t="s">
        <v>2817</v>
      </c>
      <c r="I1783" s="673" t="s">
        <v>2611</v>
      </c>
      <c r="J1783" s="673" t="s">
        <v>2611</v>
      </c>
      <c r="K1783" s="673" t="s">
        <v>2611</v>
      </c>
    </row>
    <row r="1784" spans="1:11" hidden="1" x14ac:dyDescent="0.25">
      <c r="A1784" t="s">
        <v>4704</v>
      </c>
      <c r="B1784" s="673" t="s">
        <v>2919</v>
      </c>
      <c r="C1784" s="674">
        <v>6</v>
      </c>
      <c r="D1784" s="674" t="s">
        <v>6945</v>
      </c>
      <c r="E1784" s="674">
        <f t="shared" si="27"/>
        <v>3</v>
      </c>
      <c r="F1784" s="673" t="s">
        <v>2887</v>
      </c>
      <c r="G1784" s="673" t="s">
        <v>2888</v>
      </c>
      <c r="H1784" s="673" t="s">
        <v>2889</v>
      </c>
      <c r="I1784" s="673" t="s">
        <v>2611</v>
      </c>
      <c r="J1784" s="673" t="s">
        <v>2611</v>
      </c>
      <c r="K1784" s="673" t="s">
        <v>2611</v>
      </c>
    </row>
    <row r="1785" spans="1:11" hidden="1" x14ac:dyDescent="0.25">
      <c r="A1785" t="s">
        <v>4705</v>
      </c>
      <c r="B1785" s="673" t="s">
        <v>2919</v>
      </c>
      <c r="C1785" s="674">
        <v>6</v>
      </c>
      <c r="D1785" s="674" t="s">
        <v>6946</v>
      </c>
      <c r="E1785" s="674">
        <f t="shared" si="27"/>
        <v>3</v>
      </c>
      <c r="F1785" s="673" t="s">
        <v>2887</v>
      </c>
      <c r="G1785" s="673" t="s">
        <v>2888</v>
      </c>
      <c r="H1785" s="673" t="s">
        <v>2889</v>
      </c>
      <c r="I1785" s="673" t="s">
        <v>2611</v>
      </c>
      <c r="J1785" s="673" t="s">
        <v>2611</v>
      </c>
      <c r="K1785" s="673" t="s">
        <v>2611</v>
      </c>
    </row>
    <row r="1786" spans="1:11" hidden="1" x14ac:dyDescent="0.25">
      <c r="A1786" t="s">
        <v>7313</v>
      </c>
      <c r="B1786" s="673" t="s">
        <v>2919</v>
      </c>
      <c r="C1786" s="674">
        <v>6</v>
      </c>
      <c r="D1786" s="674" t="s">
        <v>7010</v>
      </c>
      <c r="E1786" s="674">
        <f t="shared" si="27"/>
        <v>4</v>
      </c>
      <c r="F1786" s="673" t="s">
        <v>2921</v>
      </c>
      <c r="G1786" s="673" t="s">
        <v>2877</v>
      </c>
      <c r="H1786" s="673" t="s">
        <v>2922</v>
      </c>
      <c r="I1786" s="673" t="s">
        <v>2923</v>
      </c>
      <c r="J1786" s="673" t="s">
        <v>2611</v>
      </c>
      <c r="K1786" s="673" t="s">
        <v>2611</v>
      </c>
    </row>
    <row r="1787" spans="1:11" hidden="1" x14ac:dyDescent="0.25">
      <c r="A1787" t="s">
        <v>7314</v>
      </c>
      <c r="B1787" s="673" t="s">
        <v>2919</v>
      </c>
      <c r="C1787" s="674">
        <v>6</v>
      </c>
      <c r="D1787" s="674" t="s">
        <v>7011</v>
      </c>
      <c r="E1787" s="674">
        <f t="shared" si="27"/>
        <v>4</v>
      </c>
      <c r="F1787" s="673" t="s">
        <v>2921</v>
      </c>
      <c r="G1787" s="673" t="s">
        <v>2877</v>
      </c>
      <c r="H1787" s="673" t="s">
        <v>2922</v>
      </c>
      <c r="I1787" s="673" t="s">
        <v>2923</v>
      </c>
      <c r="J1787" s="673" t="s">
        <v>2611</v>
      </c>
      <c r="K1787" s="673" t="s">
        <v>2611</v>
      </c>
    </row>
    <row r="1788" spans="1:11" hidden="1" x14ac:dyDescent="0.25">
      <c r="A1788" t="s">
        <v>4706</v>
      </c>
      <c r="B1788" s="673" t="s">
        <v>2919</v>
      </c>
      <c r="C1788" s="674">
        <v>6</v>
      </c>
      <c r="D1788" s="674" t="s">
        <v>6749</v>
      </c>
      <c r="E1788" s="674">
        <f t="shared" si="27"/>
        <v>5</v>
      </c>
      <c r="F1788" s="673" t="s">
        <v>2798</v>
      </c>
      <c r="G1788" s="673" t="s">
        <v>2799</v>
      </c>
      <c r="H1788" s="673" t="s">
        <v>2800</v>
      </c>
      <c r="I1788" s="673" t="s">
        <v>2794</v>
      </c>
      <c r="J1788" s="673" t="s">
        <v>2801</v>
      </c>
      <c r="K1788" s="673" t="s">
        <v>2611</v>
      </c>
    </row>
    <row r="1789" spans="1:11" hidden="1" x14ac:dyDescent="0.25">
      <c r="A1789" t="s">
        <v>4707</v>
      </c>
      <c r="B1789" s="673" t="s">
        <v>2919</v>
      </c>
      <c r="C1789" s="674">
        <v>6</v>
      </c>
      <c r="D1789" s="674" t="s">
        <v>6750</v>
      </c>
      <c r="E1789" s="674">
        <f t="shared" si="27"/>
        <v>5</v>
      </c>
      <c r="F1789" s="673" t="s">
        <v>2798</v>
      </c>
      <c r="G1789" s="673" t="s">
        <v>2799</v>
      </c>
      <c r="H1789" s="673" t="s">
        <v>2800</v>
      </c>
      <c r="I1789" s="673" t="s">
        <v>2794</v>
      </c>
      <c r="J1789" s="673" t="s">
        <v>2801</v>
      </c>
      <c r="K1789" s="673" t="s">
        <v>2611</v>
      </c>
    </row>
    <row r="1790" spans="1:11" hidden="1" x14ac:dyDescent="0.25">
      <c r="A1790" t="s">
        <v>4708</v>
      </c>
      <c r="B1790" s="673" t="s">
        <v>2919</v>
      </c>
      <c r="C1790" s="674">
        <v>6</v>
      </c>
      <c r="D1790" s="674" t="s">
        <v>6867</v>
      </c>
      <c r="E1790" s="674">
        <f t="shared" si="27"/>
        <v>6</v>
      </c>
      <c r="F1790" s="673" t="s">
        <v>2842</v>
      </c>
      <c r="G1790" s="673" t="s">
        <v>2843</v>
      </c>
      <c r="H1790" s="673" t="s">
        <v>2844</v>
      </c>
      <c r="I1790" s="673" t="s">
        <v>2845</v>
      </c>
      <c r="J1790" s="673" t="s">
        <v>2846</v>
      </c>
      <c r="K1790" s="673" t="s">
        <v>2847</v>
      </c>
    </row>
    <row r="1791" spans="1:11" hidden="1" x14ac:dyDescent="0.25">
      <c r="A1791" t="s">
        <v>4709</v>
      </c>
      <c r="B1791" s="673" t="s">
        <v>2919</v>
      </c>
      <c r="C1791" s="674">
        <v>6</v>
      </c>
      <c r="D1791" s="674" t="s">
        <v>6868</v>
      </c>
      <c r="E1791" s="674">
        <f t="shared" si="27"/>
        <v>6</v>
      </c>
      <c r="F1791" s="673" t="s">
        <v>2842</v>
      </c>
      <c r="G1791" s="673" t="s">
        <v>2843</v>
      </c>
      <c r="H1791" s="673" t="s">
        <v>2844</v>
      </c>
      <c r="I1791" s="673" t="s">
        <v>2845</v>
      </c>
      <c r="J1791" s="673" t="s">
        <v>2846</v>
      </c>
      <c r="K1791" s="673" t="s">
        <v>2847</v>
      </c>
    </row>
    <row r="1792" spans="1:11" hidden="1" x14ac:dyDescent="0.25">
      <c r="A1792" t="s">
        <v>4710</v>
      </c>
      <c r="B1792" s="673" t="s">
        <v>2919</v>
      </c>
      <c r="C1792" s="674">
        <v>6</v>
      </c>
      <c r="D1792" s="674" t="s">
        <v>6869</v>
      </c>
      <c r="E1792" s="674">
        <f t="shared" si="27"/>
        <v>6</v>
      </c>
      <c r="F1792" s="673" t="s">
        <v>2842</v>
      </c>
      <c r="G1792" s="673" t="s">
        <v>2843</v>
      </c>
      <c r="H1792" s="673" t="s">
        <v>2844</v>
      </c>
      <c r="I1792" s="673" t="s">
        <v>2845</v>
      </c>
      <c r="J1792" s="673" t="s">
        <v>2846</v>
      </c>
      <c r="K1792" s="673" t="s">
        <v>2847</v>
      </c>
    </row>
    <row r="1793" spans="1:11" hidden="1" x14ac:dyDescent="0.25">
      <c r="A1793" t="s">
        <v>4711</v>
      </c>
      <c r="B1793" s="673" t="s">
        <v>2919</v>
      </c>
      <c r="C1793" s="674">
        <v>6</v>
      </c>
      <c r="D1793" s="674" t="s">
        <v>6870</v>
      </c>
      <c r="E1793" s="674">
        <f t="shared" si="27"/>
        <v>6</v>
      </c>
      <c r="F1793" s="673" t="s">
        <v>2842</v>
      </c>
      <c r="G1793" s="673" t="s">
        <v>2843</v>
      </c>
      <c r="H1793" s="673" t="s">
        <v>2844</v>
      </c>
      <c r="I1793" s="673" t="s">
        <v>2845</v>
      </c>
      <c r="J1793" s="673" t="s">
        <v>2846</v>
      </c>
      <c r="K1793" s="673" t="s">
        <v>2847</v>
      </c>
    </row>
    <row r="1794" spans="1:11" hidden="1" x14ac:dyDescent="0.25">
      <c r="A1794" t="s">
        <v>4712</v>
      </c>
      <c r="B1794" s="673" t="s">
        <v>2919</v>
      </c>
      <c r="C1794" s="674">
        <v>7</v>
      </c>
      <c r="D1794" s="674" t="s">
        <v>6729</v>
      </c>
      <c r="E1794" s="674">
        <f t="shared" si="27"/>
        <v>1</v>
      </c>
      <c r="F1794" s="673" t="s">
        <v>2788</v>
      </c>
      <c r="G1794" s="673" t="s">
        <v>2611</v>
      </c>
      <c r="H1794" s="673" t="s">
        <v>2611</v>
      </c>
      <c r="I1794" s="673" t="s">
        <v>2611</v>
      </c>
      <c r="J1794" s="673" t="s">
        <v>2611</v>
      </c>
      <c r="K1794" s="673" t="s">
        <v>2611</v>
      </c>
    </row>
    <row r="1795" spans="1:11" hidden="1" x14ac:dyDescent="0.25">
      <c r="A1795" t="s">
        <v>4713</v>
      </c>
      <c r="B1795" s="673" t="s">
        <v>2919</v>
      </c>
      <c r="C1795" s="674">
        <v>7</v>
      </c>
      <c r="D1795" s="674" t="s">
        <v>6730</v>
      </c>
      <c r="E1795" s="674">
        <f t="shared" ref="E1795:E1858" si="28">6-COUNTIF(F1795:K1795,"")</f>
        <v>1</v>
      </c>
      <c r="F1795" s="673" t="s">
        <v>2788</v>
      </c>
      <c r="G1795" s="673" t="s">
        <v>2611</v>
      </c>
      <c r="H1795" s="673" t="s">
        <v>2611</v>
      </c>
      <c r="I1795" s="673" t="s">
        <v>2611</v>
      </c>
      <c r="J1795" s="673" t="s">
        <v>2611</v>
      </c>
      <c r="K1795" s="673" t="s">
        <v>2611</v>
      </c>
    </row>
    <row r="1796" spans="1:11" hidden="1" x14ac:dyDescent="0.25">
      <c r="A1796" t="s">
        <v>4714</v>
      </c>
      <c r="B1796" s="673" t="s">
        <v>2919</v>
      </c>
      <c r="C1796" s="674">
        <v>7</v>
      </c>
      <c r="D1796" s="674" t="s">
        <v>6731</v>
      </c>
      <c r="E1796" s="674">
        <f t="shared" si="28"/>
        <v>1</v>
      </c>
      <c r="F1796" s="673" t="s">
        <v>2788</v>
      </c>
      <c r="G1796" s="673" t="s">
        <v>2611</v>
      </c>
      <c r="H1796" s="673" t="s">
        <v>2611</v>
      </c>
      <c r="I1796" s="673" t="s">
        <v>2611</v>
      </c>
      <c r="J1796" s="673" t="s">
        <v>2611</v>
      </c>
      <c r="K1796" s="673" t="s">
        <v>2611</v>
      </c>
    </row>
    <row r="1797" spans="1:11" hidden="1" x14ac:dyDescent="0.25">
      <c r="A1797" t="s">
        <v>4715</v>
      </c>
      <c r="B1797" s="673" t="s">
        <v>2919</v>
      </c>
      <c r="C1797" s="674">
        <v>7</v>
      </c>
      <c r="D1797" s="674" t="s">
        <v>6732</v>
      </c>
      <c r="E1797" s="674">
        <f t="shared" si="28"/>
        <v>1</v>
      </c>
      <c r="F1797" s="673" t="s">
        <v>2788</v>
      </c>
      <c r="G1797" s="673" t="s">
        <v>2611</v>
      </c>
      <c r="H1797" s="673" t="s">
        <v>2611</v>
      </c>
      <c r="I1797" s="673" t="s">
        <v>2611</v>
      </c>
      <c r="J1797" s="673" t="s">
        <v>2611</v>
      </c>
      <c r="K1797" s="673" t="s">
        <v>2611</v>
      </c>
    </row>
    <row r="1798" spans="1:11" hidden="1" x14ac:dyDescent="0.25">
      <c r="A1798" t="s">
        <v>4716</v>
      </c>
      <c r="B1798" s="673" t="s">
        <v>2919</v>
      </c>
      <c r="C1798" s="674">
        <v>7</v>
      </c>
      <c r="D1798" s="674" t="s">
        <v>6740</v>
      </c>
      <c r="E1798" s="674">
        <f t="shared" si="28"/>
        <v>2</v>
      </c>
      <c r="F1798" s="673" t="s">
        <v>2794</v>
      </c>
      <c r="G1798" s="673" t="s">
        <v>2795</v>
      </c>
      <c r="H1798" s="673" t="s">
        <v>2611</v>
      </c>
      <c r="I1798" s="673" t="s">
        <v>2611</v>
      </c>
      <c r="J1798" s="673" t="s">
        <v>2611</v>
      </c>
      <c r="K1798" s="673" t="s">
        <v>2611</v>
      </c>
    </row>
    <row r="1799" spans="1:11" hidden="1" x14ac:dyDescent="0.25">
      <c r="A1799" t="s">
        <v>4717</v>
      </c>
      <c r="B1799" s="673" t="s">
        <v>2919</v>
      </c>
      <c r="C1799" s="674">
        <v>7</v>
      </c>
      <c r="D1799" s="674" t="s">
        <v>6741</v>
      </c>
      <c r="E1799" s="674">
        <f t="shared" si="28"/>
        <v>2</v>
      </c>
      <c r="F1799" s="673" t="s">
        <v>2794</v>
      </c>
      <c r="G1799" s="673" t="s">
        <v>2795</v>
      </c>
      <c r="H1799" s="673" t="s">
        <v>2611</v>
      </c>
      <c r="I1799" s="673" t="s">
        <v>2611</v>
      </c>
      <c r="J1799" s="673" t="s">
        <v>2611</v>
      </c>
      <c r="K1799" s="673" t="s">
        <v>2611</v>
      </c>
    </row>
    <row r="1800" spans="1:11" hidden="1" x14ac:dyDescent="0.25">
      <c r="A1800" t="s">
        <v>4718</v>
      </c>
      <c r="B1800" s="673" t="s">
        <v>2919</v>
      </c>
      <c r="C1800" s="674">
        <v>7</v>
      </c>
      <c r="D1800" s="674" t="s">
        <v>6742</v>
      </c>
      <c r="E1800" s="674">
        <f t="shared" si="28"/>
        <v>2</v>
      </c>
      <c r="F1800" s="673" t="s">
        <v>2796</v>
      </c>
      <c r="G1800" s="673" t="s">
        <v>2797</v>
      </c>
      <c r="H1800" s="673" t="s">
        <v>2611</v>
      </c>
      <c r="I1800" s="673" t="s">
        <v>2611</v>
      </c>
      <c r="J1800" s="673" t="s">
        <v>2611</v>
      </c>
      <c r="K1800" s="673" t="s">
        <v>2611</v>
      </c>
    </row>
    <row r="1801" spans="1:11" hidden="1" x14ac:dyDescent="0.25">
      <c r="A1801" t="s">
        <v>4719</v>
      </c>
      <c r="B1801" s="673" t="s">
        <v>2919</v>
      </c>
      <c r="C1801" s="674">
        <v>7</v>
      </c>
      <c r="D1801" s="674" t="s">
        <v>6743</v>
      </c>
      <c r="E1801" s="674">
        <f t="shared" si="28"/>
        <v>2</v>
      </c>
      <c r="F1801" s="673" t="s">
        <v>2796</v>
      </c>
      <c r="G1801" s="673" t="s">
        <v>2797</v>
      </c>
      <c r="H1801" s="673" t="s">
        <v>2611</v>
      </c>
      <c r="I1801" s="673" t="s">
        <v>2611</v>
      </c>
      <c r="J1801" s="673" t="s">
        <v>2611</v>
      </c>
      <c r="K1801" s="673" t="s">
        <v>2611</v>
      </c>
    </row>
    <row r="1802" spans="1:11" hidden="1" x14ac:dyDescent="0.25">
      <c r="A1802" t="s">
        <v>4720</v>
      </c>
      <c r="B1802" s="673" t="s">
        <v>2919</v>
      </c>
      <c r="C1802" s="674">
        <v>7</v>
      </c>
      <c r="D1802" s="674" t="s">
        <v>6759</v>
      </c>
      <c r="E1802" s="674">
        <f t="shared" si="28"/>
        <v>1</v>
      </c>
      <c r="F1802" s="673" t="s">
        <v>2788</v>
      </c>
      <c r="G1802" s="673" t="s">
        <v>2611</v>
      </c>
      <c r="H1802" s="673" t="s">
        <v>2611</v>
      </c>
      <c r="I1802" s="673" t="s">
        <v>2611</v>
      </c>
      <c r="J1802" s="673" t="s">
        <v>2611</v>
      </c>
      <c r="K1802" s="673" t="s">
        <v>2611</v>
      </c>
    </row>
    <row r="1803" spans="1:11" hidden="1" x14ac:dyDescent="0.25">
      <c r="A1803" t="s">
        <v>4721</v>
      </c>
      <c r="B1803" s="673" t="s">
        <v>2919</v>
      </c>
      <c r="C1803" s="674">
        <v>7</v>
      </c>
      <c r="D1803" s="674" t="s">
        <v>6734</v>
      </c>
      <c r="E1803" s="674">
        <f t="shared" si="28"/>
        <v>1</v>
      </c>
      <c r="F1803" s="673" t="s">
        <v>2788</v>
      </c>
      <c r="G1803" s="673" t="s">
        <v>2611</v>
      </c>
      <c r="H1803" s="673" t="s">
        <v>2611</v>
      </c>
      <c r="I1803" s="673" t="s">
        <v>2611</v>
      </c>
      <c r="J1803" s="673" t="s">
        <v>2611</v>
      </c>
      <c r="K1803" s="673" t="s">
        <v>2611</v>
      </c>
    </row>
    <row r="1804" spans="1:11" hidden="1" x14ac:dyDescent="0.25">
      <c r="A1804" t="s">
        <v>4722</v>
      </c>
      <c r="B1804" s="673" t="s">
        <v>2919</v>
      </c>
      <c r="C1804" s="674">
        <v>7</v>
      </c>
      <c r="D1804" s="674" t="s">
        <v>6760</v>
      </c>
      <c r="E1804" s="674">
        <f t="shared" si="28"/>
        <v>1</v>
      </c>
      <c r="F1804" s="673" t="s">
        <v>2788</v>
      </c>
      <c r="G1804" s="673" t="s">
        <v>2611</v>
      </c>
      <c r="H1804" s="673" t="s">
        <v>2611</v>
      </c>
      <c r="I1804" s="673" t="s">
        <v>2611</v>
      </c>
      <c r="J1804" s="673" t="s">
        <v>2611</v>
      </c>
      <c r="K1804" s="673" t="s">
        <v>2611</v>
      </c>
    </row>
    <row r="1805" spans="1:11" hidden="1" x14ac:dyDescent="0.25">
      <c r="A1805" t="s">
        <v>4723</v>
      </c>
      <c r="B1805" s="673" t="s">
        <v>2919</v>
      </c>
      <c r="C1805" s="674">
        <v>7</v>
      </c>
      <c r="D1805" s="674" t="s">
        <v>6761</v>
      </c>
      <c r="E1805" s="674">
        <f t="shared" si="28"/>
        <v>1</v>
      </c>
      <c r="F1805" s="673" t="s">
        <v>2788</v>
      </c>
      <c r="G1805" s="673" t="s">
        <v>2611</v>
      </c>
      <c r="H1805" s="673" t="s">
        <v>2611</v>
      </c>
      <c r="I1805" s="673" t="s">
        <v>2611</v>
      </c>
      <c r="J1805" s="673" t="s">
        <v>2611</v>
      </c>
      <c r="K1805" s="673" t="s">
        <v>2611</v>
      </c>
    </row>
    <row r="1806" spans="1:11" hidden="1" x14ac:dyDescent="0.25">
      <c r="A1806" t="s">
        <v>4724</v>
      </c>
      <c r="B1806" s="673" t="s">
        <v>2919</v>
      </c>
      <c r="C1806" s="674">
        <v>7</v>
      </c>
      <c r="D1806" s="674" t="s">
        <v>6736</v>
      </c>
      <c r="E1806" s="674">
        <f t="shared" si="28"/>
        <v>1</v>
      </c>
      <c r="F1806" s="673" t="s">
        <v>2788</v>
      </c>
      <c r="G1806" s="673" t="s">
        <v>2611</v>
      </c>
      <c r="H1806" s="673" t="s">
        <v>2611</v>
      </c>
      <c r="I1806" s="673" t="s">
        <v>2611</v>
      </c>
      <c r="J1806" s="673" t="s">
        <v>2611</v>
      </c>
      <c r="K1806" s="673" t="s">
        <v>2611</v>
      </c>
    </row>
    <row r="1807" spans="1:11" hidden="1" x14ac:dyDescent="0.25">
      <c r="A1807" t="s">
        <v>4725</v>
      </c>
      <c r="B1807" s="673" t="s">
        <v>2919</v>
      </c>
      <c r="C1807" s="674">
        <v>7</v>
      </c>
      <c r="D1807" s="674" t="s">
        <v>6762</v>
      </c>
      <c r="E1807" s="674">
        <f t="shared" si="28"/>
        <v>1</v>
      </c>
      <c r="F1807" s="673" t="s">
        <v>2788</v>
      </c>
      <c r="G1807" s="673" t="s">
        <v>2611</v>
      </c>
      <c r="H1807" s="673" t="s">
        <v>2611</v>
      </c>
      <c r="I1807" s="673" t="s">
        <v>2611</v>
      </c>
      <c r="J1807" s="673" t="s">
        <v>2611</v>
      </c>
      <c r="K1807" s="673" t="s">
        <v>2611</v>
      </c>
    </row>
    <row r="1808" spans="1:11" hidden="1" x14ac:dyDescent="0.25">
      <c r="A1808" t="s">
        <v>4726</v>
      </c>
      <c r="B1808" s="673" t="s">
        <v>2919</v>
      </c>
      <c r="C1808" s="674">
        <v>7</v>
      </c>
      <c r="D1808" s="674" t="s">
        <v>6763</v>
      </c>
      <c r="E1808" s="674">
        <f t="shared" si="28"/>
        <v>1</v>
      </c>
      <c r="F1808" s="673" t="s">
        <v>2788</v>
      </c>
      <c r="G1808" s="673" t="s">
        <v>2611</v>
      </c>
      <c r="H1808" s="673" t="s">
        <v>2611</v>
      </c>
      <c r="I1808" s="673" t="s">
        <v>2611</v>
      </c>
      <c r="J1808" s="673" t="s">
        <v>2611</v>
      </c>
      <c r="K1808" s="673" t="s">
        <v>2611</v>
      </c>
    </row>
    <row r="1809" spans="1:11" hidden="1" x14ac:dyDescent="0.25">
      <c r="A1809" t="s">
        <v>4727</v>
      </c>
      <c r="B1809" s="673" t="s">
        <v>2919</v>
      </c>
      <c r="C1809" s="674">
        <v>7</v>
      </c>
      <c r="D1809" s="674" t="s">
        <v>6764</v>
      </c>
      <c r="E1809" s="674">
        <f t="shared" si="28"/>
        <v>1</v>
      </c>
      <c r="F1809" s="673" t="s">
        <v>2788</v>
      </c>
      <c r="G1809" s="673" t="s">
        <v>2611</v>
      </c>
      <c r="H1809" s="673" t="s">
        <v>2611</v>
      </c>
      <c r="I1809" s="673" t="s">
        <v>2611</v>
      </c>
      <c r="J1809" s="673" t="s">
        <v>2611</v>
      </c>
      <c r="K1809" s="673" t="s">
        <v>2611</v>
      </c>
    </row>
    <row r="1810" spans="1:11" hidden="1" x14ac:dyDescent="0.25">
      <c r="A1810" t="s">
        <v>4728</v>
      </c>
      <c r="B1810" s="673" t="s">
        <v>2919</v>
      </c>
      <c r="C1810" s="674">
        <v>7</v>
      </c>
      <c r="D1810" s="674" t="s">
        <v>6765</v>
      </c>
      <c r="E1810" s="674">
        <f t="shared" si="28"/>
        <v>1</v>
      </c>
      <c r="F1810" s="673" t="s">
        <v>2788</v>
      </c>
      <c r="G1810" s="673" t="s">
        <v>2611</v>
      </c>
      <c r="H1810" s="673" t="s">
        <v>2611</v>
      </c>
      <c r="I1810" s="673" t="s">
        <v>2611</v>
      </c>
      <c r="J1810" s="673" t="s">
        <v>2611</v>
      </c>
      <c r="K1810" s="673" t="s">
        <v>2611</v>
      </c>
    </row>
    <row r="1811" spans="1:11" hidden="1" x14ac:dyDescent="0.25">
      <c r="A1811" t="s">
        <v>7315</v>
      </c>
      <c r="B1811" s="673" t="s">
        <v>2919</v>
      </c>
      <c r="C1811" s="674">
        <v>7</v>
      </c>
      <c r="D1811" s="674" t="s">
        <v>2769</v>
      </c>
      <c r="E1811" s="674">
        <f t="shared" si="28"/>
        <v>2</v>
      </c>
      <c r="F1811" s="673" t="s">
        <v>2877</v>
      </c>
      <c r="G1811" s="673" t="s">
        <v>2878</v>
      </c>
      <c r="H1811" s="673" t="s">
        <v>2611</v>
      </c>
      <c r="I1811" s="673" t="s">
        <v>2611</v>
      </c>
      <c r="J1811" s="673" t="s">
        <v>2611</v>
      </c>
      <c r="K1811" s="673" t="s">
        <v>2611</v>
      </c>
    </row>
    <row r="1812" spans="1:11" hidden="1" x14ac:dyDescent="0.25">
      <c r="A1812" t="s">
        <v>7316</v>
      </c>
      <c r="B1812" s="673" t="s">
        <v>2919</v>
      </c>
      <c r="C1812" s="674">
        <v>7</v>
      </c>
      <c r="D1812" s="674" t="s">
        <v>7005</v>
      </c>
      <c r="E1812" s="674">
        <f t="shared" si="28"/>
        <v>2</v>
      </c>
      <c r="F1812" s="673" t="s">
        <v>2877</v>
      </c>
      <c r="G1812" s="673" t="s">
        <v>2878</v>
      </c>
      <c r="H1812" s="673" t="s">
        <v>2611</v>
      </c>
      <c r="I1812" s="673" t="s">
        <v>2611</v>
      </c>
      <c r="J1812" s="673" t="s">
        <v>2611</v>
      </c>
      <c r="K1812" s="673" t="s">
        <v>2611</v>
      </c>
    </row>
    <row r="1813" spans="1:11" hidden="1" x14ac:dyDescent="0.25">
      <c r="A1813" t="s">
        <v>7317</v>
      </c>
      <c r="B1813" s="673" t="s">
        <v>2919</v>
      </c>
      <c r="C1813" s="674">
        <v>7</v>
      </c>
      <c r="D1813" s="674" t="s">
        <v>7006</v>
      </c>
      <c r="E1813" s="674">
        <f t="shared" si="28"/>
        <v>2</v>
      </c>
      <c r="F1813" s="673" t="s">
        <v>2877</v>
      </c>
      <c r="G1813" s="673" t="s">
        <v>2878</v>
      </c>
      <c r="H1813" s="673" t="s">
        <v>2611</v>
      </c>
      <c r="I1813" s="673" t="s">
        <v>2611</v>
      </c>
      <c r="J1813" s="673" t="s">
        <v>2611</v>
      </c>
      <c r="K1813" s="673" t="s">
        <v>2611</v>
      </c>
    </row>
    <row r="1814" spans="1:11" hidden="1" x14ac:dyDescent="0.25">
      <c r="A1814" t="s">
        <v>7318</v>
      </c>
      <c r="B1814" s="673" t="s">
        <v>2919</v>
      </c>
      <c r="C1814" s="674">
        <v>7</v>
      </c>
      <c r="D1814" s="674" t="s">
        <v>6881</v>
      </c>
      <c r="E1814" s="674">
        <f t="shared" si="28"/>
        <v>2</v>
      </c>
      <c r="F1814" s="673" t="s">
        <v>2794</v>
      </c>
      <c r="G1814" s="673" t="s">
        <v>2795</v>
      </c>
      <c r="H1814" s="673" t="s">
        <v>2611</v>
      </c>
      <c r="I1814" s="673" t="s">
        <v>2611</v>
      </c>
      <c r="J1814" s="673" t="s">
        <v>2611</v>
      </c>
      <c r="K1814" s="673" t="s">
        <v>2611</v>
      </c>
    </row>
    <row r="1815" spans="1:11" hidden="1" x14ac:dyDescent="0.25">
      <c r="A1815" t="s">
        <v>7319</v>
      </c>
      <c r="B1815" s="673" t="s">
        <v>2919</v>
      </c>
      <c r="C1815" s="674">
        <v>7</v>
      </c>
      <c r="D1815" s="674" t="s">
        <v>7007</v>
      </c>
      <c r="E1815" s="674">
        <f t="shared" si="28"/>
        <v>4</v>
      </c>
      <c r="F1815" s="673" t="s">
        <v>2796</v>
      </c>
      <c r="G1815" s="673" t="s">
        <v>2794</v>
      </c>
      <c r="H1815" s="673" t="s">
        <v>2797</v>
      </c>
      <c r="I1815" s="673" t="s">
        <v>2795</v>
      </c>
      <c r="J1815" s="673" t="s">
        <v>2611</v>
      </c>
      <c r="K1815" s="673" t="s">
        <v>2611</v>
      </c>
    </row>
    <row r="1816" spans="1:11" hidden="1" x14ac:dyDescent="0.25">
      <c r="A1816" t="s">
        <v>7320</v>
      </c>
      <c r="B1816" s="673" t="s">
        <v>2919</v>
      </c>
      <c r="C1816" s="674">
        <v>7</v>
      </c>
      <c r="D1816" s="674" t="s">
        <v>7008</v>
      </c>
      <c r="E1816" s="674">
        <f t="shared" si="28"/>
        <v>2</v>
      </c>
      <c r="F1816" s="673" t="s">
        <v>2877</v>
      </c>
      <c r="G1816" s="673" t="s">
        <v>2878</v>
      </c>
      <c r="H1816" s="673" t="s">
        <v>2611</v>
      </c>
      <c r="I1816" s="673" t="s">
        <v>2611</v>
      </c>
      <c r="J1816" s="673" t="s">
        <v>2611</v>
      </c>
      <c r="K1816" s="673" t="s">
        <v>2611</v>
      </c>
    </row>
    <row r="1817" spans="1:11" hidden="1" x14ac:dyDescent="0.25">
      <c r="A1817" t="s">
        <v>7321</v>
      </c>
      <c r="B1817" s="673" t="s">
        <v>2919</v>
      </c>
      <c r="C1817" s="674">
        <v>7</v>
      </c>
      <c r="D1817" s="674" t="s">
        <v>7009</v>
      </c>
      <c r="E1817" s="674">
        <f t="shared" si="28"/>
        <v>2</v>
      </c>
      <c r="F1817" s="673" t="s">
        <v>2877</v>
      </c>
      <c r="G1817" s="673" t="s">
        <v>2878</v>
      </c>
      <c r="H1817" s="673" t="s">
        <v>2611</v>
      </c>
      <c r="I1817" s="673" t="s">
        <v>2611</v>
      </c>
      <c r="J1817" s="673" t="s">
        <v>2611</v>
      </c>
      <c r="K1817" s="673" t="s">
        <v>2611</v>
      </c>
    </row>
    <row r="1818" spans="1:11" hidden="1" x14ac:dyDescent="0.25">
      <c r="A1818" t="s">
        <v>4729</v>
      </c>
      <c r="B1818" s="673" t="s">
        <v>2919</v>
      </c>
      <c r="C1818" s="674">
        <v>7</v>
      </c>
      <c r="D1818" s="674" t="s">
        <v>6835</v>
      </c>
      <c r="E1818" s="674">
        <f t="shared" si="28"/>
        <v>2</v>
      </c>
      <c r="F1818" s="673" t="s">
        <v>2796</v>
      </c>
      <c r="G1818" s="673" t="s">
        <v>2797</v>
      </c>
      <c r="H1818" s="673" t="s">
        <v>2611</v>
      </c>
      <c r="I1818" s="673" t="s">
        <v>2611</v>
      </c>
      <c r="J1818" s="673" t="s">
        <v>2611</v>
      </c>
      <c r="K1818" s="673" t="s">
        <v>2611</v>
      </c>
    </row>
    <row r="1819" spans="1:11" hidden="1" x14ac:dyDescent="0.25">
      <c r="A1819" t="s">
        <v>4730</v>
      </c>
      <c r="B1819" s="673" t="s">
        <v>2919</v>
      </c>
      <c r="C1819" s="674">
        <v>7</v>
      </c>
      <c r="D1819" s="674" t="s">
        <v>6836</v>
      </c>
      <c r="E1819" s="674">
        <f t="shared" si="28"/>
        <v>2</v>
      </c>
      <c r="F1819" s="673" t="s">
        <v>2796</v>
      </c>
      <c r="G1819" s="673" t="s">
        <v>2797</v>
      </c>
      <c r="H1819" s="673" t="s">
        <v>2611</v>
      </c>
      <c r="I1819" s="673" t="s">
        <v>2611</v>
      </c>
      <c r="J1819" s="673" t="s">
        <v>2611</v>
      </c>
      <c r="K1819" s="673" t="s">
        <v>2611</v>
      </c>
    </row>
    <row r="1820" spans="1:11" hidden="1" x14ac:dyDescent="0.25">
      <c r="A1820" t="s">
        <v>4731</v>
      </c>
      <c r="B1820" s="673" t="s">
        <v>2919</v>
      </c>
      <c r="C1820" s="674">
        <v>7</v>
      </c>
      <c r="D1820" s="674" t="s">
        <v>6768</v>
      </c>
      <c r="E1820" s="674">
        <f t="shared" si="28"/>
        <v>2</v>
      </c>
      <c r="F1820" s="673" t="s">
        <v>2794</v>
      </c>
      <c r="G1820" s="673" t="s">
        <v>2795</v>
      </c>
      <c r="H1820" s="673" t="s">
        <v>2611</v>
      </c>
      <c r="I1820" s="673" t="s">
        <v>2611</v>
      </c>
      <c r="J1820" s="673" t="s">
        <v>2611</v>
      </c>
      <c r="K1820" s="673" t="s">
        <v>2611</v>
      </c>
    </row>
    <row r="1821" spans="1:11" hidden="1" x14ac:dyDescent="0.25">
      <c r="A1821" t="s">
        <v>4732</v>
      </c>
      <c r="B1821" s="673" t="s">
        <v>2919</v>
      </c>
      <c r="C1821" s="674">
        <v>7</v>
      </c>
      <c r="D1821" s="674" t="s">
        <v>6769</v>
      </c>
      <c r="E1821" s="674">
        <f t="shared" si="28"/>
        <v>2</v>
      </c>
      <c r="F1821" s="673" t="s">
        <v>2794</v>
      </c>
      <c r="G1821" s="673" t="s">
        <v>2795</v>
      </c>
      <c r="H1821" s="673" t="s">
        <v>2611</v>
      </c>
      <c r="I1821" s="673" t="s">
        <v>2611</v>
      </c>
      <c r="J1821" s="673" t="s">
        <v>2611</v>
      </c>
      <c r="K1821" s="673" t="s">
        <v>2611</v>
      </c>
    </row>
    <row r="1822" spans="1:11" hidden="1" x14ac:dyDescent="0.25">
      <c r="A1822" t="s">
        <v>4733</v>
      </c>
      <c r="B1822" s="673" t="s">
        <v>2919</v>
      </c>
      <c r="C1822" s="674">
        <v>7</v>
      </c>
      <c r="D1822" s="674" t="s">
        <v>6747</v>
      </c>
      <c r="E1822" s="674">
        <f t="shared" si="28"/>
        <v>2</v>
      </c>
      <c r="F1822" s="673" t="s">
        <v>2794</v>
      </c>
      <c r="G1822" s="673" t="s">
        <v>2795</v>
      </c>
      <c r="H1822" s="673" t="s">
        <v>2611</v>
      </c>
      <c r="I1822" s="673" t="s">
        <v>2611</v>
      </c>
      <c r="J1822" s="673" t="s">
        <v>2611</v>
      </c>
      <c r="K1822" s="673" t="s">
        <v>2611</v>
      </c>
    </row>
    <row r="1823" spans="1:11" hidden="1" x14ac:dyDescent="0.25">
      <c r="A1823" t="s">
        <v>4734</v>
      </c>
      <c r="B1823" s="673" t="s">
        <v>2919</v>
      </c>
      <c r="C1823" s="674">
        <v>7</v>
      </c>
      <c r="D1823" s="674" t="s">
        <v>6748</v>
      </c>
      <c r="E1823" s="674">
        <f t="shared" si="28"/>
        <v>2</v>
      </c>
      <c r="F1823" s="673" t="s">
        <v>2794</v>
      </c>
      <c r="G1823" s="673" t="s">
        <v>2795</v>
      </c>
      <c r="H1823" s="673" t="s">
        <v>2611</v>
      </c>
      <c r="I1823" s="673" t="s">
        <v>2611</v>
      </c>
      <c r="J1823" s="673" t="s">
        <v>2611</v>
      </c>
      <c r="K1823" s="673" t="s">
        <v>2611</v>
      </c>
    </row>
    <row r="1824" spans="1:11" hidden="1" x14ac:dyDescent="0.25">
      <c r="A1824" t="s">
        <v>4735</v>
      </c>
      <c r="B1824" s="673" t="s">
        <v>2919</v>
      </c>
      <c r="C1824" s="674">
        <v>7</v>
      </c>
      <c r="D1824" s="674" t="s">
        <v>6853</v>
      </c>
      <c r="E1824" s="674">
        <f t="shared" si="28"/>
        <v>2</v>
      </c>
      <c r="F1824" s="673" t="s">
        <v>2796</v>
      </c>
      <c r="G1824" s="673" t="s">
        <v>2797</v>
      </c>
      <c r="H1824" s="673" t="s">
        <v>2611</v>
      </c>
      <c r="I1824" s="673" t="s">
        <v>2611</v>
      </c>
      <c r="J1824" s="673" t="s">
        <v>2611</v>
      </c>
      <c r="K1824" s="673" t="s">
        <v>2611</v>
      </c>
    </row>
    <row r="1825" spans="1:11" hidden="1" x14ac:dyDescent="0.25">
      <c r="A1825" t="s">
        <v>4736</v>
      </c>
      <c r="B1825" s="673" t="s">
        <v>2919</v>
      </c>
      <c r="C1825" s="674">
        <v>7</v>
      </c>
      <c r="D1825" s="674" t="s">
        <v>6854</v>
      </c>
      <c r="E1825" s="674">
        <f t="shared" si="28"/>
        <v>2</v>
      </c>
      <c r="F1825" s="673" t="s">
        <v>2796</v>
      </c>
      <c r="G1825" s="673" t="s">
        <v>2797</v>
      </c>
      <c r="H1825" s="673" t="s">
        <v>2611</v>
      </c>
      <c r="I1825" s="673" t="s">
        <v>2611</v>
      </c>
      <c r="J1825" s="673" t="s">
        <v>2611</v>
      </c>
      <c r="K1825" s="673" t="s">
        <v>2611</v>
      </c>
    </row>
    <row r="1826" spans="1:11" hidden="1" x14ac:dyDescent="0.25">
      <c r="A1826" t="s">
        <v>4737</v>
      </c>
      <c r="B1826" s="673" t="s">
        <v>2919</v>
      </c>
      <c r="C1826" s="674">
        <v>7</v>
      </c>
      <c r="D1826" s="674" t="s">
        <v>6773</v>
      </c>
      <c r="E1826" s="674">
        <f t="shared" si="28"/>
        <v>2</v>
      </c>
      <c r="F1826" s="673" t="s">
        <v>2794</v>
      </c>
      <c r="G1826" s="673" t="s">
        <v>2795</v>
      </c>
      <c r="H1826" s="673" t="s">
        <v>2611</v>
      </c>
      <c r="I1826" s="673" t="s">
        <v>2611</v>
      </c>
      <c r="J1826" s="673" t="s">
        <v>2611</v>
      </c>
      <c r="K1826" s="673" t="s">
        <v>2611</v>
      </c>
    </row>
    <row r="1827" spans="1:11" hidden="1" x14ac:dyDescent="0.25">
      <c r="A1827" t="s">
        <v>4738</v>
      </c>
      <c r="B1827" s="673" t="s">
        <v>2919</v>
      </c>
      <c r="C1827" s="674">
        <v>7</v>
      </c>
      <c r="D1827" s="674" t="s">
        <v>6774</v>
      </c>
      <c r="E1827" s="674">
        <f t="shared" si="28"/>
        <v>2</v>
      </c>
      <c r="F1827" s="673" t="s">
        <v>2794</v>
      </c>
      <c r="G1827" s="673" t="s">
        <v>2795</v>
      </c>
      <c r="H1827" s="673" t="s">
        <v>2611</v>
      </c>
      <c r="I1827" s="673" t="s">
        <v>2611</v>
      </c>
      <c r="J1827" s="673" t="s">
        <v>2611</v>
      </c>
      <c r="K1827" s="673" t="s">
        <v>2611</v>
      </c>
    </row>
    <row r="1828" spans="1:11" hidden="1" x14ac:dyDescent="0.25">
      <c r="A1828" t="s">
        <v>4739</v>
      </c>
      <c r="B1828" s="673" t="s">
        <v>2919</v>
      </c>
      <c r="C1828" s="674">
        <v>7</v>
      </c>
      <c r="D1828" s="674" t="s">
        <v>6857</v>
      </c>
      <c r="E1828" s="674">
        <f t="shared" si="28"/>
        <v>2</v>
      </c>
      <c r="F1828" s="673" t="s">
        <v>2796</v>
      </c>
      <c r="G1828" s="673" t="s">
        <v>2797</v>
      </c>
      <c r="H1828" s="673" t="s">
        <v>2611</v>
      </c>
      <c r="I1828" s="673" t="s">
        <v>2611</v>
      </c>
      <c r="J1828" s="673" t="s">
        <v>2611</v>
      </c>
      <c r="K1828" s="673" t="s">
        <v>2611</v>
      </c>
    </row>
    <row r="1829" spans="1:11" hidden="1" x14ac:dyDescent="0.25">
      <c r="A1829" t="s">
        <v>4740</v>
      </c>
      <c r="B1829" s="673" t="s">
        <v>2919</v>
      </c>
      <c r="C1829" s="674">
        <v>7</v>
      </c>
      <c r="D1829" s="674" t="s">
        <v>6858</v>
      </c>
      <c r="E1829" s="674">
        <f t="shared" si="28"/>
        <v>2</v>
      </c>
      <c r="F1829" s="673" t="s">
        <v>2796</v>
      </c>
      <c r="G1829" s="673" t="s">
        <v>2797</v>
      </c>
      <c r="H1829" s="673" t="s">
        <v>2611</v>
      </c>
      <c r="I1829" s="673" t="s">
        <v>2611</v>
      </c>
      <c r="J1829" s="673" t="s">
        <v>2611</v>
      </c>
      <c r="K1829" s="673" t="s">
        <v>2611</v>
      </c>
    </row>
    <row r="1830" spans="1:11" hidden="1" x14ac:dyDescent="0.25">
      <c r="A1830" t="s">
        <v>4741</v>
      </c>
      <c r="B1830" s="673" t="s">
        <v>2919</v>
      </c>
      <c r="C1830" s="674">
        <v>7</v>
      </c>
      <c r="D1830" s="674" t="s">
        <v>6775</v>
      </c>
      <c r="E1830" s="674">
        <f t="shared" si="28"/>
        <v>2</v>
      </c>
      <c r="F1830" s="673" t="s">
        <v>2794</v>
      </c>
      <c r="G1830" s="673" t="s">
        <v>2795</v>
      </c>
      <c r="H1830" s="673" t="s">
        <v>2611</v>
      </c>
      <c r="I1830" s="673" t="s">
        <v>2611</v>
      </c>
      <c r="J1830" s="673" t="s">
        <v>2611</v>
      </c>
      <c r="K1830" s="673" t="s">
        <v>2611</v>
      </c>
    </row>
    <row r="1831" spans="1:11" hidden="1" x14ac:dyDescent="0.25">
      <c r="A1831" t="s">
        <v>4742</v>
      </c>
      <c r="B1831" s="673" t="s">
        <v>2919</v>
      </c>
      <c r="C1831" s="674">
        <v>7</v>
      </c>
      <c r="D1831" s="674" t="s">
        <v>6776</v>
      </c>
      <c r="E1831" s="674">
        <f t="shared" si="28"/>
        <v>2</v>
      </c>
      <c r="F1831" s="673" t="s">
        <v>2794</v>
      </c>
      <c r="G1831" s="673" t="s">
        <v>2795</v>
      </c>
      <c r="H1831" s="673" t="s">
        <v>2611</v>
      </c>
      <c r="I1831" s="673" t="s">
        <v>2611</v>
      </c>
      <c r="J1831" s="673" t="s">
        <v>2611</v>
      </c>
      <c r="K1831" s="673" t="s">
        <v>2611</v>
      </c>
    </row>
    <row r="1832" spans="1:11" hidden="1" x14ac:dyDescent="0.25">
      <c r="A1832" t="s">
        <v>4743</v>
      </c>
      <c r="B1832" s="673" t="s">
        <v>2919</v>
      </c>
      <c r="C1832" s="674">
        <v>7</v>
      </c>
      <c r="D1832" s="674" t="s">
        <v>6777</v>
      </c>
      <c r="E1832" s="674">
        <f t="shared" si="28"/>
        <v>4</v>
      </c>
      <c r="F1832" s="673" t="s">
        <v>2796</v>
      </c>
      <c r="G1832" s="673" t="s">
        <v>2794</v>
      </c>
      <c r="H1832" s="673" t="s">
        <v>2797</v>
      </c>
      <c r="I1832" s="673" t="s">
        <v>2795</v>
      </c>
      <c r="J1832" s="673" t="s">
        <v>2611</v>
      </c>
      <c r="K1832" s="673" t="s">
        <v>2611</v>
      </c>
    </row>
    <row r="1833" spans="1:11" hidden="1" x14ac:dyDescent="0.25">
      <c r="A1833" t="s">
        <v>4744</v>
      </c>
      <c r="B1833" s="673" t="s">
        <v>2919</v>
      </c>
      <c r="C1833" s="674">
        <v>7</v>
      </c>
      <c r="D1833" s="674" t="s">
        <v>6778</v>
      </c>
      <c r="E1833" s="674">
        <f t="shared" si="28"/>
        <v>4</v>
      </c>
      <c r="F1833" s="673" t="s">
        <v>2796</v>
      </c>
      <c r="G1833" s="673" t="s">
        <v>2794</v>
      </c>
      <c r="H1833" s="673" t="s">
        <v>2797</v>
      </c>
      <c r="I1833" s="673" t="s">
        <v>2795</v>
      </c>
      <c r="J1833" s="673" t="s">
        <v>2611</v>
      </c>
      <c r="K1833" s="673" t="s">
        <v>2611</v>
      </c>
    </row>
    <row r="1834" spans="1:11" hidden="1" x14ac:dyDescent="0.25">
      <c r="A1834" t="s">
        <v>7322</v>
      </c>
      <c r="B1834" s="673" t="s">
        <v>2919</v>
      </c>
      <c r="C1834" s="674">
        <v>7</v>
      </c>
      <c r="D1834" s="674" t="s">
        <v>6943</v>
      </c>
      <c r="E1834" s="674">
        <f t="shared" si="28"/>
        <v>3</v>
      </c>
      <c r="F1834" s="673" t="s">
        <v>2887</v>
      </c>
      <c r="G1834" s="673" t="s">
        <v>2888</v>
      </c>
      <c r="H1834" s="673" t="s">
        <v>2889</v>
      </c>
      <c r="I1834" s="673" t="s">
        <v>2611</v>
      </c>
      <c r="J1834" s="673" t="s">
        <v>2611</v>
      </c>
      <c r="K1834" s="673" t="s">
        <v>2611</v>
      </c>
    </row>
    <row r="1835" spans="1:11" hidden="1" x14ac:dyDescent="0.25">
      <c r="A1835" t="s">
        <v>7323</v>
      </c>
      <c r="B1835" s="673" t="s">
        <v>2919</v>
      </c>
      <c r="C1835" s="674">
        <v>7</v>
      </c>
      <c r="D1835" s="674" t="s">
        <v>6944</v>
      </c>
      <c r="E1835" s="674">
        <f t="shared" si="28"/>
        <v>3</v>
      </c>
      <c r="F1835" s="673" t="s">
        <v>2887</v>
      </c>
      <c r="G1835" s="673" t="s">
        <v>2888</v>
      </c>
      <c r="H1835" s="673" t="s">
        <v>2889</v>
      </c>
      <c r="I1835" s="673" t="s">
        <v>2611</v>
      </c>
      <c r="J1835" s="673" t="s">
        <v>2611</v>
      </c>
      <c r="K1835" s="673" t="s">
        <v>2611</v>
      </c>
    </row>
    <row r="1836" spans="1:11" hidden="1" x14ac:dyDescent="0.25">
      <c r="A1836" t="s">
        <v>4745</v>
      </c>
      <c r="B1836" s="673" t="s">
        <v>2919</v>
      </c>
      <c r="C1836" s="674">
        <v>7</v>
      </c>
      <c r="D1836" s="674" t="s">
        <v>6863</v>
      </c>
      <c r="E1836" s="674">
        <f t="shared" si="28"/>
        <v>3</v>
      </c>
      <c r="F1836" s="673" t="s">
        <v>2794</v>
      </c>
      <c r="G1836" s="673" t="s">
        <v>2841</v>
      </c>
      <c r="H1836" s="673" t="s">
        <v>2817</v>
      </c>
      <c r="I1836" s="673" t="s">
        <v>2611</v>
      </c>
      <c r="J1836" s="673" t="s">
        <v>2611</v>
      </c>
      <c r="K1836" s="673" t="s">
        <v>2611</v>
      </c>
    </row>
    <row r="1837" spans="1:11" hidden="1" x14ac:dyDescent="0.25">
      <c r="A1837" t="s">
        <v>4746</v>
      </c>
      <c r="B1837" s="673" t="s">
        <v>2919</v>
      </c>
      <c r="C1837" s="674">
        <v>7</v>
      </c>
      <c r="D1837" s="674" t="s">
        <v>6864</v>
      </c>
      <c r="E1837" s="674">
        <f t="shared" si="28"/>
        <v>3</v>
      </c>
      <c r="F1837" s="673" t="s">
        <v>2794</v>
      </c>
      <c r="G1837" s="673" t="s">
        <v>2841</v>
      </c>
      <c r="H1837" s="673" t="s">
        <v>2817</v>
      </c>
      <c r="I1837" s="673" t="s">
        <v>2611</v>
      </c>
      <c r="J1837" s="673" t="s">
        <v>2611</v>
      </c>
      <c r="K1837" s="673" t="s">
        <v>2611</v>
      </c>
    </row>
    <row r="1838" spans="1:11" hidden="1" x14ac:dyDescent="0.25">
      <c r="A1838" t="s">
        <v>4747</v>
      </c>
      <c r="B1838" s="673" t="s">
        <v>2919</v>
      </c>
      <c r="C1838" s="674">
        <v>7</v>
      </c>
      <c r="D1838" s="674" t="s">
        <v>6865</v>
      </c>
      <c r="E1838" s="674">
        <f t="shared" si="28"/>
        <v>3</v>
      </c>
      <c r="F1838" s="673" t="s">
        <v>2794</v>
      </c>
      <c r="G1838" s="673" t="s">
        <v>2841</v>
      </c>
      <c r="H1838" s="673" t="s">
        <v>2817</v>
      </c>
      <c r="I1838" s="673" t="s">
        <v>2611</v>
      </c>
      <c r="J1838" s="673" t="s">
        <v>2611</v>
      </c>
      <c r="K1838" s="673" t="s">
        <v>2611</v>
      </c>
    </row>
    <row r="1839" spans="1:11" hidden="1" x14ac:dyDescent="0.25">
      <c r="A1839" t="s">
        <v>4748</v>
      </c>
      <c r="B1839" s="673" t="s">
        <v>2919</v>
      </c>
      <c r="C1839" s="674">
        <v>7</v>
      </c>
      <c r="D1839" s="674" t="s">
        <v>6866</v>
      </c>
      <c r="E1839" s="674">
        <f t="shared" si="28"/>
        <v>3</v>
      </c>
      <c r="F1839" s="673" t="s">
        <v>2794</v>
      </c>
      <c r="G1839" s="673" t="s">
        <v>2841</v>
      </c>
      <c r="H1839" s="673" t="s">
        <v>2817</v>
      </c>
      <c r="I1839" s="673" t="s">
        <v>2611</v>
      </c>
      <c r="J1839" s="673" t="s">
        <v>2611</v>
      </c>
      <c r="K1839" s="673" t="s">
        <v>2611</v>
      </c>
    </row>
    <row r="1840" spans="1:11" hidden="1" x14ac:dyDescent="0.25">
      <c r="A1840" t="s">
        <v>4749</v>
      </c>
      <c r="B1840" s="673" t="s">
        <v>2919</v>
      </c>
      <c r="C1840" s="674">
        <v>7</v>
      </c>
      <c r="D1840" s="674" t="s">
        <v>6945</v>
      </c>
      <c r="E1840" s="674">
        <f t="shared" si="28"/>
        <v>3</v>
      </c>
      <c r="F1840" s="673" t="s">
        <v>2887</v>
      </c>
      <c r="G1840" s="673" t="s">
        <v>2888</v>
      </c>
      <c r="H1840" s="673" t="s">
        <v>2889</v>
      </c>
      <c r="I1840" s="673" t="s">
        <v>2611</v>
      </c>
      <c r="J1840" s="673" t="s">
        <v>2611</v>
      </c>
      <c r="K1840" s="673" t="s">
        <v>2611</v>
      </c>
    </row>
    <row r="1841" spans="1:11" hidden="1" x14ac:dyDescent="0.25">
      <c r="A1841" t="s">
        <v>4750</v>
      </c>
      <c r="B1841" s="673" t="s">
        <v>2919</v>
      </c>
      <c r="C1841" s="674">
        <v>7</v>
      </c>
      <c r="D1841" s="674" t="s">
        <v>6946</v>
      </c>
      <c r="E1841" s="674">
        <f t="shared" si="28"/>
        <v>3</v>
      </c>
      <c r="F1841" s="673" t="s">
        <v>2887</v>
      </c>
      <c r="G1841" s="673" t="s">
        <v>2888</v>
      </c>
      <c r="H1841" s="673" t="s">
        <v>2889</v>
      </c>
      <c r="I1841" s="673" t="s">
        <v>2611</v>
      </c>
      <c r="J1841" s="673" t="s">
        <v>2611</v>
      </c>
      <c r="K1841" s="673" t="s">
        <v>2611</v>
      </c>
    </row>
    <row r="1842" spans="1:11" hidden="1" x14ac:dyDescent="0.25">
      <c r="A1842" t="s">
        <v>7324</v>
      </c>
      <c r="B1842" s="673" t="s">
        <v>2919</v>
      </c>
      <c r="C1842" s="674">
        <v>7</v>
      </c>
      <c r="D1842" s="674" t="s">
        <v>7010</v>
      </c>
      <c r="E1842" s="674">
        <f t="shared" si="28"/>
        <v>4</v>
      </c>
      <c r="F1842" s="673" t="s">
        <v>2921</v>
      </c>
      <c r="G1842" s="673" t="s">
        <v>2877</v>
      </c>
      <c r="H1842" s="673" t="s">
        <v>2922</v>
      </c>
      <c r="I1842" s="673" t="s">
        <v>2923</v>
      </c>
      <c r="J1842" s="673" t="s">
        <v>2611</v>
      </c>
      <c r="K1842" s="673" t="s">
        <v>2611</v>
      </c>
    </row>
    <row r="1843" spans="1:11" hidden="1" x14ac:dyDescent="0.25">
      <c r="A1843" t="s">
        <v>7325</v>
      </c>
      <c r="B1843" s="673" t="s">
        <v>2919</v>
      </c>
      <c r="C1843" s="674">
        <v>7</v>
      </c>
      <c r="D1843" s="674" t="s">
        <v>7011</v>
      </c>
      <c r="E1843" s="674">
        <f t="shared" si="28"/>
        <v>4</v>
      </c>
      <c r="F1843" s="673" t="s">
        <v>2921</v>
      </c>
      <c r="G1843" s="673" t="s">
        <v>2877</v>
      </c>
      <c r="H1843" s="673" t="s">
        <v>2922</v>
      </c>
      <c r="I1843" s="673" t="s">
        <v>2923</v>
      </c>
      <c r="J1843" s="673" t="s">
        <v>2611</v>
      </c>
      <c r="K1843" s="673" t="s">
        <v>2611</v>
      </c>
    </row>
    <row r="1844" spans="1:11" hidden="1" x14ac:dyDescent="0.25">
      <c r="A1844" t="s">
        <v>4751</v>
      </c>
      <c r="B1844" s="673" t="s">
        <v>2919</v>
      </c>
      <c r="C1844" s="674">
        <v>7</v>
      </c>
      <c r="D1844" s="674" t="s">
        <v>6749</v>
      </c>
      <c r="E1844" s="674">
        <f t="shared" si="28"/>
        <v>5</v>
      </c>
      <c r="F1844" s="673" t="s">
        <v>2798</v>
      </c>
      <c r="G1844" s="673" t="s">
        <v>2799</v>
      </c>
      <c r="H1844" s="673" t="s">
        <v>2800</v>
      </c>
      <c r="I1844" s="673" t="s">
        <v>2794</v>
      </c>
      <c r="J1844" s="673" t="s">
        <v>2801</v>
      </c>
      <c r="K1844" s="673" t="s">
        <v>2611</v>
      </c>
    </row>
    <row r="1845" spans="1:11" hidden="1" x14ac:dyDescent="0.25">
      <c r="A1845" t="s">
        <v>4752</v>
      </c>
      <c r="B1845" s="673" t="s">
        <v>2919</v>
      </c>
      <c r="C1845" s="674">
        <v>7</v>
      </c>
      <c r="D1845" s="674" t="s">
        <v>6750</v>
      </c>
      <c r="E1845" s="674">
        <f t="shared" si="28"/>
        <v>5</v>
      </c>
      <c r="F1845" s="673" t="s">
        <v>2798</v>
      </c>
      <c r="G1845" s="673" t="s">
        <v>2799</v>
      </c>
      <c r="H1845" s="673" t="s">
        <v>2800</v>
      </c>
      <c r="I1845" s="673" t="s">
        <v>2794</v>
      </c>
      <c r="J1845" s="673" t="s">
        <v>2801</v>
      </c>
      <c r="K1845" s="673" t="s">
        <v>2611</v>
      </c>
    </row>
    <row r="1846" spans="1:11" hidden="1" x14ac:dyDescent="0.25">
      <c r="A1846" t="s">
        <v>4753</v>
      </c>
      <c r="B1846" s="673" t="s">
        <v>2919</v>
      </c>
      <c r="C1846" s="674">
        <v>7</v>
      </c>
      <c r="D1846" s="674" t="s">
        <v>6867</v>
      </c>
      <c r="E1846" s="674">
        <f t="shared" si="28"/>
        <v>6</v>
      </c>
      <c r="F1846" s="673" t="s">
        <v>2842</v>
      </c>
      <c r="G1846" s="673" t="s">
        <v>2843</v>
      </c>
      <c r="H1846" s="673" t="s">
        <v>2844</v>
      </c>
      <c r="I1846" s="673" t="s">
        <v>2845</v>
      </c>
      <c r="J1846" s="673" t="s">
        <v>2846</v>
      </c>
      <c r="K1846" s="673" t="s">
        <v>2847</v>
      </c>
    </row>
    <row r="1847" spans="1:11" hidden="1" x14ac:dyDescent="0.25">
      <c r="A1847" t="s">
        <v>4754</v>
      </c>
      <c r="B1847" s="673" t="s">
        <v>2919</v>
      </c>
      <c r="C1847" s="674">
        <v>7</v>
      </c>
      <c r="D1847" s="674" t="s">
        <v>6868</v>
      </c>
      <c r="E1847" s="674">
        <f t="shared" si="28"/>
        <v>6</v>
      </c>
      <c r="F1847" s="673" t="s">
        <v>2842</v>
      </c>
      <c r="G1847" s="673" t="s">
        <v>2843</v>
      </c>
      <c r="H1847" s="673" t="s">
        <v>2844</v>
      </c>
      <c r="I1847" s="673" t="s">
        <v>2845</v>
      </c>
      <c r="J1847" s="673" t="s">
        <v>2846</v>
      </c>
      <c r="K1847" s="673" t="s">
        <v>2847</v>
      </c>
    </row>
    <row r="1848" spans="1:11" hidden="1" x14ac:dyDescent="0.25">
      <c r="A1848" t="s">
        <v>4755</v>
      </c>
      <c r="B1848" s="673" t="s">
        <v>2919</v>
      </c>
      <c r="C1848" s="674">
        <v>7</v>
      </c>
      <c r="D1848" s="674" t="s">
        <v>6869</v>
      </c>
      <c r="E1848" s="674">
        <f t="shared" si="28"/>
        <v>6</v>
      </c>
      <c r="F1848" s="673" t="s">
        <v>2842</v>
      </c>
      <c r="G1848" s="673" t="s">
        <v>2843</v>
      </c>
      <c r="H1848" s="673" t="s">
        <v>2844</v>
      </c>
      <c r="I1848" s="673" t="s">
        <v>2845</v>
      </c>
      <c r="J1848" s="673" t="s">
        <v>2846</v>
      </c>
      <c r="K1848" s="673" t="s">
        <v>2847</v>
      </c>
    </row>
    <row r="1849" spans="1:11" hidden="1" x14ac:dyDescent="0.25">
      <c r="A1849" t="s">
        <v>4756</v>
      </c>
      <c r="B1849" s="673" t="s">
        <v>2919</v>
      </c>
      <c r="C1849" s="674">
        <v>7</v>
      </c>
      <c r="D1849" s="674" t="s">
        <v>6870</v>
      </c>
      <c r="E1849" s="674">
        <f t="shared" si="28"/>
        <v>6</v>
      </c>
      <c r="F1849" s="673" t="s">
        <v>2842</v>
      </c>
      <c r="G1849" s="673" t="s">
        <v>2843</v>
      </c>
      <c r="H1849" s="673" t="s">
        <v>2844</v>
      </c>
      <c r="I1849" s="673" t="s">
        <v>2845</v>
      </c>
      <c r="J1849" s="673" t="s">
        <v>2846</v>
      </c>
      <c r="K1849" s="673" t="s">
        <v>2847</v>
      </c>
    </row>
    <row r="1850" spans="1:11" hidden="1" x14ac:dyDescent="0.25">
      <c r="A1850" t="s">
        <v>4757</v>
      </c>
      <c r="B1850" s="673" t="s">
        <v>2919</v>
      </c>
      <c r="C1850" s="674">
        <v>8</v>
      </c>
      <c r="D1850" s="674" t="s">
        <v>6729</v>
      </c>
      <c r="E1850" s="674">
        <f t="shared" si="28"/>
        <v>1</v>
      </c>
      <c r="F1850" s="673" t="s">
        <v>2788</v>
      </c>
      <c r="G1850" s="673" t="s">
        <v>2611</v>
      </c>
      <c r="H1850" s="673" t="s">
        <v>2611</v>
      </c>
      <c r="I1850" s="673" t="s">
        <v>2611</v>
      </c>
      <c r="J1850" s="673" t="s">
        <v>2611</v>
      </c>
      <c r="K1850" s="673" t="s">
        <v>2611</v>
      </c>
    </row>
    <row r="1851" spans="1:11" hidden="1" x14ac:dyDescent="0.25">
      <c r="A1851" t="s">
        <v>4758</v>
      </c>
      <c r="B1851" s="673" t="s">
        <v>2919</v>
      </c>
      <c r="C1851" s="674">
        <v>8</v>
      </c>
      <c r="D1851" s="674" t="s">
        <v>6730</v>
      </c>
      <c r="E1851" s="674">
        <f t="shared" si="28"/>
        <v>1</v>
      </c>
      <c r="F1851" s="673" t="s">
        <v>2788</v>
      </c>
      <c r="G1851" s="673" t="s">
        <v>2611</v>
      </c>
      <c r="H1851" s="673" t="s">
        <v>2611</v>
      </c>
      <c r="I1851" s="673" t="s">
        <v>2611</v>
      </c>
      <c r="J1851" s="673" t="s">
        <v>2611</v>
      </c>
      <c r="K1851" s="673" t="s">
        <v>2611</v>
      </c>
    </row>
    <row r="1852" spans="1:11" hidden="1" x14ac:dyDescent="0.25">
      <c r="A1852" t="s">
        <v>4759</v>
      </c>
      <c r="B1852" s="673" t="s">
        <v>2919</v>
      </c>
      <c r="C1852" s="674">
        <v>8</v>
      </c>
      <c r="D1852" s="674" t="s">
        <v>6751</v>
      </c>
      <c r="E1852" s="674">
        <f t="shared" si="28"/>
        <v>2</v>
      </c>
      <c r="F1852" s="673" t="s">
        <v>2802</v>
      </c>
      <c r="G1852" s="673" t="s">
        <v>2803</v>
      </c>
      <c r="H1852" s="673" t="s">
        <v>2611</v>
      </c>
      <c r="I1852" s="673" t="s">
        <v>2611</v>
      </c>
      <c r="J1852" s="673" t="s">
        <v>2611</v>
      </c>
      <c r="K1852" s="673" t="s">
        <v>2611</v>
      </c>
    </row>
    <row r="1853" spans="1:11" hidden="1" x14ac:dyDescent="0.25">
      <c r="A1853" t="s">
        <v>4760</v>
      </c>
      <c r="B1853" s="673" t="s">
        <v>2919</v>
      </c>
      <c r="C1853" s="674">
        <v>8</v>
      </c>
      <c r="D1853" s="674" t="s">
        <v>6731</v>
      </c>
      <c r="E1853" s="674">
        <f t="shared" si="28"/>
        <v>1</v>
      </c>
      <c r="F1853" s="673" t="s">
        <v>2788</v>
      </c>
      <c r="G1853" s="673" t="s">
        <v>2611</v>
      </c>
      <c r="H1853" s="673" t="s">
        <v>2611</v>
      </c>
      <c r="I1853" s="673" t="s">
        <v>2611</v>
      </c>
      <c r="J1853" s="673" t="s">
        <v>2611</v>
      </c>
      <c r="K1853" s="673" t="s">
        <v>2611</v>
      </c>
    </row>
    <row r="1854" spans="1:11" hidden="1" x14ac:dyDescent="0.25">
      <c r="A1854" t="s">
        <v>4761</v>
      </c>
      <c r="B1854" s="673" t="s">
        <v>2919</v>
      </c>
      <c r="C1854" s="674">
        <v>8</v>
      </c>
      <c r="D1854" s="674" t="s">
        <v>6732</v>
      </c>
      <c r="E1854" s="674">
        <f t="shared" si="28"/>
        <v>1</v>
      </c>
      <c r="F1854" s="673" t="s">
        <v>2788</v>
      </c>
      <c r="G1854" s="673" t="s">
        <v>2611</v>
      </c>
      <c r="H1854" s="673" t="s">
        <v>2611</v>
      </c>
      <c r="I1854" s="673" t="s">
        <v>2611</v>
      </c>
      <c r="J1854" s="673" t="s">
        <v>2611</v>
      </c>
      <c r="K1854" s="673" t="s">
        <v>2611</v>
      </c>
    </row>
    <row r="1855" spans="1:11" hidden="1" x14ac:dyDescent="0.25">
      <c r="A1855" t="s">
        <v>4762</v>
      </c>
      <c r="B1855" s="673" t="s">
        <v>2919</v>
      </c>
      <c r="C1855" s="674">
        <v>8</v>
      </c>
      <c r="D1855" s="674" t="s">
        <v>6740</v>
      </c>
      <c r="E1855" s="674">
        <f t="shared" si="28"/>
        <v>2</v>
      </c>
      <c r="F1855" s="673" t="s">
        <v>2794</v>
      </c>
      <c r="G1855" s="673" t="s">
        <v>2795</v>
      </c>
      <c r="H1855" s="673" t="s">
        <v>2611</v>
      </c>
      <c r="I1855" s="673" t="s">
        <v>2611</v>
      </c>
      <c r="J1855" s="673" t="s">
        <v>2611</v>
      </c>
      <c r="K1855" s="673" t="s">
        <v>2611</v>
      </c>
    </row>
    <row r="1856" spans="1:11" hidden="1" x14ac:dyDescent="0.25">
      <c r="A1856" t="s">
        <v>4763</v>
      </c>
      <c r="B1856" s="673" t="s">
        <v>2919</v>
      </c>
      <c r="C1856" s="674">
        <v>8</v>
      </c>
      <c r="D1856" s="674" t="s">
        <v>6741</v>
      </c>
      <c r="E1856" s="674">
        <f t="shared" si="28"/>
        <v>2</v>
      </c>
      <c r="F1856" s="673" t="s">
        <v>2794</v>
      </c>
      <c r="G1856" s="673" t="s">
        <v>2795</v>
      </c>
      <c r="H1856" s="673" t="s">
        <v>2611</v>
      </c>
      <c r="I1856" s="673" t="s">
        <v>2611</v>
      </c>
      <c r="J1856" s="673" t="s">
        <v>2611</v>
      </c>
      <c r="K1856" s="673" t="s">
        <v>2611</v>
      </c>
    </row>
    <row r="1857" spans="1:11" hidden="1" x14ac:dyDescent="0.25">
      <c r="A1857" t="s">
        <v>4764</v>
      </c>
      <c r="B1857" s="673" t="s">
        <v>2919</v>
      </c>
      <c r="C1857" s="674">
        <v>8</v>
      </c>
      <c r="D1857" s="674" t="s">
        <v>6742</v>
      </c>
      <c r="E1857" s="674">
        <f t="shared" si="28"/>
        <v>2</v>
      </c>
      <c r="F1857" s="673" t="s">
        <v>2796</v>
      </c>
      <c r="G1857" s="673" t="s">
        <v>2797</v>
      </c>
      <c r="H1857" s="673" t="s">
        <v>2611</v>
      </c>
      <c r="I1857" s="673" t="s">
        <v>2611</v>
      </c>
      <c r="J1857" s="673" t="s">
        <v>2611</v>
      </c>
      <c r="K1857" s="673" t="s">
        <v>2611</v>
      </c>
    </row>
    <row r="1858" spans="1:11" hidden="1" x14ac:dyDescent="0.25">
      <c r="A1858" t="s">
        <v>4765</v>
      </c>
      <c r="B1858" s="673" t="s">
        <v>2919</v>
      </c>
      <c r="C1858" s="674">
        <v>8</v>
      </c>
      <c r="D1858" s="674" t="s">
        <v>6743</v>
      </c>
      <c r="E1858" s="674">
        <f t="shared" si="28"/>
        <v>2</v>
      </c>
      <c r="F1858" s="673" t="s">
        <v>2796</v>
      </c>
      <c r="G1858" s="673" t="s">
        <v>2797</v>
      </c>
      <c r="H1858" s="673" t="s">
        <v>2611</v>
      </c>
      <c r="I1858" s="673" t="s">
        <v>2611</v>
      </c>
      <c r="J1858" s="673" t="s">
        <v>2611</v>
      </c>
      <c r="K1858" s="673" t="s">
        <v>2611</v>
      </c>
    </row>
    <row r="1859" spans="1:11" hidden="1" x14ac:dyDescent="0.25">
      <c r="A1859" t="s">
        <v>4766</v>
      </c>
      <c r="B1859" s="673" t="s">
        <v>2919</v>
      </c>
      <c r="C1859" s="674">
        <v>8</v>
      </c>
      <c r="D1859" s="674" t="s">
        <v>6759</v>
      </c>
      <c r="E1859" s="674">
        <f t="shared" ref="E1859:E1922" si="29">6-COUNTIF(F1859:K1859,"")</f>
        <v>1</v>
      </c>
      <c r="F1859" s="673" t="s">
        <v>2788</v>
      </c>
      <c r="G1859" s="673" t="s">
        <v>2611</v>
      </c>
      <c r="H1859" s="673" t="s">
        <v>2611</v>
      </c>
      <c r="I1859" s="673" t="s">
        <v>2611</v>
      </c>
      <c r="J1859" s="673" t="s">
        <v>2611</v>
      </c>
      <c r="K1859" s="673" t="s">
        <v>2611</v>
      </c>
    </row>
    <row r="1860" spans="1:11" hidden="1" x14ac:dyDescent="0.25">
      <c r="A1860" t="s">
        <v>4767</v>
      </c>
      <c r="B1860" s="673" t="s">
        <v>2919</v>
      </c>
      <c r="C1860" s="674">
        <v>8</v>
      </c>
      <c r="D1860" s="674" t="s">
        <v>6734</v>
      </c>
      <c r="E1860" s="674">
        <f t="shared" si="29"/>
        <v>1</v>
      </c>
      <c r="F1860" s="673" t="s">
        <v>2788</v>
      </c>
      <c r="G1860" s="673" t="s">
        <v>2611</v>
      </c>
      <c r="H1860" s="673" t="s">
        <v>2611</v>
      </c>
      <c r="I1860" s="673" t="s">
        <v>2611</v>
      </c>
      <c r="J1860" s="673" t="s">
        <v>2611</v>
      </c>
      <c r="K1860" s="673" t="s">
        <v>2611</v>
      </c>
    </row>
    <row r="1861" spans="1:11" hidden="1" x14ac:dyDescent="0.25">
      <c r="A1861" t="s">
        <v>4768</v>
      </c>
      <c r="B1861" s="673" t="s">
        <v>2919</v>
      </c>
      <c r="C1861" s="674">
        <v>8</v>
      </c>
      <c r="D1861" s="674" t="s">
        <v>6760</v>
      </c>
      <c r="E1861" s="674">
        <f t="shared" si="29"/>
        <v>1</v>
      </c>
      <c r="F1861" s="673" t="s">
        <v>2788</v>
      </c>
      <c r="G1861" s="673" t="s">
        <v>2611</v>
      </c>
      <c r="H1861" s="673" t="s">
        <v>2611</v>
      </c>
      <c r="I1861" s="673" t="s">
        <v>2611</v>
      </c>
      <c r="J1861" s="673" t="s">
        <v>2611</v>
      </c>
      <c r="K1861" s="673" t="s">
        <v>2611</v>
      </c>
    </row>
    <row r="1862" spans="1:11" hidden="1" x14ac:dyDescent="0.25">
      <c r="A1862" t="s">
        <v>4769</v>
      </c>
      <c r="B1862" s="673" t="s">
        <v>2919</v>
      </c>
      <c r="C1862" s="674">
        <v>8</v>
      </c>
      <c r="D1862" s="674" t="s">
        <v>6752</v>
      </c>
      <c r="E1862" s="674">
        <f t="shared" si="29"/>
        <v>2</v>
      </c>
      <c r="F1862" s="673" t="s">
        <v>2802</v>
      </c>
      <c r="G1862" s="673" t="s">
        <v>2803</v>
      </c>
      <c r="H1862" s="673" t="s">
        <v>2611</v>
      </c>
      <c r="I1862" s="673" t="s">
        <v>2611</v>
      </c>
      <c r="J1862" s="673" t="s">
        <v>2611</v>
      </c>
      <c r="K1862" s="673" t="s">
        <v>2611</v>
      </c>
    </row>
    <row r="1863" spans="1:11" hidden="1" x14ac:dyDescent="0.25">
      <c r="A1863" t="s">
        <v>4770</v>
      </c>
      <c r="B1863" s="673" t="s">
        <v>2919</v>
      </c>
      <c r="C1863" s="674">
        <v>8</v>
      </c>
      <c r="D1863" s="674" t="s">
        <v>6753</v>
      </c>
      <c r="E1863" s="674">
        <f t="shared" si="29"/>
        <v>6</v>
      </c>
      <c r="F1863" s="673" t="s">
        <v>2848</v>
      </c>
      <c r="G1863" s="673" t="s">
        <v>2849</v>
      </c>
      <c r="H1863" s="673" t="s">
        <v>2804</v>
      </c>
      <c r="I1863" s="673" t="s">
        <v>2805</v>
      </c>
      <c r="J1863" s="673" t="s">
        <v>2806</v>
      </c>
      <c r="K1863" s="673" t="s">
        <v>2807</v>
      </c>
    </row>
    <row r="1864" spans="1:11" hidden="1" x14ac:dyDescent="0.25">
      <c r="A1864" t="s">
        <v>4771</v>
      </c>
      <c r="B1864" s="673" t="s">
        <v>2919</v>
      </c>
      <c r="C1864" s="674">
        <v>8</v>
      </c>
      <c r="D1864" s="674" t="s">
        <v>6754</v>
      </c>
      <c r="E1864" s="674">
        <f t="shared" si="29"/>
        <v>6</v>
      </c>
      <c r="F1864" s="673" t="s">
        <v>2848</v>
      </c>
      <c r="G1864" s="673" t="s">
        <v>2849</v>
      </c>
      <c r="H1864" s="673" t="s">
        <v>2810</v>
      </c>
      <c r="I1864" s="673" t="s">
        <v>2811</v>
      </c>
      <c r="J1864" s="673" t="s">
        <v>2812</v>
      </c>
      <c r="K1864" s="673" t="s">
        <v>2813</v>
      </c>
    </row>
    <row r="1865" spans="1:11" hidden="1" x14ac:dyDescent="0.25">
      <c r="A1865" t="s">
        <v>4772</v>
      </c>
      <c r="B1865" s="673" t="s">
        <v>2919</v>
      </c>
      <c r="C1865" s="674">
        <v>8</v>
      </c>
      <c r="D1865" s="674" t="s">
        <v>6755</v>
      </c>
      <c r="E1865" s="674">
        <f t="shared" si="29"/>
        <v>3</v>
      </c>
      <c r="F1865" s="673" t="s">
        <v>2848</v>
      </c>
      <c r="G1865" s="673" t="s">
        <v>2849</v>
      </c>
      <c r="H1865" s="673" t="s">
        <v>2816</v>
      </c>
      <c r="I1865" s="673" t="s">
        <v>2611</v>
      </c>
      <c r="J1865" s="673" t="s">
        <v>2611</v>
      </c>
      <c r="K1865" s="673" t="s">
        <v>2611</v>
      </c>
    </row>
    <row r="1866" spans="1:11" hidden="1" x14ac:dyDescent="0.25">
      <c r="A1866" t="s">
        <v>4773</v>
      </c>
      <c r="B1866" s="673" t="s">
        <v>2919</v>
      </c>
      <c r="C1866" s="674">
        <v>8</v>
      </c>
      <c r="D1866" s="674" t="s">
        <v>6756</v>
      </c>
      <c r="E1866" s="674">
        <f t="shared" si="29"/>
        <v>6</v>
      </c>
      <c r="F1866" s="673" t="s">
        <v>2848</v>
      </c>
      <c r="G1866" s="673" t="s">
        <v>2849</v>
      </c>
      <c r="H1866" s="673" t="s">
        <v>2804</v>
      </c>
      <c r="I1866" s="673" t="s">
        <v>2805</v>
      </c>
      <c r="J1866" s="673" t="s">
        <v>2806</v>
      </c>
      <c r="K1866" s="673" t="s">
        <v>2807</v>
      </c>
    </row>
    <row r="1867" spans="1:11" hidden="1" x14ac:dyDescent="0.25">
      <c r="A1867" t="s">
        <v>4774</v>
      </c>
      <c r="B1867" s="673" t="s">
        <v>2919</v>
      </c>
      <c r="C1867" s="674">
        <v>8</v>
      </c>
      <c r="D1867" s="674" t="s">
        <v>6757</v>
      </c>
      <c r="E1867" s="674">
        <f t="shared" si="29"/>
        <v>6</v>
      </c>
      <c r="F1867" s="673" t="s">
        <v>2848</v>
      </c>
      <c r="G1867" s="673" t="s">
        <v>2849</v>
      </c>
      <c r="H1867" s="673" t="s">
        <v>2810</v>
      </c>
      <c r="I1867" s="673" t="s">
        <v>2811</v>
      </c>
      <c r="J1867" s="673" t="s">
        <v>2812</v>
      </c>
      <c r="K1867" s="673" t="s">
        <v>2813</v>
      </c>
    </row>
    <row r="1868" spans="1:11" hidden="1" x14ac:dyDescent="0.25">
      <c r="A1868" t="s">
        <v>4775</v>
      </c>
      <c r="B1868" s="673" t="s">
        <v>2919</v>
      </c>
      <c r="C1868" s="674">
        <v>8</v>
      </c>
      <c r="D1868" s="674" t="s">
        <v>6758</v>
      </c>
      <c r="E1868" s="674">
        <f t="shared" si="29"/>
        <v>3</v>
      </c>
      <c r="F1868" s="673" t="s">
        <v>2848</v>
      </c>
      <c r="G1868" s="673" t="s">
        <v>2849</v>
      </c>
      <c r="H1868" s="673" t="s">
        <v>2816</v>
      </c>
      <c r="I1868" s="673" t="s">
        <v>2611</v>
      </c>
      <c r="J1868" s="673" t="s">
        <v>2611</v>
      </c>
      <c r="K1868" s="673" t="s">
        <v>2611</v>
      </c>
    </row>
    <row r="1869" spans="1:11" hidden="1" x14ac:dyDescent="0.25">
      <c r="A1869" t="s">
        <v>4776</v>
      </c>
      <c r="B1869" s="673" t="s">
        <v>2919</v>
      </c>
      <c r="C1869" s="674">
        <v>8</v>
      </c>
      <c r="D1869" s="674" t="s">
        <v>6761</v>
      </c>
      <c r="E1869" s="674">
        <f t="shared" si="29"/>
        <v>1</v>
      </c>
      <c r="F1869" s="673" t="s">
        <v>2788</v>
      </c>
      <c r="G1869" s="673" t="s">
        <v>2611</v>
      </c>
      <c r="H1869" s="673" t="s">
        <v>2611</v>
      </c>
      <c r="I1869" s="673" t="s">
        <v>2611</v>
      </c>
      <c r="J1869" s="673" t="s">
        <v>2611</v>
      </c>
      <c r="K1869" s="673" t="s">
        <v>2611</v>
      </c>
    </row>
    <row r="1870" spans="1:11" hidden="1" x14ac:dyDescent="0.25">
      <c r="A1870" t="s">
        <v>4777</v>
      </c>
      <c r="B1870" s="673" t="s">
        <v>2919</v>
      </c>
      <c r="C1870" s="674">
        <v>8</v>
      </c>
      <c r="D1870" s="674" t="s">
        <v>6736</v>
      </c>
      <c r="E1870" s="674">
        <f t="shared" si="29"/>
        <v>1</v>
      </c>
      <c r="F1870" s="673" t="s">
        <v>2788</v>
      </c>
      <c r="G1870" s="673" t="s">
        <v>2611</v>
      </c>
      <c r="H1870" s="673" t="s">
        <v>2611</v>
      </c>
      <c r="I1870" s="673" t="s">
        <v>2611</v>
      </c>
      <c r="J1870" s="673" t="s">
        <v>2611</v>
      </c>
      <c r="K1870" s="673" t="s">
        <v>2611</v>
      </c>
    </row>
    <row r="1871" spans="1:11" hidden="1" x14ac:dyDescent="0.25">
      <c r="A1871" t="s">
        <v>4778</v>
      </c>
      <c r="B1871" s="673" t="s">
        <v>2919</v>
      </c>
      <c r="C1871" s="674">
        <v>8</v>
      </c>
      <c r="D1871" s="674" t="s">
        <v>6762</v>
      </c>
      <c r="E1871" s="674">
        <f t="shared" si="29"/>
        <v>1</v>
      </c>
      <c r="F1871" s="673" t="s">
        <v>2788</v>
      </c>
      <c r="G1871" s="673" t="s">
        <v>2611</v>
      </c>
      <c r="H1871" s="673" t="s">
        <v>2611</v>
      </c>
      <c r="I1871" s="673" t="s">
        <v>2611</v>
      </c>
      <c r="J1871" s="673" t="s">
        <v>2611</v>
      </c>
      <c r="K1871" s="673" t="s">
        <v>2611</v>
      </c>
    </row>
    <row r="1872" spans="1:11" hidden="1" x14ac:dyDescent="0.25">
      <c r="A1872" t="s">
        <v>4779</v>
      </c>
      <c r="B1872" s="673" t="s">
        <v>2919</v>
      </c>
      <c r="C1872" s="674">
        <v>8</v>
      </c>
      <c r="D1872" s="674" t="s">
        <v>6763</v>
      </c>
      <c r="E1872" s="674">
        <f t="shared" si="29"/>
        <v>1</v>
      </c>
      <c r="F1872" s="673" t="s">
        <v>2788</v>
      </c>
      <c r="G1872" s="673" t="s">
        <v>2611</v>
      </c>
      <c r="H1872" s="673" t="s">
        <v>2611</v>
      </c>
      <c r="I1872" s="673" t="s">
        <v>2611</v>
      </c>
      <c r="J1872" s="673" t="s">
        <v>2611</v>
      </c>
      <c r="K1872" s="673" t="s">
        <v>2611</v>
      </c>
    </row>
    <row r="1873" spans="1:11" hidden="1" x14ac:dyDescent="0.25">
      <c r="A1873" t="s">
        <v>4780</v>
      </c>
      <c r="B1873" s="673" t="s">
        <v>2919</v>
      </c>
      <c r="C1873" s="674">
        <v>8</v>
      </c>
      <c r="D1873" s="674" t="s">
        <v>6764</v>
      </c>
      <c r="E1873" s="674">
        <f t="shared" si="29"/>
        <v>1</v>
      </c>
      <c r="F1873" s="673" t="s">
        <v>2788</v>
      </c>
      <c r="G1873" s="673" t="s">
        <v>2611</v>
      </c>
      <c r="H1873" s="673" t="s">
        <v>2611</v>
      </c>
      <c r="I1873" s="673" t="s">
        <v>2611</v>
      </c>
      <c r="J1873" s="673" t="s">
        <v>2611</v>
      </c>
      <c r="K1873" s="673" t="s">
        <v>2611</v>
      </c>
    </row>
    <row r="1874" spans="1:11" hidden="1" x14ac:dyDescent="0.25">
      <c r="A1874" t="s">
        <v>4781</v>
      </c>
      <c r="B1874" s="673" t="s">
        <v>2919</v>
      </c>
      <c r="C1874" s="674">
        <v>8</v>
      </c>
      <c r="D1874" s="674" t="s">
        <v>6765</v>
      </c>
      <c r="E1874" s="674">
        <f t="shared" si="29"/>
        <v>1</v>
      </c>
      <c r="F1874" s="673" t="s">
        <v>2788</v>
      </c>
      <c r="G1874" s="673" t="s">
        <v>2611</v>
      </c>
      <c r="H1874" s="673" t="s">
        <v>2611</v>
      </c>
      <c r="I1874" s="673" t="s">
        <v>2611</v>
      </c>
      <c r="J1874" s="673" t="s">
        <v>2611</v>
      </c>
      <c r="K1874" s="673" t="s">
        <v>2611</v>
      </c>
    </row>
    <row r="1875" spans="1:11" hidden="1" x14ac:dyDescent="0.25">
      <c r="A1875" t="s">
        <v>7326</v>
      </c>
      <c r="B1875" s="673" t="s">
        <v>2919</v>
      </c>
      <c r="C1875" s="674">
        <v>8</v>
      </c>
      <c r="D1875" s="674" t="s">
        <v>2769</v>
      </c>
      <c r="E1875" s="674">
        <f t="shared" si="29"/>
        <v>2</v>
      </c>
      <c r="F1875" s="673" t="s">
        <v>2877</v>
      </c>
      <c r="G1875" s="673" t="s">
        <v>2878</v>
      </c>
      <c r="H1875" s="673" t="s">
        <v>2611</v>
      </c>
      <c r="I1875" s="673" t="s">
        <v>2611</v>
      </c>
      <c r="J1875" s="673" t="s">
        <v>2611</v>
      </c>
      <c r="K1875" s="673" t="s">
        <v>2611</v>
      </c>
    </row>
    <row r="1876" spans="1:11" hidden="1" x14ac:dyDescent="0.25">
      <c r="A1876" t="s">
        <v>7327</v>
      </c>
      <c r="B1876" s="673" t="s">
        <v>2919</v>
      </c>
      <c r="C1876" s="674">
        <v>8</v>
      </c>
      <c r="D1876" s="674" t="s">
        <v>7005</v>
      </c>
      <c r="E1876" s="674">
        <f t="shared" si="29"/>
        <v>2</v>
      </c>
      <c r="F1876" s="673" t="s">
        <v>2877</v>
      </c>
      <c r="G1876" s="673" t="s">
        <v>2878</v>
      </c>
      <c r="H1876" s="673" t="s">
        <v>2611</v>
      </c>
      <c r="I1876" s="673" t="s">
        <v>2611</v>
      </c>
      <c r="J1876" s="673" t="s">
        <v>2611</v>
      </c>
      <c r="K1876" s="673" t="s">
        <v>2611</v>
      </c>
    </row>
    <row r="1877" spans="1:11" hidden="1" x14ac:dyDescent="0.25">
      <c r="A1877" t="s">
        <v>7328</v>
      </c>
      <c r="B1877" s="673" t="s">
        <v>2919</v>
      </c>
      <c r="C1877" s="674">
        <v>8</v>
      </c>
      <c r="D1877" s="674" t="s">
        <v>7006</v>
      </c>
      <c r="E1877" s="674">
        <f t="shared" si="29"/>
        <v>2</v>
      </c>
      <c r="F1877" s="673" t="s">
        <v>2877</v>
      </c>
      <c r="G1877" s="673" t="s">
        <v>2878</v>
      </c>
      <c r="H1877" s="673" t="s">
        <v>2611</v>
      </c>
      <c r="I1877" s="673" t="s">
        <v>2611</v>
      </c>
      <c r="J1877" s="673" t="s">
        <v>2611</v>
      </c>
      <c r="K1877" s="673" t="s">
        <v>2611</v>
      </c>
    </row>
    <row r="1878" spans="1:11" hidden="1" x14ac:dyDescent="0.25">
      <c r="A1878" t="s">
        <v>7329</v>
      </c>
      <c r="B1878" s="673" t="s">
        <v>2919</v>
      </c>
      <c r="C1878" s="674">
        <v>8</v>
      </c>
      <c r="D1878" s="674" t="s">
        <v>6881</v>
      </c>
      <c r="E1878" s="674">
        <f t="shared" si="29"/>
        <v>2</v>
      </c>
      <c r="F1878" s="673" t="s">
        <v>2794</v>
      </c>
      <c r="G1878" s="673" t="s">
        <v>2795</v>
      </c>
      <c r="H1878" s="673" t="s">
        <v>2611</v>
      </c>
      <c r="I1878" s="673" t="s">
        <v>2611</v>
      </c>
      <c r="J1878" s="673" t="s">
        <v>2611</v>
      </c>
      <c r="K1878" s="673" t="s">
        <v>2611</v>
      </c>
    </row>
    <row r="1879" spans="1:11" hidden="1" x14ac:dyDescent="0.25">
      <c r="A1879" t="s">
        <v>7330</v>
      </c>
      <c r="B1879" s="673" t="s">
        <v>2919</v>
      </c>
      <c r="C1879" s="674">
        <v>8</v>
      </c>
      <c r="D1879" s="674" t="s">
        <v>7007</v>
      </c>
      <c r="E1879" s="674">
        <f t="shared" si="29"/>
        <v>4</v>
      </c>
      <c r="F1879" s="673" t="s">
        <v>2796</v>
      </c>
      <c r="G1879" s="673" t="s">
        <v>2794</v>
      </c>
      <c r="H1879" s="673" t="s">
        <v>2797</v>
      </c>
      <c r="I1879" s="673" t="s">
        <v>2795</v>
      </c>
      <c r="J1879" s="673" t="s">
        <v>2611</v>
      </c>
      <c r="K1879" s="673" t="s">
        <v>2611</v>
      </c>
    </row>
    <row r="1880" spans="1:11" hidden="1" x14ac:dyDescent="0.25">
      <c r="A1880" t="s">
        <v>7331</v>
      </c>
      <c r="B1880" s="673" t="s">
        <v>2919</v>
      </c>
      <c r="C1880" s="674">
        <v>8</v>
      </c>
      <c r="D1880" s="674" t="s">
        <v>7008</v>
      </c>
      <c r="E1880" s="674">
        <f t="shared" si="29"/>
        <v>2</v>
      </c>
      <c r="F1880" s="673" t="s">
        <v>2877</v>
      </c>
      <c r="G1880" s="673" t="s">
        <v>2878</v>
      </c>
      <c r="H1880" s="673" t="s">
        <v>2611</v>
      </c>
      <c r="I1880" s="673" t="s">
        <v>2611</v>
      </c>
      <c r="J1880" s="673" t="s">
        <v>2611</v>
      </c>
      <c r="K1880" s="673" t="s">
        <v>2611</v>
      </c>
    </row>
    <row r="1881" spans="1:11" hidden="1" x14ac:dyDescent="0.25">
      <c r="A1881" t="s">
        <v>7332</v>
      </c>
      <c r="B1881" s="673" t="s">
        <v>2919</v>
      </c>
      <c r="C1881" s="674">
        <v>8</v>
      </c>
      <c r="D1881" s="674" t="s">
        <v>7009</v>
      </c>
      <c r="E1881" s="674">
        <f t="shared" si="29"/>
        <v>2</v>
      </c>
      <c r="F1881" s="673" t="s">
        <v>2877</v>
      </c>
      <c r="G1881" s="673" t="s">
        <v>2878</v>
      </c>
      <c r="H1881" s="673" t="s">
        <v>2611</v>
      </c>
      <c r="I1881" s="673" t="s">
        <v>2611</v>
      </c>
      <c r="J1881" s="673" t="s">
        <v>2611</v>
      </c>
      <c r="K1881" s="673" t="s">
        <v>2611</v>
      </c>
    </row>
    <row r="1882" spans="1:11" hidden="1" x14ac:dyDescent="0.25">
      <c r="A1882" t="s">
        <v>4782</v>
      </c>
      <c r="B1882" s="673" t="s">
        <v>2919</v>
      </c>
      <c r="C1882" s="674">
        <v>8</v>
      </c>
      <c r="D1882" s="674" t="s">
        <v>6835</v>
      </c>
      <c r="E1882" s="674">
        <f t="shared" si="29"/>
        <v>2</v>
      </c>
      <c r="F1882" s="673" t="s">
        <v>2796</v>
      </c>
      <c r="G1882" s="673" t="s">
        <v>2797</v>
      </c>
      <c r="H1882" s="673" t="s">
        <v>2611</v>
      </c>
      <c r="I1882" s="673" t="s">
        <v>2611</v>
      </c>
      <c r="J1882" s="673" t="s">
        <v>2611</v>
      </c>
      <c r="K1882" s="673" t="s">
        <v>2611</v>
      </c>
    </row>
    <row r="1883" spans="1:11" hidden="1" x14ac:dyDescent="0.25">
      <c r="A1883" t="s">
        <v>4783</v>
      </c>
      <c r="B1883" s="673" t="s">
        <v>2919</v>
      </c>
      <c r="C1883" s="674">
        <v>8</v>
      </c>
      <c r="D1883" s="674" t="s">
        <v>6836</v>
      </c>
      <c r="E1883" s="674">
        <f t="shared" si="29"/>
        <v>2</v>
      </c>
      <c r="F1883" s="673" t="s">
        <v>2796</v>
      </c>
      <c r="G1883" s="673" t="s">
        <v>2797</v>
      </c>
      <c r="H1883" s="673" t="s">
        <v>2611</v>
      </c>
      <c r="I1883" s="673" t="s">
        <v>2611</v>
      </c>
      <c r="J1883" s="673" t="s">
        <v>2611</v>
      </c>
      <c r="K1883" s="673" t="s">
        <v>2611</v>
      </c>
    </row>
    <row r="1884" spans="1:11" hidden="1" x14ac:dyDescent="0.25">
      <c r="A1884" t="s">
        <v>4784</v>
      </c>
      <c r="B1884" s="673" t="s">
        <v>2919</v>
      </c>
      <c r="C1884" s="674">
        <v>8</v>
      </c>
      <c r="D1884" s="674" t="s">
        <v>6768</v>
      </c>
      <c r="E1884" s="674">
        <f t="shared" si="29"/>
        <v>2</v>
      </c>
      <c r="F1884" s="673" t="s">
        <v>2794</v>
      </c>
      <c r="G1884" s="673" t="s">
        <v>2795</v>
      </c>
      <c r="H1884" s="673" t="s">
        <v>2611</v>
      </c>
      <c r="I1884" s="673" t="s">
        <v>2611</v>
      </c>
      <c r="J1884" s="673" t="s">
        <v>2611</v>
      </c>
      <c r="K1884" s="673" t="s">
        <v>2611</v>
      </c>
    </row>
    <row r="1885" spans="1:11" hidden="1" x14ac:dyDescent="0.25">
      <c r="A1885" t="s">
        <v>4785</v>
      </c>
      <c r="B1885" s="673" t="s">
        <v>2919</v>
      </c>
      <c r="C1885" s="674">
        <v>8</v>
      </c>
      <c r="D1885" s="674" t="s">
        <v>6769</v>
      </c>
      <c r="E1885" s="674">
        <f t="shared" si="29"/>
        <v>2</v>
      </c>
      <c r="F1885" s="673" t="s">
        <v>2794</v>
      </c>
      <c r="G1885" s="673" t="s">
        <v>2795</v>
      </c>
      <c r="H1885" s="673" t="s">
        <v>2611</v>
      </c>
      <c r="I1885" s="673" t="s">
        <v>2611</v>
      </c>
      <c r="J1885" s="673" t="s">
        <v>2611</v>
      </c>
      <c r="K1885" s="673" t="s">
        <v>2611</v>
      </c>
    </row>
    <row r="1886" spans="1:11" hidden="1" x14ac:dyDescent="0.25">
      <c r="A1886" t="s">
        <v>4786</v>
      </c>
      <c r="B1886" s="673" t="s">
        <v>2919</v>
      </c>
      <c r="C1886" s="674">
        <v>8</v>
      </c>
      <c r="D1886" s="674" t="s">
        <v>6747</v>
      </c>
      <c r="E1886" s="674">
        <f t="shared" si="29"/>
        <v>2</v>
      </c>
      <c r="F1886" s="673" t="s">
        <v>2794</v>
      </c>
      <c r="G1886" s="673" t="s">
        <v>2795</v>
      </c>
      <c r="H1886" s="673" t="s">
        <v>2611</v>
      </c>
      <c r="I1886" s="673" t="s">
        <v>2611</v>
      </c>
      <c r="J1886" s="673" t="s">
        <v>2611</v>
      </c>
      <c r="K1886" s="673" t="s">
        <v>2611</v>
      </c>
    </row>
    <row r="1887" spans="1:11" hidden="1" x14ac:dyDescent="0.25">
      <c r="A1887" t="s">
        <v>4787</v>
      </c>
      <c r="B1887" s="673" t="s">
        <v>2919</v>
      </c>
      <c r="C1887" s="674">
        <v>8</v>
      </c>
      <c r="D1887" s="674" t="s">
        <v>6748</v>
      </c>
      <c r="E1887" s="674">
        <f t="shared" si="29"/>
        <v>2</v>
      </c>
      <c r="F1887" s="673" t="s">
        <v>2794</v>
      </c>
      <c r="G1887" s="673" t="s">
        <v>2795</v>
      </c>
      <c r="H1887" s="673" t="s">
        <v>2611</v>
      </c>
      <c r="I1887" s="673" t="s">
        <v>2611</v>
      </c>
      <c r="J1887" s="673" t="s">
        <v>2611</v>
      </c>
      <c r="K1887" s="673" t="s">
        <v>2611</v>
      </c>
    </row>
    <row r="1888" spans="1:11" hidden="1" x14ac:dyDescent="0.25">
      <c r="A1888" t="s">
        <v>4788</v>
      </c>
      <c r="B1888" s="673" t="s">
        <v>2919</v>
      </c>
      <c r="C1888" s="674">
        <v>8</v>
      </c>
      <c r="D1888" s="674" t="s">
        <v>6853</v>
      </c>
      <c r="E1888" s="674">
        <f t="shared" si="29"/>
        <v>2</v>
      </c>
      <c r="F1888" s="673" t="s">
        <v>2796</v>
      </c>
      <c r="G1888" s="673" t="s">
        <v>2797</v>
      </c>
      <c r="H1888" s="673" t="s">
        <v>2611</v>
      </c>
      <c r="I1888" s="673" t="s">
        <v>2611</v>
      </c>
      <c r="J1888" s="673" t="s">
        <v>2611</v>
      </c>
      <c r="K1888" s="673" t="s">
        <v>2611</v>
      </c>
    </row>
    <row r="1889" spans="1:11" hidden="1" x14ac:dyDescent="0.25">
      <c r="A1889" t="s">
        <v>4789</v>
      </c>
      <c r="B1889" s="673" t="s">
        <v>2919</v>
      </c>
      <c r="C1889" s="674">
        <v>8</v>
      </c>
      <c r="D1889" s="674" t="s">
        <v>6854</v>
      </c>
      <c r="E1889" s="674">
        <f t="shared" si="29"/>
        <v>2</v>
      </c>
      <c r="F1889" s="673" t="s">
        <v>2796</v>
      </c>
      <c r="G1889" s="673" t="s">
        <v>2797</v>
      </c>
      <c r="H1889" s="673" t="s">
        <v>2611</v>
      </c>
      <c r="I1889" s="673" t="s">
        <v>2611</v>
      </c>
      <c r="J1889" s="673" t="s">
        <v>2611</v>
      </c>
      <c r="K1889" s="673" t="s">
        <v>2611</v>
      </c>
    </row>
    <row r="1890" spans="1:11" hidden="1" x14ac:dyDescent="0.25">
      <c r="A1890" t="s">
        <v>4790</v>
      </c>
      <c r="B1890" s="673" t="s">
        <v>2919</v>
      </c>
      <c r="C1890" s="674">
        <v>8</v>
      </c>
      <c r="D1890" s="674" t="s">
        <v>6773</v>
      </c>
      <c r="E1890" s="674">
        <f t="shared" si="29"/>
        <v>2</v>
      </c>
      <c r="F1890" s="673" t="s">
        <v>2794</v>
      </c>
      <c r="G1890" s="673" t="s">
        <v>2795</v>
      </c>
      <c r="H1890" s="673" t="s">
        <v>2611</v>
      </c>
      <c r="I1890" s="673" t="s">
        <v>2611</v>
      </c>
      <c r="J1890" s="673" t="s">
        <v>2611</v>
      </c>
      <c r="K1890" s="673" t="s">
        <v>2611</v>
      </c>
    </row>
    <row r="1891" spans="1:11" hidden="1" x14ac:dyDescent="0.25">
      <c r="A1891" t="s">
        <v>4791</v>
      </c>
      <c r="B1891" s="673" t="s">
        <v>2919</v>
      </c>
      <c r="C1891" s="674">
        <v>8</v>
      </c>
      <c r="D1891" s="674" t="s">
        <v>6774</v>
      </c>
      <c r="E1891" s="674">
        <f t="shared" si="29"/>
        <v>2</v>
      </c>
      <c r="F1891" s="673" t="s">
        <v>2794</v>
      </c>
      <c r="G1891" s="673" t="s">
        <v>2795</v>
      </c>
      <c r="H1891" s="673" t="s">
        <v>2611</v>
      </c>
      <c r="I1891" s="673" t="s">
        <v>2611</v>
      </c>
      <c r="J1891" s="673" t="s">
        <v>2611</v>
      </c>
      <c r="K1891" s="673" t="s">
        <v>2611</v>
      </c>
    </row>
    <row r="1892" spans="1:11" hidden="1" x14ac:dyDescent="0.25">
      <c r="A1892" t="s">
        <v>4792</v>
      </c>
      <c r="B1892" s="673" t="s">
        <v>2919</v>
      </c>
      <c r="C1892" s="674">
        <v>8</v>
      </c>
      <c r="D1892" s="674" t="s">
        <v>6857</v>
      </c>
      <c r="E1892" s="674">
        <f t="shared" si="29"/>
        <v>2</v>
      </c>
      <c r="F1892" s="673" t="s">
        <v>2796</v>
      </c>
      <c r="G1892" s="673" t="s">
        <v>2797</v>
      </c>
      <c r="H1892" s="673" t="s">
        <v>2611</v>
      </c>
      <c r="I1892" s="673" t="s">
        <v>2611</v>
      </c>
      <c r="J1892" s="673" t="s">
        <v>2611</v>
      </c>
      <c r="K1892" s="673" t="s">
        <v>2611</v>
      </c>
    </row>
    <row r="1893" spans="1:11" hidden="1" x14ac:dyDescent="0.25">
      <c r="A1893" t="s">
        <v>4793</v>
      </c>
      <c r="B1893" s="673" t="s">
        <v>2919</v>
      </c>
      <c r="C1893" s="674">
        <v>8</v>
      </c>
      <c r="D1893" s="674" t="s">
        <v>6858</v>
      </c>
      <c r="E1893" s="674">
        <f t="shared" si="29"/>
        <v>2</v>
      </c>
      <c r="F1893" s="673" t="s">
        <v>2796</v>
      </c>
      <c r="G1893" s="673" t="s">
        <v>2797</v>
      </c>
      <c r="H1893" s="673" t="s">
        <v>2611</v>
      </c>
      <c r="I1893" s="673" t="s">
        <v>2611</v>
      </c>
      <c r="J1893" s="673" t="s">
        <v>2611</v>
      </c>
      <c r="K1893" s="673" t="s">
        <v>2611</v>
      </c>
    </row>
    <row r="1894" spans="1:11" hidden="1" x14ac:dyDescent="0.25">
      <c r="A1894" t="s">
        <v>4794</v>
      </c>
      <c r="B1894" s="673" t="s">
        <v>2919</v>
      </c>
      <c r="C1894" s="674">
        <v>8</v>
      </c>
      <c r="D1894" s="674" t="s">
        <v>6775</v>
      </c>
      <c r="E1894" s="674">
        <f t="shared" si="29"/>
        <v>2</v>
      </c>
      <c r="F1894" s="673" t="s">
        <v>2794</v>
      </c>
      <c r="G1894" s="673" t="s">
        <v>2795</v>
      </c>
      <c r="H1894" s="673" t="s">
        <v>2611</v>
      </c>
      <c r="I1894" s="673" t="s">
        <v>2611</v>
      </c>
      <c r="J1894" s="673" t="s">
        <v>2611</v>
      </c>
      <c r="K1894" s="673" t="s">
        <v>2611</v>
      </c>
    </row>
    <row r="1895" spans="1:11" hidden="1" x14ac:dyDescent="0.25">
      <c r="A1895" t="s">
        <v>4795</v>
      </c>
      <c r="B1895" s="673" t="s">
        <v>2919</v>
      </c>
      <c r="C1895" s="674">
        <v>8</v>
      </c>
      <c r="D1895" s="674" t="s">
        <v>6776</v>
      </c>
      <c r="E1895" s="674">
        <f t="shared" si="29"/>
        <v>2</v>
      </c>
      <c r="F1895" s="673" t="s">
        <v>2794</v>
      </c>
      <c r="G1895" s="673" t="s">
        <v>2795</v>
      </c>
      <c r="H1895" s="673" t="s">
        <v>2611</v>
      </c>
      <c r="I1895" s="673" t="s">
        <v>2611</v>
      </c>
      <c r="J1895" s="673" t="s">
        <v>2611</v>
      </c>
      <c r="K1895" s="673" t="s">
        <v>2611</v>
      </c>
    </row>
    <row r="1896" spans="1:11" hidden="1" x14ac:dyDescent="0.25">
      <c r="A1896" t="s">
        <v>4796</v>
      </c>
      <c r="B1896" s="673" t="s">
        <v>2919</v>
      </c>
      <c r="C1896" s="674">
        <v>8</v>
      </c>
      <c r="D1896" s="674" t="s">
        <v>6777</v>
      </c>
      <c r="E1896" s="674">
        <f t="shared" si="29"/>
        <v>4</v>
      </c>
      <c r="F1896" s="673" t="s">
        <v>2796</v>
      </c>
      <c r="G1896" s="673" t="s">
        <v>2794</v>
      </c>
      <c r="H1896" s="673" t="s">
        <v>2797</v>
      </c>
      <c r="I1896" s="673" t="s">
        <v>2795</v>
      </c>
      <c r="J1896" s="673" t="s">
        <v>2611</v>
      </c>
      <c r="K1896" s="673" t="s">
        <v>2611</v>
      </c>
    </row>
    <row r="1897" spans="1:11" hidden="1" x14ac:dyDescent="0.25">
      <c r="A1897" t="s">
        <v>4797</v>
      </c>
      <c r="B1897" s="673" t="s">
        <v>2919</v>
      </c>
      <c r="C1897" s="674">
        <v>8</v>
      </c>
      <c r="D1897" s="674" t="s">
        <v>6778</v>
      </c>
      <c r="E1897" s="674">
        <f t="shared" si="29"/>
        <v>4</v>
      </c>
      <c r="F1897" s="673" t="s">
        <v>2796</v>
      </c>
      <c r="G1897" s="673" t="s">
        <v>2794</v>
      </c>
      <c r="H1897" s="673" t="s">
        <v>2797</v>
      </c>
      <c r="I1897" s="673" t="s">
        <v>2795</v>
      </c>
      <c r="J1897" s="673" t="s">
        <v>2611</v>
      </c>
      <c r="K1897" s="673" t="s">
        <v>2611</v>
      </c>
    </row>
    <row r="1898" spans="1:11" hidden="1" x14ac:dyDescent="0.25">
      <c r="A1898" t="s">
        <v>7333</v>
      </c>
      <c r="B1898" s="673" t="s">
        <v>2919</v>
      </c>
      <c r="C1898" s="674">
        <v>8</v>
      </c>
      <c r="D1898" s="674" t="s">
        <v>6943</v>
      </c>
      <c r="E1898" s="674">
        <f t="shared" si="29"/>
        <v>3</v>
      </c>
      <c r="F1898" s="673" t="s">
        <v>2887</v>
      </c>
      <c r="G1898" s="673" t="s">
        <v>2888</v>
      </c>
      <c r="H1898" s="673" t="s">
        <v>2889</v>
      </c>
      <c r="I1898" s="673" t="s">
        <v>2611</v>
      </c>
      <c r="J1898" s="673" t="s">
        <v>2611</v>
      </c>
      <c r="K1898" s="673" t="s">
        <v>2611</v>
      </c>
    </row>
    <row r="1899" spans="1:11" hidden="1" x14ac:dyDescent="0.25">
      <c r="A1899" t="s">
        <v>7334</v>
      </c>
      <c r="B1899" s="673" t="s">
        <v>2919</v>
      </c>
      <c r="C1899" s="674">
        <v>8</v>
      </c>
      <c r="D1899" s="674" t="s">
        <v>6944</v>
      </c>
      <c r="E1899" s="674">
        <f t="shared" si="29"/>
        <v>3</v>
      </c>
      <c r="F1899" s="673" t="s">
        <v>2887</v>
      </c>
      <c r="G1899" s="673" t="s">
        <v>2888</v>
      </c>
      <c r="H1899" s="673" t="s">
        <v>2889</v>
      </c>
      <c r="I1899" s="673" t="s">
        <v>2611</v>
      </c>
      <c r="J1899" s="673" t="s">
        <v>2611</v>
      </c>
      <c r="K1899" s="673" t="s">
        <v>2611</v>
      </c>
    </row>
    <row r="1900" spans="1:11" hidden="1" x14ac:dyDescent="0.25">
      <c r="A1900" t="s">
        <v>4798</v>
      </c>
      <c r="B1900" s="673" t="s">
        <v>2919</v>
      </c>
      <c r="C1900" s="674">
        <v>8</v>
      </c>
      <c r="D1900" s="674" t="s">
        <v>6863</v>
      </c>
      <c r="E1900" s="674">
        <f t="shared" si="29"/>
        <v>3</v>
      </c>
      <c r="F1900" s="673" t="s">
        <v>2794</v>
      </c>
      <c r="G1900" s="673" t="s">
        <v>2841</v>
      </c>
      <c r="H1900" s="673" t="s">
        <v>2817</v>
      </c>
      <c r="I1900" s="673" t="s">
        <v>2611</v>
      </c>
      <c r="J1900" s="673" t="s">
        <v>2611</v>
      </c>
      <c r="K1900" s="673" t="s">
        <v>2611</v>
      </c>
    </row>
    <row r="1901" spans="1:11" hidden="1" x14ac:dyDescent="0.25">
      <c r="A1901" t="s">
        <v>4799</v>
      </c>
      <c r="B1901" s="673" t="s">
        <v>2919</v>
      </c>
      <c r="C1901" s="674">
        <v>8</v>
      </c>
      <c r="D1901" s="674" t="s">
        <v>6864</v>
      </c>
      <c r="E1901" s="674">
        <f t="shared" si="29"/>
        <v>3</v>
      </c>
      <c r="F1901" s="673" t="s">
        <v>2794</v>
      </c>
      <c r="G1901" s="673" t="s">
        <v>2841</v>
      </c>
      <c r="H1901" s="673" t="s">
        <v>2817</v>
      </c>
      <c r="I1901" s="673" t="s">
        <v>2611</v>
      </c>
      <c r="J1901" s="673" t="s">
        <v>2611</v>
      </c>
      <c r="K1901" s="673" t="s">
        <v>2611</v>
      </c>
    </row>
    <row r="1902" spans="1:11" hidden="1" x14ac:dyDescent="0.25">
      <c r="A1902" t="s">
        <v>4800</v>
      </c>
      <c r="B1902" s="673" t="s">
        <v>2919</v>
      </c>
      <c r="C1902" s="674">
        <v>8</v>
      </c>
      <c r="D1902" s="674" t="s">
        <v>6865</v>
      </c>
      <c r="E1902" s="674">
        <f t="shared" si="29"/>
        <v>3</v>
      </c>
      <c r="F1902" s="673" t="s">
        <v>2794</v>
      </c>
      <c r="G1902" s="673" t="s">
        <v>2841</v>
      </c>
      <c r="H1902" s="673" t="s">
        <v>2817</v>
      </c>
      <c r="I1902" s="673" t="s">
        <v>2611</v>
      </c>
      <c r="J1902" s="673" t="s">
        <v>2611</v>
      </c>
      <c r="K1902" s="673" t="s">
        <v>2611</v>
      </c>
    </row>
    <row r="1903" spans="1:11" hidden="1" x14ac:dyDescent="0.25">
      <c r="A1903" t="s">
        <v>4801</v>
      </c>
      <c r="B1903" s="673" t="s">
        <v>2919</v>
      </c>
      <c r="C1903" s="674">
        <v>8</v>
      </c>
      <c r="D1903" s="674" t="s">
        <v>6866</v>
      </c>
      <c r="E1903" s="674">
        <f t="shared" si="29"/>
        <v>3</v>
      </c>
      <c r="F1903" s="673" t="s">
        <v>2794</v>
      </c>
      <c r="G1903" s="673" t="s">
        <v>2841</v>
      </c>
      <c r="H1903" s="673" t="s">
        <v>2817</v>
      </c>
      <c r="I1903" s="673" t="s">
        <v>2611</v>
      </c>
      <c r="J1903" s="673" t="s">
        <v>2611</v>
      </c>
      <c r="K1903" s="673" t="s">
        <v>2611</v>
      </c>
    </row>
    <row r="1904" spans="1:11" hidden="1" x14ac:dyDescent="0.25">
      <c r="A1904" t="s">
        <v>4802</v>
      </c>
      <c r="B1904" s="673" t="s">
        <v>2919</v>
      </c>
      <c r="C1904" s="674">
        <v>8</v>
      </c>
      <c r="D1904" s="674" t="s">
        <v>6945</v>
      </c>
      <c r="E1904" s="674">
        <f t="shared" si="29"/>
        <v>3</v>
      </c>
      <c r="F1904" s="673" t="s">
        <v>2887</v>
      </c>
      <c r="G1904" s="673" t="s">
        <v>2888</v>
      </c>
      <c r="H1904" s="673" t="s">
        <v>2889</v>
      </c>
      <c r="I1904" s="673" t="s">
        <v>2611</v>
      </c>
      <c r="J1904" s="673" t="s">
        <v>2611</v>
      </c>
      <c r="K1904" s="673" t="s">
        <v>2611</v>
      </c>
    </row>
    <row r="1905" spans="1:11" hidden="1" x14ac:dyDescent="0.25">
      <c r="A1905" t="s">
        <v>4803</v>
      </c>
      <c r="B1905" s="673" t="s">
        <v>2919</v>
      </c>
      <c r="C1905" s="674">
        <v>8</v>
      </c>
      <c r="D1905" s="674" t="s">
        <v>6946</v>
      </c>
      <c r="E1905" s="674">
        <f t="shared" si="29"/>
        <v>3</v>
      </c>
      <c r="F1905" s="673" t="s">
        <v>2887</v>
      </c>
      <c r="G1905" s="673" t="s">
        <v>2888</v>
      </c>
      <c r="H1905" s="673" t="s">
        <v>2889</v>
      </c>
      <c r="I1905" s="673" t="s">
        <v>2611</v>
      </c>
      <c r="J1905" s="673" t="s">
        <v>2611</v>
      </c>
      <c r="K1905" s="673" t="s">
        <v>2611</v>
      </c>
    </row>
    <row r="1906" spans="1:11" hidden="1" x14ac:dyDescent="0.25">
      <c r="A1906" t="s">
        <v>7335</v>
      </c>
      <c r="B1906" s="673" t="s">
        <v>2919</v>
      </c>
      <c r="C1906" s="674">
        <v>8</v>
      </c>
      <c r="D1906" s="674" t="s">
        <v>7010</v>
      </c>
      <c r="E1906" s="674">
        <f t="shared" si="29"/>
        <v>4</v>
      </c>
      <c r="F1906" s="673" t="s">
        <v>2921</v>
      </c>
      <c r="G1906" s="673" t="s">
        <v>2877</v>
      </c>
      <c r="H1906" s="673" t="s">
        <v>2922</v>
      </c>
      <c r="I1906" s="673" t="s">
        <v>2923</v>
      </c>
      <c r="J1906" s="673" t="s">
        <v>2611</v>
      </c>
      <c r="K1906" s="673" t="s">
        <v>2611</v>
      </c>
    </row>
    <row r="1907" spans="1:11" hidden="1" x14ac:dyDescent="0.25">
      <c r="A1907" t="s">
        <v>7336</v>
      </c>
      <c r="B1907" s="673" t="s">
        <v>2919</v>
      </c>
      <c r="C1907" s="674">
        <v>8</v>
      </c>
      <c r="D1907" s="674" t="s">
        <v>7011</v>
      </c>
      <c r="E1907" s="674">
        <f t="shared" si="29"/>
        <v>4</v>
      </c>
      <c r="F1907" s="673" t="s">
        <v>2921</v>
      </c>
      <c r="G1907" s="673" t="s">
        <v>2877</v>
      </c>
      <c r="H1907" s="673" t="s">
        <v>2922</v>
      </c>
      <c r="I1907" s="673" t="s">
        <v>2923</v>
      </c>
      <c r="J1907" s="673" t="s">
        <v>2611</v>
      </c>
      <c r="K1907" s="673" t="s">
        <v>2611</v>
      </c>
    </row>
    <row r="1908" spans="1:11" hidden="1" x14ac:dyDescent="0.25">
      <c r="A1908" t="s">
        <v>4804</v>
      </c>
      <c r="B1908" s="673" t="s">
        <v>2919</v>
      </c>
      <c r="C1908" s="674">
        <v>8</v>
      </c>
      <c r="D1908" s="674" t="s">
        <v>6749</v>
      </c>
      <c r="E1908" s="674">
        <f t="shared" si="29"/>
        <v>5</v>
      </c>
      <c r="F1908" s="673" t="s">
        <v>2798</v>
      </c>
      <c r="G1908" s="673" t="s">
        <v>2799</v>
      </c>
      <c r="H1908" s="673" t="s">
        <v>2800</v>
      </c>
      <c r="I1908" s="673" t="s">
        <v>2794</v>
      </c>
      <c r="J1908" s="673" t="s">
        <v>2801</v>
      </c>
      <c r="K1908" s="673" t="s">
        <v>2611</v>
      </c>
    </row>
    <row r="1909" spans="1:11" hidden="1" x14ac:dyDescent="0.25">
      <c r="A1909" t="s">
        <v>4805</v>
      </c>
      <c r="B1909" s="673" t="s">
        <v>2919</v>
      </c>
      <c r="C1909" s="674">
        <v>8</v>
      </c>
      <c r="D1909" s="674" t="s">
        <v>6750</v>
      </c>
      <c r="E1909" s="674">
        <f t="shared" si="29"/>
        <v>5</v>
      </c>
      <c r="F1909" s="673" t="s">
        <v>2798</v>
      </c>
      <c r="G1909" s="673" t="s">
        <v>2799</v>
      </c>
      <c r="H1909" s="673" t="s">
        <v>2800</v>
      </c>
      <c r="I1909" s="673" t="s">
        <v>2794</v>
      </c>
      <c r="J1909" s="673" t="s">
        <v>2801</v>
      </c>
      <c r="K1909" s="673" t="s">
        <v>2611</v>
      </c>
    </row>
    <row r="1910" spans="1:11" hidden="1" x14ac:dyDescent="0.25">
      <c r="A1910" t="s">
        <v>4806</v>
      </c>
      <c r="B1910" s="673" t="s">
        <v>2919</v>
      </c>
      <c r="C1910" s="674">
        <v>8</v>
      </c>
      <c r="D1910" s="674" t="s">
        <v>6867</v>
      </c>
      <c r="E1910" s="674">
        <f t="shared" si="29"/>
        <v>6</v>
      </c>
      <c r="F1910" s="673" t="s">
        <v>2842</v>
      </c>
      <c r="G1910" s="673" t="s">
        <v>2843</v>
      </c>
      <c r="H1910" s="673" t="s">
        <v>2844</v>
      </c>
      <c r="I1910" s="673" t="s">
        <v>2845</v>
      </c>
      <c r="J1910" s="673" t="s">
        <v>2846</v>
      </c>
      <c r="K1910" s="673" t="s">
        <v>2847</v>
      </c>
    </row>
    <row r="1911" spans="1:11" hidden="1" x14ac:dyDescent="0.25">
      <c r="A1911" t="s">
        <v>4807</v>
      </c>
      <c r="B1911" s="673" t="s">
        <v>2919</v>
      </c>
      <c r="C1911" s="674">
        <v>8</v>
      </c>
      <c r="D1911" s="674" t="s">
        <v>6868</v>
      </c>
      <c r="E1911" s="674">
        <f t="shared" si="29"/>
        <v>6</v>
      </c>
      <c r="F1911" s="673" t="s">
        <v>2842</v>
      </c>
      <c r="G1911" s="673" t="s">
        <v>2843</v>
      </c>
      <c r="H1911" s="673" t="s">
        <v>2844</v>
      </c>
      <c r="I1911" s="673" t="s">
        <v>2845</v>
      </c>
      <c r="J1911" s="673" t="s">
        <v>2846</v>
      </c>
      <c r="K1911" s="673" t="s">
        <v>2847</v>
      </c>
    </row>
    <row r="1912" spans="1:11" hidden="1" x14ac:dyDescent="0.25">
      <c r="A1912" t="s">
        <v>4808</v>
      </c>
      <c r="B1912" s="673" t="s">
        <v>2919</v>
      </c>
      <c r="C1912" s="674">
        <v>8</v>
      </c>
      <c r="D1912" s="674" t="s">
        <v>6869</v>
      </c>
      <c r="E1912" s="674">
        <f t="shared" si="29"/>
        <v>6</v>
      </c>
      <c r="F1912" s="673" t="s">
        <v>2842</v>
      </c>
      <c r="G1912" s="673" t="s">
        <v>2843</v>
      </c>
      <c r="H1912" s="673" t="s">
        <v>2844</v>
      </c>
      <c r="I1912" s="673" t="s">
        <v>2845</v>
      </c>
      <c r="J1912" s="673" t="s">
        <v>2846</v>
      </c>
      <c r="K1912" s="673" t="s">
        <v>2847</v>
      </c>
    </row>
    <row r="1913" spans="1:11" hidden="1" x14ac:dyDescent="0.25">
      <c r="A1913" t="s">
        <v>4809</v>
      </c>
      <c r="B1913" s="673" t="s">
        <v>2919</v>
      </c>
      <c r="C1913" s="674">
        <v>8</v>
      </c>
      <c r="D1913" s="674" t="s">
        <v>6870</v>
      </c>
      <c r="E1913" s="674">
        <f t="shared" si="29"/>
        <v>6</v>
      </c>
      <c r="F1913" s="673" t="s">
        <v>2842</v>
      </c>
      <c r="G1913" s="673" t="s">
        <v>2843</v>
      </c>
      <c r="H1913" s="673" t="s">
        <v>2844</v>
      </c>
      <c r="I1913" s="673" t="s">
        <v>2845</v>
      </c>
      <c r="J1913" s="673" t="s">
        <v>2846</v>
      </c>
      <c r="K1913" s="673" t="s">
        <v>2847</v>
      </c>
    </row>
    <row r="1914" spans="1:11" hidden="1" x14ac:dyDescent="0.25">
      <c r="A1914" t="s">
        <v>4810</v>
      </c>
      <c r="B1914" s="673" t="s">
        <v>2099</v>
      </c>
      <c r="C1914" s="674">
        <v>3</v>
      </c>
      <c r="D1914" s="674" t="s">
        <v>6729</v>
      </c>
      <c r="E1914" s="674">
        <f t="shared" si="29"/>
        <v>1</v>
      </c>
      <c r="F1914" s="673" t="s">
        <v>2788</v>
      </c>
      <c r="G1914" s="673" t="s">
        <v>2611</v>
      </c>
      <c r="H1914" s="673" t="s">
        <v>2611</v>
      </c>
      <c r="I1914" s="673" t="s">
        <v>2611</v>
      </c>
      <c r="J1914" s="673" t="s">
        <v>2611</v>
      </c>
      <c r="K1914" s="673" t="s">
        <v>2611</v>
      </c>
    </row>
    <row r="1915" spans="1:11" hidden="1" x14ac:dyDescent="0.25">
      <c r="A1915" t="s">
        <v>4811</v>
      </c>
      <c r="B1915" s="673" t="s">
        <v>2099</v>
      </c>
      <c r="C1915" s="674">
        <v>3</v>
      </c>
      <c r="D1915" s="674" t="s">
        <v>6730</v>
      </c>
      <c r="E1915" s="674">
        <f t="shared" si="29"/>
        <v>1</v>
      </c>
      <c r="F1915" s="673" t="s">
        <v>2788</v>
      </c>
      <c r="G1915" s="673" t="s">
        <v>2611</v>
      </c>
      <c r="H1915" s="673" t="s">
        <v>2611</v>
      </c>
      <c r="I1915" s="673" t="s">
        <v>2611</v>
      </c>
      <c r="J1915" s="673" t="s">
        <v>2611</v>
      </c>
      <c r="K1915" s="673" t="s">
        <v>2611</v>
      </c>
    </row>
    <row r="1916" spans="1:11" hidden="1" x14ac:dyDescent="0.25">
      <c r="A1916" t="s">
        <v>4812</v>
      </c>
      <c r="B1916" s="673" t="s">
        <v>2099</v>
      </c>
      <c r="C1916" s="674">
        <v>3</v>
      </c>
      <c r="D1916" s="674" t="s">
        <v>6731</v>
      </c>
      <c r="E1916" s="674">
        <f t="shared" si="29"/>
        <v>1</v>
      </c>
      <c r="F1916" s="673" t="s">
        <v>2788</v>
      </c>
      <c r="G1916" s="673" t="s">
        <v>2611</v>
      </c>
      <c r="H1916" s="673" t="s">
        <v>2611</v>
      </c>
      <c r="I1916" s="673" t="s">
        <v>2611</v>
      </c>
      <c r="J1916" s="673" t="s">
        <v>2611</v>
      </c>
      <c r="K1916" s="673" t="s">
        <v>2611</v>
      </c>
    </row>
    <row r="1917" spans="1:11" hidden="1" x14ac:dyDescent="0.25">
      <c r="A1917" t="s">
        <v>4813</v>
      </c>
      <c r="B1917" s="673" t="s">
        <v>2099</v>
      </c>
      <c r="C1917" s="674">
        <v>3</v>
      </c>
      <c r="D1917" s="674" t="s">
        <v>6732</v>
      </c>
      <c r="E1917" s="674">
        <f t="shared" si="29"/>
        <v>1</v>
      </c>
      <c r="F1917" s="673" t="s">
        <v>2788</v>
      </c>
      <c r="G1917" s="673" t="s">
        <v>2611</v>
      </c>
      <c r="H1917" s="673" t="s">
        <v>2611</v>
      </c>
      <c r="I1917" s="673" t="s">
        <v>2611</v>
      </c>
      <c r="J1917" s="673" t="s">
        <v>2611</v>
      </c>
      <c r="K1917" s="673" t="s">
        <v>2611</v>
      </c>
    </row>
    <row r="1918" spans="1:11" hidden="1" x14ac:dyDescent="0.25">
      <c r="A1918" t="s">
        <v>4814</v>
      </c>
      <c r="B1918" s="673" t="s">
        <v>2099</v>
      </c>
      <c r="C1918" s="674">
        <v>3</v>
      </c>
      <c r="D1918" s="674" t="s">
        <v>6733</v>
      </c>
      <c r="E1918" s="674">
        <f t="shared" si="29"/>
        <v>3</v>
      </c>
      <c r="F1918" s="673" t="s">
        <v>2789</v>
      </c>
      <c r="G1918" s="673" t="s">
        <v>2790</v>
      </c>
      <c r="H1918" s="673" t="s">
        <v>2791</v>
      </c>
      <c r="I1918" s="673" t="s">
        <v>2611</v>
      </c>
      <c r="J1918" s="673" t="s">
        <v>2611</v>
      </c>
      <c r="K1918" s="673" t="s">
        <v>2611</v>
      </c>
    </row>
    <row r="1919" spans="1:11" hidden="1" x14ac:dyDescent="0.25">
      <c r="A1919" t="s">
        <v>4815</v>
      </c>
      <c r="B1919" s="673" t="s">
        <v>2099</v>
      </c>
      <c r="C1919" s="674">
        <v>3</v>
      </c>
      <c r="D1919" s="674" t="s">
        <v>6759</v>
      </c>
      <c r="E1919" s="674">
        <f t="shared" si="29"/>
        <v>1</v>
      </c>
      <c r="F1919" s="673" t="s">
        <v>2788</v>
      </c>
      <c r="G1919" s="673" t="s">
        <v>2611</v>
      </c>
      <c r="H1919" s="673" t="s">
        <v>2611</v>
      </c>
      <c r="I1919" s="673" t="s">
        <v>2611</v>
      </c>
      <c r="J1919" s="673" t="s">
        <v>2611</v>
      </c>
      <c r="K1919" s="673" t="s">
        <v>2611</v>
      </c>
    </row>
    <row r="1920" spans="1:11" hidden="1" x14ac:dyDescent="0.25">
      <c r="A1920" t="s">
        <v>4816</v>
      </c>
      <c r="B1920" s="673" t="s">
        <v>2099</v>
      </c>
      <c r="C1920" s="674">
        <v>3</v>
      </c>
      <c r="D1920" s="674" t="s">
        <v>6734</v>
      </c>
      <c r="E1920" s="674">
        <f t="shared" si="29"/>
        <v>1</v>
      </c>
      <c r="F1920" s="673" t="s">
        <v>2788</v>
      </c>
      <c r="G1920" s="673" t="s">
        <v>2611</v>
      </c>
      <c r="H1920" s="673" t="s">
        <v>2611</v>
      </c>
      <c r="I1920" s="673" t="s">
        <v>2611</v>
      </c>
      <c r="J1920" s="673" t="s">
        <v>2611</v>
      </c>
      <c r="K1920" s="673" t="s">
        <v>2611</v>
      </c>
    </row>
    <row r="1921" spans="1:11" hidden="1" x14ac:dyDescent="0.25">
      <c r="A1921" t="s">
        <v>4817</v>
      </c>
      <c r="B1921" s="673" t="s">
        <v>2099</v>
      </c>
      <c r="C1921" s="674">
        <v>3</v>
      </c>
      <c r="D1921" s="674" t="s">
        <v>6735</v>
      </c>
      <c r="E1921" s="674">
        <f t="shared" si="29"/>
        <v>1</v>
      </c>
      <c r="F1921" s="673" t="s">
        <v>2788</v>
      </c>
      <c r="G1921" s="673" t="s">
        <v>2611</v>
      </c>
      <c r="H1921" s="673" t="s">
        <v>2611</v>
      </c>
      <c r="I1921" s="673" t="s">
        <v>2611</v>
      </c>
      <c r="J1921" s="673" t="s">
        <v>2611</v>
      </c>
      <c r="K1921" s="673" t="s">
        <v>2611</v>
      </c>
    </row>
    <row r="1922" spans="1:11" hidden="1" x14ac:dyDescent="0.25">
      <c r="A1922" t="s">
        <v>4818</v>
      </c>
      <c r="B1922" s="673" t="s">
        <v>2099</v>
      </c>
      <c r="C1922" s="674">
        <v>3</v>
      </c>
      <c r="D1922" s="674" t="s">
        <v>6736</v>
      </c>
      <c r="E1922" s="674">
        <f t="shared" si="29"/>
        <v>1</v>
      </c>
      <c r="F1922" s="673" t="s">
        <v>2788</v>
      </c>
      <c r="G1922" s="673" t="s">
        <v>2611</v>
      </c>
      <c r="H1922" s="673" t="s">
        <v>2611</v>
      </c>
      <c r="I1922" s="673" t="s">
        <v>2611</v>
      </c>
      <c r="J1922" s="673" t="s">
        <v>2611</v>
      </c>
      <c r="K1922" s="673" t="s">
        <v>2611</v>
      </c>
    </row>
    <row r="1923" spans="1:11" hidden="1" x14ac:dyDescent="0.25">
      <c r="A1923" t="s">
        <v>7337</v>
      </c>
      <c r="B1923" s="673" t="s">
        <v>2099</v>
      </c>
      <c r="C1923" s="674">
        <v>3</v>
      </c>
      <c r="D1923" s="674" t="s">
        <v>6737</v>
      </c>
      <c r="E1923" s="674">
        <f t="shared" ref="E1923:E1986" si="30">6-COUNTIF(F1923:K1923,"")</f>
        <v>2</v>
      </c>
      <c r="F1923" s="673" t="s">
        <v>2792</v>
      </c>
      <c r="G1923" s="673" t="s">
        <v>2793</v>
      </c>
      <c r="H1923" s="673" t="s">
        <v>2611</v>
      </c>
      <c r="I1923" s="673" t="s">
        <v>2611</v>
      </c>
      <c r="J1923" s="673" t="s">
        <v>2611</v>
      </c>
      <c r="K1923" s="673" t="s">
        <v>2611</v>
      </c>
    </row>
    <row r="1924" spans="1:11" hidden="1" x14ac:dyDescent="0.25">
      <c r="A1924" t="s">
        <v>7338</v>
      </c>
      <c r="B1924" s="673" t="s">
        <v>2099</v>
      </c>
      <c r="C1924" s="674">
        <v>3</v>
      </c>
      <c r="D1924" s="674" t="s">
        <v>6738</v>
      </c>
      <c r="E1924" s="674">
        <f t="shared" si="30"/>
        <v>2</v>
      </c>
      <c r="F1924" s="673" t="s">
        <v>2792</v>
      </c>
      <c r="G1924" s="673" t="s">
        <v>2793</v>
      </c>
      <c r="H1924" s="673" t="s">
        <v>2611</v>
      </c>
      <c r="I1924" s="673" t="s">
        <v>2611</v>
      </c>
      <c r="J1924" s="673" t="s">
        <v>2611</v>
      </c>
      <c r="K1924" s="673" t="s">
        <v>2611</v>
      </c>
    </row>
    <row r="1925" spans="1:11" hidden="1" x14ac:dyDescent="0.25">
      <c r="A1925" t="s">
        <v>7339</v>
      </c>
      <c r="B1925" s="673" t="s">
        <v>2099</v>
      </c>
      <c r="C1925" s="674">
        <v>3</v>
      </c>
      <c r="D1925" s="674" t="s">
        <v>6739</v>
      </c>
      <c r="E1925" s="674">
        <f t="shared" si="30"/>
        <v>2</v>
      </c>
      <c r="F1925" s="673" t="s">
        <v>2792</v>
      </c>
      <c r="G1925" s="673" t="s">
        <v>2793</v>
      </c>
      <c r="H1925" s="673" t="s">
        <v>2611</v>
      </c>
      <c r="I1925" s="673" t="s">
        <v>2611</v>
      </c>
      <c r="J1925" s="673" t="s">
        <v>2611</v>
      </c>
      <c r="K1925" s="673" t="s">
        <v>2611</v>
      </c>
    </row>
    <row r="1926" spans="1:11" hidden="1" x14ac:dyDescent="0.25">
      <c r="A1926" t="s">
        <v>4819</v>
      </c>
      <c r="B1926" s="673" t="s">
        <v>2099</v>
      </c>
      <c r="C1926" s="674">
        <v>4</v>
      </c>
      <c r="D1926" s="674" t="s">
        <v>6740</v>
      </c>
      <c r="E1926" s="674">
        <f t="shared" si="30"/>
        <v>2</v>
      </c>
      <c r="F1926" s="673" t="s">
        <v>2794</v>
      </c>
      <c r="G1926" s="673" t="s">
        <v>2795</v>
      </c>
      <c r="H1926" s="673" t="s">
        <v>2611</v>
      </c>
      <c r="I1926" s="673" t="s">
        <v>2611</v>
      </c>
      <c r="J1926" s="673" t="s">
        <v>2611</v>
      </c>
      <c r="K1926" s="673" t="s">
        <v>2611</v>
      </c>
    </row>
    <row r="1927" spans="1:11" hidden="1" x14ac:dyDescent="0.25">
      <c r="A1927" t="s">
        <v>4820</v>
      </c>
      <c r="B1927" s="673" t="s">
        <v>2099</v>
      </c>
      <c r="C1927" s="674">
        <v>4</v>
      </c>
      <c r="D1927" s="674" t="s">
        <v>6741</v>
      </c>
      <c r="E1927" s="674">
        <f t="shared" si="30"/>
        <v>2</v>
      </c>
      <c r="F1927" s="673" t="s">
        <v>2794</v>
      </c>
      <c r="G1927" s="673" t="s">
        <v>2795</v>
      </c>
      <c r="H1927" s="673" t="s">
        <v>2611</v>
      </c>
      <c r="I1927" s="673" t="s">
        <v>2611</v>
      </c>
      <c r="J1927" s="673" t="s">
        <v>2611</v>
      </c>
      <c r="K1927" s="673" t="s">
        <v>2611</v>
      </c>
    </row>
    <row r="1928" spans="1:11" hidden="1" x14ac:dyDescent="0.25">
      <c r="A1928" t="s">
        <v>4821</v>
      </c>
      <c r="B1928" s="673" t="s">
        <v>2099</v>
      </c>
      <c r="C1928" s="674">
        <v>4</v>
      </c>
      <c r="D1928" s="674" t="s">
        <v>6742</v>
      </c>
      <c r="E1928" s="674">
        <f t="shared" si="30"/>
        <v>2</v>
      </c>
      <c r="F1928" s="673" t="s">
        <v>2796</v>
      </c>
      <c r="G1928" s="673" t="s">
        <v>2797</v>
      </c>
      <c r="H1928" s="673" t="s">
        <v>2611</v>
      </c>
      <c r="I1928" s="673" t="s">
        <v>2611</v>
      </c>
      <c r="J1928" s="673" t="s">
        <v>2611</v>
      </c>
      <c r="K1928" s="673" t="s">
        <v>2611</v>
      </c>
    </row>
    <row r="1929" spans="1:11" hidden="1" x14ac:dyDescent="0.25">
      <c r="A1929" t="s">
        <v>4822</v>
      </c>
      <c r="B1929" s="673" t="s">
        <v>2099</v>
      </c>
      <c r="C1929" s="674">
        <v>4</v>
      </c>
      <c r="D1929" s="674" t="s">
        <v>6743</v>
      </c>
      <c r="E1929" s="674">
        <f t="shared" si="30"/>
        <v>2</v>
      </c>
      <c r="F1929" s="673" t="s">
        <v>2796</v>
      </c>
      <c r="G1929" s="673" t="s">
        <v>2797</v>
      </c>
      <c r="H1929" s="673" t="s">
        <v>2611</v>
      </c>
      <c r="I1929" s="673" t="s">
        <v>2611</v>
      </c>
      <c r="J1929" s="673" t="s">
        <v>2611</v>
      </c>
      <c r="K1929" s="673" t="s">
        <v>2611</v>
      </c>
    </row>
    <row r="1930" spans="1:11" hidden="1" x14ac:dyDescent="0.25">
      <c r="A1930" t="s">
        <v>4823</v>
      </c>
      <c r="B1930" s="673" t="s">
        <v>2099</v>
      </c>
      <c r="C1930" s="674">
        <v>4</v>
      </c>
      <c r="D1930" s="674" t="s">
        <v>6733</v>
      </c>
      <c r="E1930" s="674">
        <f t="shared" si="30"/>
        <v>3</v>
      </c>
      <c r="F1930" s="673" t="s">
        <v>2789</v>
      </c>
      <c r="G1930" s="673" t="s">
        <v>2790</v>
      </c>
      <c r="H1930" s="673" t="s">
        <v>2791</v>
      </c>
      <c r="I1930" s="673" t="s">
        <v>2611</v>
      </c>
      <c r="J1930" s="673" t="s">
        <v>2611</v>
      </c>
      <c r="K1930" s="673" t="s">
        <v>2611</v>
      </c>
    </row>
    <row r="1931" spans="1:11" hidden="1" x14ac:dyDescent="0.25">
      <c r="A1931" t="s">
        <v>4824</v>
      </c>
      <c r="B1931" s="673" t="s">
        <v>2099</v>
      </c>
      <c r="C1931" s="674">
        <v>4</v>
      </c>
      <c r="D1931" s="674" t="s">
        <v>6744</v>
      </c>
      <c r="E1931" s="674">
        <f t="shared" si="30"/>
        <v>2</v>
      </c>
      <c r="F1931" s="673" t="s">
        <v>2796</v>
      </c>
      <c r="G1931" s="673" t="s">
        <v>2797</v>
      </c>
      <c r="H1931" s="673" t="s">
        <v>2611</v>
      </c>
      <c r="I1931" s="673" t="s">
        <v>2611</v>
      </c>
      <c r="J1931" s="673" t="s">
        <v>2611</v>
      </c>
      <c r="K1931" s="673" t="s">
        <v>2611</v>
      </c>
    </row>
    <row r="1932" spans="1:11" hidden="1" x14ac:dyDescent="0.25">
      <c r="A1932" t="s">
        <v>4825</v>
      </c>
      <c r="B1932" s="673" t="s">
        <v>2099</v>
      </c>
      <c r="C1932" s="674">
        <v>4</v>
      </c>
      <c r="D1932" s="674" t="s">
        <v>6745</v>
      </c>
      <c r="E1932" s="674">
        <f t="shared" si="30"/>
        <v>2</v>
      </c>
      <c r="F1932" s="673" t="s">
        <v>2796</v>
      </c>
      <c r="G1932" s="673" t="s">
        <v>2797</v>
      </c>
      <c r="H1932" s="673" t="s">
        <v>2611</v>
      </c>
      <c r="I1932" s="673" t="s">
        <v>2611</v>
      </c>
      <c r="J1932" s="673" t="s">
        <v>2611</v>
      </c>
      <c r="K1932" s="673" t="s">
        <v>2611</v>
      </c>
    </row>
    <row r="1933" spans="1:11" hidden="1" x14ac:dyDescent="0.25">
      <c r="A1933" t="s">
        <v>7340</v>
      </c>
      <c r="B1933" s="673" t="s">
        <v>2099</v>
      </c>
      <c r="C1933" s="674">
        <v>4</v>
      </c>
      <c r="D1933" s="674" t="s">
        <v>7005</v>
      </c>
      <c r="E1933" s="674">
        <f t="shared" si="30"/>
        <v>1</v>
      </c>
      <c r="F1933" s="673" t="s">
        <v>2924</v>
      </c>
      <c r="G1933" s="673" t="s">
        <v>2611</v>
      </c>
      <c r="H1933" s="673" t="s">
        <v>2611</v>
      </c>
      <c r="I1933" s="673" t="s">
        <v>2611</v>
      </c>
      <c r="J1933" s="673" t="s">
        <v>2611</v>
      </c>
      <c r="K1933" s="673" t="s">
        <v>2611</v>
      </c>
    </row>
    <row r="1934" spans="1:11" hidden="1" x14ac:dyDescent="0.25">
      <c r="A1934" t="s">
        <v>7341</v>
      </c>
      <c r="B1934" s="673" t="s">
        <v>2099</v>
      </c>
      <c r="C1934" s="674">
        <v>4</v>
      </c>
      <c r="D1934" s="674" t="s">
        <v>6927</v>
      </c>
      <c r="E1934" s="674">
        <f t="shared" si="30"/>
        <v>1</v>
      </c>
      <c r="F1934" s="673" t="s">
        <v>2925</v>
      </c>
      <c r="G1934" s="673" t="s">
        <v>2611</v>
      </c>
      <c r="H1934" s="673" t="s">
        <v>2611</v>
      </c>
      <c r="I1934" s="673" t="s">
        <v>2611</v>
      </c>
      <c r="J1934" s="673" t="s">
        <v>2611</v>
      </c>
      <c r="K1934" s="673" t="s">
        <v>2611</v>
      </c>
    </row>
    <row r="1935" spans="1:11" hidden="1" x14ac:dyDescent="0.25">
      <c r="A1935" t="s">
        <v>7342</v>
      </c>
      <c r="B1935" s="673" t="s">
        <v>2099</v>
      </c>
      <c r="C1935" s="674">
        <v>4</v>
      </c>
      <c r="D1935" s="674" t="s">
        <v>7012</v>
      </c>
      <c r="E1935" s="674">
        <f t="shared" si="30"/>
        <v>1</v>
      </c>
      <c r="F1935" s="673" t="s">
        <v>2926</v>
      </c>
      <c r="G1935" s="673" t="s">
        <v>2611</v>
      </c>
      <c r="H1935" s="673" t="s">
        <v>2611</v>
      </c>
      <c r="I1935" s="673" t="s">
        <v>2611</v>
      </c>
      <c r="J1935" s="673" t="s">
        <v>2611</v>
      </c>
      <c r="K1935" s="673" t="s">
        <v>2611</v>
      </c>
    </row>
    <row r="1936" spans="1:11" hidden="1" x14ac:dyDescent="0.25">
      <c r="A1936" t="s">
        <v>7343</v>
      </c>
      <c r="B1936" s="673" t="s">
        <v>2099</v>
      </c>
      <c r="C1936" s="674">
        <v>4</v>
      </c>
      <c r="D1936" s="674" t="s">
        <v>7013</v>
      </c>
      <c r="E1936" s="674">
        <f t="shared" si="30"/>
        <v>1</v>
      </c>
      <c r="F1936" s="673" t="s">
        <v>2924</v>
      </c>
      <c r="G1936" s="673" t="s">
        <v>2611</v>
      </c>
      <c r="H1936" s="673" t="s">
        <v>2611</v>
      </c>
      <c r="I1936" s="673" t="s">
        <v>2611</v>
      </c>
      <c r="J1936" s="673" t="s">
        <v>2611</v>
      </c>
      <c r="K1936" s="673" t="s">
        <v>2611</v>
      </c>
    </row>
    <row r="1937" spans="1:11" hidden="1" x14ac:dyDescent="0.25">
      <c r="A1937" t="s">
        <v>4826</v>
      </c>
      <c r="B1937" s="673" t="s">
        <v>2099</v>
      </c>
      <c r="C1937" s="674">
        <v>4</v>
      </c>
      <c r="D1937" s="674" t="s">
        <v>6913</v>
      </c>
      <c r="E1937" s="674">
        <f t="shared" si="30"/>
        <v>1</v>
      </c>
      <c r="F1937" s="673" t="s">
        <v>2924</v>
      </c>
      <c r="G1937" s="673" t="s">
        <v>2611</v>
      </c>
      <c r="H1937" s="673" t="s">
        <v>2611</v>
      </c>
      <c r="I1937" s="673" t="s">
        <v>2611</v>
      </c>
      <c r="J1937" s="673" t="s">
        <v>2611</v>
      </c>
      <c r="K1937" s="673" t="s">
        <v>2611</v>
      </c>
    </row>
    <row r="1938" spans="1:11" hidden="1" x14ac:dyDescent="0.25">
      <c r="A1938" t="s">
        <v>4827</v>
      </c>
      <c r="B1938" s="673" t="s">
        <v>2099</v>
      </c>
      <c r="C1938" s="674">
        <v>4</v>
      </c>
      <c r="D1938" s="674" t="s">
        <v>7014</v>
      </c>
      <c r="E1938" s="674">
        <f t="shared" si="30"/>
        <v>1</v>
      </c>
      <c r="F1938" s="673" t="s">
        <v>2925</v>
      </c>
      <c r="G1938" s="673" t="s">
        <v>2611</v>
      </c>
      <c r="H1938" s="673" t="s">
        <v>2611</v>
      </c>
      <c r="I1938" s="673" t="s">
        <v>2611</v>
      </c>
      <c r="J1938" s="673" t="s">
        <v>2611</v>
      </c>
      <c r="K1938" s="673" t="s">
        <v>2611</v>
      </c>
    </row>
    <row r="1939" spans="1:11" hidden="1" x14ac:dyDescent="0.25">
      <c r="A1939" t="s">
        <v>4828</v>
      </c>
      <c r="B1939" s="673" t="s">
        <v>2099</v>
      </c>
      <c r="C1939" s="674">
        <v>4</v>
      </c>
      <c r="D1939" s="674" t="s">
        <v>6916</v>
      </c>
      <c r="E1939" s="674">
        <f t="shared" si="30"/>
        <v>1</v>
      </c>
      <c r="F1939" s="673" t="s">
        <v>2926</v>
      </c>
      <c r="G1939" s="673" t="s">
        <v>2611</v>
      </c>
      <c r="H1939" s="673" t="s">
        <v>2611</v>
      </c>
      <c r="I1939" s="673" t="s">
        <v>2611</v>
      </c>
      <c r="J1939" s="673" t="s">
        <v>2611</v>
      </c>
      <c r="K1939" s="673" t="s">
        <v>2611</v>
      </c>
    </row>
    <row r="1940" spans="1:11" hidden="1" x14ac:dyDescent="0.25">
      <c r="A1940" t="s">
        <v>7344</v>
      </c>
      <c r="B1940" s="673" t="s">
        <v>2099</v>
      </c>
      <c r="C1940" s="674">
        <v>4</v>
      </c>
      <c r="D1940" s="674" t="s">
        <v>6746</v>
      </c>
      <c r="E1940" s="674">
        <f t="shared" si="30"/>
        <v>2</v>
      </c>
      <c r="F1940" s="673" t="s">
        <v>2794</v>
      </c>
      <c r="G1940" s="673" t="s">
        <v>2795</v>
      </c>
      <c r="H1940" s="673" t="s">
        <v>2611</v>
      </c>
      <c r="I1940" s="673" t="s">
        <v>2611</v>
      </c>
      <c r="J1940" s="673" t="s">
        <v>2611</v>
      </c>
      <c r="K1940" s="673" t="s">
        <v>2611</v>
      </c>
    </row>
    <row r="1941" spans="1:11" hidden="1" x14ac:dyDescent="0.25">
      <c r="A1941" t="s">
        <v>4829</v>
      </c>
      <c r="B1941" s="673" t="s">
        <v>2099</v>
      </c>
      <c r="C1941" s="674">
        <v>4</v>
      </c>
      <c r="D1941" s="674" t="s">
        <v>6747</v>
      </c>
      <c r="E1941" s="674">
        <f t="shared" si="30"/>
        <v>2</v>
      </c>
      <c r="F1941" s="673" t="s">
        <v>2794</v>
      </c>
      <c r="G1941" s="673" t="s">
        <v>2795</v>
      </c>
      <c r="H1941" s="673" t="s">
        <v>2611</v>
      </c>
      <c r="I1941" s="673" t="s">
        <v>2611</v>
      </c>
      <c r="J1941" s="673" t="s">
        <v>2611</v>
      </c>
      <c r="K1941" s="673" t="s">
        <v>2611</v>
      </c>
    </row>
    <row r="1942" spans="1:11" hidden="1" x14ac:dyDescent="0.25">
      <c r="A1942" t="s">
        <v>4830</v>
      </c>
      <c r="B1942" s="673" t="s">
        <v>2099</v>
      </c>
      <c r="C1942" s="674">
        <v>4</v>
      </c>
      <c r="D1942" s="674" t="s">
        <v>6748</v>
      </c>
      <c r="E1942" s="674">
        <f t="shared" si="30"/>
        <v>2</v>
      </c>
      <c r="F1942" s="673" t="s">
        <v>2794</v>
      </c>
      <c r="G1942" s="673" t="s">
        <v>2795</v>
      </c>
      <c r="H1942" s="673" t="s">
        <v>2611</v>
      </c>
      <c r="I1942" s="673" t="s">
        <v>2611</v>
      </c>
      <c r="J1942" s="673" t="s">
        <v>2611</v>
      </c>
      <c r="K1942" s="673" t="s">
        <v>2611</v>
      </c>
    </row>
    <row r="1943" spans="1:11" hidden="1" x14ac:dyDescent="0.25">
      <c r="A1943" t="s">
        <v>4831</v>
      </c>
      <c r="B1943" s="673" t="s">
        <v>2099</v>
      </c>
      <c r="C1943" s="674">
        <v>5</v>
      </c>
      <c r="D1943" s="674" t="s">
        <v>6729</v>
      </c>
      <c r="E1943" s="674">
        <f t="shared" si="30"/>
        <v>1</v>
      </c>
      <c r="F1943" s="673" t="s">
        <v>2788</v>
      </c>
      <c r="G1943" s="673" t="s">
        <v>2611</v>
      </c>
      <c r="H1943" s="673" t="s">
        <v>2611</v>
      </c>
      <c r="I1943" s="673" t="s">
        <v>2611</v>
      </c>
      <c r="J1943" s="673" t="s">
        <v>2611</v>
      </c>
      <c r="K1943" s="673" t="s">
        <v>2611</v>
      </c>
    </row>
    <row r="1944" spans="1:11" hidden="1" x14ac:dyDescent="0.25">
      <c r="A1944" t="s">
        <v>4832</v>
      </c>
      <c r="B1944" s="673" t="s">
        <v>2099</v>
      </c>
      <c r="C1944" s="674">
        <v>5</v>
      </c>
      <c r="D1944" s="674" t="s">
        <v>6730</v>
      </c>
      <c r="E1944" s="674">
        <f t="shared" si="30"/>
        <v>1</v>
      </c>
      <c r="F1944" s="673" t="s">
        <v>2788</v>
      </c>
      <c r="G1944" s="673" t="s">
        <v>2611</v>
      </c>
      <c r="H1944" s="673" t="s">
        <v>2611</v>
      </c>
      <c r="I1944" s="673" t="s">
        <v>2611</v>
      </c>
      <c r="J1944" s="673" t="s">
        <v>2611</v>
      </c>
      <c r="K1944" s="673" t="s">
        <v>2611</v>
      </c>
    </row>
    <row r="1945" spans="1:11" hidden="1" x14ac:dyDescent="0.25">
      <c r="A1945" t="s">
        <v>4833</v>
      </c>
      <c r="B1945" s="673" t="s">
        <v>2099</v>
      </c>
      <c r="C1945" s="674">
        <v>5</v>
      </c>
      <c r="D1945" s="674" t="s">
        <v>6731</v>
      </c>
      <c r="E1945" s="674">
        <f t="shared" si="30"/>
        <v>1</v>
      </c>
      <c r="F1945" s="673" t="s">
        <v>2788</v>
      </c>
      <c r="G1945" s="673" t="s">
        <v>2611</v>
      </c>
      <c r="H1945" s="673" t="s">
        <v>2611</v>
      </c>
      <c r="I1945" s="673" t="s">
        <v>2611</v>
      </c>
      <c r="J1945" s="673" t="s">
        <v>2611</v>
      </c>
      <c r="K1945" s="673" t="s">
        <v>2611</v>
      </c>
    </row>
    <row r="1946" spans="1:11" hidden="1" x14ac:dyDescent="0.25">
      <c r="A1946" t="s">
        <v>4834</v>
      </c>
      <c r="B1946" s="673" t="s">
        <v>2099</v>
      </c>
      <c r="C1946" s="674">
        <v>5</v>
      </c>
      <c r="D1946" s="674" t="s">
        <v>6732</v>
      </c>
      <c r="E1946" s="674">
        <f t="shared" si="30"/>
        <v>1</v>
      </c>
      <c r="F1946" s="673" t="s">
        <v>2788</v>
      </c>
      <c r="G1946" s="673" t="s">
        <v>2611</v>
      </c>
      <c r="H1946" s="673" t="s">
        <v>2611</v>
      </c>
      <c r="I1946" s="673" t="s">
        <v>2611</v>
      </c>
      <c r="J1946" s="673" t="s">
        <v>2611</v>
      </c>
      <c r="K1946" s="673" t="s">
        <v>2611</v>
      </c>
    </row>
    <row r="1947" spans="1:11" hidden="1" x14ac:dyDescent="0.25">
      <c r="A1947" t="s">
        <v>4835</v>
      </c>
      <c r="B1947" s="673" t="s">
        <v>2099</v>
      </c>
      <c r="C1947" s="674">
        <v>5</v>
      </c>
      <c r="D1947" s="674" t="s">
        <v>6740</v>
      </c>
      <c r="E1947" s="674">
        <f t="shared" si="30"/>
        <v>2</v>
      </c>
      <c r="F1947" s="673" t="s">
        <v>2794</v>
      </c>
      <c r="G1947" s="673" t="s">
        <v>2795</v>
      </c>
      <c r="H1947" s="673" t="s">
        <v>2611</v>
      </c>
      <c r="I1947" s="673" t="s">
        <v>2611</v>
      </c>
      <c r="J1947" s="673" t="s">
        <v>2611</v>
      </c>
      <c r="K1947" s="673" t="s">
        <v>2611</v>
      </c>
    </row>
    <row r="1948" spans="1:11" hidden="1" x14ac:dyDescent="0.25">
      <c r="A1948" t="s">
        <v>4836</v>
      </c>
      <c r="B1948" s="673" t="s">
        <v>2099</v>
      </c>
      <c r="C1948" s="674">
        <v>5</v>
      </c>
      <c r="D1948" s="674" t="s">
        <v>6741</v>
      </c>
      <c r="E1948" s="674">
        <f t="shared" si="30"/>
        <v>2</v>
      </c>
      <c r="F1948" s="673" t="s">
        <v>2794</v>
      </c>
      <c r="G1948" s="673" t="s">
        <v>2795</v>
      </c>
      <c r="H1948" s="673" t="s">
        <v>2611</v>
      </c>
      <c r="I1948" s="673" t="s">
        <v>2611</v>
      </c>
      <c r="J1948" s="673" t="s">
        <v>2611</v>
      </c>
      <c r="K1948" s="673" t="s">
        <v>2611</v>
      </c>
    </row>
    <row r="1949" spans="1:11" hidden="1" x14ac:dyDescent="0.25">
      <c r="A1949" t="s">
        <v>4837</v>
      </c>
      <c r="B1949" s="673" t="s">
        <v>2099</v>
      </c>
      <c r="C1949" s="674">
        <v>5</v>
      </c>
      <c r="D1949" s="674" t="s">
        <v>6742</v>
      </c>
      <c r="E1949" s="674">
        <f t="shared" si="30"/>
        <v>2</v>
      </c>
      <c r="F1949" s="673" t="s">
        <v>2796</v>
      </c>
      <c r="G1949" s="673" t="s">
        <v>2797</v>
      </c>
      <c r="H1949" s="673" t="s">
        <v>2611</v>
      </c>
      <c r="I1949" s="673" t="s">
        <v>2611</v>
      </c>
      <c r="J1949" s="673" t="s">
        <v>2611</v>
      </c>
      <c r="K1949" s="673" t="s">
        <v>2611</v>
      </c>
    </row>
    <row r="1950" spans="1:11" hidden="1" x14ac:dyDescent="0.25">
      <c r="A1950" t="s">
        <v>4838</v>
      </c>
      <c r="B1950" s="673" t="s">
        <v>2099</v>
      </c>
      <c r="C1950" s="674">
        <v>5</v>
      </c>
      <c r="D1950" s="674" t="s">
        <v>6743</v>
      </c>
      <c r="E1950" s="674">
        <f t="shared" si="30"/>
        <v>2</v>
      </c>
      <c r="F1950" s="673" t="s">
        <v>2796</v>
      </c>
      <c r="G1950" s="673" t="s">
        <v>2797</v>
      </c>
      <c r="H1950" s="673" t="s">
        <v>2611</v>
      </c>
      <c r="I1950" s="673" t="s">
        <v>2611</v>
      </c>
      <c r="J1950" s="673" t="s">
        <v>2611</v>
      </c>
      <c r="K1950" s="673" t="s">
        <v>2611</v>
      </c>
    </row>
    <row r="1951" spans="1:11" hidden="1" x14ac:dyDescent="0.25">
      <c r="A1951" t="s">
        <v>4839</v>
      </c>
      <c r="B1951" s="673" t="s">
        <v>2099</v>
      </c>
      <c r="C1951" s="674">
        <v>5</v>
      </c>
      <c r="D1951" s="674" t="s">
        <v>6733</v>
      </c>
      <c r="E1951" s="674">
        <f t="shared" si="30"/>
        <v>3</v>
      </c>
      <c r="F1951" s="673" t="s">
        <v>2789</v>
      </c>
      <c r="G1951" s="673" t="s">
        <v>2790</v>
      </c>
      <c r="H1951" s="673" t="s">
        <v>2791</v>
      </c>
      <c r="I1951" s="673" t="s">
        <v>2611</v>
      </c>
      <c r="J1951" s="673" t="s">
        <v>2611</v>
      </c>
      <c r="K1951" s="673" t="s">
        <v>2611</v>
      </c>
    </row>
    <row r="1952" spans="1:11" hidden="1" x14ac:dyDescent="0.25">
      <c r="A1952" t="s">
        <v>4840</v>
      </c>
      <c r="B1952" s="673" t="s">
        <v>2099</v>
      </c>
      <c r="C1952" s="674">
        <v>5</v>
      </c>
      <c r="D1952" s="674" t="s">
        <v>6759</v>
      </c>
      <c r="E1952" s="674">
        <f t="shared" si="30"/>
        <v>1</v>
      </c>
      <c r="F1952" s="673" t="s">
        <v>2788</v>
      </c>
      <c r="G1952" s="673" t="s">
        <v>2611</v>
      </c>
      <c r="H1952" s="673" t="s">
        <v>2611</v>
      </c>
      <c r="I1952" s="673" t="s">
        <v>2611</v>
      </c>
      <c r="J1952" s="673" t="s">
        <v>2611</v>
      </c>
      <c r="K1952" s="673" t="s">
        <v>2611</v>
      </c>
    </row>
    <row r="1953" spans="1:11" hidden="1" x14ac:dyDescent="0.25">
      <c r="A1953" t="s">
        <v>4841</v>
      </c>
      <c r="B1953" s="673" t="s">
        <v>2099</v>
      </c>
      <c r="C1953" s="674">
        <v>5</v>
      </c>
      <c r="D1953" s="674" t="s">
        <v>6734</v>
      </c>
      <c r="E1953" s="674">
        <f t="shared" si="30"/>
        <v>1</v>
      </c>
      <c r="F1953" s="673" t="s">
        <v>2788</v>
      </c>
      <c r="G1953" s="673" t="s">
        <v>2611</v>
      </c>
      <c r="H1953" s="673" t="s">
        <v>2611</v>
      </c>
      <c r="I1953" s="673" t="s">
        <v>2611</v>
      </c>
      <c r="J1953" s="673" t="s">
        <v>2611</v>
      </c>
      <c r="K1953" s="673" t="s">
        <v>2611</v>
      </c>
    </row>
    <row r="1954" spans="1:11" hidden="1" x14ac:dyDescent="0.25">
      <c r="A1954" t="s">
        <v>4842</v>
      </c>
      <c r="B1954" s="673" t="s">
        <v>2099</v>
      </c>
      <c r="C1954" s="674">
        <v>5</v>
      </c>
      <c r="D1954" s="674" t="s">
        <v>6735</v>
      </c>
      <c r="E1954" s="674">
        <f t="shared" si="30"/>
        <v>1</v>
      </c>
      <c r="F1954" s="673" t="s">
        <v>2788</v>
      </c>
      <c r="G1954" s="673" t="s">
        <v>2611</v>
      </c>
      <c r="H1954" s="673" t="s">
        <v>2611</v>
      </c>
      <c r="I1954" s="673" t="s">
        <v>2611</v>
      </c>
      <c r="J1954" s="673" t="s">
        <v>2611</v>
      </c>
      <c r="K1954" s="673" t="s">
        <v>2611</v>
      </c>
    </row>
    <row r="1955" spans="1:11" hidden="1" x14ac:dyDescent="0.25">
      <c r="A1955" t="s">
        <v>4843</v>
      </c>
      <c r="B1955" s="673" t="s">
        <v>2099</v>
      </c>
      <c r="C1955" s="674">
        <v>5</v>
      </c>
      <c r="D1955" s="674" t="s">
        <v>6744</v>
      </c>
      <c r="E1955" s="674">
        <f t="shared" si="30"/>
        <v>2</v>
      </c>
      <c r="F1955" s="673" t="s">
        <v>2796</v>
      </c>
      <c r="G1955" s="673" t="s">
        <v>2797</v>
      </c>
      <c r="H1955" s="673" t="s">
        <v>2611</v>
      </c>
      <c r="I1955" s="673" t="s">
        <v>2611</v>
      </c>
      <c r="J1955" s="673" t="s">
        <v>2611</v>
      </c>
      <c r="K1955" s="673" t="s">
        <v>2611</v>
      </c>
    </row>
    <row r="1956" spans="1:11" hidden="1" x14ac:dyDescent="0.25">
      <c r="A1956" t="s">
        <v>4844</v>
      </c>
      <c r="B1956" s="673" t="s">
        <v>2099</v>
      </c>
      <c r="C1956" s="674">
        <v>5</v>
      </c>
      <c r="D1956" s="674" t="s">
        <v>6745</v>
      </c>
      <c r="E1956" s="674">
        <f t="shared" si="30"/>
        <v>2</v>
      </c>
      <c r="F1956" s="673" t="s">
        <v>2796</v>
      </c>
      <c r="G1956" s="673" t="s">
        <v>2797</v>
      </c>
      <c r="H1956" s="673" t="s">
        <v>2611</v>
      </c>
      <c r="I1956" s="673" t="s">
        <v>2611</v>
      </c>
      <c r="J1956" s="673" t="s">
        <v>2611</v>
      </c>
      <c r="K1956" s="673" t="s">
        <v>2611</v>
      </c>
    </row>
    <row r="1957" spans="1:11" hidden="1" x14ac:dyDescent="0.25">
      <c r="A1957" t="s">
        <v>4845</v>
      </c>
      <c r="B1957" s="673" t="s">
        <v>2099</v>
      </c>
      <c r="C1957" s="674">
        <v>5</v>
      </c>
      <c r="D1957" s="674" t="s">
        <v>6736</v>
      </c>
      <c r="E1957" s="674">
        <f t="shared" si="30"/>
        <v>1</v>
      </c>
      <c r="F1957" s="673" t="s">
        <v>2788</v>
      </c>
      <c r="G1957" s="673" t="s">
        <v>2611</v>
      </c>
      <c r="H1957" s="673" t="s">
        <v>2611</v>
      </c>
      <c r="I1957" s="673" t="s">
        <v>2611</v>
      </c>
      <c r="J1957" s="673" t="s">
        <v>2611</v>
      </c>
      <c r="K1957" s="673" t="s">
        <v>2611</v>
      </c>
    </row>
    <row r="1958" spans="1:11" hidden="1" x14ac:dyDescent="0.25">
      <c r="A1958" t="s">
        <v>7345</v>
      </c>
      <c r="B1958" s="673" t="s">
        <v>2099</v>
      </c>
      <c r="C1958" s="674">
        <v>5</v>
      </c>
      <c r="D1958" s="674" t="s">
        <v>6746</v>
      </c>
      <c r="E1958" s="674">
        <f t="shared" si="30"/>
        <v>2</v>
      </c>
      <c r="F1958" s="673" t="s">
        <v>2794</v>
      </c>
      <c r="G1958" s="673" t="s">
        <v>2795</v>
      </c>
      <c r="H1958" s="673" t="s">
        <v>2611</v>
      </c>
      <c r="I1958" s="673" t="s">
        <v>2611</v>
      </c>
      <c r="J1958" s="673" t="s">
        <v>2611</v>
      </c>
      <c r="K1958" s="673" t="s">
        <v>2611</v>
      </c>
    </row>
    <row r="1959" spans="1:11" hidden="1" x14ac:dyDescent="0.25">
      <c r="A1959" t="s">
        <v>4846</v>
      </c>
      <c r="B1959" s="673" t="s">
        <v>2099</v>
      </c>
      <c r="C1959" s="674">
        <v>5</v>
      </c>
      <c r="D1959" s="674" t="s">
        <v>6747</v>
      </c>
      <c r="E1959" s="674">
        <f t="shared" si="30"/>
        <v>2</v>
      </c>
      <c r="F1959" s="673" t="s">
        <v>2794</v>
      </c>
      <c r="G1959" s="673" t="s">
        <v>2795</v>
      </c>
      <c r="H1959" s="673" t="s">
        <v>2611</v>
      </c>
      <c r="I1959" s="673" t="s">
        <v>2611</v>
      </c>
      <c r="J1959" s="673" t="s">
        <v>2611</v>
      </c>
      <c r="K1959" s="673" t="s">
        <v>2611</v>
      </c>
    </row>
    <row r="1960" spans="1:11" hidden="1" x14ac:dyDescent="0.25">
      <c r="A1960" t="s">
        <v>4847</v>
      </c>
      <c r="B1960" s="673" t="s">
        <v>2099</v>
      </c>
      <c r="C1960" s="674">
        <v>5</v>
      </c>
      <c r="D1960" s="674" t="s">
        <v>6748</v>
      </c>
      <c r="E1960" s="674">
        <f t="shared" si="30"/>
        <v>2</v>
      </c>
      <c r="F1960" s="673" t="s">
        <v>2794</v>
      </c>
      <c r="G1960" s="673" t="s">
        <v>2795</v>
      </c>
      <c r="H1960" s="673" t="s">
        <v>2611</v>
      </c>
      <c r="I1960" s="673" t="s">
        <v>2611</v>
      </c>
      <c r="J1960" s="673" t="s">
        <v>2611</v>
      </c>
      <c r="K1960" s="673" t="s">
        <v>2611</v>
      </c>
    </row>
    <row r="1961" spans="1:11" hidden="1" x14ac:dyDescent="0.25">
      <c r="A1961" t="s">
        <v>7346</v>
      </c>
      <c r="B1961" s="673" t="s">
        <v>2099</v>
      </c>
      <c r="C1961" s="674">
        <v>5</v>
      </c>
      <c r="D1961" s="674" t="s">
        <v>2777</v>
      </c>
      <c r="E1961" s="674">
        <f t="shared" si="30"/>
        <v>5</v>
      </c>
      <c r="F1961" s="673" t="s">
        <v>2798</v>
      </c>
      <c r="G1961" s="673" t="s">
        <v>2799</v>
      </c>
      <c r="H1961" s="673" t="s">
        <v>2800</v>
      </c>
      <c r="I1961" s="673" t="s">
        <v>2794</v>
      </c>
      <c r="J1961" s="673" t="s">
        <v>2801</v>
      </c>
      <c r="K1961" s="673" t="s">
        <v>2611</v>
      </c>
    </row>
    <row r="1962" spans="1:11" hidden="1" x14ac:dyDescent="0.25">
      <c r="A1962" t="s">
        <v>7347</v>
      </c>
      <c r="B1962" s="673" t="s">
        <v>2099</v>
      </c>
      <c r="C1962" s="674">
        <v>5</v>
      </c>
      <c r="D1962" s="674" t="s">
        <v>2769</v>
      </c>
      <c r="E1962" s="674">
        <f t="shared" si="30"/>
        <v>5</v>
      </c>
      <c r="F1962" s="673" t="s">
        <v>2798</v>
      </c>
      <c r="G1962" s="673" t="s">
        <v>2799</v>
      </c>
      <c r="H1962" s="673" t="s">
        <v>2800</v>
      </c>
      <c r="I1962" s="673" t="s">
        <v>2794</v>
      </c>
      <c r="J1962" s="673" t="s">
        <v>2801</v>
      </c>
      <c r="K1962" s="673" t="s">
        <v>2611</v>
      </c>
    </row>
    <row r="1963" spans="1:11" hidden="1" x14ac:dyDescent="0.25">
      <c r="A1963" t="s">
        <v>4848</v>
      </c>
      <c r="B1963" s="673" t="s">
        <v>2099</v>
      </c>
      <c r="C1963" s="674">
        <v>5</v>
      </c>
      <c r="D1963" s="674" t="s">
        <v>6749</v>
      </c>
      <c r="E1963" s="674">
        <f t="shared" si="30"/>
        <v>5</v>
      </c>
      <c r="F1963" s="673" t="s">
        <v>2798</v>
      </c>
      <c r="G1963" s="673" t="s">
        <v>2799</v>
      </c>
      <c r="H1963" s="673" t="s">
        <v>2800</v>
      </c>
      <c r="I1963" s="673" t="s">
        <v>2794</v>
      </c>
      <c r="J1963" s="673" t="s">
        <v>2801</v>
      </c>
      <c r="K1963" s="673" t="s">
        <v>2611</v>
      </c>
    </row>
    <row r="1964" spans="1:11" hidden="1" x14ac:dyDescent="0.25">
      <c r="A1964" t="s">
        <v>4849</v>
      </c>
      <c r="B1964" s="673" t="s">
        <v>2099</v>
      </c>
      <c r="C1964" s="674">
        <v>5</v>
      </c>
      <c r="D1964" s="674" t="s">
        <v>6750</v>
      </c>
      <c r="E1964" s="674">
        <f t="shared" si="30"/>
        <v>5</v>
      </c>
      <c r="F1964" s="673" t="s">
        <v>2798</v>
      </c>
      <c r="G1964" s="673" t="s">
        <v>2799</v>
      </c>
      <c r="H1964" s="673" t="s">
        <v>2800</v>
      </c>
      <c r="I1964" s="673" t="s">
        <v>2794</v>
      </c>
      <c r="J1964" s="673" t="s">
        <v>2801</v>
      </c>
      <c r="K1964" s="673" t="s">
        <v>2611</v>
      </c>
    </row>
    <row r="1965" spans="1:11" hidden="1" x14ac:dyDescent="0.25">
      <c r="A1965" t="s">
        <v>4850</v>
      </c>
      <c r="B1965" s="673" t="s">
        <v>2099</v>
      </c>
      <c r="C1965" s="674">
        <v>6</v>
      </c>
      <c r="D1965" s="674" t="s">
        <v>6729</v>
      </c>
      <c r="E1965" s="674">
        <f t="shared" si="30"/>
        <v>1</v>
      </c>
      <c r="F1965" s="673" t="s">
        <v>2788</v>
      </c>
      <c r="G1965" s="673" t="s">
        <v>2611</v>
      </c>
      <c r="H1965" s="673" t="s">
        <v>2611</v>
      </c>
      <c r="I1965" s="673" t="s">
        <v>2611</v>
      </c>
      <c r="J1965" s="673" t="s">
        <v>2611</v>
      </c>
      <c r="K1965" s="673" t="s">
        <v>2611</v>
      </c>
    </row>
    <row r="1966" spans="1:11" hidden="1" x14ac:dyDescent="0.25">
      <c r="A1966" t="s">
        <v>4851</v>
      </c>
      <c r="B1966" s="673" t="s">
        <v>2099</v>
      </c>
      <c r="C1966" s="674">
        <v>6</v>
      </c>
      <c r="D1966" s="674" t="s">
        <v>6730</v>
      </c>
      <c r="E1966" s="674">
        <f t="shared" si="30"/>
        <v>1</v>
      </c>
      <c r="F1966" s="673" t="s">
        <v>2788</v>
      </c>
      <c r="G1966" s="673" t="s">
        <v>2611</v>
      </c>
      <c r="H1966" s="673" t="s">
        <v>2611</v>
      </c>
      <c r="I1966" s="673" t="s">
        <v>2611</v>
      </c>
      <c r="J1966" s="673" t="s">
        <v>2611</v>
      </c>
      <c r="K1966" s="673" t="s">
        <v>2611</v>
      </c>
    </row>
    <row r="1967" spans="1:11" hidden="1" x14ac:dyDescent="0.25">
      <c r="A1967" t="s">
        <v>4852</v>
      </c>
      <c r="B1967" s="673" t="s">
        <v>2099</v>
      </c>
      <c r="C1967" s="674">
        <v>6</v>
      </c>
      <c r="D1967" s="674" t="s">
        <v>6731</v>
      </c>
      <c r="E1967" s="674">
        <f t="shared" si="30"/>
        <v>1</v>
      </c>
      <c r="F1967" s="673" t="s">
        <v>2788</v>
      </c>
      <c r="G1967" s="673" t="s">
        <v>2611</v>
      </c>
      <c r="H1967" s="673" t="s">
        <v>2611</v>
      </c>
      <c r="I1967" s="673" t="s">
        <v>2611</v>
      </c>
      <c r="J1967" s="673" t="s">
        <v>2611</v>
      </c>
      <c r="K1967" s="673" t="s">
        <v>2611</v>
      </c>
    </row>
    <row r="1968" spans="1:11" hidden="1" x14ac:dyDescent="0.25">
      <c r="A1968" t="s">
        <v>4853</v>
      </c>
      <c r="B1968" s="673" t="s">
        <v>2099</v>
      </c>
      <c r="C1968" s="674">
        <v>6</v>
      </c>
      <c r="D1968" s="674" t="s">
        <v>6732</v>
      </c>
      <c r="E1968" s="674">
        <f t="shared" si="30"/>
        <v>1</v>
      </c>
      <c r="F1968" s="673" t="s">
        <v>2788</v>
      </c>
      <c r="G1968" s="673" t="s">
        <v>2611</v>
      </c>
      <c r="H1968" s="673" t="s">
        <v>2611</v>
      </c>
      <c r="I1968" s="673" t="s">
        <v>2611</v>
      </c>
      <c r="J1968" s="673" t="s">
        <v>2611</v>
      </c>
      <c r="K1968" s="673" t="s">
        <v>2611</v>
      </c>
    </row>
    <row r="1969" spans="1:11" hidden="1" x14ac:dyDescent="0.25">
      <c r="A1969" t="s">
        <v>4854</v>
      </c>
      <c r="B1969" s="673" t="s">
        <v>2099</v>
      </c>
      <c r="C1969" s="674">
        <v>6</v>
      </c>
      <c r="D1969" s="674" t="s">
        <v>6740</v>
      </c>
      <c r="E1969" s="674">
        <f t="shared" si="30"/>
        <v>2</v>
      </c>
      <c r="F1969" s="673" t="s">
        <v>2794</v>
      </c>
      <c r="G1969" s="673" t="s">
        <v>2795</v>
      </c>
      <c r="H1969" s="673" t="s">
        <v>2611</v>
      </c>
      <c r="I1969" s="673" t="s">
        <v>2611</v>
      </c>
      <c r="J1969" s="673" t="s">
        <v>2611</v>
      </c>
      <c r="K1969" s="673" t="s">
        <v>2611</v>
      </c>
    </row>
    <row r="1970" spans="1:11" hidden="1" x14ac:dyDescent="0.25">
      <c r="A1970" t="s">
        <v>4855</v>
      </c>
      <c r="B1970" s="673" t="s">
        <v>2099</v>
      </c>
      <c r="C1970" s="674">
        <v>6</v>
      </c>
      <c r="D1970" s="674" t="s">
        <v>6741</v>
      </c>
      <c r="E1970" s="674">
        <f t="shared" si="30"/>
        <v>2</v>
      </c>
      <c r="F1970" s="673" t="s">
        <v>2794</v>
      </c>
      <c r="G1970" s="673" t="s">
        <v>2795</v>
      </c>
      <c r="H1970" s="673" t="s">
        <v>2611</v>
      </c>
      <c r="I1970" s="673" t="s">
        <v>2611</v>
      </c>
      <c r="J1970" s="673" t="s">
        <v>2611</v>
      </c>
      <c r="K1970" s="673" t="s">
        <v>2611</v>
      </c>
    </row>
    <row r="1971" spans="1:11" hidden="1" x14ac:dyDescent="0.25">
      <c r="A1971" t="s">
        <v>4856</v>
      </c>
      <c r="B1971" s="673" t="s">
        <v>2099</v>
      </c>
      <c r="C1971" s="674">
        <v>6</v>
      </c>
      <c r="D1971" s="674" t="s">
        <v>6742</v>
      </c>
      <c r="E1971" s="674">
        <f t="shared" si="30"/>
        <v>2</v>
      </c>
      <c r="F1971" s="673" t="s">
        <v>2796</v>
      </c>
      <c r="G1971" s="673" t="s">
        <v>2797</v>
      </c>
      <c r="H1971" s="673" t="s">
        <v>2611</v>
      </c>
      <c r="I1971" s="673" t="s">
        <v>2611</v>
      </c>
      <c r="J1971" s="673" t="s">
        <v>2611</v>
      </c>
      <c r="K1971" s="673" t="s">
        <v>2611</v>
      </c>
    </row>
    <row r="1972" spans="1:11" hidden="1" x14ac:dyDescent="0.25">
      <c r="A1972" t="s">
        <v>4857</v>
      </c>
      <c r="B1972" s="673" t="s">
        <v>2099</v>
      </c>
      <c r="C1972" s="674">
        <v>6</v>
      </c>
      <c r="D1972" s="674" t="s">
        <v>6743</v>
      </c>
      <c r="E1972" s="674">
        <f t="shared" si="30"/>
        <v>2</v>
      </c>
      <c r="F1972" s="673" t="s">
        <v>2796</v>
      </c>
      <c r="G1972" s="673" t="s">
        <v>2797</v>
      </c>
      <c r="H1972" s="673" t="s">
        <v>2611</v>
      </c>
      <c r="I1972" s="673" t="s">
        <v>2611</v>
      </c>
      <c r="J1972" s="673" t="s">
        <v>2611</v>
      </c>
      <c r="K1972" s="673" t="s">
        <v>2611</v>
      </c>
    </row>
    <row r="1973" spans="1:11" hidden="1" x14ac:dyDescent="0.25">
      <c r="A1973" t="s">
        <v>4858</v>
      </c>
      <c r="B1973" s="673" t="s">
        <v>2099</v>
      </c>
      <c r="C1973" s="674">
        <v>6</v>
      </c>
      <c r="D1973" s="674" t="s">
        <v>6733</v>
      </c>
      <c r="E1973" s="674">
        <f t="shared" si="30"/>
        <v>3</v>
      </c>
      <c r="F1973" s="673" t="s">
        <v>2789</v>
      </c>
      <c r="G1973" s="673" t="s">
        <v>2790</v>
      </c>
      <c r="H1973" s="673" t="s">
        <v>2791</v>
      </c>
      <c r="I1973" s="673" t="s">
        <v>2611</v>
      </c>
      <c r="J1973" s="673" t="s">
        <v>2611</v>
      </c>
      <c r="K1973" s="673" t="s">
        <v>2611</v>
      </c>
    </row>
    <row r="1974" spans="1:11" hidden="1" x14ac:dyDescent="0.25">
      <c r="A1974" t="s">
        <v>4859</v>
      </c>
      <c r="B1974" s="673" t="s">
        <v>2099</v>
      </c>
      <c r="C1974" s="674">
        <v>6</v>
      </c>
      <c r="D1974" s="674" t="s">
        <v>6759</v>
      </c>
      <c r="E1974" s="674">
        <f t="shared" si="30"/>
        <v>1</v>
      </c>
      <c r="F1974" s="673" t="s">
        <v>2788</v>
      </c>
      <c r="G1974" s="673" t="s">
        <v>2611</v>
      </c>
      <c r="H1974" s="673" t="s">
        <v>2611</v>
      </c>
      <c r="I1974" s="673" t="s">
        <v>2611</v>
      </c>
      <c r="J1974" s="673" t="s">
        <v>2611</v>
      </c>
      <c r="K1974" s="673" t="s">
        <v>2611</v>
      </c>
    </row>
    <row r="1975" spans="1:11" hidden="1" x14ac:dyDescent="0.25">
      <c r="A1975" t="s">
        <v>4860</v>
      </c>
      <c r="B1975" s="673" t="s">
        <v>2099</v>
      </c>
      <c r="C1975" s="674">
        <v>6</v>
      </c>
      <c r="D1975" s="674" t="s">
        <v>6734</v>
      </c>
      <c r="E1975" s="674">
        <f t="shared" si="30"/>
        <v>1</v>
      </c>
      <c r="F1975" s="673" t="s">
        <v>2788</v>
      </c>
      <c r="G1975" s="673" t="s">
        <v>2611</v>
      </c>
      <c r="H1975" s="673" t="s">
        <v>2611</v>
      </c>
      <c r="I1975" s="673" t="s">
        <v>2611</v>
      </c>
      <c r="J1975" s="673" t="s">
        <v>2611</v>
      </c>
      <c r="K1975" s="673" t="s">
        <v>2611</v>
      </c>
    </row>
    <row r="1976" spans="1:11" hidden="1" x14ac:dyDescent="0.25">
      <c r="A1976" t="s">
        <v>4861</v>
      </c>
      <c r="B1976" s="673" t="s">
        <v>2099</v>
      </c>
      <c r="C1976" s="674">
        <v>6</v>
      </c>
      <c r="D1976" s="674" t="s">
        <v>6735</v>
      </c>
      <c r="E1976" s="674">
        <f t="shared" si="30"/>
        <v>1</v>
      </c>
      <c r="F1976" s="673" t="s">
        <v>2788</v>
      </c>
      <c r="G1976" s="673" t="s">
        <v>2611</v>
      </c>
      <c r="H1976" s="673" t="s">
        <v>2611</v>
      </c>
      <c r="I1976" s="673" t="s">
        <v>2611</v>
      </c>
      <c r="J1976" s="673" t="s">
        <v>2611</v>
      </c>
      <c r="K1976" s="673" t="s">
        <v>2611</v>
      </c>
    </row>
    <row r="1977" spans="1:11" hidden="1" x14ac:dyDescent="0.25">
      <c r="A1977" t="s">
        <v>4862</v>
      </c>
      <c r="B1977" s="673" t="s">
        <v>2099</v>
      </c>
      <c r="C1977" s="674">
        <v>6</v>
      </c>
      <c r="D1977" s="674" t="s">
        <v>6744</v>
      </c>
      <c r="E1977" s="674">
        <f t="shared" si="30"/>
        <v>2</v>
      </c>
      <c r="F1977" s="673" t="s">
        <v>2796</v>
      </c>
      <c r="G1977" s="673" t="s">
        <v>2797</v>
      </c>
      <c r="H1977" s="673" t="s">
        <v>2611</v>
      </c>
      <c r="I1977" s="673" t="s">
        <v>2611</v>
      </c>
      <c r="J1977" s="673" t="s">
        <v>2611</v>
      </c>
      <c r="K1977" s="673" t="s">
        <v>2611</v>
      </c>
    </row>
    <row r="1978" spans="1:11" hidden="1" x14ac:dyDescent="0.25">
      <c r="A1978" t="s">
        <v>4863</v>
      </c>
      <c r="B1978" s="673" t="s">
        <v>2099</v>
      </c>
      <c r="C1978" s="674">
        <v>6</v>
      </c>
      <c r="D1978" s="674" t="s">
        <v>6745</v>
      </c>
      <c r="E1978" s="674">
        <f t="shared" si="30"/>
        <v>2</v>
      </c>
      <c r="F1978" s="673" t="s">
        <v>2796</v>
      </c>
      <c r="G1978" s="673" t="s">
        <v>2797</v>
      </c>
      <c r="H1978" s="673" t="s">
        <v>2611</v>
      </c>
      <c r="I1978" s="673" t="s">
        <v>2611</v>
      </c>
      <c r="J1978" s="673" t="s">
        <v>2611</v>
      </c>
      <c r="K1978" s="673" t="s">
        <v>2611</v>
      </c>
    </row>
    <row r="1979" spans="1:11" hidden="1" x14ac:dyDescent="0.25">
      <c r="A1979" t="s">
        <v>4864</v>
      </c>
      <c r="B1979" s="673" t="s">
        <v>2099</v>
      </c>
      <c r="C1979" s="674">
        <v>6</v>
      </c>
      <c r="D1979" s="674" t="s">
        <v>6736</v>
      </c>
      <c r="E1979" s="674">
        <f t="shared" si="30"/>
        <v>1</v>
      </c>
      <c r="F1979" s="673" t="s">
        <v>2788</v>
      </c>
      <c r="G1979" s="673" t="s">
        <v>2611</v>
      </c>
      <c r="H1979" s="673" t="s">
        <v>2611</v>
      </c>
      <c r="I1979" s="673" t="s">
        <v>2611</v>
      </c>
      <c r="J1979" s="673" t="s">
        <v>2611</v>
      </c>
      <c r="K1979" s="673" t="s">
        <v>2611</v>
      </c>
    </row>
    <row r="1980" spans="1:11" hidden="1" x14ac:dyDescent="0.25">
      <c r="A1980" t="s">
        <v>7348</v>
      </c>
      <c r="B1980" s="673" t="s">
        <v>2099</v>
      </c>
      <c r="C1980" s="674">
        <v>6</v>
      </c>
      <c r="D1980" s="674" t="s">
        <v>6746</v>
      </c>
      <c r="E1980" s="674">
        <f t="shared" si="30"/>
        <v>2</v>
      </c>
      <c r="F1980" s="673" t="s">
        <v>2794</v>
      </c>
      <c r="G1980" s="673" t="s">
        <v>2795</v>
      </c>
      <c r="H1980" s="673" t="s">
        <v>2611</v>
      </c>
      <c r="I1980" s="673" t="s">
        <v>2611</v>
      </c>
      <c r="J1980" s="673" t="s">
        <v>2611</v>
      </c>
      <c r="K1980" s="673" t="s">
        <v>2611</v>
      </c>
    </row>
    <row r="1981" spans="1:11" hidden="1" x14ac:dyDescent="0.25">
      <c r="A1981" t="s">
        <v>4865</v>
      </c>
      <c r="B1981" s="673" t="s">
        <v>2099</v>
      </c>
      <c r="C1981" s="674">
        <v>6</v>
      </c>
      <c r="D1981" s="674" t="s">
        <v>6747</v>
      </c>
      <c r="E1981" s="674">
        <f t="shared" si="30"/>
        <v>2</v>
      </c>
      <c r="F1981" s="673" t="s">
        <v>2794</v>
      </c>
      <c r="G1981" s="673" t="s">
        <v>2795</v>
      </c>
      <c r="H1981" s="673" t="s">
        <v>2611</v>
      </c>
      <c r="I1981" s="673" t="s">
        <v>2611</v>
      </c>
      <c r="J1981" s="673" t="s">
        <v>2611</v>
      </c>
      <c r="K1981" s="673" t="s">
        <v>2611</v>
      </c>
    </row>
    <row r="1982" spans="1:11" hidden="1" x14ac:dyDescent="0.25">
      <c r="A1982" t="s">
        <v>4866</v>
      </c>
      <c r="B1982" s="673" t="s">
        <v>2099</v>
      </c>
      <c r="C1982" s="674">
        <v>6</v>
      </c>
      <c r="D1982" s="674" t="s">
        <v>6748</v>
      </c>
      <c r="E1982" s="674">
        <f t="shared" si="30"/>
        <v>2</v>
      </c>
      <c r="F1982" s="673" t="s">
        <v>2794</v>
      </c>
      <c r="G1982" s="673" t="s">
        <v>2795</v>
      </c>
      <c r="H1982" s="673" t="s">
        <v>2611</v>
      </c>
      <c r="I1982" s="673" t="s">
        <v>2611</v>
      </c>
      <c r="J1982" s="673" t="s">
        <v>2611</v>
      </c>
      <c r="K1982" s="673" t="s">
        <v>2611</v>
      </c>
    </row>
    <row r="1983" spans="1:11" hidden="1" x14ac:dyDescent="0.25">
      <c r="A1983" t="s">
        <v>7349</v>
      </c>
      <c r="B1983" s="673" t="s">
        <v>2099</v>
      </c>
      <c r="C1983" s="674">
        <v>6</v>
      </c>
      <c r="D1983" s="674" t="s">
        <v>2777</v>
      </c>
      <c r="E1983" s="674">
        <f t="shared" si="30"/>
        <v>5</v>
      </c>
      <c r="F1983" s="673" t="s">
        <v>2798</v>
      </c>
      <c r="G1983" s="673" t="s">
        <v>2799</v>
      </c>
      <c r="H1983" s="673" t="s">
        <v>2800</v>
      </c>
      <c r="I1983" s="673" t="s">
        <v>2794</v>
      </c>
      <c r="J1983" s="673" t="s">
        <v>2801</v>
      </c>
      <c r="K1983" s="673" t="s">
        <v>2611</v>
      </c>
    </row>
    <row r="1984" spans="1:11" hidden="1" x14ac:dyDescent="0.25">
      <c r="A1984" t="s">
        <v>7350</v>
      </c>
      <c r="B1984" s="673" t="s">
        <v>2099</v>
      </c>
      <c r="C1984" s="674">
        <v>6</v>
      </c>
      <c r="D1984" s="674" t="s">
        <v>2769</v>
      </c>
      <c r="E1984" s="674">
        <f t="shared" si="30"/>
        <v>5</v>
      </c>
      <c r="F1984" s="673" t="s">
        <v>2798</v>
      </c>
      <c r="G1984" s="673" t="s">
        <v>2799</v>
      </c>
      <c r="H1984" s="673" t="s">
        <v>2800</v>
      </c>
      <c r="I1984" s="673" t="s">
        <v>2794</v>
      </c>
      <c r="J1984" s="673" t="s">
        <v>2801</v>
      </c>
      <c r="K1984" s="673" t="s">
        <v>2611</v>
      </c>
    </row>
    <row r="1985" spans="1:11" hidden="1" x14ac:dyDescent="0.25">
      <c r="A1985" t="s">
        <v>4867</v>
      </c>
      <c r="B1985" s="673" t="s">
        <v>2099</v>
      </c>
      <c r="C1985" s="674">
        <v>6</v>
      </c>
      <c r="D1985" s="674" t="s">
        <v>6749</v>
      </c>
      <c r="E1985" s="674">
        <f t="shared" si="30"/>
        <v>5</v>
      </c>
      <c r="F1985" s="673" t="s">
        <v>2798</v>
      </c>
      <c r="G1985" s="673" t="s">
        <v>2799</v>
      </c>
      <c r="H1985" s="673" t="s">
        <v>2800</v>
      </c>
      <c r="I1985" s="673" t="s">
        <v>2794</v>
      </c>
      <c r="J1985" s="673" t="s">
        <v>2801</v>
      </c>
      <c r="K1985" s="673" t="s">
        <v>2611</v>
      </c>
    </row>
    <row r="1986" spans="1:11" hidden="1" x14ac:dyDescent="0.25">
      <c r="A1986" t="s">
        <v>4868</v>
      </c>
      <c r="B1986" s="673" t="s">
        <v>2099</v>
      </c>
      <c r="C1986" s="674">
        <v>6</v>
      </c>
      <c r="D1986" s="674" t="s">
        <v>6750</v>
      </c>
      <c r="E1986" s="674">
        <f t="shared" si="30"/>
        <v>5</v>
      </c>
      <c r="F1986" s="673" t="s">
        <v>2798</v>
      </c>
      <c r="G1986" s="673" t="s">
        <v>2799</v>
      </c>
      <c r="H1986" s="673" t="s">
        <v>2800</v>
      </c>
      <c r="I1986" s="673" t="s">
        <v>2794</v>
      </c>
      <c r="J1986" s="673" t="s">
        <v>2801</v>
      </c>
      <c r="K1986" s="673" t="s">
        <v>2611</v>
      </c>
    </row>
    <row r="1987" spans="1:11" hidden="1" x14ac:dyDescent="0.25">
      <c r="A1987" t="s">
        <v>4869</v>
      </c>
      <c r="B1987" s="673" t="s">
        <v>2099</v>
      </c>
      <c r="C1987" s="674">
        <v>7</v>
      </c>
      <c r="D1987" s="674" t="s">
        <v>6729</v>
      </c>
      <c r="E1987" s="674">
        <f t="shared" ref="E1987:E2050" si="31">6-COUNTIF(F1987:K1987,"")</f>
        <v>1</v>
      </c>
      <c r="F1987" s="673" t="s">
        <v>2788</v>
      </c>
      <c r="G1987" s="673" t="s">
        <v>2611</v>
      </c>
      <c r="H1987" s="673" t="s">
        <v>2611</v>
      </c>
      <c r="I1987" s="673" t="s">
        <v>2611</v>
      </c>
      <c r="J1987" s="673" t="s">
        <v>2611</v>
      </c>
      <c r="K1987" s="673" t="s">
        <v>2611</v>
      </c>
    </row>
    <row r="1988" spans="1:11" hidden="1" x14ac:dyDescent="0.25">
      <c r="A1988" t="s">
        <v>4870</v>
      </c>
      <c r="B1988" s="673" t="s">
        <v>2099</v>
      </c>
      <c r="C1988" s="674">
        <v>7</v>
      </c>
      <c r="D1988" s="674" t="s">
        <v>6730</v>
      </c>
      <c r="E1988" s="674">
        <f t="shared" si="31"/>
        <v>1</v>
      </c>
      <c r="F1988" s="673" t="s">
        <v>2788</v>
      </c>
      <c r="G1988" s="673" t="s">
        <v>2611</v>
      </c>
      <c r="H1988" s="673" t="s">
        <v>2611</v>
      </c>
      <c r="I1988" s="673" t="s">
        <v>2611</v>
      </c>
      <c r="J1988" s="673" t="s">
        <v>2611</v>
      </c>
      <c r="K1988" s="673" t="s">
        <v>2611</v>
      </c>
    </row>
    <row r="1989" spans="1:11" hidden="1" x14ac:dyDescent="0.25">
      <c r="A1989" t="s">
        <v>4871</v>
      </c>
      <c r="B1989" s="673" t="s">
        <v>2099</v>
      </c>
      <c r="C1989" s="674">
        <v>7</v>
      </c>
      <c r="D1989" s="674" t="s">
        <v>6731</v>
      </c>
      <c r="E1989" s="674">
        <f t="shared" si="31"/>
        <v>1</v>
      </c>
      <c r="F1989" s="673" t="s">
        <v>2788</v>
      </c>
      <c r="G1989" s="673" t="s">
        <v>2611</v>
      </c>
      <c r="H1989" s="673" t="s">
        <v>2611</v>
      </c>
      <c r="I1989" s="673" t="s">
        <v>2611</v>
      </c>
      <c r="J1989" s="673" t="s">
        <v>2611</v>
      </c>
      <c r="K1989" s="673" t="s">
        <v>2611</v>
      </c>
    </row>
    <row r="1990" spans="1:11" hidden="1" x14ac:dyDescent="0.25">
      <c r="A1990" t="s">
        <v>4872</v>
      </c>
      <c r="B1990" s="673" t="s">
        <v>2099</v>
      </c>
      <c r="C1990" s="674">
        <v>7</v>
      </c>
      <c r="D1990" s="674" t="s">
        <v>6732</v>
      </c>
      <c r="E1990" s="674">
        <f t="shared" si="31"/>
        <v>1</v>
      </c>
      <c r="F1990" s="673" t="s">
        <v>2788</v>
      </c>
      <c r="G1990" s="673" t="s">
        <v>2611</v>
      </c>
      <c r="H1990" s="673" t="s">
        <v>2611</v>
      </c>
      <c r="I1990" s="673" t="s">
        <v>2611</v>
      </c>
      <c r="J1990" s="673" t="s">
        <v>2611</v>
      </c>
      <c r="K1990" s="673" t="s">
        <v>2611</v>
      </c>
    </row>
    <row r="1991" spans="1:11" hidden="1" x14ac:dyDescent="0.25">
      <c r="A1991" t="s">
        <v>4873</v>
      </c>
      <c r="B1991" s="673" t="s">
        <v>2099</v>
      </c>
      <c r="C1991" s="674">
        <v>7</v>
      </c>
      <c r="D1991" s="674" t="s">
        <v>6740</v>
      </c>
      <c r="E1991" s="674">
        <f t="shared" si="31"/>
        <v>2</v>
      </c>
      <c r="F1991" s="673" t="s">
        <v>2794</v>
      </c>
      <c r="G1991" s="673" t="s">
        <v>2795</v>
      </c>
      <c r="H1991" s="673" t="s">
        <v>2611</v>
      </c>
      <c r="I1991" s="673" t="s">
        <v>2611</v>
      </c>
      <c r="J1991" s="673" t="s">
        <v>2611</v>
      </c>
      <c r="K1991" s="673" t="s">
        <v>2611</v>
      </c>
    </row>
    <row r="1992" spans="1:11" hidden="1" x14ac:dyDescent="0.25">
      <c r="A1992" t="s">
        <v>4874</v>
      </c>
      <c r="B1992" s="673" t="s">
        <v>2099</v>
      </c>
      <c r="C1992" s="674">
        <v>7</v>
      </c>
      <c r="D1992" s="674" t="s">
        <v>6741</v>
      </c>
      <c r="E1992" s="674">
        <f t="shared" si="31"/>
        <v>2</v>
      </c>
      <c r="F1992" s="673" t="s">
        <v>2794</v>
      </c>
      <c r="G1992" s="673" t="s">
        <v>2795</v>
      </c>
      <c r="H1992" s="673" t="s">
        <v>2611</v>
      </c>
      <c r="I1992" s="673" t="s">
        <v>2611</v>
      </c>
      <c r="J1992" s="673" t="s">
        <v>2611</v>
      </c>
      <c r="K1992" s="673" t="s">
        <v>2611</v>
      </c>
    </row>
    <row r="1993" spans="1:11" hidden="1" x14ac:dyDescent="0.25">
      <c r="A1993" t="s">
        <v>4875</v>
      </c>
      <c r="B1993" s="673" t="s">
        <v>2099</v>
      </c>
      <c r="C1993" s="674">
        <v>7</v>
      </c>
      <c r="D1993" s="674" t="s">
        <v>6742</v>
      </c>
      <c r="E1993" s="674">
        <f t="shared" si="31"/>
        <v>2</v>
      </c>
      <c r="F1993" s="673" t="s">
        <v>2796</v>
      </c>
      <c r="G1993" s="673" t="s">
        <v>2797</v>
      </c>
      <c r="H1993" s="673" t="s">
        <v>2611</v>
      </c>
      <c r="I1993" s="673" t="s">
        <v>2611</v>
      </c>
      <c r="J1993" s="673" t="s">
        <v>2611</v>
      </c>
      <c r="K1993" s="673" t="s">
        <v>2611</v>
      </c>
    </row>
    <row r="1994" spans="1:11" hidden="1" x14ac:dyDescent="0.25">
      <c r="A1994" t="s">
        <v>4876</v>
      </c>
      <c r="B1994" s="673" t="s">
        <v>2099</v>
      </c>
      <c r="C1994" s="674">
        <v>7</v>
      </c>
      <c r="D1994" s="674" t="s">
        <v>6743</v>
      </c>
      <c r="E1994" s="674">
        <f t="shared" si="31"/>
        <v>2</v>
      </c>
      <c r="F1994" s="673" t="s">
        <v>2796</v>
      </c>
      <c r="G1994" s="673" t="s">
        <v>2797</v>
      </c>
      <c r="H1994" s="673" t="s">
        <v>2611</v>
      </c>
      <c r="I1994" s="673" t="s">
        <v>2611</v>
      </c>
      <c r="J1994" s="673" t="s">
        <v>2611</v>
      </c>
      <c r="K1994" s="673" t="s">
        <v>2611</v>
      </c>
    </row>
    <row r="1995" spans="1:11" hidden="1" x14ac:dyDescent="0.25">
      <c r="A1995" t="s">
        <v>4877</v>
      </c>
      <c r="B1995" s="673" t="s">
        <v>2099</v>
      </c>
      <c r="C1995" s="674">
        <v>7</v>
      </c>
      <c r="D1995" s="674" t="s">
        <v>6733</v>
      </c>
      <c r="E1995" s="674">
        <f t="shared" si="31"/>
        <v>3</v>
      </c>
      <c r="F1995" s="673" t="s">
        <v>2789</v>
      </c>
      <c r="G1995" s="673" t="s">
        <v>2790</v>
      </c>
      <c r="H1995" s="673" t="s">
        <v>2791</v>
      </c>
      <c r="I1995" s="673" t="s">
        <v>2611</v>
      </c>
      <c r="J1995" s="673" t="s">
        <v>2611</v>
      </c>
      <c r="K1995" s="673" t="s">
        <v>2611</v>
      </c>
    </row>
    <row r="1996" spans="1:11" hidden="1" x14ac:dyDescent="0.25">
      <c r="A1996" t="s">
        <v>4878</v>
      </c>
      <c r="B1996" s="673" t="s">
        <v>2099</v>
      </c>
      <c r="C1996" s="674">
        <v>7</v>
      </c>
      <c r="D1996" s="674" t="s">
        <v>6759</v>
      </c>
      <c r="E1996" s="674">
        <f t="shared" si="31"/>
        <v>1</v>
      </c>
      <c r="F1996" s="673" t="s">
        <v>2788</v>
      </c>
      <c r="G1996" s="673" t="s">
        <v>2611</v>
      </c>
      <c r="H1996" s="673" t="s">
        <v>2611</v>
      </c>
      <c r="I1996" s="673" t="s">
        <v>2611</v>
      </c>
      <c r="J1996" s="673" t="s">
        <v>2611</v>
      </c>
      <c r="K1996" s="673" t="s">
        <v>2611</v>
      </c>
    </row>
    <row r="1997" spans="1:11" hidden="1" x14ac:dyDescent="0.25">
      <c r="A1997" t="s">
        <v>4879</v>
      </c>
      <c r="B1997" s="673" t="s">
        <v>2099</v>
      </c>
      <c r="C1997" s="674">
        <v>7</v>
      </c>
      <c r="D1997" s="674" t="s">
        <v>6734</v>
      </c>
      <c r="E1997" s="674">
        <f t="shared" si="31"/>
        <v>1</v>
      </c>
      <c r="F1997" s="673" t="s">
        <v>2788</v>
      </c>
      <c r="G1997" s="673" t="s">
        <v>2611</v>
      </c>
      <c r="H1997" s="673" t="s">
        <v>2611</v>
      </c>
      <c r="I1997" s="673" t="s">
        <v>2611</v>
      </c>
      <c r="J1997" s="673" t="s">
        <v>2611</v>
      </c>
      <c r="K1997" s="673" t="s">
        <v>2611</v>
      </c>
    </row>
    <row r="1998" spans="1:11" hidden="1" x14ac:dyDescent="0.25">
      <c r="A1998" t="s">
        <v>4880</v>
      </c>
      <c r="B1998" s="673" t="s">
        <v>2099</v>
      </c>
      <c r="C1998" s="674">
        <v>7</v>
      </c>
      <c r="D1998" s="674" t="s">
        <v>6735</v>
      </c>
      <c r="E1998" s="674">
        <f t="shared" si="31"/>
        <v>1</v>
      </c>
      <c r="F1998" s="673" t="s">
        <v>2788</v>
      </c>
      <c r="G1998" s="673" t="s">
        <v>2611</v>
      </c>
      <c r="H1998" s="673" t="s">
        <v>2611</v>
      </c>
      <c r="I1998" s="673" t="s">
        <v>2611</v>
      </c>
      <c r="J1998" s="673" t="s">
        <v>2611</v>
      </c>
      <c r="K1998" s="673" t="s">
        <v>2611</v>
      </c>
    </row>
    <row r="1999" spans="1:11" hidden="1" x14ac:dyDescent="0.25">
      <c r="A1999" t="s">
        <v>4881</v>
      </c>
      <c r="B1999" s="673" t="s">
        <v>2099</v>
      </c>
      <c r="C1999" s="674">
        <v>7</v>
      </c>
      <c r="D1999" s="674" t="s">
        <v>6744</v>
      </c>
      <c r="E1999" s="674">
        <f t="shared" si="31"/>
        <v>2</v>
      </c>
      <c r="F1999" s="673" t="s">
        <v>2796</v>
      </c>
      <c r="G1999" s="673" t="s">
        <v>2797</v>
      </c>
      <c r="H1999" s="673" t="s">
        <v>2611</v>
      </c>
      <c r="I1999" s="673" t="s">
        <v>2611</v>
      </c>
      <c r="J1999" s="673" t="s">
        <v>2611</v>
      </c>
      <c r="K1999" s="673" t="s">
        <v>2611</v>
      </c>
    </row>
    <row r="2000" spans="1:11" hidden="1" x14ac:dyDescent="0.25">
      <c r="A2000" t="s">
        <v>4882</v>
      </c>
      <c r="B2000" s="673" t="s">
        <v>2099</v>
      </c>
      <c r="C2000" s="674">
        <v>7</v>
      </c>
      <c r="D2000" s="674" t="s">
        <v>6745</v>
      </c>
      <c r="E2000" s="674">
        <f t="shared" si="31"/>
        <v>2</v>
      </c>
      <c r="F2000" s="673" t="s">
        <v>2796</v>
      </c>
      <c r="G2000" s="673" t="s">
        <v>2797</v>
      </c>
      <c r="H2000" s="673" t="s">
        <v>2611</v>
      </c>
      <c r="I2000" s="673" t="s">
        <v>2611</v>
      </c>
      <c r="J2000" s="673" t="s">
        <v>2611</v>
      </c>
      <c r="K2000" s="673" t="s">
        <v>2611</v>
      </c>
    </row>
    <row r="2001" spans="1:11" hidden="1" x14ac:dyDescent="0.25">
      <c r="A2001" t="s">
        <v>4883</v>
      </c>
      <c r="B2001" s="673" t="s">
        <v>2099</v>
      </c>
      <c r="C2001" s="674">
        <v>7</v>
      </c>
      <c r="D2001" s="674" t="s">
        <v>6736</v>
      </c>
      <c r="E2001" s="674">
        <f t="shared" si="31"/>
        <v>1</v>
      </c>
      <c r="F2001" s="673" t="s">
        <v>2788</v>
      </c>
      <c r="G2001" s="673" t="s">
        <v>2611</v>
      </c>
      <c r="H2001" s="673" t="s">
        <v>2611</v>
      </c>
      <c r="I2001" s="673" t="s">
        <v>2611</v>
      </c>
      <c r="J2001" s="673" t="s">
        <v>2611</v>
      </c>
      <c r="K2001" s="673" t="s">
        <v>2611</v>
      </c>
    </row>
    <row r="2002" spans="1:11" hidden="1" x14ac:dyDescent="0.25">
      <c r="A2002" t="s">
        <v>7351</v>
      </c>
      <c r="B2002" s="673" t="s">
        <v>2099</v>
      </c>
      <c r="C2002" s="674">
        <v>7</v>
      </c>
      <c r="D2002" s="674" t="s">
        <v>6746</v>
      </c>
      <c r="E2002" s="674">
        <f t="shared" si="31"/>
        <v>2</v>
      </c>
      <c r="F2002" s="673" t="s">
        <v>2794</v>
      </c>
      <c r="G2002" s="673" t="s">
        <v>2795</v>
      </c>
      <c r="H2002" s="673" t="s">
        <v>2611</v>
      </c>
      <c r="I2002" s="673" t="s">
        <v>2611</v>
      </c>
      <c r="J2002" s="673" t="s">
        <v>2611</v>
      </c>
      <c r="K2002" s="673" t="s">
        <v>2611</v>
      </c>
    </row>
    <row r="2003" spans="1:11" hidden="1" x14ac:dyDescent="0.25">
      <c r="A2003" t="s">
        <v>4884</v>
      </c>
      <c r="B2003" s="673" t="s">
        <v>2099</v>
      </c>
      <c r="C2003" s="674">
        <v>7</v>
      </c>
      <c r="D2003" s="674" t="s">
        <v>6747</v>
      </c>
      <c r="E2003" s="674">
        <f t="shared" si="31"/>
        <v>2</v>
      </c>
      <c r="F2003" s="673" t="s">
        <v>2794</v>
      </c>
      <c r="G2003" s="673" t="s">
        <v>2795</v>
      </c>
      <c r="H2003" s="673" t="s">
        <v>2611</v>
      </c>
      <c r="I2003" s="673" t="s">
        <v>2611</v>
      </c>
      <c r="J2003" s="673" t="s">
        <v>2611</v>
      </c>
      <c r="K2003" s="673" t="s">
        <v>2611</v>
      </c>
    </row>
    <row r="2004" spans="1:11" hidden="1" x14ac:dyDescent="0.25">
      <c r="A2004" t="s">
        <v>4885</v>
      </c>
      <c r="B2004" s="673" t="s">
        <v>2099</v>
      </c>
      <c r="C2004" s="674">
        <v>7</v>
      </c>
      <c r="D2004" s="674" t="s">
        <v>6748</v>
      </c>
      <c r="E2004" s="674">
        <f t="shared" si="31"/>
        <v>2</v>
      </c>
      <c r="F2004" s="673" t="s">
        <v>2794</v>
      </c>
      <c r="G2004" s="673" t="s">
        <v>2795</v>
      </c>
      <c r="H2004" s="673" t="s">
        <v>2611</v>
      </c>
      <c r="I2004" s="673" t="s">
        <v>2611</v>
      </c>
      <c r="J2004" s="673" t="s">
        <v>2611</v>
      </c>
      <c r="K2004" s="673" t="s">
        <v>2611</v>
      </c>
    </row>
    <row r="2005" spans="1:11" hidden="1" x14ac:dyDescent="0.25">
      <c r="A2005" t="s">
        <v>7352</v>
      </c>
      <c r="B2005" s="673" t="s">
        <v>2099</v>
      </c>
      <c r="C2005" s="674">
        <v>7</v>
      </c>
      <c r="D2005" s="674" t="s">
        <v>2777</v>
      </c>
      <c r="E2005" s="674">
        <f t="shared" si="31"/>
        <v>5</v>
      </c>
      <c r="F2005" s="673" t="s">
        <v>2798</v>
      </c>
      <c r="G2005" s="673" t="s">
        <v>2799</v>
      </c>
      <c r="H2005" s="673" t="s">
        <v>2800</v>
      </c>
      <c r="I2005" s="673" t="s">
        <v>2794</v>
      </c>
      <c r="J2005" s="673" t="s">
        <v>2801</v>
      </c>
      <c r="K2005" s="673" t="s">
        <v>2611</v>
      </c>
    </row>
    <row r="2006" spans="1:11" hidden="1" x14ac:dyDescent="0.25">
      <c r="A2006" t="s">
        <v>7353</v>
      </c>
      <c r="B2006" s="673" t="s">
        <v>2099</v>
      </c>
      <c r="C2006" s="674">
        <v>7</v>
      </c>
      <c r="D2006" s="674" t="s">
        <v>2769</v>
      </c>
      <c r="E2006" s="674">
        <f t="shared" si="31"/>
        <v>5</v>
      </c>
      <c r="F2006" s="673" t="s">
        <v>2798</v>
      </c>
      <c r="G2006" s="673" t="s">
        <v>2799</v>
      </c>
      <c r="H2006" s="673" t="s">
        <v>2800</v>
      </c>
      <c r="I2006" s="673" t="s">
        <v>2794</v>
      </c>
      <c r="J2006" s="673" t="s">
        <v>2801</v>
      </c>
      <c r="K2006" s="673" t="s">
        <v>2611</v>
      </c>
    </row>
    <row r="2007" spans="1:11" hidden="1" x14ac:dyDescent="0.25">
      <c r="A2007" t="s">
        <v>4886</v>
      </c>
      <c r="B2007" s="673" t="s">
        <v>2099</v>
      </c>
      <c r="C2007" s="674">
        <v>7</v>
      </c>
      <c r="D2007" s="674" t="s">
        <v>6749</v>
      </c>
      <c r="E2007" s="674">
        <f t="shared" si="31"/>
        <v>5</v>
      </c>
      <c r="F2007" s="673" t="s">
        <v>2798</v>
      </c>
      <c r="G2007" s="673" t="s">
        <v>2799</v>
      </c>
      <c r="H2007" s="673" t="s">
        <v>2800</v>
      </c>
      <c r="I2007" s="673" t="s">
        <v>2794</v>
      </c>
      <c r="J2007" s="673" t="s">
        <v>2801</v>
      </c>
      <c r="K2007" s="673" t="s">
        <v>2611</v>
      </c>
    </row>
    <row r="2008" spans="1:11" hidden="1" x14ac:dyDescent="0.25">
      <c r="A2008" t="s">
        <v>4887</v>
      </c>
      <c r="B2008" s="673" t="s">
        <v>2099</v>
      </c>
      <c r="C2008" s="674">
        <v>7</v>
      </c>
      <c r="D2008" s="674" t="s">
        <v>6750</v>
      </c>
      <c r="E2008" s="674">
        <f t="shared" si="31"/>
        <v>5</v>
      </c>
      <c r="F2008" s="673" t="s">
        <v>2798</v>
      </c>
      <c r="G2008" s="673" t="s">
        <v>2799</v>
      </c>
      <c r="H2008" s="673" t="s">
        <v>2800</v>
      </c>
      <c r="I2008" s="673" t="s">
        <v>2794</v>
      </c>
      <c r="J2008" s="673" t="s">
        <v>2801</v>
      </c>
      <c r="K2008" s="673" t="s">
        <v>2611</v>
      </c>
    </row>
    <row r="2009" spans="1:11" hidden="1" x14ac:dyDescent="0.25">
      <c r="A2009" t="s">
        <v>4888</v>
      </c>
      <c r="B2009" s="673" t="s">
        <v>2099</v>
      </c>
      <c r="C2009" s="674">
        <v>8</v>
      </c>
      <c r="D2009" s="674" t="s">
        <v>6729</v>
      </c>
      <c r="E2009" s="674">
        <f t="shared" si="31"/>
        <v>1</v>
      </c>
      <c r="F2009" s="673" t="s">
        <v>2788</v>
      </c>
      <c r="G2009" s="673" t="s">
        <v>2611</v>
      </c>
      <c r="H2009" s="673" t="s">
        <v>2611</v>
      </c>
      <c r="I2009" s="673" t="s">
        <v>2611</v>
      </c>
      <c r="J2009" s="673" t="s">
        <v>2611</v>
      </c>
      <c r="K2009" s="673" t="s">
        <v>2611</v>
      </c>
    </row>
    <row r="2010" spans="1:11" hidden="1" x14ac:dyDescent="0.25">
      <c r="A2010" t="s">
        <v>4889</v>
      </c>
      <c r="B2010" s="673" t="s">
        <v>2099</v>
      </c>
      <c r="C2010" s="674">
        <v>8</v>
      </c>
      <c r="D2010" s="674" t="s">
        <v>6730</v>
      </c>
      <c r="E2010" s="674">
        <f t="shared" si="31"/>
        <v>1</v>
      </c>
      <c r="F2010" s="673" t="s">
        <v>2788</v>
      </c>
      <c r="G2010" s="673" t="s">
        <v>2611</v>
      </c>
      <c r="H2010" s="673" t="s">
        <v>2611</v>
      </c>
      <c r="I2010" s="673" t="s">
        <v>2611</v>
      </c>
      <c r="J2010" s="673" t="s">
        <v>2611</v>
      </c>
      <c r="K2010" s="673" t="s">
        <v>2611</v>
      </c>
    </row>
    <row r="2011" spans="1:11" hidden="1" x14ac:dyDescent="0.25">
      <c r="A2011" t="s">
        <v>4890</v>
      </c>
      <c r="B2011" s="673" t="s">
        <v>2099</v>
      </c>
      <c r="C2011" s="674">
        <v>8</v>
      </c>
      <c r="D2011" s="674" t="s">
        <v>6751</v>
      </c>
      <c r="E2011" s="674">
        <f t="shared" si="31"/>
        <v>2</v>
      </c>
      <c r="F2011" s="673" t="s">
        <v>2802</v>
      </c>
      <c r="G2011" s="673" t="s">
        <v>2803</v>
      </c>
      <c r="H2011" s="673" t="s">
        <v>2611</v>
      </c>
      <c r="I2011" s="673" t="s">
        <v>2611</v>
      </c>
      <c r="J2011" s="673" t="s">
        <v>2611</v>
      </c>
      <c r="K2011" s="673" t="s">
        <v>2611</v>
      </c>
    </row>
    <row r="2012" spans="1:11" hidden="1" x14ac:dyDescent="0.25">
      <c r="A2012" t="s">
        <v>4891</v>
      </c>
      <c r="B2012" s="673" t="s">
        <v>2099</v>
      </c>
      <c r="C2012" s="674">
        <v>8</v>
      </c>
      <c r="D2012" s="674" t="s">
        <v>6731</v>
      </c>
      <c r="E2012" s="674">
        <f t="shared" si="31"/>
        <v>1</v>
      </c>
      <c r="F2012" s="673" t="s">
        <v>2788</v>
      </c>
      <c r="G2012" s="673" t="s">
        <v>2611</v>
      </c>
      <c r="H2012" s="673" t="s">
        <v>2611</v>
      </c>
      <c r="I2012" s="673" t="s">
        <v>2611</v>
      </c>
      <c r="J2012" s="673" t="s">
        <v>2611</v>
      </c>
      <c r="K2012" s="673" t="s">
        <v>2611</v>
      </c>
    </row>
    <row r="2013" spans="1:11" hidden="1" x14ac:dyDescent="0.25">
      <c r="A2013" t="s">
        <v>4892</v>
      </c>
      <c r="B2013" s="673" t="s">
        <v>2099</v>
      </c>
      <c r="C2013" s="674">
        <v>8</v>
      </c>
      <c r="D2013" s="674" t="s">
        <v>6732</v>
      </c>
      <c r="E2013" s="674">
        <f t="shared" si="31"/>
        <v>1</v>
      </c>
      <c r="F2013" s="673" t="s">
        <v>2788</v>
      </c>
      <c r="G2013" s="673" t="s">
        <v>2611</v>
      </c>
      <c r="H2013" s="673" t="s">
        <v>2611</v>
      </c>
      <c r="I2013" s="673" t="s">
        <v>2611</v>
      </c>
      <c r="J2013" s="673" t="s">
        <v>2611</v>
      </c>
      <c r="K2013" s="673" t="s">
        <v>2611</v>
      </c>
    </row>
    <row r="2014" spans="1:11" hidden="1" x14ac:dyDescent="0.25">
      <c r="A2014" t="s">
        <v>4893</v>
      </c>
      <c r="B2014" s="673" t="s">
        <v>2099</v>
      </c>
      <c r="C2014" s="674">
        <v>8</v>
      </c>
      <c r="D2014" s="674" t="s">
        <v>6740</v>
      </c>
      <c r="E2014" s="674">
        <f t="shared" si="31"/>
        <v>2</v>
      </c>
      <c r="F2014" s="673" t="s">
        <v>2794</v>
      </c>
      <c r="G2014" s="673" t="s">
        <v>2795</v>
      </c>
      <c r="H2014" s="673" t="s">
        <v>2611</v>
      </c>
      <c r="I2014" s="673" t="s">
        <v>2611</v>
      </c>
      <c r="J2014" s="673" t="s">
        <v>2611</v>
      </c>
      <c r="K2014" s="673" t="s">
        <v>2611</v>
      </c>
    </row>
    <row r="2015" spans="1:11" hidden="1" x14ac:dyDescent="0.25">
      <c r="A2015" t="s">
        <v>4894</v>
      </c>
      <c r="B2015" s="673" t="s">
        <v>2099</v>
      </c>
      <c r="C2015" s="674">
        <v>8</v>
      </c>
      <c r="D2015" s="674" t="s">
        <v>6741</v>
      </c>
      <c r="E2015" s="674">
        <f t="shared" si="31"/>
        <v>2</v>
      </c>
      <c r="F2015" s="673" t="s">
        <v>2794</v>
      </c>
      <c r="G2015" s="673" t="s">
        <v>2795</v>
      </c>
      <c r="H2015" s="673" t="s">
        <v>2611</v>
      </c>
      <c r="I2015" s="673" t="s">
        <v>2611</v>
      </c>
      <c r="J2015" s="673" t="s">
        <v>2611</v>
      </c>
      <c r="K2015" s="673" t="s">
        <v>2611</v>
      </c>
    </row>
    <row r="2016" spans="1:11" hidden="1" x14ac:dyDescent="0.25">
      <c r="A2016" t="s">
        <v>4895</v>
      </c>
      <c r="B2016" s="673" t="s">
        <v>2099</v>
      </c>
      <c r="C2016" s="674">
        <v>8</v>
      </c>
      <c r="D2016" s="674" t="s">
        <v>6742</v>
      </c>
      <c r="E2016" s="674">
        <f t="shared" si="31"/>
        <v>2</v>
      </c>
      <c r="F2016" s="673" t="s">
        <v>2796</v>
      </c>
      <c r="G2016" s="673" t="s">
        <v>2797</v>
      </c>
      <c r="H2016" s="673" t="s">
        <v>2611</v>
      </c>
      <c r="I2016" s="673" t="s">
        <v>2611</v>
      </c>
      <c r="J2016" s="673" t="s">
        <v>2611</v>
      </c>
      <c r="K2016" s="673" t="s">
        <v>2611</v>
      </c>
    </row>
    <row r="2017" spans="1:11" hidden="1" x14ac:dyDescent="0.25">
      <c r="A2017" t="s">
        <v>4896</v>
      </c>
      <c r="B2017" s="673" t="s">
        <v>2099</v>
      </c>
      <c r="C2017" s="674">
        <v>8</v>
      </c>
      <c r="D2017" s="674" t="s">
        <v>6743</v>
      </c>
      <c r="E2017" s="674">
        <f t="shared" si="31"/>
        <v>2</v>
      </c>
      <c r="F2017" s="673" t="s">
        <v>2796</v>
      </c>
      <c r="G2017" s="673" t="s">
        <v>2797</v>
      </c>
      <c r="H2017" s="673" t="s">
        <v>2611</v>
      </c>
      <c r="I2017" s="673" t="s">
        <v>2611</v>
      </c>
      <c r="J2017" s="673" t="s">
        <v>2611</v>
      </c>
      <c r="K2017" s="673" t="s">
        <v>2611</v>
      </c>
    </row>
    <row r="2018" spans="1:11" hidden="1" x14ac:dyDescent="0.25">
      <c r="A2018" t="s">
        <v>4897</v>
      </c>
      <c r="B2018" s="673" t="s">
        <v>2099</v>
      </c>
      <c r="C2018" s="674">
        <v>8</v>
      </c>
      <c r="D2018" s="674" t="s">
        <v>6733</v>
      </c>
      <c r="E2018" s="674">
        <f t="shared" si="31"/>
        <v>3</v>
      </c>
      <c r="F2018" s="673" t="s">
        <v>2789</v>
      </c>
      <c r="G2018" s="673" t="s">
        <v>2790</v>
      </c>
      <c r="H2018" s="673" t="s">
        <v>2791</v>
      </c>
      <c r="I2018" s="673" t="s">
        <v>2611</v>
      </c>
      <c r="J2018" s="673" t="s">
        <v>2611</v>
      </c>
      <c r="K2018" s="673" t="s">
        <v>2611</v>
      </c>
    </row>
    <row r="2019" spans="1:11" hidden="1" x14ac:dyDescent="0.25">
      <c r="A2019" t="s">
        <v>4898</v>
      </c>
      <c r="B2019" s="673" t="s">
        <v>2099</v>
      </c>
      <c r="C2019" s="674">
        <v>8</v>
      </c>
      <c r="D2019" s="674" t="s">
        <v>6759</v>
      </c>
      <c r="E2019" s="674">
        <f t="shared" si="31"/>
        <v>1</v>
      </c>
      <c r="F2019" s="673" t="s">
        <v>2788</v>
      </c>
      <c r="G2019" s="673" t="s">
        <v>2611</v>
      </c>
      <c r="H2019" s="673" t="s">
        <v>2611</v>
      </c>
      <c r="I2019" s="673" t="s">
        <v>2611</v>
      </c>
      <c r="J2019" s="673" t="s">
        <v>2611</v>
      </c>
      <c r="K2019" s="673" t="s">
        <v>2611</v>
      </c>
    </row>
    <row r="2020" spans="1:11" hidden="1" x14ac:dyDescent="0.25">
      <c r="A2020" t="s">
        <v>4899</v>
      </c>
      <c r="B2020" s="673" t="s">
        <v>2099</v>
      </c>
      <c r="C2020" s="674">
        <v>8</v>
      </c>
      <c r="D2020" s="674" t="s">
        <v>6734</v>
      </c>
      <c r="E2020" s="674">
        <f t="shared" si="31"/>
        <v>1</v>
      </c>
      <c r="F2020" s="673" t="s">
        <v>2788</v>
      </c>
      <c r="G2020" s="673" t="s">
        <v>2611</v>
      </c>
      <c r="H2020" s="673" t="s">
        <v>2611</v>
      </c>
      <c r="I2020" s="673" t="s">
        <v>2611</v>
      </c>
      <c r="J2020" s="673" t="s">
        <v>2611</v>
      </c>
      <c r="K2020" s="673" t="s">
        <v>2611</v>
      </c>
    </row>
    <row r="2021" spans="1:11" hidden="1" x14ac:dyDescent="0.25">
      <c r="A2021" t="s">
        <v>4900</v>
      </c>
      <c r="B2021" s="673" t="s">
        <v>2099</v>
      </c>
      <c r="C2021" s="674">
        <v>8</v>
      </c>
      <c r="D2021" s="674" t="s">
        <v>6752</v>
      </c>
      <c r="E2021" s="674">
        <f t="shared" si="31"/>
        <v>2</v>
      </c>
      <c r="F2021" s="673" t="s">
        <v>2802</v>
      </c>
      <c r="G2021" s="673" t="s">
        <v>2803</v>
      </c>
      <c r="H2021" s="673" t="s">
        <v>2611</v>
      </c>
      <c r="I2021" s="673" t="s">
        <v>2611</v>
      </c>
      <c r="J2021" s="673" t="s">
        <v>2611</v>
      </c>
      <c r="K2021" s="673" t="s">
        <v>2611</v>
      </c>
    </row>
    <row r="2022" spans="1:11" hidden="1" x14ac:dyDescent="0.25">
      <c r="A2022" t="s">
        <v>4901</v>
      </c>
      <c r="B2022" s="673" t="s">
        <v>2099</v>
      </c>
      <c r="C2022" s="674">
        <v>8</v>
      </c>
      <c r="D2022" s="674" t="s">
        <v>6753</v>
      </c>
      <c r="E2022" s="674">
        <f t="shared" si="31"/>
        <v>6</v>
      </c>
      <c r="F2022" s="673" t="s">
        <v>2848</v>
      </c>
      <c r="G2022" s="673" t="s">
        <v>2849</v>
      </c>
      <c r="H2022" s="673" t="s">
        <v>2804</v>
      </c>
      <c r="I2022" s="673" t="s">
        <v>2805</v>
      </c>
      <c r="J2022" s="673" t="s">
        <v>2806</v>
      </c>
      <c r="K2022" s="673" t="s">
        <v>2807</v>
      </c>
    </row>
    <row r="2023" spans="1:11" hidden="1" x14ac:dyDescent="0.25">
      <c r="A2023" t="s">
        <v>4902</v>
      </c>
      <c r="B2023" s="673" t="s">
        <v>2099</v>
      </c>
      <c r="C2023" s="674">
        <v>8</v>
      </c>
      <c r="D2023" s="674" t="s">
        <v>6754</v>
      </c>
      <c r="E2023" s="674">
        <f t="shared" si="31"/>
        <v>6</v>
      </c>
      <c r="F2023" s="673" t="s">
        <v>2848</v>
      </c>
      <c r="G2023" s="673" t="s">
        <v>2849</v>
      </c>
      <c r="H2023" s="673" t="s">
        <v>2810</v>
      </c>
      <c r="I2023" s="673" t="s">
        <v>2811</v>
      </c>
      <c r="J2023" s="673" t="s">
        <v>2812</v>
      </c>
      <c r="K2023" s="673" t="s">
        <v>2813</v>
      </c>
    </row>
    <row r="2024" spans="1:11" hidden="1" x14ac:dyDescent="0.25">
      <c r="A2024" t="s">
        <v>4903</v>
      </c>
      <c r="B2024" s="673" t="s">
        <v>2099</v>
      </c>
      <c r="C2024" s="674">
        <v>8</v>
      </c>
      <c r="D2024" s="674" t="s">
        <v>6755</v>
      </c>
      <c r="E2024" s="674">
        <f t="shared" si="31"/>
        <v>3</v>
      </c>
      <c r="F2024" s="673" t="s">
        <v>2848</v>
      </c>
      <c r="G2024" s="673" t="s">
        <v>2849</v>
      </c>
      <c r="H2024" s="673" t="s">
        <v>2816</v>
      </c>
      <c r="I2024" s="673" t="s">
        <v>2611</v>
      </c>
      <c r="J2024" s="673" t="s">
        <v>2611</v>
      </c>
      <c r="K2024" s="673" t="s">
        <v>2611</v>
      </c>
    </row>
    <row r="2025" spans="1:11" hidden="1" x14ac:dyDescent="0.25">
      <c r="A2025" t="s">
        <v>4904</v>
      </c>
      <c r="B2025" s="673" t="s">
        <v>2099</v>
      </c>
      <c r="C2025" s="674">
        <v>8</v>
      </c>
      <c r="D2025" s="674" t="s">
        <v>6756</v>
      </c>
      <c r="E2025" s="674">
        <f t="shared" si="31"/>
        <v>6</v>
      </c>
      <c r="F2025" s="673" t="s">
        <v>2848</v>
      </c>
      <c r="G2025" s="673" t="s">
        <v>2849</v>
      </c>
      <c r="H2025" s="673" t="s">
        <v>2804</v>
      </c>
      <c r="I2025" s="673" t="s">
        <v>2805</v>
      </c>
      <c r="J2025" s="673" t="s">
        <v>2806</v>
      </c>
      <c r="K2025" s="673" t="s">
        <v>2807</v>
      </c>
    </row>
    <row r="2026" spans="1:11" hidden="1" x14ac:dyDescent="0.25">
      <c r="A2026" t="s">
        <v>4905</v>
      </c>
      <c r="B2026" s="673" t="s">
        <v>2099</v>
      </c>
      <c r="C2026" s="674">
        <v>8</v>
      </c>
      <c r="D2026" s="674" t="s">
        <v>6757</v>
      </c>
      <c r="E2026" s="674">
        <f t="shared" si="31"/>
        <v>6</v>
      </c>
      <c r="F2026" s="673" t="s">
        <v>2848</v>
      </c>
      <c r="G2026" s="673" t="s">
        <v>2849</v>
      </c>
      <c r="H2026" s="673" t="s">
        <v>2810</v>
      </c>
      <c r="I2026" s="673" t="s">
        <v>2811</v>
      </c>
      <c r="J2026" s="673" t="s">
        <v>2812</v>
      </c>
      <c r="K2026" s="673" t="s">
        <v>2813</v>
      </c>
    </row>
    <row r="2027" spans="1:11" hidden="1" x14ac:dyDescent="0.25">
      <c r="A2027" t="s">
        <v>4906</v>
      </c>
      <c r="B2027" s="673" t="s">
        <v>2099</v>
      </c>
      <c r="C2027" s="674">
        <v>8</v>
      </c>
      <c r="D2027" s="674" t="s">
        <v>6758</v>
      </c>
      <c r="E2027" s="674">
        <f t="shared" si="31"/>
        <v>3</v>
      </c>
      <c r="F2027" s="673" t="s">
        <v>2848</v>
      </c>
      <c r="G2027" s="673" t="s">
        <v>2849</v>
      </c>
      <c r="H2027" s="673" t="s">
        <v>2816</v>
      </c>
      <c r="I2027" s="673" t="s">
        <v>2611</v>
      </c>
      <c r="J2027" s="673" t="s">
        <v>2611</v>
      </c>
      <c r="K2027" s="673" t="s">
        <v>2611</v>
      </c>
    </row>
    <row r="2028" spans="1:11" hidden="1" x14ac:dyDescent="0.25">
      <c r="A2028" t="s">
        <v>4907</v>
      </c>
      <c r="B2028" s="673" t="s">
        <v>2099</v>
      </c>
      <c r="C2028" s="674">
        <v>8</v>
      </c>
      <c r="D2028" s="674" t="s">
        <v>6735</v>
      </c>
      <c r="E2028" s="674">
        <f t="shared" si="31"/>
        <v>1</v>
      </c>
      <c r="F2028" s="673" t="s">
        <v>2788</v>
      </c>
      <c r="G2028" s="673" t="s">
        <v>2611</v>
      </c>
      <c r="H2028" s="673" t="s">
        <v>2611</v>
      </c>
      <c r="I2028" s="673" t="s">
        <v>2611</v>
      </c>
      <c r="J2028" s="673" t="s">
        <v>2611</v>
      </c>
      <c r="K2028" s="673" t="s">
        <v>2611</v>
      </c>
    </row>
    <row r="2029" spans="1:11" hidden="1" x14ac:dyDescent="0.25">
      <c r="A2029" t="s">
        <v>4908</v>
      </c>
      <c r="B2029" s="673" t="s">
        <v>2099</v>
      </c>
      <c r="C2029" s="674">
        <v>8</v>
      </c>
      <c r="D2029" s="674" t="s">
        <v>6744</v>
      </c>
      <c r="E2029" s="674">
        <f t="shared" si="31"/>
        <v>2</v>
      </c>
      <c r="F2029" s="673" t="s">
        <v>2796</v>
      </c>
      <c r="G2029" s="673" t="s">
        <v>2797</v>
      </c>
      <c r="H2029" s="673" t="s">
        <v>2611</v>
      </c>
      <c r="I2029" s="673" t="s">
        <v>2611</v>
      </c>
      <c r="J2029" s="673" t="s">
        <v>2611</v>
      </c>
      <c r="K2029" s="673" t="s">
        <v>2611</v>
      </c>
    </row>
    <row r="2030" spans="1:11" hidden="1" x14ac:dyDescent="0.25">
      <c r="A2030" t="s">
        <v>4909</v>
      </c>
      <c r="B2030" s="673" t="s">
        <v>2099</v>
      </c>
      <c r="C2030" s="674">
        <v>8</v>
      </c>
      <c r="D2030" s="674" t="s">
        <v>6745</v>
      </c>
      <c r="E2030" s="674">
        <f t="shared" si="31"/>
        <v>2</v>
      </c>
      <c r="F2030" s="673" t="s">
        <v>2796</v>
      </c>
      <c r="G2030" s="673" t="s">
        <v>2797</v>
      </c>
      <c r="H2030" s="673" t="s">
        <v>2611</v>
      </c>
      <c r="I2030" s="673" t="s">
        <v>2611</v>
      </c>
      <c r="J2030" s="673" t="s">
        <v>2611</v>
      </c>
      <c r="K2030" s="673" t="s">
        <v>2611</v>
      </c>
    </row>
    <row r="2031" spans="1:11" hidden="1" x14ac:dyDescent="0.25">
      <c r="A2031" t="s">
        <v>4910</v>
      </c>
      <c r="B2031" s="673" t="s">
        <v>2099</v>
      </c>
      <c r="C2031" s="674">
        <v>8</v>
      </c>
      <c r="D2031" s="674" t="s">
        <v>6736</v>
      </c>
      <c r="E2031" s="674">
        <f t="shared" si="31"/>
        <v>1</v>
      </c>
      <c r="F2031" s="673" t="s">
        <v>2788</v>
      </c>
      <c r="G2031" s="673" t="s">
        <v>2611</v>
      </c>
      <c r="H2031" s="673" t="s">
        <v>2611</v>
      </c>
      <c r="I2031" s="673" t="s">
        <v>2611</v>
      </c>
      <c r="J2031" s="673" t="s">
        <v>2611</v>
      </c>
      <c r="K2031" s="673" t="s">
        <v>2611</v>
      </c>
    </row>
    <row r="2032" spans="1:11" hidden="1" x14ac:dyDescent="0.25">
      <c r="A2032" t="s">
        <v>7354</v>
      </c>
      <c r="B2032" s="673" t="s">
        <v>2099</v>
      </c>
      <c r="C2032" s="674">
        <v>8</v>
      </c>
      <c r="D2032" s="674" t="s">
        <v>6746</v>
      </c>
      <c r="E2032" s="674">
        <f t="shared" si="31"/>
        <v>2</v>
      </c>
      <c r="F2032" s="673" t="s">
        <v>2794</v>
      </c>
      <c r="G2032" s="673" t="s">
        <v>2795</v>
      </c>
      <c r="H2032" s="673" t="s">
        <v>2611</v>
      </c>
      <c r="I2032" s="673" t="s">
        <v>2611</v>
      </c>
      <c r="J2032" s="673" t="s">
        <v>2611</v>
      </c>
      <c r="K2032" s="673" t="s">
        <v>2611</v>
      </c>
    </row>
    <row r="2033" spans="1:11" hidden="1" x14ac:dyDescent="0.25">
      <c r="A2033" t="s">
        <v>4911</v>
      </c>
      <c r="B2033" s="673" t="s">
        <v>2099</v>
      </c>
      <c r="C2033" s="674">
        <v>8</v>
      </c>
      <c r="D2033" s="674" t="s">
        <v>6747</v>
      </c>
      <c r="E2033" s="674">
        <f t="shared" si="31"/>
        <v>2</v>
      </c>
      <c r="F2033" s="673" t="s">
        <v>2794</v>
      </c>
      <c r="G2033" s="673" t="s">
        <v>2795</v>
      </c>
      <c r="H2033" s="673" t="s">
        <v>2611</v>
      </c>
      <c r="I2033" s="673" t="s">
        <v>2611</v>
      </c>
      <c r="J2033" s="673" t="s">
        <v>2611</v>
      </c>
      <c r="K2033" s="673" t="s">
        <v>2611</v>
      </c>
    </row>
    <row r="2034" spans="1:11" hidden="1" x14ac:dyDescent="0.25">
      <c r="A2034" t="s">
        <v>4912</v>
      </c>
      <c r="B2034" s="673" t="s">
        <v>2099</v>
      </c>
      <c r="C2034" s="674">
        <v>8</v>
      </c>
      <c r="D2034" s="674" t="s">
        <v>6748</v>
      </c>
      <c r="E2034" s="674">
        <f t="shared" si="31"/>
        <v>2</v>
      </c>
      <c r="F2034" s="673" t="s">
        <v>2794</v>
      </c>
      <c r="G2034" s="673" t="s">
        <v>2795</v>
      </c>
      <c r="H2034" s="673" t="s">
        <v>2611</v>
      </c>
      <c r="I2034" s="673" t="s">
        <v>2611</v>
      </c>
      <c r="J2034" s="673" t="s">
        <v>2611</v>
      </c>
      <c r="K2034" s="673" t="s">
        <v>2611</v>
      </c>
    </row>
    <row r="2035" spans="1:11" hidden="1" x14ac:dyDescent="0.25">
      <c r="A2035" t="s">
        <v>7355</v>
      </c>
      <c r="B2035" s="673" t="s">
        <v>2099</v>
      </c>
      <c r="C2035" s="674">
        <v>8</v>
      </c>
      <c r="D2035" s="674" t="s">
        <v>2777</v>
      </c>
      <c r="E2035" s="674">
        <f t="shared" si="31"/>
        <v>5</v>
      </c>
      <c r="F2035" s="673" t="s">
        <v>2798</v>
      </c>
      <c r="G2035" s="673" t="s">
        <v>2799</v>
      </c>
      <c r="H2035" s="673" t="s">
        <v>2800</v>
      </c>
      <c r="I2035" s="673" t="s">
        <v>2794</v>
      </c>
      <c r="J2035" s="673" t="s">
        <v>2801</v>
      </c>
      <c r="K2035" s="673" t="s">
        <v>2611</v>
      </c>
    </row>
    <row r="2036" spans="1:11" hidden="1" x14ac:dyDescent="0.25">
      <c r="A2036" t="s">
        <v>7356</v>
      </c>
      <c r="B2036" s="673" t="s">
        <v>2099</v>
      </c>
      <c r="C2036" s="674">
        <v>8</v>
      </c>
      <c r="D2036" s="674" t="s">
        <v>2769</v>
      </c>
      <c r="E2036" s="674">
        <f t="shared" si="31"/>
        <v>5</v>
      </c>
      <c r="F2036" s="673" t="s">
        <v>2798</v>
      </c>
      <c r="G2036" s="673" t="s">
        <v>2799</v>
      </c>
      <c r="H2036" s="673" t="s">
        <v>2800</v>
      </c>
      <c r="I2036" s="673" t="s">
        <v>2794</v>
      </c>
      <c r="J2036" s="673" t="s">
        <v>2801</v>
      </c>
      <c r="K2036" s="673" t="s">
        <v>2611</v>
      </c>
    </row>
    <row r="2037" spans="1:11" hidden="1" x14ac:dyDescent="0.25">
      <c r="A2037" t="s">
        <v>4913</v>
      </c>
      <c r="B2037" s="673" t="s">
        <v>2099</v>
      </c>
      <c r="C2037" s="674">
        <v>8</v>
      </c>
      <c r="D2037" s="674" t="s">
        <v>6749</v>
      </c>
      <c r="E2037" s="674">
        <f t="shared" si="31"/>
        <v>5</v>
      </c>
      <c r="F2037" s="673" t="s">
        <v>2798</v>
      </c>
      <c r="G2037" s="673" t="s">
        <v>2799</v>
      </c>
      <c r="H2037" s="673" t="s">
        <v>2800</v>
      </c>
      <c r="I2037" s="673" t="s">
        <v>2794</v>
      </c>
      <c r="J2037" s="673" t="s">
        <v>2801</v>
      </c>
      <c r="K2037" s="673" t="s">
        <v>2611</v>
      </c>
    </row>
    <row r="2038" spans="1:11" hidden="1" x14ac:dyDescent="0.25">
      <c r="A2038" t="s">
        <v>4914</v>
      </c>
      <c r="B2038" s="673" t="s">
        <v>2099</v>
      </c>
      <c r="C2038" s="674">
        <v>8</v>
      </c>
      <c r="D2038" s="674" t="s">
        <v>6750</v>
      </c>
      <c r="E2038" s="674">
        <f t="shared" si="31"/>
        <v>5</v>
      </c>
      <c r="F2038" s="673" t="s">
        <v>2798</v>
      </c>
      <c r="G2038" s="673" t="s">
        <v>2799</v>
      </c>
      <c r="H2038" s="673" t="s">
        <v>2800</v>
      </c>
      <c r="I2038" s="673" t="s">
        <v>2794</v>
      </c>
      <c r="J2038" s="673" t="s">
        <v>2801</v>
      </c>
      <c r="K2038" s="673" t="s">
        <v>2611</v>
      </c>
    </row>
    <row r="2039" spans="1:11" hidden="1" x14ac:dyDescent="0.25">
      <c r="A2039" t="s">
        <v>4915</v>
      </c>
      <c r="B2039" s="673" t="s">
        <v>2101</v>
      </c>
      <c r="C2039" s="674">
        <v>3</v>
      </c>
      <c r="D2039" s="674" t="s">
        <v>6729</v>
      </c>
      <c r="E2039" s="674">
        <f t="shared" si="31"/>
        <v>1</v>
      </c>
      <c r="F2039" s="673" t="s">
        <v>2788</v>
      </c>
      <c r="G2039" s="673" t="s">
        <v>2611</v>
      </c>
      <c r="H2039" s="673" t="s">
        <v>2611</v>
      </c>
      <c r="I2039" s="673" t="s">
        <v>2611</v>
      </c>
      <c r="J2039" s="673" t="s">
        <v>2611</v>
      </c>
      <c r="K2039" s="673" t="s">
        <v>2611</v>
      </c>
    </row>
    <row r="2040" spans="1:11" hidden="1" x14ac:dyDescent="0.25">
      <c r="A2040" t="s">
        <v>4916</v>
      </c>
      <c r="B2040" s="673" t="s">
        <v>2101</v>
      </c>
      <c r="C2040" s="674">
        <v>3</v>
      </c>
      <c r="D2040" s="674" t="s">
        <v>6730</v>
      </c>
      <c r="E2040" s="674">
        <f t="shared" si="31"/>
        <v>1</v>
      </c>
      <c r="F2040" s="673" t="s">
        <v>2788</v>
      </c>
      <c r="G2040" s="673" t="s">
        <v>2611</v>
      </c>
      <c r="H2040" s="673" t="s">
        <v>2611</v>
      </c>
      <c r="I2040" s="673" t="s">
        <v>2611</v>
      </c>
      <c r="J2040" s="673" t="s">
        <v>2611</v>
      </c>
      <c r="K2040" s="673" t="s">
        <v>2611</v>
      </c>
    </row>
    <row r="2041" spans="1:11" hidden="1" x14ac:dyDescent="0.25">
      <c r="A2041" t="s">
        <v>4917</v>
      </c>
      <c r="B2041" s="673" t="s">
        <v>2101</v>
      </c>
      <c r="C2041" s="674">
        <v>3</v>
      </c>
      <c r="D2041" s="674" t="s">
        <v>6731</v>
      </c>
      <c r="E2041" s="674">
        <f t="shared" si="31"/>
        <v>1</v>
      </c>
      <c r="F2041" s="673" t="s">
        <v>2788</v>
      </c>
      <c r="G2041" s="673" t="s">
        <v>2611</v>
      </c>
      <c r="H2041" s="673" t="s">
        <v>2611</v>
      </c>
      <c r="I2041" s="673" t="s">
        <v>2611</v>
      </c>
      <c r="J2041" s="673" t="s">
        <v>2611</v>
      </c>
      <c r="K2041" s="673" t="s">
        <v>2611</v>
      </c>
    </row>
    <row r="2042" spans="1:11" hidden="1" x14ac:dyDescent="0.25">
      <c r="A2042" t="s">
        <v>4918</v>
      </c>
      <c r="B2042" s="673" t="s">
        <v>2101</v>
      </c>
      <c r="C2042" s="674">
        <v>3</v>
      </c>
      <c r="D2042" s="674" t="s">
        <v>6732</v>
      </c>
      <c r="E2042" s="674">
        <f t="shared" si="31"/>
        <v>1</v>
      </c>
      <c r="F2042" s="673" t="s">
        <v>2788</v>
      </c>
      <c r="G2042" s="673" t="s">
        <v>2611</v>
      </c>
      <c r="H2042" s="673" t="s">
        <v>2611</v>
      </c>
      <c r="I2042" s="673" t="s">
        <v>2611</v>
      </c>
      <c r="J2042" s="673" t="s">
        <v>2611</v>
      </c>
      <c r="K2042" s="673" t="s">
        <v>2611</v>
      </c>
    </row>
    <row r="2043" spans="1:11" hidden="1" x14ac:dyDescent="0.25">
      <c r="A2043" t="s">
        <v>4919</v>
      </c>
      <c r="B2043" s="673" t="s">
        <v>2101</v>
      </c>
      <c r="C2043" s="674">
        <v>3</v>
      </c>
      <c r="D2043" s="674" t="s">
        <v>6733</v>
      </c>
      <c r="E2043" s="674">
        <f t="shared" si="31"/>
        <v>3</v>
      </c>
      <c r="F2043" s="673" t="s">
        <v>2789</v>
      </c>
      <c r="G2043" s="673" t="s">
        <v>2790</v>
      </c>
      <c r="H2043" s="673" t="s">
        <v>2791</v>
      </c>
      <c r="I2043" s="673" t="s">
        <v>2611</v>
      </c>
      <c r="J2043" s="673" t="s">
        <v>2611</v>
      </c>
      <c r="K2043" s="673" t="s">
        <v>2611</v>
      </c>
    </row>
    <row r="2044" spans="1:11" hidden="1" x14ac:dyDescent="0.25">
      <c r="A2044" t="s">
        <v>4920</v>
      </c>
      <c r="B2044" s="673" t="s">
        <v>2101</v>
      </c>
      <c r="C2044" s="674">
        <v>3</v>
      </c>
      <c r="D2044" s="674" t="s">
        <v>6734</v>
      </c>
      <c r="E2044" s="674">
        <f t="shared" si="31"/>
        <v>1</v>
      </c>
      <c r="F2044" s="673" t="s">
        <v>2788</v>
      </c>
      <c r="G2044" s="673" t="s">
        <v>2611</v>
      </c>
      <c r="H2044" s="673" t="s">
        <v>2611</v>
      </c>
      <c r="I2044" s="673" t="s">
        <v>2611</v>
      </c>
      <c r="J2044" s="673" t="s">
        <v>2611</v>
      </c>
      <c r="K2044" s="673" t="s">
        <v>2611</v>
      </c>
    </row>
    <row r="2045" spans="1:11" hidden="1" x14ac:dyDescent="0.25">
      <c r="A2045" t="s">
        <v>4921</v>
      </c>
      <c r="B2045" s="673" t="s">
        <v>2101</v>
      </c>
      <c r="C2045" s="674">
        <v>3</v>
      </c>
      <c r="D2045" s="674" t="s">
        <v>6875</v>
      </c>
      <c r="E2045" s="674">
        <f t="shared" si="31"/>
        <v>1</v>
      </c>
      <c r="F2045" s="673" t="s">
        <v>2788</v>
      </c>
      <c r="G2045" s="673" t="s">
        <v>2611</v>
      </c>
      <c r="H2045" s="673" t="s">
        <v>2611</v>
      </c>
      <c r="I2045" s="673" t="s">
        <v>2611</v>
      </c>
      <c r="J2045" s="673" t="s">
        <v>2611</v>
      </c>
      <c r="K2045" s="673" t="s">
        <v>2611</v>
      </c>
    </row>
    <row r="2046" spans="1:11" hidden="1" x14ac:dyDescent="0.25">
      <c r="A2046" t="s">
        <v>4922</v>
      </c>
      <c r="B2046" s="673" t="s">
        <v>2101</v>
      </c>
      <c r="C2046" s="674">
        <v>3</v>
      </c>
      <c r="D2046" s="674" t="s">
        <v>6876</v>
      </c>
      <c r="E2046" s="674">
        <f t="shared" si="31"/>
        <v>1</v>
      </c>
      <c r="F2046" s="673" t="s">
        <v>2788</v>
      </c>
      <c r="G2046" s="673" t="s">
        <v>2611</v>
      </c>
      <c r="H2046" s="673" t="s">
        <v>2611</v>
      </c>
      <c r="I2046" s="673" t="s">
        <v>2611</v>
      </c>
      <c r="J2046" s="673" t="s">
        <v>2611</v>
      </c>
      <c r="K2046" s="673" t="s">
        <v>2611</v>
      </c>
    </row>
    <row r="2047" spans="1:11" hidden="1" x14ac:dyDescent="0.25">
      <c r="A2047" t="s">
        <v>4923</v>
      </c>
      <c r="B2047" s="673" t="s">
        <v>2101</v>
      </c>
      <c r="C2047" s="674">
        <v>3</v>
      </c>
      <c r="D2047" s="674" t="s">
        <v>6877</v>
      </c>
      <c r="E2047" s="674">
        <f t="shared" si="31"/>
        <v>1</v>
      </c>
      <c r="F2047" s="673" t="s">
        <v>2788</v>
      </c>
      <c r="G2047" s="673" t="s">
        <v>2611</v>
      </c>
      <c r="H2047" s="673" t="s">
        <v>2611</v>
      </c>
      <c r="I2047" s="673" t="s">
        <v>2611</v>
      </c>
      <c r="J2047" s="673" t="s">
        <v>2611</v>
      </c>
      <c r="K2047" s="673" t="s">
        <v>2611</v>
      </c>
    </row>
    <row r="2048" spans="1:11" hidden="1" x14ac:dyDescent="0.25">
      <c r="A2048" t="s">
        <v>4924</v>
      </c>
      <c r="B2048" s="673" t="s">
        <v>2101</v>
      </c>
      <c r="C2048" s="674">
        <v>3</v>
      </c>
      <c r="D2048" s="674" t="s">
        <v>6760</v>
      </c>
      <c r="E2048" s="674">
        <f t="shared" si="31"/>
        <v>1</v>
      </c>
      <c r="F2048" s="673" t="s">
        <v>2788</v>
      </c>
      <c r="G2048" s="673" t="s">
        <v>2611</v>
      </c>
      <c r="H2048" s="673" t="s">
        <v>2611</v>
      </c>
      <c r="I2048" s="673" t="s">
        <v>2611</v>
      </c>
      <c r="J2048" s="673" t="s">
        <v>2611</v>
      </c>
      <c r="K2048" s="673" t="s">
        <v>2611</v>
      </c>
    </row>
    <row r="2049" spans="1:11" hidden="1" x14ac:dyDescent="0.25">
      <c r="A2049" t="s">
        <v>7357</v>
      </c>
      <c r="B2049" s="673" t="s">
        <v>2101</v>
      </c>
      <c r="C2049" s="674">
        <v>3</v>
      </c>
      <c r="D2049" s="674" t="s">
        <v>7015</v>
      </c>
      <c r="E2049" s="674">
        <f t="shared" si="31"/>
        <v>1</v>
      </c>
      <c r="F2049" s="673" t="s">
        <v>2788</v>
      </c>
      <c r="G2049" s="673" t="s">
        <v>2611</v>
      </c>
      <c r="H2049" s="673" t="s">
        <v>2611</v>
      </c>
      <c r="I2049" s="673" t="s">
        <v>2611</v>
      </c>
      <c r="J2049" s="673" t="s">
        <v>2611</v>
      </c>
      <c r="K2049" s="673" t="s">
        <v>2611</v>
      </c>
    </row>
    <row r="2050" spans="1:11" hidden="1" x14ac:dyDescent="0.25">
      <c r="A2050" t="s">
        <v>4925</v>
      </c>
      <c r="B2050" s="673" t="s">
        <v>2101</v>
      </c>
      <c r="C2050" s="674">
        <v>3</v>
      </c>
      <c r="D2050" s="674" t="s">
        <v>6736</v>
      </c>
      <c r="E2050" s="674">
        <f t="shared" si="31"/>
        <v>1</v>
      </c>
      <c r="F2050" s="673" t="s">
        <v>2788</v>
      </c>
      <c r="G2050" s="673" t="s">
        <v>2611</v>
      </c>
      <c r="H2050" s="673" t="s">
        <v>2611</v>
      </c>
      <c r="I2050" s="673" t="s">
        <v>2611</v>
      </c>
      <c r="J2050" s="673" t="s">
        <v>2611</v>
      </c>
      <c r="K2050" s="673" t="s">
        <v>2611</v>
      </c>
    </row>
    <row r="2051" spans="1:11" hidden="1" x14ac:dyDescent="0.25">
      <c r="A2051" t="s">
        <v>4926</v>
      </c>
      <c r="B2051" s="673" t="s">
        <v>2101</v>
      </c>
      <c r="C2051" s="674">
        <v>3</v>
      </c>
      <c r="D2051" s="674" t="s">
        <v>6747</v>
      </c>
      <c r="E2051" s="674">
        <f t="shared" ref="E2051:E2114" si="32">6-COUNTIF(F2051:K2051,"")</f>
        <v>1</v>
      </c>
      <c r="F2051" s="673" t="s">
        <v>2788</v>
      </c>
      <c r="G2051" s="673" t="s">
        <v>2611</v>
      </c>
      <c r="H2051" s="673" t="s">
        <v>2611</v>
      </c>
      <c r="I2051" s="673" t="s">
        <v>2611</v>
      </c>
      <c r="J2051" s="673" t="s">
        <v>2611</v>
      </c>
      <c r="K2051" s="673" t="s">
        <v>2611</v>
      </c>
    </row>
    <row r="2052" spans="1:11" hidden="1" x14ac:dyDescent="0.25">
      <c r="A2052" t="s">
        <v>4927</v>
      </c>
      <c r="B2052" s="673" t="s">
        <v>2101</v>
      </c>
      <c r="C2052" s="674">
        <v>3</v>
      </c>
      <c r="D2052" s="674" t="s">
        <v>6920</v>
      </c>
      <c r="E2052" s="674">
        <f t="shared" si="32"/>
        <v>1</v>
      </c>
      <c r="F2052" s="673" t="s">
        <v>2788</v>
      </c>
      <c r="G2052" s="673" t="s">
        <v>2611</v>
      </c>
      <c r="H2052" s="673" t="s">
        <v>2611</v>
      </c>
      <c r="I2052" s="673" t="s">
        <v>2611</v>
      </c>
      <c r="J2052" s="673" t="s">
        <v>2611</v>
      </c>
      <c r="K2052" s="673" t="s">
        <v>2611</v>
      </c>
    </row>
    <row r="2053" spans="1:11" hidden="1" x14ac:dyDescent="0.25">
      <c r="A2053" t="s">
        <v>7358</v>
      </c>
      <c r="B2053" s="673" t="s">
        <v>2101</v>
      </c>
      <c r="C2053" s="674">
        <v>3</v>
      </c>
      <c r="D2053" s="674" t="s">
        <v>6894</v>
      </c>
      <c r="E2053" s="674">
        <f t="shared" si="32"/>
        <v>2</v>
      </c>
      <c r="F2053" s="673" t="s">
        <v>2927</v>
      </c>
      <c r="G2053" s="673" t="s">
        <v>2928</v>
      </c>
      <c r="H2053" s="673" t="s">
        <v>2611</v>
      </c>
      <c r="I2053" s="673" t="s">
        <v>2611</v>
      </c>
      <c r="J2053" s="673" t="s">
        <v>2611</v>
      </c>
      <c r="K2053" s="673" t="s">
        <v>2611</v>
      </c>
    </row>
    <row r="2054" spans="1:11" hidden="1" x14ac:dyDescent="0.25">
      <c r="A2054" t="s">
        <v>7359</v>
      </c>
      <c r="B2054" s="673" t="s">
        <v>2101</v>
      </c>
      <c r="C2054" s="674">
        <v>3</v>
      </c>
      <c r="D2054" s="674" t="s">
        <v>6895</v>
      </c>
      <c r="E2054" s="674">
        <f t="shared" si="32"/>
        <v>2</v>
      </c>
      <c r="F2054" s="673" t="s">
        <v>2927</v>
      </c>
      <c r="G2054" s="673" t="s">
        <v>2928</v>
      </c>
      <c r="H2054" s="673" t="s">
        <v>2611</v>
      </c>
      <c r="I2054" s="673" t="s">
        <v>2611</v>
      </c>
      <c r="J2054" s="673" t="s">
        <v>2611</v>
      </c>
      <c r="K2054" s="673" t="s">
        <v>2611</v>
      </c>
    </row>
    <row r="2055" spans="1:11" hidden="1" x14ac:dyDescent="0.25">
      <c r="A2055" t="s">
        <v>4928</v>
      </c>
      <c r="B2055" s="673" t="s">
        <v>2101</v>
      </c>
      <c r="C2055" s="674">
        <v>4</v>
      </c>
      <c r="D2055" s="674" t="s">
        <v>6742</v>
      </c>
      <c r="E2055" s="674">
        <f t="shared" si="32"/>
        <v>2</v>
      </c>
      <c r="F2055" s="673" t="s">
        <v>2796</v>
      </c>
      <c r="G2055" s="673" t="s">
        <v>2797</v>
      </c>
      <c r="H2055" s="673" t="s">
        <v>2611</v>
      </c>
      <c r="I2055" s="673" t="s">
        <v>2611</v>
      </c>
      <c r="J2055" s="673" t="s">
        <v>2611</v>
      </c>
      <c r="K2055" s="673" t="s">
        <v>2611</v>
      </c>
    </row>
    <row r="2056" spans="1:11" hidden="1" x14ac:dyDescent="0.25">
      <c r="A2056" t="s">
        <v>4929</v>
      </c>
      <c r="B2056" s="673" t="s">
        <v>2101</v>
      </c>
      <c r="C2056" s="674">
        <v>4</v>
      </c>
      <c r="D2056" s="674" t="s">
        <v>6743</v>
      </c>
      <c r="E2056" s="674">
        <f t="shared" si="32"/>
        <v>2</v>
      </c>
      <c r="F2056" s="673" t="s">
        <v>2796</v>
      </c>
      <c r="G2056" s="673" t="s">
        <v>2797</v>
      </c>
      <c r="H2056" s="673" t="s">
        <v>2611</v>
      </c>
      <c r="I2056" s="673" t="s">
        <v>2611</v>
      </c>
      <c r="J2056" s="673" t="s">
        <v>2611</v>
      </c>
      <c r="K2056" s="673" t="s">
        <v>2611</v>
      </c>
    </row>
    <row r="2057" spans="1:11" hidden="1" x14ac:dyDescent="0.25">
      <c r="A2057" t="s">
        <v>4930</v>
      </c>
      <c r="B2057" s="673" t="s">
        <v>2101</v>
      </c>
      <c r="C2057" s="674">
        <v>4</v>
      </c>
      <c r="D2057" s="674" t="s">
        <v>6733</v>
      </c>
      <c r="E2057" s="674">
        <f t="shared" si="32"/>
        <v>3</v>
      </c>
      <c r="F2057" s="673" t="s">
        <v>2789</v>
      </c>
      <c r="G2057" s="673" t="s">
        <v>2790</v>
      </c>
      <c r="H2057" s="673" t="s">
        <v>2791</v>
      </c>
      <c r="I2057" s="673" t="s">
        <v>2611</v>
      </c>
      <c r="J2057" s="673" t="s">
        <v>2611</v>
      </c>
      <c r="K2057" s="673" t="s">
        <v>2611</v>
      </c>
    </row>
    <row r="2058" spans="1:11" hidden="1" x14ac:dyDescent="0.25">
      <c r="A2058" t="s">
        <v>4931</v>
      </c>
      <c r="B2058" s="673" t="s">
        <v>2101</v>
      </c>
      <c r="C2058" s="674">
        <v>4</v>
      </c>
      <c r="D2058" s="674" t="s">
        <v>6744</v>
      </c>
      <c r="E2058" s="674">
        <f t="shared" si="32"/>
        <v>2</v>
      </c>
      <c r="F2058" s="673" t="s">
        <v>2877</v>
      </c>
      <c r="G2058" s="673" t="s">
        <v>2878</v>
      </c>
      <c r="H2058" s="673" t="s">
        <v>2611</v>
      </c>
      <c r="I2058" s="673" t="s">
        <v>2611</v>
      </c>
      <c r="J2058" s="673" t="s">
        <v>2611</v>
      </c>
      <c r="K2058" s="673" t="s">
        <v>2611</v>
      </c>
    </row>
    <row r="2059" spans="1:11" hidden="1" x14ac:dyDescent="0.25">
      <c r="A2059" t="s">
        <v>4932</v>
      </c>
      <c r="B2059" s="673" t="s">
        <v>2101</v>
      </c>
      <c r="C2059" s="674">
        <v>4</v>
      </c>
      <c r="D2059" s="674" t="s">
        <v>6745</v>
      </c>
      <c r="E2059" s="674">
        <f t="shared" si="32"/>
        <v>2</v>
      </c>
      <c r="F2059" s="673" t="s">
        <v>2796</v>
      </c>
      <c r="G2059" s="673" t="s">
        <v>2797</v>
      </c>
      <c r="H2059" s="673" t="s">
        <v>2611</v>
      </c>
      <c r="I2059" s="673" t="s">
        <v>2611</v>
      </c>
      <c r="J2059" s="673" t="s">
        <v>2611</v>
      </c>
      <c r="K2059" s="673" t="s">
        <v>2611</v>
      </c>
    </row>
    <row r="2060" spans="1:11" hidden="1" x14ac:dyDescent="0.25">
      <c r="A2060" t="s">
        <v>7360</v>
      </c>
      <c r="B2060" s="673" t="s">
        <v>2101</v>
      </c>
      <c r="C2060" s="674">
        <v>4</v>
      </c>
      <c r="D2060" s="674" t="s">
        <v>7016</v>
      </c>
      <c r="E2060" s="674">
        <f t="shared" si="32"/>
        <v>1</v>
      </c>
      <c r="F2060" s="673" t="s">
        <v>2796</v>
      </c>
      <c r="G2060" s="673" t="s">
        <v>2611</v>
      </c>
      <c r="H2060" s="673" t="s">
        <v>2611</v>
      </c>
      <c r="I2060" s="673" t="s">
        <v>2611</v>
      </c>
      <c r="J2060" s="673" t="s">
        <v>2611</v>
      </c>
      <c r="K2060" s="673" t="s">
        <v>2611</v>
      </c>
    </row>
    <row r="2061" spans="1:11" hidden="1" x14ac:dyDescent="0.25">
      <c r="A2061" t="s">
        <v>7361</v>
      </c>
      <c r="B2061" s="673" t="s">
        <v>2101</v>
      </c>
      <c r="C2061" s="674">
        <v>4</v>
      </c>
      <c r="D2061" s="674" t="s">
        <v>7017</v>
      </c>
      <c r="E2061" s="674">
        <f t="shared" si="32"/>
        <v>1</v>
      </c>
      <c r="F2061" s="673" t="s">
        <v>2796</v>
      </c>
      <c r="G2061" s="673" t="s">
        <v>2611</v>
      </c>
      <c r="H2061" s="673" t="s">
        <v>2611</v>
      </c>
      <c r="I2061" s="673" t="s">
        <v>2611</v>
      </c>
      <c r="J2061" s="673" t="s">
        <v>2611</v>
      </c>
      <c r="K2061" s="673" t="s">
        <v>2611</v>
      </c>
    </row>
    <row r="2062" spans="1:11" hidden="1" x14ac:dyDescent="0.25">
      <c r="A2062" t="s">
        <v>4933</v>
      </c>
      <c r="B2062" s="673" t="s">
        <v>2101</v>
      </c>
      <c r="C2062" s="674">
        <v>4</v>
      </c>
      <c r="D2062" s="674" t="s">
        <v>6748</v>
      </c>
      <c r="E2062" s="674">
        <f t="shared" si="32"/>
        <v>1</v>
      </c>
      <c r="F2062" s="673" t="s">
        <v>2796</v>
      </c>
      <c r="G2062" s="673" t="s">
        <v>2611</v>
      </c>
      <c r="H2062" s="673" t="s">
        <v>2611</v>
      </c>
      <c r="I2062" s="673" t="s">
        <v>2611</v>
      </c>
      <c r="J2062" s="673" t="s">
        <v>2611</v>
      </c>
      <c r="K2062" s="673" t="s">
        <v>2611</v>
      </c>
    </row>
    <row r="2063" spans="1:11" hidden="1" x14ac:dyDescent="0.25">
      <c r="A2063" t="s">
        <v>4934</v>
      </c>
      <c r="B2063" s="673" t="s">
        <v>2101</v>
      </c>
      <c r="C2063" s="674">
        <v>4</v>
      </c>
      <c r="D2063" s="674" t="s">
        <v>6749</v>
      </c>
      <c r="E2063" s="674">
        <f t="shared" si="32"/>
        <v>1</v>
      </c>
      <c r="F2063" s="673" t="s">
        <v>2796</v>
      </c>
      <c r="G2063" s="673" t="s">
        <v>2611</v>
      </c>
      <c r="H2063" s="673" t="s">
        <v>2611</v>
      </c>
      <c r="I2063" s="673" t="s">
        <v>2611</v>
      </c>
      <c r="J2063" s="673" t="s">
        <v>2611</v>
      </c>
      <c r="K2063" s="673" t="s">
        <v>2611</v>
      </c>
    </row>
    <row r="2064" spans="1:11" hidden="1" x14ac:dyDescent="0.25">
      <c r="A2064" t="s">
        <v>4935</v>
      </c>
      <c r="B2064" s="673" t="s">
        <v>2101</v>
      </c>
      <c r="C2064" s="674">
        <v>4</v>
      </c>
      <c r="D2064" s="674" t="s">
        <v>6750</v>
      </c>
      <c r="E2064" s="674">
        <f t="shared" si="32"/>
        <v>1</v>
      </c>
      <c r="F2064" s="673" t="s">
        <v>2796</v>
      </c>
      <c r="G2064" s="673" t="s">
        <v>2611</v>
      </c>
      <c r="H2064" s="673" t="s">
        <v>2611</v>
      </c>
      <c r="I2064" s="673" t="s">
        <v>2611</v>
      </c>
      <c r="J2064" s="673" t="s">
        <v>2611</v>
      </c>
      <c r="K2064" s="673" t="s">
        <v>2611</v>
      </c>
    </row>
    <row r="2065" spans="1:11" hidden="1" x14ac:dyDescent="0.25">
      <c r="A2065" t="s">
        <v>4936</v>
      </c>
      <c r="B2065" s="673" t="s">
        <v>2101</v>
      </c>
      <c r="C2065" s="674">
        <v>4</v>
      </c>
      <c r="D2065" s="674" t="s">
        <v>6941</v>
      </c>
      <c r="E2065" s="674">
        <f t="shared" si="32"/>
        <v>1</v>
      </c>
      <c r="F2065" s="673" t="s">
        <v>2796</v>
      </c>
      <c r="G2065" s="673" t="s">
        <v>2611</v>
      </c>
      <c r="H2065" s="673" t="s">
        <v>2611</v>
      </c>
      <c r="I2065" s="673" t="s">
        <v>2611</v>
      </c>
      <c r="J2065" s="673" t="s">
        <v>2611</v>
      </c>
      <c r="K2065" s="673" t="s">
        <v>2611</v>
      </c>
    </row>
    <row r="2066" spans="1:11" hidden="1" x14ac:dyDescent="0.25">
      <c r="A2066" t="s">
        <v>4937</v>
      </c>
      <c r="B2066" s="673" t="s">
        <v>2101</v>
      </c>
      <c r="C2066" s="674">
        <v>4</v>
      </c>
      <c r="D2066" s="674" t="s">
        <v>6912</v>
      </c>
      <c r="E2066" s="674">
        <f t="shared" si="32"/>
        <v>1</v>
      </c>
      <c r="F2066" s="673" t="s">
        <v>2866</v>
      </c>
      <c r="G2066" s="673" t="s">
        <v>2611</v>
      </c>
      <c r="H2066" s="673" t="s">
        <v>2611</v>
      </c>
      <c r="I2066" s="673" t="s">
        <v>2611</v>
      </c>
      <c r="J2066" s="673" t="s">
        <v>2611</v>
      </c>
      <c r="K2066" s="673" t="s">
        <v>2611</v>
      </c>
    </row>
    <row r="2067" spans="1:11" hidden="1" x14ac:dyDescent="0.25">
      <c r="A2067" t="s">
        <v>4938</v>
      </c>
      <c r="B2067" s="673" t="s">
        <v>2101</v>
      </c>
      <c r="C2067" s="674">
        <v>4</v>
      </c>
      <c r="D2067" s="674" t="s">
        <v>6913</v>
      </c>
      <c r="E2067" s="674">
        <f t="shared" si="32"/>
        <v>1</v>
      </c>
      <c r="F2067" s="673" t="s">
        <v>2866</v>
      </c>
      <c r="G2067" s="673" t="s">
        <v>2611</v>
      </c>
      <c r="H2067" s="673" t="s">
        <v>2611</v>
      </c>
      <c r="I2067" s="673" t="s">
        <v>2611</v>
      </c>
      <c r="J2067" s="673" t="s">
        <v>2611</v>
      </c>
      <c r="K2067" s="673" t="s">
        <v>2611</v>
      </c>
    </row>
    <row r="2068" spans="1:11" hidden="1" x14ac:dyDescent="0.25">
      <c r="A2068" t="s">
        <v>4939</v>
      </c>
      <c r="B2068" s="673" t="s">
        <v>2101</v>
      </c>
      <c r="C2068" s="674">
        <v>4</v>
      </c>
      <c r="D2068" s="674" t="s">
        <v>6914</v>
      </c>
      <c r="E2068" s="674">
        <f t="shared" si="32"/>
        <v>1</v>
      </c>
      <c r="F2068" s="673" t="s">
        <v>2866</v>
      </c>
      <c r="G2068" s="673" t="s">
        <v>2611</v>
      </c>
      <c r="H2068" s="673" t="s">
        <v>2611</v>
      </c>
      <c r="I2068" s="673" t="s">
        <v>2611</v>
      </c>
      <c r="J2068" s="673" t="s">
        <v>2611</v>
      </c>
      <c r="K2068" s="673" t="s">
        <v>2611</v>
      </c>
    </row>
    <row r="2069" spans="1:11" hidden="1" x14ac:dyDescent="0.25">
      <c r="A2069" t="s">
        <v>4940</v>
      </c>
      <c r="B2069" s="673" t="s">
        <v>2101</v>
      </c>
      <c r="C2069" s="674">
        <v>4</v>
      </c>
      <c r="D2069" s="674" t="s">
        <v>6915</v>
      </c>
      <c r="E2069" s="674">
        <f t="shared" si="32"/>
        <v>1</v>
      </c>
      <c r="F2069" s="673" t="s">
        <v>2866</v>
      </c>
      <c r="G2069" s="673" t="s">
        <v>2611</v>
      </c>
      <c r="H2069" s="673" t="s">
        <v>2611</v>
      </c>
      <c r="I2069" s="673" t="s">
        <v>2611</v>
      </c>
      <c r="J2069" s="673" t="s">
        <v>2611</v>
      </c>
      <c r="K2069" s="673" t="s">
        <v>2611</v>
      </c>
    </row>
    <row r="2070" spans="1:11" hidden="1" x14ac:dyDescent="0.25">
      <c r="A2070" t="s">
        <v>4941</v>
      </c>
      <c r="B2070" s="673" t="s">
        <v>2101</v>
      </c>
      <c r="C2070" s="674">
        <v>4</v>
      </c>
      <c r="D2070" s="674" t="s">
        <v>7014</v>
      </c>
      <c r="E2070" s="674">
        <f t="shared" si="32"/>
        <v>1</v>
      </c>
      <c r="F2070" s="673" t="s">
        <v>2929</v>
      </c>
      <c r="G2070" s="673" t="s">
        <v>2611</v>
      </c>
      <c r="H2070" s="673" t="s">
        <v>2611</v>
      </c>
      <c r="I2070" s="673" t="s">
        <v>2611</v>
      </c>
      <c r="J2070" s="673" t="s">
        <v>2611</v>
      </c>
      <c r="K2070" s="673" t="s">
        <v>2611</v>
      </c>
    </row>
    <row r="2071" spans="1:11" hidden="1" x14ac:dyDescent="0.25">
      <c r="A2071" t="s">
        <v>4942</v>
      </c>
      <c r="B2071" s="673" t="s">
        <v>2101</v>
      </c>
      <c r="C2071" s="674">
        <v>4</v>
      </c>
      <c r="D2071" s="674" t="s">
        <v>6916</v>
      </c>
      <c r="E2071" s="674">
        <f t="shared" si="32"/>
        <v>1</v>
      </c>
      <c r="F2071" s="673" t="s">
        <v>2929</v>
      </c>
      <c r="G2071" s="673" t="s">
        <v>2611</v>
      </c>
      <c r="H2071" s="673" t="s">
        <v>2611</v>
      </c>
      <c r="I2071" s="673" t="s">
        <v>2611</v>
      </c>
      <c r="J2071" s="673" t="s">
        <v>2611</v>
      </c>
      <c r="K2071" s="673" t="s">
        <v>2611</v>
      </c>
    </row>
    <row r="2072" spans="1:11" hidden="1" x14ac:dyDescent="0.25">
      <c r="A2072" t="s">
        <v>4943</v>
      </c>
      <c r="B2072" s="673" t="s">
        <v>2101</v>
      </c>
      <c r="C2072" s="674">
        <v>4</v>
      </c>
      <c r="D2072" s="674" t="s">
        <v>6898</v>
      </c>
      <c r="E2072" s="674">
        <f t="shared" si="32"/>
        <v>1</v>
      </c>
      <c r="F2072" s="673" t="s">
        <v>2929</v>
      </c>
      <c r="G2072" s="673" t="s">
        <v>2611</v>
      </c>
      <c r="H2072" s="673" t="s">
        <v>2611</v>
      </c>
      <c r="I2072" s="673" t="s">
        <v>2611</v>
      </c>
      <c r="J2072" s="673" t="s">
        <v>2611</v>
      </c>
      <c r="K2072" s="673" t="s">
        <v>2611</v>
      </c>
    </row>
    <row r="2073" spans="1:11" hidden="1" x14ac:dyDescent="0.25">
      <c r="A2073" t="s">
        <v>4944</v>
      </c>
      <c r="B2073" s="673" t="s">
        <v>2101</v>
      </c>
      <c r="C2073" s="674">
        <v>4</v>
      </c>
      <c r="D2073" s="674" t="s">
        <v>7018</v>
      </c>
      <c r="E2073" s="674">
        <f t="shared" si="32"/>
        <v>1</v>
      </c>
      <c r="F2073" s="673" t="s">
        <v>2929</v>
      </c>
      <c r="G2073" s="673" t="s">
        <v>2611</v>
      </c>
      <c r="H2073" s="673" t="s">
        <v>2611</v>
      </c>
      <c r="I2073" s="673" t="s">
        <v>2611</v>
      </c>
      <c r="J2073" s="673" t="s">
        <v>2611</v>
      </c>
      <c r="K2073" s="673" t="s">
        <v>2611</v>
      </c>
    </row>
    <row r="2074" spans="1:11" hidden="1" x14ac:dyDescent="0.25">
      <c r="A2074" t="s">
        <v>4945</v>
      </c>
      <c r="B2074" s="673" t="s">
        <v>2101</v>
      </c>
      <c r="C2074" s="674">
        <v>4</v>
      </c>
      <c r="D2074" s="674" t="s">
        <v>6899</v>
      </c>
      <c r="E2074" s="674">
        <f t="shared" si="32"/>
        <v>1</v>
      </c>
      <c r="F2074" s="673" t="s">
        <v>2930</v>
      </c>
      <c r="G2074" s="673" t="s">
        <v>2611</v>
      </c>
      <c r="H2074" s="673" t="s">
        <v>2611</v>
      </c>
      <c r="I2074" s="673" t="s">
        <v>2611</v>
      </c>
      <c r="J2074" s="673" t="s">
        <v>2611</v>
      </c>
      <c r="K2074" s="673" t="s">
        <v>2611</v>
      </c>
    </row>
    <row r="2075" spans="1:11" hidden="1" x14ac:dyDescent="0.25">
      <c r="A2075" t="s">
        <v>4946</v>
      </c>
      <c r="B2075" s="673" t="s">
        <v>2101</v>
      </c>
      <c r="C2075" s="674">
        <v>4</v>
      </c>
      <c r="D2075" s="674" t="s">
        <v>6929</v>
      </c>
      <c r="E2075" s="674">
        <f t="shared" si="32"/>
        <v>1</v>
      </c>
      <c r="F2075" s="673" t="s">
        <v>2930</v>
      </c>
      <c r="G2075" s="673" t="s">
        <v>2611</v>
      </c>
      <c r="H2075" s="673" t="s">
        <v>2611</v>
      </c>
      <c r="I2075" s="673" t="s">
        <v>2611</v>
      </c>
      <c r="J2075" s="673" t="s">
        <v>2611</v>
      </c>
      <c r="K2075" s="673" t="s">
        <v>2611</v>
      </c>
    </row>
    <row r="2076" spans="1:11" hidden="1" x14ac:dyDescent="0.25">
      <c r="A2076" t="s">
        <v>4947</v>
      </c>
      <c r="B2076" s="673" t="s">
        <v>2101</v>
      </c>
      <c r="C2076" s="674">
        <v>4</v>
      </c>
      <c r="D2076" s="674" t="s">
        <v>6917</v>
      </c>
      <c r="E2076" s="674">
        <f t="shared" si="32"/>
        <v>1</v>
      </c>
      <c r="F2076" s="673" t="s">
        <v>2930</v>
      </c>
      <c r="G2076" s="673" t="s">
        <v>2611</v>
      </c>
      <c r="H2076" s="673" t="s">
        <v>2611</v>
      </c>
      <c r="I2076" s="673" t="s">
        <v>2611</v>
      </c>
      <c r="J2076" s="673" t="s">
        <v>2611</v>
      </c>
      <c r="K2076" s="673" t="s">
        <v>2611</v>
      </c>
    </row>
    <row r="2077" spans="1:11" hidden="1" x14ac:dyDescent="0.25">
      <c r="A2077" t="s">
        <v>4948</v>
      </c>
      <c r="B2077" s="673" t="s">
        <v>2101</v>
      </c>
      <c r="C2077" s="674">
        <v>4</v>
      </c>
      <c r="D2077" s="674" t="s">
        <v>6918</v>
      </c>
      <c r="E2077" s="674">
        <f t="shared" si="32"/>
        <v>1</v>
      </c>
      <c r="F2077" s="673" t="s">
        <v>2930</v>
      </c>
      <c r="G2077" s="673" t="s">
        <v>2611</v>
      </c>
      <c r="H2077" s="673" t="s">
        <v>2611</v>
      </c>
      <c r="I2077" s="673" t="s">
        <v>2611</v>
      </c>
      <c r="J2077" s="673" t="s">
        <v>2611</v>
      </c>
      <c r="K2077" s="673" t="s">
        <v>2611</v>
      </c>
    </row>
    <row r="2078" spans="1:11" hidden="1" x14ac:dyDescent="0.25">
      <c r="A2078" t="s">
        <v>4949</v>
      </c>
      <c r="B2078" s="673" t="s">
        <v>2101</v>
      </c>
      <c r="C2078" s="674">
        <v>4</v>
      </c>
      <c r="D2078" s="674" t="s">
        <v>6919</v>
      </c>
      <c r="E2078" s="674">
        <f t="shared" si="32"/>
        <v>1</v>
      </c>
      <c r="F2078" s="673" t="s">
        <v>2931</v>
      </c>
      <c r="G2078" s="673" t="s">
        <v>2611</v>
      </c>
      <c r="H2078" s="673" t="s">
        <v>2611</v>
      </c>
      <c r="I2078" s="673" t="s">
        <v>2611</v>
      </c>
      <c r="J2078" s="673" t="s">
        <v>2611</v>
      </c>
      <c r="K2078" s="673" t="s">
        <v>2611</v>
      </c>
    </row>
    <row r="2079" spans="1:11" hidden="1" x14ac:dyDescent="0.25">
      <c r="A2079" t="s">
        <v>4950</v>
      </c>
      <c r="B2079" s="673" t="s">
        <v>2101</v>
      </c>
      <c r="C2079" s="674">
        <v>4</v>
      </c>
      <c r="D2079" s="674" t="s">
        <v>6900</v>
      </c>
      <c r="E2079" s="674">
        <f t="shared" si="32"/>
        <v>1</v>
      </c>
      <c r="F2079" s="673" t="s">
        <v>2931</v>
      </c>
      <c r="G2079" s="673" t="s">
        <v>2611</v>
      </c>
      <c r="H2079" s="673" t="s">
        <v>2611</v>
      </c>
      <c r="I2079" s="673" t="s">
        <v>2611</v>
      </c>
      <c r="J2079" s="673" t="s">
        <v>2611</v>
      </c>
      <c r="K2079" s="673" t="s">
        <v>2611</v>
      </c>
    </row>
    <row r="2080" spans="1:11" hidden="1" x14ac:dyDescent="0.25">
      <c r="A2080" t="s">
        <v>4951</v>
      </c>
      <c r="B2080" s="673" t="s">
        <v>2101</v>
      </c>
      <c r="C2080" s="674">
        <v>4</v>
      </c>
      <c r="D2080" s="674" t="s">
        <v>6923</v>
      </c>
      <c r="E2080" s="674">
        <f t="shared" si="32"/>
        <v>1</v>
      </c>
      <c r="F2080" s="673" t="s">
        <v>2931</v>
      </c>
      <c r="G2080" s="673" t="s">
        <v>2611</v>
      </c>
      <c r="H2080" s="673" t="s">
        <v>2611</v>
      </c>
      <c r="I2080" s="673" t="s">
        <v>2611</v>
      </c>
      <c r="J2080" s="673" t="s">
        <v>2611</v>
      </c>
      <c r="K2080" s="673" t="s">
        <v>2611</v>
      </c>
    </row>
    <row r="2081" spans="1:11" hidden="1" x14ac:dyDescent="0.25">
      <c r="A2081" t="s">
        <v>4952</v>
      </c>
      <c r="B2081" s="673" t="s">
        <v>2101</v>
      </c>
      <c r="C2081" s="674">
        <v>4</v>
      </c>
      <c r="D2081" s="674" t="s">
        <v>7019</v>
      </c>
      <c r="E2081" s="674">
        <f t="shared" si="32"/>
        <v>1</v>
      </c>
      <c r="F2081" s="673" t="s">
        <v>2931</v>
      </c>
      <c r="G2081" s="673" t="s">
        <v>2611</v>
      </c>
      <c r="H2081" s="673" t="s">
        <v>2611</v>
      </c>
      <c r="I2081" s="673" t="s">
        <v>2611</v>
      </c>
      <c r="J2081" s="673" t="s">
        <v>2611</v>
      </c>
      <c r="K2081" s="673" t="s">
        <v>2611</v>
      </c>
    </row>
    <row r="2082" spans="1:11" hidden="1" x14ac:dyDescent="0.25">
      <c r="A2082" t="s">
        <v>4953</v>
      </c>
      <c r="B2082" s="673" t="s">
        <v>2101</v>
      </c>
      <c r="C2082" s="674">
        <v>4</v>
      </c>
      <c r="D2082" s="674" t="s">
        <v>7020</v>
      </c>
      <c r="E2082" s="674">
        <f t="shared" si="32"/>
        <v>1</v>
      </c>
      <c r="F2082" s="673" t="s">
        <v>2930</v>
      </c>
      <c r="G2082" s="673" t="s">
        <v>2611</v>
      </c>
      <c r="H2082" s="673" t="s">
        <v>2611</v>
      </c>
      <c r="I2082" s="673" t="s">
        <v>2611</v>
      </c>
      <c r="J2082" s="673" t="s">
        <v>2611</v>
      </c>
      <c r="K2082" s="673" t="s">
        <v>2611</v>
      </c>
    </row>
    <row r="2083" spans="1:11" hidden="1" x14ac:dyDescent="0.25">
      <c r="A2083" t="s">
        <v>4954</v>
      </c>
      <c r="B2083" s="673" t="s">
        <v>2101</v>
      </c>
      <c r="C2083" s="674">
        <v>4</v>
      </c>
      <c r="D2083" s="674" t="s">
        <v>6904</v>
      </c>
      <c r="E2083" s="674">
        <f t="shared" si="32"/>
        <v>1</v>
      </c>
      <c r="F2083" s="673" t="s">
        <v>2866</v>
      </c>
      <c r="G2083" s="673" t="s">
        <v>2611</v>
      </c>
      <c r="H2083" s="673" t="s">
        <v>2611</v>
      </c>
      <c r="I2083" s="673" t="s">
        <v>2611</v>
      </c>
      <c r="J2083" s="673" t="s">
        <v>2611</v>
      </c>
      <c r="K2083" s="673" t="s">
        <v>2611</v>
      </c>
    </row>
    <row r="2084" spans="1:11" hidden="1" x14ac:dyDescent="0.25">
      <c r="A2084" t="s">
        <v>4955</v>
      </c>
      <c r="B2084" s="673" t="s">
        <v>2101</v>
      </c>
      <c r="C2084" s="674">
        <v>4</v>
      </c>
      <c r="D2084" s="674" t="s">
        <v>6905</v>
      </c>
      <c r="E2084" s="674">
        <f t="shared" si="32"/>
        <v>1</v>
      </c>
      <c r="F2084" s="673" t="s">
        <v>2931</v>
      </c>
      <c r="G2084" s="673" t="s">
        <v>2611</v>
      </c>
      <c r="H2084" s="673" t="s">
        <v>2611</v>
      </c>
      <c r="I2084" s="673" t="s">
        <v>2611</v>
      </c>
      <c r="J2084" s="673" t="s">
        <v>2611</v>
      </c>
      <c r="K2084" s="673" t="s">
        <v>2611</v>
      </c>
    </row>
    <row r="2085" spans="1:11" hidden="1" x14ac:dyDescent="0.25">
      <c r="A2085" t="s">
        <v>4956</v>
      </c>
      <c r="B2085" s="673" t="s">
        <v>2101</v>
      </c>
      <c r="C2085" s="674">
        <v>4</v>
      </c>
      <c r="D2085" s="674" t="s">
        <v>6906</v>
      </c>
      <c r="E2085" s="674">
        <f t="shared" si="32"/>
        <v>1</v>
      </c>
      <c r="F2085" s="673" t="s">
        <v>2796</v>
      </c>
      <c r="G2085" s="673" t="s">
        <v>2611</v>
      </c>
      <c r="H2085" s="673" t="s">
        <v>2611</v>
      </c>
      <c r="I2085" s="673" t="s">
        <v>2611</v>
      </c>
      <c r="J2085" s="673" t="s">
        <v>2611</v>
      </c>
      <c r="K2085" s="673" t="s">
        <v>2611</v>
      </c>
    </row>
    <row r="2086" spans="1:11" hidden="1" x14ac:dyDescent="0.25">
      <c r="A2086" t="s">
        <v>7362</v>
      </c>
      <c r="B2086" s="673" t="s">
        <v>2101</v>
      </c>
      <c r="C2086" s="674">
        <v>4</v>
      </c>
      <c r="D2086" s="674" t="s">
        <v>6746</v>
      </c>
      <c r="E2086" s="674">
        <f t="shared" si="32"/>
        <v>2</v>
      </c>
      <c r="F2086" s="673" t="s">
        <v>2796</v>
      </c>
      <c r="G2086" s="673" t="s">
        <v>2797</v>
      </c>
      <c r="H2086" s="673" t="s">
        <v>2611</v>
      </c>
      <c r="I2086" s="673" t="s">
        <v>2611</v>
      </c>
      <c r="J2086" s="673" t="s">
        <v>2611</v>
      </c>
      <c r="K2086" s="673" t="s">
        <v>2611</v>
      </c>
    </row>
    <row r="2087" spans="1:11" hidden="1" x14ac:dyDescent="0.25">
      <c r="A2087" t="s">
        <v>7363</v>
      </c>
      <c r="B2087" s="673" t="s">
        <v>2101</v>
      </c>
      <c r="C2087" s="674">
        <v>4</v>
      </c>
      <c r="D2087" s="674" t="s">
        <v>6737</v>
      </c>
      <c r="E2087" s="674">
        <f t="shared" si="32"/>
        <v>2</v>
      </c>
      <c r="F2087" s="673" t="s">
        <v>2796</v>
      </c>
      <c r="G2087" s="673" t="s">
        <v>2797</v>
      </c>
      <c r="H2087" s="673" t="s">
        <v>2611</v>
      </c>
      <c r="I2087" s="673" t="s">
        <v>2611</v>
      </c>
      <c r="J2087" s="673" t="s">
        <v>2611</v>
      </c>
      <c r="K2087" s="673" t="s">
        <v>2611</v>
      </c>
    </row>
    <row r="2088" spans="1:11" hidden="1" x14ac:dyDescent="0.25">
      <c r="A2088" t="s">
        <v>7364</v>
      </c>
      <c r="B2088" s="673" t="s">
        <v>2101</v>
      </c>
      <c r="C2088" s="674">
        <v>4</v>
      </c>
      <c r="D2088" s="674" t="s">
        <v>2769</v>
      </c>
      <c r="E2088" s="674">
        <f t="shared" si="32"/>
        <v>2</v>
      </c>
      <c r="F2088" s="673" t="s">
        <v>2877</v>
      </c>
      <c r="G2088" s="673" t="s">
        <v>2878</v>
      </c>
      <c r="H2088" s="673" t="s">
        <v>2611</v>
      </c>
      <c r="I2088" s="673" t="s">
        <v>2611</v>
      </c>
      <c r="J2088" s="673" t="s">
        <v>2611</v>
      </c>
      <c r="K2088" s="673" t="s">
        <v>2611</v>
      </c>
    </row>
    <row r="2089" spans="1:11" hidden="1" x14ac:dyDescent="0.25">
      <c r="A2089" t="s">
        <v>7365</v>
      </c>
      <c r="B2089" s="673" t="s">
        <v>2101</v>
      </c>
      <c r="C2089" s="674">
        <v>4</v>
      </c>
      <c r="D2089" s="674" t="s">
        <v>6992</v>
      </c>
      <c r="E2089" s="674">
        <f t="shared" si="32"/>
        <v>2</v>
      </c>
      <c r="F2089" s="673" t="s">
        <v>2877</v>
      </c>
      <c r="G2089" s="673" t="s">
        <v>2878</v>
      </c>
      <c r="H2089" s="673" t="s">
        <v>2611</v>
      </c>
      <c r="I2089" s="673" t="s">
        <v>2611</v>
      </c>
      <c r="J2089" s="673" t="s">
        <v>2611</v>
      </c>
      <c r="K2089" s="673" t="s">
        <v>2611</v>
      </c>
    </row>
    <row r="2090" spans="1:11" hidden="1" x14ac:dyDescent="0.25">
      <c r="A2090" t="s">
        <v>7366</v>
      </c>
      <c r="B2090" s="673" t="s">
        <v>2101</v>
      </c>
      <c r="C2090" s="674">
        <v>4</v>
      </c>
      <c r="D2090" s="674" t="s">
        <v>7005</v>
      </c>
      <c r="E2090" s="674">
        <f t="shared" si="32"/>
        <v>2</v>
      </c>
      <c r="F2090" s="673" t="s">
        <v>2877</v>
      </c>
      <c r="G2090" s="673" t="s">
        <v>2878</v>
      </c>
      <c r="H2090" s="673" t="s">
        <v>2611</v>
      </c>
      <c r="I2090" s="673" t="s">
        <v>2611</v>
      </c>
      <c r="J2090" s="673" t="s">
        <v>2611</v>
      </c>
      <c r="K2090" s="673" t="s">
        <v>2611</v>
      </c>
    </row>
    <row r="2091" spans="1:11" hidden="1" x14ac:dyDescent="0.25">
      <c r="A2091" t="s">
        <v>7367</v>
      </c>
      <c r="B2091" s="673" t="s">
        <v>2101</v>
      </c>
      <c r="C2091" s="674">
        <v>4</v>
      </c>
      <c r="D2091" s="674" t="s">
        <v>6927</v>
      </c>
      <c r="E2091" s="674">
        <f t="shared" si="32"/>
        <v>2</v>
      </c>
      <c r="F2091" s="673" t="s">
        <v>2877</v>
      </c>
      <c r="G2091" s="673" t="s">
        <v>2878</v>
      </c>
      <c r="H2091" s="673" t="s">
        <v>2611</v>
      </c>
      <c r="I2091" s="673" t="s">
        <v>2611</v>
      </c>
      <c r="J2091" s="673" t="s">
        <v>2611</v>
      </c>
      <c r="K2091" s="673" t="s">
        <v>2611</v>
      </c>
    </row>
    <row r="2092" spans="1:11" hidden="1" x14ac:dyDescent="0.25">
      <c r="A2092" t="s">
        <v>7368</v>
      </c>
      <c r="B2092" s="673" t="s">
        <v>2101</v>
      </c>
      <c r="C2092" s="674">
        <v>4</v>
      </c>
      <c r="D2092" s="674" t="s">
        <v>7021</v>
      </c>
      <c r="E2092" s="674">
        <f t="shared" si="32"/>
        <v>3</v>
      </c>
      <c r="F2092" s="673" t="s">
        <v>2877</v>
      </c>
      <c r="G2092" s="673" t="s">
        <v>2922</v>
      </c>
      <c r="H2092" s="673" t="s">
        <v>2932</v>
      </c>
      <c r="I2092" s="673" t="s">
        <v>2611</v>
      </c>
      <c r="J2092" s="673" t="s">
        <v>2611</v>
      </c>
      <c r="K2092" s="673" t="s">
        <v>2611</v>
      </c>
    </row>
    <row r="2093" spans="1:11" hidden="1" x14ac:dyDescent="0.25">
      <c r="A2093" t="s">
        <v>7369</v>
      </c>
      <c r="B2093" s="673" t="s">
        <v>2101</v>
      </c>
      <c r="C2093" s="674">
        <v>4</v>
      </c>
      <c r="D2093" s="674" t="s">
        <v>7022</v>
      </c>
      <c r="E2093" s="674">
        <f t="shared" si="32"/>
        <v>3</v>
      </c>
      <c r="F2093" s="673" t="s">
        <v>2877</v>
      </c>
      <c r="G2093" s="673" t="s">
        <v>2922</v>
      </c>
      <c r="H2093" s="673" t="s">
        <v>2932</v>
      </c>
      <c r="I2093" s="673" t="s">
        <v>2611</v>
      </c>
      <c r="J2093" s="673" t="s">
        <v>2611</v>
      </c>
      <c r="K2093" s="673" t="s">
        <v>2611</v>
      </c>
    </row>
    <row r="2094" spans="1:11" hidden="1" x14ac:dyDescent="0.25">
      <c r="A2094" t="s">
        <v>7370</v>
      </c>
      <c r="B2094" s="673" t="s">
        <v>2101</v>
      </c>
      <c r="C2094" s="674">
        <v>4</v>
      </c>
      <c r="D2094" s="674" t="s">
        <v>7010</v>
      </c>
      <c r="E2094" s="674">
        <f t="shared" si="32"/>
        <v>4</v>
      </c>
      <c r="F2094" s="673" t="s">
        <v>2921</v>
      </c>
      <c r="G2094" s="673" t="s">
        <v>2877</v>
      </c>
      <c r="H2094" s="673" t="s">
        <v>2922</v>
      </c>
      <c r="I2094" s="673" t="s">
        <v>2923</v>
      </c>
      <c r="J2094" s="673" t="s">
        <v>2611</v>
      </c>
      <c r="K2094" s="673" t="s">
        <v>2611</v>
      </c>
    </row>
    <row r="2095" spans="1:11" hidden="1" x14ac:dyDescent="0.25">
      <c r="A2095" t="s">
        <v>7371</v>
      </c>
      <c r="B2095" s="673" t="s">
        <v>2101</v>
      </c>
      <c r="C2095" s="674">
        <v>4</v>
      </c>
      <c r="D2095" s="674" t="s">
        <v>7011</v>
      </c>
      <c r="E2095" s="674">
        <f t="shared" si="32"/>
        <v>4</v>
      </c>
      <c r="F2095" s="673" t="s">
        <v>2921</v>
      </c>
      <c r="G2095" s="673" t="s">
        <v>2877</v>
      </c>
      <c r="H2095" s="673" t="s">
        <v>2922</v>
      </c>
      <c r="I2095" s="673" t="s">
        <v>2923</v>
      </c>
      <c r="J2095" s="673" t="s">
        <v>2611</v>
      </c>
      <c r="K2095" s="673" t="s">
        <v>2611</v>
      </c>
    </row>
    <row r="2096" spans="1:11" hidden="1" x14ac:dyDescent="0.25">
      <c r="A2096" t="s">
        <v>4957</v>
      </c>
      <c r="B2096" s="673" t="s">
        <v>2101</v>
      </c>
      <c r="C2096" s="674">
        <v>5</v>
      </c>
      <c r="D2096" s="674" t="s">
        <v>6729</v>
      </c>
      <c r="E2096" s="674">
        <f t="shared" si="32"/>
        <v>1</v>
      </c>
      <c r="F2096" s="673" t="s">
        <v>2788</v>
      </c>
      <c r="G2096" s="673" t="s">
        <v>2611</v>
      </c>
      <c r="H2096" s="673" t="s">
        <v>2611</v>
      </c>
      <c r="I2096" s="673" t="s">
        <v>2611</v>
      </c>
      <c r="J2096" s="673" t="s">
        <v>2611</v>
      </c>
      <c r="K2096" s="673" t="s">
        <v>2611</v>
      </c>
    </row>
    <row r="2097" spans="1:11" hidden="1" x14ac:dyDescent="0.25">
      <c r="A2097" t="s">
        <v>4958</v>
      </c>
      <c r="B2097" s="673" t="s">
        <v>2101</v>
      </c>
      <c r="C2097" s="674">
        <v>5</v>
      </c>
      <c r="D2097" s="674" t="s">
        <v>6730</v>
      </c>
      <c r="E2097" s="674">
        <f t="shared" si="32"/>
        <v>1</v>
      </c>
      <c r="F2097" s="673" t="s">
        <v>2788</v>
      </c>
      <c r="G2097" s="673" t="s">
        <v>2611</v>
      </c>
      <c r="H2097" s="673" t="s">
        <v>2611</v>
      </c>
      <c r="I2097" s="673" t="s">
        <v>2611</v>
      </c>
      <c r="J2097" s="673" t="s">
        <v>2611</v>
      </c>
      <c r="K2097" s="673" t="s">
        <v>2611</v>
      </c>
    </row>
    <row r="2098" spans="1:11" hidden="1" x14ac:dyDescent="0.25">
      <c r="A2098" t="s">
        <v>4959</v>
      </c>
      <c r="B2098" s="673" t="s">
        <v>2101</v>
      </c>
      <c r="C2098" s="674">
        <v>5</v>
      </c>
      <c r="D2098" s="674" t="s">
        <v>6731</v>
      </c>
      <c r="E2098" s="674">
        <f t="shared" si="32"/>
        <v>1</v>
      </c>
      <c r="F2098" s="673" t="s">
        <v>2788</v>
      </c>
      <c r="G2098" s="673" t="s">
        <v>2611</v>
      </c>
      <c r="H2098" s="673" t="s">
        <v>2611</v>
      </c>
      <c r="I2098" s="673" t="s">
        <v>2611</v>
      </c>
      <c r="J2098" s="673" t="s">
        <v>2611</v>
      </c>
      <c r="K2098" s="673" t="s">
        <v>2611</v>
      </c>
    </row>
    <row r="2099" spans="1:11" hidden="1" x14ac:dyDescent="0.25">
      <c r="A2099" t="s">
        <v>4960</v>
      </c>
      <c r="B2099" s="673" t="s">
        <v>2101</v>
      </c>
      <c r="C2099" s="674">
        <v>5</v>
      </c>
      <c r="D2099" s="674" t="s">
        <v>6732</v>
      </c>
      <c r="E2099" s="674">
        <f t="shared" si="32"/>
        <v>1</v>
      </c>
      <c r="F2099" s="673" t="s">
        <v>2788</v>
      </c>
      <c r="G2099" s="673" t="s">
        <v>2611</v>
      </c>
      <c r="H2099" s="673" t="s">
        <v>2611</v>
      </c>
      <c r="I2099" s="673" t="s">
        <v>2611</v>
      </c>
      <c r="J2099" s="673" t="s">
        <v>2611</v>
      </c>
      <c r="K2099" s="673" t="s">
        <v>2611</v>
      </c>
    </row>
    <row r="2100" spans="1:11" hidden="1" x14ac:dyDescent="0.25">
      <c r="A2100" t="s">
        <v>4961</v>
      </c>
      <c r="B2100" s="673" t="s">
        <v>2101</v>
      </c>
      <c r="C2100" s="674">
        <v>5</v>
      </c>
      <c r="D2100" s="674" t="s">
        <v>6733</v>
      </c>
      <c r="E2100" s="674">
        <f t="shared" si="32"/>
        <v>3</v>
      </c>
      <c r="F2100" s="673" t="s">
        <v>2789</v>
      </c>
      <c r="G2100" s="673" t="s">
        <v>2790</v>
      </c>
      <c r="H2100" s="673" t="s">
        <v>2791</v>
      </c>
      <c r="I2100" s="673" t="s">
        <v>2611</v>
      </c>
      <c r="J2100" s="673" t="s">
        <v>2611</v>
      </c>
      <c r="K2100" s="673" t="s">
        <v>2611</v>
      </c>
    </row>
    <row r="2101" spans="1:11" hidden="1" x14ac:dyDescent="0.25">
      <c r="A2101" t="s">
        <v>4962</v>
      </c>
      <c r="B2101" s="673" t="s">
        <v>2101</v>
      </c>
      <c r="C2101" s="674">
        <v>5</v>
      </c>
      <c r="D2101" s="674" t="s">
        <v>6734</v>
      </c>
      <c r="E2101" s="674">
        <f t="shared" si="32"/>
        <v>1</v>
      </c>
      <c r="F2101" s="673" t="s">
        <v>2788</v>
      </c>
      <c r="G2101" s="673" t="s">
        <v>2611</v>
      </c>
      <c r="H2101" s="673" t="s">
        <v>2611</v>
      </c>
      <c r="I2101" s="673" t="s">
        <v>2611</v>
      </c>
      <c r="J2101" s="673" t="s">
        <v>2611</v>
      </c>
      <c r="K2101" s="673" t="s">
        <v>2611</v>
      </c>
    </row>
    <row r="2102" spans="1:11" hidden="1" x14ac:dyDescent="0.25">
      <c r="A2102" t="s">
        <v>4963</v>
      </c>
      <c r="B2102" s="673" t="s">
        <v>2101</v>
      </c>
      <c r="C2102" s="674">
        <v>5</v>
      </c>
      <c r="D2102" s="674" t="s">
        <v>6875</v>
      </c>
      <c r="E2102" s="674">
        <f t="shared" si="32"/>
        <v>1</v>
      </c>
      <c r="F2102" s="673" t="s">
        <v>2788</v>
      </c>
      <c r="G2102" s="673" t="s">
        <v>2611</v>
      </c>
      <c r="H2102" s="673" t="s">
        <v>2611</v>
      </c>
      <c r="I2102" s="673" t="s">
        <v>2611</v>
      </c>
      <c r="J2102" s="673" t="s">
        <v>2611</v>
      </c>
      <c r="K2102" s="673" t="s">
        <v>2611</v>
      </c>
    </row>
    <row r="2103" spans="1:11" hidden="1" x14ac:dyDescent="0.25">
      <c r="A2103" t="s">
        <v>4964</v>
      </c>
      <c r="B2103" s="673" t="s">
        <v>2101</v>
      </c>
      <c r="C2103" s="674">
        <v>5</v>
      </c>
      <c r="D2103" s="674" t="s">
        <v>6876</v>
      </c>
      <c r="E2103" s="674">
        <f t="shared" si="32"/>
        <v>1</v>
      </c>
      <c r="F2103" s="673" t="s">
        <v>2788</v>
      </c>
      <c r="G2103" s="673" t="s">
        <v>2611</v>
      </c>
      <c r="H2103" s="673" t="s">
        <v>2611</v>
      </c>
      <c r="I2103" s="673" t="s">
        <v>2611</v>
      </c>
      <c r="J2103" s="673" t="s">
        <v>2611</v>
      </c>
      <c r="K2103" s="673" t="s">
        <v>2611</v>
      </c>
    </row>
    <row r="2104" spans="1:11" hidden="1" x14ac:dyDescent="0.25">
      <c r="A2104" t="s">
        <v>4965</v>
      </c>
      <c r="B2104" s="673" t="s">
        <v>2101</v>
      </c>
      <c r="C2104" s="674">
        <v>5</v>
      </c>
      <c r="D2104" s="674" t="s">
        <v>6877</v>
      </c>
      <c r="E2104" s="674">
        <f t="shared" si="32"/>
        <v>1</v>
      </c>
      <c r="F2104" s="673" t="s">
        <v>2788</v>
      </c>
      <c r="G2104" s="673" t="s">
        <v>2611</v>
      </c>
      <c r="H2104" s="673" t="s">
        <v>2611</v>
      </c>
      <c r="I2104" s="673" t="s">
        <v>2611</v>
      </c>
      <c r="J2104" s="673" t="s">
        <v>2611</v>
      </c>
      <c r="K2104" s="673" t="s">
        <v>2611</v>
      </c>
    </row>
    <row r="2105" spans="1:11" hidden="1" x14ac:dyDescent="0.25">
      <c r="A2105" t="s">
        <v>4966</v>
      </c>
      <c r="B2105" s="673" t="s">
        <v>2101</v>
      </c>
      <c r="C2105" s="674">
        <v>5</v>
      </c>
      <c r="D2105" s="674" t="s">
        <v>6760</v>
      </c>
      <c r="E2105" s="674">
        <f t="shared" si="32"/>
        <v>1</v>
      </c>
      <c r="F2105" s="673" t="s">
        <v>2788</v>
      </c>
      <c r="G2105" s="673" t="s">
        <v>2611</v>
      </c>
      <c r="H2105" s="673" t="s">
        <v>2611</v>
      </c>
      <c r="I2105" s="673" t="s">
        <v>2611</v>
      </c>
      <c r="J2105" s="673" t="s">
        <v>2611</v>
      </c>
      <c r="K2105" s="673" t="s">
        <v>2611</v>
      </c>
    </row>
    <row r="2106" spans="1:11" hidden="1" x14ac:dyDescent="0.25">
      <c r="A2106" t="s">
        <v>4967</v>
      </c>
      <c r="B2106" s="673" t="s">
        <v>2101</v>
      </c>
      <c r="C2106" s="674">
        <v>5</v>
      </c>
      <c r="D2106" s="674" t="s">
        <v>6744</v>
      </c>
      <c r="E2106" s="674">
        <f t="shared" si="32"/>
        <v>2</v>
      </c>
      <c r="F2106" s="673" t="s">
        <v>2877</v>
      </c>
      <c r="G2106" s="673" t="s">
        <v>2878</v>
      </c>
      <c r="H2106" s="673" t="s">
        <v>2611</v>
      </c>
      <c r="I2106" s="673" t="s">
        <v>2611</v>
      </c>
      <c r="J2106" s="673" t="s">
        <v>2611</v>
      </c>
      <c r="K2106" s="673" t="s">
        <v>2611</v>
      </c>
    </row>
    <row r="2107" spans="1:11" hidden="1" x14ac:dyDescent="0.25">
      <c r="A2107" t="s">
        <v>7372</v>
      </c>
      <c r="B2107" s="673" t="s">
        <v>2101</v>
      </c>
      <c r="C2107" s="674">
        <v>5</v>
      </c>
      <c r="D2107" s="674" t="s">
        <v>7015</v>
      </c>
      <c r="E2107" s="674">
        <f t="shared" si="32"/>
        <v>1</v>
      </c>
      <c r="F2107" s="673" t="s">
        <v>2788</v>
      </c>
      <c r="G2107" s="673" t="s">
        <v>2611</v>
      </c>
      <c r="H2107" s="673" t="s">
        <v>2611</v>
      </c>
      <c r="I2107" s="673" t="s">
        <v>2611</v>
      </c>
      <c r="J2107" s="673" t="s">
        <v>2611</v>
      </c>
      <c r="K2107" s="673" t="s">
        <v>2611</v>
      </c>
    </row>
    <row r="2108" spans="1:11" hidden="1" x14ac:dyDescent="0.25">
      <c r="A2108" t="s">
        <v>4968</v>
      </c>
      <c r="B2108" s="673" t="s">
        <v>2101</v>
      </c>
      <c r="C2108" s="674">
        <v>5</v>
      </c>
      <c r="D2108" s="674" t="s">
        <v>6736</v>
      </c>
      <c r="E2108" s="674">
        <f t="shared" si="32"/>
        <v>1</v>
      </c>
      <c r="F2108" s="673" t="s">
        <v>2788</v>
      </c>
      <c r="G2108" s="673" t="s">
        <v>2611</v>
      </c>
      <c r="H2108" s="673" t="s">
        <v>2611</v>
      </c>
      <c r="I2108" s="673" t="s">
        <v>2611</v>
      </c>
      <c r="J2108" s="673" t="s">
        <v>2611</v>
      </c>
      <c r="K2108" s="673" t="s">
        <v>2611</v>
      </c>
    </row>
    <row r="2109" spans="1:11" hidden="1" x14ac:dyDescent="0.25">
      <c r="A2109" t="s">
        <v>4969</v>
      </c>
      <c r="B2109" s="673" t="s">
        <v>2101</v>
      </c>
      <c r="C2109" s="674">
        <v>5</v>
      </c>
      <c r="D2109" s="674" t="s">
        <v>6747</v>
      </c>
      <c r="E2109" s="674">
        <f t="shared" si="32"/>
        <v>1</v>
      </c>
      <c r="F2109" s="673" t="s">
        <v>2788</v>
      </c>
      <c r="G2109" s="673" t="s">
        <v>2611</v>
      </c>
      <c r="H2109" s="673" t="s">
        <v>2611</v>
      </c>
      <c r="I2109" s="673" t="s">
        <v>2611</v>
      </c>
      <c r="J2109" s="673" t="s">
        <v>2611</v>
      </c>
      <c r="K2109" s="673" t="s">
        <v>2611</v>
      </c>
    </row>
    <row r="2110" spans="1:11" hidden="1" x14ac:dyDescent="0.25">
      <c r="A2110" t="s">
        <v>4970</v>
      </c>
      <c r="B2110" s="673" t="s">
        <v>2101</v>
      </c>
      <c r="C2110" s="674">
        <v>5</v>
      </c>
      <c r="D2110" s="674" t="s">
        <v>6920</v>
      </c>
      <c r="E2110" s="674">
        <f t="shared" si="32"/>
        <v>1</v>
      </c>
      <c r="F2110" s="673" t="s">
        <v>2788</v>
      </c>
      <c r="G2110" s="673" t="s">
        <v>2611</v>
      </c>
      <c r="H2110" s="673" t="s">
        <v>2611</v>
      </c>
      <c r="I2110" s="673" t="s">
        <v>2611</v>
      </c>
      <c r="J2110" s="673" t="s">
        <v>2611</v>
      </c>
      <c r="K2110" s="673" t="s">
        <v>2611</v>
      </c>
    </row>
    <row r="2111" spans="1:11" hidden="1" x14ac:dyDescent="0.25">
      <c r="A2111" t="s">
        <v>7373</v>
      </c>
      <c r="B2111" s="673" t="s">
        <v>2101</v>
      </c>
      <c r="C2111" s="674">
        <v>5</v>
      </c>
      <c r="D2111" s="674" t="s">
        <v>2769</v>
      </c>
      <c r="E2111" s="674">
        <f t="shared" si="32"/>
        <v>2</v>
      </c>
      <c r="F2111" s="673" t="s">
        <v>2877</v>
      </c>
      <c r="G2111" s="673" t="s">
        <v>2878</v>
      </c>
      <c r="H2111" s="673" t="s">
        <v>2611</v>
      </c>
      <c r="I2111" s="673" t="s">
        <v>2611</v>
      </c>
      <c r="J2111" s="673" t="s">
        <v>2611</v>
      </c>
      <c r="K2111" s="673" t="s">
        <v>2611</v>
      </c>
    </row>
    <row r="2112" spans="1:11" hidden="1" x14ac:dyDescent="0.25">
      <c r="A2112" t="s">
        <v>7374</v>
      </c>
      <c r="B2112" s="673" t="s">
        <v>2101</v>
      </c>
      <c r="C2112" s="674">
        <v>5</v>
      </c>
      <c r="D2112" s="674" t="s">
        <v>6992</v>
      </c>
      <c r="E2112" s="674">
        <f t="shared" si="32"/>
        <v>2</v>
      </c>
      <c r="F2112" s="673" t="s">
        <v>2877</v>
      </c>
      <c r="G2112" s="673" t="s">
        <v>2878</v>
      </c>
      <c r="H2112" s="673" t="s">
        <v>2611</v>
      </c>
      <c r="I2112" s="673" t="s">
        <v>2611</v>
      </c>
      <c r="J2112" s="673" t="s">
        <v>2611</v>
      </c>
      <c r="K2112" s="673" t="s">
        <v>2611</v>
      </c>
    </row>
    <row r="2113" spans="1:11" hidden="1" x14ac:dyDescent="0.25">
      <c r="A2113" t="s">
        <v>7375</v>
      </c>
      <c r="B2113" s="673" t="s">
        <v>2101</v>
      </c>
      <c r="C2113" s="674">
        <v>5</v>
      </c>
      <c r="D2113" s="674" t="s">
        <v>7005</v>
      </c>
      <c r="E2113" s="674">
        <f t="shared" si="32"/>
        <v>2</v>
      </c>
      <c r="F2113" s="673" t="s">
        <v>2877</v>
      </c>
      <c r="G2113" s="673" t="s">
        <v>2878</v>
      </c>
      <c r="H2113" s="673" t="s">
        <v>2611</v>
      </c>
      <c r="I2113" s="673" t="s">
        <v>2611</v>
      </c>
      <c r="J2113" s="673" t="s">
        <v>2611</v>
      </c>
      <c r="K2113" s="673" t="s">
        <v>2611</v>
      </c>
    </row>
    <row r="2114" spans="1:11" hidden="1" x14ac:dyDescent="0.25">
      <c r="A2114" t="s">
        <v>7376</v>
      </c>
      <c r="B2114" s="673" t="s">
        <v>2101</v>
      </c>
      <c r="C2114" s="674">
        <v>5</v>
      </c>
      <c r="D2114" s="674" t="s">
        <v>6927</v>
      </c>
      <c r="E2114" s="674">
        <f t="shared" si="32"/>
        <v>2</v>
      </c>
      <c r="F2114" s="673" t="s">
        <v>2877</v>
      </c>
      <c r="G2114" s="673" t="s">
        <v>2878</v>
      </c>
      <c r="H2114" s="673" t="s">
        <v>2611</v>
      </c>
      <c r="I2114" s="673" t="s">
        <v>2611</v>
      </c>
      <c r="J2114" s="673" t="s">
        <v>2611</v>
      </c>
      <c r="K2114" s="673" t="s">
        <v>2611</v>
      </c>
    </row>
    <row r="2115" spans="1:11" hidden="1" x14ac:dyDescent="0.25">
      <c r="A2115" t="s">
        <v>7377</v>
      </c>
      <c r="B2115" s="673" t="s">
        <v>2101</v>
      </c>
      <c r="C2115" s="674">
        <v>5</v>
      </c>
      <c r="D2115" s="674" t="s">
        <v>7010</v>
      </c>
      <c r="E2115" s="674">
        <f t="shared" ref="E2115:E2178" si="33">6-COUNTIF(F2115:K2115,"")</f>
        <v>4</v>
      </c>
      <c r="F2115" s="673" t="s">
        <v>2921</v>
      </c>
      <c r="G2115" s="673" t="s">
        <v>2877</v>
      </c>
      <c r="H2115" s="673" t="s">
        <v>2922</v>
      </c>
      <c r="I2115" s="673" t="s">
        <v>2923</v>
      </c>
      <c r="J2115" s="673" t="s">
        <v>2611</v>
      </c>
      <c r="K2115" s="673" t="s">
        <v>2611</v>
      </c>
    </row>
    <row r="2116" spans="1:11" hidden="1" x14ac:dyDescent="0.25">
      <c r="A2116" t="s">
        <v>7378</v>
      </c>
      <c r="B2116" s="673" t="s">
        <v>2101</v>
      </c>
      <c r="C2116" s="674">
        <v>5</v>
      </c>
      <c r="D2116" s="674" t="s">
        <v>7011</v>
      </c>
      <c r="E2116" s="674">
        <f t="shared" si="33"/>
        <v>4</v>
      </c>
      <c r="F2116" s="673" t="s">
        <v>2921</v>
      </c>
      <c r="G2116" s="673" t="s">
        <v>2877</v>
      </c>
      <c r="H2116" s="673" t="s">
        <v>2922</v>
      </c>
      <c r="I2116" s="673" t="s">
        <v>2923</v>
      </c>
      <c r="J2116" s="673" t="s">
        <v>2611</v>
      </c>
      <c r="K2116" s="673" t="s">
        <v>2611</v>
      </c>
    </row>
    <row r="2117" spans="1:11" hidden="1" x14ac:dyDescent="0.25">
      <c r="A2117" t="s">
        <v>7379</v>
      </c>
      <c r="B2117" s="673" t="s">
        <v>2101</v>
      </c>
      <c r="C2117" s="674">
        <v>5</v>
      </c>
      <c r="D2117" s="674" t="s">
        <v>7023</v>
      </c>
      <c r="E2117" s="674">
        <f t="shared" si="33"/>
        <v>4</v>
      </c>
      <c r="F2117" s="673" t="s">
        <v>2933</v>
      </c>
      <c r="G2117" s="673" t="s">
        <v>2934</v>
      </c>
      <c r="H2117" s="673" t="s">
        <v>2877</v>
      </c>
      <c r="I2117" s="673" t="s">
        <v>2935</v>
      </c>
      <c r="J2117" s="673" t="s">
        <v>2611</v>
      </c>
      <c r="K2117" s="673" t="s">
        <v>2611</v>
      </c>
    </row>
    <row r="2118" spans="1:11" hidden="1" x14ac:dyDescent="0.25">
      <c r="A2118" t="s">
        <v>7380</v>
      </c>
      <c r="B2118" s="673" t="s">
        <v>2101</v>
      </c>
      <c r="C2118" s="674">
        <v>5</v>
      </c>
      <c r="D2118" s="674" t="s">
        <v>7024</v>
      </c>
      <c r="E2118" s="674">
        <f t="shared" si="33"/>
        <v>4</v>
      </c>
      <c r="F2118" s="673" t="s">
        <v>2933</v>
      </c>
      <c r="G2118" s="673" t="s">
        <v>2934</v>
      </c>
      <c r="H2118" s="673" t="s">
        <v>2877</v>
      </c>
      <c r="I2118" s="673" t="s">
        <v>2935</v>
      </c>
      <c r="J2118" s="673" t="s">
        <v>2611</v>
      </c>
      <c r="K2118" s="673" t="s">
        <v>2611</v>
      </c>
    </row>
    <row r="2119" spans="1:11" hidden="1" x14ac:dyDescent="0.25">
      <c r="A2119" t="s">
        <v>4971</v>
      </c>
      <c r="B2119" s="673" t="s">
        <v>2101</v>
      </c>
      <c r="C2119" s="674">
        <v>6</v>
      </c>
      <c r="D2119" s="674" t="s">
        <v>6729</v>
      </c>
      <c r="E2119" s="674">
        <f t="shared" si="33"/>
        <v>1</v>
      </c>
      <c r="F2119" s="673" t="s">
        <v>2788</v>
      </c>
      <c r="G2119" s="673" t="s">
        <v>2611</v>
      </c>
      <c r="H2119" s="673" t="s">
        <v>2611</v>
      </c>
      <c r="I2119" s="673" t="s">
        <v>2611</v>
      </c>
      <c r="J2119" s="673" t="s">
        <v>2611</v>
      </c>
      <c r="K2119" s="673" t="s">
        <v>2611</v>
      </c>
    </row>
    <row r="2120" spans="1:11" hidden="1" x14ac:dyDescent="0.25">
      <c r="A2120" t="s">
        <v>4972</v>
      </c>
      <c r="B2120" s="673" t="s">
        <v>2101</v>
      </c>
      <c r="C2120" s="674">
        <v>6</v>
      </c>
      <c r="D2120" s="674" t="s">
        <v>6730</v>
      </c>
      <c r="E2120" s="674">
        <f t="shared" si="33"/>
        <v>1</v>
      </c>
      <c r="F2120" s="673" t="s">
        <v>2788</v>
      </c>
      <c r="G2120" s="673" t="s">
        <v>2611</v>
      </c>
      <c r="H2120" s="673" t="s">
        <v>2611</v>
      </c>
      <c r="I2120" s="673" t="s">
        <v>2611</v>
      </c>
      <c r="J2120" s="673" t="s">
        <v>2611</v>
      </c>
      <c r="K2120" s="673" t="s">
        <v>2611</v>
      </c>
    </row>
    <row r="2121" spans="1:11" hidden="1" x14ac:dyDescent="0.25">
      <c r="A2121" t="s">
        <v>4973</v>
      </c>
      <c r="B2121" s="673" t="s">
        <v>2101</v>
      </c>
      <c r="C2121" s="674">
        <v>6</v>
      </c>
      <c r="D2121" s="674" t="s">
        <v>6731</v>
      </c>
      <c r="E2121" s="674">
        <f t="shared" si="33"/>
        <v>1</v>
      </c>
      <c r="F2121" s="673" t="s">
        <v>2788</v>
      </c>
      <c r="G2121" s="673" t="s">
        <v>2611</v>
      </c>
      <c r="H2121" s="673" t="s">
        <v>2611</v>
      </c>
      <c r="I2121" s="673" t="s">
        <v>2611</v>
      </c>
      <c r="J2121" s="673" t="s">
        <v>2611</v>
      </c>
      <c r="K2121" s="673" t="s">
        <v>2611</v>
      </c>
    </row>
    <row r="2122" spans="1:11" hidden="1" x14ac:dyDescent="0.25">
      <c r="A2122" t="s">
        <v>4974</v>
      </c>
      <c r="B2122" s="673" t="s">
        <v>2101</v>
      </c>
      <c r="C2122" s="674">
        <v>6</v>
      </c>
      <c r="D2122" s="674" t="s">
        <v>6732</v>
      </c>
      <c r="E2122" s="674">
        <f t="shared" si="33"/>
        <v>1</v>
      </c>
      <c r="F2122" s="673" t="s">
        <v>2788</v>
      </c>
      <c r="G2122" s="673" t="s">
        <v>2611</v>
      </c>
      <c r="H2122" s="673" t="s">
        <v>2611</v>
      </c>
      <c r="I2122" s="673" t="s">
        <v>2611</v>
      </c>
      <c r="J2122" s="673" t="s">
        <v>2611</v>
      </c>
      <c r="K2122" s="673" t="s">
        <v>2611</v>
      </c>
    </row>
    <row r="2123" spans="1:11" hidden="1" x14ac:dyDescent="0.25">
      <c r="A2123" t="s">
        <v>4975</v>
      </c>
      <c r="B2123" s="673" t="s">
        <v>2101</v>
      </c>
      <c r="C2123" s="674">
        <v>6</v>
      </c>
      <c r="D2123" s="674" t="s">
        <v>6733</v>
      </c>
      <c r="E2123" s="674">
        <f t="shared" si="33"/>
        <v>3</v>
      </c>
      <c r="F2123" s="673" t="s">
        <v>2789</v>
      </c>
      <c r="G2123" s="673" t="s">
        <v>2790</v>
      </c>
      <c r="H2123" s="673" t="s">
        <v>2791</v>
      </c>
      <c r="I2123" s="673" t="s">
        <v>2611</v>
      </c>
      <c r="J2123" s="673" t="s">
        <v>2611</v>
      </c>
      <c r="K2123" s="673" t="s">
        <v>2611</v>
      </c>
    </row>
    <row r="2124" spans="1:11" hidden="1" x14ac:dyDescent="0.25">
      <c r="A2124" t="s">
        <v>4976</v>
      </c>
      <c r="B2124" s="673" t="s">
        <v>2101</v>
      </c>
      <c r="C2124" s="674">
        <v>6</v>
      </c>
      <c r="D2124" s="674" t="s">
        <v>6734</v>
      </c>
      <c r="E2124" s="674">
        <f t="shared" si="33"/>
        <v>1</v>
      </c>
      <c r="F2124" s="673" t="s">
        <v>2788</v>
      </c>
      <c r="G2124" s="673" t="s">
        <v>2611</v>
      </c>
      <c r="H2124" s="673" t="s">
        <v>2611</v>
      </c>
      <c r="I2124" s="673" t="s">
        <v>2611</v>
      </c>
      <c r="J2124" s="673" t="s">
        <v>2611</v>
      </c>
      <c r="K2124" s="673" t="s">
        <v>2611</v>
      </c>
    </row>
    <row r="2125" spans="1:11" hidden="1" x14ac:dyDescent="0.25">
      <c r="A2125" t="s">
        <v>4977</v>
      </c>
      <c r="B2125" s="673" t="s">
        <v>2101</v>
      </c>
      <c r="C2125" s="674">
        <v>6</v>
      </c>
      <c r="D2125" s="674" t="s">
        <v>6875</v>
      </c>
      <c r="E2125" s="674">
        <f t="shared" si="33"/>
        <v>1</v>
      </c>
      <c r="F2125" s="673" t="s">
        <v>2788</v>
      </c>
      <c r="G2125" s="673" t="s">
        <v>2611</v>
      </c>
      <c r="H2125" s="673" t="s">
        <v>2611</v>
      </c>
      <c r="I2125" s="673" t="s">
        <v>2611</v>
      </c>
      <c r="J2125" s="673" t="s">
        <v>2611</v>
      </c>
      <c r="K2125" s="673" t="s">
        <v>2611</v>
      </c>
    </row>
    <row r="2126" spans="1:11" hidden="1" x14ac:dyDescent="0.25">
      <c r="A2126" t="s">
        <v>4978</v>
      </c>
      <c r="B2126" s="673" t="s">
        <v>2101</v>
      </c>
      <c r="C2126" s="674">
        <v>6</v>
      </c>
      <c r="D2126" s="674" t="s">
        <v>6876</v>
      </c>
      <c r="E2126" s="674">
        <f t="shared" si="33"/>
        <v>1</v>
      </c>
      <c r="F2126" s="673" t="s">
        <v>2788</v>
      </c>
      <c r="G2126" s="673" t="s">
        <v>2611</v>
      </c>
      <c r="H2126" s="673" t="s">
        <v>2611</v>
      </c>
      <c r="I2126" s="673" t="s">
        <v>2611</v>
      </c>
      <c r="J2126" s="673" t="s">
        <v>2611</v>
      </c>
      <c r="K2126" s="673" t="s">
        <v>2611</v>
      </c>
    </row>
    <row r="2127" spans="1:11" hidden="1" x14ac:dyDescent="0.25">
      <c r="A2127" t="s">
        <v>4979</v>
      </c>
      <c r="B2127" s="673" t="s">
        <v>2101</v>
      </c>
      <c r="C2127" s="674">
        <v>6</v>
      </c>
      <c r="D2127" s="674" t="s">
        <v>6877</v>
      </c>
      <c r="E2127" s="674">
        <f t="shared" si="33"/>
        <v>1</v>
      </c>
      <c r="F2127" s="673" t="s">
        <v>2788</v>
      </c>
      <c r="G2127" s="673" t="s">
        <v>2611</v>
      </c>
      <c r="H2127" s="673" t="s">
        <v>2611</v>
      </c>
      <c r="I2127" s="673" t="s">
        <v>2611</v>
      </c>
      <c r="J2127" s="673" t="s">
        <v>2611</v>
      </c>
      <c r="K2127" s="673" t="s">
        <v>2611</v>
      </c>
    </row>
    <row r="2128" spans="1:11" hidden="1" x14ac:dyDescent="0.25">
      <c r="A2128" t="s">
        <v>4980</v>
      </c>
      <c r="B2128" s="673" t="s">
        <v>2101</v>
      </c>
      <c r="C2128" s="674">
        <v>6</v>
      </c>
      <c r="D2128" s="674" t="s">
        <v>6760</v>
      </c>
      <c r="E2128" s="674">
        <f t="shared" si="33"/>
        <v>1</v>
      </c>
      <c r="F2128" s="673" t="s">
        <v>2788</v>
      </c>
      <c r="G2128" s="673" t="s">
        <v>2611</v>
      </c>
      <c r="H2128" s="673" t="s">
        <v>2611</v>
      </c>
      <c r="I2128" s="673" t="s">
        <v>2611</v>
      </c>
      <c r="J2128" s="673" t="s">
        <v>2611</v>
      </c>
      <c r="K2128" s="673" t="s">
        <v>2611</v>
      </c>
    </row>
    <row r="2129" spans="1:11" hidden="1" x14ac:dyDescent="0.25">
      <c r="A2129" t="s">
        <v>4981</v>
      </c>
      <c r="B2129" s="673" t="s">
        <v>2101</v>
      </c>
      <c r="C2129" s="674">
        <v>6</v>
      </c>
      <c r="D2129" s="674" t="s">
        <v>6744</v>
      </c>
      <c r="E2129" s="674">
        <f t="shared" si="33"/>
        <v>2</v>
      </c>
      <c r="F2129" s="673" t="s">
        <v>2877</v>
      </c>
      <c r="G2129" s="673" t="s">
        <v>2878</v>
      </c>
      <c r="H2129" s="673" t="s">
        <v>2611</v>
      </c>
      <c r="I2129" s="673" t="s">
        <v>2611</v>
      </c>
      <c r="J2129" s="673" t="s">
        <v>2611</v>
      </c>
      <c r="K2129" s="673" t="s">
        <v>2611</v>
      </c>
    </row>
    <row r="2130" spans="1:11" hidden="1" x14ac:dyDescent="0.25">
      <c r="A2130" t="s">
        <v>7381</v>
      </c>
      <c r="B2130" s="673" t="s">
        <v>2101</v>
      </c>
      <c r="C2130" s="674">
        <v>6</v>
      </c>
      <c r="D2130" s="674" t="s">
        <v>7015</v>
      </c>
      <c r="E2130" s="674">
        <f t="shared" si="33"/>
        <v>1</v>
      </c>
      <c r="F2130" s="673" t="s">
        <v>2788</v>
      </c>
      <c r="G2130" s="673" t="s">
        <v>2611</v>
      </c>
      <c r="H2130" s="673" t="s">
        <v>2611</v>
      </c>
      <c r="I2130" s="673" t="s">
        <v>2611</v>
      </c>
      <c r="J2130" s="673" t="s">
        <v>2611</v>
      </c>
      <c r="K2130" s="673" t="s">
        <v>2611</v>
      </c>
    </row>
    <row r="2131" spans="1:11" hidden="1" x14ac:dyDescent="0.25">
      <c r="A2131" t="s">
        <v>4982</v>
      </c>
      <c r="B2131" s="673" t="s">
        <v>2101</v>
      </c>
      <c r="C2131" s="674">
        <v>6</v>
      </c>
      <c r="D2131" s="674" t="s">
        <v>6736</v>
      </c>
      <c r="E2131" s="674">
        <f t="shared" si="33"/>
        <v>1</v>
      </c>
      <c r="F2131" s="673" t="s">
        <v>2788</v>
      </c>
      <c r="G2131" s="673" t="s">
        <v>2611</v>
      </c>
      <c r="H2131" s="673" t="s">
        <v>2611</v>
      </c>
      <c r="I2131" s="673" t="s">
        <v>2611</v>
      </c>
      <c r="J2131" s="673" t="s">
        <v>2611</v>
      </c>
      <c r="K2131" s="673" t="s">
        <v>2611</v>
      </c>
    </row>
    <row r="2132" spans="1:11" hidden="1" x14ac:dyDescent="0.25">
      <c r="A2132" t="s">
        <v>4983</v>
      </c>
      <c r="B2132" s="673" t="s">
        <v>2101</v>
      </c>
      <c r="C2132" s="674">
        <v>6</v>
      </c>
      <c r="D2132" s="674" t="s">
        <v>6747</v>
      </c>
      <c r="E2132" s="674">
        <f t="shared" si="33"/>
        <v>1</v>
      </c>
      <c r="F2132" s="673" t="s">
        <v>2788</v>
      </c>
      <c r="G2132" s="673" t="s">
        <v>2611</v>
      </c>
      <c r="H2132" s="673" t="s">
        <v>2611</v>
      </c>
      <c r="I2132" s="673" t="s">
        <v>2611</v>
      </c>
      <c r="J2132" s="673" t="s">
        <v>2611</v>
      </c>
      <c r="K2132" s="673" t="s">
        <v>2611</v>
      </c>
    </row>
    <row r="2133" spans="1:11" hidden="1" x14ac:dyDescent="0.25">
      <c r="A2133" t="s">
        <v>4984</v>
      </c>
      <c r="B2133" s="673" t="s">
        <v>2101</v>
      </c>
      <c r="C2133" s="674">
        <v>6</v>
      </c>
      <c r="D2133" s="674" t="s">
        <v>6920</v>
      </c>
      <c r="E2133" s="674">
        <f t="shared" si="33"/>
        <v>1</v>
      </c>
      <c r="F2133" s="673" t="s">
        <v>2788</v>
      </c>
      <c r="G2133" s="673" t="s">
        <v>2611</v>
      </c>
      <c r="H2133" s="673" t="s">
        <v>2611</v>
      </c>
      <c r="I2133" s="673" t="s">
        <v>2611</v>
      </c>
      <c r="J2133" s="673" t="s">
        <v>2611</v>
      </c>
      <c r="K2133" s="673" t="s">
        <v>2611</v>
      </c>
    </row>
    <row r="2134" spans="1:11" hidden="1" x14ac:dyDescent="0.25">
      <c r="A2134" t="s">
        <v>7382</v>
      </c>
      <c r="B2134" s="673" t="s">
        <v>2101</v>
      </c>
      <c r="C2134" s="674">
        <v>6</v>
      </c>
      <c r="D2134" s="674" t="s">
        <v>2769</v>
      </c>
      <c r="E2134" s="674">
        <f t="shared" si="33"/>
        <v>2</v>
      </c>
      <c r="F2134" s="673" t="s">
        <v>2877</v>
      </c>
      <c r="G2134" s="673" t="s">
        <v>2878</v>
      </c>
      <c r="H2134" s="673" t="s">
        <v>2611</v>
      </c>
      <c r="I2134" s="673" t="s">
        <v>2611</v>
      </c>
      <c r="J2134" s="673" t="s">
        <v>2611</v>
      </c>
      <c r="K2134" s="673" t="s">
        <v>2611</v>
      </c>
    </row>
    <row r="2135" spans="1:11" hidden="1" x14ac:dyDescent="0.25">
      <c r="A2135" t="s">
        <v>7383</v>
      </c>
      <c r="B2135" s="673" t="s">
        <v>2101</v>
      </c>
      <c r="C2135" s="674">
        <v>6</v>
      </c>
      <c r="D2135" s="674" t="s">
        <v>6992</v>
      </c>
      <c r="E2135" s="674">
        <f t="shared" si="33"/>
        <v>2</v>
      </c>
      <c r="F2135" s="673" t="s">
        <v>2877</v>
      </c>
      <c r="G2135" s="673" t="s">
        <v>2878</v>
      </c>
      <c r="H2135" s="673" t="s">
        <v>2611</v>
      </c>
      <c r="I2135" s="673" t="s">
        <v>2611</v>
      </c>
      <c r="J2135" s="673" t="s">
        <v>2611</v>
      </c>
      <c r="K2135" s="673" t="s">
        <v>2611</v>
      </c>
    </row>
    <row r="2136" spans="1:11" hidden="1" x14ac:dyDescent="0.25">
      <c r="A2136" t="s">
        <v>7384</v>
      </c>
      <c r="B2136" s="673" t="s">
        <v>2101</v>
      </c>
      <c r="C2136" s="674">
        <v>6</v>
      </c>
      <c r="D2136" s="674" t="s">
        <v>7005</v>
      </c>
      <c r="E2136" s="674">
        <f t="shared" si="33"/>
        <v>2</v>
      </c>
      <c r="F2136" s="673" t="s">
        <v>2877</v>
      </c>
      <c r="G2136" s="673" t="s">
        <v>2878</v>
      </c>
      <c r="H2136" s="673" t="s">
        <v>2611</v>
      </c>
      <c r="I2136" s="673" t="s">
        <v>2611</v>
      </c>
      <c r="J2136" s="673" t="s">
        <v>2611</v>
      </c>
      <c r="K2136" s="673" t="s">
        <v>2611</v>
      </c>
    </row>
    <row r="2137" spans="1:11" hidden="1" x14ac:dyDescent="0.25">
      <c r="A2137" t="s">
        <v>7385</v>
      </c>
      <c r="B2137" s="673" t="s">
        <v>2101</v>
      </c>
      <c r="C2137" s="674">
        <v>6</v>
      </c>
      <c r="D2137" s="674" t="s">
        <v>6927</v>
      </c>
      <c r="E2137" s="674">
        <f t="shared" si="33"/>
        <v>2</v>
      </c>
      <c r="F2137" s="673" t="s">
        <v>2877</v>
      </c>
      <c r="G2137" s="673" t="s">
        <v>2878</v>
      </c>
      <c r="H2137" s="673" t="s">
        <v>2611</v>
      </c>
      <c r="I2137" s="673" t="s">
        <v>2611</v>
      </c>
      <c r="J2137" s="673" t="s">
        <v>2611</v>
      </c>
      <c r="K2137" s="673" t="s">
        <v>2611</v>
      </c>
    </row>
    <row r="2138" spans="1:11" hidden="1" x14ac:dyDescent="0.25">
      <c r="A2138" t="s">
        <v>7386</v>
      </c>
      <c r="B2138" s="673" t="s">
        <v>2101</v>
      </c>
      <c r="C2138" s="674">
        <v>6</v>
      </c>
      <c r="D2138" s="674" t="s">
        <v>7010</v>
      </c>
      <c r="E2138" s="674">
        <f t="shared" si="33"/>
        <v>4</v>
      </c>
      <c r="F2138" s="673" t="s">
        <v>2921</v>
      </c>
      <c r="G2138" s="673" t="s">
        <v>2877</v>
      </c>
      <c r="H2138" s="673" t="s">
        <v>2922</v>
      </c>
      <c r="I2138" s="673" t="s">
        <v>2923</v>
      </c>
      <c r="J2138" s="673" t="s">
        <v>2611</v>
      </c>
      <c r="K2138" s="673" t="s">
        <v>2611</v>
      </c>
    </row>
    <row r="2139" spans="1:11" hidden="1" x14ac:dyDescent="0.25">
      <c r="A2139" t="s">
        <v>7387</v>
      </c>
      <c r="B2139" s="673" t="s">
        <v>2101</v>
      </c>
      <c r="C2139" s="674">
        <v>6</v>
      </c>
      <c r="D2139" s="674" t="s">
        <v>7011</v>
      </c>
      <c r="E2139" s="674">
        <f t="shared" si="33"/>
        <v>4</v>
      </c>
      <c r="F2139" s="673" t="s">
        <v>2921</v>
      </c>
      <c r="G2139" s="673" t="s">
        <v>2877</v>
      </c>
      <c r="H2139" s="673" t="s">
        <v>2922</v>
      </c>
      <c r="I2139" s="673" t="s">
        <v>2923</v>
      </c>
      <c r="J2139" s="673" t="s">
        <v>2611</v>
      </c>
      <c r="K2139" s="673" t="s">
        <v>2611</v>
      </c>
    </row>
    <row r="2140" spans="1:11" hidden="1" x14ac:dyDescent="0.25">
      <c r="A2140" t="s">
        <v>7388</v>
      </c>
      <c r="B2140" s="673" t="s">
        <v>2101</v>
      </c>
      <c r="C2140" s="674">
        <v>6</v>
      </c>
      <c r="D2140" s="674" t="s">
        <v>7023</v>
      </c>
      <c r="E2140" s="674">
        <f t="shared" si="33"/>
        <v>4</v>
      </c>
      <c r="F2140" s="673" t="s">
        <v>2933</v>
      </c>
      <c r="G2140" s="673" t="s">
        <v>2934</v>
      </c>
      <c r="H2140" s="673" t="s">
        <v>2877</v>
      </c>
      <c r="I2140" s="673" t="s">
        <v>2935</v>
      </c>
      <c r="J2140" s="673" t="s">
        <v>2611</v>
      </c>
      <c r="K2140" s="673" t="s">
        <v>2611</v>
      </c>
    </row>
    <row r="2141" spans="1:11" hidden="1" x14ac:dyDescent="0.25">
      <c r="A2141" t="s">
        <v>7389</v>
      </c>
      <c r="B2141" s="673" t="s">
        <v>2101</v>
      </c>
      <c r="C2141" s="674">
        <v>6</v>
      </c>
      <c r="D2141" s="674" t="s">
        <v>7024</v>
      </c>
      <c r="E2141" s="674">
        <f t="shared" si="33"/>
        <v>4</v>
      </c>
      <c r="F2141" s="673" t="s">
        <v>2933</v>
      </c>
      <c r="G2141" s="673" t="s">
        <v>2934</v>
      </c>
      <c r="H2141" s="673" t="s">
        <v>2877</v>
      </c>
      <c r="I2141" s="673" t="s">
        <v>2935</v>
      </c>
      <c r="J2141" s="673" t="s">
        <v>2611</v>
      </c>
      <c r="K2141" s="673" t="s">
        <v>2611</v>
      </c>
    </row>
    <row r="2142" spans="1:11" hidden="1" x14ac:dyDescent="0.25">
      <c r="A2142" t="s">
        <v>4985</v>
      </c>
      <c r="B2142" s="673" t="s">
        <v>2101</v>
      </c>
      <c r="C2142" s="674">
        <v>7</v>
      </c>
      <c r="D2142" s="674" t="s">
        <v>6729</v>
      </c>
      <c r="E2142" s="674">
        <f t="shared" si="33"/>
        <v>1</v>
      </c>
      <c r="F2142" s="673" t="s">
        <v>2788</v>
      </c>
      <c r="G2142" s="673" t="s">
        <v>2611</v>
      </c>
      <c r="H2142" s="673" t="s">
        <v>2611</v>
      </c>
      <c r="I2142" s="673" t="s">
        <v>2611</v>
      </c>
      <c r="J2142" s="673" t="s">
        <v>2611</v>
      </c>
      <c r="K2142" s="673" t="s">
        <v>2611</v>
      </c>
    </row>
    <row r="2143" spans="1:11" hidden="1" x14ac:dyDescent="0.25">
      <c r="A2143" t="s">
        <v>4986</v>
      </c>
      <c r="B2143" s="673" t="s">
        <v>2101</v>
      </c>
      <c r="C2143" s="674">
        <v>7</v>
      </c>
      <c r="D2143" s="674" t="s">
        <v>6730</v>
      </c>
      <c r="E2143" s="674">
        <f t="shared" si="33"/>
        <v>1</v>
      </c>
      <c r="F2143" s="673" t="s">
        <v>2788</v>
      </c>
      <c r="G2143" s="673" t="s">
        <v>2611</v>
      </c>
      <c r="H2143" s="673" t="s">
        <v>2611</v>
      </c>
      <c r="I2143" s="673" t="s">
        <v>2611</v>
      </c>
      <c r="J2143" s="673" t="s">
        <v>2611</v>
      </c>
      <c r="K2143" s="673" t="s">
        <v>2611</v>
      </c>
    </row>
    <row r="2144" spans="1:11" hidden="1" x14ac:dyDescent="0.25">
      <c r="A2144" t="s">
        <v>4987</v>
      </c>
      <c r="B2144" s="673" t="s">
        <v>2101</v>
      </c>
      <c r="C2144" s="674">
        <v>7</v>
      </c>
      <c r="D2144" s="674" t="s">
        <v>6731</v>
      </c>
      <c r="E2144" s="674">
        <f t="shared" si="33"/>
        <v>1</v>
      </c>
      <c r="F2144" s="673" t="s">
        <v>2788</v>
      </c>
      <c r="G2144" s="673" t="s">
        <v>2611</v>
      </c>
      <c r="H2144" s="673" t="s">
        <v>2611</v>
      </c>
      <c r="I2144" s="673" t="s">
        <v>2611</v>
      </c>
      <c r="J2144" s="673" t="s">
        <v>2611</v>
      </c>
      <c r="K2144" s="673" t="s">
        <v>2611</v>
      </c>
    </row>
    <row r="2145" spans="1:11" hidden="1" x14ac:dyDescent="0.25">
      <c r="A2145" t="s">
        <v>4988</v>
      </c>
      <c r="B2145" s="673" t="s">
        <v>2101</v>
      </c>
      <c r="C2145" s="674">
        <v>7</v>
      </c>
      <c r="D2145" s="674" t="s">
        <v>6732</v>
      </c>
      <c r="E2145" s="674">
        <f t="shared" si="33"/>
        <v>1</v>
      </c>
      <c r="F2145" s="673" t="s">
        <v>2788</v>
      </c>
      <c r="G2145" s="673" t="s">
        <v>2611</v>
      </c>
      <c r="H2145" s="673" t="s">
        <v>2611</v>
      </c>
      <c r="I2145" s="673" t="s">
        <v>2611</v>
      </c>
      <c r="J2145" s="673" t="s">
        <v>2611</v>
      </c>
      <c r="K2145" s="673" t="s">
        <v>2611</v>
      </c>
    </row>
    <row r="2146" spans="1:11" hidden="1" x14ac:dyDescent="0.25">
      <c r="A2146" t="s">
        <v>4989</v>
      </c>
      <c r="B2146" s="673" t="s">
        <v>2101</v>
      </c>
      <c r="C2146" s="674">
        <v>7</v>
      </c>
      <c r="D2146" s="674" t="s">
        <v>6733</v>
      </c>
      <c r="E2146" s="674">
        <f t="shared" si="33"/>
        <v>3</v>
      </c>
      <c r="F2146" s="673" t="s">
        <v>2789</v>
      </c>
      <c r="G2146" s="673" t="s">
        <v>2790</v>
      </c>
      <c r="H2146" s="673" t="s">
        <v>2791</v>
      </c>
      <c r="I2146" s="673" t="s">
        <v>2611</v>
      </c>
      <c r="J2146" s="673" t="s">
        <v>2611</v>
      </c>
      <c r="K2146" s="673" t="s">
        <v>2611</v>
      </c>
    </row>
    <row r="2147" spans="1:11" hidden="1" x14ac:dyDescent="0.25">
      <c r="A2147" t="s">
        <v>4990</v>
      </c>
      <c r="B2147" s="673" t="s">
        <v>2101</v>
      </c>
      <c r="C2147" s="674">
        <v>7</v>
      </c>
      <c r="D2147" s="674" t="s">
        <v>6734</v>
      </c>
      <c r="E2147" s="674">
        <f t="shared" si="33"/>
        <v>1</v>
      </c>
      <c r="F2147" s="673" t="s">
        <v>2788</v>
      </c>
      <c r="G2147" s="673" t="s">
        <v>2611</v>
      </c>
      <c r="H2147" s="673" t="s">
        <v>2611</v>
      </c>
      <c r="I2147" s="673" t="s">
        <v>2611</v>
      </c>
      <c r="J2147" s="673" t="s">
        <v>2611</v>
      </c>
      <c r="K2147" s="673" t="s">
        <v>2611</v>
      </c>
    </row>
    <row r="2148" spans="1:11" hidden="1" x14ac:dyDescent="0.25">
      <c r="A2148" t="s">
        <v>4991</v>
      </c>
      <c r="B2148" s="673" t="s">
        <v>2101</v>
      </c>
      <c r="C2148" s="674">
        <v>7</v>
      </c>
      <c r="D2148" s="674" t="s">
        <v>6875</v>
      </c>
      <c r="E2148" s="674">
        <f t="shared" si="33"/>
        <v>1</v>
      </c>
      <c r="F2148" s="673" t="s">
        <v>2788</v>
      </c>
      <c r="G2148" s="673" t="s">
        <v>2611</v>
      </c>
      <c r="H2148" s="673" t="s">
        <v>2611</v>
      </c>
      <c r="I2148" s="673" t="s">
        <v>2611</v>
      </c>
      <c r="J2148" s="673" t="s">
        <v>2611</v>
      </c>
      <c r="K2148" s="673" t="s">
        <v>2611</v>
      </c>
    </row>
    <row r="2149" spans="1:11" hidden="1" x14ac:dyDescent="0.25">
      <c r="A2149" t="s">
        <v>4992</v>
      </c>
      <c r="B2149" s="673" t="s">
        <v>2101</v>
      </c>
      <c r="C2149" s="674">
        <v>7</v>
      </c>
      <c r="D2149" s="674" t="s">
        <v>6876</v>
      </c>
      <c r="E2149" s="674">
        <f t="shared" si="33"/>
        <v>1</v>
      </c>
      <c r="F2149" s="673" t="s">
        <v>2788</v>
      </c>
      <c r="G2149" s="673" t="s">
        <v>2611</v>
      </c>
      <c r="H2149" s="673" t="s">
        <v>2611</v>
      </c>
      <c r="I2149" s="673" t="s">
        <v>2611</v>
      </c>
      <c r="J2149" s="673" t="s">
        <v>2611</v>
      </c>
      <c r="K2149" s="673" t="s">
        <v>2611</v>
      </c>
    </row>
    <row r="2150" spans="1:11" hidden="1" x14ac:dyDescent="0.25">
      <c r="A2150" t="s">
        <v>4993</v>
      </c>
      <c r="B2150" s="673" t="s">
        <v>2101</v>
      </c>
      <c r="C2150" s="674">
        <v>7</v>
      </c>
      <c r="D2150" s="674" t="s">
        <v>6877</v>
      </c>
      <c r="E2150" s="674">
        <f t="shared" si="33"/>
        <v>1</v>
      </c>
      <c r="F2150" s="673" t="s">
        <v>2788</v>
      </c>
      <c r="G2150" s="673" t="s">
        <v>2611</v>
      </c>
      <c r="H2150" s="673" t="s">
        <v>2611</v>
      </c>
      <c r="I2150" s="673" t="s">
        <v>2611</v>
      </c>
      <c r="J2150" s="673" t="s">
        <v>2611</v>
      </c>
      <c r="K2150" s="673" t="s">
        <v>2611</v>
      </c>
    </row>
    <row r="2151" spans="1:11" hidden="1" x14ac:dyDescent="0.25">
      <c r="A2151" t="s">
        <v>4994</v>
      </c>
      <c r="B2151" s="673" t="s">
        <v>2101</v>
      </c>
      <c r="C2151" s="674">
        <v>7</v>
      </c>
      <c r="D2151" s="674" t="s">
        <v>6760</v>
      </c>
      <c r="E2151" s="674">
        <f t="shared" si="33"/>
        <v>1</v>
      </c>
      <c r="F2151" s="673" t="s">
        <v>2788</v>
      </c>
      <c r="G2151" s="673" t="s">
        <v>2611</v>
      </c>
      <c r="H2151" s="673" t="s">
        <v>2611</v>
      </c>
      <c r="I2151" s="673" t="s">
        <v>2611</v>
      </c>
      <c r="J2151" s="673" t="s">
        <v>2611</v>
      </c>
      <c r="K2151" s="673" t="s">
        <v>2611</v>
      </c>
    </row>
    <row r="2152" spans="1:11" hidden="1" x14ac:dyDescent="0.25">
      <c r="A2152" t="s">
        <v>4995</v>
      </c>
      <c r="B2152" s="673" t="s">
        <v>2101</v>
      </c>
      <c r="C2152" s="674">
        <v>7</v>
      </c>
      <c r="D2152" s="674" t="s">
        <v>6744</v>
      </c>
      <c r="E2152" s="674">
        <f t="shared" si="33"/>
        <v>2</v>
      </c>
      <c r="F2152" s="673" t="s">
        <v>2877</v>
      </c>
      <c r="G2152" s="673" t="s">
        <v>2878</v>
      </c>
      <c r="H2152" s="673" t="s">
        <v>2611</v>
      </c>
      <c r="I2152" s="673" t="s">
        <v>2611</v>
      </c>
      <c r="J2152" s="673" t="s">
        <v>2611</v>
      </c>
      <c r="K2152" s="673" t="s">
        <v>2611</v>
      </c>
    </row>
    <row r="2153" spans="1:11" hidden="1" x14ac:dyDescent="0.25">
      <c r="A2153" t="s">
        <v>7390</v>
      </c>
      <c r="B2153" s="673" t="s">
        <v>2101</v>
      </c>
      <c r="C2153" s="674">
        <v>7</v>
      </c>
      <c r="D2153" s="674" t="s">
        <v>7015</v>
      </c>
      <c r="E2153" s="674">
        <f t="shared" si="33"/>
        <v>1</v>
      </c>
      <c r="F2153" s="673" t="s">
        <v>2788</v>
      </c>
      <c r="G2153" s="673" t="s">
        <v>2611</v>
      </c>
      <c r="H2153" s="673" t="s">
        <v>2611</v>
      </c>
      <c r="I2153" s="673" t="s">
        <v>2611</v>
      </c>
      <c r="J2153" s="673" t="s">
        <v>2611</v>
      </c>
      <c r="K2153" s="673" t="s">
        <v>2611</v>
      </c>
    </row>
    <row r="2154" spans="1:11" hidden="1" x14ac:dyDescent="0.25">
      <c r="A2154" t="s">
        <v>4996</v>
      </c>
      <c r="B2154" s="673" t="s">
        <v>2101</v>
      </c>
      <c r="C2154" s="674">
        <v>7</v>
      </c>
      <c r="D2154" s="674" t="s">
        <v>6736</v>
      </c>
      <c r="E2154" s="674">
        <f t="shared" si="33"/>
        <v>1</v>
      </c>
      <c r="F2154" s="673" t="s">
        <v>2788</v>
      </c>
      <c r="G2154" s="673" t="s">
        <v>2611</v>
      </c>
      <c r="H2154" s="673" t="s">
        <v>2611</v>
      </c>
      <c r="I2154" s="673" t="s">
        <v>2611</v>
      </c>
      <c r="J2154" s="673" t="s">
        <v>2611</v>
      </c>
      <c r="K2154" s="673" t="s">
        <v>2611</v>
      </c>
    </row>
    <row r="2155" spans="1:11" hidden="1" x14ac:dyDescent="0.25">
      <c r="A2155" t="s">
        <v>4997</v>
      </c>
      <c r="B2155" s="673" t="s">
        <v>2101</v>
      </c>
      <c r="C2155" s="674">
        <v>7</v>
      </c>
      <c r="D2155" s="674" t="s">
        <v>6747</v>
      </c>
      <c r="E2155" s="674">
        <f t="shared" si="33"/>
        <v>1</v>
      </c>
      <c r="F2155" s="673" t="s">
        <v>2788</v>
      </c>
      <c r="G2155" s="673" t="s">
        <v>2611</v>
      </c>
      <c r="H2155" s="673" t="s">
        <v>2611</v>
      </c>
      <c r="I2155" s="673" t="s">
        <v>2611</v>
      </c>
      <c r="J2155" s="673" t="s">
        <v>2611</v>
      </c>
      <c r="K2155" s="673" t="s">
        <v>2611</v>
      </c>
    </row>
    <row r="2156" spans="1:11" hidden="1" x14ac:dyDescent="0.25">
      <c r="A2156" t="s">
        <v>4998</v>
      </c>
      <c r="B2156" s="673" t="s">
        <v>2101</v>
      </c>
      <c r="C2156" s="674">
        <v>7</v>
      </c>
      <c r="D2156" s="674" t="s">
        <v>6920</v>
      </c>
      <c r="E2156" s="674">
        <f t="shared" si="33"/>
        <v>1</v>
      </c>
      <c r="F2156" s="673" t="s">
        <v>2788</v>
      </c>
      <c r="G2156" s="673" t="s">
        <v>2611</v>
      </c>
      <c r="H2156" s="673" t="s">
        <v>2611</v>
      </c>
      <c r="I2156" s="673" t="s">
        <v>2611</v>
      </c>
      <c r="J2156" s="673" t="s">
        <v>2611</v>
      </c>
      <c r="K2156" s="673" t="s">
        <v>2611</v>
      </c>
    </row>
    <row r="2157" spans="1:11" hidden="1" x14ac:dyDescent="0.25">
      <c r="A2157" t="s">
        <v>7391</v>
      </c>
      <c r="B2157" s="673" t="s">
        <v>2101</v>
      </c>
      <c r="C2157" s="674">
        <v>7</v>
      </c>
      <c r="D2157" s="674" t="s">
        <v>2769</v>
      </c>
      <c r="E2157" s="674">
        <f t="shared" si="33"/>
        <v>2</v>
      </c>
      <c r="F2157" s="673" t="s">
        <v>2877</v>
      </c>
      <c r="G2157" s="673" t="s">
        <v>2878</v>
      </c>
      <c r="H2157" s="673" t="s">
        <v>2611</v>
      </c>
      <c r="I2157" s="673" t="s">
        <v>2611</v>
      </c>
      <c r="J2157" s="673" t="s">
        <v>2611</v>
      </c>
      <c r="K2157" s="673" t="s">
        <v>2611</v>
      </c>
    </row>
    <row r="2158" spans="1:11" hidden="1" x14ac:dyDescent="0.25">
      <c r="A2158" t="s">
        <v>7392</v>
      </c>
      <c r="B2158" s="673" t="s">
        <v>2101</v>
      </c>
      <c r="C2158" s="674">
        <v>7</v>
      </c>
      <c r="D2158" s="674" t="s">
        <v>6992</v>
      </c>
      <c r="E2158" s="674">
        <f t="shared" si="33"/>
        <v>2</v>
      </c>
      <c r="F2158" s="673" t="s">
        <v>2877</v>
      </c>
      <c r="G2158" s="673" t="s">
        <v>2878</v>
      </c>
      <c r="H2158" s="673" t="s">
        <v>2611</v>
      </c>
      <c r="I2158" s="673" t="s">
        <v>2611</v>
      </c>
      <c r="J2158" s="673" t="s">
        <v>2611</v>
      </c>
      <c r="K2158" s="673" t="s">
        <v>2611</v>
      </c>
    </row>
    <row r="2159" spans="1:11" hidden="1" x14ac:dyDescent="0.25">
      <c r="A2159" t="s">
        <v>7393</v>
      </c>
      <c r="B2159" s="673" t="s">
        <v>2101</v>
      </c>
      <c r="C2159" s="674">
        <v>7</v>
      </c>
      <c r="D2159" s="674" t="s">
        <v>7005</v>
      </c>
      <c r="E2159" s="674">
        <f t="shared" si="33"/>
        <v>2</v>
      </c>
      <c r="F2159" s="673" t="s">
        <v>2877</v>
      </c>
      <c r="G2159" s="673" t="s">
        <v>2878</v>
      </c>
      <c r="H2159" s="673" t="s">
        <v>2611</v>
      </c>
      <c r="I2159" s="673" t="s">
        <v>2611</v>
      </c>
      <c r="J2159" s="673" t="s">
        <v>2611</v>
      </c>
      <c r="K2159" s="673" t="s">
        <v>2611</v>
      </c>
    </row>
    <row r="2160" spans="1:11" hidden="1" x14ac:dyDescent="0.25">
      <c r="A2160" t="s">
        <v>7394</v>
      </c>
      <c r="B2160" s="673" t="s">
        <v>2101</v>
      </c>
      <c r="C2160" s="674">
        <v>7</v>
      </c>
      <c r="D2160" s="674" t="s">
        <v>6927</v>
      </c>
      <c r="E2160" s="674">
        <f t="shared" si="33"/>
        <v>2</v>
      </c>
      <c r="F2160" s="673" t="s">
        <v>2877</v>
      </c>
      <c r="G2160" s="673" t="s">
        <v>2878</v>
      </c>
      <c r="H2160" s="673" t="s">
        <v>2611</v>
      </c>
      <c r="I2160" s="673" t="s">
        <v>2611</v>
      </c>
      <c r="J2160" s="673" t="s">
        <v>2611</v>
      </c>
      <c r="K2160" s="673" t="s">
        <v>2611</v>
      </c>
    </row>
    <row r="2161" spans="1:11" hidden="1" x14ac:dyDescent="0.25">
      <c r="A2161" t="s">
        <v>7395</v>
      </c>
      <c r="B2161" s="673" t="s">
        <v>2101</v>
      </c>
      <c r="C2161" s="674">
        <v>7</v>
      </c>
      <c r="D2161" s="674" t="s">
        <v>7010</v>
      </c>
      <c r="E2161" s="674">
        <f t="shared" si="33"/>
        <v>4</v>
      </c>
      <c r="F2161" s="673" t="s">
        <v>2921</v>
      </c>
      <c r="G2161" s="673" t="s">
        <v>2877</v>
      </c>
      <c r="H2161" s="673" t="s">
        <v>2922</v>
      </c>
      <c r="I2161" s="673" t="s">
        <v>2923</v>
      </c>
      <c r="J2161" s="673" t="s">
        <v>2611</v>
      </c>
      <c r="K2161" s="673" t="s">
        <v>2611</v>
      </c>
    </row>
    <row r="2162" spans="1:11" hidden="1" x14ac:dyDescent="0.25">
      <c r="A2162" t="s">
        <v>7396</v>
      </c>
      <c r="B2162" s="673" t="s">
        <v>2101</v>
      </c>
      <c r="C2162" s="674">
        <v>7</v>
      </c>
      <c r="D2162" s="674" t="s">
        <v>7011</v>
      </c>
      <c r="E2162" s="674">
        <f t="shared" si="33"/>
        <v>4</v>
      </c>
      <c r="F2162" s="673" t="s">
        <v>2921</v>
      </c>
      <c r="G2162" s="673" t="s">
        <v>2877</v>
      </c>
      <c r="H2162" s="673" t="s">
        <v>2922</v>
      </c>
      <c r="I2162" s="673" t="s">
        <v>2923</v>
      </c>
      <c r="J2162" s="673" t="s">
        <v>2611</v>
      </c>
      <c r="K2162" s="673" t="s">
        <v>2611</v>
      </c>
    </row>
    <row r="2163" spans="1:11" hidden="1" x14ac:dyDescent="0.25">
      <c r="A2163" t="s">
        <v>7397</v>
      </c>
      <c r="B2163" s="673" t="s">
        <v>2101</v>
      </c>
      <c r="C2163" s="674">
        <v>7</v>
      </c>
      <c r="D2163" s="674" t="s">
        <v>7023</v>
      </c>
      <c r="E2163" s="674">
        <f t="shared" si="33"/>
        <v>4</v>
      </c>
      <c r="F2163" s="673" t="s">
        <v>2933</v>
      </c>
      <c r="G2163" s="673" t="s">
        <v>2934</v>
      </c>
      <c r="H2163" s="673" t="s">
        <v>2877</v>
      </c>
      <c r="I2163" s="673" t="s">
        <v>2935</v>
      </c>
      <c r="J2163" s="673" t="s">
        <v>2611</v>
      </c>
      <c r="K2163" s="673" t="s">
        <v>2611</v>
      </c>
    </row>
    <row r="2164" spans="1:11" hidden="1" x14ac:dyDescent="0.25">
      <c r="A2164" t="s">
        <v>7398</v>
      </c>
      <c r="B2164" s="673" t="s">
        <v>2101</v>
      </c>
      <c r="C2164" s="674">
        <v>7</v>
      </c>
      <c r="D2164" s="674" t="s">
        <v>7024</v>
      </c>
      <c r="E2164" s="674">
        <f t="shared" si="33"/>
        <v>4</v>
      </c>
      <c r="F2164" s="673" t="s">
        <v>2933</v>
      </c>
      <c r="G2164" s="673" t="s">
        <v>2934</v>
      </c>
      <c r="H2164" s="673" t="s">
        <v>2877</v>
      </c>
      <c r="I2164" s="673" t="s">
        <v>2935</v>
      </c>
      <c r="J2164" s="673" t="s">
        <v>2611</v>
      </c>
      <c r="K2164" s="673" t="s">
        <v>2611</v>
      </c>
    </row>
    <row r="2165" spans="1:11" hidden="1" x14ac:dyDescent="0.25">
      <c r="A2165" t="s">
        <v>4999</v>
      </c>
      <c r="B2165" s="673" t="s">
        <v>2101</v>
      </c>
      <c r="C2165" s="674">
        <v>8</v>
      </c>
      <c r="D2165" s="674" t="s">
        <v>6729</v>
      </c>
      <c r="E2165" s="674">
        <f t="shared" si="33"/>
        <v>1</v>
      </c>
      <c r="F2165" s="673" t="s">
        <v>2788</v>
      </c>
      <c r="G2165" s="673" t="s">
        <v>2611</v>
      </c>
      <c r="H2165" s="673" t="s">
        <v>2611</v>
      </c>
      <c r="I2165" s="673" t="s">
        <v>2611</v>
      </c>
      <c r="J2165" s="673" t="s">
        <v>2611</v>
      </c>
      <c r="K2165" s="673" t="s">
        <v>2611</v>
      </c>
    </row>
    <row r="2166" spans="1:11" hidden="1" x14ac:dyDescent="0.25">
      <c r="A2166" t="s">
        <v>5000</v>
      </c>
      <c r="B2166" s="673" t="s">
        <v>2101</v>
      </c>
      <c r="C2166" s="674">
        <v>8</v>
      </c>
      <c r="D2166" s="674" t="s">
        <v>6730</v>
      </c>
      <c r="E2166" s="674">
        <f t="shared" si="33"/>
        <v>1</v>
      </c>
      <c r="F2166" s="673" t="s">
        <v>2788</v>
      </c>
      <c r="G2166" s="673" t="s">
        <v>2611</v>
      </c>
      <c r="H2166" s="673" t="s">
        <v>2611</v>
      </c>
      <c r="I2166" s="673" t="s">
        <v>2611</v>
      </c>
      <c r="J2166" s="673" t="s">
        <v>2611</v>
      </c>
      <c r="K2166" s="673" t="s">
        <v>2611</v>
      </c>
    </row>
    <row r="2167" spans="1:11" hidden="1" x14ac:dyDescent="0.25">
      <c r="A2167" t="s">
        <v>5001</v>
      </c>
      <c r="B2167" s="673" t="s">
        <v>2101</v>
      </c>
      <c r="C2167" s="674">
        <v>8</v>
      </c>
      <c r="D2167" s="674" t="s">
        <v>6751</v>
      </c>
      <c r="E2167" s="674">
        <f t="shared" si="33"/>
        <v>2</v>
      </c>
      <c r="F2167" s="673" t="s">
        <v>2802</v>
      </c>
      <c r="G2167" s="673" t="s">
        <v>2803</v>
      </c>
      <c r="H2167" s="673" t="s">
        <v>2611</v>
      </c>
      <c r="I2167" s="673" t="s">
        <v>2611</v>
      </c>
      <c r="J2167" s="673" t="s">
        <v>2611</v>
      </c>
      <c r="K2167" s="673" t="s">
        <v>2611</v>
      </c>
    </row>
    <row r="2168" spans="1:11" hidden="1" x14ac:dyDescent="0.25">
      <c r="A2168" t="s">
        <v>5002</v>
      </c>
      <c r="B2168" s="673" t="s">
        <v>2101</v>
      </c>
      <c r="C2168" s="674">
        <v>8</v>
      </c>
      <c r="D2168" s="674" t="s">
        <v>6731</v>
      </c>
      <c r="E2168" s="674">
        <f t="shared" si="33"/>
        <v>1</v>
      </c>
      <c r="F2168" s="673" t="s">
        <v>2788</v>
      </c>
      <c r="G2168" s="673" t="s">
        <v>2611</v>
      </c>
      <c r="H2168" s="673" t="s">
        <v>2611</v>
      </c>
      <c r="I2168" s="673" t="s">
        <v>2611</v>
      </c>
      <c r="J2168" s="673" t="s">
        <v>2611</v>
      </c>
      <c r="K2168" s="673" t="s">
        <v>2611</v>
      </c>
    </row>
    <row r="2169" spans="1:11" hidden="1" x14ac:dyDescent="0.25">
      <c r="A2169" t="s">
        <v>5003</v>
      </c>
      <c r="B2169" s="673" t="s">
        <v>2101</v>
      </c>
      <c r="C2169" s="674">
        <v>8</v>
      </c>
      <c r="D2169" s="674" t="s">
        <v>6732</v>
      </c>
      <c r="E2169" s="674">
        <f t="shared" si="33"/>
        <v>1</v>
      </c>
      <c r="F2169" s="673" t="s">
        <v>2788</v>
      </c>
      <c r="G2169" s="673" t="s">
        <v>2611</v>
      </c>
      <c r="H2169" s="673" t="s">
        <v>2611</v>
      </c>
      <c r="I2169" s="673" t="s">
        <v>2611</v>
      </c>
      <c r="J2169" s="673" t="s">
        <v>2611</v>
      </c>
      <c r="K2169" s="673" t="s">
        <v>2611</v>
      </c>
    </row>
    <row r="2170" spans="1:11" hidden="1" x14ac:dyDescent="0.25">
      <c r="A2170" t="s">
        <v>5004</v>
      </c>
      <c r="B2170" s="673" t="s">
        <v>2101</v>
      </c>
      <c r="C2170" s="674">
        <v>8</v>
      </c>
      <c r="D2170" s="674" t="s">
        <v>6733</v>
      </c>
      <c r="E2170" s="674">
        <f t="shared" si="33"/>
        <v>3</v>
      </c>
      <c r="F2170" s="673" t="s">
        <v>2789</v>
      </c>
      <c r="G2170" s="673" t="s">
        <v>2790</v>
      </c>
      <c r="H2170" s="673" t="s">
        <v>2791</v>
      </c>
      <c r="I2170" s="673" t="s">
        <v>2611</v>
      </c>
      <c r="J2170" s="673" t="s">
        <v>2611</v>
      </c>
      <c r="K2170" s="673" t="s">
        <v>2611</v>
      </c>
    </row>
    <row r="2171" spans="1:11" hidden="1" x14ac:dyDescent="0.25">
      <c r="A2171" t="s">
        <v>5005</v>
      </c>
      <c r="B2171" s="673" t="s">
        <v>2101</v>
      </c>
      <c r="C2171" s="674">
        <v>8</v>
      </c>
      <c r="D2171" s="674" t="s">
        <v>6734</v>
      </c>
      <c r="E2171" s="674">
        <f t="shared" si="33"/>
        <v>1</v>
      </c>
      <c r="F2171" s="673" t="s">
        <v>2788</v>
      </c>
      <c r="G2171" s="673" t="s">
        <v>2611</v>
      </c>
      <c r="H2171" s="673" t="s">
        <v>2611</v>
      </c>
      <c r="I2171" s="673" t="s">
        <v>2611</v>
      </c>
      <c r="J2171" s="673" t="s">
        <v>2611</v>
      </c>
      <c r="K2171" s="673" t="s">
        <v>2611</v>
      </c>
    </row>
    <row r="2172" spans="1:11" hidden="1" x14ac:dyDescent="0.25">
      <c r="A2172" t="s">
        <v>5006</v>
      </c>
      <c r="B2172" s="673" t="s">
        <v>2101</v>
      </c>
      <c r="C2172" s="674">
        <v>8</v>
      </c>
      <c r="D2172" s="674" t="s">
        <v>6875</v>
      </c>
      <c r="E2172" s="674">
        <f t="shared" si="33"/>
        <v>1</v>
      </c>
      <c r="F2172" s="673" t="s">
        <v>2788</v>
      </c>
      <c r="G2172" s="673" t="s">
        <v>2611</v>
      </c>
      <c r="H2172" s="673" t="s">
        <v>2611</v>
      </c>
      <c r="I2172" s="673" t="s">
        <v>2611</v>
      </c>
      <c r="J2172" s="673" t="s">
        <v>2611</v>
      </c>
      <c r="K2172" s="673" t="s">
        <v>2611</v>
      </c>
    </row>
    <row r="2173" spans="1:11" hidden="1" x14ac:dyDescent="0.25">
      <c r="A2173" t="s">
        <v>5007</v>
      </c>
      <c r="B2173" s="673" t="s">
        <v>2101</v>
      </c>
      <c r="C2173" s="674">
        <v>8</v>
      </c>
      <c r="D2173" s="674" t="s">
        <v>6876</v>
      </c>
      <c r="E2173" s="674">
        <f t="shared" si="33"/>
        <v>1</v>
      </c>
      <c r="F2173" s="673" t="s">
        <v>2788</v>
      </c>
      <c r="G2173" s="673" t="s">
        <v>2611</v>
      </c>
      <c r="H2173" s="673" t="s">
        <v>2611</v>
      </c>
      <c r="I2173" s="673" t="s">
        <v>2611</v>
      </c>
      <c r="J2173" s="673" t="s">
        <v>2611</v>
      </c>
      <c r="K2173" s="673" t="s">
        <v>2611</v>
      </c>
    </row>
    <row r="2174" spans="1:11" hidden="1" x14ac:dyDescent="0.25">
      <c r="A2174" t="s">
        <v>5008</v>
      </c>
      <c r="B2174" s="673" t="s">
        <v>2101</v>
      </c>
      <c r="C2174" s="674">
        <v>8</v>
      </c>
      <c r="D2174" s="674" t="s">
        <v>6877</v>
      </c>
      <c r="E2174" s="674">
        <f t="shared" si="33"/>
        <v>1</v>
      </c>
      <c r="F2174" s="673" t="s">
        <v>2788</v>
      </c>
      <c r="G2174" s="673" t="s">
        <v>2611</v>
      </c>
      <c r="H2174" s="673" t="s">
        <v>2611</v>
      </c>
      <c r="I2174" s="673" t="s">
        <v>2611</v>
      </c>
      <c r="J2174" s="673" t="s">
        <v>2611</v>
      </c>
      <c r="K2174" s="673" t="s">
        <v>2611</v>
      </c>
    </row>
    <row r="2175" spans="1:11" hidden="1" x14ac:dyDescent="0.25">
      <c r="A2175" t="s">
        <v>5009</v>
      </c>
      <c r="B2175" s="673" t="s">
        <v>2101</v>
      </c>
      <c r="C2175" s="674">
        <v>8</v>
      </c>
      <c r="D2175" s="674" t="s">
        <v>6760</v>
      </c>
      <c r="E2175" s="674">
        <f t="shared" si="33"/>
        <v>1</v>
      </c>
      <c r="F2175" s="673" t="s">
        <v>2788</v>
      </c>
      <c r="G2175" s="673" t="s">
        <v>2611</v>
      </c>
      <c r="H2175" s="673" t="s">
        <v>2611</v>
      </c>
      <c r="I2175" s="673" t="s">
        <v>2611</v>
      </c>
      <c r="J2175" s="673" t="s">
        <v>2611</v>
      </c>
      <c r="K2175" s="673" t="s">
        <v>2611</v>
      </c>
    </row>
    <row r="2176" spans="1:11" hidden="1" x14ac:dyDescent="0.25">
      <c r="A2176" t="s">
        <v>5010</v>
      </c>
      <c r="B2176" s="673" t="s">
        <v>2101</v>
      </c>
      <c r="C2176" s="674">
        <v>8</v>
      </c>
      <c r="D2176" s="674" t="s">
        <v>6752</v>
      </c>
      <c r="E2176" s="674">
        <f t="shared" si="33"/>
        <v>2</v>
      </c>
      <c r="F2176" s="673" t="s">
        <v>2802</v>
      </c>
      <c r="G2176" s="673" t="s">
        <v>2803</v>
      </c>
      <c r="H2176" s="673" t="s">
        <v>2611</v>
      </c>
      <c r="I2176" s="673" t="s">
        <v>2611</v>
      </c>
      <c r="J2176" s="673" t="s">
        <v>2611</v>
      </c>
      <c r="K2176" s="673" t="s">
        <v>2611</v>
      </c>
    </row>
    <row r="2177" spans="1:11" hidden="1" x14ac:dyDescent="0.25">
      <c r="A2177" t="s">
        <v>5011</v>
      </c>
      <c r="B2177" s="673" t="s">
        <v>2101</v>
      </c>
      <c r="C2177" s="674">
        <v>8</v>
      </c>
      <c r="D2177" s="674" t="s">
        <v>6753</v>
      </c>
      <c r="E2177" s="674">
        <f t="shared" si="33"/>
        <v>6</v>
      </c>
      <c r="F2177" s="673" t="s">
        <v>2848</v>
      </c>
      <c r="G2177" s="673" t="s">
        <v>2849</v>
      </c>
      <c r="H2177" s="673" t="s">
        <v>2804</v>
      </c>
      <c r="I2177" s="673" t="s">
        <v>2805</v>
      </c>
      <c r="J2177" s="673" t="s">
        <v>2806</v>
      </c>
      <c r="K2177" s="673" t="s">
        <v>2807</v>
      </c>
    </row>
    <row r="2178" spans="1:11" hidden="1" x14ac:dyDescent="0.25">
      <c r="A2178" t="s">
        <v>5012</v>
      </c>
      <c r="B2178" s="673" t="s">
        <v>2101</v>
      </c>
      <c r="C2178" s="674">
        <v>8</v>
      </c>
      <c r="D2178" s="674" t="s">
        <v>6754</v>
      </c>
      <c r="E2178" s="674">
        <f t="shared" si="33"/>
        <v>6</v>
      </c>
      <c r="F2178" s="673" t="s">
        <v>2848</v>
      </c>
      <c r="G2178" s="673" t="s">
        <v>2849</v>
      </c>
      <c r="H2178" s="673" t="s">
        <v>2810</v>
      </c>
      <c r="I2178" s="673" t="s">
        <v>2811</v>
      </c>
      <c r="J2178" s="673" t="s">
        <v>2812</v>
      </c>
      <c r="K2178" s="673" t="s">
        <v>2813</v>
      </c>
    </row>
    <row r="2179" spans="1:11" hidden="1" x14ac:dyDescent="0.25">
      <c r="A2179" t="s">
        <v>5013</v>
      </c>
      <c r="B2179" s="673" t="s">
        <v>2101</v>
      </c>
      <c r="C2179" s="674">
        <v>8</v>
      </c>
      <c r="D2179" s="674" t="s">
        <v>6755</v>
      </c>
      <c r="E2179" s="674">
        <f t="shared" ref="E2179:E2242" si="34">6-COUNTIF(F2179:K2179,"")</f>
        <v>3</v>
      </c>
      <c r="F2179" s="673" t="s">
        <v>2848</v>
      </c>
      <c r="G2179" s="673" t="s">
        <v>2849</v>
      </c>
      <c r="H2179" s="673" t="s">
        <v>2816</v>
      </c>
      <c r="I2179" s="673" t="s">
        <v>2611</v>
      </c>
      <c r="J2179" s="673" t="s">
        <v>2611</v>
      </c>
      <c r="K2179" s="673" t="s">
        <v>2611</v>
      </c>
    </row>
    <row r="2180" spans="1:11" hidden="1" x14ac:dyDescent="0.25">
      <c r="A2180" t="s">
        <v>5014</v>
      </c>
      <c r="B2180" s="673" t="s">
        <v>2101</v>
      </c>
      <c r="C2180" s="674">
        <v>8</v>
      </c>
      <c r="D2180" s="674" t="s">
        <v>6756</v>
      </c>
      <c r="E2180" s="674">
        <f t="shared" si="34"/>
        <v>6</v>
      </c>
      <c r="F2180" s="673" t="s">
        <v>2848</v>
      </c>
      <c r="G2180" s="673" t="s">
        <v>2849</v>
      </c>
      <c r="H2180" s="673" t="s">
        <v>2804</v>
      </c>
      <c r="I2180" s="673" t="s">
        <v>2805</v>
      </c>
      <c r="J2180" s="673" t="s">
        <v>2806</v>
      </c>
      <c r="K2180" s="673" t="s">
        <v>2807</v>
      </c>
    </row>
    <row r="2181" spans="1:11" hidden="1" x14ac:dyDescent="0.25">
      <c r="A2181" t="s">
        <v>5015</v>
      </c>
      <c r="B2181" s="673" t="s">
        <v>2101</v>
      </c>
      <c r="C2181" s="674">
        <v>8</v>
      </c>
      <c r="D2181" s="674" t="s">
        <v>6757</v>
      </c>
      <c r="E2181" s="674">
        <f t="shared" si="34"/>
        <v>6</v>
      </c>
      <c r="F2181" s="673" t="s">
        <v>2848</v>
      </c>
      <c r="G2181" s="673" t="s">
        <v>2849</v>
      </c>
      <c r="H2181" s="673" t="s">
        <v>2810</v>
      </c>
      <c r="I2181" s="673" t="s">
        <v>2811</v>
      </c>
      <c r="J2181" s="673" t="s">
        <v>2812</v>
      </c>
      <c r="K2181" s="673" t="s">
        <v>2813</v>
      </c>
    </row>
    <row r="2182" spans="1:11" hidden="1" x14ac:dyDescent="0.25">
      <c r="A2182" t="s">
        <v>5016</v>
      </c>
      <c r="B2182" s="673" t="s">
        <v>2101</v>
      </c>
      <c r="C2182" s="674">
        <v>8</v>
      </c>
      <c r="D2182" s="674" t="s">
        <v>6758</v>
      </c>
      <c r="E2182" s="674">
        <f t="shared" si="34"/>
        <v>3</v>
      </c>
      <c r="F2182" s="673" t="s">
        <v>2848</v>
      </c>
      <c r="G2182" s="673" t="s">
        <v>2849</v>
      </c>
      <c r="H2182" s="673" t="s">
        <v>2816</v>
      </c>
      <c r="I2182" s="673" t="s">
        <v>2611</v>
      </c>
      <c r="J2182" s="673" t="s">
        <v>2611</v>
      </c>
      <c r="K2182" s="673" t="s">
        <v>2611</v>
      </c>
    </row>
    <row r="2183" spans="1:11" hidden="1" x14ac:dyDescent="0.25">
      <c r="A2183" t="s">
        <v>5017</v>
      </c>
      <c r="B2183" s="673" t="s">
        <v>2101</v>
      </c>
      <c r="C2183" s="674">
        <v>8</v>
      </c>
      <c r="D2183" s="674" t="s">
        <v>6744</v>
      </c>
      <c r="E2183" s="674">
        <f t="shared" si="34"/>
        <v>2</v>
      </c>
      <c r="F2183" s="673" t="s">
        <v>2877</v>
      </c>
      <c r="G2183" s="673" t="s">
        <v>2878</v>
      </c>
      <c r="H2183" s="673" t="s">
        <v>2611</v>
      </c>
      <c r="I2183" s="673" t="s">
        <v>2611</v>
      </c>
      <c r="J2183" s="673" t="s">
        <v>2611</v>
      </c>
      <c r="K2183" s="673" t="s">
        <v>2611</v>
      </c>
    </row>
    <row r="2184" spans="1:11" hidden="1" x14ac:dyDescent="0.25">
      <c r="A2184" t="s">
        <v>7399</v>
      </c>
      <c r="B2184" s="673" t="s">
        <v>2101</v>
      </c>
      <c r="C2184" s="674">
        <v>8</v>
      </c>
      <c r="D2184" s="674" t="s">
        <v>7015</v>
      </c>
      <c r="E2184" s="674">
        <f t="shared" si="34"/>
        <v>1</v>
      </c>
      <c r="F2184" s="673" t="s">
        <v>2788</v>
      </c>
      <c r="G2184" s="673" t="s">
        <v>2611</v>
      </c>
      <c r="H2184" s="673" t="s">
        <v>2611</v>
      </c>
      <c r="I2184" s="673" t="s">
        <v>2611</v>
      </c>
      <c r="J2184" s="673" t="s">
        <v>2611</v>
      </c>
      <c r="K2184" s="673" t="s">
        <v>2611</v>
      </c>
    </row>
    <row r="2185" spans="1:11" hidden="1" x14ac:dyDescent="0.25">
      <c r="A2185" t="s">
        <v>5018</v>
      </c>
      <c r="B2185" s="673" t="s">
        <v>2101</v>
      </c>
      <c r="C2185" s="674">
        <v>8</v>
      </c>
      <c r="D2185" s="674" t="s">
        <v>6736</v>
      </c>
      <c r="E2185" s="674">
        <f t="shared" si="34"/>
        <v>1</v>
      </c>
      <c r="F2185" s="673" t="s">
        <v>2788</v>
      </c>
      <c r="G2185" s="673" t="s">
        <v>2611</v>
      </c>
      <c r="H2185" s="673" t="s">
        <v>2611</v>
      </c>
      <c r="I2185" s="673" t="s">
        <v>2611</v>
      </c>
      <c r="J2185" s="673" t="s">
        <v>2611</v>
      </c>
      <c r="K2185" s="673" t="s">
        <v>2611</v>
      </c>
    </row>
    <row r="2186" spans="1:11" hidden="1" x14ac:dyDescent="0.25">
      <c r="A2186" t="s">
        <v>5019</v>
      </c>
      <c r="B2186" s="673" t="s">
        <v>2101</v>
      </c>
      <c r="C2186" s="674">
        <v>8</v>
      </c>
      <c r="D2186" s="674" t="s">
        <v>6747</v>
      </c>
      <c r="E2186" s="674">
        <f t="shared" si="34"/>
        <v>1</v>
      </c>
      <c r="F2186" s="673" t="s">
        <v>2788</v>
      </c>
      <c r="G2186" s="673" t="s">
        <v>2611</v>
      </c>
      <c r="H2186" s="673" t="s">
        <v>2611</v>
      </c>
      <c r="I2186" s="673" t="s">
        <v>2611</v>
      </c>
      <c r="J2186" s="673" t="s">
        <v>2611</v>
      </c>
      <c r="K2186" s="673" t="s">
        <v>2611</v>
      </c>
    </row>
    <row r="2187" spans="1:11" hidden="1" x14ac:dyDescent="0.25">
      <c r="A2187" t="s">
        <v>5020</v>
      </c>
      <c r="B2187" s="673" t="s">
        <v>2101</v>
      </c>
      <c r="C2187" s="674">
        <v>8</v>
      </c>
      <c r="D2187" s="674" t="s">
        <v>6920</v>
      </c>
      <c r="E2187" s="674">
        <f t="shared" si="34"/>
        <v>1</v>
      </c>
      <c r="F2187" s="673" t="s">
        <v>2788</v>
      </c>
      <c r="G2187" s="673" t="s">
        <v>2611</v>
      </c>
      <c r="H2187" s="673" t="s">
        <v>2611</v>
      </c>
      <c r="I2187" s="673" t="s">
        <v>2611</v>
      </c>
      <c r="J2187" s="673" t="s">
        <v>2611</v>
      </c>
      <c r="K2187" s="673" t="s">
        <v>2611</v>
      </c>
    </row>
    <row r="2188" spans="1:11" hidden="1" x14ac:dyDescent="0.25">
      <c r="A2188" t="s">
        <v>7400</v>
      </c>
      <c r="B2188" s="673" t="s">
        <v>2101</v>
      </c>
      <c r="C2188" s="674">
        <v>8</v>
      </c>
      <c r="D2188" s="674" t="s">
        <v>2769</v>
      </c>
      <c r="E2188" s="674">
        <f t="shared" si="34"/>
        <v>2</v>
      </c>
      <c r="F2188" s="673" t="s">
        <v>2877</v>
      </c>
      <c r="G2188" s="673" t="s">
        <v>2878</v>
      </c>
      <c r="H2188" s="673" t="s">
        <v>2611</v>
      </c>
      <c r="I2188" s="673" t="s">
        <v>2611</v>
      </c>
      <c r="J2188" s="673" t="s">
        <v>2611</v>
      </c>
      <c r="K2188" s="673" t="s">
        <v>2611</v>
      </c>
    </row>
    <row r="2189" spans="1:11" hidden="1" x14ac:dyDescent="0.25">
      <c r="A2189" t="s">
        <v>7401</v>
      </c>
      <c r="B2189" s="673" t="s">
        <v>2101</v>
      </c>
      <c r="C2189" s="674">
        <v>8</v>
      </c>
      <c r="D2189" s="674" t="s">
        <v>6992</v>
      </c>
      <c r="E2189" s="674">
        <f t="shared" si="34"/>
        <v>2</v>
      </c>
      <c r="F2189" s="673" t="s">
        <v>2877</v>
      </c>
      <c r="G2189" s="673" t="s">
        <v>2878</v>
      </c>
      <c r="H2189" s="673" t="s">
        <v>2611</v>
      </c>
      <c r="I2189" s="673" t="s">
        <v>2611</v>
      </c>
      <c r="J2189" s="673" t="s">
        <v>2611</v>
      </c>
      <c r="K2189" s="673" t="s">
        <v>2611</v>
      </c>
    </row>
    <row r="2190" spans="1:11" hidden="1" x14ac:dyDescent="0.25">
      <c r="A2190" t="s">
        <v>7402</v>
      </c>
      <c r="B2190" s="673" t="s">
        <v>2101</v>
      </c>
      <c r="C2190" s="674">
        <v>8</v>
      </c>
      <c r="D2190" s="674" t="s">
        <v>7005</v>
      </c>
      <c r="E2190" s="674">
        <f t="shared" si="34"/>
        <v>2</v>
      </c>
      <c r="F2190" s="673" t="s">
        <v>2877</v>
      </c>
      <c r="G2190" s="673" t="s">
        <v>2878</v>
      </c>
      <c r="H2190" s="673" t="s">
        <v>2611</v>
      </c>
      <c r="I2190" s="673" t="s">
        <v>2611</v>
      </c>
      <c r="J2190" s="673" t="s">
        <v>2611</v>
      </c>
      <c r="K2190" s="673" t="s">
        <v>2611</v>
      </c>
    </row>
    <row r="2191" spans="1:11" hidden="1" x14ac:dyDescent="0.25">
      <c r="A2191" t="s">
        <v>7403</v>
      </c>
      <c r="B2191" s="673" t="s">
        <v>2101</v>
      </c>
      <c r="C2191" s="674">
        <v>8</v>
      </c>
      <c r="D2191" s="674" t="s">
        <v>6927</v>
      </c>
      <c r="E2191" s="674">
        <f t="shared" si="34"/>
        <v>2</v>
      </c>
      <c r="F2191" s="673" t="s">
        <v>2877</v>
      </c>
      <c r="G2191" s="673" t="s">
        <v>2878</v>
      </c>
      <c r="H2191" s="673" t="s">
        <v>2611</v>
      </c>
      <c r="I2191" s="673" t="s">
        <v>2611</v>
      </c>
      <c r="J2191" s="673" t="s">
        <v>2611</v>
      </c>
      <c r="K2191" s="673" t="s">
        <v>2611</v>
      </c>
    </row>
    <row r="2192" spans="1:11" hidden="1" x14ac:dyDescent="0.25">
      <c r="A2192" t="s">
        <v>7404</v>
      </c>
      <c r="B2192" s="673" t="s">
        <v>2101</v>
      </c>
      <c r="C2192" s="674">
        <v>8</v>
      </c>
      <c r="D2192" s="674" t="s">
        <v>7010</v>
      </c>
      <c r="E2192" s="674">
        <f t="shared" si="34"/>
        <v>4</v>
      </c>
      <c r="F2192" s="673" t="s">
        <v>2921</v>
      </c>
      <c r="G2192" s="673" t="s">
        <v>2877</v>
      </c>
      <c r="H2192" s="673" t="s">
        <v>2922</v>
      </c>
      <c r="I2192" s="673" t="s">
        <v>2923</v>
      </c>
      <c r="J2192" s="673" t="s">
        <v>2611</v>
      </c>
      <c r="K2192" s="673" t="s">
        <v>2611</v>
      </c>
    </row>
    <row r="2193" spans="1:11" hidden="1" x14ac:dyDescent="0.25">
      <c r="A2193" t="s">
        <v>7405</v>
      </c>
      <c r="B2193" s="673" t="s">
        <v>2101</v>
      </c>
      <c r="C2193" s="674">
        <v>8</v>
      </c>
      <c r="D2193" s="674" t="s">
        <v>7011</v>
      </c>
      <c r="E2193" s="674">
        <f t="shared" si="34"/>
        <v>4</v>
      </c>
      <c r="F2193" s="673" t="s">
        <v>2921</v>
      </c>
      <c r="G2193" s="673" t="s">
        <v>2877</v>
      </c>
      <c r="H2193" s="673" t="s">
        <v>2922</v>
      </c>
      <c r="I2193" s="673" t="s">
        <v>2923</v>
      </c>
      <c r="J2193" s="673" t="s">
        <v>2611</v>
      </c>
      <c r="K2193" s="673" t="s">
        <v>2611</v>
      </c>
    </row>
    <row r="2194" spans="1:11" hidden="1" x14ac:dyDescent="0.25">
      <c r="A2194" t="s">
        <v>7406</v>
      </c>
      <c r="B2194" s="673" t="s">
        <v>2101</v>
      </c>
      <c r="C2194" s="674">
        <v>8</v>
      </c>
      <c r="D2194" s="674" t="s">
        <v>7023</v>
      </c>
      <c r="E2194" s="674">
        <f t="shared" si="34"/>
        <v>4</v>
      </c>
      <c r="F2194" s="673" t="s">
        <v>2933</v>
      </c>
      <c r="G2194" s="673" t="s">
        <v>2934</v>
      </c>
      <c r="H2194" s="673" t="s">
        <v>2877</v>
      </c>
      <c r="I2194" s="673" t="s">
        <v>2935</v>
      </c>
      <c r="J2194" s="673" t="s">
        <v>2611</v>
      </c>
      <c r="K2194" s="673" t="s">
        <v>2611</v>
      </c>
    </row>
    <row r="2195" spans="1:11" hidden="1" x14ac:dyDescent="0.25">
      <c r="A2195" t="s">
        <v>7407</v>
      </c>
      <c r="B2195" s="673" t="s">
        <v>2101</v>
      </c>
      <c r="C2195" s="674">
        <v>8</v>
      </c>
      <c r="D2195" s="674" t="s">
        <v>7024</v>
      </c>
      <c r="E2195" s="674">
        <f t="shared" si="34"/>
        <v>4</v>
      </c>
      <c r="F2195" s="673" t="s">
        <v>2933</v>
      </c>
      <c r="G2195" s="673" t="s">
        <v>2934</v>
      </c>
      <c r="H2195" s="673" t="s">
        <v>2877</v>
      </c>
      <c r="I2195" s="673" t="s">
        <v>2935</v>
      </c>
      <c r="J2195" s="673" t="s">
        <v>2611</v>
      </c>
      <c r="K2195" s="673" t="s">
        <v>2611</v>
      </c>
    </row>
    <row r="2196" spans="1:11" hidden="1" x14ac:dyDescent="0.25">
      <c r="A2196" t="s">
        <v>5021</v>
      </c>
      <c r="B2196" s="673" t="s">
        <v>2104</v>
      </c>
      <c r="C2196" s="674">
        <v>3</v>
      </c>
      <c r="D2196" s="674" t="s">
        <v>6729</v>
      </c>
      <c r="E2196" s="674">
        <f t="shared" si="34"/>
        <v>1</v>
      </c>
      <c r="F2196" s="673" t="s">
        <v>2788</v>
      </c>
      <c r="G2196" s="673" t="s">
        <v>2611</v>
      </c>
      <c r="H2196" s="673" t="s">
        <v>2611</v>
      </c>
      <c r="I2196" s="673" t="s">
        <v>2611</v>
      </c>
      <c r="J2196" s="673" t="s">
        <v>2611</v>
      </c>
      <c r="K2196" s="673" t="s">
        <v>2611</v>
      </c>
    </row>
    <row r="2197" spans="1:11" hidden="1" x14ac:dyDescent="0.25">
      <c r="A2197" t="s">
        <v>5022</v>
      </c>
      <c r="B2197" s="673" t="s">
        <v>2104</v>
      </c>
      <c r="C2197" s="674">
        <v>3</v>
      </c>
      <c r="D2197" s="674" t="s">
        <v>6731</v>
      </c>
      <c r="E2197" s="674">
        <f t="shared" si="34"/>
        <v>1</v>
      </c>
      <c r="F2197" s="673" t="s">
        <v>2788</v>
      </c>
      <c r="G2197" s="673" t="s">
        <v>2611</v>
      </c>
      <c r="H2197" s="673" t="s">
        <v>2611</v>
      </c>
      <c r="I2197" s="673" t="s">
        <v>2611</v>
      </c>
      <c r="J2197" s="673" t="s">
        <v>2611</v>
      </c>
      <c r="K2197" s="673" t="s">
        <v>2611</v>
      </c>
    </row>
    <row r="2198" spans="1:11" hidden="1" x14ac:dyDescent="0.25">
      <c r="A2198" t="s">
        <v>5023</v>
      </c>
      <c r="B2198" s="673" t="s">
        <v>2104</v>
      </c>
      <c r="C2198" s="674">
        <v>3</v>
      </c>
      <c r="D2198" s="674" t="s">
        <v>6732</v>
      </c>
      <c r="E2198" s="674">
        <f t="shared" si="34"/>
        <v>1</v>
      </c>
      <c r="F2198" s="673" t="s">
        <v>2788</v>
      </c>
      <c r="G2198" s="673" t="s">
        <v>2611</v>
      </c>
      <c r="H2198" s="673" t="s">
        <v>2611</v>
      </c>
      <c r="I2198" s="673" t="s">
        <v>2611</v>
      </c>
      <c r="J2198" s="673" t="s">
        <v>2611</v>
      </c>
      <c r="K2198" s="673" t="s">
        <v>2611</v>
      </c>
    </row>
    <row r="2199" spans="1:11" hidden="1" x14ac:dyDescent="0.25">
      <c r="A2199" t="s">
        <v>5024</v>
      </c>
      <c r="B2199" s="673" t="s">
        <v>2104</v>
      </c>
      <c r="C2199" s="674">
        <v>3</v>
      </c>
      <c r="D2199" s="674" t="s">
        <v>6742</v>
      </c>
      <c r="E2199" s="674">
        <f t="shared" si="34"/>
        <v>2</v>
      </c>
      <c r="F2199" s="673" t="s">
        <v>2796</v>
      </c>
      <c r="G2199" s="673" t="s">
        <v>2797</v>
      </c>
      <c r="H2199" s="673" t="s">
        <v>2611</v>
      </c>
      <c r="I2199" s="673" t="s">
        <v>2611</v>
      </c>
      <c r="J2199" s="673" t="s">
        <v>2611</v>
      </c>
      <c r="K2199" s="673" t="s">
        <v>2611</v>
      </c>
    </row>
    <row r="2200" spans="1:11" hidden="1" x14ac:dyDescent="0.25">
      <c r="A2200" t="s">
        <v>5025</v>
      </c>
      <c r="B2200" s="673" t="s">
        <v>2104</v>
      </c>
      <c r="C2200" s="674">
        <v>3</v>
      </c>
      <c r="D2200" s="674" t="s">
        <v>6743</v>
      </c>
      <c r="E2200" s="674">
        <f t="shared" si="34"/>
        <v>2</v>
      </c>
      <c r="F2200" s="673" t="s">
        <v>2796</v>
      </c>
      <c r="G2200" s="673" t="s">
        <v>2797</v>
      </c>
      <c r="H2200" s="673" t="s">
        <v>2611</v>
      </c>
      <c r="I2200" s="673" t="s">
        <v>2611</v>
      </c>
      <c r="J2200" s="673" t="s">
        <v>2611</v>
      </c>
      <c r="K2200" s="673" t="s">
        <v>2611</v>
      </c>
    </row>
    <row r="2201" spans="1:11" hidden="1" x14ac:dyDescent="0.25">
      <c r="A2201" t="s">
        <v>5026</v>
      </c>
      <c r="B2201" s="673" t="s">
        <v>2104</v>
      </c>
      <c r="C2201" s="674">
        <v>3</v>
      </c>
      <c r="D2201" s="674" t="s">
        <v>6733</v>
      </c>
      <c r="E2201" s="674">
        <f t="shared" si="34"/>
        <v>3</v>
      </c>
      <c r="F2201" s="673" t="s">
        <v>2789</v>
      </c>
      <c r="G2201" s="673" t="s">
        <v>2790</v>
      </c>
      <c r="H2201" s="673" t="s">
        <v>2791</v>
      </c>
      <c r="I2201" s="673" t="s">
        <v>2611</v>
      </c>
      <c r="J2201" s="673" t="s">
        <v>2611</v>
      </c>
      <c r="K2201" s="673" t="s">
        <v>2611</v>
      </c>
    </row>
    <row r="2202" spans="1:11" hidden="1" x14ac:dyDescent="0.25">
      <c r="A2202" t="s">
        <v>5027</v>
      </c>
      <c r="B2202" s="673" t="s">
        <v>2104</v>
      </c>
      <c r="C2202" s="674">
        <v>3</v>
      </c>
      <c r="D2202" s="674" t="s">
        <v>6734</v>
      </c>
      <c r="E2202" s="674">
        <f t="shared" si="34"/>
        <v>1</v>
      </c>
      <c r="F2202" s="673" t="s">
        <v>2788</v>
      </c>
      <c r="G2202" s="673" t="s">
        <v>2611</v>
      </c>
      <c r="H2202" s="673" t="s">
        <v>2611</v>
      </c>
      <c r="I2202" s="673" t="s">
        <v>2611</v>
      </c>
      <c r="J2202" s="673" t="s">
        <v>2611</v>
      </c>
      <c r="K2202" s="673" t="s">
        <v>2611</v>
      </c>
    </row>
    <row r="2203" spans="1:11" hidden="1" x14ac:dyDescent="0.25">
      <c r="A2203" t="s">
        <v>5028</v>
      </c>
      <c r="B2203" s="673" t="s">
        <v>2104</v>
      </c>
      <c r="C2203" s="674">
        <v>3</v>
      </c>
      <c r="D2203" s="674" t="s">
        <v>6875</v>
      </c>
      <c r="E2203" s="674">
        <f t="shared" si="34"/>
        <v>1</v>
      </c>
      <c r="F2203" s="673" t="s">
        <v>2788</v>
      </c>
      <c r="G2203" s="673" t="s">
        <v>2611</v>
      </c>
      <c r="H2203" s="673" t="s">
        <v>2611</v>
      </c>
      <c r="I2203" s="673" t="s">
        <v>2611</v>
      </c>
      <c r="J2203" s="673" t="s">
        <v>2611</v>
      </c>
      <c r="K2203" s="673" t="s">
        <v>2611</v>
      </c>
    </row>
    <row r="2204" spans="1:11" hidden="1" x14ac:dyDescent="0.25">
      <c r="A2204" t="s">
        <v>5029</v>
      </c>
      <c r="B2204" s="673" t="s">
        <v>2104</v>
      </c>
      <c r="C2204" s="674">
        <v>3</v>
      </c>
      <c r="D2204" s="674" t="s">
        <v>6876</v>
      </c>
      <c r="E2204" s="674">
        <f t="shared" si="34"/>
        <v>1</v>
      </c>
      <c r="F2204" s="673" t="s">
        <v>2788</v>
      </c>
      <c r="G2204" s="673" t="s">
        <v>2611</v>
      </c>
      <c r="H2204" s="673" t="s">
        <v>2611</v>
      </c>
      <c r="I2204" s="673" t="s">
        <v>2611</v>
      </c>
      <c r="J2204" s="673" t="s">
        <v>2611</v>
      </c>
      <c r="K2204" s="673" t="s">
        <v>2611</v>
      </c>
    </row>
    <row r="2205" spans="1:11" hidden="1" x14ac:dyDescent="0.25">
      <c r="A2205" t="s">
        <v>5030</v>
      </c>
      <c r="B2205" s="673" t="s">
        <v>2104</v>
      </c>
      <c r="C2205" s="674">
        <v>3</v>
      </c>
      <c r="D2205" s="674" t="s">
        <v>6990</v>
      </c>
      <c r="E2205" s="674">
        <f t="shared" si="34"/>
        <v>1</v>
      </c>
      <c r="F2205" s="673" t="s">
        <v>2788</v>
      </c>
      <c r="G2205" s="673" t="s">
        <v>2611</v>
      </c>
      <c r="H2205" s="673" t="s">
        <v>2611</v>
      </c>
      <c r="I2205" s="673" t="s">
        <v>2611</v>
      </c>
      <c r="J2205" s="673" t="s">
        <v>2611</v>
      </c>
      <c r="K2205" s="673" t="s">
        <v>2611</v>
      </c>
    </row>
    <row r="2206" spans="1:11" hidden="1" x14ac:dyDescent="0.25">
      <c r="A2206" t="s">
        <v>5031</v>
      </c>
      <c r="B2206" s="673" t="s">
        <v>2104</v>
      </c>
      <c r="C2206" s="674">
        <v>3</v>
      </c>
      <c r="D2206" s="674" t="s">
        <v>6735</v>
      </c>
      <c r="E2206" s="674">
        <f t="shared" si="34"/>
        <v>1</v>
      </c>
      <c r="F2206" s="673" t="s">
        <v>2788</v>
      </c>
      <c r="G2206" s="673" t="s">
        <v>2611</v>
      </c>
      <c r="H2206" s="673" t="s">
        <v>2611</v>
      </c>
      <c r="I2206" s="673" t="s">
        <v>2611</v>
      </c>
      <c r="J2206" s="673" t="s">
        <v>2611</v>
      </c>
      <c r="K2206" s="673" t="s">
        <v>2611</v>
      </c>
    </row>
    <row r="2207" spans="1:11" hidden="1" x14ac:dyDescent="0.25">
      <c r="A2207" t="s">
        <v>5032</v>
      </c>
      <c r="B2207" s="673" t="s">
        <v>2104</v>
      </c>
      <c r="C2207" s="674">
        <v>3</v>
      </c>
      <c r="D2207" s="674" t="s">
        <v>6744</v>
      </c>
      <c r="E2207" s="674">
        <f t="shared" si="34"/>
        <v>2</v>
      </c>
      <c r="F2207" s="673" t="s">
        <v>2796</v>
      </c>
      <c r="G2207" s="673" t="s">
        <v>2797</v>
      </c>
      <c r="H2207" s="673" t="s">
        <v>2611</v>
      </c>
      <c r="I2207" s="673" t="s">
        <v>2611</v>
      </c>
      <c r="J2207" s="673" t="s">
        <v>2611</v>
      </c>
      <c r="K2207" s="673" t="s">
        <v>2611</v>
      </c>
    </row>
    <row r="2208" spans="1:11" hidden="1" x14ac:dyDescent="0.25">
      <c r="A2208" t="s">
        <v>5033</v>
      </c>
      <c r="B2208" s="673" t="s">
        <v>2104</v>
      </c>
      <c r="C2208" s="674">
        <v>3</v>
      </c>
      <c r="D2208" s="674" t="s">
        <v>6745</v>
      </c>
      <c r="E2208" s="674">
        <f t="shared" si="34"/>
        <v>2</v>
      </c>
      <c r="F2208" s="673" t="s">
        <v>2796</v>
      </c>
      <c r="G2208" s="673" t="s">
        <v>2797</v>
      </c>
      <c r="H2208" s="673" t="s">
        <v>2611</v>
      </c>
      <c r="I2208" s="673" t="s">
        <v>2611</v>
      </c>
      <c r="J2208" s="673" t="s">
        <v>2611</v>
      </c>
      <c r="K2208" s="673" t="s">
        <v>2611</v>
      </c>
    </row>
    <row r="2209" spans="1:11" hidden="1" x14ac:dyDescent="0.25">
      <c r="A2209" t="s">
        <v>5034</v>
      </c>
      <c r="B2209" s="673" t="s">
        <v>2104</v>
      </c>
      <c r="C2209" s="674">
        <v>3</v>
      </c>
      <c r="D2209" s="674" t="s">
        <v>6878</v>
      </c>
      <c r="E2209" s="674">
        <f t="shared" si="34"/>
        <v>1</v>
      </c>
      <c r="F2209" s="673" t="s">
        <v>2788</v>
      </c>
      <c r="G2209" s="673" t="s">
        <v>2611</v>
      </c>
      <c r="H2209" s="673" t="s">
        <v>2611</v>
      </c>
      <c r="I2209" s="673" t="s">
        <v>2611</v>
      </c>
      <c r="J2209" s="673" t="s">
        <v>2611</v>
      </c>
      <c r="K2209" s="673" t="s">
        <v>2611</v>
      </c>
    </row>
    <row r="2210" spans="1:11" hidden="1" x14ac:dyDescent="0.25">
      <c r="A2210" t="s">
        <v>5035</v>
      </c>
      <c r="B2210" s="673" t="s">
        <v>2104</v>
      </c>
      <c r="C2210" s="674">
        <v>3</v>
      </c>
      <c r="D2210" s="674" t="s">
        <v>6879</v>
      </c>
      <c r="E2210" s="674">
        <f t="shared" si="34"/>
        <v>1</v>
      </c>
      <c r="F2210" s="673" t="s">
        <v>2788</v>
      </c>
      <c r="G2210" s="673" t="s">
        <v>2611</v>
      </c>
      <c r="H2210" s="673" t="s">
        <v>2611</v>
      </c>
      <c r="I2210" s="673" t="s">
        <v>2611</v>
      </c>
      <c r="J2210" s="673" t="s">
        <v>2611</v>
      </c>
      <c r="K2210" s="673" t="s">
        <v>2611</v>
      </c>
    </row>
    <row r="2211" spans="1:11" hidden="1" x14ac:dyDescent="0.25">
      <c r="A2211" t="s">
        <v>7408</v>
      </c>
      <c r="B2211" s="673" t="s">
        <v>2104</v>
      </c>
      <c r="C2211" s="674">
        <v>3</v>
      </c>
      <c r="D2211" s="674" t="s">
        <v>7025</v>
      </c>
      <c r="E2211" s="674">
        <f t="shared" si="34"/>
        <v>1</v>
      </c>
      <c r="F2211" s="673" t="s">
        <v>2788</v>
      </c>
      <c r="G2211" s="673" t="s">
        <v>2611</v>
      </c>
      <c r="H2211" s="673" t="s">
        <v>2611</v>
      </c>
      <c r="I2211" s="673" t="s">
        <v>2611</v>
      </c>
      <c r="J2211" s="673" t="s">
        <v>2611</v>
      </c>
      <c r="K2211" s="673" t="s">
        <v>2611</v>
      </c>
    </row>
    <row r="2212" spans="1:11" hidden="1" x14ac:dyDescent="0.25">
      <c r="A2212" t="s">
        <v>7409</v>
      </c>
      <c r="B2212" s="673" t="s">
        <v>2104</v>
      </c>
      <c r="C2212" s="674">
        <v>3</v>
      </c>
      <c r="D2212" s="674" t="s">
        <v>7026</v>
      </c>
      <c r="E2212" s="674">
        <f t="shared" si="34"/>
        <v>1</v>
      </c>
      <c r="F2212" s="673" t="s">
        <v>2788</v>
      </c>
      <c r="G2212" s="673" t="s">
        <v>2611</v>
      </c>
      <c r="H2212" s="673" t="s">
        <v>2611</v>
      </c>
      <c r="I2212" s="673" t="s">
        <v>2611</v>
      </c>
      <c r="J2212" s="673" t="s">
        <v>2611</v>
      </c>
      <c r="K2212" s="673" t="s">
        <v>2611</v>
      </c>
    </row>
    <row r="2213" spans="1:11" hidden="1" x14ac:dyDescent="0.25">
      <c r="A2213" t="s">
        <v>7410</v>
      </c>
      <c r="B2213" s="673" t="s">
        <v>2104</v>
      </c>
      <c r="C2213" s="674">
        <v>3</v>
      </c>
      <c r="D2213" s="674" t="s">
        <v>7027</v>
      </c>
      <c r="E2213" s="674">
        <f t="shared" si="34"/>
        <v>1</v>
      </c>
      <c r="F2213" s="673" t="s">
        <v>2788</v>
      </c>
      <c r="G2213" s="673" t="s">
        <v>2611</v>
      </c>
      <c r="H2213" s="673" t="s">
        <v>2611</v>
      </c>
      <c r="I2213" s="673" t="s">
        <v>2611</v>
      </c>
      <c r="J2213" s="673" t="s">
        <v>2611</v>
      </c>
      <c r="K2213" s="673" t="s">
        <v>2611</v>
      </c>
    </row>
    <row r="2214" spans="1:11" hidden="1" x14ac:dyDescent="0.25">
      <c r="A2214" t="s">
        <v>7411</v>
      </c>
      <c r="B2214" s="673" t="s">
        <v>2104</v>
      </c>
      <c r="C2214" s="674">
        <v>3</v>
      </c>
      <c r="D2214" s="674" t="s">
        <v>7028</v>
      </c>
      <c r="E2214" s="674">
        <f t="shared" si="34"/>
        <v>1</v>
      </c>
      <c r="F2214" s="673" t="s">
        <v>2788</v>
      </c>
      <c r="G2214" s="673" t="s">
        <v>2611</v>
      </c>
      <c r="H2214" s="673" t="s">
        <v>2611</v>
      </c>
      <c r="I2214" s="673" t="s">
        <v>2611</v>
      </c>
      <c r="J2214" s="673" t="s">
        <v>2611</v>
      </c>
      <c r="K2214" s="673" t="s">
        <v>2611</v>
      </c>
    </row>
    <row r="2215" spans="1:11" hidden="1" x14ac:dyDescent="0.25">
      <c r="A2215" t="s">
        <v>5036</v>
      </c>
      <c r="B2215" s="673" t="s">
        <v>2104</v>
      </c>
      <c r="C2215" s="674">
        <v>3</v>
      </c>
      <c r="D2215" s="674" t="s">
        <v>6747</v>
      </c>
      <c r="E2215" s="674">
        <f t="shared" si="34"/>
        <v>1</v>
      </c>
      <c r="F2215" s="673" t="s">
        <v>2788</v>
      </c>
      <c r="G2215" s="673" t="s">
        <v>2611</v>
      </c>
      <c r="H2215" s="673" t="s">
        <v>2611</v>
      </c>
      <c r="I2215" s="673" t="s">
        <v>2611</v>
      </c>
      <c r="J2215" s="673" t="s">
        <v>2611</v>
      </c>
      <c r="K2215" s="673" t="s">
        <v>2611</v>
      </c>
    </row>
    <row r="2216" spans="1:11" hidden="1" x14ac:dyDescent="0.25">
      <c r="A2216" t="s">
        <v>5037</v>
      </c>
      <c r="B2216" s="673" t="s">
        <v>2104</v>
      </c>
      <c r="C2216" s="674">
        <v>3</v>
      </c>
      <c r="D2216" s="674" t="s">
        <v>6748</v>
      </c>
      <c r="E2216" s="674">
        <f t="shared" si="34"/>
        <v>1</v>
      </c>
      <c r="F2216" s="673" t="s">
        <v>2788</v>
      </c>
      <c r="G2216" s="673" t="s">
        <v>2611</v>
      </c>
      <c r="H2216" s="673" t="s">
        <v>2611</v>
      </c>
      <c r="I2216" s="673" t="s">
        <v>2611</v>
      </c>
      <c r="J2216" s="673" t="s">
        <v>2611</v>
      </c>
      <c r="K2216" s="673" t="s">
        <v>2611</v>
      </c>
    </row>
    <row r="2217" spans="1:11" hidden="1" x14ac:dyDescent="0.25">
      <c r="A2217" t="s">
        <v>5038</v>
      </c>
      <c r="B2217" s="673" t="s">
        <v>2104</v>
      </c>
      <c r="C2217" s="674">
        <v>3</v>
      </c>
      <c r="D2217" s="674" t="s">
        <v>6749</v>
      </c>
      <c r="E2217" s="674">
        <f t="shared" si="34"/>
        <v>1</v>
      </c>
      <c r="F2217" s="673" t="s">
        <v>2788</v>
      </c>
      <c r="G2217" s="673" t="s">
        <v>2611</v>
      </c>
      <c r="H2217" s="673" t="s">
        <v>2611</v>
      </c>
      <c r="I2217" s="673" t="s">
        <v>2611</v>
      </c>
      <c r="J2217" s="673" t="s">
        <v>2611</v>
      </c>
      <c r="K2217" s="673" t="s">
        <v>2611</v>
      </c>
    </row>
    <row r="2218" spans="1:11" hidden="1" x14ac:dyDescent="0.25">
      <c r="A2218" t="s">
        <v>5039</v>
      </c>
      <c r="B2218" s="673" t="s">
        <v>2104</v>
      </c>
      <c r="C2218" s="674">
        <v>3</v>
      </c>
      <c r="D2218" s="674" t="s">
        <v>6913</v>
      </c>
      <c r="E2218" s="674">
        <f t="shared" si="34"/>
        <v>1</v>
      </c>
      <c r="F2218" s="673" t="s">
        <v>2788</v>
      </c>
      <c r="G2218" s="673" t="s">
        <v>2611</v>
      </c>
      <c r="H2218" s="673" t="s">
        <v>2611</v>
      </c>
      <c r="I2218" s="673" t="s">
        <v>2611</v>
      </c>
      <c r="J2218" s="673" t="s">
        <v>2611</v>
      </c>
      <c r="K2218" s="673" t="s">
        <v>2611</v>
      </c>
    </row>
    <row r="2219" spans="1:11" hidden="1" x14ac:dyDescent="0.25">
      <c r="A2219" t="s">
        <v>5040</v>
      </c>
      <c r="B2219" s="673" t="s">
        <v>2104</v>
      </c>
      <c r="C2219" s="674">
        <v>3</v>
      </c>
      <c r="D2219" s="674" t="s">
        <v>7029</v>
      </c>
      <c r="E2219" s="674">
        <f t="shared" si="34"/>
        <v>1</v>
      </c>
      <c r="F2219" s="673" t="s">
        <v>2788</v>
      </c>
      <c r="G2219" s="673" t="s">
        <v>2611</v>
      </c>
      <c r="H2219" s="673" t="s">
        <v>2611</v>
      </c>
      <c r="I2219" s="673" t="s">
        <v>2611</v>
      </c>
      <c r="J2219" s="673" t="s">
        <v>2611</v>
      </c>
      <c r="K2219" s="673" t="s">
        <v>2611</v>
      </c>
    </row>
    <row r="2220" spans="1:11" hidden="1" x14ac:dyDescent="0.25">
      <c r="A2220" t="s">
        <v>5041</v>
      </c>
      <c r="B2220" s="673" t="s">
        <v>2104</v>
      </c>
      <c r="C2220" s="674">
        <v>3</v>
      </c>
      <c r="D2220" s="674" t="s">
        <v>6772</v>
      </c>
      <c r="E2220" s="674">
        <f t="shared" si="34"/>
        <v>1</v>
      </c>
      <c r="F2220" s="673" t="s">
        <v>2788</v>
      </c>
      <c r="G2220" s="673" t="s">
        <v>2611</v>
      </c>
      <c r="H2220" s="673" t="s">
        <v>2611</v>
      </c>
      <c r="I2220" s="673" t="s">
        <v>2611</v>
      </c>
      <c r="J2220" s="673" t="s">
        <v>2611</v>
      </c>
      <c r="K2220" s="673" t="s">
        <v>2611</v>
      </c>
    </row>
    <row r="2221" spans="1:11" hidden="1" x14ac:dyDescent="0.25">
      <c r="A2221" t="s">
        <v>5042</v>
      </c>
      <c r="B2221" s="673" t="s">
        <v>2104</v>
      </c>
      <c r="C2221" s="674">
        <v>3</v>
      </c>
      <c r="D2221" s="674" t="s">
        <v>6865</v>
      </c>
      <c r="E2221" s="674">
        <f t="shared" si="34"/>
        <v>1</v>
      </c>
      <c r="F2221" s="673" t="s">
        <v>2788</v>
      </c>
      <c r="G2221" s="673" t="s">
        <v>2611</v>
      </c>
      <c r="H2221" s="673" t="s">
        <v>2611</v>
      </c>
      <c r="I2221" s="673" t="s">
        <v>2611</v>
      </c>
      <c r="J2221" s="673" t="s">
        <v>2611</v>
      </c>
      <c r="K2221" s="673" t="s">
        <v>2611</v>
      </c>
    </row>
    <row r="2222" spans="1:11" hidden="1" x14ac:dyDescent="0.25">
      <c r="A2222" t="s">
        <v>7412</v>
      </c>
      <c r="B2222" s="673" t="s">
        <v>2104</v>
      </c>
      <c r="C2222" s="674">
        <v>3</v>
      </c>
      <c r="D2222" s="674" t="s">
        <v>7003</v>
      </c>
      <c r="E2222" s="674">
        <f t="shared" si="34"/>
        <v>2</v>
      </c>
      <c r="F2222" s="673" t="s">
        <v>2796</v>
      </c>
      <c r="G2222" s="673" t="s">
        <v>2797</v>
      </c>
      <c r="H2222" s="673" t="s">
        <v>2611</v>
      </c>
      <c r="I2222" s="673" t="s">
        <v>2611</v>
      </c>
      <c r="J2222" s="673" t="s">
        <v>2611</v>
      </c>
      <c r="K2222" s="673" t="s">
        <v>2611</v>
      </c>
    </row>
    <row r="2223" spans="1:11" hidden="1" x14ac:dyDescent="0.25">
      <c r="A2223" t="s">
        <v>7413</v>
      </c>
      <c r="B2223" s="673" t="s">
        <v>2104</v>
      </c>
      <c r="C2223" s="674">
        <v>3</v>
      </c>
      <c r="D2223" s="674" t="s">
        <v>2777</v>
      </c>
      <c r="E2223" s="674">
        <f t="shared" si="34"/>
        <v>2</v>
      </c>
      <c r="F2223" s="673" t="s">
        <v>2796</v>
      </c>
      <c r="G2223" s="673" t="s">
        <v>2797</v>
      </c>
      <c r="H2223" s="673" t="s">
        <v>2611</v>
      </c>
      <c r="I2223" s="673" t="s">
        <v>2611</v>
      </c>
      <c r="J2223" s="673" t="s">
        <v>2611</v>
      </c>
      <c r="K2223" s="673" t="s">
        <v>2611</v>
      </c>
    </row>
    <row r="2224" spans="1:11" hidden="1" x14ac:dyDescent="0.25">
      <c r="A2224" t="s">
        <v>7414</v>
      </c>
      <c r="B2224" s="673" t="s">
        <v>2104</v>
      </c>
      <c r="C2224" s="674">
        <v>3</v>
      </c>
      <c r="D2224" s="674" t="s">
        <v>6921</v>
      </c>
      <c r="E2224" s="674">
        <f t="shared" si="34"/>
        <v>2</v>
      </c>
      <c r="F2224" s="673" t="s">
        <v>2817</v>
      </c>
      <c r="G2224" s="673" t="s">
        <v>2936</v>
      </c>
      <c r="H2224" s="673" t="s">
        <v>2611</v>
      </c>
      <c r="I2224" s="673" t="s">
        <v>2611</v>
      </c>
      <c r="J2224" s="673" t="s">
        <v>2611</v>
      </c>
      <c r="K2224" s="673" t="s">
        <v>2611</v>
      </c>
    </row>
    <row r="2225" spans="1:11" hidden="1" x14ac:dyDescent="0.25">
      <c r="A2225" t="s">
        <v>7415</v>
      </c>
      <c r="B2225" s="673" t="s">
        <v>2104</v>
      </c>
      <c r="C2225" s="674">
        <v>3</v>
      </c>
      <c r="D2225" s="674" t="s">
        <v>6993</v>
      </c>
      <c r="E2225" s="674">
        <f t="shared" si="34"/>
        <v>2</v>
      </c>
      <c r="F2225" s="673" t="s">
        <v>2796</v>
      </c>
      <c r="G2225" s="673" t="s">
        <v>2797</v>
      </c>
      <c r="H2225" s="673" t="s">
        <v>2611</v>
      </c>
      <c r="I2225" s="673" t="s">
        <v>2611</v>
      </c>
      <c r="J2225" s="673" t="s">
        <v>2611</v>
      </c>
      <c r="K2225" s="673" t="s">
        <v>2611</v>
      </c>
    </row>
    <row r="2226" spans="1:11" hidden="1" x14ac:dyDescent="0.25">
      <c r="A2226" t="s">
        <v>7416</v>
      </c>
      <c r="B2226" s="673" t="s">
        <v>2104</v>
      </c>
      <c r="C2226" s="674">
        <v>3</v>
      </c>
      <c r="D2226" s="674" t="s">
        <v>7030</v>
      </c>
      <c r="E2226" s="674">
        <f t="shared" si="34"/>
        <v>2</v>
      </c>
      <c r="F2226" s="673" t="s">
        <v>2796</v>
      </c>
      <c r="G2226" s="673" t="s">
        <v>2797</v>
      </c>
      <c r="H2226" s="673" t="s">
        <v>2611</v>
      </c>
      <c r="I2226" s="673" t="s">
        <v>2611</v>
      </c>
      <c r="J2226" s="673" t="s">
        <v>2611</v>
      </c>
      <c r="K2226" s="673" t="s">
        <v>2611</v>
      </c>
    </row>
    <row r="2227" spans="1:11" hidden="1" x14ac:dyDescent="0.25">
      <c r="A2227" t="s">
        <v>5043</v>
      </c>
      <c r="B2227" s="673" t="s">
        <v>2104</v>
      </c>
      <c r="C2227" s="674">
        <v>3</v>
      </c>
      <c r="D2227" s="674" t="s">
        <v>7018</v>
      </c>
      <c r="E2227" s="674">
        <f t="shared" si="34"/>
        <v>2</v>
      </c>
      <c r="F2227" s="673" t="s">
        <v>2796</v>
      </c>
      <c r="G2227" s="673" t="s">
        <v>2797</v>
      </c>
      <c r="H2227" s="673" t="s">
        <v>2611</v>
      </c>
      <c r="I2227" s="673" t="s">
        <v>2611</v>
      </c>
      <c r="J2227" s="673" t="s">
        <v>2611</v>
      </c>
      <c r="K2227" s="673" t="s">
        <v>2611</v>
      </c>
    </row>
    <row r="2228" spans="1:11" hidden="1" x14ac:dyDescent="0.25">
      <c r="A2228" t="s">
        <v>5044</v>
      </c>
      <c r="B2228" s="673" t="s">
        <v>2104</v>
      </c>
      <c r="C2228" s="674">
        <v>3</v>
      </c>
      <c r="D2228" s="674" t="s">
        <v>6899</v>
      </c>
      <c r="E2228" s="674">
        <f t="shared" si="34"/>
        <v>2</v>
      </c>
      <c r="F2228" s="673" t="s">
        <v>2796</v>
      </c>
      <c r="G2228" s="673" t="s">
        <v>2797</v>
      </c>
      <c r="H2228" s="673" t="s">
        <v>2611</v>
      </c>
      <c r="I2228" s="673" t="s">
        <v>2611</v>
      </c>
      <c r="J2228" s="673" t="s">
        <v>2611</v>
      </c>
      <c r="K2228" s="673" t="s">
        <v>2611</v>
      </c>
    </row>
    <row r="2229" spans="1:11" hidden="1" x14ac:dyDescent="0.25">
      <c r="A2229" t="s">
        <v>5045</v>
      </c>
      <c r="B2229" s="673" t="s">
        <v>2104</v>
      </c>
      <c r="C2229" s="674">
        <v>3</v>
      </c>
      <c r="D2229" s="674" t="s">
        <v>6917</v>
      </c>
      <c r="E2229" s="674">
        <f t="shared" si="34"/>
        <v>2</v>
      </c>
      <c r="F2229" s="673" t="s">
        <v>2796</v>
      </c>
      <c r="G2229" s="673" t="s">
        <v>2797</v>
      </c>
      <c r="H2229" s="673" t="s">
        <v>2611</v>
      </c>
      <c r="I2229" s="673" t="s">
        <v>2611</v>
      </c>
      <c r="J2229" s="673" t="s">
        <v>2611</v>
      </c>
      <c r="K2229" s="673" t="s">
        <v>2611</v>
      </c>
    </row>
    <row r="2230" spans="1:11" hidden="1" x14ac:dyDescent="0.25">
      <c r="A2230" t="s">
        <v>5046</v>
      </c>
      <c r="B2230" s="673" t="s">
        <v>2104</v>
      </c>
      <c r="C2230" s="674">
        <v>3</v>
      </c>
      <c r="D2230" s="674" t="s">
        <v>7031</v>
      </c>
      <c r="E2230" s="674">
        <f t="shared" si="34"/>
        <v>2</v>
      </c>
      <c r="F2230" s="673" t="s">
        <v>2817</v>
      </c>
      <c r="G2230" s="673" t="s">
        <v>2936</v>
      </c>
      <c r="H2230" s="673" t="s">
        <v>2611</v>
      </c>
      <c r="I2230" s="673" t="s">
        <v>2611</v>
      </c>
      <c r="J2230" s="673" t="s">
        <v>2611</v>
      </c>
      <c r="K2230" s="673" t="s">
        <v>2611</v>
      </c>
    </row>
    <row r="2231" spans="1:11" hidden="1" x14ac:dyDescent="0.25">
      <c r="A2231" t="s">
        <v>5047</v>
      </c>
      <c r="B2231" s="673" t="s">
        <v>2104</v>
      </c>
      <c r="C2231" s="674">
        <v>3</v>
      </c>
      <c r="D2231" s="674" t="s">
        <v>6771</v>
      </c>
      <c r="E2231" s="674">
        <f t="shared" si="34"/>
        <v>2</v>
      </c>
      <c r="F2231" s="673" t="s">
        <v>2796</v>
      </c>
      <c r="G2231" s="673" t="s">
        <v>2797</v>
      </c>
      <c r="H2231" s="673" t="s">
        <v>2611</v>
      </c>
      <c r="I2231" s="673" t="s">
        <v>2611</v>
      </c>
      <c r="J2231" s="673" t="s">
        <v>2611</v>
      </c>
      <c r="K2231" s="673" t="s">
        <v>2611</v>
      </c>
    </row>
    <row r="2232" spans="1:11" hidden="1" x14ac:dyDescent="0.25">
      <c r="A2232" t="s">
        <v>5048</v>
      </c>
      <c r="B2232" s="673" t="s">
        <v>2104</v>
      </c>
      <c r="C2232" s="674">
        <v>3</v>
      </c>
      <c r="D2232" s="674" t="s">
        <v>6866</v>
      </c>
      <c r="E2232" s="674">
        <f t="shared" si="34"/>
        <v>2</v>
      </c>
      <c r="F2232" s="673" t="s">
        <v>2796</v>
      </c>
      <c r="G2232" s="673" t="s">
        <v>2797</v>
      </c>
      <c r="H2232" s="673" t="s">
        <v>2611</v>
      </c>
      <c r="I2232" s="673" t="s">
        <v>2611</v>
      </c>
      <c r="J2232" s="673" t="s">
        <v>2611</v>
      </c>
      <c r="K2232" s="673" t="s">
        <v>2611</v>
      </c>
    </row>
    <row r="2233" spans="1:11" hidden="1" x14ac:dyDescent="0.25">
      <c r="A2233" t="s">
        <v>5049</v>
      </c>
      <c r="B2233" s="673" t="s">
        <v>2104</v>
      </c>
      <c r="C2233" s="674">
        <v>4</v>
      </c>
      <c r="D2233" s="674" t="s">
        <v>6742</v>
      </c>
      <c r="E2233" s="674">
        <f t="shared" si="34"/>
        <v>2</v>
      </c>
      <c r="F2233" s="673" t="s">
        <v>2796</v>
      </c>
      <c r="G2233" s="673" t="s">
        <v>2797</v>
      </c>
      <c r="H2233" s="673" t="s">
        <v>2611</v>
      </c>
      <c r="I2233" s="673" t="s">
        <v>2611</v>
      </c>
      <c r="J2233" s="673" t="s">
        <v>2611</v>
      </c>
      <c r="K2233" s="673" t="s">
        <v>2611</v>
      </c>
    </row>
    <row r="2234" spans="1:11" hidden="1" x14ac:dyDescent="0.25">
      <c r="A2234" t="s">
        <v>5050</v>
      </c>
      <c r="B2234" s="673" t="s">
        <v>2104</v>
      </c>
      <c r="C2234" s="674">
        <v>4</v>
      </c>
      <c r="D2234" s="674" t="s">
        <v>6743</v>
      </c>
      <c r="E2234" s="674">
        <f t="shared" si="34"/>
        <v>2</v>
      </c>
      <c r="F2234" s="673" t="s">
        <v>2796</v>
      </c>
      <c r="G2234" s="673" t="s">
        <v>2797</v>
      </c>
      <c r="H2234" s="673" t="s">
        <v>2611</v>
      </c>
      <c r="I2234" s="673" t="s">
        <v>2611</v>
      </c>
      <c r="J2234" s="673" t="s">
        <v>2611</v>
      </c>
      <c r="K2234" s="673" t="s">
        <v>2611</v>
      </c>
    </row>
    <row r="2235" spans="1:11" hidden="1" x14ac:dyDescent="0.25">
      <c r="A2235" t="s">
        <v>5051</v>
      </c>
      <c r="B2235" s="673" t="s">
        <v>2104</v>
      </c>
      <c r="C2235" s="674">
        <v>4</v>
      </c>
      <c r="D2235" s="674" t="s">
        <v>6733</v>
      </c>
      <c r="E2235" s="674">
        <f t="shared" si="34"/>
        <v>3</v>
      </c>
      <c r="F2235" s="673" t="s">
        <v>2789</v>
      </c>
      <c r="G2235" s="673" t="s">
        <v>2790</v>
      </c>
      <c r="H2235" s="673" t="s">
        <v>2791</v>
      </c>
      <c r="I2235" s="673" t="s">
        <v>2611</v>
      </c>
      <c r="J2235" s="673" t="s">
        <v>2611</v>
      </c>
      <c r="K2235" s="673" t="s">
        <v>2611</v>
      </c>
    </row>
    <row r="2236" spans="1:11" hidden="1" x14ac:dyDescent="0.25">
      <c r="A2236" t="s">
        <v>5052</v>
      </c>
      <c r="B2236" s="673" t="s">
        <v>2104</v>
      </c>
      <c r="C2236" s="674">
        <v>4</v>
      </c>
      <c r="D2236" s="674" t="s">
        <v>6744</v>
      </c>
      <c r="E2236" s="674">
        <f t="shared" si="34"/>
        <v>2</v>
      </c>
      <c r="F2236" s="673" t="s">
        <v>2796</v>
      </c>
      <c r="G2236" s="673" t="s">
        <v>2797</v>
      </c>
      <c r="H2236" s="673" t="s">
        <v>2611</v>
      </c>
      <c r="I2236" s="673" t="s">
        <v>2611</v>
      </c>
      <c r="J2236" s="673" t="s">
        <v>2611</v>
      </c>
      <c r="K2236" s="673" t="s">
        <v>2611</v>
      </c>
    </row>
    <row r="2237" spans="1:11" hidden="1" x14ac:dyDescent="0.25">
      <c r="A2237" t="s">
        <v>5053</v>
      </c>
      <c r="B2237" s="673" t="s">
        <v>2104</v>
      </c>
      <c r="C2237" s="674">
        <v>4</v>
      </c>
      <c r="D2237" s="674" t="s">
        <v>6745</v>
      </c>
      <c r="E2237" s="674">
        <f t="shared" si="34"/>
        <v>2</v>
      </c>
      <c r="F2237" s="673" t="s">
        <v>2796</v>
      </c>
      <c r="G2237" s="673" t="s">
        <v>2797</v>
      </c>
      <c r="H2237" s="673" t="s">
        <v>2611</v>
      </c>
      <c r="I2237" s="673" t="s">
        <v>2611</v>
      </c>
      <c r="J2237" s="673" t="s">
        <v>2611</v>
      </c>
      <c r="K2237" s="673" t="s">
        <v>2611</v>
      </c>
    </row>
    <row r="2238" spans="1:11" hidden="1" x14ac:dyDescent="0.25">
      <c r="A2238" t="s">
        <v>7417</v>
      </c>
      <c r="B2238" s="673" t="s">
        <v>2104</v>
      </c>
      <c r="C2238" s="674">
        <v>4</v>
      </c>
      <c r="D2238" s="674" t="s">
        <v>7006</v>
      </c>
      <c r="E2238" s="674">
        <f t="shared" si="34"/>
        <v>1</v>
      </c>
      <c r="F2238" s="673" t="s">
        <v>2915</v>
      </c>
      <c r="G2238" s="673" t="s">
        <v>2611</v>
      </c>
      <c r="H2238" s="673" t="s">
        <v>2611</v>
      </c>
      <c r="I2238" s="673" t="s">
        <v>2611</v>
      </c>
      <c r="J2238" s="673" t="s">
        <v>2611</v>
      </c>
      <c r="K2238" s="673" t="s">
        <v>2611</v>
      </c>
    </row>
    <row r="2239" spans="1:11" hidden="1" x14ac:dyDescent="0.25">
      <c r="A2239" t="s">
        <v>7418</v>
      </c>
      <c r="B2239" s="673" t="s">
        <v>2104</v>
      </c>
      <c r="C2239" s="674">
        <v>4</v>
      </c>
      <c r="D2239" s="674" t="s">
        <v>7032</v>
      </c>
      <c r="E2239" s="674">
        <f t="shared" si="34"/>
        <v>1</v>
      </c>
      <c r="F2239" s="673" t="s">
        <v>2937</v>
      </c>
      <c r="G2239" s="673" t="s">
        <v>2611</v>
      </c>
      <c r="H2239" s="673" t="s">
        <v>2611</v>
      </c>
      <c r="I2239" s="673" t="s">
        <v>2611</v>
      </c>
      <c r="J2239" s="673" t="s">
        <v>2611</v>
      </c>
      <c r="K2239" s="673" t="s">
        <v>2611</v>
      </c>
    </row>
    <row r="2240" spans="1:11" hidden="1" x14ac:dyDescent="0.25">
      <c r="A2240" t="s">
        <v>7419</v>
      </c>
      <c r="B2240" s="673" t="s">
        <v>2104</v>
      </c>
      <c r="C2240" s="674">
        <v>4</v>
      </c>
      <c r="D2240" s="674" t="s">
        <v>7033</v>
      </c>
      <c r="E2240" s="674">
        <f t="shared" si="34"/>
        <v>1</v>
      </c>
      <c r="F2240" s="673" t="s">
        <v>2938</v>
      </c>
      <c r="G2240" s="673" t="s">
        <v>2611</v>
      </c>
      <c r="H2240" s="673" t="s">
        <v>2611</v>
      </c>
      <c r="I2240" s="673" t="s">
        <v>2611</v>
      </c>
      <c r="J2240" s="673" t="s">
        <v>2611</v>
      </c>
      <c r="K2240" s="673" t="s">
        <v>2611</v>
      </c>
    </row>
    <row r="2241" spans="1:11" hidden="1" x14ac:dyDescent="0.25">
      <c r="A2241" t="s">
        <v>7420</v>
      </c>
      <c r="B2241" s="673" t="s">
        <v>2104</v>
      </c>
      <c r="C2241" s="674">
        <v>4</v>
      </c>
      <c r="D2241" s="674" t="s">
        <v>6994</v>
      </c>
      <c r="E2241" s="674">
        <f t="shared" si="34"/>
        <v>1</v>
      </c>
      <c r="F2241" s="673" t="s">
        <v>2796</v>
      </c>
      <c r="G2241" s="673" t="s">
        <v>2611</v>
      </c>
      <c r="H2241" s="673" t="s">
        <v>2611</v>
      </c>
      <c r="I2241" s="673" t="s">
        <v>2611</v>
      </c>
      <c r="J2241" s="673" t="s">
        <v>2611</v>
      </c>
      <c r="K2241" s="673" t="s">
        <v>2611</v>
      </c>
    </row>
    <row r="2242" spans="1:11" hidden="1" x14ac:dyDescent="0.25">
      <c r="A2242" t="s">
        <v>7421</v>
      </c>
      <c r="B2242" s="673" t="s">
        <v>2104</v>
      </c>
      <c r="C2242" s="674">
        <v>4</v>
      </c>
      <c r="D2242" s="674" t="s">
        <v>7008</v>
      </c>
      <c r="E2242" s="674">
        <f t="shared" si="34"/>
        <v>1</v>
      </c>
      <c r="F2242" s="673" t="s">
        <v>2938</v>
      </c>
      <c r="G2242" s="673" t="s">
        <v>2611</v>
      </c>
      <c r="H2242" s="673" t="s">
        <v>2611</v>
      </c>
      <c r="I2242" s="673" t="s">
        <v>2611</v>
      </c>
      <c r="J2242" s="673" t="s">
        <v>2611</v>
      </c>
      <c r="K2242" s="673" t="s">
        <v>2611</v>
      </c>
    </row>
    <row r="2243" spans="1:11" hidden="1" x14ac:dyDescent="0.25">
      <c r="A2243" t="s">
        <v>5054</v>
      </c>
      <c r="B2243" s="673" t="s">
        <v>2104</v>
      </c>
      <c r="C2243" s="674">
        <v>4</v>
      </c>
      <c r="D2243" s="674" t="s">
        <v>6885</v>
      </c>
      <c r="E2243" s="674">
        <f t="shared" ref="E2243:E2306" si="35">6-COUNTIF(F2243:K2243,"")</f>
        <v>1</v>
      </c>
      <c r="F2243" s="673" t="s">
        <v>2915</v>
      </c>
      <c r="G2243" s="673" t="s">
        <v>2611</v>
      </c>
      <c r="H2243" s="673" t="s">
        <v>2611</v>
      </c>
      <c r="I2243" s="673" t="s">
        <v>2611</v>
      </c>
      <c r="J2243" s="673" t="s">
        <v>2611</v>
      </c>
      <c r="K2243" s="673" t="s">
        <v>2611</v>
      </c>
    </row>
    <row r="2244" spans="1:11" hidden="1" x14ac:dyDescent="0.25">
      <c r="A2244" t="s">
        <v>5055</v>
      </c>
      <c r="B2244" s="673" t="s">
        <v>2104</v>
      </c>
      <c r="C2244" s="674">
        <v>4</v>
      </c>
      <c r="D2244" s="674" t="s">
        <v>6932</v>
      </c>
      <c r="E2244" s="674">
        <f t="shared" si="35"/>
        <v>1</v>
      </c>
      <c r="F2244" s="673" t="s">
        <v>2915</v>
      </c>
      <c r="G2244" s="673" t="s">
        <v>2611</v>
      </c>
      <c r="H2244" s="673" t="s">
        <v>2611</v>
      </c>
      <c r="I2244" s="673" t="s">
        <v>2611</v>
      </c>
      <c r="J2244" s="673" t="s">
        <v>2611</v>
      </c>
      <c r="K2244" s="673" t="s">
        <v>2611</v>
      </c>
    </row>
    <row r="2245" spans="1:11" hidden="1" x14ac:dyDescent="0.25">
      <c r="A2245" t="s">
        <v>5056</v>
      </c>
      <c r="B2245" s="673" t="s">
        <v>2104</v>
      </c>
      <c r="C2245" s="674">
        <v>4</v>
      </c>
      <c r="D2245" s="674" t="s">
        <v>6902</v>
      </c>
      <c r="E2245" s="674">
        <f t="shared" si="35"/>
        <v>1</v>
      </c>
      <c r="F2245" s="673" t="s">
        <v>2937</v>
      </c>
      <c r="G2245" s="673" t="s">
        <v>2611</v>
      </c>
      <c r="H2245" s="673" t="s">
        <v>2611</v>
      </c>
      <c r="I2245" s="673" t="s">
        <v>2611</v>
      </c>
      <c r="J2245" s="673" t="s">
        <v>2611</v>
      </c>
      <c r="K2245" s="673" t="s">
        <v>2611</v>
      </c>
    </row>
    <row r="2246" spans="1:11" hidden="1" x14ac:dyDescent="0.25">
      <c r="A2246" t="s">
        <v>5057</v>
      </c>
      <c r="B2246" s="673" t="s">
        <v>2104</v>
      </c>
      <c r="C2246" s="674">
        <v>4</v>
      </c>
      <c r="D2246" s="674" t="s">
        <v>6930</v>
      </c>
      <c r="E2246" s="674">
        <f t="shared" si="35"/>
        <v>1</v>
      </c>
      <c r="F2246" s="673" t="s">
        <v>2937</v>
      </c>
      <c r="G2246" s="673" t="s">
        <v>2611</v>
      </c>
      <c r="H2246" s="673" t="s">
        <v>2611</v>
      </c>
      <c r="I2246" s="673" t="s">
        <v>2611</v>
      </c>
      <c r="J2246" s="673" t="s">
        <v>2611</v>
      </c>
      <c r="K2246" s="673" t="s">
        <v>2611</v>
      </c>
    </row>
    <row r="2247" spans="1:11" hidden="1" x14ac:dyDescent="0.25">
      <c r="A2247" t="s">
        <v>5058</v>
      </c>
      <c r="B2247" s="673" t="s">
        <v>2104</v>
      </c>
      <c r="C2247" s="674">
        <v>4</v>
      </c>
      <c r="D2247" s="674" t="s">
        <v>6903</v>
      </c>
      <c r="E2247" s="674">
        <f t="shared" si="35"/>
        <v>1</v>
      </c>
      <c r="F2247" s="673" t="s">
        <v>2938</v>
      </c>
      <c r="G2247" s="673" t="s">
        <v>2611</v>
      </c>
      <c r="H2247" s="673" t="s">
        <v>2611</v>
      </c>
      <c r="I2247" s="673" t="s">
        <v>2611</v>
      </c>
      <c r="J2247" s="673" t="s">
        <v>2611</v>
      </c>
      <c r="K2247" s="673" t="s">
        <v>2611</v>
      </c>
    </row>
    <row r="2248" spans="1:11" hidden="1" x14ac:dyDescent="0.25">
      <c r="A2248" t="s">
        <v>5059</v>
      </c>
      <c r="B2248" s="673" t="s">
        <v>2104</v>
      </c>
      <c r="C2248" s="674">
        <v>4</v>
      </c>
      <c r="D2248" s="674" t="s">
        <v>6924</v>
      </c>
      <c r="E2248" s="674">
        <f t="shared" si="35"/>
        <v>1</v>
      </c>
      <c r="F2248" s="673" t="s">
        <v>2938</v>
      </c>
      <c r="G2248" s="673" t="s">
        <v>2611</v>
      </c>
      <c r="H2248" s="673" t="s">
        <v>2611</v>
      </c>
      <c r="I2248" s="673" t="s">
        <v>2611</v>
      </c>
      <c r="J2248" s="673" t="s">
        <v>2611</v>
      </c>
      <c r="K2248" s="673" t="s">
        <v>2611</v>
      </c>
    </row>
    <row r="2249" spans="1:11" hidden="1" x14ac:dyDescent="0.25">
      <c r="A2249" t="s">
        <v>5060</v>
      </c>
      <c r="B2249" s="673" t="s">
        <v>2104</v>
      </c>
      <c r="C2249" s="674">
        <v>4</v>
      </c>
      <c r="D2249" s="674" t="s">
        <v>6886</v>
      </c>
      <c r="E2249" s="674">
        <f t="shared" si="35"/>
        <v>1</v>
      </c>
      <c r="F2249" s="673" t="s">
        <v>2939</v>
      </c>
      <c r="G2249" s="673" t="s">
        <v>2611</v>
      </c>
      <c r="H2249" s="673" t="s">
        <v>2611</v>
      </c>
      <c r="I2249" s="673" t="s">
        <v>2611</v>
      </c>
      <c r="J2249" s="673" t="s">
        <v>2611</v>
      </c>
      <c r="K2249" s="673" t="s">
        <v>2611</v>
      </c>
    </row>
    <row r="2250" spans="1:11" hidden="1" x14ac:dyDescent="0.25">
      <c r="A2250" t="s">
        <v>5061</v>
      </c>
      <c r="B2250" s="673" t="s">
        <v>2104</v>
      </c>
      <c r="C2250" s="674">
        <v>4</v>
      </c>
      <c r="D2250" s="674" t="s">
        <v>6925</v>
      </c>
      <c r="E2250" s="674">
        <f t="shared" si="35"/>
        <v>1</v>
      </c>
      <c r="F2250" s="673" t="s">
        <v>2796</v>
      </c>
      <c r="G2250" s="673" t="s">
        <v>2611</v>
      </c>
      <c r="H2250" s="673" t="s">
        <v>2611</v>
      </c>
      <c r="I2250" s="673" t="s">
        <v>2611</v>
      </c>
      <c r="J2250" s="673" t="s">
        <v>2611</v>
      </c>
      <c r="K2250" s="673" t="s">
        <v>2611</v>
      </c>
    </row>
    <row r="2251" spans="1:11" hidden="1" x14ac:dyDescent="0.25">
      <c r="A2251" t="s">
        <v>7422</v>
      </c>
      <c r="B2251" s="673" t="s">
        <v>2104</v>
      </c>
      <c r="C2251" s="674">
        <v>4</v>
      </c>
      <c r="D2251" s="674" t="s">
        <v>7003</v>
      </c>
      <c r="E2251" s="674">
        <f t="shared" si="35"/>
        <v>2</v>
      </c>
      <c r="F2251" s="673" t="s">
        <v>2796</v>
      </c>
      <c r="G2251" s="673" t="s">
        <v>2797</v>
      </c>
      <c r="H2251" s="673" t="s">
        <v>2611</v>
      </c>
      <c r="I2251" s="673" t="s">
        <v>2611</v>
      </c>
      <c r="J2251" s="673" t="s">
        <v>2611</v>
      </c>
      <c r="K2251" s="673" t="s">
        <v>2611</v>
      </c>
    </row>
    <row r="2252" spans="1:11" hidden="1" x14ac:dyDescent="0.25">
      <c r="A2252" t="s">
        <v>7423</v>
      </c>
      <c r="B2252" s="673" t="s">
        <v>2104</v>
      </c>
      <c r="C2252" s="674">
        <v>4</v>
      </c>
      <c r="D2252" s="674" t="s">
        <v>2777</v>
      </c>
      <c r="E2252" s="674">
        <f t="shared" si="35"/>
        <v>2</v>
      </c>
      <c r="F2252" s="673" t="s">
        <v>2796</v>
      </c>
      <c r="G2252" s="673" t="s">
        <v>2797</v>
      </c>
      <c r="H2252" s="673" t="s">
        <v>2611</v>
      </c>
      <c r="I2252" s="673" t="s">
        <v>2611</v>
      </c>
      <c r="J2252" s="673" t="s">
        <v>2611</v>
      </c>
      <c r="K2252" s="673" t="s">
        <v>2611</v>
      </c>
    </row>
    <row r="2253" spans="1:11" hidden="1" x14ac:dyDescent="0.25">
      <c r="A2253" t="s">
        <v>7424</v>
      </c>
      <c r="B2253" s="673" t="s">
        <v>2104</v>
      </c>
      <c r="C2253" s="674">
        <v>4</v>
      </c>
      <c r="D2253" s="674" t="s">
        <v>7034</v>
      </c>
      <c r="E2253" s="674">
        <f t="shared" si="35"/>
        <v>2</v>
      </c>
      <c r="F2253" s="673" t="s">
        <v>2940</v>
      </c>
      <c r="G2253" s="673" t="s">
        <v>2867</v>
      </c>
      <c r="H2253" s="673" t="s">
        <v>2611</v>
      </c>
      <c r="I2253" s="673" t="s">
        <v>2611</v>
      </c>
      <c r="J2253" s="673" t="s">
        <v>2611</v>
      </c>
      <c r="K2253" s="673" t="s">
        <v>2611</v>
      </c>
    </row>
    <row r="2254" spans="1:11" hidden="1" x14ac:dyDescent="0.25">
      <c r="A2254" t="s">
        <v>7425</v>
      </c>
      <c r="B2254" s="673" t="s">
        <v>2104</v>
      </c>
      <c r="C2254" s="674">
        <v>4</v>
      </c>
      <c r="D2254" s="674" t="s">
        <v>6993</v>
      </c>
      <c r="E2254" s="674">
        <f t="shared" si="35"/>
        <v>2</v>
      </c>
      <c r="F2254" s="673" t="s">
        <v>2796</v>
      </c>
      <c r="G2254" s="673" t="s">
        <v>2797</v>
      </c>
      <c r="H2254" s="673" t="s">
        <v>2611</v>
      </c>
      <c r="I2254" s="673" t="s">
        <v>2611</v>
      </c>
      <c r="J2254" s="673" t="s">
        <v>2611</v>
      </c>
      <c r="K2254" s="673" t="s">
        <v>2611</v>
      </c>
    </row>
    <row r="2255" spans="1:11" hidden="1" x14ac:dyDescent="0.25">
      <c r="A2255" t="s">
        <v>7426</v>
      </c>
      <c r="B2255" s="673" t="s">
        <v>2104</v>
      </c>
      <c r="C2255" s="674">
        <v>4</v>
      </c>
      <c r="D2255" s="674" t="s">
        <v>7030</v>
      </c>
      <c r="E2255" s="674">
        <f t="shared" si="35"/>
        <v>2</v>
      </c>
      <c r="F2255" s="673" t="s">
        <v>2796</v>
      </c>
      <c r="G2255" s="673" t="s">
        <v>2797</v>
      </c>
      <c r="H2255" s="673" t="s">
        <v>2611</v>
      </c>
      <c r="I2255" s="673" t="s">
        <v>2611</v>
      </c>
      <c r="J2255" s="673" t="s">
        <v>2611</v>
      </c>
      <c r="K2255" s="673" t="s">
        <v>2611</v>
      </c>
    </row>
    <row r="2256" spans="1:11" hidden="1" x14ac:dyDescent="0.25">
      <c r="A2256" t="s">
        <v>5062</v>
      </c>
      <c r="B2256" s="673" t="s">
        <v>2104</v>
      </c>
      <c r="C2256" s="674">
        <v>4</v>
      </c>
      <c r="D2256" s="674" t="s">
        <v>7018</v>
      </c>
      <c r="E2256" s="674">
        <f t="shared" si="35"/>
        <v>2</v>
      </c>
      <c r="F2256" s="673" t="s">
        <v>2796</v>
      </c>
      <c r="G2256" s="673" t="s">
        <v>2797</v>
      </c>
      <c r="H2256" s="673" t="s">
        <v>2611</v>
      </c>
      <c r="I2256" s="673" t="s">
        <v>2611</v>
      </c>
      <c r="J2256" s="673" t="s">
        <v>2611</v>
      </c>
      <c r="K2256" s="673" t="s">
        <v>2611</v>
      </c>
    </row>
    <row r="2257" spans="1:11" hidden="1" x14ac:dyDescent="0.25">
      <c r="A2257" t="s">
        <v>5063</v>
      </c>
      <c r="B2257" s="673" t="s">
        <v>2104</v>
      </c>
      <c r="C2257" s="674">
        <v>4</v>
      </c>
      <c r="D2257" s="674" t="s">
        <v>6899</v>
      </c>
      <c r="E2257" s="674">
        <f t="shared" si="35"/>
        <v>2</v>
      </c>
      <c r="F2257" s="673" t="s">
        <v>2796</v>
      </c>
      <c r="G2257" s="673" t="s">
        <v>2797</v>
      </c>
      <c r="H2257" s="673" t="s">
        <v>2611</v>
      </c>
      <c r="I2257" s="673" t="s">
        <v>2611</v>
      </c>
      <c r="J2257" s="673" t="s">
        <v>2611</v>
      </c>
      <c r="K2257" s="673" t="s">
        <v>2611</v>
      </c>
    </row>
    <row r="2258" spans="1:11" hidden="1" x14ac:dyDescent="0.25">
      <c r="A2258" t="s">
        <v>5064</v>
      </c>
      <c r="B2258" s="673" t="s">
        <v>2104</v>
      </c>
      <c r="C2258" s="674">
        <v>4</v>
      </c>
      <c r="D2258" s="674" t="s">
        <v>6917</v>
      </c>
      <c r="E2258" s="674">
        <f t="shared" si="35"/>
        <v>2</v>
      </c>
      <c r="F2258" s="673" t="s">
        <v>2796</v>
      </c>
      <c r="G2258" s="673" t="s">
        <v>2797</v>
      </c>
      <c r="H2258" s="673" t="s">
        <v>2611</v>
      </c>
      <c r="I2258" s="673" t="s">
        <v>2611</v>
      </c>
      <c r="J2258" s="673" t="s">
        <v>2611</v>
      </c>
      <c r="K2258" s="673" t="s">
        <v>2611</v>
      </c>
    </row>
    <row r="2259" spans="1:11" hidden="1" x14ac:dyDescent="0.25">
      <c r="A2259" t="s">
        <v>5065</v>
      </c>
      <c r="B2259" s="673" t="s">
        <v>2104</v>
      </c>
      <c r="C2259" s="674">
        <v>4</v>
      </c>
      <c r="D2259" s="674" t="s">
        <v>7035</v>
      </c>
      <c r="E2259" s="674">
        <f t="shared" si="35"/>
        <v>2</v>
      </c>
      <c r="F2259" s="673" t="s">
        <v>2940</v>
      </c>
      <c r="G2259" s="673" t="s">
        <v>2867</v>
      </c>
      <c r="H2259" s="673" t="s">
        <v>2611</v>
      </c>
      <c r="I2259" s="673" t="s">
        <v>2611</v>
      </c>
      <c r="J2259" s="673" t="s">
        <v>2611</v>
      </c>
      <c r="K2259" s="673" t="s">
        <v>2611</v>
      </c>
    </row>
    <row r="2260" spans="1:11" hidden="1" x14ac:dyDescent="0.25">
      <c r="A2260" t="s">
        <v>5066</v>
      </c>
      <c r="B2260" s="673" t="s">
        <v>2104</v>
      </c>
      <c r="C2260" s="674">
        <v>4</v>
      </c>
      <c r="D2260" s="674" t="s">
        <v>6771</v>
      </c>
      <c r="E2260" s="674">
        <f t="shared" si="35"/>
        <v>2</v>
      </c>
      <c r="F2260" s="673" t="s">
        <v>2796</v>
      </c>
      <c r="G2260" s="673" t="s">
        <v>2797</v>
      </c>
      <c r="H2260" s="673" t="s">
        <v>2611</v>
      </c>
      <c r="I2260" s="673" t="s">
        <v>2611</v>
      </c>
      <c r="J2260" s="673" t="s">
        <v>2611</v>
      </c>
      <c r="K2260" s="673" t="s">
        <v>2611</v>
      </c>
    </row>
    <row r="2261" spans="1:11" hidden="1" x14ac:dyDescent="0.25">
      <c r="A2261" t="s">
        <v>5067</v>
      </c>
      <c r="B2261" s="673" t="s">
        <v>2104</v>
      </c>
      <c r="C2261" s="674">
        <v>4</v>
      </c>
      <c r="D2261" s="674" t="s">
        <v>6866</v>
      </c>
      <c r="E2261" s="674">
        <f t="shared" si="35"/>
        <v>2</v>
      </c>
      <c r="F2261" s="673" t="s">
        <v>2796</v>
      </c>
      <c r="G2261" s="673" t="s">
        <v>2797</v>
      </c>
      <c r="H2261" s="673" t="s">
        <v>2611</v>
      </c>
      <c r="I2261" s="673" t="s">
        <v>2611</v>
      </c>
      <c r="J2261" s="673" t="s">
        <v>2611</v>
      </c>
      <c r="K2261" s="673" t="s">
        <v>2611</v>
      </c>
    </row>
    <row r="2262" spans="1:11" hidden="1" x14ac:dyDescent="0.25">
      <c r="A2262" t="s">
        <v>5068</v>
      </c>
      <c r="B2262" s="673" t="s">
        <v>2104</v>
      </c>
      <c r="C2262" s="674">
        <v>5</v>
      </c>
      <c r="D2262" s="674" t="s">
        <v>6729</v>
      </c>
      <c r="E2262" s="674">
        <f t="shared" si="35"/>
        <v>1</v>
      </c>
      <c r="F2262" s="673" t="s">
        <v>2788</v>
      </c>
      <c r="G2262" s="673" t="s">
        <v>2611</v>
      </c>
      <c r="H2262" s="673" t="s">
        <v>2611</v>
      </c>
      <c r="I2262" s="673" t="s">
        <v>2611</v>
      </c>
      <c r="J2262" s="673" t="s">
        <v>2611</v>
      </c>
      <c r="K2262" s="673" t="s">
        <v>2611</v>
      </c>
    </row>
    <row r="2263" spans="1:11" hidden="1" x14ac:dyDescent="0.25">
      <c r="A2263" t="s">
        <v>5069</v>
      </c>
      <c r="B2263" s="673" t="s">
        <v>2104</v>
      </c>
      <c r="C2263" s="674">
        <v>5</v>
      </c>
      <c r="D2263" s="674" t="s">
        <v>6731</v>
      </c>
      <c r="E2263" s="674">
        <f t="shared" si="35"/>
        <v>1</v>
      </c>
      <c r="F2263" s="673" t="s">
        <v>2788</v>
      </c>
      <c r="G2263" s="673" t="s">
        <v>2611</v>
      </c>
      <c r="H2263" s="673" t="s">
        <v>2611</v>
      </c>
      <c r="I2263" s="673" t="s">
        <v>2611</v>
      </c>
      <c r="J2263" s="673" t="s">
        <v>2611</v>
      </c>
      <c r="K2263" s="673" t="s">
        <v>2611</v>
      </c>
    </row>
    <row r="2264" spans="1:11" hidden="1" x14ac:dyDescent="0.25">
      <c r="A2264" t="s">
        <v>5070</v>
      </c>
      <c r="B2264" s="673" t="s">
        <v>2104</v>
      </c>
      <c r="C2264" s="674">
        <v>5</v>
      </c>
      <c r="D2264" s="674" t="s">
        <v>6732</v>
      </c>
      <c r="E2264" s="674">
        <f t="shared" si="35"/>
        <v>1</v>
      </c>
      <c r="F2264" s="673" t="s">
        <v>2788</v>
      </c>
      <c r="G2264" s="673" t="s">
        <v>2611</v>
      </c>
      <c r="H2264" s="673" t="s">
        <v>2611</v>
      </c>
      <c r="I2264" s="673" t="s">
        <v>2611</v>
      </c>
      <c r="J2264" s="673" t="s">
        <v>2611</v>
      </c>
      <c r="K2264" s="673" t="s">
        <v>2611</v>
      </c>
    </row>
    <row r="2265" spans="1:11" hidden="1" x14ac:dyDescent="0.25">
      <c r="A2265" t="s">
        <v>5071</v>
      </c>
      <c r="B2265" s="673" t="s">
        <v>2104</v>
      </c>
      <c r="C2265" s="674">
        <v>5</v>
      </c>
      <c r="D2265" s="674" t="s">
        <v>6742</v>
      </c>
      <c r="E2265" s="674">
        <f t="shared" si="35"/>
        <v>2</v>
      </c>
      <c r="F2265" s="673" t="s">
        <v>2796</v>
      </c>
      <c r="G2265" s="673" t="s">
        <v>2797</v>
      </c>
      <c r="H2265" s="673" t="s">
        <v>2611</v>
      </c>
      <c r="I2265" s="673" t="s">
        <v>2611</v>
      </c>
      <c r="J2265" s="673" t="s">
        <v>2611</v>
      </c>
      <c r="K2265" s="673" t="s">
        <v>2611</v>
      </c>
    </row>
    <row r="2266" spans="1:11" hidden="1" x14ac:dyDescent="0.25">
      <c r="A2266" t="s">
        <v>5072</v>
      </c>
      <c r="B2266" s="673" t="s">
        <v>2104</v>
      </c>
      <c r="C2266" s="674">
        <v>5</v>
      </c>
      <c r="D2266" s="674" t="s">
        <v>6743</v>
      </c>
      <c r="E2266" s="674">
        <f t="shared" si="35"/>
        <v>2</v>
      </c>
      <c r="F2266" s="673" t="s">
        <v>2796</v>
      </c>
      <c r="G2266" s="673" t="s">
        <v>2797</v>
      </c>
      <c r="H2266" s="673" t="s">
        <v>2611</v>
      </c>
      <c r="I2266" s="673" t="s">
        <v>2611</v>
      </c>
      <c r="J2266" s="673" t="s">
        <v>2611</v>
      </c>
      <c r="K2266" s="673" t="s">
        <v>2611</v>
      </c>
    </row>
    <row r="2267" spans="1:11" hidden="1" x14ac:dyDescent="0.25">
      <c r="A2267" t="s">
        <v>5073</v>
      </c>
      <c r="B2267" s="673" t="s">
        <v>2104</v>
      </c>
      <c r="C2267" s="674">
        <v>5</v>
      </c>
      <c r="D2267" s="674" t="s">
        <v>6733</v>
      </c>
      <c r="E2267" s="674">
        <f t="shared" si="35"/>
        <v>3</v>
      </c>
      <c r="F2267" s="673" t="s">
        <v>2789</v>
      </c>
      <c r="G2267" s="673" t="s">
        <v>2790</v>
      </c>
      <c r="H2267" s="673" t="s">
        <v>2791</v>
      </c>
      <c r="I2267" s="673" t="s">
        <v>2611</v>
      </c>
      <c r="J2267" s="673" t="s">
        <v>2611</v>
      </c>
      <c r="K2267" s="673" t="s">
        <v>2611</v>
      </c>
    </row>
    <row r="2268" spans="1:11" hidden="1" x14ac:dyDescent="0.25">
      <c r="A2268" t="s">
        <v>5074</v>
      </c>
      <c r="B2268" s="673" t="s">
        <v>2104</v>
      </c>
      <c r="C2268" s="674">
        <v>5</v>
      </c>
      <c r="D2268" s="674" t="s">
        <v>6734</v>
      </c>
      <c r="E2268" s="674">
        <f t="shared" si="35"/>
        <v>1</v>
      </c>
      <c r="F2268" s="673" t="s">
        <v>2788</v>
      </c>
      <c r="G2268" s="673" t="s">
        <v>2611</v>
      </c>
      <c r="H2268" s="673" t="s">
        <v>2611</v>
      </c>
      <c r="I2268" s="673" t="s">
        <v>2611</v>
      </c>
      <c r="J2268" s="673" t="s">
        <v>2611</v>
      </c>
      <c r="K2268" s="673" t="s">
        <v>2611</v>
      </c>
    </row>
    <row r="2269" spans="1:11" hidden="1" x14ac:dyDescent="0.25">
      <c r="A2269" t="s">
        <v>5075</v>
      </c>
      <c r="B2269" s="673" t="s">
        <v>2104</v>
      </c>
      <c r="C2269" s="674">
        <v>5</v>
      </c>
      <c r="D2269" s="674" t="s">
        <v>6875</v>
      </c>
      <c r="E2269" s="674">
        <f t="shared" si="35"/>
        <v>1</v>
      </c>
      <c r="F2269" s="673" t="s">
        <v>2788</v>
      </c>
      <c r="G2269" s="673" t="s">
        <v>2611</v>
      </c>
      <c r="H2269" s="673" t="s">
        <v>2611</v>
      </c>
      <c r="I2269" s="673" t="s">
        <v>2611</v>
      </c>
      <c r="J2269" s="673" t="s">
        <v>2611</v>
      </c>
      <c r="K2269" s="673" t="s">
        <v>2611</v>
      </c>
    </row>
    <row r="2270" spans="1:11" hidden="1" x14ac:dyDescent="0.25">
      <c r="A2270" t="s">
        <v>5076</v>
      </c>
      <c r="B2270" s="673" t="s">
        <v>2104</v>
      </c>
      <c r="C2270" s="674">
        <v>5</v>
      </c>
      <c r="D2270" s="674" t="s">
        <v>6876</v>
      </c>
      <c r="E2270" s="674">
        <f t="shared" si="35"/>
        <v>1</v>
      </c>
      <c r="F2270" s="673" t="s">
        <v>2788</v>
      </c>
      <c r="G2270" s="673" t="s">
        <v>2611</v>
      </c>
      <c r="H2270" s="673" t="s">
        <v>2611</v>
      </c>
      <c r="I2270" s="673" t="s">
        <v>2611</v>
      </c>
      <c r="J2270" s="673" t="s">
        <v>2611</v>
      </c>
      <c r="K2270" s="673" t="s">
        <v>2611</v>
      </c>
    </row>
    <row r="2271" spans="1:11" hidden="1" x14ac:dyDescent="0.25">
      <c r="A2271" t="s">
        <v>5077</v>
      </c>
      <c r="B2271" s="673" t="s">
        <v>2104</v>
      </c>
      <c r="C2271" s="674">
        <v>5</v>
      </c>
      <c r="D2271" s="674" t="s">
        <v>6990</v>
      </c>
      <c r="E2271" s="674">
        <f t="shared" si="35"/>
        <v>1</v>
      </c>
      <c r="F2271" s="673" t="s">
        <v>2788</v>
      </c>
      <c r="G2271" s="673" t="s">
        <v>2611</v>
      </c>
      <c r="H2271" s="673" t="s">
        <v>2611</v>
      </c>
      <c r="I2271" s="673" t="s">
        <v>2611</v>
      </c>
      <c r="J2271" s="673" t="s">
        <v>2611</v>
      </c>
      <c r="K2271" s="673" t="s">
        <v>2611</v>
      </c>
    </row>
    <row r="2272" spans="1:11" hidden="1" x14ac:dyDescent="0.25">
      <c r="A2272" t="s">
        <v>5078</v>
      </c>
      <c r="B2272" s="673" t="s">
        <v>2104</v>
      </c>
      <c r="C2272" s="674">
        <v>5</v>
      </c>
      <c r="D2272" s="674" t="s">
        <v>6735</v>
      </c>
      <c r="E2272" s="674">
        <f t="shared" si="35"/>
        <v>1</v>
      </c>
      <c r="F2272" s="673" t="s">
        <v>2788</v>
      </c>
      <c r="G2272" s="673" t="s">
        <v>2611</v>
      </c>
      <c r="H2272" s="673" t="s">
        <v>2611</v>
      </c>
      <c r="I2272" s="673" t="s">
        <v>2611</v>
      </c>
      <c r="J2272" s="673" t="s">
        <v>2611</v>
      </c>
      <c r="K2272" s="673" t="s">
        <v>2611</v>
      </c>
    </row>
    <row r="2273" spans="1:11" hidden="1" x14ac:dyDescent="0.25">
      <c r="A2273" t="s">
        <v>5079</v>
      </c>
      <c r="B2273" s="673" t="s">
        <v>2104</v>
      </c>
      <c r="C2273" s="674">
        <v>5</v>
      </c>
      <c r="D2273" s="674" t="s">
        <v>6744</v>
      </c>
      <c r="E2273" s="674">
        <f t="shared" si="35"/>
        <v>2</v>
      </c>
      <c r="F2273" s="673" t="s">
        <v>2796</v>
      </c>
      <c r="G2273" s="673" t="s">
        <v>2797</v>
      </c>
      <c r="H2273" s="673" t="s">
        <v>2611</v>
      </c>
      <c r="I2273" s="673" t="s">
        <v>2611</v>
      </c>
      <c r="J2273" s="673" t="s">
        <v>2611</v>
      </c>
      <c r="K2273" s="673" t="s">
        <v>2611</v>
      </c>
    </row>
    <row r="2274" spans="1:11" hidden="1" x14ac:dyDescent="0.25">
      <c r="A2274" t="s">
        <v>5080</v>
      </c>
      <c r="B2274" s="673" t="s">
        <v>2104</v>
      </c>
      <c r="C2274" s="674">
        <v>5</v>
      </c>
      <c r="D2274" s="674" t="s">
        <v>6745</v>
      </c>
      <c r="E2274" s="674">
        <f t="shared" si="35"/>
        <v>2</v>
      </c>
      <c r="F2274" s="673" t="s">
        <v>2796</v>
      </c>
      <c r="G2274" s="673" t="s">
        <v>2797</v>
      </c>
      <c r="H2274" s="673" t="s">
        <v>2611</v>
      </c>
      <c r="I2274" s="673" t="s">
        <v>2611</v>
      </c>
      <c r="J2274" s="673" t="s">
        <v>2611</v>
      </c>
      <c r="K2274" s="673" t="s">
        <v>2611</v>
      </c>
    </row>
    <row r="2275" spans="1:11" hidden="1" x14ac:dyDescent="0.25">
      <c r="A2275" t="s">
        <v>5081</v>
      </c>
      <c r="B2275" s="673" t="s">
        <v>2104</v>
      </c>
      <c r="C2275" s="674">
        <v>5</v>
      </c>
      <c r="D2275" s="674" t="s">
        <v>6878</v>
      </c>
      <c r="E2275" s="674">
        <f t="shared" si="35"/>
        <v>1</v>
      </c>
      <c r="F2275" s="673" t="s">
        <v>2788</v>
      </c>
      <c r="G2275" s="673" t="s">
        <v>2611</v>
      </c>
      <c r="H2275" s="673" t="s">
        <v>2611</v>
      </c>
      <c r="I2275" s="673" t="s">
        <v>2611</v>
      </c>
      <c r="J2275" s="673" t="s">
        <v>2611</v>
      </c>
      <c r="K2275" s="673" t="s">
        <v>2611</v>
      </c>
    </row>
    <row r="2276" spans="1:11" hidden="1" x14ac:dyDescent="0.25">
      <c r="A2276" t="s">
        <v>5082</v>
      </c>
      <c r="B2276" s="673" t="s">
        <v>2104</v>
      </c>
      <c r="C2276" s="674">
        <v>5</v>
      </c>
      <c r="D2276" s="674" t="s">
        <v>6879</v>
      </c>
      <c r="E2276" s="674">
        <f t="shared" si="35"/>
        <v>1</v>
      </c>
      <c r="F2276" s="673" t="s">
        <v>2788</v>
      </c>
      <c r="G2276" s="673" t="s">
        <v>2611</v>
      </c>
      <c r="H2276" s="673" t="s">
        <v>2611</v>
      </c>
      <c r="I2276" s="673" t="s">
        <v>2611</v>
      </c>
      <c r="J2276" s="673" t="s">
        <v>2611</v>
      </c>
      <c r="K2276" s="673" t="s">
        <v>2611</v>
      </c>
    </row>
    <row r="2277" spans="1:11" hidden="1" x14ac:dyDescent="0.25">
      <c r="A2277" t="s">
        <v>7427</v>
      </c>
      <c r="B2277" s="673" t="s">
        <v>2104</v>
      </c>
      <c r="C2277" s="674">
        <v>5</v>
      </c>
      <c r="D2277" s="674" t="s">
        <v>7025</v>
      </c>
      <c r="E2277" s="674">
        <f t="shared" si="35"/>
        <v>1</v>
      </c>
      <c r="F2277" s="673" t="s">
        <v>2788</v>
      </c>
      <c r="G2277" s="673" t="s">
        <v>2611</v>
      </c>
      <c r="H2277" s="673" t="s">
        <v>2611</v>
      </c>
      <c r="I2277" s="673" t="s">
        <v>2611</v>
      </c>
      <c r="J2277" s="673" t="s">
        <v>2611</v>
      </c>
      <c r="K2277" s="673" t="s">
        <v>2611</v>
      </c>
    </row>
    <row r="2278" spans="1:11" hidden="1" x14ac:dyDescent="0.25">
      <c r="A2278" t="s">
        <v>7428</v>
      </c>
      <c r="B2278" s="673" t="s">
        <v>2104</v>
      </c>
      <c r="C2278" s="674">
        <v>5</v>
      </c>
      <c r="D2278" s="674" t="s">
        <v>7026</v>
      </c>
      <c r="E2278" s="674">
        <f t="shared" si="35"/>
        <v>1</v>
      </c>
      <c r="F2278" s="673" t="s">
        <v>2788</v>
      </c>
      <c r="G2278" s="673" t="s">
        <v>2611</v>
      </c>
      <c r="H2278" s="673" t="s">
        <v>2611</v>
      </c>
      <c r="I2278" s="673" t="s">
        <v>2611</v>
      </c>
      <c r="J2278" s="673" t="s">
        <v>2611</v>
      </c>
      <c r="K2278" s="673" t="s">
        <v>2611</v>
      </c>
    </row>
    <row r="2279" spans="1:11" hidden="1" x14ac:dyDescent="0.25">
      <c r="A2279" t="s">
        <v>7429</v>
      </c>
      <c r="B2279" s="673" t="s">
        <v>2104</v>
      </c>
      <c r="C2279" s="674">
        <v>5</v>
      </c>
      <c r="D2279" s="674" t="s">
        <v>7027</v>
      </c>
      <c r="E2279" s="674">
        <f t="shared" si="35"/>
        <v>1</v>
      </c>
      <c r="F2279" s="673" t="s">
        <v>2788</v>
      </c>
      <c r="G2279" s="673" t="s">
        <v>2611</v>
      </c>
      <c r="H2279" s="673" t="s">
        <v>2611</v>
      </c>
      <c r="I2279" s="673" t="s">
        <v>2611</v>
      </c>
      <c r="J2279" s="673" t="s">
        <v>2611</v>
      </c>
      <c r="K2279" s="673" t="s">
        <v>2611</v>
      </c>
    </row>
    <row r="2280" spans="1:11" hidden="1" x14ac:dyDescent="0.25">
      <c r="A2280" t="s">
        <v>7430</v>
      </c>
      <c r="B2280" s="673" t="s">
        <v>2104</v>
      </c>
      <c r="C2280" s="674">
        <v>5</v>
      </c>
      <c r="D2280" s="674" t="s">
        <v>7028</v>
      </c>
      <c r="E2280" s="674">
        <f t="shared" si="35"/>
        <v>1</v>
      </c>
      <c r="F2280" s="673" t="s">
        <v>2788</v>
      </c>
      <c r="G2280" s="673" t="s">
        <v>2611</v>
      </c>
      <c r="H2280" s="673" t="s">
        <v>2611</v>
      </c>
      <c r="I2280" s="673" t="s">
        <v>2611</v>
      </c>
      <c r="J2280" s="673" t="s">
        <v>2611</v>
      </c>
      <c r="K2280" s="673" t="s">
        <v>2611</v>
      </c>
    </row>
    <row r="2281" spans="1:11" hidden="1" x14ac:dyDescent="0.25">
      <c r="A2281" t="s">
        <v>5083</v>
      </c>
      <c r="B2281" s="673" t="s">
        <v>2104</v>
      </c>
      <c r="C2281" s="674">
        <v>5</v>
      </c>
      <c r="D2281" s="674" t="s">
        <v>6747</v>
      </c>
      <c r="E2281" s="674">
        <f t="shared" si="35"/>
        <v>1</v>
      </c>
      <c r="F2281" s="673" t="s">
        <v>2788</v>
      </c>
      <c r="G2281" s="673" t="s">
        <v>2611</v>
      </c>
      <c r="H2281" s="673" t="s">
        <v>2611</v>
      </c>
      <c r="I2281" s="673" t="s">
        <v>2611</v>
      </c>
      <c r="J2281" s="673" t="s">
        <v>2611</v>
      </c>
      <c r="K2281" s="673" t="s">
        <v>2611</v>
      </c>
    </row>
    <row r="2282" spans="1:11" hidden="1" x14ac:dyDescent="0.25">
      <c r="A2282" t="s">
        <v>5084</v>
      </c>
      <c r="B2282" s="673" t="s">
        <v>2104</v>
      </c>
      <c r="C2282" s="674">
        <v>5</v>
      </c>
      <c r="D2282" s="674" t="s">
        <v>6748</v>
      </c>
      <c r="E2282" s="674">
        <f t="shared" si="35"/>
        <v>1</v>
      </c>
      <c r="F2282" s="673" t="s">
        <v>2788</v>
      </c>
      <c r="G2282" s="673" t="s">
        <v>2611</v>
      </c>
      <c r="H2282" s="673" t="s">
        <v>2611</v>
      </c>
      <c r="I2282" s="673" t="s">
        <v>2611</v>
      </c>
      <c r="J2282" s="673" t="s">
        <v>2611</v>
      </c>
      <c r="K2282" s="673" t="s">
        <v>2611</v>
      </c>
    </row>
    <row r="2283" spans="1:11" hidden="1" x14ac:dyDescent="0.25">
      <c r="A2283" t="s">
        <v>5085</v>
      </c>
      <c r="B2283" s="673" t="s">
        <v>2104</v>
      </c>
      <c r="C2283" s="674">
        <v>5</v>
      </c>
      <c r="D2283" s="674" t="s">
        <v>6749</v>
      </c>
      <c r="E2283" s="674">
        <f t="shared" si="35"/>
        <v>1</v>
      </c>
      <c r="F2283" s="673" t="s">
        <v>2788</v>
      </c>
      <c r="G2283" s="673" t="s">
        <v>2611</v>
      </c>
      <c r="H2283" s="673" t="s">
        <v>2611</v>
      </c>
      <c r="I2283" s="673" t="s">
        <v>2611</v>
      </c>
      <c r="J2283" s="673" t="s">
        <v>2611</v>
      </c>
      <c r="K2283" s="673" t="s">
        <v>2611</v>
      </c>
    </row>
    <row r="2284" spans="1:11" hidden="1" x14ac:dyDescent="0.25">
      <c r="A2284" t="s">
        <v>5086</v>
      </c>
      <c r="B2284" s="673" t="s">
        <v>2104</v>
      </c>
      <c r="C2284" s="674">
        <v>5</v>
      </c>
      <c r="D2284" s="674" t="s">
        <v>6913</v>
      </c>
      <c r="E2284" s="674">
        <f t="shared" si="35"/>
        <v>1</v>
      </c>
      <c r="F2284" s="673" t="s">
        <v>2788</v>
      </c>
      <c r="G2284" s="673" t="s">
        <v>2611</v>
      </c>
      <c r="H2284" s="673" t="s">
        <v>2611</v>
      </c>
      <c r="I2284" s="673" t="s">
        <v>2611</v>
      </c>
      <c r="J2284" s="673" t="s">
        <v>2611</v>
      </c>
      <c r="K2284" s="673" t="s">
        <v>2611</v>
      </c>
    </row>
    <row r="2285" spans="1:11" hidden="1" x14ac:dyDescent="0.25">
      <c r="A2285" t="s">
        <v>5087</v>
      </c>
      <c r="B2285" s="673" t="s">
        <v>2104</v>
      </c>
      <c r="C2285" s="674">
        <v>5</v>
      </c>
      <c r="D2285" s="674" t="s">
        <v>7029</v>
      </c>
      <c r="E2285" s="674">
        <f t="shared" si="35"/>
        <v>1</v>
      </c>
      <c r="F2285" s="673" t="s">
        <v>2788</v>
      </c>
      <c r="G2285" s="673" t="s">
        <v>2611</v>
      </c>
      <c r="H2285" s="673" t="s">
        <v>2611</v>
      </c>
      <c r="I2285" s="673" t="s">
        <v>2611</v>
      </c>
      <c r="J2285" s="673" t="s">
        <v>2611</v>
      </c>
      <c r="K2285" s="673" t="s">
        <v>2611</v>
      </c>
    </row>
    <row r="2286" spans="1:11" hidden="1" x14ac:dyDescent="0.25">
      <c r="A2286" t="s">
        <v>5088</v>
      </c>
      <c r="B2286" s="673" t="s">
        <v>2104</v>
      </c>
      <c r="C2286" s="674">
        <v>5</v>
      </c>
      <c r="D2286" s="674" t="s">
        <v>6772</v>
      </c>
      <c r="E2286" s="674">
        <f t="shared" si="35"/>
        <v>1</v>
      </c>
      <c r="F2286" s="673" t="s">
        <v>2788</v>
      </c>
      <c r="G2286" s="673" t="s">
        <v>2611</v>
      </c>
      <c r="H2286" s="673" t="s">
        <v>2611</v>
      </c>
      <c r="I2286" s="673" t="s">
        <v>2611</v>
      </c>
      <c r="J2286" s="673" t="s">
        <v>2611</v>
      </c>
      <c r="K2286" s="673" t="s">
        <v>2611</v>
      </c>
    </row>
    <row r="2287" spans="1:11" hidden="1" x14ac:dyDescent="0.25">
      <c r="A2287" t="s">
        <v>5089</v>
      </c>
      <c r="B2287" s="673" t="s">
        <v>2104</v>
      </c>
      <c r="C2287" s="674">
        <v>5</v>
      </c>
      <c r="D2287" s="674" t="s">
        <v>6865</v>
      </c>
      <c r="E2287" s="674">
        <f t="shared" si="35"/>
        <v>1</v>
      </c>
      <c r="F2287" s="673" t="s">
        <v>2788</v>
      </c>
      <c r="G2287" s="673" t="s">
        <v>2611</v>
      </c>
      <c r="H2287" s="673" t="s">
        <v>2611</v>
      </c>
      <c r="I2287" s="673" t="s">
        <v>2611</v>
      </c>
      <c r="J2287" s="673" t="s">
        <v>2611</v>
      </c>
      <c r="K2287" s="673" t="s">
        <v>2611</v>
      </c>
    </row>
    <row r="2288" spans="1:11" hidden="1" x14ac:dyDescent="0.25">
      <c r="A2288" t="s">
        <v>7431</v>
      </c>
      <c r="B2288" s="673" t="s">
        <v>2104</v>
      </c>
      <c r="C2288" s="674">
        <v>5</v>
      </c>
      <c r="D2288" s="674" t="s">
        <v>7003</v>
      </c>
      <c r="E2288" s="674">
        <f t="shared" si="35"/>
        <v>2</v>
      </c>
      <c r="F2288" s="673" t="s">
        <v>2796</v>
      </c>
      <c r="G2288" s="673" t="s">
        <v>2797</v>
      </c>
      <c r="H2288" s="673" t="s">
        <v>2611</v>
      </c>
      <c r="I2288" s="673" t="s">
        <v>2611</v>
      </c>
      <c r="J2288" s="673" t="s">
        <v>2611</v>
      </c>
      <c r="K2288" s="673" t="s">
        <v>2611</v>
      </c>
    </row>
    <row r="2289" spans="1:11" hidden="1" x14ac:dyDescent="0.25">
      <c r="A2289" t="s">
        <v>7432</v>
      </c>
      <c r="B2289" s="673" t="s">
        <v>2104</v>
      </c>
      <c r="C2289" s="674">
        <v>5</v>
      </c>
      <c r="D2289" s="674" t="s">
        <v>2777</v>
      </c>
      <c r="E2289" s="674">
        <f t="shared" si="35"/>
        <v>2</v>
      </c>
      <c r="F2289" s="673" t="s">
        <v>2796</v>
      </c>
      <c r="G2289" s="673" t="s">
        <v>2797</v>
      </c>
      <c r="H2289" s="673" t="s">
        <v>2611</v>
      </c>
      <c r="I2289" s="673" t="s">
        <v>2611</v>
      </c>
      <c r="J2289" s="673" t="s">
        <v>2611</v>
      </c>
      <c r="K2289" s="673" t="s">
        <v>2611</v>
      </c>
    </row>
    <row r="2290" spans="1:11" hidden="1" x14ac:dyDescent="0.25">
      <c r="A2290" t="s">
        <v>7433</v>
      </c>
      <c r="B2290" s="673" t="s">
        <v>2104</v>
      </c>
      <c r="C2290" s="674">
        <v>5</v>
      </c>
      <c r="D2290" s="674" t="s">
        <v>6993</v>
      </c>
      <c r="E2290" s="674">
        <f t="shared" si="35"/>
        <v>2</v>
      </c>
      <c r="F2290" s="673" t="s">
        <v>2796</v>
      </c>
      <c r="G2290" s="673" t="s">
        <v>2797</v>
      </c>
      <c r="H2290" s="673" t="s">
        <v>2611</v>
      </c>
      <c r="I2290" s="673" t="s">
        <v>2611</v>
      </c>
      <c r="J2290" s="673" t="s">
        <v>2611</v>
      </c>
      <c r="K2290" s="673" t="s">
        <v>2611</v>
      </c>
    </row>
    <row r="2291" spans="1:11" hidden="1" x14ac:dyDescent="0.25">
      <c r="A2291" t="s">
        <v>7434</v>
      </c>
      <c r="B2291" s="673" t="s">
        <v>2104</v>
      </c>
      <c r="C2291" s="674">
        <v>5</v>
      </c>
      <c r="D2291" s="674" t="s">
        <v>7030</v>
      </c>
      <c r="E2291" s="674">
        <f t="shared" si="35"/>
        <v>2</v>
      </c>
      <c r="F2291" s="673" t="s">
        <v>2796</v>
      </c>
      <c r="G2291" s="673" t="s">
        <v>2797</v>
      </c>
      <c r="H2291" s="673" t="s">
        <v>2611</v>
      </c>
      <c r="I2291" s="673" t="s">
        <v>2611</v>
      </c>
      <c r="J2291" s="673" t="s">
        <v>2611</v>
      </c>
      <c r="K2291" s="673" t="s">
        <v>2611</v>
      </c>
    </row>
    <row r="2292" spans="1:11" hidden="1" x14ac:dyDescent="0.25">
      <c r="A2292" t="s">
        <v>5090</v>
      </c>
      <c r="B2292" s="673" t="s">
        <v>2104</v>
      </c>
      <c r="C2292" s="674">
        <v>5</v>
      </c>
      <c r="D2292" s="674" t="s">
        <v>7018</v>
      </c>
      <c r="E2292" s="674">
        <f t="shared" si="35"/>
        <v>2</v>
      </c>
      <c r="F2292" s="673" t="s">
        <v>2796</v>
      </c>
      <c r="G2292" s="673" t="s">
        <v>2797</v>
      </c>
      <c r="H2292" s="673" t="s">
        <v>2611</v>
      </c>
      <c r="I2292" s="673" t="s">
        <v>2611</v>
      </c>
      <c r="J2292" s="673" t="s">
        <v>2611</v>
      </c>
      <c r="K2292" s="673" t="s">
        <v>2611</v>
      </c>
    </row>
    <row r="2293" spans="1:11" hidden="1" x14ac:dyDescent="0.25">
      <c r="A2293" t="s">
        <v>5091</v>
      </c>
      <c r="B2293" s="673" t="s">
        <v>2104</v>
      </c>
      <c r="C2293" s="674">
        <v>5</v>
      </c>
      <c r="D2293" s="674" t="s">
        <v>6899</v>
      </c>
      <c r="E2293" s="674">
        <f t="shared" si="35"/>
        <v>2</v>
      </c>
      <c r="F2293" s="673" t="s">
        <v>2796</v>
      </c>
      <c r="G2293" s="673" t="s">
        <v>2797</v>
      </c>
      <c r="H2293" s="673" t="s">
        <v>2611</v>
      </c>
      <c r="I2293" s="673" t="s">
        <v>2611</v>
      </c>
      <c r="J2293" s="673" t="s">
        <v>2611</v>
      </c>
      <c r="K2293" s="673" t="s">
        <v>2611</v>
      </c>
    </row>
    <row r="2294" spans="1:11" hidden="1" x14ac:dyDescent="0.25">
      <c r="A2294" t="s">
        <v>5092</v>
      </c>
      <c r="B2294" s="673" t="s">
        <v>2104</v>
      </c>
      <c r="C2294" s="674">
        <v>5</v>
      </c>
      <c r="D2294" s="674" t="s">
        <v>6917</v>
      </c>
      <c r="E2294" s="674">
        <f t="shared" si="35"/>
        <v>2</v>
      </c>
      <c r="F2294" s="673" t="s">
        <v>2796</v>
      </c>
      <c r="G2294" s="673" t="s">
        <v>2797</v>
      </c>
      <c r="H2294" s="673" t="s">
        <v>2611</v>
      </c>
      <c r="I2294" s="673" t="s">
        <v>2611</v>
      </c>
      <c r="J2294" s="673" t="s">
        <v>2611</v>
      </c>
      <c r="K2294" s="673" t="s">
        <v>2611</v>
      </c>
    </row>
    <row r="2295" spans="1:11" hidden="1" x14ac:dyDescent="0.25">
      <c r="A2295" t="s">
        <v>5093</v>
      </c>
      <c r="B2295" s="673" t="s">
        <v>2104</v>
      </c>
      <c r="C2295" s="674">
        <v>5</v>
      </c>
      <c r="D2295" s="674" t="s">
        <v>6771</v>
      </c>
      <c r="E2295" s="674">
        <f t="shared" si="35"/>
        <v>2</v>
      </c>
      <c r="F2295" s="673" t="s">
        <v>2796</v>
      </c>
      <c r="G2295" s="673" t="s">
        <v>2797</v>
      </c>
      <c r="H2295" s="673" t="s">
        <v>2611</v>
      </c>
      <c r="I2295" s="673" t="s">
        <v>2611</v>
      </c>
      <c r="J2295" s="673" t="s">
        <v>2611</v>
      </c>
      <c r="K2295" s="673" t="s">
        <v>2611</v>
      </c>
    </row>
    <row r="2296" spans="1:11" hidden="1" x14ac:dyDescent="0.25">
      <c r="A2296" t="s">
        <v>5094</v>
      </c>
      <c r="B2296" s="673" t="s">
        <v>2104</v>
      </c>
      <c r="C2296" s="674">
        <v>5</v>
      </c>
      <c r="D2296" s="674" t="s">
        <v>6866</v>
      </c>
      <c r="E2296" s="674">
        <f t="shared" si="35"/>
        <v>2</v>
      </c>
      <c r="F2296" s="673" t="s">
        <v>2796</v>
      </c>
      <c r="G2296" s="673" t="s">
        <v>2797</v>
      </c>
      <c r="H2296" s="673" t="s">
        <v>2611</v>
      </c>
      <c r="I2296" s="673" t="s">
        <v>2611</v>
      </c>
      <c r="J2296" s="673" t="s">
        <v>2611</v>
      </c>
      <c r="K2296" s="673" t="s">
        <v>2611</v>
      </c>
    </row>
    <row r="2297" spans="1:11" hidden="1" x14ac:dyDescent="0.25">
      <c r="A2297" t="s">
        <v>7435</v>
      </c>
      <c r="B2297" s="673" t="s">
        <v>2104</v>
      </c>
      <c r="C2297" s="674">
        <v>5</v>
      </c>
      <c r="D2297" s="674" t="s">
        <v>7036</v>
      </c>
      <c r="E2297" s="674">
        <f t="shared" si="35"/>
        <v>3</v>
      </c>
      <c r="F2297" s="673" t="s">
        <v>2941</v>
      </c>
      <c r="G2297" s="673" t="s">
        <v>2796</v>
      </c>
      <c r="H2297" s="673" t="s">
        <v>2942</v>
      </c>
      <c r="I2297" s="673" t="s">
        <v>2611</v>
      </c>
      <c r="J2297" s="673" t="s">
        <v>2611</v>
      </c>
      <c r="K2297" s="673" t="s">
        <v>2611</v>
      </c>
    </row>
    <row r="2298" spans="1:11" hidden="1" x14ac:dyDescent="0.25">
      <c r="A2298" t="s">
        <v>7436</v>
      </c>
      <c r="B2298" s="673" t="s">
        <v>2104</v>
      </c>
      <c r="C2298" s="674">
        <v>5</v>
      </c>
      <c r="D2298" s="674" t="s">
        <v>7037</v>
      </c>
      <c r="E2298" s="674">
        <f t="shared" si="35"/>
        <v>3</v>
      </c>
      <c r="F2298" s="673" t="s">
        <v>2943</v>
      </c>
      <c r="G2298" s="673" t="s">
        <v>2944</v>
      </c>
      <c r="H2298" s="673" t="s">
        <v>2796</v>
      </c>
      <c r="I2298" s="673" t="s">
        <v>2611</v>
      </c>
      <c r="J2298" s="673" t="s">
        <v>2611</v>
      </c>
      <c r="K2298" s="673" t="s">
        <v>2611</v>
      </c>
    </row>
    <row r="2299" spans="1:11" hidden="1" x14ac:dyDescent="0.25">
      <c r="A2299" t="s">
        <v>7437</v>
      </c>
      <c r="B2299" s="673" t="s">
        <v>2104</v>
      </c>
      <c r="C2299" s="674">
        <v>5</v>
      </c>
      <c r="D2299" s="674" t="s">
        <v>6922</v>
      </c>
      <c r="E2299" s="674">
        <f t="shared" si="35"/>
        <v>4</v>
      </c>
      <c r="F2299" s="673" t="s">
        <v>2945</v>
      </c>
      <c r="G2299" s="673" t="s">
        <v>2946</v>
      </c>
      <c r="H2299" s="673" t="s">
        <v>2796</v>
      </c>
      <c r="I2299" s="673" t="s">
        <v>2942</v>
      </c>
      <c r="J2299" s="673" t="s">
        <v>2611</v>
      </c>
      <c r="K2299" s="673" t="s">
        <v>2611</v>
      </c>
    </row>
    <row r="2300" spans="1:11" hidden="1" x14ac:dyDescent="0.25">
      <c r="A2300" t="s">
        <v>7438</v>
      </c>
      <c r="B2300" s="673" t="s">
        <v>2104</v>
      </c>
      <c r="C2300" s="674">
        <v>5</v>
      </c>
      <c r="D2300" s="674" t="s">
        <v>6894</v>
      </c>
      <c r="E2300" s="674">
        <f t="shared" si="35"/>
        <v>4</v>
      </c>
      <c r="F2300" s="673" t="s">
        <v>2945</v>
      </c>
      <c r="G2300" s="673" t="s">
        <v>2946</v>
      </c>
      <c r="H2300" s="673" t="s">
        <v>2796</v>
      </c>
      <c r="I2300" s="673" t="s">
        <v>2942</v>
      </c>
      <c r="J2300" s="673" t="s">
        <v>2611</v>
      </c>
      <c r="K2300" s="673" t="s">
        <v>2611</v>
      </c>
    </row>
    <row r="2301" spans="1:11" hidden="1" x14ac:dyDescent="0.25">
      <c r="A2301" t="s">
        <v>5095</v>
      </c>
      <c r="B2301" s="673" t="s">
        <v>2104</v>
      </c>
      <c r="C2301" s="674">
        <v>5</v>
      </c>
      <c r="D2301" s="674" t="s">
        <v>6904</v>
      </c>
      <c r="E2301" s="674">
        <f t="shared" si="35"/>
        <v>4</v>
      </c>
      <c r="F2301" s="673" t="s">
        <v>2945</v>
      </c>
      <c r="G2301" s="673" t="s">
        <v>2946</v>
      </c>
      <c r="H2301" s="673" t="s">
        <v>2796</v>
      </c>
      <c r="I2301" s="673" t="s">
        <v>2942</v>
      </c>
      <c r="J2301" s="673" t="s">
        <v>2611</v>
      </c>
      <c r="K2301" s="673" t="s">
        <v>2611</v>
      </c>
    </row>
    <row r="2302" spans="1:11" hidden="1" x14ac:dyDescent="0.25">
      <c r="A2302" t="s">
        <v>7439</v>
      </c>
      <c r="B2302" s="673" t="s">
        <v>2104</v>
      </c>
      <c r="C2302" s="674">
        <v>5</v>
      </c>
      <c r="D2302" s="674" t="s">
        <v>6895</v>
      </c>
      <c r="E2302" s="674">
        <f t="shared" si="35"/>
        <v>6</v>
      </c>
      <c r="F2302" s="673" t="s">
        <v>2798</v>
      </c>
      <c r="G2302" s="673" t="s">
        <v>2799</v>
      </c>
      <c r="H2302" s="673" t="s">
        <v>2947</v>
      </c>
      <c r="I2302" s="673" t="s">
        <v>2948</v>
      </c>
      <c r="J2302" s="673" t="s">
        <v>2796</v>
      </c>
      <c r="K2302" s="673" t="s">
        <v>2942</v>
      </c>
    </row>
    <row r="2303" spans="1:11" hidden="1" x14ac:dyDescent="0.25">
      <c r="A2303" t="s">
        <v>7440</v>
      </c>
      <c r="B2303" s="673" t="s">
        <v>2104</v>
      </c>
      <c r="C2303" s="674">
        <v>5</v>
      </c>
      <c r="D2303" s="674" t="s">
        <v>7038</v>
      </c>
      <c r="E2303" s="674">
        <f t="shared" si="35"/>
        <v>6</v>
      </c>
      <c r="F2303" s="673" t="s">
        <v>2798</v>
      </c>
      <c r="G2303" s="673" t="s">
        <v>2799</v>
      </c>
      <c r="H2303" s="673" t="s">
        <v>2947</v>
      </c>
      <c r="I2303" s="673" t="s">
        <v>2948</v>
      </c>
      <c r="J2303" s="673" t="s">
        <v>2796</v>
      </c>
      <c r="K2303" s="673" t="s">
        <v>2942</v>
      </c>
    </row>
    <row r="2304" spans="1:11" hidden="1" x14ac:dyDescent="0.25">
      <c r="A2304" t="s">
        <v>5096</v>
      </c>
      <c r="B2304" s="673" t="s">
        <v>2104</v>
      </c>
      <c r="C2304" s="674">
        <v>5</v>
      </c>
      <c r="D2304" s="674" t="s">
        <v>7039</v>
      </c>
      <c r="E2304" s="674">
        <f t="shared" si="35"/>
        <v>6</v>
      </c>
      <c r="F2304" s="673" t="s">
        <v>2798</v>
      </c>
      <c r="G2304" s="673" t="s">
        <v>2799</v>
      </c>
      <c r="H2304" s="673" t="s">
        <v>2947</v>
      </c>
      <c r="I2304" s="673" t="s">
        <v>2948</v>
      </c>
      <c r="J2304" s="673" t="s">
        <v>2796</v>
      </c>
      <c r="K2304" s="673" t="s">
        <v>2942</v>
      </c>
    </row>
    <row r="2305" spans="1:11" hidden="1" x14ac:dyDescent="0.25">
      <c r="A2305" t="s">
        <v>5097</v>
      </c>
      <c r="B2305" s="673" t="s">
        <v>2104</v>
      </c>
      <c r="C2305" s="674">
        <v>6</v>
      </c>
      <c r="D2305" s="674" t="s">
        <v>6729</v>
      </c>
      <c r="E2305" s="674">
        <f t="shared" si="35"/>
        <v>1</v>
      </c>
      <c r="F2305" s="673" t="s">
        <v>2788</v>
      </c>
      <c r="G2305" s="673" t="s">
        <v>2611</v>
      </c>
      <c r="H2305" s="673" t="s">
        <v>2611</v>
      </c>
      <c r="I2305" s="673" t="s">
        <v>2611</v>
      </c>
      <c r="J2305" s="673" t="s">
        <v>2611</v>
      </c>
      <c r="K2305" s="673" t="s">
        <v>2611</v>
      </c>
    </row>
    <row r="2306" spans="1:11" hidden="1" x14ac:dyDescent="0.25">
      <c r="A2306" t="s">
        <v>5098</v>
      </c>
      <c r="B2306" s="673" t="s">
        <v>2104</v>
      </c>
      <c r="C2306" s="674">
        <v>6</v>
      </c>
      <c r="D2306" s="674" t="s">
        <v>6731</v>
      </c>
      <c r="E2306" s="674">
        <f t="shared" si="35"/>
        <v>1</v>
      </c>
      <c r="F2306" s="673" t="s">
        <v>2788</v>
      </c>
      <c r="G2306" s="673" t="s">
        <v>2611</v>
      </c>
      <c r="H2306" s="673" t="s">
        <v>2611</v>
      </c>
      <c r="I2306" s="673" t="s">
        <v>2611</v>
      </c>
      <c r="J2306" s="673" t="s">
        <v>2611</v>
      </c>
      <c r="K2306" s="673" t="s">
        <v>2611</v>
      </c>
    </row>
    <row r="2307" spans="1:11" hidden="1" x14ac:dyDescent="0.25">
      <c r="A2307" t="s">
        <v>5099</v>
      </c>
      <c r="B2307" s="673" t="s">
        <v>2104</v>
      </c>
      <c r="C2307" s="674">
        <v>6</v>
      </c>
      <c r="D2307" s="674" t="s">
        <v>6732</v>
      </c>
      <c r="E2307" s="674">
        <f t="shared" ref="E2307:E2370" si="36">6-COUNTIF(F2307:K2307,"")</f>
        <v>1</v>
      </c>
      <c r="F2307" s="673" t="s">
        <v>2788</v>
      </c>
      <c r="G2307" s="673" t="s">
        <v>2611</v>
      </c>
      <c r="H2307" s="673" t="s">
        <v>2611</v>
      </c>
      <c r="I2307" s="673" t="s">
        <v>2611</v>
      </c>
      <c r="J2307" s="673" t="s">
        <v>2611</v>
      </c>
      <c r="K2307" s="673" t="s">
        <v>2611</v>
      </c>
    </row>
    <row r="2308" spans="1:11" hidden="1" x14ac:dyDescent="0.25">
      <c r="A2308" t="s">
        <v>5100</v>
      </c>
      <c r="B2308" s="673" t="s">
        <v>2104</v>
      </c>
      <c r="C2308" s="674">
        <v>6</v>
      </c>
      <c r="D2308" s="674" t="s">
        <v>6742</v>
      </c>
      <c r="E2308" s="674">
        <f t="shared" si="36"/>
        <v>2</v>
      </c>
      <c r="F2308" s="673" t="s">
        <v>2796</v>
      </c>
      <c r="G2308" s="673" t="s">
        <v>2797</v>
      </c>
      <c r="H2308" s="673" t="s">
        <v>2611</v>
      </c>
      <c r="I2308" s="673" t="s">
        <v>2611</v>
      </c>
      <c r="J2308" s="673" t="s">
        <v>2611</v>
      </c>
      <c r="K2308" s="673" t="s">
        <v>2611</v>
      </c>
    </row>
    <row r="2309" spans="1:11" hidden="1" x14ac:dyDescent="0.25">
      <c r="A2309" t="s">
        <v>5101</v>
      </c>
      <c r="B2309" s="673" t="s">
        <v>2104</v>
      </c>
      <c r="C2309" s="674">
        <v>6</v>
      </c>
      <c r="D2309" s="674" t="s">
        <v>6743</v>
      </c>
      <c r="E2309" s="674">
        <f t="shared" si="36"/>
        <v>2</v>
      </c>
      <c r="F2309" s="673" t="s">
        <v>2796</v>
      </c>
      <c r="G2309" s="673" t="s">
        <v>2797</v>
      </c>
      <c r="H2309" s="673" t="s">
        <v>2611</v>
      </c>
      <c r="I2309" s="673" t="s">
        <v>2611</v>
      </c>
      <c r="J2309" s="673" t="s">
        <v>2611</v>
      </c>
      <c r="K2309" s="673" t="s">
        <v>2611</v>
      </c>
    </row>
    <row r="2310" spans="1:11" hidden="1" x14ac:dyDescent="0.25">
      <c r="A2310" t="s">
        <v>5102</v>
      </c>
      <c r="B2310" s="673" t="s">
        <v>2104</v>
      </c>
      <c r="C2310" s="674">
        <v>6</v>
      </c>
      <c r="D2310" s="674" t="s">
        <v>6733</v>
      </c>
      <c r="E2310" s="674">
        <f t="shared" si="36"/>
        <v>3</v>
      </c>
      <c r="F2310" s="673" t="s">
        <v>2789</v>
      </c>
      <c r="G2310" s="673" t="s">
        <v>2790</v>
      </c>
      <c r="H2310" s="673" t="s">
        <v>2791</v>
      </c>
      <c r="I2310" s="673" t="s">
        <v>2611</v>
      </c>
      <c r="J2310" s="673" t="s">
        <v>2611</v>
      </c>
      <c r="K2310" s="673" t="s">
        <v>2611</v>
      </c>
    </row>
    <row r="2311" spans="1:11" hidden="1" x14ac:dyDescent="0.25">
      <c r="A2311" t="s">
        <v>5103</v>
      </c>
      <c r="B2311" s="673" t="s">
        <v>2104</v>
      </c>
      <c r="C2311" s="674">
        <v>6</v>
      </c>
      <c r="D2311" s="674" t="s">
        <v>6734</v>
      </c>
      <c r="E2311" s="674">
        <f t="shared" si="36"/>
        <v>1</v>
      </c>
      <c r="F2311" s="673" t="s">
        <v>2788</v>
      </c>
      <c r="G2311" s="673" t="s">
        <v>2611</v>
      </c>
      <c r="H2311" s="673" t="s">
        <v>2611</v>
      </c>
      <c r="I2311" s="673" t="s">
        <v>2611</v>
      </c>
      <c r="J2311" s="673" t="s">
        <v>2611</v>
      </c>
      <c r="K2311" s="673" t="s">
        <v>2611</v>
      </c>
    </row>
    <row r="2312" spans="1:11" hidden="1" x14ac:dyDescent="0.25">
      <c r="A2312" t="s">
        <v>5104</v>
      </c>
      <c r="B2312" s="673" t="s">
        <v>2104</v>
      </c>
      <c r="C2312" s="674">
        <v>6</v>
      </c>
      <c r="D2312" s="674" t="s">
        <v>6875</v>
      </c>
      <c r="E2312" s="674">
        <f t="shared" si="36"/>
        <v>1</v>
      </c>
      <c r="F2312" s="673" t="s">
        <v>2788</v>
      </c>
      <c r="G2312" s="673" t="s">
        <v>2611</v>
      </c>
      <c r="H2312" s="673" t="s">
        <v>2611</v>
      </c>
      <c r="I2312" s="673" t="s">
        <v>2611</v>
      </c>
      <c r="J2312" s="673" t="s">
        <v>2611</v>
      </c>
      <c r="K2312" s="673" t="s">
        <v>2611</v>
      </c>
    </row>
    <row r="2313" spans="1:11" hidden="1" x14ac:dyDescent="0.25">
      <c r="A2313" t="s">
        <v>5105</v>
      </c>
      <c r="B2313" s="673" t="s">
        <v>2104</v>
      </c>
      <c r="C2313" s="674">
        <v>6</v>
      </c>
      <c r="D2313" s="674" t="s">
        <v>6876</v>
      </c>
      <c r="E2313" s="674">
        <f t="shared" si="36"/>
        <v>1</v>
      </c>
      <c r="F2313" s="673" t="s">
        <v>2788</v>
      </c>
      <c r="G2313" s="673" t="s">
        <v>2611</v>
      </c>
      <c r="H2313" s="673" t="s">
        <v>2611</v>
      </c>
      <c r="I2313" s="673" t="s">
        <v>2611</v>
      </c>
      <c r="J2313" s="673" t="s">
        <v>2611</v>
      </c>
      <c r="K2313" s="673" t="s">
        <v>2611</v>
      </c>
    </row>
    <row r="2314" spans="1:11" hidden="1" x14ac:dyDescent="0.25">
      <c r="A2314" t="s">
        <v>5106</v>
      </c>
      <c r="B2314" s="673" t="s">
        <v>2104</v>
      </c>
      <c r="C2314" s="674">
        <v>6</v>
      </c>
      <c r="D2314" s="674" t="s">
        <v>6990</v>
      </c>
      <c r="E2314" s="674">
        <f t="shared" si="36"/>
        <v>1</v>
      </c>
      <c r="F2314" s="673" t="s">
        <v>2788</v>
      </c>
      <c r="G2314" s="673" t="s">
        <v>2611</v>
      </c>
      <c r="H2314" s="673" t="s">
        <v>2611</v>
      </c>
      <c r="I2314" s="673" t="s">
        <v>2611</v>
      </c>
      <c r="J2314" s="673" t="s">
        <v>2611</v>
      </c>
      <c r="K2314" s="673" t="s">
        <v>2611</v>
      </c>
    </row>
    <row r="2315" spans="1:11" hidden="1" x14ac:dyDescent="0.25">
      <c r="A2315" t="s">
        <v>5107</v>
      </c>
      <c r="B2315" s="673" t="s">
        <v>2104</v>
      </c>
      <c r="C2315" s="674">
        <v>6</v>
      </c>
      <c r="D2315" s="674" t="s">
        <v>6735</v>
      </c>
      <c r="E2315" s="674">
        <f t="shared" si="36"/>
        <v>1</v>
      </c>
      <c r="F2315" s="673" t="s">
        <v>2788</v>
      </c>
      <c r="G2315" s="673" t="s">
        <v>2611</v>
      </c>
      <c r="H2315" s="673" t="s">
        <v>2611</v>
      </c>
      <c r="I2315" s="673" t="s">
        <v>2611</v>
      </c>
      <c r="J2315" s="673" t="s">
        <v>2611</v>
      </c>
      <c r="K2315" s="673" t="s">
        <v>2611</v>
      </c>
    </row>
    <row r="2316" spans="1:11" hidden="1" x14ac:dyDescent="0.25">
      <c r="A2316" t="s">
        <v>5108</v>
      </c>
      <c r="B2316" s="673" t="s">
        <v>2104</v>
      </c>
      <c r="C2316" s="674">
        <v>6</v>
      </c>
      <c r="D2316" s="674" t="s">
        <v>6744</v>
      </c>
      <c r="E2316" s="674">
        <f t="shared" si="36"/>
        <v>2</v>
      </c>
      <c r="F2316" s="673" t="s">
        <v>2796</v>
      </c>
      <c r="G2316" s="673" t="s">
        <v>2797</v>
      </c>
      <c r="H2316" s="673" t="s">
        <v>2611</v>
      </c>
      <c r="I2316" s="673" t="s">
        <v>2611</v>
      </c>
      <c r="J2316" s="673" t="s">
        <v>2611</v>
      </c>
      <c r="K2316" s="673" t="s">
        <v>2611</v>
      </c>
    </row>
    <row r="2317" spans="1:11" hidden="1" x14ac:dyDescent="0.25">
      <c r="A2317" t="s">
        <v>5109</v>
      </c>
      <c r="B2317" s="673" t="s">
        <v>2104</v>
      </c>
      <c r="C2317" s="674">
        <v>6</v>
      </c>
      <c r="D2317" s="674" t="s">
        <v>6745</v>
      </c>
      <c r="E2317" s="674">
        <f t="shared" si="36"/>
        <v>2</v>
      </c>
      <c r="F2317" s="673" t="s">
        <v>2796</v>
      </c>
      <c r="G2317" s="673" t="s">
        <v>2797</v>
      </c>
      <c r="H2317" s="673" t="s">
        <v>2611</v>
      </c>
      <c r="I2317" s="673" t="s">
        <v>2611</v>
      </c>
      <c r="J2317" s="673" t="s">
        <v>2611</v>
      </c>
      <c r="K2317" s="673" t="s">
        <v>2611</v>
      </c>
    </row>
    <row r="2318" spans="1:11" hidden="1" x14ac:dyDescent="0.25">
      <c r="A2318" t="s">
        <v>5110</v>
      </c>
      <c r="B2318" s="673" t="s">
        <v>2104</v>
      </c>
      <c r="C2318" s="674">
        <v>6</v>
      </c>
      <c r="D2318" s="674" t="s">
        <v>6878</v>
      </c>
      <c r="E2318" s="674">
        <f t="shared" si="36"/>
        <v>1</v>
      </c>
      <c r="F2318" s="673" t="s">
        <v>2788</v>
      </c>
      <c r="G2318" s="673" t="s">
        <v>2611</v>
      </c>
      <c r="H2318" s="673" t="s">
        <v>2611</v>
      </c>
      <c r="I2318" s="673" t="s">
        <v>2611</v>
      </c>
      <c r="J2318" s="673" t="s">
        <v>2611</v>
      </c>
      <c r="K2318" s="673" t="s">
        <v>2611</v>
      </c>
    </row>
    <row r="2319" spans="1:11" hidden="1" x14ac:dyDescent="0.25">
      <c r="A2319" t="s">
        <v>5111</v>
      </c>
      <c r="B2319" s="673" t="s">
        <v>2104</v>
      </c>
      <c r="C2319" s="674">
        <v>6</v>
      </c>
      <c r="D2319" s="674" t="s">
        <v>6879</v>
      </c>
      <c r="E2319" s="674">
        <f t="shared" si="36"/>
        <v>1</v>
      </c>
      <c r="F2319" s="673" t="s">
        <v>2788</v>
      </c>
      <c r="G2319" s="673" t="s">
        <v>2611</v>
      </c>
      <c r="H2319" s="673" t="s">
        <v>2611</v>
      </c>
      <c r="I2319" s="673" t="s">
        <v>2611</v>
      </c>
      <c r="J2319" s="673" t="s">
        <v>2611</v>
      </c>
      <c r="K2319" s="673" t="s">
        <v>2611</v>
      </c>
    </row>
    <row r="2320" spans="1:11" hidden="1" x14ac:dyDescent="0.25">
      <c r="A2320" t="s">
        <v>7441</v>
      </c>
      <c r="B2320" s="673" t="s">
        <v>2104</v>
      </c>
      <c r="C2320" s="674">
        <v>6</v>
      </c>
      <c r="D2320" s="674" t="s">
        <v>7025</v>
      </c>
      <c r="E2320" s="674">
        <f t="shared" si="36"/>
        <v>1</v>
      </c>
      <c r="F2320" s="673" t="s">
        <v>2788</v>
      </c>
      <c r="G2320" s="673" t="s">
        <v>2611</v>
      </c>
      <c r="H2320" s="673" t="s">
        <v>2611</v>
      </c>
      <c r="I2320" s="673" t="s">
        <v>2611</v>
      </c>
      <c r="J2320" s="673" t="s">
        <v>2611</v>
      </c>
      <c r="K2320" s="673" t="s">
        <v>2611</v>
      </c>
    </row>
    <row r="2321" spans="1:11" hidden="1" x14ac:dyDescent="0.25">
      <c r="A2321" t="s">
        <v>7442</v>
      </c>
      <c r="B2321" s="673" t="s">
        <v>2104</v>
      </c>
      <c r="C2321" s="674">
        <v>6</v>
      </c>
      <c r="D2321" s="674" t="s">
        <v>7026</v>
      </c>
      <c r="E2321" s="674">
        <f t="shared" si="36"/>
        <v>1</v>
      </c>
      <c r="F2321" s="673" t="s">
        <v>2788</v>
      </c>
      <c r="G2321" s="673" t="s">
        <v>2611</v>
      </c>
      <c r="H2321" s="673" t="s">
        <v>2611</v>
      </c>
      <c r="I2321" s="673" t="s">
        <v>2611</v>
      </c>
      <c r="J2321" s="673" t="s">
        <v>2611</v>
      </c>
      <c r="K2321" s="673" t="s">
        <v>2611</v>
      </c>
    </row>
    <row r="2322" spans="1:11" hidden="1" x14ac:dyDescent="0.25">
      <c r="A2322" t="s">
        <v>7443</v>
      </c>
      <c r="B2322" s="673" t="s">
        <v>2104</v>
      </c>
      <c r="C2322" s="674">
        <v>6</v>
      </c>
      <c r="D2322" s="674" t="s">
        <v>7027</v>
      </c>
      <c r="E2322" s="674">
        <f t="shared" si="36"/>
        <v>1</v>
      </c>
      <c r="F2322" s="673" t="s">
        <v>2788</v>
      </c>
      <c r="G2322" s="673" t="s">
        <v>2611</v>
      </c>
      <c r="H2322" s="673" t="s">
        <v>2611</v>
      </c>
      <c r="I2322" s="673" t="s">
        <v>2611</v>
      </c>
      <c r="J2322" s="673" t="s">
        <v>2611</v>
      </c>
      <c r="K2322" s="673" t="s">
        <v>2611</v>
      </c>
    </row>
    <row r="2323" spans="1:11" hidden="1" x14ac:dyDescent="0.25">
      <c r="A2323" t="s">
        <v>7444</v>
      </c>
      <c r="B2323" s="673" t="s">
        <v>2104</v>
      </c>
      <c r="C2323" s="674">
        <v>6</v>
      </c>
      <c r="D2323" s="674" t="s">
        <v>7028</v>
      </c>
      <c r="E2323" s="674">
        <f t="shared" si="36"/>
        <v>1</v>
      </c>
      <c r="F2323" s="673" t="s">
        <v>2788</v>
      </c>
      <c r="G2323" s="673" t="s">
        <v>2611</v>
      </c>
      <c r="H2323" s="673" t="s">
        <v>2611</v>
      </c>
      <c r="I2323" s="673" t="s">
        <v>2611</v>
      </c>
      <c r="J2323" s="673" t="s">
        <v>2611</v>
      </c>
      <c r="K2323" s="673" t="s">
        <v>2611</v>
      </c>
    </row>
    <row r="2324" spans="1:11" hidden="1" x14ac:dyDescent="0.25">
      <c r="A2324" t="s">
        <v>5112</v>
      </c>
      <c r="B2324" s="673" t="s">
        <v>2104</v>
      </c>
      <c r="C2324" s="674">
        <v>6</v>
      </c>
      <c r="D2324" s="674" t="s">
        <v>6747</v>
      </c>
      <c r="E2324" s="674">
        <f t="shared" si="36"/>
        <v>1</v>
      </c>
      <c r="F2324" s="673" t="s">
        <v>2788</v>
      </c>
      <c r="G2324" s="673" t="s">
        <v>2611</v>
      </c>
      <c r="H2324" s="673" t="s">
        <v>2611</v>
      </c>
      <c r="I2324" s="673" t="s">
        <v>2611</v>
      </c>
      <c r="J2324" s="673" t="s">
        <v>2611</v>
      </c>
      <c r="K2324" s="673" t="s">
        <v>2611</v>
      </c>
    </row>
    <row r="2325" spans="1:11" hidden="1" x14ac:dyDescent="0.25">
      <c r="A2325" t="s">
        <v>5113</v>
      </c>
      <c r="B2325" s="673" t="s">
        <v>2104</v>
      </c>
      <c r="C2325" s="674">
        <v>6</v>
      </c>
      <c r="D2325" s="674" t="s">
        <v>6748</v>
      </c>
      <c r="E2325" s="674">
        <f t="shared" si="36"/>
        <v>1</v>
      </c>
      <c r="F2325" s="673" t="s">
        <v>2788</v>
      </c>
      <c r="G2325" s="673" t="s">
        <v>2611</v>
      </c>
      <c r="H2325" s="673" t="s">
        <v>2611</v>
      </c>
      <c r="I2325" s="673" t="s">
        <v>2611</v>
      </c>
      <c r="J2325" s="673" t="s">
        <v>2611</v>
      </c>
      <c r="K2325" s="673" t="s">
        <v>2611</v>
      </c>
    </row>
    <row r="2326" spans="1:11" hidden="1" x14ac:dyDescent="0.25">
      <c r="A2326" t="s">
        <v>5114</v>
      </c>
      <c r="B2326" s="673" t="s">
        <v>2104</v>
      </c>
      <c r="C2326" s="674">
        <v>6</v>
      </c>
      <c r="D2326" s="674" t="s">
        <v>6749</v>
      </c>
      <c r="E2326" s="674">
        <f t="shared" si="36"/>
        <v>1</v>
      </c>
      <c r="F2326" s="673" t="s">
        <v>2788</v>
      </c>
      <c r="G2326" s="673" t="s">
        <v>2611</v>
      </c>
      <c r="H2326" s="673" t="s">
        <v>2611</v>
      </c>
      <c r="I2326" s="673" t="s">
        <v>2611</v>
      </c>
      <c r="J2326" s="673" t="s">
        <v>2611</v>
      </c>
      <c r="K2326" s="673" t="s">
        <v>2611</v>
      </c>
    </row>
    <row r="2327" spans="1:11" hidden="1" x14ac:dyDescent="0.25">
      <c r="A2327" t="s">
        <v>5115</v>
      </c>
      <c r="B2327" s="673" t="s">
        <v>2104</v>
      </c>
      <c r="C2327" s="674">
        <v>6</v>
      </c>
      <c r="D2327" s="674" t="s">
        <v>6913</v>
      </c>
      <c r="E2327" s="674">
        <f t="shared" si="36"/>
        <v>1</v>
      </c>
      <c r="F2327" s="673" t="s">
        <v>2788</v>
      </c>
      <c r="G2327" s="673" t="s">
        <v>2611</v>
      </c>
      <c r="H2327" s="673" t="s">
        <v>2611</v>
      </c>
      <c r="I2327" s="673" t="s">
        <v>2611</v>
      </c>
      <c r="J2327" s="673" t="s">
        <v>2611</v>
      </c>
      <c r="K2327" s="673" t="s">
        <v>2611</v>
      </c>
    </row>
    <row r="2328" spans="1:11" hidden="1" x14ac:dyDescent="0.25">
      <c r="A2328" t="s">
        <v>5116</v>
      </c>
      <c r="B2328" s="673" t="s">
        <v>2104</v>
      </c>
      <c r="C2328" s="674">
        <v>6</v>
      </c>
      <c r="D2328" s="674" t="s">
        <v>7029</v>
      </c>
      <c r="E2328" s="674">
        <f t="shared" si="36"/>
        <v>1</v>
      </c>
      <c r="F2328" s="673" t="s">
        <v>2788</v>
      </c>
      <c r="G2328" s="673" t="s">
        <v>2611</v>
      </c>
      <c r="H2328" s="673" t="s">
        <v>2611</v>
      </c>
      <c r="I2328" s="673" t="s">
        <v>2611</v>
      </c>
      <c r="J2328" s="673" t="s">
        <v>2611</v>
      </c>
      <c r="K2328" s="673" t="s">
        <v>2611</v>
      </c>
    </row>
    <row r="2329" spans="1:11" hidden="1" x14ac:dyDescent="0.25">
      <c r="A2329" t="s">
        <v>5117</v>
      </c>
      <c r="B2329" s="673" t="s">
        <v>2104</v>
      </c>
      <c r="C2329" s="674">
        <v>6</v>
      </c>
      <c r="D2329" s="674" t="s">
        <v>6772</v>
      </c>
      <c r="E2329" s="674">
        <f t="shared" si="36"/>
        <v>1</v>
      </c>
      <c r="F2329" s="673" t="s">
        <v>2788</v>
      </c>
      <c r="G2329" s="673" t="s">
        <v>2611</v>
      </c>
      <c r="H2329" s="673" t="s">
        <v>2611</v>
      </c>
      <c r="I2329" s="673" t="s">
        <v>2611</v>
      </c>
      <c r="J2329" s="673" t="s">
        <v>2611</v>
      </c>
      <c r="K2329" s="673" t="s">
        <v>2611</v>
      </c>
    </row>
    <row r="2330" spans="1:11" hidden="1" x14ac:dyDescent="0.25">
      <c r="A2330" t="s">
        <v>5118</v>
      </c>
      <c r="B2330" s="673" t="s">
        <v>2104</v>
      </c>
      <c r="C2330" s="674">
        <v>6</v>
      </c>
      <c r="D2330" s="674" t="s">
        <v>6865</v>
      </c>
      <c r="E2330" s="674">
        <f t="shared" si="36"/>
        <v>1</v>
      </c>
      <c r="F2330" s="673" t="s">
        <v>2788</v>
      </c>
      <c r="G2330" s="673" t="s">
        <v>2611</v>
      </c>
      <c r="H2330" s="673" t="s">
        <v>2611</v>
      </c>
      <c r="I2330" s="673" t="s">
        <v>2611</v>
      </c>
      <c r="J2330" s="673" t="s">
        <v>2611</v>
      </c>
      <c r="K2330" s="673" t="s">
        <v>2611</v>
      </c>
    </row>
    <row r="2331" spans="1:11" hidden="1" x14ac:dyDescent="0.25">
      <c r="A2331" t="s">
        <v>7445</v>
      </c>
      <c r="B2331" s="673" t="s">
        <v>2104</v>
      </c>
      <c r="C2331" s="674">
        <v>6</v>
      </c>
      <c r="D2331" s="674" t="s">
        <v>7003</v>
      </c>
      <c r="E2331" s="674">
        <f t="shared" si="36"/>
        <v>2</v>
      </c>
      <c r="F2331" s="673" t="s">
        <v>2796</v>
      </c>
      <c r="G2331" s="673" t="s">
        <v>2797</v>
      </c>
      <c r="H2331" s="673" t="s">
        <v>2611</v>
      </c>
      <c r="I2331" s="673" t="s">
        <v>2611</v>
      </c>
      <c r="J2331" s="673" t="s">
        <v>2611</v>
      </c>
      <c r="K2331" s="673" t="s">
        <v>2611</v>
      </c>
    </row>
    <row r="2332" spans="1:11" hidden="1" x14ac:dyDescent="0.25">
      <c r="A2332" t="s">
        <v>7446</v>
      </c>
      <c r="B2332" s="673" t="s">
        <v>2104</v>
      </c>
      <c r="C2332" s="674">
        <v>6</v>
      </c>
      <c r="D2332" s="674" t="s">
        <v>2777</v>
      </c>
      <c r="E2332" s="674">
        <f t="shared" si="36"/>
        <v>2</v>
      </c>
      <c r="F2332" s="673" t="s">
        <v>2796</v>
      </c>
      <c r="G2332" s="673" t="s">
        <v>2797</v>
      </c>
      <c r="H2332" s="673" t="s">
        <v>2611</v>
      </c>
      <c r="I2332" s="673" t="s">
        <v>2611</v>
      </c>
      <c r="J2332" s="673" t="s">
        <v>2611</v>
      </c>
      <c r="K2332" s="673" t="s">
        <v>2611</v>
      </c>
    </row>
    <row r="2333" spans="1:11" hidden="1" x14ac:dyDescent="0.25">
      <c r="A2333" t="s">
        <v>7447</v>
      </c>
      <c r="B2333" s="673" t="s">
        <v>2104</v>
      </c>
      <c r="C2333" s="674">
        <v>6</v>
      </c>
      <c r="D2333" s="674" t="s">
        <v>6993</v>
      </c>
      <c r="E2333" s="674">
        <f t="shared" si="36"/>
        <v>2</v>
      </c>
      <c r="F2333" s="673" t="s">
        <v>2796</v>
      </c>
      <c r="G2333" s="673" t="s">
        <v>2797</v>
      </c>
      <c r="H2333" s="673" t="s">
        <v>2611</v>
      </c>
      <c r="I2333" s="673" t="s">
        <v>2611</v>
      </c>
      <c r="J2333" s="673" t="s">
        <v>2611</v>
      </c>
      <c r="K2333" s="673" t="s">
        <v>2611</v>
      </c>
    </row>
    <row r="2334" spans="1:11" hidden="1" x14ac:dyDescent="0.25">
      <c r="A2334" t="s">
        <v>7448</v>
      </c>
      <c r="B2334" s="673" t="s">
        <v>2104</v>
      </c>
      <c r="C2334" s="674">
        <v>6</v>
      </c>
      <c r="D2334" s="674" t="s">
        <v>7030</v>
      </c>
      <c r="E2334" s="674">
        <f t="shared" si="36"/>
        <v>2</v>
      </c>
      <c r="F2334" s="673" t="s">
        <v>2796</v>
      </c>
      <c r="G2334" s="673" t="s">
        <v>2797</v>
      </c>
      <c r="H2334" s="673" t="s">
        <v>2611</v>
      </c>
      <c r="I2334" s="673" t="s">
        <v>2611</v>
      </c>
      <c r="J2334" s="673" t="s">
        <v>2611</v>
      </c>
      <c r="K2334" s="673" t="s">
        <v>2611</v>
      </c>
    </row>
    <row r="2335" spans="1:11" hidden="1" x14ac:dyDescent="0.25">
      <c r="A2335" t="s">
        <v>5119</v>
      </c>
      <c r="B2335" s="673" t="s">
        <v>2104</v>
      </c>
      <c r="C2335" s="674">
        <v>6</v>
      </c>
      <c r="D2335" s="674" t="s">
        <v>7018</v>
      </c>
      <c r="E2335" s="674">
        <f t="shared" si="36"/>
        <v>2</v>
      </c>
      <c r="F2335" s="673" t="s">
        <v>2796</v>
      </c>
      <c r="G2335" s="673" t="s">
        <v>2797</v>
      </c>
      <c r="H2335" s="673" t="s">
        <v>2611</v>
      </c>
      <c r="I2335" s="673" t="s">
        <v>2611</v>
      </c>
      <c r="J2335" s="673" t="s">
        <v>2611</v>
      </c>
      <c r="K2335" s="673" t="s">
        <v>2611</v>
      </c>
    </row>
    <row r="2336" spans="1:11" hidden="1" x14ac:dyDescent="0.25">
      <c r="A2336" t="s">
        <v>5120</v>
      </c>
      <c r="B2336" s="673" t="s">
        <v>2104</v>
      </c>
      <c r="C2336" s="674">
        <v>6</v>
      </c>
      <c r="D2336" s="674" t="s">
        <v>6899</v>
      </c>
      <c r="E2336" s="674">
        <f t="shared" si="36"/>
        <v>2</v>
      </c>
      <c r="F2336" s="673" t="s">
        <v>2796</v>
      </c>
      <c r="G2336" s="673" t="s">
        <v>2797</v>
      </c>
      <c r="H2336" s="673" t="s">
        <v>2611</v>
      </c>
      <c r="I2336" s="673" t="s">
        <v>2611</v>
      </c>
      <c r="J2336" s="673" t="s">
        <v>2611</v>
      </c>
      <c r="K2336" s="673" t="s">
        <v>2611</v>
      </c>
    </row>
    <row r="2337" spans="1:11" hidden="1" x14ac:dyDescent="0.25">
      <c r="A2337" t="s">
        <v>5121</v>
      </c>
      <c r="B2337" s="673" t="s">
        <v>2104</v>
      </c>
      <c r="C2337" s="674">
        <v>6</v>
      </c>
      <c r="D2337" s="674" t="s">
        <v>6917</v>
      </c>
      <c r="E2337" s="674">
        <f t="shared" si="36"/>
        <v>2</v>
      </c>
      <c r="F2337" s="673" t="s">
        <v>2796</v>
      </c>
      <c r="G2337" s="673" t="s">
        <v>2797</v>
      </c>
      <c r="H2337" s="673" t="s">
        <v>2611</v>
      </c>
      <c r="I2337" s="673" t="s">
        <v>2611</v>
      </c>
      <c r="J2337" s="673" t="s">
        <v>2611</v>
      </c>
      <c r="K2337" s="673" t="s">
        <v>2611</v>
      </c>
    </row>
    <row r="2338" spans="1:11" hidden="1" x14ac:dyDescent="0.25">
      <c r="A2338" t="s">
        <v>5122</v>
      </c>
      <c r="B2338" s="673" t="s">
        <v>2104</v>
      </c>
      <c r="C2338" s="674">
        <v>6</v>
      </c>
      <c r="D2338" s="674" t="s">
        <v>6771</v>
      </c>
      <c r="E2338" s="674">
        <f t="shared" si="36"/>
        <v>2</v>
      </c>
      <c r="F2338" s="673" t="s">
        <v>2796</v>
      </c>
      <c r="G2338" s="673" t="s">
        <v>2797</v>
      </c>
      <c r="H2338" s="673" t="s">
        <v>2611</v>
      </c>
      <c r="I2338" s="673" t="s">
        <v>2611</v>
      </c>
      <c r="J2338" s="673" t="s">
        <v>2611</v>
      </c>
      <c r="K2338" s="673" t="s">
        <v>2611</v>
      </c>
    </row>
    <row r="2339" spans="1:11" hidden="1" x14ac:dyDescent="0.25">
      <c r="A2339" t="s">
        <v>5123</v>
      </c>
      <c r="B2339" s="673" t="s">
        <v>2104</v>
      </c>
      <c r="C2339" s="674">
        <v>6</v>
      </c>
      <c r="D2339" s="674" t="s">
        <v>6866</v>
      </c>
      <c r="E2339" s="674">
        <f t="shared" si="36"/>
        <v>2</v>
      </c>
      <c r="F2339" s="673" t="s">
        <v>2796</v>
      </c>
      <c r="G2339" s="673" t="s">
        <v>2797</v>
      </c>
      <c r="H2339" s="673" t="s">
        <v>2611</v>
      </c>
      <c r="I2339" s="673" t="s">
        <v>2611</v>
      </c>
      <c r="J2339" s="673" t="s">
        <v>2611</v>
      </c>
      <c r="K2339" s="673" t="s">
        <v>2611</v>
      </c>
    </row>
    <row r="2340" spans="1:11" hidden="1" x14ac:dyDescent="0.25">
      <c r="A2340" t="s">
        <v>7449</v>
      </c>
      <c r="B2340" s="673" t="s">
        <v>2104</v>
      </c>
      <c r="C2340" s="674">
        <v>6</v>
      </c>
      <c r="D2340" s="674" t="s">
        <v>7036</v>
      </c>
      <c r="E2340" s="674">
        <f t="shared" si="36"/>
        <v>3</v>
      </c>
      <c r="F2340" s="673" t="s">
        <v>2941</v>
      </c>
      <c r="G2340" s="673" t="s">
        <v>2796</v>
      </c>
      <c r="H2340" s="673" t="s">
        <v>2942</v>
      </c>
      <c r="I2340" s="673" t="s">
        <v>2611</v>
      </c>
      <c r="J2340" s="673" t="s">
        <v>2611</v>
      </c>
      <c r="K2340" s="673" t="s">
        <v>2611</v>
      </c>
    </row>
    <row r="2341" spans="1:11" hidden="1" x14ac:dyDescent="0.25">
      <c r="A2341" t="s">
        <v>7450</v>
      </c>
      <c r="B2341" s="673" t="s">
        <v>2104</v>
      </c>
      <c r="C2341" s="674">
        <v>6</v>
      </c>
      <c r="D2341" s="674" t="s">
        <v>7037</v>
      </c>
      <c r="E2341" s="674">
        <f t="shared" si="36"/>
        <v>3</v>
      </c>
      <c r="F2341" s="673" t="s">
        <v>2943</v>
      </c>
      <c r="G2341" s="673" t="s">
        <v>2944</v>
      </c>
      <c r="H2341" s="673" t="s">
        <v>2796</v>
      </c>
      <c r="I2341" s="673" t="s">
        <v>2611</v>
      </c>
      <c r="J2341" s="673" t="s">
        <v>2611</v>
      </c>
      <c r="K2341" s="673" t="s">
        <v>2611</v>
      </c>
    </row>
    <row r="2342" spans="1:11" hidden="1" x14ac:dyDescent="0.25">
      <c r="A2342" t="s">
        <v>7451</v>
      </c>
      <c r="B2342" s="673" t="s">
        <v>2104</v>
      </c>
      <c r="C2342" s="674">
        <v>6</v>
      </c>
      <c r="D2342" s="674" t="s">
        <v>6922</v>
      </c>
      <c r="E2342" s="674">
        <f t="shared" si="36"/>
        <v>4</v>
      </c>
      <c r="F2342" s="673" t="s">
        <v>2945</v>
      </c>
      <c r="G2342" s="673" t="s">
        <v>2946</v>
      </c>
      <c r="H2342" s="673" t="s">
        <v>2796</v>
      </c>
      <c r="I2342" s="673" t="s">
        <v>2942</v>
      </c>
      <c r="J2342" s="673" t="s">
        <v>2611</v>
      </c>
      <c r="K2342" s="673" t="s">
        <v>2611</v>
      </c>
    </row>
    <row r="2343" spans="1:11" hidden="1" x14ac:dyDescent="0.25">
      <c r="A2343" t="s">
        <v>7452</v>
      </c>
      <c r="B2343" s="673" t="s">
        <v>2104</v>
      </c>
      <c r="C2343" s="674">
        <v>6</v>
      </c>
      <c r="D2343" s="674" t="s">
        <v>6894</v>
      </c>
      <c r="E2343" s="674">
        <f t="shared" si="36"/>
        <v>4</v>
      </c>
      <c r="F2343" s="673" t="s">
        <v>2945</v>
      </c>
      <c r="G2343" s="673" t="s">
        <v>2946</v>
      </c>
      <c r="H2343" s="673" t="s">
        <v>2796</v>
      </c>
      <c r="I2343" s="673" t="s">
        <v>2942</v>
      </c>
      <c r="J2343" s="673" t="s">
        <v>2611</v>
      </c>
      <c r="K2343" s="673" t="s">
        <v>2611</v>
      </c>
    </row>
    <row r="2344" spans="1:11" hidden="1" x14ac:dyDescent="0.25">
      <c r="A2344" t="s">
        <v>5124</v>
      </c>
      <c r="B2344" s="673" t="s">
        <v>2104</v>
      </c>
      <c r="C2344" s="674">
        <v>6</v>
      </c>
      <c r="D2344" s="674" t="s">
        <v>6904</v>
      </c>
      <c r="E2344" s="674">
        <f t="shared" si="36"/>
        <v>4</v>
      </c>
      <c r="F2344" s="673" t="s">
        <v>2945</v>
      </c>
      <c r="G2344" s="673" t="s">
        <v>2946</v>
      </c>
      <c r="H2344" s="673" t="s">
        <v>2796</v>
      </c>
      <c r="I2344" s="673" t="s">
        <v>2942</v>
      </c>
      <c r="J2344" s="673" t="s">
        <v>2611</v>
      </c>
      <c r="K2344" s="673" t="s">
        <v>2611</v>
      </c>
    </row>
    <row r="2345" spans="1:11" hidden="1" x14ac:dyDescent="0.25">
      <c r="A2345" t="s">
        <v>7453</v>
      </c>
      <c r="B2345" s="673" t="s">
        <v>2104</v>
      </c>
      <c r="C2345" s="674">
        <v>6</v>
      </c>
      <c r="D2345" s="674" t="s">
        <v>6895</v>
      </c>
      <c r="E2345" s="674">
        <f t="shared" si="36"/>
        <v>6</v>
      </c>
      <c r="F2345" s="673" t="s">
        <v>2798</v>
      </c>
      <c r="G2345" s="673" t="s">
        <v>2799</v>
      </c>
      <c r="H2345" s="673" t="s">
        <v>2947</v>
      </c>
      <c r="I2345" s="673" t="s">
        <v>2948</v>
      </c>
      <c r="J2345" s="673" t="s">
        <v>2796</v>
      </c>
      <c r="K2345" s="673" t="s">
        <v>2942</v>
      </c>
    </row>
    <row r="2346" spans="1:11" hidden="1" x14ac:dyDescent="0.25">
      <c r="A2346" t="s">
        <v>7454</v>
      </c>
      <c r="B2346" s="673" t="s">
        <v>2104</v>
      </c>
      <c r="C2346" s="674">
        <v>6</v>
      </c>
      <c r="D2346" s="674" t="s">
        <v>7038</v>
      </c>
      <c r="E2346" s="674">
        <f t="shared" si="36"/>
        <v>6</v>
      </c>
      <c r="F2346" s="673" t="s">
        <v>2798</v>
      </c>
      <c r="G2346" s="673" t="s">
        <v>2799</v>
      </c>
      <c r="H2346" s="673" t="s">
        <v>2947</v>
      </c>
      <c r="I2346" s="673" t="s">
        <v>2948</v>
      </c>
      <c r="J2346" s="673" t="s">
        <v>2796</v>
      </c>
      <c r="K2346" s="673" t="s">
        <v>2942</v>
      </c>
    </row>
    <row r="2347" spans="1:11" hidden="1" x14ac:dyDescent="0.25">
      <c r="A2347" t="s">
        <v>5125</v>
      </c>
      <c r="B2347" s="673" t="s">
        <v>2104</v>
      </c>
      <c r="C2347" s="674">
        <v>6</v>
      </c>
      <c r="D2347" s="674" t="s">
        <v>7039</v>
      </c>
      <c r="E2347" s="674">
        <f t="shared" si="36"/>
        <v>6</v>
      </c>
      <c r="F2347" s="673" t="s">
        <v>2798</v>
      </c>
      <c r="G2347" s="673" t="s">
        <v>2799</v>
      </c>
      <c r="H2347" s="673" t="s">
        <v>2947</v>
      </c>
      <c r="I2347" s="673" t="s">
        <v>2948</v>
      </c>
      <c r="J2347" s="673" t="s">
        <v>2796</v>
      </c>
      <c r="K2347" s="673" t="s">
        <v>2942</v>
      </c>
    </row>
    <row r="2348" spans="1:11" hidden="1" x14ac:dyDescent="0.25">
      <c r="A2348" t="s">
        <v>5126</v>
      </c>
      <c r="B2348" s="673" t="s">
        <v>2104</v>
      </c>
      <c r="C2348" s="674">
        <v>7</v>
      </c>
      <c r="D2348" s="674" t="s">
        <v>6729</v>
      </c>
      <c r="E2348" s="674">
        <f t="shared" si="36"/>
        <v>1</v>
      </c>
      <c r="F2348" s="673" t="s">
        <v>2788</v>
      </c>
      <c r="G2348" s="673" t="s">
        <v>2611</v>
      </c>
      <c r="H2348" s="673" t="s">
        <v>2611</v>
      </c>
      <c r="I2348" s="673" t="s">
        <v>2611</v>
      </c>
      <c r="J2348" s="673" t="s">
        <v>2611</v>
      </c>
      <c r="K2348" s="673" t="s">
        <v>2611</v>
      </c>
    </row>
    <row r="2349" spans="1:11" hidden="1" x14ac:dyDescent="0.25">
      <c r="A2349" t="s">
        <v>5127</v>
      </c>
      <c r="B2349" s="673" t="s">
        <v>2104</v>
      </c>
      <c r="C2349" s="674">
        <v>7</v>
      </c>
      <c r="D2349" s="674" t="s">
        <v>6731</v>
      </c>
      <c r="E2349" s="674">
        <f t="shared" si="36"/>
        <v>1</v>
      </c>
      <c r="F2349" s="673" t="s">
        <v>2788</v>
      </c>
      <c r="G2349" s="673" t="s">
        <v>2611</v>
      </c>
      <c r="H2349" s="673" t="s">
        <v>2611</v>
      </c>
      <c r="I2349" s="673" t="s">
        <v>2611</v>
      </c>
      <c r="J2349" s="673" t="s">
        <v>2611</v>
      </c>
      <c r="K2349" s="673" t="s">
        <v>2611</v>
      </c>
    </row>
    <row r="2350" spans="1:11" hidden="1" x14ac:dyDescent="0.25">
      <c r="A2350" t="s">
        <v>5128</v>
      </c>
      <c r="B2350" s="673" t="s">
        <v>2104</v>
      </c>
      <c r="C2350" s="674">
        <v>7</v>
      </c>
      <c r="D2350" s="674" t="s">
        <v>6732</v>
      </c>
      <c r="E2350" s="674">
        <f t="shared" si="36"/>
        <v>1</v>
      </c>
      <c r="F2350" s="673" t="s">
        <v>2788</v>
      </c>
      <c r="G2350" s="673" t="s">
        <v>2611</v>
      </c>
      <c r="H2350" s="673" t="s">
        <v>2611</v>
      </c>
      <c r="I2350" s="673" t="s">
        <v>2611</v>
      </c>
      <c r="J2350" s="673" t="s">
        <v>2611</v>
      </c>
      <c r="K2350" s="673" t="s">
        <v>2611</v>
      </c>
    </row>
    <row r="2351" spans="1:11" hidden="1" x14ac:dyDescent="0.25">
      <c r="A2351" t="s">
        <v>5129</v>
      </c>
      <c r="B2351" s="673" t="s">
        <v>2104</v>
      </c>
      <c r="C2351" s="674">
        <v>7</v>
      </c>
      <c r="D2351" s="674" t="s">
        <v>6742</v>
      </c>
      <c r="E2351" s="674">
        <f t="shared" si="36"/>
        <v>2</v>
      </c>
      <c r="F2351" s="673" t="s">
        <v>2796</v>
      </c>
      <c r="G2351" s="673" t="s">
        <v>2797</v>
      </c>
      <c r="H2351" s="673" t="s">
        <v>2611</v>
      </c>
      <c r="I2351" s="673" t="s">
        <v>2611</v>
      </c>
      <c r="J2351" s="673" t="s">
        <v>2611</v>
      </c>
      <c r="K2351" s="673" t="s">
        <v>2611</v>
      </c>
    </row>
    <row r="2352" spans="1:11" hidden="1" x14ac:dyDescent="0.25">
      <c r="A2352" t="s">
        <v>5130</v>
      </c>
      <c r="B2352" s="673" t="s">
        <v>2104</v>
      </c>
      <c r="C2352" s="674">
        <v>7</v>
      </c>
      <c r="D2352" s="674" t="s">
        <v>6743</v>
      </c>
      <c r="E2352" s="674">
        <f t="shared" si="36"/>
        <v>2</v>
      </c>
      <c r="F2352" s="673" t="s">
        <v>2796</v>
      </c>
      <c r="G2352" s="673" t="s">
        <v>2797</v>
      </c>
      <c r="H2352" s="673" t="s">
        <v>2611</v>
      </c>
      <c r="I2352" s="673" t="s">
        <v>2611</v>
      </c>
      <c r="J2352" s="673" t="s">
        <v>2611</v>
      </c>
      <c r="K2352" s="673" t="s">
        <v>2611</v>
      </c>
    </row>
    <row r="2353" spans="1:11" hidden="1" x14ac:dyDescent="0.25">
      <c r="A2353" t="s">
        <v>5131</v>
      </c>
      <c r="B2353" s="673" t="s">
        <v>2104</v>
      </c>
      <c r="C2353" s="674">
        <v>7</v>
      </c>
      <c r="D2353" s="674" t="s">
        <v>6733</v>
      </c>
      <c r="E2353" s="674">
        <f t="shared" si="36"/>
        <v>3</v>
      </c>
      <c r="F2353" s="673" t="s">
        <v>2789</v>
      </c>
      <c r="G2353" s="673" t="s">
        <v>2790</v>
      </c>
      <c r="H2353" s="673" t="s">
        <v>2791</v>
      </c>
      <c r="I2353" s="673" t="s">
        <v>2611</v>
      </c>
      <c r="J2353" s="673" t="s">
        <v>2611</v>
      </c>
      <c r="K2353" s="673" t="s">
        <v>2611</v>
      </c>
    </row>
    <row r="2354" spans="1:11" hidden="1" x14ac:dyDescent="0.25">
      <c r="A2354" t="s">
        <v>5132</v>
      </c>
      <c r="B2354" s="673" t="s">
        <v>2104</v>
      </c>
      <c r="C2354" s="674">
        <v>7</v>
      </c>
      <c r="D2354" s="674" t="s">
        <v>6734</v>
      </c>
      <c r="E2354" s="674">
        <f t="shared" si="36"/>
        <v>1</v>
      </c>
      <c r="F2354" s="673" t="s">
        <v>2788</v>
      </c>
      <c r="G2354" s="673" t="s">
        <v>2611</v>
      </c>
      <c r="H2354" s="673" t="s">
        <v>2611</v>
      </c>
      <c r="I2354" s="673" t="s">
        <v>2611</v>
      </c>
      <c r="J2354" s="673" t="s">
        <v>2611</v>
      </c>
      <c r="K2354" s="673" t="s">
        <v>2611</v>
      </c>
    </row>
    <row r="2355" spans="1:11" hidden="1" x14ac:dyDescent="0.25">
      <c r="A2355" t="s">
        <v>5133</v>
      </c>
      <c r="B2355" s="673" t="s">
        <v>2104</v>
      </c>
      <c r="C2355" s="674">
        <v>7</v>
      </c>
      <c r="D2355" s="674" t="s">
        <v>6875</v>
      </c>
      <c r="E2355" s="674">
        <f t="shared" si="36"/>
        <v>1</v>
      </c>
      <c r="F2355" s="673" t="s">
        <v>2788</v>
      </c>
      <c r="G2355" s="673" t="s">
        <v>2611</v>
      </c>
      <c r="H2355" s="673" t="s">
        <v>2611</v>
      </c>
      <c r="I2355" s="673" t="s">
        <v>2611</v>
      </c>
      <c r="J2355" s="673" t="s">
        <v>2611</v>
      </c>
      <c r="K2355" s="673" t="s">
        <v>2611</v>
      </c>
    </row>
    <row r="2356" spans="1:11" hidden="1" x14ac:dyDescent="0.25">
      <c r="A2356" t="s">
        <v>5134</v>
      </c>
      <c r="B2356" s="673" t="s">
        <v>2104</v>
      </c>
      <c r="C2356" s="674">
        <v>7</v>
      </c>
      <c r="D2356" s="674" t="s">
        <v>6876</v>
      </c>
      <c r="E2356" s="674">
        <f t="shared" si="36"/>
        <v>1</v>
      </c>
      <c r="F2356" s="673" t="s">
        <v>2788</v>
      </c>
      <c r="G2356" s="673" t="s">
        <v>2611</v>
      </c>
      <c r="H2356" s="673" t="s">
        <v>2611</v>
      </c>
      <c r="I2356" s="673" t="s">
        <v>2611</v>
      </c>
      <c r="J2356" s="673" t="s">
        <v>2611</v>
      </c>
      <c r="K2356" s="673" t="s">
        <v>2611</v>
      </c>
    </row>
    <row r="2357" spans="1:11" hidden="1" x14ac:dyDescent="0.25">
      <c r="A2357" t="s">
        <v>5135</v>
      </c>
      <c r="B2357" s="673" t="s">
        <v>2104</v>
      </c>
      <c r="C2357" s="674">
        <v>7</v>
      </c>
      <c r="D2357" s="674" t="s">
        <v>6990</v>
      </c>
      <c r="E2357" s="674">
        <f t="shared" si="36"/>
        <v>1</v>
      </c>
      <c r="F2357" s="673" t="s">
        <v>2788</v>
      </c>
      <c r="G2357" s="673" t="s">
        <v>2611</v>
      </c>
      <c r="H2357" s="673" t="s">
        <v>2611</v>
      </c>
      <c r="I2357" s="673" t="s">
        <v>2611</v>
      </c>
      <c r="J2357" s="673" t="s">
        <v>2611</v>
      </c>
      <c r="K2357" s="673" t="s">
        <v>2611</v>
      </c>
    </row>
    <row r="2358" spans="1:11" hidden="1" x14ac:dyDescent="0.25">
      <c r="A2358" t="s">
        <v>5136</v>
      </c>
      <c r="B2358" s="673" t="s">
        <v>2104</v>
      </c>
      <c r="C2358" s="674">
        <v>7</v>
      </c>
      <c r="D2358" s="674" t="s">
        <v>6735</v>
      </c>
      <c r="E2358" s="674">
        <f t="shared" si="36"/>
        <v>1</v>
      </c>
      <c r="F2358" s="673" t="s">
        <v>2788</v>
      </c>
      <c r="G2358" s="673" t="s">
        <v>2611</v>
      </c>
      <c r="H2358" s="673" t="s">
        <v>2611</v>
      </c>
      <c r="I2358" s="673" t="s">
        <v>2611</v>
      </c>
      <c r="J2358" s="673" t="s">
        <v>2611</v>
      </c>
      <c r="K2358" s="673" t="s">
        <v>2611</v>
      </c>
    </row>
    <row r="2359" spans="1:11" hidden="1" x14ac:dyDescent="0.25">
      <c r="A2359" t="s">
        <v>5137</v>
      </c>
      <c r="B2359" s="673" t="s">
        <v>2104</v>
      </c>
      <c r="C2359" s="674">
        <v>7</v>
      </c>
      <c r="D2359" s="674" t="s">
        <v>6744</v>
      </c>
      <c r="E2359" s="674">
        <f t="shared" si="36"/>
        <v>2</v>
      </c>
      <c r="F2359" s="673" t="s">
        <v>2796</v>
      </c>
      <c r="G2359" s="673" t="s">
        <v>2797</v>
      </c>
      <c r="H2359" s="673" t="s">
        <v>2611</v>
      </c>
      <c r="I2359" s="673" t="s">
        <v>2611</v>
      </c>
      <c r="J2359" s="673" t="s">
        <v>2611</v>
      </c>
      <c r="K2359" s="673" t="s">
        <v>2611</v>
      </c>
    </row>
    <row r="2360" spans="1:11" hidden="1" x14ac:dyDescent="0.25">
      <c r="A2360" t="s">
        <v>5138</v>
      </c>
      <c r="B2360" s="673" t="s">
        <v>2104</v>
      </c>
      <c r="C2360" s="674">
        <v>7</v>
      </c>
      <c r="D2360" s="674" t="s">
        <v>6745</v>
      </c>
      <c r="E2360" s="674">
        <f t="shared" si="36"/>
        <v>2</v>
      </c>
      <c r="F2360" s="673" t="s">
        <v>2796</v>
      </c>
      <c r="G2360" s="673" t="s">
        <v>2797</v>
      </c>
      <c r="H2360" s="673" t="s">
        <v>2611</v>
      </c>
      <c r="I2360" s="673" t="s">
        <v>2611</v>
      </c>
      <c r="J2360" s="673" t="s">
        <v>2611</v>
      </c>
      <c r="K2360" s="673" t="s">
        <v>2611</v>
      </c>
    </row>
    <row r="2361" spans="1:11" hidden="1" x14ac:dyDescent="0.25">
      <c r="A2361" t="s">
        <v>5139</v>
      </c>
      <c r="B2361" s="673" t="s">
        <v>2104</v>
      </c>
      <c r="C2361" s="674">
        <v>7</v>
      </c>
      <c r="D2361" s="674" t="s">
        <v>6878</v>
      </c>
      <c r="E2361" s="674">
        <f t="shared" si="36"/>
        <v>1</v>
      </c>
      <c r="F2361" s="673" t="s">
        <v>2788</v>
      </c>
      <c r="G2361" s="673" t="s">
        <v>2611</v>
      </c>
      <c r="H2361" s="673" t="s">
        <v>2611</v>
      </c>
      <c r="I2361" s="673" t="s">
        <v>2611</v>
      </c>
      <c r="J2361" s="673" t="s">
        <v>2611</v>
      </c>
      <c r="K2361" s="673" t="s">
        <v>2611</v>
      </c>
    </row>
    <row r="2362" spans="1:11" hidden="1" x14ac:dyDescent="0.25">
      <c r="A2362" t="s">
        <v>5140</v>
      </c>
      <c r="B2362" s="673" t="s">
        <v>2104</v>
      </c>
      <c r="C2362" s="674">
        <v>7</v>
      </c>
      <c r="D2362" s="674" t="s">
        <v>6879</v>
      </c>
      <c r="E2362" s="674">
        <f t="shared" si="36"/>
        <v>1</v>
      </c>
      <c r="F2362" s="673" t="s">
        <v>2788</v>
      </c>
      <c r="G2362" s="673" t="s">
        <v>2611</v>
      </c>
      <c r="H2362" s="673" t="s">
        <v>2611</v>
      </c>
      <c r="I2362" s="673" t="s">
        <v>2611</v>
      </c>
      <c r="J2362" s="673" t="s">
        <v>2611</v>
      </c>
      <c r="K2362" s="673" t="s">
        <v>2611</v>
      </c>
    </row>
    <row r="2363" spans="1:11" hidden="1" x14ac:dyDescent="0.25">
      <c r="A2363" t="s">
        <v>7455</v>
      </c>
      <c r="B2363" s="673" t="s">
        <v>2104</v>
      </c>
      <c r="C2363" s="674">
        <v>7</v>
      </c>
      <c r="D2363" s="674" t="s">
        <v>7025</v>
      </c>
      <c r="E2363" s="674">
        <f t="shared" si="36"/>
        <v>1</v>
      </c>
      <c r="F2363" s="673" t="s">
        <v>2788</v>
      </c>
      <c r="G2363" s="673" t="s">
        <v>2611</v>
      </c>
      <c r="H2363" s="673" t="s">
        <v>2611</v>
      </c>
      <c r="I2363" s="673" t="s">
        <v>2611</v>
      </c>
      <c r="J2363" s="673" t="s">
        <v>2611</v>
      </c>
      <c r="K2363" s="673" t="s">
        <v>2611</v>
      </c>
    </row>
    <row r="2364" spans="1:11" hidden="1" x14ac:dyDescent="0.25">
      <c r="A2364" t="s">
        <v>7456</v>
      </c>
      <c r="B2364" s="673" t="s">
        <v>2104</v>
      </c>
      <c r="C2364" s="674">
        <v>7</v>
      </c>
      <c r="D2364" s="674" t="s">
        <v>7026</v>
      </c>
      <c r="E2364" s="674">
        <f t="shared" si="36"/>
        <v>1</v>
      </c>
      <c r="F2364" s="673" t="s">
        <v>2788</v>
      </c>
      <c r="G2364" s="673" t="s">
        <v>2611</v>
      </c>
      <c r="H2364" s="673" t="s">
        <v>2611</v>
      </c>
      <c r="I2364" s="673" t="s">
        <v>2611</v>
      </c>
      <c r="J2364" s="673" t="s">
        <v>2611</v>
      </c>
      <c r="K2364" s="673" t="s">
        <v>2611</v>
      </c>
    </row>
    <row r="2365" spans="1:11" hidden="1" x14ac:dyDescent="0.25">
      <c r="A2365" t="s">
        <v>7457</v>
      </c>
      <c r="B2365" s="673" t="s">
        <v>2104</v>
      </c>
      <c r="C2365" s="674">
        <v>7</v>
      </c>
      <c r="D2365" s="674" t="s">
        <v>7027</v>
      </c>
      <c r="E2365" s="674">
        <f t="shared" si="36"/>
        <v>1</v>
      </c>
      <c r="F2365" s="673" t="s">
        <v>2788</v>
      </c>
      <c r="G2365" s="673" t="s">
        <v>2611</v>
      </c>
      <c r="H2365" s="673" t="s">
        <v>2611</v>
      </c>
      <c r="I2365" s="673" t="s">
        <v>2611</v>
      </c>
      <c r="J2365" s="673" t="s">
        <v>2611</v>
      </c>
      <c r="K2365" s="673" t="s">
        <v>2611</v>
      </c>
    </row>
    <row r="2366" spans="1:11" hidden="1" x14ac:dyDescent="0.25">
      <c r="A2366" t="s">
        <v>7458</v>
      </c>
      <c r="B2366" s="673" t="s">
        <v>2104</v>
      </c>
      <c r="C2366" s="674">
        <v>7</v>
      </c>
      <c r="D2366" s="674" t="s">
        <v>7028</v>
      </c>
      <c r="E2366" s="674">
        <f t="shared" si="36"/>
        <v>1</v>
      </c>
      <c r="F2366" s="673" t="s">
        <v>2788</v>
      </c>
      <c r="G2366" s="673" t="s">
        <v>2611</v>
      </c>
      <c r="H2366" s="673" t="s">
        <v>2611</v>
      </c>
      <c r="I2366" s="673" t="s">
        <v>2611</v>
      </c>
      <c r="J2366" s="673" t="s">
        <v>2611</v>
      </c>
      <c r="K2366" s="673" t="s">
        <v>2611</v>
      </c>
    </row>
    <row r="2367" spans="1:11" hidden="1" x14ac:dyDescent="0.25">
      <c r="A2367" t="s">
        <v>5141</v>
      </c>
      <c r="B2367" s="673" t="s">
        <v>2104</v>
      </c>
      <c r="C2367" s="674">
        <v>7</v>
      </c>
      <c r="D2367" s="674" t="s">
        <v>6747</v>
      </c>
      <c r="E2367" s="674">
        <f t="shared" si="36"/>
        <v>1</v>
      </c>
      <c r="F2367" s="673" t="s">
        <v>2788</v>
      </c>
      <c r="G2367" s="673" t="s">
        <v>2611</v>
      </c>
      <c r="H2367" s="673" t="s">
        <v>2611</v>
      </c>
      <c r="I2367" s="673" t="s">
        <v>2611</v>
      </c>
      <c r="J2367" s="673" t="s">
        <v>2611</v>
      </c>
      <c r="K2367" s="673" t="s">
        <v>2611</v>
      </c>
    </row>
    <row r="2368" spans="1:11" hidden="1" x14ac:dyDescent="0.25">
      <c r="A2368" t="s">
        <v>5142</v>
      </c>
      <c r="B2368" s="673" t="s">
        <v>2104</v>
      </c>
      <c r="C2368" s="674">
        <v>7</v>
      </c>
      <c r="D2368" s="674" t="s">
        <v>6748</v>
      </c>
      <c r="E2368" s="674">
        <f t="shared" si="36"/>
        <v>1</v>
      </c>
      <c r="F2368" s="673" t="s">
        <v>2788</v>
      </c>
      <c r="G2368" s="673" t="s">
        <v>2611</v>
      </c>
      <c r="H2368" s="673" t="s">
        <v>2611</v>
      </c>
      <c r="I2368" s="673" t="s">
        <v>2611</v>
      </c>
      <c r="J2368" s="673" t="s">
        <v>2611</v>
      </c>
      <c r="K2368" s="673" t="s">
        <v>2611</v>
      </c>
    </row>
    <row r="2369" spans="1:11" hidden="1" x14ac:dyDescent="0.25">
      <c r="A2369" t="s">
        <v>5143</v>
      </c>
      <c r="B2369" s="673" t="s">
        <v>2104</v>
      </c>
      <c r="C2369" s="674">
        <v>7</v>
      </c>
      <c r="D2369" s="674" t="s">
        <v>6749</v>
      </c>
      <c r="E2369" s="674">
        <f t="shared" si="36"/>
        <v>1</v>
      </c>
      <c r="F2369" s="673" t="s">
        <v>2788</v>
      </c>
      <c r="G2369" s="673" t="s">
        <v>2611</v>
      </c>
      <c r="H2369" s="673" t="s">
        <v>2611</v>
      </c>
      <c r="I2369" s="673" t="s">
        <v>2611</v>
      </c>
      <c r="J2369" s="673" t="s">
        <v>2611</v>
      </c>
      <c r="K2369" s="673" t="s">
        <v>2611</v>
      </c>
    </row>
    <row r="2370" spans="1:11" hidden="1" x14ac:dyDescent="0.25">
      <c r="A2370" t="s">
        <v>5144</v>
      </c>
      <c r="B2370" s="673" t="s">
        <v>2104</v>
      </c>
      <c r="C2370" s="674">
        <v>7</v>
      </c>
      <c r="D2370" s="674" t="s">
        <v>6913</v>
      </c>
      <c r="E2370" s="674">
        <f t="shared" si="36"/>
        <v>1</v>
      </c>
      <c r="F2370" s="673" t="s">
        <v>2788</v>
      </c>
      <c r="G2370" s="673" t="s">
        <v>2611</v>
      </c>
      <c r="H2370" s="673" t="s">
        <v>2611</v>
      </c>
      <c r="I2370" s="673" t="s">
        <v>2611</v>
      </c>
      <c r="J2370" s="673" t="s">
        <v>2611</v>
      </c>
      <c r="K2370" s="673" t="s">
        <v>2611</v>
      </c>
    </row>
    <row r="2371" spans="1:11" hidden="1" x14ac:dyDescent="0.25">
      <c r="A2371" t="s">
        <v>5145</v>
      </c>
      <c r="B2371" s="673" t="s">
        <v>2104</v>
      </c>
      <c r="C2371" s="674">
        <v>7</v>
      </c>
      <c r="D2371" s="674" t="s">
        <v>7029</v>
      </c>
      <c r="E2371" s="674">
        <f t="shared" ref="E2371:E2434" si="37">6-COUNTIF(F2371:K2371,"")</f>
        <v>1</v>
      </c>
      <c r="F2371" s="673" t="s">
        <v>2788</v>
      </c>
      <c r="G2371" s="673" t="s">
        <v>2611</v>
      </c>
      <c r="H2371" s="673" t="s">
        <v>2611</v>
      </c>
      <c r="I2371" s="673" t="s">
        <v>2611</v>
      </c>
      <c r="J2371" s="673" t="s">
        <v>2611</v>
      </c>
      <c r="K2371" s="673" t="s">
        <v>2611</v>
      </c>
    </row>
    <row r="2372" spans="1:11" hidden="1" x14ac:dyDescent="0.25">
      <c r="A2372" t="s">
        <v>5146</v>
      </c>
      <c r="B2372" s="673" t="s">
        <v>2104</v>
      </c>
      <c r="C2372" s="674">
        <v>7</v>
      </c>
      <c r="D2372" s="674" t="s">
        <v>6772</v>
      </c>
      <c r="E2372" s="674">
        <f t="shared" si="37"/>
        <v>1</v>
      </c>
      <c r="F2372" s="673" t="s">
        <v>2788</v>
      </c>
      <c r="G2372" s="673" t="s">
        <v>2611</v>
      </c>
      <c r="H2372" s="673" t="s">
        <v>2611</v>
      </c>
      <c r="I2372" s="673" t="s">
        <v>2611</v>
      </c>
      <c r="J2372" s="673" t="s">
        <v>2611</v>
      </c>
      <c r="K2372" s="673" t="s">
        <v>2611</v>
      </c>
    </row>
    <row r="2373" spans="1:11" hidden="1" x14ac:dyDescent="0.25">
      <c r="A2373" t="s">
        <v>5147</v>
      </c>
      <c r="B2373" s="673" t="s">
        <v>2104</v>
      </c>
      <c r="C2373" s="674">
        <v>7</v>
      </c>
      <c r="D2373" s="674" t="s">
        <v>6865</v>
      </c>
      <c r="E2373" s="674">
        <f t="shared" si="37"/>
        <v>1</v>
      </c>
      <c r="F2373" s="673" t="s">
        <v>2788</v>
      </c>
      <c r="G2373" s="673" t="s">
        <v>2611</v>
      </c>
      <c r="H2373" s="673" t="s">
        <v>2611</v>
      </c>
      <c r="I2373" s="673" t="s">
        <v>2611</v>
      </c>
      <c r="J2373" s="673" t="s">
        <v>2611</v>
      </c>
      <c r="K2373" s="673" t="s">
        <v>2611</v>
      </c>
    </row>
    <row r="2374" spans="1:11" hidden="1" x14ac:dyDescent="0.25">
      <c r="A2374" t="s">
        <v>7459</v>
      </c>
      <c r="B2374" s="673" t="s">
        <v>2104</v>
      </c>
      <c r="C2374" s="674">
        <v>7</v>
      </c>
      <c r="D2374" s="674" t="s">
        <v>7003</v>
      </c>
      <c r="E2374" s="674">
        <f t="shared" si="37"/>
        <v>2</v>
      </c>
      <c r="F2374" s="673" t="s">
        <v>2796</v>
      </c>
      <c r="G2374" s="673" t="s">
        <v>2797</v>
      </c>
      <c r="H2374" s="673" t="s">
        <v>2611</v>
      </c>
      <c r="I2374" s="673" t="s">
        <v>2611</v>
      </c>
      <c r="J2374" s="673" t="s">
        <v>2611</v>
      </c>
      <c r="K2374" s="673" t="s">
        <v>2611</v>
      </c>
    </row>
    <row r="2375" spans="1:11" hidden="1" x14ac:dyDescent="0.25">
      <c r="A2375" t="s">
        <v>7460</v>
      </c>
      <c r="B2375" s="673" t="s">
        <v>2104</v>
      </c>
      <c r="C2375" s="674">
        <v>7</v>
      </c>
      <c r="D2375" s="674" t="s">
        <v>2777</v>
      </c>
      <c r="E2375" s="674">
        <f t="shared" si="37"/>
        <v>2</v>
      </c>
      <c r="F2375" s="673" t="s">
        <v>2796</v>
      </c>
      <c r="G2375" s="673" t="s">
        <v>2797</v>
      </c>
      <c r="H2375" s="673" t="s">
        <v>2611</v>
      </c>
      <c r="I2375" s="673" t="s">
        <v>2611</v>
      </c>
      <c r="J2375" s="673" t="s">
        <v>2611</v>
      </c>
      <c r="K2375" s="673" t="s">
        <v>2611</v>
      </c>
    </row>
    <row r="2376" spans="1:11" hidden="1" x14ac:dyDescent="0.25">
      <c r="A2376" t="s">
        <v>7461</v>
      </c>
      <c r="B2376" s="673" t="s">
        <v>2104</v>
      </c>
      <c r="C2376" s="674">
        <v>7</v>
      </c>
      <c r="D2376" s="674" t="s">
        <v>6993</v>
      </c>
      <c r="E2376" s="674">
        <f t="shared" si="37"/>
        <v>2</v>
      </c>
      <c r="F2376" s="673" t="s">
        <v>2796</v>
      </c>
      <c r="G2376" s="673" t="s">
        <v>2797</v>
      </c>
      <c r="H2376" s="673" t="s">
        <v>2611</v>
      </c>
      <c r="I2376" s="673" t="s">
        <v>2611</v>
      </c>
      <c r="J2376" s="673" t="s">
        <v>2611</v>
      </c>
      <c r="K2376" s="673" t="s">
        <v>2611</v>
      </c>
    </row>
    <row r="2377" spans="1:11" hidden="1" x14ac:dyDescent="0.25">
      <c r="A2377" t="s">
        <v>7462</v>
      </c>
      <c r="B2377" s="673" t="s">
        <v>2104</v>
      </c>
      <c r="C2377" s="674">
        <v>7</v>
      </c>
      <c r="D2377" s="674" t="s">
        <v>7030</v>
      </c>
      <c r="E2377" s="674">
        <f t="shared" si="37"/>
        <v>2</v>
      </c>
      <c r="F2377" s="673" t="s">
        <v>2796</v>
      </c>
      <c r="G2377" s="673" t="s">
        <v>2797</v>
      </c>
      <c r="H2377" s="673" t="s">
        <v>2611</v>
      </c>
      <c r="I2377" s="673" t="s">
        <v>2611</v>
      </c>
      <c r="J2377" s="673" t="s">
        <v>2611</v>
      </c>
      <c r="K2377" s="673" t="s">
        <v>2611</v>
      </c>
    </row>
    <row r="2378" spans="1:11" hidden="1" x14ac:dyDescent="0.25">
      <c r="A2378" t="s">
        <v>5148</v>
      </c>
      <c r="B2378" s="673" t="s">
        <v>2104</v>
      </c>
      <c r="C2378" s="674">
        <v>7</v>
      </c>
      <c r="D2378" s="674" t="s">
        <v>7018</v>
      </c>
      <c r="E2378" s="674">
        <f t="shared" si="37"/>
        <v>2</v>
      </c>
      <c r="F2378" s="673" t="s">
        <v>2796</v>
      </c>
      <c r="G2378" s="673" t="s">
        <v>2797</v>
      </c>
      <c r="H2378" s="673" t="s">
        <v>2611</v>
      </c>
      <c r="I2378" s="673" t="s">
        <v>2611</v>
      </c>
      <c r="J2378" s="673" t="s">
        <v>2611</v>
      </c>
      <c r="K2378" s="673" t="s">
        <v>2611</v>
      </c>
    </row>
    <row r="2379" spans="1:11" hidden="1" x14ac:dyDescent="0.25">
      <c r="A2379" t="s">
        <v>5149</v>
      </c>
      <c r="B2379" s="673" t="s">
        <v>2104</v>
      </c>
      <c r="C2379" s="674">
        <v>7</v>
      </c>
      <c r="D2379" s="674" t="s">
        <v>6899</v>
      </c>
      <c r="E2379" s="674">
        <f t="shared" si="37"/>
        <v>2</v>
      </c>
      <c r="F2379" s="673" t="s">
        <v>2796</v>
      </c>
      <c r="G2379" s="673" t="s">
        <v>2797</v>
      </c>
      <c r="H2379" s="673" t="s">
        <v>2611</v>
      </c>
      <c r="I2379" s="673" t="s">
        <v>2611</v>
      </c>
      <c r="J2379" s="673" t="s">
        <v>2611</v>
      </c>
      <c r="K2379" s="673" t="s">
        <v>2611</v>
      </c>
    </row>
    <row r="2380" spans="1:11" hidden="1" x14ac:dyDescent="0.25">
      <c r="A2380" t="s">
        <v>5150</v>
      </c>
      <c r="B2380" s="673" t="s">
        <v>2104</v>
      </c>
      <c r="C2380" s="674">
        <v>7</v>
      </c>
      <c r="D2380" s="674" t="s">
        <v>6917</v>
      </c>
      <c r="E2380" s="674">
        <f t="shared" si="37"/>
        <v>2</v>
      </c>
      <c r="F2380" s="673" t="s">
        <v>2796</v>
      </c>
      <c r="G2380" s="673" t="s">
        <v>2797</v>
      </c>
      <c r="H2380" s="673" t="s">
        <v>2611</v>
      </c>
      <c r="I2380" s="673" t="s">
        <v>2611</v>
      </c>
      <c r="J2380" s="673" t="s">
        <v>2611</v>
      </c>
      <c r="K2380" s="673" t="s">
        <v>2611</v>
      </c>
    </row>
    <row r="2381" spans="1:11" hidden="1" x14ac:dyDescent="0.25">
      <c r="A2381" t="s">
        <v>5151</v>
      </c>
      <c r="B2381" s="673" t="s">
        <v>2104</v>
      </c>
      <c r="C2381" s="674">
        <v>7</v>
      </c>
      <c r="D2381" s="674" t="s">
        <v>6771</v>
      </c>
      <c r="E2381" s="674">
        <f t="shared" si="37"/>
        <v>2</v>
      </c>
      <c r="F2381" s="673" t="s">
        <v>2796</v>
      </c>
      <c r="G2381" s="673" t="s">
        <v>2797</v>
      </c>
      <c r="H2381" s="673" t="s">
        <v>2611</v>
      </c>
      <c r="I2381" s="673" t="s">
        <v>2611</v>
      </c>
      <c r="J2381" s="673" t="s">
        <v>2611</v>
      </c>
      <c r="K2381" s="673" t="s">
        <v>2611</v>
      </c>
    </row>
    <row r="2382" spans="1:11" hidden="1" x14ac:dyDescent="0.25">
      <c r="A2382" t="s">
        <v>5152</v>
      </c>
      <c r="B2382" s="673" t="s">
        <v>2104</v>
      </c>
      <c r="C2382" s="674">
        <v>7</v>
      </c>
      <c r="D2382" s="674" t="s">
        <v>6866</v>
      </c>
      <c r="E2382" s="674">
        <f t="shared" si="37"/>
        <v>2</v>
      </c>
      <c r="F2382" s="673" t="s">
        <v>2796</v>
      </c>
      <c r="G2382" s="673" t="s">
        <v>2797</v>
      </c>
      <c r="H2382" s="673" t="s">
        <v>2611</v>
      </c>
      <c r="I2382" s="673" t="s">
        <v>2611</v>
      </c>
      <c r="J2382" s="673" t="s">
        <v>2611</v>
      </c>
      <c r="K2382" s="673" t="s">
        <v>2611</v>
      </c>
    </row>
    <row r="2383" spans="1:11" hidden="1" x14ac:dyDescent="0.25">
      <c r="A2383" t="s">
        <v>7463</v>
      </c>
      <c r="B2383" s="673" t="s">
        <v>2104</v>
      </c>
      <c r="C2383" s="674">
        <v>7</v>
      </c>
      <c r="D2383" s="674" t="s">
        <v>7036</v>
      </c>
      <c r="E2383" s="674">
        <f t="shared" si="37"/>
        <v>3</v>
      </c>
      <c r="F2383" s="673" t="s">
        <v>2941</v>
      </c>
      <c r="G2383" s="673" t="s">
        <v>2796</v>
      </c>
      <c r="H2383" s="673" t="s">
        <v>2942</v>
      </c>
      <c r="I2383" s="673" t="s">
        <v>2611</v>
      </c>
      <c r="J2383" s="673" t="s">
        <v>2611</v>
      </c>
      <c r="K2383" s="673" t="s">
        <v>2611</v>
      </c>
    </row>
    <row r="2384" spans="1:11" hidden="1" x14ac:dyDescent="0.25">
      <c r="A2384" t="s">
        <v>7464</v>
      </c>
      <c r="B2384" s="673" t="s">
        <v>2104</v>
      </c>
      <c r="C2384" s="674">
        <v>7</v>
      </c>
      <c r="D2384" s="674" t="s">
        <v>7037</v>
      </c>
      <c r="E2384" s="674">
        <f t="shared" si="37"/>
        <v>3</v>
      </c>
      <c r="F2384" s="673" t="s">
        <v>2943</v>
      </c>
      <c r="G2384" s="673" t="s">
        <v>2944</v>
      </c>
      <c r="H2384" s="673" t="s">
        <v>2796</v>
      </c>
      <c r="I2384" s="673" t="s">
        <v>2611</v>
      </c>
      <c r="J2384" s="673" t="s">
        <v>2611</v>
      </c>
      <c r="K2384" s="673" t="s">
        <v>2611</v>
      </c>
    </row>
    <row r="2385" spans="1:11" hidden="1" x14ac:dyDescent="0.25">
      <c r="A2385" t="s">
        <v>7465</v>
      </c>
      <c r="B2385" s="673" t="s">
        <v>2104</v>
      </c>
      <c r="C2385" s="674">
        <v>7</v>
      </c>
      <c r="D2385" s="674" t="s">
        <v>6922</v>
      </c>
      <c r="E2385" s="674">
        <f t="shared" si="37"/>
        <v>4</v>
      </c>
      <c r="F2385" s="673" t="s">
        <v>2945</v>
      </c>
      <c r="G2385" s="673" t="s">
        <v>2946</v>
      </c>
      <c r="H2385" s="673" t="s">
        <v>2796</v>
      </c>
      <c r="I2385" s="673" t="s">
        <v>2942</v>
      </c>
      <c r="J2385" s="673" t="s">
        <v>2611</v>
      </c>
      <c r="K2385" s="673" t="s">
        <v>2611</v>
      </c>
    </row>
    <row r="2386" spans="1:11" hidden="1" x14ac:dyDescent="0.25">
      <c r="A2386" t="s">
        <v>7466</v>
      </c>
      <c r="B2386" s="673" t="s">
        <v>2104</v>
      </c>
      <c r="C2386" s="674">
        <v>7</v>
      </c>
      <c r="D2386" s="674" t="s">
        <v>6894</v>
      </c>
      <c r="E2386" s="674">
        <f t="shared" si="37"/>
        <v>4</v>
      </c>
      <c r="F2386" s="673" t="s">
        <v>2945</v>
      </c>
      <c r="G2386" s="673" t="s">
        <v>2946</v>
      </c>
      <c r="H2386" s="673" t="s">
        <v>2796</v>
      </c>
      <c r="I2386" s="673" t="s">
        <v>2942</v>
      </c>
      <c r="J2386" s="673" t="s">
        <v>2611</v>
      </c>
      <c r="K2386" s="673" t="s">
        <v>2611</v>
      </c>
    </row>
    <row r="2387" spans="1:11" hidden="1" x14ac:dyDescent="0.25">
      <c r="A2387" t="s">
        <v>5153</v>
      </c>
      <c r="B2387" s="673" t="s">
        <v>2104</v>
      </c>
      <c r="C2387" s="674">
        <v>7</v>
      </c>
      <c r="D2387" s="674" t="s">
        <v>6904</v>
      </c>
      <c r="E2387" s="674">
        <f t="shared" si="37"/>
        <v>4</v>
      </c>
      <c r="F2387" s="673" t="s">
        <v>2945</v>
      </c>
      <c r="G2387" s="673" t="s">
        <v>2946</v>
      </c>
      <c r="H2387" s="673" t="s">
        <v>2796</v>
      </c>
      <c r="I2387" s="673" t="s">
        <v>2942</v>
      </c>
      <c r="J2387" s="673" t="s">
        <v>2611</v>
      </c>
      <c r="K2387" s="673" t="s">
        <v>2611</v>
      </c>
    </row>
    <row r="2388" spans="1:11" hidden="1" x14ac:dyDescent="0.25">
      <c r="A2388" t="s">
        <v>7467</v>
      </c>
      <c r="B2388" s="673" t="s">
        <v>2104</v>
      </c>
      <c r="C2388" s="674">
        <v>7</v>
      </c>
      <c r="D2388" s="674" t="s">
        <v>6895</v>
      </c>
      <c r="E2388" s="674">
        <f t="shared" si="37"/>
        <v>6</v>
      </c>
      <c r="F2388" s="673" t="s">
        <v>2798</v>
      </c>
      <c r="G2388" s="673" t="s">
        <v>2799</v>
      </c>
      <c r="H2388" s="673" t="s">
        <v>2947</v>
      </c>
      <c r="I2388" s="673" t="s">
        <v>2948</v>
      </c>
      <c r="J2388" s="673" t="s">
        <v>2796</v>
      </c>
      <c r="K2388" s="673" t="s">
        <v>2942</v>
      </c>
    </row>
    <row r="2389" spans="1:11" hidden="1" x14ac:dyDescent="0.25">
      <c r="A2389" t="s">
        <v>7468</v>
      </c>
      <c r="B2389" s="673" t="s">
        <v>2104</v>
      </c>
      <c r="C2389" s="674">
        <v>7</v>
      </c>
      <c r="D2389" s="674" t="s">
        <v>7038</v>
      </c>
      <c r="E2389" s="674">
        <f t="shared" si="37"/>
        <v>6</v>
      </c>
      <c r="F2389" s="673" t="s">
        <v>2798</v>
      </c>
      <c r="G2389" s="673" t="s">
        <v>2799</v>
      </c>
      <c r="H2389" s="673" t="s">
        <v>2947</v>
      </c>
      <c r="I2389" s="673" t="s">
        <v>2948</v>
      </c>
      <c r="J2389" s="673" t="s">
        <v>2796</v>
      </c>
      <c r="K2389" s="673" t="s">
        <v>2942</v>
      </c>
    </row>
    <row r="2390" spans="1:11" hidden="1" x14ac:dyDescent="0.25">
      <c r="A2390" t="s">
        <v>5154</v>
      </c>
      <c r="B2390" s="673" t="s">
        <v>2104</v>
      </c>
      <c r="C2390" s="674">
        <v>7</v>
      </c>
      <c r="D2390" s="674" t="s">
        <v>7039</v>
      </c>
      <c r="E2390" s="674">
        <f t="shared" si="37"/>
        <v>6</v>
      </c>
      <c r="F2390" s="673" t="s">
        <v>2798</v>
      </c>
      <c r="G2390" s="673" t="s">
        <v>2799</v>
      </c>
      <c r="H2390" s="673" t="s">
        <v>2947</v>
      </c>
      <c r="I2390" s="673" t="s">
        <v>2948</v>
      </c>
      <c r="J2390" s="673" t="s">
        <v>2796</v>
      </c>
      <c r="K2390" s="673" t="s">
        <v>2942</v>
      </c>
    </row>
    <row r="2391" spans="1:11" hidden="1" x14ac:dyDescent="0.25">
      <c r="A2391" t="s">
        <v>5155</v>
      </c>
      <c r="B2391" s="673" t="s">
        <v>2104</v>
      </c>
      <c r="C2391" s="674">
        <v>8</v>
      </c>
      <c r="D2391" s="674" t="s">
        <v>6729</v>
      </c>
      <c r="E2391" s="674">
        <f t="shared" si="37"/>
        <v>1</v>
      </c>
      <c r="F2391" s="673" t="s">
        <v>2788</v>
      </c>
      <c r="G2391" s="673" t="s">
        <v>2611</v>
      </c>
      <c r="H2391" s="673" t="s">
        <v>2611</v>
      </c>
      <c r="I2391" s="673" t="s">
        <v>2611</v>
      </c>
      <c r="J2391" s="673" t="s">
        <v>2611</v>
      </c>
      <c r="K2391" s="673" t="s">
        <v>2611</v>
      </c>
    </row>
    <row r="2392" spans="1:11" hidden="1" x14ac:dyDescent="0.25">
      <c r="A2392" t="s">
        <v>5156</v>
      </c>
      <c r="B2392" s="673" t="s">
        <v>2104</v>
      </c>
      <c r="C2392" s="674">
        <v>8</v>
      </c>
      <c r="D2392" s="674" t="s">
        <v>6751</v>
      </c>
      <c r="E2392" s="674">
        <f t="shared" si="37"/>
        <v>2</v>
      </c>
      <c r="F2392" s="673" t="s">
        <v>2802</v>
      </c>
      <c r="G2392" s="673" t="s">
        <v>2803</v>
      </c>
      <c r="H2392" s="673" t="s">
        <v>2611</v>
      </c>
      <c r="I2392" s="673" t="s">
        <v>2611</v>
      </c>
      <c r="J2392" s="673" t="s">
        <v>2611</v>
      </c>
      <c r="K2392" s="673" t="s">
        <v>2611</v>
      </c>
    </row>
    <row r="2393" spans="1:11" hidden="1" x14ac:dyDescent="0.25">
      <c r="A2393" t="s">
        <v>5157</v>
      </c>
      <c r="B2393" s="673" t="s">
        <v>2104</v>
      </c>
      <c r="C2393" s="674">
        <v>8</v>
      </c>
      <c r="D2393" s="674" t="s">
        <v>6731</v>
      </c>
      <c r="E2393" s="674">
        <f t="shared" si="37"/>
        <v>1</v>
      </c>
      <c r="F2393" s="673" t="s">
        <v>2788</v>
      </c>
      <c r="G2393" s="673" t="s">
        <v>2611</v>
      </c>
      <c r="H2393" s="673" t="s">
        <v>2611</v>
      </c>
      <c r="I2393" s="673" t="s">
        <v>2611</v>
      </c>
      <c r="J2393" s="673" t="s">
        <v>2611</v>
      </c>
      <c r="K2393" s="673" t="s">
        <v>2611</v>
      </c>
    </row>
    <row r="2394" spans="1:11" hidden="1" x14ac:dyDescent="0.25">
      <c r="A2394" t="s">
        <v>5158</v>
      </c>
      <c r="B2394" s="673" t="s">
        <v>2104</v>
      </c>
      <c r="C2394" s="674">
        <v>8</v>
      </c>
      <c r="D2394" s="674" t="s">
        <v>6732</v>
      </c>
      <c r="E2394" s="674">
        <f t="shared" si="37"/>
        <v>1</v>
      </c>
      <c r="F2394" s="673" t="s">
        <v>2788</v>
      </c>
      <c r="G2394" s="673" t="s">
        <v>2611</v>
      </c>
      <c r="H2394" s="673" t="s">
        <v>2611</v>
      </c>
      <c r="I2394" s="673" t="s">
        <v>2611</v>
      </c>
      <c r="J2394" s="673" t="s">
        <v>2611</v>
      </c>
      <c r="K2394" s="673" t="s">
        <v>2611</v>
      </c>
    </row>
    <row r="2395" spans="1:11" hidden="1" x14ac:dyDescent="0.25">
      <c r="A2395" t="s">
        <v>5159</v>
      </c>
      <c r="B2395" s="673" t="s">
        <v>2104</v>
      </c>
      <c r="C2395" s="674">
        <v>8</v>
      </c>
      <c r="D2395" s="674" t="s">
        <v>6742</v>
      </c>
      <c r="E2395" s="674">
        <f t="shared" si="37"/>
        <v>2</v>
      </c>
      <c r="F2395" s="673" t="s">
        <v>2796</v>
      </c>
      <c r="G2395" s="673" t="s">
        <v>2797</v>
      </c>
      <c r="H2395" s="673" t="s">
        <v>2611</v>
      </c>
      <c r="I2395" s="673" t="s">
        <v>2611</v>
      </c>
      <c r="J2395" s="673" t="s">
        <v>2611</v>
      </c>
      <c r="K2395" s="673" t="s">
        <v>2611</v>
      </c>
    </row>
    <row r="2396" spans="1:11" hidden="1" x14ac:dyDescent="0.25">
      <c r="A2396" t="s">
        <v>5160</v>
      </c>
      <c r="B2396" s="673" t="s">
        <v>2104</v>
      </c>
      <c r="C2396" s="674">
        <v>8</v>
      </c>
      <c r="D2396" s="674" t="s">
        <v>6743</v>
      </c>
      <c r="E2396" s="674">
        <f t="shared" si="37"/>
        <v>2</v>
      </c>
      <c r="F2396" s="673" t="s">
        <v>2796</v>
      </c>
      <c r="G2396" s="673" t="s">
        <v>2797</v>
      </c>
      <c r="H2396" s="673" t="s">
        <v>2611</v>
      </c>
      <c r="I2396" s="673" t="s">
        <v>2611</v>
      </c>
      <c r="J2396" s="673" t="s">
        <v>2611</v>
      </c>
      <c r="K2396" s="673" t="s">
        <v>2611</v>
      </c>
    </row>
    <row r="2397" spans="1:11" hidden="1" x14ac:dyDescent="0.25">
      <c r="A2397" t="s">
        <v>5161</v>
      </c>
      <c r="B2397" s="673" t="s">
        <v>2104</v>
      </c>
      <c r="C2397" s="674">
        <v>8</v>
      </c>
      <c r="D2397" s="674" t="s">
        <v>6733</v>
      </c>
      <c r="E2397" s="674">
        <f t="shared" si="37"/>
        <v>3</v>
      </c>
      <c r="F2397" s="673" t="s">
        <v>2789</v>
      </c>
      <c r="G2397" s="673" t="s">
        <v>2790</v>
      </c>
      <c r="H2397" s="673" t="s">
        <v>2791</v>
      </c>
      <c r="I2397" s="673" t="s">
        <v>2611</v>
      </c>
      <c r="J2397" s="673" t="s">
        <v>2611</v>
      </c>
      <c r="K2397" s="673" t="s">
        <v>2611</v>
      </c>
    </row>
    <row r="2398" spans="1:11" hidden="1" x14ac:dyDescent="0.25">
      <c r="A2398" t="s">
        <v>5162</v>
      </c>
      <c r="B2398" s="673" t="s">
        <v>2104</v>
      </c>
      <c r="C2398" s="674">
        <v>8</v>
      </c>
      <c r="D2398" s="674" t="s">
        <v>6734</v>
      </c>
      <c r="E2398" s="674">
        <f t="shared" si="37"/>
        <v>1</v>
      </c>
      <c r="F2398" s="673" t="s">
        <v>2788</v>
      </c>
      <c r="G2398" s="673" t="s">
        <v>2611</v>
      </c>
      <c r="H2398" s="673" t="s">
        <v>2611</v>
      </c>
      <c r="I2398" s="673" t="s">
        <v>2611</v>
      </c>
      <c r="J2398" s="673" t="s">
        <v>2611</v>
      </c>
      <c r="K2398" s="673" t="s">
        <v>2611</v>
      </c>
    </row>
    <row r="2399" spans="1:11" hidden="1" x14ac:dyDescent="0.25">
      <c r="A2399" t="s">
        <v>5163</v>
      </c>
      <c r="B2399" s="673" t="s">
        <v>2104</v>
      </c>
      <c r="C2399" s="674">
        <v>8</v>
      </c>
      <c r="D2399" s="674" t="s">
        <v>6875</v>
      </c>
      <c r="E2399" s="674">
        <f t="shared" si="37"/>
        <v>1</v>
      </c>
      <c r="F2399" s="673" t="s">
        <v>2788</v>
      </c>
      <c r="G2399" s="673" t="s">
        <v>2611</v>
      </c>
      <c r="H2399" s="673" t="s">
        <v>2611</v>
      </c>
      <c r="I2399" s="673" t="s">
        <v>2611</v>
      </c>
      <c r="J2399" s="673" t="s">
        <v>2611</v>
      </c>
      <c r="K2399" s="673" t="s">
        <v>2611</v>
      </c>
    </row>
    <row r="2400" spans="1:11" hidden="1" x14ac:dyDescent="0.25">
      <c r="A2400" t="s">
        <v>5164</v>
      </c>
      <c r="B2400" s="673" t="s">
        <v>2104</v>
      </c>
      <c r="C2400" s="674">
        <v>8</v>
      </c>
      <c r="D2400" s="674" t="s">
        <v>6876</v>
      </c>
      <c r="E2400" s="674">
        <f t="shared" si="37"/>
        <v>1</v>
      </c>
      <c r="F2400" s="673" t="s">
        <v>2788</v>
      </c>
      <c r="G2400" s="673" t="s">
        <v>2611</v>
      </c>
      <c r="H2400" s="673" t="s">
        <v>2611</v>
      </c>
      <c r="I2400" s="673" t="s">
        <v>2611</v>
      </c>
      <c r="J2400" s="673" t="s">
        <v>2611</v>
      </c>
      <c r="K2400" s="673" t="s">
        <v>2611</v>
      </c>
    </row>
    <row r="2401" spans="1:11" hidden="1" x14ac:dyDescent="0.25">
      <c r="A2401" t="s">
        <v>5165</v>
      </c>
      <c r="B2401" s="673" t="s">
        <v>2104</v>
      </c>
      <c r="C2401" s="674">
        <v>8</v>
      </c>
      <c r="D2401" s="674" t="s">
        <v>6990</v>
      </c>
      <c r="E2401" s="674">
        <f t="shared" si="37"/>
        <v>1</v>
      </c>
      <c r="F2401" s="673" t="s">
        <v>2788</v>
      </c>
      <c r="G2401" s="673" t="s">
        <v>2611</v>
      </c>
      <c r="H2401" s="673" t="s">
        <v>2611</v>
      </c>
      <c r="I2401" s="673" t="s">
        <v>2611</v>
      </c>
      <c r="J2401" s="673" t="s">
        <v>2611</v>
      </c>
      <c r="K2401" s="673" t="s">
        <v>2611</v>
      </c>
    </row>
    <row r="2402" spans="1:11" hidden="1" x14ac:dyDescent="0.25">
      <c r="A2402" t="s">
        <v>5166</v>
      </c>
      <c r="B2402" s="673" t="s">
        <v>2104</v>
      </c>
      <c r="C2402" s="674">
        <v>8</v>
      </c>
      <c r="D2402" s="674" t="s">
        <v>6752</v>
      </c>
      <c r="E2402" s="674">
        <f t="shared" si="37"/>
        <v>2</v>
      </c>
      <c r="F2402" s="673" t="s">
        <v>2802</v>
      </c>
      <c r="G2402" s="673" t="s">
        <v>2803</v>
      </c>
      <c r="H2402" s="673" t="s">
        <v>2611</v>
      </c>
      <c r="I2402" s="673" t="s">
        <v>2611</v>
      </c>
      <c r="J2402" s="673" t="s">
        <v>2611</v>
      </c>
      <c r="K2402" s="673" t="s">
        <v>2611</v>
      </c>
    </row>
    <row r="2403" spans="1:11" hidden="1" x14ac:dyDescent="0.25">
      <c r="A2403" t="s">
        <v>5167</v>
      </c>
      <c r="B2403" s="673" t="s">
        <v>2104</v>
      </c>
      <c r="C2403" s="674">
        <v>8</v>
      </c>
      <c r="D2403" s="674" t="s">
        <v>6753</v>
      </c>
      <c r="E2403" s="674">
        <f t="shared" si="37"/>
        <v>6</v>
      </c>
      <c r="F2403" s="673" t="s">
        <v>2804</v>
      </c>
      <c r="G2403" s="673" t="s">
        <v>2805</v>
      </c>
      <c r="H2403" s="673" t="s">
        <v>2806</v>
      </c>
      <c r="I2403" s="673" t="s">
        <v>2807</v>
      </c>
      <c r="J2403" s="673" t="s">
        <v>2808</v>
      </c>
      <c r="K2403" s="673" t="s">
        <v>2809</v>
      </c>
    </row>
    <row r="2404" spans="1:11" hidden="1" x14ac:dyDescent="0.25">
      <c r="A2404" t="s">
        <v>5168</v>
      </c>
      <c r="B2404" s="673" t="s">
        <v>2104</v>
      </c>
      <c r="C2404" s="674">
        <v>8</v>
      </c>
      <c r="D2404" s="674" t="s">
        <v>6754</v>
      </c>
      <c r="E2404" s="674">
        <f t="shared" si="37"/>
        <v>6</v>
      </c>
      <c r="F2404" s="673" t="s">
        <v>2810</v>
      </c>
      <c r="G2404" s="673" t="s">
        <v>2811</v>
      </c>
      <c r="H2404" s="673" t="s">
        <v>2812</v>
      </c>
      <c r="I2404" s="673" t="s">
        <v>2813</v>
      </c>
      <c r="J2404" s="673" t="s">
        <v>2814</v>
      </c>
      <c r="K2404" s="673" t="s">
        <v>2815</v>
      </c>
    </row>
    <row r="2405" spans="1:11" hidden="1" x14ac:dyDescent="0.25">
      <c r="A2405" t="s">
        <v>5169</v>
      </c>
      <c r="B2405" s="673" t="s">
        <v>2104</v>
      </c>
      <c r="C2405" s="674">
        <v>8</v>
      </c>
      <c r="D2405" s="674" t="s">
        <v>6755</v>
      </c>
      <c r="E2405" s="674">
        <f t="shared" si="37"/>
        <v>1</v>
      </c>
      <c r="F2405" s="673" t="s">
        <v>2816</v>
      </c>
      <c r="G2405" s="673" t="s">
        <v>2611</v>
      </c>
      <c r="H2405" s="673" t="s">
        <v>2611</v>
      </c>
      <c r="I2405" s="673" t="s">
        <v>2611</v>
      </c>
      <c r="J2405" s="673" t="s">
        <v>2611</v>
      </c>
      <c r="K2405" s="673" t="s">
        <v>2611</v>
      </c>
    </row>
    <row r="2406" spans="1:11" hidden="1" x14ac:dyDescent="0.25">
      <c r="A2406" t="s">
        <v>5170</v>
      </c>
      <c r="B2406" s="673" t="s">
        <v>2104</v>
      </c>
      <c r="C2406" s="674">
        <v>8</v>
      </c>
      <c r="D2406" s="674" t="s">
        <v>6756</v>
      </c>
      <c r="E2406" s="674">
        <f t="shared" si="37"/>
        <v>6</v>
      </c>
      <c r="F2406" s="673" t="s">
        <v>2804</v>
      </c>
      <c r="G2406" s="673" t="s">
        <v>2805</v>
      </c>
      <c r="H2406" s="673" t="s">
        <v>2806</v>
      </c>
      <c r="I2406" s="673" t="s">
        <v>2807</v>
      </c>
      <c r="J2406" s="673" t="s">
        <v>2808</v>
      </c>
      <c r="K2406" s="673" t="s">
        <v>2809</v>
      </c>
    </row>
    <row r="2407" spans="1:11" hidden="1" x14ac:dyDescent="0.25">
      <c r="A2407" t="s">
        <v>5171</v>
      </c>
      <c r="B2407" s="673" t="s">
        <v>2104</v>
      </c>
      <c r="C2407" s="674">
        <v>8</v>
      </c>
      <c r="D2407" s="674" t="s">
        <v>6757</v>
      </c>
      <c r="E2407" s="674">
        <f t="shared" si="37"/>
        <v>6</v>
      </c>
      <c r="F2407" s="673" t="s">
        <v>2810</v>
      </c>
      <c r="G2407" s="673" t="s">
        <v>2811</v>
      </c>
      <c r="H2407" s="673" t="s">
        <v>2812</v>
      </c>
      <c r="I2407" s="673" t="s">
        <v>2813</v>
      </c>
      <c r="J2407" s="673" t="s">
        <v>2814</v>
      </c>
      <c r="K2407" s="673" t="s">
        <v>2815</v>
      </c>
    </row>
    <row r="2408" spans="1:11" hidden="1" x14ac:dyDescent="0.25">
      <c r="A2408" t="s">
        <v>5172</v>
      </c>
      <c r="B2408" s="673" t="s">
        <v>2104</v>
      </c>
      <c r="C2408" s="674">
        <v>8</v>
      </c>
      <c r="D2408" s="674" t="s">
        <v>6758</v>
      </c>
      <c r="E2408" s="674">
        <f t="shared" si="37"/>
        <v>1</v>
      </c>
      <c r="F2408" s="673" t="s">
        <v>2816</v>
      </c>
      <c r="G2408" s="673" t="s">
        <v>2611</v>
      </c>
      <c r="H2408" s="673" t="s">
        <v>2611</v>
      </c>
      <c r="I2408" s="673" t="s">
        <v>2611</v>
      </c>
      <c r="J2408" s="673" t="s">
        <v>2611</v>
      </c>
      <c r="K2408" s="673" t="s">
        <v>2611</v>
      </c>
    </row>
    <row r="2409" spans="1:11" hidden="1" x14ac:dyDescent="0.25">
      <c r="A2409" t="s">
        <v>5173</v>
      </c>
      <c r="B2409" s="673" t="s">
        <v>2104</v>
      </c>
      <c r="C2409" s="674">
        <v>8</v>
      </c>
      <c r="D2409" s="674" t="s">
        <v>6735</v>
      </c>
      <c r="E2409" s="674">
        <f t="shared" si="37"/>
        <v>1</v>
      </c>
      <c r="F2409" s="673" t="s">
        <v>2788</v>
      </c>
      <c r="G2409" s="673" t="s">
        <v>2611</v>
      </c>
      <c r="H2409" s="673" t="s">
        <v>2611</v>
      </c>
      <c r="I2409" s="673" t="s">
        <v>2611</v>
      </c>
      <c r="J2409" s="673" t="s">
        <v>2611</v>
      </c>
      <c r="K2409" s="673" t="s">
        <v>2611</v>
      </c>
    </row>
    <row r="2410" spans="1:11" hidden="1" x14ac:dyDescent="0.25">
      <c r="A2410" t="s">
        <v>5174</v>
      </c>
      <c r="B2410" s="673" t="s">
        <v>2104</v>
      </c>
      <c r="C2410" s="674">
        <v>8</v>
      </c>
      <c r="D2410" s="674" t="s">
        <v>6744</v>
      </c>
      <c r="E2410" s="674">
        <f t="shared" si="37"/>
        <v>2</v>
      </c>
      <c r="F2410" s="673" t="s">
        <v>2796</v>
      </c>
      <c r="G2410" s="673" t="s">
        <v>2797</v>
      </c>
      <c r="H2410" s="673" t="s">
        <v>2611</v>
      </c>
      <c r="I2410" s="673" t="s">
        <v>2611</v>
      </c>
      <c r="J2410" s="673" t="s">
        <v>2611</v>
      </c>
      <c r="K2410" s="673" t="s">
        <v>2611</v>
      </c>
    </row>
    <row r="2411" spans="1:11" hidden="1" x14ac:dyDescent="0.25">
      <c r="A2411" t="s">
        <v>5175</v>
      </c>
      <c r="B2411" s="673" t="s">
        <v>2104</v>
      </c>
      <c r="C2411" s="674">
        <v>8</v>
      </c>
      <c r="D2411" s="674" t="s">
        <v>6745</v>
      </c>
      <c r="E2411" s="674">
        <f t="shared" si="37"/>
        <v>2</v>
      </c>
      <c r="F2411" s="673" t="s">
        <v>2796</v>
      </c>
      <c r="G2411" s="673" t="s">
        <v>2797</v>
      </c>
      <c r="H2411" s="673" t="s">
        <v>2611</v>
      </c>
      <c r="I2411" s="673" t="s">
        <v>2611</v>
      </c>
      <c r="J2411" s="673" t="s">
        <v>2611</v>
      </c>
      <c r="K2411" s="673" t="s">
        <v>2611</v>
      </c>
    </row>
    <row r="2412" spans="1:11" hidden="1" x14ac:dyDescent="0.25">
      <c r="A2412" t="s">
        <v>5176</v>
      </c>
      <c r="B2412" s="673" t="s">
        <v>2104</v>
      </c>
      <c r="C2412" s="674">
        <v>8</v>
      </c>
      <c r="D2412" s="674" t="s">
        <v>6878</v>
      </c>
      <c r="E2412" s="674">
        <f t="shared" si="37"/>
        <v>1</v>
      </c>
      <c r="F2412" s="673" t="s">
        <v>2788</v>
      </c>
      <c r="G2412" s="673" t="s">
        <v>2611</v>
      </c>
      <c r="H2412" s="673" t="s">
        <v>2611</v>
      </c>
      <c r="I2412" s="673" t="s">
        <v>2611</v>
      </c>
      <c r="J2412" s="673" t="s">
        <v>2611</v>
      </c>
      <c r="K2412" s="673" t="s">
        <v>2611</v>
      </c>
    </row>
    <row r="2413" spans="1:11" hidden="1" x14ac:dyDescent="0.25">
      <c r="A2413" t="s">
        <v>5177</v>
      </c>
      <c r="B2413" s="673" t="s">
        <v>2104</v>
      </c>
      <c r="C2413" s="674">
        <v>8</v>
      </c>
      <c r="D2413" s="674" t="s">
        <v>6879</v>
      </c>
      <c r="E2413" s="674">
        <f t="shared" si="37"/>
        <v>1</v>
      </c>
      <c r="F2413" s="673" t="s">
        <v>2788</v>
      </c>
      <c r="G2413" s="673" t="s">
        <v>2611</v>
      </c>
      <c r="H2413" s="673" t="s">
        <v>2611</v>
      </c>
      <c r="I2413" s="673" t="s">
        <v>2611</v>
      </c>
      <c r="J2413" s="673" t="s">
        <v>2611</v>
      </c>
      <c r="K2413" s="673" t="s">
        <v>2611</v>
      </c>
    </row>
    <row r="2414" spans="1:11" hidden="1" x14ac:dyDescent="0.25">
      <c r="A2414" t="s">
        <v>7469</v>
      </c>
      <c r="B2414" s="673" t="s">
        <v>2104</v>
      </c>
      <c r="C2414" s="674">
        <v>8</v>
      </c>
      <c r="D2414" s="674" t="s">
        <v>7025</v>
      </c>
      <c r="E2414" s="674">
        <f t="shared" si="37"/>
        <v>1</v>
      </c>
      <c r="F2414" s="673" t="s">
        <v>2788</v>
      </c>
      <c r="G2414" s="673" t="s">
        <v>2611</v>
      </c>
      <c r="H2414" s="673" t="s">
        <v>2611</v>
      </c>
      <c r="I2414" s="673" t="s">
        <v>2611</v>
      </c>
      <c r="J2414" s="673" t="s">
        <v>2611</v>
      </c>
      <c r="K2414" s="673" t="s">
        <v>2611</v>
      </c>
    </row>
    <row r="2415" spans="1:11" hidden="1" x14ac:dyDescent="0.25">
      <c r="A2415" t="s">
        <v>7470</v>
      </c>
      <c r="B2415" s="673" t="s">
        <v>2104</v>
      </c>
      <c r="C2415" s="674">
        <v>8</v>
      </c>
      <c r="D2415" s="674" t="s">
        <v>7026</v>
      </c>
      <c r="E2415" s="674">
        <f t="shared" si="37"/>
        <v>1</v>
      </c>
      <c r="F2415" s="673" t="s">
        <v>2788</v>
      </c>
      <c r="G2415" s="673" t="s">
        <v>2611</v>
      </c>
      <c r="H2415" s="673" t="s">
        <v>2611</v>
      </c>
      <c r="I2415" s="673" t="s">
        <v>2611</v>
      </c>
      <c r="J2415" s="673" t="s">
        <v>2611</v>
      </c>
      <c r="K2415" s="673" t="s">
        <v>2611</v>
      </c>
    </row>
    <row r="2416" spans="1:11" hidden="1" x14ac:dyDescent="0.25">
      <c r="A2416" t="s">
        <v>7471</v>
      </c>
      <c r="B2416" s="673" t="s">
        <v>2104</v>
      </c>
      <c r="C2416" s="674">
        <v>8</v>
      </c>
      <c r="D2416" s="674" t="s">
        <v>7027</v>
      </c>
      <c r="E2416" s="674">
        <f t="shared" si="37"/>
        <v>1</v>
      </c>
      <c r="F2416" s="673" t="s">
        <v>2788</v>
      </c>
      <c r="G2416" s="673" t="s">
        <v>2611</v>
      </c>
      <c r="H2416" s="673" t="s">
        <v>2611</v>
      </c>
      <c r="I2416" s="673" t="s">
        <v>2611</v>
      </c>
      <c r="J2416" s="673" t="s">
        <v>2611</v>
      </c>
      <c r="K2416" s="673" t="s">
        <v>2611</v>
      </c>
    </row>
    <row r="2417" spans="1:11" hidden="1" x14ac:dyDescent="0.25">
      <c r="A2417" t="s">
        <v>7472</v>
      </c>
      <c r="B2417" s="673" t="s">
        <v>2104</v>
      </c>
      <c r="C2417" s="674">
        <v>8</v>
      </c>
      <c r="D2417" s="674" t="s">
        <v>7028</v>
      </c>
      <c r="E2417" s="674">
        <f t="shared" si="37"/>
        <v>1</v>
      </c>
      <c r="F2417" s="673" t="s">
        <v>2788</v>
      </c>
      <c r="G2417" s="673" t="s">
        <v>2611</v>
      </c>
      <c r="H2417" s="673" t="s">
        <v>2611</v>
      </c>
      <c r="I2417" s="673" t="s">
        <v>2611</v>
      </c>
      <c r="J2417" s="673" t="s">
        <v>2611</v>
      </c>
      <c r="K2417" s="673" t="s">
        <v>2611</v>
      </c>
    </row>
    <row r="2418" spans="1:11" hidden="1" x14ac:dyDescent="0.25">
      <c r="A2418" t="s">
        <v>5178</v>
      </c>
      <c r="B2418" s="673" t="s">
        <v>2104</v>
      </c>
      <c r="C2418" s="674">
        <v>8</v>
      </c>
      <c r="D2418" s="674" t="s">
        <v>6747</v>
      </c>
      <c r="E2418" s="674">
        <f t="shared" si="37"/>
        <v>1</v>
      </c>
      <c r="F2418" s="673" t="s">
        <v>2788</v>
      </c>
      <c r="G2418" s="673" t="s">
        <v>2611</v>
      </c>
      <c r="H2418" s="673" t="s">
        <v>2611</v>
      </c>
      <c r="I2418" s="673" t="s">
        <v>2611</v>
      </c>
      <c r="J2418" s="673" t="s">
        <v>2611</v>
      </c>
      <c r="K2418" s="673" t="s">
        <v>2611</v>
      </c>
    </row>
    <row r="2419" spans="1:11" hidden="1" x14ac:dyDescent="0.25">
      <c r="A2419" t="s">
        <v>5179</v>
      </c>
      <c r="B2419" s="673" t="s">
        <v>2104</v>
      </c>
      <c r="C2419" s="674">
        <v>8</v>
      </c>
      <c r="D2419" s="674" t="s">
        <v>6748</v>
      </c>
      <c r="E2419" s="674">
        <f t="shared" si="37"/>
        <v>1</v>
      </c>
      <c r="F2419" s="673" t="s">
        <v>2788</v>
      </c>
      <c r="G2419" s="673" t="s">
        <v>2611</v>
      </c>
      <c r="H2419" s="673" t="s">
        <v>2611</v>
      </c>
      <c r="I2419" s="673" t="s">
        <v>2611</v>
      </c>
      <c r="J2419" s="673" t="s">
        <v>2611</v>
      </c>
      <c r="K2419" s="673" t="s">
        <v>2611</v>
      </c>
    </row>
    <row r="2420" spans="1:11" hidden="1" x14ac:dyDescent="0.25">
      <c r="A2420" t="s">
        <v>5180</v>
      </c>
      <c r="B2420" s="673" t="s">
        <v>2104</v>
      </c>
      <c r="C2420" s="674">
        <v>8</v>
      </c>
      <c r="D2420" s="674" t="s">
        <v>6749</v>
      </c>
      <c r="E2420" s="674">
        <f t="shared" si="37"/>
        <v>1</v>
      </c>
      <c r="F2420" s="673" t="s">
        <v>2788</v>
      </c>
      <c r="G2420" s="673" t="s">
        <v>2611</v>
      </c>
      <c r="H2420" s="673" t="s">
        <v>2611</v>
      </c>
      <c r="I2420" s="673" t="s">
        <v>2611</v>
      </c>
      <c r="J2420" s="673" t="s">
        <v>2611</v>
      </c>
      <c r="K2420" s="673" t="s">
        <v>2611</v>
      </c>
    </row>
    <row r="2421" spans="1:11" hidden="1" x14ac:dyDescent="0.25">
      <c r="A2421" t="s">
        <v>5181</v>
      </c>
      <c r="B2421" s="673" t="s">
        <v>2104</v>
      </c>
      <c r="C2421" s="674">
        <v>8</v>
      </c>
      <c r="D2421" s="674" t="s">
        <v>6913</v>
      </c>
      <c r="E2421" s="674">
        <f t="shared" si="37"/>
        <v>1</v>
      </c>
      <c r="F2421" s="673" t="s">
        <v>2788</v>
      </c>
      <c r="G2421" s="673" t="s">
        <v>2611</v>
      </c>
      <c r="H2421" s="673" t="s">
        <v>2611</v>
      </c>
      <c r="I2421" s="673" t="s">
        <v>2611</v>
      </c>
      <c r="J2421" s="673" t="s">
        <v>2611</v>
      </c>
      <c r="K2421" s="673" t="s">
        <v>2611</v>
      </c>
    </row>
    <row r="2422" spans="1:11" hidden="1" x14ac:dyDescent="0.25">
      <c r="A2422" t="s">
        <v>5182</v>
      </c>
      <c r="B2422" s="673" t="s">
        <v>2104</v>
      </c>
      <c r="C2422" s="674">
        <v>8</v>
      </c>
      <c r="D2422" s="674" t="s">
        <v>7029</v>
      </c>
      <c r="E2422" s="674">
        <f t="shared" si="37"/>
        <v>1</v>
      </c>
      <c r="F2422" s="673" t="s">
        <v>2788</v>
      </c>
      <c r="G2422" s="673" t="s">
        <v>2611</v>
      </c>
      <c r="H2422" s="673" t="s">
        <v>2611</v>
      </c>
      <c r="I2422" s="673" t="s">
        <v>2611</v>
      </c>
      <c r="J2422" s="673" t="s">
        <v>2611</v>
      </c>
      <c r="K2422" s="673" t="s">
        <v>2611</v>
      </c>
    </row>
    <row r="2423" spans="1:11" hidden="1" x14ac:dyDescent="0.25">
      <c r="A2423" t="s">
        <v>5183</v>
      </c>
      <c r="B2423" s="673" t="s">
        <v>2104</v>
      </c>
      <c r="C2423" s="674">
        <v>8</v>
      </c>
      <c r="D2423" s="674" t="s">
        <v>6772</v>
      </c>
      <c r="E2423" s="674">
        <f t="shared" si="37"/>
        <v>1</v>
      </c>
      <c r="F2423" s="673" t="s">
        <v>2788</v>
      </c>
      <c r="G2423" s="673" t="s">
        <v>2611</v>
      </c>
      <c r="H2423" s="673" t="s">
        <v>2611</v>
      </c>
      <c r="I2423" s="673" t="s">
        <v>2611</v>
      </c>
      <c r="J2423" s="673" t="s">
        <v>2611</v>
      </c>
      <c r="K2423" s="673" t="s">
        <v>2611</v>
      </c>
    </row>
    <row r="2424" spans="1:11" hidden="1" x14ac:dyDescent="0.25">
      <c r="A2424" t="s">
        <v>5184</v>
      </c>
      <c r="B2424" s="673" t="s">
        <v>2104</v>
      </c>
      <c r="C2424" s="674">
        <v>8</v>
      </c>
      <c r="D2424" s="674" t="s">
        <v>6865</v>
      </c>
      <c r="E2424" s="674">
        <f t="shared" si="37"/>
        <v>1</v>
      </c>
      <c r="F2424" s="673" t="s">
        <v>2788</v>
      </c>
      <c r="G2424" s="673" t="s">
        <v>2611</v>
      </c>
      <c r="H2424" s="673" t="s">
        <v>2611</v>
      </c>
      <c r="I2424" s="673" t="s">
        <v>2611</v>
      </c>
      <c r="J2424" s="673" t="s">
        <v>2611</v>
      </c>
      <c r="K2424" s="673" t="s">
        <v>2611</v>
      </c>
    </row>
    <row r="2425" spans="1:11" hidden="1" x14ac:dyDescent="0.25">
      <c r="A2425" t="s">
        <v>7473</v>
      </c>
      <c r="B2425" s="673" t="s">
        <v>2104</v>
      </c>
      <c r="C2425" s="674">
        <v>8</v>
      </c>
      <c r="D2425" s="674" t="s">
        <v>7003</v>
      </c>
      <c r="E2425" s="674">
        <f t="shared" si="37"/>
        <v>2</v>
      </c>
      <c r="F2425" s="673" t="s">
        <v>2796</v>
      </c>
      <c r="G2425" s="673" t="s">
        <v>2797</v>
      </c>
      <c r="H2425" s="673" t="s">
        <v>2611</v>
      </c>
      <c r="I2425" s="673" t="s">
        <v>2611</v>
      </c>
      <c r="J2425" s="673" t="s">
        <v>2611</v>
      </c>
      <c r="K2425" s="673" t="s">
        <v>2611</v>
      </c>
    </row>
    <row r="2426" spans="1:11" hidden="1" x14ac:dyDescent="0.25">
      <c r="A2426" t="s">
        <v>7474</v>
      </c>
      <c r="B2426" s="673" t="s">
        <v>2104</v>
      </c>
      <c r="C2426" s="674">
        <v>8</v>
      </c>
      <c r="D2426" s="674" t="s">
        <v>2777</v>
      </c>
      <c r="E2426" s="674">
        <f t="shared" si="37"/>
        <v>2</v>
      </c>
      <c r="F2426" s="673" t="s">
        <v>2796</v>
      </c>
      <c r="G2426" s="673" t="s">
        <v>2797</v>
      </c>
      <c r="H2426" s="673" t="s">
        <v>2611</v>
      </c>
      <c r="I2426" s="673" t="s">
        <v>2611</v>
      </c>
      <c r="J2426" s="673" t="s">
        <v>2611</v>
      </c>
      <c r="K2426" s="673" t="s">
        <v>2611</v>
      </c>
    </row>
    <row r="2427" spans="1:11" hidden="1" x14ac:dyDescent="0.25">
      <c r="A2427" t="s">
        <v>7475</v>
      </c>
      <c r="B2427" s="673" t="s">
        <v>2104</v>
      </c>
      <c r="C2427" s="674">
        <v>8</v>
      </c>
      <c r="D2427" s="674" t="s">
        <v>6993</v>
      </c>
      <c r="E2427" s="674">
        <f t="shared" si="37"/>
        <v>2</v>
      </c>
      <c r="F2427" s="673" t="s">
        <v>2796</v>
      </c>
      <c r="G2427" s="673" t="s">
        <v>2797</v>
      </c>
      <c r="H2427" s="673" t="s">
        <v>2611</v>
      </c>
      <c r="I2427" s="673" t="s">
        <v>2611</v>
      </c>
      <c r="J2427" s="673" t="s">
        <v>2611</v>
      </c>
      <c r="K2427" s="673" t="s">
        <v>2611</v>
      </c>
    </row>
    <row r="2428" spans="1:11" hidden="1" x14ac:dyDescent="0.25">
      <c r="A2428" t="s">
        <v>7476</v>
      </c>
      <c r="B2428" s="673" t="s">
        <v>2104</v>
      </c>
      <c r="C2428" s="674">
        <v>8</v>
      </c>
      <c r="D2428" s="674" t="s">
        <v>7030</v>
      </c>
      <c r="E2428" s="674">
        <f t="shared" si="37"/>
        <v>2</v>
      </c>
      <c r="F2428" s="673" t="s">
        <v>2796</v>
      </c>
      <c r="G2428" s="673" t="s">
        <v>2797</v>
      </c>
      <c r="H2428" s="673" t="s">
        <v>2611</v>
      </c>
      <c r="I2428" s="673" t="s">
        <v>2611</v>
      </c>
      <c r="J2428" s="673" t="s">
        <v>2611</v>
      </c>
      <c r="K2428" s="673" t="s">
        <v>2611</v>
      </c>
    </row>
    <row r="2429" spans="1:11" hidden="1" x14ac:dyDescent="0.25">
      <c r="A2429" t="s">
        <v>5185</v>
      </c>
      <c r="B2429" s="673" t="s">
        <v>2104</v>
      </c>
      <c r="C2429" s="674">
        <v>8</v>
      </c>
      <c r="D2429" s="674" t="s">
        <v>7018</v>
      </c>
      <c r="E2429" s="674">
        <f t="shared" si="37"/>
        <v>2</v>
      </c>
      <c r="F2429" s="673" t="s">
        <v>2796</v>
      </c>
      <c r="G2429" s="673" t="s">
        <v>2797</v>
      </c>
      <c r="H2429" s="673" t="s">
        <v>2611</v>
      </c>
      <c r="I2429" s="673" t="s">
        <v>2611</v>
      </c>
      <c r="J2429" s="673" t="s">
        <v>2611</v>
      </c>
      <c r="K2429" s="673" t="s">
        <v>2611</v>
      </c>
    </row>
    <row r="2430" spans="1:11" hidden="1" x14ac:dyDescent="0.25">
      <c r="A2430" t="s">
        <v>5186</v>
      </c>
      <c r="B2430" s="673" t="s">
        <v>2104</v>
      </c>
      <c r="C2430" s="674">
        <v>8</v>
      </c>
      <c r="D2430" s="674" t="s">
        <v>6899</v>
      </c>
      <c r="E2430" s="674">
        <f t="shared" si="37"/>
        <v>2</v>
      </c>
      <c r="F2430" s="673" t="s">
        <v>2796</v>
      </c>
      <c r="G2430" s="673" t="s">
        <v>2797</v>
      </c>
      <c r="H2430" s="673" t="s">
        <v>2611</v>
      </c>
      <c r="I2430" s="673" t="s">
        <v>2611</v>
      </c>
      <c r="J2430" s="673" t="s">
        <v>2611</v>
      </c>
      <c r="K2430" s="673" t="s">
        <v>2611</v>
      </c>
    </row>
    <row r="2431" spans="1:11" hidden="1" x14ac:dyDescent="0.25">
      <c r="A2431" t="s">
        <v>5187</v>
      </c>
      <c r="B2431" s="673" t="s">
        <v>2104</v>
      </c>
      <c r="C2431" s="674">
        <v>8</v>
      </c>
      <c r="D2431" s="674" t="s">
        <v>6917</v>
      </c>
      <c r="E2431" s="674">
        <f t="shared" si="37"/>
        <v>2</v>
      </c>
      <c r="F2431" s="673" t="s">
        <v>2796</v>
      </c>
      <c r="G2431" s="673" t="s">
        <v>2797</v>
      </c>
      <c r="H2431" s="673" t="s">
        <v>2611</v>
      </c>
      <c r="I2431" s="673" t="s">
        <v>2611</v>
      </c>
      <c r="J2431" s="673" t="s">
        <v>2611</v>
      </c>
      <c r="K2431" s="673" t="s">
        <v>2611</v>
      </c>
    </row>
    <row r="2432" spans="1:11" hidden="1" x14ac:dyDescent="0.25">
      <c r="A2432" t="s">
        <v>5188</v>
      </c>
      <c r="B2432" s="673" t="s">
        <v>2104</v>
      </c>
      <c r="C2432" s="674">
        <v>8</v>
      </c>
      <c r="D2432" s="674" t="s">
        <v>6771</v>
      </c>
      <c r="E2432" s="674">
        <f t="shared" si="37"/>
        <v>2</v>
      </c>
      <c r="F2432" s="673" t="s">
        <v>2796</v>
      </c>
      <c r="G2432" s="673" t="s">
        <v>2797</v>
      </c>
      <c r="H2432" s="673" t="s">
        <v>2611</v>
      </c>
      <c r="I2432" s="673" t="s">
        <v>2611</v>
      </c>
      <c r="J2432" s="673" t="s">
        <v>2611</v>
      </c>
      <c r="K2432" s="673" t="s">
        <v>2611</v>
      </c>
    </row>
    <row r="2433" spans="1:11" hidden="1" x14ac:dyDescent="0.25">
      <c r="A2433" t="s">
        <v>5189</v>
      </c>
      <c r="B2433" s="673" t="s">
        <v>2104</v>
      </c>
      <c r="C2433" s="674">
        <v>8</v>
      </c>
      <c r="D2433" s="674" t="s">
        <v>6866</v>
      </c>
      <c r="E2433" s="674">
        <f t="shared" si="37"/>
        <v>2</v>
      </c>
      <c r="F2433" s="673" t="s">
        <v>2796</v>
      </c>
      <c r="G2433" s="673" t="s">
        <v>2797</v>
      </c>
      <c r="H2433" s="673" t="s">
        <v>2611</v>
      </c>
      <c r="I2433" s="673" t="s">
        <v>2611</v>
      </c>
      <c r="J2433" s="673" t="s">
        <v>2611</v>
      </c>
      <c r="K2433" s="673" t="s">
        <v>2611</v>
      </c>
    </row>
    <row r="2434" spans="1:11" hidden="1" x14ac:dyDescent="0.25">
      <c r="A2434" t="s">
        <v>7477</v>
      </c>
      <c r="B2434" s="673" t="s">
        <v>2104</v>
      </c>
      <c r="C2434" s="674">
        <v>8</v>
      </c>
      <c r="D2434" s="674" t="s">
        <v>7036</v>
      </c>
      <c r="E2434" s="674">
        <f t="shared" si="37"/>
        <v>3</v>
      </c>
      <c r="F2434" s="673" t="s">
        <v>2941</v>
      </c>
      <c r="G2434" s="673" t="s">
        <v>2796</v>
      </c>
      <c r="H2434" s="673" t="s">
        <v>2942</v>
      </c>
      <c r="I2434" s="673" t="s">
        <v>2611</v>
      </c>
      <c r="J2434" s="673" t="s">
        <v>2611</v>
      </c>
      <c r="K2434" s="673" t="s">
        <v>2611</v>
      </c>
    </row>
    <row r="2435" spans="1:11" hidden="1" x14ac:dyDescent="0.25">
      <c r="A2435" t="s">
        <v>7478</v>
      </c>
      <c r="B2435" s="673" t="s">
        <v>2104</v>
      </c>
      <c r="C2435" s="674">
        <v>8</v>
      </c>
      <c r="D2435" s="674" t="s">
        <v>7037</v>
      </c>
      <c r="E2435" s="674">
        <f t="shared" ref="E2435:E2498" si="38">6-COUNTIF(F2435:K2435,"")</f>
        <v>3</v>
      </c>
      <c r="F2435" s="673" t="s">
        <v>2943</v>
      </c>
      <c r="G2435" s="673" t="s">
        <v>2944</v>
      </c>
      <c r="H2435" s="673" t="s">
        <v>2796</v>
      </c>
      <c r="I2435" s="673" t="s">
        <v>2611</v>
      </c>
      <c r="J2435" s="673" t="s">
        <v>2611</v>
      </c>
      <c r="K2435" s="673" t="s">
        <v>2611</v>
      </c>
    </row>
    <row r="2436" spans="1:11" hidden="1" x14ac:dyDescent="0.25">
      <c r="A2436" t="s">
        <v>7479</v>
      </c>
      <c r="B2436" s="673" t="s">
        <v>2104</v>
      </c>
      <c r="C2436" s="674">
        <v>8</v>
      </c>
      <c r="D2436" s="674" t="s">
        <v>6922</v>
      </c>
      <c r="E2436" s="674">
        <f t="shared" si="38"/>
        <v>4</v>
      </c>
      <c r="F2436" s="673" t="s">
        <v>2945</v>
      </c>
      <c r="G2436" s="673" t="s">
        <v>2946</v>
      </c>
      <c r="H2436" s="673" t="s">
        <v>2796</v>
      </c>
      <c r="I2436" s="673" t="s">
        <v>2942</v>
      </c>
      <c r="J2436" s="673" t="s">
        <v>2611</v>
      </c>
      <c r="K2436" s="673" t="s">
        <v>2611</v>
      </c>
    </row>
    <row r="2437" spans="1:11" hidden="1" x14ac:dyDescent="0.25">
      <c r="A2437" t="s">
        <v>7480</v>
      </c>
      <c r="B2437" s="673" t="s">
        <v>2104</v>
      </c>
      <c r="C2437" s="674">
        <v>8</v>
      </c>
      <c r="D2437" s="674" t="s">
        <v>6894</v>
      </c>
      <c r="E2437" s="674">
        <f t="shared" si="38"/>
        <v>4</v>
      </c>
      <c r="F2437" s="673" t="s">
        <v>2945</v>
      </c>
      <c r="G2437" s="673" t="s">
        <v>2946</v>
      </c>
      <c r="H2437" s="673" t="s">
        <v>2796</v>
      </c>
      <c r="I2437" s="673" t="s">
        <v>2942</v>
      </c>
      <c r="J2437" s="673" t="s">
        <v>2611</v>
      </c>
      <c r="K2437" s="673" t="s">
        <v>2611</v>
      </c>
    </row>
    <row r="2438" spans="1:11" hidden="1" x14ac:dyDescent="0.25">
      <c r="A2438" t="s">
        <v>5190</v>
      </c>
      <c r="B2438" s="673" t="s">
        <v>2104</v>
      </c>
      <c r="C2438" s="674">
        <v>8</v>
      </c>
      <c r="D2438" s="674" t="s">
        <v>6904</v>
      </c>
      <c r="E2438" s="674">
        <f t="shared" si="38"/>
        <v>4</v>
      </c>
      <c r="F2438" s="673" t="s">
        <v>2945</v>
      </c>
      <c r="G2438" s="673" t="s">
        <v>2946</v>
      </c>
      <c r="H2438" s="673" t="s">
        <v>2796</v>
      </c>
      <c r="I2438" s="673" t="s">
        <v>2942</v>
      </c>
      <c r="J2438" s="673" t="s">
        <v>2611</v>
      </c>
      <c r="K2438" s="673" t="s">
        <v>2611</v>
      </c>
    </row>
    <row r="2439" spans="1:11" hidden="1" x14ac:dyDescent="0.25">
      <c r="A2439" t="s">
        <v>7481</v>
      </c>
      <c r="B2439" s="673" t="s">
        <v>2104</v>
      </c>
      <c r="C2439" s="674">
        <v>8</v>
      </c>
      <c r="D2439" s="674" t="s">
        <v>6895</v>
      </c>
      <c r="E2439" s="674">
        <f t="shared" si="38"/>
        <v>6</v>
      </c>
      <c r="F2439" s="673" t="s">
        <v>2798</v>
      </c>
      <c r="G2439" s="673" t="s">
        <v>2799</v>
      </c>
      <c r="H2439" s="673" t="s">
        <v>2947</v>
      </c>
      <c r="I2439" s="673" t="s">
        <v>2948</v>
      </c>
      <c r="J2439" s="673" t="s">
        <v>2796</v>
      </c>
      <c r="K2439" s="673" t="s">
        <v>2942</v>
      </c>
    </row>
    <row r="2440" spans="1:11" hidden="1" x14ac:dyDescent="0.25">
      <c r="A2440" t="s">
        <v>7482</v>
      </c>
      <c r="B2440" s="673" t="s">
        <v>2104</v>
      </c>
      <c r="C2440" s="674">
        <v>8</v>
      </c>
      <c r="D2440" s="674" t="s">
        <v>7038</v>
      </c>
      <c r="E2440" s="674">
        <f t="shared" si="38"/>
        <v>6</v>
      </c>
      <c r="F2440" s="673" t="s">
        <v>2798</v>
      </c>
      <c r="G2440" s="673" t="s">
        <v>2799</v>
      </c>
      <c r="H2440" s="673" t="s">
        <v>2947</v>
      </c>
      <c r="I2440" s="673" t="s">
        <v>2948</v>
      </c>
      <c r="J2440" s="673" t="s">
        <v>2796</v>
      </c>
      <c r="K2440" s="673" t="s">
        <v>2942</v>
      </c>
    </row>
    <row r="2441" spans="1:11" hidden="1" x14ac:dyDescent="0.25">
      <c r="A2441" t="s">
        <v>5191</v>
      </c>
      <c r="B2441" s="673" t="s">
        <v>2104</v>
      </c>
      <c r="C2441" s="674">
        <v>8</v>
      </c>
      <c r="D2441" s="674" t="s">
        <v>7039</v>
      </c>
      <c r="E2441" s="674">
        <f t="shared" si="38"/>
        <v>6</v>
      </c>
      <c r="F2441" s="673" t="s">
        <v>2798</v>
      </c>
      <c r="G2441" s="673" t="s">
        <v>2799</v>
      </c>
      <c r="H2441" s="673" t="s">
        <v>2947</v>
      </c>
      <c r="I2441" s="673" t="s">
        <v>2948</v>
      </c>
      <c r="J2441" s="673" t="s">
        <v>2796</v>
      </c>
      <c r="K2441" s="673" t="s">
        <v>2942</v>
      </c>
    </row>
    <row r="2442" spans="1:11" hidden="1" x14ac:dyDescent="0.25">
      <c r="A2442" t="s">
        <v>5192</v>
      </c>
      <c r="B2442" s="673" t="s">
        <v>2108</v>
      </c>
      <c r="C2442" s="674">
        <v>3</v>
      </c>
      <c r="D2442" s="674" t="s">
        <v>6729</v>
      </c>
      <c r="E2442" s="674">
        <f t="shared" si="38"/>
        <v>1</v>
      </c>
      <c r="F2442" s="673" t="s">
        <v>2788</v>
      </c>
      <c r="G2442" s="673" t="s">
        <v>2611</v>
      </c>
      <c r="H2442" s="673" t="s">
        <v>2611</v>
      </c>
      <c r="I2442" s="673" t="s">
        <v>2611</v>
      </c>
      <c r="J2442" s="673" t="s">
        <v>2611</v>
      </c>
      <c r="K2442" s="673" t="s">
        <v>2611</v>
      </c>
    </row>
    <row r="2443" spans="1:11" hidden="1" x14ac:dyDescent="0.25">
      <c r="A2443" t="s">
        <v>5193</v>
      </c>
      <c r="B2443" s="673" t="s">
        <v>2108</v>
      </c>
      <c r="C2443" s="674">
        <v>3</v>
      </c>
      <c r="D2443" s="674" t="s">
        <v>6731</v>
      </c>
      <c r="E2443" s="674">
        <f t="shared" si="38"/>
        <v>1</v>
      </c>
      <c r="F2443" s="673" t="s">
        <v>2788</v>
      </c>
      <c r="G2443" s="673" t="s">
        <v>2611</v>
      </c>
      <c r="H2443" s="673" t="s">
        <v>2611</v>
      </c>
      <c r="I2443" s="673" t="s">
        <v>2611</v>
      </c>
      <c r="J2443" s="673" t="s">
        <v>2611</v>
      </c>
      <c r="K2443" s="673" t="s">
        <v>2611</v>
      </c>
    </row>
    <row r="2444" spans="1:11" hidden="1" x14ac:dyDescent="0.25">
      <c r="A2444" t="s">
        <v>5194</v>
      </c>
      <c r="B2444" s="673" t="s">
        <v>2108</v>
      </c>
      <c r="C2444" s="674">
        <v>3</v>
      </c>
      <c r="D2444" s="674" t="s">
        <v>6732</v>
      </c>
      <c r="E2444" s="674">
        <f t="shared" si="38"/>
        <v>1</v>
      </c>
      <c r="F2444" s="673" t="s">
        <v>2788</v>
      </c>
      <c r="G2444" s="673" t="s">
        <v>2611</v>
      </c>
      <c r="H2444" s="673" t="s">
        <v>2611</v>
      </c>
      <c r="I2444" s="673" t="s">
        <v>2611</v>
      </c>
      <c r="J2444" s="673" t="s">
        <v>2611</v>
      </c>
      <c r="K2444" s="673" t="s">
        <v>2611</v>
      </c>
    </row>
    <row r="2445" spans="1:11" hidden="1" x14ac:dyDescent="0.25">
      <c r="A2445" t="s">
        <v>5195</v>
      </c>
      <c r="B2445" s="673" t="s">
        <v>2108</v>
      </c>
      <c r="C2445" s="674">
        <v>3</v>
      </c>
      <c r="D2445" s="674" t="s">
        <v>6733</v>
      </c>
      <c r="E2445" s="674">
        <f t="shared" si="38"/>
        <v>3</v>
      </c>
      <c r="F2445" s="673" t="s">
        <v>2789</v>
      </c>
      <c r="G2445" s="673" t="s">
        <v>2790</v>
      </c>
      <c r="H2445" s="673" t="s">
        <v>2791</v>
      </c>
      <c r="I2445" s="673" t="s">
        <v>2611</v>
      </c>
      <c r="J2445" s="673" t="s">
        <v>2611</v>
      </c>
      <c r="K2445" s="673" t="s">
        <v>2611</v>
      </c>
    </row>
    <row r="2446" spans="1:11" hidden="1" x14ac:dyDescent="0.25">
      <c r="A2446" t="s">
        <v>5196</v>
      </c>
      <c r="B2446" s="673" t="s">
        <v>2108</v>
      </c>
      <c r="C2446" s="674">
        <v>3</v>
      </c>
      <c r="D2446" s="674" t="s">
        <v>6734</v>
      </c>
      <c r="E2446" s="674">
        <f t="shared" si="38"/>
        <v>1</v>
      </c>
      <c r="F2446" s="673" t="s">
        <v>2788</v>
      </c>
      <c r="G2446" s="673" t="s">
        <v>2611</v>
      </c>
      <c r="H2446" s="673" t="s">
        <v>2611</v>
      </c>
      <c r="I2446" s="673" t="s">
        <v>2611</v>
      </c>
      <c r="J2446" s="673" t="s">
        <v>2611</v>
      </c>
      <c r="K2446" s="673" t="s">
        <v>2611</v>
      </c>
    </row>
    <row r="2447" spans="1:11" hidden="1" x14ac:dyDescent="0.25">
      <c r="A2447" t="s">
        <v>5197</v>
      </c>
      <c r="B2447" s="673" t="s">
        <v>2108</v>
      </c>
      <c r="C2447" s="674">
        <v>3</v>
      </c>
      <c r="D2447" s="674" t="s">
        <v>6735</v>
      </c>
      <c r="E2447" s="674">
        <f t="shared" si="38"/>
        <v>1</v>
      </c>
      <c r="F2447" s="673" t="s">
        <v>2788</v>
      </c>
      <c r="G2447" s="673" t="s">
        <v>2611</v>
      </c>
      <c r="H2447" s="673" t="s">
        <v>2611</v>
      </c>
      <c r="I2447" s="673" t="s">
        <v>2611</v>
      </c>
      <c r="J2447" s="673" t="s">
        <v>2611</v>
      </c>
      <c r="K2447" s="673" t="s">
        <v>2611</v>
      </c>
    </row>
    <row r="2448" spans="1:11" hidden="1" x14ac:dyDescent="0.25">
      <c r="A2448" t="s">
        <v>5198</v>
      </c>
      <c r="B2448" s="673" t="s">
        <v>2108</v>
      </c>
      <c r="C2448" s="674">
        <v>3</v>
      </c>
      <c r="D2448" s="674" t="s">
        <v>7040</v>
      </c>
      <c r="E2448" s="674">
        <f t="shared" si="38"/>
        <v>1</v>
      </c>
      <c r="F2448" s="673" t="s">
        <v>2788</v>
      </c>
      <c r="G2448" s="673" t="s">
        <v>2611</v>
      </c>
      <c r="H2448" s="673" t="s">
        <v>2611</v>
      </c>
      <c r="I2448" s="673" t="s">
        <v>2611</v>
      </c>
      <c r="J2448" s="673" t="s">
        <v>2611</v>
      </c>
      <c r="K2448" s="673" t="s">
        <v>2611</v>
      </c>
    </row>
    <row r="2449" spans="1:11" hidden="1" x14ac:dyDescent="0.25">
      <c r="A2449" t="s">
        <v>5199</v>
      </c>
      <c r="B2449" s="673" t="s">
        <v>2108</v>
      </c>
      <c r="C2449" s="674">
        <v>4</v>
      </c>
      <c r="D2449" s="674" t="s">
        <v>6740</v>
      </c>
      <c r="E2449" s="674">
        <f t="shared" si="38"/>
        <v>2</v>
      </c>
      <c r="F2449" s="673" t="s">
        <v>2794</v>
      </c>
      <c r="G2449" s="673" t="s">
        <v>2795</v>
      </c>
      <c r="H2449" s="673" t="s">
        <v>2611</v>
      </c>
      <c r="I2449" s="673" t="s">
        <v>2611</v>
      </c>
      <c r="J2449" s="673" t="s">
        <v>2611</v>
      </c>
      <c r="K2449" s="673" t="s">
        <v>2611</v>
      </c>
    </row>
    <row r="2450" spans="1:11" hidden="1" x14ac:dyDescent="0.25">
      <c r="A2450" t="s">
        <v>5200</v>
      </c>
      <c r="B2450" s="673" t="s">
        <v>2108</v>
      </c>
      <c r="C2450" s="674">
        <v>4</v>
      </c>
      <c r="D2450" s="674" t="s">
        <v>6741</v>
      </c>
      <c r="E2450" s="674">
        <f t="shared" si="38"/>
        <v>2</v>
      </c>
      <c r="F2450" s="673" t="s">
        <v>2794</v>
      </c>
      <c r="G2450" s="673" t="s">
        <v>2795</v>
      </c>
      <c r="H2450" s="673" t="s">
        <v>2611</v>
      </c>
      <c r="I2450" s="673" t="s">
        <v>2611</v>
      </c>
      <c r="J2450" s="673" t="s">
        <v>2611</v>
      </c>
      <c r="K2450" s="673" t="s">
        <v>2611</v>
      </c>
    </row>
    <row r="2451" spans="1:11" hidden="1" x14ac:dyDescent="0.25">
      <c r="A2451" t="s">
        <v>5201</v>
      </c>
      <c r="B2451" s="673" t="s">
        <v>2108</v>
      </c>
      <c r="C2451" s="674">
        <v>4</v>
      </c>
      <c r="D2451" s="674" t="s">
        <v>6742</v>
      </c>
      <c r="E2451" s="674">
        <f t="shared" si="38"/>
        <v>2</v>
      </c>
      <c r="F2451" s="673" t="s">
        <v>2796</v>
      </c>
      <c r="G2451" s="673" t="s">
        <v>2797</v>
      </c>
      <c r="H2451" s="673" t="s">
        <v>2611</v>
      </c>
      <c r="I2451" s="673" t="s">
        <v>2611</v>
      </c>
      <c r="J2451" s="673" t="s">
        <v>2611</v>
      </c>
      <c r="K2451" s="673" t="s">
        <v>2611</v>
      </c>
    </row>
    <row r="2452" spans="1:11" hidden="1" x14ac:dyDescent="0.25">
      <c r="A2452" t="s">
        <v>5202</v>
      </c>
      <c r="B2452" s="673" t="s">
        <v>2108</v>
      </c>
      <c r="C2452" s="674">
        <v>4</v>
      </c>
      <c r="D2452" s="674" t="s">
        <v>6743</v>
      </c>
      <c r="E2452" s="674">
        <f t="shared" si="38"/>
        <v>2</v>
      </c>
      <c r="F2452" s="673" t="s">
        <v>2796</v>
      </c>
      <c r="G2452" s="673" t="s">
        <v>2797</v>
      </c>
      <c r="H2452" s="673" t="s">
        <v>2611</v>
      </c>
      <c r="I2452" s="673" t="s">
        <v>2611</v>
      </c>
      <c r="J2452" s="673" t="s">
        <v>2611</v>
      </c>
      <c r="K2452" s="673" t="s">
        <v>2611</v>
      </c>
    </row>
    <row r="2453" spans="1:11" hidden="1" x14ac:dyDescent="0.25">
      <c r="A2453" t="s">
        <v>5203</v>
      </c>
      <c r="B2453" s="673" t="s">
        <v>2108</v>
      </c>
      <c r="C2453" s="674">
        <v>4</v>
      </c>
      <c r="D2453" s="674" t="s">
        <v>6781</v>
      </c>
      <c r="E2453" s="674">
        <f t="shared" si="38"/>
        <v>1</v>
      </c>
      <c r="F2453" s="673" t="s">
        <v>2819</v>
      </c>
      <c r="G2453" s="673" t="s">
        <v>2611</v>
      </c>
      <c r="H2453" s="673" t="s">
        <v>2611</v>
      </c>
      <c r="I2453" s="673" t="s">
        <v>2611</v>
      </c>
      <c r="J2453" s="673" t="s">
        <v>2611</v>
      </c>
      <c r="K2453" s="673" t="s">
        <v>2611</v>
      </c>
    </row>
    <row r="2454" spans="1:11" hidden="1" x14ac:dyDescent="0.25">
      <c r="A2454" t="s">
        <v>5204</v>
      </c>
      <c r="B2454" s="673" t="s">
        <v>2108</v>
      </c>
      <c r="C2454" s="674">
        <v>4</v>
      </c>
      <c r="D2454" s="674" t="s">
        <v>6782</v>
      </c>
      <c r="E2454" s="674">
        <f t="shared" si="38"/>
        <v>1</v>
      </c>
      <c r="F2454" s="673" t="s">
        <v>2819</v>
      </c>
      <c r="G2454" s="673" t="s">
        <v>2611</v>
      </c>
      <c r="H2454" s="673" t="s">
        <v>2611</v>
      </c>
      <c r="I2454" s="673" t="s">
        <v>2611</v>
      </c>
      <c r="J2454" s="673" t="s">
        <v>2611</v>
      </c>
      <c r="K2454" s="673" t="s">
        <v>2611</v>
      </c>
    </row>
    <row r="2455" spans="1:11" hidden="1" x14ac:dyDescent="0.25">
      <c r="A2455" t="s">
        <v>5205</v>
      </c>
      <c r="B2455" s="673" t="s">
        <v>2108</v>
      </c>
      <c r="C2455" s="674">
        <v>4</v>
      </c>
      <c r="D2455" s="674" t="s">
        <v>6733</v>
      </c>
      <c r="E2455" s="674">
        <f t="shared" si="38"/>
        <v>3</v>
      </c>
      <c r="F2455" s="673" t="s">
        <v>2789</v>
      </c>
      <c r="G2455" s="673" t="s">
        <v>2790</v>
      </c>
      <c r="H2455" s="673" t="s">
        <v>2791</v>
      </c>
      <c r="I2455" s="673" t="s">
        <v>2611</v>
      </c>
      <c r="J2455" s="673" t="s">
        <v>2611</v>
      </c>
      <c r="K2455" s="673" t="s">
        <v>2611</v>
      </c>
    </row>
    <row r="2456" spans="1:11" hidden="1" x14ac:dyDescent="0.25">
      <c r="A2456" t="s">
        <v>5206</v>
      </c>
      <c r="B2456" s="673" t="s">
        <v>2108</v>
      </c>
      <c r="C2456" s="674">
        <v>4</v>
      </c>
      <c r="D2456" s="674" t="s">
        <v>6744</v>
      </c>
      <c r="E2456" s="674">
        <f t="shared" si="38"/>
        <v>2</v>
      </c>
      <c r="F2456" s="673" t="s">
        <v>2796</v>
      </c>
      <c r="G2456" s="673" t="s">
        <v>2797</v>
      </c>
      <c r="H2456" s="673" t="s">
        <v>2611</v>
      </c>
      <c r="I2456" s="673" t="s">
        <v>2611</v>
      </c>
      <c r="J2456" s="673" t="s">
        <v>2611</v>
      </c>
      <c r="K2456" s="673" t="s">
        <v>2611</v>
      </c>
    </row>
    <row r="2457" spans="1:11" hidden="1" x14ac:dyDescent="0.25">
      <c r="A2457" t="s">
        <v>5207</v>
      </c>
      <c r="B2457" s="673" t="s">
        <v>2108</v>
      </c>
      <c r="C2457" s="674">
        <v>4</v>
      </c>
      <c r="D2457" s="674" t="s">
        <v>6745</v>
      </c>
      <c r="E2457" s="674">
        <f t="shared" si="38"/>
        <v>2</v>
      </c>
      <c r="F2457" s="673" t="s">
        <v>2796</v>
      </c>
      <c r="G2457" s="673" t="s">
        <v>2797</v>
      </c>
      <c r="H2457" s="673" t="s">
        <v>2611</v>
      </c>
      <c r="I2457" s="673" t="s">
        <v>2611</v>
      </c>
      <c r="J2457" s="673" t="s">
        <v>2611</v>
      </c>
      <c r="K2457" s="673" t="s">
        <v>2611</v>
      </c>
    </row>
    <row r="2458" spans="1:11" hidden="1" x14ac:dyDescent="0.25">
      <c r="A2458" t="s">
        <v>7483</v>
      </c>
      <c r="B2458" s="673" t="s">
        <v>2108</v>
      </c>
      <c r="C2458" s="674">
        <v>4</v>
      </c>
      <c r="D2458" s="674" t="s">
        <v>7005</v>
      </c>
      <c r="E2458" s="674">
        <f t="shared" si="38"/>
        <v>1</v>
      </c>
      <c r="F2458" s="673" t="s">
        <v>2949</v>
      </c>
      <c r="G2458" s="673" t="s">
        <v>2611</v>
      </c>
      <c r="H2458" s="673" t="s">
        <v>2611</v>
      </c>
      <c r="I2458" s="673" t="s">
        <v>2611</v>
      </c>
      <c r="J2458" s="673" t="s">
        <v>2611</v>
      </c>
      <c r="K2458" s="673" t="s">
        <v>2611</v>
      </c>
    </row>
    <row r="2459" spans="1:11" hidden="1" x14ac:dyDescent="0.25">
      <c r="A2459" t="s">
        <v>7484</v>
      </c>
      <c r="B2459" s="673" t="s">
        <v>2108</v>
      </c>
      <c r="C2459" s="674">
        <v>4</v>
      </c>
      <c r="D2459" s="674" t="s">
        <v>6927</v>
      </c>
      <c r="E2459" s="674">
        <f t="shared" si="38"/>
        <v>1</v>
      </c>
      <c r="F2459" s="673" t="s">
        <v>2950</v>
      </c>
      <c r="G2459" s="673" t="s">
        <v>2611</v>
      </c>
      <c r="H2459" s="673" t="s">
        <v>2611</v>
      </c>
      <c r="I2459" s="673" t="s">
        <v>2611</v>
      </c>
      <c r="J2459" s="673" t="s">
        <v>2611</v>
      </c>
      <c r="K2459" s="673" t="s">
        <v>2611</v>
      </c>
    </row>
    <row r="2460" spans="1:11" hidden="1" x14ac:dyDescent="0.25">
      <c r="A2460" t="s">
        <v>7485</v>
      </c>
      <c r="B2460" s="673" t="s">
        <v>2108</v>
      </c>
      <c r="C2460" s="674">
        <v>4</v>
      </c>
      <c r="D2460" s="674" t="s">
        <v>7012</v>
      </c>
      <c r="E2460" s="674">
        <f t="shared" si="38"/>
        <v>1</v>
      </c>
      <c r="F2460" s="673" t="s">
        <v>2951</v>
      </c>
      <c r="G2460" s="673" t="s">
        <v>2611</v>
      </c>
      <c r="H2460" s="673" t="s">
        <v>2611</v>
      </c>
      <c r="I2460" s="673" t="s">
        <v>2611</v>
      </c>
      <c r="J2460" s="673" t="s">
        <v>2611</v>
      </c>
      <c r="K2460" s="673" t="s">
        <v>2611</v>
      </c>
    </row>
    <row r="2461" spans="1:11" hidden="1" x14ac:dyDescent="0.25">
      <c r="A2461" t="s">
        <v>7486</v>
      </c>
      <c r="B2461" s="673" t="s">
        <v>2108</v>
      </c>
      <c r="C2461" s="674">
        <v>4</v>
      </c>
      <c r="D2461" s="674" t="s">
        <v>7041</v>
      </c>
      <c r="E2461" s="674">
        <f t="shared" si="38"/>
        <v>1</v>
      </c>
      <c r="F2461" s="673" t="s">
        <v>2952</v>
      </c>
      <c r="G2461" s="673" t="s">
        <v>2611</v>
      </c>
      <c r="H2461" s="673" t="s">
        <v>2611</v>
      </c>
      <c r="I2461" s="673" t="s">
        <v>2611</v>
      </c>
      <c r="J2461" s="673" t="s">
        <v>2611</v>
      </c>
      <c r="K2461" s="673" t="s">
        <v>2611</v>
      </c>
    </row>
    <row r="2462" spans="1:11" hidden="1" x14ac:dyDescent="0.25">
      <c r="A2462" t="s">
        <v>5208</v>
      </c>
      <c r="B2462" s="673" t="s">
        <v>2108</v>
      </c>
      <c r="C2462" s="674">
        <v>4</v>
      </c>
      <c r="D2462" s="674" t="s">
        <v>6747</v>
      </c>
      <c r="E2462" s="674">
        <f t="shared" si="38"/>
        <v>1</v>
      </c>
      <c r="F2462" s="673" t="s">
        <v>2949</v>
      </c>
      <c r="G2462" s="673" t="s">
        <v>2611</v>
      </c>
      <c r="H2462" s="673" t="s">
        <v>2611</v>
      </c>
      <c r="I2462" s="673" t="s">
        <v>2611</v>
      </c>
      <c r="J2462" s="673" t="s">
        <v>2611</v>
      </c>
      <c r="K2462" s="673" t="s">
        <v>2611</v>
      </c>
    </row>
    <row r="2463" spans="1:11" hidden="1" x14ac:dyDescent="0.25">
      <c r="A2463" t="s">
        <v>5209</v>
      </c>
      <c r="B2463" s="673" t="s">
        <v>2108</v>
      </c>
      <c r="C2463" s="674">
        <v>4</v>
      </c>
      <c r="D2463" s="674" t="s">
        <v>6748</v>
      </c>
      <c r="E2463" s="674">
        <f t="shared" si="38"/>
        <v>1</v>
      </c>
      <c r="F2463" s="673" t="s">
        <v>2950</v>
      </c>
      <c r="G2463" s="673" t="s">
        <v>2611</v>
      </c>
      <c r="H2463" s="673" t="s">
        <v>2611</v>
      </c>
      <c r="I2463" s="673" t="s">
        <v>2611</v>
      </c>
      <c r="J2463" s="673" t="s">
        <v>2611</v>
      </c>
      <c r="K2463" s="673" t="s">
        <v>2611</v>
      </c>
    </row>
    <row r="2464" spans="1:11" hidden="1" x14ac:dyDescent="0.25">
      <c r="A2464" t="s">
        <v>5210</v>
      </c>
      <c r="B2464" s="673" t="s">
        <v>2108</v>
      </c>
      <c r="C2464" s="674">
        <v>4</v>
      </c>
      <c r="D2464" s="674" t="s">
        <v>6749</v>
      </c>
      <c r="E2464" s="674">
        <f t="shared" si="38"/>
        <v>1</v>
      </c>
      <c r="F2464" s="673" t="s">
        <v>2951</v>
      </c>
      <c r="G2464" s="673" t="s">
        <v>2611</v>
      </c>
      <c r="H2464" s="673" t="s">
        <v>2611</v>
      </c>
      <c r="I2464" s="673" t="s">
        <v>2611</v>
      </c>
      <c r="J2464" s="673" t="s">
        <v>2611</v>
      </c>
      <c r="K2464" s="673" t="s">
        <v>2611</v>
      </c>
    </row>
    <row r="2465" spans="1:11" hidden="1" x14ac:dyDescent="0.25">
      <c r="A2465" t="s">
        <v>5211</v>
      </c>
      <c r="B2465" s="673" t="s">
        <v>2108</v>
      </c>
      <c r="C2465" s="674">
        <v>4</v>
      </c>
      <c r="D2465" s="674" t="s">
        <v>6750</v>
      </c>
      <c r="E2465" s="674">
        <f t="shared" si="38"/>
        <v>1</v>
      </c>
      <c r="F2465" s="673" t="s">
        <v>2952</v>
      </c>
      <c r="G2465" s="673" t="s">
        <v>2611</v>
      </c>
      <c r="H2465" s="673" t="s">
        <v>2611</v>
      </c>
      <c r="I2465" s="673" t="s">
        <v>2611</v>
      </c>
      <c r="J2465" s="673" t="s">
        <v>2611</v>
      </c>
      <c r="K2465" s="673" t="s">
        <v>2611</v>
      </c>
    </row>
    <row r="2466" spans="1:11" hidden="1" x14ac:dyDescent="0.25">
      <c r="A2466" t="s">
        <v>5212</v>
      </c>
      <c r="B2466" s="673" t="s">
        <v>2108</v>
      </c>
      <c r="C2466" s="674">
        <v>4</v>
      </c>
      <c r="D2466" s="674" t="s">
        <v>6924</v>
      </c>
      <c r="E2466" s="674">
        <f t="shared" si="38"/>
        <v>1</v>
      </c>
      <c r="F2466" s="673" t="s">
        <v>2819</v>
      </c>
      <c r="G2466" s="673" t="s">
        <v>2611</v>
      </c>
      <c r="H2466" s="673" t="s">
        <v>2611</v>
      </c>
      <c r="I2466" s="673" t="s">
        <v>2611</v>
      </c>
      <c r="J2466" s="673" t="s">
        <v>2611</v>
      </c>
      <c r="K2466" s="673" t="s">
        <v>2611</v>
      </c>
    </row>
    <row r="2467" spans="1:11" hidden="1" x14ac:dyDescent="0.25">
      <c r="A2467" t="s">
        <v>5213</v>
      </c>
      <c r="B2467" s="673" t="s">
        <v>2108</v>
      </c>
      <c r="C2467" s="674">
        <v>4</v>
      </c>
      <c r="D2467" s="674" t="s">
        <v>7035</v>
      </c>
      <c r="E2467" s="674">
        <f t="shared" si="38"/>
        <v>1</v>
      </c>
      <c r="F2467" s="673" t="s">
        <v>2819</v>
      </c>
      <c r="G2467" s="673" t="s">
        <v>2611</v>
      </c>
      <c r="H2467" s="673" t="s">
        <v>2611</v>
      </c>
      <c r="I2467" s="673" t="s">
        <v>2611</v>
      </c>
      <c r="J2467" s="673" t="s">
        <v>2611</v>
      </c>
      <c r="K2467" s="673" t="s">
        <v>2611</v>
      </c>
    </row>
    <row r="2468" spans="1:11" hidden="1" x14ac:dyDescent="0.25">
      <c r="A2468" t="s">
        <v>7487</v>
      </c>
      <c r="B2468" s="673" t="s">
        <v>2108</v>
      </c>
      <c r="C2468" s="674">
        <v>4</v>
      </c>
      <c r="D2468" s="674" t="s">
        <v>7026</v>
      </c>
      <c r="E2468" s="674">
        <f t="shared" si="38"/>
        <v>2</v>
      </c>
      <c r="F2468" s="673" t="s">
        <v>2794</v>
      </c>
      <c r="G2468" s="673" t="s">
        <v>2795</v>
      </c>
      <c r="H2468" s="673" t="s">
        <v>2611</v>
      </c>
      <c r="I2468" s="673" t="s">
        <v>2611</v>
      </c>
      <c r="J2468" s="673" t="s">
        <v>2611</v>
      </c>
      <c r="K2468" s="673" t="s">
        <v>2611</v>
      </c>
    </row>
    <row r="2469" spans="1:11" hidden="1" x14ac:dyDescent="0.25">
      <c r="A2469" t="s">
        <v>7488</v>
      </c>
      <c r="B2469" s="673" t="s">
        <v>2108</v>
      </c>
      <c r="C2469" s="674">
        <v>4</v>
      </c>
      <c r="D2469" s="674" t="s">
        <v>7021</v>
      </c>
      <c r="E2469" s="674">
        <f t="shared" si="38"/>
        <v>2</v>
      </c>
      <c r="F2469" s="673" t="s">
        <v>2817</v>
      </c>
      <c r="G2469" s="673" t="s">
        <v>2936</v>
      </c>
      <c r="H2469" s="673" t="s">
        <v>2611</v>
      </c>
      <c r="I2469" s="673" t="s">
        <v>2611</v>
      </c>
      <c r="J2469" s="673" t="s">
        <v>2611</v>
      </c>
      <c r="K2469" s="673" t="s">
        <v>2611</v>
      </c>
    </row>
    <row r="2470" spans="1:11" hidden="1" x14ac:dyDescent="0.25">
      <c r="A2470" t="s">
        <v>5214</v>
      </c>
      <c r="B2470" s="673" t="s">
        <v>2108</v>
      </c>
      <c r="C2470" s="674">
        <v>4</v>
      </c>
      <c r="D2470" s="674" t="s">
        <v>6913</v>
      </c>
      <c r="E2470" s="674">
        <f t="shared" si="38"/>
        <v>2</v>
      </c>
      <c r="F2470" s="673" t="s">
        <v>2796</v>
      </c>
      <c r="G2470" s="673" t="s">
        <v>2797</v>
      </c>
      <c r="H2470" s="673" t="s">
        <v>2611</v>
      </c>
      <c r="I2470" s="673" t="s">
        <v>2611</v>
      </c>
      <c r="J2470" s="673" t="s">
        <v>2611</v>
      </c>
      <c r="K2470" s="673" t="s">
        <v>2611</v>
      </c>
    </row>
    <row r="2471" spans="1:11" hidden="1" x14ac:dyDescent="0.25">
      <c r="A2471" t="s">
        <v>5215</v>
      </c>
      <c r="B2471" s="673" t="s">
        <v>2108</v>
      </c>
      <c r="C2471" s="674">
        <v>4</v>
      </c>
      <c r="D2471" s="674" t="s">
        <v>6914</v>
      </c>
      <c r="E2471" s="674">
        <f t="shared" si="38"/>
        <v>2</v>
      </c>
      <c r="F2471" s="673" t="s">
        <v>2796</v>
      </c>
      <c r="G2471" s="673" t="s">
        <v>2797</v>
      </c>
      <c r="H2471" s="673" t="s">
        <v>2611</v>
      </c>
      <c r="I2471" s="673" t="s">
        <v>2611</v>
      </c>
      <c r="J2471" s="673" t="s">
        <v>2611</v>
      </c>
      <c r="K2471" s="673" t="s">
        <v>2611</v>
      </c>
    </row>
    <row r="2472" spans="1:11" hidden="1" x14ac:dyDescent="0.25">
      <c r="A2472" t="s">
        <v>5216</v>
      </c>
      <c r="B2472" s="673" t="s">
        <v>2108</v>
      </c>
      <c r="C2472" s="674">
        <v>4</v>
      </c>
      <c r="D2472" s="674" t="s">
        <v>6901</v>
      </c>
      <c r="E2472" s="674">
        <f t="shared" si="38"/>
        <v>2</v>
      </c>
      <c r="F2472" s="673" t="s">
        <v>2794</v>
      </c>
      <c r="G2472" s="673" t="s">
        <v>2795</v>
      </c>
      <c r="H2472" s="673" t="s">
        <v>2611</v>
      </c>
      <c r="I2472" s="673" t="s">
        <v>2611</v>
      </c>
      <c r="J2472" s="673" t="s">
        <v>2611</v>
      </c>
      <c r="K2472" s="673" t="s">
        <v>2611</v>
      </c>
    </row>
    <row r="2473" spans="1:11" hidden="1" x14ac:dyDescent="0.25">
      <c r="A2473" t="s">
        <v>5217</v>
      </c>
      <c r="B2473" s="673" t="s">
        <v>2108</v>
      </c>
      <c r="C2473" s="674">
        <v>4</v>
      </c>
      <c r="D2473" s="674" t="s">
        <v>7042</v>
      </c>
      <c r="E2473" s="674">
        <f t="shared" si="38"/>
        <v>2</v>
      </c>
      <c r="F2473" s="673" t="s">
        <v>2794</v>
      </c>
      <c r="G2473" s="673" t="s">
        <v>2795</v>
      </c>
      <c r="H2473" s="673" t="s">
        <v>2611</v>
      </c>
      <c r="I2473" s="673" t="s">
        <v>2611</v>
      </c>
      <c r="J2473" s="673" t="s">
        <v>2611</v>
      </c>
      <c r="K2473" s="673" t="s">
        <v>2611</v>
      </c>
    </row>
    <row r="2474" spans="1:11" hidden="1" x14ac:dyDescent="0.25">
      <c r="A2474" t="s">
        <v>5218</v>
      </c>
      <c r="B2474" s="673" t="s">
        <v>2108</v>
      </c>
      <c r="C2474" s="674">
        <v>4</v>
      </c>
      <c r="D2474" s="674" t="s">
        <v>6930</v>
      </c>
      <c r="E2474" s="674">
        <f t="shared" si="38"/>
        <v>2</v>
      </c>
      <c r="F2474" s="673" t="s">
        <v>2794</v>
      </c>
      <c r="G2474" s="673" t="s">
        <v>2795</v>
      </c>
      <c r="H2474" s="673" t="s">
        <v>2611</v>
      </c>
      <c r="I2474" s="673" t="s">
        <v>2611</v>
      </c>
      <c r="J2474" s="673" t="s">
        <v>2611</v>
      </c>
      <c r="K2474" s="673" t="s">
        <v>2611</v>
      </c>
    </row>
    <row r="2475" spans="1:11" hidden="1" x14ac:dyDescent="0.25">
      <c r="A2475" t="s">
        <v>5219</v>
      </c>
      <c r="B2475" s="673" t="s">
        <v>2108</v>
      </c>
      <c r="C2475" s="674">
        <v>4</v>
      </c>
      <c r="D2475" s="674" t="s">
        <v>7043</v>
      </c>
      <c r="E2475" s="674">
        <f t="shared" si="38"/>
        <v>2</v>
      </c>
      <c r="F2475" s="673" t="s">
        <v>2817</v>
      </c>
      <c r="G2475" s="673" t="s">
        <v>2936</v>
      </c>
      <c r="H2475" s="673" t="s">
        <v>2611</v>
      </c>
      <c r="I2475" s="673" t="s">
        <v>2611</v>
      </c>
      <c r="J2475" s="673" t="s">
        <v>2611</v>
      </c>
      <c r="K2475" s="673" t="s">
        <v>2611</v>
      </c>
    </row>
    <row r="2476" spans="1:11" hidden="1" x14ac:dyDescent="0.25">
      <c r="A2476" t="s">
        <v>5220</v>
      </c>
      <c r="B2476" s="673" t="s">
        <v>2108</v>
      </c>
      <c r="C2476" s="674">
        <v>5</v>
      </c>
      <c r="D2476" s="674" t="s">
        <v>6729</v>
      </c>
      <c r="E2476" s="674">
        <f t="shared" si="38"/>
        <v>1</v>
      </c>
      <c r="F2476" s="673" t="s">
        <v>2788</v>
      </c>
      <c r="G2476" s="673" t="s">
        <v>2611</v>
      </c>
      <c r="H2476" s="673" t="s">
        <v>2611</v>
      </c>
      <c r="I2476" s="673" t="s">
        <v>2611</v>
      </c>
      <c r="J2476" s="673" t="s">
        <v>2611</v>
      </c>
      <c r="K2476" s="673" t="s">
        <v>2611</v>
      </c>
    </row>
    <row r="2477" spans="1:11" hidden="1" x14ac:dyDescent="0.25">
      <c r="A2477" t="s">
        <v>5221</v>
      </c>
      <c r="B2477" s="673" t="s">
        <v>2108</v>
      </c>
      <c r="C2477" s="674">
        <v>5</v>
      </c>
      <c r="D2477" s="674" t="s">
        <v>6731</v>
      </c>
      <c r="E2477" s="674">
        <f t="shared" si="38"/>
        <v>1</v>
      </c>
      <c r="F2477" s="673" t="s">
        <v>2788</v>
      </c>
      <c r="G2477" s="673" t="s">
        <v>2611</v>
      </c>
      <c r="H2477" s="673" t="s">
        <v>2611</v>
      </c>
      <c r="I2477" s="673" t="s">
        <v>2611</v>
      </c>
      <c r="J2477" s="673" t="s">
        <v>2611</v>
      </c>
      <c r="K2477" s="673" t="s">
        <v>2611</v>
      </c>
    </row>
    <row r="2478" spans="1:11" hidden="1" x14ac:dyDescent="0.25">
      <c r="A2478" t="s">
        <v>5222</v>
      </c>
      <c r="B2478" s="673" t="s">
        <v>2108</v>
      </c>
      <c r="C2478" s="674">
        <v>5</v>
      </c>
      <c r="D2478" s="674" t="s">
        <v>6732</v>
      </c>
      <c r="E2478" s="674">
        <f t="shared" si="38"/>
        <v>1</v>
      </c>
      <c r="F2478" s="673" t="s">
        <v>2788</v>
      </c>
      <c r="G2478" s="673" t="s">
        <v>2611</v>
      </c>
      <c r="H2478" s="673" t="s">
        <v>2611</v>
      </c>
      <c r="I2478" s="673" t="s">
        <v>2611</v>
      </c>
      <c r="J2478" s="673" t="s">
        <v>2611</v>
      </c>
      <c r="K2478" s="673" t="s">
        <v>2611</v>
      </c>
    </row>
    <row r="2479" spans="1:11" hidden="1" x14ac:dyDescent="0.25">
      <c r="A2479" t="s">
        <v>5223</v>
      </c>
      <c r="B2479" s="673" t="s">
        <v>2108</v>
      </c>
      <c r="C2479" s="674">
        <v>5</v>
      </c>
      <c r="D2479" s="674" t="s">
        <v>6740</v>
      </c>
      <c r="E2479" s="674">
        <f t="shared" si="38"/>
        <v>2</v>
      </c>
      <c r="F2479" s="673" t="s">
        <v>2794</v>
      </c>
      <c r="G2479" s="673" t="s">
        <v>2795</v>
      </c>
      <c r="H2479" s="673" t="s">
        <v>2611</v>
      </c>
      <c r="I2479" s="673" t="s">
        <v>2611</v>
      </c>
      <c r="J2479" s="673" t="s">
        <v>2611</v>
      </c>
      <c r="K2479" s="673" t="s">
        <v>2611</v>
      </c>
    </row>
    <row r="2480" spans="1:11" hidden="1" x14ac:dyDescent="0.25">
      <c r="A2480" t="s">
        <v>5224</v>
      </c>
      <c r="B2480" s="673" t="s">
        <v>2108</v>
      </c>
      <c r="C2480" s="674">
        <v>5</v>
      </c>
      <c r="D2480" s="674" t="s">
        <v>6741</v>
      </c>
      <c r="E2480" s="674">
        <f t="shared" si="38"/>
        <v>2</v>
      </c>
      <c r="F2480" s="673" t="s">
        <v>2794</v>
      </c>
      <c r="G2480" s="673" t="s">
        <v>2795</v>
      </c>
      <c r="H2480" s="673" t="s">
        <v>2611</v>
      </c>
      <c r="I2480" s="673" t="s">
        <v>2611</v>
      </c>
      <c r="J2480" s="673" t="s">
        <v>2611</v>
      </c>
      <c r="K2480" s="673" t="s">
        <v>2611</v>
      </c>
    </row>
    <row r="2481" spans="1:11" hidden="1" x14ac:dyDescent="0.25">
      <c r="A2481" t="s">
        <v>5225</v>
      </c>
      <c r="B2481" s="673" t="s">
        <v>2108</v>
      </c>
      <c r="C2481" s="674">
        <v>5</v>
      </c>
      <c r="D2481" s="674" t="s">
        <v>6742</v>
      </c>
      <c r="E2481" s="674">
        <f t="shared" si="38"/>
        <v>2</v>
      </c>
      <c r="F2481" s="673" t="s">
        <v>2796</v>
      </c>
      <c r="G2481" s="673" t="s">
        <v>2797</v>
      </c>
      <c r="H2481" s="673" t="s">
        <v>2611</v>
      </c>
      <c r="I2481" s="673" t="s">
        <v>2611</v>
      </c>
      <c r="J2481" s="673" t="s">
        <v>2611</v>
      </c>
      <c r="K2481" s="673" t="s">
        <v>2611</v>
      </c>
    </row>
    <row r="2482" spans="1:11" hidden="1" x14ac:dyDescent="0.25">
      <c r="A2482" t="s">
        <v>5226</v>
      </c>
      <c r="B2482" s="673" t="s">
        <v>2108</v>
      </c>
      <c r="C2482" s="674">
        <v>5</v>
      </c>
      <c r="D2482" s="674" t="s">
        <v>6743</v>
      </c>
      <c r="E2482" s="674">
        <f t="shared" si="38"/>
        <v>2</v>
      </c>
      <c r="F2482" s="673" t="s">
        <v>2796</v>
      </c>
      <c r="G2482" s="673" t="s">
        <v>2797</v>
      </c>
      <c r="H2482" s="673" t="s">
        <v>2611</v>
      </c>
      <c r="I2482" s="673" t="s">
        <v>2611</v>
      </c>
      <c r="J2482" s="673" t="s">
        <v>2611</v>
      </c>
      <c r="K2482" s="673" t="s">
        <v>2611</v>
      </c>
    </row>
    <row r="2483" spans="1:11" hidden="1" x14ac:dyDescent="0.25">
      <c r="A2483" t="s">
        <v>5227</v>
      </c>
      <c r="B2483" s="673" t="s">
        <v>2108</v>
      </c>
      <c r="C2483" s="674">
        <v>5</v>
      </c>
      <c r="D2483" s="674" t="s">
        <v>6733</v>
      </c>
      <c r="E2483" s="674">
        <f t="shared" si="38"/>
        <v>3</v>
      </c>
      <c r="F2483" s="673" t="s">
        <v>2789</v>
      </c>
      <c r="G2483" s="673" t="s">
        <v>2790</v>
      </c>
      <c r="H2483" s="673" t="s">
        <v>2791</v>
      </c>
      <c r="I2483" s="673" t="s">
        <v>2611</v>
      </c>
      <c r="J2483" s="673" t="s">
        <v>2611</v>
      </c>
      <c r="K2483" s="673" t="s">
        <v>2611</v>
      </c>
    </row>
    <row r="2484" spans="1:11" hidden="1" x14ac:dyDescent="0.25">
      <c r="A2484" t="s">
        <v>5228</v>
      </c>
      <c r="B2484" s="673" t="s">
        <v>2108</v>
      </c>
      <c r="C2484" s="674">
        <v>5</v>
      </c>
      <c r="D2484" s="674" t="s">
        <v>6734</v>
      </c>
      <c r="E2484" s="674">
        <f t="shared" si="38"/>
        <v>1</v>
      </c>
      <c r="F2484" s="673" t="s">
        <v>2788</v>
      </c>
      <c r="G2484" s="673" t="s">
        <v>2611</v>
      </c>
      <c r="H2484" s="673" t="s">
        <v>2611</v>
      </c>
      <c r="I2484" s="673" t="s">
        <v>2611</v>
      </c>
      <c r="J2484" s="673" t="s">
        <v>2611</v>
      </c>
      <c r="K2484" s="673" t="s">
        <v>2611</v>
      </c>
    </row>
    <row r="2485" spans="1:11" hidden="1" x14ac:dyDescent="0.25">
      <c r="A2485" t="s">
        <v>5229</v>
      </c>
      <c r="B2485" s="673" t="s">
        <v>2108</v>
      </c>
      <c r="C2485" s="674">
        <v>5</v>
      </c>
      <c r="D2485" s="674" t="s">
        <v>6735</v>
      </c>
      <c r="E2485" s="674">
        <f t="shared" si="38"/>
        <v>1</v>
      </c>
      <c r="F2485" s="673" t="s">
        <v>2788</v>
      </c>
      <c r="G2485" s="673" t="s">
        <v>2611</v>
      </c>
      <c r="H2485" s="673" t="s">
        <v>2611</v>
      </c>
      <c r="I2485" s="673" t="s">
        <v>2611</v>
      </c>
      <c r="J2485" s="673" t="s">
        <v>2611</v>
      </c>
      <c r="K2485" s="673" t="s">
        <v>2611</v>
      </c>
    </row>
    <row r="2486" spans="1:11" hidden="1" x14ac:dyDescent="0.25">
      <c r="A2486" t="s">
        <v>5230</v>
      </c>
      <c r="B2486" s="673" t="s">
        <v>2108</v>
      </c>
      <c r="C2486" s="674">
        <v>5</v>
      </c>
      <c r="D2486" s="674" t="s">
        <v>6744</v>
      </c>
      <c r="E2486" s="674">
        <f t="shared" si="38"/>
        <v>2</v>
      </c>
      <c r="F2486" s="673" t="s">
        <v>2796</v>
      </c>
      <c r="G2486" s="673" t="s">
        <v>2797</v>
      </c>
      <c r="H2486" s="673" t="s">
        <v>2611</v>
      </c>
      <c r="I2486" s="673" t="s">
        <v>2611</v>
      </c>
      <c r="J2486" s="673" t="s">
        <v>2611</v>
      </c>
      <c r="K2486" s="673" t="s">
        <v>2611</v>
      </c>
    </row>
    <row r="2487" spans="1:11" hidden="1" x14ac:dyDescent="0.25">
      <c r="A2487" t="s">
        <v>5231</v>
      </c>
      <c r="B2487" s="673" t="s">
        <v>2108</v>
      </c>
      <c r="C2487" s="674">
        <v>5</v>
      </c>
      <c r="D2487" s="674" t="s">
        <v>6745</v>
      </c>
      <c r="E2487" s="674">
        <f t="shared" si="38"/>
        <v>2</v>
      </c>
      <c r="F2487" s="673" t="s">
        <v>2796</v>
      </c>
      <c r="G2487" s="673" t="s">
        <v>2797</v>
      </c>
      <c r="H2487" s="673" t="s">
        <v>2611</v>
      </c>
      <c r="I2487" s="673" t="s">
        <v>2611</v>
      </c>
      <c r="J2487" s="673" t="s">
        <v>2611</v>
      </c>
      <c r="K2487" s="673" t="s">
        <v>2611</v>
      </c>
    </row>
    <row r="2488" spans="1:11" hidden="1" x14ac:dyDescent="0.25">
      <c r="A2488" t="s">
        <v>5232</v>
      </c>
      <c r="B2488" s="673" t="s">
        <v>2108</v>
      </c>
      <c r="C2488" s="674">
        <v>5</v>
      </c>
      <c r="D2488" s="674" t="s">
        <v>7040</v>
      </c>
      <c r="E2488" s="674">
        <f t="shared" si="38"/>
        <v>1</v>
      </c>
      <c r="F2488" s="673" t="s">
        <v>2788</v>
      </c>
      <c r="G2488" s="673" t="s">
        <v>2611</v>
      </c>
      <c r="H2488" s="673" t="s">
        <v>2611</v>
      </c>
      <c r="I2488" s="673" t="s">
        <v>2611</v>
      </c>
      <c r="J2488" s="673" t="s">
        <v>2611</v>
      </c>
      <c r="K2488" s="673" t="s">
        <v>2611</v>
      </c>
    </row>
    <row r="2489" spans="1:11" hidden="1" x14ac:dyDescent="0.25">
      <c r="A2489" t="s">
        <v>7489</v>
      </c>
      <c r="B2489" s="673" t="s">
        <v>2108</v>
      </c>
      <c r="C2489" s="674">
        <v>5</v>
      </c>
      <c r="D2489" s="674" t="s">
        <v>7026</v>
      </c>
      <c r="E2489" s="674">
        <f t="shared" si="38"/>
        <v>2</v>
      </c>
      <c r="F2489" s="673" t="s">
        <v>2794</v>
      </c>
      <c r="G2489" s="673" t="s">
        <v>2795</v>
      </c>
      <c r="H2489" s="673" t="s">
        <v>2611</v>
      </c>
      <c r="I2489" s="673" t="s">
        <v>2611</v>
      </c>
      <c r="J2489" s="673" t="s">
        <v>2611</v>
      </c>
      <c r="K2489" s="673" t="s">
        <v>2611</v>
      </c>
    </row>
    <row r="2490" spans="1:11" hidden="1" x14ac:dyDescent="0.25">
      <c r="A2490" t="s">
        <v>5233</v>
      </c>
      <c r="B2490" s="673" t="s">
        <v>2108</v>
      </c>
      <c r="C2490" s="674">
        <v>5</v>
      </c>
      <c r="D2490" s="674" t="s">
        <v>6913</v>
      </c>
      <c r="E2490" s="674">
        <f t="shared" si="38"/>
        <v>2</v>
      </c>
      <c r="F2490" s="673" t="s">
        <v>2796</v>
      </c>
      <c r="G2490" s="673" t="s">
        <v>2797</v>
      </c>
      <c r="H2490" s="673" t="s">
        <v>2611</v>
      </c>
      <c r="I2490" s="673" t="s">
        <v>2611</v>
      </c>
      <c r="J2490" s="673" t="s">
        <v>2611</v>
      </c>
      <c r="K2490" s="673" t="s">
        <v>2611</v>
      </c>
    </row>
    <row r="2491" spans="1:11" hidden="1" x14ac:dyDescent="0.25">
      <c r="A2491" t="s">
        <v>5234</v>
      </c>
      <c r="B2491" s="673" t="s">
        <v>2108</v>
      </c>
      <c r="C2491" s="674">
        <v>5</v>
      </c>
      <c r="D2491" s="674" t="s">
        <v>6914</v>
      </c>
      <c r="E2491" s="674">
        <f t="shared" si="38"/>
        <v>2</v>
      </c>
      <c r="F2491" s="673" t="s">
        <v>2796</v>
      </c>
      <c r="G2491" s="673" t="s">
        <v>2797</v>
      </c>
      <c r="H2491" s="673" t="s">
        <v>2611</v>
      </c>
      <c r="I2491" s="673" t="s">
        <v>2611</v>
      </c>
      <c r="J2491" s="673" t="s">
        <v>2611</v>
      </c>
      <c r="K2491" s="673" t="s">
        <v>2611</v>
      </c>
    </row>
    <row r="2492" spans="1:11" hidden="1" x14ac:dyDescent="0.25">
      <c r="A2492" t="s">
        <v>5235</v>
      </c>
      <c r="B2492" s="673" t="s">
        <v>2108</v>
      </c>
      <c r="C2492" s="674">
        <v>5</v>
      </c>
      <c r="D2492" s="674" t="s">
        <v>6901</v>
      </c>
      <c r="E2492" s="674">
        <f t="shared" si="38"/>
        <v>2</v>
      </c>
      <c r="F2492" s="673" t="s">
        <v>2794</v>
      </c>
      <c r="G2492" s="673" t="s">
        <v>2795</v>
      </c>
      <c r="H2492" s="673" t="s">
        <v>2611</v>
      </c>
      <c r="I2492" s="673" t="s">
        <v>2611</v>
      </c>
      <c r="J2492" s="673" t="s">
        <v>2611</v>
      </c>
      <c r="K2492" s="673" t="s">
        <v>2611</v>
      </c>
    </row>
    <row r="2493" spans="1:11" hidden="1" x14ac:dyDescent="0.25">
      <c r="A2493" t="s">
        <v>5236</v>
      </c>
      <c r="B2493" s="673" t="s">
        <v>2108</v>
      </c>
      <c r="C2493" s="674">
        <v>5</v>
      </c>
      <c r="D2493" s="674" t="s">
        <v>7042</v>
      </c>
      <c r="E2493" s="674">
        <f t="shared" si="38"/>
        <v>2</v>
      </c>
      <c r="F2493" s="673" t="s">
        <v>2794</v>
      </c>
      <c r="G2493" s="673" t="s">
        <v>2795</v>
      </c>
      <c r="H2493" s="673" t="s">
        <v>2611</v>
      </c>
      <c r="I2493" s="673" t="s">
        <v>2611</v>
      </c>
      <c r="J2493" s="673" t="s">
        <v>2611</v>
      </c>
      <c r="K2493" s="673" t="s">
        <v>2611</v>
      </c>
    </row>
    <row r="2494" spans="1:11" hidden="1" x14ac:dyDescent="0.25">
      <c r="A2494" t="s">
        <v>5237</v>
      </c>
      <c r="B2494" s="673" t="s">
        <v>2108</v>
      </c>
      <c r="C2494" s="674">
        <v>5</v>
      </c>
      <c r="D2494" s="674" t="s">
        <v>6930</v>
      </c>
      <c r="E2494" s="674">
        <f t="shared" si="38"/>
        <v>2</v>
      </c>
      <c r="F2494" s="673" t="s">
        <v>2794</v>
      </c>
      <c r="G2494" s="673" t="s">
        <v>2795</v>
      </c>
      <c r="H2494" s="673" t="s">
        <v>2611</v>
      </c>
      <c r="I2494" s="673" t="s">
        <v>2611</v>
      </c>
      <c r="J2494" s="673" t="s">
        <v>2611</v>
      </c>
      <c r="K2494" s="673" t="s">
        <v>2611</v>
      </c>
    </row>
    <row r="2495" spans="1:11" hidden="1" x14ac:dyDescent="0.25">
      <c r="A2495" t="s">
        <v>7490</v>
      </c>
      <c r="B2495" s="673" t="s">
        <v>2108</v>
      </c>
      <c r="C2495" s="674">
        <v>5</v>
      </c>
      <c r="D2495" s="674" t="s">
        <v>6880</v>
      </c>
      <c r="E2495" s="674">
        <f t="shared" si="38"/>
        <v>4</v>
      </c>
      <c r="F2495" s="673" t="s">
        <v>2953</v>
      </c>
      <c r="G2495" s="673" t="s">
        <v>2954</v>
      </c>
      <c r="H2495" s="673" t="s">
        <v>2796</v>
      </c>
      <c r="I2495" s="673" t="s">
        <v>2955</v>
      </c>
      <c r="J2495" s="673" t="s">
        <v>2611</v>
      </c>
      <c r="K2495" s="673" t="s">
        <v>2611</v>
      </c>
    </row>
    <row r="2496" spans="1:11" hidden="1" x14ac:dyDescent="0.25">
      <c r="A2496" t="s">
        <v>7491</v>
      </c>
      <c r="B2496" s="673" t="s">
        <v>2108</v>
      </c>
      <c r="C2496" s="674">
        <v>5</v>
      </c>
      <c r="D2496" s="674" t="s">
        <v>6931</v>
      </c>
      <c r="E2496" s="674">
        <f t="shared" si="38"/>
        <v>4</v>
      </c>
      <c r="F2496" s="673" t="s">
        <v>2953</v>
      </c>
      <c r="G2496" s="673" t="s">
        <v>2954</v>
      </c>
      <c r="H2496" s="673" t="s">
        <v>2796</v>
      </c>
      <c r="I2496" s="673" t="s">
        <v>2955</v>
      </c>
      <c r="J2496" s="673" t="s">
        <v>2611</v>
      </c>
      <c r="K2496" s="673" t="s">
        <v>2611</v>
      </c>
    </row>
    <row r="2497" spans="1:11" hidden="1" x14ac:dyDescent="0.25">
      <c r="A2497" t="s">
        <v>5238</v>
      </c>
      <c r="B2497" s="673" t="s">
        <v>2108</v>
      </c>
      <c r="C2497" s="674">
        <v>5</v>
      </c>
      <c r="D2497" s="674" t="s">
        <v>6941</v>
      </c>
      <c r="E2497" s="674">
        <f t="shared" si="38"/>
        <v>4</v>
      </c>
      <c r="F2497" s="673" t="s">
        <v>2953</v>
      </c>
      <c r="G2497" s="673" t="s">
        <v>2954</v>
      </c>
      <c r="H2497" s="673" t="s">
        <v>2796</v>
      </c>
      <c r="I2497" s="673" t="s">
        <v>2955</v>
      </c>
      <c r="J2497" s="673" t="s">
        <v>2611</v>
      </c>
      <c r="K2497" s="673" t="s">
        <v>2611</v>
      </c>
    </row>
    <row r="2498" spans="1:11" hidden="1" x14ac:dyDescent="0.25">
      <c r="A2498" t="s">
        <v>5239</v>
      </c>
      <c r="B2498" s="673" t="s">
        <v>2108</v>
      </c>
      <c r="C2498" s="674">
        <v>5</v>
      </c>
      <c r="D2498" s="674" t="s">
        <v>6912</v>
      </c>
      <c r="E2498" s="674">
        <f t="shared" si="38"/>
        <v>4</v>
      </c>
      <c r="F2498" s="673" t="s">
        <v>2953</v>
      </c>
      <c r="G2498" s="673" t="s">
        <v>2954</v>
      </c>
      <c r="H2498" s="673" t="s">
        <v>2796</v>
      </c>
      <c r="I2498" s="673" t="s">
        <v>2955</v>
      </c>
      <c r="J2498" s="673" t="s">
        <v>2611</v>
      </c>
      <c r="K2498" s="673" t="s">
        <v>2611</v>
      </c>
    </row>
    <row r="2499" spans="1:11" x14ac:dyDescent="0.25">
      <c r="A2499" t="s">
        <v>5240</v>
      </c>
      <c r="B2499" s="673" t="s">
        <v>2108</v>
      </c>
      <c r="C2499" s="674">
        <v>6</v>
      </c>
      <c r="D2499" s="674" t="s">
        <v>6729</v>
      </c>
      <c r="E2499" s="674">
        <f t="shared" ref="E2499:E2562" si="39">6-COUNTIF(F2499:K2499,"")</f>
        <v>1</v>
      </c>
      <c r="F2499" s="673" t="s">
        <v>2788</v>
      </c>
      <c r="G2499" s="673" t="s">
        <v>2611</v>
      </c>
      <c r="H2499" s="673" t="s">
        <v>2611</v>
      </c>
      <c r="I2499" s="673" t="s">
        <v>2611</v>
      </c>
      <c r="J2499" s="673" t="s">
        <v>2611</v>
      </c>
      <c r="K2499" s="673" t="s">
        <v>2611</v>
      </c>
    </row>
    <row r="2500" spans="1:11" x14ac:dyDescent="0.25">
      <c r="A2500" t="s">
        <v>5241</v>
      </c>
      <c r="B2500" s="673" t="s">
        <v>2108</v>
      </c>
      <c r="C2500" s="674">
        <v>6</v>
      </c>
      <c r="D2500" s="674" t="s">
        <v>6731</v>
      </c>
      <c r="E2500" s="674">
        <f t="shared" si="39"/>
        <v>1</v>
      </c>
      <c r="F2500" s="673" t="s">
        <v>2788</v>
      </c>
      <c r="G2500" s="673" t="s">
        <v>2611</v>
      </c>
      <c r="H2500" s="673" t="s">
        <v>2611</v>
      </c>
      <c r="I2500" s="673" t="s">
        <v>2611</v>
      </c>
      <c r="J2500" s="673" t="s">
        <v>2611</v>
      </c>
      <c r="K2500" s="673" t="s">
        <v>2611</v>
      </c>
    </row>
    <row r="2501" spans="1:11" x14ac:dyDescent="0.25">
      <c r="A2501" t="s">
        <v>5242</v>
      </c>
      <c r="B2501" s="673" t="s">
        <v>2108</v>
      </c>
      <c r="C2501" s="674">
        <v>6</v>
      </c>
      <c r="D2501" s="674" t="s">
        <v>6732</v>
      </c>
      <c r="E2501" s="674">
        <f t="shared" si="39"/>
        <v>1</v>
      </c>
      <c r="F2501" s="673" t="s">
        <v>2788</v>
      </c>
      <c r="G2501" s="673" t="s">
        <v>2611</v>
      </c>
      <c r="H2501" s="673" t="s">
        <v>2611</v>
      </c>
      <c r="I2501" s="673" t="s">
        <v>2611</v>
      </c>
      <c r="J2501" s="673" t="s">
        <v>2611</v>
      </c>
      <c r="K2501" s="673" t="s">
        <v>2611</v>
      </c>
    </row>
    <row r="2502" spans="1:11" x14ac:dyDescent="0.25">
      <c r="A2502" t="s">
        <v>5243</v>
      </c>
      <c r="B2502" s="673" t="s">
        <v>2108</v>
      </c>
      <c r="C2502" s="674">
        <v>6</v>
      </c>
      <c r="D2502" s="674" t="s">
        <v>6740</v>
      </c>
      <c r="E2502" s="674">
        <f t="shared" si="39"/>
        <v>2</v>
      </c>
      <c r="F2502" s="673" t="s">
        <v>2794</v>
      </c>
      <c r="G2502" s="673" t="s">
        <v>2795</v>
      </c>
      <c r="H2502" s="673" t="s">
        <v>2611</v>
      </c>
      <c r="I2502" s="673" t="s">
        <v>2611</v>
      </c>
      <c r="J2502" s="673" t="s">
        <v>2611</v>
      </c>
      <c r="K2502" s="673" t="s">
        <v>2611</v>
      </c>
    </row>
    <row r="2503" spans="1:11" x14ac:dyDescent="0.25">
      <c r="A2503" t="s">
        <v>5244</v>
      </c>
      <c r="B2503" s="673" t="s">
        <v>2108</v>
      </c>
      <c r="C2503" s="674">
        <v>6</v>
      </c>
      <c r="D2503" s="674" t="s">
        <v>6741</v>
      </c>
      <c r="E2503" s="674">
        <f t="shared" si="39"/>
        <v>2</v>
      </c>
      <c r="F2503" s="673" t="s">
        <v>2794</v>
      </c>
      <c r="G2503" s="673" t="s">
        <v>2795</v>
      </c>
      <c r="H2503" s="673" t="s">
        <v>2611</v>
      </c>
      <c r="I2503" s="673" t="s">
        <v>2611</v>
      </c>
      <c r="J2503" s="673" t="s">
        <v>2611</v>
      </c>
      <c r="K2503" s="673" t="s">
        <v>2611</v>
      </c>
    </row>
    <row r="2504" spans="1:11" x14ac:dyDescent="0.25">
      <c r="A2504" t="s">
        <v>5245</v>
      </c>
      <c r="B2504" s="673" t="s">
        <v>2108</v>
      </c>
      <c r="C2504" s="674">
        <v>6</v>
      </c>
      <c r="D2504" s="674" t="s">
        <v>6742</v>
      </c>
      <c r="E2504" s="674">
        <f t="shared" si="39"/>
        <v>2</v>
      </c>
      <c r="F2504" s="673" t="s">
        <v>2796</v>
      </c>
      <c r="G2504" s="673" t="s">
        <v>2797</v>
      </c>
      <c r="H2504" s="673" t="s">
        <v>2611</v>
      </c>
      <c r="I2504" s="673" t="s">
        <v>2611</v>
      </c>
      <c r="J2504" s="673" t="s">
        <v>2611</v>
      </c>
      <c r="K2504" s="673" t="s">
        <v>2611</v>
      </c>
    </row>
    <row r="2505" spans="1:11" x14ac:dyDescent="0.25">
      <c r="A2505" t="s">
        <v>5246</v>
      </c>
      <c r="B2505" s="673" t="s">
        <v>2108</v>
      </c>
      <c r="C2505" s="674">
        <v>6</v>
      </c>
      <c r="D2505" s="674" t="s">
        <v>6743</v>
      </c>
      <c r="E2505" s="674">
        <f t="shared" si="39"/>
        <v>2</v>
      </c>
      <c r="F2505" s="673" t="s">
        <v>2796</v>
      </c>
      <c r="G2505" s="673" t="s">
        <v>2797</v>
      </c>
      <c r="H2505" s="673" t="s">
        <v>2611</v>
      </c>
      <c r="I2505" s="673" t="s">
        <v>2611</v>
      </c>
      <c r="J2505" s="673" t="s">
        <v>2611</v>
      </c>
      <c r="K2505" s="673" t="s">
        <v>2611</v>
      </c>
    </row>
    <row r="2506" spans="1:11" x14ac:dyDescent="0.25">
      <c r="A2506" t="s">
        <v>5247</v>
      </c>
      <c r="B2506" s="673" t="s">
        <v>2108</v>
      </c>
      <c r="C2506" s="674">
        <v>6</v>
      </c>
      <c r="D2506" s="674" t="s">
        <v>6733</v>
      </c>
      <c r="E2506" s="674">
        <f t="shared" si="39"/>
        <v>3</v>
      </c>
      <c r="F2506" s="673" t="s">
        <v>2789</v>
      </c>
      <c r="G2506" s="673" t="s">
        <v>2790</v>
      </c>
      <c r="H2506" s="673" t="s">
        <v>2791</v>
      </c>
      <c r="I2506" s="673" t="s">
        <v>2611</v>
      </c>
      <c r="J2506" s="673" t="s">
        <v>2611</v>
      </c>
      <c r="K2506" s="673" t="s">
        <v>2611</v>
      </c>
    </row>
    <row r="2507" spans="1:11" x14ac:dyDescent="0.25">
      <c r="A2507" t="s">
        <v>5248</v>
      </c>
      <c r="B2507" s="673" t="s">
        <v>2108</v>
      </c>
      <c r="C2507" s="674">
        <v>6</v>
      </c>
      <c r="D2507" s="674" t="s">
        <v>6734</v>
      </c>
      <c r="E2507" s="674">
        <f t="shared" si="39"/>
        <v>1</v>
      </c>
      <c r="F2507" s="673" t="s">
        <v>2788</v>
      </c>
      <c r="G2507" s="673" t="s">
        <v>2611</v>
      </c>
      <c r="H2507" s="673" t="s">
        <v>2611</v>
      </c>
      <c r="I2507" s="673" t="s">
        <v>2611</v>
      </c>
      <c r="J2507" s="673" t="s">
        <v>2611</v>
      </c>
      <c r="K2507" s="673" t="s">
        <v>2611</v>
      </c>
    </row>
    <row r="2508" spans="1:11" x14ac:dyDescent="0.25">
      <c r="A2508" t="s">
        <v>5249</v>
      </c>
      <c r="B2508" s="673" t="s">
        <v>2108</v>
      </c>
      <c r="C2508" s="674">
        <v>6</v>
      </c>
      <c r="D2508" s="674" t="s">
        <v>6735</v>
      </c>
      <c r="E2508" s="674">
        <f t="shared" si="39"/>
        <v>1</v>
      </c>
      <c r="F2508" s="673" t="s">
        <v>2788</v>
      </c>
      <c r="G2508" s="673" t="s">
        <v>2611</v>
      </c>
      <c r="H2508" s="673" t="s">
        <v>2611</v>
      </c>
      <c r="I2508" s="673" t="s">
        <v>2611</v>
      </c>
      <c r="J2508" s="673" t="s">
        <v>2611</v>
      </c>
      <c r="K2508" s="673" t="s">
        <v>2611</v>
      </c>
    </row>
    <row r="2509" spans="1:11" x14ac:dyDescent="0.25">
      <c r="A2509" t="s">
        <v>5250</v>
      </c>
      <c r="B2509" s="673" t="s">
        <v>2108</v>
      </c>
      <c r="C2509" s="674">
        <v>6</v>
      </c>
      <c r="D2509" s="674" t="s">
        <v>6744</v>
      </c>
      <c r="E2509" s="674">
        <f t="shared" si="39"/>
        <v>2</v>
      </c>
      <c r="F2509" s="673" t="s">
        <v>2796</v>
      </c>
      <c r="G2509" s="673" t="s">
        <v>2797</v>
      </c>
      <c r="H2509" s="673" t="s">
        <v>2611</v>
      </c>
      <c r="I2509" s="673" t="s">
        <v>2611</v>
      </c>
      <c r="J2509" s="673" t="s">
        <v>2611</v>
      </c>
      <c r="K2509" s="673" t="s">
        <v>2611</v>
      </c>
    </row>
    <row r="2510" spans="1:11" x14ac:dyDescent="0.25">
      <c r="A2510" t="s">
        <v>5251</v>
      </c>
      <c r="B2510" s="673" t="s">
        <v>2108</v>
      </c>
      <c r="C2510" s="674">
        <v>6</v>
      </c>
      <c r="D2510" s="674" t="s">
        <v>6745</v>
      </c>
      <c r="E2510" s="674">
        <f t="shared" si="39"/>
        <v>2</v>
      </c>
      <c r="F2510" s="673" t="s">
        <v>2796</v>
      </c>
      <c r="G2510" s="673" t="s">
        <v>2797</v>
      </c>
      <c r="H2510" s="673" t="s">
        <v>2611</v>
      </c>
      <c r="I2510" s="673" t="s">
        <v>2611</v>
      </c>
      <c r="J2510" s="673" t="s">
        <v>2611</v>
      </c>
      <c r="K2510" s="673" t="s">
        <v>2611</v>
      </c>
    </row>
    <row r="2511" spans="1:11" x14ac:dyDescent="0.25">
      <c r="A2511" t="s">
        <v>5252</v>
      </c>
      <c r="B2511" s="673" t="s">
        <v>2108</v>
      </c>
      <c r="C2511" s="674">
        <v>6</v>
      </c>
      <c r="D2511" s="674" t="s">
        <v>7040</v>
      </c>
      <c r="E2511" s="674">
        <f t="shared" si="39"/>
        <v>1</v>
      </c>
      <c r="F2511" s="673" t="s">
        <v>2788</v>
      </c>
      <c r="G2511" s="673" t="s">
        <v>2611</v>
      </c>
      <c r="H2511" s="673" t="s">
        <v>2611</v>
      </c>
      <c r="I2511" s="673" t="s">
        <v>2611</v>
      </c>
      <c r="J2511" s="673" t="s">
        <v>2611</v>
      </c>
      <c r="K2511" s="673" t="s">
        <v>2611</v>
      </c>
    </row>
    <row r="2512" spans="1:11" x14ac:dyDescent="0.25">
      <c r="A2512" t="s">
        <v>7492</v>
      </c>
      <c r="B2512" s="673" t="s">
        <v>2108</v>
      </c>
      <c r="C2512" s="674">
        <v>6</v>
      </c>
      <c r="D2512" s="674" t="s">
        <v>7026</v>
      </c>
      <c r="E2512" s="674">
        <f t="shared" si="39"/>
        <v>2</v>
      </c>
      <c r="F2512" s="673" t="s">
        <v>2794</v>
      </c>
      <c r="G2512" s="673" t="s">
        <v>2795</v>
      </c>
      <c r="H2512" s="673" t="s">
        <v>2611</v>
      </c>
      <c r="I2512" s="673" t="s">
        <v>2611</v>
      </c>
      <c r="J2512" s="673" t="s">
        <v>2611</v>
      </c>
      <c r="K2512" s="673" t="s">
        <v>2611</v>
      </c>
    </row>
    <row r="2513" spans="1:11" x14ac:dyDescent="0.25">
      <c r="A2513" t="s">
        <v>5253</v>
      </c>
      <c r="B2513" s="673" t="s">
        <v>2108</v>
      </c>
      <c r="C2513" s="674">
        <v>6</v>
      </c>
      <c r="D2513" s="674" t="s">
        <v>6913</v>
      </c>
      <c r="E2513" s="674">
        <f t="shared" si="39"/>
        <v>2</v>
      </c>
      <c r="F2513" s="673" t="s">
        <v>2796</v>
      </c>
      <c r="G2513" s="673" t="s">
        <v>2797</v>
      </c>
      <c r="H2513" s="673" t="s">
        <v>2611</v>
      </c>
      <c r="I2513" s="673" t="s">
        <v>2611</v>
      </c>
      <c r="J2513" s="673" t="s">
        <v>2611</v>
      </c>
      <c r="K2513" s="673" t="s">
        <v>2611</v>
      </c>
    </row>
    <row r="2514" spans="1:11" x14ac:dyDescent="0.25">
      <c r="A2514" t="s">
        <v>5254</v>
      </c>
      <c r="B2514" s="673" t="s">
        <v>2108</v>
      </c>
      <c r="C2514" s="674">
        <v>6</v>
      </c>
      <c r="D2514" s="674" t="s">
        <v>6914</v>
      </c>
      <c r="E2514" s="674">
        <f t="shared" si="39"/>
        <v>2</v>
      </c>
      <c r="F2514" s="673" t="s">
        <v>2796</v>
      </c>
      <c r="G2514" s="673" t="s">
        <v>2797</v>
      </c>
      <c r="H2514" s="673" t="s">
        <v>2611</v>
      </c>
      <c r="I2514" s="673" t="s">
        <v>2611</v>
      </c>
      <c r="J2514" s="673" t="s">
        <v>2611</v>
      </c>
      <c r="K2514" s="673" t="s">
        <v>2611</v>
      </c>
    </row>
    <row r="2515" spans="1:11" x14ac:dyDescent="0.25">
      <c r="A2515" t="s">
        <v>5255</v>
      </c>
      <c r="B2515" s="673" t="s">
        <v>2108</v>
      </c>
      <c r="C2515" s="674">
        <v>6</v>
      </c>
      <c r="D2515" s="674" t="s">
        <v>6901</v>
      </c>
      <c r="E2515" s="674">
        <f t="shared" si="39"/>
        <v>2</v>
      </c>
      <c r="F2515" s="673" t="s">
        <v>2794</v>
      </c>
      <c r="G2515" s="673" t="s">
        <v>2795</v>
      </c>
      <c r="H2515" s="673" t="s">
        <v>2611</v>
      </c>
      <c r="I2515" s="673" t="s">
        <v>2611</v>
      </c>
      <c r="J2515" s="673" t="s">
        <v>2611</v>
      </c>
      <c r="K2515" s="673" t="s">
        <v>2611</v>
      </c>
    </row>
    <row r="2516" spans="1:11" x14ac:dyDescent="0.25">
      <c r="A2516" t="s">
        <v>5256</v>
      </c>
      <c r="B2516" s="673" t="s">
        <v>2108</v>
      </c>
      <c r="C2516" s="674">
        <v>6</v>
      </c>
      <c r="D2516" s="674" t="s">
        <v>7042</v>
      </c>
      <c r="E2516" s="674">
        <f t="shared" si="39"/>
        <v>2</v>
      </c>
      <c r="F2516" s="673" t="s">
        <v>2794</v>
      </c>
      <c r="G2516" s="673" t="s">
        <v>2795</v>
      </c>
      <c r="H2516" s="673" t="s">
        <v>2611</v>
      </c>
      <c r="I2516" s="673" t="s">
        <v>2611</v>
      </c>
      <c r="J2516" s="673" t="s">
        <v>2611</v>
      </c>
      <c r="K2516" s="673" t="s">
        <v>2611</v>
      </c>
    </row>
    <row r="2517" spans="1:11" x14ac:dyDescent="0.25">
      <c r="A2517" t="s">
        <v>5257</v>
      </c>
      <c r="B2517" s="673" t="s">
        <v>2108</v>
      </c>
      <c r="C2517" s="674">
        <v>6</v>
      </c>
      <c r="D2517" s="674" t="s">
        <v>6930</v>
      </c>
      <c r="E2517" s="674">
        <f t="shared" si="39"/>
        <v>2</v>
      </c>
      <c r="F2517" s="673" t="s">
        <v>2794</v>
      </c>
      <c r="G2517" s="673" t="s">
        <v>2795</v>
      </c>
      <c r="H2517" s="673" t="s">
        <v>2611</v>
      </c>
      <c r="I2517" s="673" t="s">
        <v>2611</v>
      </c>
      <c r="J2517" s="673" t="s">
        <v>2611</v>
      </c>
      <c r="K2517" s="673" t="s">
        <v>2611</v>
      </c>
    </row>
    <row r="2518" spans="1:11" x14ac:dyDescent="0.25">
      <c r="A2518" t="s">
        <v>7493</v>
      </c>
      <c r="B2518" s="673" t="s">
        <v>2108</v>
      </c>
      <c r="C2518" s="674">
        <v>6</v>
      </c>
      <c r="D2518" s="674" t="s">
        <v>6880</v>
      </c>
      <c r="E2518" s="674">
        <f t="shared" si="39"/>
        <v>4</v>
      </c>
      <c r="F2518" s="673" t="s">
        <v>2953</v>
      </c>
      <c r="G2518" s="673" t="s">
        <v>2954</v>
      </c>
      <c r="H2518" s="673" t="s">
        <v>2796</v>
      </c>
      <c r="I2518" s="673" t="s">
        <v>2955</v>
      </c>
      <c r="J2518" s="673" t="s">
        <v>2611</v>
      </c>
      <c r="K2518" s="673" t="s">
        <v>2611</v>
      </c>
    </row>
    <row r="2519" spans="1:11" x14ac:dyDescent="0.25">
      <c r="A2519" t="s">
        <v>7494</v>
      </c>
      <c r="B2519" s="673" t="s">
        <v>2108</v>
      </c>
      <c r="C2519" s="674">
        <v>6</v>
      </c>
      <c r="D2519" s="674" t="s">
        <v>6931</v>
      </c>
      <c r="E2519" s="674">
        <f t="shared" si="39"/>
        <v>4</v>
      </c>
      <c r="F2519" s="673" t="s">
        <v>2953</v>
      </c>
      <c r="G2519" s="673" t="s">
        <v>2954</v>
      </c>
      <c r="H2519" s="673" t="s">
        <v>2796</v>
      </c>
      <c r="I2519" s="673" t="s">
        <v>2955</v>
      </c>
      <c r="J2519" s="673" t="s">
        <v>2611</v>
      </c>
      <c r="K2519" s="673" t="s">
        <v>2611</v>
      </c>
    </row>
    <row r="2520" spans="1:11" x14ac:dyDescent="0.25">
      <c r="A2520" t="s">
        <v>5258</v>
      </c>
      <c r="B2520" s="673" t="s">
        <v>2108</v>
      </c>
      <c r="C2520" s="674">
        <v>6</v>
      </c>
      <c r="D2520" s="674" t="s">
        <v>6941</v>
      </c>
      <c r="E2520" s="674">
        <f t="shared" si="39"/>
        <v>4</v>
      </c>
      <c r="F2520" s="673" t="s">
        <v>2953</v>
      </c>
      <c r="G2520" s="673" t="s">
        <v>2954</v>
      </c>
      <c r="H2520" s="673" t="s">
        <v>2796</v>
      </c>
      <c r="I2520" s="673" t="s">
        <v>2955</v>
      </c>
      <c r="J2520" s="673" t="s">
        <v>2611</v>
      </c>
      <c r="K2520" s="673" t="s">
        <v>2611</v>
      </c>
    </row>
    <row r="2521" spans="1:11" x14ac:dyDescent="0.25">
      <c r="A2521" t="s">
        <v>5259</v>
      </c>
      <c r="B2521" s="673" t="s">
        <v>2108</v>
      </c>
      <c r="C2521" s="674">
        <v>6</v>
      </c>
      <c r="D2521" s="674" t="s">
        <v>6912</v>
      </c>
      <c r="E2521" s="674">
        <f t="shared" si="39"/>
        <v>4</v>
      </c>
      <c r="F2521" s="673" t="s">
        <v>2953</v>
      </c>
      <c r="G2521" s="673" t="s">
        <v>2954</v>
      </c>
      <c r="H2521" s="673" t="s">
        <v>2796</v>
      </c>
      <c r="I2521" s="673" t="s">
        <v>2955</v>
      </c>
      <c r="J2521" s="673" t="s">
        <v>2611</v>
      </c>
      <c r="K2521" s="673" t="s">
        <v>2611</v>
      </c>
    </row>
    <row r="2522" spans="1:11" hidden="1" x14ac:dyDescent="0.25">
      <c r="A2522" t="s">
        <v>5260</v>
      </c>
      <c r="B2522" s="673" t="s">
        <v>2108</v>
      </c>
      <c r="C2522" s="674">
        <v>7</v>
      </c>
      <c r="D2522" s="674" t="s">
        <v>6729</v>
      </c>
      <c r="E2522" s="674">
        <f t="shared" si="39"/>
        <v>1</v>
      </c>
      <c r="F2522" s="673" t="s">
        <v>2788</v>
      </c>
      <c r="G2522" s="673" t="s">
        <v>2611</v>
      </c>
      <c r="H2522" s="673" t="s">
        <v>2611</v>
      </c>
      <c r="I2522" s="673" t="s">
        <v>2611</v>
      </c>
      <c r="J2522" s="673" t="s">
        <v>2611</v>
      </c>
      <c r="K2522" s="673" t="s">
        <v>2611</v>
      </c>
    </row>
    <row r="2523" spans="1:11" hidden="1" x14ac:dyDescent="0.25">
      <c r="A2523" t="s">
        <v>5261</v>
      </c>
      <c r="B2523" s="673" t="s">
        <v>2108</v>
      </c>
      <c r="C2523" s="674">
        <v>7</v>
      </c>
      <c r="D2523" s="674" t="s">
        <v>6731</v>
      </c>
      <c r="E2523" s="674">
        <f t="shared" si="39"/>
        <v>1</v>
      </c>
      <c r="F2523" s="673" t="s">
        <v>2788</v>
      </c>
      <c r="G2523" s="673" t="s">
        <v>2611</v>
      </c>
      <c r="H2523" s="673" t="s">
        <v>2611</v>
      </c>
      <c r="I2523" s="673" t="s">
        <v>2611</v>
      </c>
      <c r="J2523" s="673" t="s">
        <v>2611</v>
      </c>
      <c r="K2523" s="673" t="s">
        <v>2611</v>
      </c>
    </row>
    <row r="2524" spans="1:11" hidden="1" x14ac:dyDescent="0.25">
      <c r="A2524" t="s">
        <v>5262</v>
      </c>
      <c r="B2524" s="673" t="s">
        <v>2108</v>
      </c>
      <c r="C2524" s="674">
        <v>7</v>
      </c>
      <c r="D2524" s="674" t="s">
        <v>6732</v>
      </c>
      <c r="E2524" s="674">
        <f t="shared" si="39"/>
        <v>1</v>
      </c>
      <c r="F2524" s="673" t="s">
        <v>2788</v>
      </c>
      <c r="G2524" s="673" t="s">
        <v>2611</v>
      </c>
      <c r="H2524" s="673" t="s">
        <v>2611</v>
      </c>
      <c r="I2524" s="673" t="s">
        <v>2611</v>
      </c>
      <c r="J2524" s="673" t="s">
        <v>2611</v>
      </c>
      <c r="K2524" s="673" t="s">
        <v>2611</v>
      </c>
    </row>
    <row r="2525" spans="1:11" hidden="1" x14ac:dyDescent="0.25">
      <c r="A2525" t="s">
        <v>5263</v>
      </c>
      <c r="B2525" s="673" t="s">
        <v>2108</v>
      </c>
      <c r="C2525" s="674">
        <v>7</v>
      </c>
      <c r="D2525" s="674" t="s">
        <v>6740</v>
      </c>
      <c r="E2525" s="674">
        <f t="shared" si="39"/>
        <v>2</v>
      </c>
      <c r="F2525" s="673" t="s">
        <v>2794</v>
      </c>
      <c r="G2525" s="673" t="s">
        <v>2795</v>
      </c>
      <c r="H2525" s="673" t="s">
        <v>2611</v>
      </c>
      <c r="I2525" s="673" t="s">
        <v>2611</v>
      </c>
      <c r="J2525" s="673" t="s">
        <v>2611</v>
      </c>
      <c r="K2525" s="673" t="s">
        <v>2611</v>
      </c>
    </row>
    <row r="2526" spans="1:11" hidden="1" x14ac:dyDescent="0.25">
      <c r="A2526" t="s">
        <v>5264</v>
      </c>
      <c r="B2526" s="673" t="s">
        <v>2108</v>
      </c>
      <c r="C2526" s="674">
        <v>7</v>
      </c>
      <c r="D2526" s="674" t="s">
        <v>6741</v>
      </c>
      <c r="E2526" s="674">
        <f t="shared" si="39"/>
        <v>2</v>
      </c>
      <c r="F2526" s="673" t="s">
        <v>2794</v>
      </c>
      <c r="G2526" s="673" t="s">
        <v>2795</v>
      </c>
      <c r="H2526" s="673" t="s">
        <v>2611</v>
      </c>
      <c r="I2526" s="673" t="s">
        <v>2611</v>
      </c>
      <c r="J2526" s="673" t="s">
        <v>2611</v>
      </c>
      <c r="K2526" s="673" t="s">
        <v>2611</v>
      </c>
    </row>
    <row r="2527" spans="1:11" hidden="1" x14ac:dyDescent="0.25">
      <c r="A2527" t="s">
        <v>5265</v>
      </c>
      <c r="B2527" s="673" t="s">
        <v>2108</v>
      </c>
      <c r="C2527" s="674">
        <v>7</v>
      </c>
      <c r="D2527" s="674" t="s">
        <v>6742</v>
      </c>
      <c r="E2527" s="674">
        <f t="shared" si="39"/>
        <v>2</v>
      </c>
      <c r="F2527" s="673" t="s">
        <v>2796</v>
      </c>
      <c r="G2527" s="673" t="s">
        <v>2797</v>
      </c>
      <c r="H2527" s="673" t="s">
        <v>2611</v>
      </c>
      <c r="I2527" s="673" t="s">
        <v>2611</v>
      </c>
      <c r="J2527" s="673" t="s">
        <v>2611</v>
      </c>
      <c r="K2527" s="673" t="s">
        <v>2611</v>
      </c>
    </row>
    <row r="2528" spans="1:11" hidden="1" x14ac:dyDescent="0.25">
      <c r="A2528" t="s">
        <v>5266</v>
      </c>
      <c r="B2528" s="673" t="s">
        <v>2108</v>
      </c>
      <c r="C2528" s="674">
        <v>7</v>
      </c>
      <c r="D2528" s="674" t="s">
        <v>6743</v>
      </c>
      <c r="E2528" s="674">
        <f t="shared" si="39"/>
        <v>2</v>
      </c>
      <c r="F2528" s="673" t="s">
        <v>2796</v>
      </c>
      <c r="G2528" s="673" t="s">
        <v>2797</v>
      </c>
      <c r="H2528" s="673" t="s">
        <v>2611</v>
      </c>
      <c r="I2528" s="673" t="s">
        <v>2611</v>
      </c>
      <c r="J2528" s="673" t="s">
        <v>2611</v>
      </c>
      <c r="K2528" s="673" t="s">
        <v>2611</v>
      </c>
    </row>
    <row r="2529" spans="1:11" hidden="1" x14ac:dyDescent="0.25">
      <c r="A2529" t="s">
        <v>5267</v>
      </c>
      <c r="B2529" s="673" t="s">
        <v>2108</v>
      </c>
      <c r="C2529" s="674">
        <v>7</v>
      </c>
      <c r="D2529" s="674" t="s">
        <v>6733</v>
      </c>
      <c r="E2529" s="674">
        <f t="shared" si="39"/>
        <v>3</v>
      </c>
      <c r="F2529" s="673" t="s">
        <v>2789</v>
      </c>
      <c r="G2529" s="673" t="s">
        <v>2790</v>
      </c>
      <c r="H2529" s="673" t="s">
        <v>2791</v>
      </c>
      <c r="I2529" s="673" t="s">
        <v>2611</v>
      </c>
      <c r="J2529" s="673" t="s">
        <v>2611</v>
      </c>
      <c r="K2529" s="673" t="s">
        <v>2611</v>
      </c>
    </row>
    <row r="2530" spans="1:11" hidden="1" x14ac:dyDescent="0.25">
      <c r="A2530" t="s">
        <v>5268</v>
      </c>
      <c r="B2530" s="673" t="s">
        <v>2108</v>
      </c>
      <c r="C2530" s="674">
        <v>7</v>
      </c>
      <c r="D2530" s="674" t="s">
        <v>6734</v>
      </c>
      <c r="E2530" s="674">
        <f t="shared" si="39"/>
        <v>1</v>
      </c>
      <c r="F2530" s="673" t="s">
        <v>2788</v>
      </c>
      <c r="G2530" s="673" t="s">
        <v>2611</v>
      </c>
      <c r="H2530" s="673" t="s">
        <v>2611</v>
      </c>
      <c r="I2530" s="673" t="s">
        <v>2611</v>
      </c>
      <c r="J2530" s="673" t="s">
        <v>2611</v>
      </c>
      <c r="K2530" s="673" t="s">
        <v>2611</v>
      </c>
    </row>
    <row r="2531" spans="1:11" hidden="1" x14ac:dyDescent="0.25">
      <c r="A2531" t="s">
        <v>5269</v>
      </c>
      <c r="B2531" s="673" t="s">
        <v>2108</v>
      </c>
      <c r="C2531" s="674">
        <v>7</v>
      </c>
      <c r="D2531" s="674" t="s">
        <v>6735</v>
      </c>
      <c r="E2531" s="674">
        <f t="shared" si="39"/>
        <v>1</v>
      </c>
      <c r="F2531" s="673" t="s">
        <v>2788</v>
      </c>
      <c r="G2531" s="673" t="s">
        <v>2611</v>
      </c>
      <c r="H2531" s="673" t="s">
        <v>2611</v>
      </c>
      <c r="I2531" s="673" t="s">
        <v>2611</v>
      </c>
      <c r="J2531" s="673" t="s">
        <v>2611</v>
      </c>
      <c r="K2531" s="673" t="s">
        <v>2611</v>
      </c>
    </row>
    <row r="2532" spans="1:11" hidden="1" x14ac:dyDescent="0.25">
      <c r="A2532" t="s">
        <v>5270</v>
      </c>
      <c r="B2532" s="673" t="s">
        <v>2108</v>
      </c>
      <c r="C2532" s="674">
        <v>7</v>
      </c>
      <c r="D2532" s="674" t="s">
        <v>6744</v>
      </c>
      <c r="E2532" s="674">
        <f t="shared" si="39"/>
        <v>2</v>
      </c>
      <c r="F2532" s="673" t="s">
        <v>2796</v>
      </c>
      <c r="G2532" s="673" t="s">
        <v>2797</v>
      </c>
      <c r="H2532" s="673" t="s">
        <v>2611</v>
      </c>
      <c r="I2532" s="673" t="s">
        <v>2611</v>
      </c>
      <c r="J2532" s="673" t="s">
        <v>2611</v>
      </c>
      <c r="K2532" s="673" t="s">
        <v>2611</v>
      </c>
    </row>
    <row r="2533" spans="1:11" hidden="1" x14ac:dyDescent="0.25">
      <c r="A2533" t="s">
        <v>5271</v>
      </c>
      <c r="B2533" s="673" t="s">
        <v>2108</v>
      </c>
      <c r="C2533" s="674">
        <v>7</v>
      </c>
      <c r="D2533" s="674" t="s">
        <v>6745</v>
      </c>
      <c r="E2533" s="674">
        <f t="shared" si="39"/>
        <v>2</v>
      </c>
      <c r="F2533" s="673" t="s">
        <v>2796</v>
      </c>
      <c r="G2533" s="673" t="s">
        <v>2797</v>
      </c>
      <c r="H2533" s="673" t="s">
        <v>2611</v>
      </c>
      <c r="I2533" s="673" t="s">
        <v>2611</v>
      </c>
      <c r="J2533" s="673" t="s">
        <v>2611</v>
      </c>
      <c r="K2533" s="673" t="s">
        <v>2611</v>
      </c>
    </row>
    <row r="2534" spans="1:11" hidden="1" x14ac:dyDescent="0.25">
      <c r="A2534" t="s">
        <v>5272</v>
      </c>
      <c r="B2534" s="673" t="s">
        <v>2108</v>
      </c>
      <c r="C2534" s="674">
        <v>7</v>
      </c>
      <c r="D2534" s="674" t="s">
        <v>7040</v>
      </c>
      <c r="E2534" s="674">
        <f t="shared" si="39"/>
        <v>1</v>
      </c>
      <c r="F2534" s="673" t="s">
        <v>2788</v>
      </c>
      <c r="G2534" s="673" t="s">
        <v>2611</v>
      </c>
      <c r="H2534" s="673" t="s">
        <v>2611</v>
      </c>
      <c r="I2534" s="673" t="s">
        <v>2611</v>
      </c>
      <c r="J2534" s="673" t="s">
        <v>2611</v>
      </c>
      <c r="K2534" s="673" t="s">
        <v>2611</v>
      </c>
    </row>
    <row r="2535" spans="1:11" hidden="1" x14ac:dyDescent="0.25">
      <c r="A2535" t="s">
        <v>7495</v>
      </c>
      <c r="B2535" s="673" t="s">
        <v>2108</v>
      </c>
      <c r="C2535" s="674">
        <v>7</v>
      </c>
      <c r="D2535" s="674" t="s">
        <v>7026</v>
      </c>
      <c r="E2535" s="674">
        <f t="shared" si="39"/>
        <v>2</v>
      </c>
      <c r="F2535" s="673" t="s">
        <v>2794</v>
      </c>
      <c r="G2535" s="673" t="s">
        <v>2795</v>
      </c>
      <c r="H2535" s="673" t="s">
        <v>2611</v>
      </c>
      <c r="I2535" s="673" t="s">
        <v>2611</v>
      </c>
      <c r="J2535" s="673" t="s">
        <v>2611</v>
      </c>
      <c r="K2535" s="673" t="s">
        <v>2611</v>
      </c>
    </row>
    <row r="2536" spans="1:11" hidden="1" x14ac:dyDescent="0.25">
      <c r="A2536" t="s">
        <v>5273</v>
      </c>
      <c r="B2536" s="673" t="s">
        <v>2108</v>
      </c>
      <c r="C2536" s="674">
        <v>7</v>
      </c>
      <c r="D2536" s="674" t="s">
        <v>6913</v>
      </c>
      <c r="E2536" s="674">
        <f t="shared" si="39"/>
        <v>2</v>
      </c>
      <c r="F2536" s="673" t="s">
        <v>2796</v>
      </c>
      <c r="G2536" s="673" t="s">
        <v>2797</v>
      </c>
      <c r="H2536" s="673" t="s">
        <v>2611</v>
      </c>
      <c r="I2536" s="673" t="s">
        <v>2611</v>
      </c>
      <c r="J2536" s="673" t="s">
        <v>2611</v>
      </c>
      <c r="K2536" s="673" t="s">
        <v>2611</v>
      </c>
    </row>
    <row r="2537" spans="1:11" hidden="1" x14ac:dyDescent="0.25">
      <c r="A2537" t="s">
        <v>5274</v>
      </c>
      <c r="B2537" s="673" t="s">
        <v>2108</v>
      </c>
      <c r="C2537" s="674">
        <v>7</v>
      </c>
      <c r="D2537" s="674" t="s">
        <v>6914</v>
      </c>
      <c r="E2537" s="674">
        <f t="shared" si="39"/>
        <v>2</v>
      </c>
      <c r="F2537" s="673" t="s">
        <v>2796</v>
      </c>
      <c r="G2537" s="673" t="s">
        <v>2797</v>
      </c>
      <c r="H2537" s="673" t="s">
        <v>2611</v>
      </c>
      <c r="I2537" s="673" t="s">
        <v>2611</v>
      </c>
      <c r="J2537" s="673" t="s">
        <v>2611</v>
      </c>
      <c r="K2537" s="673" t="s">
        <v>2611</v>
      </c>
    </row>
    <row r="2538" spans="1:11" hidden="1" x14ac:dyDescent="0.25">
      <c r="A2538" t="s">
        <v>5275</v>
      </c>
      <c r="B2538" s="673" t="s">
        <v>2108</v>
      </c>
      <c r="C2538" s="674">
        <v>7</v>
      </c>
      <c r="D2538" s="674" t="s">
        <v>6901</v>
      </c>
      <c r="E2538" s="674">
        <f t="shared" si="39"/>
        <v>2</v>
      </c>
      <c r="F2538" s="673" t="s">
        <v>2794</v>
      </c>
      <c r="G2538" s="673" t="s">
        <v>2795</v>
      </c>
      <c r="H2538" s="673" t="s">
        <v>2611</v>
      </c>
      <c r="I2538" s="673" t="s">
        <v>2611</v>
      </c>
      <c r="J2538" s="673" t="s">
        <v>2611</v>
      </c>
      <c r="K2538" s="673" t="s">
        <v>2611</v>
      </c>
    </row>
    <row r="2539" spans="1:11" hidden="1" x14ac:dyDescent="0.25">
      <c r="A2539" t="s">
        <v>5276</v>
      </c>
      <c r="B2539" s="673" t="s">
        <v>2108</v>
      </c>
      <c r="C2539" s="674">
        <v>7</v>
      </c>
      <c r="D2539" s="674" t="s">
        <v>7042</v>
      </c>
      <c r="E2539" s="674">
        <f t="shared" si="39"/>
        <v>2</v>
      </c>
      <c r="F2539" s="673" t="s">
        <v>2794</v>
      </c>
      <c r="G2539" s="673" t="s">
        <v>2795</v>
      </c>
      <c r="H2539" s="673" t="s">
        <v>2611</v>
      </c>
      <c r="I2539" s="673" t="s">
        <v>2611</v>
      </c>
      <c r="J2539" s="673" t="s">
        <v>2611</v>
      </c>
      <c r="K2539" s="673" t="s">
        <v>2611</v>
      </c>
    </row>
    <row r="2540" spans="1:11" hidden="1" x14ac:dyDescent="0.25">
      <c r="A2540" t="s">
        <v>5277</v>
      </c>
      <c r="B2540" s="673" t="s">
        <v>2108</v>
      </c>
      <c r="C2540" s="674">
        <v>7</v>
      </c>
      <c r="D2540" s="674" t="s">
        <v>6930</v>
      </c>
      <c r="E2540" s="674">
        <f t="shared" si="39"/>
        <v>2</v>
      </c>
      <c r="F2540" s="673" t="s">
        <v>2794</v>
      </c>
      <c r="G2540" s="673" t="s">
        <v>2795</v>
      </c>
      <c r="H2540" s="673" t="s">
        <v>2611</v>
      </c>
      <c r="I2540" s="673" t="s">
        <v>2611</v>
      </c>
      <c r="J2540" s="673" t="s">
        <v>2611</v>
      </c>
      <c r="K2540" s="673" t="s">
        <v>2611</v>
      </c>
    </row>
    <row r="2541" spans="1:11" hidden="1" x14ac:dyDescent="0.25">
      <c r="A2541" t="s">
        <v>7496</v>
      </c>
      <c r="B2541" s="673" t="s">
        <v>2108</v>
      </c>
      <c r="C2541" s="674">
        <v>7</v>
      </c>
      <c r="D2541" s="674" t="s">
        <v>6880</v>
      </c>
      <c r="E2541" s="674">
        <f t="shared" si="39"/>
        <v>4</v>
      </c>
      <c r="F2541" s="673" t="s">
        <v>2953</v>
      </c>
      <c r="G2541" s="673" t="s">
        <v>2954</v>
      </c>
      <c r="H2541" s="673" t="s">
        <v>2796</v>
      </c>
      <c r="I2541" s="673" t="s">
        <v>2955</v>
      </c>
      <c r="J2541" s="673" t="s">
        <v>2611</v>
      </c>
      <c r="K2541" s="673" t="s">
        <v>2611</v>
      </c>
    </row>
    <row r="2542" spans="1:11" hidden="1" x14ac:dyDescent="0.25">
      <c r="A2542" t="s">
        <v>7497</v>
      </c>
      <c r="B2542" s="673" t="s">
        <v>2108</v>
      </c>
      <c r="C2542" s="674">
        <v>7</v>
      </c>
      <c r="D2542" s="674" t="s">
        <v>6931</v>
      </c>
      <c r="E2542" s="674">
        <f t="shared" si="39"/>
        <v>4</v>
      </c>
      <c r="F2542" s="673" t="s">
        <v>2953</v>
      </c>
      <c r="G2542" s="673" t="s">
        <v>2954</v>
      </c>
      <c r="H2542" s="673" t="s">
        <v>2796</v>
      </c>
      <c r="I2542" s="673" t="s">
        <v>2955</v>
      </c>
      <c r="J2542" s="673" t="s">
        <v>2611</v>
      </c>
      <c r="K2542" s="673" t="s">
        <v>2611</v>
      </c>
    </row>
    <row r="2543" spans="1:11" hidden="1" x14ac:dyDescent="0.25">
      <c r="A2543" t="s">
        <v>5278</v>
      </c>
      <c r="B2543" s="673" t="s">
        <v>2108</v>
      </c>
      <c r="C2543" s="674">
        <v>7</v>
      </c>
      <c r="D2543" s="674" t="s">
        <v>6941</v>
      </c>
      <c r="E2543" s="674">
        <f t="shared" si="39"/>
        <v>4</v>
      </c>
      <c r="F2543" s="673" t="s">
        <v>2953</v>
      </c>
      <c r="G2543" s="673" t="s">
        <v>2954</v>
      </c>
      <c r="H2543" s="673" t="s">
        <v>2796</v>
      </c>
      <c r="I2543" s="673" t="s">
        <v>2955</v>
      </c>
      <c r="J2543" s="673" t="s">
        <v>2611</v>
      </c>
      <c r="K2543" s="673" t="s">
        <v>2611</v>
      </c>
    </row>
    <row r="2544" spans="1:11" hidden="1" x14ac:dyDescent="0.25">
      <c r="A2544" t="s">
        <v>5279</v>
      </c>
      <c r="B2544" s="673" t="s">
        <v>2108</v>
      </c>
      <c r="C2544" s="674">
        <v>7</v>
      </c>
      <c r="D2544" s="674" t="s">
        <v>6912</v>
      </c>
      <c r="E2544" s="674">
        <f t="shared" si="39"/>
        <v>4</v>
      </c>
      <c r="F2544" s="673" t="s">
        <v>2953</v>
      </c>
      <c r="G2544" s="673" t="s">
        <v>2954</v>
      </c>
      <c r="H2544" s="673" t="s">
        <v>2796</v>
      </c>
      <c r="I2544" s="673" t="s">
        <v>2955</v>
      </c>
      <c r="J2544" s="673" t="s">
        <v>2611</v>
      </c>
      <c r="K2544" s="673" t="s">
        <v>2611</v>
      </c>
    </row>
    <row r="2545" spans="1:11" hidden="1" x14ac:dyDescent="0.25">
      <c r="A2545" t="s">
        <v>5280</v>
      </c>
      <c r="B2545" s="673" t="s">
        <v>2108</v>
      </c>
      <c r="C2545" s="674">
        <v>8</v>
      </c>
      <c r="D2545" s="674" t="s">
        <v>6729</v>
      </c>
      <c r="E2545" s="674">
        <f t="shared" si="39"/>
        <v>1</v>
      </c>
      <c r="F2545" s="673" t="s">
        <v>2788</v>
      </c>
      <c r="G2545" s="673" t="s">
        <v>2611</v>
      </c>
      <c r="H2545" s="673" t="s">
        <v>2611</v>
      </c>
      <c r="I2545" s="673" t="s">
        <v>2611</v>
      </c>
      <c r="J2545" s="673" t="s">
        <v>2611</v>
      </c>
      <c r="K2545" s="673" t="s">
        <v>2611</v>
      </c>
    </row>
    <row r="2546" spans="1:11" hidden="1" x14ac:dyDescent="0.25">
      <c r="A2546" t="s">
        <v>5281</v>
      </c>
      <c r="B2546" s="673" t="s">
        <v>2108</v>
      </c>
      <c r="C2546" s="674">
        <v>8</v>
      </c>
      <c r="D2546" s="674" t="s">
        <v>6751</v>
      </c>
      <c r="E2546" s="674">
        <f t="shared" si="39"/>
        <v>2</v>
      </c>
      <c r="F2546" s="673" t="s">
        <v>2802</v>
      </c>
      <c r="G2546" s="673" t="s">
        <v>2803</v>
      </c>
      <c r="H2546" s="673" t="s">
        <v>2611</v>
      </c>
      <c r="I2546" s="673" t="s">
        <v>2611</v>
      </c>
      <c r="J2546" s="673" t="s">
        <v>2611</v>
      </c>
      <c r="K2546" s="673" t="s">
        <v>2611</v>
      </c>
    </row>
    <row r="2547" spans="1:11" hidden="1" x14ac:dyDescent="0.25">
      <c r="A2547" t="s">
        <v>5282</v>
      </c>
      <c r="B2547" s="673" t="s">
        <v>2108</v>
      </c>
      <c r="C2547" s="674">
        <v>8</v>
      </c>
      <c r="D2547" s="674" t="s">
        <v>6731</v>
      </c>
      <c r="E2547" s="674">
        <f t="shared" si="39"/>
        <v>1</v>
      </c>
      <c r="F2547" s="673" t="s">
        <v>2788</v>
      </c>
      <c r="G2547" s="673" t="s">
        <v>2611</v>
      </c>
      <c r="H2547" s="673" t="s">
        <v>2611</v>
      </c>
      <c r="I2547" s="673" t="s">
        <v>2611</v>
      </c>
      <c r="J2547" s="673" t="s">
        <v>2611</v>
      </c>
      <c r="K2547" s="673" t="s">
        <v>2611</v>
      </c>
    </row>
    <row r="2548" spans="1:11" hidden="1" x14ac:dyDescent="0.25">
      <c r="A2548" t="s">
        <v>5283</v>
      </c>
      <c r="B2548" s="673" t="s">
        <v>2108</v>
      </c>
      <c r="C2548" s="674">
        <v>8</v>
      </c>
      <c r="D2548" s="674" t="s">
        <v>6732</v>
      </c>
      <c r="E2548" s="674">
        <f t="shared" si="39"/>
        <v>1</v>
      </c>
      <c r="F2548" s="673" t="s">
        <v>2788</v>
      </c>
      <c r="G2548" s="673" t="s">
        <v>2611</v>
      </c>
      <c r="H2548" s="673" t="s">
        <v>2611</v>
      </c>
      <c r="I2548" s="673" t="s">
        <v>2611</v>
      </c>
      <c r="J2548" s="673" t="s">
        <v>2611</v>
      </c>
      <c r="K2548" s="673" t="s">
        <v>2611</v>
      </c>
    </row>
    <row r="2549" spans="1:11" hidden="1" x14ac:dyDescent="0.25">
      <c r="A2549" t="s">
        <v>5284</v>
      </c>
      <c r="B2549" s="673" t="s">
        <v>2108</v>
      </c>
      <c r="C2549" s="674">
        <v>8</v>
      </c>
      <c r="D2549" s="674" t="s">
        <v>6740</v>
      </c>
      <c r="E2549" s="674">
        <f t="shared" si="39"/>
        <v>2</v>
      </c>
      <c r="F2549" s="673" t="s">
        <v>2794</v>
      </c>
      <c r="G2549" s="673" t="s">
        <v>2795</v>
      </c>
      <c r="H2549" s="673" t="s">
        <v>2611</v>
      </c>
      <c r="I2549" s="673" t="s">
        <v>2611</v>
      </c>
      <c r="J2549" s="673" t="s">
        <v>2611</v>
      </c>
      <c r="K2549" s="673" t="s">
        <v>2611</v>
      </c>
    </row>
    <row r="2550" spans="1:11" hidden="1" x14ac:dyDescent="0.25">
      <c r="A2550" t="s">
        <v>5285</v>
      </c>
      <c r="B2550" s="673" t="s">
        <v>2108</v>
      </c>
      <c r="C2550" s="674">
        <v>8</v>
      </c>
      <c r="D2550" s="674" t="s">
        <v>6741</v>
      </c>
      <c r="E2550" s="674">
        <f t="shared" si="39"/>
        <v>2</v>
      </c>
      <c r="F2550" s="673" t="s">
        <v>2794</v>
      </c>
      <c r="G2550" s="673" t="s">
        <v>2795</v>
      </c>
      <c r="H2550" s="673" t="s">
        <v>2611</v>
      </c>
      <c r="I2550" s="673" t="s">
        <v>2611</v>
      </c>
      <c r="J2550" s="673" t="s">
        <v>2611</v>
      </c>
      <c r="K2550" s="673" t="s">
        <v>2611</v>
      </c>
    </row>
    <row r="2551" spans="1:11" hidden="1" x14ac:dyDescent="0.25">
      <c r="A2551" t="s">
        <v>5286</v>
      </c>
      <c r="B2551" s="673" t="s">
        <v>2108</v>
      </c>
      <c r="C2551" s="674">
        <v>8</v>
      </c>
      <c r="D2551" s="674" t="s">
        <v>6742</v>
      </c>
      <c r="E2551" s="674">
        <f t="shared" si="39"/>
        <v>2</v>
      </c>
      <c r="F2551" s="673" t="s">
        <v>2796</v>
      </c>
      <c r="G2551" s="673" t="s">
        <v>2797</v>
      </c>
      <c r="H2551" s="673" t="s">
        <v>2611</v>
      </c>
      <c r="I2551" s="673" t="s">
        <v>2611</v>
      </c>
      <c r="J2551" s="673" t="s">
        <v>2611</v>
      </c>
      <c r="K2551" s="673" t="s">
        <v>2611</v>
      </c>
    </row>
    <row r="2552" spans="1:11" hidden="1" x14ac:dyDescent="0.25">
      <c r="A2552" t="s">
        <v>5287</v>
      </c>
      <c r="B2552" s="673" t="s">
        <v>2108</v>
      </c>
      <c r="C2552" s="674">
        <v>8</v>
      </c>
      <c r="D2552" s="674" t="s">
        <v>6743</v>
      </c>
      <c r="E2552" s="674">
        <f t="shared" si="39"/>
        <v>2</v>
      </c>
      <c r="F2552" s="673" t="s">
        <v>2796</v>
      </c>
      <c r="G2552" s="673" t="s">
        <v>2797</v>
      </c>
      <c r="H2552" s="673" t="s">
        <v>2611</v>
      </c>
      <c r="I2552" s="673" t="s">
        <v>2611</v>
      </c>
      <c r="J2552" s="673" t="s">
        <v>2611</v>
      </c>
      <c r="K2552" s="673" t="s">
        <v>2611</v>
      </c>
    </row>
    <row r="2553" spans="1:11" hidden="1" x14ac:dyDescent="0.25">
      <c r="A2553" t="s">
        <v>5288</v>
      </c>
      <c r="B2553" s="673" t="s">
        <v>2108</v>
      </c>
      <c r="C2553" s="674">
        <v>8</v>
      </c>
      <c r="D2553" s="674" t="s">
        <v>6733</v>
      </c>
      <c r="E2553" s="674">
        <f t="shared" si="39"/>
        <v>3</v>
      </c>
      <c r="F2553" s="673" t="s">
        <v>2789</v>
      </c>
      <c r="G2553" s="673" t="s">
        <v>2790</v>
      </c>
      <c r="H2553" s="673" t="s">
        <v>2791</v>
      </c>
      <c r="I2553" s="673" t="s">
        <v>2611</v>
      </c>
      <c r="J2553" s="673" t="s">
        <v>2611</v>
      </c>
      <c r="K2553" s="673" t="s">
        <v>2611</v>
      </c>
    </row>
    <row r="2554" spans="1:11" hidden="1" x14ac:dyDescent="0.25">
      <c r="A2554" t="s">
        <v>5289</v>
      </c>
      <c r="B2554" s="673" t="s">
        <v>2108</v>
      </c>
      <c r="C2554" s="674">
        <v>8</v>
      </c>
      <c r="D2554" s="674" t="s">
        <v>6734</v>
      </c>
      <c r="E2554" s="674">
        <f t="shared" si="39"/>
        <v>1</v>
      </c>
      <c r="F2554" s="673" t="s">
        <v>2788</v>
      </c>
      <c r="G2554" s="673" t="s">
        <v>2611</v>
      </c>
      <c r="H2554" s="673" t="s">
        <v>2611</v>
      </c>
      <c r="I2554" s="673" t="s">
        <v>2611</v>
      </c>
      <c r="J2554" s="673" t="s">
        <v>2611</v>
      </c>
      <c r="K2554" s="673" t="s">
        <v>2611</v>
      </c>
    </row>
    <row r="2555" spans="1:11" hidden="1" x14ac:dyDescent="0.25">
      <c r="A2555" t="s">
        <v>5290</v>
      </c>
      <c r="B2555" s="673" t="s">
        <v>2108</v>
      </c>
      <c r="C2555" s="674">
        <v>8</v>
      </c>
      <c r="D2555" s="674" t="s">
        <v>6752</v>
      </c>
      <c r="E2555" s="674">
        <f t="shared" si="39"/>
        <v>2</v>
      </c>
      <c r="F2555" s="673" t="s">
        <v>2802</v>
      </c>
      <c r="G2555" s="673" t="s">
        <v>2803</v>
      </c>
      <c r="H2555" s="673" t="s">
        <v>2611</v>
      </c>
      <c r="I2555" s="673" t="s">
        <v>2611</v>
      </c>
      <c r="J2555" s="673" t="s">
        <v>2611</v>
      </c>
      <c r="K2555" s="673" t="s">
        <v>2611</v>
      </c>
    </row>
    <row r="2556" spans="1:11" hidden="1" x14ac:dyDescent="0.25">
      <c r="A2556" t="s">
        <v>5291</v>
      </c>
      <c r="B2556" s="673" t="s">
        <v>2108</v>
      </c>
      <c r="C2556" s="674">
        <v>8</v>
      </c>
      <c r="D2556" s="674" t="s">
        <v>6753</v>
      </c>
      <c r="E2556" s="674">
        <f t="shared" si="39"/>
        <v>6</v>
      </c>
      <c r="F2556" s="673" t="s">
        <v>2848</v>
      </c>
      <c r="G2556" s="673" t="s">
        <v>2849</v>
      </c>
      <c r="H2556" s="673" t="s">
        <v>2804</v>
      </c>
      <c r="I2556" s="673" t="s">
        <v>2805</v>
      </c>
      <c r="J2556" s="673" t="s">
        <v>2806</v>
      </c>
      <c r="K2556" s="673" t="s">
        <v>2807</v>
      </c>
    </row>
    <row r="2557" spans="1:11" hidden="1" x14ac:dyDescent="0.25">
      <c r="A2557" t="s">
        <v>5292</v>
      </c>
      <c r="B2557" s="673" t="s">
        <v>2108</v>
      </c>
      <c r="C2557" s="674">
        <v>8</v>
      </c>
      <c r="D2557" s="674" t="s">
        <v>6754</v>
      </c>
      <c r="E2557" s="674">
        <f t="shared" si="39"/>
        <v>6</v>
      </c>
      <c r="F2557" s="673" t="s">
        <v>2848</v>
      </c>
      <c r="G2557" s="673" t="s">
        <v>2849</v>
      </c>
      <c r="H2557" s="673" t="s">
        <v>2810</v>
      </c>
      <c r="I2557" s="673" t="s">
        <v>2811</v>
      </c>
      <c r="J2557" s="673" t="s">
        <v>2812</v>
      </c>
      <c r="K2557" s="673" t="s">
        <v>2813</v>
      </c>
    </row>
    <row r="2558" spans="1:11" hidden="1" x14ac:dyDescent="0.25">
      <c r="A2558" t="s">
        <v>5293</v>
      </c>
      <c r="B2558" s="673" t="s">
        <v>2108</v>
      </c>
      <c r="C2558" s="674">
        <v>8</v>
      </c>
      <c r="D2558" s="674" t="s">
        <v>6755</v>
      </c>
      <c r="E2558" s="674">
        <f t="shared" si="39"/>
        <v>3</v>
      </c>
      <c r="F2558" s="673" t="s">
        <v>2848</v>
      </c>
      <c r="G2558" s="673" t="s">
        <v>2849</v>
      </c>
      <c r="H2558" s="673" t="s">
        <v>2816</v>
      </c>
      <c r="I2558" s="673" t="s">
        <v>2611</v>
      </c>
      <c r="J2558" s="673" t="s">
        <v>2611</v>
      </c>
      <c r="K2558" s="673" t="s">
        <v>2611</v>
      </c>
    </row>
    <row r="2559" spans="1:11" hidden="1" x14ac:dyDescent="0.25">
      <c r="A2559" t="s">
        <v>5294</v>
      </c>
      <c r="B2559" s="673" t="s">
        <v>2108</v>
      </c>
      <c r="C2559" s="674">
        <v>8</v>
      </c>
      <c r="D2559" s="674" t="s">
        <v>6756</v>
      </c>
      <c r="E2559" s="674">
        <f t="shared" si="39"/>
        <v>6</v>
      </c>
      <c r="F2559" s="673" t="s">
        <v>2848</v>
      </c>
      <c r="G2559" s="673" t="s">
        <v>2849</v>
      </c>
      <c r="H2559" s="673" t="s">
        <v>2804</v>
      </c>
      <c r="I2559" s="673" t="s">
        <v>2805</v>
      </c>
      <c r="J2559" s="673" t="s">
        <v>2806</v>
      </c>
      <c r="K2559" s="673" t="s">
        <v>2807</v>
      </c>
    </row>
    <row r="2560" spans="1:11" hidden="1" x14ac:dyDescent="0.25">
      <c r="A2560" t="s">
        <v>5295</v>
      </c>
      <c r="B2560" s="673" t="s">
        <v>2108</v>
      </c>
      <c r="C2560" s="674">
        <v>8</v>
      </c>
      <c r="D2560" s="674" t="s">
        <v>6757</v>
      </c>
      <c r="E2560" s="674">
        <f t="shared" si="39"/>
        <v>6</v>
      </c>
      <c r="F2560" s="673" t="s">
        <v>2848</v>
      </c>
      <c r="G2560" s="673" t="s">
        <v>2849</v>
      </c>
      <c r="H2560" s="673" t="s">
        <v>2810</v>
      </c>
      <c r="I2560" s="673" t="s">
        <v>2811</v>
      </c>
      <c r="J2560" s="673" t="s">
        <v>2812</v>
      </c>
      <c r="K2560" s="673" t="s">
        <v>2813</v>
      </c>
    </row>
    <row r="2561" spans="1:11" hidden="1" x14ac:dyDescent="0.25">
      <c r="A2561" t="s">
        <v>5296</v>
      </c>
      <c r="B2561" s="673" t="s">
        <v>2108</v>
      </c>
      <c r="C2561" s="674">
        <v>8</v>
      </c>
      <c r="D2561" s="674" t="s">
        <v>6758</v>
      </c>
      <c r="E2561" s="674">
        <f t="shared" si="39"/>
        <v>3</v>
      </c>
      <c r="F2561" s="673" t="s">
        <v>2848</v>
      </c>
      <c r="G2561" s="673" t="s">
        <v>2849</v>
      </c>
      <c r="H2561" s="673" t="s">
        <v>2816</v>
      </c>
      <c r="I2561" s="673" t="s">
        <v>2611</v>
      </c>
      <c r="J2561" s="673" t="s">
        <v>2611</v>
      </c>
      <c r="K2561" s="673" t="s">
        <v>2611</v>
      </c>
    </row>
    <row r="2562" spans="1:11" hidden="1" x14ac:dyDescent="0.25">
      <c r="A2562" t="s">
        <v>5297</v>
      </c>
      <c r="B2562" s="673" t="s">
        <v>2108</v>
      </c>
      <c r="C2562" s="674">
        <v>8</v>
      </c>
      <c r="D2562" s="674" t="s">
        <v>6735</v>
      </c>
      <c r="E2562" s="674">
        <f t="shared" si="39"/>
        <v>1</v>
      </c>
      <c r="F2562" s="673" t="s">
        <v>2788</v>
      </c>
      <c r="G2562" s="673" t="s">
        <v>2611</v>
      </c>
      <c r="H2562" s="673" t="s">
        <v>2611</v>
      </c>
      <c r="I2562" s="673" t="s">
        <v>2611</v>
      </c>
      <c r="J2562" s="673" t="s">
        <v>2611</v>
      </c>
      <c r="K2562" s="673" t="s">
        <v>2611</v>
      </c>
    </row>
    <row r="2563" spans="1:11" hidden="1" x14ac:dyDescent="0.25">
      <c r="A2563" t="s">
        <v>5298</v>
      </c>
      <c r="B2563" s="673" t="s">
        <v>2108</v>
      </c>
      <c r="C2563" s="674">
        <v>8</v>
      </c>
      <c r="D2563" s="674" t="s">
        <v>6744</v>
      </c>
      <c r="E2563" s="674">
        <f t="shared" ref="E2563:E2626" si="40">6-COUNTIF(F2563:K2563,"")</f>
        <v>2</v>
      </c>
      <c r="F2563" s="673" t="s">
        <v>2796</v>
      </c>
      <c r="G2563" s="673" t="s">
        <v>2797</v>
      </c>
      <c r="H2563" s="673" t="s">
        <v>2611</v>
      </c>
      <c r="I2563" s="673" t="s">
        <v>2611</v>
      </c>
      <c r="J2563" s="673" t="s">
        <v>2611</v>
      </c>
      <c r="K2563" s="673" t="s">
        <v>2611</v>
      </c>
    </row>
    <row r="2564" spans="1:11" hidden="1" x14ac:dyDescent="0.25">
      <c r="A2564" t="s">
        <v>5299</v>
      </c>
      <c r="B2564" s="673" t="s">
        <v>2108</v>
      </c>
      <c r="C2564" s="674">
        <v>8</v>
      </c>
      <c r="D2564" s="674" t="s">
        <v>6745</v>
      </c>
      <c r="E2564" s="674">
        <f t="shared" si="40"/>
        <v>2</v>
      </c>
      <c r="F2564" s="673" t="s">
        <v>2796</v>
      </c>
      <c r="G2564" s="673" t="s">
        <v>2797</v>
      </c>
      <c r="H2564" s="673" t="s">
        <v>2611</v>
      </c>
      <c r="I2564" s="673" t="s">
        <v>2611</v>
      </c>
      <c r="J2564" s="673" t="s">
        <v>2611</v>
      </c>
      <c r="K2564" s="673" t="s">
        <v>2611</v>
      </c>
    </row>
    <row r="2565" spans="1:11" hidden="1" x14ac:dyDescent="0.25">
      <c r="A2565" t="s">
        <v>5300</v>
      </c>
      <c r="B2565" s="673" t="s">
        <v>2108</v>
      </c>
      <c r="C2565" s="674">
        <v>8</v>
      </c>
      <c r="D2565" s="674" t="s">
        <v>7040</v>
      </c>
      <c r="E2565" s="674">
        <f t="shared" si="40"/>
        <v>1</v>
      </c>
      <c r="F2565" s="673" t="s">
        <v>2788</v>
      </c>
      <c r="G2565" s="673" t="s">
        <v>2611</v>
      </c>
      <c r="H2565" s="673" t="s">
        <v>2611</v>
      </c>
      <c r="I2565" s="673" t="s">
        <v>2611</v>
      </c>
      <c r="J2565" s="673" t="s">
        <v>2611</v>
      </c>
      <c r="K2565" s="673" t="s">
        <v>2611</v>
      </c>
    </row>
    <row r="2566" spans="1:11" hidden="1" x14ac:dyDescent="0.25">
      <c r="A2566" t="s">
        <v>7498</v>
      </c>
      <c r="B2566" s="673" t="s">
        <v>2108</v>
      </c>
      <c r="C2566" s="674">
        <v>8</v>
      </c>
      <c r="D2566" s="674" t="s">
        <v>7026</v>
      </c>
      <c r="E2566" s="674">
        <f t="shared" si="40"/>
        <v>2</v>
      </c>
      <c r="F2566" s="673" t="s">
        <v>2794</v>
      </c>
      <c r="G2566" s="673" t="s">
        <v>2795</v>
      </c>
      <c r="H2566" s="673" t="s">
        <v>2611</v>
      </c>
      <c r="I2566" s="673" t="s">
        <v>2611</v>
      </c>
      <c r="J2566" s="673" t="s">
        <v>2611</v>
      </c>
      <c r="K2566" s="673" t="s">
        <v>2611</v>
      </c>
    </row>
    <row r="2567" spans="1:11" hidden="1" x14ac:dyDescent="0.25">
      <c r="A2567" t="s">
        <v>5301</v>
      </c>
      <c r="B2567" s="673" t="s">
        <v>2108</v>
      </c>
      <c r="C2567" s="674">
        <v>8</v>
      </c>
      <c r="D2567" s="674" t="s">
        <v>6913</v>
      </c>
      <c r="E2567" s="674">
        <f t="shared" si="40"/>
        <v>2</v>
      </c>
      <c r="F2567" s="673" t="s">
        <v>2796</v>
      </c>
      <c r="G2567" s="673" t="s">
        <v>2797</v>
      </c>
      <c r="H2567" s="673" t="s">
        <v>2611</v>
      </c>
      <c r="I2567" s="673" t="s">
        <v>2611</v>
      </c>
      <c r="J2567" s="673" t="s">
        <v>2611</v>
      </c>
      <c r="K2567" s="673" t="s">
        <v>2611</v>
      </c>
    </row>
    <row r="2568" spans="1:11" hidden="1" x14ac:dyDescent="0.25">
      <c r="A2568" t="s">
        <v>5302</v>
      </c>
      <c r="B2568" s="673" t="s">
        <v>2108</v>
      </c>
      <c r="C2568" s="674">
        <v>8</v>
      </c>
      <c r="D2568" s="674" t="s">
        <v>6914</v>
      </c>
      <c r="E2568" s="674">
        <f t="shared" si="40"/>
        <v>2</v>
      </c>
      <c r="F2568" s="673" t="s">
        <v>2796</v>
      </c>
      <c r="G2568" s="673" t="s">
        <v>2797</v>
      </c>
      <c r="H2568" s="673" t="s">
        <v>2611</v>
      </c>
      <c r="I2568" s="673" t="s">
        <v>2611</v>
      </c>
      <c r="J2568" s="673" t="s">
        <v>2611</v>
      </c>
      <c r="K2568" s="673" t="s">
        <v>2611</v>
      </c>
    </row>
    <row r="2569" spans="1:11" hidden="1" x14ac:dyDescent="0.25">
      <c r="A2569" t="s">
        <v>5303</v>
      </c>
      <c r="B2569" s="673" t="s">
        <v>2108</v>
      </c>
      <c r="C2569" s="674">
        <v>8</v>
      </c>
      <c r="D2569" s="674" t="s">
        <v>6901</v>
      </c>
      <c r="E2569" s="674">
        <f t="shared" si="40"/>
        <v>2</v>
      </c>
      <c r="F2569" s="673" t="s">
        <v>2794</v>
      </c>
      <c r="G2569" s="673" t="s">
        <v>2795</v>
      </c>
      <c r="H2569" s="673" t="s">
        <v>2611</v>
      </c>
      <c r="I2569" s="673" t="s">
        <v>2611</v>
      </c>
      <c r="J2569" s="673" t="s">
        <v>2611</v>
      </c>
      <c r="K2569" s="673" t="s">
        <v>2611</v>
      </c>
    </row>
    <row r="2570" spans="1:11" hidden="1" x14ac:dyDescent="0.25">
      <c r="A2570" t="s">
        <v>5304</v>
      </c>
      <c r="B2570" s="673" t="s">
        <v>2108</v>
      </c>
      <c r="C2570" s="674">
        <v>8</v>
      </c>
      <c r="D2570" s="674" t="s">
        <v>7042</v>
      </c>
      <c r="E2570" s="674">
        <f t="shared" si="40"/>
        <v>2</v>
      </c>
      <c r="F2570" s="673" t="s">
        <v>2794</v>
      </c>
      <c r="G2570" s="673" t="s">
        <v>2795</v>
      </c>
      <c r="H2570" s="673" t="s">
        <v>2611</v>
      </c>
      <c r="I2570" s="673" t="s">
        <v>2611</v>
      </c>
      <c r="J2570" s="673" t="s">
        <v>2611</v>
      </c>
      <c r="K2570" s="673" t="s">
        <v>2611</v>
      </c>
    </row>
    <row r="2571" spans="1:11" hidden="1" x14ac:dyDescent="0.25">
      <c r="A2571" t="s">
        <v>5305</v>
      </c>
      <c r="B2571" s="673" t="s">
        <v>2108</v>
      </c>
      <c r="C2571" s="674">
        <v>8</v>
      </c>
      <c r="D2571" s="674" t="s">
        <v>6930</v>
      </c>
      <c r="E2571" s="674">
        <f t="shared" si="40"/>
        <v>2</v>
      </c>
      <c r="F2571" s="673" t="s">
        <v>2794</v>
      </c>
      <c r="G2571" s="673" t="s">
        <v>2795</v>
      </c>
      <c r="H2571" s="673" t="s">
        <v>2611</v>
      </c>
      <c r="I2571" s="673" t="s">
        <v>2611</v>
      </c>
      <c r="J2571" s="673" t="s">
        <v>2611</v>
      </c>
      <c r="K2571" s="673" t="s">
        <v>2611</v>
      </c>
    </row>
    <row r="2572" spans="1:11" hidden="1" x14ac:dyDescent="0.25">
      <c r="A2572" t="s">
        <v>7499</v>
      </c>
      <c r="B2572" s="673" t="s">
        <v>2108</v>
      </c>
      <c r="C2572" s="674">
        <v>8</v>
      </c>
      <c r="D2572" s="674" t="s">
        <v>6880</v>
      </c>
      <c r="E2572" s="674">
        <f t="shared" si="40"/>
        <v>4</v>
      </c>
      <c r="F2572" s="673" t="s">
        <v>2953</v>
      </c>
      <c r="G2572" s="673" t="s">
        <v>2954</v>
      </c>
      <c r="H2572" s="673" t="s">
        <v>2796</v>
      </c>
      <c r="I2572" s="673" t="s">
        <v>2955</v>
      </c>
      <c r="J2572" s="673" t="s">
        <v>2611</v>
      </c>
      <c r="K2572" s="673" t="s">
        <v>2611</v>
      </c>
    </row>
    <row r="2573" spans="1:11" hidden="1" x14ac:dyDescent="0.25">
      <c r="A2573" t="s">
        <v>7500</v>
      </c>
      <c r="B2573" s="673" t="s">
        <v>2108</v>
      </c>
      <c r="C2573" s="674">
        <v>8</v>
      </c>
      <c r="D2573" s="674" t="s">
        <v>6931</v>
      </c>
      <c r="E2573" s="674">
        <f t="shared" si="40"/>
        <v>4</v>
      </c>
      <c r="F2573" s="673" t="s">
        <v>2953</v>
      </c>
      <c r="G2573" s="673" t="s">
        <v>2954</v>
      </c>
      <c r="H2573" s="673" t="s">
        <v>2796</v>
      </c>
      <c r="I2573" s="673" t="s">
        <v>2955</v>
      </c>
      <c r="J2573" s="673" t="s">
        <v>2611</v>
      </c>
      <c r="K2573" s="673" t="s">
        <v>2611</v>
      </c>
    </row>
    <row r="2574" spans="1:11" hidden="1" x14ac:dyDescent="0.25">
      <c r="A2574" t="s">
        <v>5306</v>
      </c>
      <c r="B2574" s="673" t="s">
        <v>2108</v>
      </c>
      <c r="C2574" s="674">
        <v>8</v>
      </c>
      <c r="D2574" s="674" t="s">
        <v>6941</v>
      </c>
      <c r="E2574" s="674">
        <f t="shared" si="40"/>
        <v>4</v>
      </c>
      <c r="F2574" s="673" t="s">
        <v>2953</v>
      </c>
      <c r="G2574" s="673" t="s">
        <v>2954</v>
      </c>
      <c r="H2574" s="673" t="s">
        <v>2796</v>
      </c>
      <c r="I2574" s="673" t="s">
        <v>2955</v>
      </c>
      <c r="J2574" s="673" t="s">
        <v>2611</v>
      </c>
      <c r="K2574" s="673" t="s">
        <v>2611</v>
      </c>
    </row>
    <row r="2575" spans="1:11" hidden="1" x14ac:dyDescent="0.25">
      <c r="A2575" t="s">
        <v>5307</v>
      </c>
      <c r="B2575" s="673" t="s">
        <v>2108</v>
      </c>
      <c r="C2575" s="674">
        <v>8</v>
      </c>
      <c r="D2575" s="674" t="s">
        <v>6912</v>
      </c>
      <c r="E2575" s="674">
        <f t="shared" si="40"/>
        <v>4</v>
      </c>
      <c r="F2575" s="673" t="s">
        <v>2953</v>
      </c>
      <c r="G2575" s="673" t="s">
        <v>2954</v>
      </c>
      <c r="H2575" s="673" t="s">
        <v>2796</v>
      </c>
      <c r="I2575" s="673" t="s">
        <v>2955</v>
      </c>
      <c r="J2575" s="673" t="s">
        <v>2611</v>
      </c>
      <c r="K2575" s="673" t="s">
        <v>2611</v>
      </c>
    </row>
    <row r="2576" spans="1:11" hidden="1" x14ac:dyDescent="0.25">
      <c r="A2576" t="s">
        <v>5308</v>
      </c>
      <c r="B2576" s="673" t="s">
        <v>2109</v>
      </c>
      <c r="C2576" s="674">
        <v>3</v>
      </c>
      <c r="D2576" s="674" t="s">
        <v>6729</v>
      </c>
      <c r="E2576" s="674">
        <f t="shared" si="40"/>
        <v>1</v>
      </c>
      <c r="F2576" s="673" t="s">
        <v>2788</v>
      </c>
      <c r="G2576" s="673" t="s">
        <v>2611</v>
      </c>
      <c r="H2576" s="673" t="s">
        <v>2611</v>
      </c>
      <c r="I2576" s="673" t="s">
        <v>2611</v>
      </c>
      <c r="J2576" s="673" t="s">
        <v>2611</v>
      </c>
      <c r="K2576" s="673" t="s">
        <v>2611</v>
      </c>
    </row>
    <row r="2577" spans="1:11" hidden="1" x14ac:dyDescent="0.25">
      <c r="A2577" t="s">
        <v>5309</v>
      </c>
      <c r="B2577" s="673" t="s">
        <v>2109</v>
      </c>
      <c r="C2577" s="674">
        <v>3</v>
      </c>
      <c r="D2577" s="674" t="s">
        <v>6731</v>
      </c>
      <c r="E2577" s="674">
        <f t="shared" si="40"/>
        <v>1</v>
      </c>
      <c r="F2577" s="673" t="s">
        <v>2788</v>
      </c>
      <c r="G2577" s="673" t="s">
        <v>2611</v>
      </c>
      <c r="H2577" s="673" t="s">
        <v>2611</v>
      </c>
      <c r="I2577" s="673" t="s">
        <v>2611</v>
      </c>
      <c r="J2577" s="673" t="s">
        <v>2611</v>
      </c>
      <c r="K2577" s="673" t="s">
        <v>2611</v>
      </c>
    </row>
    <row r="2578" spans="1:11" hidden="1" x14ac:dyDescent="0.25">
      <c r="A2578" t="s">
        <v>5310</v>
      </c>
      <c r="B2578" s="673" t="s">
        <v>2109</v>
      </c>
      <c r="C2578" s="674">
        <v>3</v>
      </c>
      <c r="D2578" s="674" t="s">
        <v>6732</v>
      </c>
      <c r="E2578" s="674">
        <f t="shared" si="40"/>
        <v>1</v>
      </c>
      <c r="F2578" s="673" t="s">
        <v>2788</v>
      </c>
      <c r="G2578" s="673" t="s">
        <v>2611</v>
      </c>
      <c r="H2578" s="673" t="s">
        <v>2611</v>
      </c>
      <c r="I2578" s="673" t="s">
        <v>2611</v>
      </c>
      <c r="J2578" s="673" t="s">
        <v>2611</v>
      </c>
      <c r="K2578" s="673" t="s">
        <v>2611</v>
      </c>
    </row>
    <row r="2579" spans="1:11" hidden="1" x14ac:dyDescent="0.25">
      <c r="A2579" t="s">
        <v>5311</v>
      </c>
      <c r="B2579" s="673" t="s">
        <v>2109</v>
      </c>
      <c r="C2579" s="674">
        <v>3</v>
      </c>
      <c r="D2579" s="674" t="s">
        <v>6733</v>
      </c>
      <c r="E2579" s="674">
        <f t="shared" si="40"/>
        <v>3</v>
      </c>
      <c r="F2579" s="673" t="s">
        <v>2789</v>
      </c>
      <c r="G2579" s="673" t="s">
        <v>2790</v>
      </c>
      <c r="H2579" s="673" t="s">
        <v>2791</v>
      </c>
      <c r="I2579" s="673" t="s">
        <v>2611</v>
      </c>
      <c r="J2579" s="673" t="s">
        <v>2611</v>
      </c>
      <c r="K2579" s="673" t="s">
        <v>2611</v>
      </c>
    </row>
    <row r="2580" spans="1:11" hidden="1" x14ac:dyDescent="0.25">
      <c r="A2580" t="s">
        <v>5312</v>
      </c>
      <c r="B2580" s="673" t="s">
        <v>2109</v>
      </c>
      <c r="C2580" s="674">
        <v>3</v>
      </c>
      <c r="D2580" s="674" t="s">
        <v>6759</v>
      </c>
      <c r="E2580" s="674">
        <f t="shared" si="40"/>
        <v>1</v>
      </c>
      <c r="F2580" s="673" t="s">
        <v>2788</v>
      </c>
      <c r="G2580" s="673" t="s">
        <v>2611</v>
      </c>
      <c r="H2580" s="673" t="s">
        <v>2611</v>
      </c>
      <c r="I2580" s="673" t="s">
        <v>2611</v>
      </c>
      <c r="J2580" s="673" t="s">
        <v>2611</v>
      </c>
      <c r="K2580" s="673" t="s">
        <v>2611</v>
      </c>
    </row>
    <row r="2581" spans="1:11" hidden="1" x14ac:dyDescent="0.25">
      <c r="A2581" t="s">
        <v>5313</v>
      </c>
      <c r="B2581" s="673" t="s">
        <v>2109</v>
      </c>
      <c r="C2581" s="674">
        <v>3</v>
      </c>
      <c r="D2581" s="674" t="s">
        <v>6734</v>
      </c>
      <c r="E2581" s="674">
        <f t="shared" si="40"/>
        <v>1</v>
      </c>
      <c r="F2581" s="673" t="s">
        <v>2788</v>
      </c>
      <c r="G2581" s="673" t="s">
        <v>2611</v>
      </c>
      <c r="H2581" s="673" t="s">
        <v>2611</v>
      </c>
      <c r="I2581" s="673" t="s">
        <v>2611</v>
      </c>
      <c r="J2581" s="673" t="s">
        <v>2611</v>
      </c>
      <c r="K2581" s="673" t="s">
        <v>2611</v>
      </c>
    </row>
    <row r="2582" spans="1:11" hidden="1" x14ac:dyDescent="0.25">
      <c r="A2582" t="s">
        <v>5314</v>
      </c>
      <c r="B2582" s="673" t="s">
        <v>2109</v>
      </c>
      <c r="C2582" s="674">
        <v>3</v>
      </c>
      <c r="D2582" s="674" t="s">
        <v>6935</v>
      </c>
      <c r="E2582" s="674">
        <f t="shared" si="40"/>
        <v>1</v>
      </c>
      <c r="F2582" s="673" t="s">
        <v>2788</v>
      </c>
      <c r="G2582" s="673" t="s">
        <v>2611</v>
      </c>
      <c r="H2582" s="673" t="s">
        <v>2611</v>
      </c>
      <c r="I2582" s="673" t="s">
        <v>2611</v>
      </c>
      <c r="J2582" s="673" t="s">
        <v>2611</v>
      </c>
      <c r="K2582" s="673" t="s">
        <v>2611</v>
      </c>
    </row>
    <row r="2583" spans="1:11" hidden="1" x14ac:dyDescent="0.25">
      <c r="A2583" t="s">
        <v>5315</v>
      </c>
      <c r="B2583" s="673" t="s">
        <v>2109</v>
      </c>
      <c r="C2583" s="674">
        <v>3</v>
      </c>
      <c r="D2583" s="674" t="s">
        <v>6875</v>
      </c>
      <c r="E2583" s="674">
        <f t="shared" si="40"/>
        <v>1</v>
      </c>
      <c r="F2583" s="673" t="s">
        <v>2788</v>
      </c>
      <c r="G2583" s="673" t="s">
        <v>2611</v>
      </c>
      <c r="H2583" s="673" t="s">
        <v>2611</v>
      </c>
      <c r="I2583" s="673" t="s">
        <v>2611</v>
      </c>
      <c r="J2583" s="673" t="s">
        <v>2611</v>
      </c>
      <c r="K2583" s="673" t="s">
        <v>2611</v>
      </c>
    </row>
    <row r="2584" spans="1:11" hidden="1" x14ac:dyDescent="0.25">
      <c r="A2584" t="s">
        <v>5316</v>
      </c>
      <c r="B2584" s="673" t="s">
        <v>2109</v>
      </c>
      <c r="C2584" s="674">
        <v>3</v>
      </c>
      <c r="D2584" s="674" t="s">
        <v>6735</v>
      </c>
      <c r="E2584" s="674">
        <f t="shared" si="40"/>
        <v>1</v>
      </c>
      <c r="F2584" s="673" t="s">
        <v>2788</v>
      </c>
      <c r="G2584" s="673" t="s">
        <v>2611</v>
      </c>
      <c r="H2584" s="673" t="s">
        <v>2611</v>
      </c>
      <c r="I2584" s="673" t="s">
        <v>2611</v>
      </c>
      <c r="J2584" s="673" t="s">
        <v>2611</v>
      </c>
      <c r="K2584" s="673" t="s">
        <v>2611</v>
      </c>
    </row>
    <row r="2585" spans="1:11" hidden="1" x14ac:dyDescent="0.25">
      <c r="A2585" t="s">
        <v>5317</v>
      </c>
      <c r="B2585" s="673" t="s">
        <v>2109</v>
      </c>
      <c r="C2585" s="674">
        <v>3</v>
      </c>
      <c r="D2585" s="674" t="s">
        <v>7044</v>
      </c>
      <c r="E2585" s="674">
        <f t="shared" si="40"/>
        <v>1</v>
      </c>
      <c r="F2585" s="673" t="s">
        <v>2788</v>
      </c>
      <c r="G2585" s="673" t="s">
        <v>2611</v>
      </c>
      <c r="H2585" s="673" t="s">
        <v>2611</v>
      </c>
      <c r="I2585" s="673" t="s">
        <v>2611</v>
      </c>
      <c r="J2585" s="673" t="s">
        <v>2611</v>
      </c>
      <c r="K2585" s="673" t="s">
        <v>2611</v>
      </c>
    </row>
    <row r="2586" spans="1:11" hidden="1" x14ac:dyDescent="0.25">
      <c r="A2586" t="s">
        <v>5318</v>
      </c>
      <c r="B2586" s="673" t="s">
        <v>2109</v>
      </c>
      <c r="C2586" s="674">
        <v>3</v>
      </c>
      <c r="D2586" s="674" t="s">
        <v>6878</v>
      </c>
      <c r="E2586" s="674">
        <f t="shared" si="40"/>
        <v>1</v>
      </c>
      <c r="F2586" s="673" t="s">
        <v>2788</v>
      </c>
      <c r="G2586" s="673" t="s">
        <v>2611</v>
      </c>
      <c r="H2586" s="673" t="s">
        <v>2611</v>
      </c>
      <c r="I2586" s="673" t="s">
        <v>2611</v>
      </c>
      <c r="J2586" s="673" t="s">
        <v>2611</v>
      </c>
      <c r="K2586" s="673" t="s">
        <v>2611</v>
      </c>
    </row>
    <row r="2587" spans="1:11" hidden="1" x14ac:dyDescent="0.25">
      <c r="A2587" t="s">
        <v>5319</v>
      </c>
      <c r="B2587" s="673" t="s">
        <v>2109</v>
      </c>
      <c r="C2587" s="674">
        <v>3</v>
      </c>
      <c r="D2587" s="674" t="s">
        <v>6879</v>
      </c>
      <c r="E2587" s="674">
        <f t="shared" si="40"/>
        <v>1</v>
      </c>
      <c r="F2587" s="673" t="s">
        <v>2788</v>
      </c>
      <c r="G2587" s="673" t="s">
        <v>2611</v>
      </c>
      <c r="H2587" s="673" t="s">
        <v>2611</v>
      </c>
      <c r="I2587" s="673" t="s">
        <v>2611</v>
      </c>
      <c r="J2587" s="673" t="s">
        <v>2611</v>
      </c>
      <c r="K2587" s="673" t="s">
        <v>2611</v>
      </c>
    </row>
    <row r="2588" spans="1:11" hidden="1" x14ac:dyDescent="0.25">
      <c r="A2588" t="s">
        <v>5320</v>
      </c>
      <c r="B2588" s="673" t="s">
        <v>2109</v>
      </c>
      <c r="C2588" s="674">
        <v>3</v>
      </c>
      <c r="D2588" s="674" t="s">
        <v>6924</v>
      </c>
      <c r="E2588" s="674">
        <f t="shared" si="40"/>
        <v>1</v>
      </c>
      <c r="F2588" s="673" t="s">
        <v>2788</v>
      </c>
      <c r="G2588" s="673" t="s">
        <v>2611</v>
      </c>
      <c r="H2588" s="673" t="s">
        <v>2611</v>
      </c>
      <c r="I2588" s="673" t="s">
        <v>2611</v>
      </c>
      <c r="J2588" s="673" t="s">
        <v>2611</v>
      </c>
      <c r="K2588" s="673" t="s">
        <v>2611</v>
      </c>
    </row>
    <row r="2589" spans="1:11" hidden="1" x14ac:dyDescent="0.25">
      <c r="A2589" t="s">
        <v>5321</v>
      </c>
      <c r="B2589" s="673" t="s">
        <v>2109</v>
      </c>
      <c r="C2589" s="674">
        <v>3</v>
      </c>
      <c r="D2589" s="674" t="s">
        <v>7045</v>
      </c>
      <c r="E2589" s="674">
        <f t="shared" si="40"/>
        <v>1</v>
      </c>
      <c r="F2589" s="673" t="s">
        <v>2788</v>
      </c>
      <c r="G2589" s="673" t="s">
        <v>2611</v>
      </c>
      <c r="H2589" s="673" t="s">
        <v>2611</v>
      </c>
      <c r="I2589" s="673" t="s">
        <v>2611</v>
      </c>
      <c r="J2589" s="673" t="s">
        <v>2611</v>
      </c>
      <c r="K2589" s="673" t="s">
        <v>2611</v>
      </c>
    </row>
    <row r="2590" spans="1:11" hidden="1" x14ac:dyDescent="0.25">
      <c r="A2590" t="s">
        <v>5322</v>
      </c>
      <c r="B2590" s="673" t="s">
        <v>2109</v>
      </c>
      <c r="C2590" s="674">
        <v>3</v>
      </c>
      <c r="D2590" s="674" t="s">
        <v>7046</v>
      </c>
      <c r="E2590" s="674">
        <f t="shared" si="40"/>
        <v>1</v>
      </c>
      <c r="F2590" s="673" t="s">
        <v>2788</v>
      </c>
      <c r="G2590" s="673" t="s">
        <v>2611</v>
      </c>
      <c r="H2590" s="673" t="s">
        <v>2611</v>
      </c>
      <c r="I2590" s="673" t="s">
        <v>2611</v>
      </c>
      <c r="J2590" s="673" t="s">
        <v>2611</v>
      </c>
      <c r="K2590" s="673" t="s">
        <v>2611</v>
      </c>
    </row>
    <row r="2591" spans="1:11" hidden="1" x14ac:dyDescent="0.25">
      <c r="A2591" t="s">
        <v>5323</v>
      </c>
      <c r="B2591" s="673" t="s">
        <v>2109</v>
      </c>
      <c r="C2591" s="674">
        <v>4</v>
      </c>
      <c r="D2591" s="674" t="s">
        <v>6740</v>
      </c>
      <c r="E2591" s="674">
        <f t="shared" si="40"/>
        <v>2</v>
      </c>
      <c r="F2591" s="673" t="s">
        <v>2794</v>
      </c>
      <c r="G2591" s="673" t="s">
        <v>2795</v>
      </c>
      <c r="H2591" s="673" t="s">
        <v>2611</v>
      </c>
      <c r="I2591" s="673" t="s">
        <v>2611</v>
      </c>
      <c r="J2591" s="673" t="s">
        <v>2611</v>
      </c>
      <c r="K2591" s="673" t="s">
        <v>2611</v>
      </c>
    </row>
    <row r="2592" spans="1:11" hidden="1" x14ac:dyDescent="0.25">
      <c r="A2592" t="s">
        <v>5324</v>
      </c>
      <c r="B2592" s="673" t="s">
        <v>2109</v>
      </c>
      <c r="C2592" s="674">
        <v>4</v>
      </c>
      <c r="D2592" s="674" t="s">
        <v>6741</v>
      </c>
      <c r="E2592" s="674">
        <f t="shared" si="40"/>
        <v>2</v>
      </c>
      <c r="F2592" s="673" t="s">
        <v>2794</v>
      </c>
      <c r="G2592" s="673" t="s">
        <v>2795</v>
      </c>
      <c r="H2592" s="673" t="s">
        <v>2611</v>
      </c>
      <c r="I2592" s="673" t="s">
        <v>2611</v>
      </c>
      <c r="J2592" s="673" t="s">
        <v>2611</v>
      </c>
      <c r="K2592" s="673" t="s">
        <v>2611</v>
      </c>
    </row>
    <row r="2593" spans="1:11" hidden="1" x14ac:dyDescent="0.25">
      <c r="A2593" t="s">
        <v>5325</v>
      </c>
      <c r="B2593" s="673" t="s">
        <v>2109</v>
      </c>
      <c r="C2593" s="674">
        <v>4</v>
      </c>
      <c r="D2593" s="674" t="s">
        <v>6742</v>
      </c>
      <c r="E2593" s="674">
        <f t="shared" si="40"/>
        <v>2</v>
      </c>
      <c r="F2593" s="673" t="s">
        <v>2796</v>
      </c>
      <c r="G2593" s="673" t="s">
        <v>2797</v>
      </c>
      <c r="H2593" s="673" t="s">
        <v>2611</v>
      </c>
      <c r="I2593" s="673" t="s">
        <v>2611</v>
      </c>
      <c r="J2593" s="673" t="s">
        <v>2611</v>
      </c>
      <c r="K2593" s="673" t="s">
        <v>2611</v>
      </c>
    </row>
    <row r="2594" spans="1:11" hidden="1" x14ac:dyDescent="0.25">
      <c r="A2594" t="s">
        <v>5326</v>
      </c>
      <c r="B2594" s="673" t="s">
        <v>2109</v>
      </c>
      <c r="C2594" s="674">
        <v>4</v>
      </c>
      <c r="D2594" s="674" t="s">
        <v>6743</v>
      </c>
      <c r="E2594" s="674">
        <f t="shared" si="40"/>
        <v>2</v>
      </c>
      <c r="F2594" s="673" t="s">
        <v>2796</v>
      </c>
      <c r="G2594" s="673" t="s">
        <v>2797</v>
      </c>
      <c r="H2594" s="673" t="s">
        <v>2611</v>
      </c>
      <c r="I2594" s="673" t="s">
        <v>2611</v>
      </c>
      <c r="J2594" s="673" t="s">
        <v>2611</v>
      </c>
      <c r="K2594" s="673" t="s">
        <v>2611</v>
      </c>
    </row>
    <row r="2595" spans="1:11" hidden="1" x14ac:dyDescent="0.25">
      <c r="A2595" t="s">
        <v>5327</v>
      </c>
      <c r="B2595" s="673" t="s">
        <v>2109</v>
      </c>
      <c r="C2595" s="674">
        <v>4</v>
      </c>
      <c r="D2595" s="674" t="s">
        <v>6733</v>
      </c>
      <c r="E2595" s="674">
        <f t="shared" si="40"/>
        <v>3</v>
      </c>
      <c r="F2595" s="673" t="s">
        <v>2789</v>
      </c>
      <c r="G2595" s="673" t="s">
        <v>2790</v>
      </c>
      <c r="H2595" s="673" t="s">
        <v>2791</v>
      </c>
      <c r="I2595" s="673" t="s">
        <v>2611</v>
      </c>
      <c r="J2595" s="673" t="s">
        <v>2611</v>
      </c>
      <c r="K2595" s="673" t="s">
        <v>2611</v>
      </c>
    </row>
    <row r="2596" spans="1:11" hidden="1" x14ac:dyDescent="0.25">
      <c r="A2596" t="s">
        <v>5328</v>
      </c>
      <c r="B2596" s="673" t="s">
        <v>2109</v>
      </c>
      <c r="C2596" s="674">
        <v>4</v>
      </c>
      <c r="D2596" s="674" t="s">
        <v>6744</v>
      </c>
      <c r="E2596" s="674">
        <f t="shared" si="40"/>
        <v>6</v>
      </c>
      <c r="F2596" s="673" t="s">
        <v>2877</v>
      </c>
      <c r="G2596" s="673" t="s">
        <v>2796</v>
      </c>
      <c r="H2596" s="673" t="s">
        <v>2794</v>
      </c>
      <c r="I2596" s="673" t="s">
        <v>2956</v>
      </c>
      <c r="J2596" s="673" t="s">
        <v>2957</v>
      </c>
      <c r="K2596" s="673" t="s">
        <v>2958</v>
      </c>
    </row>
    <row r="2597" spans="1:11" hidden="1" x14ac:dyDescent="0.25">
      <c r="A2597" t="s">
        <v>5329</v>
      </c>
      <c r="B2597" s="673" t="s">
        <v>2109</v>
      </c>
      <c r="C2597" s="674">
        <v>4</v>
      </c>
      <c r="D2597" s="674" t="s">
        <v>6745</v>
      </c>
      <c r="E2597" s="674">
        <f t="shared" si="40"/>
        <v>2</v>
      </c>
      <c r="F2597" s="673" t="s">
        <v>2796</v>
      </c>
      <c r="G2597" s="673" t="s">
        <v>2797</v>
      </c>
      <c r="H2597" s="673" t="s">
        <v>2611</v>
      </c>
      <c r="I2597" s="673" t="s">
        <v>2611</v>
      </c>
      <c r="J2597" s="673" t="s">
        <v>2611</v>
      </c>
      <c r="K2597" s="673" t="s">
        <v>2611</v>
      </c>
    </row>
    <row r="2598" spans="1:11" hidden="1" x14ac:dyDescent="0.25">
      <c r="A2598" t="s">
        <v>7501</v>
      </c>
      <c r="B2598" s="673" t="s">
        <v>2109</v>
      </c>
      <c r="C2598" s="674">
        <v>4</v>
      </c>
      <c r="D2598" s="674" t="s">
        <v>6942</v>
      </c>
      <c r="E2598" s="674">
        <f t="shared" si="40"/>
        <v>1</v>
      </c>
      <c r="F2598" s="673" t="s">
        <v>2959</v>
      </c>
      <c r="G2598" s="673" t="s">
        <v>2611</v>
      </c>
      <c r="H2598" s="673" t="s">
        <v>2611</v>
      </c>
      <c r="I2598" s="673" t="s">
        <v>2611</v>
      </c>
      <c r="J2598" s="673" t="s">
        <v>2611</v>
      </c>
      <c r="K2598" s="673" t="s">
        <v>2611</v>
      </c>
    </row>
    <row r="2599" spans="1:11" hidden="1" x14ac:dyDescent="0.25">
      <c r="A2599" t="s">
        <v>5330</v>
      </c>
      <c r="B2599" s="673" t="s">
        <v>2109</v>
      </c>
      <c r="C2599" s="674">
        <v>4</v>
      </c>
      <c r="D2599" s="674" t="s">
        <v>6736</v>
      </c>
      <c r="E2599" s="674">
        <f t="shared" si="40"/>
        <v>1</v>
      </c>
      <c r="F2599" s="673" t="s">
        <v>2959</v>
      </c>
      <c r="G2599" s="673" t="s">
        <v>2611</v>
      </c>
      <c r="H2599" s="673" t="s">
        <v>2611</v>
      </c>
      <c r="I2599" s="673" t="s">
        <v>2611</v>
      </c>
      <c r="J2599" s="673" t="s">
        <v>2611</v>
      </c>
      <c r="K2599" s="673" t="s">
        <v>2611</v>
      </c>
    </row>
    <row r="2600" spans="1:11" hidden="1" x14ac:dyDescent="0.25">
      <c r="A2600" t="s">
        <v>5331</v>
      </c>
      <c r="B2600" s="673" t="s">
        <v>2109</v>
      </c>
      <c r="C2600" s="674">
        <v>4</v>
      </c>
      <c r="D2600" s="674" t="s">
        <v>6747</v>
      </c>
      <c r="E2600" s="674">
        <f t="shared" si="40"/>
        <v>1</v>
      </c>
      <c r="F2600" s="673" t="s">
        <v>2796</v>
      </c>
      <c r="G2600" s="673" t="s">
        <v>2611</v>
      </c>
      <c r="H2600" s="673" t="s">
        <v>2611</v>
      </c>
      <c r="I2600" s="673" t="s">
        <v>2611</v>
      </c>
      <c r="J2600" s="673" t="s">
        <v>2611</v>
      </c>
      <c r="K2600" s="673" t="s">
        <v>2611</v>
      </c>
    </row>
    <row r="2601" spans="1:11" hidden="1" x14ac:dyDescent="0.25">
      <c r="A2601" t="s">
        <v>5332</v>
      </c>
      <c r="B2601" s="673" t="s">
        <v>2109</v>
      </c>
      <c r="C2601" s="674">
        <v>4</v>
      </c>
      <c r="D2601" s="674" t="s">
        <v>6748</v>
      </c>
      <c r="E2601" s="674">
        <f t="shared" si="40"/>
        <v>1</v>
      </c>
      <c r="F2601" s="673" t="s">
        <v>2915</v>
      </c>
      <c r="G2601" s="673" t="s">
        <v>2611</v>
      </c>
      <c r="H2601" s="673" t="s">
        <v>2611</v>
      </c>
      <c r="I2601" s="673" t="s">
        <v>2611</v>
      </c>
      <c r="J2601" s="673" t="s">
        <v>2611</v>
      </c>
      <c r="K2601" s="673" t="s">
        <v>2611</v>
      </c>
    </row>
    <row r="2602" spans="1:11" hidden="1" x14ac:dyDescent="0.25">
      <c r="A2602" t="s">
        <v>5333</v>
      </c>
      <c r="B2602" s="673" t="s">
        <v>2109</v>
      </c>
      <c r="C2602" s="674">
        <v>4</v>
      </c>
      <c r="D2602" s="674" t="s">
        <v>6941</v>
      </c>
      <c r="E2602" s="674">
        <f t="shared" si="40"/>
        <v>1</v>
      </c>
      <c r="F2602" s="673" t="s">
        <v>2960</v>
      </c>
      <c r="G2602" s="673" t="s">
        <v>2611</v>
      </c>
      <c r="H2602" s="673" t="s">
        <v>2611</v>
      </c>
      <c r="I2602" s="673" t="s">
        <v>2611</v>
      </c>
      <c r="J2602" s="673" t="s">
        <v>2611</v>
      </c>
      <c r="K2602" s="673" t="s">
        <v>2611</v>
      </c>
    </row>
    <row r="2603" spans="1:11" hidden="1" x14ac:dyDescent="0.25">
      <c r="A2603" t="s">
        <v>5334</v>
      </c>
      <c r="B2603" s="673" t="s">
        <v>2109</v>
      </c>
      <c r="C2603" s="674">
        <v>4</v>
      </c>
      <c r="D2603" s="674" t="s">
        <v>6912</v>
      </c>
      <c r="E2603" s="674">
        <f t="shared" si="40"/>
        <v>1</v>
      </c>
      <c r="F2603" s="673" t="s">
        <v>2961</v>
      </c>
      <c r="G2603" s="673" t="s">
        <v>2611</v>
      </c>
      <c r="H2603" s="673" t="s">
        <v>2611</v>
      </c>
      <c r="I2603" s="673" t="s">
        <v>2611</v>
      </c>
      <c r="J2603" s="673" t="s">
        <v>2611</v>
      </c>
      <c r="K2603" s="673" t="s">
        <v>2611</v>
      </c>
    </row>
    <row r="2604" spans="1:11" hidden="1" x14ac:dyDescent="0.25">
      <c r="A2604" t="s">
        <v>5335</v>
      </c>
      <c r="B2604" s="673" t="s">
        <v>2109</v>
      </c>
      <c r="C2604" s="674">
        <v>4</v>
      </c>
      <c r="D2604" s="674" t="s">
        <v>6913</v>
      </c>
      <c r="E2604" s="674">
        <f t="shared" si="40"/>
        <v>1</v>
      </c>
      <c r="F2604" s="673" t="s">
        <v>2962</v>
      </c>
      <c r="G2604" s="673" t="s">
        <v>2611</v>
      </c>
      <c r="H2604" s="673" t="s">
        <v>2611</v>
      </c>
      <c r="I2604" s="673" t="s">
        <v>2611</v>
      </c>
      <c r="J2604" s="673" t="s">
        <v>2611</v>
      </c>
      <c r="K2604" s="673" t="s">
        <v>2611</v>
      </c>
    </row>
    <row r="2605" spans="1:11" hidden="1" x14ac:dyDescent="0.25">
      <c r="A2605" t="s">
        <v>5336</v>
      </c>
      <c r="B2605" s="673" t="s">
        <v>2109</v>
      </c>
      <c r="C2605" s="674">
        <v>4</v>
      </c>
      <c r="D2605" s="674" t="s">
        <v>7014</v>
      </c>
      <c r="E2605" s="674">
        <f t="shared" si="40"/>
        <v>1</v>
      </c>
      <c r="F2605" s="673" t="s">
        <v>2963</v>
      </c>
      <c r="G2605" s="673" t="s">
        <v>2611</v>
      </c>
      <c r="H2605" s="673" t="s">
        <v>2611</v>
      </c>
      <c r="I2605" s="673" t="s">
        <v>2611</v>
      </c>
      <c r="J2605" s="673" t="s">
        <v>2611</v>
      </c>
      <c r="K2605" s="673" t="s">
        <v>2611</v>
      </c>
    </row>
    <row r="2606" spans="1:11" hidden="1" x14ac:dyDescent="0.25">
      <c r="A2606" t="s">
        <v>5337</v>
      </c>
      <c r="B2606" s="673" t="s">
        <v>2109</v>
      </c>
      <c r="C2606" s="674">
        <v>4</v>
      </c>
      <c r="D2606" s="674" t="s">
        <v>6916</v>
      </c>
      <c r="E2606" s="674">
        <f t="shared" si="40"/>
        <v>1</v>
      </c>
      <c r="F2606" s="673" t="s">
        <v>2964</v>
      </c>
      <c r="G2606" s="673" t="s">
        <v>2611</v>
      </c>
      <c r="H2606" s="673" t="s">
        <v>2611</v>
      </c>
      <c r="I2606" s="673" t="s">
        <v>2611</v>
      </c>
      <c r="J2606" s="673" t="s">
        <v>2611</v>
      </c>
      <c r="K2606" s="673" t="s">
        <v>2611</v>
      </c>
    </row>
    <row r="2607" spans="1:11" hidden="1" x14ac:dyDescent="0.25">
      <c r="A2607" t="s">
        <v>7502</v>
      </c>
      <c r="B2607" s="673" t="s">
        <v>2109</v>
      </c>
      <c r="C2607" s="674">
        <v>4</v>
      </c>
      <c r="D2607" s="674" t="s">
        <v>7047</v>
      </c>
      <c r="E2607" s="674">
        <f t="shared" si="40"/>
        <v>2</v>
      </c>
      <c r="F2607" s="673" t="s">
        <v>2796</v>
      </c>
      <c r="G2607" s="673" t="s">
        <v>2797</v>
      </c>
      <c r="H2607" s="673" t="s">
        <v>2611</v>
      </c>
      <c r="I2607" s="673" t="s">
        <v>2611</v>
      </c>
      <c r="J2607" s="673" t="s">
        <v>2611</v>
      </c>
      <c r="K2607" s="673" t="s">
        <v>2611</v>
      </c>
    </row>
    <row r="2608" spans="1:11" hidden="1" x14ac:dyDescent="0.25">
      <c r="A2608" t="s">
        <v>7503</v>
      </c>
      <c r="B2608" s="673" t="s">
        <v>2109</v>
      </c>
      <c r="C2608" s="674">
        <v>4</v>
      </c>
      <c r="D2608" s="674" t="s">
        <v>6928</v>
      </c>
      <c r="E2608" s="674">
        <f t="shared" si="40"/>
        <v>2</v>
      </c>
      <c r="F2608" s="673" t="s">
        <v>2956</v>
      </c>
      <c r="G2608" s="673" t="s">
        <v>2958</v>
      </c>
      <c r="H2608" s="673" t="s">
        <v>2611</v>
      </c>
      <c r="I2608" s="673" t="s">
        <v>2611</v>
      </c>
      <c r="J2608" s="673" t="s">
        <v>2611</v>
      </c>
      <c r="K2608" s="673" t="s">
        <v>2611</v>
      </c>
    </row>
    <row r="2609" spans="1:11" hidden="1" x14ac:dyDescent="0.25">
      <c r="A2609" t="s">
        <v>5338</v>
      </c>
      <c r="B2609" s="673" t="s">
        <v>2109</v>
      </c>
      <c r="C2609" s="674">
        <v>4</v>
      </c>
      <c r="D2609" s="674" t="s">
        <v>6898</v>
      </c>
      <c r="E2609" s="674">
        <f t="shared" si="40"/>
        <v>2</v>
      </c>
      <c r="F2609" s="673" t="s">
        <v>2796</v>
      </c>
      <c r="G2609" s="673" t="s">
        <v>2797</v>
      </c>
      <c r="H2609" s="673" t="s">
        <v>2611</v>
      </c>
      <c r="I2609" s="673" t="s">
        <v>2611</v>
      </c>
      <c r="J2609" s="673" t="s">
        <v>2611</v>
      </c>
      <c r="K2609" s="673" t="s">
        <v>2611</v>
      </c>
    </row>
    <row r="2610" spans="1:11" hidden="1" x14ac:dyDescent="0.25">
      <c r="A2610" t="s">
        <v>5339</v>
      </c>
      <c r="B2610" s="673" t="s">
        <v>2109</v>
      </c>
      <c r="C2610" s="674">
        <v>4</v>
      </c>
      <c r="D2610" s="674" t="s">
        <v>6902</v>
      </c>
      <c r="E2610" s="674">
        <f t="shared" si="40"/>
        <v>2</v>
      </c>
      <c r="F2610" s="673" t="s">
        <v>2956</v>
      </c>
      <c r="G2610" s="673" t="s">
        <v>2958</v>
      </c>
      <c r="H2610" s="673" t="s">
        <v>2611</v>
      </c>
      <c r="I2610" s="673" t="s">
        <v>2611</v>
      </c>
      <c r="J2610" s="673" t="s">
        <v>2611</v>
      </c>
      <c r="K2610" s="673" t="s">
        <v>2611</v>
      </c>
    </row>
    <row r="2611" spans="1:11" hidden="1" x14ac:dyDescent="0.25">
      <c r="A2611" t="s">
        <v>5340</v>
      </c>
      <c r="B2611" s="673" t="s">
        <v>2109</v>
      </c>
      <c r="C2611" s="674">
        <v>4</v>
      </c>
      <c r="D2611" s="674" t="s">
        <v>6903</v>
      </c>
      <c r="E2611" s="674">
        <f t="shared" si="40"/>
        <v>2</v>
      </c>
      <c r="F2611" s="673" t="s">
        <v>2796</v>
      </c>
      <c r="G2611" s="673" t="s">
        <v>2797</v>
      </c>
      <c r="H2611" s="673" t="s">
        <v>2611</v>
      </c>
      <c r="I2611" s="673" t="s">
        <v>2611</v>
      </c>
      <c r="J2611" s="673" t="s">
        <v>2611</v>
      </c>
      <c r="K2611" s="673" t="s">
        <v>2611</v>
      </c>
    </row>
    <row r="2612" spans="1:11" hidden="1" x14ac:dyDescent="0.25">
      <c r="A2612" t="s">
        <v>5341</v>
      </c>
      <c r="B2612" s="673" t="s">
        <v>2109</v>
      </c>
      <c r="C2612" s="674">
        <v>4</v>
      </c>
      <c r="D2612" s="674" t="s">
        <v>7048</v>
      </c>
      <c r="E2612" s="674">
        <f t="shared" si="40"/>
        <v>2</v>
      </c>
      <c r="F2612" s="673" t="s">
        <v>2794</v>
      </c>
      <c r="G2612" s="673" t="s">
        <v>2795</v>
      </c>
      <c r="H2612" s="673" t="s">
        <v>2611</v>
      </c>
      <c r="I2612" s="673" t="s">
        <v>2611</v>
      </c>
      <c r="J2612" s="673" t="s">
        <v>2611</v>
      </c>
      <c r="K2612" s="673" t="s">
        <v>2611</v>
      </c>
    </row>
    <row r="2613" spans="1:11" hidden="1" x14ac:dyDescent="0.25">
      <c r="A2613" t="s">
        <v>5342</v>
      </c>
      <c r="B2613" s="673" t="s">
        <v>2109</v>
      </c>
      <c r="C2613" s="674">
        <v>4</v>
      </c>
      <c r="D2613" s="674" t="s">
        <v>7049</v>
      </c>
      <c r="E2613" s="674">
        <f t="shared" si="40"/>
        <v>2</v>
      </c>
      <c r="F2613" s="673" t="s">
        <v>2794</v>
      </c>
      <c r="G2613" s="673" t="s">
        <v>2795</v>
      </c>
      <c r="H2613" s="673" t="s">
        <v>2611</v>
      </c>
      <c r="I2613" s="673" t="s">
        <v>2611</v>
      </c>
      <c r="J2613" s="673" t="s">
        <v>2611</v>
      </c>
      <c r="K2613" s="673" t="s">
        <v>2611</v>
      </c>
    </row>
    <row r="2614" spans="1:11" hidden="1" x14ac:dyDescent="0.25">
      <c r="A2614" t="s">
        <v>7504</v>
      </c>
      <c r="B2614" s="673" t="s">
        <v>2109</v>
      </c>
      <c r="C2614" s="674">
        <v>4</v>
      </c>
      <c r="D2614" s="674" t="s">
        <v>6738</v>
      </c>
      <c r="E2614" s="674">
        <f t="shared" si="40"/>
        <v>3</v>
      </c>
      <c r="F2614" s="673" t="s">
        <v>2877</v>
      </c>
      <c r="G2614" s="673" t="s">
        <v>2956</v>
      </c>
      <c r="H2614" s="673" t="s">
        <v>2957</v>
      </c>
      <c r="I2614" s="673" t="s">
        <v>2611</v>
      </c>
      <c r="J2614" s="673" t="s">
        <v>2611</v>
      </c>
      <c r="K2614" s="673" t="s">
        <v>2611</v>
      </c>
    </row>
    <row r="2615" spans="1:11" hidden="1" x14ac:dyDescent="0.25">
      <c r="A2615" t="s">
        <v>5343</v>
      </c>
      <c r="B2615" s="673" t="s">
        <v>2109</v>
      </c>
      <c r="C2615" s="674">
        <v>4</v>
      </c>
      <c r="D2615" s="674" t="s">
        <v>6899</v>
      </c>
      <c r="E2615" s="674">
        <f t="shared" si="40"/>
        <v>3</v>
      </c>
      <c r="F2615" s="673" t="s">
        <v>2877</v>
      </c>
      <c r="G2615" s="673" t="s">
        <v>2956</v>
      </c>
      <c r="H2615" s="673" t="s">
        <v>2957</v>
      </c>
      <c r="I2615" s="673" t="s">
        <v>2611</v>
      </c>
      <c r="J2615" s="673" t="s">
        <v>2611</v>
      </c>
      <c r="K2615" s="673" t="s">
        <v>2611</v>
      </c>
    </row>
    <row r="2616" spans="1:11" hidden="1" x14ac:dyDescent="0.25">
      <c r="A2616" t="s">
        <v>5344</v>
      </c>
      <c r="B2616" s="673" t="s">
        <v>2109</v>
      </c>
      <c r="C2616" s="674">
        <v>5</v>
      </c>
      <c r="D2616" s="674" t="s">
        <v>6729</v>
      </c>
      <c r="E2616" s="674">
        <f t="shared" si="40"/>
        <v>1</v>
      </c>
      <c r="F2616" s="673" t="s">
        <v>2788</v>
      </c>
      <c r="G2616" s="673" t="s">
        <v>2611</v>
      </c>
      <c r="H2616" s="673" t="s">
        <v>2611</v>
      </c>
      <c r="I2616" s="673" t="s">
        <v>2611</v>
      </c>
      <c r="J2616" s="673" t="s">
        <v>2611</v>
      </c>
      <c r="K2616" s="673" t="s">
        <v>2611</v>
      </c>
    </row>
    <row r="2617" spans="1:11" hidden="1" x14ac:dyDescent="0.25">
      <c r="A2617" t="s">
        <v>5345</v>
      </c>
      <c r="B2617" s="673" t="s">
        <v>2109</v>
      </c>
      <c r="C2617" s="674">
        <v>5</v>
      </c>
      <c r="D2617" s="674" t="s">
        <v>6731</v>
      </c>
      <c r="E2617" s="674">
        <f t="shared" si="40"/>
        <v>1</v>
      </c>
      <c r="F2617" s="673" t="s">
        <v>2788</v>
      </c>
      <c r="G2617" s="673" t="s">
        <v>2611</v>
      </c>
      <c r="H2617" s="673" t="s">
        <v>2611</v>
      </c>
      <c r="I2617" s="673" t="s">
        <v>2611</v>
      </c>
      <c r="J2617" s="673" t="s">
        <v>2611</v>
      </c>
      <c r="K2617" s="673" t="s">
        <v>2611</v>
      </c>
    </row>
    <row r="2618" spans="1:11" hidden="1" x14ac:dyDescent="0.25">
      <c r="A2618" t="s">
        <v>5346</v>
      </c>
      <c r="B2618" s="673" t="s">
        <v>2109</v>
      </c>
      <c r="C2618" s="674">
        <v>5</v>
      </c>
      <c r="D2618" s="674" t="s">
        <v>6732</v>
      </c>
      <c r="E2618" s="674">
        <f t="shared" si="40"/>
        <v>1</v>
      </c>
      <c r="F2618" s="673" t="s">
        <v>2788</v>
      </c>
      <c r="G2618" s="673" t="s">
        <v>2611</v>
      </c>
      <c r="H2618" s="673" t="s">
        <v>2611</v>
      </c>
      <c r="I2618" s="673" t="s">
        <v>2611</v>
      </c>
      <c r="J2618" s="673" t="s">
        <v>2611</v>
      </c>
      <c r="K2618" s="673" t="s">
        <v>2611</v>
      </c>
    </row>
    <row r="2619" spans="1:11" hidden="1" x14ac:dyDescent="0.25">
      <c r="A2619" t="s">
        <v>5347</v>
      </c>
      <c r="B2619" s="673" t="s">
        <v>2109</v>
      </c>
      <c r="C2619" s="674">
        <v>5</v>
      </c>
      <c r="D2619" s="674" t="s">
        <v>6740</v>
      </c>
      <c r="E2619" s="674">
        <f t="shared" si="40"/>
        <v>2</v>
      </c>
      <c r="F2619" s="673" t="s">
        <v>2794</v>
      </c>
      <c r="G2619" s="673" t="s">
        <v>2795</v>
      </c>
      <c r="H2619" s="673" t="s">
        <v>2611</v>
      </c>
      <c r="I2619" s="673" t="s">
        <v>2611</v>
      </c>
      <c r="J2619" s="673" t="s">
        <v>2611</v>
      </c>
      <c r="K2619" s="673" t="s">
        <v>2611</v>
      </c>
    </row>
    <row r="2620" spans="1:11" hidden="1" x14ac:dyDescent="0.25">
      <c r="A2620" t="s">
        <v>5348</v>
      </c>
      <c r="B2620" s="673" t="s">
        <v>2109</v>
      </c>
      <c r="C2620" s="674">
        <v>5</v>
      </c>
      <c r="D2620" s="674" t="s">
        <v>6741</v>
      </c>
      <c r="E2620" s="674">
        <f t="shared" si="40"/>
        <v>2</v>
      </c>
      <c r="F2620" s="673" t="s">
        <v>2794</v>
      </c>
      <c r="G2620" s="673" t="s">
        <v>2795</v>
      </c>
      <c r="H2620" s="673" t="s">
        <v>2611</v>
      </c>
      <c r="I2620" s="673" t="s">
        <v>2611</v>
      </c>
      <c r="J2620" s="673" t="s">
        <v>2611</v>
      </c>
      <c r="K2620" s="673" t="s">
        <v>2611</v>
      </c>
    </row>
    <row r="2621" spans="1:11" hidden="1" x14ac:dyDescent="0.25">
      <c r="A2621" t="s">
        <v>5349</v>
      </c>
      <c r="B2621" s="673" t="s">
        <v>2109</v>
      </c>
      <c r="C2621" s="674">
        <v>5</v>
      </c>
      <c r="D2621" s="674" t="s">
        <v>6742</v>
      </c>
      <c r="E2621" s="674">
        <f t="shared" si="40"/>
        <v>2</v>
      </c>
      <c r="F2621" s="673" t="s">
        <v>2796</v>
      </c>
      <c r="G2621" s="673" t="s">
        <v>2797</v>
      </c>
      <c r="H2621" s="673" t="s">
        <v>2611</v>
      </c>
      <c r="I2621" s="673" t="s">
        <v>2611</v>
      </c>
      <c r="J2621" s="673" t="s">
        <v>2611</v>
      </c>
      <c r="K2621" s="673" t="s">
        <v>2611</v>
      </c>
    </row>
    <row r="2622" spans="1:11" hidden="1" x14ac:dyDescent="0.25">
      <c r="A2622" t="s">
        <v>5350</v>
      </c>
      <c r="B2622" s="673" t="s">
        <v>2109</v>
      </c>
      <c r="C2622" s="674">
        <v>5</v>
      </c>
      <c r="D2622" s="674" t="s">
        <v>6743</v>
      </c>
      <c r="E2622" s="674">
        <f t="shared" si="40"/>
        <v>2</v>
      </c>
      <c r="F2622" s="673" t="s">
        <v>2796</v>
      </c>
      <c r="G2622" s="673" t="s">
        <v>2797</v>
      </c>
      <c r="H2622" s="673" t="s">
        <v>2611</v>
      </c>
      <c r="I2622" s="673" t="s">
        <v>2611</v>
      </c>
      <c r="J2622" s="673" t="s">
        <v>2611</v>
      </c>
      <c r="K2622" s="673" t="s">
        <v>2611</v>
      </c>
    </row>
    <row r="2623" spans="1:11" hidden="1" x14ac:dyDescent="0.25">
      <c r="A2623" t="s">
        <v>5351</v>
      </c>
      <c r="B2623" s="673" t="s">
        <v>2109</v>
      </c>
      <c r="C2623" s="674">
        <v>5</v>
      </c>
      <c r="D2623" s="674" t="s">
        <v>6733</v>
      </c>
      <c r="E2623" s="674">
        <f t="shared" si="40"/>
        <v>3</v>
      </c>
      <c r="F2623" s="673" t="s">
        <v>2789</v>
      </c>
      <c r="G2623" s="673" t="s">
        <v>2790</v>
      </c>
      <c r="H2623" s="673" t="s">
        <v>2791</v>
      </c>
      <c r="I2623" s="673" t="s">
        <v>2611</v>
      </c>
      <c r="J2623" s="673" t="s">
        <v>2611</v>
      </c>
      <c r="K2623" s="673" t="s">
        <v>2611</v>
      </c>
    </row>
    <row r="2624" spans="1:11" hidden="1" x14ac:dyDescent="0.25">
      <c r="A2624" t="s">
        <v>5352</v>
      </c>
      <c r="B2624" s="673" t="s">
        <v>2109</v>
      </c>
      <c r="C2624" s="674">
        <v>5</v>
      </c>
      <c r="D2624" s="674" t="s">
        <v>6759</v>
      </c>
      <c r="E2624" s="674">
        <f t="shared" si="40"/>
        <v>1</v>
      </c>
      <c r="F2624" s="673" t="s">
        <v>2788</v>
      </c>
      <c r="G2624" s="673" t="s">
        <v>2611</v>
      </c>
      <c r="H2624" s="673" t="s">
        <v>2611</v>
      </c>
      <c r="I2624" s="673" t="s">
        <v>2611</v>
      </c>
      <c r="J2624" s="673" t="s">
        <v>2611</v>
      </c>
      <c r="K2624" s="673" t="s">
        <v>2611</v>
      </c>
    </row>
    <row r="2625" spans="1:11" hidden="1" x14ac:dyDescent="0.25">
      <c r="A2625" t="s">
        <v>5353</v>
      </c>
      <c r="B2625" s="673" t="s">
        <v>2109</v>
      </c>
      <c r="C2625" s="674">
        <v>5</v>
      </c>
      <c r="D2625" s="674" t="s">
        <v>6734</v>
      </c>
      <c r="E2625" s="674">
        <f t="shared" si="40"/>
        <v>1</v>
      </c>
      <c r="F2625" s="673" t="s">
        <v>2788</v>
      </c>
      <c r="G2625" s="673" t="s">
        <v>2611</v>
      </c>
      <c r="H2625" s="673" t="s">
        <v>2611</v>
      </c>
      <c r="I2625" s="673" t="s">
        <v>2611</v>
      </c>
      <c r="J2625" s="673" t="s">
        <v>2611</v>
      </c>
      <c r="K2625" s="673" t="s">
        <v>2611</v>
      </c>
    </row>
    <row r="2626" spans="1:11" hidden="1" x14ac:dyDescent="0.25">
      <c r="A2626" t="s">
        <v>5354</v>
      </c>
      <c r="B2626" s="673" t="s">
        <v>2109</v>
      </c>
      <c r="C2626" s="674">
        <v>5</v>
      </c>
      <c r="D2626" s="674" t="s">
        <v>6935</v>
      </c>
      <c r="E2626" s="674">
        <f t="shared" si="40"/>
        <v>1</v>
      </c>
      <c r="F2626" s="673" t="s">
        <v>2788</v>
      </c>
      <c r="G2626" s="673" t="s">
        <v>2611</v>
      </c>
      <c r="H2626" s="673" t="s">
        <v>2611</v>
      </c>
      <c r="I2626" s="673" t="s">
        <v>2611</v>
      </c>
      <c r="J2626" s="673" t="s">
        <v>2611</v>
      </c>
      <c r="K2626" s="673" t="s">
        <v>2611</v>
      </c>
    </row>
    <row r="2627" spans="1:11" hidden="1" x14ac:dyDescent="0.25">
      <c r="A2627" t="s">
        <v>5355</v>
      </c>
      <c r="B2627" s="673" t="s">
        <v>2109</v>
      </c>
      <c r="C2627" s="674">
        <v>5</v>
      </c>
      <c r="D2627" s="674" t="s">
        <v>6875</v>
      </c>
      <c r="E2627" s="674">
        <f t="shared" ref="E2627:E2690" si="41">6-COUNTIF(F2627:K2627,"")</f>
        <v>1</v>
      </c>
      <c r="F2627" s="673" t="s">
        <v>2788</v>
      </c>
      <c r="G2627" s="673" t="s">
        <v>2611</v>
      </c>
      <c r="H2627" s="673" t="s">
        <v>2611</v>
      </c>
      <c r="I2627" s="673" t="s">
        <v>2611</v>
      </c>
      <c r="J2627" s="673" t="s">
        <v>2611</v>
      </c>
      <c r="K2627" s="673" t="s">
        <v>2611</v>
      </c>
    </row>
    <row r="2628" spans="1:11" hidden="1" x14ac:dyDescent="0.25">
      <c r="A2628" t="s">
        <v>5356</v>
      </c>
      <c r="B2628" s="673" t="s">
        <v>2109</v>
      </c>
      <c r="C2628" s="674">
        <v>5</v>
      </c>
      <c r="D2628" s="674" t="s">
        <v>6735</v>
      </c>
      <c r="E2628" s="674">
        <f t="shared" si="41"/>
        <v>1</v>
      </c>
      <c r="F2628" s="673" t="s">
        <v>2788</v>
      </c>
      <c r="G2628" s="673" t="s">
        <v>2611</v>
      </c>
      <c r="H2628" s="673" t="s">
        <v>2611</v>
      </c>
      <c r="I2628" s="673" t="s">
        <v>2611</v>
      </c>
      <c r="J2628" s="673" t="s">
        <v>2611</v>
      </c>
      <c r="K2628" s="673" t="s">
        <v>2611</v>
      </c>
    </row>
    <row r="2629" spans="1:11" hidden="1" x14ac:dyDescent="0.25">
      <c r="A2629" t="s">
        <v>5357</v>
      </c>
      <c r="B2629" s="673" t="s">
        <v>2109</v>
      </c>
      <c r="C2629" s="674">
        <v>5</v>
      </c>
      <c r="D2629" s="674" t="s">
        <v>6744</v>
      </c>
      <c r="E2629" s="674">
        <f t="shared" si="41"/>
        <v>4</v>
      </c>
      <c r="F2629" s="673" t="s">
        <v>2796</v>
      </c>
      <c r="G2629" s="673" t="s">
        <v>2794</v>
      </c>
      <c r="H2629" s="673" t="s">
        <v>2797</v>
      </c>
      <c r="I2629" s="673" t="s">
        <v>2795</v>
      </c>
      <c r="J2629" s="673" t="s">
        <v>2611</v>
      </c>
      <c r="K2629" s="673" t="s">
        <v>2611</v>
      </c>
    </row>
    <row r="2630" spans="1:11" hidden="1" x14ac:dyDescent="0.25">
      <c r="A2630" t="s">
        <v>5358</v>
      </c>
      <c r="B2630" s="673" t="s">
        <v>2109</v>
      </c>
      <c r="C2630" s="674">
        <v>5</v>
      </c>
      <c r="D2630" s="674" t="s">
        <v>6745</v>
      </c>
      <c r="E2630" s="674">
        <f t="shared" si="41"/>
        <v>2</v>
      </c>
      <c r="F2630" s="673" t="s">
        <v>2796</v>
      </c>
      <c r="G2630" s="673" t="s">
        <v>2797</v>
      </c>
      <c r="H2630" s="673" t="s">
        <v>2611</v>
      </c>
      <c r="I2630" s="673" t="s">
        <v>2611</v>
      </c>
      <c r="J2630" s="673" t="s">
        <v>2611</v>
      </c>
      <c r="K2630" s="673" t="s">
        <v>2611</v>
      </c>
    </row>
    <row r="2631" spans="1:11" hidden="1" x14ac:dyDescent="0.25">
      <c r="A2631" t="s">
        <v>5359</v>
      </c>
      <c r="B2631" s="673" t="s">
        <v>2109</v>
      </c>
      <c r="C2631" s="674">
        <v>5</v>
      </c>
      <c r="D2631" s="674" t="s">
        <v>7044</v>
      </c>
      <c r="E2631" s="674">
        <f t="shared" si="41"/>
        <v>1</v>
      </c>
      <c r="F2631" s="673" t="s">
        <v>2788</v>
      </c>
      <c r="G2631" s="673" t="s">
        <v>2611</v>
      </c>
      <c r="H2631" s="673" t="s">
        <v>2611</v>
      </c>
      <c r="I2631" s="673" t="s">
        <v>2611</v>
      </c>
      <c r="J2631" s="673" t="s">
        <v>2611</v>
      </c>
      <c r="K2631" s="673" t="s">
        <v>2611</v>
      </c>
    </row>
    <row r="2632" spans="1:11" hidden="1" x14ac:dyDescent="0.25">
      <c r="A2632" t="s">
        <v>5360</v>
      </c>
      <c r="B2632" s="673" t="s">
        <v>2109</v>
      </c>
      <c r="C2632" s="674">
        <v>5</v>
      </c>
      <c r="D2632" s="674" t="s">
        <v>6878</v>
      </c>
      <c r="E2632" s="674">
        <f t="shared" si="41"/>
        <v>1</v>
      </c>
      <c r="F2632" s="673" t="s">
        <v>2788</v>
      </c>
      <c r="G2632" s="673" t="s">
        <v>2611</v>
      </c>
      <c r="H2632" s="673" t="s">
        <v>2611</v>
      </c>
      <c r="I2632" s="673" t="s">
        <v>2611</v>
      </c>
      <c r="J2632" s="673" t="s">
        <v>2611</v>
      </c>
      <c r="K2632" s="673" t="s">
        <v>2611</v>
      </c>
    </row>
    <row r="2633" spans="1:11" hidden="1" x14ac:dyDescent="0.25">
      <c r="A2633" t="s">
        <v>5361</v>
      </c>
      <c r="B2633" s="673" t="s">
        <v>2109</v>
      </c>
      <c r="C2633" s="674">
        <v>5</v>
      </c>
      <c r="D2633" s="674" t="s">
        <v>6879</v>
      </c>
      <c r="E2633" s="674">
        <f t="shared" si="41"/>
        <v>1</v>
      </c>
      <c r="F2633" s="673" t="s">
        <v>2788</v>
      </c>
      <c r="G2633" s="673" t="s">
        <v>2611</v>
      </c>
      <c r="H2633" s="673" t="s">
        <v>2611</v>
      </c>
      <c r="I2633" s="673" t="s">
        <v>2611</v>
      </c>
      <c r="J2633" s="673" t="s">
        <v>2611</v>
      </c>
      <c r="K2633" s="673" t="s">
        <v>2611</v>
      </c>
    </row>
    <row r="2634" spans="1:11" hidden="1" x14ac:dyDescent="0.25">
      <c r="A2634" t="s">
        <v>5362</v>
      </c>
      <c r="B2634" s="673" t="s">
        <v>2109</v>
      </c>
      <c r="C2634" s="674">
        <v>5</v>
      </c>
      <c r="D2634" s="674" t="s">
        <v>6924</v>
      </c>
      <c r="E2634" s="674">
        <f t="shared" si="41"/>
        <v>1</v>
      </c>
      <c r="F2634" s="673" t="s">
        <v>2788</v>
      </c>
      <c r="G2634" s="673" t="s">
        <v>2611</v>
      </c>
      <c r="H2634" s="673" t="s">
        <v>2611</v>
      </c>
      <c r="I2634" s="673" t="s">
        <v>2611</v>
      </c>
      <c r="J2634" s="673" t="s">
        <v>2611</v>
      </c>
      <c r="K2634" s="673" t="s">
        <v>2611</v>
      </c>
    </row>
    <row r="2635" spans="1:11" hidden="1" x14ac:dyDescent="0.25">
      <c r="A2635" t="s">
        <v>5363</v>
      </c>
      <c r="B2635" s="673" t="s">
        <v>2109</v>
      </c>
      <c r="C2635" s="674">
        <v>5</v>
      </c>
      <c r="D2635" s="674" t="s">
        <v>7045</v>
      </c>
      <c r="E2635" s="674">
        <f t="shared" si="41"/>
        <v>1</v>
      </c>
      <c r="F2635" s="673" t="s">
        <v>2788</v>
      </c>
      <c r="G2635" s="673" t="s">
        <v>2611</v>
      </c>
      <c r="H2635" s="673" t="s">
        <v>2611</v>
      </c>
      <c r="I2635" s="673" t="s">
        <v>2611</v>
      </c>
      <c r="J2635" s="673" t="s">
        <v>2611</v>
      </c>
      <c r="K2635" s="673" t="s">
        <v>2611</v>
      </c>
    </row>
    <row r="2636" spans="1:11" hidden="1" x14ac:dyDescent="0.25">
      <c r="A2636" t="s">
        <v>5364</v>
      </c>
      <c r="B2636" s="673" t="s">
        <v>2109</v>
      </c>
      <c r="C2636" s="674">
        <v>5</v>
      </c>
      <c r="D2636" s="674" t="s">
        <v>7046</v>
      </c>
      <c r="E2636" s="674">
        <f t="shared" si="41"/>
        <v>1</v>
      </c>
      <c r="F2636" s="673" t="s">
        <v>2788</v>
      </c>
      <c r="G2636" s="673" t="s">
        <v>2611</v>
      </c>
      <c r="H2636" s="673" t="s">
        <v>2611</v>
      </c>
      <c r="I2636" s="673" t="s">
        <v>2611</v>
      </c>
      <c r="J2636" s="673" t="s">
        <v>2611</v>
      </c>
      <c r="K2636" s="673" t="s">
        <v>2611</v>
      </c>
    </row>
    <row r="2637" spans="1:11" hidden="1" x14ac:dyDescent="0.25">
      <c r="A2637" t="s">
        <v>7505</v>
      </c>
      <c r="B2637" s="673" t="s">
        <v>2109</v>
      </c>
      <c r="C2637" s="674">
        <v>5</v>
      </c>
      <c r="D2637" s="674" t="s">
        <v>7047</v>
      </c>
      <c r="E2637" s="674">
        <f t="shared" si="41"/>
        <v>2</v>
      </c>
      <c r="F2637" s="673" t="s">
        <v>2796</v>
      </c>
      <c r="G2637" s="673" t="s">
        <v>2797</v>
      </c>
      <c r="H2637" s="673" t="s">
        <v>2611</v>
      </c>
      <c r="I2637" s="673" t="s">
        <v>2611</v>
      </c>
      <c r="J2637" s="673" t="s">
        <v>2611</v>
      </c>
      <c r="K2637" s="673" t="s">
        <v>2611</v>
      </c>
    </row>
    <row r="2638" spans="1:11" hidden="1" x14ac:dyDescent="0.25">
      <c r="A2638" t="s">
        <v>5365</v>
      </c>
      <c r="B2638" s="673" t="s">
        <v>2109</v>
      </c>
      <c r="C2638" s="674">
        <v>5</v>
      </c>
      <c r="D2638" s="674" t="s">
        <v>6898</v>
      </c>
      <c r="E2638" s="674">
        <f t="shared" si="41"/>
        <v>2</v>
      </c>
      <c r="F2638" s="673" t="s">
        <v>2796</v>
      </c>
      <c r="G2638" s="673" t="s">
        <v>2797</v>
      </c>
      <c r="H2638" s="673" t="s">
        <v>2611</v>
      </c>
      <c r="I2638" s="673" t="s">
        <v>2611</v>
      </c>
      <c r="J2638" s="673" t="s">
        <v>2611</v>
      </c>
      <c r="K2638" s="673" t="s">
        <v>2611</v>
      </c>
    </row>
    <row r="2639" spans="1:11" hidden="1" x14ac:dyDescent="0.25">
      <c r="A2639" t="s">
        <v>5366</v>
      </c>
      <c r="B2639" s="673" t="s">
        <v>2109</v>
      </c>
      <c r="C2639" s="674">
        <v>5</v>
      </c>
      <c r="D2639" s="674" t="s">
        <v>6903</v>
      </c>
      <c r="E2639" s="674">
        <f t="shared" si="41"/>
        <v>2</v>
      </c>
      <c r="F2639" s="673" t="s">
        <v>2796</v>
      </c>
      <c r="G2639" s="673" t="s">
        <v>2797</v>
      </c>
      <c r="H2639" s="673" t="s">
        <v>2611</v>
      </c>
      <c r="I2639" s="673" t="s">
        <v>2611</v>
      </c>
      <c r="J2639" s="673" t="s">
        <v>2611</v>
      </c>
      <c r="K2639" s="673" t="s">
        <v>2611</v>
      </c>
    </row>
    <row r="2640" spans="1:11" hidden="1" x14ac:dyDescent="0.25">
      <c r="A2640" t="s">
        <v>5367</v>
      </c>
      <c r="B2640" s="673" t="s">
        <v>2109</v>
      </c>
      <c r="C2640" s="674">
        <v>5</v>
      </c>
      <c r="D2640" s="674" t="s">
        <v>7048</v>
      </c>
      <c r="E2640" s="674">
        <f t="shared" si="41"/>
        <v>2</v>
      </c>
      <c r="F2640" s="673" t="s">
        <v>2794</v>
      </c>
      <c r="G2640" s="673" t="s">
        <v>2795</v>
      </c>
      <c r="H2640" s="673" t="s">
        <v>2611</v>
      </c>
      <c r="I2640" s="673" t="s">
        <v>2611</v>
      </c>
      <c r="J2640" s="673" t="s">
        <v>2611</v>
      </c>
      <c r="K2640" s="673" t="s">
        <v>2611</v>
      </c>
    </row>
    <row r="2641" spans="1:11" hidden="1" x14ac:dyDescent="0.25">
      <c r="A2641" t="s">
        <v>5368</v>
      </c>
      <c r="B2641" s="673" t="s">
        <v>2109</v>
      </c>
      <c r="C2641" s="674">
        <v>5</v>
      </c>
      <c r="D2641" s="674" t="s">
        <v>7049</v>
      </c>
      <c r="E2641" s="674">
        <f t="shared" si="41"/>
        <v>2</v>
      </c>
      <c r="F2641" s="673" t="s">
        <v>2794</v>
      </c>
      <c r="G2641" s="673" t="s">
        <v>2795</v>
      </c>
      <c r="H2641" s="673" t="s">
        <v>2611</v>
      </c>
      <c r="I2641" s="673" t="s">
        <v>2611</v>
      </c>
      <c r="J2641" s="673" t="s">
        <v>2611</v>
      </c>
      <c r="K2641" s="673" t="s">
        <v>2611</v>
      </c>
    </row>
    <row r="2642" spans="1:11" hidden="1" x14ac:dyDescent="0.25">
      <c r="A2642" t="s">
        <v>7506</v>
      </c>
      <c r="B2642" s="673" t="s">
        <v>2109</v>
      </c>
      <c r="C2642" s="674">
        <v>5</v>
      </c>
      <c r="D2642" s="674" t="s">
        <v>6880</v>
      </c>
      <c r="E2642" s="674">
        <f t="shared" si="41"/>
        <v>5</v>
      </c>
      <c r="F2642" s="673" t="s">
        <v>2798</v>
      </c>
      <c r="G2642" s="673" t="s">
        <v>2799</v>
      </c>
      <c r="H2642" s="673" t="s">
        <v>2965</v>
      </c>
      <c r="I2642" s="673" t="s">
        <v>2796</v>
      </c>
      <c r="J2642" s="673" t="s">
        <v>2966</v>
      </c>
      <c r="K2642" s="673" t="s">
        <v>2611</v>
      </c>
    </row>
    <row r="2643" spans="1:11" hidden="1" x14ac:dyDescent="0.25">
      <c r="A2643" t="s">
        <v>5369</v>
      </c>
      <c r="B2643" s="673" t="s">
        <v>2109</v>
      </c>
      <c r="C2643" s="674">
        <v>5</v>
      </c>
      <c r="D2643" s="674" t="s">
        <v>7020</v>
      </c>
      <c r="E2643" s="674">
        <f t="shared" si="41"/>
        <v>5</v>
      </c>
      <c r="F2643" s="673" t="s">
        <v>2798</v>
      </c>
      <c r="G2643" s="673" t="s">
        <v>2799</v>
      </c>
      <c r="H2643" s="673" t="s">
        <v>2965</v>
      </c>
      <c r="I2643" s="673" t="s">
        <v>2796</v>
      </c>
      <c r="J2643" s="673" t="s">
        <v>2966</v>
      </c>
      <c r="K2643" s="673" t="s">
        <v>2611</v>
      </c>
    </row>
    <row r="2644" spans="1:11" hidden="1" x14ac:dyDescent="0.25">
      <c r="A2644" t="s">
        <v>5370</v>
      </c>
      <c r="B2644" s="673" t="s">
        <v>2109</v>
      </c>
      <c r="C2644" s="674">
        <v>6</v>
      </c>
      <c r="D2644" s="674" t="s">
        <v>6729</v>
      </c>
      <c r="E2644" s="674">
        <f t="shared" si="41"/>
        <v>1</v>
      </c>
      <c r="F2644" s="673" t="s">
        <v>2788</v>
      </c>
      <c r="G2644" s="673" t="s">
        <v>2611</v>
      </c>
      <c r="H2644" s="673" t="s">
        <v>2611</v>
      </c>
      <c r="I2644" s="673" t="s">
        <v>2611</v>
      </c>
      <c r="J2644" s="673" t="s">
        <v>2611</v>
      </c>
      <c r="K2644" s="673" t="s">
        <v>2611</v>
      </c>
    </row>
    <row r="2645" spans="1:11" hidden="1" x14ac:dyDescent="0.25">
      <c r="A2645" t="s">
        <v>5371</v>
      </c>
      <c r="B2645" s="673" t="s">
        <v>2109</v>
      </c>
      <c r="C2645" s="674">
        <v>6</v>
      </c>
      <c r="D2645" s="674" t="s">
        <v>6731</v>
      </c>
      <c r="E2645" s="674">
        <f t="shared" si="41"/>
        <v>1</v>
      </c>
      <c r="F2645" s="673" t="s">
        <v>2788</v>
      </c>
      <c r="G2645" s="673" t="s">
        <v>2611</v>
      </c>
      <c r="H2645" s="673" t="s">
        <v>2611</v>
      </c>
      <c r="I2645" s="673" t="s">
        <v>2611</v>
      </c>
      <c r="J2645" s="673" t="s">
        <v>2611</v>
      </c>
      <c r="K2645" s="673" t="s">
        <v>2611</v>
      </c>
    </row>
    <row r="2646" spans="1:11" hidden="1" x14ac:dyDescent="0.25">
      <c r="A2646" t="s">
        <v>5372</v>
      </c>
      <c r="B2646" s="673" t="s">
        <v>2109</v>
      </c>
      <c r="C2646" s="674">
        <v>6</v>
      </c>
      <c r="D2646" s="674" t="s">
        <v>6732</v>
      </c>
      <c r="E2646" s="674">
        <f t="shared" si="41"/>
        <v>1</v>
      </c>
      <c r="F2646" s="673" t="s">
        <v>2788</v>
      </c>
      <c r="G2646" s="673" t="s">
        <v>2611</v>
      </c>
      <c r="H2646" s="673" t="s">
        <v>2611</v>
      </c>
      <c r="I2646" s="673" t="s">
        <v>2611</v>
      </c>
      <c r="J2646" s="673" t="s">
        <v>2611</v>
      </c>
      <c r="K2646" s="673" t="s">
        <v>2611</v>
      </c>
    </row>
    <row r="2647" spans="1:11" hidden="1" x14ac:dyDescent="0.25">
      <c r="A2647" t="s">
        <v>5373</v>
      </c>
      <c r="B2647" s="673" t="s">
        <v>2109</v>
      </c>
      <c r="C2647" s="674">
        <v>6</v>
      </c>
      <c r="D2647" s="674" t="s">
        <v>6740</v>
      </c>
      <c r="E2647" s="674">
        <f t="shared" si="41"/>
        <v>2</v>
      </c>
      <c r="F2647" s="673" t="s">
        <v>2794</v>
      </c>
      <c r="G2647" s="673" t="s">
        <v>2795</v>
      </c>
      <c r="H2647" s="673" t="s">
        <v>2611</v>
      </c>
      <c r="I2647" s="673" t="s">
        <v>2611</v>
      </c>
      <c r="J2647" s="673" t="s">
        <v>2611</v>
      </c>
      <c r="K2647" s="673" t="s">
        <v>2611</v>
      </c>
    </row>
    <row r="2648" spans="1:11" hidden="1" x14ac:dyDescent="0.25">
      <c r="A2648" t="s">
        <v>5374</v>
      </c>
      <c r="B2648" s="673" t="s">
        <v>2109</v>
      </c>
      <c r="C2648" s="674">
        <v>6</v>
      </c>
      <c r="D2648" s="674" t="s">
        <v>6741</v>
      </c>
      <c r="E2648" s="674">
        <f t="shared" si="41"/>
        <v>2</v>
      </c>
      <c r="F2648" s="673" t="s">
        <v>2794</v>
      </c>
      <c r="G2648" s="673" t="s">
        <v>2795</v>
      </c>
      <c r="H2648" s="673" t="s">
        <v>2611</v>
      </c>
      <c r="I2648" s="673" t="s">
        <v>2611</v>
      </c>
      <c r="J2648" s="673" t="s">
        <v>2611</v>
      </c>
      <c r="K2648" s="673" t="s">
        <v>2611</v>
      </c>
    </row>
    <row r="2649" spans="1:11" hidden="1" x14ac:dyDescent="0.25">
      <c r="A2649" t="s">
        <v>5375</v>
      </c>
      <c r="B2649" s="673" t="s">
        <v>2109</v>
      </c>
      <c r="C2649" s="674">
        <v>6</v>
      </c>
      <c r="D2649" s="674" t="s">
        <v>6742</v>
      </c>
      <c r="E2649" s="674">
        <f t="shared" si="41"/>
        <v>2</v>
      </c>
      <c r="F2649" s="673" t="s">
        <v>2796</v>
      </c>
      <c r="G2649" s="673" t="s">
        <v>2797</v>
      </c>
      <c r="H2649" s="673" t="s">
        <v>2611</v>
      </c>
      <c r="I2649" s="673" t="s">
        <v>2611</v>
      </c>
      <c r="J2649" s="673" t="s">
        <v>2611</v>
      </c>
      <c r="K2649" s="673" t="s">
        <v>2611</v>
      </c>
    </row>
    <row r="2650" spans="1:11" hidden="1" x14ac:dyDescent="0.25">
      <c r="A2650" t="s">
        <v>5376</v>
      </c>
      <c r="B2650" s="673" t="s">
        <v>2109</v>
      </c>
      <c r="C2650" s="674">
        <v>6</v>
      </c>
      <c r="D2650" s="674" t="s">
        <v>6743</v>
      </c>
      <c r="E2650" s="674">
        <f t="shared" si="41"/>
        <v>2</v>
      </c>
      <c r="F2650" s="673" t="s">
        <v>2796</v>
      </c>
      <c r="G2650" s="673" t="s">
        <v>2797</v>
      </c>
      <c r="H2650" s="673" t="s">
        <v>2611</v>
      </c>
      <c r="I2650" s="673" t="s">
        <v>2611</v>
      </c>
      <c r="J2650" s="673" t="s">
        <v>2611</v>
      </c>
      <c r="K2650" s="673" t="s">
        <v>2611</v>
      </c>
    </row>
    <row r="2651" spans="1:11" hidden="1" x14ac:dyDescent="0.25">
      <c r="A2651" t="s">
        <v>5377</v>
      </c>
      <c r="B2651" s="673" t="s">
        <v>2109</v>
      </c>
      <c r="C2651" s="674">
        <v>6</v>
      </c>
      <c r="D2651" s="674" t="s">
        <v>6733</v>
      </c>
      <c r="E2651" s="674">
        <f t="shared" si="41"/>
        <v>3</v>
      </c>
      <c r="F2651" s="673" t="s">
        <v>2789</v>
      </c>
      <c r="G2651" s="673" t="s">
        <v>2790</v>
      </c>
      <c r="H2651" s="673" t="s">
        <v>2791</v>
      </c>
      <c r="I2651" s="673" t="s">
        <v>2611</v>
      </c>
      <c r="J2651" s="673" t="s">
        <v>2611</v>
      </c>
      <c r="K2651" s="673" t="s">
        <v>2611</v>
      </c>
    </row>
    <row r="2652" spans="1:11" hidden="1" x14ac:dyDescent="0.25">
      <c r="A2652" t="s">
        <v>5378</v>
      </c>
      <c r="B2652" s="673" t="s">
        <v>2109</v>
      </c>
      <c r="C2652" s="674">
        <v>6</v>
      </c>
      <c r="D2652" s="674" t="s">
        <v>6759</v>
      </c>
      <c r="E2652" s="674">
        <f t="shared" si="41"/>
        <v>1</v>
      </c>
      <c r="F2652" s="673" t="s">
        <v>2788</v>
      </c>
      <c r="G2652" s="673" t="s">
        <v>2611</v>
      </c>
      <c r="H2652" s="673" t="s">
        <v>2611</v>
      </c>
      <c r="I2652" s="673" t="s">
        <v>2611</v>
      </c>
      <c r="J2652" s="673" t="s">
        <v>2611</v>
      </c>
      <c r="K2652" s="673" t="s">
        <v>2611</v>
      </c>
    </row>
    <row r="2653" spans="1:11" hidden="1" x14ac:dyDescent="0.25">
      <c r="A2653" t="s">
        <v>5379</v>
      </c>
      <c r="B2653" s="673" t="s">
        <v>2109</v>
      </c>
      <c r="C2653" s="674">
        <v>6</v>
      </c>
      <c r="D2653" s="674" t="s">
        <v>6734</v>
      </c>
      <c r="E2653" s="674">
        <f t="shared" si="41"/>
        <v>1</v>
      </c>
      <c r="F2653" s="673" t="s">
        <v>2788</v>
      </c>
      <c r="G2653" s="673" t="s">
        <v>2611</v>
      </c>
      <c r="H2653" s="673" t="s">
        <v>2611</v>
      </c>
      <c r="I2653" s="673" t="s">
        <v>2611</v>
      </c>
      <c r="J2653" s="673" t="s">
        <v>2611</v>
      </c>
      <c r="K2653" s="673" t="s">
        <v>2611</v>
      </c>
    </row>
    <row r="2654" spans="1:11" hidden="1" x14ac:dyDescent="0.25">
      <c r="A2654" t="s">
        <v>5380</v>
      </c>
      <c r="B2654" s="673" t="s">
        <v>2109</v>
      </c>
      <c r="C2654" s="674">
        <v>6</v>
      </c>
      <c r="D2654" s="674" t="s">
        <v>6935</v>
      </c>
      <c r="E2654" s="674">
        <f t="shared" si="41"/>
        <v>1</v>
      </c>
      <c r="F2654" s="673" t="s">
        <v>2788</v>
      </c>
      <c r="G2654" s="673" t="s">
        <v>2611</v>
      </c>
      <c r="H2654" s="673" t="s">
        <v>2611</v>
      </c>
      <c r="I2654" s="673" t="s">
        <v>2611</v>
      </c>
      <c r="J2654" s="673" t="s">
        <v>2611</v>
      </c>
      <c r="K2654" s="673" t="s">
        <v>2611</v>
      </c>
    </row>
    <row r="2655" spans="1:11" hidden="1" x14ac:dyDescent="0.25">
      <c r="A2655" t="s">
        <v>5381</v>
      </c>
      <c r="B2655" s="673" t="s">
        <v>2109</v>
      </c>
      <c r="C2655" s="674">
        <v>6</v>
      </c>
      <c r="D2655" s="674" t="s">
        <v>6875</v>
      </c>
      <c r="E2655" s="674">
        <f t="shared" si="41"/>
        <v>1</v>
      </c>
      <c r="F2655" s="673" t="s">
        <v>2788</v>
      </c>
      <c r="G2655" s="673" t="s">
        <v>2611</v>
      </c>
      <c r="H2655" s="673" t="s">
        <v>2611</v>
      </c>
      <c r="I2655" s="673" t="s">
        <v>2611</v>
      </c>
      <c r="J2655" s="673" t="s">
        <v>2611</v>
      </c>
      <c r="K2655" s="673" t="s">
        <v>2611</v>
      </c>
    </row>
    <row r="2656" spans="1:11" hidden="1" x14ac:dyDescent="0.25">
      <c r="A2656" t="s">
        <v>5382</v>
      </c>
      <c r="B2656" s="673" t="s">
        <v>2109</v>
      </c>
      <c r="C2656" s="674">
        <v>6</v>
      </c>
      <c r="D2656" s="674" t="s">
        <v>6735</v>
      </c>
      <c r="E2656" s="674">
        <f t="shared" si="41"/>
        <v>1</v>
      </c>
      <c r="F2656" s="673" t="s">
        <v>2788</v>
      </c>
      <c r="G2656" s="673" t="s">
        <v>2611</v>
      </c>
      <c r="H2656" s="673" t="s">
        <v>2611</v>
      </c>
      <c r="I2656" s="673" t="s">
        <v>2611</v>
      </c>
      <c r="J2656" s="673" t="s">
        <v>2611</v>
      </c>
      <c r="K2656" s="673" t="s">
        <v>2611</v>
      </c>
    </row>
    <row r="2657" spans="1:11" hidden="1" x14ac:dyDescent="0.25">
      <c r="A2657" t="s">
        <v>5383</v>
      </c>
      <c r="B2657" s="673" t="s">
        <v>2109</v>
      </c>
      <c r="C2657" s="674">
        <v>6</v>
      </c>
      <c r="D2657" s="674" t="s">
        <v>6744</v>
      </c>
      <c r="E2657" s="674">
        <f t="shared" si="41"/>
        <v>4</v>
      </c>
      <c r="F2657" s="673" t="s">
        <v>2796</v>
      </c>
      <c r="G2657" s="673" t="s">
        <v>2794</v>
      </c>
      <c r="H2657" s="673" t="s">
        <v>2797</v>
      </c>
      <c r="I2657" s="673" t="s">
        <v>2795</v>
      </c>
      <c r="J2657" s="673" t="s">
        <v>2611</v>
      </c>
      <c r="K2657" s="673" t="s">
        <v>2611</v>
      </c>
    </row>
    <row r="2658" spans="1:11" hidden="1" x14ac:dyDescent="0.25">
      <c r="A2658" t="s">
        <v>5384</v>
      </c>
      <c r="B2658" s="673" t="s">
        <v>2109</v>
      </c>
      <c r="C2658" s="674">
        <v>6</v>
      </c>
      <c r="D2658" s="674" t="s">
        <v>6745</v>
      </c>
      <c r="E2658" s="674">
        <f t="shared" si="41"/>
        <v>2</v>
      </c>
      <c r="F2658" s="673" t="s">
        <v>2796</v>
      </c>
      <c r="G2658" s="673" t="s">
        <v>2797</v>
      </c>
      <c r="H2658" s="673" t="s">
        <v>2611</v>
      </c>
      <c r="I2658" s="673" t="s">
        <v>2611</v>
      </c>
      <c r="J2658" s="673" t="s">
        <v>2611</v>
      </c>
      <c r="K2658" s="673" t="s">
        <v>2611</v>
      </c>
    </row>
    <row r="2659" spans="1:11" hidden="1" x14ac:dyDescent="0.25">
      <c r="A2659" t="s">
        <v>5385</v>
      </c>
      <c r="B2659" s="673" t="s">
        <v>2109</v>
      </c>
      <c r="C2659" s="674">
        <v>6</v>
      </c>
      <c r="D2659" s="674" t="s">
        <v>7044</v>
      </c>
      <c r="E2659" s="674">
        <f t="shared" si="41"/>
        <v>1</v>
      </c>
      <c r="F2659" s="673" t="s">
        <v>2788</v>
      </c>
      <c r="G2659" s="673" t="s">
        <v>2611</v>
      </c>
      <c r="H2659" s="673" t="s">
        <v>2611</v>
      </c>
      <c r="I2659" s="673" t="s">
        <v>2611</v>
      </c>
      <c r="J2659" s="673" t="s">
        <v>2611</v>
      </c>
      <c r="K2659" s="673" t="s">
        <v>2611</v>
      </c>
    </row>
    <row r="2660" spans="1:11" hidden="1" x14ac:dyDescent="0.25">
      <c r="A2660" t="s">
        <v>5386</v>
      </c>
      <c r="B2660" s="673" t="s">
        <v>2109</v>
      </c>
      <c r="C2660" s="674">
        <v>6</v>
      </c>
      <c r="D2660" s="674" t="s">
        <v>6878</v>
      </c>
      <c r="E2660" s="674">
        <f t="shared" si="41"/>
        <v>1</v>
      </c>
      <c r="F2660" s="673" t="s">
        <v>2788</v>
      </c>
      <c r="G2660" s="673" t="s">
        <v>2611</v>
      </c>
      <c r="H2660" s="673" t="s">
        <v>2611</v>
      </c>
      <c r="I2660" s="673" t="s">
        <v>2611</v>
      </c>
      <c r="J2660" s="673" t="s">
        <v>2611</v>
      </c>
      <c r="K2660" s="673" t="s">
        <v>2611</v>
      </c>
    </row>
    <row r="2661" spans="1:11" hidden="1" x14ac:dyDescent="0.25">
      <c r="A2661" t="s">
        <v>5387</v>
      </c>
      <c r="B2661" s="673" t="s">
        <v>2109</v>
      </c>
      <c r="C2661" s="674">
        <v>6</v>
      </c>
      <c r="D2661" s="674" t="s">
        <v>6879</v>
      </c>
      <c r="E2661" s="674">
        <f t="shared" si="41"/>
        <v>1</v>
      </c>
      <c r="F2661" s="673" t="s">
        <v>2788</v>
      </c>
      <c r="G2661" s="673" t="s">
        <v>2611</v>
      </c>
      <c r="H2661" s="673" t="s">
        <v>2611</v>
      </c>
      <c r="I2661" s="673" t="s">
        <v>2611</v>
      </c>
      <c r="J2661" s="673" t="s">
        <v>2611</v>
      </c>
      <c r="K2661" s="673" t="s">
        <v>2611</v>
      </c>
    </row>
    <row r="2662" spans="1:11" hidden="1" x14ac:dyDescent="0.25">
      <c r="A2662" t="s">
        <v>5388</v>
      </c>
      <c r="B2662" s="673" t="s">
        <v>2109</v>
      </c>
      <c r="C2662" s="674">
        <v>6</v>
      </c>
      <c r="D2662" s="674" t="s">
        <v>6924</v>
      </c>
      <c r="E2662" s="674">
        <f t="shared" si="41"/>
        <v>1</v>
      </c>
      <c r="F2662" s="673" t="s">
        <v>2788</v>
      </c>
      <c r="G2662" s="673" t="s">
        <v>2611</v>
      </c>
      <c r="H2662" s="673" t="s">
        <v>2611</v>
      </c>
      <c r="I2662" s="673" t="s">
        <v>2611</v>
      </c>
      <c r="J2662" s="673" t="s">
        <v>2611</v>
      </c>
      <c r="K2662" s="673" t="s">
        <v>2611</v>
      </c>
    </row>
    <row r="2663" spans="1:11" hidden="1" x14ac:dyDescent="0.25">
      <c r="A2663" t="s">
        <v>5389</v>
      </c>
      <c r="B2663" s="673" t="s">
        <v>2109</v>
      </c>
      <c r="C2663" s="674">
        <v>6</v>
      </c>
      <c r="D2663" s="674" t="s">
        <v>7045</v>
      </c>
      <c r="E2663" s="674">
        <f t="shared" si="41"/>
        <v>1</v>
      </c>
      <c r="F2663" s="673" t="s">
        <v>2788</v>
      </c>
      <c r="G2663" s="673" t="s">
        <v>2611</v>
      </c>
      <c r="H2663" s="673" t="s">
        <v>2611</v>
      </c>
      <c r="I2663" s="673" t="s">
        <v>2611</v>
      </c>
      <c r="J2663" s="673" t="s">
        <v>2611</v>
      </c>
      <c r="K2663" s="673" t="s">
        <v>2611</v>
      </c>
    </row>
    <row r="2664" spans="1:11" hidden="1" x14ac:dyDescent="0.25">
      <c r="A2664" t="s">
        <v>5390</v>
      </c>
      <c r="B2664" s="673" t="s">
        <v>2109</v>
      </c>
      <c r="C2664" s="674">
        <v>6</v>
      </c>
      <c r="D2664" s="674" t="s">
        <v>7046</v>
      </c>
      <c r="E2664" s="674">
        <f t="shared" si="41"/>
        <v>1</v>
      </c>
      <c r="F2664" s="673" t="s">
        <v>2788</v>
      </c>
      <c r="G2664" s="673" t="s">
        <v>2611</v>
      </c>
      <c r="H2664" s="673" t="s">
        <v>2611</v>
      </c>
      <c r="I2664" s="673" t="s">
        <v>2611</v>
      </c>
      <c r="J2664" s="673" t="s">
        <v>2611</v>
      </c>
      <c r="K2664" s="673" t="s">
        <v>2611</v>
      </c>
    </row>
    <row r="2665" spans="1:11" hidden="1" x14ac:dyDescent="0.25">
      <c r="A2665" t="s">
        <v>7507</v>
      </c>
      <c r="B2665" s="673" t="s">
        <v>2109</v>
      </c>
      <c r="C2665" s="674">
        <v>6</v>
      </c>
      <c r="D2665" s="674" t="s">
        <v>7047</v>
      </c>
      <c r="E2665" s="674">
        <f t="shared" si="41"/>
        <v>2</v>
      </c>
      <c r="F2665" s="673" t="s">
        <v>2796</v>
      </c>
      <c r="G2665" s="673" t="s">
        <v>2797</v>
      </c>
      <c r="H2665" s="673" t="s">
        <v>2611</v>
      </c>
      <c r="I2665" s="673" t="s">
        <v>2611</v>
      </c>
      <c r="J2665" s="673" t="s">
        <v>2611</v>
      </c>
      <c r="K2665" s="673" t="s">
        <v>2611</v>
      </c>
    </row>
    <row r="2666" spans="1:11" hidden="1" x14ac:dyDescent="0.25">
      <c r="A2666" t="s">
        <v>5391</v>
      </c>
      <c r="B2666" s="673" t="s">
        <v>2109</v>
      </c>
      <c r="C2666" s="674">
        <v>6</v>
      </c>
      <c r="D2666" s="674" t="s">
        <v>6898</v>
      </c>
      <c r="E2666" s="674">
        <f t="shared" si="41"/>
        <v>2</v>
      </c>
      <c r="F2666" s="673" t="s">
        <v>2796</v>
      </c>
      <c r="G2666" s="673" t="s">
        <v>2797</v>
      </c>
      <c r="H2666" s="673" t="s">
        <v>2611</v>
      </c>
      <c r="I2666" s="673" t="s">
        <v>2611</v>
      </c>
      <c r="J2666" s="673" t="s">
        <v>2611</v>
      </c>
      <c r="K2666" s="673" t="s">
        <v>2611</v>
      </c>
    </row>
    <row r="2667" spans="1:11" hidden="1" x14ac:dyDescent="0.25">
      <c r="A2667" t="s">
        <v>5392</v>
      </c>
      <c r="B2667" s="673" t="s">
        <v>2109</v>
      </c>
      <c r="C2667" s="674">
        <v>6</v>
      </c>
      <c r="D2667" s="674" t="s">
        <v>6903</v>
      </c>
      <c r="E2667" s="674">
        <f t="shared" si="41"/>
        <v>2</v>
      </c>
      <c r="F2667" s="673" t="s">
        <v>2796</v>
      </c>
      <c r="G2667" s="673" t="s">
        <v>2797</v>
      </c>
      <c r="H2667" s="673" t="s">
        <v>2611</v>
      </c>
      <c r="I2667" s="673" t="s">
        <v>2611</v>
      </c>
      <c r="J2667" s="673" t="s">
        <v>2611</v>
      </c>
      <c r="K2667" s="673" t="s">
        <v>2611</v>
      </c>
    </row>
    <row r="2668" spans="1:11" hidden="1" x14ac:dyDescent="0.25">
      <c r="A2668" t="s">
        <v>5393</v>
      </c>
      <c r="B2668" s="673" t="s">
        <v>2109</v>
      </c>
      <c r="C2668" s="674">
        <v>6</v>
      </c>
      <c r="D2668" s="674" t="s">
        <v>7048</v>
      </c>
      <c r="E2668" s="674">
        <f t="shared" si="41"/>
        <v>2</v>
      </c>
      <c r="F2668" s="673" t="s">
        <v>2794</v>
      </c>
      <c r="G2668" s="673" t="s">
        <v>2795</v>
      </c>
      <c r="H2668" s="673" t="s">
        <v>2611</v>
      </c>
      <c r="I2668" s="673" t="s">
        <v>2611</v>
      </c>
      <c r="J2668" s="673" t="s">
        <v>2611</v>
      </c>
      <c r="K2668" s="673" t="s">
        <v>2611</v>
      </c>
    </row>
    <row r="2669" spans="1:11" hidden="1" x14ac:dyDescent="0.25">
      <c r="A2669" t="s">
        <v>5394</v>
      </c>
      <c r="B2669" s="673" t="s">
        <v>2109</v>
      </c>
      <c r="C2669" s="674">
        <v>6</v>
      </c>
      <c r="D2669" s="674" t="s">
        <v>7049</v>
      </c>
      <c r="E2669" s="674">
        <f t="shared" si="41"/>
        <v>2</v>
      </c>
      <c r="F2669" s="673" t="s">
        <v>2794</v>
      </c>
      <c r="G2669" s="673" t="s">
        <v>2795</v>
      </c>
      <c r="H2669" s="673" t="s">
        <v>2611</v>
      </c>
      <c r="I2669" s="673" t="s">
        <v>2611</v>
      </c>
      <c r="J2669" s="673" t="s">
        <v>2611</v>
      </c>
      <c r="K2669" s="673" t="s">
        <v>2611</v>
      </c>
    </row>
    <row r="2670" spans="1:11" hidden="1" x14ac:dyDescent="0.25">
      <c r="A2670" t="s">
        <v>7508</v>
      </c>
      <c r="B2670" s="673" t="s">
        <v>2109</v>
      </c>
      <c r="C2670" s="674">
        <v>6</v>
      </c>
      <c r="D2670" s="674" t="s">
        <v>6880</v>
      </c>
      <c r="E2670" s="674">
        <f t="shared" si="41"/>
        <v>5</v>
      </c>
      <c r="F2670" s="673" t="s">
        <v>2798</v>
      </c>
      <c r="G2670" s="673" t="s">
        <v>2799</v>
      </c>
      <c r="H2670" s="673" t="s">
        <v>2965</v>
      </c>
      <c r="I2670" s="673" t="s">
        <v>2796</v>
      </c>
      <c r="J2670" s="673" t="s">
        <v>2966</v>
      </c>
      <c r="K2670" s="673" t="s">
        <v>2611</v>
      </c>
    </row>
    <row r="2671" spans="1:11" hidden="1" x14ac:dyDescent="0.25">
      <c r="A2671" t="s">
        <v>5395</v>
      </c>
      <c r="B2671" s="673" t="s">
        <v>2109</v>
      </c>
      <c r="C2671" s="674">
        <v>6</v>
      </c>
      <c r="D2671" s="674" t="s">
        <v>7020</v>
      </c>
      <c r="E2671" s="674">
        <f t="shared" si="41"/>
        <v>5</v>
      </c>
      <c r="F2671" s="673" t="s">
        <v>2798</v>
      </c>
      <c r="G2671" s="673" t="s">
        <v>2799</v>
      </c>
      <c r="H2671" s="673" t="s">
        <v>2965</v>
      </c>
      <c r="I2671" s="673" t="s">
        <v>2796</v>
      </c>
      <c r="J2671" s="673" t="s">
        <v>2966</v>
      </c>
      <c r="K2671" s="673" t="s">
        <v>2611</v>
      </c>
    </row>
    <row r="2672" spans="1:11" hidden="1" x14ac:dyDescent="0.25">
      <c r="A2672" t="s">
        <v>5396</v>
      </c>
      <c r="B2672" s="673" t="s">
        <v>2109</v>
      </c>
      <c r="C2672" s="674">
        <v>7</v>
      </c>
      <c r="D2672" s="674" t="s">
        <v>6729</v>
      </c>
      <c r="E2672" s="674">
        <f t="shared" si="41"/>
        <v>1</v>
      </c>
      <c r="F2672" s="673" t="s">
        <v>2788</v>
      </c>
      <c r="G2672" s="673" t="s">
        <v>2611</v>
      </c>
      <c r="H2672" s="673" t="s">
        <v>2611</v>
      </c>
      <c r="I2672" s="673" t="s">
        <v>2611</v>
      </c>
      <c r="J2672" s="673" t="s">
        <v>2611</v>
      </c>
      <c r="K2672" s="673" t="s">
        <v>2611</v>
      </c>
    </row>
    <row r="2673" spans="1:11" hidden="1" x14ac:dyDescent="0.25">
      <c r="A2673" t="s">
        <v>5397</v>
      </c>
      <c r="B2673" s="673" t="s">
        <v>2109</v>
      </c>
      <c r="C2673" s="674">
        <v>7</v>
      </c>
      <c r="D2673" s="674" t="s">
        <v>6731</v>
      </c>
      <c r="E2673" s="674">
        <f t="shared" si="41"/>
        <v>1</v>
      </c>
      <c r="F2673" s="673" t="s">
        <v>2788</v>
      </c>
      <c r="G2673" s="673" t="s">
        <v>2611</v>
      </c>
      <c r="H2673" s="673" t="s">
        <v>2611</v>
      </c>
      <c r="I2673" s="673" t="s">
        <v>2611</v>
      </c>
      <c r="J2673" s="673" t="s">
        <v>2611</v>
      </c>
      <c r="K2673" s="673" t="s">
        <v>2611</v>
      </c>
    </row>
    <row r="2674" spans="1:11" hidden="1" x14ac:dyDescent="0.25">
      <c r="A2674" t="s">
        <v>5398</v>
      </c>
      <c r="B2674" s="673" t="s">
        <v>2109</v>
      </c>
      <c r="C2674" s="674">
        <v>7</v>
      </c>
      <c r="D2674" s="674" t="s">
        <v>6732</v>
      </c>
      <c r="E2674" s="674">
        <f t="shared" si="41"/>
        <v>1</v>
      </c>
      <c r="F2674" s="673" t="s">
        <v>2788</v>
      </c>
      <c r="G2674" s="673" t="s">
        <v>2611</v>
      </c>
      <c r="H2674" s="673" t="s">
        <v>2611</v>
      </c>
      <c r="I2674" s="673" t="s">
        <v>2611</v>
      </c>
      <c r="J2674" s="673" t="s">
        <v>2611</v>
      </c>
      <c r="K2674" s="673" t="s">
        <v>2611</v>
      </c>
    </row>
    <row r="2675" spans="1:11" hidden="1" x14ac:dyDescent="0.25">
      <c r="A2675" t="s">
        <v>5399</v>
      </c>
      <c r="B2675" s="673" t="s">
        <v>2109</v>
      </c>
      <c r="C2675" s="674">
        <v>7</v>
      </c>
      <c r="D2675" s="674" t="s">
        <v>6740</v>
      </c>
      <c r="E2675" s="674">
        <f t="shared" si="41"/>
        <v>2</v>
      </c>
      <c r="F2675" s="673" t="s">
        <v>2794</v>
      </c>
      <c r="G2675" s="673" t="s">
        <v>2795</v>
      </c>
      <c r="H2675" s="673" t="s">
        <v>2611</v>
      </c>
      <c r="I2675" s="673" t="s">
        <v>2611</v>
      </c>
      <c r="J2675" s="673" t="s">
        <v>2611</v>
      </c>
      <c r="K2675" s="673" t="s">
        <v>2611</v>
      </c>
    </row>
    <row r="2676" spans="1:11" hidden="1" x14ac:dyDescent="0.25">
      <c r="A2676" t="s">
        <v>5400</v>
      </c>
      <c r="B2676" s="673" t="s">
        <v>2109</v>
      </c>
      <c r="C2676" s="674">
        <v>7</v>
      </c>
      <c r="D2676" s="674" t="s">
        <v>6741</v>
      </c>
      <c r="E2676" s="674">
        <f t="shared" si="41"/>
        <v>2</v>
      </c>
      <c r="F2676" s="673" t="s">
        <v>2794</v>
      </c>
      <c r="G2676" s="673" t="s">
        <v>2795</v>
      </c>
      <c r="H2676" s="673" t="s">
        <v>2611</v>
      </c>
      <c r="I2676" s="673" t="s">
        <v>2611</v>
      </c>
      <c r="J2676" s="673" t="s">
        <v>2611</v>
      </c>
      <c r="K2676" s="673" t="s">
        <v>2611</v>
      </c>
    </row>
    <row r="2677" spans="1:11" hidden="1" x14ac:dyDescent="0.25">
      <c r="A2677" t="s">
        <v>5401</v>
      </c>
      <c r="B2677" s="673" t="s">
        <v>2109</v>
      </c>
      <c r="C2677" s="674">
        <v>7</v>
      </c>
      <c r="D2677" s="674" t="s">
        <v>6742</v>
      </c>
      <c r="E2677" s="674">
        <f t="shared" si="41"/>
        <v>2</v>
      </c>
      <c r="F2677" s="673" t="s">
        <v>2796</v>
      </c>
      <c r="G2677" s="673" t="s">
        <v>2797</v>
      </c>
      <c r="H2677" s="673" t="s">
        <v>2611</v>
      </c>
      <c r="I2677" s="673" t="s">
        <v>2611</v>
      </c>
      <c r="J2677" s="673" t="s">
        <v>2611</v>
      </c>
      <c r="K2677" s="673" t="s">
        <v>2611</v>
      </c>
    </row>
    <row r="2678" spans="1:11" hidden="1" x14ac:dyDescent="0.25">
      <c r="A2678" t="s">
        <v>5402</v>
      </c>
      <c r="B2678" s="673" t="s">
        <v>2109</v>
      </c>
      <c r="C2678" s="674">
        <v>7</v>
      </c>
      <c r="D2678" s="674" t="s">
        <v>6743</v>
      </c>
      <c r="E2678" s="674">
        <f t="shared" si="41"/>
        <v>2</v>
      </c>
      <c r="F2678" s="673" t="s">
        <v>2796</v>
      </c>
      <c r="G2678" s="673" t="s">
        <v>2797</v>
      </c>
      <c r="H2678" s="673" t="s">
        <v>2611</v>
      </c>
      <c r="I2678" s="673" t="s">
        <v>2611</v>
      </c>
      <c r="J2678" s="673" t="s">
        <v>2611</v>
      </c>
      <c r="K2678" s="673" t="s">
        <v>2611</v>
      </c>
    </row>
    <row r="2679" spans="1:11" hidden="1" x14ac:dyDescent="0.25">
      <c r="A2679" t="s">
        <v>5403</v>
      </c>
      <c r="B2679" s="673" t="s">
        <v>2109</v>
      </c>
      <c r="C2679" s="674">
        <v>7</v>
      </c>
      <c r="D2679" s="674" t="s">
        <v>6733</v>
      </c>
      <c r="E2679" s="674">
        <f t="shared" si="41"/>
        <v>3</v>
      </c>
      <c r="F2679" s="673" t="s">
        <v>2789</v>
      </c>
      <c r="G2679" s="673" t="s">
        <v>2790</v>
      </c>
      <c r="H2679" s="673" t="s">
        <v>2791</v>
      </c>
      <c r="I2679" s="673" t="s">
        <v>2611</v>
      </c>
      <c r="J2679" s="673" t="s">
        <v>2611</v>
      </c>
      <c r="K2679" s="673" t="s">
        <v>2611</v>
      </c>
    </row>
    <row r="2680" spans="1:11" hidden="1" x14ac:dyDescent="0.25">
      <c r="A2680" t="s">
        <v>5404</v>
      </c>
      <c r="B2680" s="673" t="s">
        <v>2109</v>
      </c>
      <c r="C2680" s="674">
        <v>7</v>
      </c>
      <c r="D2680" s="674" t="s">
        <v>6759</v>
      </c>
      <c r="E2680" s="674">
        <f t="shared" si="41"/>
        <v>1</v>
      </c>
      <c r="F2680" s="673" t="s">
        <v>2788</v>
      </c>
      <c r="G2680" s="673" t="s">
        <v>2611</v>
      </c>
      <c r="H2680" s="673" t="s">
        <v>2611</v>
      </c>
      <c r="I2680" s="673" t="s">
        <v>2611</v>
      </c>
      <c r="J2680" s="673" t="s">
        <v>2611</v>
      </c>
      <c r="K2680" s="673" t="s">
        <v>2611</v>
      </c>
    </row>
    <row r="2681" spans="1:11" hidden="1" x14ac:dyDescent="0.25">
      <c r="A2681" t="s">
        <v>5405</v>
      </c>
      <c r="B2681" s="673" t="s">
        <v>2109</v>
      </c>
      <c r="C2681" s="674">
        <v>7</v>
      </c>
      <c r="D2681" s="674" t="s">
        <v>6734</v>
      </c>
      <c r="E2681" s="674">
        <f t="shared" si="41"/>
        <v>1</v>
      </c>
      <c r="F2681" s="673" t="s">
        <v>2788</v>
      </c>
      <c r="G2681" s="673" t="s">
        <v>2611</v>
      </c>
      <c r="H2681" s="673" t="s">
        <v>2611</v>
      </c>
      <c r="I2681" s="673" t="s">
        <v>2611</v>
      </c>
      <c r="J2681" s="673" t="s">
        <v>2611</v>
      </c>
      <c r="K2681" s="673" t="s">
        <v>2611</v>
      </c>
    </row>
    <row r="2682" spans="1:11" hidden="1" x14ac:dyDescent="0.25">
      <c r="A2682" t="s">
        <v>5406</v>
      </c>
      <c r="B2682" s="673" t="s">
        <v>2109</v>
      </c>
      <c r="C2682" s="674">
        <v>7</v>
      </c>
      <c r="D2682" s="674" t="s">
        <v>6935</v>
      </c>
      <c r="E2682" s="674">
        <f t="shared" si="41"/>
        <v>1</v>
      </c>
      <c r="F2682" s="673" t="s">
        <v>2788</v>
      </c>
      <c r="G2682" s="673" t="s">
        <v>2611</v>
      </c>
      <c r="H2682" s="673" t="s">
        <v>2611</v>
      </c>
      <c r="I2682" s="673" t="s">
        <v>2611</v>
      </c>
      <c r="J2682" s="673" t="s">
        <v>2611</v>
      </c>
      <c r="K2682" s="673" t="s">
        <v>2611</v>
      </c>
    </row>
    <row r="2683" spans="1:11" hidden="1" x14ac:dyDescent="0.25">
      <c r="A2683" t="s">
        <v>5407</v>
      </c>
      <c r="B2683" s="673" t="s">
        <v>2109</v>
      </c>
      <c r="C2683" s="674">
        <v>7</v>
      </c>
      <c r="D2683" s="674" t="s">
        <v>6875</v>
      </c>
      <c r="E2683" s="674">
        <f t="shared" si="41"/>
        <v>1</v>
      </c>
      <c r="F2683" s="673" t="s">
        <v>2788</v>
      </c>
      <c r="G2683" s="673" t="s">
        <v>2611</v>
      </c>
      <c r="H2683" s="673" t="s">
        <v>2611</v>
      </c>
      <c r="I2683" s="673" t="s">
        <v>2611</v>
      </c>
      <c r="J2683" s="673" t="s">
        <v>2611</v>
      </c>
      <c r="K2683" s="673" t="s">
        <v>2611</v>
      </c>
    </row>
    <row r="2684" spans="1:11" hidden="1" x14ac:dyDescent="0.25">
      <c r="A2684" t="s">
        <v>5408</v>
      </c>
      <c r="B2684" s="673" t="s">
        <v>2109</v>
      </c>
      <c r="C2684" s="674">
        <v>7</v>
      </c>
      <c r="D2684" s="674" t="s">
        <v>6735</v>
      </c>
      <c r="E2684" s="674">
        <f t="shared" si="41"/>
        <v>1</v>
      </c>
      <c r="F2684" s="673" t="s">
        <v>2788</v>
      </c>
      <c r="G2684" s="673" t="s">
        <v>2611</v>
      </c>
      <c r="H2684" s="673" t="s">
        <v>2611</v>
      </c>
      <c r="I2684" s="673" t="s">
        <v>2611</v>
      </c>
      <c r="J2684" s="673" t="s">
        <v>2611</v>
      </c>
      <c r="K2684" s="673" t="s">
        <v>2611</v>
      </c>
    </row>
    <row r="2685" spans="1:11" hidden="1" x14ac:dyDescent="0.25">
      <c r="A2685" t="s">
        <v>5409</v>
      </c>
      <c r="B2685" s="673" t="s">
        <v>2109</v>
      </c>
      <c r="C2685" s="674">
        <v>7</v>
      </c>
      <c r="D2685" s="674" t="s">
        <v>6744</v>
      </c>
      <c r="E2685" s="674">
        <f t="shared" si="41"/>
        <v>4</v>
      </c>
      <c r="F2685" s="673" t="s">
        <v>2796</v>
      </c>
      <c r="G2685" s="673" t="s">
        <v>2794</v>
      </c>
      <c r="H2685" s="673" t="s">
        <v>2797</v>
      </c>
      <c r="I2685" s="673" t="s">
        <v>2795</v>
      </c>
      <c r="J2685" s="673" t="s">
        <v>2611</v>
      </c>
      <c r="K2685" s="673" t="s">
        <v>2611</v>
      </c>
    </row>
    <row r="2686" spans="1:11" hidden="1" x14ac:dyDescent="0.25">
      <c r="A2686" t="s">
        <v>5410</v>
      </c>
      <c r="B2686" s="673" t="s">
        <v>2109</v>
      </c>
      <c r="C2686" s="674">
        <v>7</v>
      </c>
      <c r="D2686" s="674" t="s">
        <v>6745</v>
      </c>
      <c r="E2686" s="674">
        <f t="shared" si="41"/>
        <v>2</v>
      </c>
      <c r="F2686" s="673" t="s">
        <v>2796</v>
      </c>
      <c r="G2686" s="673" t="s">
        <v>2797</v>
      </c>
      <c r="H2686" s="673" t="s">
        <v>2611</v>
      </c>
      <c r="I2686" s="673" t="s">
        <v>2611</v>
      </c>
      <c r="J2686" s="673" t="s">
        <v>2611</v>
      </c>
      <c r="K2686" s="673" t="s">
        <v>2611</v>
      </c>
    </row>
    <row r="2687" spans="1:11" hidden="1" x14ac:dyDescent="0.25">
      <c r="A2687" t="s">
        <v>5411</v>
      </c>
      <c r="B2687" s="673" t="s">
        <v>2109</v>
      </c>
      <c r="C2687" s="674">
        <v>7</v>
      </c>
      <c r="D2687" s="674" t="s">
        <v>7044</v>
      </c>
      <c r="E2687" s="674">
        <f t="shared" si="41"/>
        <v>1</v>
      </c>
      <c r="F2687" s="673" t="s">
        <v>2788</v>
      </c>
      <c r="G2687" s="673" t="s">
        <v>2611</v>
      </c>
      <c r="H2687" s="673" t="s">
        <v>2611</v>
      </c>
      <c r="I2687" s="673" t="s">
        <v>2611</v>
      </c>
      <c r="J2687" s="673" t="s">
        <v>2611</v>
      </c>
      <c r="K2687" s="673" t="s">
        <v>2611</v>
      </c>
    </row>
    <row r="2688" spans="1:11" hidden="1" x14ac:dyDescent="0.25">
      <c r="A2688" t="s">
        <v>5412</v>
      </c>
      <c r="B2688" s="673" t="s">
        <v>2109</v>
      </c>
      <c r="C2688" s="674">
        <v>7</v>
      </c>
      <c r="D2688" s="674" t="s">
        <v>6878</v>
      </c>
      <c r="E2688" s="674">
        <f t="shared" si="41"/>
        <v>1</v>
      </c>
      <c r="F2688" s="673" t="s">
        <v>2788</v>
      </c>
      <c r="G2688" s="673" t="s">
        <v>2611</v>
      </c>
      <c r="H2688" s="673" t="s">
        <v>2611</v>
      </c>
      <c r="I2688" s="673" t="s">
        <v>2611</v>
      </c>
      <c r="J2688" s="673" t="s">
        <v>2611</v>
      </c>
      <c r="K2688" s="673" t="s">
        <v>2611</v>
      </c>
    </row>
    <row r="2689" spans="1:11" hidden="1" x14ac:dyDescent="0.25">
      <c r="A2689" t="s">
        <v>5413</v>
      </c>
      <c r="B2689" s="673" t="s">
        <v>2109</v>
      </c>
      <c r="C2689" s="674">
        <v>7</v>
      </c>
      <c r="D2689" s="674" t="s">
        <v>6879</v>
      </c>
      <c r="E2689" s="674">
        <f t="shared" si="41"/>
        <v>1</v>
      </c>
      <c r="F2689" s="673" t="s">
        <v>2788</v>
      </c>
      <c r="G2689" s="673" t="s">
        <v>2611</v>
      </c>
      <c r="H2689" s="673" t="s">
        <v>2611</v>
      </c>
      <c r="I2689" s="673" t="s">
        <v>2611</v>
      </c>
      <c r="J2689" s="673" t="s">
        <v>2611</v>
      </c>
      <c r="K2689" s="673" t="s">
        <v>2611</v>
      </c>
    </row>
    <row r="2690" spans="1:11" hidden="1" x14ac:dyDescent="0.25">
      <c r="A2690" t="s">
        <v>5414</v>
      </c>
      <c r="B2690" s="673" t="s">
        <v>2109</v>
      </c>
      <c r="C2690" s="674">
        <v>7</v>
      </c>
      <c r="D2690" s="674" t="s">
        <v>6924</v>
      </c>
      <c r="E2690" s="674">
        <f t="shared" si="41"/>
        <v>1</v>
      </c>
      <c r="F2690" s="673" t="s">
        <v>2788</v>
      </c>
      <c r="G2690" s="673" t="s">
        <v>2611</v>
      </c>
      <c r="H2690" s="673" t="s">
        <v>2611</v>
      </c>
      <c r="I2690" s="673" t="s">
        <v>2611</v>
      </c>
      <c r="J2690" s="673" t="s">
        <v>2611</v>
      </c>
      <c r="K2690" s="673" t="s">
        <v>2611</v>
      </c>
    </row>
    <row r="2691" spans="1:11" hidden="1" x14ac:dyDescent="0.25">
      <c r="A2691" t="s">
        <v>5415</v>
      </c>
      <c r="B2691" s="673" t="s">
        <v>2109</v>
      </c>
      <c r="C2691" s="674">
        <v>7</v>
      </c>
      <c r="D2691" s="674" t="s">
        <v>7045</v>
      </c>
      <c r="E2691" s="674">
        <f t="shared" ref="E2691:E2754" si="42">6-COUNTIF(F2691:K2691,"")</f>
        <v>1</v>
      </c>
      <c r="F2691" s="673" t="s">
        <v>2788</v>
      </c>
      <c r="G2691" s="673" t="s">
        <v>2611</v>
      </c>
      <c r="H2691" s="673" t="s">
        <v>2611</v>
      </c>
      <c r="I2691" s="673" t="s">
        <v>2611</v>
      </c>
      <c r="J2691" s="673" t="s">
        <v>2611</v>
      </c>
      <c r="K2691" s="673" t="s">
        <v>2611</v>
      </c>
    </row>
    <row r="2692" spans="1:11" hidden="1" x14ac:dyDescent="0.25">
      <c r="A2692" t="s">
        <v>5416</v>
      </c>
      <c r="B2692" s="673" t="s">
        <v>2109</v>
      </c>
      <c r="C2692" s="674">
        <v>7</v>
      </c>
      <c r="D2692" s="674" t="s">
        <v>7046</v>
      </c>
      <c r="E2692" s="674">
        <f t="shared" si="42"/>
        <v>1</v>
      </c>
      <c r="F2692" s="673" t="s">
        <v>2788</v>
      </c>
      <c r="G2692" s="673" t="s">
        <v>2611</v>
      </c>
      <c r="H2692" s="673" t="s">
        <v>2611</v>
      </c>
      <c r="I2692" s="673" t="s">
        <v>2611</v>
      </c>
      <c r="J2692" s="673" t="s">
        <v>2611</v>
      </c>
      <c r="K2692" s="673" t="s">
        <v>2611</v>
      </c>
    </row>
    <row r="2693" spans="1:11" hidden="1" x14ac:dyDescent="0.25">
      <c r="A2693" t="s">
        <v>7509</v>
      </c>
      <c r="B2693" s="673" t="s">
        <v>2109</v>
      </c>
      <c r="C2693" s="674">
        <v>7</v>
      </c>
      <c r="D2693" s="674" t="s">
        <v>7047</v>
      </c>
      <c r="E2693" s="674">
        <f t="shared" si="42"/>
        <v>2</v>
      </c>
      <c r="F2693" s="673" t="s">
        <v>2796</v>
      </c>
      <c r="G2693" s="673" t="s">
        <v>2797</v>
      </c>
      <c r="H2693" s="673" t="s">
        <v>2611</v>
      </c>
      <c r="I2693" s="673" t="s">
        <v>2611</v>
      </c>
      <c r="J2693" s="673" t="s">
        <v>2611</v>
      </c>
      <c r="K2693" s="673" t="s">
        <v>2611</v>
      </c>
    </row>
    <row r="2694" spans="1:11" hidden="1" x14ac:dyDescent="0.25">
      <c r="A2694" t="s">
        <v>5417</v>
      </c>
      <c r="B2694" s="673" t="s">
        <v>2109</v>
      </c>
      <c r="C2694" s="674">
        <v>7</v>
      </c>
      <c r="D2694" s="674" t="s">
        <v>6898</v>
      </c>
      <c r="E2694" s="674">
        <f t="shared" si="42"/>
        <v>2</v>
      </c>
      <c r="F2694" s="673" t="s">
        <v>2796</v>
      </c>
      <c r="G2694" s="673" t="s">
        <v>2797</v>
      </c>
      <c r="H2694" s="673" t="s">
        <v>2611</v>
      </c>
      <c r="I2694" s="673" t="s">
        <v>2611</v>
      </c>
      <c r="J2694" s="673" t="s">
        <v>2611</v>
      </c>
      <c r="K2694" s="673" t="s">
        <v>2611</v>
      </c>
    </row>
    <row r="2695" spans="1:11" hidden="1" x14ac:dyDescent="0.25">
      <c r="A2695" t="s">
        <v>5418</v>
      </c>
      <c r="B2695" s="673" t="s">
        <v>2109</v>
      </c>
      <c r="C2695" s="674">
        <v>7</v>
      </c>
      <c r="D2695" s="674" t="s">
        <v>6903</v>
      </c>
      <c r="E2695" s="674">
        <f t="shared" si="42"/>
        <v>2</v>
      </c>
      <c r="F2695" s="673" t="s">
        <v>2796</v>
      </c>
      <c r="G2695" s="673" t="s">
        <v>2797</v>
      </c>
      <c r="H2695" s="673" t="s">
        <v>2611</v>
      </c>
      <c r="I2695" s="673" t="s">
        <v>2611</v>
      </c>
      <c r="J2695" s="673" t="s">
        <v>2611</v>
      </c>
      <c r="K2695" s="673" t="s">
        <v>2611</v>
      </c>
    </row>
    <row r="2696" spans="1:11" hidden="1" x14ac:dyDescent="0.25">
      <c r="A2696" t="s">
        <v>5419</v>
      </c>
      <c r="B2696" s="673" t="s">
        <v>2109</v>
      </c>
      <c r="C2696" s="674">
        <v>7</v>
      </c>
      <c r="D2696" s="674" t="s">
        <v>7048</v>
      </c>
      <c r="E2696" s="674">
        <f t="shared" si="42"/>
        <v>2</v>
      </c>
      <c r="F2696" s="673" t="s">
        <v>2794</v>
      </c>
      <c r="G2696" s="673" t="s">
        <v>2795</v>
      </c>
      <c r="H2696" s="673" t="s">
        <v>2611</v>
      </c>
      <c r="I2696" s="673" t="s">
        <v>2611</v>
      </c>
      <c r="J2696" s="673" t="s">
        <v>2611</v>
      </c>
      <c r="K2696" s="673" t="s">
        <v>2611</v>
      </c>
    </row>
    <row r="2697" spans="1:11" hidden="1" x14ac:dyDescent="0.25">
      <c r="A2697" t="s">
        <v>5420</v>
      </c>
      <c r="B2697" s="673" t="s">
        <v>2109</v>
      </c>
      <c r="C2697" s="674">
        <v>7</v>
      </c>
      <c r="D2697" s="674" t="s">
        <v>7049</v>
      </c>
      <c r="E2697" s="674">
        <f t="shared" si="42"/>
        <v>2</v>
      </c>
      <c r="F2697" s="673" t="s">
        <v>2794</v>
      </c>
      <c r="G2697" s="673" t="s">
        <v>2795</v>
      </c>
      <c r="H2697" s="673" t="s">
        <v>2611</v>
      </c>
      <c r="I2697" s="673" t="s">
        <v>2611</v>
      </c>
      <c r="J2697" s="673" t="s">
        <v>2611</v>
      </c>
      <c r="K2697" s="673" t="s">
        <v>2611</v>
      </c>
    </row>
    <row r="2698" spans="1:11" hidden="1" x14ac:dyDescent="0.25">
      <c r="A2698" t="s">
        <v>7510</v>
      </c>
      <c r="B2698" s="673" t="s">
        <v>2109</v>
      </c>
      <c r="C2698" s="674">
        <v>7</v>
      </c>
      <c r="D2698" s="674" t="s">
        <v>6880</v>
      </c>
      <c r="E2698" s="674">
        <f t="shared" si="42"/>
        <v>5</v>
      </c>
      <c r="F2698" s="673" t="s">
        <v>2798</v>
      </c>
      <c r="G2698" s="673" t="s">
        <v>2799</v>
      </c>
      <c r="H2698" s="673" t="s">
        <v>2965</v>
      </c>
      <c r="I2698" s="673" t="s">
        <v>2796</v>
      </c>
      <c r="J2698" s="673" t="s">
        <v>2966</v>
      </c>
      <c r="K2698" s="673" t="s">
        <v>2611</v>
      </c>
    </row>
    <row r="2699" spans="1:11" hidden="1" x14ac:dyDescent="0.25">
      <c r="A2699" t="s">
        <v>5421</v>
      </c>
      <c r="B2699" s="673" t="s">
        <v>2109</v>
      </c>
      <c r="C2699" s="674">
        <v>7</v>
      </c>
      <c r="D2699" s="674" t="s">
        <v>7020</v>
      </c>
      <c r="E2699" s="674">
        <f t="shared" si="42"/>
        <v>5</v>
      </c>
      <c r="F2699" s="673" t="s">
        <v>2798</v>
      </c>
      <c r="G2699" s="673" t="s">
        <v>2799</v>
      </c>
      <c r="H2699" s="673" t="s">
        <v>2965</v>
      </c>
      <c r="I2699" s="673" t="s">
        <v>2796</v>
      </c>
      <c r="J2699" s="673" t="s">
        <v>2966</v>
      </c>
      <c r="K2699" s="673" t="s">
        <v>2611</v>
      </c>
    </row>
    <row r="2700" spans="1:11" hidden="1" x14ac:dyDescent="0.25">
      <c r="A2700" t="s">
        <v>5422</v>
      </c>
      <c r="B2700" s="673" t="s">
        <v>2109</v>
      </c>
      <c r="C2700" s="674">
        <v>8</v>
      </c>
      <c r="D2700" s="674" t="s">
        <v>6729</v>
      </c>
      <c r="E2700" s="674">
        <f t="shared" si="42"/>
        <v>1</v>
      </c>
      <c r="F2700" s="673" t="s">
        <v>2788</v>
      </c>
      <c r="G2700" s="673" t="s">
        <v>2611</v>
      </c>
      <c r="H2700" s="673" t="s">
        <v>2611</v>
      </c>
      <c r="I2700" s="673" t="s">
        <v>2611</v>
      </c>
      <c r="J2700" s="673" t="s">
        <v>2611</v>
      </c>
      <c r="K2700" s="673" t="s">
        <v>2611</v>
      </c>
    </row>
    <row r="2701" spans="1:11" hidden="1" x14ac:dyDescent="0.25">
      <c r="A2701" t="s">
        <v>5423</v>
      </c>
      <c r="B2701" s="673" t="s">
        <v>2109</v>
      </c>
      <c r="C2701" s="674">
        <v>8</v>
      </c>
      <c r="D2701" s="674" t="s">
        <v>6751</v>
      </c>
      <c r="E2701" s="674">
        <f t="shared" si="42"/>
        <v>2</v>
      </c>
      <c r="F2701" s="673" t="s">
        <v>2802</v>
      </c>
      <c r="G2701" s="673" t="s">
        <v>2803</v>
      </c>
      <c r="H2701" s="673" t="s">
        <v>2611</v>
      </c>
      <c r="I2701" s="673" t="s">
        <v>2611</v>
      </c>
      <c r="J2701" s="673" t="s">
        <v>2611</v>
      </c>
      <c r="K2701" s="673" t="s">
        <v>2611</v>
      </c>
    </row>
    <row r="2702" spans="1:11" hidden="1" x14ac:dyDescent="0.25">
      <c r="A2702" t="s">
        <v>5424</v>
      </c>
      <c r="B2702" s="673" t="s">
        <v>2109</v>
      </c>
      <c r="C2702" s="674">
        <v>8</v>
      </c>
      <c r="D2702" s="674" t="s">
        <v>6731</v>
      </c>
      <c r="E2702" s="674">
        <f t="shared" si="42"/>
        <v>1</v>
      </c>
      <c r="F2702" s="673" t="s">
        <v>2788</v>
      </c>
      <c r="G2702" s="673" t="s">
        <v>2611</v>
      </c>
      <c r="H2702" s="673" t="s">
        <v>2611</v>
      </c>
      <c r="I2702" s="673" t="s">
        <v>2611</v>
      </c>
      <c r="J2702" s="673" t="s">
        <v>2611</v>
      </c>
      <c r="K2702" s="673" t="s">
        <v>2611</v>
      </c>
    </row>
    <row r="2703" spans="1:11" hidden="1" x14ac:dyDescent="0.25">
      <c r="A2703" t="s">
        <v>5425</v>
      </c>
      <c r="B2703" s="673" t="s">
        <v>2109</v>
      </c>
      <c r="C2703" s="674">
        <v>8</v>
      </c>
      <c r="D2703" s="674" t="s">
        <v>6732</v>
      </c>
      <c r="E2703" s="674">
        <f t="shared" si="42"/>
        <v>1</v>
      </c>
      <c r="F2703" s="673" t="s">
        <v>2788</v>
      </c>
      <c r="G2703" s="673" t="s">
        <v>2611</v>
      </c>
      <c r="H2703" s="673" t="s">
        <v>2611</v>
      </c>
      <c r="I2703" s="673" t="s">
        <v>2611</v>
      </c>
      <c r="J2703" s="673" t="s">
        <v>2611</v>
      </c>
      <c r="K2703" s="673" t="s">
        <v>2611</v>
      </c>
    </row>
    <row r="2704" spans="1:11" hidden="1" x14ac:dyDescent="0.25">
      <c r="A2704" t="s">
        <v>5426</v>
      </c>
      <c r="B2704" s="673" t="s">
        <v>2109</v>
      </c>
      <c r="C2704" s="674">
        <v>8</v>
      </c>
      <c r="D2704" s="674" t="s">
        <v>6740</v>
      </c>
      <c r="E2704" s="674">
        <f t="shared" si="42"/>
        <v>2</v>
      </c>
      <c r="F2704" s="673" t="s">
        <v>2794</v>
      </c>
      <c r="G2704" s="673" t="s">
        <v>2795</v>
      </c>
      <c r="H2704" s="673" t="s">
        <v>2611</v>
      </c>
      <c r="I2704" s="673" t="s">
        <v>2611</v>
      </c>
      <c r="J2704" s="673" t="s">
        <v>2611</v>
      </c>
      <c r="K2704" s="673" t="s">
        <v>2611</v>
      </c>
    </row>
    <row r="2705" spans="1:11" hidden="1" x14ac:dyDescent="0.25">
      <c r="A2705" t="s">
        <v>5427</v>
      </c>
      <c r="B2705" s="673" t="s">
        <v>2109</v>
      </c>
      <c r="C2705" s="674">
        <v>8</v>
      </c>
      <c r="D2705" s="674" t="s">
        <v>6741</v>
      </c>
      <c r="E2705" s="674">
        <f t="shared" si="42"/>
        <v>2</v>
      </c>
      <c r="F2705" s="673" t="s">
        <v>2794</v>
      </c>
      <c r="G2705" s="673" t="s">
        <v>2795</v>
      </c>
      <c r="H2705" s="673" t="s">
        <v>2611</v>
      </c>
      <c r="I2705" s="673" t="s">
        <v>2611</v>
      </c>
      <c r="J2705" s="673" t="s">
        <v>2611</v>
      </c>
      <c r="K2705" s="673" t="s">
        <v>2611</v>
      </c>
    </row>
    <row r="2706" spans="1:11" hidden="1" x14ac:dyDescent="0.25">
      <c r="A2706" t="s">
        <v>5428</v>
      </c>
      <c r="B2706" s="673" t="s">
        <v>2109</v>
      </c>
      <c r="C2706" s="674">
        <v>8</v>
      </c>
      <c r="D2706" s="674" t="s">
        <v>6742</v>
      </c>
      <c r="E2706" s="674">
        <f t="shared" si="42"/>
        <v>2</v>
      </c>
      <c r="F2706" s="673" t="s">
        <v>2796</v>
      </c>
      <c r="G2706" s="673" t="s">
        <v>2797</v>
      </c>
      <c r="H2706" s="673" t="s">
        <v>2611</v>
      </c>
      <c r="I2706" s="673" t="s">
        <v>2611</v>
      </c>
      <c r="J2706" s="673" t="s">
        <v>2611</v>
      </c>
      <c r="K2706" s="673" t="s">
        <v>2611</v>
      </c>
    </row>
    <row r="2707" spans="1:11" hidden="1" x14ac:dyDescent="0.25">
      <c r="A2707" t="s">
        <v>5429</v>
      </c>
      <c r="B2707" s="673" t="s">
        <v>2109</v>
      </c>
      <c r="C2707" s="674">
        <v>8</v>
      </c>
      <c r="D2707" s="674" t="s">
        <v>6743</v>
      </c>
      <c r="E2707" s="674">
        <f t="shared" si="42"/>
        <v>2</v>
      </c>
      <c r="F2707" s="673" t="s">
        <v>2796</v>
      </c>
      <c r="G2707" s="673" t="s">
        <v>2797</v>
      </c>
      <c r="H2707" s="673" t="s">
        <v>2611</v>
      </c>
      <c r="I2707" s="673" t="s">
        <v>2611</v>
      </c>
      <c r="J2707" s="673" t="s">
        <v>2611</v>
      </c>
      <c r="K2707" s="673" t="s">
        <v>2611</v>
      </c>
    </row>
    <row r="2708" spans="1:11" hidden="1" x14ac:dyDescent="0.25">
      <c r="A2708" t="s">
        <v>5430</v>
      </c>
      <c r="B2708" s="673" t="s">
        <v>2109</v>
      </c>
      <c r="C2708" s="674">
        <v>8</v>
      </c>
      <c r="D2708" s="674" t="s">
        <v>6733</v>
      </c>
      <c r="E2708" s="674">
        <f t="shared" si="42"/>
        <v>3</v>
      </c>
      <c r="F2708" s="673" t="s">
        <v>2789</v>
      </c>
      <c r="G2708" s="673" t="s">
        <v>2790</v>
      </c>
      <c r="H2708" s="673" t="s">
        <v>2791</v>
      </c>
      <c r="I2708" s="673" t="s">
        <v>2611</v>
      </c>
      <c r="J2708" s="673" t="s">
        <v>2611</v>
      </c>
      <c r="K2708" s="673" t="s">
        <v>2611</v>
      </c>
    </row>
    <row r="2709" spans="1:11" hidden="1" x14ac:dyDescent="0.25">
      <c r="A2709" t="s">
        <v>5431</v>
      </c>
      <c r="B2709" s="673" t="s">
        <v>2109</v>
      </c>
      <c r="C2709" s="674">
        <v>8</v>
      </c>
      <c r="D2709" s="674" t="s">
        <v>6759</v>
      </c>
      <c r="E2709" s="674">
        <f t="shared" si="42"/>
        <v>1</v>
      </c>
      <c r="F2709" s="673" t="s">
        <v>2788</v>
      </c>
      <c r="G2709" s="673" t="s">
        <v>2611</v>
      </c>
      <c r="H2709" s="673" t="s">
        <v>2611</v>
      </c>
      <c r="I2709" s="673" t="s">
        <v>2611</v>
      </c>
      <c r="J2709" s="673" t="s">
        <v>2611</v>
      </c>
      <c r="K2709" s="673" t="s">
        <v>2611</v>
      </c>
    </row>
    <row r="2710" spans="1:11" hidden="1" x14ac:dyDescent="0.25">
      <c r="A2710" t="s">
        <v>5432</v>
      </c>
      <c r="B2710" s="673" t="s">
        <v>2109</v>
      </c>
      <c r="C2710" s="674">
        <v>8</v>
      </c>
      <c r="D2710" s="674" t="s">
        <v>6734</v>
      </c>
      <c r="E2710" s="674">
        <f t="shared" si="42"/>
        <v>1</v>
      </c>
      <c r="F2710" s="673" t="s">
        <v>2788</v>
      </c>
      <c r="G2710" s="673" t="s">
        <v>2611</v>
      </c>
      <c r="H2710" s="673" t="s">
        <v>2611</v>
      </c>
      <c r="I2710" s="673" t="s">
        <v>2611</v>
      </c>
      <c r="J2710" s="673" t="s">
        <v>2611</v>
      </c>
      <c r="K2710" s="673" t="s">
        <v>2611</v>
      </c>
    </row>
    <row r="2711" spans="1:11" hidden="1" x14ac:dyDescent="0.25">
      <c r="A2711" t="s">
        <v>5433</v>
      </c>
      <c r="B2711" s="673" t="s">
        <v>2109</v>
      </c>
      <c r="C2711" s="674">
        <v>8</v>
      </c>
      <c r="D2711" s="674" t="s">
        <v>6935</v>
      </c>
      <c r="E2711" s="674">
        <f t="shared" si="42"/>
        <v>1</v>
      </c>
      <c r="F2711" s="673" t="s">
        <v>2788</v>
      </c>
      <c r="G2711" s="673" t="s">
        <v>2611</v>
      </c>
      <c r="H2711" s="673" t="s">
        <v>2611</v>
      </c>
      <c r="I2711" s="673" t="s">
        <v>2611</v>
      </c>
      <c r="J2711" s="673" t="s">
        <v>2611</v>
      </c>
      <c r="K2711" s="673" t="s">
        <v>2611</v>
      </c>
    </row>
    <row r="2712" spans="1:11" hidden="1" x14ac:dyDescent="0.25">
      <c r="A2712" t="s">
        <v>5434</v>
      </c>
      <c r="B2712" s="673" t="s">
        <v>2109</v>
      </c>
      <c r="C2712" s="674">
        <v>8</v>
      </c>
      <c r="D2712" s="674" t="s">
        <v>6875</v>
      </c>
      <c r="E2712" s="674">
        <f t="shared" si="42"/>
        <v>1</v>
      </c>
      <c r="F2712" s="673" t="s">
        <v>2788</v>
      </c>
      <c r="G2712" s="673" t="s">
        <v>2611</v>
      </c>
      <c r="H2712" s="673" t="s">
        <v>2611</v>
      </c>
      <c r="I2712" s="673" t="s">
        <v>2611</v>
      </c>
      <c r="J2712" s="673" t="s">
        <v>2611</v>
      </c>
      <c r="K2712" s="673" t="s">
        <v>2611</v>
      </c>
    </row>
    <row r="2713" spans="1:11" hidden="1" x14ac:dyDescent="0.25">
      <c r="A2713" t="s">
        <v>5435</v>
      </c>
      <c r="B2713" s="673" t="s">
        <v>2109</v>
      </c>
      <c r="C2713" s="674">
        <v>8</v>
      </c>
      <c r="D2713" s="674" t="s">
        <v>6752</v>
      </c>
      <c r="E2713" s="674">
        <f t="shared" si="42"/>
        <v>2</v>
      </c>
      <c r="F2713" s="673" t="s">
        <v>2802</v>
      </c>
      <c r="G2713" s="673" t="s">
        <v>2803</v>
      </c>
      <c r="H2713" s="673" t="s">
        <v>2611</v>
      </c>
      <c r="I2713" s="673" t="s">
        <v>2611</v>
      </c>
      <c r="J2713" s="673" t="s">
        <v>2611</v>
      </c>
      <c r="K2713" s="673" t="s">
        <v>2611</v>
      </c>
    </row>
    <row r="2714" spans="1:11" hidden="1" x14ac:dyDescent="0.25">
      <c r="A2714" t="s">
        <v>5436</v>
      </c>
      <c r="B2714" s="673" t="s">
        <v>2109</v>
      </c>
      <c r="C2714" s="674">
        <v>8</v>
      </c>
      <c r="D2714" s="674" t="s">
        <v>6753</v>
      </c>
      <c r="E2714" s="674">
        <f t="shared" si="42"/>
        <v>6</v>
      </c>
      <c r="F2714" s="673" t="s">
        <v>2804</v>
      </c>
      <c r="G2714" s="673" t="s">
        <v>2805</v>
      </c>
      <c r="H2714" s="673" t="s">
        <v>2806</v>
      </c>
      <c r="I2714" s="673" t="s">
        <v>2807</v>
      </c>
      <c r="J2714" s="673" t="s">
        <v>2808</v>
      </c>
      <c r="K2714" s="673" t="s">
        <v>2809</v>
      </c>
    </row>
    <row r="2715" spans="1:11" hidden="1" x14ac:dyDescent="0.25">
      <c r="A2715" t="s">
        <v>5437</v>
      </c>
      <c r="B2715" s="673" t="s">
        <v>2109</v>
      </c>
      <c r="C2715" s="674">
        <v>8</v>
      </c>
      <c r="D2715" s="674" t="s">
        <v>6754</v>
      </c>
      <c r="E2715" s="674">
        <f t="shared" si="42"/>
        <v>6</v>
      </c>
      <c r="F2715" s="673" t="s">
        <v>2810</v>
      </c>
      <c r="G2715" s="673" t="s">
        <v>2811</v>
      </c>
      <c r="H2715" s="673" t="s">
        <v>2812</v>
      </c>
      <c r="I2715" s="673" t="s">
        <v>2813</v>
      </c>
      <c r="J2715" s="673" t="s">
        <v>2814</v>
      </c>
      <c r="K2715" s="673" t="s">
        <v>2815</v>
      </c>
    </row>
    <row r="2716" spans="1:11" hidden="1" x14ac:dyDescent="0.25">
      <c r="A2716" t="s">
        <v>5438</v>
      </c>
      <c r="B2716" s="673" t="s">
        <v>2109</v>
      </c>
      <c r="C2716" s="674">
        <v>8</v>
      </c>
      <c r="D2716" s="674" t="s">
        <v>6755</v>
      </c>
      <c r="E2716" s="674">
        <f t="shared" si="42"/>
        <v>3</v>
      </c>
      <c r="F2716" s="673" t="s">
        <v>2848</v>
      </c>
      <c r="G2716" s="673" t="s">
        <v>2849</v>
      </c>
      <c r="H2716" s="673" t="s">
        <v>2816</v>
      </c>
      <c r="I2716" s="673" t="s">
        <v>2611</v>
      </c>
      <c r="J2716" s="673" t="s">
        <v>2611</v>
      </c>
      <c r="K2716" s="673" t="s">
        <v>2611</v>
      </c>
    </row>
    <row r="2717" spans="1:11" hidden="1" x14ac:dyDescent="0.25">
      <c r="A2717" t="s">
        <v>5439</v>
      </c>
      <c r="B2717" s="673" t="s">
        <v>2109</v>
      </c>
      <c r="C2717" s="674">
        <v>8</v>
      </c>
      <c r="D2717" s="674" t="s">
        <v>6735</v>
      </c>
      <c r="E2717" s="674">
        <f t="shared" si="42"/>
        <v>1</v>
      </c>
      <c r="F2717" s="673" t="s">
        <v>2788</v>
      </c>
      <c r="G2717" s="673" t="s">
        <v>2611</v>
      </c>
      <c r="H2717" s="673" t="s">
        <v>2611</v>
      </c>
      <c r="I2717" s="673" t="s">
        <v>2611</v>
      </c>
      <c r="J2717" s="673" t="s">
        <v>2611</v>
      </c>
      <c r="K2717" s="673" t="s">
        <v>2611</v>
      </c>
    </row>
    <row r="2718" spans="1:11" hidden="1" x14ac:dyDescent="0.25">
      <c r="A2718" t="s">
        <v>5440</v>
      </c>
      <c r="B2718" s="673" t="s">
        <v>2109</v>
      </c>
      <c r="C2718" s="674">
        <v>8</v>
      </c>
      <c r="D2718" s="674" t="s">
        <v>6744</v>
      </c>
      <c r="E2718" s="674">
        <f t="shared" si="42"/>
        <v>4</v>
      </c>
      <c r="F2718" s="673" t="s">
        <v>2796</v>
      </c>
      <c r="G2718" s="673" t="s">
        <v>2794</v>
      </c>
      <c r="H2718" s="673" t="s">
        <v>2797</v>
      </c>
      <c r="I2718" s="673" t="s">
        <v>2795</v>
      </c>
      <c r="J2718" s="673" t="s">
        <v>2611</v>
      </c>
      <c r="K2718" s="673" t="s">
        <v>2611</v>
      </c>
    </row>
    <row r="2719" spans="1:11" hidden="1" x14ac:dyDescent="0.25">
      <c r="A2719" t="s">
        <v>5441</v>
      </c>
      <c r="B2719" s="673" t="s">
        <v>2109</v>
      </c>
      <c r="C2719" s="674">
        <v>8</v>
      </c>
      <c r="D2719" s="674" t="s">
        <v>6745</v>
      </c>
      <c r="E2719" s="674">
        <f t="shared" si="42"/>
        <v>2</v>
      </c>
      <c r="F2719" s="673" t="s">
        <v>2796</v>
      </c>
      <c r="G2719" s="673" t="s">
        <v>2797</v>
      </c>
      <c r="H2719" s="673" t="s">
        <v>2611</v>
      </c>
      <c r="I2719" s="673" t="s">
        <v>2611</v>
      </c>
      <c r="J2719" s="673" t="s">
        <v>2611</v>
      </c>
      <c r="K2719" s="673" t="s">
        <v>2611</v>
      </c>
    </row>
    <row r="2720" spans="1:11" hidden="1" x14ac:dyDescent="0.25">
      <c r="A2720" t="s">
        <v>5442</v>
      </c>
      <c r="B2720" s="673" t="s">
        <v>2109</v>
      </c>
      <c r="C2720" s="674">
        <v>8</v>
      </c>
      <c r="D2720" s="674" t="s">
        <v>7044</v>
      </c>
      <c r="E2720" s="674">
        <f t="shared" si="42"/>
        <v>1</v>
      </c>
      <c r="F2720" s="673" t="s">
        <v>2788</v>
      </c>
      <c r="G2720" s="673" t="s">
        <v>2611</v>
      </c>
      <c r="H2720" s="673" t="s">
        <v>2611</v>
      </c>
      <c r="I2720" s="673" t="s">
        <v>2611</v>
      </c>
      <c r="J2720" s="673" t="s">
        <v>2611</v>
      </c>
      <c r="K2720" s="673" t="s">
        <v>2611</v>
      </c>
    </row>
    <row r="2721" spans="1:11" hidden="1" x14ac:dyDescent="0.25">
      <c r="A2721" t="s">
        <v>5443</v>
      </c>
      <c r="B2721" s="673" t="s">
        <v>2109</v>
      </c>
      <c r="C2721" s="674">
        <v>8</v>
      </c>
      <c r="D2721" s="674" t="s">
        <v>6878</v>
      </c>
      <c r="E2721" s="674">
        <f t="shared" si="42"/>
        <v>1</v>
      </c>
      <c r="F2721" s="673" t="s">
        <v>2788</v>
      </c>
      <c r="G2721" s="673" t="s">
        <v>2611</v>
      </c>
      <c r="H2721" s="673" t="s">
        <v>2611</v>
      </c>
      <c r="I2721" s="673" t="s">
        <v>2611</v>
      </c>
      <c r="J2721" s="673" t="s">
        <v>2611</v>
      </c>
      <c r="K2721" s="673" t="s">
        <v>2611</v>
      </c>
    </row>
    <row r="2722" spans="1:11" hidden="1" x14ac:dyDescent="0.25">
      <c r="A2722" t="s">
        <v>5444</v>
      </c>
      <c r="B2722" s="673" t="s">
        <v>2109</v>
      </c>
      <c r="C2722" s="674">
        <v>8</v>
      </c>
      <c r="D2722" s="674" t="s">
        <v>6879</v>
      </c>
      <c r="E2722" s="674">
        <f t="shared" si="42"/>
        <v>1</v>
      </c>
      <c r="F2722" s="673" t="s">
        <v>2788</v>
      </c>
      <c r="G2722" s="673" t="s">
        <v>2611</v>
      </c>
      <c r="H2722" s="673" t="s">
        <v>2611</v>
      </c>
      <c r="I2722" s="673" t="s">
        <v>2611</v>
      </c>
      <c r="J2722" s="673" t="s">
        <v>2611</v>
      </c>
      <c r="K2722" s="673" t="s">
        <v>2611</v>
      </c>
    </row>
    <row r="2723" spans="1:11" hidden="1" x14ac:dyDescent="0.25">
      <c r="A2723" t="s">
        <v>5445</v>
      </c>
      <c r="B2723" s="673" t="s">
        <v>2109</v>
      </c>
      <c r="C2723" s="674">
        <v>8</v>
      </c>
      <c r="D2723" s="674" t="s">
        <v>6924</v>
      </c>
      <c r="E2723" s="674">
        <f t="shared" si="42"/>
        <v>1</v>
      </c>
      <c r="F2723" s="673" t="s">
        <v>2788</v>
      </c>
      <c r="G2723" s="673" t="s">
        <v>2611</v>
      </c>
      <c r="H2723" s="673" t="s">
        <v>2611</v>
      </c>
      <c r="I2723" s="673" t="s">
        <v>2611</v>
      </c>
      <c r="J2723" s="673" t="s">
        <v>2611</v>
      </c>
      <c r="K2723" s="673" t="s">
        <v>2611</v>
      </c>
    </row>
    <row r="2724" spans="1:11" hidden="1" x14ac:dyDescent="0.25">
      <c r="A2724" t="s">
        <v>5446</v>
      </c>
      <c r="B2724" s="673" t="s">
        <v>2109</v>
      </c>
      <c r="C2724" s="674">
        <v>8</v>
      </c>
      <c r="D2724" s="674" t="s">
        <v>7045</v>
      </c>
      <c r="E2724" s="674">
        <f t="shared" si="42"/>
        <v>1</v>
      </c>
      <c r="F2724" s="673" t="s">
        <v>2788</v>
      </c>
      <c r="G2724" s="673" t="s">
        <v>2611</v>
      </c>
      <c r="H2724" s="673" t="s">
        <v>2611</v>
      </c>
      <c r="I2724" s="673" t="s">
        <v>2611</v>
      </c>
      <c r="J2724" s="673" t="s">
        <v>2611</v>
      </c>
      <c r="K2724" s="673" t="s">
        <v>2611</v>
      </c>
    </row>
    <row r="2725" spans="1:11" hidden="1" x14ac:dyDescent="0.25">
      <c r="A2725" t="s">
        <v>5447</v>
      </c>
      <c r="B2725" s="673" t="s">
        <v>2109</v>
      </c>
      <c r="C2725" s="674">
        <v>8</v>
      </c>
      <c r="D2725" s="674" t="s">
        <v>7046</v>
      </c>
      <c r="E2725" s="674">
        <f t="shared" si="42"/>
        <v>1</v>
      </c>
      <c r="F2725" s="673" t="s">
        <v>2788</v>
      </c>
      <c r="G2725" s="673" t="s">
        <v>2611</v>
      </c>
      <c r="H2725" s="673" t="s">
        <v>2611</v>
      </c>
      <c r="I2725" s="673" t="s">
        <v>2611</v>
      </c>
      <c r="J2725" s="673" t="s">
        <v>2611</v>
      </c>
      <c r="K2725" s="673" t="s">
        <v>2611</v>
      </c>
    </row>
    <row r="2726" spans="1:11" hidden="1" x14ac:dyDescent="0.25">
      <c r="A2726" t="s">
        <v>7511</v>
      </c>
      <c r="B2726" s="673" t="s">
        <v>2109</v>
      </c>
      <c r="C2726" s="674">
        <v>8</v>
      </c>
      <c r="D2726" s="674" t="s">
        <v>7047</v>
      </c>
      <c r="E2726" s="674">
        <f t="shared" si="42"/>
        <v>2</v>
      </c>
      <c r="F2726" s="673" t="s">
        <v>2796</v>
      </c>
      <c r="G2726" s="673" t="s">
        <v>2797</v>
      </c>
      <c r="H2726" s="673" t="s">
        <v>2611</v>
      </c>
      <c r="I2726" s="673" t="s">
        <v>2611</v>
      </c>
      <c r="J2726" s="673" t="s">
        <v>2611</v>
      </c>
      <c r="K2726" s="673" t="s">
        <v>2611</v>
      </c>
    </row>
    <row r="2727" spans="1:11" hidden="1" x14ac:dyDescent="0.25">
      <c r="A2727" t="s">
        <v>5448</v>
      </c>
      <c r="B2727" s="673" t="s">
        <v>2109</v>
      </c>
      <c r="C2727" s="674">
        <v>8</v>
      </c>
      <c r="D2727" s="674" t="s">
        <v>6898</v>
      </c>
      <c r="E2727" s="674">
        <f t="shared" si="42"/>
        <v>2</v>
      </c>
      <c r="F2727" s="673" t="s">
        <v>2796</v>
      </c>
      <c r="G2727" s="673" t="s">
        <v>2797</v>
      </c>
      <c r="H2727" s="673" t="s">
        <v>2611</v>
      </c>
      <c r="I2727" s="673" t="s">
        <v>2611</v>
      </c>
      <c r="J2727" s="673" t="s">
        <v>2611</v>
      </c>
      <c r="K2727" s="673" t="s">
        <v>2611</v>
      </c>
    </row>
    <row r="2728" spans="1:11" hidden="1" x14ac:dyDescent="0.25">
      <c r="A2728" t="s">
        <v>5449</v>
      </c>
      <c r="B2728" s="673" t="s">
        <v>2109</v>
      </c>
      <c r="C2728" s="674">
        <v>8</v>
      </c>
      <c r="D2728" s="674" t="s">
        <v>6903</v>
      </c>
      <c r="E2728" s="674">
        <f t="shared" si="42"/>
        <v>2</v>
      </c>
      <c r="F2728" s="673" t="s">
        <v>2796</v>
      </c>
      <c r="G2728" s="673" t="s">
        <v>2797</v>
      </c>
      <c r="H2728" s="673" t="s">
        <v>2611</v>
      </c>
      <c r="I2728" s="673" t="s">
        <v>2611</v>
      </c>
      <c r="J2728" s="673" t="s">
        <v>2611</v>
      </c>
      <c r="K2728" s="673" t="s">
        <v>2611</v>
      </c>
    </row>
    <row r="2729" spans="1:11" hidden="1" x14ac:dyDescent="0.25">
      <c r="A2729" t="s">
        <v>5450</v>
      </c>
      <c r="B2729" s="673" t="s">
        <v>2109</v>
      </c>
      <c r="C2729" s="674">
        <v>8</v>
      </c>
      <c r="D2729" s="674" t="s">
        <v>7048</v>
      </c>
      <c r="E2729" s="674">
        <f t="shared" si="42"/>
        <v>2</v>
      </c>
      <c r="F2729" s="673" t="s">
        <v>2794</v>
      </c>
      <c r="G2729" s="673" t="s">
        <v>2795</v>
      </c>
      <c r="H2729" s="673" t="s">
        <v>2611</v>
      </c>
      <c r="I2729" s="673" t="s">
        <v>2611</v>
      </c>
      <c r="J2729" s="673" t="s">
        <v>2611</v>
      </c>
      <c r="K2729" s="673" t="s">
        <v>2611</v>
      </c>
    </row>
    <row r="2730" spans="1:11" hidden="1" x14ac:dyDescent="0.25">
      <c r="A2730" t="s">
        <v>5451</v>
      </c>
      <c r="B2730" s="673" t="s">
        <v>2109</v>
      </c>
      <c r="C2730" s="674">
        <v>8</v>
      </c>
      <c r="D2730" s="674" t="s">
        <v>7049</v>
      </c>
      <c r="E2730" s="674">
        <f t="shared" si="42"/>
        <v>2</v>
      </c>
      <c r="F2730" s="673" t="s">
        <v>2794</v>
      </c>
      <c r="G2730" s="673" t="s">
        <v>2795</v>
      </c>
      <c r="H2730" s="673" t="s">
        <v>2611</v>
      </c>
      <c r="I2730" s="673" t="s">
        <v>2611</v>
      </c>
      <c r="J2730" s="673" t="s">
        <v>2611</v>
      </c>
      <c r="K2730" s="673" t="s">
        <v>2611</v>
      </c>
    </row>
    <row r="2731" spans="1:11" hidden="1" x14ac:dyDescent="0.25">
      <c r="A2731" t="s">
        <v>7512</v>
      </c>
      <c r="B2731" s="673" t="s">
        <v>2109</v>
      </c>
      <c r="C2731" s="674">
        <v>8</v>
      </c>
      <c r="D2731" s="674" t="s">
        <v>6880</v>
      </c>
      <c r="E2731" s="674">
        <f t="shared" si="42"/>
        <v>5</v>
      </c>
      <c r="F2731" s="673" t="s">
        <v>2798</v>
      </c>
      <c r="G2731" s="673" t="s">
        <v>2799</v>
      </c>
      <c r="H2731" s="673" t="s">
        <v>2965</v>
      </c>
      <c r="I2731" s="673" t="s">
        <v>2796</v>
      </c>
      <c r="J2731" s="673" t="s">
        <v>2966</v>
      </c>
      <c r="K2731" s="673" t="s">
        <v>2611</v>
      </c>
    </row>
    <row r="2732" spans="1:11" hidden="1" x14ac:dyDescent="0.25">
      <c r="A2732" t="s">
        <v>5452</v>
      </c>
      <c r="B2732" s="673" t="s">
        <v>2109</v>
      </c>
      <c r="C2732" s="674">
        <v>8</v>
      </c>
      <c r="D2732" s="674" t="s">
        <v>7020</v>
      </c>
      <c r="E2732" s="674">
        <f t="shared" si="42"/>
        <v>5</v>
      </c>
      <c r="F2732" s="673" t="s">
        <v>2798</v>
      </c>
      <c r="G2732" s="673" t="s">
        <v>2799</v>
      </c>
      <c r="H2732" s="673" t="s">
        <v>2965</v>
      </c>
      <c r="I2732" s="673" t="s">
        <v>2796</v>
      </c>
      <c r="J2732" s="673" t="s">
        <v>2966</v>
      </c>
      <c r="K2732" s="673" t="s">
        <v>2611</v>
      </c>
    </row>
    <row r="2733" spans="1:11" hidden="1" x14ac:dyDescent="0.25">
      <c r="A2733" t="s">
        <v>5453</v>
      </c>
      <c r="B2733" s="673" t="s">
        <v>2088</v>
      </c>
      <c r="C2733" s="674">
        <v>3</v>
      </c>
      <c r="D2733" s="674" t="s">
        <v>6729</v>
      </c>
      <c r="E2733" s="674">
        <f t="shared" si="42"/>
        <v>1</v>
      </c>
      <c r="F2733" s="673" t="s">
        <v>2788</v>
      </c>
      <c r="G2733" s="673" t="s">
        <v>2611</v>
      </c>
      <c r="H2733" s="673" t="s">
        <v>2611</v>
      </c>
      <c r="I2733" s="673" t="s">
        <v>2611</v>
      </c>
      <c r="J2733" s="673" t="s">
        <v>2611</v>
      </c>
      <c r="K2733" s="673" t="s">
        <v>2611</v>
      </c>
    </row>
    <row r="2734" spans="1:11" hidden="1" x14ac:dyDescent="0.25">
      <c r="A2734" t="s">
        <v>5454</v>
      </c>
      <c r="B2734" s="673" t="s">
        <v>2088</v>
      </c>
      <c r="C2734" s="674">
        <v>3</v>
      </c>
      <c r="D2734" s="674" t="s">
        <v>6730</v>
      </c>
      <c r="E2734" s="674">
        <f t="shared" si="42"/>
        <v>1</v>
      </c>
      <c r="F2734" s="673" t="s">
        <v>2788</v>
      </c>
      <c r="G2734" s="673" t="s">
        <v>2611</v>
      </c>
      <c r="H2734" s="673" t="s">
        <v>2611</v>
      </c>
      <c r="I2734" s="673" t="s">
        <v>2611</v>
      </c>
      <c r="J2734" s="673" t="s">
        <v>2611</v>
      </c>
      <c r="K2734" s="673" t="s">
        <v>2611</v>
      </c>
    </row>
    <row r="2735" spans="1:11" hidden="1" x14ac:dyDescent="0.25">
      <c r="A2735" t="s">
        <v>5455</v>
      </c>
      <c r="B2735" s="673" t="s">
        <v>2088</v>
      </c>
      <c r="C2735" s="674">
        <v>3</v>
      </c>
      <c r="D2735" s="674" t="s">
        <v>6731</v>
      </c>
      <c r="E2735" s="674">
        <f t="shared" si="42"/>
        <v>1</v>
      </c>
      <c r="F2735" s="673" t="s">
        <v>2788</v>
      </c>
      <c r="G2735" s="673" t="s">
        <v>2611</v>
      </c>
      <c r="H2735" s="673" t="s">
        <v>2611</v>
      </c>
      <c r="I2735" s="673" t="s">
        <v>2611</v>
      </c>
      <c r="J2735" s="673" t="s">
        <v>2611</v>
      </c>
      <c r="K2735" s="673" t="s">
        <v>2611</v>
      </c>
    </row>
    <row r="2736" spans="1:11" hidden="1" x14ac:dyDescent="0.25">
      <c r="A2736" t="s">
        <v>5456</v>
      </c>
      <c r="B2736" s="673" t="s">
        <v>2088</v>
      </c>
      <c r="C2736" s="674">
        <v>3</v>
      </c>
      <c r="D2736" s="674" t="s">
        <v>6732</v>
      </c>
      <c r="E2736" s="674">
        <f t="shared" si="42"/>
        <v>1</v>
      </c>
      <c r="F2736" s="673" t="s">
        <v>2788</v>
      </c>
      <c r="G2736" s="673" t="s">
        <v>2611</v>
      </c>
      <c r="H2736" s="673" t="s">
        <v>2611</v>
      </c>
      <c r="I2736" s="673" t="s">
        <v>2611</v>
      </c>
      <c r="J2736" s="673" t="s">
        <v>2611</v>
      </c>
      <c r="K2736" s="673" t="s">
        <v>2611</v>
      </c>
    </row>
    <row r="2737" spans="1:11" hidden="1" x14ac:dyDescent="0.25">
      <c r="A2737" t="s">
        <v>5457</v>
      </c>
      <c r="B2737" s="673" t="s">
        <v>2088</v>
      </c>
      <c r="C2737" s="674">
        <v>3</v>
      </c>
      <c r="D2737" s="674" t="s">
        <v>6742</v>
      </c>
      <c r="E2737" s="674">
        <f t="shared" si="42"/>
        <v>2</v>
      </c>
      <c r="F2737" s="673" t="s">
        <v>2796</v>
      </c>
      <c r="G2737" s="673" t="s">
        <v>2797</v>
      </c>
      <c r="H2737" s="673" t="s">
        <v>2611</v>
      </c>
      <c r="I2737" s="673" t="s">
        <v>2611</v>
      </c>
      <c r="J2737" s="673" t="s">
        <v>2611</v>
      </c>
      <c r="K2737" s="673" t="s">
        <v>2611</v>
      </c>
    </row>
    <row r="2738" spans="1:11" hidden="1" x14ac:dyDescent="0.25">
      <c r="A2738" t="s">
        <v>5458</v>
      </c>
      <c r="B2738" s="673" t="s">
        <v>2088</v>
      </c>
      <c r="C2738" s="674">
        <v>3</v>
      </c>
      <c r="D2738" s="674" t="s">
        <v>6743</v>
      </c>
      <c r="E2738" s="674">
        <f t="shared" si="42"/>
        <v>2</v>
      </c>
      <c r="F2738" s="673" t="s">
        <v>2796</v>
      </c>
      <c r="G2738" s="673" t="s">
        <v>2797</v>
      </c>
      <c r="H2738" s="673" t="s">
        <v>2611</v>
      </c>
      <c r="I2738" s="673" t="s">
        <v>2611</v>
      </c>
      <c r="J2738" s="673" t="s">
        <v>2611</v>
      </c>
      <c r="K2738" s="673" t="s">
        <v>2611</v>
      </c>
    </row>
    <row r="2739" spans="1:11" hidden="1" x14ac:dyDescent="0.25">
      <c r="A2739" t="s">
        <v>5459</v>
      </c>
      <c r="B2739" s="673" t="s">
        <v>2088</v>
      </c>
      <c r="C2739" s="674">
        <v>3</v>
      </c>
      <c r="D2739" s="674" t="s">
        <v>6733</v>
      </c>
      <c r="E2739" s="674">
        <f t="shared" si="42"/>
        <v>3</v>
      </c>
      <c r="F2739" s="673" t="s">
        <v>2789</v>
      </c>
      <c r="G2739" s="673" t="s">
        <v>2790</v>
      </c>
      <c r="H2739" s="673" t="s">
        <v>2791</v>
      </c>
      <c r="I2739" s="673" t="s">
        <v>2611</v>
      </c>
      <c r="J2739" s="673" t="s">
        <v>2611</v>
      </c>
      <c r="K2739" s="673" t="s">
        <v>2611</v>
      </c>
    </row>
    <row r="2740" spans="1:11" hidden="1" x14ac:dyDescent="0.25">
      <c r="A2740" t="s">
        <v>5460</v>
      </c>
      <c r="B2740" s="673" t="s">
        <v>2088</v>
      </c>
      <c r="C2740" s="674">
        <v>3</v>
      </c>
      <c r="D2740" s="674" t="s">
        <v>6734</v>
      </c>
      <c r="E2740" s="674">
        <f t="shared" si="42"/>
        <v>1</v>
      </c>
      <c r="F2740" s="673" t="s">
        <v>2788</v>
      </c>
      <c r="G2740" s="673" t="s">
        <v>2611</v>
      </c>
      <c r="H2740" s="673" t="s">
        <v>2611</v>
      </c>
      <c r="I2740" s="673" t="s">
        <v>2611</v>
      </c>
      <c r="J2740" s="673" t="s">
        <v>2611</v>
      </c>
      <c r="K2740" s="673" t="s">
        <v>2611</v>
      </c>
    </row>
    <row r="2741" spans="1:11" hidden="1" x14ac:dyDescent="0.25">
      <c r="A2741" t="s">
        <v>5461</v>
      </c>
      <c r="B2741" s="673" t="s">
        <v>2088</v>
      </c>
      <c r="C2741" s="674">
        <v>3</v>
      </c>
      <c r="D2741" s="674" t="s">
        <v>6735</v>
      </c>
      <c r="E2741" s="674">
        <f t="shared" si="42"/>
        <v>1</v>
      </c>
      <c r="F2741" s="673" t="s">
        <v>2788</v>
      </c>
      <c r="G2741" s="673" t="s">
        <v>2611</v>
      </c>
      <c r="H2741" s="673" t="s">
        <v>2611</v>
      </c>
      <c r="I2741" s="673" t="s">
        <v>2611</v>
      </c>
      <c r="J2741" s="673" t="s">
        <v>2611</v>
      </c>
      <c r="K2741" s="673" t="s">
        <v>2611</v>
      </c>
    </row>
    <row r="2742" spans="1:11" hidden="1" x14ac:dyDescent="0.25">
      <c r="A2742" t="s">
        <v>5462</v>
      </c>
      <c r="B2742" s="673" t="s">
        <v>2088</v>
      </c>
      <c r="C2742" s="674">
        <v>3</v>
      </c>
      <c r="D2742" s="674" t="s">
        <v>6744</v>
      </c>
      <c r="E2742" s="674">
        <f t="shared" si="42"/>
        <v>2</v>
      </c>
      <c r="F2742" s="673" t="s">
        <v>2796</v>
      </c>
      <c r="G2742" s="673" t="s">
        <v>2797</v>
      </c>
      <c r="H2742" s="673" t="s">
        <v>2611</v>
      </c>
      <c r="I2742" s="673" t="s">
        <v>2611</v>
      </c>
      <c r="J2742" s="673" t="s">
        <v>2611</v>
      </c>
      <c r="K2742" s="673" t="s">
        <v>2611</v>
      </c>
    </row>
    <row r="2743" spans="1:11" hidden="1" x14ac:dyDescent="0.25">
      <c r="A2743" t="s">
        <v>5463</v>
      </c>
      <c r="B2743" s="673" t="s">
        <v>2088</v>
      </c>
      <c r="C2743" s="674">
        <v>3</v>
      </c>
      <c r="D2743" s="674" t="s">
        <v>6745</v>
      </c>
      <c r="E2743" s="674">
        <f t="shared" si="42"/>
        <v>2</v>
      </c>
      <c r="F2743" s="673" t="s">
        <v>2796</v>
      </c>
      <c r="G2743" s="673" t="s">
        <v>2797</v>
      </c>
      <c r="H2743" s="673" t="s">
        <v>2611</v>
      </c>
      <c r="I2743" s="673" t="s">
        <v>2611</v>
      </c>
      <c r="J2743" s="673" t="s">
        <v>2611</v>
      </c>
      <c r="K2743" s="673" t="s">
        <v>2611</v>
      </c>
    </row>
    <row r="2744" spans="1:11" hidden="1" x14ac:dyDescent="0.25">
      <c r="A2744" t="s">
        <v>7513</v>
      </c>
      <c r="B2744" s="673" t="s">
        <v>2088</v>
      </c>
      <c r="C2744" s="674">
        <v>3</v>
      </c>
      <c r="D2744" s="674" t="s">
        <v>6746</v>
      </c>
      <c r="E2744" s="674">
        <f t="shared" si="42"/>
        <v>1</v>
      </c>
      <c r="F2744" s="673" t="s">
        <v>2788</v>
      </c>
      <c r="G2744" s="673" t="s">
        <v>2611</v>
      </c>
      <c r="H2744" s="673" t="s">
        <v>2611</v>
      </c>
      <c r="I2744" s="673" t="s">
        <v>2611</v>
      </c>
      <c r="J2744" s="673" t="s">
        <v>2611</v>
      </c>
      <c r="K2744" s="673" t="s">
        <v>2611</v>
      </c>
    </row>
    <row r="2745" spans="1:11" hidden="1" x14ac:dyDescent="0.25">
      <c r="A2745" t="s">
        <v>7514</v>
      </c>
      <c r="B2745" s="673" t="s">
        <v>2088</v>
      </c>
      <c r="C2745" s="674">
        <v>3</v>
      </c>
      <c r="D2745" s="674" t="s">
        <v>6737</v>
      </c>
      <c r="E2745" s="674">
        <f t="shared" si="42"/>
        <v>2</v>
      </c>
      <c r="F2745" s="673" t="s">
        <v>2796</v>
      </c>
      <c r="G2745" s="673" t="s">
        <v>2797</v>
      </c>
      <c r="H2745" s="673" t="s">
        <v>2611</v>
      </c>
      <c r="I2745" s="673" t="s">
        <v>2611</v>
      </c>
      <c r="J2745" s="673" t="s">
        <v>2611</v>
      </c>
      <c r="K2745" s="673" t="s">
        <v>2611</v>
      </c>
    </row>
    <row r="2746" spans="1:11" hidden="1" x14ac:dyDescent="0.25">
      <c r="A2746" t="s">
        <v>7515</v>
      </c>
      <c r="B2746" s="673" t="s">
        <v>2088</v>
      </c>
      <c r="C2746" s="674">
        <v>3</v>
      </c>
      <c r="D2746" s="674" t="s">
        <v>2777</v>
      </c>
      <c r="E2746" s="674">
        <f t="shared" si="42"/>
        <v>2</v>
      </c>
      <c r="F2746" s="673" t="s">
        <v>2835</v>
      </c>
      <c r="G2746" s="673" t="s">
        <v>2836</v>
      </c>
      <c r="H2746" s="673" t="s">
        <v>2611</v>
      </c>
      <c r="I2746" s="673" t="s">
        <v>2611</v>
      </c>
      <c r="J2746" s="673" t="s">
        <v>2611</v>
      </c>
      <c r="K2746" s="673" t="s">
        <v>2611</v>
      </c>
    </row>
    <row r="2747" spans="1:11" hidden="1" x14ac:dyDescent="0.25">
      <c r="A2747" t="s">
        <v>7516</v>
      </c>
      <c r="B2747" s="673" t="s">
        <v>2088</v>
      </c>
      <c r="C2747" s="674">
        <v>3</v>
      </c>
      <c r="D2747" s="674" t="s">
        <v>2769</v>
      </c>
      <c r="E2747" s="674">
        <f t="shared" si="42"/>
        <v>2</v>
      </c>
      <c r="F2747" s="673" t="s">
        <v>2835</v>
      </c>
      <c r="G2747" s="673" t="s">
        <v>2836</v>
      </c>
      <c r="H2747" s="673" t="s">
        <v>2611</v>
      </c>
      <c r="I2747" s="673" t="s">
        <v>2611</v>
      </c>
      <c r="J2747" s="673" t="s">
        <v>2611</v>
      </c>
      <c r="K2747" s="673" t="s">
        <v>2611</v>
      </c>
    </row>
    <row r="2748" spans="1:11" hidden="1" x14ac:dyDescent="0.25">
      <c r="A2748" t="s">
        <v>7517</v>
      </c>
      <c r="B2748" s="673" t="s">
        <v>2088</v>
      </c>
      <c r="C2748" s="674">
        <v>3</v>
      </c>
      <c r="D2748" s="674" t="s">
        <v>6992</v>
      </c>
      <c r="E2748" s="674">
        <f t="shared" si="42"/>
        <v>2</v>
      </c>
      <c r="F2748" s="673" t="s">
        <v>2917</v>
      </c>
      <c r="G2748" s="673" t="s">
        <v>2918</v>
      </c>
      <c r="H2748" s="673" t="s">
        <v>2611</v>
      </c>
      <c r="I2748" s="673" t="s">
        <v>2611</v>
      </c>
      <c r="J2748" s="673" t="s">
        <v>2611</v>
      </c>
      <c r="K2748" s="673" t="s">
        <v>2611</v>
      </c>
    </row>
    <row r="2749" spans="1:11" hidden="1" x14ac:dyDescent="0.25">
      <c r="A2749" t="s">
        <v>7518</v>
      </c>
      <c r="B2749" s="673" t="s">
        <v>2088</v>
      </c>
      <c r="C2749" s="674">
        <v>3</v>
      </c>
      <c r="D2749" s="674" t="s">
        <v>7005</v>
      </c>
      <c r="E2749" s="674">
        <f t="shared" si="42"/>
        <v>2</v>
      </c>
      <c r="F2749" s="673" t="s">
        <v>2917</v>
      </c>
      <c r="G2749" s="673" t="s">
        <v>2918</v>
      </c>
      <c r="H2749" s="673" t="s">
        <v>2611</v>
      </c>
      <c r="I2749" s="673" t="s">
        <v>2611</v>
      </c>
      <c r="J2749" s="673" t="s">
        <v>2611</v>
      </c>
      <c r="K2749" s="673" t="s">
        <v>2611</v>
      </c>
    </row>
    <row r="2750" spans="1:11" hidden="1" x14ac:dyDescent="0.25">
      <c r="A2750" t="s">
        <v>7519</v>
      </c>
      <c r="B2750" s="673" t="s">
        <v>2088</v>
      </c>
      <c r="C2750" s="674">
        <v>3</v>
      </c>
      <c r="D2750" s="674" t="s">
        <v>6881</v>
      </c>
      <c r="E2750" s="674">
        <f t="shared" si="42"/>
        <v>2</v>
      </c>
      <c r="F2750" s="673" t="s">
        <v>2967</v>
      </c>
      <c r="G2750" s="673" t="s">
        <v>2924</v>
      </c>
      <c r="H2750" s="673" t="s">
        <v>2611</v>
      </c>
      <c r="I2750" s="673" t="s">
        <v>2611</v>
      </c>
      <c r="J2750" s="673" t="s">
        <v>2611</v>
      </c>
      <c r="K2750" s="673" t="s">
        <v>2611</v>
      </c>
    </row>
    <row r="2751" spans="1:11" hidden="1" x14ac:dyDescent="0.25">
      <c r="A2751" t="s">
        <v>5464</v>
      </c>
      <c r="B2751" s="673" t="s">
        <v>2088</v>
      </c>
      <c r="C2751" s="674">
        <v>3</v>
      </c>
      <c r="D2751" s="674" t="s">
        <v>6884</v>
      </c>
      <c r="E2751" s="674">
        <f t="shared" si="42"/>
        <v>2</v>
      </c>
      <c r="F2751" s="673" t="s">
        <v>2877</v>
      </c>
      <c r="G2751" s="673" t="s">
        <v>2878</v>
      </c>
      <c r="H2751" s="673" t="s">
        <v>2611</v>
      </c>
      <c r="I2751" s="673" t="s">
        <v>2611</v>
      </c>
      <c r="J2751" s="673" t="s">
        <v>2611</v>
      </c>
      <c r="K2751" s="673" t="s">
        <v>2611</v>
      </c>
    </row>
    <row r="2752" spans="1:11" hidden="1" x14ac:dyDescent="0.25">
      <c r="A2752" t="s">
        <v>5465</v>
      </c>
      <c r="B2752" s="673" t="s">
        <v>2088</v>
      </c>
      <c r="C2752" s="674">
        <v>3</v>
      </c>
      <c r="D2752" s="674" t="s">
        <v>7050</v>
      </c>
      <c r="E2752" s="674">
        <f t="shared" si="42"/>
        <v>2</v>
      </c>
      <c r="F2752" s="673" t="s">
        <v>2877</v>
      </c>
      <c r="G2752" s="673" t="s">
        <v>2878</v>
      </c>
      <c r="H2752" s="673" t="s">
        <v>2611</v>
      </c>
      <c r="I2752" s="673" t="s">
        <v>2611</v>
      </c>
      <c r="J2752" s="673" t="s">
        <v>2611</v>
      </c>
      <c r="K2752" s="673" t="s">
        <v>2611</v>
      </c>
    </row>
    <row r="2753" spans="1:11" hidden="1" x14ac:dyDescent="0.25">
      <c r="A2753" t="s">
        <v>5466</v>
      </c>
      <c r="B2753" s="673" t="s">
        <v>2088</v>
      </c>
      <c r="C2753" s="674">
        <v>3</v>
      </c>
      <c r="D2753" s="674" t="s">
        <v>7051</v>
      </c>
      <c r="E2753" s="674">
        <f t="shared" si="42"/>
        <v>2</v>
      </c>
      <c r="F2753" s="673" t="s">
        <v>2877</v>
      </c>
      <c r="G2753" s="673" t="s">
        <v>2878</v>
      </c>
      <c r="H2753" s="673" t="s">
        <v>2611</v>
      </c>
      <c r="I2753" s="673" t="s">
        <v>2611</v>
      </c>
      <c r="J2753" s="673" t="s">
        <v>2611</v>
      </c>
      <c r="K2753" s="673" t="s">
        <v>2611</v>
      </c>
    </row>
    <row r="2754" spans="1:11" hidden="1" x14ac:dyDescent="0.25">
      <c r="A2754" t="s">
        <v>5467</v>
      </c>
      <c r="B2754" s="673" t="s">
        <v>2088</v>
      </c>
      <c r="C2754" s="674">
        <v>3</v>
      </c>
      <c r="D2754" s="674" t="s">
        <v>6736</v>
      </c>
      <c r="E2754" s="674">
        <f t="shared" si="42"/>
        <v>2</v>
      </c>
      <c r="F2754" s="673" t="s">
        <v>2796</v>
      </c>
      <c r="G2754" s="673" t="s">
        <v>2797</v>
      </c>
      <c r="H2754" s="673" t="s">
        <v>2611</v>
      </c>
      <c r="I2754" s="673" t="s">
        <v>2611</v>
      </c>
      <c r="J2754" s="673" t="s">
        <v>2611</v>
      </c>
      <c r="K2754" s="673" t="s">
        <v>2611</v>
      </c>
    </row>
    <row r="2755" spans="1:11" hidden="1" x14ac:dyDescent="0.25">
      <c r="A2755" t="s">
        <v>5468</v>
      </c>
      <c r="B2755" s="673" t="s">
        <v>2088</v>
      </c>
      <c r="C2755" s="674">
        <v>3</v>
      </c>
      <c r="D2755" s="674" t="s">
        <v>6747</v>
      </c>
      <c r="E2755" s="674">
        <f t="shared" ref="E2755:E2818" si="43">6-COUNTIF(F2755:K2755,"")</f>
        <v>2</v>
      </c>
      <c r="F2755" s="673" t="s">
        <v>2796</v>
      </c>
      <c r="G2755" s="673" t="s">
        <v>2797</v>
      </c>
      <c r="H2755" s="673" t="s">
        <v>2611</v>
      </c>
      <c r="I2755" s="673" t="s">
        <v>2611</v>
      </c>
      <c r="J2755" s="673" t="s">
        <v>2611</v>
      </c>
      <c r="K2755" s="673" t="s">
        <v>2611</v>
      </c>
    </row>
    <row r="2756" spans="1:11" hidden="1" x14ac:dyDescent="0.25">
      <c r="A2756" t="s">
        <v>5469</v>
      </c>
      <c r="B2756" s="673" t="s">
        <v>2088</v>
      </c>
      <c r="C2756" s="674">
        <v>3</v>
      </c>
      <c r="D2756" s="674" t="s">
        <v>6748</v>
      </c>
      <c r="E2756" s="674">
        <f t="shared" si="43"/>
        <v>2</v>
      </c>
      <c r="F2756" s="673" t="s">
        <v>2877</v>
      </c>
      <c r="G2756" s="673" t="s">
        <v>2878</v>
      </c>
      <c r="H2756" s="673" t="s">
        <v>2611</v>
      </c>
      <c r="I2756" s="673" t="s">
        <v>2611</v>
      </c>
      <c r="J2756" s="673" t="s">
        <v>2611</v>
      </c>
      <c r="K2756" s="673" t="s">
        <v>2611</v>
      </c>
    </row>
    <row r="2757" spans="1:11" hidden="1" x14ac:dyDescent="0.25">
      <c r="A2757" t="s">
        <v>5470</v>
      </c>
      <c r="B2757" s="673" t="s">
        <v>2088</v>
      </c>
      <c r="C2757" s="674">
        <v>3</v>
      </c>
      <c r="D2757" s="674" t="s">
        <v>6749</v>
      </c>
      <c r="E2757" s="674">
        <f t="shared" si="43"/>
        <v>2</v>
      </c>
      <c r="F2757" s="673" t="s">
        <v>2877</v>
      </c>
      <c r="G2757" s="673" t="s">
        <v>2878</v>
      </c>
      <c r="H2757" s="673" t="s">
        <v>2611</v>
      </c>
      <c r="I2757" s="673" t="s">
        <v>2611</v>
      </c>
      <c r="J2757" s="673" t="s">
        <v>2611</v>
      </c>
      <c r="K2757" s="673" t="s">
        <v>2611</v>
      </c>
    </row>
    <row r="2758" spans="1:11" hidden="1" x14ac:dyDescent="0.25">
      <c r="A2758" t="s">
        <v>5471</v>
      </c>
      <c r="B2758" s="673" t="s">
        <v>2088</v>
      </c>
      <c r="C2758" s="674">
        <v>3</v>
      </c>
      <c r="D2758" s="674" t="s">
        <v>6750</v>
      </c>
      <c r="E2758" s="674">
        <f t="shared" si="43"/>
        <v>2</v>
      </c>
      <c r="F2758" s="673" t="s">
        <v>2917</v>
      </c>
      <c r="G2758" s="673" t="s">
        <v>2918</v>
      </c>
      <c r="H2758" s="673" t="s">
        <v>2611</v>
      </c>
      <c r="I2758" s="673" t="s">
        <v>2611</v>
      </c>
      <c r="J2758" s="673" t="s">
        <v>2611</v>
      </c>
      <c r="K2758" s="673" t="s">
        <v>2611</v>
      </c>
    </row>
    <row r="2759" spans="1:11" hidden="1" x14ac:dyDescent="0.25">
      <c r="A2759" t="s">
        <v>5472</v>
      </c>
      <c r="B2759" s="673" t="s">
        <v>2088</v>
      </c>
      <c r="C2759" s="674">
        <v>3</v>
      </c>
      <c r="D2759" s="674" t="s">
        <v>6941</v>
      </c>
      <c r="E2759" s="674">
        <f t="shared" si="43"/>
        <v>2</v>
      </c>
      <c r="F2759" s="673" t="s">
        <v>2835</v>
      </c>
      <c r="G2759" s="673" t="s">
        <v>2836</v>
      </c>
      <c r="H2759" s="673" t="s">
        <v>2611</v>
      </c>
      <c r="I2759" s="673" t="s">
        <v>2611</v>
      </c>
      <c r="J2759" s="673" t="s">
        <v>2611</v>
      </c>
      <c r="K2759" s="673" t="s">
        <v>2611</v>
      </c>
    </row>
    <row r="2760" spans="1:11" hidden="1" x14ac:dyDescent="0.25">
      <c r="A2760" t="s">
        <v>5473</v>
      </c>
      <c r="B2760" s="673" t="s">
        <v>2088</v>
      </c>
      <c r="C2760" s="674">
        <v>3</v>
      </c>
      <c r="D2760" s="674" t="s">
        <v>6913</v>
      </c>
      <c r="E2760" s="674">
        <f t="shared" si="43"/>
        <v>2</v>
      </c>
      <c r="F2760" s="673" t="s">
        <v>2835</v>
      </c>
      <c r="G2760" s="673" t="s">
        <v>2836</v>
      </c>
      <c r="H2760" s="673" t="s">
        <v>2611</v>
      </c>
      <c r="I2760" s="673" t="s">
        <v>2611</v>
      </c>
      <c r="J2760" s="673" t="s">
        <v>2611</v>
      </c>
      <c r="K2760" s="673" t="s">
        <v>2611</v>
      </c>
    </row>
    <row r="2761" spans="1:11" hidden="1" x14ac:dyDescent="0.25">
      <c r="A2761" t="s">
        <v>5474</v>
      </c>
      <c r="B2761" s="673" t="s">
        <v>2088</v>
      </c>
      <c r="C2761" s="674">
        <v>3</v>
      </c>
      <c r="D2761" s="674" t="s">
        <v>6918</v>
      </c>
      <c r="E2761" s="674">
        <f t="shared" si="43"/>
        <v>2</v>
      </c>
      <c r="F2761" s="673" t="s">
        <v>2967</v>
      </c>
      <c r="G2761" s="673" t="s">
        <v>2924</v>
      </c>
      <c r="H2761" s="673" t="s">
        <v>2611</v>
      </c>
      <c r="I2761" s="673" t="s">
        <v>2611</v>
      </c>
      <c r="J2761" s="673" t="s">
        <v>2611</v>
      </c>
      <c r="K2761" s="673" t="s">
        <v>2611</v>
      </c>
    </row>
    <row r="2762" spans="1:11" hidden="1" x14ac:dyDescent="0.25">
      <c r="A2762" t="s">
        <v>5475</v>
      </c>
      <c r="B2762" s="673" t="s">
        <v>2088</v>
      </c>
      <c r="C2762" s="674">
        <v>4</v>
      </c>
      <c r="D2762" s="674" t="s">
        <v>6742</v>
      </c>
      <c r="E2762" s="674">
        <f t="shared" si="43"/>
        <v>2</v>
      </c>
      <c r="F2762" s="673" t="s">
        <v>2796</v>
      </c>
      <c r="G2762" s="673" t="s">
        <v>2797</v>
      </c>
      <c r="H2762" s="673" t="s">
        <v>2611</v>
      </c>
      <c r="I2762" s="673" t="s">
        <v>2611</v>
      </c>
      <c r="J2762" s="673" t="s">
        <v>2611</v>
      </c>
      <c r="K2762" s="673" t="s">
        <v>2611</v>
      </c>
    </row>
    <row r="2763" spans="1:11" hidden="1" x14ac:dyDescent="0.25">
      <c r="A2763" t="s">
        <v>5476</v>
      </c>
      <c r="B2763" s="673" t="s">
        <v>2088</v>
      </c>
      <c r="C2763" s="674">
        <v>4</v>
      </c>
      <c r="D2763" s="674" t="s">
        <v>6743</v>
      </c>
      <c r="E2763" s="674">
        <f t="shared" si="43"/>
        <v>2</v>
      </c>
      <c r="F2763" s="673" t="s">
        <v>2796</v>
      </c>
      <c r="G2763" s="673" t="s">
        <v>2797</v>
      </c>
      <c r="H2763" s="673" t="s">
        <v>2611</v>
      </c>
      <c r="I2763" s="673" t="s">
        <v>2611</v>
      </c>
      <c r="J2763" s="673" t="s">
        <v>2611</v>
      </c>
      <c r="K2763" s="673" t="s">
        <v>2611</v>
      </c>
    </row>
    <row r="2764" spans="1:11" hidden="1" x14ac:dyDescent="0.25">
      <c r="A2764" t="s">
        <v>5477</v>
      </c>
      <c r="B2764" s="673" t="s">
        <v>2088</v>
      </c>
      <c r="C2764" s="674">
        <v>4</v>
      </c>
      <c r="D2764" s="674" t="s">
        <v>7052</v>
      </c>
      <c r="E2764" s="674">
        <f t="shared" si="43"/>
        <v>1</v>
      </c>
      <c r="F2764" s="673" t="s">
        <v>2866</v>
      </c>
      <c r="G2764" s="673" t="s">
        <v>2611</v>
      </c>
      <c r="H2764" s="673" t="s">
        <v>2611</v>
      </c>
      <c r="I2764" s="673" t="s">
        <v>2611</v>
      </c>
      <c r="J2764" s="673" t="s">
        <v>2611</v>
      </c>
      <c r="K2764" s="673" t="s">
        <v>2611</v>
      </c>
    </row>
    <row r="2765" spans="1:11" hidden="1" x14ac:dyDescent="0.25">
      <c r="A2765" t="s">
        <v>5478</v>
      </c>
      <c r="B2765" s="673" t="s">
        <v>2088</v>
      </c>
      <c r="C2765" s="674">
        <v>4</v>
      </c>
      <c r="D2765" s="674" t="s">
        <v>6733</v>
      </c>
      <c r="E2765" s="674">
        <f t="shared" si="43"/>
        <v>6</v>
      </c>
      <c r="F2765" s="673" t="s">
        <v>2789</v>
      </c>
      <c r="G2765" s="673" t="s">
        <v>2790</v>
      </c>
      <c r="H2765" s="673" t="s">
        <v>2791</v>
      </c>
      <c r="I2765" s="673" t="s">
        <v>2796</v>
      </c>
      <c r="J2765" s="673" t="s">
        <v>2857</v>
      </c>
      <c r="K2765" s="673" t="s">
        <v>2851</v>
      </c>
    </row>
    <row r="2766" spans="1:11" hidden="1" x14ac:dyDescent="0.25">
      <c r="A2766" t="s">
        <v>5479</v>
      </c>
      <c r="B2766" s="673" t="s">
        <v>2088</v>
      </c>
      <c r="C2766" s="674">
        <v>4</v>
      </c>
      <c r="D2766" s="674" t="s">
        <v>6744</v>
      </c>
      <c r="E2766" s="674">
        <f t="shared" si="43"/>
        <v>2</v>
      </c>
      <c r="F2766" s="673" t="s">
        <v>2796</v>
      </c>
      <c r="G2766" s="673" t="s">
        <v>2797</v>
      </c>
      <c r="H2766" s="673" t="s">
        <v>2611</v>
      </c>
      <c r="I2766" s="673" t="s">
        <v>2611</v>
      </c>
      <c r="J2766" s="673" t="s">
        <v>2611</v>
      </c>
      <c r="K2766" s="673" t="s">
        <v>2611</v>
      </c>
    </row>
    <row r="2767" spans="1:11" hidden="1" x14ac:dyDescent="0.25">
      <c r="A2767" t="s">
        <v>5480</v>
      </c>
      <c r="B2767" s="673" t="s">
        <v>2088</v>
      </c>
      <c r="C2767" s="674">
        <v>4</v>
      </c>
      <c r="D2767" s="674" t="s">
        <v>6745</v>
      </c>
      <c r="E2767" s="674">
        <f t="shared" si="43"/>
        <v>2</v>
      </c>
      <c r="F2767" s="673" t="s">
        <v>2796</v>
      </c>
      <c r="G2767" s="673" t="s">
        <v>2797</v>
      </c>
      <c r="H2767" s="673" t="s">
        <v>2611</v>
      </c>
      <c r="I2767" s="673" t="s">
        <v>2611</v>
      </c>
      <c r="J2767" s="673" t="s">
        <v>2611</v>
      </c>
      <c r="K2767" s="673" t="s">
        <v>2611</v>
      </c>
    </row>
    <row r="2768" spans="1:11" hidden="1" x14ac:dyDescent="0.25">
      <c r="A2768" t="s">
        <v>7520</v>
      </c>
      <c r="B2768" s="673" t="s">
        <v>2088</v>
      </c>
      <c r="C2768" s="674">
        <v>4</v>
      </c>
      <c r="D2768" s="674" t="s">
        <v>7053</v>
      </c>
      <c r="E2768" s="674">
        <f t="shared" si="43"/>
        <v>1</v>
      </c>
      <c r="F2768" s="673" t="s">
        <v>2968</v>
      </c>
      <c r="G2768" s="673" t="s">
        <v>2611</v>
      </c>
      <c r="H2768" s="673" t="s">
        <v>2611</v>
      </c>
      <c r="I2768" s="673" t="s">
        <v>2611</v>
      </c>
      <c r="J2768" s="673" t="s">
        <v>2611</v>
      </c>
      <c r="K2768" s="673" t="s">
        <v>2611</v>
      </c>
    </row>
    <row r="2769" spans="1:11" hidden="1" x14ac:dyDescent="0.25">
      <c r="A2769" t="s">
        <v>7521</v>
      </c>
      <c r="B2769" s="673" t="s">
        <v>2088</v>
      </c>
      <c r="C2769" s="674">
        <v>4</v>
      </c>
      <c r="D2769" s="674" t="s">
        <v>6892</v>
      </c>
      <c r="E2769" s="674">
        <f t="shared" si="43"/>
        <v>1</v>
      </c>
      <c r="F2769" s="673" t="s">
        <v>2969</v>
      </c>
      <c r="G2769" s="673" t="s">
        <v>2611</v>
      </c>
      <c r="H2769" s="673" t="s">
        <v>2611</v>
      </c>
      <c r="I2769" s="673" t="s">
        <v>2611</v>
      </c>
      <c r="J2769" s="673" t="s">
        <v>2611</v>
      </c>
      <c r="K2769" s="673" t="s">
        <v>2611</v>
      </c>
    </row>
    <row r="2770" spans="1:11" hidden="1" x14ac:dyDescent="0.25">
      <c r="A2770" t="s">
        <v>7522</v>
      </c>
      <c r="B2770" s="673" t="s">
        <v>2088</v>
      </c>
      <c r="C2770" s="674">
        <v>4</v>
      </c>
      <c r="D2770" s="674" t="s">
        <v>6894</v>
      </c>
      <c r="E2770" s="674">
        <f t="shared" si="43"/>
        <v>1</v>
      </c>
      <c r="F2770" s="673" t="s">
        <v>2970</v>
      </c>
      <c r="G2770" s="673" t="s">
        <v>2611</v>
      </c>
      <c r="H2770" s="673" t="s">
        <v>2611</v>
      </c>
      <c r="I2770" s="673" t="s">
        <v>2611</v>
      </c>
      <c r="J2770" s="673" t="s">
        <v>2611</v>
      </c>
      <c r="K2770" s="673" t="s">
        <v>2611</v>
      </c>
    </row>
    <row r="2771" spans="1:11" hidden="1" x14ac:dyDescent="0.25">
      <c r="A2771" t="s">
        <v>7523</v>
      </c>
      <c r="B2771" s="673" t="s">
        <v>2088</v>
      </c>
      <c r="C2771" s="674">
        <v>4</v>
      </c>
      <c r="D2771" s="674" t="s">
        <v>7038</v>
      </c>
      <c r="E2771" s="674">
        <f t="shared" si="43"/>
        <v>1</v>
      </c>
      <c r="F2771" s="673" t="s">
        <v>2971</v>
      </c>
      <c r="G2771" s="673" t="s">
        <v>2611</v>
      </c>
      <c r="H2771" s="673" t="s">
        <v>2611</v>
      </c>
      <c r="I2771" s="673" t="s">
        <v>2611</v>
      </c>
      <c r="J2771" s="673" t="s">
        <v>2611</v>
      </c>
      <c r="K2771" s="673" t="s">
        <v>2611</v>
      </c>
    </row>
    <row r="2772" spans="1:11" hidden="1" x14ac:dyDescent="0.25">
      <c r="A2772" t="s">
        <v>7524</v>
      </c>
      <c r="B2772" s="673" t="s">
        <v>2088</v>
      </c>
      <c r="C2772" s="674">
        <v>4</v>
      </c>
      <c r="D2772" s="674" t="s">
        <v>7026</v>
      </c>
      <c r="E2772" s="674">
        <f t="shared" si="43"/>
        <v>1</v>
      </c>
      <c r="F2772" s="673" t="s">
        <v>2972</v>
      </c>
      <c r="G2772" s="673" t="s">
        <v>2611</v>
      </c>
      <c r="H2772" s="673" t="s">
        <v>2611</v>
      </c>
      <c r="I2772" s="673" t="s">
        <v>2611</v>
      </c>
      <c r="J2772" s="673" t="s">
        <v>2611</v>
      </c>
      <c r="K2772" s="673" t="s">
        <v>2611</v>
      </c>
    </row>
    <row r="2773" spans="1:11" hidden="1" x14ac:dyDescent="0.25">
      <c r="A2773" t="s">
        <v>7525</v>
      </c>
      <c r="B2773" s="673" t="s">
        <v>2088</v>
      </c>
      <c r="C2773" s="674">
        <v>4</v>
      </c>
      <c r="D2773" s="674" t="s">
        <v>7030</v>
      </c>
      <c r="E2773" s="674">
        <f t="shared" si="43"/>
        <v>1</v>
      </c>
      <c r="F2773" s="673" t="s">
        <v>2973</v>
      </c>
      <c r="G2773" s="673" t="s">
        <v>2611</v>
      </c>
      <c r="H2773" s="673" t="s">
        <v>2611</v>
      </c>
      <c r="I2773" s="673" t="s">
        <v>2611</v>
      </c>
      <c r="J2773" s="673" t="s">
        <v>2611</v>
      </c>
      <c r="K2773" s="673" t="s">
        <v>2611</v>
      </c>
    </row>
    <row r="2774" spans="1:11" hidden="1" x14ac:dyDescent="0.25">
      <c r="A2774" t="s">
        <v>7526</v>
      </c>
      <c r="B2774" s="673" t="s">
        <v>2088</v>
      </c>
      <c r="C2774" s="674">
        <v>4</v>
      </c>
      <c r="D2774" s="674" t="s">
        <v>7054</v>
      </c>
      <c r="E2774" s="674">
        <f t="shared" si="43"/>
        <v>1</v>
      </c>
      <c r="F2774" s="673" t="s">
        <v>2974</v>
      </c>
      <c r="G2774" s="673" t="s">
        <v>2611</v>
      </c>
      <c r="H2774" s="673" t="s">
        <v>2611</v>
      </c>
      <c r="I2774" s="673" t="s">
        <v>2611</v>
      </c>
      <c r="J2774" s="673" t="s">
        <v>2611</v>
      </c>
      <c r="K2774" s="673" t="s">
        <v>2611</v>
      </c>
    </row>
    <row r="2775" spans="1:11" hidden="1" x14ac:dyDescent="0.25">
      <c r="A2775" t="s">
        <v>7527</v>
      </c>
      <c r="B2775" s="673" t="s">
        <v>2088</v>
      </c>
      <c r="C2775" s="674">
        <v>4</v>
      </c>
      <c r="D2775" s="674" t="s">
        <v>7021</v>
      </c>
      <c r="E2775" s="674">
        <f t="shared" si="43"/>
        <v>1</v>
      </c>
      <c r="F2775" s="673" t="s">
        <v>2975</v>
      </c>
      <c r="G2775" s="673" t="s">
        <v>2611</v>
      </c>
      <c r="H2775" s="673" t="s">
        <v>2611</v>
      </c>
      <c r="I2775" s="673" t="s">
        <v>2611</v>
      </c>
      <c r="J2775" s="673" t="s">
        <v>2611</v>
      </c>
      <c r="K2775" s="673" t="s">
        <v>2611</v>
      </c>
    </row>
    <row r="2776" spans="1:11" hidden="1" x14ac:dyDescent="0.25">
      <c r="A2776" t="s">
        <v>7528</v>
      </c>
      <c r="B2776" s="673" t="s">
        <v>2088</v>
      </c>
      <c r="C2776" s="674">
        <v>4</v>
      </c>
      <c r="D2776" s="674" t="s">
        <v>7010</v>
      </c>
      <c r="E2776" s="674">
        <f t="shared" si="43"/>
        <v>1</v>
      </c>
      <c r="F2776" s="673" t="s">
        <v>2976</v>
      </c>
      <c r="G2776" s="673" t="s">
        <v>2611</v>
      </c>
      <c r="H2776" s="673" t="s">
        <v>2611</v>
      </c>
      <c r="I2776" s="673" t="s">
        <v>2611</v>
      </c>
      <c r="J2776" s="673" t="s">
        <v>2611</v>
      </c>
      <c r="K2776" s="673" t="s">
        <v>2611</v>
      </c>
    </row>
    <row r="2777" spans="1:11" hidden="1" x14ac:dyDescent="0.25">
      <c r="A2777" t="s">
        <v>7529</v>
      </c>
      <c r="B2777" s="673" t="s">
        <v>2088</v>
      </c>
      <c r="C2777" s="674">
        <v>4</v>
      </c>
      <c r="D2777" s="674" t="s">
        <v>7055</v>
      </c>
      <c r="E2777" s="674">
        <f t="shared" si="43"/>
        <v>1</v>
      </c>
      <c r="F2777" s="673" t="s">
        <v>2977</v>
      </c>
      <c r="G2777" s="673" t="s">
        <v>2611</v>
      </c>
      <c r="H2777" s="673" t="s">
        <v>2611</v>
      </c>
      <c r="I2777" s="673" t="s">
        <v>2611</v>
      </c>
      <c r="J2777" s="673" t="s">
        <v>2611</v>
      </c>
      <c r="K2777" s="673" t="s">
        <v>2611</v>
      </c>
    </row>
    <row r="2778" spans="1:11" hidden="1" x14ac:dyDescent="0.25">
      <c r="A2778" t="s">
        <v>7530</v>
      </c>
      <c r="B2778" s="673" t="s">
        <v>2088</v>
      </c>
      <c r="C2778" s="674">
        <v>4</v>
      </c>
      <c r="D2778" s="674" t="s">
        <v>7056</v>
      </c>
      <c r="E2778" s="674">
        <f t="shared" si="43"/>
        <v>1</v>
      </c>
      <c r="F2778" s="673" t="s">
        <v>2978</v>
      </c>
      <c r="G2778" s="673" t="s">
        <v>2611</v>
      </c>
      <c r="H2778" s="673" t="s">
        <v>2611</v>
      </c>
      <c r="I2778" s="673" t="s">
        <v>2611</v>
      </c>
      <c r="J2778" s="673" t="s">
        <v>2611</v>
      </c>
      <c r="K2778" s="673" t="s">
        <v>2611</v>
      </c>
    </row>
    <row r="2779" spans="1:11" hidden="1" x14ac:dyDescent="0.25">
      <c r="A2779" t="s">
        <v>7531</v>
      </c>
      <c r="B2779" s="673" t="s">
        <v>2088</v>
      </c>
      <c r="C2779" s="674">
        <v>4</v>
      </c>
      <c r="D2779" s="674" t="s">
        <v>7027</v>
      </c>
      <c r="E2779" s="674">
        <f t="shared" si="43"/>
        <v>1</v>
      </c>
      <c r="F2779" s="673" t="s">
        <v>2979</v>
      </c>
      <c r="G2779" s="673" t="s">
        <v>2611</v>
      </c>
      <c r="H2779" s="673" t="s">
        <v>2611</v>
      </c>
      <c r="I2779" s="673" t="s">
        <v>2611</v>
      </c>
      <c r="J2779" s="673" t="s">
        <v>2611</v>
      </c>
      <c r="K2779" s="673" t="s">
        <v>2611</v>
      </c>
    </row>
    <row r="2780" spans="1:11" hidden="1" x14ac:dyDescent="0.25">
      <c r="A2780" t="s">
        <v>7532</v>
      </c>
      <c r="B2780" s="673" t="s">
        <v>2088</v>
      </c>
      <c r="C2780" s="674">
        <v>4</v>
      </c>
      <c r="D2780" s="674" t="s">
        <v>7036</v>
      </c>
      <c r="E2780" s="674">
        <f t="shared" si="43"/>
        <v>1</v>
      </c>
      <c r="F2780" s="673" t="s">
        <v>2980</v>
      </c>
      <c r="G2780" s="673" t="s">
        <v>2611</v>
      </c>
      <c r="H2780" s="673" t="s">
        <v>2611</v>
      </c>
      <c r="I2780" s="673" t="s">
        <v>2611</v>
      </c>
      <c r="J2780" s="673" t="s">
        <v>2611</v>
      </c>
      <c r="K2780" s="673" t="s">
        <v>2611</v>
      </c>
    </row>
    <row r="2781" spans="1:11" hidden="1" x14ac:dyDescent="0.25">
      <c r="A2781" t="s">
        <v>7533</v>
      </c>
      <c r="B2781" s="673" t="s">
        <v>2088</v>
      </c>
      <c r="C2781" s="674">
        <v>4</v>
      </c>
      <c r="D2781" s="674" t="s">
        <v>7013</v>
      </c>
      <c r="E2781" s="674">
        <f t="shared" si="43"/>
        <v>1</v>
      </c>
      <c r="F2781" s="673" t="s">
        <v>2981</v>
      </c>
      <c r="G2781" s="673" t="s">
        <v>2611</v>
      </c>
      <c r="H2781" s="673" t="s">
        <v>2611</v>
      </c>
      <c r="I2781" s="673" t="s">
        <v>2611</v>
      </c>
      <c r="J2781" s="673" t="s">
        <v>2611</v>
      </c>
      <c r="K2781" s="673" t="s">
        <v>2611</v>
      </c>
    </row>
    <row r="2782" spans="1:11" hidden="1" x14ac:dyDescent="0.25">
      <c r="A2782" t="s">
        <v>7534</v>
      </c>
      <c r="B2782" s="673" t="s">
        <v>2088</v>
      </c>
      <c r="C2782" s="674">
        <v>4</v>
      </c>
      <c r="D2782" s="674" t="s">
        <v>7017</v>
      </c>
      <c r="E2782" s="674">
        <f t="shared" si="43"/>
        <v>1</v>
      </c>
      <c r="F2782" s="673" t="s">
        <v>2982</v>
      </c>
      <c r="G2782" s="673" t="s">
        <v>2611</v>
      </c>
      <c r="H2782" s="673" t="s">
        <v>2611</v>
      </c>
      <c r="I2782" s="673" t="s">
        <v>2611</v>
      </c>
      <c r="J2782" s="673" t="s">
        <v>2611</v>
      </c>
      <c r="K2782" s="673" t="s">
        <v>2611</v>
      </c>
    </row>
    <row r="2783" spans="1:11" hidden="1" x14ac:dyDescent="0.25">
      <c r="A2783" t="s">
        <v>5481</v>
      </c>
      <c r="B2783" s="673" t="s">
        <v>2088</v>
      </c>
      <c r="C2783" s="674">
        <v>4</v>
      </c>
      <c r="D2783" s="674" t="s">
        <v>7019</v>
      </c>
      <c r="E2783" s="674">
        <f t="shared" si="43"/>
        <v>1</v>
      </c>
      <c r="F2783" s="673" t="s">
        <v>2968</v>
      </c>
      <c r="G2783" s="673" t="s">
        <v>2611</v>
      </c>
      <c r="H2783" s="673" t="s">
        <v>2611</v>
      </c>
      <c r="I2783" s="673" t="s">
        <v>2611</v>
      </c>
      <c r="J2783" s="673" t="s">
        <v>2611</v>
      </c>
      <c r="K2783" s="673" t="s">
        <v>2611</v>
      </c>
    </row>
    <row r="2784" spans="1:11" hidden="1" x14ac:dyDescent="0.25">
      <c r="A2784" t="s">
        <v>5482</v>
      </c>
      <c r="B2784" s="673" t="s">
        <v>2088</v>
      </c>
      <c r="C2784" s="674">
        <v>4</v>
      </c>
      <c r="D2784" s="674" t="s">
        <v>6932</v>
      </c>
      <c r="E2784" s="674">
        <f t="shared" si="43"/>
        <v>1</v>
      </c>
      <c r="F2784" s="673" t="s">
        <v>2969</v>
      </c>
      <c r="G2784" s="673" t="s">
        <v>2611</v>
      </c>
      <c r="H2784" s="673" t="s">
        <v>2611</v>
      </c>
      <c r="I2784" s="673" t="s">
        <v>2611</v>
      </c>
      <c r="J2784" s="673" t="s">
        <v>2611</v>
      </c>
      <c r="K2784" s="673" t="s">
        <v>2611</v>
      </c>
    </row>
    <row r="2785" spans="1:11" hidden="1" x14ac:dyDescent="0.25">
      <c r="A2785" t="s">
        <v>5483</v>
      </c>
      <c r="B2785" s="673" t="s">
        <v>2088</v>
      </c>
      <c r="C2785" s="674">
        <v>4</v>
      </c>
      <c r="D2785" s="674" t="s">
        <v>7042</v>
      </c>
      <c r="E2785" s="674">
        <f t="shared" si="43"/>
        <v>1</v>
      </c>
      <c r="F2785" s="673" t="s">
        <v>2866</v>
      </c>
      <c r="G2785" s="673" t="s">
        <v>2611</v>
      </c>
      <c r="H2785" s="673" t="s">
        <v>2611</v>
      </c>
      <c r="I2785" s="673" t="s">
        <v>2611</v>
      </c>
      <c r="J2785" s="673" t="s">
        <v>2611</v>
      </c>
      <c r="K2785" s="673" t="s">
        <v>2611</v>
      </c>
    </row>
    <row r="2786" spans="1:11" hidden="1" x14ac:dyDescent="0.25">
      <c r="A2786" t="s">
        <v>5484</v>
      </c>
      <c r="B2786" s="673" t="s">
        <v>2088</v>
      </c>
      <c r="C2786" s="674">
        <v>4</v>
      </c>
      <c r="D2786" s="674" t="s">
        <v>7035</v>
      </c>
      <c r="E2786" s="674">
        <f t="shared" si="43"/>
        <v>1</v>
      </c>
      <c r="F2786" s="673" t="s">
        <v>2970</v>
      </c>
      <c r="G2786" s="673" t="s">
        <v>2611</v>
      </c>
      <c r="H2786" s="673" t="s">
        <v>2611</v>
      </c>
      <c r="I2786" s="673" t="s">
        <v>2611</v>
      </c>
      <c r="J2786" s="673" t="s">
        <v>2611</v>
      </c>
      <c r="K2786" s="673" t="s">
        <v>2611</v>
      </c>
    </row>
    <row r="2787" spans="1:11" hidden="1" x14ac:dyDescent="0.25">
      <c r="A2787" t="s">
        <v>5485</v>
      </c>
      <c r="B2787" s="673" t="s">
        <v>2088</v>
      </c>
      <c r="C2787" s="674">
        <v>4</v>
      </c>
      <c r="D2787" s="674" t="s">
        <v>7057</v>
      </c>
      <c r="E2787" s="674">
        <f t="shared" si="43"/>
        <v>1</v>
      </c>
      <c r="F2787" s="673" t="s">
        <v>2971</v>
      </c>
      <c r="G2787" s="673" t="s">
        <v>2611</v>
      </c>
      <c r="H2787" s="673" t="s">
        <v>2611</v>
      </c>
      <c r="I2787" s="673" t="s">
        <v>2611</v>
      </c>
      <c r="J2787" s="673" t="s">
        <v>2611</v>
      </c>
      <c r="K2787" s="673" t="s">
        <v>2611</v>
      </c>
    </row>
    <row r="2788" spans="1:11" hidden="1" x14ac:dyDescent="0.25">
      <c r="A2788" t="s">
        <v>5486</v>
      </c>
      <c r="B2788" s="673" t="s">
        <v>2088</v>
      </c>
      <c r="C2788" s="674">
        <v>4</v>
      </c>
      <c r="D2788" s="674" t="s">
        <v>7058</v>
      </c>
      <c r="E2788" s="674">
        <f t="shared" si="43"/>
        <v>1</v>
      </c>
      <c r="F2788" s="673" t="s">
        <v>2972</v>
      </c>
      <c r="G2788" s="673" t="s">
        <v>2611</v>
      </c>
      <c r="H2788" s="673" t="s">
        <v>2611</v>
      </c>
      <c r="I2788" s="673" t="s">
        <v>2611</v>
      </c>
      <c r="J2788" s="673" t="s">
        <v>2611</v>
      </c>
      <c r="K2788" s="673" t="s">
        <v>2611</v>
      </c>
    </row>
    <row r="2789" spans="1:11" hidden="1" x14ac:dyDescent="0.25">
      <c r="A2789" t="s">
        <v>5487</v>
      </c>
      <c r="B2789" s="673" t="s">
        <v>2088</v>
      </c>
      <c r="C2789" s="674">
        <v>4</v>
      </c>
      <c r="D2789" s="674" t="s">
        <v>7040</v>
      </c>
      <c r="E2789" s="674">
        <f t="shared" si="43"/>
        <v>1</v>
      </c>
      <c r="F2789" s="673" t="s">
        <v>2973</v>
      </c>
      <c r="G2789" s="673" t="s">
        <v>2611</v>
      </c>
      <c r="H2789" s="673" t="s">
        <v>2611</v>
      </c>
      <c r="I2789" s="673" t="s">
        <v>2611</v>
      </c>
      <c r="J2789" s="673" t="s">
        <v>2611</v>
      </c>
      <c r="K2789" s="673" t="s">
        <v>2611</v>
      </c>
    </row>
    <row r="2790" spans="1:11" hidden="1" x14ac:dyDescent="0.25">
      <c r="A2790" t="s">
        <v>5488</v>
      </c>
      <c r="B2790" s="673" t="s">
        <v>2088</v>
      </c>
      <c r="C2790" s="674">
        <v>4</v>
      </c>
      <c r="D2790" s="674" t="s">
        <v>7048</v>
      </c>
      <c r="E2790" s="674">
        <f t="shared" si="43"/>
        <v>1</v>
      </c>
      <c r="F2790" s="673" t="s">
        <v>2974</v>
      </c>
      <c r="G2790" s="673" t="s">
        <v>2611</v>
      </c>
      <c r="H2790" s="673" t="s">
        <v>2611</v>
      </c>
      <c r="I2790" s="673" t="s">
        <v>2611</v>
      </c>
      <c r="J2790" s="673" t="s">
        <v>2611</v>
      </c>
      <c r="K2790" s="673" t="s">
        <v>2611</v>
      </c>
    </row>
    <row r="2791" spans="1:11" hidden="1" x14ac:dyDescent="0.25">
      <c r="A2791" t="s">
        <v>5489</v>
      </c>
      <c r="B2791" s="673" t="s">
        <v>2088</v>
      </c>
      <c r="C2791" s="674">
        <v>4</v>
      </c>
      <c r="D2791" s="674" t="s">
        <v>7059</v>
      </c>
      <c r="E2791" s="674">
        <f t="shared" si="43"/>
        <v>1</v>
      </c>
      <c r="F2791" s="673" t="s">
        <v>2975</v>
      </c>
      <c r="G2791" s="673" t="s">
        <v>2611</v>
      </c>
      <c r="H2791" s="673" t="s">
        <v>2611</v>
      </c>
      <c r="I2791" s="673" t="s">
        <v>2611</v>
      </c>
      <c r="J2791" s="673" t="s">
        <v>2611</v>
      </c>
      <c r="K2791" s="673" t="s">
        <v>2611</v>
      </c>
    </row>
    <row r="2792" spans="1:11" hidden="1" x14ac:dyDescent="0.25">
      <c r="A2792" t="s">
        <v>5490</v>
      </c>
      <c r="B2792" s="673" t="s">
        <v>2088</v>
      </c>
      <c r="C2792" s="674">
        <v>4</v>
      </c>
      <c r="D2792" s="674" t="s">
        <v>7060</v>
      </c>
      <c r="E2792" s="674">
        <f t="shared" si="43"/>
        <v>1</v>
      </c>
      <c r="F2792" s="673" t="s">
        <v>2976</v>
      </c>
      <c r="G2792" s="673" t="s">
        <v>2611</v>
      </c>
      <c r="H2792" s="673" t="s">
        <v>2611</v>
      </c>
      <c r="I2792" s="673" t="s">
        <v>2611</v>
      </c>
      <c r="J2792" s="673" t="s">
        <v>2611</v>
      </c>
      <c r="K2792" s="673" t="s">
        <v>2611</v>
      </c>
    </row>
    <row r="2793" spans="1:11" hidden="1" x14ac:dyDescent="0.25">
      <c r="A2793" t="s">
        <v>5491</v>
      </c>
      <c r="B2793" s="673" t="s">
        <v>2088</v>
      </c>
      <c r="C2793" s="674">
        <v>4</v>
      </c>
      <c r="D2793" s="674" t="s">
        <v>6920</v>
      </c>
      <c r="E2793" s="674">
        <f t="shared" si="43"/>
        <v>1</v>
      </c>
      <c r="F2793" s="673" t="s">
        <v>2977</v>
      </c>
      <c r="G2793" s="673" t="s">
        <v>2611</v>
      </c>
      <c r="H2793" s="673" t="s">
        <v>2611</v>
      </c>
      <c r="I2793" s="673" t="s">
        <v>2611</v>
      </c>
      <c r="J2793" s="673" t="s">
        <v>2611</v>
      </c>
      <c r="K2793" s="673" t="s">
        <v>2611</v>
      </c>
    </row>
    <row r="2794" spans="1:11" hidden="1" x14ac:dyDescent="0.25">
      <c r="A2794" t="s">
        <v>5492</v>
      </c>
      <c r="B2794" s="673" t="s">
        <v>2088</v>
      </c>
      <c r="C2794" s="674">
        <v>4</v>
      </c>
      <c r="D2794" s="674" t="s">
        <v>6904</v>
      </c>
      <c r="E2794" s="674">
        <f t="shared" si="43"/>
        <v>1</v>
      </c>
      <c r="F2794" s="673" t="s">
        <v>2978</v>
      </c>
      <c r="G2794" s="673" t="s">
        <v>2611</v>
      </c>
      <c r="H2794" s="673" t="s">
        <v>2611</v>
      </c>
      <c r="I2794" s="673" t="s">
        <v>2611</v>
      </c>
      <c r="J2794" s="673" t="s">
        <v>2611</v>
      </c>
      <c r="K2794" s="673" t="s">
        <v>2611</v>
      </c>
    </row>
    <row r="2795" spans="1:11" hidden="1" x14ac:dyDescent="0.25">
      <c r="A2795" t="s">
        <v>5493</v>
      </c>
      <c r="B2795" s="673" t="s">
        <v>2088</v>
      </c>
      <c r="C2795" s="674">
        <v>4</v>
      </c>
      <c r="D2795" s="674" t="s">
        <v>6906</v>
      </c>
      <c r="E2795" s="674">
        <f t="shared" si="43"/>
        <v>1</v>
      </c>
      <c r="F2795" s="673" t="s">
        <v>2979</v>
      </c>
      <c r="G2795" s="673" t="s">
        <v>2611</v>
      </c>
      <c r="H2795" s="673" t="s">
        <v>2611</v>
      </c>
      <c r="I2795" s="673" t="s">
        <v>2611</v>
      </c>
      <c r="J2795" s="673" t="s">
        <v>2611</v>
      </c>
      <c r="K2795" s="673" t="s">
        <v>2611</v>
      </c>
    </row>
    <row r="2796" spans="1:11" hidden="1" x14ac:dyDescent="0.25">
      <c r="A2796" t="s">
        <v>5494</v>
      </c>
      <c r="B2796" s="673" t="s">
        <v>2088</v>
      </c>
      <c r="C2796" s="674">
        <v>4</v>
      </c>
      <c r="D2796" s="674" t="s">
        <v>6925</v>
      </c>
      <c r="E2796" s="674">
        <f t="shared" si="43"/>
        <v>1</v>
      </c>
      <c r="F2796" s="673" t="s">
        <v>2980</v>
      </c>
      <c r="G2796" s="673" t="s">
        <v>2611</v>
      </c>
      <c r="H2796" s="673" t="s">
        <v>2611</v>
      </c>
      <c r="I2796" s="673" t="s">
        <v>2611</v>
      </c>
      <c r="J2796" s="673" t="s">
        <v>2611</v>
      </c>
      <c r="K2796" s="673" t="s">
        <v>2611</v>
      </c>
    </row>
    <row r="2797" spans="1:11" hidden="1" x14ac:dyDescent="0.25">
      <c r="A2797" t="s">
        <v>5495</v>
      </c>
      <c r="B2797" s="673" t="s">
        <v>2088</v>
      </c>
      <c r="C2797" s="674">
        <v>4</v>
      </c>
      <c r="D2797" s="674" t="s">
        <v>7061</v>
      </c>
      <c r="E2797" s="674">
        <f t="shared" si="43"/>
        <v>1</v>
      </c>
      <c r="F2797" s="673" t="s">
        <v>2981</v>
      </c>
      <c r="G2797" s="673" t="s">
        <v>2611</v>
      </c>
      <c r="H2797" s="673" t="s">
        <v>2611</v>
      </c>
      <c r="I2797" s="673" t="s">
        <v>2611</v>
      </c>
      <c r="J2797" s="673" t="s">
        <v>2611</v>
      </c>
      <c r="K2797" s="673" t="s">
        <v>2611</v>
      </c>
    </row>
    <row r="2798" spans="1:11" hidden="1" x14ac:dyDescent="0.25">
      <c r="A2798" t="s">
        <v>5496</v>
      </c>
      <c r="B2798" s="673" t="s">
        <v>2088</v>
      </c>
      <c r="C2798" s="674">
        <v>4</v>
      </c>
      <c r="D2798" s="674" t="s">
        <v>7062</v>
      </c>
      <c r="E2798" s="674">
        <f t="shared" si="43"/>
        <v>1</v>
      </c>
      <c r="F2798" s="673" t="s">
        <v>2982</v>
      </c>
      <c r="G2798" s="673" t="s">
        <v>2611</v>
      </c>
      <c r="H2798" s="673" t="s">
        <v>2611</v>
      </c>
      <c r="I2798" s="673" t="s">
        <v>2611</v>
      </c>
      <c r="J2798" s="673" t="s">
        <v>2611</v>
      </c>
      <c r="K2798" s="673" t="s">
        <v>2611</v>
      </c>
    </row>
    <row r="2799" spans="1:11" hidden="1" x14ac:dyDescent="0.25">
      <c r="A2799" t="s">
        <v>7535</v>
      </c>
      <c r="B2799" s="673" t="s">
        <v>2088</v>
      </c>
      <c r="C2799" s="674">
        <v>4</v>
      </c>
      <c r="D2799" s="674" t="s">
        <v>6737</v>
      </c>
      <c r="E2799" s="674">
        <f t="shared" si="43"/>
        <v>2</v>
      </c>
      <c r="F2799" s="673" t="s">
        <v>2796</v>
      </c>
      <c r="G2799" s="673" t="s">
        <v>2797</v>
      </c>
      <c r="H2799" s="673" t="s">
        <v>2611</v>
      </c>
      <c r="I2799" s="673" t="s">
        <v>2611</v>
      </c>
      <c r="J2799" s="673" t="s">
        <v>2611</v>
      </c>
      <c r="K2799" s="673" t="s">
        <v>2611</v>
      </c>
    </row>
    <row r="2800" spans="1:11" hidden="1" x14ac:dyDescent="0.25">
      <c r="A2800" t="s">
        <v>7536</v>
      </c>
      <c r="B2800" s="673" t="s">
        <v>2088</v>
      </c>
      <c r="C2800" s="674">
        <v>4</v>
      </c>
      <c r="D2800" s="674" t="s">
        <v>2777</v>
      </c>
      <c r="E2800" s="674">
        <f t="shared" si="43"/>
        <v>2</v>
      </c>
      <c r="F2800" s="673" t="s">
        <v>2835</v>
      </c>
      <c r="G2800" s="673" t="s">
        <v>2836</v>
      </c>
      <c r="H2800" s="673" t="s">
        <v>2611</v>
      </c>
      <c r="I2800" s="673" t="s">
        <v>2611</v>
      </c>
      <c r="J2800" s="673" t="s">
        <v>2611</v>
      </c>
      <c r="K2800" s="673" t="s">
        <v>2611</v>
      </c>
    </row>
    <row r="2801" spans="1:11" hidden="1" x14ac:dyDescent="0.25">
      <c r="A2801" t="s">
        <v>7537</v>
      </c>
      <c r="B2801" s="673" t="s">
        <v>2088</v>
      </c>
      <c r="C2801" s="674">
        <v>4</v>
      </c>
      <c r="D2801" s="674" t="s">
        <v>2769</v>
      </c>
      <c r="E2801" s="674">
        <f t="shared" si="43"/>
        <v>2</v>
      </c>
      <c r="F2801" s="673" t="s">
        <v>2835</v>
      </c>
      <c r="G2801" s="673" t="s">
        <v>2836</v>
      </c>
      <c r="H2801" s="673" t="s">
        <v>2611</v>
      </c>
      <c r="I2801" s="673" t="s">
        <v>2611</v>
      </c>
      <c r="J2801" s="673" t="s">
        <v>2611</v>
      </c>
      <c r="K2801" s="673" t="s">
        <v>2611</v>
      </c>
    </row>
    <row r="2802" spans="1:11" hidden="1" x14ac:dyDescent="0.25">
      <c r="A2802" t="s">
        <v>7538</v>
      </c>
      <c r="B2802" s="673" t="s">
        <v>2088</v>
      </c>
      <c r="C2802" s="674">
        <v>4</v>
      </c>
      <c r="D2802" s="674" t="s">
        <v>6881</v>
      </c>
      <c r="E2802" s="674">
        <f t="shared" si="43"/>
        <v>2</v>
      </c>
      <c r="F2802" s="673" t="s">
        <v>2967</v>
      </c>
      <c r="G2802" s="673" t="s">
        <v>2924</v>
      </c>
      <c r="H2802" s="673" t="s">
        <v>2611</v>
      </c>
      <c r="I2802" s="673" t="s">
        <v>2611</v>
      </c>
      <c r="J2802" s="673" t="s">
        <v>2611</v>
      </c>
      <c r="K2802" s="673" t="s">
        <v>2611</v>
      </c>
    </row>
    <row r="2803" spans="1:11" hidden="1" x14ac:dyDescent="0.25">
      <c r="A2803" t="s">
        <v>5497</v>
      </c>
      <c r="B2803" s="673" t="s">
        <v>2088</v>
      </c>
      <c r="C2803" s="674">
        <v>4</v>
      </c>
      <c r="D2803" s="674" t="s">
        <v>6884</v>
      </c>
      <c r="E2803" s="674">
        <f t="shared" si="43"/>
        <v>2</v>
      </c>
      <c r="F2803" s="673" t="s">
        <v>2877</v>
      </c>
      <c r="G2803" s="673" t="s">
        <v>2878</v>
      </c>
      <c r="H2803" s="673" t="s">
        <v>2611</v>
      </c>
      <c r="I2803" s="673" t="s">
        <v>2611</v>
      </c>
      <c r="J2803" s="673" t="s">
        <v>2611</v>
      </c>
      <c r="K2803" s="673" t="s">
        <v>2611</v>
      </c>
    </row>
    <row r="2804" spans="1:11" hidden="1" x14ac:dyDescent="0.25">
      <c r="A2804" t="s">
        <v>5498</v>
      </c>
      <c r="B2804" s="673" t="s">
        <v>2088</v>
      </c>
      <c r="C2804" s="674">
        <v>4</v>
      </c>
      <c r="D2804" s="674" t="s">
        <v>7050</v>
      </c>
      <c r="E2804" s="674">
        <f t="shared" si="43"/>
        <v>2</v>
      </c>
      <c r="F2804" s="673" t="s">
        <v>2877</v>
      </c>
      <c r="G2804" s="673" t="s">
        <v>2878</v>
      </c>
      <c r="H2804" s="673" t="s">
        <v>2611</v>
      </c>
      <c r="I2804" s="673" t="s">
        <v>2611</v>
      </c>
      <c r="J2804" s="673" t="s">
        <v>2611</v>
      </c>
      <c r="K2804" s="673" t="s">
        <v>2611</v>
      </c>
    </row>
    <row r="2805" spans="1:11" hidden="1" x14ac:dyDescent="0.25">
      <c r="A2805" t="s">
        <v>5499</v>
      </c>
      <c r="B2805" s="673" t="s">
        <v>2088</v>
      </c>
      <c r="C2805" s="674">
        <v>4</v>
      </c>
      <c r="D2805" s="674" t="s">
        <v>7051</v>
      </c>
      <c r="E2805" s="674">
        <f t="shared" si="43"/>
        <v>2</v>
      </c>
      <c r="F2805" s="673" t="s">
        <v>2877</v>
      </c>
      <c r="G2805" s="673" t="s">
        <v>2878</v>
      </c>
      <c r="H2805" s="673" t="s">
        <v>2611</v>
      </c>
      <c r="I2805" s="673" t="s">
        <v>2611</v>
      </c>
      <c r="J2805" s="673" t="s">
        <v>2611</v>
      </c>
      <c r="K2805" s="673" t="s">
        <v>2611</v>
      </c>
    </row>
    <row r="2806" spans="1:11" hidden="1" x14ac:dyDescent="0.25">
      <c r="A2806" t="s">
        <v>5500</v>
      </c>
      <c r="B2806" s="673" t="s">
        <v>2088</v>
      </c>
      <c r="C2806" s="674">
        <v>4</v>
      </c>
      <c r="D2806" s="674" t="s">
        <v>6736</v>
      </c>
      <c r="E2806" s="674">
        <f t="shared" si="43"/>
        <v>2</v>
      </c>
      <c r="F2806" s="673" t="s">
        <v>2796</v>
      </c>
      <c r="G2806" s="673" t="s">
        <v>2797</v>
      </c>
      <c r="H2806" s="673" t="s">
        <v>2611</v>
      </c>
      <c r="I2806" s="673" t="s">
        <v>2611</v>
      </c>
      <c r="J2806" s="673" t="s">
        <v>2611</v>
      </c>
      <c r="K2806" s="673" t="s">
        <v>2611</v>
      </c>
    </row>
    <row r="2807" spans="1:11" hidden="1" x14ac:dyDescent="0.25">
      <c r="A2807" t="s">
        <v>5501</v>
      </c>
      <c r="B2807" s="673" t="s">
        <v>2088</v>
      </c>
      <c r="C2807" s="674">
        <v>4</v>
      </c>
      <c r="D2807" s="674" t="s">
        <v>6747</v>
      </c>
      <c r="E2807" s="674">
        <f t="shared" si="43"/>
        <v>2</v>
      </c>
      <c r="F2807" s="673" t="s">
        <v>2796</v>
      </c>
      <c r="G2807" s="673" t="s">
        <v>2797</v>
      </c>
      <c r="H2807" s="673" t="s">
        <v>2611</v>
      </c>
      <c r="I2807" s="673" t="s">
        <v>2611</v>
      </c>
      <c r="J2807" s="673" t="s">
        <v>2611</v>
      </c>
      <c r="K2807" s="673" t="s">
        <v>2611</v>
      </c>
    </row>
    <row r="2808" spans="1:11" hidden="1" x14ac:dyDescent="0.25">
      <c r="A2808" t="s">
        <v>5502</v>
      </c>
      <c r="B2808" s="673" t="s">
        <v>2088</v>
      </c>
      <c r="C2808" s="674">
        <v>4</v>
      </c>
      <c r="D2808" s="674" t="s">
        <v>6748</v>
      </c>
      <c r="E2808" s="674">
        <f t="shared" si="43"/>
        <v>2</v>
      </c>
      <c r="F2808" s="673" t="s">
        <v>2877</v>
      </c>
      <c r="G2808" s="673" t="s">
        <v>2878</v>
      </c>
      <c r="H2808" s="673" t="s">
        <v>2611</v>
      </c>
      <c r="I2808" s="673" t="s">
        <v>2611</v>
      </c>
      <c r="J2808" s="673" t="s">
        <v>2611</v>
      </c>
      <c r="K2808" s="673" t="s">
        <v>2611</v>
      </c>
    </row>
    <row r="2809" spans="1:11" hidden="1" x14ac:dyDescent="0.25">
      <c r="A2809" t="s">
        <v>5503</v>
      </c>
      <c r="B2809" s="673" t="s">
        <v>2088</v>
      </c>
      <c r="C2809" s="674">
        <v>4</v>
      </c>
      <c r="D2809" s="674" t="s">
        <v>6749</v>
      </c>
      <c r="E2809" s="674">
        <f t="shared" si="43"/>
        <v>2</v>
      </c>
      <c r="F2809" s="673" t="s">
        <v>2877</v>
      </c>
      <c r="G2809" s="673" t="s">
        <v>2878</v>
      </c>
      <c r="H2809" s="673" t="s">
        <v>2611</v>
      </c>
      <c r="I2809" s="673" t="s">
        <v>2611</v>
      </c>
      <c r="J2809" s="673" t="s">
        <v>2611</v>
      </c>
      <c r="K2809" s="673" t="s">
        <v>2611</v>
      </c>
    </row>
    <row r="2810" spans="1:11" hidden="1" x14ac:dyDescent="0.25">
      <c r="A2810" t="s">
        <v>5504</v>
      </c>
      <c r="B2810" s="673" t="s">
        <v>2088</v>
      </c>
      <c r="C2810" s="674">
        <v>4</v>
      </c>
      <c r="D2810" s="674" t="s">
        <v>6941</v>
      </c>
      <c r="E2810" s="674">
        <f t="shared" si="43"/>
        <v>2</v>
      </c>
      <c r="F2810" s="673" t="s">
        <v>2835</v>
      </c>
      <c r="G2810" s="673" t="s">
        <v>2836</v>
      </c>
      <c r="H2810" s="673" t="s">
        <v>2611</v>
      </c>
      <c r="I2810" s="673" t="s">
        <v>2611</v>
      </c>
      <c r="J2810" s="673" t="s">
        <v>2611</v>
      </c>
      <c r="K2810" s="673" t="s">
        <v>2611</v>
      </c>
    </row>
    <row r="2811" spans="1:11" hidden="1" x14ac:dyDescent="0.25">
      <c r="A2811" t="s">
        <v>5505</v>
      </c>
      <c r="B2811" s="673" t="s">
        <v>2088</v>
      </c>
      <c r="C2811" s="674">
        <v>4</v>
      </c>
      <c r="D2811" s="674" t="s">
        <v>6913</v>
      </c>
      <c r="E2811" s="674">
        <f t="shared" si="43"/>
        <v>2</v>
      </c>
      <c r="F2811" s="673" t="s">
        <v>2835</v>
      </c>
      <c r="G2811" s="673" t="s">
        <v>2836</v>
      </c>
      <c r="H2811" s="673" t="s">
        <v>2611</v>
      </c>
      <c r="I2811" s="673" t="s">
        <v>2611</v>
      </c>
      <c r="J2811" s="673" t="s">
        <v>2611</v>
      </c>
      <c r="K2811" s="673" t="s">
        <v>2611</v>
      </c>
    </row>
    <row r="2812" spans="1:11" hidden="1" x14ac:dyDescent="0.25">
      <c r="A2812" t="s">
        <v>5506</v>
      </c>
      <c r="B2812" s="673" t="s">
        <v>2088</v>
      </c>
      <c r="C2812" s="674">
        <v>4</v>
      </c>
      <c r="D2812" s="674" t="s">
        <v>6918</v>
      </c>
      <c r="E2812" s="674">
        <f t="shared" si="43"/>
        <v>2</v>
      </c>
      <c r="F2812" s="673" t="s">
        <v>2967</v>
      </c>
      <c r="G2812" s="673" t="s">
        <v>2924</v>
      </c>
      <c r="H2812" s="673" t="s">
        <v>2611</v>
      </c>
      <c r="I2812" s="673" t="s">
        <v>2611</v>
      </c>
      <c r="J2812" s="673" t="s">
        <v>2611</v>
      </c>
      <c r="K2812" s="673" t="s">
        <v>2611</v>
      </c>
    </row>
    <row r="2813" spans="1:11" hidden="1" x14ac:dyDescent="0.25">
      <c r="A2813" t="s">
        <v>5507</v>
      </c>
      <c r="B2813" s="673" t="s">
        <v>2088</v>
      </c>
      <c r="C2813" s="674">
        <v>5</v>
      </c>
      <c r="D2813" s="674" t="s">
        <v>6729</v>
      </c>
      <c r="E2813" s="674">
        <f t="shared" si="43"/>
        <v>1</v>
      </c>
      <c r="F2813" s="673" t="s">
        <v>2788</v>
      </c>
      <c r="G2813" s="673" t="s">
        <v>2611</v>
      </c>
      <c r="H2813" s="673" t="s">
        <v>2611</v>
      </c>
      <c r="I2813" s="673" t="s">
        <v>2611</v>
      </c>
      <c r="J2813" s="673" t="s">
        <v>2611</v>
      </c>
      <c r="K2813" s="673" t="s">
        <v>2611</v>
      </c>
    </row>
    <row r="2814" spans="1:11" hidden="1" x14ac:dyDescent="0.25">
      <c r="A2814" t="s">
        <v>5508</v>
      </c>
      <c r="B2814" s="673" t="s">
        <v>2088</v>
      </c>
      <c r="C2814" s="674">
        <v>5</v>
      </c>
      <c r="D2814" s="674" t="s">
        <v>6730</v>
      </c>
      <c r="E2814" s="674">
        <f t="shared" si="43"/>
        <v>1</v>
      </c>
      <c r="F2814" s="673" t="s">
        <v>2788</v>
      </c>
      <c r="G2814" s="673" t="s">
        <v>2611</v>
      </c>
      <c r="H2814" s="673" t="s">
        <v>2611</v>
      </c>
      <c r="I2814" s="673" t="s">
        <v>2611</v>
      </c>
      <c r="J2814" s="673" t="s">
        <v>2611</v>
      </c>
      <c r="K2814" s="673" t="s">
        <v>2611</v>
      </c>
    </row>
    <row r="2815" spans="1:11" hidden="1" x14ac:dyDescent="0.25">
      <c r="A2815" t="s">
        <v>5509</v>
      </c>
      <c r="B2815" s="673" t="s">
        <v>2088</v>
      </c>
      <c r="C2815" s="674">
        <v>5</v>
      </c>
      <c r="D2815" s="674" t="s">
        <v>6731</v>
      </c>
      <c r="E2815" s="674">
        <f t="shared" si="43"/>
        <v>1</v>
      </c>
      <c r="F2815" s="673" t="s">
        <v>2788</v>
      </c>
      <c r="G2815" s="673" t="s">
        <v>2611</v>
      </c>
      <c r="H2815" s="673" t="s">
        <v>2611</v>
      </c>
      <c r="I2815" s="673" t="s">
        <v>2611</v>
      </c>
      <c r="J2815" s="673" t="s">
        <v>2611</v>
      </c>
      <c r="K2815" s="673" t="s">
        <v>2611</v>
      </c>
    </row>
    <row r="2816" spans="1:11" hidden="1" x14ac:dyDescent="0.25">
      <c r="A2816" t="s">
        <v>5510</v>
      </c>
      <c r="B2816" s="673" t="s">
        <v>2088</v>
      </c>
      <c r="C2816" s="674">
        <v>5</v>
      </c>
      <c r="D2816" s="674" t="s">
        <v>6732</v>
      </c>
      <c r="E2816" s="674">
        <f t="shared" si="43"/>
        <v>1</v>
      </c>
      <c r="F2816" s="673" t="s">
        <v>2788</v>
      </c>
      <c r="G2816" s="673" t="s">
        <v>2611</v>
      </c>
      <c r="H2816" s="673" t="s">
        <v>2611</v>
      </c>
      <c r="I2816" s="673" t="s">
        <v>2611</v>
      </c>
      <c r="J2816" s="673" t="s">
        <v>2611</v>
      </c>
      <c r="K2816" s="673" t="s">
        <v>2611</v>
      </c>
    </row>
    <row r="2817" spans="1:11" hidden="1" x14ac:dyDescent="0.25">
      <c r="A2817" t="s">
        <v>5511</v>
      </c>
      <c r="B2817" s="673" t="s">
        <v>2088</v>
      </c>
      <c r="C2817" s="674">
        <v>5</v>
      </c>
      <c r="D2817" s="674" t="s">
        <v>6740</v>
      </c>
      <c r="E2817" s="674">
        <f t="shared" si="43"/>
        <v>2</v>
      </c>
      <c r="F2817" s="673" t="s">
        <v>2794</v>
      </c>
      <c r="G2817" s="673" t="s">
        <v>2795</v>
      </c>
      <c r="H2817" s="673" t="s">
        <v>2611</v>
      </c>
      <c r="I2817" s="673" t="s">
        <v>2611</v>
      </c>
      <c r="J2817" s="673" t="s">
        <v>2611</v>
      </c>
      <c r="K2817" s="673" t="s">
        <v>2611</v>
      </c>
    </row>
    <row r="2818" spans="1:11" hidden="1" x14ac:dyDescent="0.25">
      <c r="A2818" t="s">
        <v>5512</v>
      </c>
      <c r="B2818" s="673" t="s">
        <v>2088</v>
      </c>
      <c r="C2818" s="674">
        <v>5</v>
      </c>
      <c r="D2818" s="674" t="s">
        <v>6742</v>
      </c>
      <c r="E2818" s="674">
        <f t="shared" si="43"/>
        <v>2</v>
      </c>
      <c r="F2818" s="673" t="s">
        <v>2796</v>
      </c>
      <c r="G2818" s="673" t="s">
        <v>2797</v>
      </c>
      <c r="H2818" s="673" t="s">
        <v>2611</v>
      </c>
      <c r="I2818" s="673" t="s">
        <v>2611</v>
      </c>
      <c r="J2818" s="673" t="s">
        <v>2611</v>
      </c>
      <c r="K2818" s="673" t="s">
        <v>2611</v>
      </c>
    </row>
    <row r="2819" spans="1:11" hidden="1" x14ac:dyDescent="0.25">
      <c r="A2819" t="s">
        <v>5513</v>
      </c>
      <c r="B2819" s="673" t="s">
        <v>2088</v>
      </c>
      <c r="C2819" s="674">
        <v>5</v>
      </c>
      <c r="D2819" s="674" t="s">
        <v>6743</v>
      </c>
      <c r="E2819" s="674">
        <f t="shared" ref="E2819:E2882" si="44">6-COUNTIF(F2819:K2819,"")</f>
        <v>2</v>
      </c>
      <c r="F2819" s="673" t="s">
        <v>2796</v>
      </c>
      <c r="G2819" s="673" t="s">
        <v>2797</v>
      </c>
      <c r="H2819" s="673" t="s">
        <v>2611</v>
      </c>
      <c r="I2819" s="673" t="s">
        <v>2611</v>
      </c>
      <c r="J2819" s="673" t="s">
        <v>2611</v>
      </c>
      <c r="K2819" s="673" t="s">
        <v>2611</v>
      </c>
    </row>
    <row r="2820" spans="1:11" hidden="1" x14ac:dyDescent="0.25">
      <c r="A2820" t="s">
        <v>5514</v>
      </c>
      <c r="B2820" s="673" t="s">
        <v>2088</v>
      </c>
      <c r="C2820" s="674">
        <v>5</v>
      </c>
      <c r="D2820" s="674" t="s">
        <v>6733</v>
      </c>
      <c r="E2820" s="674">
        <f t="shared" si="44"/>
        <v>3</v>
      </c>
      <c r="F2820" s="673" t="s">
        <v>2789</v>
      </c>
      <c r="G2820" s="673" t="s">
        <v>2790</v>
      </c>
      <c r="H2820" s="673" t="s">
        <v>2791</v>
      </c>
      <c r="I2820" s="673" t="s">
        <v>2611</v>
      </c>
      <c r="J2820" s="673" t="s">
        <v>2611</v>
      </c>
      <c r="K2820" s="673" t="s">
        <v>2611</v>
      </c>
    </row>
    <row r="2821" spans="1:11" hidden="1" x14ac:dyDescent="0.25">
      <c r="A2821" t="s">
        <v>5515</v>
      </c>
      <c r="B2821" s="673" t="s">
        <v>2088</v>
      </c>
      <c r="C2821" s="674">
        <v>5</v>
      </c>
      <c r="D2821" s="674" t="s">
        <v>6734</v>
      </c>
      <c r="E2821" s="674">
        <f t="shared" si="44"/>
        <v>1</v>
      </c>
      <c r="F2821" s="673" t="s">
        <v>2788</v>
      </c>
      <c r="G2821" s="673" t="s">
        <v>2611</v>
      </c>
      <c r="H2821" s="673" t="s">
        <v>2611</v>
      </c>
      <c r="I2821" s="673" t="s">
        <v>2611</v>
      </c>
      <c r="J2821" s="673" t="s">
        <v>2611</v>
      </c>
      <c r="K2821" s="673" t="s">
        <v>2611</v>
      </c>
    </row>
    <row r="2822" spans="1:11" hidden="1" x14ac:dyDescent="0.25">
      <c r="A2822" t="s">
        <v>5516</v>
      </c>
      <c r="B2822" s="673" t="s">
        <v>2088</v>
      </c>
      <c r="C2822" s="674">
        <v>5</v>
      </c>
      <c r="D2822" s="674" t="s">
        <v>6735</v>
      </c>
      <c r="E2822" s="674">
        <f t="shared" si="44"/>
        <v>1</v>
      </c>
      <c r="F2822" s="673" t="s">
        <v>2788</v>
      </c>
      <c r="G2822" s="673" t="s">
        <v>2611</v>
      </c>
      <c r="H2822" s="673" t="s">
        <v>2611</v>
      </c>
      <c r="I2822" s="673" t="s">
        <v>2611</v>
      </c>
      <c r="J2822" s="673" t="s">
        <v>2611</v>
      </c>
      <c r="K2822" s="673" t="s">
        <v>2611</v>
      </c>
    </row>
    <row r="2823" spans="1:11" hidden="1" x14ac:dyDescent="0.25">
      <c r="A2823" t="s">
        <v>5517</v>
      </c>
      <c r="B2823" s="673" t="s">
        <v>2088</v>
      </c>
      <c r="C2823" s="674">
        <v>5</v>
      </c>
      <c r="D2823" s="674" t="s">
        <v>6744</v>
      </c>
      <c r="E2823" s="674">
        <f t="shared" si="44"/>
        <v>2</v>
      </c>
      <c r="F2823" s="673" t="s">
        <v>2796</v>
      </c>
      <c r="G2823" s="673" t="s">
        <v>2797</v>
      </c>
      <c r="H2823" s="673" t="s">
        <v>2611</v>
      </c>
      <c r="I2823" s="673" t="s">
        <v>2611</v>
      </c>
      <c r="J2823" s="673" t="s">
        <v>2611</v>
      </c>
      <c r="K2823" s="673" t="s">
        <v>2611</v>
      </c>
    </row>
    <row r="2824" spans="1:11" hidden="1" x14ac:dyDescent="0.25">
      <c r="A2824" t="s">
        <v>5518</v>
      </c>
      <c r="B2824" s="673" t="s">
        <v>2088</v>
      </c>
      <c r="C2824" s="674">
        <v>5</v>
      </c>
      <c r="D2824" s="674" t="s">
        <v>6745</v>
      </c>
      <c r="E2824" s="674">
        <f t="shared" si="44"/>
        <v>2</v>
      </c>
      <c r="F2824" s="673" t="s">
        <v>2796</v>
      </c>
      <c r="G2824" s="673" t="s">
        <v>2797</v>
      </c>
      <c r="H2824" s="673" t="s">
        <v>2611</v>
      </c>
      <c r="I2824" s="673" t="s">
        <v>2611</v>
      </c>
      <c r="J2824" s="673" t="s">
        <v>2611</v>
      </c>
      <c r="K2824" s="673" t="s">
        <v>2611</v>
      </c>
    </row>
    <row r="2825" spans="1:11" hidden="1" x14ac:dyDescent="0.25">
      <c r="A2825" t="s">
        <v>7539</v>
      </c>
      <c r="B2825" s="673" t="s">
        <v>2088</v>
      </c>
      <c r="C2825" s="674">
        <v>5</v>
      </c>
      <c r="D2825" s="674" t="s">
        <v>6746</v>
      </c>
      <c r="E2825" s="674">
        <f t="shared" si="44"/>
        <v>1</v>
      </c>
      <c r="F2825" s="673" t="s">
        <v>2788</v>
      </c>
      <c r="G2825" s="673" t="s">
        <v>2611</v>
      </c>
      <c r="H2825" s="673" t="s">
        <v>2611</v>
      </c>
      <c r="I2825" s="673" t="s">
        <v>2611</v>
      </c>
      <c r="J2825" s="673" t="s">
        <v>2611</v>
      </c>
      <c r="K2825" s="673" t="s">
        <v>2611</v>
      </c>
    </row>
    <row r="2826" spans="1:11" hidden="1" x14ac:dyDescent="0.25">
      <c r="A2826" t="s">
        <v>7540</v>
      </c>
      <c r="B2826" s="673" t="s">
        <v>2088</v>
      </c>
      <c r="C2826" s="674">
        <v>5</v>
      </c>
      <c r="D2826" s="674" t="s">
        <v>6737</v>
      </c>
      <c r="E2826" s="674">
        <f t="shared" si="44"/>
        <v>2</v>
      </c>
      <c r="F2826" s="673" t="s">
        <v>2796</v>
      </c>
      <c r="G2826" s="673" t="s">
        <v>2797</v>
      </c>
      <c r="H2826" s="673" t="s">
        <v>2611</v>
      </c>
      <c r="I2826" s="673" t="s">
        <v>2611</v>
      </c>
      <c r="J2826" s="673" t="s">
        <v>2611</v>
      </c>
      <c r="K2826" s="673" t="s">
        <v>2611</v>
      </c>
    </row>
    <row r="2827" spans="1:11" hidden="1" x14ac:dyDescent="0.25">
      <c r="A2827" t="s">
        <v>7541</v>
      </c>
      <c r="B2827" s="673" t="s">
        <v>2088</v>
      </c>
      <c r="C2827" s="674">
        <v>5</v>
      </c>
      <c r="D2827" s="674" t="s">
        <v>7063</v>
      </c>
      <c r="E2827" s="674">
        <f t="shared" si="44"/>
        <v>4</v>
      </c>
      <c r="F2827" s="673" t="s">
        <v>2846</v>
      </c>
      <c r="G2827" s="673" t="s">
        <v>2794</v>
      </c>
      <c r="H2827" s="673" t="s">
        <v>2850</v>
      </c>
      <c r="I2827" s="673" t="s">
        <v>2795</v>
      </c>
      <c r="J2827" s="673" t="s">
        <v>2611</v>
      </c>
      <c r="K2827" s="673" t="s">
        <v>2611</v>
      </c>
    </row>
    <row r="2828" spans="1:11" hidden="1" x14ac:dyDescent="0.25">
      <c r="A2828" t="s">
        <v>7541</v>
      </c>
      <c r="B2828" s="673" t="s">
        <v>2088</v>
      </c>
      <c r="C2828" s="674">
        <v>5</v>
      </c>
      <c r="D2828" s="674" t="s">
        <v>7063</v>
      </c>
      <c r="E2828" s="674">
        <f t="shared" si="44"/>
        <v>4</v>
      </c>
      <c r="F2828" s="673" t="s">
        <v>2846</v>
      </c>
      <c r="G2828" s="673" t="s">
        <v>2794</v>
      </c>
      <c r="H2828" s="673" t="s">
        <v>2850</v>
      </c>
      <c r="I2828" s="673" t="s">
        <v>2795</v>
      </c>
      <c r="J2828" s="673" t="s">
        <v>2611</v>
      </c>
      <c r="K2828" s="673" t="s">
        <v>2611</v>
      </c>
    </row>
    <row r="2829" spans="1:11" hidden="1" x14ac:dyDescent="0.25">
      <c r="A2829" t="s">
        <v>5519</v>
      </c>
      <c r="B2829" s="673" t="s">
        <v>2088</v>
      </c>
      <c r="C2829" s="674">
        <v>5</v>
      </c>
      <c r="D2829" s="674" t="s">
        <v>6736</v>
      </c>
      <c r="E2829" s="674">
        <f t="shared" si="44"/>
        <v>2</v>
      </c>
      <c r="F2829" s="673" t="s">
        <v>2796</v>
      </c>
      <c r="G2829" s="673" t="s">
        <v>2797</v>
      </c>
      <c r="H2829" s="673" t="s">
        <v>2611</v>
      </c>
      <c r="I2829" s="673" t="s">
        <v>2611</v>
      </c>
      <c r="J2829" s="673" t="s">
        <v>2611</v>
      </c>
      <c r="K2829" s="673" t="s">
        <v>2611</v>
      </c>
    </row>
    <row r="2830" spans="1:11" hidden="1" x14ac:dyDescent="0.25">
      <c r="A2830" t="s">
        <v>5520</v>
      </c>
      <c r="B2830" s="673" t="s">
        <v>2088</v>
      </c>
      <c r="C2830" s="674">
        <v>5</v>
      </c>
      <c r="D2830" s="674" t="s">
        <v>6747</v>
      </c>
      <c r="E2830" s="674">
        <f t="shared" si="44"/>
        <v>2</v>
      </c>
      <c r="F2830" s="673" t="s">
        <v>2796</v>
      </c>
      <c r="G2830" s="673" t="s">
        <v>2797</v>
      </c>
      <c r="H2830" s="673" t="s">
        <v>2611</v>
      </c>
      <c r="I2830" s="673" t="s">
        <v>2611</v>
      </c>
      <c r="J2830" s="673" t="s">
        <v>2611</v>
      </c>
      <c r="K2830" s="673" t="s">
        <v>2611</v>
      </c>
    </row>
    <row r="2831" spans="1:11" hidden="1" x14ac:dyDescent="0.25">
      <c r="A2831" t="s">
        <v>5521</v>
      </c>
      <c r="B2831" s="673" t="s">
        <v>2088</v>
      </c>
      <c r="C2831" s="674">
        <v>5</v>
      </c>
      <c r="D2831" s="674" t="s">
        <v>7064</v>
      </c>
      <c r="E2831" s="674">
        <f t="shared" si="44"/>
        <v>2</v>
      </c>
      <c r="F2831" s="673" t="s">
        <v>2794</v>
      </c>
      <c r="G2831" s="673" t="s">
        <v>2795</v>
      </c>
      <c r="H2831" s="673" t="s">
        <v>2611</v>
      </c>
      <c r="I2831" s="673" t="s">
        <v>2611</v>
      </c>
      <c r="J2831" s="673" t="s">
        <v>2611</v>
      </c>
      <c r="K2831" s="673" t="s">
        <v>2611</v>
      </c>
    </row>
    <row r="2832" spans="1:11" hidden="1" x14ac:dyDescent="0.25">
      <c r="A2832" t="s">
        <v>5522</v>
      </c>
      <c r="B2832" s="673" t="s">
        <v>2088</v>
      </c>
      <c r="C2832" s="674">
        <v>5</v>
      </c>
      <c r="D2832" s="674" t="s">
        <v>7065</v>
      </c>
      <c r="E2832" s="674">
        <f t="shared" si="44"/>
        <v>4</v>
      </c>
      <c r="F2832" s="673" t="s">
        <v>2846</v>
      </c>
      <c r="G2832" s="673" t="s">
        <v>2794</v>
      </c>
      <c r="H2832" s="673" t="s">
        <v>2850</v>
      </c>
      <c r="I2832" s="673" t="s">
        <v>2795</v>
      </c>
      <c r="J2832" s="673" t="s">
        <v>2611</v>
      </c>
      <c r="K2832" s="673" t="s">
        <v>2611</v>
      </c>
    </row>
    <row r="2833" spans="1:11" hidden="1" x14ac:dyDescent="0.25">
      <c r="A2833" t="s">
        <v>5522</v>
      </c>
      <c r="B2833" s="673" t="s">
        <v>2088</v>
      </c>
      <c r="C2833" s="674">
        <v>5</v>
      </c>
      <c r="D2833" s="674" t="s">
        <v>7065</v>
      </c>
      <c r="E2833" s="674">
        <f t="shared" si="44"/>
        <v>4</v>
      </c>
      <c r="F2833" s="673" t="s">
        <v>2846</v>
      </c>
      <c r="G2833" s="673" t="s">
        <v>2794</v>
      </c>
      <c r="H2833" s="673" t="s">
        <v>2850</v>
      </c>
      <c r="I2833" s="673" t="s">
        <v>2795</v>
      </c>
      <c r="J2833" s="673" t="s">
        <v>2611</v>
      </c>
      <c r="K2833" s="673" t="s">
        <v>2611</v>
      </c>
    </row>
    <row r="2834" spans="1:11" hidden="1" x14ac:dyDescent="0.25">
      <c r="A2834" t="s">
        <v>7542</v>
      </c>
      <c r="B2834" s="673" t="s">
        <v>2088</v>
      </c>
      <c r="C2834" s="674">
        <v>5</v>
      </c>
      <c r="D2834" s="674" t="s">
        <v>7066</v>
      </c>
      <c r="E2834" s="674">
        <f t="shared" si="44"/>
        <v>4</v>
      </c>
      <c r="F2834" s="673" t="s">
        <v>2921</v>
      </c>
      <c r="G2834" s="673" t="s">
        <v>2965</v>
      </c>
      <c r="H2834" s="673" t="s">
        <v>2796</v>
      </c>
      <c r="I2834" s="673" t="s">
        <v>2942</v>
      </c>
      <c r="J2834" s="673" t="s">
        <v>2611</v>
      </c>
      <c r="K2834" s="673" t="s">
        <v>2611</v>
      </c>
    </row>
    <row r="2835" spans="1:11" hidden="1" x14ac:dyDescent="0.25">
      <c r="A2835" t="s">
        <v>5523</v>
      </c>
      <c r="B2835" s="673" t="s">
        <v>2088</v>
      </c>
      <c r="C2835" s="674">
        <v>6</v>
      </c>
      <c r="D2835" s="674" t="s">
        <v>6729</v>
      </c>
      <c r="E2835" s="674">
        <f t="shared" si="44"/>
        <v>1</v>
      </c>
      <c r="F2835" s="673" t="s">
        <v>2788</v>
      </c>
      <c r="G2835" s="673" t="s">
        <v>2611</v>
      </c>
      <c r="H2835" s="673" t="s">
        <v>2611</v>
      </c>
      <c r="I2835" s="673" t="s">
        <v>2611</v>
      </c>
      <c r="J2835" s="673" t="s">
        <v>2611</v>
      </c>
      <c r="K2835" s="673" t="s">
        <v>2611</v>
      </c>
    </row>
    <row r="2836" spans="1:11" hidden="1" x14ac:dyDescent="0.25">
      <c r="A2836" t="s">
        <v>5524</v>
      </c>
      <c r="B2836" s="673" t="s">
        <v>2088</v>
      </c>
      <c r="C2836" s="674">
        <v>6</v>
      </c>
      <c r="D2836" s="674" t="s">
        <v>6730</v>
      </c>
      <c r="E2836" s="674">
        <f t="shared" si="44"/>
        <v>1</v>
      </c>
      <c r="F2836" s="673" t="s">
        <v>2788</v>
      </c>
      <c r="G2836" s="673" t="s">
        <v>2611</v>
      </c>
      <c r="H2836" s="673" t="s">
        <v>2611</v>
      </c>
      <c r="I2836" s="673" t="s">
        <v>2611</v>
      </c>
      <c r="J2836" s="673" t="s">
        <v>2611</v>
      </c>
      <c r="K2836" s="673" t="s">
        <v>2611</v>
      </c>
    </row>
    <row r="2837" spans="1:11" hidden="1" x14ac:dyDescent="0.25">
      <c r="A2837" t="s">
        <v>5525</v>
      </c>
      <c r="B2837" s="673" t="s">
        <v>2088</v>
      </c>
      <c r="C2837" s="674">
        <v>6</v>
      </c>
      <c r="D2837" s="674" t="s">
        <v>6731</v>
      </c>
      <c r="E2837" s="674">
        <f t="shared" si="44"/>
        <v>1</v>
      </c>
      <c r="F2837" s="673" t="s">
        <v>2788</v>
      </c>
      <c r="G2837" s="673" t="s">
        <v>2611</v>
      </c>
      <c r="H2837" s="673" t="s">
        <v>2611</v>
      </c>
      <c r="I2837" s="673" t="s">
        <v>2611</v>
      </c>
      <c r="J2837" s="673" t="s">
        <v>2611</v>
      </c>
      <c r="K2837" s="673" t="s">
        <v>2611</v>
      </c>
    </row>
    <row r="2838" spans="1:11" hidden="1" x14ac:dyDescent="0.25">
      <c r="A2838" t="s">
        <v>5526</v>
      </c>
      <c r="B2838" s="673" t="s">
        <v>2088</v>
      </c>
      <c r="C2838" s="674">
        <v>6</v>
      </c>
      <c r="D2838" s="674" t="s">
        <v>6732</v>
      </c>
      <c r="E2838" s="674">
        <f t="shared" si="44"/>
        <v>1</v>
      </c>
      <c r="F2838" s="673" t="s">
        <v>2788</v>
      </c>
      <c r="G2838" s="673" t="s">
        <v>2611</v>
      </c>
      <c r="H2838" s="673" t="s">
        <v>2611</v>
      </c>
      <c r="I2838" s="673" t="s">
        <v>2611</v>
      </c>
      <c r="J2838" s="673" t="s">
        <v>2611</v>
      </c>
      <c r="K2838" s="673" t="s">
        <v>2611</v>
      </c>
    </row>
    <row r="2839" spans="1:11" hidden="1" x14ac:dyDescent="0.25">
      <c r="A2839" t="s">
        <v>5527</v>
      </c>
      <c r="B2839" s="673" t="s">
        <v>2088</v>
      </c>
      <c r="C2839" s="674">
        <v>6</v>
      </c>
      <c r="D2839" s="674" t="s">
        <v>6740</v>
      </c>
      <c r="E2839" s="674">
        <f t="shared" si="44"/>
        <v>2</v>
      </c>
      <c r="F2839" s="673" t="s">
        <v>2794</v>
      </c>
      <c r="G2839" s="673" t="s">
        <v>2795</v>
      </c>
      <c r="H2839" s="673" t="s">
        <v>2611</v>
      </c>
      <c r="I2839" s="673" t="s">
        <v>2611</v>
      </c>
      <c r="J2839" s="673" t="s">
        <v>2611</v>
      </c>
      <c r="K2839" s="673" t="s">
        <v>2611</v>
      </c>
    </row>
    <row r="2840" spans="1:11" hidden="1" x14ac:dyDescent="0.25">
      <c r="A2840" t="s">
        <v>5528</v>
      </c>
      <c r="B2840" s="673" t="s">
        <v>2088</v>
      </c>
      <c r="C2840" s="674">
        <v>6</v>
      </c>
      <c r="D2840" s="674" t="s">
        <v>6742</v>
      </c>
      <c r="E2840" s="674">
        <f t="shared" si="44"/>
        <v>2</v>
      </c>
      <c r="F2840" s="673" t="s">
        <v>2796</v>
      </c>
      <c r="G2840" s="673" t="s">
        <v>2797</v>
      </c>
      <c r="H2840" s="673" t="s">
        <v>2611</v>
      </c>
      <c r="I2840" s="673" t="s">
        <v>2611</v>
      </c>
      <c r="J2840" s="673" t="s">
        <v>2611</v>
      </c>
      <c r="K2840" s="673" t="s">
        <v>2611</v>
      </c>
    </row>
    <row r="2841" spans="1:11" hidden="1" x14ac:dyDescent="0.25">
      <c r="A2841" t="s">
        <v>5529</v>
      </c>
      <c r="B2841" s="673" t="s">
        <v>2088</v>
      </c>
      <c r="C2841" s="674">
        <v>6</v>
      </c>
      <c r="D2841" s="674" t="s">
        <v>6743</v>
      </c>
      <c r="E2841" s="674">
        <f t="shared" si="44"/>
        <v>2</v>
      </c>
      <c r="F2841" s="673" t="s">
        <v>2796</v>
      </c>
      <c r="G2841" s="673" t="s">
        <v>2797</v>
      </c>
      <c r="H2841" s="673" t="s">
        <v>2611</v>
      </c>
      <c r="I2841" s="673" t="s">
        <v>2611</v>
      </c>
      <c r="J2841" s="673" t="s">
        <v>2611</v>
      </c>
      <c r="K2841" s="673" t="s">
        <v>2611</v>
      </c>
    </row>
    <row r="2842" spans="1:11" hidden="1" x14ac:dyDescent="0.25">
      <c r="A2842" t="s">
        <v>5530</v>
      </c>
      <c r="B2842" s="673" t="s">
        <v>2088</v>
      </c>
      <c r="C2842" s="674">
        <v>6</v>
      </c>
      <c r="D2842" s="674" t="s">
        <v>6733</v>
      </c>
      <c r="E2842" s="674">
        <f t="shared" si="44"/>
        <v>3</v>
      </c>
      <c r="F2842" s="673" t="s">
        <v>2789</v>
      </c>
      <c r="G2842" s="673" t="s">
        <v>2790</v>
      </c>
      <c r="H2842" s="673" t="s">
        <v>2791</v>
      </c>
      <c r="I2842" s="673" t="s">
        <v>2611</v>
      </c>
      <c r="J2842" s="673" t="s">
        <v>2611</v>
      </c>
      <c r="K2842" s="673" t="s">
        <v>2611</v>
      </c>
    </row>
    <row r="2843" spans="1:11" hidden="1" x14ac:dyDescent="0.25">
      <c r="A2843" t="s">
        <v>5531</v>
      </c>
      <c r="B2843" s="673" t="s">
        <v>2088</v>
      </c>
      <c r="C2843" s="674">
        <v>6</v>
      </c>
      <c r="D2843" s="674" t="s">
        <v>6734</v>
      </c>
      <c r="E2843" s="674">
        <f t="shared" si="44"/>
        <v>1</v>
      </c>
      <c r="F2843" s="673" t="s">
        <v>2788</v>
      </c>
      <c r="G2843" s="673" t="s">
        <v>2611</v>
      </c>
      <c r="H2843" s="673" t="s">
        <v>2611</v>
      </c>
      <c r="I2843" s="673" t="s">
        <v>2611</v>
      </c>
      <c r="J2843" s="673" t="s">
        <v>2611</v>
      </c>
      <c r="K2843" s="673" t="s">
        <v>2611</v>
      </c>
    </row>
    <row r="2844" spans="1:11" hidden="1" x14ac:dyDescent="0.25">
      <c r="A2844" t="s">
        <v>5532</v>
      </c>
      <c r="B2844" s="673" t="s">
        <v>2088</v>
      </c>
      <c r="C2844" s="674">
        <v>6</v>
      </c>
      <c r="D2844" s="674" t="s">
        <v>6735</v>
      </c>
      <c r="E2844" s="674">
        <f t="shared" si="44"/>
        <v>1</v>
      </c>
      <c r="F2844" s="673" t="s">
        <v>2788</v>
      </c>
      <c r="G2844" s="673" t="s">
        <v>2611</v>
      </c>
      <c r="H2844" s="673" t="s">
        <v>2611</v>
      </c>
      <c r="I2844" s="673" t="s">
        <v>2611</v>
      </c>
      <c r="J2844" s="673" t="s">
        <v>2611</v>
      </c>
      <c r="K2844" s="673" t="s">
        <v>2611</v>
      </c>
    </row>
    <row r="2845" spans="1:11" hidden="1" x14ac:dyDescent="0.25">
      <c r="A2845" t="s">
        <v>5533</v>
      </c>
      <c r="B2845" s="673" t="s">
        <v>2088</v>
      </c>
      <c r="C2845" s="674">
        <v>6</v>
      </c>
      <c r="D2845" s="674" t="s">
        <v>6744</v>
      </c>
      <c r="E2845" s="674">
        <f t="shared" si="44"/>
        <v>2</v>
      </c>
      <c r="F2845" s="673" t="s">
        <v>2796</v>
      </c>
      <c r="G2845" s="673" t="s">
        <v>2797</v>
      </c>
      <c r="H2845" s="673" t="s">
        <v>2611</v>
      </c>
      <c r="I2845" s="673" t="s">
        <v>2611</v>
      </c>
      <c r="J2845" s="673" t="s">
        <v>2611</v>
      </c>
      <c r="K2845" s="673" t="s">
        <v>2611</v>
      </c>
    </row>
    <row r="2846" spans="1:11" hidden="1" x14ac:dyDescent="0.25">
      <c r="A2846" t="s">
        <v>5534</v>
      </c>
      <c r="B2846" s="673" t="s">
        <v>2088</v>
      </c>
      <c r="C2846" s="674">
        <v>6</v>
      </c>
      <c r="D2846" s="674" t="s">
        <v>6745</v>
      </c>
      <c r="E2846" s="674">
        <f t="shared" si="44"/>
        <v>2</v>
      </c>
      <c r="F2846" s="673" t="s">
        <v>2796</v>
      </c>
      <c r="G2846" s="673" t="s">
        <v>2797</v>
      </c>
      <c r="H2846" s="673" t="s">
        <v>2611</v>
      </c>
      <c r="I2846" s="673" t="s">
        <v>2611</v>
      </c>
      <c r="J2846" s="673" t="s">
        <v>2611</v>
      </c>
      <c r="K2846" s="673" t="s">
        <v>2611</v>
      </c>
    </row>
    <row r="2847" spans="1:11" hidden="1" x14ac:dyDescent="0.25">
      <c r="A2847" t="s">
        <v>7543</v>
      </c>
      <c r="B2847" s="673" t="s">
        <v>2088</v>
      </c>
      <c r="C2847" s="674">
        <v>6</v>
      </c>
      <c r="D2847" s="674" t="s">
        <v>6746</v>
      </c>
      <c r="E2847" s="674">
        <f t="shared" si="44"/>
        <v>1</v>
      </c>
      <c r="F2847" s="673" t="s">
        <v>2788</v>
      </c>
      <c r="G2847" s="673" t="s">
        <v>2611</v>
      </c>
      <c r="H2847" s="673" t="s">
        <v>2611</v>
      </c>
      <c r="I2847" s="673" t="s">
        <v>2611</v>
      </c>
      <c r="J2847" s="673" t="s">
        <v>2611</v>
      </c>
      <c r="K2847" s="673" t="s">
        <v>2611</v>
      </c>
    </row>
    <row r="2848" spans="1:11" hidden="1" x14ac:dyDescent="0.25">
      <c r="A2848" t="s">
        <v>7544</v>
      </c>
      <c r="B2848" s="673" t="s">
        <v>2088</v>
      </c>
      <c r="C2848" s="674">
        <v>6</v>
      </c>
      <c r="D2848" s="674" t="s">
        <v>6737</v>
      </c>
      <c r="E2848" s="674">
        <f t="shared" si="44"/>
        <v>2</v>
      </c>
      <c r="F2848" s="673" t="s">
        <v>2796</v>
      </c>
      <c r="G2848" s="673" t="s">
        <v>2797</v>
      </c>
      <c r="H2848" s="673" t="s">
        <v>2611</v>
      </c>
      <c r="I2848" s="673" t="s">
        <v>2611</v>
      </c>
      <c r="J2848" s="673" t="s">
        <v>2611</v>
      </c>
      <c r="K2848" s="673" t="s">
        <v>2611</v>
      </c>
    </row>
    <row r="2849" spans="1:11" hidden="1" x14ac:dyDescent="0.25">
      <c r="A2849" t="s">
        <v>7545</v>
      </c>
      <c r="B2849" s="673" t="s">
        <v>2088</v>
      </c>
      <c r="C2849" s="674">
        <v>6</v>
      </c>
      <c r="D2849" s="674" t="s">
        <v>7063</v>
      </c>
      <c r="E2849" s="674">
        <f t="shared" si="44"/>
        <v>4</v>
      </c>
      <c r="F2849" s="673" t="s">
        <v>2846</v>
      </c>
      <c r="G2849" s="673" t="s">
        <v>2794</v>
      </c>
      <c r="H2849" s="673" t="s">
        <v>2850</v>
      </c>
      <c r="I2849" s="673" t="s">
        <v>2795</v>
      </c>
      <c r="J2849" s="673" t="s">
        <v>2611</v>
      </c>
      <c r="K2849" s="673" t="s">
        <v>2611</v>
      </c>
    </row>
    <row r="2850" spans="1:11" hidden="1" x14ac:dyDescent="0.25">
      <c r="A2850" t="s">
        <v>7545</v>
      </c>
      <c r="B2850" s="673" t="s">
        <v>2088</v>
      </c>
      <c r="C2850" s="674">
        <v>6</v>
      </c>
      <c r="D2850" s="674" t="s">
        <v>7063</v>
      </c>
      <c r="E2850" s="674">
        <f t="shared" si="44"/>
        <v>4</v>
      </c>
      <c r="F2850" s="673" t="s">
        <v>2846</v>
      </c>
      <c r="G2850" s="673" t="s">
        <v>2794</v>
      </c>
      <c r="H2850" s="673" t="s">
        <v>2850</v>
      </c>
      <c r="I2850" s="673" t="s">
        <v>2795</v>
      </c>
      <c r="J2850" s="673" t="s">
        <v>2611</v>
      </c>
      <c r="K2850" s="673" t="s">
        <v>2611</v>
      </c>
    </row>
    <row r="2851" spans="1:11" hidden="1" x14ac:dyDescent="0.25">
      <c r="A2851" t="s">
        <v>5535</v>
      </c>
      <c r="B2851" s="673" t="s">
        <v>2088</v>
      </c>
      <c r="C2851" s="674">
        <v>6</v>
      </c>
      <c r="D2851" s="674" t="s">
        <v>6736</v>
      </c>
      <c r="E2851" s="674">
        <f t="shared" si="44"/>
        <v>2</v>
      </c>
      <c r="F2851" s="673" t="s">
        <v>2796</v>
      </c>
      <c r="G2851" s="673" t="s">
        <v>2797</v>
      </c>
      <c r="H2851" s="673" t="s">
        <v>2611</v>
      </c>
      <c r="I2851" s="673" t="s">
        <v>2611</v>
      </c>
      <c r="J2851" s="673" t="s">
        <v>2611</v>
      </c>
      <c r="K2851" s="673" t="s">
        <v>2611</v>
      </c>
    </row>
    <row r="2852" spans="1:11" hidden="1" x14ac:dyDescent="0.25">
      <c r="A2852" t="s">
        <v>5536</v>
      </c>
      <c r="B2852" s="673" t="s">
        <v>2088</v>
      </c>
      <c r="C2852" s="674">
        <v>6</v>
      </c>
      <c r="D2852" s="674" t="s">
        <v>6747</v>
      </c>
      <c r="E2852" s="674">
        <f t="shared" si="44"/>
        <v>2</v>
      </c>
      <c r="F2852" s="673" t="s">
        <v>2796</v>
      </c>
      <c r="G2852" s="673" t="s">
        <v>2797</v>
      </c>
      <c r="H2852" s="673" t="s">
        <v>2611</v>
      </c>
      <c r="I2852" s="673" t="s">
        <v>2611</v>
      </c>
      <c r="J2852" s="673" t="s">
        <v>2611</v>
      </c>
      <c r="K2852" s="673" t="s">
        <v>2611</v>
      </c>
    </row>
    <row r="2853" spans="1:11" hidden="1" x14ac:dyDescent="0.25">
      <c r="A2853" t="s">
        <v>5537</v>
      </c>
      <c r="B2853" s="673" t="s">
        <v>2088</v>
      </c>
      <c r="C2853" s="674">
        <v>6</v>
      </c>
      <c r="D2853" s="674" t="s">
        <v>7064</v>
      </c>
      <c r="E2853" s="674">
        <f t="shared" si="44"/>
        <v>2</v>
      </c>
      <c r="F2853" s="673" t="s">
        <v>2794</v>
      </c>
      <c r="G2853" s="673" t="s">
        <v>2795</v>
      </c>
      <c r="H2853" s="673" t="s">
        <v>2611</v>
      </c>
      <c r="I2853" s="673" t="s">
        <v>2611</v>
      </c>
      <c r="J2853" s="673" t="s">
        <v>2611</v>
      </c>
      <c r="K2853" s="673" t="s">
        <v>2611</v>
      </c>
    </row>
    <row r="2854" spans="1:11" hidden="1" x14ac:dyDescent="0.25">
      <c r="A2854" t="s">
        <v>5538</v>
      </c>
      <c r="B2854" s="673" t="s">
        <v>2088</v>
      </c>
      <c r="C2854" s="674">
        <v>6</v>
      </c>
      <c r="D2854" s="674" t="s">
        <v>7065</v>
      </c>
      <c r="E2854" s="674">
        <f t="shared" si="44"/>
        <v>4</v>
      </c>
      <c r="F2854" s="673" t="s">
        <v>2846</v>
      </c>
      <c r="G2854" s="673" t="s">
        <v>2794</v>
      </c>
      <c r="H2854" s="673" t="s">
        <v>2850</v>
      </c>
      <c r="I2854" s="673" t="s">
        <v>2795</v>
      </c>
      <c r="J2854" s="673" t="s">
        <v>2611</v>
      </c>
      <c r="K2854" s="673" t="s">
        <v>2611</v>
      </c>
    </row>
    <row r="2855" spans="1:11" hidden="1" x14ac:dyDescent="0.25">
      <c r="A2855" t="s">
        <v>5538</v>
      </c>
      <c r="B2855" s="673" t="s">
        <v>2088</v>
      </c>
      <c r="C2855" s="674">
        <v>6</v>
      </c>
      <c r="D2855" s="674" t="s">
        <v>7065</v>
      </c>
      <c r="E2855" s="674">
        <f t="shared" si="44"/>
        <v>4</v>
      </c>
      <c r="F2855" s="673" t="s">
        <v>2846</v>
      </c>
      <c r="G2855" s="673" t="s">
        <v>2794</v>
      </c>
      <c r="H2855" s="673" t="s">
        <v>2850</v>
      </c>
      <c r="I2855" s="673" t="s">
        <v>2795</v>
      </c>
      <c r="J2855" s="673" t="s">
        <v>2611</v>
      </c>
      <c r="K2855" s="673" t="s">
        <v>2611</v>
      </c>
    </row>
    <row r="2856" spans="1:11" hidden="1" x14ac:dyDescent="0.25">
      <c r="A2856" t="s">
        <v>7546</v>
      </c>
      <c r="B2856" s="673" t="s">
        <v>2088</v>
      </c>
      <c r="C2856" s="674">
        <v>6</v>
      </c>
      <c r="D2856" s="674" t="s">
        <v>7066</v>
      </c>
      <c r="E2856" s="674">
        <f t="shared" si="44"/>
        <v>4</v>
      </c>
      <c r="F2856" s="673" t="s">
        <v>2921</v>
      </c>
      <c r="G2856" s="673" t="s">
        <v>2965</v>
      </c>
      <c r="H2856" s="673" t="s">
        <v>2796</v>
      </c>
      <c r="I2856" s="673" t="s">
        <v>2942</v>
      </c>
      <c r="J2856" s="673" t="s">
        <v>2611</v>
      </c>
      <c r="K2856" s="673" t="s">
        <v>2611</v>
      </c>
    </row>
    <row r="2857" spans="1:11" hidden="1" x14ac:dyDescent="0.25">
      <c r="A2857" t="s">
        <v>5539</v>
      </c>
      <c r="B2857" s="673" t="s">
        <v>2088</v>
      </c>
      <c r="C2857" s="674">
        <v>7</v>
      </c>
      <c r="D2857" s="674" t="s">
        <v>6729</v>
      </c>
      <c r="E2857" s="674">
        <f t="shared" si="44"/>
        <v>1</v>
      </c>
      <c r="F2857" s="673" t="s">
        <v>2788</v>
      </c>
      <c r="G2857" s="673" t="s">
        <v>2611</v>
      </c>
      <c r="H2857" s="673" t="s">
        <v>2611</v>
      </c>
      <c r="I2857" s="673" t="s">
        <v>2611</v>
      </c>
      <c r="J2857" s="673" t="s">
        <v>2611</v>
      </c>
      <c r="K2857" s="673" t="s">
        <v>2611</v>
      </c>
    </row>
    <row r="2858" spans="1:11" hidden="1" x14ac:dyDescent="0.25">
      <c r="A2858" t="s">
        <v>5540</v>
      </c>
      <c r="B2858" s="673" t="s">
        <v>2088</v>
      </c>
      <c r="C2858" s="674">
        <v>7</v>
      </c>
      <c r="D2858" s="674" t="s">
        <v>6730</v>
      </c>
      <c r="E2858" s="674">
        <f t="shared" si="44"/>
        <v>1</v>
      </c>
      <c r="F2858" s="673" t="s">
        <v>2788</v>
      </c>
      <c r="G2858" s="673" t="s">
        <v>2611</v>
      </c>
      <c r="H2858" s="673" t="s">
        <v>2611</v>
      </c>
      <c r="I2858" s="673" t="s">
        <v>2611</v>
      </c>
      <c r="J2858" s="673" t="s">
        <v>2611</v>
      </c>
      <c r="K2858" s="673" t="s">
        <v>2611</v>
      </c>
    </row>
    <row r="2859" spans="1:11" hidden="1" x14ac:dyDescent="0.25">
      <c r="A2859" t="s">
        <v>5541</v>
      </c>
      <c r="B2859" s="673" t="s">
        <v>2088</v>
      </c>
      <c r="C2859" s="674">
        <v>7</v>
      </c>
      <c r="D2859" s="674" t="s">
        <v>6731</v>
      </c>
      <c r="E2859" s="674">
        <f t="shared" si="44"/>
        <v>1</v>
      </c>
      <c r="F2859" s="673" t="s">
        <v>2788</v>
      </c>
      <c r="G2859" s="673" t="s">
        <v>2611</v>
      </c>
      <c r="H2859" s="673" t="s">
        <v>2611</v>
      </c>
      <c r="I2859" s="673" t="s">
        <v>2611</v>
      </c>
      <c r="J2859" s="673" t="s">
        <v>2611</v>
      </c>
      <c r="K2859" s="673" t="s">
        <v>2611</v>
      </c>
    </row>
    <row r="2860" spans="1:11" hidden="1" x14ac:dyDescent="0.25">
      <c r="A2860" t="s">
        <v>5542</v>
      </c>
      <c r="B2860" s="673" t="s">
        <v>2088</v>
      </c>
      <c r="C2860" s="674">
        <v>7</v>
      </c>
      <c r="D2860" s="674" t="s">
        <v>6732</v>
      </c>
      <c r="E2860" s="674">
        <f t="shared" si="44"/>
        <v>1</v>
      </c>
      <c r="F2860" s="673" t="s">
        <v>2788</v>
      </c>
      <c r="G2860" s="673" t="s">
        <v>2611</v>
      </c>
      <c r="H2860" s="673" t="s">
        <v>2611</v>
      </c>
      <c r="I2860" s="673" t="s">
        <v>2611</v>
      </c>
      <c r="J2860" s="673" t="s">
        <v>2611</v>
      </c>
      <c r="K2860" s="673" t="s">
        <v>2611</v>
      </c>
    </row>
    <row r="2861" spans="1:11" hidden="1" x14ac:dyDescent="0.25">
      <c r="A2861" t="s">
        <v>5543</v>
      </c>
      <c r="B2861" s="673" t="s">
        <v>2088</v>
      </c>
      <c r="C2861" s="674">
        <v>7</v>
      </c>
      <c r="D2861" s="674" t="s">
        <v>6740</v>
      </c>
      <c r="E2861" s="674">
        <f t="shared" si="44"/>
        <v>2</v>
      </c>
      <c r="F2861" s="673" t="s">
        <v>2794</v>
      </c>
      <c r="G2861" s="673" t="s">
        <v>2795</v>
      </c>
      <c r="H2861" s="673" t="s">
        <v>2611</v>
      </c>
      <c r="I2861" s="673" t="s">
        <v>2611</v>
      </c>
      <c r="J2861" s="673" t="s">
        <v>2611</v>
      </c>
      <c r="K2861" s="673" t="s">
        <v>2611</v>
      </c>
    </row>
    <row r="2862" spans="1:11" hidden="1" x14ac:dyDescent="0.25">
      <c r="A2862" t="s">
        <v>5544</v>
      </c>
      <c r="B2862" s="673" t="s">
        <v>2088</v>
      </c>
      <c r="C2862" s="674">
        <v>7</v>
      </c>
      <c r="D2862" s="674" t="s">
        <v>6742</v>
      </c>
      <c r="E2862" s="674">
        <f t="shared" si="44"/>
        <v>2</v>
      </c>
      <c r="F2862" s="673" t="s">
        <v>2796</v>
      </c>
      <c r="G2862" s="673" t="s">
        <v>2797</v>
      </c>
      <c r="H2862" s="673" t="s">
        <v>2611</v>
      </c>
      <c r="I2862" s="673" t="s">
        <v>2611</v>
      </c>
      <c r="J2862" s="673" t="s">
        <v>2611</v>
      </c>
      <c r="K2862" s="673" t="s">
        <v>2611</v>
      </c>
    </row>
    <row r="2863" spans="1:11" hidden="1" x14ac:dyDescent="0.25">
      <c r="A2863" t="s">
        <v>5545</v>
      </c>
      <c r="B2863" s="673" t="s">
        <v>2088</v>
      </c>
      <c r="C2863" s="674">
        <v>7</v>
      </c>
      <c r="D2863" s="674" t="s">
        <v>6743</v>
      </c>
      <c r="E2863" s="674">
        <f t="shared" si="44"/>
        <v>2</v>
      </c>
      <c r="F2863" s="673" t="s">
        <v>2796</v>
      </c>
      <c r="G2863" s="673" t="s">
        <v>2797</v>
      </c>
      <c r="H2863" s="673" t="s">
        <v>2611</v>
      </c>
      <c r="I2863" s="673" t="s">
        <v>2611</v>
      </c>
      <c r="J2863" s="673" t="s">
        <v>2611</v>
      </c>
      <c r="K2863" s="673" t="s">
        <v>2611</v>
      </c>
    </row>
    <row r="2864" spans="1:11" hidden="1" x14ac:dyDescent="0.25">
      <c r="A2864" t="s">
        <v>5546</v>
      </c>
      <c r="B2864" s="673" t="s">
        <v>2088</v>
      </c>
      <c r="C2864" s="674">
        <v>7</v>
      </c>
      <c r="D2864" s="674" t="s">
        <v>6733</v>
      </c>
      <c r="E2864" s="674">
        <f t="shared" si="44"/>
        <v>3</v>
      </c>
      <c r="F2864" s="673" t="s">
        <v>2789</v>
      </c>
      <c r="G2864" s="673" t="s">
        <v>2790</v>
      </c>
      <c r="H2864" s="673" t="s">
        <v>2791</v>
      </c>
      <c r="I2864" s="673" t="s">
        <v>2611</v>
      </c>
      <c r="J2864" s="673" t="s">
        <v>2611</v>
      </c>
      <c r="K2864" s="673" t="s">
        <v>2611</v>
      </c>
    </row>
    <row r="2865" spans="1:11" hidden="1" x14ac:dyDescent="0.25">
      <c r="A2865" t="s">
        <v>5547</v>
      </c>
      <c r="B2865" s="673" t="s">
        <v>2088</v>
      </c>
      <c r="C2865" s="674">
        <v>7</v>
      </c>
      <c r="D2865" s="674" t="s">
        <v>6734</v>
      </c>
      <c r="E2865" s="674">
        <f t="shared" si="44"/>
        <v>1</v>
      </c>
      <c r="F2865" s="673" t="s">
        <v>2788</v>
      </c>
      <c r="G2865" s="673" t="s">
        <v>2611</v>
      </c>
      <c r="H2865" s="673" t="s">
        <v>2611</v>
      </c>
      <c r="I2865" s="673" t="s">
        <v>2611</v>
      </c>
      <c r="J2865" s="673" t="s">
        <v>2611</v>
      </c>
      <c r="K2865" s="673" t="s">
        <v>2611</v>
      </c>
    </row>
    <row r="2866" spans="1:11" hidden="1" x14ac:dyDescent="0.25">
      <c r="A2866" t="s">
        <v>5548</v>
      </c>
      <c r="B2866" s="673" t="s">
        <v>2088</v>
      </c>
      <c r="C2866" s="674">
        <v>7</v>
      </c>
      <c r="D2866" s="674" t="s">
        <v>6735</v>
      </c>
      <c r="E2866" s="674">
        <f t="shared" si="44"/>
        <v>1</v>
      </c>
      <c r="F2866" s="673" t="s">
        <v>2788</v>
      </c>
      <c r="G2866" s="673" t="s">
        <v>2611</v>
      </c>
      <c r="H2866" s="673" t="s">
        <v>2611</v>
      </c>
      <c r="I2866" s="673" t="s">
        <v>2611</v>
      </c>
      <c r="J2866" s="673" t="s">
        <v>2611</v>
      </c>
      <c r="K2866" s="673" t="s">
        <v>2611</v>
      </c>
    </row>
    <row r="2867" spans="1:11" hidden="1" x14ac:dyDescent="0.25">
      <c r="A2867" t="s">
        <v>5549</v>
      </c>
      <c r="B2867" s="673" t="s">
        <v>2088</v>
      </c>
      <c r="C2867" s="674">
        <v>7</v>
      </c>
      <c r="D2867" s="674" t="s">
        <v>6744</v>
      </c>
      <c r="E2867" s="674">
        <f t="shared" si="44"/>
        <v>2</v>
      </c>
      <c r="F2867" s="673" t="s">
        <v>2796</v>
      </c>
      <c r="G2867" s="673" t="s">
        <v>2797</v>
      </c>
      <c r="H2867" s="673" t="s">
        <v>2611</v>
      </c>
      <c r="I2867" s="673" t="s">
        <v>2611</v>
      </c>
      <c r="J2867" s="673" t="s">
        <v>2611</v>
      </c>
      <c r="K2867" s="673" t="s">
        <v>2611</v>
      </c>
    </row>
    <row r="2868" spans="1:11" hidden="1" x14ac:dyDescent="0.25">
      <c r="A2868" t="s">
        <v>5550</v>
      </c>
      <c r="B2868" s="673" t="s">
        <v>2088</v>
      </c>
      <c r="C2868" s="674">
        <v>7</v>
      </c>
      <c r="D2868" s="674" t="s">
        <v>6745</v>
      </c>
      <c r="E2868" s="674">
        <f t="shared" si="44"/>
        <v>2</v>
      </c>
      <c r="F2868" s="673" t="s">
        <v>2796</v>
      </c>
      <c r="G2868" s="673" t="s">
        <v>2797</v>
      </c>
      <c r="H2868" s="673" t="s">
        <v>2611</v>
      </c>
      <c r="I2868" s="673" t="s">
        <v>2611</v>
      </c>
      <c r="J2868" s="673" t="s">
        <v>2611</v>
      </c>
      <c r="K2868" s="673" t="s">
        <v>2611</v>
      </c>
    </row>
    <row r="2869" spans="1:11" hidden="1" x14ac:dyDescent="0.25">
      <c r="A2869" t="s">
        <v>7547</v>
      </c>
      <c r="B2869" s="673" t="s">
        <v>2088</v>
      </c>
      <c r="C2869" s="674">
        <v>7</v>
      </c>
      <c r="D2869" s="674" t="s">
        <v>6746</v>
      </c>
      <c r="E2869" s="674">
        <f t="shared" si="44"/>
        <v>1</v>
      </c>
      <c r="F2869" s="673" t="s">
        <v>2788</v>
      </c>
      <c r="G2869" s="673" t="s">
        <v>2611</v>
      </c>
      <c r="H2869" s="673" t="s">
        <v>2611</v>
      </c>
      <c r="I2869" s="673" t="s">
        <v>2611</v>
      </c>
      <c r="J2869" s="673" t="s">
        <v>2611</v>
      </c>
      <c r="K2869" s="673" t="s">
        <v>2611</v>
      </c>
    </row>
    <row r="2870" spans="1:11" hidden="1" x14ac:dyDescent="0.25">
      <c r="A2870" t="s">
        <v>7548</v>
      </c>
      <c r="B2870" s="673" t="s">
        <v>2088</v>
      </c>
      <c r="C2870" s="674">
        <v>7</v>
      </c>
      <c r="D2870" s="674" t="s">
        <v>6737</v>
      </c>
      <c r="E2870" s="674">
        <f t="shared" si="44"/>
        <v>2</v>
      </c>
      <c r="F2870" s="673" t="s">
        <v>2796</v>
      </c>
      <c r="G2870" s="673" t="s">
        <v>2797</v>
      </c>
      <c r="H2870" s="673" t="s">
        <v>2611</v>
      </c>
      <c r="I2870" s="673" t="s">
        <v>2611</v>
      </c>
      <c r="J2870" s="673" t="s">
        <v>2611</v>
      </c>
      <c r="K2870" s="673" t="s">
        <v>2611</v>
      </c>
    </row>
    <row r="2871" spans="1:11" hidden="1" x14ac:dyDescent="0.25">
      <c r="A2871" t="s">
        <v>7549</v>
      </c>
      <c r="B2871" s="673" t="s">
        <v>2088</v>
      </c>
      <c r="C2871" s="674">
        <v>7</v>
      </c>
      <c r="D2871" s="674" t="s">
        <v>7063</v>
      </c>
      <c r="E2871" s="674">
        <f t="shared" si="44"/>
        <v>4</v>
      </c>
      <c r="F2871" s="673" t="s">
        <v>2846</v>
      </c>
      <c r="G2871" s="673" t="s">
        <v>2794</v>
      </c>
      <c r="H2871" s="673" t="s">
        <v>2850</v>
      </c>
      <c r="I2871" s="673" t="s">
        <v>2795</v>
      </c>
      <c r="J2871" s="673" t="s">
        <v>2611</v>
      </c>
      <c r="K2871" s="673" t="s">
        <v>2611</v>
      </c>
    </row>
    <row r="2872" spans="1:11" hidden="1" x14ac:dyDescent="0.25">
      <c r="A2872" t="s">
        <v>7549</v>
      </c>
      <c r="B2872" s="673" t="s">
        <v>2088</v>
      </c>
      <c r="C2872" s="674">
        <v>7</v>
      </c>
      <c r="D2872" s="674" t="s">
        <v>7063</v>
      </c>
      <c r="E2872" s="674">
        <f t="shared" si="44"/>
        <v>4</v>
      </c>
      <c r="F2872" s="673" t="s">
        <v>2846</v>
      </c>
      <c r="G2872" s="673" t="s">
        <v>2794</v>
      </c>
      <c r="H2872" s="673" t="s">
        <v>2850</v>
      </c>
      <c r="I2872" s="673" t="s">
        <v>2795</v>
      </c>
      <c r="J2872" s="673" t="s">
        <v>2611</v>
      </c>
      <c r="K2872" s="673" t="s">
        <v>2611</v>
      </c>
    </row>
    <row r="2873" spans="1:11" hidden="1" x14ac:dyDescent="0.25">
      <c r="A2873" t="s">
        <v>5551</v>
      </c>
      <c r="B2873" s="673" t="s">
        <v>2088</v>
      </c>
      <c r="C2873" s="674">
        <v>7</v>
      </c>
      <c r="D2873" s="674" t="s">
        <v>6736</v>
      </c>
      <c r="E2873" s="674">
        <f t="shared" si="44"/>
        <v>2</v>
      </c>
      <c r="F2873" s="673" t="s">
        <v>2796</v>
      </c>
      <c r="G2873" s="673" t="s">
        <v>2797</v>
      </c>
      <c r="H2873" s="673" t="s">
        <v>2611</v>
      </c>
      <c r="I2873" s="673" t="s">
        <v>2611</v>
      </c>
      <c r="J2873" s="673" t="s">
        <v>2611</v>
      </c>
      <c r="K2873" s="673" t="s">
        <v>2611</v>
      </c>
    </row>
    <row r="2874" spans="1:11" hidden="1" x14ac:dyDescent="0.25">
      <c r="A2874" t="s">
        <v>5552</v>
      </c>
      <c r="B2874" s="673" t="s">
        <v>2088</v>
      </c>
      <c r="C2874" s="674">
        <v>7</v>
      </c>
      <c r="D2874" s="674" t="s">
        <v>6747</v>
      </c>
      <c r="E2874" s="674">
        <f t="shared" si="44"/>
        <v>2</v>
      </c>
      <c r="F2874" s="673" t="s">
        <v>2796</v>
      </c>
      <c r="G2874" s="673" t="s">
        <v>2797</v>
      </c>
      <c r="H2874" s="673" t="s">
        <v>2611</v>
      </c>
      <c r="I2874" s="673" t="s">
        <v>2611</v>
      </c>
      <c r="J2874" s="673" t="s">
        <v>2611</v>
      </c>
      <c r="K2874" s="673" t="s">
        <v>2611</v>
      </c>
    </row>
    <row r="2875" spans="1:11" hidden="1" x14ac:dyDescent="0.25">
      <c r="A2875" t="s">
        <v>5553</v>
      </c>
      <c r="B2875" s="673" t="s">
        <v>2088</v>
      </c>
      <c r="C2875" s="674">
        <v>7</v>
      </c>
      <c r="D2875" s="674" t="s">
        <v>7064</v>
      </c>
      <c r="E2875" s="674">
        <f t="shared" si="44"/>
        <v>2</v>
      </c>
      <c r="F2875" s="673" t="s">
        <v>2794</v>
      </c>
      <c r="G2875" s="673" t="s">
        <v>2795</v>
      </c>
      <c r="H2875" s="673" t="s">
        <v>2611</v>
      </c>
      <c r="I2875" s="673" t="s">
        <v>2611</v>
      </c>
      <c r="J2875" s="673" t="s">
        <v>2611</v>
      </c>
      <c r="K2875" s="673" t="s">
        <v>2611</v>
      </c>
    </row>
    <row r="2876" spans="1:11" hidden="1" x14ac:dyDescent="0.25">
      <c r="A2876" t="s">
        <v>5554</v>
      </c>
      <c r="B2876" s="673" t="s">
        <v>2088</v>
      </c>
      <c r="C2876" s="674">
        <v>7</v>
      </c>
      <c r="D2876" s="674" t="s">
        <v>7065</v>
      </c>
      <c r="E2876" s="674">
        <f t="shared" si="44"/>
        <v>4</v>
      </c>
      <c r="F2876" s="673" t="s">
        <v>2846</v>
      </c>
      <c r="G2876" s="673" t="s">
        <v>2794</v>
      </c>
      <c r="H2876" s="673" t="s">
        <v>2850</v>
      </c>
      <c r="I2876" s="673" t="s">
        <v>2795</v>
      </c>
      <c r="J2876" s="673" t="s">
        <v>2611</v>
      </c>
      <c r="K2876" s="673" t="s">
        <v>2611</v>
      </c>
    </row>
    <row r="2877" spans="1:11" hidden="1" x14ac:dyDescent="0.25">
      <c r="A2877" t="s">
        <v>5554</v>
      </c>
      <c r="B2877" s="673" t="s">
        <v>2088</v>
      </c>
      <c r="C2877" s="674">
        <v>7</v>
      </c>
      <c r="D2877" s="674" t="s">
        <v>7065</v>
      </c>
      <c r="E2877" s="674">
        <f t="shared" si="44"/>
        <v>4</v>
      </c>
      <c r="F2877" s="673" t="s">
        <v>2846</v>
      </c>
      <c r="G2877" s="673" t="s">
        <v>2794</v>
      </c>
      <c r="H2877" s="673" t="s">
        <v>2850</v>
      </c>
      <c r="I2877" s="673" t="s">
        <v>2795</v>
      </c>
      <c r="J2877" s="673" t="s">
        <v>2611</v>
      </c>
      <c r="K2877" s="673" t="s">
        <v>2611</v>
      </c>
    </row>
    <row r="2878" spans="1:11" hidden="1" x14ac:dyDescent="0.25">
      <c r="A2878" t="s">
        <v>7550</v>
      </c>
      <c r="B2878" s="673" t="s">
        <v>2088</v>
      </c>
      <c r="C2878" s="674">
        <v>7</v>
      </c>
      <c r="D2878" s="674" t="s">
        <v>7066</v>
      </c>
      <c r="E2878" s="674">
        <f t="shared" si="44"/>
        <v>4</v>
      </c>
      <c r="F2878" s="673" t="s">
        <v>2921</v>
      </c>
      <c r="G2878" s="673" t="s">
        <v>2965</v>
      </c>
      <c r="H2878" s="673" t="s">
        <v>2796</v>
      </c>
      <c r="I2878" s="673" t="s">
        <v>2942</v>
      </c>
      <c r="J2878" s="673" t="s">
        <v>2611</v>
      </c>
      <c r="K2878" s="673" t="s">
        <v>2611</v>
      </c>
    </row>
    <row r="2879" spans="1:11" hidden="1" x14ac:dyDescent="0.25">
      <c r="A2879" t="s">
        <v>5555</v>
      </c>
      <c r="B2879" s="673" t="s">
        <v>2088</v>
      </c>
      <c r="C2879" s="674">
        <v>8</v>
      </c>
      <c r="D2879" s="674" t="s">
        <v>6729</v>
      </c>
      <c r="E2879" s="674">
        <f t="shared" si="44"/>
        <v>1</v>
      </c>
      <c r="F2879" s="673" t="s">
        <v>2788</v>
      </c>
      <c r="G2879" s="673" t="s">
        <v>2611</v>
      </c>
      <c r="H2879" s="673" t="s">
        <v>2611</v>
      </c>
      <c r="I2879" s="673" t="s">
        <v>2611</v>
      </c>
      <c r="J2879" s="673" t="s">
        <v>2611</v>
      </c>
      <c r="K2879" s="673" t="s">
        <v>2611</v>
      </c>
    </row>
    <row r="2880" spans="1:11" hidden="1" x14ac:dyDescent="0.25">
      <c r="A2880" t="s">
        <v>5556</v>
      </c>
      <c r="B2880" s="673" t="s">
        <v>2088</v>
      </c>
      <c r="C2880" s="674">
        <v>8</v>
      </c>
      <c r="D2880" s="674" t="s">
        <v>6730</v>
      </c>
      <c r="E2880" s="674">
        <f t="shared" si="44"/>
        <v>1</v>
      </c>
      <c r="F2880" s="673" t="s">
        <v>2788</v>
      </c>
      <c r="G2880" s="673" t="s">
        <v>2611</v>
      </c>
      <c r="H2880" s="673" t="s">
        <v>2611</v>
      </c>
      <c r="I2880" s="673" t="s">
        <v>2611</v>
      </c>
      <c r="J2880" s="673" t="s">
        <v>2611</v>
      </c>
      <c r="K2880" s="673" t="s">
        <v>2611</v>
      </c>
    </row>
    <row r="2881" spans="1:11" hidden="1" x14ac:dyDescent="0.25">
      <c r="A2881" t="s">
        <v>5557</v>
      </c>
      <c r="B2881" s="673" t="s">
        <v>2088</v>
      </c>
      <c r="C2881" s="674">
        <v>8</v>
      </c>
      <c r="D2881" s="674" t="s">
        <v>6751</v>
      </c>
      <c r="E2881" s="674">
        <f t="shared" si="44"/>
        <v>2</v>
      </c>
      <c r="F2881" s="673" t="s">
        <v>2802</v>
      </c>
      <c r="G2881" s="673" t="s">
        <v>2803</v>
      </c>
      <c r="H2881" s="673" t="s">
        <v>2611</v>
      </c>
      <c r="I2881" s="673" t="s">
        <v>2611</v>
      </c>
      <c r="J2881" s="673" t="s">
        <v>2611</v>
      </c>
      <c r="K2881" s="673" t="s">
        <v>2611</v>
      </c>
    </row>
    <row r="2882" spans="1:11" hidden="1" x14ac:dyDescent="0.25">
      <c r="A2882" t="s">
        <v>5558</v>
      </c>
      <c r="B2882" s="673" t="s">
        <v>2088</v>
      </c>
      <c r="C2882" s="674">
        <v>8</v>
      </c>
      <c r="D2882" s="674" t="s">
        <v>6731</v>
      </c>
      <c r="E2882" s="674">
        <f t="shared" si="44"/>
        <v>1</v>
      </c>
      <c r="F2882" s="673" t="s">
        <v>2788</v>
      </c>
      <c r="G2882" s="673" t="s">
        <v>2611</v>
      </c>
      <c r="H2882" s="673" t="s">
        <v>2611</v>
      </c>
      <c r="I2882" s="673" t="s">
        <v>2611</v>
      </c>
      <c r="J2882" s="673" t="s">
        <v>2611</v>
      </c>
      <c r="K2882" s="673" t="s">
        <v>2611</v>
      </c>
    </row>
    <row r="2883" spans="1:11" hidden="1" x14ac:dyDescent="0.25">
      <c r="A2883" t="s">
        <v>5559</v>
      </c>
      <c r="B2883" s="673" t="s">
        <v>2088</v>
      </c>
      <c r="C2883" s="674">
        <v>8</v>
      </c>
      <c r="D2883" s="674" t="s">
        <v>6732</v>
      </c>
      <c r="E2883" s="674">
        <f t="shared" ref="E2883:E2946" si="45">6-COUNTIF(F2883:K2883,"")</f>
        <v>1</v>
      </c>
      <c r="F2883" s="673" t="s">
        <v>2788</v>
      </c>
      <c r="G2883" s="673" t="s">
        <v>2611</v>
      </c>
      <c r="H2883" s="673" t="s">
        <v>2611</v>
      </c>
      <c r="I2883" s="673" t="s">
        <v>2611</v>
      </c>
      <c r="J2883" s="673" t="s">
        <v>2611</v>
      </c>
      <c r="K2883" s="673" t="s">
        <v>2611</v>
      </c>
    </row>
    <row r="2884" spans="1:11" hidden="1" x14ac:dyDescent="0.25">
      <c r="A2884" t="s">
        <v>5560</v>
      </c>
      <c r="B2884" s="673" t="s">
        <v>2088</v>
      </c>
      <c r="C2884" s="674">
        <v>8</v>
      </c>
      <c r="D2884" s="674" t="s">
        <v>6740</v>
      </c>
      <c r="E2884" s="674">
        <f t="shared" si="45"/>
        <v>2</v>
      </c>
      <c r="F2884" s="673" t="s">
        <v>2794</v>
      </c>
      <c r="G2884" s="673" t="s">
        <v>2795</v>
      </c>
      <c r="H2884" s="673" t="s">
        <v>2611</v>
      </c>
      <c r="I2884" s="673" t="s">
        <v>2611</v>
      </c>
      <c r="J2884" s="673" t="s">
        <v>2611</v>
      </c>
      <c r="K2884" s="673" t="s">
        <v>2611</v>
      </c>
    </row>
    <row r="2885" spans="1:11" hidden="1" x14ac:dyDescent="0.25">
      <c r="A2885" t="s">
        <v>5561</v>
      </c>
      <c r="B2885" s="673" t="s">
        <v>2088</v>
      </c>
      <c r="C2885" s="674">
        <v>8</v>
      </c>
      <c r="D2885" s="674" t="s">
        <v>6742</v>
      </c>
      <c r="E2885" s="674">
        <f t="shared" si="45"/>
        <v>2</v>
      </c>
      <c r="F2885" s="673" t="s">
        <v>2796</v>
      </c>
      <c r="G2885" s="673" t="s">
        <v>2797</v>
      </c>
      <c r="H2885" s="673" t="s">
        <v>2611</v>
      </c>
      <c r="I2885" s="673" t="s">
        <v>2611</v>
      </c>
      <c r="J2885" s="673" t="s">
        <v>2611</v>
      </c>
      <c r="K2885" s="673" t="s">
        <v>2611</v>
      </c>
    </row>
    <row r="2886" spans="1:11" hidden="1" x14ac:dyDescent="0.25">
      <c r="A2886" t="s">
        <v>5562</v>
      </c>
      <c r="B2886" s="673" t="s">
        <v>2088</v>
      </c>
      <c r="C2886" s="674">
        <v>8</v>
      </c>
      <c r="D2886" s="674" t="s">
        <v>6743</v>
      </c>
      <c r="E2886" s="674">
        <f t="shared" si="45"/>
        <v>2</v>
      </c>
      <c r="F2886" s="673" t="s">
        <v>2796</v>
      </c>
      <c r="G2886" s="673" t="s">
        <v>2797</v>
      </c>
      <c r="H2886" s="673" t="s">
        <v>2611</v>
      </c>
      <c r="I2886" s="673" t="s">
        <v>2611</v>
      </c>
      <c r="J2886" s="673" t="s">
        <v>2611</v>
      </c>
      <c r="K2886" s="673" t="s">
        <v>2611</v>
      </c>
    </row>
    <row r="2887" spans="1:11" hidden="1" x14ac:dyDescent="0.25">
      <c r="A2887" t="s">
        <v>5563</v>
      </c>
      <c r="B2887" s="673" t="s">
        <v>2088</v>
      </c>
      <c r="C2887" s="674">
        <v>8</v>
      </c>
      <c r="D2887" s="674" t="s">
        <v>6733</v>
      </c>
      <c r="E2887" s="674">
        <f t="shared" si="45"/>
        <v>3</v>
      </c>
      <c r="F2887" s="673" t="s">
        <v>2789</v>
      </c>
      <c r="G2887" s="673" t="s">
        <v>2790</v>
      </c>
      <c r="H2887" s="673" t="s">
        <v>2791</v>
      </c>
      <c r="I2887" s="673" t="s">
        <v>2611</v>
      </c>
      <c r="J2887" s="673" t="s">
        <v>2611</v>
      </c>
      <c r="K2887" s="673" t="s">
        <v>2611</v>
      </c>
    </row>
    <row r="2888" spans="1:11" hidden="1" x14ac:dyDescent="0.25">
      <c r="A2888" t="s">
        <v>5564</v>
      </c>
      <c r="B2888" s="673" t="s">
        <v>2088</v>
      </c>
      <c r="C2888" s="674">
        <v>8</v>
      </c>
      <c r="D2888" s="674" t="s">
        <v>6734</v>
      </c>
      <c r="E2888" s="674">
        <f t="shared" si="45"/>
        <v>1</v>
      </c>
      <c r="F2888" s="673" t="s">
        <v>2788</v>
      </c>
      <c r="G2888" s="673" t="s">
        <v>2611</v>
      </c>
      <c r="H2888" s="673" t="s">
        <v>2611</v>
      </c>
      <c r="I2888" s="673" t="s">
        <v>2611</v>
      </c>
      <c r="J2888" s="673" t="s">
        <v>2611</v>
      </c>
      <c r="K2888" s="673" t="s">
        <v>2611</v>
      </c>
    </row>
    <row r="2889" spans="1:11" hidden="1" x14ac:dyDescent="0.25">
      <c r="A2889" t="s">
        <v>5565</v>
      </c>
      <c r="B2889" s="673" t="s">
        <v>2088</v>
      </c>
      <c r="C2889" s="674">
        <v>8</v>
      </c>
      <c r="D2889" s="674" t="s">
        <v>6752</v>
      </c>
      <c r="E2889" s="674">
        <f t="shared" si="45"/>
        <v>2</v>
      </c>
      <c r="F2889" s="673" t="s">
        <v>2802</v>
      </c>
      <c r="G2889" s="673" t="s">
        <v>2803</v>
      </c>
      <c r="H2889" s="673" t="s">
        <v>2611</v>
      </c>
      <c r="I2889" s="673" t="s">
        <v>2611</v>
      </c>
      <c r="J2889" s="673" t="s">
        <v>2611</v>
      </c>
      <c r="K2889" s="673" t="s">
        <v>2611</v>
      </c>
    </row>
    <row r="2890" spans="1:11" hidden="1" x14ac:dyDescent="0.25">
      <c r="A2890" t="s">
        <v>5566</v>
      </c>
      <c r="B2890" s="673" t="s">
        <v>2088</v>
      </c>
      <c r="C2890" s="674">
        <v>8</v>
      </c>
      <c r="D2890" s="674" t="s">
        <v>6753</v>
      </c>
      <c r="E2890" s="674">
        <f t="shared" si="45"/>
        <v>6</v>
      </c>
      <c r="F2890" s="673" t="s">
        <v>2848</v>
      </c>
      <c r="G2890" s="673" t="s">
        <v>2849</v>
      </c>
      <c r="H2890" s="673" t="s">
        <v>2804</v>
      </c>
      <c r="I2890" s="673" t="s">
        <v>2805</v>
      </c>
      <c r="J2890" s="673" t="s">
        <v>2806</v>
      </c>
      <c r="K2890" s="673" t="s">
        <v>2807</v>
      </c>
    </row>
    <row r="2891" spans="1:11" hidden="1" x14ac:dyDescent="0.25">
      <c r="A2891" t="s">
        <v>5567</v>
      </c>
      <c r="B2891" s="673" t="s">
        <v>2088</v>
      </c>
      <c r="C2891" s="674">
        <v>8</v>
      </c>
      <c r="D2891" s="674" t="s">
        <v>6754</v>
      </c>
      <c r="E2891" s="674">
        <f t="shared" si="45"/>
        <v>6</v>
      </c>
      <c r="F2891" s="673" t="s">
        <v>2848</v>
      </c>
      <c r="G2891" s="673" t="s">
        <v>2849</v>
      </c>
      <c r="H2891" s="673" t="s">
        <v>2810</v>
      </c>
      <c r="I2891" s="673" t="s">
        <v>2811</v>
      </c>
      <c r="J2891" s="673" t="s">
        <v>2812</v>
      </c>
      <c r="K2891" s="673" t="s">
        <v>2813</v>
      </c>
    </row>
    <row r="2892" spans="1:11" hidden="1" x14ac:dyDescent="0.25">
      <c r="A2892" t="s">
        <v>5568</v>
      </c>
      <c r="B2892" s="673" t="s">
        <v>2088</v>
      </c>
      <c r="C2892" s="674">
        <v>8</v>
      </c>
      <c r="D2892" s="674" t="s">
        <v>6755</v>
      </c>
      <c r="E2892" s="674">
        <f t="shared" si="45"/>
        <v>3</v>
      </c>
      <c r="F2892" s="673" t="s">
        <v>2848</v>
      </c>
      <c r="G2892" s="673" t="s">
        <v>2849</v>
      </c>
      <c r="H2892" s="673" t="s">
        <v>2816</v>
      </c>
      <c r="I2892" s="673" t="s">
        <v>2611</v>
      </c>
      <c r="J2892" s="673" t="s">
        <v>2611</v>
      </c>
      <c r="K2892" s="673" t="s">
        <v>2611</v>
      </c>
    </row>
    <row r="2893" spans="1:11" hidden="1" x14ac:dyDescent="0.25">
      <c r="A2893" t="s">
        <v>5569</v>
      </c>
      <c r="B2893" s="673" t="s">
        <v>2088</v>
      </c>
      <c r="C2893" s="674">
        <v>8</v>
      </c>
      <c r="D2893" s="674" t="s">
        <v>6756</v>
      </c>
      <c r="E2893" s="674">
        <f t="shared" si="45"/>
        <v>6</v>
      </c>
      <c r="F2893" s="673" t="s">
        <v>2848</v>
      </c>
      <c r="G2893" s="673" t="s">
        <v>2849</v>
      </c>
      <c r="H2893" s="673" t="s">
        <v>2804</v>
      </c>
      <c r="I2893" s="673" t="s">
        <v>2805</v>
      </c>
      <c r="J2893" s="673" t="s">
        <v>2806</v>
      </c>
      <c r="K2893" s="673" t="s">
        <v>2807</v>
      </c>
    </row>
    <row r="2894" spans="1:11" hidden="1" x14ac:dyDescent="0.25">
      <c r="A2894" t="s">
        <v>5570</v>
      </c>
      <c r="B2894" s="673" t="s">
        <v>2088</v>
      </c>
      <c r="C2894" s="674">
        <v>8</v>
      </c>
      <c r="D2894" s="674" t="s">
        <v>6757</v>
      </c>
      <c r="E2894" s="674">
        <f t="shared" si="45"/>
        <v>6</v>
      </c>
      <c r="F2894" s="673" t="s">
        <v>2848</v>
      </c>
      <c r="G2894" s="673" t="s">
        <v>2849</v>
      </c>
      <c r="H2894" s="673" t="s">
        <v>2810</v>
      </c>
      <c r="I2894" s="673" t="s">
        <v>2811</v>
      </c>
      <c r="J2894" s="673" t="s">
        <v>2812</v>
      </c>
      <c r="K2894" s="673" t="s">
        <v>2813</v>
      </c>
    </row>
    <row r="2895" spans="1:11" hidden="1" x14ac:dyDescent="0.25">
      <c r="A2895" t="s">
        <v>5571</v>
      </c>
      <c r="B2895" s="673" t="s">
        <v>2088</v>
      </c>
      <c r="C2895" s="674">
        <v>8</v>
      </c>
      <c r="D2895" s="674" t="s">
        <v>6758</v>
      </c>
      <c r="E2895" s="674">
        <f t="shared" si="45"/>
        <v>3</v>
      </c>
      <c r="F2895" s="673" t="s">
        <v>2848</v>
      </c>
      <c r="G2895" s="673" t="s">
        <v>2849</v>
      </c>
      <c r="H2895" s="673" t="s">
        <v>2816</v>
      </c>
      <c r="I2895" s="673" t="s">
        <v>2611</v>
      </c>
      <c r="J2895" s="673" t="s">
        <v>2611</v>
      </c>
      <c r="K2895" s="673" t="s">
        <v>2611</v>
      </c>
    </row>
    <row r="2896" spans="1:11" hidden="1" x14ac:dyDescent="0.25">
      <c r="A2896" t="s">
        <v>5572</v>
      </c>
      <c r="B2896" s="673" t="s">
        <v>2088</v>
      </c>
      <c r="C2896" s="674">
        <v>8</v>
      </c>
      <c r="D2896" s="674" t="s">
        <v>6735</v>
      </c>
      <c r="E2896" s="674">
        <f t="shared" si="45"/>
        <v>1</v>
      </c>
      <c r="F2896" s="673" t="s">
        <v>2788</v>
      </c>
      <c r="G2896" s="673" t="s">
        <v>2611</v>
      </c>
      <c r="H2896" s="673" t="s">
        <v>2611</v>
      </c>
      <c r="I2896" s="673" t="s">
        <v>2611</v>
      </c>
      <c r="J2896" s="673" t="s">
        <v>2611</v>
      </c>
      <c r="K2896" s="673" t="s">
        <v>2611</v>
      </c>
    </row>
    <row r="2897" spans="1:11" hidden="1" x14ac:dyDescent="0.25">
      <c r="A2897" t="s">
        <v>5573</v>
      </c>
      <c r="B2897" s="673" t="s">
        <v>2088</v>
      </c>
      <c r="C2897" s="674">
        <v>8</v>
      </c>
      <c r="D2897" s="674" t="s">
        <v>6744</v>
      </c>
      <c r="E2897" s="674">
        <f t="shared" si="45"/>
        <v>2</v>
      </c>
      <c r="F2897" s="673" t="s">
        <v>2796</v>
      </c>
      <c r="G2897" s="673" t="s">
        <v>2797</v>
      </c>
      <c r="H2897" s="673" t="s">
        <v>2611</v>
      </c>
      <c r="I2897" s="673" t="s">
        <v>2611</v>
      </c>
      <c r="J2897" s="673" t="s">
        <v>2611</v>
      </c>
      <c r="K2897" s="673" t="s">
        <v>2611</v>
      </c>
    </row>
    <row r="2898" spans="1:11" hidden="1" x14ac:dyDescent="0.25">
      <c r="A2898" t="s">
        <v>5574</v>
      </c>
      <c r="B2898" s="673" t="s">
        <v>2088</v>
      </c>
      <c r="C2898" s="674">
        <v>8</v>
      </c>
      <c r="D2898" s="674" t="s">
        <v>6745</v>
      </c>
      <c r="E2898" s="674">
        <f t="shared" si="45"/>
        <v>2</v>
      </c>
      <c r="F2898" s="673" t="s">
        <v>2796</v>
      </c>
      <c r="G2898" s="673" t="s">
        <v>2797</v>
      </c>
      <c r="H2898" s="673" t="s">
        <v>2611</v>
      </c>
      <c r="I2898" s="673" t="s">
        <v>2611</v>
      </c>
      <c r="J2898" s="673" t="s">
        <v>2611</v>
      </c>
      <c r="K2898" s="673" t="s">
        <v>2611</v>
      </c>
    </row>
    <row r="2899" spans="1:11" hidden="1" x14ac:dyDescent="0.25">
      <c r="A2899" t="s">
        <v>7551</v>
      </c>
      <c r="B2899" s="673" t="s">
        <v>2088</v>
      </c>
      <c r="C2899" s="674">
        <v>8</v>
      </c>
      <c r="D2899" s="674" t="s">
        <v>6746</v>
      </c>
      <c r="E2899" s="674">
        <f t="shared" si="45"/>
        <v>1</v>
      </c>
      <c r="F2899" s="673" t="s">
        <v>2788</v>
      </c>
      <c r="G2899" s="673" t="s">
        <v>2611</v>
      </c>
      <c r="H2899" s="673" t="s">
        <v>2611</v>
      </c>
      <c r="I2899" s="673" t="s">
        <v>2611</v>
      </c>
      <c r="J2899" s="673" t="s">
        <v>2611</v>
      </c>
      <c r="K2899" s="673" t="s">
        <v>2611</v>
      </c>
    </row>
    <row r="2900" spans="1:11" hidden="1" x14ac:dyDescent="0.25">
      <c r="A2900" t="s">
        <v>7552</v>
      </c>
      <c r="B2900" s="673" t="s">
        <v>2088</v>
      </c>
      <c r="C2900" s="674">
        <v>8</v>
      </c>
      <c r="D2900" s="674" t="s">
        <v>6737</v>
      </c>
      <c r="E2900" s="674">
        <f t="shared" si="45"/>
        <v>2</v>
      </c>
      <c r="F2900" s="673" t="s">
        <v>2796</v>
      </c>
      <c r="G2900" s="673" t="s">
        <v>2797</v>
      </c>
      <c r="H2900" s="673" t="s">
        <v>2611</v>
      </c>
      <c r="I2900" s="673" t="s">
        <v>2611</v>
      </c>
      <c r="J2900" s="673" t="s">
        <v>2611</v>
      </c>
      <c r="K2900" s="673" t="s">
        <v>2611</v>
      </c>
    </row>
    <row r="2901" spans="1:11" hidden="1" x14ac:dyDescent="0.25">
      <c r="A2901" t="s">
        <v>7553</v>
      </c>
      <c r="B2901" s="673" t="s">
        <v>2088</v>
      </c>
      <c r="C2901" s="674">
        <v>8</v>
      </c>
      <c r="D2901" s="674" t="s">
        <v>7063</v>
      </c>
      <c r="E2901" s="674">
        <f t="shared" si="45"/>
        <v>4</v>
      </c>
      <c r="F2901" s="673" t="s">
        <v>2846</v>
      </c>
      <c r="G2901" s="673" t="s">
        <v>2794</v>
      </c>
      <c r="H2901" s="673" t="s">
        <v>2850</v>
      </c>
      <c r="I2901" s="673" t="s">
        <v>2795</v>
      </c>
      <c r="J2901" s="673" t="s">
        <v>2611</v>
      </c>
      <c r="K2901" s="673" t="s">
        <v>2611</v>
      </c>
    </row>
    <row r="2902" spans="1:11" hidden="1" x14ac:dyDescent="0.25">
      <c r="A2902" t="s">
        <v>7553</v>
      </c>
      <c r="B2902" s="673" t="s">
        <v>2088</v>
      </c>
      <c r="C2902" s="674">
        <v>8</v>
      </c>
      <c r="D2902" s="674" t="s">
        <v>7063</v>
      </c>
      <c r="E2902" s="674">
        <f t="shared" si="45"/>
        <v>4</v>
      </c>
      <c r="F2902" s="673" t="s">
        <v>2846</v>
      </c>
      <c r="G2902" s="673" t="s">
        <v>2794</v>
      </c>
      <c r="H2902" s="673" t="s">
        <v>2850</v>
      </c>
      <c r="I2902" s="673" t="s">
        <v>2795</v>
      </c>
      <c r="J2902" s="673" t="s">
        <v>2611</v>
      </c>
      <c r="K2902" s="673" t="s">
        <v>2611</v>
      </c>
    </row>
    <row r="2903" spans="1:11" hidden="1" x14ac:dyDescent="0.25">
      <c r="A2903" t="s">
        <v>5575</v>
      </c>
      <c r="B2903" s="673" t="s">
        <v>2088</v>
      </c>
      <c r="C2903" s="674">
        <v>8</v>
      </c>
      <c r="D2903" s="674" t="s">
        <v>6736</v>
      </c>
      <c r="E2903" s="674">
        <f t="shared" si="45"/>
        <v>2</v>
      </c>
      <c r="F2903" s="673" t="s">
        <v>2796</v>
      </c>
      <c r="G2903" s="673" t="s">
        <v>2797</v>
      </c>
      <c r="H2903" s="673" t="s">
        <v>2611</v>
      </c>
      <c r="I2903" s="673" t="s">
        <v>2611</v>
      </c>
      <c r="J2903" s="673" t="s">
        <v>2611</v>
      </c>
      <c r="K2903" s="673" t="s">
        <v>2611</v>
      </c>
    </row>
    <row r="2904" spans="1:11" hidden="1" x14ac:dyDescent="0.25">
      <c r="A2904" t="s">
        <v>5576</v>
      </c>
      <c r="B2904" s="673" t="s">
        <v>2088</v>
      </c>
      <c r="C2904" s="674">
        <v>8</v>
      </c>
      <c r="D2904" s="674" t="s">
        <v>6747</v>
      </c>
      <c r="E2904" s="674">
        <f t="shared" si="45"/>
        <v>2</v>
      </c>
      <c r="F2904" s="673" t="s">
        <v>2796</v>
      </c>
      <c r="G2904" s="673" t="s">
        <v>2797</v>
      </c>
      <c r="H2904" s="673" t="s">
        <v>2611</v>
      </c>
      <c r="I2904" s="673" t="s">
        <v>2611</v>
      </c>
      <c r="J2904" s="673" t="s">
        <v>2611</v>
      </c>
      <c r="K2904" s="673" t="s">
        <v>2611</v>
      </c>
    </row>
    <row r="2905" spans="1:11" hidden="1" x14ac:dyDescent="0.25">
      <c r="A2905" t="s">
        <v>5577</v>
      </c>
      <c r="B2905" s="673" t="s">
        <v>2088</v>
      </c>
      <c r="C2905" s="674">
        <v>8</v>
      </c>
      <c r="D2905" s="674" t="s">
        <v>7064</v>
      </c>
      <c r="E2905" s="674">
        <f t="shared" si="45"/>
        <v>2</v>
      </c>
      <c r="F2905" s="673" t="s">
        <v>2794</v>
      </c>
      <c r="G2905" s="673" t="s">
        <v>2795</v>
      </c>
      <c r="H2905" s="673" t="s">
        <v>2611</v>
      </c>
      <c r="I2905" s="673" t="s">
        <v>2611</v>
      </c>
      <c r="J2905" s="673" t="s">
        <v>2611</v>
      </c>
      <c r="K2905" s="673" t="s">
        <v>2611</v>
      </c>
    </row>
    <row r="2906" spans="1:11" hidden="1" x14ac:dyDescent="0.25">
      <c r="A2906" t="s">
        <v>5578</v>
      </c>
      <c r="B2906" s="673" t="s">
        <v>2088</v>
      </c>
      <c r="C2906" s="674">
        <v>8</v>
      </c>
      <c r="D2906" s="674" t="s">
        <v>7065</v>
      </c>
      <c r="E2906" s="674">
        <f t="shared" si="45"/>
        <v>4</v>
      </c>
      <c r="F2906" s="673" t="s">
        <v>2846</v>
      </c>
      <c r="G2906" s="673" t="s">
        <v>2794</v>
      </c>
      <c r="H2906" s="673" t="s">
        <v>2850</v>
      </c>
      <c r="I2906" s="673" t="s">
        <v>2795</v>
      </c>
      <c r="J2906" s="673" t="s">
        <v>2611</v>
      </c>
      <c r="K2906" s="673" t="s">
        <v>2611</v>
      </c>
    </row>
    <row r="2907" spans="1:11" hidden="1" x14ac:dyDescent="0.25">
      <c r="A2907" t="s">
        <v>5578</v>
      </c>
      <c r="B2907" s="673" t="s">
        <v>2088</v>
      </c>
      <c r="C2907" s="674">
        <v>8</v>
      </c>
      <c r="D2907" s="674" t="s">
        <v>7065</v>
      </c>
      <c r="E2907" s="674">
        <f t="shared" si="45"/>
        <v>4</v>
      </c>
      <c r="F2907" s="673" t="s">
        <v>2846</v>
      </c>
      <c r="G2907" s="673" t="s">
        <v>2794</v>
      </c>
      <c r="H2907" s="673" t="s">
        <v>2850</v>
      </c>
      <c r="I2907" s="673" t="s">
        <v>2795</v>
      </c>
      <c r="J2907" s="673" t="s">
        <v>2611</v>
      </c>
      <c r="K2907" s="673" t="s">
        <v>2611</v>
      </c>
    </row>
    <row r="2908" spans="1:11" hidden="1" x14ac:dyDescent="0.25">
      <c r="A2908" t="s">
        <v>7554</v>
      </c>
      <c r="B2908" s="673" t="s">
        <v>2088</v>
      </c>
      <c r="C2908" s="674">
        <v>8</v>
      </c>
      <c r="D2908" s="674" t="s">
        <v>7066</v>
      </c>
      <c r="E2908" s="674">
        <f t="shared" si="45"/>
        <v>4</v>
      </c>
      <c r="F2908" s="673" t="s">
        <v>2921</v>
      </c>
      <c r="G2908" s="673" t="s">
        <v>2965</v>
      </c>
      <c r="H2908" s="673" t="s">
        <v>2796</v>
      </c>
      <c r="I2908" s="673" t="s">
        <v>2942</v>
      </c>
      <c r="J2908" s="673" t="s">
        <v>2611</v>
      </c>
      <c r="K2908" s="673" t="s">
        <v>2611</v>
      </c>
    </row>
    <row r="2909" spans="1:11" hidden="1" x14ac:dyDescent="0.25">
      <c r="A2909" t="s">
        <v>5579</v>
      </c>
      <c r="B2909" s="673" t="s">
        <v>2110</v>
      </c>
      <c r="C2909" s="674">
        <v>3</v>
      </c>
      <c r="D2909" s="674" t="s">
        <v>6729</v>
      </c>
      <c r="E2909" s="674">
        <f t="shared" si="45"/>
        <v>1</v>
      </c>
      <c r="F2909" s="673" t="s">
        <v>2788</v>
      </c>
      <c r="G2909" s="673" t="s">
        <v>2611</v>
      </c>
      <c r="H2909" s="673" t="s">
        <v>2611</v>
      </c>
      <c r="I2909" s="673" t="s">
        <v>2611</v>
      </c>
      <c r="J2909" s="673" t="s">
        <v>2611</v>
      </c>
      <c r="K2909" s="673" t="s">
        <v>2611</v>
      </c>
    </row>
    <row r="2910" spans="1:11" hidden="1" x14ac:dyDescent="0.25">
      <c r="A2910" t="s">
        <v>5580</v>
      </c>
      <c r="B2910" s="673" t="s">
        <v>2110</v>
      </c>
      <c r="C2910" s="674">
        <v>3</v>
      </c>
      <c r="D2910" s="674" t="s">
        <v>6730</v>
      </c>
      <c r="E2910" s="674">
        <f t="shared" si="45"/>
        <v>1</v>
      </c>
      <c r="F2910" s="673" t="s">
        <v>2788</v>
      </c>
      <c r="G2910" s="673" t="s">
        <v>2611</v>
      </c>
      <c r="H2910" s="673" t="s">
        <v>2611</v>
      </c>
      <c r="I2910" s="673" t="s">
        <v>2611</v>
      </c>
      <c r="J2910" s="673" t="s">
        <v>2611</v>
      </c>
      <c r="K2910" s="673" t="s">
        <v>2611</v>
      </c>
    </row>
    <row r="2911" spans="1:11" hidden="1" x14ac:dyDescent="0.25">
      <c r="A2911" t="s">
        <v>5581</v>
      </c>
      <c r="B2911" s="673" t="s">
        <v>2110</v>
      </c>
      <c r="C2911" s="674">
        <v>3</v>
      </c>
      <c r="D2911" s="674" t="s">
        <v>6731</v>
      </c>
      <c r="E2911" s="674">
        <f t="shared" si="45"/>
        <v>1</v>
      </c>
      <c r="F2911" s="673" t="s">
        <v>2788</v>
      </c>
      <c r="G2911" s="673" t="s">
        <v>2611</v>
      </c>
      <c r="H2911" s="673" t="s">
        <v>2611</v>
      </c>
      <c r="I2911" s="673" t="s">
        <v>2611</v>
      </c>
      <c r="J2911" s="673" t="s">
        <v>2611</v>
      </c>
      <c r="K2911" s="673" t="s">
        <v>2611</v>
      </c>
    </row>
    <row r="2912" spans="1:11" hidden="1" x14ac:dyDescent="0.25">
      <c r="A2912" t="s">
        <v>5582</v>
      </c>
      <c r="B2912" s="673" t="s">
        <v>2110</v>
      </c>
      <c r="C2912" s="674">
        <v>3</v>
      </c>
      <c r="D2912" s="674" t="s">
        <v>6732</v>
      </c>
      <c r="E2912" s="674">
        <f t="shared" si="45"/>
        <v>1</v>
      </c>
      <c r="F2912" s="673" t="s">
        <v>2788</v>
      </c>
      <c r="G2912" s="673" t="s">
        <v>2611</v>
      </c>
      <c r="H2912" s="673" t="s">
        <v>2611</v>
      </c>
      <c r="I2912" s="673" t="s">
        <v>2611</v>
      </c>
      <c r="J2912" s="673" t="s">
        <v>2611</v>
      </c>
      <c r="K2912" s="673" t="s">
        <v>2611</v>
      </c>
    </row>
    <row r="2913" spans="1:11" hidden="1" x14ac:dyDescent="0.25">
      <c r="A2913" t="s">
        <v>5583</v>
      </c>
      <c r="B2913" s="673" t="s">
        <v>2110</v>
      </c>
      <c r="C2913" s="674">
        <v>3</v>
      </c>
      <c r="D2913" s="674" t="s">
        <v>6933</v>
      </c>
      <c r="E2913" s="674">
        <f t="shared" si="45"/>
        <v>2</v>
      </c>
      <c r="F2913" s="673" t="s">
        <v>2877</v>
      </c>
      <c r="G2913" s="673" t="s">
        <v>2878</v>
      </c>
      <c r="H2913" s="673" t="s">
        <v>2611</v>
      </c>
      <c r="I2913" s="673" t="s">
        <v>2611</v>
      </c>
      <c r="J2913" s="673" t="s">
        <v>2611</v>
      </c>
      <c r="K2913" s="673" t="s">
        <v>2611</v>
      </c>
    </row>
    <row r="2914" spans="1:11" hidden="1" x14ac:dyDescent="0.25">
      <c r="A2914" t="s">
        <v>5584</v>
      </c>
      <c r="B2914" s="673" t="s">
        <v>2110</v>
      </c>
      <c r="C2914" s="674">
        <v>3</v>
      </c>
      <c r="D2914" s="674" t="s">
        <v>6934</v>
      </c>
      <c r="E2914" s="674">
        <f t="shared" si="45"/>
        <v>2</v>
      </c>
      <c r="F2914" s="673" t="s">
        <v>2877</v>
      </c>
      <c r="G2914" s="673" t="s">
        <v>2878</v>
      </c>
      <c r="H2914" s="673" t="s">
        <v>2611</v>
      </c>
      <c r="I2914" s="673" t="s">
        <v>2611</v>
      </c>
      <c r="J2914" s="673" t="s">
        <v>2611</v>
      </c>
      <c r="K2914" s="673" t="s">
        <v>2611</v>
      </c>
    </row>
    <row r="2915" spans="1:11" hidden="1" x14ac:dyDescent="0.25">
      <c r="A2915" t="s">
        <v>5585</v>
      </c>
      <c r="B2915" s="673" t="s">
        <v>2110</v>
      </c>
      <c r="C2915" s="674">
        <v>3</v>
      </c>
      <c r="D2915" s="674" t="s">
        <v>6740</v>
      </c>
      <c r="E2915" s="674">
        <f t="shared" si="45"/>
        <v>2</v>
      </c>
      <c r="F2915" s="673" t="s">
        <v>2794</v>
      </c>
      <c r="G2915" s="673" t="s">
        <v>2795</v>
      </c>
      <c r="H2915" s="673" t="s">
        <v>2611</v>
      </c>
      <c r="I2915" s="673" t="s">
        <v>2611</v>
      </c>
      <c r="J2915" s="673" t="s">
        <v>2611</v>
      </c>
      <c r="K2915" s="673" t="s">
        <v>2611</v>
      </c>
    </row>
    <row r="2916" spans="1:11" hidden="1" x14ac:dyDescent="0.25">
      <c r="A2916" t="s">
        <v>5586</v>
      </c>
      <c r="B2916" s="673" t="s">
        <v>2110</v>
      </c>
      <c r="C2916" s="674">
        <v>3</v>
      </c>
      <c r="D2916" s="674" t="s">
        <v>6741</v>
      </c>
      <c r="E2916" s="674">
        <f t="shared" si="45"/>
        <v>2</v>
      </c>
      <c r="F2916" s="673" t="s">
        <v>2794</v>
      </c>
      <c r="G2916" s="673" t="s">
        <v>2795</v>
      </c>
      <c r="H2916" s="673" t="s">
        <v>2611</v>
      </c>
      <c r="I2916" s="673" t="s">
        <v>2611</v>
      </c>
      <c r="J2916" s="673" t="s">
        <v>2611</v>
      </c>
      <c r="K2916" s="673" t="s">
        <v>2611</v>
      </c>
    </row>
    <row r="2917" spans="1:11" hidden="1" x14ac:dyDescent="0.25">
      <c r="A2917" t="s">
        <v>5587</v>
      </c>
      <c r="B2917" s="673" t="s">
        <v>2110</v>
      </c>
      <c r="C2917" s="674">
        <v>3</v>
      </c>
      <c r="D2917" s="674" t="s">
        <v>6742</v>
      </c>
      <c r="E2917" s="674">
        <f t="shared" si="45"/>
        <v>2</v>
      </c>
      <c r="F2917" s="673" t="s">
        <v>2796</v>
      </c>
      <c r="G2917" s="673" t="s">
        <v>2797</v>
      </c>
      <c r="H2917" s="673" t="s">
        <v>2611</v>
      </c>
      <c r="I2917" s="673" t="s">
        <v>2611</v>
      </c>
      <c r="J2917" s="673" t="s">
        <v>2611</v>
      </c>
      <c r="K2917" s="673" t="s">
        <v>2611</v>
      </c>
    </row>
    <row r="2918" spans="1:11" hidden="1" x14ac:dyDescent="0.25">
      <c r="A2918" t="s">
        <v>5588</v>
      </c>
      <c r="B2918" s="673" t="s">
        <v>2110</v>
      </c>
      <c r="C2918" s="674">
        <v>3</v>
      </c>
      <c r="D2918" s="674" t="s">
        <v>6743</v>
      </c>
      <c r="E2918" s="674">
        <f t="shared" si="45"/>
        <v>2</v>
      </c>
      <c r="F2918" s="673" t="s">
        <v>2796</v>
      </c>
      <c r="G2918" s="673" t="s">
        <v>2797</v>
      </c>
      <c r="H2918" s="673" t="s">
        <v>2611</v>
      </c>
      <c r="I2918" s="673" t="s">
        <v>2611</v>
      </c>
      <c r="J2918" s="673" t="s">
        <v>2611</v>
      </c>
      <c r="K2918" s="673" t="s">
        <v>2611</v>
      </c>
    </row>
    <row r="2919" spans="1:11" hidden="1" x14ac:dyDescent="0.25">
      <c r="A2919" t="s">
        <v>5589</v>
      </c>
      <c r="B2919" s="673" t="s">
        <v>2110</v>
      </c>
      <c r="C2919" s="674">
        <v>3</v>
      </c>
      <c r="D2919" s="674" t="s">
        <v>6871</v>
      </c>
      <c r="E2919" s="674">
        <f t="shared" si="45"/>
        <v>2</v>
      </c>
      <c r="F2919" s="673" t="s">
        <v>2846</v>
      </c>
      <c r="G2919" s="673" t="s">
        <v>2850</v>
      </c>
      <c r="H2919" s="673" t="s">
        <v>2611</v>
      </c>
      <c r="I2919" s="673" t="s">
        <v>2611</v>
      </c>
      <c r="J2919" s="673" t="s">
        <v>2611</v>
      </c>
      <c r="K2919" s="673" t="s">
        <v>2611</v>
      </c>
    </row>
    <row r="2920" spans="1:11" hidden="1" x14ac:dyDescent="0.25">
      <c r="A2920" t="s">
        <v>5590</v>
      </c>
      <c r="B2920" s="673" t="s">
        <v>2110</v>
      </c>
      <c r="C2920" s="674">
        <v>3</v>
      </c>
      <c r="D2920" s="674" t="s">
        <v>6872</v>
      </c>
      <c r="E2920" s="674">
        <f t="shared" si="45"/>
        <v>2</v>
      </c>
      <c r="F2920" s="673" t="s">
        <v>2846</v>
      </c>
      <c r="G2920" s="673" t="s">
        <v>2850</v>
      </c>
      <c r="H2920" s="673" t="s">
        <v>2611</v>
      </c>
      <c r="I2920" s="673" t="s">
        <v>2611</v>
      </c>
      <c r="J2920" s="673" t="s">
        <v>2611</v>
      </c>
      <c r="K2920" s="673" t="s">
        <v>2611</v>
      </c>
    </row>
    <row r="2921" spans="1:11" hidden="1" x14ac:dyDescent="0.25">
      <c r="A2921" t="s">
        <v>5591</v>
      </c>
      <c r="B2921" s="673" t="s">
        <v>2110</v>
      </c>
      <c r="C2921" s="674">
        <v>3</v>
      </c>
      <c r="D2921" s="674" t="s">
        <v>6733</v>
      </c>
      <c r="E2921" s="674">
        <f t="shared" si="45"/>
        <v>3</v>
      </c>
      <c r="F2921" s="673" t="s">
        <v>2789</v>
      </c>
      <c r="G2921" s="673" t="s">
        <v>2790</v>
      </c>
      <c r="H2921" s="673" t="s">
        <v>2791</v>
      </c>
      <c r="I2921" s="673" t="s">
        <v>2611</v>
      </c>
      <c r="J2921" s="673" t="s">
        <v>2611</v>
      </c>
      <c r="K2921" s="673" t="s">
        <v>2611</v>
      </c>
    </row>
    <row r="2922" spans="1:11" hidden="1" x14ac:dyDescent="0.25">
      <c r="A2922" t="s">
        <v>5592</v>
      </c>
      <c r="B2922" s="673" t="s">
        <v>2110</v>
      </c>
      <c r="C2922" s="674">
        <v>3</v>
      </c>
      <c r="D2922" s="674" t="s">
        <v>6734</v>
      </c>
      <c r="E2922" s="674">
        <f t="shared" si="45"/>
        <v>1</v>
      </c>
      <c r="F2922" s="673" t="s">
        <v>2788</v>
      </c>
      <c r="G2922" s="673" t="s">
        <v>2611</v>
      </c>
      <c r="H2922" s="673" t="s">
        <v>2611</v>
      </c>
      <c r="I2922" s="673" t="s">
        <v>2611</v>
      </c>
      <c r="J2922" s="673" t="s">
        <v>2611</v>
      </c>
      <c r="K2922" s="673" t="s">
        <v>2611</v>
      </c>
    </row>
    <row r="2923" spans="1:11" hidden="1" x14ac:dyDescent="0.25">
      <c r="A2923" t="s">
        <v>5593</v>
      </c>
      <c r="B2923" s="673" t="s">
        <v>2110</v>
      </c>
      <c r="C2923" s="674">
        <v>3</v>
      </c>
      <c r="D2923" s="674" t="s">
        <v>6935</v>
      </c>
      <c r="E2923" s="674">
        <f t="shared" si="45"/>
        <v>1</v>
      </c>
      <c r="F2923" s="673" t="s">
        <v>2788</v>
      </c>
      <c r="G2923" s="673" t="s">
        <v>2611</v>
      </c>
      <c r="H2923" s="673" t="s">
        <v>2611</v>
      </c>
      <c r="I2923" s="673" t="s">
        <v>2611</v>
      </c>
      <c r="J2923" s="673" t="s">
        <v>2611</v>
      </c>
      <c r="K2923" s="673" t="s">
        <v>2611</v>
      </c>
    </row>
    <row r="2924" spans="1:11" hidden="1" x14ac:dyDescent="0.25">
      <c r="A2924" t="s">
        <v>5594</v>
      </c>
      <c r="B2924" s="673" t="s">
        <v>2110</v>
      </c>
      <c r="C2924" s="674">
        <v>3</v>
      </c>
      <c r="D2924" s="674" t="s">
        <v>6875</v>
      </c>
      <c r="E2924" s="674">
        <f t="shared" si="45"/>
        <v>1</v>
      </c>
      <c r="F2924" s="673" t="s">
        <v>2788</v>
      </c>
      <c r="G2924" s="673" t="s">
        <v>2611</v>
      </c>
      <c r="H2924" s="673" t="s">
        <v>2611</v>
      </c>
      <c r="I2924" s="673" t="s">
        <v>2611</v>
      </c>
      <c r="J2924" s="673" t="s">
        <v>2611</v>
      </c>
      <c r="K2924" s="673" t="s">
        <v>2611</v>
      </c>
    </row>
    <row r="2925" spans="1:11" hidden="1" x14ac:dyDescent="0.25">
      <c r="A2925" t="s">
        <v>5595</v>
      </c>
      <c r="B2925" s="673" t="s">
        <v>2110</v>
      </c>
      <c r="C2925" s="674">
        <v>3</v>
      </c>
      <c r="D2925" s="674" t="s">
        <v>6876</v>
      </c>
      <c r="E2925" s="674">
        <f t="shared" si="45"/>
        <v>1</v>
      </c>
      <c r="F2925" s="673" t="s">
        <v>2788</v>
      </c>
      <c r="G2925" s="673" t="s">
        <v>2611</v>
      </c>
      <c r="H2925" s="673" t="s">
        <v>2611</v>
      </c>
      <c r="I2925" s="673" t="s">
        <v>2611</v>
      </c>
      <c r="J2925" s="673" t="s">
        <v>2611</v>
      </c>
      <c r="K2925" s="673" t="s">
        <v>2611</v>
      </c>
    </row>
    <row r="2926" spans="1:11" hidden="1" x14ac:dyDescent="0.25">
      <c r="A2926" t="s">
        <v>5596</v>
      </c>
      <c r="B2926" s="673" t="s">
        <v>2110</v>
      </c>
      <c r="C2926" s="674">
        <v>3</v>
      </c>
      <c r="D2926" s="674" t="s">
        <v>6877</v>
      </c>
      <c r="E2926" s="674">
        <f t="shared" si="45"/>
        <v>1</v>
      </c>
      <c r="F2926" s="673" t="s">
        <v>2788</v>
      </c>
      <c r="G2926" s="673" t="s">
        <v>2611</v>
      </c>
      <c r="H2926" s="673" t="s">
        <v>2611</v>
      </c>
      <c r="I2926" s="673" t="s">
        <v>2611</v>
      </c>
      <c r="J2926" s="673" t="s">
        <v>2611</v>
      </c>
      <c r="K2926" s="673" t="s">
        <v>2611</v>
      </c>
    </row>
    <row r="2927" spans="1:11" hidden="1" x14ac:dyDescent="0.25">
      <c r="A2927" t="s">
        <v>5597</v>
      </c>
      <c r="B2927" s="673" t="s">
        <v>2110</v>
      </c>
      <c r="C2927" s="674">
        <v>3</v>
      </c>
      <c r="D2927" s="674" t="s">
        <v>6760</v>
      </c>
      <c r="E2927" s="674">
        <f t="shared" si="45"/>
        <v>1</v>
      </c>
      <c r="F2927" s="673" t="s">
        <v>2788</v>
      </c>
      <c r="G2927" s="673" t="s">
        <v>2611</v>
      </c>
      <c r="H2927" s="673" t="s">
        <v>2611</v>
      </c>
      <c r="I2927" s="673" t="s">
        <v>2611</v>
      </c>
      <c r="J2927" s="673" t="s">
        <v>2611</v>
      </c>
      <c r="K2927" s="673" t="s">
        <v>2611</v>
      </c>
    </row>
    <row r="2928" spans="1:11" hidden="1" x14ac:dyDescent="0.25">
      <c r="A2928" t="s">
        <v>5598</v>
      </c>
      <c r="B2928" s="673" t="s">
        <v>2110</v>
      </c>
      <c r="C2928" s="674">
        <v>3</v>
      </c>
      <c r="D2928" s="674" t="s">
        <v>6989</v>
      </c>
      <c r="E2928" s="674">
        <f t="shared" si="45"/>
        <v>1</v>
      </c>
      <c r="F2928" s="673" t="s">
        <v>2788</v>
      </c>
      <c r="G2928" s="673" t="s">
        <v>2611</v>
      </c>
      <c r="H2928" s="673" t="s">
        <v>2611</v>
      </c>
      <c r="I2928" s="673" t="s">
        <v>2611</v>
      </c>
      <c r="J2928" s="673" t="s">
        <v>2611</v>
      </c>
      <c r="K2928" s="673" t="s">
        <v>2611</v>
      </c>
    </row>
    <row r="2929" spans="1:11" hidden="1" x14ac:dyDescent="0.25">
      <c r="A2929" t="s">
        <v>5599</v>
      </c>
      <c r="B2929" s="673" t="s">
        <v>2110</v>
      </c>
      <c r="C2929" s="674">
        <v>3</v>
      </c>
      <c r="D2929" s="674" t="s">
        <v>6990</v>
      </c>
      <c r="E2929" s="674">
        <f t="shared" si="45"/>
        <v>1</v>
      </c>
      <c r="F2929" s="673" t="s">
        <v>2788</v>
      </c>
      <c r="G2929" s="673" t="s">
        <v>2611</v>
      </c>
      <c r="H2929" s="673" t="s">
        <v>2611</v>
      </c>
      <c r="I2929" s="673" t="s">
        <v>2611</v>
      </c>
      <c r="J2929" s="673" t="s">
        <v>2611</v>
      </c>
      <c r="K2929" s="673" t="s">
        <v>2611</v>
      </c>
    </row>
    <row r="2930" spans="1:11" hidden="1" x14ac:dyDescent="0.25">
      <c r="A2930" t="s">
        <v>5600</v>
      </c>
      <c r="B2930" s="673" t="s">
        <v>2110</v>
      </c>
      <c r="C2930" s="674">
        <v>3</v>
      </c>
      <c r="D2930" s="674" t="s">
        <v>6991</v>
      </c>
      <c r="E2930" s="674">
        <f t="shared" si="45"/>
        <v>1</v>
      </c>
      <c r="F2930" s="673" t="s">
        <v>2788</v>
      </c>
      <c r="G2930" s="673" t="s">
        <v>2611</v>
      </c>
      <c r="H2930" s="673" t="s">
        <v>2611</v>
      </c>
      <c r="I2930" s="673" t="s">
        <v>2611</v>
      </c>
      <c r="J2930" s="673" t="s">
        <v>2611</v>
      </c>
      <c r="K2930" s="673" t="s">
        <v>2611</v>
      </c>
    </row>
    <row r="2931" spans="1:11" hidden="1" x14ac:dyDescent="0.25">
      <c r="A2931" t="s">
        <v>5601</v>
      </c>
      <c r="B2931" s="673" t="s">
        <v>2110</v>
      </c>
      <c r="C2931" s="674">
        <v>3</v>
      </c>
      <c r="D2931" s="674" t="s">
        <v>6735</v>
      </c>
      <c r="E2931" s="674">
        <f t="shared" si="45"/>
        <v>1</v>
      </c>
      <c r="F2931" s="673" t="s">
        <v>2788</v>
      </c>
      <c r="G2931" s="673" t="s">
        <v>2611</v>
      </c>
      <c r="H2931" s="673" t="s">
        <v>2611</v>
      </c>
      <c r="I2931" s="673" t="s">
        <v>2611</v>
      </c>
      <c r="J2931" s="673" t="s">
        <v>2611</v>
      </c>
      <c r="K2931" s="673" t="s">
        <v>2611</v>
      </c>
    </row>
    <row r="2932" spans="1:11" hidden="1" x14ac:dyDescent="0.25">
      <c r="A2932" t="s">
        <v>5602</v>
      </c>
      <c r="B2932" s="673" t="s">
        <v>2110</v>
      </c>
      <c r="C2932" s="674">
        <v>3</v>
      </c>
      <c r="D2932" s="674" t="s">
        <v>6744</v>
      </c>
      <c r="E2932" s="674">
        <f t="shared" si="45"/>
        <v>2</v>
      </c>
      <c r="F2932" s="673" t="s">
        <v>2846</v>
      </c>
      <c r="G2932" s="673" t="s">
        <v>2850</v>
      </c>
      <c r="H2932" s="673" t="s">
        <v>2611</v>
      </c>
      <c r="I2932" s="673" t="s">
        <v>2611</v>
      </c>
      <c r="J2932" s="673" t="s">
        <v>2611</v>
      </c>
      <c r="K2932" s="673" t="s">
        <v>2611</v>
      </c>
    </row>
    <row r="2933" spans="1:11" hidden="1" x14ac:dyDescent="0.25">
      <c r="A2933" t="s">
        <v>5603</v>
      </c>
      <c r="B2933" s="673" t="s">
        <v>2110</v>
      </c>
      <c r="C2933" s="674">
        <v>3</v>
      </c>
      <c r="D2933" s="674" t="s">
        <v>6745</v>
      </c>
      <c r="E2933" s="674">
        <f t="shared" si="45"/>
        <v>4</v>
      </c>
      <c r="F2933" s="673" t="s">
        <v>2796</v>
      </c>
      <c r="G2933" s="673" t="s">
        <v>2794</v>
      </c>
      <c r="H2933" s="673" t="s">
        <v>2797</v>
      </c>
      <c r="I2933" s="673" t="s">
        <v>2795</v>
      </c>
      <c r="J2933" s="673" t="s">
        <v>2611</v>
      </c>
      <c r="K2933" s="673" t="s">
        <v>2611</v>
      </c>
    </row>
    <row r="2934" spans="1:11" hidden="1" x14ac:dyDescent="0.25">
      <c r="A2934" t="s">
        <v>5604</v>
      </c>
      <c r="B2934" s="673" t="s">
        <v>2110</v>
      </c>
      <c r="C2934" s="674">
        <v>3</v>
      </c>
      <c r="D2934" s="674" t="s">
        <v>6878</v>
      </c>
      <c r="E2934" s="674">
        <f t="shared" si="45"/>
        <v>1</v>
      </c>
      <c r="F2934" s="673" t="s">
        <v>2788</v>
      </c>
      <c r="G2934" s="673" t="s">
        <v>2611</v>
      </c>
      <c r="H2934" s="673" t="s">
        <v>2611</v>
      </c>
      <c r="I2934" s="673" t="s">
        <v>2611</v>
      </c>
      <c r="J2934" s="673" t="s">
        <v>2611</v>
      </c>
      <c r="K2934" s="673" t="s">
        <v>2611</v>
      </c>
    </row>
    <row r="2935" spans="1:11" hidden="1" x14ac:dyDescent="0.25">
      <c r="A2935" t="s">
        <v>5605</v>
      </c>
      <c r="B2935" s="673" t="s">
        <v>2110</v>
      </c>
      <c r="C2935" s="674">
        <v>3</v>
      </c>
      <c r="D2935" s="674" t="s">
        <v>6879</v>
      </c>
      <c r="E2935" s="674">
        <f t="shared" si="45"/>
        <v>1</v>
      </c>
      <c r="F2935" s="673" t="s">
        <v>2788</v>
      </c>
      <c r="G2935" s="673" t="s">
        <v>2611</v>
      </c>
      <c r="H2935" s="673" t="s">
        <v>2611</v>
      </c>
      <c r="I2935" s="673" t="s">
        <v>2611</v>
      </c>
      <c r="J2935" s="673" t="s">
        <v>2611</v>
      </c>
      <c r="K2935" s="673" t="s">
        <v>2611</v>
      </c>
    </row>
    <row r="2936" spans="1:11" hidden="1" x14ac:dyDescent="0.25">
      <c r="A2936" t="s">
        <v>5606</v>
      </c>
      <c r="B2936" s="673" t="s">
        <v>2110</v>
      </c>
      <c r="C2936" s="674">
        <v>3</v>
      </c>
      <c r="D2936" s="674" t="s">
        <v>7067</v>
      </c>
      <c r="E2936" s="674">
        <f t="shared" si="45"/>
        <v>1</v>
      </c>
      <c r="F2936" s="673" t="s">
        <v>2788</v>
      </c>
      <c r="G2936" s="673" t="s">
        <v>2611</v>
      </c>
      <c r="H2936" s="673" t="s">
        <v>2611</v>
      </c>
      <c r="I2936" s="673" t="s">
        <v>2611</v>
      </c>
      <c r="J2936" s="673" t="s">
        <v>2611</v>
      </c>
      <c r="K2936" s="673" t="s">
        <v>2611</v>
      </c>
    </row>
    <row r="2937" spans="1:11" hidden="1" x14ac:dyDescent="0.25">
      <c r="A2937" t="s">
        <v>5607</v>
      </c>
      <c r="B2937" s="673" t="s">
        <v>2110</v>
      </c>
      <c r="C2937" s="674">
        <v>3</v>
      </c>
      <c r="D2937" s="674" t="s">
        <v>6867</v>
      </c>
      <c r="E2937" s="674">
        <f t="shared" si="45"/>
        <v>1</v>
      </c>
      <c r="F2937" s="673" t="s">
        <v>2788</v>
      </c>
      <c r="G2937" s="673" t="s">
        <v>2611</v>
      </c>
      <c r="H2937" s="673" t="s">
        <v>2611</v>
      </c>
      <c r="I2937" s="673" t="s">
        <v>2611</v>
      </c>
      <c r="J2937" s="673" t="s">
        <v>2611</v>
      </c>
      <c r="K2937" s="673" t="s">
        <v>2611</v>
      </c>
    </row>
    <row r="2938" spans="1:11" hidden="1" x14ac:dyDescent="0.25">
      <c r="A2938" t="s">
        <v>5608</v>
      </c>
      <c r="B2938" s="673" t="s">
        <v>2110</v>
      </c>
      <c r="C2938" s="674">
        <v>3</v>
      </c>
      <c r="D2938" s="674" t="s">
        <v>6825</v>
      </c>
      <c r="E2938" s="674">
        <f t="shared" si="45"/>
        <v>1</v>
      </c>
      <c r="F2938" s="673" t="s">
        <v>2788</v>
      </c>
      <c r="G2938" s="673" t="s">
        <v>2611</v>
      </c>
      <c r="H2938" s="673" t="s">
        <v>2611</v>
      </c>
      <c r="I2938" s="673" t="s">
        <v>2611</v>
      </c>
      <c r="J2938" s="673" t="s">
        <v>2611</v>
      </c>
      <c r="K2938" s="673" t="s">
        <v>2611</v>
      </c>
    </row>
    <row r="2939" spans="1:11" hidden="1" x14ac:dyDescent="0.25">
      <c r="A2939" t="s">
        <v>5609</v>
      </c>
      <c r="B2939" s="673" t="s">
        <v>2110</v>
      </c>
      <c r="C2939" s="674">
        <v>3</v>
      </c>
      <c r="D2939" s="674" t="s">
        <v>6870</v>
      </c>
      <c r="E2939" s="674">
        <f t="shared" si="45"/>
        <v>1</v>
      </c>
      <c r="F2939" s="673" t="s">
        <v>2788</v>
      </c>
      <c r="G2939" s="673" t="s">
        <v>2611</v>
      </c>
      <c r="H2939" s="673" t="s">
        <v>2611</v>
      </c>
      <c r="I2939" s="673" t="s">
        <v>2611</v>
      </c>
      <c r="J2939" s="673" t="s">
        <v>2611</v>
      </c>
      <c r="K2939" s="673" t="s">
        <v>2611</v>
      </c>
    </row>
    <row r="2940" spans="1:11" hidden="1" x14ac:dyDescent="0.25">
      <c r="A2940" t="s">
        <v>5610</v>
      </c>
      <c r="B2940" s="673" t="s">
        <v>2110</v>
      </c>
      <c r="C2940" s="674">
        <v>3</v>
      </c>
      <c r="D2940" s="674" t="s">
        <v>6853</v>
      </c>
      <c r="E2940" s="674">
        <f t="shared" si="45"/>
        <v>1</v>
      </c>
      <c r="F2940" s="673" t="s">
        <v>2788</v>
      </c>
      <c r="G2940" s="673" t="s">
        <v>2611</v>
      </c>
      <c r="H2940" s="673" t="s">
        <v>2611</v>
      </c>
      <c r="I2940" s="673" t="s">
        <v>2611</v>
      </c>
      <c r="J2940" s="673" t="s">
        <v>2611</v>
      </c>
      <c r="K2940" s="673" t="s">
        <v>2611</v>
      </c>
    </row>
    <row r="2941" spans="1:11" hidden="1" x14ac:dyDescent="0.25">
      <c r="A2941" t="s">
        <v>7555</v>
      </c>
      <c r="B2941" s="673" t="s">
        <v>2110</v>
      </c>
      <c r="C2941" s="674">
        <v>3</v>
      </c>
      <c r="D2941" s="674" t="s">
        <v>7006</v>
      </c>
      <c r="E2941" s="674">
        <f t="shared" si="45"/>
        <v>2</v>
      </c>
      <c r="F2941" s="673" t="s">
        <v>2877</v>
      </c>
      <c r="G2941" s="673" t="s">
        <v>2878</v>
      </c>
      <c r="H2941" s="673" t="s">
        <v>2611</v>
      </c>
      <c r="I2941" s="673" t="s">
        <v>2611</v>
      </c>
      <c r="J2941" s="673" t="s">
        <v>2611</v>
      </c>
      <c r="K2941" s="673" t="s">
        <v>2611</v>
      </c>
    </row>
    <row r="2942" spans="1:11" hidden="1" x14ac:dyDescent="0.25">
      <c r="A2942" t="s">
        <v>7556</v>
      </c>
      <c r="B2942" s="673" t="s">
        <v>2110</v>
      </c>
      <c r="C2942" s="674">
        <v>3</v>
      </c>
      <c r="D2942" s="674" t="s">
        <v>6881</v>
      </c>
      <c r="E2942" s="674">
        <f t="shared" si="45"/>
        <v>2</v>
      </c>
      <c r="F2942" s="673" t="s">
        <v>2794</v>
      </c>
      <c r="G2942" s="673" t="s">
        <v>2795</v>
      </c>
      <c r="H2942" s="673" t="s">
        <v>2611</v>
      </c>
      <c r="I2942" s="673" t="s">
        <v>2611</v>
      </c>
      <c r="J2942" s="673" t="s">
        <v>2611</v>
      </c>
      <c r="K2942" s="673" t="s">
        <v>2611</v>
      </c>
    </row>
    <row r="2943" spans="1:11" hidden="1" x14ac:dyDescent="0.25">
      <c r="A2943" t="s">
        <v>7557</v>
      </c>
      <c r="B2943" s="673" t="s">
        <v>2110</v>
      </c>
      <c r="C2943" s="674">
        <v>3</v>
      </c>
      <c r="D2943" s="674" t="s">
        <v>7026</v>
      </c>
      <c r="E2943" s="674">
        <f t="shared" si="45"/>
        <v>2</v>
      </c>
      <c r="F2943" s="673" t="s">
        <v>2794</v>
      </c>
      <c r="G2943" s="673" t="s">
        <v>2795</v>
      </c>
      <c r="H2943" s="673" t="s">
        <v>2611</v>
      </c>
      <c r="I2943" s="673" t="s">
        <v>2611</v>
      </c>
      <c r="J2943" s="673" t="s">
        <v>2611</v>
      </c>
      <c r="K2943" s="673" t="s">
        <v>2611</v>
      </c>
    </row>
    <row r="2944" spans="1:11" hidden="1" x14ac:dyDescent="0.25">
      <c r="A2944" t="s">
        <v>7558</v>
      </c>
      <c r="B2944" s="673" t="s">
        <v>2110</v>
      </c>
      <c r="C2944" s="674">
        <v>3</v>
      </c>
      <c r="D2944" s="674" t="s">
        <v>6993</v>
      </c>
      <c r="E2944" s="674">
        <f t="shared" si="45"/>
        <v>2</v>
      </c>
      <c r="F2944" s="673" t="s">
        <v>2796</v>
      </c>
      <c r="G2944" s="673" t="s">
        <v>2797</v>
      </c>
      <c r="H2944" s="673" t="s">
        <v>2611</v>
      </c>
      <c r="I2944" s="673" t="s">
        <v>2611</v>
      </c>
      <c r="J2944" s="673" t="s">
        <v>2611</v>
      </c>
      <c r="K2944" s="673" t="s">
        <v>2611</v>
      </c>
    </row>
    <row r="2945" spans="1:11" hidden="1" x14ac:dyDescent="0.25">
      <c r="A2945" t="s">
        <v>7559</v>
      </c>
      <c r="B2945" s="673" t="s">
        <v>2110</v>
      </c>
      <c r="C2945" s="674">
        <v>3</v>
      </c>
      <c r="D2945" s="674" t="s">
        <v>7022</v>
      </c>
      <c r="E2945" s="674">
        <f t="shared" si="45"/>
        <v>2</v>
      </c>
      <c r="F2945" s="673" t="s">
        <v>2796</v>
      </c>
      <c r="G2945" s="673" t="s">
        <v>2797</v>
      </c>
      <c r="H2945" s="673" t="s">
        <v>2611</v>
      </c>
      <c r="I2945" s="673" t="s">
        <v>2611</v>
      </c>
      <c r="J2945" s="673" t="s">
        <v>2611</v>
      </c>
      <c r="K2945" s="673" t="s">
        <v>2611</v>
      </c>
    </row>
    <row r="2946" spans="1:11" hidden="1" x14ac:dyDescent="0.25">
      <c r="A2946" t="s">
        <v>7560</v>
      </c>
      <c r="B2946" s="673" t="s">
        <v>2110</v>
      </c>
      <c r="C2946" s="674">
        <v>3</v>
      </c>
      <c r="D2946" s="674" t="s">
        <v>7010</v>
      </c>
      <c r="E2946" s="674">
        <f t="shared" si="45"/>
        <v>2</v>
      </c>
      <c r="F2946" s="673" t="s">
        <v>2796</v>
      </c>
      <c r="G2946" s="673" t="s">
        <v>2797</v>
      </c>
      <c r="H2946" s="673" t="s">
        <v>2611</v>
      </c>
      <c r="I2946" s="673" t="s">
        <v>2611</v>
      </c>
      <c r="J2946" s="673" t="s">
        <v>2611</v>
      </c>
      <c r="K2946" s="673" t="s">
        <v>2611</v>
      </c>
    </row>
    <row r="2947" spans="1:11" hidden="1" x14ac:dyDescent="0.25">
      <c r="A2947" t="s">
        <v>7561</v>
      </c>
      <c r="B2947" s="673" t="s">
        <v>2110</v>
      </c>
      <c r="C2947" s="674">
        <v>3</v>
      </c>
      <c r="D2947" s="674" t="s">
        <v>7011</v>
      </c>
      <c r="E2947" s="674">
        <f t="shared" ref="E2947:E3010" si="46">6-COUNTIF(F2947:K2947,"")</f>
        <v>2</v>
      </c>
      <c r="F2947" s="673" t="s">
        <v>2796</v>
      </c>
      <c r="G2947" s="673" t="s">
        <v>2797</v>
      </c>
      <c r="H2947" s="673" t="s">
        <v>2611</v>
      </c>
      <c r="I2947" s="673" t="s">
        <v>2611</v>
      </c>
      <c r="J2947" s="673" t="s">
        <v>2611</v>
      </c>
      <c r="K2947" s="673" t="s">
        <v>2611</v>
      </c>
    </row>
    <row r="2948" spans="1:11" hidden="1" x14ac:dyDescent="0.25">
      <c r="A2948" t="s">
        <v>7562</v>
      </c>
      <c r="B2948" s="673" t="s">
        <v>2110</v>
      </c>
      <c r="C2948" s="674">
        <v>3</v>
      </c>
      <c r="D2948" s="674" t="s">
        <v>7055</v>
      </c>
      <c r="E2948" s="674">
        <f t="shared" si="46"/>
        <v>2</v>
      </c>
      <c r="F2948" s="673" t="s">
        <v>2877</v>
      </c>
      <c r="G2948" s="673" t="s">
        <v>2878</v>
      </c>
      <c r="H2948" s="673" t="s">
        <v>2611</v>
      </c>
      <c r="I2948" s="673" t="s">
        <v>2611</v>
      </c>
      <c r="J2948" s="673" t="s">
        <v>2611</v>
      </c>
      <c r="K2948" s="673" t="s">
        <v>2611</v>
      </c>
    </row>
    <row r="2949" spans="1:11" hidden="1" x14ac:dyDescent="0.25">
      <c r="A2949" t="s">
        <v>7563</v>
      </c>
      <c r="B2949" s="673" t="s">
        <v>2110</v>
      </c>
      <c r="C2949" s="674">
        <v>3</v>
      </c>
      <c r="D2949" s="674" t="s">
        <v>6994</v>
      </c>
      <c r="E2949" s="674">
        <f t="shared" si="46"/>
        <v>2</v>
      </c>
      <c r="F2949" s="673" t="s">
        <v>2796</v>
      </c>
      <c r="G2949" s="673" t="s">
        <v>2797</v>
      </c>
      <c r="H2949" s="673" t="s">
        <v>2611</v>
      </c>
      <c r="I2949" s="673" t="s">
        <v>2611</v>
      </c>
      <c r="J2949" s="673" t="s">
        <v>2611</v>
      </c>
      <c r="K2949" s="673" t="s">
        <v>2611</v>
      </c>
    </row>
    <row r="2950" spans="1:11" hidden="1" x14ac:dyDescent="0.25">
      <c r="A2950" t="s">
        <v>7564</v>
      </c>
      <c r="B2950" s="673" t="s">
        <v>2110</v>
      </c>
      <c r="C2950" s="674">
        <v>3</v>
      </c>
      <c r="D2950" s="674" t="s">
        <v>7016</v>
      </c>
      <c r="E2950" s="674">
        <f t="shared" si="46"/>
        <v>2</v>
      </c>
      <c r="F2950" s="673" t="s">
        <v>2796</v>
      </c>
      <c r="G2950" s="673" t="s">
        <v>2797</v>
      </c>
      <c r="H2950" s="673" t="s">
        <v>2611</v>
      </c>
      <c r="I2950" s="673" t="s">
        <v>2611</v>
      </c>
      <c r="J2950" s="673" t="s">
        <v>2611</v>
      </c>
      <c r="K2950" s="673" t="s">
        <v>2611</v>
      </c>
    </row>
    <row r="2951" spans="1:11" hidden="1" x14ac:dyDescent="0.25">
      <c r="A2951" t="s">
        <v>7565</v>
      </c>
      <c r="B2951" s="673" t="s">
        <v>2110</v>
      </c>
      <c r="C2951" s="674">
        <v>3</v>
      </c>
      <c r="D2951" s="674" t="s">
        <v>6978</v>
      </c>
      <c r="E2951" s="674">
        <f t="shared" si="46"/>
        <v>2</v>
      </c>
      <c r="F2951" s="673" t="s">
        <v>2796</v>
      </c>
      <c r="G2951" s="673" t="s">
        <v>2797</v>
      </c>
      <c r="H2951" s="673" t="s">
        <v>2611</v>
      </c>
      <c r="I2951" s="673" t="s">
        <v>2611</v>
      </c>
      <c r="J2951" s="673" t="s">
        <v>2611</v>
      </c>
      <c r="K2951" s="673" t="s">
        <v>2611</v>
      </c>
    </row>
    <row r="2952" spans="1:11" hidden="1" x14ac:dyDescent="0.25">
      <c r="A2952" t="s">
        <v>5611</v>
      </c>
      <c r="B2952" s="673" t="s">
        <v>2110</v>
      </c>
      <c r="C2952" s="674">
        <v>3</v>
      </c>
      <c r="D2952" s="674" t="s">
        <v>6821</v>
      </c>
      <c r="E2952" s="674">
        <f t="shared" si="46"/>
        <v>2</v>
      </c>
      <c r="F2952" s="673" t="s">
        <v>2796</v>
      </c>
      <c r="G2952" s="673" t="s">
        <v>2797</v>
      </c>
      <c r="H2952" s="673" t="s">
        <v>2611</v>
      </c>
      <c r="I2952" s="673" t="s">
        <v>2611</v>
      </c>
      <c r="J2952" s="673" t="s">
        <v>2611</v>
      </c>
      <c r="K2952" s="673" t="s">
        <v>2611</v>
      </c>
    </row>
    <row r="2953" spans="1:11" hidden="1" x14ac:dyDescent="0.25">
      <c r="A2953" t="s">
        <v>5612</v>
      </c>
      <c r="B2953" s="673" t="s">
        <v>2110</v>
      </c>
      <c r="C2953" s="674">
        <v>3</v>
      </c>
      <c r="D2953" s="674" t="s">
        <v>6896</v>
      </c>
      <c r="E2953" s="674">
        <f t="shared" si="46"/>
        <v>2</v>
      </c>
      <c r="F2953" s="673" t="s">
        <v>2796</v>
      </c>
      <c r="G2953" s="673" t="s">
        <v>2797</v>
      </c>
      <c r="H2953" s="673" t="s">
        <v>2611</v>
      </c>
      <c r="I2953" s="673" t="s">
        <v>2611</v>
      </c>
      <c r="J2953" s="673" t="s">
        <v>2611</v>
      </c>
      <c r="K2953" s="673" t="s">
        <v>2611</v>
      </c>
    </row>
    <row r="2954" spans="1:11" hidden="1" x14ac:dyDescent="0.25">
      <c r="A2954" t="s">
        <v>5613</v>
      </c>
      <c r="B2954" s="673" t="s">
        <v>2110</v>
      </c>
      <c r="C2954" s="674">
        <v>3</v>
      </c>
      <c r="D2954" s="674" t="s">
        <v>7068</v>
      </c>
      <c r="E2954" s="674">
        <f t="shared" si="46"/>
        <v>2</v>
      </c>
      <c r="F2954" s="673" t="s">
        <v>2851</v>
      </c>
      <c r="G2954" s="673" t="s">
        <v>2852</v>
      </c>
      <c r="H2954" s="673" t="s">
        <v>2611</v>
      </c>
      <c r="I2954" s="673" t="s">
        <v>2611</v>
      </c>
      <c r="J2954" s="673" t="s">
        <v>2611</v>
      </c>
      <c r="K2954" s="673" t="s">
        <v>2611</v>
      </c>
    </row>
    <row r="2955" spans="1:11" hidden="1" x14ac:dyDescent="0.25">
      <c r="A2955" t="s">
        <v>5614</v>
      </c>
      <c r="B2955" s="673" t="s">
        <v>2110</v>
      </c>
      <c r="C2955" s="674">
        <v>3</v>
      </c>
      <c r="D2955" s="674" t="s">
        <v>7069</v>
      </c>
      <c r="E2955" s="674">
        <f t="shared" si="46"/>
        <v>2</v>
      </c>
      <c r="F2955" s="673" t="s">
        <v>2851</v>
      </c>
      <c r="G2955" s="673" t="s">
        <v>2852</v>
      </c>
      <c r="H2955" s="673" t="s">
        <v>2611</v>
      </c>
      <c r="I2955" s="673" t="s">
        <v>2611</v>
      </c>
      <c r="J2955" s="673" t="s">
        <v>2611</v>
      </c>
      <c r="K2955" s="673" t="s">
        <v>2611</v>
      </c>
    </row>
    <row r="2956" spans="1:11" hidden="1" x14ac:dyDescent="0.25">
      <c r="A2956" t="s">
        <v>5615</v>
      </c>
      <c r="B2956" s="673" t="s">
        <v>2110</v>
      </c>
      <c r="C2956" s="674">
        <v>3</v>
      </c>
      <c r="D2956" s="674" t="s">
        <v>7070</v>
      </c>
      <c r="E2956" s="674">
        <f t="shared" si="46"/>
        <v>2</v>
      </c>
      <c r="F2956" s="673" t="s">
        <v>2796</v>
      </c>
      <c r="G2956" s="673" t="s">
        <v>2797</v>
      </c>
      <c r="H2956" s="673" t="s">
        <v>2611</v>
      </c>
      <c r="I2956" s="673" t="s">
        <v>2611</v>
      </c>
      <c r="J2956" s="673" t="s">
        <v>2611</v>
      </c>
      <c r="K2956" s="673" t="s">
        <v>2611</v>
      </c>
    </row>
    <row r="2957" spans="1:11" hidden="1" x14ac:dyDescent="0.25">
      <c r="A2957" t="s">
        <v>5616</v>
      </c>
      <c r="B2957" s="673" t="s">
        <v>2110</v>
      </c>
      <c r="C2957" s="674">
        <v>3</v>
      </c>
      <c r="D2957" s="674" t="s">
        <v>6868</v>
      </c>
      <c r="E2957" s="674">
        <f t="shared" si="46"/>
        <v>2</v>
      </c>
      <c r="F2957" s="673" t="s">
        <v>2877</v>
      </c>
      <c r="G2957" s="673" t="s">
        <v>2878</v>
      </c>
      <c r="H2957" s="673" t="s">
        <v>2611</v>
      </c>
      <c r="I2957" s="673" t="s">
        <v>2611</v>
      </c>
      <c r="J2957" s="673" t="s">
        <v>2611</v>
      </c>
      <c r="K2957" s="673" t="s">
        <v>2611</v>
      </c>
    </row>
    <row r="2958" spans="1:11" hidden="1" x14ac:dyDescent="0.25">
      <c r="A2958" t="s">
        <v>5617</v>
      </c>
      <c r="B2958" s="673" t="s">
        <v>2110</v>
      </c>
      <c r="C2958" s="674">
        <v>3</v>
      </c>
      <c r="D2958" s="674" t="s">
        <v>6826</v>
      </c>
      <c r="E2958" s="674">
        <f t="shared" si="46"/>
        <v>2</v>
      </c>
      <c r="F2958" s="673" t="s">
        <v>2877</v>
      </c>
      <c r="G2958" s="673" t="s">
        <v>2878</v>
      </c>
      <c r="H2958" s="673" t="s">
        <v>2611</v>
      </c>
      <c r="I2958" s="673" t="s">
        <v>2611</v>
      </c>
      <c r="J2958" s="673" t="s">
        <v>2611</v>
      </c>
      <c r="K2958" s="673" t="s">
        <v>2611</v>
      </c>
    </row>
    <row r="2959" spans="1:11" hidden="1" x14ac:dyDescent="0.25">
      <c r="A2959" t="s">
        <v>5618</v>
      </c>
      <c r="B2959" s="673" t="s">
        <v>2110</v>
      </c>
      <c r="C2959" s="674">
        <v>3</v>
      </c>
      <c r="D2959" s="674" t="s">
        <v>6793</v>
      </c>
      <c r="E2959" s="674">
        <f t="shared" si="46"/>
        <v>2</v>
      </c>
      <c r="F2959" s="673" t="s">
        <v>2851</v>
      </c>
      <c r="G2959" s="673" t="s">
        <v>2852</v>
      </c>
      <c r="H2959" s="673" t="s">
        <v>2611</v>
      </c>
      <c r="I2959" s="673" t="s">
        <v>2611</v>
      </c>
      <c r="J2959" s="673" t="s">
        <v>2611</v>
      </c>
      <c r="K2959" s="673" t="s">
        <v>2611</v>
      </c>
    </row>
    <row r="2960" spans="1:11" hidden="1" x14ac:dyDescent="0.25">
      <c r="A2960" t="s">
        <v>5619</v>
      </c>
      <c r="B2960" s="673" t="s">
        <v>2110</v>
      </c>
      <c r="C2960" s="674">
        <v>3</v>
      </c>
      <c r="D2960" s="674" t="s">
        <v>6794</v>
      </c>
      <c r="E2960" s="674">
        <f t="shared" si="46"/>
        <v>2</v>
      </c>
      <c r="F2960" s="673" t="s">
        <v>2851</v>
      </c>
      <c r="G2960" s="673" t="s">
        <v>2852</v>
      </c>
      <c r="H2960" s="673" t="s">
        <v>2611</v>
      </c>
      <c r="I2960" s="673" t="s">
        <v>2611</v>
      </c>
      <c r="J2960" s="673" t="s">
        <v>2611</v>
      </c>
      <c r="K2960" s="673" t="s">
        <v>2611</v>
      </c>
    </row>
    <row r="2961" spans="1:11" hidden="1" x14ac:dyDescent="0.25">
      <c r="A2961" t="s">
        <v>5620</v>
      </c>
      <c r="B2961" s="673" t="s">
        <v>2110</v>
      </c>
      <c r="C2961" s="674">
        <v>3</v>
      </c>
      <c r="D2961" s="674" t="s">
        <v>6767</v>
      </c>
      <c r="E2961" s="674">
        <f t="shared" si="46"/>
        <v>2</v>
      </c>
      <c r="F2961" s="673" t="s">
        <v>2853</v>
      </c>
      <c r="G2961" s="673" t="s">
        <v>2854</v>
      </c>
      <c r="H2961" s="673" t="s">
        <v>2611</v>
      </c>
      <c r="I2961" s="673" t="s">
        <v>2611</v>
      </c>
      <c r="J2961" s="673" t="s">
        <v>2611</v>
      </c>
      <c r="K2961" s="673" t="s">
        <v>2611</v>
      </c>
    </row>
    <row r="2962" spans="1:11" hidden="1" x14ac:dyDescent="0.25">
      <c r="A2962" t="s">
        <v>5621</v>
      </c>
      <c r="B2962" s="673" t="s">
        <v>2110</v>
      </c>
      <c r="C2962" s="674">
        <v>3</v>
      </c>
      <c r="D2962" s="674" t="s">
        <v>6897</v>
      </c>
      <c r="E2962" s="674">
        <f t="shared" si="46"/>
        <v>2</v>
      </c>
      <c r="F2962" s="673" t="s">
        <v>2796</v>
      </c>
      <c r="G2962" s="673" t="s">
        <v>2797</v>
      </c>
      <c r="H2962" s="673" t="s">
        <v>2611</v>
      </c>
      <c r="I2962" s="673" t="s">
        <v>2611</v>
      </c>
      <c r="J2962" s="673" t="s">
        <v>2611</v>
      </c>
      <c r="K2962" s="673" t="s">
        <v>2611</v>
      </c>
    </row>
    <row r="2963" spans="1:11" hidden="1" x14ac:dyDescent="0.25">
      <c r="A2963" t="s">
        <v>5622</v>
      </c>
      <c r="B2963" s="673" t="s">
        <v>2110</v>
      </c>
      <c r="C2963" s="674">
        <v>3</v>
      </c>
      <c r="D2963" s="674" t="s">
        <v>6830</v>
      </c>
      <c r="E2963" s="674">
        <f t="shared" si="46"/>
        <v>2</v>
      </c>
      <c r="F2963" s="673" t="s">
        <v>2796</v>
      </c>
      <c r="G2963" s="673" t="s">
        <v>2797</v>
      </c>
      <c r="H2963" s="673" t="s">
        <v>2611</v>
      </c>
      <c r="I2963" s="673" t="s">
        <v>2611</v>
      </c>
      <c r="J2963" s="673" t="s">
        <v>2611</v>
      </c>
      <c r="K2963" s="673" t="s">
        <v>2611</v>
      </c>
    </row>
    <row r="2964" spans="1:11" hidden="1" x14ac:dyDescent="0.25">
      <c r="A2964" t="s">
        <v>5623</v>
      </c>
      <c r="B2964" s="673" t="s">
        <v>2110</v>
      </c>
      <c r="C2964" s="674">
        <v>3</v>
      </c>
      <c r="D2964" s="674" t="s">
        <v>6835</v>
      </c>
      <c r="E2964" s="674">
        <f t="shared" si="46"/>
        <v>2</v>
      </c>
      <c r="F2964" s="673" t="s">
        <v>2796</v>
      </c>
      <c r="G2964" s="673" t="s">
        <v>2797</v>
      </c>
      <c r="H2964" s="673" t="s">
        <v>2611</v>
      </c>
      <c r="I2964" s="673" t="s">
        <v>2611</v>
      </c>
      <c r="J2964" s="673" t="s">
        <v>2611</v>
      </c>
      <c r="K2964" s="673" t="s">
        <v>2611</v>
      </c>
    </row>
    <row r="2965" spans="1:11" hidden="1" x14ac:dyDescent="0.25">
      <c r="A2965" t="s">
        <v>5624</v>
      </c>
      <c r="B2965" s="673" t="s">
        <v>2110</v>
      </c>
      <c r="C2965" s="674">
        <v>3</v>
      </c>
      <c r="D2965" s="674" t="s">
        <v>6836</v>
      </c>
      <c r="E2965" s="674">
        <f t="shared" si="46"/>
        <v>2</v>
      </c>
      <c r="F2965" s="673" t="s">
        <v>2796</v>
      </c>
      <c r="G2965" s="673" t="s">
        <v>2797</v>
      </c>
      <c r="H2965" s="673" t="s">
        <v>2611</v>
      </c>
      <c r="I2965" s="673" t="s">
        <v>2611</v>
      </c>
      <c r="J2965" s="673" t="s">
        <v>2611</v>
      </c>
      <c r="K2965" s="673" t="s">
        <v>2611</v>
      </c>
    </row>
    <row r="2966" spans="1:11" hidden="1" x14ac:dyDescent="0.25">
      <c r="A2966" t="s">
        <v>5625</v>
      </c>
      <c r="B2966" s="673" t="s">
        <v>2110</v>
      </c>
      <c r="C2966" s="674">
        <v>3</v>
      </c>
      <c r="D2966" s="674" t="s">
        <v>7071</v>
      </c>
      <c r="E2966" s="674">
        <f t="shared" si="46"/>
        <v>2</v>
      </c>
      <c r="F2966" s="673" t="s">
        <v>2794</v>
      </c>
      <c r="G2966" s="673" t="s">
        <v>2795</v>
      </c>
      <c r="H2966" s="673" t="s">
        <v>2611</v>
      </c>
      <c r="I2966" s="673" t="s">
        <v>2611</v>
      </c>
      <c r="J2966" s="673" t="s">
        <v>2611</v>
      </c>
      <c r="K2966" s="673" t="s">
        <v>2611</v>
      </c>
    </row>
    <row r="2967" spans="1:11" hidden="1" x14ac:dyDescent="0.25">
      <c r="A2967" t="s">
        <v>5626</v>
      </c>
      <c r="B2967" s="673" t="s">
        <v>2110</v>
      </c>
      <c r="C2967" s="674">
        <v>3</v>
      </c>
      <c r="D2967" s="674" t="s">
        <v>6768</v>
      </c>
      <c r="E2967" s="674">
        <f t="shared" si="46"/>
        <v>2</v>
      </c>
      <c r="F2967" s="673" t="s">
        <v>2794</v>
      </c>
      <c r="G2967" s="673" t="s">
        <v>2795</v>
      </c>
      <c r="H2967" s="673" t="s">
        <v>2611</v>
      </c>
      <c r="I2967" s="673" t="s">
        <v>2611</v>
      </c>
      <c r="J2967" s="673" t="s">
        <v>2611</v>
      </c>
      <c r="K2967" s="673" t="s">
        <v>2611</v>
      </c>
    </row>
    <row r="2968" spans="1:11" hidden="1" x14ac:dyDescent="0.25">
      <c r="A2968" t="s">
        <v>5627</v>
      </c>
      <c r="B2968" s="673" t="s">
        <v>2110</v>
      </c>
      <c r="C2968" s="674">
        <v>3</v>
      </c>
      <c r="D2968" s="674" t="s">
        <v>6769</v>
      </c>
      <c r="E2968" s="674">
        <f t="shared" si="46"/>
        <v>2</v>
      </c>
      <c r="F2968" s="673" t="s">
        <v>2794</v>
      </c>
      <c r="G2968" s="673" t="s">
        <v>2795</v>
      </c>
      <c r="H2968" s="673" t="s">
        <v>2611</v>
      </c>
      <c r="I2968" s="673" t="s">
        <v>2611</v>
      </c>
      <c r="J2968" s="673" t="s">
        <v>2611</v>
      </c>
      <c r="K2968" s="673" t="s">
        <v>2611</v>
      </c>
    </row>
    <row r="2969" spans="1:11" hidden="1" x14ac:dyDescent="0.25">
      <c r="A2969" t="s">
        <v>5628</v>
      </c>
      <c r="B2969" s="673" t="s">
        <v>2110</v>
      </c>
      <c r="C2969" s="674">
        <v>3</v>
      </c>
      <c r="D2969" s="674" t="s">
        <v>7072</v>
      </c>
      <c r="E2969" s="674">
        <f t="shared" si="46"/>
        <v>2</v>
      </c>
      <c r="F2969" s="673" t="s">
        <v>2796</v>
      </c>
      <c r="G2969" s="673" t="s">
        <v>2797</v>
      </c>
      <c r="H2969" s="673" t="s">
        <v>2611</v>
      </c>
      <c r="I2969" s="673" t="s">
        <v>2611</v>
      </c>
      <c r="J2969" s="673" t="s">
        <v>2611</v>
      </c>
      <c r="K2969" s="673" t="s">
        <v>2611</v>
      </c>
    </row>
    <row r="2970" spans="1:11" hidden="1" x14ac:dyDescent="0.25">
      <c r="A2970" t="s">
        <v>5629</v>
      </c>
      <c r="B2970" s="673" t="s">
        <v>2110</v>
      </c>
      <c r="C2970" s="674">
        <v>3</v>
      </c>
      <c r="D2970" s="674" t="s">
        <v>7073</v>
      </c>
      <c r="E2970" s="674">
        <f t="shared" si="46"/>
        <v>2</v>
      </c>
      <c r="F2970" s="673" t="s">
        <v>2796</v>
      </c>
      <c r="G2970" s="673" t="s">
        <v>2797</v>
      </c>
      <c r="H2970" s="673" t="s">
        <v>2611</v>
      </c>
      <c r="I2970" s="673" t="s">
        <v>2611</v>
      </c>
      <c r="J2970" s="673" t="s">
        <v>2611</v>
      </c>
      <c r="K2970" s="673" t="s">
        <v>2611</v>
      </c>
    </row>
    <row r="2971" spans="1:11" hidden="1" x14ac:dyDescent="0.25">
      <c r="A2971" t="s">
        <v>5630</v>
      </c>
      <c r="B2971" s="673" t="s">
        <v>2110</v>
      </c>
      <c r="C2971" s="674">
        <v>3</v>
      </c>
      <c r="D2971" s="674" t="s">
        <v>7074</v>
      </c>
      <c r="E2971" s="674">
        <f t="shared" si="46"/>
        <v>2</v>
      </c>
      <c r="F2971" s="673" t="s">
        <v>2794</v>
      </c>
      <c r="G2971" s="673" t="s">
        <v>2795</v>
      </c>
      <c r="H2971" s="673" t="s">
        <v>2611</v>
      </c>
      <c r="I2971" s="673" t="s">
        <v>2611</v>
      </c>
      <c r="J2971" s="673" t="s">
        <v>2611</v>
      </c>
      <c r="K2971" s="673" t="s">
        <v>2611</v>
      </c>
    </row>
    <row r="2972" spans="1:11" hidden="1" x14ac:dyDescent="0.25">
      <c r="A2972" t="s">
        <v>5631</v>
      </c>
      <c r="B2972" s="673" t="s">
        <v>2110</v>
      </c>
      <c r="C2972" s="674">
        <v>3</v>
      </c>
      <c r="D2972" s="674" t="s">
        <v>7075</v>
      </c>
      <c r="E2972" s="674">
        <f t="shared" si="46"/>
        <v>2</v>
      </c>
      <c r="F2972" s="673" t="s">
        <v>2794</v>
      </c>
      <c r="G2972" s="673" t="s">
        <v>2795</v>
      </c>
      <c r="H2972" s="673" t="s">
        <v>2611</v>
      </c>
      <c r="I2972" s="673" t="s">
        <v>2611</v>
      </c>
      <c r="J2972" s="673" t="s">
        <v>2611</v>
      </c>
      <c r="K2972" s="673" t="s">
        <v>2611</v>
      </c>
    </row>
    <row r="2973" spans="1:11" hidden="1" x14ac:dyDescent="0.25">
      <c r="A2973" t="s">
        <v>5632</v>
      </c>
      <c r="B2973" s="673" t="s">
        <v>2110</v>
      </c>
      <c r="C2973" s="674">
        <v>3</v>
      </c>
      <c r="D2973" s="674" t="s">
        <v>6995</v>
      </c>
      <c r="E2973" s="674">
        <f t="shared" si="46"/>
        <v>2</v>
      </c>
      <c r="F2973" s="673" t="s">
        <v>2796</v>
      </c>
      <c r="G2973" s="673" t="s">
        <v>2797</v>
      </c>
      <c r="H2973" s="673" t="s">
        <v>2611</v>
      </c>
      <c r="I2973" s="673" t="s">
        <v>2611</v>
      </c>
      <c r="J2973" s="673" t="s">
        <v>2611</v>
      </c>
      <c r="K2973" s="673" t="s">
        <v>2611</v>
      </c>
    </row>
    <row r="2974" spans="1:11" hidden="1" x14ac:dyDescent="0.25">
      <c r="A2974" t="s">
        <v>5633</v>
      </c>
      <c r="B2974" s="673" t="s">
        <v>2110</v>
      </c>
      <c r="C2974" s="674">
        <v>3</v>
      </c>
      <c r="D2974" s="674" t="s">
        <v>6996</v>
      </c>
      <c r="E2974" s="674">
        <f t="shared" si="46"/>
        <v>2</v>
      </c>
      <c r="F2974" s="673" t="s">
        <v>2796</v>
      </c>
      <c r="G2974" s="673" t="s">
        <v>2797</v>
      </c>
      <c r="H2974" s="673" t="s">
        <v>2611</v>
      </c>
      <c r="I2974" s="673" t="s">
        <v>2611</v>
      </c>
      <c r="J2974" s="673" t="s">
        <v>2611</v>
      </c>
      <c r="K2974" s="673" t="s">
        <v>2611</v>
      </c>
    </row>
    <row r="2975" spans="1:11" hidden="1" x14ac:dyDescent="0.25">
      <c r="A2975" t="s">
        <v>5634</v>
      </c>
      <c r="B2975" s="673" t="s">
        <v>2110</v>
      </c>
      <c r="C2975" s="674">
        <v>3</v>
      </c>
      <c r="D2975" s="674" t="s">
        <v>6799</v>
      </c>
      <c r="E2975" s="674">
        <f t="shared" si="46"/>
        <v>2</v>
      </c>
      <c r="F2975" s="673" t="s">
        <v>2796</v>
      </c>
      <c r="G2975" s="673" t="s">
        <v>2797</v>
      </c>
      <c r="H2975" s="673" t="s">
        <v>2611</v>
      </c>
      <c r="I2975" s="673" t="s">
        <v>2611</v>
      </c>
      <c r="J2975" s="673" t="s">
        <v>2611</v>
      </c>
      <c r="K2975" s="673" t="s">
        <v>2611</v>
      </c>
    </row>
    <row r="2976" spans="1:11" hidden="1" x14ac:dyDescent="0.25">
      <c r="A2976" t="s">
        <v>5635</v>
      </c>
      <c r="B2976" s="673" t="s">
        <v>2110</v>
      </c>
      <c r="C2976" s="674">
        <v>3</v>
      </c>
      <c r="D2976" s="674" t="s">
        <v>6761</v>
      </c>
      <c r="E2976" s="674">
        <f t="shared" si="46"/>
        <v>2</v>
      </c>
      <c r="F2976" s="673" t="s">
        <v>2796</v>
      </c>
      <c r="G2976" s="673" t="s">
        <v>2797</v>
      </c>
      <c r="H2976" s="673" t="s">
        <v>2611</v>
      </c>
      <c r="I2976" s="673" t="s">
        <v>2611</v>
      </c>
      <c r="J2976" s="673" t="s">
        <v>2611</v>
      </c>
      <c r="K2976" s="673" t="s">
        <v>2611</v>
      </c>
    </row>
    <row r="2977" spans="1:11" hidden="1" x14ac:dyDescent="0.25">
      <c r="A2977" t="s">
        <v>5636</v>
      </c>
      <c r="B2977" s="673" t="s">
        <v>2110</v>
      </c>
      <c r="C2977" s="674">
        <v>3</v>
      </c>
      <c r="D2977" s="674" t="s">
        <v>6998</v>
      </c>
      <c r="E2977" s="674">
        <f t="shared" si="46"/>
        <v>2</v>
      </c>
      <c r="F2977" s="673" t="s">
        <v>2796</v>
      </c>
      <c r="G2977" s="673" t="s">
        <v>2797</v>
      </c>
      <c r="H2977" s="673" t="s">
        <v>2611</v>
      </c>
      <c r="I2977" s="673" t="s">
        <v>2611</v>
      </c>
      <c r="J2977" s="673" t="s">
        <v>2611</v>
      </c>
      <c r="K2977" s="673" t="s">
        <v>2611</v>
      </c>
    </row>
    <row r="2978" spans="1:11" hidden="1" x14ac:dyDescent="0.25">
      <c r="A2978" t="s">
        <v>5637</v>
      </c>
      <c r="B2978" s="673" t="s">
        <v>2110</v>
      </c>
      <c r="C2978" s="674">
        <v>3</v>
      </c>
      <c r="D2978" s="674" t="s">
        <v>6999</v>
      </c>
      <c r="E2978" s="674">
        <f t="shared" si="46"/>
        <v>2</v>
      </c>
      <c r="F2978" s="673" t="s">
        <v>2877</v>
      </c>
      <c r="G2978" s="673" t="s">
        <v>2878</v>
      </c>
      <c r="H2978" s="673" t="s">
        <v>2611</v>
      </c>
      <c r="I2978" s="673" t="s">
        <v>2611</v>
      </c>
      <c r="J2978" s="673" t="s">
        <v>2611</v>
      </c>
      <c r="K2978" s="673" t="s">
        <v>2611</v>
      </c>
    </row>
    <row r="2979" spans="1:11" hidden="1" x14ac:dyDescent="0.25">
      <c r="A2979" t="s">
        <v>5638</v>
      </c>
      <c r="B2979" s="673" t="s">
        <v>2110</v>
      </c>
      <c r="C2979" s="674">
        <v>3</v>
      </c>
      <c r="D2979" s="674" t="s">
        <v>7000</v>
      </c>
      <c r="E2979" s="674">
        <f t="shared" si="46"/>
        <v>2</v>
      </c>
      <c r="F2979" s="673" t="s">
        <v>2877</v>
      </c>
      <c r="G2979" s="673" t="s">
        <v>2878</v>
      </c>
      <c r="H2979" s="673" t="s">
        <v>2611</v>
      </c>
      <c r="I2979" s="673" t="s">
        <v>2611</v>
      </c>
      <c r="J2979" s="673" t="s">
        <v>2611</v>
      </c>
      <c r="K2979" s="673" t="s">
        <v>2611</v>
      </c>
    </row>
    <row r="2980" spans="1:11" hidden="1" x14ac:dyDescent="0.25">
      <c r="A2980" t="s">
        <v>5639</v>
      </c>
      <c r="B2980" s="673" t="s">
        <v>2110</v>
      </c>
      <c r="C2980" s="674">
        <v>3</v>
      </c>
      <c r="D2980" s="674" t="s">
        <v>7001</v>
      </c>
      <c r="E2980" s="674">
        <f t="shared" si="46"/>
        <v>2</v>
      </c>
      <c r="F2980" s="673" t="s">
        <v>2796</v>
      </c>
      <c r="G2980" s="673" t="s">
        <v>2797</v>
      </c>
      <c r="H2980" s="673" t="s">
        <v>2611</v>
      </c>
      <c r="I2980" s="673" t="s">
        <v>2611</v>
      </c>
      <c r="J2980" s="673" t="s">
        <v>2611</v>
      </c>
      <c r="K2980" s="673" t="s">
        <v>2611</v>
      </c>
    </row>
    <row r="2981" spans="1:11" hidden="1" x14ac:dyDescent="0.25">
      <c r="A2981" t="s">
        <v>5640</v>
      </c>
      <c r="B2981" s="673" t="s">
        <v>2110</v>
      </c>
      <c r="C2981" s="674">
        <v>3</v>
      </c>
      <c r="D2981" s="674" t="s">
        <v>7002</v>
      </c>
      <c r="E2981" s="674">
        <f t="shared" si="46"/>
        <v>2</v>
      </c>
      <c r="F2981" s="673" t="s">
        <v>2794</v>
      </c>
      <c r="G2981" s="673" t="s">
        <v>2795</v>
      </c>
      <c r="H2981" s="673" t="s">
        <v>2611</v>
      </c>
      <c r="I2981" s="673" t="s">
        <v>2611</v>
      </c>
      <c r="J2981" s="673" t="s">
        <v>2611</v>
      </c>
      <c r="K2981" s="673" t="s">
        <v>2611</v>
      </c>
    </row>
    <row r="2982" spans="1:11" hidden="1" x14ac:dyDescent="0.25">
      <c r="A2982" t="s">
        <v>5641</v>
      </c>
      <c r="B2982" s="673" t="s">
        <v>2110</v>
      </c>
      <c r="C2982" s="674">
        <v>3</v>
      </c>
      <c r="D2982" s="674" t="s">
        <v>7058</v>
      </c>
      <c r="E2982" s="674">
        <f t="shared" si="46"/>
        <v>2</v>
      </c>
      <c r="F2982" s="673" t="s">
        <v>2796</v>
      </c>
      <c r="G2982" s="673" t="s">
        <v>2797</v>
      </c>
      <c r="H2982" s="673" t="s">
        <v>2611</v>
      </c>
      <c r="I2982" s="673" t="s">
        <v>2611</v>
      </c>
      <c r="J2982" s="673" t="s">
        <v>2611</v>
      </c>
      <c r="K2982" s="673" t="s">
        <v>2611</v>
      </c>
    </row>
    <row r="2983" spans="1:11" hidden="1" x14ac:dyDescent="0.25">
      <c r="A2983" t="s">
        <v>5642</v>
      </c>
      <c r="B2983" s="673" t="s">
        <v>2110</v>
      </c>
      <c r="C2983" s="674">
        <v>3</v>
      </c>
      <c r="D2983" s="674" t="s">
        <v>7076</v>
      </c>
      <c r="E2983" s="674">
        <f t="shared" si="46"/>
        <v>2</v>
      </c>
      <c r="F2983" s="673" t="s">
        <v>2796</v>
      </c>
      <c r="G2983" s="673" t="s">
        <v>2797</v>
      </c>
      <c r="H2983" s="673" t="s">
        <v>2611</v>
      </c>
      <c r="I2983" s="673" t="s">
        <v>2611</v>
      </c>
      <c r="J2983" s="673" t="s">
        <v>2611</v>
      </c>
      <c r="K2983" s="673" t="s">
        <v>2611</v>
      </c>
    </row>
    <row r="2984" spans="1:11" hidden="1" x14ac:dyDescent="0.25">
      <c r="A2984" t="s">
        <v>5643</v>
      </c>
      <c r="B2984" s="673" t="s">
        <v>2110</v>
      </c>
      <c r="C2984" s="674">
        <v>3</v>
      </c>
      <c r="D2984" s="674" t="s">
        <v>7040</v>
      </c>
      <c r="E2984" s="674">
        <f t="shared" si="46"/>
        <v>2</v>
      </c>
      <c r="F2984" s="673" t="s">
        <v>2796</v>
      </c>
      <c r="G2984" s="673" t="s">
        <v>2797</v>
      </c>
      <c r="H2984" s="673" t="s">
        <v>2611</v>
      </c>
      <c r="I2984" s="673" t="s">
        <v>2611</v>
      </c>
      <c r="J2984" s="673" t="s">
        <v>2611</v>
      </c>
      <c r="K2984" s="673" t="s">
        <v>2611</v>
      </c>
    </row>
    <row r="2985" spans="1:11" hidden="1" x14ac:dyDescent="0.25">
      <c r="A2985" t="s">
        <v>5644</v>
      </c>
      <c r="B2985" s="673" t="s">
        <v>2110</v>
      </c>
      <c r="C2985" s="674">
        <v>3</v>
      </c>
      <c r="D2985" s="674" t="s">
        <v>7077</v>
      </c>
      <c r="E2985" s="674">
        <f t="shared" si="46"/>
        <v>2</v>
      </c>
      <c r="F2985" s="673" t="s">
        <v>2877</v>
      </c>
      <c r="G2985" s="673" t="s">
        <v>2878</v>
      </c>
      <c r="H2985" s="673" t="s">
        <v>2611</v>
      </c>
      <c r="I2985" s="673" t="s">
        <v>2611</v>
      </c>
      <c r="J2985" s="673" t="s">
        <v>2611</v>
      </c>
      <c r="K2985" s="673" t="s">
        <v>2611</v>
      </c>
    </row>
    <row r="2986" spans="1:11" hidden="1" x14ac:dyDescent="0.25">
      <c r="A2986" t="s">
        <v>5645</v>
      </c>
      <c r="B2986" s="673" t="s">
        <v>2110</v>
      </c>
      <c r="C2986" s="674">
        <v>3</v>
      </c>
      <c r="D2986" s="674" t="s">
        <v>7048</v>
      </c>
      <c r="E2986" s="674">
        <f t="shared" si="46"/>
        <v>2</v>
      </c>
      <c r="F2986" s="673" t="s">
        <v>2877</v>
      </c>
      <c r="G2986" s="673" t="s">
        <v>2878</v>
      </c>
      <c r="H2986" s="673" t="s">
        <v>2611</v>
      </c>
      <c r="I2986" s="673" t="s">
        <v>2611</v>
      </c>
      <c r="J2986" s="673" t="s">
        <v>2611</v>
      </c>
      <c r="K2986" s="673" t="s">
        <v>2611</v>
      </c>
    </row>
    <row r="2987" spans="1:11" hidden="1" x14ac:dyDescent="0.25">
      <c r="A2987" t="s">
        <v>5646</v>
      </c>
      <c r="B2987" s="673" t="s">
        <v>2110</v>
      </c>
      <c r="C2987" s="674">
        <v>3</v>
      </c>
      <c r="D2987" s="674" t="s">
        <v>7049</v>
      </c>
      <c r="E2987" s="674">
        <f t="shared" si="46"/>
        <v>2</v>
      </c>
      <c r="F2987" s="673" t="s">
        <v>2877</v>
      </c>
      <c r="G2987" s="673" t="s">
        <v>2878</v>
      </c>
      <c r="H2987" s="673" t="s">
        <v>2611</v>
      </c>
      <c r="I2987" s="673" t="s">
        <v>2611</v>
      </c>
      <c r="J2987" s="673" t="s">
        <v>2611</v>
      </c>
      <c r="K2987" s="673" t="s">
        <v>2611</v>
      </c>
    </row>
    <row r="2988" spans="1:11" hidden="1" x14ac:dyDescent="0.25">
      <c r="A2988" t="s">
        <v>5647</v>
      </c>
      <c r="B2988" s="673" t="s">
        <v>2110</v>
      </c>
      <c r="C2988" s="674">
        <v>3</v>
      </c>
      <c r="D2988" s="674" t="s">
        <v>7062</v>
      </c>
      <c r="E2988" s="674">
        <f t="shared" si="46"/>
        <v>2</v>
      </c>
      <c r="F2988" s="673" t="s">
        <v>2794</v>
      </c>
      <c r="G2988" s="673" t="s">
        <v>2795</v>
      </c>
      <c r="H2988" s="673" t="s">
        <v>2611</v>
      </c>
      <c r="I2988" s="673" t="s">
        <v>2611</v>
      </c>
      <c r="J2988" s="673" t="s">
        <v>2611</v>
      </c>
      <c r="K2988" s="673" t="s">
        <v>2611</v>
      </c>
    </row>
    <row r="2989" spans="1:11" hidden="1" x14ac:dyDescent="0.25">
      <c r="A2989" t="s">
        <v>5648</v>
      </c>
      <c r="B2989" s="673" t="s">
        <v>2110</v>
      </c>
      <c r="C2989" s="674">
        <v>3</v>
      </c>
      <c r="D2989" s="674" t="s">
        <v>7078</v>
      </c>
      <c r="E2989" s="674">
        <f t="shared" si="46"/>
        <v>2</v>
      </c>
      <c r="F2989" s="673" t="s">
        <v>2794</v>
      </c>
      <c r="G2989" s="673" t="s">
        <v>2795</v>
      </c>
      <c r="H2989" s="673" t="s">
        <v>2611</v>
      </c>
      <c r="I2989" s="673" t="s">
        <v>2611</v>
      </c>
      <c r="J2989" s="673" t="s">
        <v>2611</v>
      </c>
      <c r="K2989" s="673" t="s">
        <v>2611</v>
      </c>
    </row>
    <row r="2990" spans="1:11" hidden="1" x14ac:dyDescent="0.25">
      <c r="A2990" t="s">
        <v>5649</v>
      </c>
      <c r="B2990" s="673" t="s">
        <v>2110</v>
      </c>
      <c r="C2990" s="674">
        <v>3</v>
      </c>
      <c r="D2990" s="674" t="s">
        <v>6807</v>
      </c>
      <c r="E2990" s="674">
        <f t="shared" si="46"/>
        <v>2</v>
      </c>
      <c r="F2990" s="673" t="s">
        <v>2851</v>
      </c>
      <c r="G2990" s="673" t="s">
        <v>2852</v>
      </c>
      <c r="H2990" s="673" t="s">
        <v>2611</v>
      </c>
      <c r="I2990" s="673" t="s">
        <v>2611</v>
      </c>
      <c r="J2990" s="673" t="s">
        <v>2611</v>
      </c>
      <c r="K2990" s="673" t="s">
        <v>2611</v>
      </c>
    </row>
    <row r="2991" spans="1:11" hidden="1" x14ac:dyDescent="0.25">
      <c r="A2991" t="s">
        <v>5650</v>
      </c>
      <c r="B2991" s="673" t="s">
        <v>2110</v>
      </c>
      <c r="C2991" s="674">
        <v>3</v>
      </c>
      <c r="D2991" s="674" t="s">
        <v>7079</v>
      </c>
      <c r="E2991" s="674">
        <f t="shared" si="46"/>
        <v>2</v>
      </c>
      <c r="F2991" s="673" t="s">
        <v>2851</v>
      </c>
      <c r="G2991" s="673" t="s">
        <v>2852</v>
      </c>
      <c r="H2991" s="673" t="s">
        <v>2611</v>
      </c>
      <c r="I2991" s="673" t="s">
        <v>2611</v>
      </c>
      <c r="J2991" s="673" t="s">
        <v>2611</v>
      </c>
      <c r="K2991" s="673" t="s">
        <v>2611</v>
      </c>
    </row>
    <row r="2992" spans="1:11" hidden="1" x14ac:dyDescent="0.25">
      <c r="A2992" t="s">
        <v>5651</v>
      </c>
      <c r="B2992" s="673" t="s">
        <v>2110</v>
      </c>
      <c r="C2992" s="674">
        <v>3</v>
      </c>
      <c r="D2992" s="674" t="s">
        <v>7080</v>
      </c>
      <c r="E2992" s="674">
        <f t="shared" si="46"/>
        <v>2</v>
      </c>
      <c r="F2992" s="673" t="s">
        <v>2851</v>
      </c>
      <c r="G2992" s="673" t="s">
        <v>2852</v>
      </c>
      <c r="H2992" s="673" t="s">
        <v>2611</v>
      </c>
      <c r="I2992" s="673" t="s">
        <v>2611</v>
      </c>
      <c r="J2992" s="673" t="s">
        <v>2611</v>
      </c>
      <c r="K2992" s="673" t="s">
        <v>2611</v>
      </c>
    </row>
    <row r="2993" spans="1:11" hidden="1" x14ac:dyDescent="0.25">
      <c r="A2993" t="s">
        <v>5652</v>
      </c>
      <c r="B2993" s="673" t="s">
        <v>2110</v>
      </c>
      <c r="C2993" s="674">
        <v>3</v>
      </c>
      <c r="D2993" s="674" t="s">
        <v>6808</v>
      </c>
      <c r="E2993" s="674">
        <f t="shared" si="46"/>
        <v>2</v>
      </c>
      <c r="F2993" s="673" t="s">
        <v>2851</v>
      </c>
      <c r="G2993" s="673" t="s">
        <v>2852</v>
      </c>
      <c r="H2993" s="673" t="s">
        <v>2611</v>
      </c>
      <c r="I2993" s="673" t="s">
        <v>2611</v>
      </c>
      <c r="J2993" s="673" t="s">
        <v>2611</v>
      </c>
      <c r="K2993" s="673" t="s">
        <v>2611</v>
      </c>
    </row>
    <row r="2994" spans="1:11" hidden="1" x14ac:dyDescent="0.25">
      <c r="A2994" t="s">
        <v>5653</v>
      </c>
      <c r="B2994" s="673" t="s">
        <v>2110</v>
      </c>
      <c r="C2994" s="674">
        <v>4</v>
      </c>
      <c r="D2994" s="674" t="s">
        <v>6933</v>
      </c>
      <c r="E2994" s="674">
        <f t="shared" si="46"/>
        <v>4</v>
      </c>
      <c r="F2994" s="673" t="s">
        <v>2877</v>
      </c>
      <c r="G2994" s="673" t="s">
        <v>2879</v>
      </c>
      <c r="H2994" s="673" t="s">
        <v>2878</v>
      </c>
      <c r="I2994" s="673" t="s">
        <v>2880</v>
      </c>
      <c r="J2994" s="673" t="s">
        <v>2611</v>
      </c>
      <c r="K2994" s="673" t="s">
        <v>2611</v>
      </c>
    </row>
    <row r="2995" spans="1:11" hidden="1" x14ac:dyDescent="0.25">
      <c r="A2995" t="s">
        <v>5653</v>
      </c>
      <c r="B2995" s="673" t="s">
        <v>2110</v>
      </c>
      <c r="C2995" s="674">
        <v>4</v>
      </c>
      <c r="D2995" s="674" t="s">
        <v>6933</v>
      </c>
      <c r="E2995" s="674">
        <f t="shared" si="46"/>
        <v>4</v>
      </c>
      <c r="F2995" s="673" t="s">
        <v>2877</v>
      </c>
      <c r="G2995" s="673" t="s">
        <v>2879</v>
      </c>
      <c r="H2995" s="673" t="s">
        <v>2878</v>
      </c>
      <c r="I2995" s="673" t="s">
        <v>2880</v>
      </c>
      <c r="J2995" s="673" t="s">
        <v>2611</v>
      </c>
      <c r="K2995" s="673" t="s">
        <v>2611</v>
      </c>
    </row>
    <row r="2996" spans="1:11" hidden="1" x14ac:dyDescent="0.25">
      <c r="A2996" t="s">
        <v>5654</v>
      </c>
      <c r="B2996" s="673" t="s">
        <v>2110</v>
      </c>
      <c r="C2996" s="674">
        <v>4</v>
      </c>
      <c r="D2996" s="674" t="s">
        <v>6934</v>
      </c>
      <c r="E2996" s="674">
        <f t="shared" si="46"/>
        <v>4</v>
      </c>
      <c r="F2996" s="673" t="s">
        <v>2877</v>
      </c>
      <c r="G2996" s="673" t="s">
        <v>2879</v>
      </c>
      <c r="H2996" s="673" t="s">
        <v>2878</v>
      </c>
      <c r="I2996" s="673" t="s">
        <v>2880</v>
      </c>
      <c r="J2996" s="673" t="s">
        <v>2611</v>
      </c>
      <c r="K2996" s="673" t="s">
        <v>2611</v>
      </c>
    </row>
    <row r="2997" spans="1:11" hidden="1" x14ac:dyDescent="0.25">
      <c r="A2997" t="s">
        <v>5654</v>
      </c>
      <c r="B2997" s="673" t="s">
        <v>2110</v>
      </c>
      <c r="C2997" s="674">
        <v>4</v>
      </c>
      <c r="D2997" s="674" t="s">
        <v>6934</v>
      </c>
      <c r="E2997" s="674">
        <f t="shared" si="46"/>
        <v>4</v>
      </c>
      <c r="F2997" s="673" t="s">
        <v>2877</v>
      </c>
      <c r="G2997" s="673" t="s">
        <v>2879</v>
      </c>
      <c r="H2997" s="673" t="s">
        <v>2878</v>
      </c>
      <c r="I2997" s="673" t="s">
        <v>2880</v>
      </c>
      <c r="J2997" s="673" t="s">
        <v>2611</v>
      </c>
      <c r="K2997" s="673" t="s">
        <v>2611</v>
      </c>
    </row>
    <row r="2998" spans="1:11" hidden="1" x14ac:dyDescent="0.25">
      <c r="A2998" t="s">
        <v>5655</v>
      </c>
      <c r="B2998" s="673" t="s">
        <v>2110</v>
      </c>
      <c r="C2998" s="674">
        <v>4</v>
      </c>
      <c r="D2998" s="674" t="s">
        <v>6740</v>
      </c>
      <c r="E2998" s="674">
        <f t="shared" si="46"/>
        <v>2</v>
      </c>
      <c r="F2998" s="673" t="s">
        <v>2794</v>
      </c>
      <c r="G2998" s="673" t="s">
        <v>2795</v>
      </c>
      <c r="H2998" s="673" t="s">
        <v>2611</v>
      </c>
      <c r="I2998" s="673" t="s">
        <v>2611</v>
      </c>
      <c r="J2998" s="673" t="s">
        <v>2611</v>
      </c>
      <c r="K2998" s="673" t="s">
        <v>2611</v>
      </c>
    </row>
    <row r="2999" spans="1:11" hidden="1" x14ac:dyDescent="0.25">
      <c r="A2999" t="s">
        <v>5656</v>
      </c>
      <c r="B2999" s="673" t="s">
        <v>2110</v>
      </c>
      <c r="C2999" s="674">
        <v>4</v>
      </c>
      <c r="D2999" s="674" t="s">
        <v>6741</v>
      </c>
      <c r="E2999" s="674">
        <f t="shared" si="46"/>
        <v>2</v>
      </c>
      <c r="F2999" s="673" t="s">
        <v>2794</v>
      </c>
      <c r="G2999" s="673" t="s">
        <v>2795</v>
      </c>
      <c r="H2999" s="673" t="s">
        <v>2611</v>
      </c>
      <c r="I2999" s="673" t="s">
        <v>2611</v>
      </c>
      <c r="J2999" s="673" t="s">
        <v>2611</v>
      </c>
      <c r="K2999" s="673" t="s">
        <v>2611</v>
      </c>
    </row>
    <row r="3000" spans="1:11" hidden="1" x14ac:dyDescent="0.25">
      <c r="A3000" t="s">
        <v>5657</v>
      </c>
      <c r="B3000" s="673" t="s">
        <v>2110</v>
      </c>
      <c r="C3000" s="674">
        <v>4</v>
      </c>
      <c r="D3000" s="674" t="s">
        <v>6742</v>
      </c>
      <c r="E3000" s="674">
        <f t="shared" si="46"/>
        <v>2</v>
      </c>
      <c r="F3000" s="673" t="s">
        <v>2796</v>
      </c>
      <c r="G3000" s="673" t="s">
        <v>2797</v>
      </c>
      <c r="H3000" s="673" t="s">
        <v>2611</v>
      </c>
      <c r="I3000" s="673" t="s">
        <v>2611</v>
      </c>
      <c r="J3000" s="673" t="s">
        <v>2611</v>
      </c>
      <c r="K3000" s="673" t="s">
        <v>2611</v>
      </c>
    </row>
    <row r="3001" spans="1:11" hidden="1" x14ac:dyDescent="0.25">
      <c r="A3001" t="s">
        <v>5658</v>
      </c>
      <c r="B3001" s="673" t="s">
        <v>2110</v>
      </c>
      <c r="C3001" s="674">
        <v>4</v>
      </c>
      <c r="D3001" s="674" t="s">
        <v>6743</v>
      </c>
      <c r="E3001" s="674">
        <f t="shared" si="46"/>
        <v>2</v>
      </c>
      <c r="F3001" s="673" t="s">
        <v>2796</v>
      </c>
      <c r="G3001" s="673" t="s">
        <v>2797</v>
      </c>
      <c r="H3001" s="673" t="s">
        <v>2611</v>
      </c>
      <c r="I3001" s="673" t="s">
        <v>2611</v>
      </c>
      <c r="J3001" s="673" t="s">
        <v>2611</v>
      </c>
      <c r="K3001" s="673" t="s">
        <v>2611</v>
      </c>
    </row>
    <row r="3002" spans="1:11" hidden="1" x14ac:dyDescent="0.25">
      <c r="A3002" t="s">
        <v>5659</v>
      </c>
      <c r="B3002" s="673" t="s">
        <v>2110</v>
      </c>
      <c r="C3002" s="674">
        <v>4</v>
      </c>
      <c r="D3002" s="674" t="s">
        <v>6871</v>
      </c>
      <c r="E3002" s="674">
        <f t="shared" si="46"/>
        <v>2</v>
      </c>
      <c r="F3002" s="673" t="s">
        <v>2846</v>
      </c>
      <c r="G3002" s="673" t="s">
        <v>2850</v>
      </c>
      <c r="H3002" s="673" t="s">
        <v>2611</v>
      </c>
      <c r="I3002" s="673" t="s">
        <v>2611</v>
      </c>
      <c r="J3002" s="673" t="s">
        <v>2611</v>
      </c>
      <c r="K3002" s="673" t="s">
        <v>2611</v>
      </c>
    </row>
    <row r="3003" spans="1:11" hidden="1" x14ac:dyDescent="0.25">
      <c r="A3003" t="s">
        <v>5660</v>
      </c>
      <c r="B3003" s="673" t="s">
        <v>2110</v>
      </c>
      <c r="C3003" s="674">
        <v>4</v>
      </c>
      <c r="D3003" s="674" t="s">
        <v>6872</v>
      </c>
      <c r="E3003" s="674">
        <f t="shared" si="46"/>
        <v>2</v>
      </c>
      <c r="F3003" s="673" t="s">
        <v>2846</v>
      </c>
      <c r="G3003" s="673" t="s">
        <v>2850</v>
      </c>
      <c r="H3003" s="673" t="s">
        <v>2611</v>
      </c>
      <c r="I3003" s="673" t="s">
        <v>2611</v>
      </c>
      <c r="J3003" s="673" t="s">
        <v>2611</v>
      </c>
      <c r="K3003" s="673" t="s">
        <v>2611</v>
      </c>
    </row>
    <row r="3004" spans="1:11" hidden="1" x14ac:dyDescent="0.25">
      <c r="A3004" t="s">
        <v>5661</v>
      </c>
      <c r="B3004" s="673" t="s">
        <v>2110</v>
      </c>
      <c r="C3004" s="674">
        <v>4</v>
      </c>
      <c r="D3004" s="674" t="s">
        <v>6733</v>
      </c>
      <c r="E3004" s="674">
        <f t="shared" si="46"/>
        <v>3</v>
      </c>
      <c r="F3004" s="673" t="s">
        <v>2789</v>
      </c>
      <c r="G3004" s="673" t="s">
        <v>2790</v>
      </c>
      <c r="H3004" s="673" t="s">
        <v>2791</v>
      </c>
      <c r="I3004" s="673" t="s">
        <v>2611</v>
      </c>
      <c r="J3004" s="673" t="s">
        <v>2611</v>
      </c>
      <c r="K3004" s="673" t="s">
        <v>2611</v>
      </c>
    </row>
    <row r="3005" spans="1:11" hidden="1" x14ac:dyDescent="0.25">
      <c r="A3005" t="s">
        <v>5662</v>
      </c>
      <c r="B3005" s="673" t="s">
        <v>2110</v>
      </c>
      <c r="C3005" s="674">
        <v>4</v>
      </c>
      <c r="D3005" s="674" t="s">
        <v>6744</v>
      </c>
      <c r="E3005" s="674">
        <f t="shared" si="46"/>
        <v>2</v>
      </c>
      <c r="F3005" s="673" t="s">
        <v>2846</v>
      </c>
      <c r="G3005" s="673" t="s">
        <v>2850</v>
      </c>
      <c r="H3005" s="673" t="s">
        <v>2611</v>
      </c>
      <c r="I3005" s="673" t="s">
        <v>2611</v>
      </c>
      <c r="J3005" s="673" t="s">
        <v>2611</v>
      </c>
      <c r="K3005" s="673" t="s">
        <v>2611</v>
      </c>
    </row>
    <row r="3006" spans="1:11" hidden="1" x14ac:dyDescent="0.25">
      <c r="A3006" t="s">
        <v>5663</v>
      </c>
      <c r="B3006" s="673" t="s">
        <v>2110</v>
      </c>
      <c r="C3006" s="674">
        <v>4</v>
      </c>
      <c r="D3006" s="674" t="s">
        <v>6745</v>
      </c>
      <c r="E3006" s="674">
        <f t="shared" si="46"/>
        <v>4</v>
      </c>
      <c r="F3006" s="673" t="s">
        <v>2796</v>
      </c>
      <c r="G3006" s="673" t="s">
        <v>2794</v>
      </c>
      <c r="H3006" s="673" t="s">
        <v>2797</v>
      </c>
      <c r="I3006" s="673" t="s">
        <v>2795</v>
      </c>
      <c r="J3006" s="673" t="s">
        <v>2611</v>
      </c>
      <c r="K3006" s="673" t="s">
        <v>2611</v>
      </c>
    </row>
    <row r="3007" spans="1:11" hidden="1" x14ac:dyDescent="0.25">
      <c r="A3007" t="s">
        <v>7566</v>
      </c>
      <c r="B3007" s="673" t="s">
        <v>2110</v>
      </c>
      <c r="C3007" s="674">
        <v>4</v>
      </c>
      <c r="D3007" s="674" t="s">
        <v>6738</v>
      </c>
      <c r="E3007" s="674">
        <f t="shared" si="46"/>
        <v>1</v>
      </c>
      <c r="F3007" s="673" t="s">
        <v>2983</v>
      </c>
      <c r="G3007" s="673" t="s">
        <v>2611</v>
      </c>
      <c r="H3007" s="673" t="s">
        <v>2611</v>
      </c>
      <c r="I3007" s="673" t="s">
        <v>2611</v>
      </c>
      <c r="J3007" s="673" t="s">
        <v>2611</v>
      </c>
      <c r="K3007" s="673" t="s">
        <v>2611</v>
      </c>
    </row>
    <row r="3008" spans="1:11" hidden="1" x14ac:dyDescent="0.25">
      <c r="A3008" t="s">
        <v>7567</v>
      </c>
      <c r="B3008" s="673" t="s">
        <v>2110</v>
      </c>
      <c r="C3008" s="674">
        <v>4</v>
      </c>
      <c r="D3008" s="674" t="s">
        <v>6739</v>
      </c>
      <c r="E3008" s="674">
        <f t="shared" si="46"/>
        <v>1</v>
      </c>
      <c r="F3008" s="673" t="s">
        <v>2983</v>
      </c>
      <c r="G3008" s="673" t="s">
        <v>2611</v>
      </c>
      <c r="H3008" s="673" t="s">
        <v>2611</v>
      </c>
      <c r="I3008" s="673" t="s">
        <v>2611</v>
      </c>
      <c r="J3008" s="673" t="s">
        <v>2611</v>
      </c>
      <c r="K3008" s="673" t="s">
        <v>2611</v>
      </c>
    </row>
    <row r="3009" spans="1:11" hidden="1" x14ac:dyDescent="0.25">
      <c r="A3009" t="s">
        <v>7568</v>
      </c>
      <c r="B3009" s="673" t="s">
        <v>2110</v>
      </c>
      <c r="C3009" s="674">
        <v>4</v>
      </c>
      <c r="D3009" s="674" t="s">
        <v>7081</v>
      </c>
      <c r="E3009" s="674">
        <f t="shared" si="46"/>
        <v>1</v>
      </c>
      <c r="F3009" s="673" t="s">
        <v>2984</v>
      </c>
      <c r="G3009" s="673" t="s">
        <v>2611</v>
      </c>
      <c r="H3009" s="673" t="s">
        <v>2611</v>
      </c>
      <c r="I3009" s="673" t="s">
        <v>2611</v>
      </c>
      <c r="J3009" s="673" t="s">
        <v>2611</v>
      </c>
      <c r="K3009" s="673" t="s">
        <v>2611</v>
      </c>
    </row>
    <row r="3010" spans="1:11" hidden="1" x14ac:dyDescent="0.25">
      <c r="A3010" t="s">
        <v>7569</v>
      </c>
      <c r="B3010" s="673" t="s">
        <v>2110</v>
      </c>
      <c r="C3010" s="674">
        <v>4</v>
      </c>
      <c r="D3010" s="674" t="s">
        <v>7047</v>
      </c>
      <c r="E3010" s="674">
        <f t="shared" si="46"/>
        <v>1</v>
      </c>
      <c r="F3010" s="673" t="s">
        <v>2984</v>
      </c>
      <c r="G3010" s="673" t="s">
        <v>2611</v>
      </c>
      <c r="H3010" s="673" t="s">
        <v>2611</v>
      </c>
      <c r="I3010" s="673" t="s">
        <v>2611</v>
      </c>
      <c r="J3010" s="673" t="s">
        <v>2611</v>
      </c>
      <c r="K3010" s="673" t="s">
        <v>2611</v>
      </c>
    </row>
    <row r="3011" spans="1:11" hidden="1" x14ac:dyDescent="0.25">
      <c r="A3011" t="s">
        <v>7570</v>
      </c>
      <c r="B3011" s="673" t="s">
        <v>2110</v>
      </c>
      <c r="C3011" s="674">
        <v>4</v>
      </c>
      <c r="D3011" s="674" t="s">
        <v>7032</v>
      </c>
      <c r="E3011" s="674">
        <f t="shared" ref="E3011:E3074" si="47">6-COUNTIF(F3011:K3011,"")</f>
        <v>1</v>
      </c>
      <c r="F3011" s="673" t="s">
        <v>2985</v>
      </c>
      <c r="G3011" s="673" t="s">
        <v>2611</v>
      </c>
      <c r="H3011" s="673" t="s">
        <v>2611</v>
      </c>
      <c r="I3011" s="673" t="s">
        <v>2611</v>
      </c>
      <c r="J3011" s="673" t="s">
        <v>2611</v>
      </c>
      <c r="K3011" s="673" t="s">
        <v>2611</v>
      </c>
    </row>
    <row r="3012" spans="1:11" hidden="1" x14ac:dyDescent="0.25">
      <c r="A3012" t="s">
        <v>7571</v>
      </c>
      <c r="B3012" s="673" t="s">
        <v>2110</v>
      </c>
      <c r="C3012" s="674">
        <v>4</v>
      </c>
      <c r="D3012" s="674" t="s">
        <v>7033</v>
      </c>
      <c r="E3012" s="674">
        <f t="shared" si="47"/>
        <v>1</v>
      </c>
      <c r="F3012" s="673" t="s">
        <v>2985</v>
      </c>
      <c r="G3012" s="673" t="s">
        <v>2611</v>
      </c>
      <c r="H3012" s="673" t="s">
        <v>2611</v>
      </c>
      <c r="I3012" s="673" t="s">
        <v>2611</v>
      </c>
      <c r="J3012" s="673" t="s">
        <v>2611</v>
      </c>
      <c r="K3012" s="673" t="s">
        <v>2611</v>
      </c>
    </row>
    <row r="3013" spans="1:11" hidden="1" x14ac:dyDescent="0.25">
      <c r="A3013" t="s">
        <v>7572</v>
      </c>
      <c r="B3013" s="673" t="s">
        <v>2110</v>
      </c>
      <c r="C3013" s="674">
        <v>4</v>
      </c>
      <c r="D3013" s="674" t="s">
        <v>7082</v>
      </c>
      <c r="E3013" s="674">
        <f t="shared" si="47"/>
        <v>1</v>
      </c>
      <c r="F3013" s="673" t="s">
        <v>2986</v>
      </c>
      <c r="G3013" s="673" t="s">
        <v>2611</v>
      </c>
      <c r="H3013" s="673" t="s">
        <v>2611</v>
      </c>
      <c r="I3013" s="673" t="s">
        <v>2611</v>
      </c>
      <c r="J3013" s="673" t="s">
        <v>2611</v>
      </c>
      <c r="K3013" s="673" t="s">
        <v>2611</v>
      </c>
    </row>
    <row r="3014" spans="1:11" hidden="1" x14ac:dyDescent="0.25">
      <c r="A3014" t="s">
        <v>7573</v>
      </c>
      <c r="B3014" s="673" t="s">
        <v>2110</v>
      </c>
      <c r="C3014" s="674">
        <v>4</v>
      </c>
      <c r="D3014" s="674" t="s">
        <v>7083</v>
      </c>
      <c r="E3014" s="674">
        <f t="shared" si="47"/>
        <v>1</v>
      </c>
      <c r="F3014" s="673" t="s">
        <v>2986</v>
      </c>
      <c r="G3014" s="673" t="s">
        <v>2611</v>
      </c>
      <c r="H3014" s="673" t="s">
        <v>2611</v>
      </c>
      <c r="I3014" s="673" t="s">
        <v>2611</v>
      </c>
      <c r="J3014" s="673" t="s">
        <v>2611</v>
      </c>
      <c r="K3014" s="673" t="s">
        <v>2611</v>
      </c>
    </row>
    <row r="3015" spans="1:11" hidden="1" x14ac:dyDescent="0.25">
      <c r="A3015" t="s">
        <v>5664</v>
      </c>
      <c r="B3015" s="673" t="s">
        <v>2110</v>
      </c>
      <c r="C3015" s="674">
        <v>4</v>
      </c>
      <c r="D3015" s="674" t="s">
        <v>6913</v>
      </c>
      <c r="E3015" s="674">
        <f t="shared" si="47"/>
        <v>1</v>
      </c>
      <c r="F3015" s="673" t="s">
        <v>2984</v>
      </c>
      <c r="G3015" s="673" t="s">
        <v>2611</v>
      </c>
      <c r="H3015" s="673" t="s">
        <v>2611</v>
      </c>
      <c r="I3015" s="673" t="s">
        <v>2611</v>
      </c>
      <c r="J3015" s="673" t="s">
        <v>2611</v>
      </c>
      <c r="K3015" s="673" t="s">
        <v>2611</v>
      </c>
    </row>
    <row r="3016" spans="1:11" hidden="1" x14ac:dyDescent="0.25">
      <c r="A3016" t="s">
        <v>5665</v>
      </c>
      <c r="B3016" s="673" t="s">
        <v>2110</v>
      </c>
      <c r="C3016" s="674">
        <v>4</v>
      </c>
      <c r="D3016" s="674" t="s">
        <v>6914</v>
      </c>
      <c r="E3016" s="674">
        <f t="shared" si="47"/>
        <v>1</v>
      </c>
      <c r="F3016" s="673" t="s">
        <v>2984</v>
      </c>
      <c r="G3016" s="673" t="s">
        <v>2611</v>
      </c>
      <c r="H3016" s="673" t="s">
        <v>2611</v>
      </c>
      <c r="I3016" s="673" t="s">
        <v>2611</v>
      </c>
      <c r="J3016" s="673" t="s">
        <v>2611</v>
      </c>
      <c r="K3016" s="673" t="s">
        <v>2611</v>
      </c>
    </row>
    <row r="3017" spans="1:11" hidden="1" x14ac:dyDescent="0.25">
      <c r="A3017" t="s">
        <v>5666</v>
      </c>
      <c r="B3017" s="673" t="s">
        <v>2110</v>
      </c>
      <c r="C3017" s="674">
        <v>4</v>
      </c>
      <c r="D3017" s="674" t="s">
        <v>7018</v>
      </c>
      <c r="E3017" s="674">
        <f t="shared" si="47"/>
        <v>1</v>
      </c>
      <c r="F3017" s="673" t="s">
        <v>2985</v>
      </c>
      <c r="G3017" s="673" t="s">
        <v>2611</v>
      </c>
      <c r="H3017" s="673" t="s">
        <v>2611</v>
      </c>
      <c r="I3017" s="673" t="s">
        <v>2611</v>
      </c>
      <c r="J3017" s="673" t="s">
        <v>2611</v>
      </c>
      <c r="K3017" s="673" t="s">
        <v>2611</v>
      </c>
    </row>
    <row r="3018" spans="1:11" hidden="1" x14ac:dyDescent="0.25">
      <c r="A3018" t="s">
        <v>5667</v>
      </c>
      <c r="B3018" s="673" t="s">
        <v>2110</v>
      </c>
      <c r="C3018" s="674">
        <v>4</v>
      </c>
      <c r="D3018" s="674" t="s">
        <v>6899</v>
      </c>
      <c r="E3018" s="674">
        <f t="shared" si="47"/>
        <v>1</v>
      </c>
      <c r="F3018" s="673" t="s">
        <v>2985</v>
      </c>
      <c r="G3018" s="673" t="s">
        <v>2611</v>
      </c>
      <c r="H3018" s="673" t="s">
        <v>2611</v>
      </c>
      <c r="I3018" s="673" t="s">
        <v>2611</v>
      </c>
      <c r="J3018" s="673" t="s">
        <v>2611</v>
      </c>
      <c r="K3018" s="673" t="s">
        <v>2611</v>
      </c>
    </row>
    <row r="3019" spans="1:11" hidden="1" x14ac:dyDescent="0.25">
      <c r="A3019" t="s">
        <v>5668</v>
      </c>
      <c r="B3019" s="673" t="s">
        <v>2110</v>
      </c>
      <c r="C3019" s="674">
        <v>4</v>
      </c>
      <c r="D3019" s="674" t="s">
        <v>6903</v>
      </c>
      <c r="E3019" s="674">
        <f t="shared" si="47"/>
        <v>1</v>
      </c>
      <c r="F3019" s="673" t="s">
        <v>2987</v>
      </c>
      <c r="G3019" s="673" t="s">
        <v>2611</v>
      </c>
      <c r="H3019" s="673" t="s">
        <v>2611</v>
      </c>
      <c r="I3019" s="673" t="s">
        <v>2611</v>
      </c>
      <c r="J3019" s="673" t="s">
        <v>2611</v>
      </c>
      <c r="K3019" s="673" t="s">
        <v>2611</v>
      </c>
    </row>
    <row r="3020" spans="1:11" hidden="1" x14ac:dyDescent="0.25">
      <c r="A3020" t="s">
        <v>5669</v>
      </c>
      <c r="B3020" s="673" t="s">
        <v>2110</v>
      </c>
      <c r="C3020" s="674">
        <v>4</v>
      </c>
      <c r="D3020" s="674" t="s">
        <v>7084</v>
      </c>
      <c r="E3020" s="674">
        <f t="shared" si="47"/>
        <v>1</v>
      </c>
      <c r="F3020" s="673" t="s">
        <v>2986</v>
      </c>
      <c r="G3020" s="673" t="s">
        <v>2611</v>
      </c>
      <c r="H3020" s="673" t="s">
        <v>2611</v>
      </c>
      <c r="I3020" s="673" t="s">
        <v>2611</v>
      </c>
      <c r="J3020" s="673" t="s">
        <v>2611</v>
      </c>
      <c r="K3020" s="673" t="s">
        <v>2611</v>
      </c>
    </row>
    <row r="3021" spans="1:11" hidden="1" x14ac:dyDescent="0.25">
      <c r="A3021" t="s">
        <v>5670</v>
      </c>
      <c r="B3021" s="673" t="s">
        <v>2110</v>
      </c>
      <c r="C3021" s="674">
        <v>4</v>
      </c>
      <c r="D3021" s="674" t="s">
        <v>7085</v>
      </c>
      <c r="E3021" s="674">
        <f t="shared" si="47"/>
        <v>1</v>
      </c>
      <c r="F3021" s="673" t="s">
        <v>2986</v>
      </c>
      <c r="G3021" s="673" t="s">
        <v>2611</v>
      </c>
      <c r="H3021" s="673" t="s">
        <v>2611</v>
      </c>
      <c r="I3021" s="673" t="s">
        <v>2611</v>
      </c>
      <c r="J3021" s="673" t="s">
        <v>2611</v>
      </c>
      <c r="K3021" s="673" t="s">
        <v>2611</v>
      </c>
    </row>
    <row r="3022" spans="1:11" hidden="1" x14ac:dyDescent="0.25">
      <c r="A3022" t="s">
        <v>5671</v>
      </c>
      <c r="B3022" s="673" t="s">
        <v>2110</v>
      </c>
      <c r="C3022" s="674">
        <v>4</v>
      </c>
      <c r="D3022" s="674" t="s">
        <v>6814</v>
      </c>
      <c r="E3022" s="674">
        <f t="shared" si="47"/>
        <v>1</v>
      </c>
      <c r="F3022" s="673" t="s">
        <v>2983</v>
      </c>
      <c r="G3022" s="673" t="s">
        <v>2611</v>
      </c>
      <c r="H3022" s="673" t="s">
        <v>2611</v>
      </c>
      <c r="I3022" s="673" t="s">
        <v>2611</v>
      </c>
      <c r="J3022" s="673" t="s">
        <v>2611</v>
      </c>
      <c r="K3022" s="673" t="s">
        <v>2611</v>
      </c>
    </row>
    <row r="3023" spans="1:11" hidden="1" x14ac:dyDescent="0.25">
      <c r="A3023" t="s">
        <v>5672</v>
      </c>
      <c r="B3023" s="673" t="s">
        <v>2110</v>
      </c>
      <c r="C3023" s="674">
        <v>4</v>
      </c>
      <c r="D3023" s="674" t="s">
        <v>6815</v>
      </c>
      <c r="E3023" s="674">
        <f t="shared" si="47"/>
        <v>1</v>
      </c>
      <c r="F3023" s="673" t="s">
        <v>2983</v>
      </c>
      <c r="G3023" s="673" t="s">
        <v>2611</v>
      </c>
      <c r="H3023" s="673" t="s">
        <v>2611</v>
      </c>
      <c r="I3023" s="673" t="s">
        <v>2611</v>
      </c>
      <c r="J3023" s="673" t="s">
        <v>2611</v>
      </c>
      <c r="K3023" s="673" t="s">
        <v>2611</v>
      </c>
    </row>
    <row r="3024" spans="1:11" hidden="1" x14ac:dyDescent="0.25">
      <c r="A3024" t="s">
        <v>7574</v>
      </c>
      <c r="B3024" s="673" t="s">
        <v>2110</v>
      </c>
      <c r="C3024" s="674">
        <v>4</v>
      </c>
      <c r="D3024" s="674" t="s">
        <v>7006</v>
      </c>
      <c r="E3024" s="674">
        <f t="shared" si="47"/>
        <v>2</v>
      </c>
      <c r="F3024" s="673" t="s">
        <v>2877</v>
      </c>
      <c r="G3024" s="673" t="s">
        <v>2878</v>
      </c>
      <c r="H3024" s="673" t="s">
        <v>2611</v>
      </c>
      <c r="I3024" s="673" t="s">
        <v>2611</v>
      </c>
      <c r="J3024" s="673" t="s">
        <v>2611</v>
      </c>
      <c r="K3024" s="673" t="s">
        <v>2611</v>
      </c>
    </row>
    <row r="3025" spans="1:11" hidden="1" x14ac:dyDescent="0.25">
      <c r="A3025" t="s">
        <v>7575</v>
      </c>
      <c r="B3025" s="673" t="s">
        <v>2110</v>
      </c>
      <c r="C3025" s="674">
        <v>4</v>
      </c>
      <c r="D3025" s="674" t="s">
        <v>6881</v>
      </c>
      <c r="E3025" s="674">
        <f t="shared" si="47"/>
        <v>2</v>
      </c>
      <c r="F3025" s="673" t="s">
        <v>2794</v>
      </c>
      <c r="G3025" s="673" t="s">
        <v>2795</v>
      </c>
      <c r="H3025" s="673" t="s">
        <v>2611</v>
      </c>
      <c r="I3025" s="673" t="s">
        <v>2611</v>
      </c>
      <c r="J3025" s="673" t="s">
        <v>2611</v>
      </c>
      <c r="K3025" s="673" t="s">
        <v>2611</v>
      </c>
    </row>
    <row r="3026" spans="1:11" hidden="1" x14ac:dyDescent="0.25">
      <c r="A3026" t="s">
        <v>7576</v>
      </c>
      <c r="B3026" s="673" t="s">
        <v>2110</v>
      </c>
      <c r="C3026" s="674">
        <v>4</v>
      </c>
      <c r="D3026" s="674" t="s">
        <v>7026</v>
      </c>
      <c r="E3026" s="674">
        <f t="shared" si="47"/>
        <v>2</v>
      </c>
      <c r="F3026" s="673" t="s">
        <v>2794</v>
      </c>
      <c r="G3026" s="673" t="s">
        <v>2795</v>
      </c>
      <c r="H3026" s="673" t="s">
        <v>2611</v>
      </c>
      <c r="I3026" s="673" t="s">
        <v>2611</v>
      </c>
      <c r="J3026" s="673" t="s">
        <v>2611</v>
      </c>
      <c r="K3026" s="673" t="s">
        <v>2611</v>
      </c>
    </row>
    <row r="3027" spans="1:11" hidden="1" x14ac:dyDescent="0.25">
      <c r="A3027" t="s">
        <v>7577</v>
      </c>
      <c r="B3027" s="673" t="s">
        <v>2110</v>
      </c>
      <c r="C3027" s="674">
        <v>4</v>
      </c>
      <c r="D3027" s="674" t="s">
        <v>6993</v>
      </c>
      <c r="E3027" s="674">
        <f t="shared" si="47"/>
        <v>2</v>
      </c>
      <c r="F3027" s="673" t="s">
        <v>2796</v>
      </c>
      <c r="G3027" s="673" t="s">
        <v>2797</v>
      </c>
      <c r="H3027" s="673" t="s">
        <v>2611</v>
      </c>
      <c r="I3027" s="673" t="s">
        <v>2611</v>
      </c>
      <c r="J3027" s="673" t="s">
        <v>2611</v>
      </c>
      <c r="K3027" s="673" t="s">
        <v>2611</v>
      </c>
    </row>
    <row r="3028" spans="1:11" hidden="1" x14ac:dyDescent="0.25">
      <c r="A3028" t="s">
        <v>7578</v>
      </c>
      <c r="B3028" s="673" t="s">
        <v>2110</v>
      </c>
      <c r="C3028" s="674">
        <v>4</v>
      </c>
      <c r="D3028" s="674" t="s">
        <v>7022</v>
      </c>
      <c r="E3028" s="674">
        <f t="shared" si="47"/>
        <v>2</v>
      </c>
      <c r="F3028" s="673" t="s">
        <v>2796</v>
      </c>
      <c r="G3028" s="673" t="s">
        <v>2797</v>
      </c>
      <c r="H3028" s="673" t="s">
        <v>2611</v>
      </c>
      <c r="I3028" s="673" t="s">
        <v>2611</v>
      </c>
      <c r="J3028" s="673" t="s">
        <v>2611</v>
      </c>
      <c r="K3028" s="673" t="s">
        <v>2611</v>
      </c>
    </row>
    <row r="3029" spans="1:11" hidden="1" x14ac:dyDescent="0.25">
      <c r="A3029" t="s">
        <v>7579</v>
      </c>
      <c r="B3029" s="673" t="s">
        <v>2110</v>
      </c>
      <c r="C3029" s="674">
        <v>4</v>
      </c>
      <c r="D3029" s="674" t="s">
        <v>7010</v>
      </c>
      <c r="E3029" s="674">
        <f t="shared" si="47"/>
        <v>2</v>
      </c>
      <c r="F3029" s="673" t="s">
        <v>2796</v>
      </c>
      <c r="G3029" s="673" t="s">
        <v>2797</v>
      </c>
      <c r="H3029" s="673" t="s">
        <v>2611</v>
      </c>
      <c r="I3029" s="673" t="s">
        <v>2611</v>
      </c>
      <c r="J3029" s="673" t="s">
        <v>2611</v>
      </c>
      <c r="K3029" s="673" t="s">
        <v>2611</v>
      </c>
    </row>
    <row r="3030" spans="1:11" hidden="1" x14ac:dyDescent="0.25">
      <c r="A3030" t="s">
        <v>7580</v>
      </c>
      <c r="B3030" s="673" t="s">
        <v>2110</v>
      </c>
      <c r="C3030" s="674">
        <v>4</v>
      </c>
      <c r="D3030" s="674" t="s">
        <v>7011</v>
      </c>
      <c r="E3030" s="674">
        <f t="shared" si="47"/>
        <v>2</v>
      </c>
      <c r="F3030" s="673" t="s">
        <v>2796</v>
      </c>
      <c r="G3030" s="673" t="s">
        <v>2797</v>
      </c>
      <c r="H3030" s="673" t="s">
        <v>2611</v>
      </c>
      <c r="I3030" s="673" t="s">
        <v>2611</v>
      </c>
      <c r="J3030" s="673" t="s">
        <v>2611</v>
      </c>
      <c r="K3030" s="673" t="s">
        <v>2611</v>
      </c>
    </row>
    <row r="3031" spans="1:11" hidden="1" x14ac:dyDescent="0.25">
      <c r="A3031" t="s">
        <v>7581</v>
      </c>
      <c r="B3031" s="673" t="s">
        <v>2110</v>
      </c>
      <c r="C3031" s="674">
        <v>4</v>
      </c>
      <c r="D3031" s="674" t="s">
        <v>7055</v>
      </c>
      <c r="E3031" s="674">
        <f t="shared" si="47"/>
        <v>2</v>
      </c>
      <c r="F3031" s="673" t="s">
        <v>2877</v>
      </c>
      <c r="G3031" s="673" t="s">
        <v>2878</v>
      </c>
      <c r="H3031" s="673" t="s">
        <v>2611</v>
      </c>
      <c r="I3031" s="673" t="s">
        <v>2611</v>
      </c>
      <c r="J3031" s="673" t="s">
        <v>2611</v>
      </c>
      <c r="K3031" s="673" t="s">
        <v>2611</v>
      </c>
    </row>
    <row r="3032" spans="1:11" hidden="1" x14ac:dyDescent="0.25">
      <c r="A3032" t="s">
        <v>7582</v>
      </c>
      <c r="B3032" s="673" t="s">
        <v>2110</v>
      </c>
      <c r="C3032" s="674">
        <v>4</v>
      </c>
      <c r="D3032" s="674" t="s">
        <v>6994</v>
      </c>
      <c r="E3032" s="674">
        <f t="shared" si="47"/>
        <v>2</v>
      </c>
      <c r="F3032" s="673" t="s">
        <v>2796</v>
      </c>
      <c r="G3032" s="673" t="s">
        <v>2797</v>
      </c>
      <c r="H3032" s="673" t="s">
        <v>2611</v>
      </c>
      <c r="I3032" s="673" t="s">
        <v>2611</v>
      </c>
      <c r="J3032" s="673" t="s">
        <v>2611</v>
      </c>
      <c r="K3032" s="673" t="s">
        <v>2611</v>
      </c>
    </row>
    <row r="3033" spans="1:11" hidden="1" x14ac:dyDescent="0.25">
      <c r="A3033" t="s">
        <v>7583</v>
      </c>
      <c r="B3033" s="673" t="s">
        <v>2110</v>
      </c>
      <c r="C3033" s="674">
        <v>4</v>
      </c>
      <c r="D3033" s="674" t="s">
        <v>7016</v>
      </c>
      <c r="E3033" s="674">
        <f t="shared" si="47"/>
        <v>2</v>
      </c>
      <c r="F3033" s="673" t="s">
        <v>2796</v>
      </c>
      <c r="G3033" s="673" t="s">
        <v>2797</v>
      </c>
      <c r="H3033" s="673" t="s">
        <v>2611</v>
      </c>
      <c r="I3033" s="673" t="s">
        <v>2611</v>
      </c>
      <c r="J3033" s="673" t="s">
        <v>2611</v>
      </c>
      <c r="K3033" s="673" t="s">
        <v>2611</v>
      </c>
    </row>
    <row r="3034" spans="1:11" hidden="1" x14ac:dyDescent="0.25">
      <c r="A3034" t="s">
        <v>7584</v>
      </c>
      <c r="B3034" s="673" t="s">
        <v>2110</v>
      </c>
      <c r="C3034" s="674">
        <v>4</v>
      </c>
      <c r="D3034" s="674" t="s">
        <v>6943</v>
      </c>
      <c r="E3034" s="674">
        <f t="shared" si="47"/>
        <v>2</v>
      </c>
      <c r="F3034" s="673" t="s">
        <v>2819</v>
      </c>
      <c r="G3034" s="673" t="s">
        <v>2920</v>
      </c>
      <c r="H3034" s="673" t="s">
        <v>2611</v>
      </c>
      <c r="I3034" s="673" t="s">
        <v>2611</v>
      </c>
      <c r="J3034" s="673" t="s">
        <v>2611</v>
      </c>
      <c r="K3034" s="673" t="s">
        <v>2611</v>
      </c>
    </row>
    <row r="3035" spans="1:11" hidden="1" x14ac:dyDescent="0.25">
      <c r="A3035" t="s">
        <v>7585</v>
      </c>
      <c r="B3035" s="673" t="s">
        <v>2110</v>
      </c>
      <c r="C3035" s="674">
        <v>4</v>
      </c>
      <c r="D3035" s="674" t="s">
        <v>6944</v>
      </c>
      <c r="E3035" s="674">
        <f t="shared" si="47"/>
        <v>2</v>
      </c>
      <c r="F3035" s="673" t="s">
        <v>2819</v>
      </c>
      <c r="G3035" s="673" t="s">
        <v>2920</v>
      </c>
      <c r="H3035" s="673" t="s">
        <v>2611</v>
      </c>
      <c r="I3035" s="673" t="s">
        <v>2611</v>
      </c>
      <c r="J3035" s="673" t="s">
        <v>2611</v>
      </c>
      <c r="K3035" s="673" t="s">
        <v>2611</v>
      </c>
    </row>
    <row r="3036" spans="1:11" hidden="1" x14ac:dyDescent="0.25">
      <c r="A3036" t="s">
        <v>7586</v>
      </c>
      <c r="B3036" s="673" t="s">
        <v>2110</v>
      </c>
      <c r="C3036" s="674">
        <v>4</v>
      </c>
      <c r="D3036" s="674" t="s">
        <v>6978</v>
      </c>
      <c r="E3036" s="674">
        <f t="shared" si="47"/>
        <v>2</v>
      </c>
      <c r="F3036" s="673" t="s">
        <v>2796</v>
      </c>
      <c r="G3036" s="673" t="s">
        <v>2797</v>
      </c>
      <c r="H3036" s="673" t="s">
        <v>2611</v>
      </c>
      <c r="I3036" s="673" t="s">
        <v>2611</v>
      </c>
      <c r="J3036" s="673" t="s">
        <v>2611</v>
      </c>
      <c r="K3036" s="673" t="s">
        <v>2611</v>
      </c>
    </row>
    <row r="3037" spans="1:11" hidden="1" x14ac:dyDescent="0.25">
      <c r="A3037" t="s">
        <v>5673</v>
      </c>
      <c r="B3037" s="673" t="s">
        <v>2110</v>
      </c>
      <c r="C3037" s="674">
        <v>4</v>
      </c>
      <c r="D3037" s="674" t="s">
        <v>6821</v>
      </c>
      <c r="E3037" s="674">
        <f t="shared" si="47"/>
        <v>2</v>
      </c>
      <c r="F3037" s="673" t="s">
        <v>2796</v>
      </c>
      <c r="G3037" s="673" t="s">
        <v>2797</v>
      </c>
      <c r="H3037" s="673" t="s">
        <v>2611</v>
      </c>
      <c r="I3037" s="673" t="s">
        <v>2611</v>
      </c>
      <c r="J3037" s="673" t="s">
        <v>2611</v>
      </c>
      <c r="K3037" s="673" t="s">
        <v>2611</v>
      </c>
    </row>
    <row r="3038" spans="1:11" hidden="1" x14ac:dyDescent="0.25">
      <c r="A3038" t="s">
        <v>5674</v>
      </c>
      <c r="B3038" s="673" t="s">
        <v>2110</v>
      </c>
      <c r="C3038" s="674">
        <v>4</v>
      </c>
      <c r="D3038" s="674" t="s">
        <v>6896</v>
      </c>
      <c r="E3038" s="674">
        <f t="shared" si="47"/>
        <v>2</v>
      </c>
      <c r="F3038" s="673" t="s">
        <v>2796</v>
      </c>
      <c r="G3038" s="673" t="s">
        <v>2797</v>
      </c>
      <c r="H3038" s="673" t="s">
        <v>2611</v>
      </c>
      <c r="I3038" s="673" t="s">
        <v>2611</v>
      </c>
      <c r="J3038" s="673" t="s">
        <v>2611</v>
      </c>
      <c r="K3038" s="673" t="s">
        <v>2611</v>
      </c>
    </row>
    <row r="3039" spans="1:11" hidden="1" x14ac:dyDescent="0.25">
      <c r="A3039" t="s">
        <v>5675</v>
      </c>
      <c r="B3039" s="673" t="s">
        <v>2110</v>
      </c>
      <c r="C3039" s="674">
        <v>4</v>
      </c>
      <c r="D3039" s="674" t="s">
        <v>7070</v>
      </c>
      <c r="E3039" s="674">
        <f t="shared" si="47"/>
        <v>2</v>
      </c>
      <c r="F3039" s="673" t="s">
        <v>2796</v>
      </c>
      <c r="G3039" s="673" t="s">
        <v>2797</v>
      </c>
      <c r="H3039" s="673" t="s">
        <v>2611</v>
      </c>
      <c r="I3039" s="673" t="s">
        <v>2611</v>
      </c>
      <c r="J3039" s="673" t="s">
        <v>2611</v>
      </c>
      <c r="K3039" s="673" t="s">
        <v>2611</v>
      </c>
    </row>
    <row r="3040" spans="1:11" hidden="1" x14ac:dyDescent="0.25">
      <c r="A3040" t="s">
        <v>5676</v>
      </c>
      <c r="B3040" s="673" t="s">
        <v>2110</v>
      </c>
      <c r="C3040" s="674">
        <v>4</v>
      </c>
      <c r="D3040" s="674" t="s">
        <v>6868</v>
      </c>
      <c r="E3040" s="674">
        <f t="shared" si="47"/>
        <v>2</v>
      </c>
      <c r="F3040" s="673" t="s">
        <v>2877</v>
      </c>
      <c r="G3040" s="673" t="s">
        <v>2878</v>
      </c>
      <c r="H3040" s="673" t="s">
        <v>2611</v>
      </c>
      <c r="I3040" s="673" t="s">
        <v>2611</v>
      </c>
      <c r="J3040" s="673" t="s">
        <v>2611</v>
      </c>
      <c r="K3040" s="673" t="s">
        <v>2611</v>
      </c>
    </row>
    <row r="3041" spans="1:11" hidden="1" x14ac:dyDescent="0.25">
      <c r="A3041" t="s">
        <v>5677</v>
      </c>
      <c r="B3041" s="673" t="s">
        <v>2110</v>
      </c>
      <c r="C3041" s="674">
        <v>4</v>
      </c>
      <c r="D3041" s="674" t="s">
        <v>6823</v>
      </c>
      <c r="E3041" s="674">
        <f t="shared" si="47"/>
        <v>2</v>
      </c>
      <c r="F3041" s="673" t="s">
        <v>2829</v>
      </c>
      <c r="G3041" s="673" t="s">
        <v>2830</v>
      </c>
      <c r="H3041" s="673" t="s">
        <v>2611</v>
      </c>
      <c r="I3041" s="673" t="s">
        <v>2611</v>
      </c>
      <c r="J3041" s="673" t="s">
        <v>2611</v>
      </c>
      <c r="K3041" s="673" t="s">
        <v>2611</v>
      </c>
    </row>
    <row r="3042" spans="1:11" hidden="1" x14ac:dyDescent="0.25">
      <c r="A3042" t="s">
        <v>5678</v>
      </c>
      <c r="B3042" s="673" t="s">
        <v>2110</v>
      </c>
      <c r="C3042" s="674">
        <v>4</v>
      </c>
      <c r="D3042" s="674" t="s">
        <v>6824</v>
      </c>
      <c r="E3042" s="674">
        <f t="shared" si="47"/>
        <v>2</v>
      </c>
      <c r="F3042" s="673" t="s">
        <v>2829</v>
      </c>
      <c r="G3042" s="673" t="s">
        <v>2830</v>
      </c>
      <c r="H3042" s="673" t="s">
        <v>2611</v>
      </c>
      <c r="I3042" s="673" t="s">
        <v>2611</v>
      </c>
      <c r="J3042" s="673" t="s">
        <v>2611</v>
      </c>
      <c r="K3042" s="673" t="s">
        <v>2611</v>
      </c>
    </row>
    <row r="3043" spans="1:11" hidden="1" x14ac:dyDescent="0.25">
      <c r="A3043" t="s">
        <v>5679</v>
      </c>
      <c r="B3043" s="673" t="s">
        <v>2110</v>
      </c>
      <c r="C3043" s="674">
        <v>4</v>
      </c>
      <c r="D3043" s="674" t="s">
        <v>6826</v>
      </c>
      <c r="E3043" s="674">
        <f t="shared" si="47"/>
        <v>2</v>
      </c>
      <c r="F3043" s="673" t="s">
        <v>2877</v>
      </c>
      <c r="G3043" s="673" t="s">
        <v>2878</v>
      </c>
      <c r="H3043" s="673" t="s">
        <v>2611</v>
      </c>
      <c r="I3043" s="673" t="s">
        <v>2611</v>
      </c>
      <c r="J3043" s="673" t="s">
        <v>2611</v>
      </c>
      <c r="K3043" s="673" t="s">
        <v>2611</v>
      </c>
    </row>
    <row r="3044" spans="1:11" hidden="1" x14ac:dyDescent="0.25">
      <c r="A3044" t="s">
        <v>5680</v>
      </c>
      <c r="B3044" s="673" t="s">
        <v>2110</v>
      </c>
      <c r="C3044" s="674">
        <v>4</v>
      </c>
      <c r="D3044" s="674" t="s">
        <v>6897</v>
      </c>
      <c r="E3044" s="674">
        <f t="shared" si="47"/>
        <v>2</v>
      </c>
      <c r="F3044" s="673" t="s">
        <v>2796</v>
      </c>
      <c r="G3044" s="673" t="s">
        <v>2797</v>
      </c>
      <c r="H3044" s="673" t="s">
        <v>2611</v>
      </c>
      <c r="I3044" s="673" t="s">
        <v>2611</v>
      </c>
      <c r="J3044" s="673" t="s">
        <v>2611</v>
      </c>
      <c r="K3044" s="673" t="s">
        <v>2611</v>
      </c>
    </row>
    <row r="3045" spans="1:11" hidden="1" x14ac:dyDescent="0.25">
      <c r="A3045" t="s">
        <v>5681</v>
      </c>
      <c r="B3045" s="673" t="s">
        <v>2110</v>
      </c>
      <c r="C3045" s="674">
        <v>4</v>
      </c>
      <c r="D3045" s="674" t="s">
        <v>6830</v>
      </c>
      <c r="E3045" s="674">
        <f t="shared" si="47"/>
        <v>2</v>
      </c>
      <c r="F3045" s="673" t="s">
        <v>2796</v>
      </c>
      <c r="G3045" s="673" t="s">
        <v>2797</v>
      </c>
      <c r="H3045" s="673" t="s">
        <v>2611</v>
      </c>
      <c r="I3045" s="673" t="s">
        <v>2611</v>
      </c>
      <c r="J3045" s="673" t="s">
        <v>2611</v>
      </c>
      <c r="K3045" s="673" t="s">
        <v>2611</v>
      </c>
    </row>
    <row r="3046" spans="1:11" hidden="1" x14ac:dyDescent="0.25">
      <c r="A3046" t="s">
        <v>5682</v>
      </c>
      <c r="B3046" s="673" t="s">
        <v>2110</v>
      </c>
      <c r="C3046" s="674">
        <v>4</v>
      </c>
      <c r="D3046" s="674" t="s">
        <v>6833</v>
      </c>
      <c r="E3046" s="674">
        <f t="shared" si="47"/>
        <v>2</v>
      </c>
      <c r="F3046" s="673" t="s">
        <v>2839</v>
      </c>
      <c r="G3046" s="673" t="s">
        <v>2840</v>
      </c>
      <c r="H3046" s="673" t="s">
        <v>2611</v>
      </c>
      <c r="I3046" s="673" t="s">
        <v>2611</v>
      </c>
      <c r="J3046" s="673" t="s">
        <v>2611</v>
      </c>
      <c r="K3046" s="673" t="s">
        <v>2611</v>
      </c>
    </row>
    <row r="3047" spans="1:11" hidden="1" x14ac:dyDescent="0.25">
      <c r="A3047" t="s">
        <v>5683</v>
      </c>
      <c r="B3047" s="673" t="s">
        <v>2110</v>
      </c>
      <c r="C3047" s="674">
        <v>4</v>
      </c>
      <c r="D3047" s="674" t="s">
        <v>6834</v>
      </c>
      <c r="E3047" s="674">
        <f t="shared" si="47"/>
        <v>2</v>
      </c>
      <c r="F3047" s="673" t="s">
        <v>2839</v>
      </c>
      <c r="G3047" s="673" t="s">
        <v>2840</v>
      </c>
      <c r="H3047" s="673" t="s">
        <v>2611</v>
      </c>
      <c r="I3047" s="673" t="s">
        <v>2611</v>
      </c>
      <c r="J3047" s="673" t="s">
        <v>2611</v>
      </c>
      <c r="K3047" s="673" t="s">
        <v>2611</v>
      </c>
    </row>
    <row r="3048" spans="1:11" hidden="1" x14ac:dyDescent="0.25">
      <c r="A3048" t="s">
        <v>5684</v>
      </c>
      <c r="B3048" s="673" t="s">
        <v>2110</v>
      </c>
      <c r="C3048" s="674">
        <v>4</v>
      </c>
      <c r="D3048" s="674" t="s">
        <v>6835</v>
      </c>
      <c r="E3048" s="674">
        <f t="shared" si="47"/>
        <v>2</v>
      </c>
      <c r="F3048" s="673" t="s">
        <v>2796</v>
      </c>
      <c r="G3048" s="673" t="s">
        <v>2797</v>
      </c>
      <c r="H3048" s="673" t="s">
        <v>2611</v>
      </c>
      <c r="I3048" s="673" t="s">
        <v>2611</v>
      </c>
      <c r="J3048" s="673" t="s">
        <v>2611</v>
      </c>
      <c r="K3048" s="673" t="s">
        <v>2611</v>
      </c>
    </row>
    <row r="3049" spans="1:11" hidden="1" x14ac:dyDescent="0.25">
      <c r="A3049" t="s">
        <v>5685</v>
      </c>
      <c r="B3049" s="673" t="s">
        <v>2110</v>
      </c>
      <c r="C3049" s="674">
        <v>4</v>
      </c>
      <c r="D3049" s="674" t="s">
        <v>6836</v>
      </c>
      <c r="E3049" s="674">
        <f t="shared" si="47"/>
        <v>2</v>
      </c>
      <c r="F3049" s="673" t="s">
        <v>2796</v>
      </c>
      <c r="G3049" s="673" t="s">
        <v>2797</v>
      </c>
      <c r="H3049" s="673" t="s">
        <v>2611</v>
      </c>
      <c r="I3049" s="673" t="s">
        <v>2611</v>
      </c>
      <c r="J3049" s="673" t="s">
        <v>2611</v>
      </c>
      <c r="K3049" s="673" t="s">
        <v>2611</v>
      </c>
    </row>
    <row r="3050" spans="1:11" hidden="1" x14ac:dyDescent="0.25">
      <c r="A3050" t="s">
        <v>5686</v>
      </c>
      <c r="B3050" s="673" t="s">
        <v>2110</v>
      </c>
      <c r="C3050" s="674">
        <v>4</v>
      </c>
      <c r="D3050" s="674" t="s">
        <v>7071</v>
      </c>
      <c r="E3050" s="674">
        <f t="shared" si="47"/>
        <v>2</v>
      </c>
      <c r="F3050" s="673" t="s">
        <v>2794</v>
      </c>
      <c r="G3050" s="673" t="s">
        <v>2795</v>
      </c>
      <c r="H3050" s="673" t="s">
        <v>2611</v>
      </c>
      <c r="I3050" s="673" t="s">
        <v>2611</v>
      </c>
      <c r="J3050" s="673" t="s">
        <v>2611</v>
      </c>
      <c r="K3050" s="673" t="s">
        <v>2611</v>
      </c>
    </row>
    <row r="3051" spans="1:11" hidden="1" x14ac:dyDescent="0.25">
      <c r="A3051" t="s">
        <v>5687</v>
      </c>
      <c r="B3051" s="673" t="s">
        <v>2110</v>
      </c>
      <c r="C3051" s="674">
        <v>4</v>
      </c>
      <c r="D3051" s="674" t="s">
        <v>6768</v>
      </c>
      <c r="E3051" s="674">
        <f t="shared" si="47"/>
        <v>2</v>
      </c>
      <c r="F3051" s="673" t="s">
        <v>2794</v>
      </c>
      <c r="G3051" s="673" t="s">
        <v>2795</v>
      </c>
      <c r="H3051" s="673" t="s">
        <v>2611</v>
      </c>
      <c r="I3051" s="673" t="s">
        <v>2611</v>
      </c>
      <c r="J3051" s="673" t="s">
        <v>2611</v>
      </c>
      <c r="K3051" s="673" t="s">
        <v>2611</v>
      </c>
    </row>
    <row r="3052" spans="1:11" hidden="1" x14ac:dyDescent="0.25">
      <c r="A3052" t="s">
        <v>5688</v>
      </c>
      <c r="B3052" s="673" t="s">
        <v>2110</v>
      </c>
      <c r="C3052" s="674">
        <v>4</v>
      </c>
      <c r="D3052" s="674" t="s">
        <v>6769</v>
      </c>
      <c r="E3052" s="674">
        <f t="shared" si="47"/>
        <v>2</v>
      </c>
      <c r="F3052" s="673" t="s">
        <v>2794</v>
      </c>
      <c r="G3052" s="673" t="s">
        <v>2795</v>
      </c>
      <c r="H3052" s="673" t="s">
        <v>2611</v>
      </c>
      <c r="I3052" s="673" t="s">
        <v>2611</v>
      </c>
      <c r="J3052" s="673" t="s">
        <v>2611</v>
      </c>
      <c r="K3052" s="673" t="s">
        <v>2611</v>
      </c>
    </row>
    <row r="3053" spans="1:11" hidden="1" x14ac:dyDescent="0.25">
      <c r="A3053" t="s">
        <v>5689</v>
      </c>
      <c r="B3053" s="673" t="s">
        <v>2110</v>
      </c>
      <c r="C3053" s="674">
        <v>4</v>
      </c>
      <c r="D3053" s="674" t="s">
        <v>7072</v>
      </c>
      <c r="E3053" s="674">
        <f t="shared" si="47"/>
        <v>2</v>
      </c>
      <c r="F3053" s="673" t="s">
        <v>2796</v>
      </c>
      <c r="G3053" s="673" t="s">
        <v>2797</v>
      </c>
      <c r="H3053" s="673" t="s">
        <v>2611</v>
      </c>
      <c r="I3053" s="673" t="s">
        <v>2611</v>
      </c>
      <c r="J3053" s="673" t="s">
        <v>2611</v>
      </c>
      <c r="K3053" s="673" t="s">
        <v>2611</v>
      </c>
    </row>
    <row r="3054" spans="1:11" hidden="1" x14ac:dyDescent="0.25">
      <c r="A3054" t="s">
        <v>5690</v>
      </c>
      <c r="B3054" s="673" t="s">
        <v>2110</v>
      </c>
      <c r="C3054" s="674">
        <v>4</v>
      </c>
      <c r="D3054" s="674" t="s">
        <v>7073</v>
      </c>
      <c r="E3054" s="674">
        <f t="shared" si="47"/>
        <v>2</v>
      </c>
      <c r="F3054" s="673" t="s">
        <v>2796</v>
      </c>
      <c r="G3054" s="673" t="s">
        <v>2797</v>
      </c>
      <c r="H3054" s="673" t="s">
        <v>2611</v>
      </c>
      <c r="I3054" s="673" t="s">
        <v>2611</v>
      </c>
      <c r="J3054" s="673" t="s">
        <v>2611</v>
      </c>
      <c r="K3054" s="673" t="s">
        <v>2611</v>
      </c>
    </row>
    <row r="3055" spans="1:11" hidden="1" x14ac:dyDescent="0.25">
      <c r="A3055" t="s">
        <v>5691</v>
      </c>
      <c r="B3055" s="673" t="s">
        <v>2110</v>
      </c>
      <c r="C3055" s="674">
        <v>4</v>
      </c>
      <c r="D3055" s="674" t="s">
        <v>7074</v>
      </c>
      <c r="E3055" s="674">
        <f t="shared" si="47"/>
        <v>2</v>
      </c>
      <c r="F3055" s="673" t="s">
        <v>2794</v>
      </c>
      <c r="G3055" s="673" t="s">
        <v>2795</v>
      </c>
      <c r="H3055" s="673" t="s">
        <v>2611</v>
      </c>
      <c r="I3055" s="673" t="s">
        <v>2611</v>
      </c>
      <c r="J3055" s="673" t="s">
        <v>2611</v>
      </c>
      <c r="K3055" s="673" t="s">
        <v>2611</v>
      </c>
    </row>
    <row r="3056" spans="1:11" hidden="1" x14ac:dyDescent="0.25">
      <c r="A3056" t="s">
        <v>5692</v>
      </c>
      <c r="B3056" s="673" t="s">
        <v>2110</v>
      </c>
      <c r="C3056" s="674">
        <v>4</v>
      </c>
      <c r="D3056" s="674" t="s">
        <v>7075</v>
      </c>
      <c r="E3056" s="674">
        <f t="shared" si="47"/>
        <v>2</v>
      </c>
      <c r="F3056" s="673" t="s">
        <v>2794</v>
      </c>
      <c r="G3056" s="673" t="s">
        <v>2795</v>
      </c>
      <c r="H3056" s="673" t="s">
        <v>2611</v>
      </c>
      <c r="I3056" s="673" t="s">
        <v>2611</v>
      </c>
      <c r="J3056" s="673" t="s">
        <v>2611</v>
      </c>
      <c r="K3056" s="673" t="s">
        <v>2611</v>
      </c>
    </row>
    <row r="3057" spans="1:11" hidden="1" x14ac:dyDescent="0.25">
      <c r="A3057" t="s">
        <v>5693</v>
      </c>
      <c r="B3057" s="673" t="s">
        <v>2110</v>
      </c>
      <c r="C3057" s="674">
        <v>4</v>
      </c>
      <c r="D3057" s="674" t="s">
        <v>6995</v>
      </c>
      <c r="E3057" s="674">
        <f t="shared" si="47"/>
        <v>2</v>
      </c>
      <c r="F3057" s="673" t="s">
        <v>2796</v>
      </c>
      <c r="G3057" s="673" t="s">
        <v>2797</v>
      </c>
      <c r="H3057" s="673" t="s">
        <v>2611</v>
      </c>
      <c r="I3057" s="673" t="s">
        <v>2611</v>
      </c>
      <c r="J3057" s="673" t="s">
        <v>2611</v>
      </c>
      <c r="K3057" s="673" t="s">
        <v>2611</v>
      </c>
    </row>
    <row r="3058" spans="1:11" hidden="1" x14ac:dyDescent="0.25">
      <c r="A3058" t="s">
        <v>5694</v>
      </c>
      <c r="B3058" s="673" t="s">
        <v>2110</v>
      </c>
      <c r="C3058" s="674">
        <v>4</v>
      </c>
      <c r="D3058" s="674" t="s">
        <v>6996</v>
      </c>
      <c r="E3058" s="674">
        <f t="shared" si="47"/>
        <v>2</v>
      </c>
      <c r="F3058" s="673" t="s">
        <v>2796</v>
      </c>
      <c r="G3058" s="673" t="s">
        <v>2797</v>
      </c>
      <c r="H3058" s="673" t="s">
        <v>2611</v>
      </c>
      <c r="I3058" s="673" t="s">
        <v>2611</v>
      </c>
      <c r="J3058" s="673" t="s">
        <v>2611</v>
      </c>
      <c r="K3058" s="673" t="s">
        <v>2611</v>
      </c>
    </row>
    <row r="3059" spans="1:11" hidden="1" x14ac:dyDescent="0.25">
      <c r="A3059" t="s">
        <v>5695</v>
      </c>
      <c r="B3059" s="673" t="s">
        <v>2110</v>
      </c>
      <c r="C3059" s="674">
        <v>4</v>
      </c>
      <c r="D3059" s="674" t="s">
        <v>6799</v>
      </c>
      <c r="E3059" s="674">
        <f t="shared" si="47"/>
        <v>2</v>
      </c>
      <c r="F3059" s="673" t="s">
        <v>2796</v>
      </c>
      <c r="G3059" s="673" t="s">
        <v>2797</v>
      </c>
      <c r="H3059" s="673" t="s">
        <v>2611</v>
      </c>
      <c r="I3059" s="673" t="s">
        <v>2611</v>
      </c>
      <c r="J3059" s="673" t="s">
        <v>2611</v>
      </c>
      <c r="K3059" s="673" t="s">
        <v>2611</v>
      </c>
    </row>
    <row r="3060" spans="1:11" hidden="1" x14ac:dyDescent="0.25">
      <c r="A3060" t="s">
        <v>5696</v>
      </c>
      <c r="B3060" s="673" t="s">
        <v>2110</v>
      </c>
      <c r="C3060" s="674">
        <v>4</v>
      </c>
      <c r="D3060" s="674" t="s">
        <v>6761</v>
      </c>
      <c r="E3060" s="674">
        <f t="shared" si="47"/>
        <v>2</v>
      </c>
      <c r="F3060" s="673" t="s">
        <v>2796</v>
      </c>
      <c r="G3060" s="673" t="s">
        <v>2797</v>
      </c>
      <c r="H3060" s="673" t="s">
        <v>2611</v>
      </c>
      <c r="I3060" s="673" t="s">
        <v>2611</v>
      </c>
      <c r="J3060" s="673" t="s">
        <v>2611</v>
      </c>
      <c r="K3060" s="673" t="s">
        <v>2611</v>
      </c>
    </row>
    <row r="3061" spans="1:11" hidden="1" x14ac:dyDescent="0.25">
      <c r="A3061" t="s">
        <v>5697</v>
      </c>
      <c r="B3061" s="673" t="s">
        <v>2110</v>
      </c>
      <c r="C3061" s="674">
        <v>4</v>
      </c>
      <c r="D3061" s="674" t="s">
        <v>6998</v>
      </c>
      <c r="E3061" s="674">
        <f t="shared" si="47"/>
        <v>2</v>
      </c>
      <c r="F3061" s="673" t="s">
        <v>2796</v>
      </c>
      <c r="G3061" s="673" t="s">
        <v>2797</v>
      </c>
      <c r="H3061" s="673" t="s">
        <v>2611</v>
      </c>
      <c r="I3061" s="673" t="s">
        <v>2611</v>
      </c>
      <c r="J3061" s="673" t="s">
        <v>2611</v>
      </c>
      <c r="K3061" s="673" t="s">
        <v>2611</v>
      </c>
    </row>
    <row r="3062" spans="1:11" hidden="1" x14ac:dyDescent="0.25">
      <c r="A3062" t="s">
        <v>5698</v>
      </c>
      <c r="B3062" s="673" t="s">
        <v>2110</v>
      </c>
      <c r="C3062" s="674">
        <v>4</v>
      </c>
      <c r="D3062" s="674" t="s">
        <v>6999</v>
      </c>
      <c r="E3062" s="674">
        <f t="shared" si="47"/>
        <v>2</v>
      </c>
      <c r="F3062" s="673" t="s">
        <v>2877</v>
      </c>
      <c r="G3062" s="673" t="s">
        <v>2878</v>
      </c>
      <c r="H3062" s="673" t="s">
        <v>2611</v>
      </c>
      <c r="I3062" s="673" t="s">
        <v>2611</v>
      </c>
      <c r="J3062" s="673" t="s">
        <v>2611</v>
      </c>
      <c r="K3062" s="673" t="s">
        <v>2611</v>
      </c>
    </row>
    <row r="3063" spans="1:11" hidden="1" x14ac:dyDescent="0.25">
      <c r="A3063" t="s">
        <v>5699</v>
      </c>
      <c r="B3063" s="673" t="s">
        <v>2110</v>
      </c>
      <c r="C3063" s="674">
        <v>4</v>
      </c>
      <c r="D3063" s="674" t="s">
        <v>7000</v>
      </c>
      <c r="E3063" s="674">
        <f t="shared" si="47"/>
        <v>2</v>
      </c>
      <c r="F3063" s="673" t="s">
        <v>2877</v>
      </c>
      <c r="G3063" s="673" t="s">
        <v>2878</v>
      </c>
      <c r="H3063" s="673" t="s">
        <v>2611</v>
      </c>
      <c r="I3063" s="673" t="s">
        <v>2611</v>
      </c>
      <c r="J3063" s="673" t="s">
        <v>2611</v>
      </c>
      <c r="K3063" s="673" t="s">
        <v>2611</v>
      </c>
    </row>
    <row r="3064" spans="1:11" hidden="1" x14ac:dyDescent="0.25">
      <c r="A3064" t="s">
        <v>5700</v>
      </c>
      <c r="B3064" s="673" t="s">
        <v>2110</v>
      </c>
      <c r="C3064" s="674">
        <v>4</v>
      </c>
      <c r="D3064" s="674" t="s">
        <v>7004</v>
      </c>
      <c r="E3064" s="674">
        <f t="shared" si="47"/>
        <v>2</v>
      </c>
      <c r="F3064" s="673" t="s">
        <v>2839</v>
      </c>
      <c r="G3064" s="673" t="s">
        <v>2840</v>
      </c>
      <c r="H3064" s="673" t="s">
        <v>2611</v>
      </c>
      <c r="I3064" s="673" t="s">
        <v>2611</v>
      </c>
      <c r="J3064" s="673" t="s">
        <v>2611</v>
      </c>
      <c r="K3064" s="673" t="s">
        <v>2611</v>
      </c>
    </row>
    <row r="3065" spans="1:11" hidden="1" x14ac:dyDescent="0.25">
      <c r="A3065" t="s">
        <v>5701</v>
      </c>
      <c r="B3065" s="673" t="s">
        <v>2110</v>
      </c>
      <c r="C3065" s="674">
        <v>4</v>
      </c>
      <c r="D3065" s="674" t="s">
        <v>7001</v>
      </c>
      <c r="E3065" s="674">
        <f t="shared" si="47"/>
        <v>2</v>
      </c>
      <c r="F3065" s="673" t="s">
        <v>2796</v>
      </c>
      <c r="G3065" s="673" t="s">
        <v>2797</v>
      </c>
      <c r="H3065" s="673" t="s">
        <v>2611</v>
      </c>
      <c r="I3065" s="673" t="s">
        <v>2611</v>
      </c>
      <c r="J3065" s="673" t="s">
        <v>2611</v>
      </c>
      <c r="K3065" s="673" t="s">
        <v>2611</v>
      </c>
    </row>
    <row r="3066" spans="1:11" hidden="1" x14ac:dyDescent="0.25">
      <c r="A3066" t="s">
        <v>5702</v>
      </c>
      <c r="B3066" s="673" t="s">
        <v>2110</v>
      </c>
      <c r="C3066" s="674">
        <v>4</v>
      </c>
      <c r="D3066" s="674" t="s">
        <v>7002</v>
      </c>
      <c r="E3066" s="674">
        <f t="shared" si="47"/>
        <v>2</v>
      </c>
      <c r="F3066" s="673" t="s">
        <v>2794</v>
      </c>
      <c r="G3066" s="673" t="s">
        <v>2795</v>
      </c>
      <c r="H3066" s="673" t="s">
        <v>2611</v>
      </c>
      <c r="I3066" s="673" t="s">
        <v>2611</v>
      </c>
      <c r="J3066" s="673" t="s">
        <v>2611</v>
      </c>
      <c r="K3066" s="673" t="s">
        <v>2611</v>
      </c>
    </row>
    <row r="3067" spans="1:11" hidden="1" x14ac:dyDescent="0.25">
      <c r="A3067" t="s">
        <v>5703</v>
      </c>
      <c r="B3067" s="673" t="s">
        <v>2110</v>
      </c>
      <c r="C3067" s="674">
        <v>4</v>
      </c>
      <c r="D3067" s="674" t="s">
        <v>7058</v>
      </c>
      <c r="E3067" s="674">
        <f t="shared" si="47"/>
        <v>2</v>
      </c>
      <c r="F3067" s="673" t="s">
        <v>2796</v>
      </c>
      <c r="G3067" s="673" t="s">
        <v>2797</v>
      </c>
      <c r="H3067" s="673" t="s">
        <v>2611</v>
      </c>
      <c r="I3067" s="673" t="s">
        <v>2611</v>
      </c>
      <c r="J3067" s="673" t="s">
        <v>2611</v>
      </c>
      <c r="K3067" s="673" t="s">
        <v>2611</v>
      </c>
    </row>
    <row r="3068" spans="1:11" hidden="1" x14ac:dyDescent="0.25">
      <c r="A3068" t="s">
        <v>5704</v>
      </c>
      <c r="B3068" s="673" t="s">
        <v>2110</v>
      </c>
      <c r="C3068" s="674">
        <v>4</v>
      </c>
      <c r="D3068" s="674" t="s">
        <v>7076</v>
      </c>
      <c r="E3068" s="674">
        <f t="shared" si="47"/>
        <v>2</v>
      </c>
      <c r="F3068" s="673" t="s">
        <v>2796</v>
      </c>
      <c r="G3068" s="673" t="s">
        <v>2797</v>
      </c>
      <c r="H3068" s="673" t="s">
        <v>2611</v>
      </c>
      <c r="I3068" s="673" t="s">
        <v>2611</v>
      </c>
      <c r="J3068" s="673" t="s">
        <v>2611</v>
      </c>
      <c r="K3068" s="673" t="s">
        <v>2611</v>
      </c>
    </row>
    <row r="3069" spans="1:11" hidden="1" x14ac:dyDescent="0.25">
      <c r="A3069" t="s">
        <v>5705</v>
      </c>
      <c r="B3069" s="673" t="s">
        <v>2110</v>
      </c>
      <c r="C3069" s="674">
        <v>4</v>
      </c>
      <c r="D3069" s="674" t="s">
        <v>7040</v>
      </c>
      <c r="E3069" s="674">
        <f t="shared" si="47"/>
        <v>2</v>
      </c>
      <c r="F3069" s="673" t="s">
        <v>2796</v>
      </c>
      <c r="G3069" s="673" t="s">
        <v>2797</v>
      </c>
      <c r="H3069" s="673" t="s">
        <v>2611</v>
      </c>
      <c r="I3069" s="673" t="s">
        <v>2611</v>
      </c>
      <c r="J3069" s="673" t="s">
        <v>2611</v>
      </c>
      <c r="K3069" s="673" t="s">
        <v>2611</v>
      </c>
    </row>
    <row r="3070" spans="1:11" hidden="1" x14ac:dyDescent="0.25">
      <c r="A3070" t="s">
        <v>5706</v>
      </c>
      <c r="B3070" s="673" t="s">
        <v>2110</v>
      </c>
      <c r="C3070" s="674">
        <v>4</v>
      </c>
      <c r="D3070" s="674" t="s">
        <v>7077</v>
      </c>
      <c r="E3070" s="674">
        <f t="shared" si="47"/>
        <v>2</v>
      </c>
      <c r="F3070" s="673" t="s">
        <v>2877</v>
      </c>
      <c r="G3070" s="673" t="s">
        <v>2878</v>
      </c>
      <c r="H3070" s="673" t="s">
        <v>2611</v>
      </c>
      <c r="I3070" s="673" t="s">
        <v>2611</v>
      </c>
      <c r="J3070" s="673" t="s">
        <v>2611</v>
      </c>
      <c r="K3070" s="673" t="s">
        <v>2611</v>
      </c>
    </row>
    <row r="3071" spans="1:11" hidden="1" x14ac:dyDescent="0.25">
      <c r="A3071" t="s">
        <v>5707</v>
      </c>
      <c r="B3071" s="673" t="s">
        <v>2110</v>
      </c>
      <c r="C3071" s="674">
        <v>4</v>
      </c>
      <c r="D3071" s="674" t="s">
        <v>7048</v>
      </c>
      <c r="E3071" s="674">
        <f t="shared" si="47"/>
        <v>2</v>
      </c>
      <c r="F3071" s="673" t="s">
        <v>2877</v>
      </c>
      <c r="G3071" s="673" t="s">
        <v>2878</v>
      </c>
      <c r="H3071" s="673" t="s">
        <v>2611</v>
      </c>
      <c r="I3071" s="673" t="s">
        <v>2611</v>
      </c>
      <c r="J3071" s="673" t="s">
        <v>2611</v>
      </c>
      <c r="K3071" s="673" t="s">
        <v>2611</v>
      </c>
    </row>
    <row r="3072" spans="1:11" hidden="1" x14ac:dyDescent="0.25">
      <c r="A3072" t="s">
        <v>5708</v>
      </c>
      <c r="B3072" s="673" t="s">
        <v>2110</v>
      </c>
      <c r="C3072" s="674">
        <v>4</v>
      </c>
      <c r="D3072" s="674" t="s">
        <v>7049</v>
      </c>
      <c r="E3072" s="674">
        <f t="shared" si="47"/>
        <v>2</v>
      </c>
      <c r="F3072" s="673" t="s">
        <v>2877</v>
      </c>
      <c r="G3072" s="673" t="s">
        <v>2878</v>
      </c>
      <c r="H3072" s="673" t="s">
        <v>2611</v>
      </c>
      <c r="I3072" s="673" t="s">
        <v>2611</v>
      </c>
      <c r="J3072" s="673" t="s">
        <v>2611</v>
      </c>
      <c r="K3072" s="673" t="s">
        <v>2611</v>
      </c>
    </row>
    <row r="3073" spans="1:11" hidden="1" x14ac:dyDescent="0.25">
      <c r="A3073" t="s">
        <v>5709</v>
      </c>
      <c r="B3073" s="673" t="s">
        <v>2110</v>
      </c>
      <c r="C3073" s="674">
        <v>4</v>
      </c>
      <c r="D3073" s="674" t="s">
        <v>7062</v>
      </c>
      <c r="E3073" s="674">
        <f t="shared" si="47"/>
        <v>2</v>
      </c>
      <c r="F3073" s="673" t="s">
        <v>2794</v>
      </c>
      <c r="G3073" s="673" t="s">
        <v>2795</v>
      </c>
      <c r="H3073" s="673" t="s">
        <v>2611</v>
      </c>
      <c r="I3073" s="673" t="s">
        <v>2611</v>
      </c>
      <c r="J3073" s="673" t="s">
        <v>2611</v>
      </c>
      <c r="K3073" s="673" t="s">
        <v>2611</v>
      </c>
    </row>
    <row r="3074" spans="1:11" hidden="1" x14ac:dyDescent="0.25">
      <c r="A3074" t="s">
        <v>5710</v>
      </c>
      <c r="B3074" s="673" t="s">
        <v>2110</v>
      </c>
      <c r="C3074" s="674">
        <v>4</v>
      </c>
      <c r="D3074" s="674" t="s">
        <v>7078</v>
      </c>
      <c r="E3074" s="674">
        <f t="shared" si="47"/>
        <v>2</v>
      </c>
      <c r="F3074" s="673" t="s">
        <v>2794</v>
      </c>
      <c r="G3074" s="673" t="s">
        <v>2795</v>
      </c>
      <c r="H3074" s="673" t="s">
        <v>2611</v>
      </c>
      <c r="I3074" s="673" t="s">
        <v>2611</v>
      </c>
      <c r="J3074" s="673" t="s">
        <v>2611</v>
      </c>
      <c r="K3074" s="673" t="s">
        <v>2611</v>
      </c>
    </row>
    <row r="3075" spans="1:11" hidden="1" x14ac:dyDescent="0.25">
      <c r="A3075" t="s">
        <v>5711</v>
      </c>
      <c r="B3075" s="673" t="s">
        <v>2110</v>
      </c>
      <c r="C3075" s="674">
        <v>4</v>
      </c>
      <c r="D3075" s="674" t="s">
        <v>7064</v>
      </c>
      <c r="E3075" s="674">
        <f t="shared" ref="E3075:E3138" si="48">6-COUNTIF(F3075:K3075,"")</f>
        <v>2</v>
      </c>
      <c r="F3075" s="673" t="s">
        <v>2819</v>
      </c>
      <c r="G3075" s="673" t="s">
        <v>2920</v>
      </c>
      <c r="H3075" s="673" t="s">
        <v>2611</v>
      </c>
      <c r="I3075" s="673" t="s">
        <v>2611</v>
      </c>
      <c r="J3075" s="673" t="s">
        <v>2611</v>
      </c>
      <c r="K3075" s="673" t="s">
        <v>2611</v>
      </c>
    </row>
    <row r="3076" spans="1:11" hidden="1" x14ac:dyDescent="0.25">
      <c r="A3076" t="s">
        <v>5712</v>
      </c>
      <c r="B3076" s="673" t="s">
        <v>2110</v>
      </c>
      <c r="C3076" s="674">
        <v>4</v>
      </c>
      <c r="D3076" s="674" t="s">
        <v>7065</v>
      </c>
      <c r="E3076" s="674">
        <f t="shared" si="48"/>
        <v>2</v>
      </c>
      <c r="F3076" s="673" t="s">
        <v>2819</v>
      </c>
      <c r="G3076" s="673" t="s">
        <v>2920</v>
      </c>
      <c r="H3076" s="673" t="s">
        <v>2611</v>
      </c>
      <c r="I3076" s="673" t="s">
        <v>2611</v>
      </c>
      <c r="J3076" s="673" t="s">
        <v>2611</v>
      </c>
      <c r="K3076" s="673" t="s">
        <v>2611</v>
      </c>
    </row>
    <row r="3077" spans="1:11" hidden="1" x14ac:dyDescent="0.25">
      <c r="A3077" t="s">
        <v>5713</v>
      </c>
      <c r="B3077" s="673" t="s">
        <v>2110</v>
      </c>
      <c r="C3077" s="674">
        <v>4</v>
      </c>
      <c r="D3077" s="674" t="s">
        <v>6783</v>
      </c>
      <c r="E3077" s="674">
        <f t="shared" si="48"/>
        <v>3</v>
      </c>
      <c r="F3077" s="673" t="s">
        <v>2796</v>
      </c>
      <c r="G3077" s="673" t="s">
        <v>2857</v>
      </c>
      <c r="H3077" s="673" t="s">
        <v>2851</v>
      </c>
      <c r="I3077" s="673" t="s">
        <v>2611</v>
      </c>
      <c r="J3077" s="673" t="s">
        <v>2611</v>
      </c>
      <c r="K3077" s="673" t="s">
        <v>2611</v>
      </c>
    </row>
    <row r="3078" spans="1:11" hidden="1" x14ac:dyDescent="0.25">
      <c r="A3078" t="s">
        <v>5714</v>
      </c>
      <c r="B3078" s="673" t="s">
        <v>2110</v>
      </c>
      <c r="C3078" s="674">
        <v>4</v>
      </c>
      <c r="D3078" s="674" t="s">
        <v>6786</v>
      </c>
      <c r="E3078" s="674">
        <f t="shared" si="48"/>
        <v>3</v>
      </c>
      <c r="F3078" s="673" t="s">
        <v>2796</v>
      </c>
      <c r="G3078" s="673" t="s">
        <v>2857</v>
      </c>
      <c r="H3078" s="673" t="s">
        <v>2851</v>
      </c>
      <c r="I3078" s="673" t="s">
        <v>2611</v>
      </c>
      <c r="J3078" s="673" t="s">
        <v>2611</v>
      </c>
      <c r="K3078" s="673" t="s">
        <v>2611</v>
      </c>
    </row>
    <row r="3079" spans="1:11" hidden="1" x14ac:dyDescent="0.25">
      <c r="A3079" t="s">
        <v>5715</v>
      </c>
      <c r="B3079" s="673" t="s">
        <v>2110</v>
      </c>
      <c r="C3079" s="674">
        <v>4</v>
      </c>
      <c r="D3079" s="674" t="s">
        <v>6795</v>
      </c>
      <c r="E3079" s="674">
        <f t="shared" si="48"/>
        <v>3</v>
      </c>
      <c r="F3079" s="673" t="s">
        <v>2796</v>
      </c>
      <c r="G3079" s="673" t="s">
        <v>2857</v>
      </c>
      <c r="H3079" s="673" t="s">
        <v>2851</v>
      </c>
      <c r="I3079" s="673" t="s">
        <v>2611</v>
      </c>
      <c r="J3079" s="673" t="s">
        <v>2611</v>
      </c>
      <c r="K3079" s="673" t="s">
        <v>2611</v>
      </c>
    </row>
    <row r="3080" spans="1:11" hidden="1" x14ac:dyDescent="0.25">
      <c r="A3080" t="s">
        <v>5716</v>
      </c>
      <c r="B3080" s="673" t="s">
        <v>2110</v>
      </c>
      <c r="C3080" s="674">
        <v>4</v>
      </c>
      <c r="D3080" s="674" t="s">
        <v>6796</v>
      </c>
      <c r="E3080" s="674">
        <f t="shared" si="48"/>
        <v>3</v>
      </c>
      <c r="F3080" s="673" t="s">
        <v>2796</v>
      </c>
      <c r="G3080" s="673" t="s">
        <v>2857</v>
      </c>
      <c r="H3080" s="673" t="s">
        <v>2851</v>
      </c>
      <c r="I3080" s="673" t="s">
        <v>2611</v>
      </c>
      <c r="J3080" s="673" t="s">
        <v>2611</v>
      </c>
      <c r="K3080" s="673" t="s">
        <v>2611</v>
      </c>
    </row>
    <row r="3081" spans="1:11" hidden="1" x14ac:dyDescent="0.25">
      <c r="A3081" t="s">
        <v>5717</v>
      </c>
      <c r="B3081" s="673" t="s">
        <v>2110</v>
      </c>
      <c r="C3081" s="674">
        <v>4</v>
      </c>
      <c r="D3081" s="674" t="s">
        <v>6809</v>
      </c>
      <c r="E3081" s="674">
        <f t="shared" si="48"/>
        <v>3</v>
      </c>
      <c r="F3081" s="673" t="s">
        <v>2796</v>
      </c>
      <c r="G3081" s="673" t="s">
        <v>2857</v>
      </c>
      <c r="H3081" s="673" t="s">
        <v>2851</v>
      </c>
      <c r="I3081" s="673" t="s">
        <v>2611</v>
      </c>
      <c r="J3081" s="673" t="s">
        <v>2611</v>
      </c>
      <c r="K3081" s="673" t="s">
        <v>2611</v>
      </c>
    </row>
    <row r="3082" spans="1:11" hidden="1" x14ac:dyDescent="0.25">
      <c r="A3082" t="s">
        <v>5718</v>
      </c>
      <c r="B3082" s="673" t="s">
        <v>2110</v>
      </c>
      <c r="C3082" s="674">
        <v>4</v>
      </c>
      <c r="D3082" s="674" t="s">
        <v>6869</v>
      </c>
      <c r="E3082" s="674">
        <f t="shared" si="48"/>
        <v>3</v>
      </c>
      <c r="F3082" s="673" t="s">
        <v>2796</v>
      </c>
      <c r="G3082" s="673" t="s">
        <v>2857</v>
      </c>
      <c r="H3082" s="673" t="s">
        <v>2851</v>
      </c>
      <c r="I3082" s="673" t="s">
        <v>2611</v>
      </c>
      <c r="J3082" s="673" t="s">
        <v>2611</v>
      </c>
      <c r="K3082" s="673" t="s">
        <v>2611</v>
      </c>
    </row>
    <row r="3083" spans="1:11" hidden="1" x14ac:dyDescent="0.25">
      <c r="A3083" t="s">
        <v>5719</v>
      </c>
      <c r="B3083" s="673" t="s">
        <v>2110</v>
      </c>
      <c r="C3083" s="674">
        <v>5</v>
      </c>
      <c r="D3083" s="674" t="s">
        <v>6729</v>
      </c>
      <c r="E3083" s="674">
        <f t="shared" si="48"/>
        <v>1</v>
      </c>
      <c r="F3083" s="673" t="s">
        <v>2788</v>
      </c>
      <c r="G3083" s="673" t="s">
        <v>2611</v>
      </c>
      <c r="H3083" s="673" t="s">
        <v>2611</v>
      </c>
      <c r="I3083" s="673" t="s">
        <v>2611</v>
      </c>
      <c r="J3083" s="673" t="s">
        <v>2611</v>
      </c>
      <c r="K3083" s="673" t="s">
        <v>2611</v>
      </c>
    </row>
    <row r="3084" spans="1:11" hidden="1" x14ac:dyDescent="0.25">
      <c r="A3084" t="s">
        <v>5720</v>
      </c>
      <c r="B3084" s="673" t="s">
        <v>2110</v>
      </c>
      <c r="C3084" s="674">
        <v>5</v>
      </c>
      <c r="D3084" s="674" t="s">
        <v>6730</v>
      </c>
      <c r="E3084" s="674">
        <f t="shared" si="48"/>
        <v>1</v>
      </c>
      <c r="F3084" s="673" t="s">
        <v>2788</v>
      </c>
      <c r="G3084" s="673" t="s">
        <v>2611</v>
      </c>
      <c r="H3084" s="673" t="s">
        <v>2611</v>
      </c>
      <c r="I3084" s="673" t="s">
        <v>2611</v>
      </c>
      <c r="J3084" s="673" t="s">
        <v>2611</v>
      </c>
      <c r="K3084" s="673" t="s">
        <v>2611</v>
      </c>
    </row>
    <row r="3085" spans="1:11" hidden="1" x14ac:dyDescent="0.25">
      <c r="A3085" t="s">
        <v>5721</v>
      </c>
      <c r="B3085" s="673" t="s">
        <v>2110</v>
      </c>
      <c r="C3085" s="674">
        <v>5</v>
      </c>
      <c r="D3085" s="674" t="s">
        <v>6731</v>
      </c>
      <c r="E3085" s="674">
        <f t="shared" si="48"/>
        <v>1</v>
      </c>
      <c r="F3085" s="673" t="s">
        <v>2788</v>
      </c>
      <c r="G3085" s="673" t="s">
        <v>2611</v>
      </c>
      <c r="H3085" s="673" t="s">
        <v>2611</v>
      </c>
      <c r="I3085" s="673" t="s">
        <v>2611</v>
      </c>
      <c r="J3085" s="673" t="s">
        <v>2611</v>
      </c>
      <c r="K3085" s="673" t="s">
        <v>2611</v>
      </c>
    </row>
    <row r="3086" spans="1:11" hidden="1" x14ac:dyDescent="0.25">
      <c r="A3086" t="s">
        <v>5722</v>
      </c>
      <c r="B3086" s="673" t="s">
        <v>2110</v>
      </c>
      <c r="C3086" s="674">
        <v>5</v>
      </c>
      <c r="D3086" s="674" t="s">
        <v>6732</v>
      </c>
      <c r="E3086" s="674">
        <f t="shared" si="48"/>
        <v>1</v>
      </c>
      <c r="F3086" s="673" t="s">
        <v>2788</v>
      </c>
      <c r="G3086" s="673" t="s">
        <v>2611</v>
      </c>
      <c r="H3086" s="673" t="s">
        <v>2611</v>
      </c>
      <c r="I3086" s="673" t="s">
        <v>2611</v>
      </c>
      <c r="J3086" s="673" t="s">
        <v>2611</v>
      </c>
      <c r="K3086" s="673" t="s">
        <v>2611</v>
      </c>
    </row>
    <row r="3087" spans="1:11" hidden="1" x14ac:dyDescent="0.25">
      <c r="A3087" t="s">
        <v>5723</v>
      </c>
      <c r="B3087" s="673" t="s">
        <v>2110</v>
      </c>
      <c r="C3087" s="674">
        <v>5</v>
      </c>
      <c r="D3087" s="674" t="s">
        <v>6933</v>
      </c>
      <c r="E3087" s="674">
        <f t="shared" si="48"/>
        <v>4</v>
      </c>
      <c r="F3087" s="673" t="s">
        <v>2877</v>
      </c>
      <c r="G3087" s="673" t="s">
        <v>2879</v>
      </c>
      <c r="H3087" s="673" t="s">
        <v>2878</v>
      </c>
      <c r="I3087" s="673" t="s">
        <v>2880</v>
      </c>
      <c r="J3087" s="673" t="s">
        <v>2611</v>
      </c>
      <c r="K3087" s="673" t="s">
        <v>2611</v>
      </c>
    </row>
    <row r="3088" spans="1:11" hidden="1" x14ac:dyDescent="0.25">
      <c r="A3088" t="s">
        <v>5723</v>
      </c>
      <c r="B3088" s="673" t="s">
        <v>2110</v>
      </c>
      <c r="C3088" s="674">
        <v>5</v>
      </c>
      <c r="D3088" s="674" t="s">
        <v>6933</v>
      </c>
      <c r="E3088" s="674">
        <f t="shared" si="48"/>
        <v>4</v>
      </c>
      <c r="F3088" s="673" t="s">
        <v>2877</v>
      </c>
      <c r="G3088" s="673" t="s">
        <v>2879</v>
      </c>
      <c r="H3088" s="673" t="s">
        <v>2878</v>
      </c>
      <c r="I3088" s="673" t="s">
        <v>2880</v>
      </c>
      <c r="J3088" s="673" t="s">
        <v>2611</v>
      </c>
      <c r="K3088" s="673" t="s">
        <v>2611</v>
      </c>
    </row>
    <row r="3089" spans="1:11" hidden="1" x14ac:dyDescent="0.25">
      <c r="A3089" t="s">
        <v>5724</v>
      </c>
      <c r="B3089" s="673" t="s">
        <v>2110</v>
      </c>
      <c r="C3089" s="674">
        <v>5</v>
      </c>
      <c r="D3089" s="674" t="s">
        <v>6934</v>
      </c>
      <c r="E3089" s="674">
        <f t="shared" si="48"/>
        <v>4</v>
      </c>
      <c r="F3089" s="673" t="s">
        <v>2877</v>
      </c>
      <c r="G3089" s="673" t="s">
        <v>2879</v>
      </c>
      <c r="H3089" s="673" t="s">
        <v>2878</v>
      </c>
      <c r="I3089" s="673" t="s">
        <v>2880</v>
      </c>
      <c r="J3089" s="673" t="s">
        <v>2611</v>
      </c>
      <c r="K3089" s="673" t="s">
        <v>2611</v>
      </c>
    </row>
    <row r="3090" spans="1:11" hidden="1" x14ac:dyDescent="0.25">
      <c r="A3090" t="s">
        <v>5724</v>
      </c>
      <c r="B3090" s="673" t="s">
        <v>2110</v>
      </c>
      <c r="C3090" s="674">
        <v>5</v>
      </c>
      <c r="D3090" s="674" t="s">
        <v>6934</v>
      </c>
      <c r="E3090" s="674">
        <f t="shared" si="48"/>
        <v>4</v>
      </c>
      <c r="F3090" s="673" t="s">
        <v>2877</v>
      </c>
      <c r="G3090" s="673" t="s">
        <v>2879</v>
      </c>
      <c r="H3090" s="673" t="s">
        <v>2878</v>
      </c>
      <c r="I3090" s="673" t="s">
        <v>2880</v>
      </c>
      <c r="J3090" s="673" t="s">
        <v>2611</v>
      </c>
      <c r="K3090" s="673" t="s">
        <v>2611</v>
      </c>
    </row>
    <row r="3091" spans="1:11" hidden="1" x14ac:dyDescent="0.25">
      <c r="A3091" t="s">
        <v>5725</v>
      </c>
      <c r="B3091" s="673" t="s">
        <v>2110</v>
      </c>
      <c r="C3091" s="674">
        <v>5</v>
      </c>
      <c r="D3091" s="674" t="s">
        <v>6740</v>
      </c>
      <c r="E3091" s="674">
        <f t="shared" si="48"/>
        <v>2</v>
      </c>
      <c r="F3091" s="673" t="s">
        <v>2794</v>
      </c>
      <c r="G3091" s="673" t="s">
        <v>2795</v>
      </c>
      <c r="H3091" s="673" t="s">
        <v>2611</v>
      </c>
      <c r="I3091" s="673" t="s">
        <v>2611</v>
      </c>
      <c r="J3091" s="673" t="s">
        <v>2611</v>
      </c>
      <c r="K3091" s="673" t="s">
        <v>2611</v>
      </c>
    </row>
    <row r="3092" spans="1:11" hidden="1" x14ac:dyDescent="0.25">
      <c r="A3092" t="s">
        <v>5726</v>
      </c>
      <c r="B3092" s="673" t="s">
        <v>2110</v>
      </c>
      <c r="C3092" s="674">
        <v>5</v>
      </c>
      <c r="D3092" s="674" t="s">
        <v>6741</v>
      </c>
      <c r="E3092" s="674">
        <f t="shared" si="48"/>
        <v>2</v>
      </c>
      <c r="F3092" s="673" t="s">
        <v>2794</v>
      </c>
      <c r="G3092" s="673" t="s">
        <v>2795</v>
      </c>
      <c r="H3092" s="673" t="s">
        <v>2611</v>
      </c>
      <c r="I3092" s="673" t="s">
        <v>2611</v>
      </c>
      <c r="J3092" s="673" t="s">
        <v>2611</v>
      </c>
      <c r="K3092" s="673" t="s">
        <v>2611</v>
      </c>
    </row>
    <row r="3093" spans="1:11" hidden="1" x14ac:dyDescent="0.25">
      <c r="A3093" t="s">
        <v>5727</v>
      </c>
      <c r="B3093" s="673" t="s">
        <v>2110</v>
      </c>
      <c r="C3093" s="674">
        <v>5</v>
      </c>
      <c r="D3093" s="674" t="s">
        <v>6742</v>
      </c>
      <c r="E3093" s="674">
        <f t="shared" si="48"/>
        <v>2</v>
      </c>
      <c r="F3093" s="673" t="s">
        <v>2796</v>
      </c>
      <c r="G3093" s="673" t="s">
        <v>2797</v>
      </c>
      <c r="H3093" s="673" t="s">
        <v>2611</v>
      </c>
      <c r="I3093" s="673" t="s">
        <v>2611</v>
      </c>
      <c r="J3093" s="673" t="s">
        <v>2611</v>
      </c>
      <c r="K3093" s="673" t="s">
        <v>2611</v>
      </c>
    </row>
    <row r="3094" spans="1:11" hidden="1" x14ac:dyDescent="0.25">
      <c r="A3094" t="s">
        <v>5728</v>
      </c>
      <c r="B3094" s="673" t="s">
        <v>2110</v>
      </c>
      <c r="C3094" s="674">
        <v>5</v>
      </c>
      <c r="D3094" s="674" t="s">
        <v>6743</v>
      </c>
      <c r="E3094" s="674">
        <f t="shared" si="48"/>
        <v>2</v>
      </c>
      <c r="F3094" s="673" t="s">
        <v>2796</v>
      </c>
      <c r="G3094" s="673" t="s">
        <v>2797</v>
      </c>
      <c r="H3094" s="673" t="s">
        <v>2611</v>
      </c>
      <c r="I3094" s="673" t="s">
        <v>2611</v>
      </c>
      <c r="J3094" s="673" t="s">
        <v>2611</v>
      </c>
      <c r="K3094" s="673" t="s">
        <v>2611</v>
      </c>
    </row>
    <row r="3095" spans="1:11" hidden="1" x14ac:dyDescent="0.25">
      <c r="A3095" t="s">
        <v>5729</v>
      </c>
      <c r="B3095" s="673" t="s">
        <v>2110</v>
      </c>
      <c r="C3095" s="674">
        <v>5</v>
      </c>
      <c r="D3095" s="674" t="s">
        <v>6871</v>
      </c>
      <c r="E3095" s="674">
        <f t="shared" si="48"/>
        <v>2</v>
      </c>
      <c r="F3095" s="673" t="s">
        <v>2846</v>
      </c>
      <c r="G3095" s="673" t="s">
        <v>2850</v>
      </c>
      <c r="H3095" s="673" t="s">
        <v>2611</v>
      </c>
      <c r="I3095" s="673" t="s">
        <v>2611</v>
      </c>
      <c r="J3095" s="673" t="s">
        <v>2611</v>
      </c>
      <c r="K3095" s="673" t="s">
        <v>2611</v>
      </c>
    </row>
    <row r="3096" spans="1:11" hidden="1" x14ac:dyDescent="0.25">
      <c r="A3096" t="s">
        <v>5730</v>
      </c>
      <c r="B3096" s="673" t="s">
        <v>2110</v>
      </c>
      <c r="C3096" s="674">
        <v>5</v>
      </c>
      <c r="D3096" s="674" t="s">
        <v>6872</v>
      </c>
      <c r="E3096" s="674">
        <f t="shared" si="48"/>
        <v>2</v>
      </c>
      <c r="F3096" s="673" t="s">
        <v>2846</v>
      </c>
      <c r="G3096" s="673" t="s">
        <v>2850</v>
      </c>
      <c r="H3096" s="673" t="s">
        <v>2611</v>
      </c>
      <c r="I3096" s="673" t="s">
        <v>2611</v>
      </c>
      <c r="J3096" s="673" t="s">
        <v>2611</v>
      </c>
      <c r="K3096" s="673" t="s">
        <v>2611</v>
      </c>
    </row>
    <row r="3097" spans="1:11" hidden="1" x14ac:dyDescent="0.25">
      <c r="A3097" t="s">
        <v>5731</v>
      </c>
      <c r="B3097" s="673" t="s">
        <v>2110</v>
      </c>
      <c r="C3097" s="674">
        <v>5</v>
      </c>
      <c r="D3097" s="674" t="s">
        <v>6733</v>
      </c>
      <c r="E3097" s="674">
        <f t="shared" si="48"/>
        <v>3</v>
      </c>
      <c r="F3097" s="673" t="s">
        <v>2789</v>
      </c>
      <c r="G3097" s="673" t="s">
        <v>2790</v>
      </c>
      <c r="H3097" s="673" t="s">
        <v>2791</v>
      </c>
      <c r="I3097" s="673" t="s">
        <v>2611</v>
      </c>
      <c r="J3097" s="673" t="s">
        <v>2611</v>
      </c>
      <c r="K3097" s="673" t="s">
        <v>2611</v>
      </c>
    </row>
    <row r="3098" spans="1:11" hidden="1" x14ac:dyDescent="0.25">
      <c r="A3098" t="s">
        <v>5732</v>
      </c>
      <c r="B3098" s="673" t="s">
        <v>2110</v>
      </c>
      <c r="C3098" s="674">
        <v>5</v>
      </c>
      <c r="D3098" s="674" t="s">
        <v>6734</v>
      </c>
      <c r="E3098" s="674">
        <f t="shared" si="48"/>
        <v>1</v>
      </c>
      <c r="F3098" s="673" t="s">
        <v>2788</v>
      </c>
      <c r="G3098" s="673" t="s">
        <v>2611</v>
      </c>
      <c r="H3098" s="673" t="s">
        <v>2611</v>
      </c>
      <c r="I3098" s="673" t="s">
        <v>2611</v>
      </c>
      <c r="J3098" s="673" t="s">
        <v>2611</v>
      </c>
      <c r="K3098" s="673" t="s">
        <v>2611</v>
      </c>
    </row>
    <row r="3099" spans="1:11" hidden="1" x14ac:dyDescent="0.25">
      <c r="A3099" t="s">
        <v>5733</v>
      </c>
      <c r="B3099" s="673" t="s">
        <v>2110</v>
      </c>
      <c r="C3099" s="674">
        <v>5</v>
      </c>
      <c r="D3099" s="674" t="s">
        <v>6935</v>
      </c>
      <c r="E3099" s="674">
        <f t="shared" si="48"/>
        <v>1</v>
      </c>
      <c r="F3099" s="673" t="s">
        <v>2788</v>
      </c>
      <c r="G3099" s="673" t="s">
        <v>2611</v>
      </c>
      <c r="H3099" s="673" t="s">
        <v>2611</v>
      </c>
      <c r="I3099" s="673" t="s">
        <v>2611</v>
      </c>
      <c r="J3099" s="673" t="s">
        <v>2611</v>
      </c>
      <c r="K3099" s="673" t="s">
        <v>2611</v>
      </c>
    </row>
    <row r="3100" spans="1:11" hidden="1" x14ac:dyDescent="0.25">
      <c r="A3100" t="s">
        <v>5734</v>
      </c>
      <c r="B3100" s="673" t="s">
        <v>2110</v>
      </c>
      <c r="C3100" s="674">
        <v>5</v>
      </c>
      <c r="D3100" s="674" t="s">
        <v>6875</v>
      </c>
      <c r="E3100" s="674">
        <f t="shared" si="48"/>
        <v>1</v>
      </c>
      <c r="F3100" s="673" t="s">
        <v>2788</v>
      </c>
      <c r="G3100" s="673" t="s">
        <v>2611</v>
      </c>
      <c r="H3100" s="673" t="s">
        <v>2611</v>
      </c>
      <c r="I3100" s="673" t="s">
        <v>2611</v>
      </c>
      <c r="J3100" s="673" t="s">
        <v>2611</v>
      </c>
      <c r="K3100" s="673" t="s">
        <v>2611</v>
      </c>
    </row>
    <row r="3101" spans="1:11" hidden="1" x14ac:dyDescent="0.25">
      <c r="A3101" t="s">
        <v>5735</v>
      </c>
      <c r="B3101" s="673" t="s">
        <v>2110</v>
      </c>
      <c r="C3101" s="674">
        <v>5</v>
      </c>
      <c r="D3101" s="674" t="s">
        <v>6876</v>
      </c>
      <c r="E3101" s="674">
        <f t="shared" si="48"/>
        <v>1</v>
      </c>
      <c r="F3101" s="673" t="s">
        <v>2788</v>
      </c>
      <c r="G3101" s="673" t="s">
        <v>2611</v>
      </c>
      <c r="H3101" s="673" t="s">
        <v>2611</v>
      </c>
      <c r="I3101" s="673" t="s">
        <v>2611</v>
      </c>
      <c r="J3101" s="673" t="s">
        <v>2611</v>
      </c>
      <c r="K3101" s="673" t="s">
        <v>2611</v>
      </c>
    </row>
    <row r="3102" spans="1:11" hidden="1" x14ac:dyDescent="0.25">
      <c r="A3102" t="s">
        <v>5736</v>
      </c>
      <c r="B3102" s="673" t="s">
        <v>2110</v>
      </c>
      <c r="C3102" s="674">
        <v>5</v>
      </c>
      <c r="D3102" s="674" t="s">
        <v>6877</v>
      </c>
      <c r="E3102" s="674">
        <f t="shared" si="48"/>
        <v>1</v>
      </c>
      <c r="F3102" s="673" t="s">
        <v>2788</v>
      </c>
      <c r="G3102" s="673" t="s">
        <v>2611</v>
      </c>
      <c r="H3102" s="673" t="s">
        <v>2611</v>
      </c>
      <c r="I3102" s="673" t="s">
        <v>2611</v>
      </c>
      <c r="J3102" s="673" t="s">
        <v>2611</v>
      </c>
      <c r="K3102" s="673" t="s">
        <v>2611</v>
      </c>
    </row>
    <row r="3103" spans="1:11" hidden="1" x14ac:dyDescent="0.25">
      <c r="A3103" t="s">
        <v>5737</v>
      </c>
      <c r="B3103" s="673" t="s">
        <v>2110</v>
      </c>
      <c r="C3103" s="674">
        <v>5</v>
      </c>
      <c r="D3103" s="674" t="s">
        <v>6760</v>
      </c>
      <c r="E3103" s="674">
        <f t="shared" si="48"/>
        <v>1</v>
      </c>
      <c r="F3103" s="673" t="s">
        <v>2788</v>
      </c>
      <c r="G3103" s="673" t="s">
        <v>2611</v>
      </c>
      <c r="H3103" s="673" t="s">
        <v>2611</v>
      </c>
      <c r="I3103" s="673" t="s">
        <v>2611</v>
      </c>
      <c r="J3103" s="673" t="s">
        <v>2611</v>
      </c>
      <c r="K3103" s="673" t="s">
        <v>2611</v>
      </c>
    </row>
    <row r="3104" spans="1:11" hidden="1" x14ac:dyDescent="0.25">
      <c r="A3104" t="s">
        <v>5738</v>
      </c>
      <c r="B3104" s="673" t="s">
        <v>2110</v>
      </c>
      <c r="C3104" s="674">
        <v>5</v>
      </c>
      <c r="D3104" s="674" t="s">
        <v>6989</v>
      </c>
      <c r="E3104" s="674">
        <f t="shared" si="48"/>
        <v>1</v>
      </c>
      <c r="F3104" s="673" t="s">
        <v>2788</v>
      </c>
      <c r="G3104" s="673" t="s">
        <v>2611</v>
      </c>
      <c r="H3104" s="673" t="s">
        <v>2611</v>
      </c>
      <c r="I3104" s="673" t="s">
        <v>2611</v>
      </c>
      <c r="J3104" s="673" t="s">
        <v>2611</v>
      </c>
      <c r="K3104" s="673" t="s">
        <v>2611</v>
      </c>
    </row>
    <row r="3105" spans="1:11" hidden="1" x14ac:dyDescent="0.25">
      <c r="A3105" t="s">
        <v>5739</v>
      </c>
      <c r="B3105" s="673" t="s">
        <v>2110</v>
      </c>
      <c r="C3105" s="674">
        <v>5</v>
      </c>
      <c r="D3105" s="674" t="s">
        <v>6990</v>
      </c>
      <c r="E3105" s="674">
        <f t="shared" si="48"/>
        <v>1</v>
      </c>
      <c r="F3105" s="673" t="s">
        <v>2788</v>
      </c>
      <c r="G3105" s="673" t="s">
        <v>2611</v>
      </c>
      <c r="H3105" s="673" t="s">
        <v>2611</v>
      </c>
      <c r="I3105" s="673" t="s">
        <v>2611</v>
      </c>
      <c r="J3105" s="673" t="s">
        <v>2611</v>
      </c>
      <c r="K3105" s="673" t="s">
        <v>2611</v>
      </c>
    </row>
    <row r="3106" spans="1:11" hidden="1" x14ac:dyDescent="0.25">
      <c r="A3106" t="s">
        <v>5740</v>
      </c>
      <c r="B3106" s="673" t="s">
        <v>2110</v>
      </c>
      <c r="C3106" s="674">
        <v>5</v>
      </c>
      <c r="D3106" s="674" t="s">
        <v>6991</v>
      </c>
      <c r="E3106" s="674">
        <f t="shared" si="48"/>
        <v>1</v>
      </c>
      <c r="F3106" s="673" t="s">
        <v>2788</v>
      </c>
      <c r="G3106" s="673" t="s">
        <v>2611</v>
      </c>
      <c r="H3106" s="673" t="s">
        <v>2611</v>
      </c>
      <c r="I3106" s="673" t="s">
        <v>2611</v>
      </c>
      <c r="J3106" s="673" t="s">
        <v>2611</v>
      </c>
      <c r="K3106" s="673" t="s">
        <v>2611</v>
      </c>
    </row>
    <row r="3107" spans="1:11" hidden="1" x14ac:dyDescent="0.25">
      <c r="A3107" t="s">
        <v>5741</v>
      </c>
      <c r="B3107" s="673" t="s">
        <v>2110</v>
      </c>
      <c r="C3107" s="674">
        <v>5</v>
      </c>
      <c r="D3107" s="674" t="s">
        <v>6735</v>
      </c>
      <c r="E3107" s="674">
        <f t="shared" si="48"/>
        <v>1</v>
      </c>
      <c r="F3107" s="673" t="s">
        <v>2788</v>
      </c>
      <c r="G3107" s="673" t="s">
        <v>2611</v>
      </c>
      <c r="H3107" s="673" t="s">
        <v>2611</v>
      </c>
      <c r="I3107" s="673" t="s">
        <v>2611</v>
      </c>
      <c r="J3107" s="673" t="s">
        <v>2611</v>
      </c>
      <c r="K3107" s="673" t="s">
        <v>2611</v>
      </c>
    </row>
    <row r="3108" spans="1:11" hidden="1" x14ac:dyDescent="0.25">
      <c r="A3108" t="s">
        <v>5742</v>
      </c>
      <c r="B3108" s="673" t="s">
        <v>2110</v>
      </c>
      <c r="C3108" s="674">
        <v>5</v>
      </c>
      <c r="D3108" s="674" t="s">
        <v>6744</v>
      </c>
      <c r="E3108" s="674">
        <f t="shared" si="48"/>
        <v>2</v>
      </c>
      <c r="F3108" s="673" t="s">
        <v>2846</v>
      </c>
      <c r="G3108" s="673" t="s">
        <v>2850</v>
      </c>
      <c r="H3108" s="673" t="s">
        <v>2611</v>
      </c>
      <c r="I3108" s="673" t="s">
        <v>2611</v>
      </c>
      <c r="J3108" s="673" t="s">
        <v>2611</v>
      </c>
      <c r="K3108" s="673" t="s">
        <v>2611</v>
      </c>
    </row>
    <row r="3109" spans="1:11" hidden="1" x14ac:dyDescent="0.25">
      <c r="A3109" t="s">
        <v>5743</v>
      </c>
      <c r="B3109" s="673" t="s">
        <v>2110</v>
      </c>
      <c r="C3109" s="674">
        <v>5</v>
      </c>
      <c r="D3109" s="674" t="s">
        <v>6745</v>
      </c>
      <c r="E3109" s="674">
        <f t="shared" si="48"/>
        <v>4</v>
      </c>
      <c r="F3109" s="673" t="s">
        <v>2796</v>
      </c>
      <c r="G3109" s="673" t="s">
        <v>2794</v>
      </c>
      <c r="H3109" s="673" t="s">
        <v>2797</v>
      </c>
      <c r="I3109" s="673" t="s">
        <v>2795</v>
      </c>
      <c r="J3109" s="673" t="s">
        <v>2611</v>
      </c>
      <c r="K3109" s="673" t="s">
        <v>2611</v>
      </c>
    </row>
    <row r="3110" spans="1:11" hidden="1" x14ac:dyDescent="0.25">
      <c r="A3110" t="s">
        <v>5744</v>
      </c>
      <c r="B3110" s="673" t="s">
        <v>2110</v>
      </c>
      <c r="C3110" s="674">
        <v>5</v>
      </c>
      <c r="D3110" s="674" t="s">
        <v>6878</v>
      </c>
      <c r="E3110" s="674">
        <f t="shared" si="48"/>
        <v>1</v>
      </c>
      <c r="F3110" s="673" t="s">
        <v>2788</v>
      </c>
      <c r="G3110" s="673" t="s">
        <v>2611</v>
      </c>
      <c r="H3110" s="673" t="s">
        <v>2611</v>
      </c>
      <c r="I3110" s="673" t="s">
        <v>2611</v>
      </c>
      <c r="J3110" s="673" t="s">
        <v>2611</v>
      </c>
      <c r="K3110" s="673" t="s">
        <v>2611</v>
      </c>
    </row>
    <row r="3111" spans="1:11" hidden="1" x14ac:dyDescent="0.25">
      <c r="A3111" t="s">
        <v>5745</v>
      </c>
      <c r="B3111" s="673" t="s">
        <v>2110</v>
      </c>
      <c r="C3111" s="674">
        <v>5</v>
      </c>
      <c r="D3111" s="674" t="s">
        <v>6879</v>
      </c>
      <c r="E3111" s="674">
        <f t="shared" si="48"/>
        <v>1</v>
      </c>
      <c r="F3111" s="673" t="s">
        <v>2788</v>
      </c>
      <c r="G3111" s="673" t="s">
        <v>2611</v>
      </c>
      <c r="H3111" s="673" t="s">
        <v>2611</v>
      </c>
      <c r="I3111" s="673" t="s">
        <v>2611</v>
      </c>
      <c r="J3111" s="673" t="s">
        <v>2611</v>
      </c>
      <c r="K3111" s="673" t="s">
        <v>2611</v>
      </c>
    </row>
    <row r="3112" spans="1:11" hidden="1" x14ac:dyDescent="0.25">
      <c r="A3112" t="s">
        <v>5746</v>
      </c>
      <c r="B3112" s="673" t="s">
        <v>2110</v>
      </c>
      <c r="C3112" s="674">
        <v>5</v>
      </c>
      <c r="D3112" s="674" t="s">
        <v>7067</v>
      </c>
      <c r="E3112" s="674">
        <f t="shared" si="48"/>
        <v>1</v>
      </c>
      <c r="F3112" s="673" t="s">
        <v>2788</v>
      </c>
      <c r="G3112" s="673" t="s">
        <v>2611</v>
      </c>
      <c r="H3112" s="673" t="s">
        <v>2611</v>
      </c>
      <c r="I3112" s="673" t="s">
        <v>2611</v>
      </c>
      <c r="J3112" s="673" t="s">
        <v>2611</v>
      </c>
      <c r="K3112" s="673" t="s">
        <v>2611</v>
      </c>
    </row>
    <row r="3113" spans="1:11" hidden="1" x14ac:dyDescent="0.25">
      <c r="A3113" t="s">
        <v>5747</v>
      </c>
      <c r="B3113" s="673" t="s">
        <v>2110</v>
      </c>
      <c r="C3113" s="674">
        <v>5</v>
      </c>
      <c r="D3113" s="674" t="s">
        <v>6867</v>
      </c>
      <c r="E3113" s="674">
        <f t="shared" si="48"/>
        <v>1</v>
      </c>
      <c r="F3113" s="673" t="s">
        <v>2788</v>
      </c>
      <c r="G3113" s="673" t="s">
        <v>2611</v>
      </c>
      <c r="H3113" s="673" t="s">
        <v>2611</v>
      </c>
      <c r="I3113" s="673" t="s">
        <v>2611</v>
      </c>
      <c r="J3113" s="673" t="s">
        <v>2611</v>
      </c>
      <c r="K3113" s="673" t="s">
        <v>2611</v>
      </c>
    </row>
    <row r="3114" spans="1:11" hidden="1" x14ac:dyDescent="0.25">
      <c r="A3114" t="s">
        <v>5748</v>
      </c>
      <c r="B3114" s="673" t="s">
        <v>2110</v>
      </c>
      <c r="C3114" s="674">
        <v>5</v>
      </c>
      <c r="D3114" s="674" t="s">
        <v>6825</v>
      </c>
      <c r="E3114" s="674">
        <f t="shared" si="48"/>
        <v>1</v>
      </c>
      <c r="F3114" s="673" t="s">
        <v>2788</v>
      </c>
      <c r="G3114" s="673" t="s">
        <v>2611</v>
      </c>
      <c r="H3114" s="673" t="s">
        <v>2611</v>
      </c>
      <c r="I3114" s="673" t="s">
        <v>2611</v>
      </c>
      <c r="J3114" s="673" t="s">
        <v>2611</v>
      </c>
      <c r="K3114" s="673" t="s">
        <v>2611</v>
      </c>
    </row>
    <row r="3115" spans="1:11" hidden="1" x14ac:dyDescent="0.25">
      <c r="A3115" t="s">
        <v>5749</v>
      </c>
      <c r="B3115" s="673" t="s">
        <v>2110</v>
      </c>
      <c r="C3115" s="674">
        <v>5</v>
      </c>
      <c r="D3115" s="674" t="s">
        <v>6870</v>
      </c>
      <c r="E3115" s="674">
        <f t="shared" si="48"/>
        <v>1</v>
      </c>
      <c r="F3115" s="673" t="s">
        <v>2788</v>
      </c>
      <c r="G3115" s="673" t="s">
        <v>2611</v>
      </c>
      <c r="H3115" s="673" t="s">
        <v>2611</v>
      </c>
      <c r="I3115" s="673" t="s">
        <v>2611</v>
      </c>
      <c r="J3115" s="673" t="s">
        <v>2611</v>
      </c>
      <c r="K3115" s="673" t="s">
        <v>2611</v>
      </c>
    </row>
    <row r="3116" spans="1:11" hidden="1" x14ac:dyDescent="0.25">
      <c r="A3116" t="s">
        <v>5750</v>
      </c>
      <c r="B3116" s="673" t="s">
        <v>2110</v>
      </c>
      <c r="C3116" s="674">
        <v>5</v>
      </c>
      <c r="D3116" s="674" t="s">
        <v>6853</v>
      </c>
      <c r="E3116" s="674">
        <f t="shared" si="48"/>
        <v>1</v>
      </c>
      <c r="F3116" s="673" t="s">
        <v>2788</v>
      </c>
      <c r="G3116" s="673" t="s">
        <v>2611</v>
      </c>
      <c r="H3116" s="673" t="s">
        <v>2611</v>
      </c>
      <c r="I3116" s="673" t="s">
        <v>2611</v>
      </c>
      <c r="J3116" s="673" t="s">
        <v>2611</v>
      </c>
      <c r="K3116" s="673" t="s">
        <v>2611</v>
      </c>
    </row>
    <row r="3117" spans="1:11" hidden="1" x14ac:dyDescent="0.25">
      <c r="A3117" t="s">
        <v>7587</v>
      </c>
      <c r="B3117" s="673" t="s">
        <v>2110</v>
      </c>
      <c r="C3117" s="674">
        <v>5</v>
      </c>
      <c r="D3117" s="674" t="s">
        <v>7006</v>
      </c>
      <c r="E3117" s="674">
        <f t="shared" si="48"/>
        <v>2</v>
      </c>
      <c r="F3117" s="673" t="s">
        <v>2877</v>
      </c>
      <c r="G3117" s="673" t="s">
        <v>2878</v>
      </c>
      <c r="H3117" s="673" t="s">
        <v>2611</v>
      </c>
      <c r="I3117" s="673" t="s">
        <v>2611</v>
      </c>
      <c r="J3117" s="673" t="s">
        <v>2611</v>
      </c>
      <c r="K3117" s="673" t="s">
        <v>2611</v>
      </c>
    </row>
    <row r="3118" spans="1:11" hidden="1" x14ac:dyDescent="0.25">
      <c r="A3118" t="s">
        <v>7588</v>
      </c>
      <c r="B3118" s="673" t="s">
        <v>2110</v>
      </c>
      <c r="C3118" s="674">
        <v>5</v>
      </c>
      <c r="D3118" s="674" t="s">
        <v>6881</v>
      </c>
      <c r="E3118" s="674">
        <f t="shared" si="48"/>
        <v>2</v>
      </c>
      <c r="F3118" s="673" t="s">
        <v>2794</v>
      </c>
      <c r="G3118" s="673" t="s">
        <v>2795</v>
      </c>
      <c r="H3118" s="673" t="s">
        <v>2611</v>
      </c>
      <c r="I3118" s="673" t="s">
        <v>2611</v>
      </c>
      <c r="J3118" s="673" t="s">
        <v>2611</v>
      </c>
      <c r="K3118" s="673" t="s">
        <v>2611</v>
      </c>
    </row>
    <row r="3119" spans="1:11" hidden="1" x14ac:dyDescent="0.25">
      <c r="A3119" t="s">
        <v>7589</v>
      </c>
      <c r="B3119" s="673" t="s">
        <v>2110</v>
      </c>
      <c r="C3119" s="674">
        <v>5</v>
      </c>
      <c r="D3119" s="674" t="s">
        <v>7026</v>
      </c>
      <c r="E3119" s="674">
        <f t="shared" si="48"/>
        <v>2</v>
      </c>
      <c r="F3119" s="673" t="s">
        <v>2794</v>
      </c>
      <c r="G3119" s="673" t="s">
        <v>2795</v>
      </c>
      <c r="H3119" s="673" t="s">
        <v>2611</v>
      </c>
      <c r="I3119" s="673" t="s">
        <v>2611</v>
      </c>
      <c r="J3119" s="673" t="s">
        <v>2611</v>
      </c>
      <c r="K3119" s="673" t="s">
        <v>2611</v>
      </c>
    </row>
    <row r="3120" spans="1:11" hidden="1" x14ac:dyDescent="0.25">
      <c r="A3120" t="s">
        <v>7590</v>
      </c>
      <c r="B3120" s="673" t="s">
        <v>2110</v>
      </c>
      <c r="C3120" s="674">
        <v>5</v>
      </c>
      <c r="D3120" s="674" t="s">
        <v>6993</v>
      </c>
      <c r="E3120" s="674">
        <f t="shared" si="48"/>
        <v>2</v>
      </c>
      <c r="F3120" s="673" t="s">
        <v>2796</v>
      </c>
      <c r="G3120" s="673" t="s">
        <v>2797</v>
      </c>
      <c r="H3120" s="673" t="s">
        <v>2611</v>
      </c>
      <c r="I3120" s="673" t="s">
        <v>2611</v>
      </c>
      <c r="J3120" s="673" t="s">
        <v>2611</v>
      </c>
      <c r="K3120" s="673" t="s">
        <v>2611</v>
      </c>
    </row>
    <row r="3121" spans="1:11" hidden="1" x14ac:dyDescent="0.25">
      <c r="A3121" t="s">
        <v>7591</v>
      </c>
      <c r="B3121" s="673" t="s">
        <v>2110</v>
      </c>
      <c r="C3121" s="674">
        <v>5</v>
      </c>
      <c r="D3121" s="674" t="s">
        <v>7022</v>
      </c>
      <c r="E3121" s="674">
        <f t="shared" si="48"/>
        <v>2</v>
      </c>
      <c r="F3121" s="673" t="s">
        <v>2796</v>
      </c>
      <c r="G3121" s="673" t="s">
        <v>2797</v>
      </c>
      <c r="H3121" s="673" t="s">
        <v>2611</v>
      </c>
      <c r="I3121" s="673" t="s">
        <v>2611</v>
      </c>
      <c r="J3121" s="673" t="s">
        <v>2611</v>
      </c>
      <c r="K3121" s="673" t="s">
        <v>2611</v>
      </c>
    </row>
    <row r="3122" spans="1:11" hidden="1" x14ac:dyDescent="0.25">
      <c r="A3122" t="s">
        <v>7592</v>
      </c>
      <c r="B3122" s="673" t="s">
        <v>2110</v>
      </c>
      <c r="C3122" s="674">
        <v>5</v>
      </c>
      <c r="D3122" s="674" t="s">
        <v>7010</v>
      </c>
      <c r="E3122" s="674">
        <f t="shared" si="48"/>
        <v>2</v>
      </c>
      <c r="F3122" s="673" t="s">
        <v>2796</v>
      </c>
      <c r="G3122" s="673" t="s">
        <v>2797</v>
      </c>
      <c r="H3122" s="673" t="s">
        <v>2611</v>
      </c>
      <c r="I3122" s="673" t="s">
        <v>2611</v>
      </c>
      <c r="J3122" s="673" t="s">
        <v>2611</v>
      </c>
      <c r="K3122" s="673" t="s">
        <v>2611</v>
      </c>
    </row>
    <row r="3123" spans="1:11" hidden="1" x14ac:dyDescent="0.25">
      <c r="A3123" t="s">
        <v>7593</v>
      </c>
      <c r="B3123" s="673" t="s">
        <v>2110</v>
      </c>
      <c r="C3123" s="674">
        <v>5</v>
      </c>
      <c r="D3123" s="674" t="s">
        <v>7011</v>
      </c>
      <c r="E3123" s="674">
        <f t="shared" si="48"/>
        <v>2</v>
      </c>
      <c r="F3123" s="673" t="s">
        <v>2796</v>
      </c>
      <c r="G3123" s="673" t="s">
        <v>2797</v>
      </c>
      <c r="H3123" s="673" t="s">
        <v>2611</v>
      </c>
      <c r="I3123" s="673" t="s">
        <v>2611</v>
      </c>
      <c r="J3123" s="673" t="s">
        <v>2611</v>
      </c>
      <c r="K3123" s="673" t="s">
        <v>2611</v>
      </c>
    </row>
    <row r="3124" spans="1:11" hidden="1" x14ac:dyDescent="0.25">
      <c r="A3124" t="s">
        <v>7594</v>
      </c>
      <c r="B3124" s="673" t="s">
        <v>2110</v>
      </c>
      <c r="C3124" s="674">
        <v>5</v>
      </c>
      <c r="D3124" s="674" t="s">
        <v>7055</v>
      </c>
      <c r="E3124" s="674">
        <f t="shared" si="48"/>
        <v>2</v>
      </c>
      <c r="F3124" s="673" t="s">
        <v>2877</v>
      </c>
      <c r="G3124" s="673" t="s">
        <v>2878</v>
      </c>
      <c r="H3124" s="673" t="s">
        <v>2611</v>
      </c>
      <c r="I3124" s="673" t="s">
        <v>2611</v>
      </c>
      <c r="J3124" s="673" t="s">
        <v>2611</v>
      </c>
      <c r="K3124" s="673" t="s">
        <v>2611</v>
      </c>
    </row>
    <row r="3125" spans="1:11" hidden="1" x14ac:dyDescent="0.25">
      <c r="A3125" t="s">
        <v>7595</v>
      </c>
      <c r="B3125" s="673" t="s">
        <v>2110</v>
      </c>
      <c r="C3125" s="674">
        <v>5</v>
      </c>
      <c r="D3125" s="674" t="s">
        <v>6994</v>
      </c>
      <c r="E3125" s="674">
        <f t="shared" si="48"/>
        <v>2</v>
      </c>
      <c r="F3125" s="673" t="s">
        <v>2796</v>
      </c>
      <c r="G3125" s="673" t="s">
        <v>2797</v>
      </c>
      <c r="H3125" s="673" t="s">
        <v>2611</v>
      </c>
      <c r="I3125" s="673" t="s">
        <v>2611</v>
      </c>
      <c r="J3125" s="673" t="s">
        <v>2611</v>
      </c>
      <c r="K3125" s="673" t="s">
        <v>2611</v>
      </c>
    </row>
    <row r="3126" spans="1:11" hidden="1" x14ac:dyDescent="0.25">
      <c r="A3126" t="s">
        <v>7596</v>
      </c>
      <c r="B3126" s="673" t="s">
        <v>2110</v>
      </c>
      <c r="C3126" s="674">
        <v>5</v>
      </c>
      <c r="D3126" s="674" t="s">
        <v>7016</v>
      </c>
      <c r="E3126" s="674">
        <f t="shared" si="48"/>
        <v>2</v>
      </c>
      <c r="F3126" s="673" t="s">
        <v>2796</v>
      </c>
      <c r="G3126" s="673" t="s">
        <v>2797</v>
      </c>
      <c r="H3126" s="673" t="s">
        <v>2611</v>
      </c>
      <c r="I3126" s="673" t="s">
        <v>2611</v>
      </c>
      <c r="J3126" s="673" t="s">
        <v>2611</v>
      </c>
      <c r="K3126" s="673" t="s">
        <v>2611</v>
      </c>
    </row>
    <row r="3127" spans="1:11" hidden="1" x14ac:dyDescent="0.25">
      <c r="A3127" t="s">
        <v>7597</v>
      </c>
      <c r="B3127" s="673" t="s">
        <v>2110</v>
      </c>
      <c r="C3127" s="674">
        <v>5</v>
      </c>
      <c r="D3127" s="674" t="s">
        <v>6978</v>
      </c>
      <c r="E3127" s="674">
        <f t="shared" si="48"/>
        <v>2</v>
      </c>
      <c r="F3127" s="673" t="s">
        <v>2796</v>
      </c>
      <c r="G3127" s="673" t="s">
        <v>2797</v>
      </c>
      <c r="H3127" s="673" t="s">
        <v>2611</v>
      </c>
      <c r="I3127" s="673" t="s">
        <v>2611</v>
      </c>
      <c r="J3127" s="673" t="s">
        <v>2611</v>
      </c>
      <c r="K3127" s="673" t="s">
        <v>2611</v>
      </c>
    </row>
    <row r="3128" spans="1:11" hidden="1" x14ac:dyDescent="0.25">
      <c r="A3128" t="s">
        <v>5751</v>
      </c>
      <c r="B3128" s="673" t="s">
        <v>2110</v>
      </c>
      <c r="C3128" s="674">
        <v>5</v>
      </c>
      <c r="D3128" s="674" t="s">
        <v>6821</v>
      </c>
      <c r="E3128" s="674">
        <f t="shared" si="48"/>
        <v>2</v>
      </c>
      <c r="F3128" s="673" t="s">
        <v>2796</v>
      </c>
      <c r="G3128" s="673" t="s">
        <v>2797</v>
      </c>
      <c r="H3128" s="673" t="s">
        <v>2611</v>
      </c>
      <c r="I3128" s="673" t="s">
        <v>2611</v>
      </c>
      <c r="J3128" s="673" t="s">
        <v>2611</v>
      </c>
      <c r="K3128" s="673" t="s">
        <v>2611</v>
      </c>
    </row>
    <row r="3129" spans="1:11" hidden="1" x14ac:dyDescent="0.25">
      <c r="A3129" t="s">
        <v>5752</v>
      </c>
      <c r="B3129" s="673" t="s">
        <v>2110</v>
      </c>
      <c r="C3129" s="674">
        <v>5</v>
      </c>
      <c r="D3129" s="674" t="s">
        <v>6896</v>
      </c>
      <c r="E3129" s="674">
        <f t="shared" si="48"/>
        <v>2</v>
      </c>
      <c r="F3129" s="673" t="s">
        <v>2796</v>
      </c>
      <c r="G3129" s="673" t="s">
        <v>2797</v>
      </c>
      <c r="H3129" s="673" t="s">
        <v>2611</v>
      </c>
      <c r="I3129" s="673" t="s">
        <v>2611</v>
      </c>
      <c r="J3129" s="673" t="s">
        <v>2611</v>
      </c>
      <c r="K3129" s="673" t="s">
        <v>2611</v>
      </c>
    </row>
    <row r="3130" spans="1:11" hidden="1" x14ac:dyDescent="0.25">
      <c r="A3130" t="s">
        <v>5753</v>
      </c>
      <c r="B3130" s="673" t="s">
        <v>2110</v>
      </c>
      <c r="C3130" s="674">
        <v>5</v>
      </c>
      <c r="D3130" s="674" t="s">
        <v>7070</v>
      </c>
      <c r="E3130" s="674">
        <f t="shared" si="48"/>
        <v>2</v>
      </c>
      <c r="F3130" s="673" t="s">
        <v>2796</v>
      </c>
      <c r="G3130" s="673" t="s">
        <v>2797</v>
      </c>
      <c r="H3130" s="673" t="s">
        <v>2611</v>
      </c>
      <c r="I3130" s="673" t="s">
        <v>2611</v>
      </c>
      <c r="J3130" s="673" t="s">
        <v>2611</v>
      </c>
      <c r="K3130" s="673" t="s">
        <v>2611</v>
      </c>
    </row>
    <row r="3131" spans="1:11" hidden="1" x14ac:dyDescent="0.25">
      <c r="A3131" t="s">
        <v>5754</v>
      </c>
      <c r="B3131" s="673" t="s">
        <v>2110</v>
      </c>
      <c r="C3131" s="674">
        <v>5</v>
      </c>
      <c r="D3131" s="674" t="s">
        <v>6868</v>
      </c>
      <c r="E3131" s="674">
        <f t="shared" si="48"/>
        <v>2</v>
      </c>
      <c r="F3131" s="673" t="s">
        <v>2877</v>
      </c>
      <c r="G3131" s="673" t="s">
        <v>2878</v>
      </c>
      <c r="H3131" s="673" t="s">
        <v>2611</v>
      </c>
      <c r="I3131" s="673" t="s">
        <v>2611</v>
      </c>
      <c r="J3131" s="673" t="s">
        <v>2611</v>
      </c>
      <c r="K3131" s="673" t="s">
        <v>2611</v>
      </c>
    </row>
    <row r="3132" spans="1:11" hidden="1" x14ac:dyDescent="0.25">
      <c r="A3132" t="s">
        <v>5755</v>
      </c>
      <c r="B3132" s="673" t="s">
        <v>2110</v>
      </c>
      <c r="C3132" s="674">
        <v>5</v>
      </c>
      <c r="D3132" s="674" t="s">
        <v>6826</v>
      </c>
      <c r="E3132" s="674">
        <f t="shared" si="48"/>
        <v>2</v>
      </c>
      <c r="F3132" s="673" t="s">
        <v>2877</v>
      </c>
      <c r="G3132" s="673" t="s">
        <v>2878</v>
      </c>
      <c r="H3132" s="673" t="s">
        <v>2611</v>
      </c>
      <c r="I3132" s="673" t="s">
        <v>2611</v>
      </c>
      <c r="J3132" s="673" t="s">
        <v>2611</v>
      </c>
      <c r="K3132" s="673" t="s">
        <v>2611</v>
      </c>
    </row>
    <row r="3133" spans="1:11" hidden="1" x14ac:dyDescent="0.25">
      <c r="A3133" t="s">
        <v>5756</v>
      </c>
      <c r="B3133" s="673" t="s">
        <v>2110</v>
      </c>
      <c r="C3133" s="674">
        <v>5</v>
      </c>
      <c r="D3133" s="674" t="s">
        <v>6897</v>
      </c>
      <c r="E3133" s="674">
        <f t="shared" si="48"/>
        <v>2</v>
      </c>
      <c r="F3133" s="673" t="s">
        <v>2796</v>
      </c>
      <c r="G3133" s="673" t="s">
        <v>2797</v>
      </c>
      <c r="H3133" s="673" t="s">
        <v>2611</v>
      </c>
      <c r="I3133" s="673" t="s">
        <v>2611</v>
      </c>
      <c r="J3133" s="673" t="s">
        <v>2611</v>
      </c>
      <c r="K3133" s="673" t="s">
        <v>2611</v>
      </c>
    </row>
    <row r="3134" spans="1:11" hidden="1" x14ac:dyDescent="0.25">
      <c r="A3134" t="s">
        <v>5757</v>
      </c>
      <c r="B3134" s="673" t="s">
        <v>2110</v>
      </c>
      <c r="C3134" s="674">
        <v>5</v>
      </c>
      <c r="D3134" s="674" t="s">
        <v>6830</v>
      </c>
      <c r="E3134" s="674">
        <f t="shared" si="48"/>
        <v>2</v>
      </c>
      <c r="F3134" s="673" t="s">
        <v>2796</v>
      </c>
      <c r="G3134" s="673" t="s">
        <v>2797</v>
      </c>
      <c r="H3134" s="673" t="s">
        <v>2611</v>
      </c>
      <c r="I3134" s="673" t="s">
        <v>2611</v>
      </c>
      <c r="J3134" s="673" t="s">
        <v>2611</v>
      </c>
      <c r="K3134" s="673" t="s">
        <v>2611</v>
      </c>
    </row>
    <row r="3135" spans="1:11" hidden="1" x14ac:dyDescent="0.25">
      <c r="A3135" t="s">
        <v>5758</v>
      </c>
      <c r="B3135" s="673" t="s">
        <v>2110</v>
      </c>
      <c r="C3135" s="674">
        <v>5</v>
      </c>
      <c r="D3135" s="674" t="s">
        <v>6835</v>
      </c>
      <c r="E3135" s="674">
        <f t="shared" si="48"/>
        <v>2</v>
      </c>
      <c r="F3135" s="673" t="s">
        <v>2796</v>
      </c>
      <c r="G3135" s="673" t="s">
        <v>2797</v>
      </c>
      <c r="H3135" s="673" t="s">
        <v>2611</v>
      </c>
      <c r="I3135" s="673" t="s">
        <v>2611</v>
      </c>
      <c r="J3135" s="673" t="s">
        <v>2611</v>
      </c>
      <c r="K3135" s="673" t="s">
        <v>2611</v>
      </c>
    </row>
    <row r="3136" spans="1:11" hidden="1" x14ac:dyDescent="0.25">
      <c r="A3136" t="s">
        <v>5759</v>
      </c>
      <c r="B3136" s="673" t="s">
        <v>2110</v>
      </c>
      <c r="C3136" s="674">
        <v>5</v>
      </c>
      <c r="D3136" s="674" t="s">
        <v>6836</v>
      </c>
      <c r="E3136" s="674">
        <f t="shared" si="48"/>
        <v>2</v>
      </c>
      <c r="F3136" s="673" t="s">
        <v>2796</v>
      </c>
      <c r="G3136" s="673" t="s">
        <v>2797</v>
      </c>
      <c r="H3136" s="673" t="s">
        <v>2611</v>
      </c>
      <c r="I3136" s="673" t="s">
        <v>2611</v>
      </c>
      <c r="J3136" s="673" t="s">
        <v>2611</v>
      </c>
      <c r="K3136" s="673" t="s">
        <v>2611</v>
      </c>
    </row>
    <row r="3137" spans="1:11" hidden="1" x14ac:dyDescent="0.25">
      <c r="A3137" t="s">
        <v>5760</v>
      </c>
      <c r="B3137" s="673" t="s">
        <v>2110</v>
      </c>
      <c r="C3137" s="674">
        <v>5</v>
      </c>
      <c r="D3137" s="674" t="s">
        <v>7071</v>
      </c>
      <c r="E3137" s="674">
        <f t="shared" si="48"/>
        <v>2</v>
      </c>
      <c r="F3137" s="673" t="s">
        <v>2794</v>
      </c>
      <c r="G3137" s="673" t="s">
        <v>2795</v>
      </c>
      <c r="H3137" s="673" t="s">
        <v>2611</v>
      </c>
      <c r="I3137" s="673" t="s">
        <v>2611</v>
      </c>
      <c r="J3137" s="673" t="s">
        <v>2611</v>
      </c>
      <c r="K3137" s="673" t="s">
        <v>2611</v>
      </c>
    </row>
    <row r="3138" spans="1:11" hidden="1" x14ac:dyDescent="0.25">
      <c r="A3138" t="s">
        <v>5761</v>
      </c>
      <c r="B3138" s="673" t="s">
        <v>2110</v>
      </c>
      <c r="C3138" s="674">
        <v>5</v>
      </c>
      <c r="D3138" s="674" t="s">
        <v>6768</v>
      </c>
      <c r="E3138" s="674">
        <f t="shared" si="48"/>
        <v>2</v>
      </c>
      <c r="F3138" s="673" t="s">
        <v>2794</v>
      </c>
      <c r="G3138" s="673" t="s">
        <v>2795</v>
      </c>
      <c r="H3138" s="673" t="s">
        <v>2611</v>
      </c>
      <c r="I3138" s="673" t="s">
        <v>2611</v>
      </c>
      <c r="J3138" s="673" t="s">
        <v>2611</v>
      </c>
      <c r="K3138" s="673" t="s">
        <v>2611</v>
      </c>
    </row>
    <row r="3139" spans="1:11" hidden="1" x14ac:dyDescent="0.25">
      <c r="A3139" t="s">
        <v>5762</v>
      </c>
      <c r="B3139" s="673" t="s">
        <v>2110</v>
      </c>
      <c r="C3139" s="674">
        <v>5</v>
      </c>
      <c r="D3139" s="674" t="s">
        <v>6769</v>
      </c>
      <c r="E3139" s="674">
        <f t="shared" ref="E3139:E3202" si="49">6-COUNTIF(F3139:K3139,"")</f>
        <v>2</v>
      </c>
      <c r="F3139" s="673" t="s">
        <v>2794</v>
      </c>
      <c r="G3139" s="673" t="s">
        <v>2795</v>
      </c>
      <c r="H3139" s="673" t="s">
        <v>2611</v>
      </c>
      <c r="I3139" s="673" t="s">
        <v>2611</v>
      </c>
      <c r="J3139" s="673" t="s">
        <v>2611</v>
      </c>
      <c r="K3139" s="673" t="s">
        <v>2611</v>
      </c>
    </row>
    <row r="3140" spans="1:11" hidden="1" x14ac:dyDescent="0.25">
      <c r="A3140" t="s">
        <v>5763</v>
      </c>
      <c r="B3140" s="673" t="s">
        <v>2110</v>
      </c>
      <c r="C3140" s="674">
        <v>5</v>
      </c>
      <c r="D3140" s="674" t="s">
        <v>7072</v>
      </c>
      <c r="E3140" s="674">
        <f t="shared" si="49"/>
        <v>2</v>
      </c>
      <c r="F3140" s="673" t="s">
        <v>2796</v>
      </c>
      <c r="G3140" s="673" t="s">
        <v>2797</v>
      </c>
      <c r="H3140" s="673" t="s">
        <v>2611</v>
      </c>
      <c r="I3140" s="673" t="s">
        <v>2611</v>
      </c>
      <c r="J3140" s="673" t="s">
        <v>2611</v>
      </c>
      <c r="K3140" s="673" t="s">
        <v>2611</v>
      </c>
    </row>
    <row r="3141" spans="1:11" hidden="1" x14ac:dyDescent="0.25">
      <c r="A3141" t="s">
        <v>5764</v>
      </c>
      <c r="B3141" s="673" t="s">
        <v>2110</v>
      </c>
      <c r="C3141" s="674">
        <v>5</v>
      </c>
      <c r="D3141" s="674" t="s">
        <v>7073</v>
      </c>
      <c r="E3141" s="674">
        <f t="shared" si="49"/>
        <v>2</v>
      </c>
      <c r="F3141" s="673" t="s">
        <v>2796</v>
      </c>
      <c r="G3141" s="673" t="s">
        <v>2797</v>
      </c>
      <c r="H3141" s="673" t="s">
        <v>2611</v>
      </c>
      <c r="I3141" s="673" t="s">
        <v>2611</v>
      </c>
      <c r="J3141" s="673" t="s">
        <v>2611</v>
      </c>
      <c r="K3141" s="673" t="s">
        <v>2611</v>
      </c>
    </row>
    <row r="3142" spans="1:11" hidden="1" x14ac:dyDescent="0.25">
      <c r="A3142" t="s">
        <v>5765</v>
      </c>
      <c r="B3142" s="673" t="s">
        <v>2110</v>
      </c>
      <c r="C3142" s="674">
        <v>5</v>
      </c>
      <c r="D3142" s="674" t="s">
        <v>7074</v>
      </c>
      <c r="E3142" s="674">
        <f t="shared" si="49"/>
        <v>2</v>
      </c>
      <c r="F3142" s="673" t="s">
        <v>2794</v>
      </c>
      <c r="G3142" s="673" t="s">
        <v>2795</v>
      </c>
      <c r="H3142" s="673" t="s">
        <v>2611</v>
      </c>
      <c r="I3142" s="673" t="s">
        <v>2611</v>
      </c>
      <c r="J3142" s="673" t="s">
        <v>2611</v>
      </c>
      <c r="K3142" s="673" t="s">
        <v>2611</v>
      </c>
    </row>
    <row r="3143" spans="1:11" hidden="1" x14ac:dyDescent="0.25">
      <c r="A3143" t="s">
        <v>5766</v>
      </c>
      <c r="B3143" s="673" t="s">
        <v>2110</v>
      </c>
      <c r="C3143" s="674">
        <v>5</v>
      </c>
      <c r="D3143" s="674" t="s">
        <v>7075</v>
      </c>
      <c r="E3143" s="674">
        <f t="shared" si="49"/>
        <v>2</v>
      </c>
      <c r="F3143" s="673" t="s">
        <v>2794</v>
      </c>
      <c r="G3143" s="673" t="s">
        <v>2795</v>
      </c>
      <c r="H3143" s="673" t="s">
        <v>2611</v>
      </c>
      <c r="I3143" s="673" t="s">
        <v>2611</v>
      </c>
      <c r="J3143" s="673" t="s">
        <v>2611</v>
      </c>
      <c r="K3143" s="673" t="s">
        <v>2611</v>
      </c>
    </row>
    <row r="3144" spans="1:11" hidden="1" x14ac:dyDescent="0.25">
      <c r="A3144" t="s">
        <v>5767</v>
      </c>
      <c r="B3144" s="673" t="s">
        <v>2110</v>
      </c>
      <c r="C3144" s="674">
        <v>5</v>
      </c>
      <c r="D3144" s="674" t="s">
        <v>6995</v>
      </c>
      <c r="E3144" s="674">
        <f t="shared" si="49"/>
        <v>2</v>
      </c>
      <c r="F3144" s="673" t="s">
        <v>2796</v>
      </c>
      <c r="G3144" s="673" t="s">
        <v>2797</v>
      </c>
      <c r="H3144" s="673" t="s">
        <v>2611</v>
      </c>
      <c r="I3144" s="673" t="s">
        <v>2611</v>
      </c>
      <c r="J3144" s="673" t="s">
        <v>2611</v>
      </c>
      <c r="K3144" s="673" t="s">
        <v>2611</v>
      </c>
    </row>
    <row r="3145" spans="1:11" hidden="1" x14ac:dyDescent="0.25">
      <c r="A3145" t="s">
        <v>5768</v>
      </c>
      <c r="B3145" s="673" t="s">
        <v>2110</v>
      </c>
      <c r="C3145" s="674">
        <v>5</v>
      </c>
      <c r="D3145" s="674" t="s">
        <v>6996</v>
      </c>
      <c r="E3145" s="674">
        <f t="shared" si="49"/>
        <v>2</v>
      </c>
      <c r="F3145" s="673" t="s">
        <v>2796</v>
      </c>
      <c r="G3145" s="673" t="s">
        <v>2797</v>
      </c>
      <c r="H3145" s="673" t="s">
        <v>2611</v>
      </c>
      <c r="I3145" s="673" t="s">
        <v>2611</v>
      </c>
      <c r="J3145" s="673" t="s">
        <v>2611</v>
      </c>
      <c r="K3145" s="673" t="s">
        <v>2611</v>
      </c>
    </row>
    <row r="3146" spans="1:11" hidden="1" x14ac:dyDescent="0.25">
      <c r="A3146" t="s">
        <v>5769</v>
      </c>
      <c r="B3146" s="673" t="s">
        <v>2110</v>
      </c>
      <c r="C3146" s="674">
        <v>5</v>
      </c>
      <c r="D3146" s="674" t="s">
        <v>6799</v>
      </c>
      <c r="E3146" s="674">
        <f t="shared" si="49"/>
        <v>2</v>
      </c>
      <c r="F3146" s="673" t="s">
        <v>2796</v>
      </c>
      <c r="G3146" s="673" t="s">
        <v>2797</v>
      </c>
      <c r="H3146" s="673" t="s">
        <v>2611</v>
      </c>
      <c r="I3146" s="673" t="s">
        <v>2611</v>
      </c>
      <c r="J3146" s="673" t="s">
        <v>2611</v>
      </c>
      <c r="K3146" s="673" t="s">
        <v>2611</v>
      </c>
    </row>
    <row r="3147" spans="1:11" hidden="1" x14ac:dyDescent="0.25">
      <c r="A3147" t="s">
        <v>5770</v>
      </c>
      <c r="B3147" s="673" t="s">
        <v>2110</v>
      </c>
      <c r="C3147" s="674">
        <v>5</v>
      </c>
      <c r="D3147" s="674" t="s">
        <v>6761</v>
      </c>
      <c r="E3147" s="674">
        <f t="shared" si="49"/>
        <v>2</v>
      </c>
      <c r="F3147" s="673" t="s">
        <v>2796</v>
      </c>
      <c r="G3147" s="673" t="s">
        <v>2797</v>
      </c>
      <c r="H3147" s="673" t="s">
        <v>2611</v>
      </c>
      <c r="I3147" s="673" t="s">
        <v>2611</v>
      </c>
      <c r="J3147" s="673" t="s">
        <v>2611</v>
      </c>
      <c r="K3147" s="673" t="s">
        <v>2611</v>
      </c>
    </row>
    <row r="3148" spans="1:11" hidden="1" x14ac:dyDescent="0.25">
      <c r="A3148" t="s">
        <v>5771</v>
      </c>
      <c r="B3148" s="673" t="s">
        <v>2110</v>
      </c>
      <c r="C3148" s="674">
        <v>5</v>
      </c>
      <c r="D3148" s="674" t="s">
        <v>6998</v>
      </c>
      <c r="E3148" s="674">
        <f t="shared" si="49"/>
        <v>2</v>
      </c>
      <c r="F3148" s="673" t="s">
        <v>2796</v>
      </c>
      <c r="G3148" s="673" t="s">
        <v>2797</v>
      </c>
      <c r="H3148" s="673" t="s">
        <v>2611</v>
      </c>
      <c r="I3148" s="673" t="s">
        <v>2611</v>
      </c>
      <c r="J3148" s="673" t="s">
        <v>2611</v>
      </c>
      <c r="K3148" s="673" t="s">
        <v>2611</v>
      </c>
    </row>
    <row r="3149" spans="1:11" hidden="1" x14ac:dyDescent="0.25">
      <c r="A3149" t="s">
        <v>5772</v>
      </c>
      <c r="B3149" s="673" t="s">
        <v>2110</v>
      </c>
      <c r="C3149" s="674">
        <v>5</v>
      </c>
      <c r="D3149" s="674" t="s">
        <v>6999</v>
      </c>
      <c r="E3149" s="674">
        <f t="shared" si="49"/>
        <v>2</v>
      </c>
      <c r="F3149" s="673" t="s">
        <v>2877</v>
      </c>
      <c r="G3149" s="673" t="s">
        <v>2878</v>
      </c>
      <c r="H3149" s="673" t="s">
        <v>2611</v>
      </c>
      <c r="I3149" s="673" t="s">
        <v>2611</v>
      </c>
      <c r="J3149" s="673" t="s">
        <v>2611</v>
      </c>
      <c r="K3149" s="673" t="s">
        <v>2611</v>
      </c>
    </row>
    <row r="3150" spans="1:11" hidden="1" x14ac:dyDescent="0.25">
      <c r="A3150" t="s">
        <v>5773</v>
      </c>
      <c r="B3150" s="673" t="s">
        <v>2110</v>
      </c>
      <c r="C3150" s="674">
        <v>5</v>
      </c>
      <c r="D3150" s="674" t="s">
        <v>7000</v>
      </c>
      <c r="E3150" s="674">
        <f t="shared" si="49"/>
        <v>2</v>
      </c>
      <c r="F3150" s="673" t="s">
        <v>2877</v>
      </c>
      <c r="G3150" s="673" t="s">
        <v>2878</v>
      </c>
      <c r="H3150" s="673" t="s">
        <v>2611</v>
      </c>
      <c r="I3150" s="673" t="s">
        <v>2611</v>
      </c>
      <c r="J3150" s="673" t="s">
        <v>2611</v>
      </c>
      <c r="K3150" s="673" t="s">
        <v>2611</v>
      </c>
    </row>
    <row r="3151" spans="1:11" hidden="1" x14ac:dyDescent="0.25">
      <c r="A3151" t="s">
        <v>5774</v>
      </c>
      <c r="B3151" s="673" t="s">
        <v>2110</v>
      </c>
      <c r="C3151" s="674">
        <v>5</v>
      </c>
      <c r="D3151" s="674" t="s">
        <v>7001</v>
      </c>
      <c r="E3151" s="674">
        <f t="shared" si="49"/>
        <v>2</v>
      </c>
      <c r="F3151" s="673" t="s">
        <v>2796</v>
      </c>
      <c r="G3151" s="673" t="s">
        <v>2797</v>
      </c>
      <c r="H3151" s="673" t="s">
        <v>2611</v>
      </c>
      <c r="I3151" s="673" t="s">
        <v>2611</v>
      </c>
      <c r="J3151" s="673" t="s">
        <v>2611</v>
      </c>
      <c r="K3151" s="673" t="s">
        <v>2611</v>
      </c>
    </row>
    <row r="3152" spans="1:11" hidden="1" x14ac:dyDescent="0.25">
      <c r="A3152" t="s">
        <v>5775</v>
      </c>
      <c r="B3152" s="673" t="s">
        <v>2110</v>
      </c>
      <c r="C3152" s="674">
        <v>5</v>
      </c>
      <c r="D3152" s="674" t="s">
        <v>7002</v>
      </c>
      <c r="E3152" s="674">
        <f t="shared" si="49"/>
        <v>2</v>
      </c>
      <c r="F3152" s="673" t="s">
        <v>2794</v>
      </c>
      <c r="G3152" s="673" t="s">
        <v>2795</v>
      </c>
      <c r="H3152" s="673" t="s">
        <v>2611</v>
      </c>
      <c r="I3152" s="673" t="s">
        <v>2611</v>
      </c>
      <c r="J3152" s="673" t="s">
        <v>2611</v>
      </c>
      <c r="K3152" s="673" t="s">
        <v>2611</v>
      </c>
    </row>
    <row r="3153" spans="1:11" hidden="1" x14ac:dyDescent="0.25">
      <c r="A3153" t="s">
        <v>5776</v>
      </c>
      <c r="B3153" s="673" t="s">
        <v>2110</v>
      </c>
      <c r="C3153" s="674">
        <v>5</v>
      </c>
      <c r="D3153" s="674" t="s">
        <v>7058</v>
      </c>
      <c r="E3153" s="674">
        <f t="shared" si="49"/>
        <v>2</v>
      </c>
      <c r="F3153" s="673" t="s">
        <v>2796</v>
      </c>
      <c r="G3153" s="673" t="s">
        <v>2797</v>
      </c>
      <c r="H3153" s="673" t="s">
        <v>2611</v>
      </c>
      <c r="I3153" s="673" t="s">
        <v>2611</v>
      </c>
      <c r="J3153" s="673" t="s">
        <v>2611</v>
      </c>
      <c r="K3153" s="673" t="s">
        <v>2611</v>
      </c>
    </row>
    <row r="3154" spans="1:11" hidden="1" x14ac:dyDescent="0.25">
      <c r="A3154" t="s">
        <v>5777</v>
      </c>
      <c r="B3154" s="673" t="s">
        <v>2110</v>
      </c>
      <c r="C3154" s="674">
        <v>5</v>
      </c>
      <c r="D3154" s="674" t="s">
        <v>7076</v>
      </c>
      <c r="E3154" s="674">
        <f t="shared" si="49"/>
        <v>2</v>
      </c>
      <c r="F3154" s="673" t="s">
        <v>2796</v>
      </c>
      <c r="G3154" s="673" t="s">
        <v>2797</v>
      </c>
      <c r="H3154" s="673" t="s">
        <v>2611</v>
      </c>
      <c r="I3154" s="673" t="s">
        <v>2611</v>
      </c>
      <c r="J3154" s="673" t="s">
        <v>2611</v>
      </c>
      <c r="K3154" s="673" t="s">
        <v>2611</v>
      </c>
    </row>
    <row r="3155" spans="1:11" hidden="1" x14ac:dyDescent="0.25">
      <c r="A3155" t="s">
        <v>5778</v>
      </c>
      <c r="B3155" s="673" t="s">
        <v>2110</v>
      </c>
      <c r="C3155" s="674">
        <v>5</v>
      </c>
      <c r="D3155" s="674" t="s">
        <v>7040</v>
      </c>
      <c r="E3155" s="674">
        <f t="shared" si="49"/>
        <v>2</v>
      </c>
      <c r="F3155" s="673" t="s">
        <v>2796</v>
      </c>
      <c r="G3155" s="673" t="s">
        <v>2797</v>
      </c>
      <c r="H3155" s="673" t="s">
        <v>2611</v>
      </c>
      <c r="I3155" s="673" t="s">
        <v>2611</v>
      </c>
      <c r="J3155" s="673" t="s">
        <v>2611</v>
      </c>
      <c r="K3155" s="673" t="s">
        <v>2611</v>
      </c>
    </row>
    <row r="3156" spans="1:11" hidden="1" x14ac:dyDescent="0.25">
      <c r="A3156" t="s">
        <v>5779</v>
      </c>
      <c r="B3156" s="673" t="s">
        <v>2110</v>
      </c>
      <c r="C3156" s="674">
        <v>5</v>
      </c>
      <c r="D3156" s="674" t="s">
        <v>7077</v>
      </c>
      <c r="E3156" s="674">
        <f t="shared" si="49"/>
        <v>2</v>
      </c>
      <c r="F3156" s="673" t="s">
        <v>2877</v>
      </c>
      <c r="G3156" s="673" t="s">
        <v>2878</v>
      </c>
      <c r="H3156" s="673" t="s">
        <v>2611</v>
      </c>
      <c r="I3156" s="673" t="s">
        <v>2611</v>
      </c>
      <c r="J3156" s="673" t="s">
        <v>2611</v>
      </c>
      <c r="K3156" s="673" t="s">
        <v>2611</v>
      </c>
    </row>
    <row r="3157" spans="1:11" hidden="1" x14ac:dyDescent="0.25">
      <c r="A3157" t="s">
        <v>5780</v>
      </c>
      <c r="B3157" s="673" t="s">
        <v>2110</v>
      </c>
      <c r="C3157" s="674">
        <v>5</v>
      </c>
      <c r="D3157" s="674" t="s">
        <v>7048</v>
      </c>
      <c r="E3157" s="674">
        <f t="shared" si="49"/>
        <v>2</v>
      </c>
      <c r="F3157" s="673" t="s">
        <v>2877</v>
      </c>
      <c r="G3157" s="673" t="s">
        <v>2878</v>
      </c>
      <c r="H3157" s="673" t="s">
        <v>2611</v>
      </c>
      <c r="I3157" s="673" t="s">
        <v>2611</v>
      </c>
      <c r="J3157" s="673" t="s">
        <v>2611</v>
      </c>
      <c r="K3157" s="673" t="s">
        <v>2611</v>
      </c>
    </row>
    <row r="3158" spans="1:11" hidden="1" x14ac:dyDescent="0.25">
      <c r="A3158" t="s">
        <v>5781</v>
      </c>
      <c r="B3158" s="673" t="s">
        <v>2110</v>
      </c>
      <c r="C3158" s="674">
        <v>5</v>
      </c>
      <c r="D3158" s="674" t="s">
        <v>7049</v>
      </c>
      <c r="E3158" s="674">
        <f t="shared" si="49"/>
        <v>2</v>
      </c>
      <c r="F3158" s="673" t="s">
        <v>2877</v>
      </c>
      <c r="G3158" s="673" t="s">
        <v>2878</v>
      </c>
      <c r="H3158" s="673" t="s">
        <v>2611</v>
      </c>
      <c r="I3158" s="673" t="s">
        <v>2611</v>
      </c>
      <c r="J3158" s="673" t="s">
        <v>2611</v>
      </c>
      <c r="K3158" s="673" t="s">
        <v>2611</v>
      </c>
    </row>
    <row r="3159" spans="1:11" hidden="1" x14ac:dyDescent="0.25">
      <c r="A3159" t="s">
        <v>5782</v>
      </c>
      <c r="B3159" s="673" t="s">
        <v>2110</v>
      </c>
      <c r="C3159" s="674">
        <v>5</v>
      </c>
      <c r="D3159" s="674" t="s">
        <v>7062</v>
      </c>
      <c r="E3159" s="674">
        <f t="shared" si="49"/>
        <v>2</v>
      </c>
      <c r="F3159" s="673" t="s">
        <v>2794</v>
      </c>
      <c r="G3159" s="673" t="s">
        <v>2795</v>
      </c>
      <c r="H3159" s="673" t="s">
        <v>2611</v>
      </c>
      <c r="I3159" s="673" t="s">
        <v>2611</v>
      </c>
      <c r="J3159" s="673" t="s">
        <v>2611</v>
      </c>
      <c r="K3159" s="673" t="s">
        <v>2611</v>
      </c>
    </row>
    <row r="3160" spans="1:11" hidden="1" x14ac:dyDescent="0.25">
      <c r="A3160" t="s">
        <v>5783</v>
      </c>
      <c r="B3160" s="673" t="s">
        <v>2110</v>
      </c>
      <c r="C3160" s="674">
        <v>5</v>
      </c>
      <c r="D3160" s="674" t="s">
        <v>7078</v>
      </c>
      <c r="E3160" s="674">
        <f t="shared" si="49"/>
        <v>2</v>
      </c>
      <c r="F3160" s="673" t="s">
        <v>2794</v>
      </c>
      <c r="G3160" s="673" t="s">
        <v>2795</v>
      </c>
      <c r="H3160" s="673" t="s">
        <v>2611</v>
      </c>
      <c r="I3160" s="673" t="s">
        <v>2611</v>
      </c>
      <c r="J3160" s="673" t="s">
        <v>2611</v>
      </c>
      <c r="K3160" s="673" t="s">
        <v>2611</v>
      </c>
    </row>
    <row r="3161" spans="1:11" hidden="1" x14ac:dyDescent="0.25">
      <c r="A3161" t="s">
        <v>7598</v>
      </c>
      <c r="B3161" s="673" t="s">
        <v>2110</v>
      </c>
      <c r="C3161" s="674">
        <v>5</v>
      </c>
      <c r="D3161" s="674" t="s">
        <v>7021</v>
      </c>
      <c r="E3161" s="674">
        <f t="shared" si="49"/>
        <v>6</v>
      </c>
      <c r="F3161" s="673" t="s">
        <v>2842</v>
      </c>
      <c r="G3161" s="673" t="s">
        <v>2843</v>
      </c>
      <c r="H3161" s="673" t="s">
        <v>2845</v>
      </c>
      <c r="I3161" s="673" t="s">
        <v>2846</v>
      </c>
      <c r="J3161" s="673" t="s">
        <v>2847</v>
      </c>
      <c r="K3161" s="673" t="s">
        <v>2988</v>
      </c>
    </row>
    <row r="3162" spans="1:11" hidden="1" x14ac:dyDescent="0.25">
      <c r="A3162" t="s">
        <v>5784</v>
      </c>
      <c r="B3162" s="673" t="s">
        <v>2110</v>
      </c>
      <c r="C3162" s="674">
        <v>5</v>
      </c>
      <c r="D3162" s="674" t="s">
        <v>7043</v>
      </c>
      <c r="E3162" s="674">
        <f t="shared" si="49"/>
        <v>6</v>
      </c>
      <c r="F3162" s="673" t="s">
        <v>2842</v>
      </c>
      <c r="G3162" s="673" t="s">
        <v>2843</v>
      </c>
      <c r="H3162" s="673" t="s">
        <v>2845</v>
      </c>
      <c r="I3162" s="673" t="s">
        <v>2846</v>
      </c>
      <c r="J3162" s="673" t="s">
        <v>2847</v>
      </c>
      <c r="K3162" s="673" t="s">
        <v>2988</v>
      </c>
    </row>
    <row r="3163" spans="1:11" hidden="1" x14ac:dyDescent="0.25">
      <c r="A3163" t="s">
        <v>5785</v>
      </c>
      <c r="B3163" s="673" t="s">
        <v>2110</v>
      </c>
      <c r="C3163" s="674">
        <v>6</v>
      </c>
      <c r="D3163" s="674" t="s">
        <v>6729</v>
      </c>
      <c r="E3163" s="674">
        <f t="shared" si="49"/>
        <v>1</v>
      </c>
      <c r="F3163" s="673" t="s">
        <v>2788</v>
      </c>
      <c r="G3163" s="673" t="s">
        <v>2611</v>
      </c>
      <c r="H3163" s="673" t="s">
        <v>2611</v>
      </c>
      <c r="I3163" s="673" t="s">
        <v>2611</v>
      </c>
      <c r="J3163" s="673" t="s">
        <v>2611</v>
      </c>
      <c r="K3163" s="673" t="s">
        <v>2611</v>
      </c>
    </row>
    <row r="3164" spans="1:11" hidden="1" x14ac:dyDescent="0.25">
      <c r="A3164" t="s">
        <v>5786</v>
      </c>
      <c r="B3164" s="673" t="s">
        <v>2110</v>
      </c>
      <c r="C3164" s="674">
        <v>6</v>
      </c>
      <c r="D3164" s="674" t="s">
        <v>6730</v>
      </c>
      <c r="E3164" s="674">
        <f t="shared" si="49"/>
        <v>1</v>
      </c>
      <c r="F3164" s="673" t="s">
        <v>2788</v>
      </c>
      <c r="G3164" s="673" t="s">
        <v>2611</v>
      </c>
      <c r="H3164" s="673" t="s">
        <v>2611</v>
      </c>
      <c r="I3164" s="673" t="s">
        <v>2611</v>
      </c>
      <c r="J3164" s="673" t="s">
        <v>2611</v>
      </c>
      <c r="K3164" s="673" t="s">
        <v>2611</v>
      </c>
    </row>
    <row r="3165" spans="1:11" hidden="1" x14ac:dyDescent="0.25">
      <c r="A3165" t="s">
        <v>5787</v>
      </c>
      <c r="B3165" s="673" t="s">
        <v>2110</v>
      </c>
      <c r="C3165" s="674">
        <v>6</v>
      </c>
      <c r="D3165" s="674" t="s">
        <v>6731</v>
      </c>
      <c r="E3165" s="674">
        <f t="shared" si="49"/>
        <v>1</v>
      </c>
      <c r="F3165" s="673" t="s">
        <v>2788</v>
      </c>
      <c r="G3165" s="673" t="s">
        <v>2611</v>
      </c>
      <c r="H3165" s="673" t="s">
        <v>2611</v>
      </c>
      <c r="I3165" s="673" t="s">
        <v>2611</v>
      </c>
      <c r="J3165" s="673" t="s">
        <v>2611</v>
      </c>
      <c r="K3165" s="673" t="s">
        <v>2611</v>
      </c>
    </row>
    <row r="3166" spans="1:11" hidden="1" x14ac:dyDescent="0.25">
      <c r="A3166" t="s">
        <v>5788</v>
      </c>
      <c r="B3166" s="673" t="s">
        <v>2110</v>
      </c>
      <c r="C3166" s="674">
        <v>6</v>
      </c>
      <c r="D3166" s="674" t="s">
        <v>6732</v>
      </c>
      <c r="E3166" s="674">
        <f t="shared" si="49"/>
        <v>1</v>
      </c>
      <c r="F3166" s="673" t="s">
        <v>2788</v>
      </c>
      <c r="G3166" s="673" t="s">
        <v>2611</v>
      </c>
      <c r="H3166" s="673" t="s">
        <v>2611</v>
      </c>
      <c r="I3166" s="673" t="s">
        <v>2611</v>
      </c>
      <c r="J3166" s="673" t="s">
        <v>2611</v>
      </c>
      <c r="K3166" s="673" t="s">
        <v>2611</v>
      </c>
    </row>
    <row r="3167" spans="1:11" hidden="1" x14ac:dyDescent="0.25">
      <c r="A3167" t="s">
        <v>5789</v>
      </c>
      <c r="B3167" s="673" t="s">
        <v>2110</v>
      </c>
      <c r="C3167" s="674">
        <v>6</v>
      </c>
      <c r="D3167" s="674" t="s">
        <v>6933</v>
      </c>
      <c r="E3167" s="674">
        <f t="shared" si="49"/>
        <v>4</v>
      </c>
      <c r="F3167" s="673" t="s">
        <v>2877</v>
      </c>
      <c r="G3167" s="673" t="s">
        <v>2879</v>
      </c>
      <c r="H3167" s="673" t="s">
        <v>2878</v>
      </c>
      <c r="I3167" s="673" t="s">
        <v>2880</v>
      </c>
      <c r="J3167" s="673" t="s">
        <v>2611</v>
      </c>
      <c r="K3167" s="673" t="s">
        <v>2611</v>
      </c>
    </row>
    <row r="3168" spans="1:11" hidden="1" x14ac:dyDescent="0.25">
      <c r="A3168" t="s">
        <v>5789</v>
      </c>
      <c r="B3168" s="673" t="s">
        <v>2110</v>
      </c>
      <c r="C3168" s="674">
        <v>6</v>
      </c>
      <c r="D3168" s="674" t="s">
        <v>6933</v>
      </c>
      <c r="E3168" s="674">
        <f t="shared" si="49"/>
        <v>4</v>
      </c>
      <c r="F3168" s="673" t="s">
        <v>2877</v>
      </c>
      <c r="G3168" s="673" t="s">
        <v>2879</v>
      </c>
      <c r="H3168" s="673" t="s">
        <v>2878</v>
      </c>
      <c r="I3168" s="673" t="s">
        <v>2880</v>
      </c>
      <c r="J3168" s="673" t="s">
        <v>2611</v>
      </c>
      <c r="K3168" s="673" t="s">
        <v>2611</v>
      </c>
    </row>
    <row r="3169" spans="1:11" hidden="1" x14ac:dyDescent="0.25">
      <c r="A3169" t="s">
        <v>5790</v>
      </c>
      <c r="B3169" s="673" t="s">
        <v>2110</v>
      </c>
      <c r="C3169" s="674">
        <v>6</v>
      </c>
      <c r="D3169" s="674" t="s">
        <v>6934</v>
      </c>
      <c r="E3169" s="674">
        <f t="shared" si="49"/>
        <v>4</v>
      </c>
      <c r="F3169" s="673" t="s">
        <v>2877</v>
      </c>
      <c r="G3169" s="673" t="s">
        <v>2879</v>
      </c>
      <c r="H3169" s="673" t="s">
        <v>2878</v>
      </c>
      <c r="I3169" s="673" t="s">
        <v>2880</v>
      </c>
      <c r="J3169" s="673" t="s">
        <v>2611</v>
      </c>
      <c r="K3169" s="673" t="s">
        <v>2611</v>
      </c>
    </row>
    <row r="3170" spans="1:11" hidden="1" x14ac:dyDescent="0.25">
      <c r="A3170" t="s">
        <v>5790</v>
      </c>
      <c r="B3170" s="673" t="s">
        <v>2110</v>
      </c>
      <c r="C3170" s="674">
        <v>6</v>
      </c>
      <c r="D3170" s="674" t="s">
        <v>6934</v>
      </c>
      <c r="E3170" s="674">
        <f t="shared" si="49"/>
        <v>4</v>
      </c>
      <c r="F3170" s="673" t="s">
        <v>2877</v>
      </c>
      <c r="G3170" s="673" t="s">
        <v>2879</v>
      </c>
      <c r="H3170" s="673" t="s">
        <v>2878</v>
      </c>
      <c r="I3170" s="673" t="s">
        <v>2880</v>
      </c>
      <c r="J3170" s="673" t="s">
        <v>2611</v>
      </c>
      <c r="K3170" s="673" t="s">
        <v>2611</v>
      </c>
    </row>
    <row r="3171" spans="1:11" hidden="1" x14ac:dyDescent="0.25">
      <c r="A3171" t="s">
        <v>5791</v>
      </c>
      <c r="B3171" s="673" t="s">
        <v>2110</v>
      </c>
      <c r="C3171" s="674">
        <v>6</v>
      </c>
      <c r="D3171" s="674" t="s">
        <v>6740</v>
      </c>
      <c r="E3171" s="674">
        <f t="shared" si="49"/>
        <v>2</v>
      </c>
      <c r="F3171" s="673" t="s">
        <v>2794</v>
      </c>
      <c r="G3171" s="673" t="s">
        <v>2795</v>
      </c>
      <c r="H3171" s="673" t="s">
        <v>2611</v>
      </c>
      <c r="I3171" s="673" t="s">
        <v>2611</v>
      </c>
      <c r="J3171" s="673" t="s">
        <v>2611</v>
      </c>
      <c r="K3171" s="673" t="s">
        <v>2611</v>
      </c>
    </row>
    <row r="3172" spans="1:11" hidden="1" x14ac:dyDescent="0.25">
      <c r="A3172" t="s">
        <v>5792</v>
      </c>
      <c r="B3172" s="673" t="s">
        <v>2110</v>
      </c>
      <c r="C3172" s="674">
        <v>6</v>
      </c>
      <c r="D3172" s="674" t="s">
        <v>6741</v>
      </c>
      <c r="E3172" s="674">
        <f t="shared" si="49"/>
        <v>2</v>
      </c>
      <c r="F3172" s="673" t="s">
        <v>2794</v>
      </c>
      <c r="G3172" s="673" t="s">
        <v>2795</v>
      </c>
      <c r="H3172" s="673" t="s">
        <v>2611</v>
      </c>
      <c r="I3172" s="673" t="s">
        <v>2611</v>
      </c>
      <c r="J3172" s="673" t="s">
        <v>2611</v>
      </c>
      <c r="K3172" s="673" t="s">
        <v>2611</v>
      </c>
    </row>
    <row r="3173" spans="1:11" hidden="1" x14ac:dyDescent="0.25">
      <c r="A3173" t="s">
        <v>5793</v>
      </c>
      <c r="B3173" s="673" t="s">
        <v>2110</v>
      </c>
      <c r="C3173" s="674">
        <v>6</v>
      </c>
      <c r="D3173" s="674" t="s">
        <v>6742</v>
      </c>
      <c r="E3173" s="674">
        <f t="shared" si="49"/>
        <v>2</v>
      </c>
      <c r="F3173" s="673" t="s">
        <v>2796</v>
      </c>
      <c r="G3173" s="673" t="s">
        <v>2797</v>
      </c>
      <c r="H3173" s="673" t="s">
        <v>2611</v>
      </c>
      <c r="I3173" s="673" t="s">
        <v>2611</v>
      </c>
      <c r="J3173" s="673" t="s">
        <v>2611</v>
      </c>
      <c r="K3173" s="673" t="s">
        <v>2611</v>
      </c>
    </row>
    <row r="3174" spans="1:11" hidden="1" x14ac:dyDescent="0.25">
      <c r="A3174" t="s">
        <v>5794</v>
      </c>
      <c r="B3174" s="673" t="s">
        <v>2110</v>
      </c>
      <c r="C3174" s="674">
        <v>6</v>
      </c>
      <c r="D3174" s="674" t="s">
        <v>6743</v>
      </c>
      <c r="E3174" s="674">
        <f t="shared" si="49"/>
        <v>2</v>
      </c>
      <c r="F3174" s="673" t="s">
        <v>2796</v>
      </c>
      <c r="G3174" s="673" t="s">
        <v>2797</v>
      </c>
      <c r="H3174" s="673" t="s">
        <v>2611</v>
      </c>
      <c r="I3174" s="673" t="s">
        <v>2611</v>
      </c>
      <c r="J3174" s="673" t="s">
        <v>2611</v>
      </c>
      <c r="K3174" s="673" t="s">
        <v>2611</v>
      </c>
    </row>
    <row r="3175" spans="1:11" hidden="1" x14ac:dyDescent="0.25">
      <c r="A3175" t="s">
        <v>5795</v>
      </c>
      <c r="B3175" s="673" t="s">
        <v>2110</v>
      </c>
      <c r="C3175" s="674">
        <v>6</v>
      </c>
      <c r="D3175" s="674" t="s">
        <v>6871</v>
      </c>
      <c r="E3175" s="674">
        <f t="shared" si="49"/>
        <v>2</v>
      </c>
      <c r="F3175" s="673" t="s">
        <v>2846</v>
      </c>
      <c r="G3175" s="673" t="s">
        <v>2850</v>
      </c>
      <c r="H3175" s="673" t="s">
        <v>2611</v>
      </c>
      <c r="I3175" s="673" t="s">
        <v>2611</v>
      </c>
      <c r="J3175" s="673" t="s">
        <v>2611</v>
      </c>
      <c r="K3175" s="673" t="s">
        <v>2611</v>
      </c>
    </row>
    <row r="3176" spans="1:11" hidden="1" x14ac:dyDescent="0.25">
      <c r="A3176" t="s">
        <v>5796</v>
      </c>
      <c r="B3176" s="673" t="s">
        <v>2110</v>
      </c>
      <c r="C3176" s="674">
        <v>6</v>
      </c>
      <c r="D3176" s="674" t="s">
        <v>6872</v>
      </c>
      <c r="E3176" s="674">
        <f t="shared" si="49"/>
        <v>2</v>
      </c>
      <c r="F3176" s="673" t="s">
        <v>2846</v>
      </c>
      <c r="G3176" s="673" t="s">
        <v>2850</v>
      </c>
      <c r="H3176" s="673" t="s">
        <v>2611</v>
      </c>
      <c r="I3176" s="673" t="s">
        <v>2611</v>
      </c>
      <c r="J3176" s="673" t="s">
        <v>2611</v>
      </c>
      <c r="K3176" s="673" t="s">
        <v>2611</v>
      </c>
    </row>
    <row r="3177" spans="1:11" hidden="1" x14ac:dyDescent="0.25">
      <c r="A3177" t="s">
        <v>5797</v>
      </c>
      <c r="B3177" s="673" t="s">
        <v>2110</v>
      </c>
      <c r="C3177" s="674">
        <v>6</v>
      </c>
      <c r="D3177" s="674" t="s">
        <v>6733</v>
      </c>
      <c r="E3177" s="674">
        <f t="shared" si="49"/>
        <v>3</v>
      </c>
      <c r="F3177" s="673" t="s">
        <v>2789</v>
      </c>
      <c r="G3177" s="673" t="s">
        <v>2790</v>
      </c>
      <c r="H3177" s="673" t="s">
        <v>2791</v>
      </c>
      <c r="I3177" s="673" t="s">
        <v>2611</v>
      </c>
      <c r="J3177" s="673" t="s">
        <v>2611</v>
      </c>
      <c r="K3177" s="673" t="s">
        <v>2611</v>
      </c>
    </row>
    <row r="3178" spans="1:11" hidden="1" x14ac:dyDescent="0.25">
      <c r="A3178" t="s">
        <v>5798</v>
      </c>
      <c r="B3178" s="673" t="s">
        <v>2110</v>
      </c>
      <c r="C3178" s="674">
        <v>6</v>
      </c>
      <c r="D3178" s="674" t="s">
        <v>6734</v>
      </c>
      <c r="E3178" s="674">
        <f t="shared" si="49"/>
        <v>1</v>
      </c>
      <c r="F3178" s="673" t="s">
        <v>2788</v>
      </c>
      <c r="G3178" s="673" t="s">
        <v>2611</v>
      </c>
      <c r="H3178" s="673" t="s">
        <v>2611</v>
      </c>
      <c r="I3178" s="673" t="s">
        <v>2611</v>
      </c>
      <c r="J3178" s="673" t="s">
        <v>2611</v>
      </c>
      <c r="K3178" s="673" t="s">
        <v>2611</v>
      </c>
    </row>
    <row r="3179" spans="1:11" hidden="1" x14ac:dyDescent="0.25">
      <c r="A3179" t="s">
        <v>5799</v>
      </c>
      <c r="B3179" s="673" t="s">
        <v>2110</v>
      </c>
      <c r="C3179" s="674">
        <v>6</v>
      </c>
      <c r="D3179" s="674" t="s">
        <v>6935</v>
      </c>
      <c r="E3179" s="674">
        <f t="shared" si="49"/>
        <v>1</v>
      </c>
      <c r="F3179" s="673" t="s">
        <v>2788</v>
      </c>
      <c r="G3179" s="673" t="s">
        <v>2611</v>
      </c>
      <c r="H3179" s="673" t="s">
        <v>2611</v>
      </c>
      <c r="I3179" s="673" t="s">
        <v>2611</v>
      </c>
      <c r="J3179" s="673" t="s">
        <v>2611</v>
      </c>
      <c r="K3179" s="673" t="s">
        <v>2611</v>
      </c>
    </row>
    <row r="3180" spans="1:11" hidden="1" x14ac:dyDescent="0.25">
      <c r="A3180" t="s">
        <v>5800</v>
      </c>
      <c r="B3180" s="673" t="s">
        <v>2110</v>
      </c>
      <c r="C3180" s="674">
        <v>6</v>
      </c>
      <c r="D3180" s="674" t="s">
        <v>6875</v>
      </c>
      <c r="E3180" s="674">
        <f t="shared" si="49"/>
        <v>1</v>
      </c>
      <c r="F3180" s="673" t="s">
        <v>2788</v>
      </c>
      <c r="G3180" s="673" t="s">
        <v>2611</v>
      </c>
      <c r="H3180" s="673" t="s">
        <v>2611</v>
      </c>
      <c r="I3180" s="673" t="s">
        <v>2611</v>
      </c>
      <c r="J3180" s="673" t="s">
        <v>2611</v>
      </c>
      <c r="K3180" s="673" t="s">
        <v>2611</v>
      </c>
    </row>
    <row r="3181" spans="1:11" hidden="1" x14ac:dyDescent="0.25">
      <c r="A3181" t="s">
        <v>5801</v>
      </c>
      <c r="B3181" s="673" t="s">
        <v>2110</v>
      </c>
      <c r="C3181" s="674">
        <v>6</v>
      </c>
      <c r="D3181" s="674" t="s">
        <v>6876</v>
      </c>
      <c r="E3181" s="674">
        <f t="shared" si="49"/>
        <v>1</v>
      </c>
      <c r="F3181" s="673" t="s">
        <v>2788</v>
      </c>
      <c r="G3181" s="673" t="s">
        <v>2611</v>
      </c>
      <c r="H3181" s="673" t="s">
        <v>2611</v>
      </c>
      <c r="I3181" s="673" t="s">
        <v>2611</v>
      </c>
      <c r="J3181" s="673" t="s">
        <v>2611</v>
      </c>
      <c r="K3181" s="673" t="s">
        <v>2611</v>
      </c>
    </row>
    <row r="3182" spans="1:11" hidden="1" x14ac:dyDescent="0.25">
      <c r="A3182" t="s">
        <v>5802</v>
      </c>
      <c r="B3182" s="673" t="s">
        <v>2110</v>
      </c>
      <c r="C3182" s="674">
        <v>6</v>
      </c>
      <c r="D3182" s="674" t="s">
        <v>6877</v>
      </c>
      <c r="E3182" s="674">
        <f t="shared" si="49"/>
        <v>1</v>
      </c>
      <c r="F3182" s="673" t="s">
        <v>2788</v>
      </c>
      <c r="G3182" s="673" t="s">
        <v>2611</v>
      </c>
      <c r="H3182" s="673" t="s">
        <v>2611</v>
      </c>
      <c r="I3182" s="673" t="s">
        <v>2611</v>
      </c>
      <c r="J3182" s="673" t="s">
        <v>2611</v>
      </c>
      <c r="K3182" s="673" t="s">
        <v>2611</v>
      </c>
    </row>
    <row r="3183" spans="1:11" hidden="1" x14ac:dyDescent="0.25">
      <c r="A3183" t="s">
        <v>5803</v>
      </c>
      <c r="B3183" s="673" t="s">
        <v>2110</v>
      </c>
      <c r="C3183" s="674">
        <v>6</v>
      </c>
      <c r="D3183" s="674" t="s">
        <v>6760</v>
      </c>
      <c r="E3183" s="674">
        <f t="shared" si="49"/>
        <v>1</v>
      </c>
      <c r="F3183" s="673" t="s">
        <v>2788</v>
      </c>
      <c r="G3183" s="673" t="s">
        <v>2611</v>
      </c>
      <c r="H3183" s="673" t="s">
        <v>2611</v>
      </c>
      <c r="I3183" s="673" t="s">
        <v>2611</v>
      </c>
      <c r="J3183" s="673" t="s">
        <v>2611</v>
      </c>
      <c r="K3183" s="673" t="s">
        <v>2611</v>
      </c>
    </row>
    <row r="3184" spans="1:11" hidden="1" x14ac:dyDescent="0.25">
      <c r="A3184" t="s">
        <v>5804</v>
      </c>
      <c r="B3184" s="673" t="s">
        <v>2110</v>
      </c>
      <c r="C3184" s="674">
        <v>6</v>
      </c>
      <c r="D3184" s="674" t="s">
        <v>6989</v>
      </c>
      <c r="E3184" s="674">
        <f t="shared" si="49"/>
        <v>1</v>
      </c>
      <c r="F3184" s="673" t="s">
        <v>2788</v>
      </c>
      <c r="G3184" s="673" t="s">
        <v>2611</v>
      </c>
      <c r="H3184" s="673" t="s">
        <v>2611</v>
      </c>
      <c r="I3184" s="673" t="s">
        <v>2611</v>
      </c>
      <c r="J3184" s="673" t="s">
        <v>2611</v>
      </c>
      <c r="K3184" s="673" t="s">
        <v>2611</v>
      </c>
    </row>
    <row r="3185" spans="1:11" hidden="1" x14ac:dyDescent="0.25">
      <c r="A3185" t="s">
        <v>5805</v>
      </c>
      <c r="B3185" s="673" t="s">
        <v>2110</v>
      </c>
      <c r="C3185" s="674">
        <v>6</v>
      </c>
      <c r="D3185" s="674" t="s">
        <v>6990</v>
      </c>
      <c r="E3185" s="674">
        <f t="shared" si="49"/>
        <v>1</v>
      </c>
      <c r="F3185" s="673" t="s">
        <v>2788</v>
      </c>
      <c r="G3185" s="673" t="s">
        <v>2611</v>
      </c>
      <c r="H3185" s="673" t="s">
        <v>2611</v>
      </c>
      <c r="I3185" s="673" t="s">
        <v>2611</v>
      </c>
      <c r="J3185" s="673" t="s">
        <v>2611</v>
      </c>
      <c r="K3185" s="673" t="s">
        <v>2611</v>
      </c>
    </row>
    <row r="3186" spans="1:11" hidden="1" x14ac:dyDescent="0.25">
      <c r="A3186" t="s">
        <v>5806</v>
      </c>
      <c r="B3186" s="673" t="s">
        <v>2110</v>
      </c>
      <c r="C3186" s="674">
        <v>6</v>
      </c>
      <c r="D3186" s="674" t="s">
        <v>6991</v>
      </c>
      <c r="E3186" s="674">
        <f t="shared" si="49"/>
        <v>1</v>
      </c>
      <c r="F3186" s="673" t="s">
        <v>2788</v>
      </c>
      <c r="G3186" s="673" t="s">
        <v>2611</v>
      </c>
      <c r="H3186" s="673" t="s">
        <v>2611</v>
      </c>
      <c r="I3186" s="673" t="s">
        <v>2611</v>
      </c>
      <c r="J3186" s="673" t="s">
        <v>2611</v>
      </c>
      <c r="K3186" s="673" t="s">
        <v>2611</v>
      </c>
    </row>
    <row r="3187" spans="1:11" hidden="1" x14ac:dyDescent="0.25">
      <c r="A3187" t="s">
        <v>5807</v>
      </c>
      <c r="B3187" s="673" t="s">
        <v>2110</v>
      </c>
      <c r="C3187" s="674">
        <v>6</v>
      </c>
      <c r="D3187" s="674" t="s">
        <v>6735</v>
      </c>
      <c r="E3187" s="674">
        <f t="shared" si="49"/>
        <v>1</v>
      </c>
      <c r="F3187" s="673" t="s">
        <v>2788</v>
      </c>
      <c r="G3187" s="673" t="s">
        <v>2611</v>
      </c>
      <c r="H3187" s="673" t="s">
        <v>2611</v>
      </c>
      <c r="I3187" s="673" t="s">
        <v>2611</v>
      </c>
      <c r="J3187" s="673" t="s">
        <v>2611</v>
      </c>
      <c r="K3187" s="673" t="s">
        <v>2611</v>
      </c>
    </row>
    <row r="3188" spans="1:11" hidden="1" x14ac:dyDescent="0.25">
      <c r="A3188" t="s">
        <v>5808</v>
      </c>
      <c r="B3188" s="673" t="s">
        <v>2110</v>
      </c>
      <c r="C3188" s="674">
        <v>6</v>
      </c>
      <c r="D3188" s="674" t="s">
        <v>6744</v>
      </c>
      <c r="E3188" s="674">
        <f t="shared" si="49"/>
        <v>2</v>
      </c>
      <c r="F3188" s="673" t="s">
        <v>2846</v>
      </c>
      <c r="G3188" s="673" t="s">
        <v>2850</v>
      </c>
      <c r="H3188" s="673" t="s">
        <v>2611</v>
      </c>
      <c r="I3188" s="673" t="s">
        <v>2611</v>
      </c>
      <c r="J3188" s="673" t="s">
        <v>2611</v>
      </c>
      <c r="K3188" s="673" t="s">
        <v>2611</v>
      </c>
    </row>
    <row r="3189" spans="1:11" hidden="1" x14ac:dyDescent="0.25">
      <c r="A3189" t="s">
        <v>5809</v>
      </c>
      <c r="B3189" s="673" t="s">
        <v>2110</v>
      </c>
      <c r="C3189" s="674">
        <v>6</v>
      </c>
      <c r="D3189" s="674" t="s">
        <v>6745</v>
      </c>
      <c r="E3189" s="674">
        <f t="shared" si="49"/>
        <v>4</v>
      </c>
      <c r="F3189" s="673" t="s">
        <v>2796</v>
      </c>
      <c r="G3189" s="673" t="s">
        <v>2794</v>
      </c>
      <c r="H3189" s="673" t="s">
        <v>2797</v>
      </c>
      <c r="I3189" s="673" t="s">
        <v>2795</v>
      </c>
      <c r="J3189" s="673" t="s">
        <v>2611</v>
      </c>
      <c r="K3189" s="673" t="s">
        <v>2611</v>
      </c>
    </row>
    <row r="3190" spans="1:11" hidden="1" x14ac:dyDescent="0.25">
      <c r="A3190" t="s">
        <v>5810</v>
      </c>
      <c r="B3190" s="673" t="s">
        <v>2110</v>
      </c>
      <c r="C3190" s="674">
        <v>6</v>
      </c>
      <c r="D3190" s="674" t="s">
        <v>6878</v>
      </c>
      <c r="E3190" s="674">
        <f t="shared" si="49"/>
        <v>1</v>
      </c>
      <c r="F3190" s="673" t="s">
        <v>2788</v>
      </c>
      <c r="G3190" s="673" t="s">
        <v>2611</v>
      </c>
      <c r="H3190" s="673" t="s">
        <v>2611</v>
      </c>
      <c r="I3190" s="673" t="s">
        <v>2611</v>
      </c>
      <c r="J3190" s="673" t="s">
        <v>2611</v>
      </c>
      <c r="K3190" s="673" t="s">
        <v>2611</v>
      </c>
    </row>
    <row r="3191" spans="1:11" hidden="1" x14ac:dyDescent="0.25">
      <c r="A3191" t="s">
        <v>5811</v>
      </c>
      <c r="B3191" s="673" t="s">
        <v>2110</v>
      </c>
      <c r="C3191" s="674">
        <v>6</v>
      </c>
      <c r="D3191" s="674" t="s">
        <v>6879</v>
      </c>
      <c r="E3191" s="674">
        <f t="shared" si="49"/>
        <v>1</v>
      </c>
      <c r="F3191" s="673" t="s">
        <v>2788</v>
      </c>
      <c r="G3191" s="673" t="s">
        <v>2611</v>
      </c>
      <c r="H3191" s="673" t="s">
        <v>2611</v>
      </c>
      <c r="I3191" s="673" t="s">
        <v>2611</v>
      </c>
      <c r="J3191" s="673" t="s">
        <v>2611</v>
      </c>
      <c r="K3191" s="673" t="s">
        <v>2611</v>
      </c>
    </row>
    <row r="3192" spans="1:11" hidden="1" x14ac:dyDescent="0.25">
      <c r="A3192" t="s">
        <v>5812</v>
      </c>
      <c r="B3192" s="673" t="s">
        <v>2110</v>
      </c>
      <c r="C3192" s="674">
        <v>6</v>
      </c>
      <c r="D3192" s="674" t="s">
        <v>7067</v>
      </c>
      <c r="E3192" s="674">
        <f t="shared" si="49"/>
        <v>1</v>
      </c>
      <c r="F3192" s="673" t="s">
        <v>2788</v>
      </c>
      <c r="G3192" s="673" t="s">
        <v>2611</v>
      </c>
      <c r="H3192" s="673" t="s">
        <v>2611</v>
      </c>
      <c r="I3192" s="673" t="s">
        <v>2611</v>
      </c>
      <c r="J3192" s="673" t="s">
        <v>2611</v>
      </c>
      <c r="K3192" s="673" t="s">
        <v>2611</v>
      </c>
    </row>
    <row r="3193" spans="1:11" hidden="1" x14ac:dyDescent="0.25">
      <c r="A3193" t="s">
        <v>5813</v>
      </c>
      <c r="B3193" s="673" t="s">
        <v>2110</v>
      </c>
      <c r="C3193" s="674">
        <v>6</v>
      </c>
      <c r="D3193" s="674" t="s">
        <v>6867</v>
      </c>
      <c r="E3193" s="674">
        <f t="shared" si="49"/>
        <v>1</v>
      </c>
      <c r="F3193" s="673" t="s">
        <v>2788</v>
      </c>
      <c r="G3193" s="673" t="s">
        <v>2611</v>
      </c>
      <c r="H3193" s="673" t="s">
        <v>2611</v>
      </c>
      <c r="I3193" s="673" t="s">
        <v>2611</v>
      </c>
      <c r="J3193" s="673" t="s">
        <v>2611</v>
      </c>
      <c r="K3193" s="673" t="s">
        <v>2611</v>
      </c>
    </row>
    <row r="3194" spans="1:11" hidden="1" x14ac:dyDescent="0.25">
      <c r="A3194" t="s">
        <v>5814</v>
      </c>
      <c r="B3194" s="673" t="s">
        <v>2110</v>
      </c>
      <c r="C3194" s="674">
        <v>6</v>
      </c>
      <c r="D3194" s="674" t="s">
        <v>6825</v>
      </c>
      <c r="E3194" s="674">
        <f t="shared" si="49"/>
        <v>1</v>
      </c>
      <c r="F3194" s="673" t="s">
        <v>2788</v>
      </c>
      <c r="G3194" s="673" t="s">
        <v>2611</v>
      </c>
      <c r="H3194" s="673" t="s">
        <v>2611</v>
      </c>
      <c r="I3194" s="673" t="s">
        <v>2611</v>
      </c>
      <c r="J3194" s="673" t="s">
        <v>2611</v>
      </c>
      <c r="K3194" s="673" t="s">
        <v>2611</v>
      </c>
    </row>
    <row r="3195" spans="1:11" hidden="1" x14ac:dyDescent="0.25">
      <c r="A3195" t="s">
        <v>5815</v>
      </c>
      <c r="B3195" s="673" t="s">
        <v>2110</v>
      </c>
      <c r="C3195" s="674">
        <v>6</v>
      </c>
      <c r="D3195" s="674" t="s">
        <v>6870</v>
      </c>
      <c r="E3195" s="674">
        <f t="shared" si="49"/>
        <v>1</v>
      </c>
      <c r="F3195" s="673" t="s">
        <v>2788</v>
      </c>
      <c r="G3195" s="673" t="s">
        <v>2611</v>
      </c>
      <c r="H3195" s="673" t="s">
        <v>2611</v>
      </c>
      <c r="I3195" s="673" t="s">
        <v>2611</v>
      </c>
      <c r="J3195" s="673" t="s">
        <v>2611</v>
      </c>
      <c r="K3195" s="673" t="s">
        <v>2611</v>
      </c>
    </row>
    <row r="3196" spans="1:11" hidden="1" x14ac:dyDescent="0.25">
      <c r="A3196" t="s">
        <v>5816</v>
      </c>
      <c r="B3196" s="673" t="s">
        <v>2110</v>
      </c>
      <c r="C3196" s="674">
        <v>6</v>
      </c>
      <c r="D3196" s="674" t="s">
        <v>6853</v>
      </c>
      <c r="E3196" s="674">
        <f t="shared" si="49"/>
        <v>1</v>
      </c>
      <c r="F3196" s="673" t="s">
        <v>2788</v>
      </c>
      <c r="G3196" s="673" t="s">
        <v>2611</v>
      </c>
      <c r="H3196" s="673" t="s">
        <v>2611</v>
      </c>
      <c r="I3196" s="673" t="s">
        <v>2611</v>
      </c>
      <c r="J3196" s="673" t="s">
        <v>2611</v>
      </c>
      <c r="K3196" s="673" t="s">
        <v>2611</v>
      </c>
    </row>
    <row r="3197" spans="1:11" hidden="1" x14ac:dyDescent="0.25">
      <c r="A3197" t="s">
        <v>7599</v>
      </c>
      <c r="B3197" s="673" t="s">
        <v>2110</v>
      </c>
      <c r="C3197" s="674">
        <v>6</v>
      </c>
      <c r="D3197" s="674" t="s">
        <v>7006</v>
      </c>
      <c r="E3197" s="674">
        <f t="shared" si="49"/>
        <v>2</v>
      </c>
      <c r="F3197" s="673" t="s">
        <v>2877</v>
      </c>
      <c r="G3197" s="673" t="s">
        <v>2878</v>
      </c>
      <c r="H3197" s="673" t="s">
        <v>2611</v>
      </c>
      <c r="I3197" s="673" t="s">
        <v>2611</v>
      </c>
      <c r="J3197" s="673" t="s">
        <v>2611</v>
      </c>
      <c r="K3197" s="673" t="s">
        <v>2611</v>
      </c>
    </row>
    <row r="3198" spans="1:11" hidden="1" x14ac:dyDescent="0.25">
      <c r="A3198" t="s">
        <v>7600</v>
      </c>
      <c r="B3198" s="673" t="s">
        <v>2110</v>
      </c>
      <c r="C3198" s="674">
        <v>6</v>
      </c>
      <c r="D3198" s="674" t="s">
        <v>6881</v>
      </c>
      <c r="E3198" s="674">
        <f t="shared" si="49"/>
        <v>2</v>
      </c>
      <c r="F3198" s="673" t="s">
        <v>2794</v>
      </c>
      <c r="G3198" s="673" t="s">
        <v>2795</v>
      </c>
      <c r="H3198" s="673" t="s">
        <v>2611</v>
      </c>
      <c r="I3198" s="673" t="s">
        <v>2611</v>
      </c>
      <c r="J3198" s="673" t="s">
        <v>2611</v>
      </c>
      <c r="K3198" s="673" t="s">
        <v>2611</v>
      </c>
    </row>
    <row r="3199" spans="1:11" hidden="1" x14ac:dyDescent="0.25">
      <c r="A3199" t="s">
        <v>7601</v>
      </c>
      <c r="B3199" s="673" t="s">
        <v>2110</v>
      </c>
      <c r="C3199" s="674">
        <v>6</v>
      </c>
      <c r="D3199" s="674" t="s">
        <v>7026</v>
      </c>
      <c r="E3199" s="674">
        <f t="shared" si="49"/>
        <v>2</v>
      </c>
      <c r="F3199" s="673" t="s">
        <v>2794</v>
      </c>
      <c r="G3199" s="673" t="s">
        <v>2795</v>
      </c>
      <c r="H3199" s="673" t="s">
        <v>2611</v>
      </c>
      <c r="I3199" s="673" t="s">
        <v>2611</v>
      </c>
      <c r="J3199" s="673" t="s">
        <v>2611</v>
      </c>
      <c r="K3199" s="673" t="s">
        <v>2611</v>
      </c>
    </row>
    <row r="3200" spans="1:11" hidden="1" x14ac:dyDescent="0.25">
      <c r="A3200" t="s">
        <v>7602</v>
      </c>
      <c r="B3200" s="673" t="s">
        <v>2110</v>
      </c>
      <c r="C3200" s="674">
        <v>6</v>
      </c>
      <c r="D3200" s="674" t="s">
        <v>6993</v>
      </c>
      <c r="E3200" s="674">
        <f t="shared" si="49"/>
        <v>2</v>
      </c>
      <c r="F3200" s="673" t="s">
        <v>2796</v>
      </c>
      <c r="G3200" s="673" t="s">
        <v>2797</v>
      </c>
      <c r="H3200" s="673" t="s">
        <v>2611</v>
      </c>
      <c r="I3200" s="673" t="s">
        <v>2611</v>
      </c>
      <c r="J3200" s="673" t="s">
        <v>2611</v>
      </c>
      <c r="K3200" s="673" t="s">
        <v>2611</v>
      </c>
    </row>
    <row r="3201" spans="1:11" hidden="1" x14ac:dyDescent="0.25">
      <c r="A3201" t="s">
        <v>7603</v>
      </c>
      <c r="B3201" s="673" t="s">
        <v>2110</v>
      </c>
      <c r="C3201" s="674">
        <v>6</v>
      </c>
      <c r="D3201" s="674" t="s">
        <v>7022</v>
      </c>
      <c r="E3201" s="674">
        <f t="shared" si="49"/>
        <v>2</v>
      </c>
      <c r="F3201" s="673" t="s">
        <v>2796</v>
      </c>
      <c r="G3201" s="673" t="s">
        <v>2797</v>
      </c>
      <c r="H3201" s="673" t="s">
        <v>2611</v>
      </c>
      <c r="I3201" s="673" t="s">
        <v>2611</v>
      </c>
      <c r="J3201" s="673" t="s">
        <v>2611</v>
      </c>
      <c r="K3201" s="673" t="s">
        <v>2611</v>
      </c>
    </row>
    <row r="3202" spans="1:11" hidden="1" x14ac:dyDescent="0.25">
      <c r="A3202" t="s">
        <v>7604</v>
      </c>
      <c r="B3202" s="673" t="s">
        <v>2110</v>
      </c>
      <c r="C3202" s="674">
        <v>6</v>
      </c>
      <c r="D3202" s="674" t="s">
        <v>7010</v>
      </c>
      <c r="E3202" s="674">
        <f t="shared" si="49"/>
        <v>2</v>
      </c>
      <c r="F3202" s="673" t="s">
        <v>2796</v>
      </c>
      <c r="G3202" s="673" t="s">
        <v>2797</v>
      </c>
      <c r="H3202" s="673" t="s">
        <v>2611</v>
      </c>
      <c r="I3202" s="673" t="s">
        <v>2611</v>
      </c>
      <c r="J3202" s="673" t="s">
        <v>2611</v>
      </c>
      <c r="K3202" s="673" t="s">
        <v>2611</v>
      </c>
    </row>
    <row r="3203" spans="1:11" hidden="1" x14ac:dyDescent="0.25">
      <c r="A3203" t="s">
        <v>7605</v>
      </c>
      <c r="B3203" s="673" t="s">
        <v>2110</v>
      </c>
      <c r="C3203" s="674">
        <v>6</v>
      </c>
      <c r="D3203" s="674" t="s">
        <v>7011</v>
      </c>
      <c r="E3203" s="674">
        <f t="shared" ref="E3203:E3266" si="50">6-COUNTIF(F3203:K3203,"")</f>
        <v>2</v>
      </c>
      <c r="F3203" s="673" t="s">
        <v>2796</v>
      </c>
      <c r="G3203" s="673" t="s">
        <v>2797</v>
      </c>
      <c r="H3203" s="673" t="s">
        <v>2611</v>
      </c>
      <c r="I3203" s="673" t="s">
        <v>2611</v>
      </c>
      <c r="J3203" s="673" t="s">
        <v>2611</v>
      </c>
      <c r="K3203" s="673" t="s">
        <v>2611</v>
      </c>
    </row>
    <row r="3204" spans="1:11" hidden="1" x14ac:dyDescent="0.25">
      <c r="A3204" t="s">
        <v>7606</v>
      </c>
      <c r="B3204" s="673" t="s">
        <v>2110</v>
      </c>
      <c r="C3204" s="674">
        <v>6</v>
      </c>
      <c r="D3204" s="674" t="s">
        <v>7055</v>
      </c>
      <c r="E3204" s="674">
        <f t="shared" si="50"/>
        <v>2</v>
      </c>
      <c r="F3204" s="673" t="s">
        <v>2877</v>
      </c>
      <c r="G3204" s="673" t="s">
        <v>2878</v>
      </c>
      <c r="H3204" s="673" t="s">
        <v>2611</v>
      </c>
      <c r="I3204" s="673" t="s">
        <v>2611</v>
      </c>
      <c r="J3204" s="673" t="s">
        <v>2611</v>
      </c>
      <c r="K3204" s="673" t="s">
        <v>2611</v>
      </c>
    </row>
    <row r="3205" spans="1:11" hidden="1" x14ac:dyDescent="0.25">
      <c r="A3205" t="s">
        <v>7607</v>
      </c>
      <c r="B3205" s="673" t="s">
        <v>2110</v>
      </c>
      <c r="C3205" s="674">
        <v>6</v>
      </c>
      <c r="D3205" s="674" t="s">
        <v>6994</v>
      </c>
      <c r="E3205" s="674">
        <f t="shared" si="50"/>
        <v>2</v>
      </c>
      <c r="F3205" s="673" t="s">
        <v>2796</v>
      </c>
      <c r="G3205" s="673" t="s">
        <v>2797</v>
      </c>
      <c r="H3205" s="673" t="s">
        <v>2611</v>
      </c>
      <c r="I3205" s="673" t="s">
        <v>2611</v>
      </c>
      <c r="J3205" s="673" t="s">
        <v>2611</v>
      </c>
      <c r="K3205" s="673" t="s">
        <v>2611</v>
      </c>
    </row>
    <row r="3206" spans="1:11" hidden="1" x14ac:dyDescent="0.25">
      <c r="A3206" t="s">
        <v>7608</v>
      </c>
      <c r="B3206" s="673" t="s">
        <v>2110</v>
      </c>
      <c r="C3206" s="674">
        <v>6</v>
      </c>
      <c r="D3206" s="674" t="s">
        <v>7016</v>
      </c>
      <c r="E3206" s="674">
        <f t="shared" si="50"/>
        <v>2</v>
      </c>
      <c r="F3206" s="673" t="s">
        <v>2796</v>
      </c>
      <c r="G3206" s="673" t="s">
        <v>2797</v>
      </c>
      <c r="H3206" s="673" t="s">
        <v>2611</v>
      </c>
      <c r="I3206" s="673" t="s">
        <v>2611</v>
      </c>
      <c r="J3206" s="673" t="s">
        <v>2611</v>
      </c>
      <c r="K3206" s="673" t="s">
        <v>2611</v>
      </c>
    </row>
    <row r="3207" spans="1:11" hidden="1" x14ac:dyDescent="0.25">
      <c r="A3207" t="s">
        <v>7609</v>
      </c>
      <c r="B3207" s="673" t="s">
        <v>2110</v>
      </c>
      <c r="C3207" s="674">
        <v>6</v>
      </c>
      <c r="D3207" s="674" t="s">
        <v>6978</v>
      </c>
      <c r="E3207" s="674">
        <f t="shared" si="50"/>
        <v>2</v>
      </c>
      <c r="F3207" s="673" t="s">
        <v>2796</v>
      </c>
      <c r="G3207" s="673" t="s">
        <v>2797</v>
      </c>
      <c r="H3207" s="673" t="s">
        <v>2611</v>
      </c>
      <c r="I3207" s="673" t="s">
        <v>2611</v>
      </c>
      <c r="J3207" s="673" t="s">
        <v>2611</v>
      </c>
      <c r="K3207" s="673" t="s">
        <v>2611</v>
      </c>
    </row>
    <row r="3208" spans="1:11" hidden="1" x14ac:dyDescent="0.25">
      <c r="A3208" t="s">
        <v>5817</v>
      </c>
      <c r="B3208" s="673" t="s">
        <v>2110</v>
      </c>
      <c r="C3208" s="674">
        <v>6</v>
      </c>
      <c r="D3208" s="674" t="s">
        <v>6821</v>
      </c>
      <c r="E3208" s="674">
        <f t="shared" si="50"/>
        <v>2</v>
      </c>
      <c r="F3208" s="673" t="s">
        <v>2796</v>
      </c>
      <c r="G3208" s="673" t="s">
        <v>2797</v>
      </c>
      <c r="H3208" s="673" t="s">
        <v>2611</v>
      </c>
      <c r="I3208" s="673" t="s">
        <v>2611</v>
      </c>
      <c r="J3208" s="673" t="s">
        <v>2611</v>
      </c>
      <c r="K3208" s="673" t="s">
        <v>2611</v>
      </c>
    </row>
    <row r="3209" spans="1:11" hidden="1" x14ac:dyDescent="0.25">
      <c r="A3209" t="s">
        <v>5818</v>
      </c>
      <c r="B3209" s="673" t="s">
        <v>2110</v>
      </c>
      <c r="C3209" s="674">
        <v>6</v>
      </c>
      <c r="D3209" s="674" t="s">
        <v>6896</v>
      </c>
      <c r="E3209" s="674">
        <f t="shared" si="50"/>
        <v>2</v>
      </c>
      <c r="F3209" s="673" t="s">
        <v>2796</v>
      </c>
      <c r="G3209" s="673" t="s">
        <v>2797</v>
      </c>
      <c r="H3209" s="673" t="s">
        <v>2611</v>
      </c>
      <c r="I3209" s="673" t="s">
        <v>2611</v>
      </c>
      <c r="J3209" s="673" t="s">
        <v>2611</v>
      </c>
      <c r="K3209" s="673" t="s">
        <v>2611</v>
      </c>
    </row>
    <row r="3210" spans="1:11" hidden="1" x14ac:dyDescent="0.25">
      <c r="A3210" t="s">
        <v>5819</v>
      </c>
      <c r="B3210" s="673" t="s">
        <v>2110</v>
      </c>
      <c r="C3210" s="674">
        <v>6</v>
      </c>
      <c r="D3210" s="674" t="s">
        <v>7070</v>
      </c>
      <c r="E3210" s="674">
        <f t="shared" si="50"/>
        <v>2</v>
      </c>
      <c r="F3210" s="673" t="s">
        <v>2796</v>
      </c>
      <c r="G3210" s="673" t="s">
        <v>2797</v>
      </c>
      <c r="H3210" s="673" t="s">
        <v>2611</v>
      </c>
      <c r="I3210" s="673" t="s">
        <v>2611</v>
      </c>
      <c r="J3210" s="673" t="s">
        <v>2611</v>
      </c>
      <c r="K3210" s="673" t="s">
        <v>2611</v>
      </c>
    </row>
    <row r="3211" spans="1:11" hidden="1" x14ac:dyDescent="0.25">
      <c r="A3211" t="s">
        <v>5820</v>
      </c>
      <c r="B3211" s="673" t="s">
        <v>2110</v>
      </c>
      <c r="C3211" s="674">
        <v>6</v>
      </c>
      <c r="D3211" s="674" t="s">
        <v>6868</v>
      </c>
      <c r="E3211" s="674">
        <f t="shared" si="50"/>
        <v>2</v>
      </c>
      <c r="F3211" s="673" t="s">
        <v>2877</v>
      </c>
      <c r="G3211" s="673" t="s">
        <v>2878</v>
      </c>
      <c r="H3211" s="673" t="s">
        <v>2611</v>
      </c>
      <c r="I3211" s="673" t="s">
        <v>2611</v>
      </c>
      <c r="J3211" s="673" t="s">
        <v>2611</v>
      </c>
      <c r="K3211" s="673" t="s">
        <v>2611</v>
      </c>
    </row>
    <row r="3212" spans="1:11" hidden="1" x14ac:dyDescent="0.25">
      <c r="A3212" t="s">
        <v>5821</v>
      </c>
      <c r="B3212" s="673" t="s">
        <v>2110</v>
      </c>
      <c r="C3212" s="674">
        <v>6</v>
      </c>
      <c r="D3212" s="674" t="s">
        <v>6826</v>
      </c>
      <c r="E3212" s="674">
        <f t="shared" si="50"/>
        <v>2</v>
      </c>
      <c r="F3212" s="673" t="s">
        <v>2877</v>
      </c>
      <c r="G3212" s="673" t="s">
        <v>2878</v>
      </c>
      <c r="H3212" s="673" t="s">
        <v>2611</v>
      </c>
      <c r="I3212" s="673" t="s">
        <v>2611</v>
      </c>
      <c r="J3212" s="673" t="s">
        <v>2611</v>
      </c>
      <c r="K3212" s="673" t="s">
        <v>2611</v>
      </c>
    </row>
    <row r="3213" spans="1:11" hidden="1" x14ac:dyDescent="0.25">
      <c r="A3213" t="s">
        <v>5822</v>
      </c>
      <c r="B3213" s="673" t="s">
        <v>2110</v>
      </c>
      <c r="C3213" s="674">
        <v>6</v>
      </c>
      <c r="D3213" s="674" t="s">
        <v>6897</v>
      </c>
      <c r="E3213" s="674">
        <f t="shared" si="50"/>
        <v>2</v>
      </c>
      <c r="F3213" s="673" t="s">
        <v>2796</v>
      </c>
      <c r="G3213" s="673" t="s">
        <v>2797</v>
      </c>
      <c r="H3213" s="673" t="s">
        <v>2611</v>
      </c>
      <c r="I3213" s="673" t="s">
        <v>2611</v>
      </c>
      <c r="J3213" s="673" t="s">
        <v>2611</v>
      </c>
      <c r="K3213" s="673" t="s">
        <v>2611</v>
      </c>
    </row>
    <row r="3214" spans="1:11" hidden="1" x14ac:dyDescent="0.25">
      <c r="A3214" t="s">
        <v>5823</v>
      </c>
      <c r="B3214" s="673" t="s">
        <v>2110</v>
      </c>
      <c r="C3214" s="674">
        <v>6</v>
      </c>
      <c r="D3214" s="674" t="s">
        <v>6830</v>
      </c>
      <c r="E3214" s="674">
        <f t="shared" si="50"/>
        <v>2</v>
      </c>
      <c r="F3214" s="673" t="s">
        <v>2796</v>
      </c>
      <c r="G3214" s="673" t="s">
        <v>2797</v>
      </c>
      <c r="H3214" s="673" t="s">
        <v>2611</v>
      </c>
      <c r="I3214" s="673" t="s">
        <v>2611</v>
      </c>
      <c r="J3214" s="673" t="s">
        <v>2611</v>
      </c>
      <c r="K3214" s="673" t="s">
        <v>2611</v>
      </c>
    </row>
    <row r="3215" spans="1:11" hidden="1" x14ac:dyDescent="0.25">
      <c r="A3215" t="s">
        <v>5824</v>
      </c>
      <c r="B3215" s="673" t="s">
        <v>2110</v>
      </c>
      <c r="C3215" s="674">
        <v>6</v>
      </c>
      <c r="D3215" s="674" t="s">
        <v>6835</v>
      </c>
      <c r="E3215" s="674">
        <f t="shared" si="50"/>
        <v>2</v>
      </c>
      <c r="F3215" s="673" t="s">
        <v>2796</v>
      </c>
      <c r="G3215" s="673" t="s">
        <v>2797</v>
      </c>
      <c r="H3215" s="673" t="s">
        <v>2611</v>
      </c>
      <c r="I3215" s="673" t="s">
        <v>2611</v>
      </c>
      <c r="J3215" s="673" t="s">
        <v>2611</v>
      </c>
      <c r="K3215" s="673" t="s">
        <v>2611</v>
      </c>
    </row>
    <row r="3216" spans="1:11" hidden="1" x14ac:dyDescent="0.25">
      <c r="A3216" t="s">
        <v>5825</v>
      </c>
      <c r="B3216" s="673" t="s">
        <v>2110</v>
      </c>
      <c r="C3216" s="674">
        <v>6</v>
      </c>
      <c r="D3216" s="674" t="s">
        <v>6836</v>
      </c>
      <c r="E3216" s="674">
        <f t="shared" si="50"/>
        <v>2</v>
      </c>
      <c r="F3216" s="673" t="s">
        <v>2796</v>
      </c>
      <c r="G3216" s="673" t="s">
        <v>2797</v>
      </c>
      <c r="H3216" s="673" t="s">
        <v>2611</v>
      </c>
      <c r="I3216" s="673" t="s">
        <v>2611</v>
      </c>
      <c r="J3216" s="673" t="s">
        <v>2611</v>
      </c>
      <c r="K3216" s="673" t="s">
        <v>2611</v>
      </c>
    </row>
    <row r="3217" spans="1:11" hidden="1" x14ac:dyDescent="0.25">
      <c r="A3217" t="s">
        <v>5826</v>
      </c>
      <c r="B3217" s="673" t="s">
        <v>2110</v>
      </c>
      <c r="C3217" s="674">
        <v>6</v>
      </c>
      <c r="D3217" s="674" t="s">
        <v>7071</v>
      </c>
      <c r="E3217" s="674">
        <f t="shared" si="50"/>
        <v>2</v>
      </c>
      <c r="F3217" s="673" t="s">
        <v>2794</v>
      </c>
      <c r="G3217" s="673" t="s">
        <v>2795</v>
      </c>
      <c r="H3217" s="673" t="s">
        <v>2611</v>
      </c>
      <c r="I3217" s="673" t="s">
        <v>2611</v>
      </c>
      <c r="J3217" s="673" t="s">
        <v>2611</v>
      </c>
      <c r="K3217" s="673" t="s">
        <v>2611</v>
      </c>
    </row>
    <row r="3218" spans="1:11" hidden="1" x14ac:dyDescent="0.25">
      <c r="A3218" t="s">
        <v>5827</v>
      </c>
      <c r="B3218" s="673" t="s">
        <v>2110</v>
      </c>
      <c r="C3218" s="674">
        <v>6</v>
      </c>
      <c r="D3218" s="674" t="s">
        <v>6768</v>
      </c>
      <c r="E3218" s="674">
        <f t="shared" si="50"/>
        <v>2</v>
      </c>
      <c r="F3218" s="673" t="s">
        <v>2794</v>
      </c>
      <c r="G3218" s="673" t="s">
        <v>2795</v>
      </c>
      <c r="H3218" s="673" t="s">
        <v>2611</v>
      </c>
      <c r="I3218" s="673" t="s">
        <v>2611</v>
      </c>
      <c r="J3218" s="673" t="s">
        <v>2611</v>
      </c>
      <c r="K3218" s="673" t="s">
        <v>2611</v>
      </c>
    </row>
    <row r="3219" spans="1:11" hidden="1" x14ac:dyDescent="0.25">
      <c r="A3219" t="s">
        <v>5828</v>
      </c>
      <c r="B3219" s="673" t="s">
        <v>2110</v>
      </c>
      <c r="C3219" s="674">
        <v>6</v>
      </c>
      <c r="D3219" s="674" t="s">
        <v>6769</v>
      </c>
      <c r="E3219" s="674">
        <f t="shared" si="50"/>
        <v>2</v>
      </c>
      <c r="F3219" s="673" t="s">
        <v>2794</v>
      </c>
      <c r="G3219" s="673" t="s">
        <v>2795</v>
      </c>
      <c r="H3219" s="673" t="s">
        <v>2611</v>
      </c>
      <c r="I3219" s="673" t="s">
        <v>2611</v>
      </c>
      <c r="J3219" s="673" t="s">
        <v>2611</v>
      </c>
      <c r="K3219" s="673" t="s">
        <v>2611</v>
      </c>
    </row>
    <row r="3220" spans="1:11" hidden="1" x14ac:dyDescent="0.25">
      <c r="A3220" t="s">
        <v>5829</v>
      </c>
      <c r="B3220" s="673" t="s">
        <v>2110</v>
      </c>
      <c r="C3220" s="674">
        <v>6</v>
      </c>
      <c r="D3220" s="674" t="s">
        <v>7072</v>
      </c>
      <c r="E3220" s="674">
        <f t="shared" si="50"/>
        <v>2</v>
      </c>
      <c r="F3220" s="673" t="s">
        <v>2796</v>
      </c>
      <c r="G3220" s="673" t="s">
        <v>2797</v>
      </c>
      <c r="H3220" s="673" t="s">
        <v>2611</v>
      </c>
      <c r="I3220" s="673" t="s">
        <v>2611</v>
      </c>
      <c r="J3220" s="673" t="s">
        <v>2611</v>
      </c>
      <c r="K3220" s="673" t="s">
        <v>2611</v>
      </c>
    </row>
    <row r="3221" spans="1:11" hidden="1" x14ac:dyDescent="0.25">
      <c r="A3221" t="s">
        <v>5830</v>
      </c>
      <c r="B3221" s="673" t="s">
        <v>2110</v>
      </c>
      <c r="C3221" s="674">
        <v>6</v>
      </c>
      <c r="D3221" s="674" t="s">
        <v>7073</v>
      </c>
      <c r="E3221" s="674">
        <f t="shared" si="50"/>
        <v>2</v>
      </c>
      <c r="F3221" s="673" t="s">
        <v>2796</v>
      </c>
      <c r="G3221" s="673" t="s">
        <v>2797</v>
      </c>
      <c r="H3221" s="673" t="s">
        <v>2611</v>
      </c>
      <c r="I3221" s="673" t="s">
        <v>2611</v>
      </c>
      <c r="J3221" s="673" t="s">
        <v>2611</v>
      </c>
      <c r="K3221" s="673" t="s">
        <v>2611</v>
      </c>
    </row>
    <row r="3222" spans="1:11" hidden="1" x14ac:dyDescent="0.25">
      <c r="A3222" t="s">
        <v>5831</v>
      </c>
      <c r="B3222" s="673" t="s">
        <v>2110</v>
      </c>
      <c r="C3222" s="674">
        <v>6</v>
      </c>
      <c r="D3222" s="674" t="s">
        <v>7074</v>
      </c>
      <c r="E3222" s="674">
        <f t="shared" si="50"/>
        <v>2</v>
      </c>
      <c r="F3222" s="673" t="s">
        <v>2794</v>
      </c>
      <c r="G3222" s="673" t="s">
        <v>2795</v>
      </c>
      <c r="H3222" s="673" t="s">
        <v>2611</v>
      </c>
      <c r="I3222" s="673" t="s">
        <v>2611</v>
      </c>
      <c r="J3222" s="673" t="s">
        <v>2611</v>
      </c>
      <c r="K3222" s="673" t="s">
        <v>2611</v>
      </c>
    </row>
    <row r="3223" spans="1:11" hidden="1" x14ac:dyDescent="0.25">
      <c r="A3223" t="s">
        <v>5832</v>
      </c>
      <c r="B3223" s="673" t="s">
        <v>2110</v>
      </c>
      <c r="C3223" s="674">
        <v>6</v>
      </c>
      <c r="D3223" s="674" t="s">
        <v>7075</v>
      </c>
      <c r="E3223" s="674">
        <f t="shared" si="50"/>
        <v>2</v>
      </c>
      <c r="F3223" s="673" t="s">
        <v>2794</v>
      </c>
      <c r="G3223" s="673" t="s">
        <v>2795</v>
      </c>
      <c r="H3223" s="673" t="s">
        <v>2611</v>
      </c>
      <c r="I3223" s="673" t="s">
        <v>2611</v>
      </c>
      <c r="J3223" s="673" t="s">
        <v>2611</v>
      </c>
      <c r="K3223" s="673" t="s">
        <v>2611</v>
      </c>
    </row>
    <row r="3224" spans="1:11" hidden="1" x14ac:dyDescent="0.25">
      <c r="A3224" t="s">
        <v>5833</v>
      </c>
      <c r="B3224" s="673" t="s">
        <v>2110</v>
      </c>
      <c r="C3224" s="674">
        <v>6</v>
      </c>
      <c r="D3224" s="674" t="s">
        <v>6995</v>
      </c>
      <c r="E3224" s="674">
        <f t="shared" si="50"/>
        <v>2</v>
      </c>
      <c r="F3224" s="673" t="s">
        <v>2796</v>
      </c>
      <c r="G3224" s="673" t="s">
        <v>2797</v>
      </c>
      <c r="H3224" s="673" t="s">
        <v>2611</v>
      </c>
      <c r="I3224" s="673" t="s">
        <v>2611</v>
      </c>
      <c r="J3224" s="673" t="s">
        <v>2611</v>
      </c>
      <c r="K3224" s="673" t="s">
        <v>2611</v>
      </c>
    </row>
    <row r="3225" spans="1:11" hidden="1" x14ac:dyDescent="0.25">
      <c r="A3225" t="s">
        <v>5834</v>
      </c>
      <c r="B3225" s="673" t="s">
        <v>2110</v>
      </c>
      <c r="C3225" s="674">
        <v>6</v>
      </c>
      <c r="D3225" s="674" t="s">
        <v>6996</v>
      </c>
      <c r="E3225" s="674">
        <f t="shared" si="50"/>
        <v>2</v>
      </c>
      <c r="F3225" s="673" t="s">
        <v>2796</v>
      </c>
      <c r="G3225" s="673" t="s">
        <v>2797</v>
      </c>
      <c r="H3225" s="673" t="s">
        <v>2611</v>
      </c>
      <c r="I3225" s="673" t="s">
        <v>2611</v>
      </c>
      <c r="J3225" s="673" t="s">
        <v>2611</v>
      </c>
      <c r="K3225" s="673" t="s">
        <v>2611</v>
      </c>
    </row>
    <row r="3226" spans="1:11" hidden="1" x14ac:dyDescent="0.25">
      <c r="A3226" t="s">
        <v>5835</v>
      </c>
      <c r="B3226" s="673" t="s">
        <v>2110</v>
      </c>
      <c r="C3226" s="674">
        <v>6</v>
      </c>
      <c r="D3226" s="674" t="s">
        <v>6799</v>
      </c>
      <c r="E3226" s="674">
        <f t="shared" si="50"/>
        <v>2</v>
      </c>
      <c r="F3226" s="673" t="s">
        <v>2796</v>
      </c>
      <c r="G3226" s="673" t="s">
        <v>2797</v>
      </c>
      <c r="H3226" s="673" t="s">
        <v>2611</v>
      </c>
      <c r="I3226" s="673" t="s">
        <v>2611</v>
      </c>
      <c r="J3226" s="673" t="s">
        <v>2611</v>
      </c>
      <c r="K3226" s="673" t="s">
        <v>2611</v>
      </c>
    </row>
    <row r="3227" spans="1:11" hidden="1" x14ac:dyDescent="0.25">
      <c r="A3227" t="s">
        <v>5836</v>
      </c>
      <c r="B3227" s="673" t="s">
        <v>2110</v>
      </c>
      <c r="C3227" s="674">
        <v>6</v>
      </c>
      <c r="D3227" s="674" t="s">
        <v>6761</v>
      </c>
      <c r="E3227" s="674">
        <f t="shared" si="50"/>
        <v>2</v>
      </c>
      <c r="F3227" s="673" t="s">
        <v>2796</v>
      </c>
      <c r="G3227" s="673" t="s">
        <v>2797</v>
      </c>
      <c r="H3227" s="673" t="s">
        <v>2611</v>
      </c>
      <c r="I3227" s="673" t="s">
        <v>2611</v>
      </c>
      <c r="J3227" s="673" t="s">
        <v>2611</v>
      </c>
      <c r="K3227" s="673" t="s">
        <v>2611</v>
      </c>
    </row>
    <row r="3228" spans="1:11" hidden="1" x14ac:dyDescent="0.25">
      <c r="A3228" t="s">
        <v>5837</v>
      </c>
      <c r="B3228" s="673" t="s">
        <v>2110</v>
      </c>
      <c r="C3228" s="674">
        <v>6</v>
      </c>
      <c r="D3228" s="674" t="s">
        <v>6998</v>
      </c>
      <c r="E3228" s="674">
        <f t="shared" si="50"/>
        <v>2</v>
      </c>
      <c r="F3228" s="673" t="s">
        <v>2796</v>
      </c>
      <c r="G3228" s="673" t="s">
        <v>2797</v>
      </c>
      <c r="H3228" s="673" t="s">
        <v>2611</v>
      </c>
      <c r="I3228" s="673" t="s">
        <v>2611</v>
      </c>
      <c r="J3228" s="673" t="s">
        <v>2611</v>
      </c>
      <c r="K3228" s="673" t="s">
        <v>2611</v>
      </c>
    </row>
    <row r="3229" spans="1:11" hidden="1" x14ac:dyDescent="0.25">
      <c r="A3229" t="s">
        <v>5838</v>
      </c>
      <c r="B3229" s="673" t="s">
        <v>2110</v>
      </c>
      <c r="C3229" s="674">
        <v>6</v>
      </c>
      <c r="D3229" s="674" t="s">
        <v>6999</v>
      </c>
      <c r="E3229" s="674">
        <f t="shared" si="50"/>
        <v>2</v>
      </c>
      <c r="F3229" s="673" t="s">
        <v>2877</v>
      </c>
      <c r="G3229" s="673" t="s">
        <v>2878</v>
      </c>
      <c r="H3229" s="673" t="s">
        <v>2611</v>
      </c>
      <c r="I3229" s="673" t="s">
        <v>2611</v>
      </c>
      <c r="J3229" s="673" t="s">
        <v>2611</v>
      </c>
      <c r="K3229" s="673" t="s">
        <v>2611</v>
      </c>
    </row>
    <row r="3230" spans="1:11" hidden="1" x14ac:dyDescent="0.25">
      <c r="A3230" t="s">
        <v>5839</v>
      </c>
      <c r="B3230" s="673" t="s">
        <v>2110</v>
      </c>
      <c r="C3230" s="674">
        <v>6</v>
      </c>
      <c r="D3230" s="674" t="s">
        <v>7000</v>
      </c>
      <c r="E3230" s="674">
        <f t="shared" si="50"/>
        <v>2</v>
      </c>
      <c r="F3230" s="673" t="s">
        <v>2877</v>
      </c>
      <c r="G3230" s="673" t="s">
        <v>2878</v>
      </c>
      <c r="H3230" s="673" t="s">
        <v>2611</v>
      </c>
      <c r="I3230" s="673" t="s">
        <v>2611</v>
      </c>
      <c r="J3230" s="673" t="s">
        <v>2611</v>
      </c>
      <c r="K3230" s="673" t="s">
        <v>2611</v>
      </c>
    </row>
    <row r="3231" spans="1:11" hidden="1" x14ac:dyDescent="0.25">
      <c r="A3231" t="s">
        <v>5840</v>
      </c>
      <c r="B3231" s="673" t="s">
        <v>2110</v>
      </c>
      <c r="C3231" s="674">
        <v>6</v>
      </c>
      <c r="D3231" s="674" t="s">
        <v>7001</v>
      </c>
      <c r="E3231" s="674">
        <f t="shared" si="50"/>
        <v>2</v>
      </c>
      <c r="F3231" s="673" t="s">
        <v>2796</v>
      </c>
      <c r="G3231" s="673" t="s">
        <v>2797</v>
      </c>
      <c r="H3231" s="673" t="s">
        <v>2611</v>
      </c>
      <c r="I3231" s="673" t="s">
        <v>2611</v>
      </c>
      <c r="J3231" s="673" t="s">
        <v>2611</v>
      </c>
      <c r="K3231" s="673" t="s">
        <v>2611</v>
      </c>
    </row>
    <row r="3232" spans="1:11" hidden="1" x14ac:dyDescent="0.25">
      <c r="A3232" t="s">
        <v>5841</v>
      </c>
      <c r="B3232" s="673" t="s">
        <v>2110</v>
      </c>
      <c r="C3232" s="674">
        <v>6</v>
      </c>
      <c r="D3232" s="674" t="s">
        <v>7002</v>
      </c>
      <c r="E3232" s="674">
        <f t="shared" si="50"/>
        <v>2</v>
      </c>
      <c r="F3232" s="673" t="s">
        <v>2794</v>
      </c>
      <c r="G3232" s="673" t="s">
        <v>2795</v>
      </c>
      <c r="H3232" s="673" t="s">
        <v>2611</v>
      </c>
      <c r="I3232" s="673" t="s">
        <v>2611</v>
      </c>
      <c r="J3232" s="673" t="s">
        <v>2611</v>
      </c>
      <c r="K3232" s="673" t="s">
        <v>2611</v>
      </c>
    </row>
    <row r="3233" spans="1:11" hidden="1" x14ac:dyDescent="0.25">
      <c r="A3233" t="s">
        <v>5842</v>
      </c>
      <c r="B3233" s="673" t="s">
        <v>2110</v>
      </c>
      <c r="C3233" s="674">
        <v>6</v>
      </c>
      <c r="D3233" s="674" t="s">
        <v>7058</v>
      </c>
      <c r="E3233" s="674">
        <f t="shared" si="50"/>
        <v>2</v>
      </c>
      <c r="F3233" s="673" t="s">
        <v>2796</v>
      </c>
      <c r="G3233" s="673" t="s">
        <v>2797</v>
      </c>
      <c r="H3233" s="673" t="s">
        <v>2611</v>
      </c>
      <c r="I3233" s="673" t="s">
        <v>2611</v>
      </c>
      <c r="J3233" s="673" t="s">
        <v>2611</v>
      </c>
      <c r="K3233" s="673" t="s">
        <v>2611</v>
      </c>
    </row>
    <row r="3234" spans="1:11" hidden="1" x14ac:dyDescent="0.25">
      <c r="A3234" t="s">
        <v>5843</v>
      </c>
      <c r="B3234" s="673" t="s">
        <v>2110</v>
      </c>
      <c r="C3234" s="674">
        <v>6</v>
      </c>
      <c r="D3234" s="674" t="s">
        <v>7076</v>
      </c>
      <c r="E3234" s="674">
        <f t="shared" si="50"/>
        <v>2</v>
      </c>
      <c r="F3234" s="673" t="s">
        <v>2796</v>
      </c>
      <c r="G3234" s="673" t="s">
        <v>2797</v>
      </c>
      <c r="H3234" s="673" t="s">
        <v>2611</v>
      </c>
      <c r="I3234" s="673" t="s">
        <v>2611</v>
      </c>
      <c r="J3234" s="673" t="s">
        <v>2611</v>
      </c>
      <c r="K3234" s="673" t="s">
        <v>2611</v>
      </c>
    </row>
    <row r="3235" spans="1:11" hidden="1" x14ac:dyDescent="0.25">
      <c r="A3235" t="s">
        <v>5844</v>
      </c>
      <c r="B3235" s="673" t="s">
        <v>2110</v>
      </c>
      <c r="C3235" s="674">
        <v>6</v>
      </c>
      <c r="D3235" s="674" t="s">
        <v>7040</v>
      </c>
      <c r="E3235" s="674">
        <f t="shared" si="50"/>
        <v>2</v>
      </c>
      <c r="F3235" s="673" t="s">
        <v>2796</v>
      </c>
      <c r="G3235" s="673" t="s">
        <v>2797</v>
      </c>
      <c r="H3235" s="673" t="s">
        <v>2611</v>
      </c>
      <c r="I3235" s="673" t="s">
        <v>2611</v>
      </c>
      <c r="J3235" s="673" t="s">
        <v>2611</v>
      </c>
      <c r="K3235" s="673" t="s">
        <v>2611</v>
      </c>
    </row>
    <row r="3236" spans="1:11" hidden="1" x14ac:dyDescent="0.25">
      <c r="A3236" t="s">
        <v>5845</v>
      </c>
      <c r="B3236" s="673" t="s">
        <v>2110</v>
      </c>
      <c r="C3236" s="674">
        <v>6</v>
      </c>
      <c r="D3236" s="674" t="s">
        <v>7077</v>
      </c>
      <c r="E3236" s="674">
        <f t="shared" si="50"/>
        <v>2</v>
      </c>
      <c r="F3236" s="673" t="s">
        <v>2877</v>
      </c>
      <c r="G3236" s="673" t="s">
        <v>2878</v>
      </c>
      <c r="H3236" s="673" t="s">
        <v>2611</v>
      </c>
      <c r="I3236" s="673" t="s">
        <v>2611</v>
      </c>
      <c r="J3236" s="673" t="s">
        <v>2611</v>
      </c>
      <c r="K3236" s="673" t="s">
        <v>2611</v>
      </c>
    </row>
    <row r="3237" spans="1:11" hidden="1" x14ac:dyDescent="0.25">
      <c r="A3237" t="s">
        <v>5846</v>
      </c>
      <c r="B3237" s="673" t="s">
        <v>2110</v>
      </c>
      <c r="C3237" s="674">
        <v>6</v>
      </c>
      <c r="D3237" s="674" t="s">
        <v>7048</v>
      </c>
      <c r="E3237" s="674">
        <f t="shared" si="50"/>
        <v>2</v>
      </c>
      <c r="F3237" s="673" t="s">
        <v>2877</v>
      </c>
      <c r="G3237" s="673" t="s">
        <v>2878</v>
      </c>
      <c r="H3237" s="673" t="s">
        <v>2611</v>
      </c>
      <c r="I3237" s="673" t="s">
        <v>2611</v>
      </c>
      <c r="J3237" s="673" t="s">
        <v>2611</v>
      </c>
      <c r="K3237" s="673" t="s">
        <v>2611</v>
      </c>
    </row>
    <row r="3238" spans="1:11" hidden="1" x14ac:dyDescent="0.25">
      <c r="A3238" t="s">
        <v>5847</v>
      </c>
      <c r="B3238" s="673" t="s">
        <v>2110</v>
      </c>
      <c r="C3238" s="674">
        <v>6</v>
      </c>
      <c r="D3238" s="674" t="s">
        <v>7049</v>
      </c>
      <c r="E3238" s="674">
        <f t="shared" si="50"/>
        <v>2</v>
      </c>
      <c r="F3238" s="673" t="s">
        <v>2877</v>
      </c>
      <c r="G3238" s="673" t="s">
        <v>2878</v>
      </c>
      <c r="H3238" s="673" t="s">
        <v>2611</v>
      </c>
      <c r="I3238" s="673" t="s">
        <v>2611</v>
      </c>
      <c r="J3238" s="673" t="s">
        <v>2611</v>
      </c>
      <c r="K3238" s="673" t="s">
        <v>2611</v>
      </c>
    </row>
    <row r="3239" spans="1:11" hidden="1" x14ac:dyDescent="0.25">
      <c r="A3239" t="s">
        <v>5848</v>
      </c>
      <c r="B3239" s="673" t="s">
        <v>2110</v>
      </c>
      <c r="C3239" s="674">
        <v>6</v>
      </c>
      <c r="D3239" s="674" t="s">
        <v>7062</v>
      </c>
      <c r="E3239" s="674">
        <f t="shared" si="50"/>
        <v>2</v>
      </c>
      <c r="F3239" s="673" t="s">
        <v>2794</v>
      </c>
      <c r="G3239" s="673" t="s">
        <v>2795</v>
      </c>
      <c r="H3239" s="673" t="s">
        <v>2611</v>
      </c>
      <c r="I3239" s="673" t="s">
        <v>2611</v>
      </c>
      <c r="J3239" s="673" t="s">
        <v>2611</v>
      </c>
      <c r="K3239" s="673" t="s">
        <v>2611</v>
      </c>
    </row>
    <row r="3240" spans="1:11" hidden="1" x14ac:dyDescent="0.25">
      <c r="A3240" t="s">
        <v>5849</v>
      </c>
      <c r="B3240" s="673" t="s">
        <v>2110</v>
      </c>
      <c r="C3240" s="674">
        <v>6</v>
      </c>
      <c r="D3240" s="674" t="s">
        <v>7078</v>
      </c>
      <c r="E3240" s="674">
        <f t="shared" si="50"/>
        <v>2</v>
      </c>
      <c r="F3240" s="673" t="s">
        <v>2794</v>
      </c>
      <c r="G3240" s="673" t="s">
        <v>2795</v>
      </c>
      <c r="H3240" s="673" t="s">
        <v>2611</v>
      </c>
      <c r="I3240" s="673" t="s">
        <v>2611</v>
      </c>
      <c r="J3240" s="673" t="s">
        <v>2611</v>
      </c>
      <c r="K3240" s="673" t="s">
        <v>2611</v>
      </c>
    </row>
    <row r="3241" spans="1:11" hidden="1" x14ac:dyDescent="0.25">
      <c r="A3241" t="s">
        <v>7610</v>
      </c>
      <c r="B3241" s="673" t="s">
        <v>2110</v>
      </c>
      <c r="C3241" s="674">
        <v>6</v>
      </c>
      <c r="D3241" s="674" t="s">
        <v>7021</v>
      </c>
      <c r="E3241" s="674">
        <f t="shared" si="50"/>
        <v>6</v>
      </c>
      <c r="F3241" s="673" t="s">
        <v>2842</v>
      </c>
      <c r="G3241" s="673" t="s">
        <v>2843</v>
      </c>
      <c r="H3241" s="673" t="s">
        <v>2845</v>
      </c>
      <c r="I3241" s="673" t="s">
        <v>2846</v>
      </c>
      <c r="J3241" s="673" t="s">
        <v>2847</v>
      </c>
      <c r="K3241" s="673" t="s">
        <v>2988</v>
      </c>
    </row>
    <row r="3242" spans="1:11" hidden="1" x14ac:dyDescent="0.25">
      <c r="A3242" t="s">
        <v>5850</v>
      </c>
      <c r="B3242" s="673" t="s">
        <v>2110</v>
      </c>
      <c r="C3242" s="674">
        <v>6</v>
      </c>
      <c r="D3242" s="674" t="s">
        <v>7043</v>
      </c>
      <c r="E3242" s="674">
        <f t="shared" si="50"/>
        <v>6</v>
      </c>
      <c r="F3242" s="673" t="s">
        <v>2842</v>
      </c>
      <c r="G3242" s="673" t="s">
        <v>2843</v>
      </c>
      <c r="H3242" s="673" t="s">
        <v>2845</v>
      </c>
      <c r="I3242" s="673" t="s">
        <v>2846</v>
      </c>
      <c r="J3242" s="673" t="s">
        <v>2847</v>
      </c>
      <c r="K3242" s="673" t="s">
        <v>2988</v>
      </c>
    </row>
    <row r="3243" spans="1:11" hidden="1" x14ac:dyDescent="0.25">
      <c r="A3243" t="s">
        <v>5851</v>
      </c>
      <c r="B3243" s="673" t="s">
        <v>2110</v>
      </c>
      <c r="C3243" s="674">
        <v>7</v>
      </c>
      <c r="D3243" s="674" t="s">
        <v>6729</v>
      </c>
      <c r="E3243" s="674">
        <f t="shared" si="50"/>
        <v>1</v>
      </c>
      <c r="F3243" s="673" t="s">
        <v>2788</v>
      </c>
      <c r="G3243" s="673" t="s">
        <v>2611</v>
      </c>
      <c r="H3243" s="673" t="s">
        <v>2611</v>
      </c>
      <c r="I3243" s="673" t="s">
        <v>2611</v>
      </c>
      <c r="J3243" s="673" t="s">
        <v>2611</v>
      </c>
      <c r="K3243" s="673" t="s">
        <v>2611</v>
      </c>
    </row>
    <row r="3244" spans="1:11" hidden="1" x14ac:dyDescent="0.25">
      <c r="A3244" t="s">
        <v>5852</v>
      </c>
      <c r="B3244" s="673" t="s">
        <v>2110</v>
      </c>
      <c r="C3244" s="674">
        <v>7</v>
      </c>
      <c r="D3244" s="674" t="s">
        <v>6730</v>
      </c>
      <c r="E3244" s="674">
        <f t="shared" si="50"/>
        <v>1</v>
      </c>
      <c r="F3244" s="673" t="s">
        <v>2788</v>
      </c>
      <c r="G3244" s="673" t="s">
        <v>2611</v>
      </c>
      <c r="H3244" s="673" t="s">
        <v>2611</v>
      </c>
      <c r="I3244" s="673" t="s">
        <v>2611</v>
      </c>
      <c r="J3244" s="673" t="s">
        <v>2611</v>
      </c>
      <c r="K3244" s="673" t="s">
        <v>2611</v>
      </c>
    </row>
    <row r="3245" spans="1:11" hidden="1" x14ac:dyDescent="0.25">
      <c r="A3245" t="s">
        <v>5853</v>
      </c>
      <c r="B3245" s="673" t="s">
        <v>2110</v>
      </c>
      <c r="C3245" s="674">
        <v>7</v>
      </c>
      <c r="D3245" s="674" t="s">
        <v>6731</v>
      </c>
      <c r="E3245" s="674">
        <f t="shared" si="50"/>
        <v>1</v>
      </c>
      <c r="F3245" s="673" t="s">
        <v>2788</v>
      </c>
      <c r="G3245" s="673" t="s">
        <v>2611</v>
      </c>
      <c r="H3245" s="673" t="s">
        <v>2611</v>
      </c>
      <c r="I3245" s="673" t="s">
        <v>2611</v>
      </c>
      <c r="J3245" s="673" t="s">
        <v>2611</v>
      </c>
      <c r="K3245" s="673" t="s">
        <v>2611</v>
      </c>
    </row>
    <row r="3246" spans="1:11" hidden="1" x14ac:dyDescent="0.25">
      <c r="A3246" t="s">
        <v>5854</v>
      </c>
      <c r="B3246" s="673" t="s">
        <v>2110</v>
      </c>
      <c r="C3246" s="674">
        <v>7</v>
      </c>
      <c r="D3246" s="674" t="s">
        <v>6732</v>
      </c>
      <c r="E3246" s="674">
        <f t="shared" si="50"/>
        <v>1</v>
      </c>
      <c r="F3246" s="673" t="s">
        <v>2788</v>
      </c>
      <c r="G3246" s="673" t="s">
        <v>2611</v>
      </c>
      <c r="H3246" s="673" t="s">
        <v>2611</v>
      </c>
      <c r="I3246" s="673" t="s">
        <v>2611</v>
      </c>
      <c r="J3246" s="673" t="s">
        <v>2611</v>
      </c>
      <c r="K3246" s="673" t="s">
        <v>2611</v>
      </c>
    </row>
    <row r="3247" spans="1:11" hidden="1" x14ac:dyDescent="0.25">
      <c r="A3247" t="s">
        <v>5855</v>
      </c>
      <c r="B3247" s="673" t="s">
        <v>2110</v>
      </c>
      <c r="C3247" s="674">
        <v>7</v>
      </c>
      <c r="D3247" s="674" t="s">
        <v>6933</v>
      </c>
      <c r="E3247" s="674">
        <f t="shared" si="50"/>
        <v>4</v>
      </c>
      <c r="F3247" s="673" t="s">
        <v>2877</v>
      </c>
      <c r="G3247" s="673" t="s">
        <v>2879</v>
      </c>
      <c r="H3247" s="673" t="s">
        <v>2878</v>
      </c>
      <c r="I3247" s="673" t="s">
        <v>2880</v>
      </c>
      <c r="J3247" s="673" t="s">
        <v>2611</v>
      </c>
      <c r="K3247" s="673" t="s">
        <v>2611</v>
      </c>
    </row>
    <row r="3248" spans="1:11" hidden="1" x14ac:dyDescent="0.25">
      <c r="A3248" t="s">
        <v>5855</v>
      </c>
      <c r="B3248" s="673" t="s">
        <v>2110</v>
      </c>
      <c r="C3248" s="674">
        <v>7</v>
      </c>
      <c r="D3248" s="674" t="s">
        <v>6933</v>
      </c>
      <c r="E3248" s="674">
        <f t="shared" si="50"/>
        <v>4</v>
      </c>
      <c r="F3248" s="673" t="s">
        <v>2877</v>
      </c>
      <c r="G3248" s="673" t="s">
        <v>2879</v>
      </c>
      <c r="H3248" s="673" t="s">
        <v>2878</v>
      </c>
      <c r="I3248" s="673" t="s">
        <v>2880</v>
      </c>
      <c r="J3248" s="673" t="s">
        <v>2611</v>
      </c>
      <c r="K3248" s="673" t="s">
        <v>2611</v>
      </c>
    </row>
    <row r="3249" spans="1:11" hidden="1" x14ac:dyDescent="0.25">
      <c r="A3249" t="s">
        <v>5856</v>
      </c>
      <c r="B3249" s="673" t="s">
        <v>2110</v>
      </c>
      <c r="C3249" s="674">
        <v>7</v>
      </c>
      <c r="D3249" s="674" t="s">
        <v>6934</v>
      </c>
      <c r="E3249" s="674">
        <f t="shared" si="50"/>
        <v>4</v>
      </c>
      <c r="F3249" s="673" t="s">
        <v>2877</v>
      </c>
      <c r="G3249" s="673" t="s">
        <v>2879</v>
      </c>
      <c r="H3249" s="673" t="s">
        <v>2878</v>
      </c>
      <c r="I3249" s="673" t="s">
        <v>2880</v>
      </c>
      <c r="J3249" s="673" t="s">
        <v>2611</v>
      </c>
      <c r="K3249" s="673" t="s">
        <v>2611</v>
      </c>
    </row>
    <row r="3250" spans="1:11" hidden="1" x14ac:dyDescent="0.25">
      <c r="A3250" t="s">
        <v>5856</v>
      </c>
      <c r="B3250" s="673" t="s">
        <v>2110</v>
      </c>
      <c r="C3250" s="674">
        <v>7</v>
      </c>
      <c r="D3250" s="674" t="s">
        <v>6934</v>
      </c>
      <c r="E3250" s="674">
        <f t="shared" si="50"/>
        <v>4</v>
      </c>
      <c r="F3250" s="673" t="s">
        <v>2877</v>
      </c>
      <c r="G3250" s="673" t="s">
        <v>2879</v>
      </c>
      <c r="H3250" s="673" t="s">
        <v>2878</v>
      </c>
      <c r="I3250" s="673" t="s">
        <v>2880</v>
      </c>
      <c r="J3250" s="673" t="s">
        <v>2611</v>
      </c>
      <c r="K3250" s="673" t="s">
        <v>2611</v>
      </c>
    </row>
    <row r="3251" spans="1:11" hidden="1" x14ac:dyDescent="0.25">
      <c r="A3251" t="s">
        <v>5857</v>
      </c>
      <c r="B3251" s="673" t="s">
        <v>2110</v>
      </c>
      <c r="C3251" s="674">
        <v>7</v>
      </c>
      <c r="D3251" s="674" t="s">
        <v>6740</v>
      </c>
      <c r="E3251" s="674">
        <f t="shared" si="50"/>
        <v>2</v>
      </c>
      <c r="F3251" s="673" t="s">
        <v>2794</v>
      </c>
      <c r="G3251" s="673" t="s">
        <v>2795</v>
      </c>
      <c r="H3251" s="673" t="s">
        <v>2611</v>
      </c>
      <c r="I3251" s="673" t="s">
        <v>2611</v>
      </c>
      <c r="J3251" s="673" t="s">
        <v>2611</v>
      </c>
      <c r="K3251" s="673" t="s">
        <v>2611</v>
      </c>
    </row>
    <row r="3252" spans="1:11" hidden="1" x14ac:dyDescent="0.25">
      <c r="A3252" t="s">
        <v>5858</v>
      </c>
      <c r="B3252" s="673" t="s">
        <v>2110</v>
      </c>
      <c r="C3252" s="674">
        <v>7</v>
      </c>
      <c r="D3252" s="674" t="s">
        <v>6741</v>
      </c>
      <c r="E3252" s="674">
        <f t="shared" si="50"/>
        <v>2</v>
      </c>
      <c r="F3252" s="673" t="s">
        <v>2794</v>
      </c>
      <c r="G3252" s="673" t="s">
        <v>2795</v>
      </c>
      <c r="H3252" s="673" t="s">
        <v>2611</v>
      </c>
      <c r="I3252" s="673" t="s">
        <v>2611</v>
      </c>
      <c r="J3252" s="673" t="s">
        <v>2611</v>
      </c>
      <c r="K3252" s="673" t="s">
        <v>2611</v>
      </c>
    </row>
    <row r="3253" spans="1:11" hidden="1" x14ac:dyDescent="0.25">
      <c r="A3253" t="s">
        <v>5859</v>
      </c>
      <c r="B3253" s="673" t="s">
        <v>2110</v>
      </c>
      <c r="C3253" s="674">
        <v>7</v>
      </c>
      <c r="D3253" s="674" t="s">
        <v>6742</v>
      </c>
      <c r="E3253" s="674">
        <f t="shared" si="50"/>
        <v>2</v>
      </c>
      <c r="F3253" s="673" t="s">
        <v>2796</v>
      </c>
      <c r="G3253" s="673" t="s">
        <v>2797</v>
      </c>
      <c r="H3253" s="673" t="s">
        <v>2611</v>
      </c>
      <c r="I3253" s="673" t="s">
        <v>2611</v>
      </c>
      <c r="J3253" s="673" t="s">
        <v>2611</v>
      </c>
      <c r="K3253" s="673" t="s">
        <v>2611</v>
      </c>
    </row>
    <row r="3254" spans="1:11" hidden="1" x14ac:dyDescent="0.25">
      <c r="A3254" t="s">
        <v>5860</v>
      </c>
      <c r="B3254" s="673" t="s">
        <v>2110</v>
      </c>
      <c r="C3254" s="674">
        <v>7</v>
      </c>
      <c r="D3254" s="674" t="s">
        <v>6743</v>
      </c>
      <c r="E3254" s="674">
        <f t="shared" si="50"/>
        <v>2</v>
      </c>
      <c r="F3254" s="673" t="s">
        <v>2796</v>
      </c>
      <c r="G3254" s="673" t="s">
        <v>2797</v>
      </c>
      <c r="H3254" s="673" t="s">
        <v>2611</v>
      </c>
      <c r="I3254" s="673" t="s">
        <v>2611</v>
      </c>
      <c r="J3254" s="673" t="s">
        <v>2611</v>
      </c>
      <c r="K3254" s="673" t="s">
        <v>2611</v>
      </c>
    </row>
    <row r="3255" spans="1:11" hidden="1" x14ac:dyDescent="0.25">
      <c r="A3255" t="s">
        <v>5861</v>
      </c>
      <c r="B3255" s="673" t="s">
        <v>2110</v>
      </c>
      <c r="C3255" s="674">
        <v>7</v>
      </c>
      <c r="D3255" s="674" t="s">
        <v>6871</v>
      </c>
      <c r="E3255" s="674">
        <f t="shared" si="50"/>
        <v>2</v>
      </c>
      <c r="F3255" s="673" t="s">
        <v>2846</v>
      </c>
      <c r="G3255" s="673" t="s">
        <v>2850</v>
      </c>
      <c r="H3255" s="673" t="s">
        <v>2611</v>
      </c>
      <c r="I3255" s="673" t="s">
        <v>2611</v>
      </c>
      <c r="J3255" s="673" t="s">
        <v>2611</v>
      </c>
      <c r="K3255" s="673" t="s">
        <v>2611</v>
      </c>
    </row>
    <row r="3256" spans="1:11" hidden="1" x14ac:dyDescent="0.25">
      <c r="A3256" t="s">
        <v>5862</v>
      </c>
      <c r="B3256" s="673" t="s">
        <v>2110</v>
      </c>
      <c r="C3256" s="674">
        <v>7</v>
      </c>
      <c r="D3256" s="674" t="s">
        <v>6872</v>
      </c>
      <c r="E3256" s="674">
        <f t="shared" si="50"/>
        <v>2</v>
      </c>
      <c r="F3256" s="673" t="s">
        <v>2846</v>
      </c>
      <c r="G3256" s="673" t="s">
        <v>2850</v>
      </c>
      <c r="H3256" s="673" t="s">
        <v>2611</v>
      </c>
      <c r="I3256" s="673" t="s">
        <v>2611</v>
      </c>
      <c r="J3256" s="673" t="s">
        <v>2611</v>
      </c>
      <c r="K3256" s="673" t="s">
        <v>2611</v>
      </c>
    </row>
    <row r="3257" spans="1:11" hidden="1" x14ac:dyDescent="0.25">
      <c r="A3257" t="s">
        <v>5863</v>
      </c>
      <c r="B3257" s="673" t="s">
        <v>2110</v>
      </c>
      <c r="C3257" s="674">
        <v>7</v>
      </c>
      <c r="D3257" s="674" t="s">
        <v>6733</v>
      </c>
      <c r="E3257" s="674">
        <f t="shared" si="50"/>
        <v>3</v>
      </c>
      <c r="F3257" s="673" t="s">
        <v>2789</v>
      </c>
      <c r="G3257" s="673" t="s">
        <v>2790</v>
      </c>
      <c r="H3257" s="673" t="s">
        <v>2791</v>
      </c>
      <c r="I3257" s="673" t="s">
        <v>2611</v>
      </c>
      <c r="J3257" s="673" t="s">
        <v>2611</v>
      </c>
      <c r="K3257" s="673" t="s">
        <v>2611</v>
      </c>
    </row>
    <row r="3258" spans="1:11" hidden="1" x14ac:dyDescent="0.25">
      <c r="A3258" t="s">
        <v>5864</v>
      </c>
      <c r="B3258" s="673" t="s">
        <v>2110</v>
      </c>
      <c r="C3258" s="674">
        <v>7</v>
      </c>
      <c r="D3258" s="674" t="s">
        <v>6734</v>
      </c>
      <c r="E3258" s="674">
        <f t="shared" si="50"/>
        <v>1</v>
      </c>
      <c r="F3258" s="673" t="s">
        <v>2788</v>
      </c>
      <c r="G3258" s="673" t="s">
        <v>2611</v>
      </c>
      <c r="H3258" s="673" t="s">
        <v>2611</v>
      </c>
      <c r="I3258" s="673" t="s">
        <v>2611</v>
      </c>
      <c r="J3258" s="673" t="s">
        <v>2611</v>
      </c>
      <c r="K3258" s="673" t="s">
        <v>2611</v>
      </c>
    </row>
    <row r="3259" spans="1:11" hidden="1" x14ac:dyDescent="0.25">
      <c r="A3259" t="s">
        <v>5865</v>
      </c>
      <c r="B3259" s="673" t="s">
        <v>2110</v>
      </c>
      <c r="C3259" s="674">
        <v>7</v>
      </c>
      <c r="D3259" s="674" t="s">
        <v>6935</v>
      </c>
      <c r="E3259" s="674">
        <f t="shared" si="50"/>
        <v>1</v>
      </c>
      <c r="F3259" s="673" t="s">
        <v>2788</v>
      </c>
      <c r="G3259" s="673" t="s">
        <v>2611</v>
      </c>
      <c r="H3259" s="673" t="s">
        <v>2611</v>
      </c>
      <c r="I3259" s="673" t="s">
        <v>2611</v>
      </c>
      <c r="J3259" s="673" t="s">
        <v>2611</v>
      </c>
      <c r="K3259" s="673" t="s">
        <v>2611</v>
      </c>
    </row>
    <row r="3260" spans="1:11" hidden="1" x14ac:dyDescent="0.25">
      <c r="A3260" t="s">
        <v>5866</v>
      </c>
      <c r="B3260" s="673" t="s">
        <v>2110</v>
      </c>
      <c r="C3260" s="674">
        <v>7</v>
      </c>
      <c r="D3260" s="674" t="s">
        <v>6875</v>
      </c>
      <c r="E3260" s="674">
        <f t="shared" si="50"/>
        <v>1</v>
      </c>
      <c r="F3260" s="673" t="s">
        <v>2788</v>
      </c>
      <c r="G3260" s="673" t="s">
        <v>2611</v>
      </c>
      <c r="H3260" s="673" t="s">
        <v>2611</v>
      </c>
      <c r="I3260" s="673" t="s">
        <v>2611</v>
      </c>
      <c r="J3260" s="673" t="s">
        <v>2611</v>
      </c>
      <c r="K3260" s="673" t="s">
        <v>2611</v>
      </c>
    </row>
    <row r="3261" spans="1:11" hidden="1" x14ac:dyDescent="0.25">
      <c r="A3261" t="s">
        <v>5867</v>
      </c>
      <c r="B3261" s="673" t="s">
        <v>2110</v>
      </c>
      <c r="C3261" s="674">
        <v>7</v>
      </c>
      <c r="D3261" s="674" t="s">
        <v>6876</v>
      </c>
      <c r="E3261" s="674">
        <f t="shared" si="50"/>
        <v>1</v>
      </c>
      <c r="F3261" s="673" t="s">
        <v>2788</v>
      </c>
      <c r="G3261" s="673" t="s">
        <v>2611</v>
      </c>
      <c r="H3261" s="673" t="s">
        <v>2611</v>
      </c>
      <c r="I3261" s="673" t="s">
        <v>2611</v>
      </c>
      <c r="J3261" s="673" t="s">
        <v>2611</v>
      </c>
      <c r="K3261" s="673" t="s">
        <v>2611</v>
      </c>
    </row>
    <row r="3262" spans="1:11" hidden="1" x14ac:dyDescent="0.25">
      <c r="A3262" t="s">
        <v>5868</v>
      </c>
      <c r="B3262" s="673" t="s">
        <v>2110</v>
      </c>
      <c r="C3262" s="674">
        <v>7</v>
      </c>
      <c r="D3262" s="674" t="s">
        <v>6877</v>
      </c>
      <c r="E3262" s="674">
        <f t="shared" si="50"/>
        <v>1</v>
      </c>
      <c r="F3262" s="673" t="s">
        <v>2788</v>
      </c>
      <c r="G3262" s="673" t="s">
        <v>2611</v>
      </c>
      <c r="H3262" s="673" t="s">
        <v>2611</v>
      </c>
      <c r="I3262" s="673" t="s">
        <v>2611</v>
      </c>
      <c r="J3262" s="673" t="s">
        <v>2611</v>
      </c>
      <c r="K3262" s="673" t="s">
        <v>2611</v>
      </c>
    </row>
    <row r="3263" spans="1:11" hidden="1" x14ac:dyDescent="0.25">
      <c r="A3263" t="s">
        <v>5869</v>
      </c>
      <c r="B3263" s="673" t="s">
        <v>2110</v>
      </c>
      <c r="C3263" s="674">
        <v>7</v>
      </c>
      <c r="D3263" s="674" t="s">
        <v>6760</v>
      </c>
      <c r="E3263" s="674">
        <f t="shared" si="50"/>
        <v>1</v>
      </c>
      <c r="F3263" s="673" t="s">
        <v>2788</v>
      </c>
      <c r="G3263" s="673" t="s">
        <v>2611</v>
      </c>
      <c r="H3263" s="673" t="s">
        <v>2611</v>
      </c>
      <c r="I3263" s="673" t="s">
        <v>2611</v>
      </c>
      <c r="J3263" s="673" t="s">
        <v>2611</v>
      </c>
      <c r="K3263" s="673" t="s">
        <v>2611</v>
      </c>
    </row>
    <row r="3264" spans="1:11" hidden="1" x14ac:dyDescent="0.25">
      <c r="A3264" t="s">
        <v>5870</v>
      </c>
      <c r="B3264" s="673" t="s">
        <v>2110</v>
      </c>
      <c r="C3264" s="674">
        <v>7</v>
      </c>
      <c r="D3264" s="674" t="s">
        <v>6989</v>
      </c>
      <c r="E3264" s="674">
        <f t="shared" si="50"/>
        <v>1</v>
      </c>
      <c r="F3264" s="673" t="s">
        <v>2788</v>
      </c>
      <c r="G3264" s="673" t="s">
        <v>2611</v>
      </c>
      <c r="H3264" s="673" t="s">
        <v>2611</v>
      </c>
      <c r="I3264" s="673" t="s">
        <v>2611</v>
      </c>
      <c r="J3264" s="673" t="s">
        <v>2611</v>
      </c>
      <c r="K3264" s="673" t="s">
        <v>2611</v>
      </c>
    </row>
    <row r="3265" spans="1:11" hidden="1" x14ac:dyDescent="0.25">
      <c r="A3265" t="s">
        <v>5871</v>
      </c>
      <c r="B3265" s="673" t="s">
        <v>2110</v>
      </c>
      <c r="C3265" s="674">
        <v>7</v>
      </c>
      <c r="D3265" s="674" t="s">
        <v>6990</v>
      </c>
      <c r="E3265" s="674">
        <f t="shared" si="50"/>
        <v>1</v>
      </c>
      <c r="F3265" s="673" t="s">
        <v>2788</v>
      </c>
      <c r="G3265" s="673" t="s">
        <v>2611</v>
      </c>
      <c r="H3265" s="673" t="s">
        <v>2611</v>
      </c>
      <c r="I3265" s="673" t="s">
        <v>2611</v>
      </c>
      <c r="J3265" s="673" t="s">
        <v>2611</v>
      </c>
      <c r="K3265" s="673" t="s">
        <v>2611</v>
      </c>
    </row>
    <row r="3266" spans="1:11" hidden="1" x14ac:dyDescent="0.25">
      <c r="A3266" t="s">
        <v>5872</v>
      </c>
      <c r="B3266" s="673" t="s">
        <v>2110</v>
      </c>
      <c r="C3266" s="674">
        <v>7</v>
      </c>
      <c r="D3266" s="674" t="s">
        <v>6991</v>
      </c>
      <c r="E3266" s="674">
        <f t="shared" si="50"/>
        <v>1</v>
      </c>
      <c r="F3266" s="673" t="s">
        <v>2788</v>
      </c>
      <c r="G3266" s="673" t="s">
        <v>2611</v>
      </c>
      <c r="H3266" s="673" t="s">
        <v>2611</v>
      </c>
      <c r="I3266" s="673" t="s">
        <v>2611</v>
      </c>
      <c r="J3266" s="673" t="s">
        <v>2611</v>
      </c>
      <c r="K3266" s="673" t="s">
        <v>2611</v>
      </c>
    </row>
    <row r="3267" spans="1:11" hidden="1" x14ac:dyDescent="0.25">
      <c r="A3267" t="s">
        <v>5873</v>
      </c>
      <c r="B3267" s="673" t="s">
        <v>2110</v>
      </c>
      <c r="C3267" s="674">
        <v>7</v>
      </c>
      <c r="D3267" s="674" t="s">
        <v>6735</v>
      </c>
      <c r="E3267" s="674">
        <f t="shared" ref="E3267:E3330" si="51">6-COUNTIF(F3267:K3267,"")</f>
        <v>1</v>
      </c>
      <c r="F3267" s="673" t="s">
        <v>2788</v>
      </c>
      <c r="G3267" s="673" t="s">
        <v>2611</v>
      </c>
      <c r="H3267" s="673" t="s">
        <v>2611</v>
      </c>
      <c r="I3267" s="673" t="s">
        <v>2611</v>
      </c>
      <c r="J3267" s="673" t="s">
        <v>2611</v>
      </c>
      <c r="K3267" s="673" t="s">
        <v>2611</v>
      </c>
    </row>
    <row r="3268" spans="1:11" hidden="1" x14ac:dyDescent="0.25">
      <c r="A3268" t="s">
        <v>5874</v>
      </c>
      <c r="B3268" s="673" t="s">
        <v>2110</v>
      </c>
      <c r="C3268" s="674">
        <v>7</v>
      </c>
      <c r="D3268" s="674" t="s">
        <v>6744</v>
      </c>
      <c r="E3268" s="674">
        <f t="shared" si="51"/>
        <v>2</v>
      </c>
      <c r="F3268" s="673" t="s">
        <v>2846</v>
      </c>
      <c r="G3268" s="673" t="s">
        <v>2850</v>
      </c>
      <c r="H3268" s="673" t="s">
        <v>2611</v>
      </c>
      <c r="I3268" s="673" t="s">
        <v>2611</v>
      </c>
      <c r="J3268" s="673" t="s">
        <v>2611</v>
      </c>
      <c r="K3268" s="673" t="s">
        <v>2611</v>
      </c>
    </row>
    <row r="3269" spans="1:11" hidden="1" x14ac:dyDescent="0.25">
      <c r="A3269" t="s">
        <v>5875</v>
      </c>
      <c r="B3269" s="673" t="s">
        <v>2110</v>
      </c>
      <c r="C3269" s="674">
        <v>7</v>
      </c>
      <c r="D3269" s="674" t="s">
        <v>6745</v>
      </c>
      <c r="E3269" s="674">
        <f t="shared" si="51"/>
        <v>4</v>
      </c>
      <c r="F3269" s="673" t="s">
        <v>2796</v>
      </c>
      <c r="G3269" s="673" t="s">
        <v>2794</v>
      </c>
      <c r="H3269" s="673" t="s">
        <v>2797</v>
      </c>
      <c r="I3269" s="673" t="s">
        <v>2795</v>
      </c>
      <c r="J3269" s="673" t="s">
        <v>2611</v>
      </c>
      <c r="K3269" s="673" t="s">
        <v>2611</v>
      </c>
    </row>
    <row r="3270" spans="1:11" hidden="1" x14ac:dyDescent="0.25">
      <c r="A3270" t="s">
        <v>5876</v>
      </c>
      <c r="B3270" s="673" t="s">
        <v>2110</v>
      </c>
      <c r="C3270" s="674">
        <v>7</v>
      </c>
      <c r="D3270" s="674" t="s">
        <v>6878</v>
      </c>
      <c r="E3270" s="674">
        <f t="shared" si="51"/>
        <v>1</v>
      </c>
      <c r="F3270" s="673" t="s">
        <v>2788</v>
      </c>
      <c r="G3270" s="673" t="s">
        <v>2611</v>
      </c>
      <c r="H3270" s="673" t="s">
        <v>2611</v>
      </c>
      <c r="I3270" s="673" t="s">
        <v>2611</v>
      </c>
      <c r="J3270" s="673" t="s">
        <v>2611</v>
      </c>
      <c r="K3270" s="673" t="s">
        <v>2611</v>
      </c>
    </row>
    <row r="3271" spans="1:11" hidden="1" x14ac:dyDescent="0.25">
      <c r="A3271" t="s">
        <v>5877</v>
      </c>
      <c r="B3271" s="673" t="s">
        <v>2110</v>
      </c>
      <c r="C3271" s="674">
        <v>7</v>
      </c>
      <c r="D3271" s="674" t="s">
        <v>6879</v>
      </c>
      <c r="E3271" s="674">
        <f t="shared" si="51"/>
        <v>1</v>
      </c>
      <c r="F3271" s="673" t="s">
        <v>2788</v>
      </c>
      <c r="G3271" s="673" t="s">
        <v>2611</v>
      </c>
      <c r="H3271" s="673" t="s">
        <v>2611</v>
      </c>
      <c r="I3271" s="673" t="s">
        <v>2611</v>
      </c>
      <c r="J3271" s="673" t="s">
        <v>2611</v>
      </c>
      <c r="K3271" s="673" t="s">
        <v>2611</v>
      </c>
    </row>
    <row r="3272" spans="1:11" hidden="1" x14ac:dyDescent="0.25">
      <c r="A3272" t="s">
        <v>5878</v>
      </c>
      <c r="B3272" s="673" t="s">
        <v>2110</v>
      </c>
      <c r="C3272" s="674">
        <v>7</v>
      </c>
      <c r="D3272" s="674" t="s">
        <v>7067</v>
      </c>
      <c r="E3272" s="674">
        <f t="shared" si="51"/>
        <v>1</v>
      </c>
      <c r="F3272" s="673" t="s">
        <v>2788</v>
      </c>
      <c r="G3272" s="673" t="s">
        <v>2611</v>
      </c>
      <c r="H3272" s="673" t="s">
        <v>2611</v>
      </c>
      <c r="I3272" s="673" t="s">
        <v>2611</v>
      </c>
      <c r="J3272" s="673" t="s">
        <v>2611</v>
      </c>
      <c r="K3272" s="673" t="s">
        <v>2611</v>
      </c>
    </row>
    <row r="3273" spans="1:11" hidden="1" x14ac:dyDescent="0.25">
      <c r="A3273" t="s">
        <v>5879</v>
      </c>
      <c r="B3273" s="673" t="s">
        <v>2110</v>
      </c>
      <c r="C3273" s="674">
        <v>7</v>
      </c>
      <c r="D3273" s="674" t="s">
        <v>6867</v>
      </c>
      <c r="E3273" s="674">
        <f t="shared" si="51"/>
        <v>1</v>
      </c>
      <c r="F3273" s="673" t="s">
        <v>2788</v>
      </c>
      <c r="G3273" s="673" t="s">
        <v>2611</v>
      </c>
      <c r="H3273" s="673" t="s">
        <v>2611</v>
      </c>
      <c r="I3273" s="673" t="s">
        <v>2611</v>
      </c>
      <c r="J3273" s="673" t="s">
        <v>2611</v>
      </c>
      <c r="K3273" s="673" t="s">
        <v>2611</v>
      </c>
    </row>
    <row r="3274" spans="1:11" hidden="1" x14ac:dyDescent="0.25">
      <c r="A3274" t="s">
        <v>5880</v>
      </c>
      <c r="B3274" s="673" t="s">
        <v>2110</v>
      </c>
      <c r="C3274" s="674">
        <v>7</v>
      </c>
      <c r="D3274" s="674" t="s">
        <v>6825</v>
      </c>
      <c r="E3274" s="674">
        <f t="shared" si="51"/>
        <v>1</v>
      </c>
      <c r="F3274" s="673" t="s">
        <v>2788</v>
      </c>
      <c r="G3274" s="673" t="s">
        <v>2611</v>
      </c>
      <c r="H3274" s="673" t="s">
        <v>2611</v>
      </c>
      <c r="I3274" s="673" t="s">
        <v>2611</v>
      </c>
      <c r="J3274" s="673" t="s">
        <v>2611</v>
      </c>
      <c r="K3274" s="673" t="s">
        <v>2611</v>
      </c>
    </row>
    <row r="3275" spans="1:11" hidden="1" x14ac:dyDescent="0.25">
      <c r="A3275" t="s">
        <v>5881</v>
      </c>
      <c r="B3275" s="673" t="s">
        <v>2110</v>
      </c>
      <c r="C3275" s="674">
        <v>7</v>
      </c>
      <c r="D3275" s="674" t="s">
        <v>6870</v>
      </c>
      <c r="E3275" s="674">
        <f t="shared" si="51"/>
        <v>1</v>
      </c>
      <c r="F3275" s="673" t="s">
        <v>2788</v>
      </c>
      <c r="G3275" s="673" t="s">
        <v>2611</v>
      </c>
      <c r="H3275" s="673" t="s">
        <v>2611</v>
      </c>
      <c r="I3275" s="673" t="s">
        <v>2611</v>
      </c>
      <c r="J3275" s="673" t="s">
        <v>2611</v>
      </c>
      <c r="K3275" s="673" t="s">
        <v>2611</v>
      </c>
    </row>
    <row r="3276" spans="1:11" hidden="1" x14ac:dyDescent="0.25">
      <c r="A3276" t="s">
        <v>5882</v>
      </c>
      <c r="B3276" s="673" t="s">
        <v>2110</v>
      </c>
      <c r="C3276" s="674">
        <v>7</v>
      </c>
      <c r="D3276" s="674" t="s">
        <v>6853</v>
      </c>
      <c r="E3276" s="674">
        <f t="shared" si="51"/>
        <v>1</v>
      </c>
      <c r="F3276" s="673" t="s">
        <v>2788</v>
      </c>
      <c r="G3276" s="673" t="s">
        <v>2611</v>
      </c>
      <c r="H3276" s="673" t="s">
        <v>2611</v>
      </c>
      <c r="I3276" s="673" t="s">
        <v>2611</v>
      </c>
      <c r="J3276" s="673" t="s">
        <v>2611</v>
      </c>
      <c r="K3276" s="673" t="s">
        <v>2611</v>
      </c>
    </row>
    <row r="3277" spans="1:11" hidden="1" x14ac:dyDescent="0.25">
      <c r="A3277" t="s">
        <v>7611</v>
      </c>
      <c r="B3277" s="673" t="s">
        <v>2110</v>
      </c>
      <c r="C3277" s="674">
        <v>7</v>
      </c>
      <c r="D3277" s="674" t="s">
        <v>7006</v>
      </c>
      <c r="E3277" s="674">
        <f t="shared" si="51"/>
        <v>2</v>
      </c>
      <c r="F3277" s="673" t="s">
        <v>2877</v>
      </c>
      <c r="G3277" s="673" t="s">
        <v>2878</v>
      </c>
      <c r="H3277" s="673" t="s">
        <v>2611</v>
      </c>
      <c r="I3277" s="673" t="s">
        <v>2611</v>
      </c>
      <c r="J3277" s="673" t="s">
        <v>2611</v>
      </c>
      <c r="K3277" s="673" t="s">
        <v>2611</v>
      </c>
    </row>
    <row r="3278" spans="1:11" hidden="1" x14ac:dyDescent="0.25">
      <c r="A3278" t="s">
        <v>7612</v>
      </c>
      <c r="B3278" s="673" t="s">
        <v>2110</v>
      </c>
      <c r="C3278" s="674">
        <v>7</v>
      </c>
      <c r="D3278" s="674" t="s">
        <v>6881</v>
      </c>
      <c r="E3278" s="674">
        <f t="shared" si="51"/>
        <v>2</v>
      </c>
      <c r="F3278" s="673" t="s">
        <v>2794</v>
      </c>
      <c r="G3278" s="673" t="s">
        <v>2795</v>
      </c>
      <c r="H3278" s="673" t="s">
        <v>2611</v>
      </c>
      <c r="I3278" s="673" t="s">
        <v>2611</v>
      </c>
      <c r="J3278" s="673" t="s">
        <v>2611</v>
      </c>
      <c r="K3278" s="673" t="s">
        <v>2611</v>
      </c>
    </row>
    <row r="3279" spans="1:11" hidden="1" x14ac:dyDescent="0.25">
      <c r="A3279" t="s">
        <v>7613</v>
      </c>
      <c r="B3279" s="673" t="s">
        <v>2110</v>
      </c>
      <c r="C3279" s="674">
        <v>7</v>
      </c>
      <c r="D3279" s="674" t="s">
        <v>7026</v>
      </c>
      <c r="E3279" s="674">
        <f t="shared" si="51"/>
        <v>2</v>
      </c>
      <c r="F3279" s="673" t="s">
        <v>2794</v>
      </c>
      <c r="G3279" s="673" t="s">
        <v>2795</v>
      </c>
      <c r="H3279" s="673" t="s">
        <v>2611</v>
      </c>
      <c r="I3279" s="673" t="s">
        <v>2611</v>
      </c>
      <c r="J3279" s="673" t="s">
        <v>2611</v>
      </c>
      <c r="K3279" s="673" t="s">
        <v>2611</v>
      </c>
    </row>
    <row r="3280" spans="1:11" hidden="1" x14ac:dyDescent="0.25">
      <c r="A3280" t="s">
        <v>7614</v>
      </c>
      <c r="B3280" s="673" t="s">
        <v>2110</v>
      </c>
      <c r="C3280" s="674">
        <v>7</v>
      </c>
      <c r="D3280" s="674" t="s">
        <v>6993</v>
      </c>
      <c r="E3280" s="674">
        <f t="shared" si="51"/>
        <v>2</v>
      </c>
      <c r="F3280" s="673" t="s">
        <v>2796</v>
      </c>
      <c r="G3280" s="673" t="s">
        <v>2797</v>
      </c>
      <c r="H3280" s="673" t="s">
        <v>2611</v>
      </c>
      <c r="I3280" s="673" t="s">
        <v>2611</v>
      </c>
      <c r="J3280" s="673" t="s">
        <v>2611</v>
      </c>
      <c r="K3280" s="673" t="s">
        <v>2611</v>
      </c>
    </row>
    <row r="3281" spans="1:11" hidden="1" x14ac:dyDescent="0.25">
      <c r="A3281" t="s">
        <v>7615</v>
      </c>
      <c r="B3281" s="673" t="s">
        <v>2110</v>
      </c>
      <c r="C3281" s="674">
        <v>7</v>
      </c>
      <c r="D3281" s="674" t="s">
        <v>7022</v>
      </c>
      <c r="E3281" s="674">
        <f t="shared" si="51"/>
        <v>2</v>
      </c>
      <c r="F3281" s="673" t="s">
        <v>2796</v>
      </c>
      <c r="G3281" s="673" t="s">
        <v>2797</v>
      </c>
      <c r="H3281" s="673" t="s">
        <v>2611</v>
      </c>
      <c r="I3281" s="673" t="s">
        <v>2611</v>
      </c>
      <c r="J3281" s="673" t="s">
        <v>2611</v>
      </c>
      <c r="K3281" s="673" t="s">
        <v>2611</v>
      </c>
    </row>
    <row r="3282" spans="1:11" hidden="1" x14ac:dyDescent="0.25">
      <c r="A3282" t="s">
        <v>7616</v>
      </c>
      <c r="B3282" s="673" t="s">
        <v>2110</v>
      </c>
      <c r="C3282" s="674">
        <v>7</v>
      </c>
      <c r="D3282" s="674" t="s">
        <v>7010</v>
      </c>
      <c r="E3282" s="674">
        <f t="shared" si="51"/>
        <v>2</v>
      </c>
      <c r="F3282" s="673" t="s">
        <v>2796</v>
      </c>
      <c r="G3282" s="673" t="s">
        <v>2797</v>
      </c>
      <c r="H3282" s="673" t="s">
        <v>2611</v>
      </c>
      <c r="I3282" s="673" t="s">
        <v>2611</v>
      </c>
      <c r="J3282" s="673" t="s">
        <v>2611</v>
      </c>
      <c r="K3282" s="673" t="s">
        <v>2611</v>
      </c>
    </row>
    <row r="3283" spans="1:11" hidden="1" x14ac:dyDescent="0.25">
      <c r="A3283" t="s">
        <v>7617</v>
      </c>
      <c r="B3283" s="673" t="s">
        <v>2110</v>
      </c>
      <c r="C3283" s="674">
        <v>7</v>
      </c>
      <c r="D3283" s="674" t="s">
        <v>7011</v>
      </c>
      <c r="E3283" s="674">
        <f t="shared" si="51"/>
        <v>2</v>
      </c>
      <c r="F3283" s="673" t="s">
        <v>2796</v>
      </c>
      <c r="G3283" s="673" t="s">
        <v>2797</v>
      </c>
      <c r="H3283" s="673" t="s">
        <v>2611</v>
      </c>
      <c r="I3283" s="673" t="s">
        <v>2611</v>
      </c>
      <c r="J3283" s="673" t="s">
        <v>2611</v>
      </c>
      <c r="K3283" s="673" t="s">
        <v>2611</v>
      </c>
    </row>
    <row r="3284" spans="1:11" hidden="1" x14ac:dyDescent="0.25">
      <c r="A3284" t="s">
        <v>7618</v>
      </c>
      <c r="B3284" s="673" t="s">
        <v>2110</v>
      </c>
      <c r="C3284" s="674">
        <v>7</v>
      </c>
      <c r="D3284" s="674" t="s">
        <v>7055</v>
      </c>
      <c r="E3284" s="674">
        <f t="shared" si="51"/>
        <v>2</v>
      </c>
      <c r="F3284" s="673" t="s">
        <v>2877</v>
      </c>
      <c r="G3284" s="673" t="s">
        <v>2878</v>
      </c>
      <c r="H3284" s="673" t="s">
        <v>2611</v>
      </c>
      <c r="I3284" s="673" t="s">
        <v>2611</v>
      </c>
      <c r="J3284" s="673" t="s">
        <v>2611</v>
      </c>
      <c r="K3284" s="673" t="s">
        <v>2611</v>
      </c>
    </row>
    <row r="3285" spans="1:11" hidden="1" x14ac:dyDescent="0.25">
      <c r="A3285" t="s">
        <v>7619</v>
      </c>
      <c r="B3285" s="673" t="s">
        <v>2110</v>
      </c>
      <c r="C3285" s="674">
        <v>7</v>
      </c>
      <c r="D3285" s="674" t="s">
        <v>6994</v>
      </c>
      <c r="E3285" s="674">
        <f t="shared" si="51"/>
        <v>2</v>
      </c>
      <c r="F3285" s="673" t="s">
        <v>2796</v>
      </c>
      <c r="G3285" s="673" t="s">
        <v>2797</v>
      </c>
      <c r="H3285" s="673" t="s">
        <v>2611</v>
      </c>
      <c r="I3285" s="673" t="s">
        <v>2611</v>
      </c>
      <c r="J3285" s="673" t="s">
        <v>2611</v>
      </c>
      <c r="K3285" s="673" t="s">
        <v>2611</v>
      </c>
    </row>
    <row r="3286" spans="1:11" hidden="1" x14ac:dyDescent="0.25">
      <c r="A3286" t="s">
        <v>7620</v>
      </c>
      <c r="B3286" s="673" t="s">
        <v>2110</v>
      </c>
      <c r="C3286" s="674">
        <v>7</v>
      </c>
      <c r="D3286" s="674" t="s">
        <v>7016</v>
      </c>
      <c r="E3286" s="674">
        <f t="shared" si="51"/>
        <v>2</v>
      </c>
      <c r="F3286" s="673" t="s">
        <v>2796</v>
      </c>
      <c r="G3286" s="673" t="s">
        <v>2797</v>
      </c>
      <c r="H3286" s="673" t="s">
        <v>2611</v>
      </c>
      <c r="I3286" s="673" t="s">
        <v>2611</v>
      </c>
      <c r="J3286" s="673" t="s">
        <v>2611</v>
      </c>
      <c r="K3286" s="673" t="s">
        <v>2611</v>
      </c>
    </row>
    <row r="3287" spans="1:11" hidden="1" x14ac:dyDescent="0.25">
      <c r="A3287" t="s">
        <v>7621</v>
      </c>
      <c r="B3287" s="673" t="s">
        <v>2110</v>
      </c>
      <c r="C3287" s="674">
        <v>7</v>
      </c>
      <c r="D3287" s="674" t="s">
        <v>6978</v>
      </c>
      <c r="E3287" s="674">
        <f t="shared" si="51"/>
        <v>2</v>
      </c>
      <c r="F3287" s="673" t="s">
        <v>2796</v>
      </c>
      <c r="G3287" s="673" t="s">
        <v>2797</v>
      </c>
      <c r="H3287" s="673" t="s">
        <v>2611</v>
      </c>
      <c r="I3287" s="673" t="s">
        <v>2611</v>
      </c>
      <c r="J3287" s="673" t="s">
        <v>2611</v>
      </c>
      <c r="K3287" s="673" t="s">
        <v>2611</v>
      </c>
    </row>
    <row r="3288" spans="1:11" hidden="1" x14ac:dyDescent="0.25">
      <c r="A3288" t="s">
        <v>5883</v>
      </c>
      <c r="B3288" s="673" t="s">
        <v>2110</v>
      </c>
      <c r="C3288" s="674">
        <v>7</v>
      </c>
      <c r="D3288" s="674" t="s">
        <v>6821</v>
      </c>
      <c r="E3288" s="674">
        <f t="shared" si="51"/>
        <v>2</v>
      </c>
      <c r="F3288" s="673" t="s">
        <v>2796</v>
      </c>
      <c r="G3288" s="673" t="s">
        <v>2797</v>
      </c>
      <c r="H3288" s="673" t="s">
        <v>2611</v>
      </c>
      <c r="I3288" s="673" t="s">
        <v>2611</v>
      </c>
      <c r="J3288" s="673" t="s">
        <v>2611</v>
      </c>
      <c r="K3288" s="673" t="s">
        <v>2611</v>
      </c>
    </row>
    <row r="3289" spans="1:11" hidden="1" x14ac:dyDescent="0.25">
      <c r="A3289" t="s">
        <v>5884</v>
      </c>
      <c r="B3289" s="673" t="s">
        <v>2110</v>
      </c>
      <c r="C3289" s="674">
        <v>7</v>
      </c>
      <c r="D3289" s="674" t="s">
        <v>6896</v>
      </c>
      <c r="E3289" s="674">
        <f t="shared" si="51"/>
        <v>2</v>
      </c>
      <c r="F3289" s="673" t="s">
        <v>2796</v>
      </c>
      <c r="G3289" s="673" t="s">
        <v>2797</v>
      </c>
      <c r="H3289" s="673" t="s">
        <v>2611</v>
      </c>
      <c r="I3289" s="673" t="s">
        <v>2611</v>
      </c>
      <c r="J3289" s="673" t="s">
        <v>2611</v>
      </c>
      <c r="K3289" s="673" t="s">
        <v>2611</v>
      </c>
    </row>
    <row r="3290" spans="1:11" hidden="1" x14ac:dyDescent="0.25">
      <c r="A3290" t="s">
        <v>5885</v>
      </c>
      <c r="B3290" s="673" t="s">
        <v>2110</v>
      </c>
      <c r="C3290" s="674">
        <v>7</v>
      </c>
      <c r="D3290" s="674" t="s">
        <v>7070</v>
      </c>
      <c r="E3290" s="674">
        <f t="shared" si="51"/>
        <v>2</v>
      </c>
      <c r="F3290" s="673" t="s">
        <v>2796</v>
      </c>
      <c r="G3290" s="673" t="s">
        <v>2797</v>
      </c>
      <c r="H3290" s="673" t="s">
        <v>2611</v>
      </c>
      <c r="I3290" s="673" t="s">
        <v>2611</v>
      </c>
      <c r="J3290" s="673" t="s">
        <v>2611</v>
      </c>
      <c r="K3290" s="673" t="s">
        <v>2611</v>
      </c>
    </row>
    <row r="3291" spans="1:11" hidden="1" x14ac:dyDescent="0.25">
      <c r="A3291" t="s">
        <v>5886</v>
      </c>
      <c r="B3291" s="673" t="s">
        <v>2110</v>
      </c>
      <c r="C3291" s="674">
        <v>7</v>
      </c>
      <c r="D3291" s="674" t="s">
        <v>6868</v>
      </c>
      <c r="E3291" s="674">
        <f t="shared" si="51"/>
        <v>2</v>
      </c>
      <c r="F3291" s="673" t="s">
        <v>2877</v>
      </c>
      <c r="G3291" s="673" t="s">
        <v>2878</v>
      </c>
      <c r="H3291" s="673" t="s">
        <v>2611</v>
      </c>
      <c r="I3291" s="673" t="s">
        <v>2611</v>
      </c>
      <c r="J3291" s="673" t="s">
        <v>2611</v>
      </c>
      <c r="K3291" s="673" t="s">
        <v>2611</v>
      </c>
    </row>
    <row r="3292" spans="1:11" hidden="1" x14ac:dyDescent="0.25">
      <c r="A3292" t="s">
        <v>5887</v>
      </c>
      <c r="B3292" s="673" t="s">
        <v>2110</v>
      </c>
      <c r="C3292" s="674">
        <v>7</v>
      </c>
      <c r="D3292" s="674" t="s">
        <v>6826</v>
      </c>
      <c r="E3292" s="674">
        <f t="shared" si="51"/>
        <v>2</v>
      </c>
      <c r="F3292" s="673" t="s">
        <v>2877</v>
      </c>
      <c r="G3292" s="673" t="s">
        <v>2878</v>
      </c>
      <c r="H3292" s="673" t="s">
        <v>2611</v>
      </c>
      <c r="I3292" s="673" t="s">
        <v>2611</v>
      </c>
      <c r="J3292" s="673" t="s">
        <v>2611</v>
      </c>
      <c r="K3292" s="673" t="s">
        <v>2611</v>
      </c>
    </row>
    <row r="3293" spans="1:11" hidden="1" x14ac:dyDescent="0.25">
      <c r="A3293" t="s">
        <v>5888</v>
      </c>
      <c r="B3293" s="673" t="s">
        <v>2110</v>
      </c>
      <c r="C3293" s="674">
        <v>7</v>
      </c>
      <c r="D3293" s="674" t="s">
        <v>6897</v>
      </c>
      <c r="E3293" s="674">
        <f t="shared" si="51"/>
        <v>2</v>
      </c>
      <c r="F3293" s="673" t="s">
        <v>2796</v>
      </c>
      <c r="G3293" s="673" t="s">
        <v>2797</v>
      </c>
      <c r="H3293" s="673" t="s">
        <v>2611</v>
      </c>
      <c r="I3293" s="673" t="s">
        <v>2611</v>
      </c>
      <c r="J3293" s="673" t="s">
        <v>2611</v>
      </c>
      <c r="K3293" s="673" t="s">
        <v>2611</v>
      </c>
    </row>
    <row r="3294" spans="1:11" hidden="1" x14ac:dyDescent="0.25">
      <c r="A3294" t="s">
        <v>5889</v>
      </c>
      <c r="B3294" s="673" t="s">
        <v>2110</v>
      </c>
      <c r="C3294" s="674">
        <v>7</v>
      </c>
      <c r="D3294" s="674" t="s">
        <v>6830</v>
      </c>
      <c r="E3294" s="674">
        <f t="shared" si="51"/>
        <v>2</v>
      </c>
      <c r="F3294" s="673" t="s">
        <v>2796</v>
      </c>
      <c r="G3294" s="673" t="s">
        <v>2797</v>
      </c>
      <c r="H3294" s="673" t="s">
        <v>2611</v>
      </c>
      <c r="I3294" s="673" t="s">
        <v>2611</v>
      </c>
      <c r="J3294" s="673" t="s">
        <v>2611</v>
      </c>
      <c r="K3294" s="673" t="s">
        <v>2611</v>
      </c>
    </row>
    <row r="3295" spans="1:11" hidden="1" x14ac:dyDescent="0.25">
      <c r="A3295" t="s">
        <v>5890</v>
      </c>
      <c r="B3295" s="673" t="s">
        <v>2110</v>
      </c>
      <c r="C3295" s="674">
        <v>7</v>
      </c>
      <c r="D3295" s="674" t="s">
        <v>6835</v>
      </c>
      <c r="E3295" s="674">
        <f t="shared" si="51"/>
        <v>2</v>
      </c>
      <c r="F3295" s="673" t="s">
        <v>2796</v>
      </c>
      <c r="G3295" s="673" t="s">
        <v>2797</v>
      </c>
      <c r="H3295" s="673" t="s">
        <v>2611</v>
      </c>
      <c r="I3295" s="673" t="s">
        <v>2611</v>
      </c>
      <c r="J3295" s="673" t="s">
        <v>2611</v>
      </c>
      <c r="K3295" s="673" t="s">
        <v>2611</v>
      </c>
    </row>
    <row r="3296" spans="1:11" hidden="1" x14ac:dyDescent="0.25">
      <c r="A3296" t="s">
        <v>5891</v>
      </c>
      <c r="B3296" s="673" t="s">
        <v>2110</v>
      </c>
      <c r="C3296" s="674">
        <v>7</v>
      </c>
      <c r="D3296" s="674" t="s">
        <v>6836</v>
      </c>
      <c r="E3296" s="674">
        <f t="shared" si="51"/>
        <v>2</v>
      </c>
      <c r="F3296" s="673" t="s">
        <v>2796</v>
      </c>
      <c r="G3296" s="673" t="s">
        <v>2797</v>
      </c>
      <c r="H3296" s="673" t="s">
        <v>2611</v>
      </c>
      <c r="I3296" s="673" t="s">
        <v>2611</v>
      </c>
      <c r="J3296" s="673" t="s">
        <v>2611</v>
      </c>
      <c r="K3296" s="673" t="s">
        <v>2611</v>
      </c>
    </row>
    <row r="3297" spans="1:11" hidden="1" x14ac:dyDescent="0.25">
      <c r="A3297" t="s">
        <v>5892</v>
      </c>
      <c r="B3297" s="673" t="s">
        <v>2110</v>
      </c>
      <c r="C3297" s="674">
        <v>7</v>
      </c>
      <c r="D3297" s="674" t="s">
        <v>7071</v>
      </c>
      <c r="E3297" s="674">
        <f t="shared" si="51"/>
        <v>2</v>
      </c>
      <c r="F3297" s="673" t="s">
        <v>2794</v>
      </c>
      <c r="G3297" s="673" t="s">
        <v>2795</v>
      </c>
      <c r="H3297" s="673" t="s">
        <v>2611</v>
      </c>
      <c r="I3297" s="673" t="s">
        <v>2611</v>
      </c>
      <c r="J3297" s="673" t="s">
        <v>2611</v>
      </c>
      <c r="K3297" s="673" t="s">
        <v>2611</v>
      </c>
    </row>
    <row r="3298" spans="1:11" hidden="1" x14ac:dyDescent="0.25">
      <c r="A3298" t="s">
        <v>5893</v>
      </c>
      <c r="B3298" s="673" t="s">
        <v>2110</v>
      </c>
      <c r="C3298" s="674">
        <v>7</v>
      </c>
      <c r="D3298" s="674" t="s">
        <v>6768</v>
      </c>
      <c r="E3298" s="674">
        <f t="shared" si="51"/>
        <v>2</v>
      </c>
      <c r="F3298" s="673" t="s">
        <v>2794</v>
      </c>
      <c r="G3298" s="673" t="s">
        <v>2795</v>
      </c>
      <c r="H3298" s="673" t="s">
        <v>2611</v>
      </c>
      <c r="I3298" s="673" t="s">
        <v>2611</v>
      </c>
      <c r="J3298" s="673" t="s">
        <v>2611</v>
      </c>
      <c r="K3298" s="673" t="s">
        <v>2611</v>
      </c>
    </row>
    <row r="3299" spans="1:11" hidden="1" x14ac:dyDescent="0.25">
      <c r="A3299" t="s">
        <v>5894</v>
      </c>
      <c r="B3299" s="673" t="s">
        <v>2110</v>
      </c>
      <c r="C3299" s="674">
        <v>7</v>
      </c>
      <c r="D3299" s="674" t="s">
        <v>6769</v>
      </c>
      <c r="E3299" s="674">
        <f t="shared" si="51"/>
        <v>2</v>
      </c>
      <c r="F3299" s="673" t="s">
        <v>2794</v>
      </c>
      <c r="G3299" s="673" t="s">
        <v>2795</v>
      </c>
      <c r="H3299" s="673" t="s">
        <v>2611</v>
      </c>
      <c r="I3299" s="673" t="s">
        <v>2611</v>
      </c>
      <c r="J3299" s="673" t="s">
        <v>2611</v>
      </c>
      <c r="K3299" s="673" t="s">
        <v>2611</v>
      </c>
    </row>
    <row r="3300" spans="1:11" hidden="1" x14ac:dyDescent="0.25">
      <c r="A3300" t="s">
        <v>5895</v>
      </c>
      <c r="B3300" s="673" t="s">
        <v>2110</v>
      </c>
      <c r="C3300" s="674">
        <v>7</v>
      </c>
      <c r="D3300" s="674" t="s">
        <v>7072</v>
      </c>
      <c r="E3300" s="674">
        <f t="shared" si="51"/>
        <v>2</v>
      </c>
      <c r="F3300" s="673" t="s">
        <v>2796</v>
      </c>
      <c r="G3300" s="673" t="s">
        <v>2797</v>
      </c>
      <c r="H3300" s="673" t="s">
        <v>2611</v>
      </c>
      <c r="I3300" s="673" t="s">
        <v>2611</v>
      </c>
      <c r="J3300" s="673" t="s">
        <v>2611</v>
      </c>
      <c r="K3300" s="673" t="s">
        <v>2611</v>
      </c>
    </row>
    <row r="3301" spans="1:11" hidden="1" x14ac:dyDescent="0.25">
      <c r="A3301" t="s">
        <v>5896</v>
      </c>
      <c r="B3301" s="673" t="s">
        <v>2110</v>
      </c>
      <c r="C3301" s="674">
        <v>7</v>
      </c>
      <c r="D3301" s="674" t="s">
        <v>7073</v>
      </c>
      <c r="E3301" s="674">
        <f t="shared" si="51"/>
        <v>2</v>
      </c>
      <c r="F3301" s="673" t="s">
        <v>2796</v>
      </c>
      <c r="G3301" s="673" t="s">
        <v>2797</v>
      </c>
      <c r="H3301" s="673" t="s">
        <v>2611</v>
      </c>
      <c r="I3301" s="673" t="s">
        <v>2611</v>
      </c>
      <c r="J3301" s="673" t="s">
        <v>2611</v>
      </c>
      <c r="K3301" s="673" t="s">
        <v>2611</v>
      </c>
    </row>
    <row r="3302" spans="1:11" hidden="1" x14ac:dyDescent="0.25">
      <c r="A3302" t="s">
        <v>5897</v>
      </c>
      <c r="B3302" s="673" t="s">
        <v>2110</v>
      </c>
      <c r="C3302" s="674">
        <v>7</v>
      </c>
      <c r="D3302" s="674" t="s">
        <v>7074</v>
      </c>
      <c r="E3302" s="674">
        <f t="shared" si="51"/>
        <v>2</v>
      </c>
      <c r="F3302" s="673" t="s">
        <v>2794</v>
      </c>
      <c r="G3302" s="673" t="s">
        <v>2795</v>
      </c>
      <c r="H3302" s="673" t="s">
        <v>2611</v>
      </c>
      <c r="I3302" s="673" t="s">
        <v>2611</v>
      </c>
      <c r="J3302" s="673" t="s">
        <v>2611</v>
      </c>
      <c r="K3302" s="673" t="s">
        <v>2611</v>
      </c>
    </row>
    <row r="3303" spans="1:11" hidden="1" x14ac:dyDescent="0.25">
      <c r="A3303" t="s">
        <v>5898</v>
      </c>
      <c r="B3303" s="673" t="s">
        <v>2110</v>
      </c>
      <c r="C3303" s="674">
        <v>7</v>
      </c>
      <c r="D3303" s="674" t="s">
        <v>7075</v>
      </c>
      <c r="E3303" s="674">
        <f t="shared" si="51"/>
        <v>2</v>
      </c>
      <c r="F3303" s="673" t="s">
        <v>2794</v>
      </c>
      <c r="G3303" s="673" t="s">
        <v>2795</v>
      </c>
      <c r="H3303" s="673" t="s">
        <v>2611</v>
      </c>
      <c r="I3303" s="673" t="s">
        <v>2611</v>
      </c>
      <c r="J3303" s="673" t="s">
        <v>2611</v>
      </c>
      <c r="K3303" s="673" t="s">
        <v>2611</v>
      </c>
    </row>
    <row r="3304" spans="1:11" hidden="1" x14ac:dyDescent="0.25">
      <c r="A3304" t="s">
        <v>5899</v>
      </c>
      <c r="B3304" s="673" t="s">
        <v>2110</v>
      </c>
      <c r="C3304" s="674">
        <v>7</v>
      </c>
      <c r="D3304" s="674" t="s">
        <v>6995</v>
      </c>
      <c r="E3304" s="674">
        <f t="shared" si="51"/>
        <v>2</v>
      </c>
      <c r="F3304" s="673" t="s">
        <v>2796</v>
      </c>
      <c r="G3304" s="673" t="s">
        <v>2797</v>
      </c>
      <c r="H3304" s="673" t="s">
        <v>2611</v>
      </c>
      <c r="I3304" s="673" t="s">
        <v>2611</v>
      </c>
      <c r="J3304" s="673" t="s">
        <v>2611</v>
      </c>
      <c r="K3304" s="673" t="s">
        <v>2611</v>
      </c>
    </row>
    <row r="3305" spans="1:11" hidden="1" x14ac:dyDescent="0.25">
      <c r="A3305" t="s">
        <v>5900</v>
      </c>
      <c r="B3305" s="673" t="s">
        <v>2110</v>
      </c>
      <c r="C3305" s="674">
        <v>7</v>
      </c>
      <c r="D3305" s="674" t="s">
        <v>6996</v>
      </c>
      <c r="E3305" s="674">
        <f t="shared" si="51"/>
        <v>2</v>
      </c>
      <c r="F3305" s="673" t="s">
        <v>2796</v>
      </c>
      <c r="G3305" s="673" t="s">
        <v>2797</v>
      </c>
      <c r="H3305" s="673" t="s">
        <v>2611</v>
      </c>
      <c r="I3305" s="673" t="s">
        <v>2611</v>
      </c>
      <c r="J3305" s="673" t="s">
        <v>2611</v>
      </c>
      <c r="K3305" s="673" t="s">
        <v>2611</v>
      </c>
    </row>
    <row r="3306" spans="1:11" hidden="1" x14ac:dyDescent="0.25">
      <c r="A3306" t="s">
        <v>5901</v>
      </c>
      <c r="B3306" s="673" t="s">
        <v>2110</v>
      </c>
      <c r="C3306" s="674">
        <v>7</v>
      </c>
      <c r="D3306" s="674" t="s">
        <v>6799</v>
      </c>
      <c r="E3306" s="674">
        <f t="shared" si="51"/>
        <v>2</v>
      </c>
      <c r="F3306" s="673" t="s">
        <v>2796</v>
      </c>
      <c r="G3306" s="673" t="s">
        <v>2797</v>
      </c>
      <c r="H3306" s="673" t="s">
        <v>2611</v>
      </c>
      <c r="I3306" s="673" t="s">
        <v>2611</v>
      </c>
      <c r="J3306" s="673" t="s">
        <v>2611</v>
      </c>
      <c r="K3306" s="673" t="s">
        <v>2611</v>
      </c>
    </row>
    <row r="3307" spans="1:11" hidden="1" x14ac:dyDescent="0.25">
      <c r="A3307" t="s">
        <v>5902</v>
      </c>
      <c r="B3307" s="673" t="s">
        <v>2110</v>
      </c>
      <c r="C3307" s="674">
        <v>7</v>
      </c>
      <c r="D3307" s="674" t="s">
        <v>6761</v>
      </c>
      <c r="E3307" s="674">
        <f t="shared" si="51"/>
        <v>2</v>
      </c>
      <c r="F3307" s="673" t="s">
        <v>2796</v>
      </c>
      <c r="G3307" s="673" t="s">
        <v>2797</v>
      </c>
      <c r="H3307" s="673" t="s">
        <v>2611</v>
      </c>
      <c r="I3307" s="673" t="s">
        <v>2611</v>
      </c>
      <c r="J3307" s="673" t="s">
        <v>2611</v>
      </c>
      <c r="K3307" s="673" t="s">
        <v>2611</v>
      </c>
    </row>
    <row r="3308" spans="1:11" hidden="1" x14ac:dyDescent="0.25">
      <c r="A3308" t="s">
        <v>5903</v>
      </c>
      <c r="B3308" s="673" t="s">
        <v>2110</v>
      </c>
      <c r="C3308" s="674">
        <v>7</v>
      </c>
      <c r="D3308" s="674" t="s">
        <v>6998</v>
      </c>
      <c r="E3308" s="674">
        <f t="shared" si="51"/>
        <v>2</v>
      </c>
      <c r="F3308" s="673" t="s">
        <v>2796</v>
      </c>
      <c r="G3308" s="673" t="s">
        <v>2797</v>
      </c>
      <c r="H3308" s="673" t="s">
        <v>2611</v>
      </c>
      <c r="I3308" s="673" t="s">
        <v>2611</v>
      </c>
      <c r="J3308" s="673" t="s">
        <v>2611</v>
      </c>
      <c r="K3308" s="673" t="s">
        <v>2611</v>
      </c>
    </row>
    <row r="3309" spans="1:11" hidden="1" x14ac:dyDescent="0.25">
      <c r="A3309" t="s">
        <v>5904</v>
      </c>
      <c r="B3309" s="673" t="s">
        <v>2110</v>
      </c>
      <c r="C3309" s="674">
        <v>7</v>
      </c>
      <c r="D3309" s="674" t="s">
        <v>6999</v>
      </c>
      <c r="E3309" s="674">
        <f t="shared" si="51"/>
        <v>2</v>
      </c>
      <c r="F3309" s="673" t="s">
        <v>2877</v>
      </c>
      <c r="G3309" s="673" t="s">
        <v>2878</v>
      </c>
      <c r="H3309" s="673" t="s">
        <v>2611</v>
      </c>
      <c r="I3309" s="673" t="s">
        <v>2611</v>
      </c>
      <c r="J3309" s="673" t="s">
        <v>2611</v>
      </c>
      <c r="K3309" s="673" t="s">
        <v>2611</v>
      </c>
    </row>
    <row r="3310" spans="1:11" hidden="1" x14ac:dyDescent="0.25">
      <c r="A3310" t="s">
        <v>5905</v>
      </c>
      <c r="B3310" s="673" t="s">
        <v>2110</v>
      </c>
      <c r="C3310" s="674">
        <v>7</v>
      </c>
      <c r="D3310" s="674" t="s">
        <v>7000</v>
      </c>
      <c r="E3310" s="674">
        <f t="shared" si="51"/>
        <v>2</v>
      </c>
      <c r="F3310" s="673" t="s">
        <v>2877</v>
      </c>
      <c r="G3310" s="673" t="s">
        <v>2878</v>
      </c>
      <c r="H3310" s="673" t="s">
        <v>2611</v>
      </c>
      <c r="I3310" s="673" t="s">
        <v>2611</v>
      </c>
      <c r="J3310" s="673" t="s">
        <v>2611</v>
      </c>
      <c r="K3310" s="673" t="s">
        <v>2611</v>
      </c>
    </row>
    <row r="3311" spans="1:11" hidden="1" x14ac:dyDescent="0.25">
      <c r="A3311" t="s">
        <v>5906</v>
      </c>
      <c r="B3311" s="673" t="s">
        <v>2110</v>
      </c>
      <c r="C3311" s="674">
        <v>7</v>
      </c>
      <c r="D3311" s="674" t="s">
        <v>7001</v>
      </c>
      <c r="E3311" s="674">
        <f t="shared" si="51"/>
        <v>2</v>
      </c>
      <c r="F3311" s="673" t="s">
        <v>2796</v>
      </c>
      <c r="G3311" s="673" t="s">
        <v>2797</v>
      </c>
      <c r="H3311" s="673" t="s">
        <v>2611</v>
      </c>
      <c r="I3311" s="673" t="s">
        <v>2611</v>
      </c>
      <c r="J3311" s="673" t="s">
        <v>2611</v>
      </c>
      <c r="K3311" s="673" t="s">
        <v>2611</v>
      </c>
    </row>
    <row r="3312" spans="1:11" hidden="1" x14ac:dyDescent="0.25">
      <c r="A3312" t="s">
        <v>5907</v>
      </c>
      <c r="B3312" s="673" t="s">
        <v>2110</v>
      </c>
      <c r="C3312" s="674">
        <v>7</v>
      </c>
      <c r="D3312" s="674" t="s">
        <v>7002</v>
      </c>
      <c r="E3312" s="674">
        <f t="shared" si="51"/>
        <v>2</v>
      </c>
      <c r="F3312" s="673" t="s">
        <v>2794</v>
      </c>
      <c r="G3312" s="673" t="s">
        <v>2795</v>
      </c>
      <c r="H3312" s="673" t="s">
        <v>2611</v>
      </c>
      <c r="I3312" s="673" t="s">
        <v>2611</v>
      </c>
      <c r="J3312" s="673" t="s">
        <v>2611</v>
      </c>
      <c r="K3312" s="673" t="s">
        <v>2611</v>
      </c>
    </row>
    <row r="3313" spans="1:11" hidden="1" x14ac:dyDescent="0.25">
      <c r="A3313" t="s">
        <v>5908</v>
      </c>
      <c r="B3313" s="673" t="s">
        <v>2110</v>
      </c>
      <c r="C3313" s="674">
        <v>7</v>
      </c>
      <c r="D3313" s="674" t="s">
        <v>7058</v>
      </c>
      <c r="E3313" s="674">
        <f t="shared" si="51"/>
        <v>2</v>
      </c>
      <c r="F3313" s="673" t="s">
        <v>2796</v>
      </c>
      <c r="G3313" s="673" t="s">
        <v>2797</v>
      </c>
      <c r="H3313" s="673" t="s">
        <v>2611</v>
      </c>
      <c r="I3313" s="673" t="s">
        <v>2611</v>
      </c>
      <c r="J3313" s="673" t="s">
        <v>2611</v>
      </c>
      <c r="K3313" s="673" t="s">
        <v>2611</v>
      </c>
    </row>
    <row r="3314" spans="1:11" hidden="1" x14ac:dyDescent="0.25">
      <c r="A3314" t="s">
        <v>5909</v>
      </c>
      <c r="B3314" s="673" t="s">
        <v>2110</v>
      </c>
      <c r="C3314" s="674">
        <v>7</v>
      </c>
      <c r="D3314" s="674" t="s">
        <v>7076</v>
      </c>
      <c r="E3314" s="674">
        <f t="shared" si="51"/>
        <v>2</v>
      </c>
      <c r="F3314" s="673" t="s">
        <v>2796</v>
      </c>
      <c r="G3314" s="673" t="s">
        <v>2797</v>
      </c>
      <c r="H3314" s="673" t="s">
        <v>2611</v>
      </c>
      <c r="I3314" s="673" t="s">
        <v>2611</v>
      </c>
      <c r="J3314" s="673" t="s">
        <v>2611</v>
      </c>
      <c r="K3314" s="673" t="s">
        <v>2611</v>
      </c>
    </row>
    <row r="3315" spans="1:11" hidden="1" x14ac:dyDescent="0.25">
      <c r="A3315" t="s">
        <v>5910</v>
      </c>
      <c r="B3315" s="673" t="s">
        <v>2110</v>
      </c>
      <c r="C3315" s="674">
        <v>7</v>
      </c>
      <c r="D3315" s="674" t="s">
        <v>7040</v>
      </c>
      <c r="E3315" s="674">
        <f t="shared" si="51"/>
        <v>2</v>
      </c>
      <c r="F3315" s="673" t="s">
        <v>2796</v>
      </c>
      <c r="G3315" s="673" t="s">
        <v>2797</v>
      </c>
      <c r="H3315" s="673" t="s">
        <v>2611</v>
      </c>
      <c r="I3315" s="673" t="s">
        <v>2611</v>
      </c>
      <c r="J3315" s="673" t="s">
        <v>2611</v>
      </c>
      <c r="K3315" s="673" t="s">
        <v>2611</v>
      </c>
    </row>
    <row r="3316" spans="1:11" hidden="1" x14ac:dyDescent="0.25">
      <c r="A3316" t="s">
        <v>5911</v>
      </c>
      <c r="B3316" s="673" t="s">
        <v>2110</v>
      </c>
      <c r="C3316" s="674">
        <v>7</v>
      </c>
      <c r="D3316" s="674" t="s">
        <v>7077</v>
      </c>
      <c r="E3316" s="674">
        <f t="shared" si="51"/>
        <v>2</v>
      </c>
      <c r="F3316" s="673" t="s">
        <v>2877</v>
      </c>
      <c r="G3316" s="673" t="s">
        <v>2878</v>
      </c>
      <c r="H3316" s="673" t="s">
        <v>2611</v>
      </c>
      <c r="I3316" s="673" t="s">
        <v>2611</v>
      </c>
      <c r="J3316" s="673" t="s">
        <v>2611</v>
      </c>
      <c r="K3316" s="673" t="s">
        <v>2611</v>
      </c>
    </row>
    <row r="3317" spans="1:11" hidden="1" x14ac:dyDescent="0.25">
      <c r="A3317" t="s">
        <v>5912</v>
      </c>
      <c r="B3317" s="673" t="s">
        <v>2110</v>
      </c>
      <c r="C3317" s="674">
        <v>7</v>
      </c>
      <c r="D3317" s="674" t="s">
        <v>7048</v>
      </c>
      <c r="E3317" s="674">
        <f t="shared" si="51"/>
        <v>2</v>
      </c>
      <c r="F3317" s="673" t="s">
        <v>2877</v>
      </c>
      <c r="G3317" s="673" t="s">
        <v>2878</v>
      </c>
      <c r="H3317" s="673" t="s">
        <v>2611</v>
      </c>
      <c r="I3317" s="673" t="s">
        <v>2611</v>
      </c>
      <c r="J3317" s="673" t="s">
        <v>2611</v>
      </c>
      <c r="K3317" s="673" t="s">
        <v>2611</v>
      </c>
    </row>
    <row r="3318" spans="1:11" hidden="1" x14ac:dyDescent="0.25">
      <c r="A3318" t="s">
        <v>5913</v>
      </c>
      <c r="B3318" s="673" t="s">
        <v>2110</v>
      </c>
      <c r="C3318" s="674">
        <v>7</v>
      </c>
      <c r="D3318" s="674" t="s">
        <v>7049</v>
      </c>
      <c r="E3318" s="674">
        <f t="shared" si="51"/>
        <v>2</v>
      </c>
      <c r="F3318" s="673" t="s">
        <v>2877</v>
      </c>
      <c r="G3318" s="673" t="s">
        <v>2878</v>
      </c>
      <c r="H3318" s="673" t="s">
        <v>2611</v>
      </c>
      <c r="I3318" s="673" t="s">
        <v>2611</v>
      </c>
      <c r="J3318" s="673" t="s">
        <v>2611</v>
      </c>
      <c r="K3318" s="673" t="s">
        <v>2611</v>
      </c>
    </row>
    <row r="3319" spans="1:11" hidden="1" x14ac:dyDescent="0.25">
      <c r="A3319" t="s">
        <v>5914</v>
      </c>
      <c r="B3319" s="673" t="s">
        <v>2110</v>
      </c>
      <c r="C3319" s="674">
        <v>7</v>
      </c>
      <c r="D3319" s="674" t="s">
        <v>7062</v>
      </c>
      <c r="E3319" s="674">
        <f t="shared" si="51"/>
        <v>2</v>
      </c>
      <c r="F3319" s="673" t="s">
        <v>2794</v>
      </c>
      <c r="G3319" s="673" t="s">
        <v>2795</v>
      </c>
      <c r="H3319" s="673" t="s">
        <v>2611</v>
      </c>
      <c r="I3319" s="673" t="s">
        <v>2611</v>
      </c>
      <c r="J3319" s="673" t="s">
        <v>2611</v>
      </c>
      <c r="K3319" s="673" t="s">
        <v>2611</v>
      </c>
    </row>
    <row r="3320" spans="1:11" hidden="1" x14ac:dyDescent="0.25">
      <c r="A3320" t="s">
        <v>5915</v>
      </c>
      <c r="B3320" s="673" t="s">
        <v>2110</v>
      </c>
      <c r="C3320" s="674">
        <v>7</v>
      </c>
      <c r="D3320" s="674" t="s">
        <v>7078</v>
      </c>
      <c r="E3320" s="674">
        <f t="shared" si="51"/>
        <v>2</v>
      </c>
      <c r="F3320" s="673" t="s">
        <v>2794</v>
      </c>
      <c r="G3320" s="673" t="s">
        <v>2795</v>
      </c>
      <c r="H3320" s="673" t="s">
        <v>2611</v>
      </c>
      <c r="I3320" s="673" t="s">
        <v>2611</v>
      </c>
      <c r="J3320" s="673" t="s">
        <v>2611</v>
      </c>
      <c r="K3320" s="673" t="s">
        <v>2611</v>
      </c>
    </row>
    <row r="3321" spans="1:11" hidden="1" x14ac:dyDescent="0.25">
      <c r="A3321" t="s">
        <v>7622</v>
      </c>
      <c r="B3321" s="673" t="s">
        <v>2110</v>
      </c>
      <c r="C3321" s="674">
        <v>7</v>
      </c>
      <c r="D3321" s="674" t="s">
        <v>7021</v>
      </c>
      <c r="E3321" s="674">
        <f t="shared" si="51"/>
        <v>6</v>
      </c>
      <c r="F3321" s="673" t="s">
        <v>2842</v>
      </c>
      <c r="G3321" s="673" t="s">
        <v>2843</v>
      </c>
      <c r="H3321" s="673" t="s">
        <v>2845</v>
      </c>
      <c r="I3321" s="673" t="s">
        <v>2846</v>
      </c>
      <c r="J3321" s="673" t="s">
        <v>2847</v>
      </c>
      <c r="K3321" s="673" t="s">
        <v>2988</v>
      </c>
    </row>
    <row r="3322" spans="1:11" hidden="1" x14ac:dyDescent="0.25">
      <c r="A3322" t="s">
        <v>5916</v>
      </c>
      <c r="B3322" s="673" t="s">
        <v>2110</v>
      </c>
      <c r="C3322" s="674">
        <v>7</v>
      </c>
      <c r="D3322" s="674" t="s">
        <v>7043</v>
      </c>
      <c r="E3322" s="674">
        <f t="shared" si="51"/>
        <v>6</v>
      </c>
      <c r="F3322" s="673" t="s">
        <v>2842</v>
      </c>
      <c r="G3322" s="673" t="s">
        <v>2843</v>
      </c>
      <c r="H3322" s="673" t="s">
        <v>2845</v>
      </c>
      <c r="I3322" s="673" t="s">
        <v>2846</v>
      </c>
      <c r="J3322" s="673" t="s">
        <v>2847</v>
      </c>
      <c r="K3322" s="673" t="s">
        <v>2988</v>
      </c>
    </row>
    <row r="3323" spans="1:11" hidden="1" x14ac:dyDescent="0.25">
      <c r="A3323" t="s">
        <v>5917</v>
      </c>
      <c r="B3323" s="673" t="s">
        <v>2110</v>
      </c>
      <c r="C3323" s="674">
        <v>8</v>
      </c>
      <c r="D3323" s="674" t="s">
        <v>6729</v>
      </c>
      <c r="E3323" s="674">
        <f t="shared" si="51"/>
        <v>1</v>
      </c>
      <c r="F3323" s="673" t="s">
        <v>2788</v>
      </c>
      <c r="G3323" s="673" t="s">
        <v>2611</v>
      </c>
      <c r="H3323" s="673" t="s">
        <v>2611</v>
      </c>
      <c r="I3323" s="673" t="s">
        <v>2611</v>
      </c>
      <c r="J3323" s="673" t="s">
        <v>2611</v>
      </c>
      <c r="K3323" s="673" t="s">
        <v>2611</v>
      </c>
    </row>
    <row r="3324" spans="1:11" hidden="1" x14ac:dyDescent="0.25">
      <c r="A3324" t="s">
        <v>5918</v>
      </c>
      <c r="B3324" s="673" t="s">
        <v>2110</v>
      </c>
      <c r="C3324" s="674">
        <v>8</v>
      </c>
      <c r="D3324" s="674" t="s">
        <v>6730</v>
      </c>
      <c r="E3324" s="674">
        <f t="shared" si="51"/>
        <v>1</v>
      </c>
      <c r="F3324" s="673" t="s">
        <v>2788</v>
      </c>
      <c r="G3324" s="673" t="s">
        <v>2611</v>
      </c>
      <c r="H3324" s="673" t="s">
        <v>2611</v>
      </c>
      <c r="I3324" s="673" t="s">
        <v>2611</v>
      </c>
      <c r="J3324" s="673" t="s">
        <v>2611</v>
      </c>
      <c r="K3324" s="673" t="s">
        <v>2611</v>
      </c>
    </row>
    <row r="3325" spans="1:11" hidden="1" x14ac:dyDescent="0.25">
      <c r="A3325" t="s">
        <v>5919</v>
      </c>
      <c r="B3325" s="673" t="s">
        <v>2110</v>
      </c>
      <c r="C3325" s="674">
        <v>8</v>
      </c>
      <c r="D3325" s="674" t="s">
        <v>6751</v>
      </c>
      <c r="E3325" s="674">
        <f t="shared" si="51"/>
        <v>2</v>
      </c>
      <c r="F3325" s="673" t="s">
        <v>2802</v>
      </c>
      <c r="G3325" s="673" t="s">
        <v>2803</v>
      </c>
      <c r="H3325" s="673" t="s">
        <v>2611</v>
      </c>
      <c r="I3325" s="673" t="s">
        <v>2611</v>
      </c>
      <c r="J3325" s="673" t="s">
        <v>2611</v>
      </c>
      <c r="K3325" s="673" t="s">
        <v>2611</v>
      </c>
    </row>
    <row r="3326" spans="1:11" hidden="1" x14ac:dyDescent="0.25">
      <c r="A3326" t="s">
        <v>5920</v>
      </c>
      <c r="B3326" s="673" t="s">
        <v>2110</v>
      </c>
      <c r="C3326" s="674">
        <v>8</v>
      </c>
      <c r="D3326" s="674" t="s">
        <v>6731</v>
      </c>
      <c r="E3326" s="674">
        <f t="shared" si="51"/>
        <v>1</v>
      </c>
      <c r="F3326" s="673" t="s">
        <v>2788</v>
      </c>
      <c r="G3326" s="673" t="s">
        <v>2611</v>
      </c>
      <c r="H3326" s="673" t="s">
        <v>2611</v>
      </c>
      <c r="I3326" s="673" t="s">
        <v>2611</v>
      </c>
      <c r="J3326" s="673" t="s">
        <v>2611</v>
      </c>
      <c r="K3326" s="673" t="s">
        <v>2611</v>
      </c>
    </row>
    <row r="3327" spans="1:11" hidden="1" x14ac:dyDescent="0.25">
      <c r="A3327" t="s">
        <v>5921</v>
      </c>
      <c r="B3327" s="673" t="s">
        <v>2110</v>
      </c>
      <c r="C3327" s="674">
        <v>8</v>
      </c>
      <c r="D3327" s="674" t="s">
        <v>6732</v>
      </c>
      <c r="E3327" s="674">
        <f t="shared" si="51"/>
        <v>1</v>
      </c>
      <c r="F3327" s="673" t="s">
        <v>2788</v>
      </c>
      <c r="G3327" s="673" t="s">
        <v>2611</v>
      </c>
      <c r="H3327" s="673" t="s">
        <v>2611</v>
      </c>
      <c r="I3327" s="673" t="s">
        <v>2611</v>
      </c>
      <c r="J3327" s="673" t="s">
        <v>2611</v>
      </c>
      <c r="K3327" s="673" t="s">
        <v>2611</v>
      </c>
    </row>
    <row r="3328" spans="1:11" hidden="1" x14ac:dyDescent="0.25">
      <c r="A3328" t="s">
        <v>5922</v>
      </c>
      <c r="B3328" s="673" t="s">
        <v>2110</v>
      </c>
      <c r="C3328" s="674">
        <v>8</v>
      </c>
      <c r="D3328" s="674" t="s">
        <v>6933</v>
      </c>
      <c r="E3328" s="674">
        <f t="shared" si="51"/>
        <v>4</v>
      </c>
      <c r="F3328" s="673" t="s">
        <v>2877</v>
      </c>
      <c r="G3328" s="673" t="s">
        <v>2879</v>
      </c>
      <c r="H3328" s="673" t="s">
        <v>2878</v>
      </c>
      <c r="I3328" s="673" t="s">
        <v>2880</v>
      </c>
      <c r="J3328" s="673" t="s">
        <v>2611</v>
      </c>
      <c r="K3328" s="673" t="s">
        <v>2611</v>
      </c>
    </row>
    <row r="3329" spans="1:11" hidden="1" x14ac:dyDescent="0.25">
      <c r="A3329" t="s">
        <v>5922</v>
      </c>
      <c r="B3329" s="673" t="s">
        <v>2110</v>
      </c>
      <c r="C3329" s="674">
        <v>8</v>
      </c>
      <c r="D3329" s="674" t="s">
        <v>6933</v>
      </c>
      <c r="E3329" s="674">
        <f t="shared" si="51"/>
        <v>4</v>
      </c>
      <c r="F3329" s="673" t="s">
        <v>2877</v>
      </c>
      <c r="G3329" s="673" t="s">
        <v>2879</v>
      </c>
      <c r="H3329" s="673" t="s">
        <v>2878</v>
      </c>
      <c r="I3329" s="673" t="s">
        <v>2880</v>
      </c>
      <c r="J3329" s="673" t="s">
        <v>2611</v>
      </c>
      <c r="K3329" s="673" t="s">
        <v>2611</v>
      </c>
    </row>
    <row r="3330" spans="1:11" hidden="1" x14ac:dyDescent="0.25">
      <c r="A3330" t="s">
        <v>5923</v>
      </c>
      <c r="B3330" s="673" t="s">
        <v>2110</v>
      </c>
      <c r="C3330" s="674">
        <v>8</v>
      </c>
      <c r="D3330" s="674" t="s">
        <v>6934</v>
      </c>
      <c r="E3330" s="674">
        <f t="shared" si="51"/>
        <v>4</v>
      </c>
      <c r="F3330" s="673" t="s">
        <v>2877</v>
      </c>
      <c r="G3330" s="673" t="s">
        <v>2879</v>
      </c>
      <c r="H3330" s="673" t="s">
        <v>2878</v>
      </c>
      <c r="I3330" s="673" t="s">
        <v>2880</v>
      </c>
      <c r="J3330" s="673" t="s">
        <v>2611</v>
      </c>
      <c r="K3330" s="673" t="s">
        <v>2611</v>
      </c>
    </row>
    <row r="3331" spans="1:11" hidden="1" x14ac:dyDescent="0.25">
      <c r="A3331" t="s">
        <v>5923</v>
      </c>
      <c r="B3331" s="673" t="s">
        <v>2110</v>
      </c>
      <c r="C3331" s="674">
        <v>8</v>
      </c>
      <c r="D3331" s="674" t="s">
        <v>6934</v>
      </c>
      <c r="E3331" s="674">
        <f t="shared" ref="E3331:E3394" si="52">6-COUNTIF(F3331:K3331,"")</f>
        <v>4</v>
      </c>
      <c r="F3331" s="673" t="s">
        <v>2877</v>
      </c>
      <c r="G3331" s="673" t="s">
        <v>2879</v>
      </c>
      <c r="H3331" s="673" t="s">
        <v>2878</v>
      </c>
      <c r="I3331" s="673" t="s">
        <v>2880</v>
      </c>
      <c r="J3331" s="673" t="s">
        <v>2611</v>
      </c>
      <c r="K3331" s="673" t="s">
        <v>2611</v>
      </c>
    </row>
    <row r="3332" spans="1:11" hidden="1" x14ac:dyDescent="0.25">
      <c r="A3332" t="s">
        <v>5924</v>
      </c>
      <c r="B3332" s="673" t="s">
        <v>2110</v>
      </c>
      <c r="C3332" s="674">
        <v>8</v>
      </c>
      <c r="D3332" s="674" t="s">
        <v>6740</v>
      </c>
      <c r="E3332" s="674">
        <f t="shared" si="52"/>
        <v>2</v>
      </c>
      <c r="F3332" s="673" t="s">
        <v>2794</v>
      </c>
      <c r="G3332" s="673" t="s">
        <v>2795</v>
      </c>
      <c r="H3332" s="673" t="s">
        <v>2611</v>
      </c>
      <c r="I3332" s="673" t="s">
        <v>2611</v>
      </c>
      <c r="J3332" s="673" t="s">
        <v>2611</v>
      </c>
      <c r="K3332" s="673" t="s">
        <v>2611</v>
      </c>
    </row>
    <row r="3333" spans="1:11" hidden="1" x14ac:dyDescent="0.25">
      <c r="A3333" t="s">
        <v>5925</v>
      </c>
      <c r="B3333" s="673" t="s">
        <v>2110</v>
      </c>
      <c r="C3333" s="674">
        <v>8</v>
      </c>
      <c r="D3333" s="674" t="s">
        <v>6741</v>
      </c>
      <c r="E3333" s="674">
        <f t="shared" si="52"/>
        <v>2</v>
      </c>
      <c r="F3333" s="673" t="s">
        <v>2794</v>
      </c>
      <c r="G3333" s="673" t="s">
        <v>2795</v>
      </c>
      <c r="H3333" s="673" t="s">
        <v>2611</v>
      </c>
      <c r="I3333" s="673" t="s">
        <v>2611</v>
      </c>
      <c r="J3333" s="673" t="s">
        <v>2611</v>
      </c>
      <c r="K3333" s="673" t="s">
        <v>2611</v>
      </c>
    </row>
    <row r="3334" spans="1:11" hidden="1" x14ac:dyDescent="0.25">
      <c r="A3334" t="s">
        <v>5926</v>
      </c>
      <c r="B3334" s="673" t="s">
        <v>2110</v>
      </c>
      <c r="C3334" s="674">
        <v>8</v>
      </c>
      <c r="D3334" s="674" t="s">
        <v>6742</v>
      </c>
      <c r="E3334" s="674">
        <f t="shared" si="52"/>
        <v>2</v>
      </c>
      <c r="F3334" s="673" t="s">
        <v>2796</v>
      </c>
      <c r="G3334" s="673" t="s">
        <v>2797</v>
      </c>
      <c r="H3334" s="673" t="s">
        <v>2611</v>
      </c>
      <c r="I3334" s="673" t="s">
        <v>2611</v>
      </c>
      <c r="J3334" s="673" t="s">
        <v>2611</v>
      </c>
      <c r="K3334" s="673" t="s">
        <v>2611</v>
      </c>
    </row>
    <row r="3335" spans="1:11" hidden="1" x14ac:dyDescent="0.25">
      <c r="A3335" t="s">
        <v>5927</v>
      </c>
      <c r="B3335" s="673" t="s">
        <v>2110</v>
      </c>
      <c r="C3335" s="674">
        <v>8</v>
      </c>
      <c r="D3335" s="674" t="s">
        <v>6743</v>
      </c>
      <c r="E3335" s="674">
        <f t="shared" si="52"/>
        <v>2</v>
      </c>
      <c r="F3335" s="673" t="s">
        <v>2796</v>
      </c>
      <c r="G3335" s="673" t="s">
        <v>2797</v>
      </c>
      <c r="H3335" s="673" t="s">
        <v>2611</v>
      </c>
      <c r="I3335" s="673" t="s">
        <v>2611</v>
      </c>
      <c r="J3335" s="673" t="s">
        <v>2611</v>
      </c>
      <c r="K3335" s="673" t="s">
        <v>2611</v>
      </c>
    </row>
    <row r="3336" spans="1:11" hidden="1" x14ac:dyDescent="0.25">
      <c r="A3336" t="s">
        <v>5928</v>
      </c>
      <c r="B3336" s="673" t="s">
        <v>2110</v>
      </c>
      <c r="C3336" s="674">
        <v>8</v>
      </c>
      <c r="D3336" s="674" t="s">
        <v>6871</v>
      </c>
      <c r="E3336" s="674">
        <f t="shared" si="52"/>
        <v>2</v>
      </c>
      <c r="F3336" s="673" t="s">
        <v>2846</v>
      </c>
      <c r="G3336" s="673" t="s">
        <v>2850</v>
      </c>
      <c r="H3336" s="673" t="s">
        <v>2611</v>
      </c>
      <c r="I3336" s="673" t="s">
        <v>2611</v>
      </c>
      <c r="J3336" s="673" t="s">
        <v>2611</v>
      </c>
      <c r="K3336" s="673" t="s">
        <v>2611</v>
      </c>
    </row>
    <row r="3337" spans="1:11" hidden="1" x14ac:dyDescent="0.25">
      <c r="A3337" t="s">
        <v>5929</v>
      </c>
      <c r="B3337" s="673" t="s">
        <v>2110</v>
      </c>
      <c r="C3337" s="674">
        <v>8</v>
      </c>
      <c r="D3337" s="674" t="s">
        <v>6872</v>
      </c>
      <c r="E3337" s="674">
        <f t="shared" si="52"/>
        <v>2</v>
      </c>
      <c r="F3337" s="673" t="s">
        <v>2846</v>
      </c>
      <c r="G3337" s="673" t="s">
        <v>2850</v>
      </c>
      <c r="H3337" s="673" t="s">
        <v>2611</v>
      </c>
      <c r="I3337" s="673" t="s">
        <v>2611</v>
      </c>
      <c r="J3337" s="673" t="s">
        <v>2611</v>
      </c>
      <c r="K3337" s="673" t="s">
        <v>2611</v>
      </c>
    </row>
    <row r="3338" spans="1:11" hidden="1" x14ac:dyDescent="0.25">
      <c r="A3338" t="s">
        <v>5930</v>
      </c>
      <c r="B3338" s="673" t="s">
        <v>2110</v>
      </c>
      <c r="C3338" s="674">
        <v>8</v>
      </c>
      <c r="D3338" s="674" t="s">
        <v>6733</v>
      </c>
      <c r="E3338" s="674">
        <f t="shared" si="52"/>
        <v>3</v>
      </c>
      <c r="F3338" s="673" t="s">
        <v>2789</v>
      </c>
      <c r="G3338" s="673" t="s">
        <v>2790</v>
      </c>
      <c r="H3338" s="673" t="s">
        <v>2791</v>
      </c>
      <c r="I3338" s="673" t="s">
        <v>2611</v>
      </c>
      <c r="J3338" s="673" t="s">
        <v>2611</v>
      </c>
      <c r="K3338" s="673" t="s">
        <v>2611</v>
      </c>
    </row>
    <row r="3339" spans="1:11" hidden="1" x14ac:dyDescent="0.25">
      <c r="A3339" t="s">
        <v>5931</v>
      </c>
      <c r="B3339" s="673" t="s">
        <v>2110</v>
      </c>
      <c r="C3339" s="674">
        <v>8</v>
      </c>
      <c r="D3339" s="674" t="s">
        <v>6734</v>
      </c>
      <c r="E3339" s="674">
        <f t="shared" si="52"/>
        <v>1</v>
      </c>
      <c r="F3339" s="673" t="s">
        <v>2788</v>
      </c>
      <c r="G3339" s="673" t="s">
        <v>2611</v>
      </c>
      <c r="H3339" s="673" t="s">
        <v>2611</v>
      </c>
      <c r="I3339" s="673" t="s">
        <v>2611</v>
      </c>
      <c r="J3339" s="673" t="s">
        <v>2611</v>
      </c>
      <c r="K3339" s="673" t="s">
        <v>2611</v>
      </c>
    </row>
    <row r="3340" spans="1:11" hidden="1" x14ac:dyDescent="0.25">
      <c r="A3340" t="s">
        <v>5932</v>
      </c>
      <c r="B3340" s="673" t="s">
        <v>2110</v>
      </c>
      <c r="C3340" s="674">
        <v>8</v>
      </c>
      <c r="D3340" s="674" t="s">
        <v>6935</v>
      </c>
      <c r="E3340" s="674">
        <f t="shared" si="52"/>
        <v>1</v>
      </c>
      <c r="F3340" s="673" t="s">
        <v>2788</v>
      </c>
      <c r="G3340" s="673" t="s">
        <v>2611</v>
      </c>
      <c r="H3340" s="673" t="s">
        <v>2611</v>
      </c>
      <c r="I3340" s="673" t="s">
        <v>2611</v>
      </c>
      <c r="J3340" s="673" t="s">
        <v>2611</v>
      </c>
      <c r="K3340" s="673" t="s">
        <v>2611</v>
      </c>
    </row>
    <row r="3341" spans="1:11" hidden="1" x14ac:dyDescent="0.25">
      <c r="A3341" t="s">
        <v>5933</v>
      </c>
      <c r="B3341" s="673" t="s">
        <v>2110</v>
      </c>
      <c r="C3341" s="674">
        <v>8</v>
      </c>
      <c r="D3341" s="674" t="s">
        <v>6875</v>
      </c>
      <c r="E3341" s="674">
        <f t="shared" si="52"/>
        <v>1</v>
      </c>
      <c r="F3341" s="673" t="s">
        <v>2788</v>
      </c>
      <c r="G3341" s="673" t="s">
        <v>2611</v>
      </c>
      <c r="H3341" s="673" t="s">
        <v>2611</v>
      </c>
      <c r="I3341" s="673" t="s">
        <v>2611</v>
      </c>
      <c r="J3341" s="673" t="s">
        <v>2611</v>
      </c>
      <c r="K3341" s="673" t="s">
        <v>2611</v>
      </c>
    </row>
    <row r="3342" spans="1:11" hidden="1" x14ac:dyDescent="0.25">
      <c r="A3342" t="s">
        <v>5934</v>
      </c>
      <c r="B3342" s="673" t="s">
        <v>2110</v>
      </c>
      <c r="C3342" s="674">
        <v>8</v>
      </c>
      <c r="D3342" s="674" t="s">
        <v>6876</v>
      </c>
      <c r="E3342" s="674">
        <f t="shared" si="52"/>
        <v>1</v>
      </c>
      <c r="F3342" s="673" t="s">
        <v>2788</v>
      </c>
      <c r="G3342" s="673" t="s">
        <v>2611</v>
      </c>
      <c r="H3342" s="673" t="s">
        <v>2611</v>
      </c>
      <c r="I3342" s="673" t="s">
        <v>2611</v>
      </c>
      <c r="J3342" s="673" t="s">
        <v>2611</v>
      </c>
      <c r="K3342" s="673" t="s">
        <v>2611</v>
      </c>
    </row>
    <row r="3343" spans="1:11" hidden="1" x14ac:dyDescent="0.25">
      <c r="A3343" t="s">
        <v>5935</v>
      </c>
      <c r="B3343" s="673" t="s">
        <v>2110</v>
      </c>
      <c r="C3343" s="674">
        <v>8</v>
      </c>
      <c r="D3343" s="674" t="s">
        <v>6877</v>
      </c>
      <c r="E3343" s="674">
        <f t="shared" si="52"/>
        <v>1</v>
      </c>
      <c r="F3343" s="673" t="s">
        <v>2788</v>
      </c>
      <c r="G3343" s="673" t="s">
        <v>2611</v>
      </c>
      <c r="H3343" s="673" t="s">
        <v>2611</v>
      </c>
      <c r="I3343" s="673" t="s">
        <v>2611</v>
      </c>
      <c r="J3343" s="673" t="s">
        <v>2611</v>
      </c>
      <c r="K3343" s="673" t="s">
        <v>2611</v>
      </c>
    </row>
    <row r="3344" spans="1:11" hidden="1" x14ac:dyDescent="0.25">
      <c r="A3344" t="s">
        <v>5936</v>
      </c>
      <c r="B3344" s="673" t="s">
        <v>2110</v>
      </c>
      <c r="C3344" s="674">
        <v>8</v>
      </c>
      <c r="D3344" s="674" t="s">
        <v>6760</v>
      </c>
      <c r="E3344" s="674">
        <f t="shared" si="52"/>
        <v>1</v>
      </c>
      <c r="F3344" s="673" t="s">
        <v>2788</v>
      </c>
      <c r="G3344" s="673" t="s">
        <v>2611</v>
      </c>
      <c r="H3344" s="673" t="s">
        <v>2611</v>
      </c>
      <c r="I3344" s="673" t="s">
        <v>2611</v>
      </c>
      <c r="J3344" s="673" t="s">
        <v>2611</v>
      </c>
      <c r="K3344" s="673" t="s">
        <v>2611</v>
      </c>
    </row>
    <row r="3345" spans="1:11" hidden="1" x14ac:dyDescent="0.25">
      <c r="A3345" t="s">
        <v>5937</v>
      </c>
      <c r="B3345" s="673" t="s">
        <v>2110</v>
      </c>
      <c r="C3345" s="674">
        <v>8</v>
      </c>
      <c r="D3345" s="674" t="s">
        <v>6989</v>
      </c>
      <c r="E3345" s="674">
        <f t="shared" si="52"/>
        <v>1</v>
      </c>
      <c r="F3345" s="673" t="s">
        <v>2788</v>
      </c>
      <c r="G3345" s="673" t="s">
        <v>2611</v>
      </c>
      <c r="H3345" s="673" t="s">
        <v>2611</v>
      </c>
      <c r="I3345" s="673" t="s">
        <v>2611</v>
      </c>
      <c r="J3345" s="673" t="s">
        <v>2611</v>
      </c>
      <c r="K3345" s="673" t="s">
        <v>2611</v>
      </c>
    </row>
    <row r="3346" spans="1:11" hidden="1" x14ac:dyDescent="0.25">
      <c r="A3346" t="s">
        <v>5938</v>
      </c>
      <c r="B3346" s="673" t="s">
        <v>2110</v>
      </c>
      <c r="C3346" s="674">
        <v>8</v>
      </c>
      <c r="D3346" s="674" t="s">
        <v>6990</v>
      </c>
      <c r="E3346" s="674">
        <f t="shared" si="52"/>
        <v>1</v>
      </c>
      <c r="F3346" s="673" t="s">
        <v>2788</v>
      </c>
      <c r="G3346" s="673" t="s">
        <v>2611</v>
      </c>
      <c r="H3346" s="673" t="s">
        <v>2611</v>
      </c>
      <c r="I3346" s="673" t="s">
        <v>2611</v>
      </c>
      <c r="J3346" s="673" t="s">
        <v>2611</v>
      </c>
      <c r="K3346" s="673" t="s">
        <v>2611</v>
      </c>
    </row>
    <row r="3347" spans="1:11" hidden="1" x14ac:dyDescent="0.25">
      <c r="A3347" t="s">
        <v>5939</v>
      </c>
      <c r="B3347" s="673" t="s">
        <v>2110</v>
      </c>
      <c r="C3347" s="674">
        <v>8</v>
      </c>
      <c r="D3347" s="674" t="s">
        <v>6991</v>
      </c>
      <c r="E3347" s="674">
        <f t="shared" si="52"/>
        <v>1</v>
      </c>
      <c r="F3347" s="673" t="s">
        <v>2788</v>
      </c>
      <c r="G3347" s="673" t="s">
        <v>2611</v>
      </c>
      <c r="H3347" s="673" t="s">
        <v>2611</v>
      </c>
      <c r="I3347" s="673" t="s">
        <v>2611</v>
      </c>
      <c r="J3347" s="673" t="s">
        <v>2611</v>
      </c>
      <c r="K3347" s="673" t="s">
        <v>2611</v>
      </c>
    </row>
    <row r="3348" spans="1:11" hidden="1" x14ac:dyDescent="0.25">
      <c r="A3348" t="s">
        <v>5940</v>
      </c>
      <c r="B3348" s="673" t="s">
        <v>2110</v>
      </c>
      <c r="C3348" s="674">
        <v>8</v>
      </c>
      <c r="D3348" s="674" t="s">
        <v>6752</v>
      </c>
      <c r="E3348" s="674">
        <f t="shared" si="52"/>
        <v>2</v>
      </c>
      <c r="F3348" s="673" t="s">
        <v>2802</v>
      </c>
      <c r="G3348" s="673" t="s">
        <v>2803</v>
      </c>
      <c r="H3348" s="673" t="s">
        <v>2611</v>
      </c>
      <c r="I3348" s="673" t="s">
        <v>2611</v>
      </c>
      <c r="J3348" s="673" t="s">
        <v>2611</v>
      </c>
      <c r="K3348" s="673" t="s">
        <v>2611</v>
      </c>
    </row>
    <row r="3349" spans="1:11" hidden="1" x14ac:dyDescent="0.25">
      <c r="A3349" t="s">
        <v>5941</v>
      </c>
      <c r="B3349" s="673" t="s">
        <v>2110</v>
      </c>
      <c r="C3349" s="674">
        <v>8</v>
      </c>
      <c r="D3349" s="674" t="s">
        <v>6753</v>
      </c>
      <c r="E3349" s="674">
        <f t="shared" si="52"/>
        <v>6</v>
      </c>
      <c r="F3349" s="673" t="s">
        <v>2804</v>
      </c>
      <c r="G3349" s="673" t="s">
        <v>2805</v>
      </c>
      <c r="H3349" s="673" t="s">
        <v>2806</v>
      </c>
      <c r="I3349" s="673" t="s">
        <v>2807</v>
      </c>
      <c r="J3349" s="673" t="s">
        <v>2808</v>
      </c>
      <c r="K3349" s="673" t="s">
        <v>2809</v>
      </c>
    </row>
    <row r="3350" spans="1:11" hidden="1" x14ac:dyDescent="0.25">
      <c r="A3350" t="s">
        <v>5942</v>
      </c>
      <c r="B3350" s="673" t="s">
        <v>2110</v>
      </c>
      <c r="C3350" s="674">
        <v>8</v>
      </c>
      <c r="D3350" s="674" t="s">
        <v>6754</v>
      </c>
      <c r="E3350" s="674">
        <f t="shared" si="52"/>
        <v>6</v>
      </c>
      <c r="F3350" s="673" t="s">
        <v>2810</v>
      </c>
      <c r="G3350" s="673" t="s">
        <v>2811</v>
      </c>
      <c r="H3350" s="673" t="s">
        <v>2812</v>
      </c>
      <c r="I3350" s="673" t="s">
        <v>2813</v>
      </c>
      <c r="J3350" s="673" t="s">
        <v>2814</v>
      </c>
      <c r="K3350" s="673" t="s">
        <v>2815</v>
      </c>
    </row>
    <row r="3351" spans="1:11" hidden="1" x14ac:dyDescent="0.25">
      <c r="A3351" t="s">
        <v>5943</v>
      </c>
      <c r="B3351" s="673" t="s">
        <v>2110</v>
      </c>
      <c r="C3351" s="674">
        <v>8</v>
      </c>
      <c r="D3351" s="674" t="s">
        <v>6755</v>
      </c>
      <c r="E3351" s="674">
        <f t="shared" si="52"/>
        <v>3</v>
      </c>
      <c r="F3351" s="673" t="s">
        <v>2848</v>
      </c>
      <c r="G3351" s="673" t="s">
        <v>2849</v>
      </c>
      <c r="H3351" s="673" t="s">
        <v>2816</v>
      </c>
      <c r="I3351" s="673" t="s">
        <v>2611</v>
      </c>
      <c r="J3351" s="673" t="s">
        <v>2611</v>
      </c>
      <c r="K3351" s="673" t="s">
        <v>2611</v>
      </c>
    </row>
    <row r="3352" spans="1:11" hidden="1" x14ac:dyDescent="0.25">
      <c r="A3352" t="s">
        <v>5944</v>
      </c>
      <c r="B3352" s="673" t="s">
        <v>2110</v>
      </c>
      <c r="C3352" s="674">
        <v>8</v>
      </c>
      <c r="D3352" s="674" t="s">
        <v>6756</v>
      </c>
      <c r="E3352" s="674">
        <f t="shared" si="52"/>
        <v>6</v>
      </c>
      <c r="F3352" s="673" t="s">
        <v>2804</v>
      </c>
      <c r="G3352" s="673" t="s">
        <v>2805</v>
      </c>
      <c r="H3352" s="673" t="s">
        <v>2806</v>
      </c>
      <c r="I3352" s="673" t="s">
        <v>2807</v>
      </c>
      <c r="J3352" s="673" t="s">
        <v>2808</v>
      </c>
      <c r="K3352" s="673" t="s">
        <v>2809</v>
      </c>
    </row>
    <row r="3353" spans="1:11" hidden="1" x14ac:dyDescent="0.25">
      <c r="A3353" t="s">
        <v>5945</v>
      </c>
      <c r="B3353" s="673" t="s">
        <v>2110</v>
      </c>
      <c r="C3353" s="674">
        <v>8</v>
      </c>
      <c r="D3353" s="674" t="s">
        <v>6757</v>
      </c>
      <c r="E3353" s="674">
        <f t="shared" si="52"/>
        <v>6</v>
      </c>
      <c r="F3353" s="673" t="s">
        <v>2810</v>
      </c>
      <c r="G3353" s="673" t="s">
        <v>2811</v>
      </c>
      <c r="H3353" s="673" t="s">
        <v>2812</v>
      </c>
      <c r="I3353" s="673" t="s">
        <v>2813</v>
      </c>
      <c r="J3353" s="673" t="s">
        <v>2814</v>
      </c>
      <c r="K3353" s="673" t="s">
        <v>2815</v>
      </c>
    </row>
    <row r="3354" spans="1:11" hidden="1" x14ac:dyDescent="0.25">
      <c r="A3354" t="s">
        <v>5946</v>
      </c>
      <c r="B3354" s="673" t="s">
        <v>2110</v>
      </c>
      <c r="C3354" s="674">
        <v>8</v>
      </c>
      <c r="D3354" s="674" t="s">
        <v>6758</v>
      </c>
      <c r="E3354" s="674">
        <f t="shared" si="52"/>
        <v>3</v>
      </c>
      <c r="F3354" s="673" t="s">
        <v>2848</v>
      </c>
      <c r="G3354" s="673" t="s">
        <v>2849</v>
      </c>
      <c r="H3354" s="673" t="s">
        <v>2816</v>
      </c>
      <c r="I3354" s="673" t="s">
        <v>2611</v>
      </c>
      <c r="J3354" s="673" t="s">
        <v>2611</v>
      </c>
      <c r="K3354" s="673" t="s">
        <v>2611</v>
      </c>
    </row>
    <row r="3355" spans="1:11" hidden="1" x14ac:dyDescent="0.25">
      <c r="A3355" t="s">
        <v>5947</v>
      </c>
      <c r="B3355" s="673" t="s">
        <v>2110</v>
      </c>
      <c r="C3355" s="674">
        <v>8</v>
      </c>
      <c r="D3355" s="674" t="s">
        <v>6735</v>
      </c>
      <c r="E3355" s="674">
        <f t="shared" si="52"/>
        <v>1</v>
      </c>
      <c r="F3355" s="673" t="s">
        <v>2788</v>
      </c>
      <c r="G3355" s="673" t="s">
        <v>2611</v>
      </c>
      <c r="H3355" s="673" t="s">
        <v>2611</v>
      </c>
      <c r="I3355" s="673" t="s">
        <v>2611</v>
      </c>
      <c r="J3355" s="673" t="s">
        <v>2611</v>
      </c>
      <c r="K3355" s="673" t="s">
        <v>2611</v>
      </c>
    </row>
    <row r="3356" spans="1:11" hidden="1" x14ac:dyDescent="0.25">
      <c r="A3356" t="s">
        <v>5948</v>
      </c>
      <c r="B3356" s="673" t="s">
        <v>2110</v>
      </c>
      <c r="C3356" s="674">
        <v>8</v>
      </c>
      <c r="D3356" s="674" t="s">
        <v>6744</v>
      </c>
      <c r="E3356" s="674">
        <f t="shared" si="52"/>
        <v>2</v>
      </c>
      <c r="F3356" s="673" t="s">
        <v>2846</v>
      </c>
      <c r="G3356" s="673" t="s">
        <v>2850</v>
      </c>
      <c r="H3356" s="673" t="s">
        <v>2611</v>
      </c>
      <c r="I3356" s="673" t="s">
        <v>2611</v>
      </c>
      <c r="J3356" s="673" t="s">
        <v>2611</v>
      </c>
      <c r="K3356" s="673" t="s">
        <v>2611</v>
      </c>
    </row>
    <row r="3357" spans="1:11" hidden="1" x14ac:dyDescent="0.25">
      <c r="A3357" t="s">
        <v>5949</v>
      </c>
      <c r="B3357" s="673" t="s">
        <v>2110</v>
      </c>
      <c r="C3357" s="674">
        <v>8</v>
      </c>
      <c r="D3357" s="674" t="s">
        <v>6745</v>
      </c>
      <c r="E3357" s="674">
        <f t="shared" si="52"/>
        <v>4</v>
      </c>
      <c r="F3357" s="673" t="s">
        <v>2796</v>
      </c>
      <c r="G3357" s="673" t="s">
        <v>2794</v>
      </c>
      <c r="H3357" s="673" t="s">
        <v>2797</v>
      </c>
      <c r="I3357" s="673" t="s">
        <v>2795</v>
      </c>
      <c r="J3357" s="673" t="s">
        <v>2611</v>
      </c>
      <c r="K3357" s="673" t="s">
        <v>2611</v>
      </c>
    </row>
    <row r="3358" spans="1:11" hidden="1" x14ac:dyDescent="0.25">
      <c r="A3358" t="s">
        <v>5950</v>
      </c>
      <c r="B3358" s="673" t="s">
        <v>2110</v>
      </c>
      <c r="C3358" s="674">
        <v>8</v>
      </c>
      <c r="D3358" s="674" t="s">
        <v>6878</v>
      </c>
      <c r="E3358" s="674">
        <f t="shared" si="52"/>
        <v>1</v>
      </c>
      <c r="F3358" s="673" t="s">
        <v>2788</v>
      </c>
      <c r="G3358" s="673" t="s">
        <v>2611</v>
      </c>
      <c r="H3358" s="673" t="s">
        <v>2611</v>
      </c>
      <c r="I3358" s="673" t="s">
        <v>2611</v>
      </c>
      <c r="J3358" s="673" t="s">
        <v>2611</v>
      </c>
      <c r="K3358" s="673" t="s">
        <v>2611</v>
      </c>
    </row>
    <row r="3359" spans="1:11" hidden="1" x14ac:dyDescent="0.25">
      <c r="A3359" t="s">
        <v>5951</v>
      </c>
      <c r="B3359" s="673" t="s">
        <v>2110</v>
      </c>
      <c r="C3359" s="674">
        <v>8</v>
      </c>
      <c r="D3359" s="674" t="s">
        <v>6879</v>
      </c>
      <c r="E3359" s="674">
        <f t="shared" si="52"/>
        <v>1</v>
      </c>
      <c r="F3359" s="673" t="s">
        <v>2788</v>
      </c>
      <c r="G3359" s="673" t="s">
        <v>2611</v>
      </c>
      <c r="H3359" s="673" t="s">
        <v>2611</v>
      </c>
      <c r="I3359" s="673" t="s">
        <v>2611</v>
      </c>
      <c r="J3359" s="673" t="s">
        <v>2611</v>
      </c>
      <c r="K3359" s="673" t="s">
        <v>2611</v>
      </c>
    </row>
    <row r="3360" spans="1:11" hidden="1" x14ac:dyDescent="0.25">
      <c r="A3360" t="s">
        <v>5952</v>
      </c>
      <c r="B3360" s="673" t="s">
        <v>2110</v>
      </c>
      <c r="C3360" s="674">
        <v>8</v>
      </c>
      <c r="D3360" s="674" t="s">
        <v>7067</v>
      </c>
      <c r="E3360" s="674">
        <f t="shared" si="52"/>
        <v>1</v>
      </c>
      <c r="F3360" s="673" t="s">
        <v>2788</v>
      </c>
      <c r="G3360" s="673" t="s">
        <v>2611</v>
      </c>
      <c r="H3360" s="673" t="s">
        <v>2611</v>
      </c>
      <c r="I3360" s="673" t="s">
        <v>2611</v>
      </c>
      <c r="J3360" s="673" t="s">
        <v>2611</v>
      </c>
      <c r="K3360" s="673" t="s">
        <v>2611</v>
      </c>
    </row>
    <row r="3361" spans="1:11" hidden="1" x14ac:dyDescent="0.25">
      <c r="A3361" t="s">
        <v>5953</v>
      </c>
      <c r="B3361" s="673" t="s">
        <v>2110</v>
      </c>
      <c r="C3361" s="674">
        <v>8</v>
      </c>
      <c r="D3361" s="674" t="s">
        <v>6867</v>
      </c>
      <c r="E3361" s="674">
        <f t="shared" si="52"/>
        <v>1</v>
      </c>
      <c r="F3361" s="673" t="s">
        <v>2788</v>
      </c>
      <c r="G3361" s="673" t="s">
        <v>2611</v>
      </c>
      <c r="H3361" s="673" t="s">
        <v>2611</v>
      </c>
      <c r="I3361" s="673" t="s">
        <v>2611</v>
      </c>
      <c r="J3361" s="673" t="s">
        <v>2611</v>
      </c>
      <c r="K3361" s="673" t="s">
        <v>2611</v>
      </c>
    </row>
    <row r="3362" spans="1:11" hidden="1" x14ac:dyDescent="0.25">
      <c r="A3362" t="s">
        <v>5954</v>
      </c>
      <c r="B3362" s="673" t="s">
        <v>2110</v>
      </c>
      <c r="C3362" s="674">
        <v>8</v>
      </c>
      <c r="D3362" s="674" t="s">
        <v>6825</v>
      </c>
      <c r="E3362" s="674">
        <f t="shared" si="52"/>
        <v>1</v>
      </c>
      <c r="F3362" s="673" t="s">
        <v>2788</v>
      </c>
      <c r="G3362" s="673" t="s">
        <v>2611</v>
      </c>
      <c r="H3362" s="673" t="s">
        <v>2611</v>
      </c>
      <c r="I3362" s="673" t="s">
        <v>2611</v>
      </c>
      <c r="J3362" s="673" t="s">
        <v>2611</v>
      </c>
      <c r="K3362" s="673" t="s">
        <v>2611</v>
      </c>
    </row>
    <row r="3363" spans="1:11" hidden="1" x14ac:dyDescent="0.25">
      <c r="A3363" t="s">
        <v>5955</v>
      </c>
      <c r="B3363" s="673" t="s">
        <v>2110</v>
      </c>
      <c r="C3363" s="674">
        <v>8</v>
      </c>
      <c r="D3363" s="674" t="s">
        <v>6870</v>
      </c>
      <c r="E3363" s="674">
        <f t="shared" si="52"/>
        <v>1</v>
      </c>
      <c r="F3363" s="673" t="s">
        <v>2788</v>
      </c>
      <c r="G3363" s="673" t="s">
        <v>2611</v>
      </c>
      <c r="H3363" s="673" t="s">
        <v>2611</v>
      </c>
      <c r="I3363" s="673" t="s">
        <v>2611</v>
      </c>
      <c r="J3363" s="673" t="s">
        <v>2611</v>
      </c>
      <c r="K3363" s="673" t="s">
        <v>2611</v>
      </c>
    </row>
    <row r="3364" spans="1:11" hidden="1" x14ac:dyDescent="0.25">
      <c r="A3364" t="s">
        <v>5956</v>
      </c>
      <c r="B3364" s="673" t="s">
        <v>2110</v>
      </c>
      <c r="C3364" s="674">
        <v>8</v>
      </c>
      <c r="D3364" s="674" t="s">
        <v>6853</v>
      </c>
      <c r="E3364" s="674">
        <f t="shared" si="52"/>
        <v>1</v>
      </c>
      <c r="F3364" s="673" t="s">
        <v>2788</v>
      </c>
      <c r="G3364" s="673" t="s">
        <v>2611</v>
      </c>
      <c r="H3364" s="673" t="s">
        <v>2611</v>
      </c>
      <c r="I3364" s="673" t="s">
        <v>2611</v>
      </c>
      <c r="J3364" s="673" t="s">
        <v>2611</v>
      </c>
      <c r="K3364" s="673" t="s">
        <v>2611</v>
      </c>
    </row>
    <row r="3365" spans="1:11" hidden="1" x14ac:dyDescent="0.25">
      <c r="A3365" t="s">
        <v>7623</v>
      </c>
      <c r="B3365" s="673" t="s">
        <v>2110</v>
      </c>
      <c r="C3365" s="674">
        <v>8</v>
      </c>
      <c r="D3365" s="674" t="s">
        <v>7006</v>
      </c>
      <c r="E3365" s="674">
        <f t="shared" si="52"/>
        <v>2</v>
      </c>
      <c r="F3365" s="673" t="s">
        <v>2877</v>
      </c>
      <c r="G3365" s="673" t="s">
        <v>2878</v>
      </c>
      <c r="H3365" s="673" t="s">
        <v>2611</v>
      </c>
      <c r="I3365" s="673" t="s">
        <v>2611</v>
      </c>
      <c r="J3365" s="673" t="s">
        <v>2611</v>
      </c>
      <c r="K3365" s="673" t="s">
        <v>2611</v>
      </c>
    </row>
    <row r="3366" spans="1:11" hidden="1" x14ac:dyDescent="0.25">
      <c r="A3366" t="s">
        <v>7624</v>
      </c>
      <c r="B3366" s="673" t="s">
        <v>2110</v>
      </c>
      <c r="C3366" s="674">
        <v>8</v>
      </c>
      <c r="D3366" s="674" t="s">
        <v>6881</v>
      </c>
      <c r="E3366" s="674">
        <f t="shared" si="52"/>
        <v>2</v>
      </c>
      <c r="F3366" s="673" t="s">
        <v>2794</v>
      </c>
      <c r="G3366" s="673" t="s">
        <v>2795</v>
      </c>
      <c r="H3366" s="673" t="s">
        <v>2611</v>
      </c>
      <c r="I3366" s="673" t="s">
        <v>2611</v>
      </c>
      <c r="J3366" s="673" t="s">
        <v>2611</v>
      </c>
      <c r="K3366" s="673" t="s">
        <v>2611</v>
      </c>
    </row>
    <row r="3367" spans="1:11" hidden="1" x14ac:dyDescent="0.25">
      <c r="A3367" t="s">
        <v>7625</v>
      </c>
      <c r="B3367" s="673" t="s">
        <v>2110</v>
      </c>
      <c r="C3367" s="674">
        <v>8</v>
      </c>
      <c r="D3367" s="674" t="s">
        <v>7026</v>
      </c>
      <c r="E3367" s="674">
        <f t="shared" si="52"/>
        <v>2</v>
      </c>
      <c r="F3367" s="673" t="s">
        <v>2794</v>
      </c>
      <c r="G3367" s="673" t="s">
        <v>2795</v>
      </c>
      <c r="H3367" s="673" t="s">
        <v>2611</v>
      </c>
      <c r="I3367" s="673" t="s">
        <v>2611</v>
      </c>
      <c r="J3367" s="673" t="s">
        <v>2611</v>
      </c>
      <c r="K3367" s="673" t="s">
        <v>2611</v>
      </c>
    </row>
    <row r="3368" spans="1:11" hidden="1" x14ac:dyDescent="0.25">
      <c r="A3368" t="s">
        <v>7626</v>
      </c>
      <c r="B3368" s="673" t="s">
        <v>2110</v>
      </c>
      <c r="C3368" s="674">
        <v>8</v>
      </c>
      <c r="D3368" s="674" t="s">
        <v>6993</v>
      </c>
      <c r="E3368" s="674">
        <f t="shared" si="52"/>
        <v>2</v>
      </c>
      <c r="F3368" s="673" t="s">
        <v>2796</v>
      </c>
      <c r="G3368" s="673" t="s">
        <v>2797</v>
      </c>
      <c r="H3368" s="673" t="s">
        <v>2611</v>
      </c>
      <c r="I3368" s="673" t="s">
        <v>2611</v>
      </c>
      <c r="J3368" s="673" t="s">
        <v>2611</v>
      </c>
      <c r="K3368" s="673" t="s">
        <v>2611</v>
      </c>
    </row>
    <row r="3369" spans="1:11" hidden="1" x14ac:dyDescent="0.25">
      <c r="A3369" t="s">
        <v>7627</v>
      </c>
      <c r="B3369" s="673" t="s">
        <v>2110</v>
      </c>
      <c r="C3369" s="674">
        <v>8</v>
      </c>
      <c r="D3369" s="674" t="s">
        <v>7022</v>
      </c>
      <c r="E3369" s="674">
        <f t="shared" si="52"/>
        <v>2</v>
      </c>
      <c r="F3369" s="673" t="s">
        <v>2796</v>
      </c>
      <c r="G3369" s="673" t="s">
        <v>2797</v>
      </c>
      <c r="H3369" s="673" t="s">
        <v>2611</v>
      </c>
      <c r="I3369" s="673" t="s">
        <v>2611</v>
      </c>
      <c r="J3369" s="673" t="s">
        <v>2611</v>
      </c>
      <c r="K3369" s="673" t="s">
        <v>2611</v>
      </c>
    </row>
    <row r="3370" spans="1:11" hidden="1" x14ac:dyDescent="0.25">
      <c r="A3370" t="s">
        <v>7628</v>
      </c>
      <c r="B3370" s="673" t="s">
        <v>2110</v>
      </c>
      <c r="C3370" s="674">
        <v>8</v>
      </c>
      <c r="D3370" s="674" t="s">
        <v>7010</v>
      </c>
      <c r="E3370" s="674">
        <f t="shared" si="52"/>
        <v>2</v>
      </c>
      <c r="F3370" s="673" t="s">
        <v>2796</v>
      </c>
      <c r="G3370" s="673" t="s">
        <v>2797</v>
      </c>
      <c r="H3370" s="673" t="s">
        <v>2611</v>
      </c>
      <c r="I3370" s="673" t="s">
        <v>2611</v>
      </c>
      <c r="J3370" s="673" t="s">
        <v>2611</v>
      </c>
      <c r="K3370" s="673" t="s">
        <v>2611</v>
      </c>
    </row>
    <row r="3371" spans="1:11" hidden="1" x14ac:dyDescent="0.25">
      <c r="A3371" t="s">
        <v>7629</v>
      </c>
      <c r="B3371" s="673" t="s">
        <v>2110</v>
      </c>
      <c r="C3371" s="674">
        <v>8</v>
      </c>
      <c r="D3371" s="674" t="s">
        <v>7011</v>
      </c>
      <c r="E3371" s="674">
        <f t="shared" si="52"/>
        <v>2</v>
      </c>
      <c r="F3371" s="673" t="s">
        <v>2796</v>
      </c>
      <c r="G3371" s="673" t="s">
        <v>2797</v>
      </c>
      <c r="H3371" s="673" t="s">
        <v>2611</v>
      </c>
      <c r="I3371" s="673" t="s">
        <v>2611</v>
      </c>
      <c r="J3371" s="673" t="s">
        <v>2611</v>
      </c>
      <c r="K3371" s="673" t="s">
        <v>2611</v>
      </c>
    </row>
    <row r="3372" spans="1:11" hidden="1" x14ac:dyDescent="0.25">
      <c r="A3372" t="s">
        <v>7630</v>
      </c>
      <c r="B3372" s="673" t="s">
        <v>2110</v>
      </c>
      <c r="C3372" s="674">
        <v>8</v>
      </c>
      <c r="D3372" s="674" t="s">
        <v>7055</v>
      </c>
      <c r="E3372" s="674">
        <f t="shared" si="52"/>
        <v>2</v>
      </c>
      <c r="F3372" s="673" t="s">
        <v>2877</v>
      </c>
      <c r="G3372" s="673" t="s">
        <v>2878</v>
      </c>
      <c r="H3372" s="673" t="s">
        <v>2611</v>
      </c>
      <c r="I3372" s="673" t="s">
        <v>2611</v>
      </c>
      <c r="J3372" s="673" t="s">
        <v>2611</v>
      </c>
      <c r="K3372" s="673" t="s">
        <v>2611</v>
      </c>
    </row>
    <row r="3373" spans="1:11" hidden="1" x14ac:dyDescent="0.25">
      <c r="A3373" t="s">
        <v>7631</v>
      </c>
      <c r="B3373" s="673" t="s">
        <v>2110</v>
      </c>
      <c r="C3373" s="674">
        <v>8</v>
      </c>
      <c r="D3373" s="674" t="s">
        <v>6994</v>
      </c>
      <c r="E3373" s="674">
        <f t="shared" si="52"/>
        <v>2</v>
      </c>
      <c r="F3373" s="673" t="s">
        <v>2796</v>
      </c>
      <c r="G3373" s="673" t="s">
        <v>2797</v>
      </c>
      <c r="H3373" s="673" t="s">
        <v>2611</v>
      </c>
      <c r="I3373" s="673" t="s">
        <v>2611</v>
      </c>
      <c r="J3373" s="673" t="s">
        <v>2611</v>
      </c>
      <c r="K3373" s="673" t="s">
        <v>2611</v>
      </c>
    </row>
    <row r="3374" spans="1:11" hidden="1" x14ac:dyDescent="0.25">
      <c r="A3374" t="s">
        <v>7632</v>
      </c>
      <c r="B3374" s="673" t="s">
        <v>2110</v>
      </c>
      <c r="C3374" s="674">
        <v>8</v>
      </c>
      <c r="D3374" s="674" t="s">
        <v>7016</v>
      </c>
      <c r="E3374" s="674">
        <f t="shared" si="52"/>
        <v>2</v>
      </c>
      <c r="F3374" s="673" t="s">
        <v>2796</v>
      </c>
      <c r="G3374" s="673" t="s">
        <v>2797</v>
      </c>
      <c r="H3374" s="673" t="s">
        <v>2611</v>
      </c>
      <c r="I3374" s="673" t="s">
        <v>2611</v>
      </c>
      <c r="J3374" s="673" t="s">
        <v>2611</v>
      </c>
      <c r="K3374" s="673" t="s">
        <v>2611</v>
      </c>
    </row>
    <row r="3375" spans="1:11" hidden="1" x14ac:dyDescent="0.25">
      <c r="A3375" t="s">
        <v>7633</v>
      </c>
      <c r="B3375" s="673" t="s">
        <v>2110</v>
      </c>
      <c r="C3375" s="674">
        <v>8</v>
      </c>
      <c r="D3375" s="674" t="s">
        <v>6978</v>
      </c>
      <c r="E3375" s="674">
        <f t="shared" si="52"/>
        <v>2</v>
      </c>
      <c r="F3375" s="673" t="s">
        <v>2796</v>
      </c>
      <c r="G3375" s="673" t="s">
        <v>2797</v>
      </c>
      <c r="H3375" s="673" t="s">
        <v>2611</v>
      </c>
      <c r="I3375" s="673" t="s">
        <v>2611</v>
      </c>
      <c r="J3375" s="673" t="s">
        <v>2611</v>
      </c>
      <c r="K3375" s="673" t="s">
        <v>2611</v>
      </c>
    </row>
    <row r="3376" spans="1:11" hidden="1" x14ac:dyDescent="0.25">
      <c r="A3376" t="s">
        <v>5957</v>
      </c>
      <c r="B3376" s="673" t="s">
        <v>2110</v>
      </c>
      <c r="C3376" s="674">
        <v>8</v>
      </c>
      <c r="D3376" s="674" t="s">
        <v>6821</v>
      </c>
      <c r="E3376" s="674">
        <f t="shared" si="52"/>
        <v>2</v>
      </c>
      <c r="F3376" s="673" t="s">
        <v>2796</v>
      </c>
      <c r="G3376" s="673" t="s">
        <v>2797</v>
      </c>
      <c r="H3376" s="673" t="s">
        <v>2611</v>
      </c>
      <c r="I3376" s="673" t="s">
        <v>2611</v>
      </c>
      <c r="J3376" s="673" t="s">
        <v>2611</v>
      </c>
      <c r="K3376" s="673" t="s">
        <v>2611</v>
      </c>
    </row>
    <row r="3377" spans="1:11" hidden="1" x14ac:dyDescent="0.25">
      <c r="A3377" t="s">
        <v>5958</v>
      </c>
      <c r="B3377" s="673" t="s">
        <v>2110</v>
      </c>
      <c r="C3377" s="674">
        <v>8</v>
      </c>
      <c r="D3377" s="674" t="s">
        <v>6896</v>
      </c>
      <c r="E3377" s="674">
        <f t="shared" si="52"/>
        <v>2</v>
      </c>
      <c r="F3377" s="673" t="s">
        <v>2796</v>
      </c>
      <c r="G3377" s="673" t="s">
        <v>2797</v>
      </c>
      <c r="H3377" s="673" t="s">
        <v>2611</v>
      </c>
      <c r="I3377" s="673" t="s">
        <v>2611</v>
      </c>
      <c r="J3377" s="673" t="s">
        <v>2611</v>
      </c>
      <c r="K3377" s="673" t="s">
        <v>2611</v>
      </c>
    </row>
    <row r="3378" spans="1:11" hidden="1" x14ac:dyDescent="0.25">
      <c r="A3378" t="s">
        <v>5959</v>
      </c>
      <c r="B3378" s="673" t="s">
        <v>2110</v>
      </c>
      <c r="C3378" s="674">
        <v>8</v>
      </c>
      <c r="D3378" s="674" t="s">
        <v>7070</v>
      </c>
      <c r="E3378" s="674">
        <f t="shared" si="52"/>
        <v>2</v>
      </c>
      <c r="F3378" s="673" t="s">
        <v>2796</v>
      </c>
      <c r="G3378" s="673" t="s">
        <v>2797</v>
      </c>
      <c r="H3378" s="673" t="s">
        <v>2611</v>
      </c>
      <c r="I3378" s="673" t="s">
        <v>2611</v>
      </c>
      <c r="J3378" s="673" t="s">
        <v>2611</v>
      </c>
      <c r="K3378" s="673" t="s">
        <v>2611</v>
      </c>
    </row>
    <row r="3379" spans="1:11" hidden="1" x14ac:dyDescent="0.25">
      <c r="A3379" t="s">
        <v>5960</v>
      </c>
      <c r="B3379" s="673" t="s">
        <v>2110</v>
      </c>
      <c r="C3379" s="674">
        <v>8</v>
      </c>
      <c r="D3379" s="674" t="s">
        <v>6868</v>
      </c>
      <c r="E3379" s="674">
        <f t="shared" si="52"/>
        <v>2</v>
      </c>
      <c r="F3379" s="673" t="s">
        <v>2877</v>
      </c>
      <c r="G3379" s="673" t="s">
        <v>2878</v>
      </c>
      <c r="H3379" s="673" t="s">
        <v>2611</v>
      </c>
      <c r="I3379" s="673" t="s">
        <v>2611</v>
      </c>
      <c r="J3379" s="673" t="s">
        <v>2611</v>
      </c>
      <c r="K3379" s="673" t="s">
        <v>2611</v>
      </c>
    </row>
    <row r="3380" spans="1:11" hidden="1" x14ac:dyDescent="0.25">
      <c r="A3380" t="s">
        <v>5961</v>
      </c>
      <c r="B3380" s="673" t="s">
        <v>2110</v>
      </c>
      <c r="C3380" s="674">
        <v>8</v>
      </c>
      <c r="D3380" s="674" t="s">
        <v>6826</v>
      </c>
      <c r="E3380" s="674">
        <f t="shared" si="52"/>
        <v>2</v>
      </c>
      <c r="F3380" s="673" t="s">
        <v>2877</v>
      </c>
      <c r="G3380" s="673" t="s">
        <v>2878</v>
      </c>
      <c r="H3380" s="673" t="s">
        <v>2611</v>
      </c>
      <c r="I3380" s="673" t="s">
        <v>2611</v>
      </c>
      <c r="J3380" s="673" t="s">
        <v>2611</v>
      </c>
      <c r="K3380" s="673" t="s">
        <v>2611</v>
      </c>
    </row>
    <row r="3381" spans="1:11" hidden="1" x14ac:dyDescent="0.25">
      <c r="A3381" t="s">
        <v>5962</v>
      </c>
      <c r="B3381" s="673" t="s">
        <v>2110</v>
      </c>
      <c r="C3381" s="674">
        <v>8</v>
      </c>
      <c r="D3381" s="674" t="s">
        <v>6897</v>
      </c>
      <c r="E3381" s="674">
        <f t="shared" si="52"/>
        <v>2</v>
      </c>
      <c r="F3381" s="673" t="s">
        <v>2796</v>
      </c>
      <c r="G3381" s="673" t="s">
        <v>2797</v>
      </c>
      <c r="H3381" s="673" t="s">
        <v>2611</v>
      </c>
      <c r="I3381" s="673" t="s">
        <v>2611</v>
      </c>
      <c r="J3381" s="673" t="s">
        <v>2611</v>
      </c>
      <c r="K3381" s="673" t="s">
        <v>2611</v>
      </c>
    </row>
    <row r="3382" spans="1:11" hidden="1" x14ac:dyDescent="0.25">
      <c r="A3382" t="s">
        <v>5963</v>
      </c>
      <c r="B3382" s="673" t="s">
        <v>2110</v>
      </c>
      <c r="C3382" s="674">
        <v>8</v>
      </c>
      <c r="D3382" s="674" t="s">
        <v>6830</v>
      </c>
      <c r="E3382" s="674">
        <f t="shared" si="52"/>
        <v>2</v>
      </c>
      <c r="F3382" s="673" t="s">
        <v>2796</v>
      </c>
      <c r="G3382" s="673" t="s">
        <v>2797</v>
      </c>
      <c r="H3382" s="673" t="s">
        <v>2611</v>
      </c>
      <c r="I3382" s="673" t="s">
        <v>2611</v>
      </c>
      <c r="J3382" s="673" t="s">
        <v>2611</v>
      </c>
      <c r="K3382" s="673" t="s">
        <v>2611</v>
      </c>
    </row>
    <row r="3383" spans="1:11" hidden="1" x14ac:dyDescent="0.25">
      <c r="A3383" t="s">
        <v>5964</v>
      </c>
      <c r="B3383" s="673" t="s">
        <v>2110</v>
      </c>
      <c r="C3383" s="674">
        <v>8</v>
      </c>
      <c r="D3383" s="674" t="s">
        <v>6835</v>
      </c>
      <c r="E3383" s="674">
        <f t="shared" si="52"/>
        <v>2</v>
      </c>
      <c r="F3383" s="673" t="s">
        <v>2796</v>
      </c>
      <c r="G3383" s="673" t="s">
        <v>2797</v>
      </c>
      <c r="H3383" s="673" t="s">
        <v>2611</v>
      </c>
      <c r="I3383" s="673" t="s">
        <v>2611</v>
      </c>
      <c r="J3383" s="673" t="s">
        <v>2611</v>
      </c>
      <c r="K3383" s="673" t="s">
        <v>2611</v>
      </c>
    </row>
    <row r="3384" spans="1:11" hidden="1" x14ac:dyDescent="0.25">
      <c r="A3384" t="s">
        <v>5965</v>
      </c>
      <c r="B3384" s="673" t="s">
        <v>2110</v>
      </c>
      <c r="C3384" s="674">
        <v>8</v>
      </c>
      <c r="D3384" s="674" t="s">
        <v>6836</v>
      </c>
      <c r="E3384" s="674">
        <f t="shared" si="52"/>
        <v>2</v>
      </c>
      <c r="F3384" s="673" t="s">
        <v>2796</v>
      </c>
      <c r="G3384" s="673" t="s">
        <v>2797</v>
      </c>
      <c r="H3384" s="673" t="s">
        <v>2611</v>
      </c>
      <c r="I3384" s="673" t="s">
        <v>2611</v>
      </c>
      <c r="J3384" s="673" t="s">
        <v>2611</v>
      </c>
      <c r="K3384" s="673" t="s">
        <v>2611</v>
      </c>
    </row>
    <row r="3385" spans="1:11" hidden="1" x14ac:dyDescent="0.25">
      <c r="A3385" t="s">
        <v>5966</v>
      </c>
      <c r="B3385" s="673" t="s">
        <v>2110</v>
      </c>
      <c r="C3385" s="674">
        <v>8</v>
      </c>
      <c r="D3385" s="674" t="s">
        <v>7071</v>
      </c>
      <c r="E3385" s="674">
        <f t="shared" si="52"/>
        <v>2</v>
      </c>
      <c r="F3385" s="673" t="s">
        <v>2794</v>
      </c>
      <c r="G3385" s="673" t="s">
        <v>2795</v>
      </c>
      <c r="H3385" s="673" t="s">
        <v>2611</v>
      </c>
      <c r="I3385" s="673" t="s">
        <v>2611</v>
      </c>
      <c r="J3385" s="673" t="s">
        <v>2611</v>
      </c>
      <c r="K3385" s="673" t="s">
        <v>2611</v>
      </c>
    </row>
    <row r="3386" spans="1:11" hidden="1" x14ac:dyDescent="0.25">
      <c r="A3386" t="s">
        <v>5967</v>
      </c>
      <c r="B3386" s="673" t="s">
        <v>2110</v>
      </c>
      <c r="C3386" s="674">
        <v>8</v>
      </c>
      <c r="D3386" s="674" t="s">
        <v>6768</v>
      </c>
      <c r="E3386" s="674">
        <f t="shared" si="52"/>
        <v>2</v>
      </c>
      <c r="F3386" s="673" t="s">
        <v>2794</v>
      </c>
      <c r="G3386" s="673" t="s">
        <v>2795</v>
      </c>
      <c r="H3386" s="673" t="s">
        <v>2611</v>
      </c>
      <c r="I3386" s="673" t="s">
        <v>2611</v>
      </c>
      <c r="J3386" s="673" t="s">
        <v>2611</v>
      </c>
      <c r="K3386" s="673" t="s">
        <v>2611</v>
      </c>
    </row>
    <row r="3387" spans="1:11" hidden="1" x14ac:dyDescent="0.25">
      <c r="A3387" t="s">
        <v>5968</v>
      </c>
      <c r="B3387" s="673" t="s">
        <v>2110</v>
      </c>
      <c r="C3387" s="674">
        <v>8</v>
      </c>
      <c r="D3387" s="674" t="s">
        <v>6769</v>
      </c>
      <c r="E3387" s="674">
        <f t="shared" si="52"/>
        <v>2</v>
      </c>
      <c r="F3387" s="673" t="s">
        <v>2794</v>
      </c>
      <c r="G3387" s="673" t="s">
        <v>2795</v>
      </c>
      <c r="H3387" s="673" t="s">
        <v>2611</v>
      </c>
      <c r="I3387" s="673" t="s">
        <v>2611</v>
      </c>
      <c r="J3387" s="673" t="s">
        <v>2611</v>
      </c>
      <c r="K3387" s="673" t="s">
        <v>2611</v>
      </c>
    </row>
    <row r="3388" spans="1:11" hidden="1" x14ac:dyDescent="0.25">
      <c r="A3388" t="s">
        <v>5969</v>
      </c>
      <c r="B3388" s="673" t="s">
        <v>2110</v>
      </c>
      <c r="C3388" s="674">
        <v>8</v>
      </c>
      <c r="D3388" s="674" t="s">
        <v>7072</v>
      </c>
      <c r="E3388" s="674">
        <f t="shared" si="52"/>
        <v>2</v>
      </c>
      <c r="F3388" s="673" t="s">
        <v>2796</v>
      </c>
      <c r="G3388" s="673" t="s">
        <v>2797</v>
      </c>
      <c r="H3388" s="673" t="s">
        <v>2611</v>
      </c>
      <c r="I3388" s="673" t="s">
        <v>2611</v>
      </c>
      <c r="J3388" s="673" t="s">
        <v>2611</v>
      </c>
      <c r="K3388" s="673" t="s">
        <v>2611</v>
      </c>
    </row>
    <row r="3389" spans="1:11" hidden="1" x14ac:dyDescent="0.25">
      <c r="A3389" t="s">
        <v>5970</v>
      </c>
      <c r="B3389" s="673" t="s">
        <v>2110</v>
      </c>
      <c r="C3389" s="674">
        <v>8</v>
      </c>
      <c r="D3389" s="674" t="s">
        <v>7073</v>
      </c>
      <c r="E3389" s="674">
        <f t="shared" si="52"/>
        <v>2</v>
      </c>
      <c r="F3389" s="673" t="s">
        <v>2796</v>
      </c>
      <c r="G3389" s="673" t="s">
        <v>2797</v>
      </c>
      <c r="H3389" s="673" t="s">
        <v>2611</v>
      </c>
      <c r="I3389" s="673" t="s">
        <v>2611</v>
      </c>
      <c r="J3389" s="673" t="s">
        <v>2611</v>
      </c>
      <c r="K3389" s="673" t="s">
        <v>2611</v>
      </c>
    </row>
    <row r="3390" spans="1:11" hidden="1" x14ac:dyDescent="0.25">
      <c r="A3390" t="s">
        <v>5971</v>
      </c>
      <c r="B3390" s="673" t="s">
        <v>2110</v>
      </c>
      <c r="C3390" s="674">
        <v>8</v>
      </c>
      <c r="D3390" s="674" t="s">
        <v>7074</v>
      </c>
      <c r="E3390" s="674">
        <f t="shared" si="52"/>
        <v>2</v>
      </c>
      <c r="F3390" s="673" t="s">
        <v>2794</v>
      </c>
      <c r="G3390" s="673" t="s">
        <v>2795</v>
      </c>
      <c r="H3390" s="673" t="s">
        <v>2611</v>
      </c>
      <c r="I3390" s="673" t="s">
        <v>2611</v>
      </c>
      <c r="J3390" s="673" t="s">
        <v>2611</v>
      </c>
      <c r="K3390" s="673" t="s">
        <v>2611</v>
      </c>
    </row>
    <row r="3391" spans="1:11" hidden="1" x14ac:dyDescent="0.25">
      <c r="A3391" t="s">
        <v>5972</v>
      </c>
      <c r="B3391" s="673" t="s">
        <v>2110</v>
      </c>
      <c r="C3391" s="674">
        <v>8</v>
      </c>
      <c r="D3391" s="674" t="s">
        <v>7075</v>
      </c>
      <c r="E3391" s="674">
        <f t="shared" si="52"/>
        <v>2</v>
      </c>
      <c r="F3391" s="673" t="s">
        <v>2794</v>
      </c>
      <c r="G3391" s="673" t="s">
        <v>2795</v>
      </c>
      <c r="H3391" s="673" t="s">
        <v>2611</v>
      </c>
      <c r="I3391" s="673" t="s">
        <v>2611</v>
      </c>
      <c r="J3391" s="673" t="s">
        <v>2611</v>
      </c>
      <c r="K3391" s="673" t="s">
        <v>2611</v>
      </c>
    </row>
    <row r="3392" spans="1:11" hidden="1" x14ac:dyDescent="0.25">
      <c r="A3392" t="s">
        <v>5973</v>
      </c>
      <c r="B3392" s="673" t="s">
        <v>2110</v>
      </c>
      <c r="C3392" s="674">
        <v>8</v>
      </c>
      <c r="D3392" s="674" t="s">
        <v>6995</v>
      </c>
      <c r="E3392" s="674">
        <f t="shared" si="52"/>
        <v>2</v>
      </c>
      <c r="F3392" s="673" t="s">
        <v>2796</v>
      </c>
      <c r="G3392" s="673" t="s">
        <v>2797</v>
      </c>
      <c r="H3392" s="673" t="s">
        <v>2611</v>
      </c>
      <c r="I3392" s="673" t="s">
        <v>2611</v>
      </c>
      <c r="J3392" s="673" t="s">
        <v>2611</v>
      </c>
      <c r="K3392" s="673" t="s">
        <v>2611</v>
      </c>
    </row>
    <row r="3393" spans="1:11" hidden="1" x14ac:dyDescent="0.25">
      <c r="A3393" t="s">
        <v>5974</v>
      </c>
      <c r="B3393" s="673" t="s">
        <v>2110</v>
      </c>
      <c r="C3393" s="674">
        <v>8</v>
      </c>
      <c r="D3393" s="674" t="s">
        <v>6996</v>
      </c>
      <c r="E3393" s="674">
        <f t="shared" si="52"/>
        <v>2</v>
      </c>
      <c r="F3393" s="673" t="s">
        <v>2796</v>
      </c>
      <c r="G3393" s="673" t="s">
        <v>2797</v>
      </c>
      <c r="H3393" s="673" t="s">
        <v>2611</v>
      </c>
      <c r="I3393" s="673" t="s">
        <v>2611</v>
      </c>
      <c r="J3393" s="673" t="s">
        <v>2611</v>
      </c>
      <c r="K3393" s="673" t="s">
        <v>2611</v>
      </c>
    </row>
    <row r="3394" spans="1:11" hidden="1" x14ac:dyDescent="0.25">
      <c r="A3394" t="s">
        <v>5975</v>
      </c>
      <c r="B3394" s="673" t="s">
        <v>2110</v>
      </c>
      <c r="C3394" s="674">
        <v>8</v>
      </c>
      <c r="D3394" s="674" t="s">
        <v>6799</v>
      </c>
      <c r="E3394" s="674">
        <f t="shared" si="52"/>
        <v>2</v>
      </c>
      <c r="F3394" s="673" t="s">
        <v>2796</v>
      </c>
      <c r="G3394" s="673" t="s">
        <v>2797</v>
      </c>
      <c r="H3394" s="673" t="s">
        <v>2611</v>
      </c>
      <c r="I3394" s="673" t="s">
        <v>2611</v>
      </c>
      <c r="J3394" s="673" t="s">
        <v>2611</v>
      </c>
      <c r="K3394" s="673" t="s">
        <v>2611</v>
      </c>
    </row>
    <row r="3395" spans="1:11" hidden="1" x14ac:dyDescent="0.25">
      <c r="A3395" t="s">
        <v>5976</v>
      </c>
      <c r="B3395" s="673" t="s">
        <v>2110</v>
      </c>
      <c r="C3395" s="674">
        <v>8</v>
      </c>
      <c r="D3395" s="674" t="s">
        <v>6761</v>
      </c>
      <c r="E3395" s="674">
        <f t="shared" ref="E3395:E3458" si="53">6-COUNTIF(F3395:K3395,"")</f>
        <v>2</v>
      </c>
      <c r="F3395" s="673" t="s">
        <v>2796</v>
      </c>
      <c r="G3395" s="673" t="s">
        <v>2797</v>
      </c>
      <c r="H3395" s="673" t="s">
        <v>2611</v>
      </c>
      <c r="I3395" s="673" t="s">
        <v>2611</v>
      </c>
      <c r="J3395" s="673" t="s">
        <v>2611</v>
      </c>
      <c r="K3395" s="673" t="s">
        <v>2611</v>
      </c>
    </row>
    <row r="3396" spans="1:11" hidden="1" x14ac:dyDescent="0.25">
      <c r="A3396" t="s">
        <v>5977</v>
      </c>
      <c r="B3396" s="673" t="s">
        <v>2110</v>
      </c>
      <c r="C3396" s="674">
        <v>8</v>
      </c>
      <c r="D3396" s="674" t="s">
        <v>6998</v>
      </c>
      <c r="E3396" s="674">
        <f t="shared" si="53"/>
        <v>2</v>
      </c>
      <c r="F3396" s="673" t="s">
        <v>2796</v>
      </c>
      <c r="G3396" s="673" t="s">
        <v>2797</v>
      </c>
      <c r="H3396" s="673" t="s">
        <v>2611</v>
      </c>
      <c r="I3396" s="673" t="s">
        <v>2611</v>
      </c>
      <c r="J3396" s="673" t="s">
        <v>2611</v>
      </c>
      <c r="K3396" s="673" t="s">
        <v>2611</v>
      </c>
    </row>
    <row r="3397" spans="1:11" hidden="1" x14ac:dyDescent="0.25">
      <c r="A3397" t="s">
        <v>5978</v>
      </c>
      <c r="B3397" s="673" t="s">
        <v>2110</v>
      </c>
      <c r="C3397" s="674">
        <v>8</v>
      </c>
      <c r="D3397" s="674" t="s">
        <v>6999</v>
      </c>
      <c r="E3397" s="674">
        <f t="shared" si="53"/>
        <v>2</v>
      </c>
      <c r="F3397" s="673" t="s">
        <v>2877</v>
      </c>
      <c r="G3397" s="673" t="s">
        <v>2878</v>
      </c>
      <c r="H3397" s="673" t="s">
        <v>2611</v>
      </c>
      <c r="I3397" s="673" t="s">
        <v>2611</v>
      </c>
      <c r="J3397" s="673" t="s">
        <v>2611</v>
      </c>
      <c r="K3397" s="673" t="s">
        <v>2611</v>
      </c>
    </row>
    <row r="3398" spans="1:11" hidden="1" x14ac:dyDescent="0.25">
      <c r="A3398" t="s">
        <v>5979</v>
      </c>
      <c r="B3398" s="673" t="s">
        <v>2110</v>
      </c>
      <c r="C3398" s="674">
        <v>8</v>
      </c>
      <c r="D3398" s="674" t="s">
        <v>7000</v>
      </c>
      <c r="E3398" s="674">
        <f t="shared" si="53"/>
        <v>2</v>
      </c>
      <c r="F3398" s="673" t="s">
        <v>2877</v>
      </c>
      <c r="G3398" s="673" t="s">
        <v>2878</v>
      </c>
      <c r="H3398" s="673" t="s">
        <v>2611</v>
      </c>
      <c r="I3398" s="673" t="s">
        <v>2611</v>
      </c>
      <c r="J3398" s="673" t="s">
        <v>2611</v>
      </c>
      <c r="K3398" s="673" t="s">
        <v>2611</v>
      </c>
    </row>
    <row r="3399" spans="1:11" hidden="1" x14ac:dyDescent="0.25">
      <c r="A3399" t="s">
        <v>5980</v>
      </c>
      <c r="B3399" s="673" t="s">
        <v>2110</v>
      </c>
      <c r="C3399" s="674">
        <v>8</v>
      </c>
      <c r="D3399" s="674" t="s">
        <v>7001</v>
      </c>
      <c r="E3399" s="674">
        <f t="shared" si="53"/>
        <v>2</v>
      </c>
      <c r="F3399" s="673" t="s">
        <v>2796</v>
      </c>
      <c r="G3399" s="673" t="s">
        <v>2797</v>
      </c>
      <c r="H3399" s="673" t="s">
        <v>2611</v>
      </c>
      <c r="I3399" s="673" t="s">
        <v>2611</v>
      </c>
      <c r="J3399" s="673" t="s">
        <v>2611</v>
      </c>
      <c r="K3399" s="673" t="s">
        <v>2611</v>
      </c>
    </row>
    <row r="3400" spans="1:11" hidden="1" x14ac:dyDescent="0.25">
      <c r="A3400" t="s">
        <v>5981</v>
      </c>
      <c r="B3400" s="673" t="s">
        <v>2110</v>
      </c>
      <c r="C3400" s="674">
        <v>8</v>
      </c>
      <c r="D3400" s="674" t="s">
        <v>7002</v>
      </c>
      <c r="E3400" s="674">
        <f t="shared" si="53"/>
        <v>2</v>
      </c>
      <c r="F3400" s="673" t="s">
        <v>2794</v>
      </c>
      <c r="G3400" s="673" t="s">
        <v>2795</v>
      </c>
      <c r="H3400" s="673" t="s">
        <v>2611</v>
      </c>
      <c r="I3400" s="673" t="s">
        <v>2611</v>
      </c>
      <c r="J3400" s="673" t="s">
        <v>2611</v>
      </c>
      <c r="K3400" s="673" t="s">
        <v>2611</v>
      </c>
    </row>
    <row r="3401" spans="1:11" hidden="1" x14ac:dyDescent="0.25">
      <c r="A3401" t="s">
        <v>5982</v>
      </c>
      <c r="B3401" s="673" t="s">
        <v>2110</v>
      </c>
      <c r="C3401" s="674">
        <v>8</v>
      </c>
      <c r="D3401" s="674" t="s">
        <v>7058</v>
      </c>
      <c r="E3401" s="674">
        <f t="shared" si="53"/>
        <v>2</v>
      </c>
      <c r="F3401" s="673" t="s">
        <v>2796</v>
      </c>
      <c r="G3401" s="673" t="s">
        <v>2797</v>
      </c>
      <c r="H3401" s="673" t="s">
        <v>2611</v>
      </c>
      <c r="I3401" s="673" t="s">
        <v>2611</v>
      </c>
      <c r="J3401" s="673" t="s">
        <v>2611</v>
      </c>
      <c r="K3401" s="673" t="s">
        <v>2611</v>
      </c>
    </row>
    <row r="3402" spans="1:11" hidden="1" x14ac:dyDescent="0.25">
      <c r="A3402" t="s">
        <v>5983</v>
      </c>
      <c r="B3402" s="673" t="s">
        <v>2110</v>
      </c>
      <c r="C3402" s="674">
        <v>8</v>
      </c>
      <c r="D3402" s="674" t="s">
        <v>7076</v>
      </c>
      <c r="E3402" s="674">
        <f t="shared" si="53"/>
        <v>2</v>
      </c>
      <c r="F3402" s="673" t="s">
        <v>2796</v>
      </c>
      <c r="G3402" s="673" t="s">
        <v>2797</v>
      </c>
      <c r="H3402" s="673" t="s">
        <v>2611</v>
      </c>
      <c r="I3402" s="673" t="s">
        <v>2611</v>
      </c>
      <c r="J3402" s="673" t="s">
        <v>2611</v>
      </c>
      <c r="K3402" s="673" t="s">
        <v>2611</v>
      </c>
    </row>
    <row r="3403" spans="1:11" hidden="1" x14ac:dyDescent="0.25">
      <c r="A3403" t="s">
        <v>5984</v>
      </c>
      <c r="B3403" s="673" t="s">
        <v>2110</v>
      </c>
      <c r="C3403" s="674">
        <v>8</v>
      </c>
      <c r="D3403" s="674" t="s">
        <v>7040</v>
      </c>
      <c r="E3403" s="674">
        <f t="shared" si="53"/>
        <v>2</v>
      </c>
      <c r="F3403" s="673" t="s">
        <v>2796</v>
      </c>
      <c r="G3403" s="673" t="s">
        <v>2797</v>
      </c>
      <c r="H3403" s="673" t="s">
        <v>2611</v>
      </c>
      <c r="I3403" s="673" t="s">
        <v>2611</v>
      </c>
      <c r="J3403" s="673" t="s">
        <v>2611</v>
      </c>
      <c r="K3403" s="673" t="s">
        <v>2611</v>
      </c>
    </row>
    <row r="3404" spans="1:11" hidden="1" x14ac:dyDescent="0.25">
      <c r="A3404" t="s">
        <v>5985</v>
      </c>
      <c r="B3404" s="673" t="s">
        <v>2110</v>
      </c>
      <c r="C3404" s="674">
        <v>8</v>
      </c>
      <c r="D3404" s="674" t="s">
        <v>7077</v>
      </c>
      <c r="E3404" s="674">
        <f t="shared" si="53"/>
        <v>2</v>
      </c>
      <c r="F3404" s="673" t="s">
        <v>2877</v>
      </c>
      <c r="G3404" s="673" t="s">
        <v>2878</v>
      </c>
      <c r="H3404" s="673" t="s">
        <v>2611</v>
      </c>
      <c r="I3404" s="673" t="s">
        <v>2611</v>
      </c>
      <c r="J3404" s="673" t="s">
        <v>2611</v>
      </c>
      <c r="K3404" s="673" t="s">
        <v>2611</v>
      </c>
    </row>
    <row r="3405" spans="1:11" hidden="1" x14ac:dyDescent="0.25">
      <c r="A3405" t="s">
        <v>5986</v>
      </c>
      <c r="B3405" s="673" t="s">
        <v>2110</v>
      </c>
      <c r="C3405" s="674">
        <v>8</v>
      </c>
      <c r="D3405" s="674" t="s">
        <v>7048</v>
      </c>
      <c r="E3405" s="674">
        <f t="shared" si="53"/>
        <v>2</v>
      </c>
      <c r="F3405" s="673" t="s">
        <v>2877</v>
      </c>
      <c r="G3405" s="673" t="s">
        <v>2878</v>
      </c>
      <c r="H3405" s="673" t="s">
        <v>2611</v>
      </c>
      <c r="I3405" s="673" t="s">
        <v>2611</v>
      </c>
      <c r="J3405" s="673" t="s">
        <v>2611</v>
      </c>
      <c r="K3405" s="673" t="s">
        <v>2611</v>
      </c>
    </row>
    <row r="3406" spans="1:11" hidden="1" x14ac:dyDescent="0.25">
      <c r="A3406" t="s">
        <v>5987</v>
      </c>
      <c r="B3406" s="673" t="s">
        <v>2110</v>
      </c>
      <c r="C3406" s="674">
        <v>8</v>
      </c>
      <c r="D3406" s="674" t="s">
        <v>7049</v>
      </c>
      <c r="E3406" s="674">
        <f t="shared" si="53"/>
        <v>2</v>
      </c>
      <c r="F3406" s="673" t="s">
        <v>2877</v>
      </c>
      <c r="G3406" s="673" t="s">
        <v>2878</v>
      </c>
      <c r="H3406" s="673" t="s">
        <v>2611</v>
      </c>
      <c r="I3406" s="673" t="s">
        <v>2611</v>
      </c>
      <c r="J3406" s="673" t="s">
        <v>2611</v>
      </c>
      <c r="K3406" s="673" t="s">
        <v>2611</v>
      </c>
    </row>
    <row r="3407" spans="1:11" hidden="1" x14ac:dyDescent="0.25">
      <c r="A3407" t="s">
        <v>5988</v>
      </c>
      <c r="B3407" s="673" t="s">
        <v>2110</v>
      </c>
      <c r="C3407" s="674">
        <v>8</v>
      </c>
      <c r="D3407" s="674" t="s">
        <v>7062</v>
      </c>
      <c r="E3407" s="674">
        <f t="shared" si="53"/>
        <v>2</v>
      </c>
      <c r="F3407" s="673" t="s">
        <v>2794</v>
      </c>
      <c r="G3407" s="673" t="s">
        <v>2795</v>
      </c>
      <c r="H3407" s="673" t="s">
        <v>2611</v>
      </c>
      <c r="I3407" s="673" t="s">
        <v>2611</v>
      </c>
      <c r="J3407" s="673" t="s">
        <v>2611</v>
      </c>
      <c r="K3407" s="673" t="s">
        <v>2611</v>
      </c>
    </row>
    <row r="3408" spans="1:11" hidden="1" x14ac:dyDescent="0.25">
      <c r="A3408" t="s">
        <v>5989</v>
      </c>
      <c r="B3408" s="673" t="s">
        <v>2110</v>
      </c>
      <c r="C3408" s="674">
        <v>8</v>
      </c>
      <c r="D3408" s="674" t="s">
        <v>7078</v>
      </c>
      <c r="E3408" s="674">
        <f t="shared" si="53"/>
        <v>2</v>
      </c>
      <c r="F3408" s="673" t="s">
        <v>2794</v>
      </c>
      <c r="G3408" s="673" t="s">
        <v>2795</v>
      </c>
      <c r="H3408" s="673" t="s">
        <v>2611</v>
      </c>
      <c r="I3408" s="673" t="s">
        <v>2611</v>
      </c>
      <c r="J3408" s="673" t="s">
        <v>2611</v>
      </c>
      <c r="K3408" s="673" t="s">
        <v>2611</v>
      </c>
    </row>
    <row r="3409" spans="1:11" hidden="1" x14ac:dyDescent="0.25">
      <c r="A3409" t="s">
        <v>7634</v>
      </c>
      <c r="B3409" s="673" t="s">
        <v>2110</v>
      </c>
      <c r="C3409" s="674">
        <v>8</v>
      </c>
      <c r="D3409" s="674" t="s">
        <v>7021</v>
      </c>
      <c r="E3409" s="674">
        <f t="shared" si="53"/>
        <v>6</v>
      </c>
      <c r="F3409" s="673" t="s">
        <v>2842</v>
      </c>
      <c r="G3409" s="673" t="s">
        <v>2843</v>
      </c>
      <c r="H3409" s="673" t="s">
        <v>2845</v>
      </c>
      <c r="I3409" s="673" t="s">
        <v>2846</v>
      </c>
      <c r="J3409" s="673" t="s">
        <v>2847</v>
      </c>
      <c r="K3409" s="673" t="s">
        <v>2988</v>
      </c>
    </row>
    <row r="3410" spans="1:11" hidden="1" x14ac:dyDescent="0.25">
      <c r="A3410" t="s">
        <v>5990</v>
      </c>
      <c r="B3410" s="673" t="s">
        <v>2110</v>
      </c>
      <c r="C3410" s="674">
        <v>8</v>
      </c>
      <c r="D3410" s="674" t="s">
        <v>7043</v>
      </c>
      <c r="E3410" s="674">
        <f t="shared" si="53"/>
        <v>6</v>
      </c>
      <c r="F3410" s="673" t="s">
        <v>2842</v>
      </c>
      <c r="G3410" s="673" t="s">
        <v>2843</v>
      </c>
      <c r="H3410" s="673" t="s">
        <v>2845</v>
      </c>
      <c r="I3410" s="673" t="s">
        <v>2846</v>
      </c>
      <c r="J3410" s="673" t="s">
        <v>2847</v>
      </c>
      <c r="K3410" s="673" t="s">
        <v>2988</v>
      </c>
    </row>
    <row r="3411" spans="1:11" hidden="1" x14ac:dyDescent="0.25">
      <c r="A3411" t="s">
        <v>5991</v>
      </c>
      <c r="B3411" s="673" t="s">
        <v>2111</v>
      </c>
      <c r="C3411" s="674">
        <v>3</v>
      </c>
      <c r="D3411" s="674" t="s">
        <v>6729</v>
      </c>
      <c r="E3411" s="674">
        <f t="shared" si="53"/>
        <v>1</v>
      </c>
      <c r="F3411" s="673" t="s">
        <v>2788</v>
      </c>
      <c r="G3411" s="673" t="s">
        <v>2611</v>
      </c>
      <c r="H3411" s="673" t="s">
        <v>2611</v>
      </c>
      <c r="I3411" s="673" t="s">
        <v>2611</v>
      </c>
      <c r="J3411" s="673" t="s">
        <v>2611</v>
      </c>
      <c r="K3411" s="673" t="s">
        <v>2611</v>
      </c>
    </row>
    <row r="3412" spans="1:11" hidden="1" x14ac:dyDescent="0.25">
      <c r="A3412" t="s">
        <v>5992</v>
      </c>
      <c r="B3412" s="673" t="s">
        <v>2111</v>
      </c>
      <c r="C3412" s="674">
        <v>3</v>
      </c>
      <c r="D3412" s="674" t="s">
        <v>6730</v>
      </c>
      <c r="E3412" s="674">
        <f t="shared" si="53"/>
        <v>1</v>
      </c>
      <c r="F3412" s="673" t="s">
        <v>2788</v>
      </c>
      <c r="G3412" s="673" t="s">
        <v>2611</v>
      </c>
      <c r="H3412" s="673" t="s">
        <v>2611</v>
      </c>
      <c r="I3412" s="673" t="s">
        <v>2611</v>
      </c>
      <c r="J3412" s="673" t="s">
        <v>2611</v>
      </c>
      <c r="K3412" s="673" t="s">
        <v>2611</v>
      </c>
    </row>
    <row r="3413" spans="1:11" hidden="1" x14ac:dyDescent="0.25">
      <c r="A3413" t="s">
        <v>5993</v>
      </c>
      <c r="B3413" s="673" t="s">
        <v>2111</v>
      </c>
      <c r="C3413" s="674">
        <v>3</v>
      </c>
      <c r="D3413" s="674" t="s">
        <v>6731</v>
      </c>
      <c r="E3413" s="674">
        <f t="shared" si="53"/>
        <v>1</v>
      </c>
      <c r="F3413" s="673" t="s">
        <v>2788</v>
      </c>
      <c r="G3413" s="673" t="s">
        <v>2611</v>
      </c>
      <c r="H3413" s="673" t="s">
        <v>2611</v>
      </c>
      <c r="I3413" s="673" t="s">
        <v>2611</v>
      </c>
      <c r="J3413" s="673" t="s">
        <v>2611</v>
      </c>
      <c r="K3413" s="673" t="s">
        <v>2611</v>
      </c>
    </row>
    <row r="3414" spans="1:11" hidden="1" x14ac:dyDescent="0.25">
      <c r="A3414" t="s">
        <v>5994</v>
      </c>
      <c r="B3414" s="673" t="s">
        <v>2111</v>
      </c>
      <c r="C3414" s="674">
        <v>3</v>
      </c>
      <c r="D3414" s="674" t="s">
        <v>6732</v>
      </c>
      <c r="E3414" s="674">
        <f t="shared" si="53"/>
        <v>1</v>
      </c>
      <c r="F3414" s="673" t="s">
        <v>2788</v>
      </c>
      <c r="G3414" s="673" t="s">
        <v>2611</v>
      </c>
      <c r="H3414" s="673" t="s">
        <v>2611</v>
      </c>
      <c r="I3414" s="673" t="s">
        <v>2611</v>
      </c>
      <c r="J3414" s="673" t="s">
        <v>2611</v>
      </c>
      <c r="K3414" s="673" t="s">
        <v>2611</v>
      </c>
    </row>
    <row r="3415" spans="1:11" hidden="1" x14ac:dyDescent="0.25">
      <c r="A3415" t="s">
        <v>5995</v>
      </c>
      <c r="B3415" s="673" t="s">
        <v>2111</v>
      </c>
      <c r="C3415" s="674">
        <v>3</v>
      </c>
      <c r="D3415" s="674" t="s">
        <v>6873</v>
      </c>
      <c r="E3415" s="674">
        <f t="shared" si="53"/>
        <v>2</v>
      </c>
      <c r="F3415" s="673" t="s">
        <v>2851</v>
      </c>
      <c r="G3415" s="673" t="s">
        <v>2852</v>
      </c>
      <c r="H3415" s="673" t="s">
        <v>2611</v>
      </c>
      <c r="I3415" s="673" t="s">
        <v>2611</v>
      </c>
      <c r="J3415" s="673" t="s">
        <v>2611</v>
      </c>
      <c r="K3415" s="673" t="s">
        <v>2611</v>
      </c>
    </row>
    <row r="3416" spans="1:11" hidden="1" x14ac:dyDescent="0.25">
      <c r="A3416" t="s">
        <v>5996</v>
      </c>
      <c r="B3416" s="673" t="s">
        <v>2111</v>
      </c>
      <c r="C3416" s="674">
        <v>3</v>
      </c>
      <c r="D3416" s="674" t="s">
        <v>6874</v>
      </c>
      <c r="E3416" s="674">
        <f t="shared" si="53"/>
        <v>2</v>
      </c>
      <c r="F3416" s="673" t="s">
        <v>2851</v>
      </c>
      <c r="G3416" s="673" t="s">
        <v>2852</v>
      </c>
      <c r="H3416" s="673" t="s">
        <v>2611</v>
      </c>
      <c r="I3416" s="673" t="s">
        <v>2611</v>
      </c>
      <c r="J3416" s="673" t="s">
        <v>2611</v>
      </c>
      <c r="K3416" s="673" t="s">
        <v>2611</v>
      </c>
    </row>
    <row r="3417" spans="1:11" hidden="1" x14ac:dyDescent="0.25">
      <c r="A3417" t="s">
        <v>5997</v>
      </c>
      <c r="B3417" s="673" t="s">
        <v>2111</v>
      </c>
      <c r="C3417" s="674">
        <v>3</v>
      </c>
      <c r="D3417" s="674" t="s">
        <v>6733</v>
      </c>
      <c r="E3417" s="674">
        <f t="shared" si="53"/>
        <v>3</v>
      </c>
      <c r="F3417" s="673" t="s">
        <v>2789</v>
      </c>
      <c r="G3417" s="673" t="s">
        <v>2790</v>
      </c>
      <c r="H3417" s="673" t="s">
        <v>2791</v>
      </c>
      <c r="I3417" s="673" t="s">
        <v>2611</v>
      </c>
      <c r="J3417" s="673" t="s">
        <v>2611</v>
      </c>
      <c r="K3417" s="673" t="s">
        <v>2611</v>
      </c>
    </row>
    <row r="3418" spans="1:11" hidden="1" x14ac:dyDescent="0.25">
      <c r="A3418" t="s">
        <v>5998</v>
      </c>
      <c r="B3418" s="673" t="s">
        <v>2111</v>
      </c>
      <c r="C3418" s="674">
        <v>3</v>
      </c>
      <c r="D3418" s="674" t="s">
        <v>6734</v>
      </c>
      <c r="E3418" s="674">
        <f t="shared" si="53"/>
        <v>1</v>
      </c>
      <c r="F3418" s="673" t="s">
        <v>2788</v>
      </c>
      <c r="G3418" s="673" t="s">
        <v>2611</v>
      </c>
      <c r="H3418" s="673" t="s">
        <v>2611</v>
      </c>
      <c r="I3418" s="673" t="s">
        <v>2611</v>
      </c>
      <c r="J3418" s="673" t="s">
        <v>2611</v>
      </c>
      <c r="K3418" s="673" t="s">
        <v>2611</v>
      </c>
    </row>
    <row r="3419" spans="1:11" hidden="1" x14ac:dyDescent="0.25">
      <c r="A3419" t="s">
        <v>5999</v>
      </c>
      <c r="B3419" s="673" t="s">
        <v>2111</v>
      </c>
      <c r="C3419" s="674">
        <v>3</v>
      </c>
      <c r="D3419" s="674" t="s">
        <v>6876</v>
      </c>
      <c r="E3419" s="674">
        <f t="shared" si="53"/>
        <v>1</v>
      </c>
      <c r="F3419" s="673" t="s">
        <v>2788</v>
      </c>
      <c r="G3419" s="673" t="s">
        <v>2611</v>
      </c>
      <c r="H3419" s="673" t="s">
        <v>2611</v>
      </c>
      <c r="I3419" s="673" t="s">
        <v>2611</v>
      </c>
      <c r="J3419" s="673" t="s">
        <v>2611</v>
      </c>
      <c r="K3419" s="673" t="s">
        <v>2611</v>
      </c>
    </row>
    <row r="3420" spans="1:11" hidden="1" x14ac:dyDescent="0.25">
      <c r="A3420" t="s">
        <v>6000</v>
      </c>
      <c r="B3420" s="673" t="s">
        <v>2111</v>
      </c>
      <c r="C3420" s="674">
        <v>3</v>
      </c>
      <c r="D3420" s="674" t="s">
        <v>6760</v>
      </c>
      <c r="E3420" s="674">
        <f t="shared" si="53"/>
        <v>1</v>
      </c>
      <c r="F3420" s="673" t="s">
        <v>2788</v>
      </c>
      <c r="G3420" s="673" t="s">
        <v>2611</v>
      </c>
      <c r="H3420" s="673" t="s">
        <v>2611</v>
      </c>
      <c r="I3420" s="673" t="s">
        <v>2611</v>
      </c>
      <c r="J3420" s="673" t="s">
        <v>2611</v>
      </c>
      <c r="K3420" s="673" t="s">
        <v>2611</v>
      </c>
    </row>
    <row r="3421" spans="1:11" hidden="1" x14ac:dyDescent="0.25">
      <c r="A3421" t="s">
        <v>6001</v>
      </c>
      <c r="B3421" s="673" t="s">
        <v>2111</v>
      </c>
      <c r="C3421" s="674">
        <v>3</v>
      </c>
      <c r="D3421" s="674" t="s">
        <v>6735</v>
      </c>
      <c r="E3421" s="674">
        <f t="shared" si="53"/>
        <v>1</v>
      </c>
      <c r="F3421" s="673" t="s">
        <v>2788</v>
      </c>
      <c r="G3421" s="673" t="s">
        <v>2611</v>
      </c>
      <c r="H3421" s="673" t="s">
        <v>2611</v>
      </c>
      <c r="I3421" s="673" t="s">
        <v>2611</v>
      </c>
      <c r="J3421" s="673" t="s">
        <v>2611</v>
      </c>
      <c r="K3421" s="673" t="s">
        <v>2611</v>
      </c>
    </row>
    <row r="3422" spans="1:11" hidden="1" x14ac:dyDescent="0.25">
      <c r="A3422" t="s">
        <v>7635</v>
      </c>
      <c r="B3422" s="673" t="s">
        <v>2111</v>
      </c>
      <c r="C3422" s="674">
        <v>3</v>
      </c>
      <c r="D3422" s="674" t="s">
        <v>7015</v>
      </c>
      <c r="E3422" s="674">
        <f t="shared" si="53"/>
        <v>1</v>
      </c>
      <c r="F3422" s="673" t="s">
        <v>2788</v>
      </c>
      <c r="G3422" s="673" t="s">
        <v>2611</v>
      </c>
      <c r="H3422" s="673" t="s">
        <v>2611</v>
      </c>
      <c r="I3422" s="673" t="s">
        <v>2611</v>
      </c>
      <c r="J3422" s="673" t="s">
        <v>2611</v>
      </c>
      <c r="K3422" s="673" t="s">
        <v>2611</v>
      </c>
    </row>
    <row r="3423" spans="1:11" hidden="1" x14ac:dyDescent="0.25">
      <c r="A3423" t="s">
        <v>6002</v>
      </c>
      <c r="B3423" s="673" t="s">
        <v>2111</v>
      </c>
      <c r="C3423" s="674">
        <v>3</v>
      </c>
      <c r="D3423" s="674" t="s">
        <v>6736</v>
      </c>
      <c r="E3423" s="674">
        <f t="shared" si="53"/>
        <v>1</v>
      </c>
      <c r="F3423" s="673" t="s">
        <v>2788</v>
      </c>
      <c r="G3423" s="673" t="s">
        <v>2611</v>
      </c>
      <c r="H3423" s="673" t="s">
        <v>2611</v>
      </c>
      <c r="I3423" s="673" t="s">
        <v>2611</v>
      </c>
      <c r="J3423" s="673" t="s">
        <v>2611</v>
      </c>
      <c r="K3423" s="673" t="s">
        <v>2611</v>
      </c>
    </row>
    <row r="3424" spans="1:11" hidden="1" x14ac:dyDescent="0.25">
      <c r="A3424" t="s">
        <v>6003</v>
      </c>
      <c r="B3424" s="673" t="s">
        <v>2111</v>
      </c>
      <c r="C3424" s="674">
        <v>3</v>
      </c>
      <c r="D3424" s="674" t="s">
        <v>6747</v>
      </c>
      <c r="E3424" s="674">
        <f t="shared" si="53"/>
        <v>1</v>
      </c>
      <c r="F3424" s="673" t="s">
        <v>2788</v>
      </c>
      <c r="G3424" s="673" t="s">
        <v>2611</v>
      </c>
      <c r="H3424" s="673" t="s">
        <v>2611</v>
      </c>
      <c r="I3424" s="673" t="s">
        <v>2611</v>
      </c>
      <c r="J3424" s="673" t="s">
        <v>2611</v>
      </c>
      <c r="K3424" s="673" t="s">
        <v>2611</v>
      </c>
    </row>
    <row r="3425" spans="1:11" hidden="1" x14ac:dyDescent="0.25">
      <c r="A3425" t="s">
        <v>6004</v>
      </c>
      <c r="B3425" s="673" t="s">
        <v>2111</v>
      </c>
      <c r="C3425" s="674">
        <v>3</v>
      </c>
      <c r="D3425" s="674" t="s">
        <v>7086</v>
      </c>
      <c r="E3425" s="674">
        <f t="shared" si="53"/>
        <v>1</v>
      </c>
      <c r="F3425" s="673" t="s">
        <v>2989</v>
      </c>
      <c r="G3425" s="673" t="s">
        <v>2611</v>
      </c>
      <c r="H3425" s="673" t="s">
        <v>2611</v>
      </c>
      <c r="I3425" s="673" t="s">
        <v>2611</v>
      </c>
      <c r="J3425" s="673" t="s">
        <v>2611</v>
      </c>
      <c r="K3425" s="673" t="s">
        <v>2611</v>
      </c>
    </row>
    <row r="3426" spans="1:11" hidden="1" x14ac:dyDescent="0.25">
      <c r="A3426" t="s">
        <v>6005</v>
      </c>
      <c r="B3426" s="673" t="s">
        <v>2111</v>
      </c>
      <c r="C3426" s="674">
        <v>3</v>
      </c>
      <c r="D3426" s="674" t="s">
        <v>6762</v>
      </c>
      <c r="E3426" s="674">
        <f t="shared" si="53"/>
        <v>1</v>
      </c>
      <c r="F3426" s="673" t="s">
        <v>2989</v>
      </c>
      <c r="G3426" s="673" t="s">
        <v>2611</v>
      </c>
      <c r="H3426" s="673" t="s">
        <v>2611</v>
      </c>
      <c r="I3426" s="673" t="s">
        <v>2611</v>
      </c>
      <c r="J3426" s="673" t="s">
        <v>2611</v>
      </c>
      <c r="K3426" s="673" t="s">
        <v>2611</v>
      </c>
    </row>
    <row r="3427" spans="1:11" hidden="1" x14ac:dyDescent="0.25">
      <c r="A3427" t="s">
        <v>6006</v>
      </c>
      <c r="B3427" s="673" t="s">
        <v>2111</v>
      </c>
      <c r="C3427" s="674">
        <v>3</v>
      </c>
      <c r="D3427" s="674" t="s">
        <v>7087</v>
      </c>
      <c r="E3427" s="674">
        <f t="shared" si="53"/>
        <v>1</v>
      </c>
      <c r="F3427" s="673" t="s">
        <v>2990</v>
      </c>
      <c r="G3427" s="673" t="s">
        <v>2611</v>
      </c>
      <c r="H3427" s="673" t="s">
        <v>2611</v>
      </c>
      <c r="I3427" s="673" t="s">
        <v>2611</v>
      </c>
      <c r="J3427" s="673" t="s">
        <v>2611</v>
      </c>
      <c r="K3427" s="673" t="s">
        <v>2611</v>
      </c>
    </row>
    <row r="3428" spans="1:11" hidden="1" x14ac:dyDescent="0.25">
      <c r="A3428" t="s">
        <v>6007</v>
      </c>
      <c r="B3428" s="673" t="s">
        <v>2111</v>
      </c>
      <c r="C3428" s="674">
        <v>3</v>
      </c>
      <c r="D3428" s="674" t="s">
        <v>6763</v>
      </c>
      <c r="E3428" s="674">
        <f t="shared" si="53"/>
        <v>1</v>
      </c>
      <c r="F3428" s="673" t="s">
        <v>2990</v>
      </c>
      <c r="G3428" s="673" t="s">
        <v>2611</v>
      </c>
      <c r="H3428" s="673" t="s">
        <v>2611</v>
      </c>
      <c r="I3428" s="673" t="s">
        <v>2611</v>
      </c>
      <c r="J3428" s="673" t="s">
        <v>2611</v>
      </c>
      <c r="K3428" s="673" t="s">
        <v>2611</v>
      </c>
    </row>
    <row r="3429" spans="1:11" hidden="1" x14ac:dyDescent="0.25">
      <c r="A3429" t="s">
        <v>6008</v>
      </c>
      <c r="B3429" s="673" t="s">
        <v>2111</v>
      </c>
      <c r="C3429" s="674">
        <v>3</v>
      </c>
      <c r="D3429" s="674" t="s">
        <v>7088</v>
      </c>
      <c r="E3429" s="674">
        <f t="shared" si="53"/>
        <v>1</v>
      </c>
      <c r="F3429" s="673" t="s">
        <v>2788</v>
      </c>
      <c r="G3429" s="673" t="s">
        <v>2611</v>
      </c>
      <c r="H3429" s="673" t="s">
        <v>2611</v>
      </c>
      <c r="I3429" s="673" t="s">
        <v>2611</v>
      </c>
      <c r="J3429" s="673" t="s">
        <v>2611</v>
      </c>
      <c r="K3429" s="673" t="s">
        <v>2611</v>
      </c>
    </row>
    <row r="3430" spans="1:11" hidden="1" x14ac:dyDescent="0.25">
      <c r="A3430" t="s">
        <v>6009</v>
      </c>
      <c r="B3430" s="673" t="s">
        <v>2111</v>
      </c>
      <c r="C3430" s="674">
        <v>3</v>
      </c>
      <c r="D3430" s="674" t="s">
        <v>6971</v>
      </c>
      <c r="E3430" s="674">
        <f t="shared" si="53"/>
        <v>2</v>
      </c>
      <c r="F3430" s="673" t="s">
        <v>2851</v>
      </c>
      <c r="G3430" s="673" t="s">
        <v>2852</v>
      </c>
      <c r="H3430" s="673" t="s">
        <v>2611</v>
      </c>
      <c r="I3430" s="673" t="s">
        <v>2611</v>
      </c>
      <c r="J3430" s="673" t="s">
        <v>2611</v>
      </c>
      <c r="K3430" s="673" t="s">
        <v>2611</v>
      </c>
    </row>
    <row r="3431" spans="1:11" hidden="1" x14ac:dyDescent="0.25">
      <c r="A3431" t="s">
        <v>6010</v>
      </c>
      <c r="B3431" s="673" t="s">
        <v>2111</v>
      </c>
      <c r="C3431" s="674">
        <v>3</v>
      </c>
      <c r="D3431" s="674" t="s">
        <v>6972</v>
      </c>
      <c r="E3431" s="674">
        <f t="shared" si="53"/>
        <v>2</v>
      </c>
      <c r="F3431" s="673" t="s">
        <v>2851</v>
      </c>
      <c r="G3431" s="673" t="s">
        <v>2852</v>
      </c>
      <c r="H3431" s="673" t="s">
        <v>2611</v>
      </c>
      <c r="I3431" s="673" t="s">
        <v>2611</v>
      </c>
      <c r="J3431" s="673" t="s">
        <v>2611</v>
      </c>
      <c r="K3431" s="673" t="s">
        <v>2611</v>
      </c>
    </row>
    <row r="3432" spans="1:11" hidden="1" x14ac:dyDescent="0.25">
      <c r="A3432" t="s">
        <v>6011</v>
      </c>
      <c r="B3432" s="673" t="s">
        <v>2111</v>
      </c>
      <c r="C3432" s="674">
        <v>4</v>
      </c>
      <c r="D3432" s="674" t="s">
        <v>6733</v>
      </c>
      <c r="E3432" s="674">
        <f t="shared" si="53"/>
        <v>3</v>
      </c>
      <c r="F3432" s="673" t="s">
        <v>2789</v>
      </c>
      <c r="G3432" s="673" t="s">
        <v>2790</v>
      </c>
      <c r="H3432" s="673" t="s">
        <v>2791</v>
      </c>
      <c r="I3432" s="673" t="s">
        <v>2611</v>
      </c>
      <c r="J3432" s="673" t="s">
        <v>2611</v>
      </c>
      <c r="K3432" s="673" t="s">
        <v>2611</v>
      </c>
    </row>
    <row r="3433" spans="1:11" hidden="1" x14ac:dyDescent="0.25">
      <c r="A3433" t="s">
        <v>6012</v>
      </c>
      <c r="B3433" s="673" t="s">
        <v>2111</v>
      </c>
      <c r="C3433" s="674">
        <v>4</v>
      </c>
      <c r="D3433" s="674" t="s">
        <v>6745</v>
      </c>
      <c r="E3433" s="674">
        <f t="shared" si="53"/>
        <v>2</v>
      </c>
      <c r="F3433" s="673" t="s">
        <v>2881</v>
      </c>
      <c r="G3433" s="673" t="s">
        <v>2882</v>
      </c>
      <c r="H3433" s="673" t="s">
        <v>2611</v>
      </c>
      <c r="I3433" s="673" t="s">
        <v>2611</v>
      </c>
      <c r="J3433" s="673" t="s">
        <v>2611</v>
      </c>
      <c r="K3433" s="673" t="s">
        <v>2611</v>
      </c>
    </row>
    <row r="3434" spans="1:11" hidden="1" x14ac:dyDescent="0.25">
      <c r="A3434" t="s">
        <v>6013</v>
      </c>
      <c r="B3434" s="673" t="s">
        <v>2111</v>
      </c>
      <c r="C3434" s="674">
        <v>4</v>
      </c>
      <c r="D3434" s="674" t="s">
        <v>6748</v>
      </c>
      <c r="E3434" s="674">
        <f t="shared" si="53"/>
        <v>1</v>
      </c>
      <c r="F3434" s="673" t="s">
        <v>2991</v>
      </c>
      <c r="G3434" s="673" t="s">
        <v>2611</v>
      </c>
      <c r="H3434" s="673" t="s">
        <v>2611</v>
      </c>
      <c r="I3434" s="673" t="s">
        <v>2611</v>
      </c>
      <c r="J3434" s="673" t="s">
        <v>2611</v>
      </c>
      <c r="K3434" s="673" t="s">
        <v>2611</v>
      </c>
    </row>
    <row r="3435" spans="1:11" hidden="1" x14ac:dyDescent="0.25">
      <c r="A3435" t="s">
        <v>6014</v>
      </c>
      <c r="B3435" s="673" t="s">
        <v>2111</v>
      </c>
      <c r="C3435" s="674">
        <v>4</v>
      </c>
      <c r="D3435" s="674" t="s">
        <v>6749</v>
      </c>
      <c r="E3435" s="674">
        <f t="shared" si="53"/>
        <v>1</v>
      </c>
      <c r="F3435" s="673" t="s">
        <v>2991</v>
      </c>
      <c r="G3435" s="673" t="s">
        <v>2611</v>
      </c>
      <c r="H3435" s="673" t="s">
        <v>2611</v>
      </c>
      <c r="I3435" s="673" t="s">
        <v>2611</v>
      </c>
      <c r="J3435" s="673" t="s">
        <v>2611</v>
      </c>
      <c r="K3435" s="673" t="s">
        <v>2611</v>
      </c>
    </row>
    <row r="3436" spans="1:11" hidden="1" x14ac:dyDescent="0.25">
      <c r="A3436" t="s">
        <v>6015</v>
      </c>
      <c r="B3436" s="673" t="s">
        <v>2111</v>
      </c>
      <c r="C3436" s="674">
        <v>4</v>
      </c>
      <c r="D3436" s="674" t="s">
        <v>6750</v>
      </c>
      <c r="E3436" s="674">
        <f t="shared" si="53"/>
        <v>1</v>
      </c>
      <c r="F3436" s="673" t="s">
        <v>2991</v>
      </c>
      <c r="G3436" s="673" t="s">
        <v>2611</v>
      </c>
      <c r="H3436" s="673" t="s">
        <v>2611</v>
      </c>
      <c r="I3436" s="673" t="s">
        <v>2611</v>
      </c>
      <c r="J3436" s="673" t="s">
        <v>2611</v>
      </c>
      <c r="K3436" s="673" t="s">
        <v>2611</v>
      </c>
    </row>
    <row r="3437" spans="1:11" hidden="1" x14ac:dyDescent="0.25">
      <c r="A3437" t="s">
        <v>6016</v>
      </c>
      <c r="B3437" s="673" t="s">
        <v>2111</v>
      </c>
      <c r="C3437" s="674">
        <v>4</v>
      </c>
      <c r="D3437" s="674" t="s">
        <v>6941</v>
      </c>
      <c r="E3437" s="674">
        <f t="shared" si="53"/>
        <v>1</v>
      </c>
      <c r="F3437" s="673" t="s">
        <v>2991</v>
      </c>
      <c r="G3437" s="673" t="s">
        <v>2611</v>
      </c>
      <c r="H3437" s="673" t="s">
        <v>2611</v>
      </c>
      <c r="I3437" s="673" t="s">
        <v>2611</v>
      </c>
      <c r="J3437" s="673" t="s">
        <v>2611</v>
      </c>
      <c r="K3437" s="673" t="s">
        <v>2611</v>
      </c>
    </row>
    <row r="3438" spans="1:11" hidden="1" x14ac:dyDescent="0.25">
      <c r="A3438" t="s">
        <v>6017</v>
      </c>
      <c r="B3438" s="673" t="s">
        <v>2111</v>
      </c>
      <c r="C3438" s="674">
        <v>4</v>
      </c>
      <c r="D3438" s="674" t="s">
        <v>6912</v>
      </c>
      <c r="E3438" s="674">
        <f t="shared" si="53"/>
        <v>1</v>
      </c>
      <c r="F3438" s="673" t="s">
        <v>2992</v>
      </c>
      <c r="G3438" s="673" t="s">
        <v>2611</v>
      </c>
      <c r="H3438" s="673" t="s">
        <v>2611</v>
      </c>
      <c r="I3438" s="673" t="s">
        <v>2611</v>
      </c>
      <c r="J3438" s="673" t="s">
        <v>2611</v>
      </c>
      <c r="K3438" s="673" t="s">
        <v>2611</v>
      </c>
    </row>
    <row r="3439" spans="1:11" hidden="1" x14ac:dyDescent="0.25">
      <c r="A3439" t="s">
        <v>6018</v>
      </c>
      <c r="B3439" s="673" t="s">
        <v>2111</v>
      </c>
      <c r="C3439" s="674">
        <v>4</v>
      </c>
      <c r="D3439" s="674" t="s">
        <v>6913</v>
      </c>
      <c r="E3439" s="674">
        <f t="shared" si="53"/>
        <v>1</v>
      </c>
      <c r="F3439" s="673" t="s">
        <v>2992</v>
      </c>
      <c r="G3439" s="673" t="s">
        <v>2611</v>
      </c>
      <c r="H3439" s="673" t="s">
        <v>2611</v>
      </c>
      <c r="I3439" s="673" t="s">
        <v>2611</v>
      </c>
      <c r="J3439" s="673" t="s">
        <v>2611</v>
      </c>
      <c r="K3439" s="673" t="s">
        <v>2611</v>
      </c>
    </row>
    <row r="3440" spans="1:11" hidden="1" x14ac:dyDescent="0.25">
      <c r="A3440" t="s">
        <v>6019</v>
      </c>
      <c r="B3440" s="673" t="s">
        <v>2111</v>
      </c>
      <c r="C3440" s="674">
        <v>4</v>
      </c>
      <c r="D3440" s="674" t="s">
        <v>6914</v>
      </c>
      <c r="E3440" s="674">
        <f t="shared" si="53"/>
        <v>1</v>
      </c>
      <c r="F3440" s="673" t="s">
        <v>2992</v>
      </c>
      <c r="G3440" s="673" t="s">
        <v>2611</v>
      </c>
      <c r="H3440" s="673" t="s">
        <v>2611</v>
      </c>
      <c r="I3440" s="673" t="s">
        <v>2611</v>
      </c>
      <c r="J3440" s="673" t="s">
        <v>2611</v>
      </c>
      <c r="K3440" s="673" t="s">
        <v>2611</v>
      </c>
    </row>
    <row r="3441" spans="1:11" hidden="1" x14ac:dyDescent="0.25">
      <c r="A3441" t="s">
        <v>6020</v>
      </c>
      <c r="B3441" s="673" t="s">
        <v>2111</v>
      </c>
      <c r="C3441" s="674">
        <v>4</v>
      </c>
      <c r="D3441" s="674" t="s">
        <v>6915</v>
      </c>
      <c r="E3441" s="674">
        <f t="shared" si="53"/>
        <v>1</v>
      </c>
      <c r="F3441" s="673" t="s">
        <v>2992</v>
      </c>
      <c r="G3441" s="673" t="s">
        <v>2611</v>
      </c>
      <c r="H3441" s="673" t="s">
        <v>2611</v>
      </c>
      <c r="I3441" s="673" t="s">
        <v>2611</v>
      </c>
      <c r="J3441" s="673" t="s">
        <v>2611</v>
      </c>
      <c r="K3441" s="673" t="s">
        <v>2611</v>
      </c>
    </row>
    <row r="3442" spans="1:11" hidden="1" x14ac:dyDescent="0.25">
      <c r="A3442" t="s">
        <v>6021</v>
      </c>
      <c r="B3442" s="673" t="s">
        <v>2111</v>
      </c>
      <c r="C3442" s="674">
        <v>4</v>
      </c>
      <c r="D3442" s="674" t="s">
        <v>7014</v>
      </c>
      <c r="E3442" s="674">
        <f t="shared" si="53"/>
        <v>1</v>
      </c>
      <c r="F3442" s="673" t="s">
        <v>2993</v>
      </c>
      <c r="G3442" s="673" t="s">
        <v>2611</v>
      </c>
      <c r="H3442" s="673" t="s">
        <v>2611</v>
      </c>
      <c r="I3442" s="673" t="s">
        <v>2611</v>
      </c>
      <c r="J3442" s="673" t="s">
        <v>2611</v>
      </c>
      <c r="K3442" s="673" t="s">
        <v>2611</v>
      </c>
    </row>
    <row r="3443" spans="1:11" hidden="1" x14ac:dyDescent="0.25">
      <c r="A3443" t="s">
        <v>6022</v>
      </c>
      <c r="B3443" s="673" t="s">
        <v>2111</v>
      </c>
      <c r="C3443" s="674">
        <v>4</v>
      </c>
      <c r="D3443" s="674" t="s">
        <v>6916</v>
      </c>
      <c r="E3443" s="674">
        <f t="shared" si="53"/>
        <v>1</v>
      </c>
      <c r="F3443" s="673" t="s">
        <v>2993</v>
      </c>
      <c r="G3443" s="673" t="s">
        <v>2611</v>
      </c>
      <c r="H3443" s="673" t="s">
        <v>2611</v>
      </c>
      <c r="I3443" s="673" t="s">
        <v>2611</v>
      </c>
      <c r="J3443" s="673" t="s">
        <v>2611</v>
      </c>
      <c r="K3443" s="673" t="s">
        <v>2611</v>
      </c>
    </row>
    <row r="3444" spans="1:11" hidden="1" x14ac:dyDescent="0.25">
      <c r="A3444" t="s">
        <v>6023</v>
      </c>
      <c r="B3444" s="673" t="s">
        <v>2111</v>
      </c>
      <c r="C3444" s="674">
        <v>4</v>
      </c>
      <c r="D3444" s="674" t="s">
        <v>6898</v>
      </c>
      <c r="E3444" s="674">
        <f t="shared" si="53"/>
        <v>1</v>
      </c>
      <c r="F3444" s="673" t="s">
        <v>2993</v>
      </c>
      <c r="G3444" s="673" t="s">
        <v>2611</v>
      </c>
      <c r="H3444" s="673" t="s">
        <v>2611</v>
      </c>
      <c r="I3444" s="673" t="s">
        <v>2611</v>
      </c>
      <c r="J3444" s="673" t="s">
        <v>2611</v>
      </c>
      <c r="K3444" s="673" t="s">
        <v>2611</v>
      </c>
    </row>
    <row r="3445" spans="1:11" hidden="1" x14ac:dyDescent="0.25">
      <c r="A3445" t="s">
        <v>6024</v>
      </c>
      <c r="B3445" s="673" t="s">
        <v>2111</v>
      </c>
      <c r="C3445" s="674">
        <v>4</v>
      </c>
      <c r="D3445" s="674" t="s">
        <v>7018</v>
      </c>
      <c r="E3445" s="674">
        <f t="shared" si="53"/>
        <v>1</v>
      </c>
      <c r="F3445" s="673" t="s">
        <v>2993</v>
      </c>
      <c r="G3445" s="673" t="s">
        <v>2611</v>
      </c>
      <c r="H3445" s="673" t="s">
        <v>2611</v>
      </c>
      <c r="I3445" s="673" t="s">
        <v>2611</v>
      </c>
      <c r="J3445" s="673" t="s">
        <v>2611</v>
      </c>
      <c r="K3445" s="673" t="s">
        <v>2611</v>
      </c>
    </row>
    <row r="3446" spans="1:11" hidden="1" x14ac:dyDescent="0.25">
      <c r="A3446" t="s">
        <v>6025</v>
      </c>
      <c r="B3446" s="673" t="s">
        <v>2111</v>
      </c>
      <c r="C3446" s="674">
        <v>4</v>
      </c>
      <c r="D3446" s="674" t="s">
        <v>6899</v>
      </c>
      <c r="E3446" s="674">
        <f t="shared" si="53"/>
        <v>1</v>
      </c>
      <c r="F3446" s="673" t="s">
        <v>2994</v>
      </c>
      <c r="G3446" s="673" t="s">
        <v>2611</v>
      </c>
      <c r="H3446" s="673" t="s">
        <v>2611</v>
      </c>
      <c r="I3446" s="673" t="s">
        <v>2611</v>
      </c>
      <c r="J3446" s="673" t="s">
        <v>2611</v>
      </c>
      <c r="K3446" s="673" t="s">
        <v>2611</v>
      </c>
    </row>
    <row r="3447" spans="1:11" hidden="1" x14ac:dyDescent="0.25">
      <c r="A3447" t="s">
        <v>6026</v>
      </c>
      <c r="B3447" s="673" t="s">
        <v>2111</v>
      </c>
      <c r="C3447" s="674">
        <v>4</v>
      </c>
      <c r="D3447" s="674" t="s">
        <v>6929</v>
      </c>
      <c r="E3447" s="674">
        <f t="shared" si="53"/>
        <v>1</v>
      </c>
      <c r="F3447" s="673" t="s">
        <v>2994</v>
      </c>
      <c r="G3447" s="673" t="s">
        <v>2611</v>
      </c>
      <c r="H3447" s="673" t="s">
        <v>2611</v>
      </c>
      <c r="I3447" s="673" t="s">
        <v>2611</v>
      </c>
      <c r="J3447" s="673" t="s">
        <v>2611</v>
      </c>
      <c r="K3447" s="673" t="s">
        <v>2611</v>
      </c>
    </row>
    <row r="3448" spans="1:11" hidden="1" x14ac:dyDescent="0.25">
      <c r="A3448" t="s">
        <v>6027</v>
      </c>
      <c r="B3448" s="673" t="s">
        <v>2111</v>
      </c>
      <c r="C3448" s="674">
        <v>4</v>
      </c>
      <c r="D3448" s="674" t="s">
        <v>6917</v>
      </c>
      <c r="E3448" s="674">
        <f t="shared" si="53"/>
        <v>1</v>
      </c>
      <c r="F3448" s="673" t="s">
        <v>2994</v>
      </c>
      <c r="G3448" s="673" t="s">
        <v>2611</v>
      </c>
      <c r="H3448" s="673" t="s">
        <v>2611</v>
      </c>
      <c r="I3448" s="673" t="s">
        <v>2611</v>
      </c>
      <c r="J3448" s="673" t="s">
        <v>2611</v>
      </c>
      <c r="K3448" s="673" t="s">
        <v>2611</v>
      </c>
    </row>
    <row r="3449" spans="1:11" hidden="1" x14ac:dyDescent="0.25">
      <c r="A3449" t="s">
        <v>6028</v>
      </c>
      <c r="B3449" s="673" t="s">
        <v>2111</v>
      </c>
      <c r="C3449" s="674">
        <v>4</v>
      </c>
      <c r="D3449" s="674" t="s">
        <v>6918</v>
      </c>
      <c r="E3449" s="674">
        <f t="shared" si="53"/>
        <v>1</v>
      </c>
      <c r="F3449" s="673" t="s">
        <v>2994</v>
      </c>
      <c r="G3449" s="673" t="s">
        <v>2611</v>
      </c>
      <c r="H3449" s="673" t="s">
        <v>2611</v>
      </c>
      <c r="I3449" s="673" t="s">
        <v>2611</v>
      </c>
      <c r="J3449" s="673" t="s">
        <v>2611</v>
      </c>
      <c r="K3449" s="673" t="s">
        <v>2611</v>
      </c>
    </row>
    <row r="3450" spans="1:11" hidden="1" x14ac:dyDescent="0.25">
      <c r="A3450" t="s">
        <v>6029</v>
      </c>
      <c r="B3450" s="673" t="s">
        <v>2111</v>
      </c>
      <c r="C3450" s="674">
        <v>4</v>
      </c>
      <c r="D3450" s="674" t="s">
        <v>6919</v>
      </c>
      <c r="E3450" s="674">
        <f t="shared" si="53"/>
        <v>1</v>
      </c>
      <c r="F3450" s="673" t="s">
        <v>2995</v>
      </c>
      <c r="G3450" s="673" t="s">
        <v>2611</v>
      </c>
      <c r="H3450" s="673" t="s">
        <v>2611</v>
      </c>
      <c r="I3450" s="673" t="s">
        <v>2611</v>
      </c>
      <c r="J3450" s="673" t="s">
        <v>2611</v>
      </c>
      <c r="K3450" s="673" t="s">
        <v>2611</v>
      </c>
    </row>
    <row r="3451" spans="1:11" hidden="1" x14ac:dyDescent="0.25">
      <c r="A3451" t="s">
        <v>6030</v>
      </c>
      <c r="B3451" s="673" t="s">
        <v>2111</v>
      </c>
      <c r="C3451" s="674">
        <v>4</v>
      </c>
      <c r="D3451" s="674" t="s">
        <v>6900</v>
      </c>
      <c r="E3451" s="674">
        <f t="shared" si="53"/>
        <v>1</v>
      </c>
      <c r="F3451" s="673" t="s">
        <v>2995</v>
      </c>
      <c r="G3451" s="673" t="s">
        <v>2611</v>
      </c>
      <c r="H3451" s="673" t="s">
        <v>2611</v>
      </c>
      <c r="I3451" s="673" t="s">
        <v>2611</v>
      </c>
      <c r="J3451" s="673" t="s">
        <v>2611</v>
      </c>
      <c r="K3451" s="673" t="s">
        <v>2611</v>
      </c>
    </row>
    <row r="3452" spans="1:11" hidden="1" x14ac:dyDescent="0.25">
      <c r="A3452" t="s">
        <v>6031</v>
      </c>
      <c r="B3452" s="673" t="s">
        <v>2111</v>
      </c>
      <c r="C3452" s="674">
        <v>4</v>
      </c>
      <c r="D3452" s="674" t="s">
        <v>6923</v>
      </c>
      <c r="E3452" s="674">
        <f t="shared" si="53"/>
        <v>1</v>
      </c>
      <c r="F3452" s="673" t="s">
        <v>2995</v>
      </c>
      <c r="G3452" s="673" t="s">
        <v>2611</v>
      </c>
      <c r="H3452" s="673" t="s">
        <v>2611</v>
      </c>
      <c r="I3452" s="673" t="s">
        <v>2611</v>
      </c>
      <c r="J3452" s="673" t="s">
        <v>2611</v>
      </c>
      <c r="K3452" s="673" t="s">
        <v>2611</v>
      </c>
    </row>
    <row r="3453" spans="1:11" hidden="1" x14ac:dyDescent="0.25">
      <c r="A3453" t="s">
        <v>6032</v>
      </c>
      <c r="B3453" s="673" t="s">
        <v>2111</v>
      </c>
      <c r="C3453" s="674">
        <v>4</v>
      </c>
      <c r="D3453" s="674" t="s">
        <v>7019</v>
      </c>
      <c r="E3453" s="674">
        <f t="shared" si="53"/>
        <v>1</v>
      </c>
      <c r="F3453" s="673" t="s">
        <v>2995</v>
      </c>
      <c r="G3453" s="673" t="s">
        <v>2611</v>
      </c>
      <c r="H3453" s="673" t="s">
        <v>2611</v>
      </c>
      <c r="I3453" s="673" t="s">
        <v>2611</v>
      </c>
      <c r="J3453" s="673" t="s">
        <v>2611</v>
      </c>
      <c r="K3453" s="673" t="s">
        <v>2611</v>
      </c>
    </row>
    <row r="3454" spans="1:11" hidden="1" x14ac:dyDescent="0.25">
      <c r="A3454" t="s">
        <v>6033</v>
      </c>
      <c r="B3454" s="673" t="s">
        <v>2111</v>
      </c>
      <c r="C3454" s="674">
        <v>4</v>
      </c>
      <c r="D3454" s="674" t="s">
        <v>6885</v>
      </c>
      <c r="E3454" s="674">
        <f t="shared" si="53"/>
        <v>1</v>
      </c>
      <c r="F3454" s="673" t="s">
        <v>2996</v>
      </c>
      <c r="G3454" s="673" t="s">
        <v>2611</v>
      </c>
      <c r="H3454" s="673" t="s">
        <v>2611</v>
      </c>
      <c r="I3454" s="673" t="s">
        <v>2611</v>
      </c>
      <c r="J3454" s="673" t="s">
        <v>2611</v>
      </c>
      <c r="K3454" s="673" t="s">
        <v>2611</v>
      </c>
    </row>
    <row r="3455" spans="1:11" hidden="1" x14ac:dyDescent="0.25">
      <c r="A3455" t="s">
        <v>6034</v>
      </c>
      <c r="B3455" s="673" t="s">
        <v>2111</v>
      </c>
      <c r="C3455" s="674">
        <v>4</v>
      </c>
      <c r="D3455" s="674" t="s">
        <v>6932</v>
      </c>
      <c r="E3455" s="674">
        <f t="shared" si="53"/>
        <v>1</v>
      </c>
      <c r="F3455" s="673" t="s">
        <v>2996</v>
      </c>
      <c r="G3455" s="673" t="s">
        <v>2611</v>
      </c>
      <c r="H3455" s="673" t="s">
        <v>2611</v>
      </c>
      <c r="I3455" s="673" t="s">
        <v>2611</v>
      </c>
      <c r="J3455" s="673" t="s">
        <v>2611</v>
      </c>
      <c r="K3455" s="673" t="s">
        <v>2611</v>
      </c>
    </row>
    <row r="3456" spans="1:11" hidden="1" x14ac:dyDescent="0.25">
      <c r="A3456" t="s">
        <v>6035</v>
      </c>
      <c r="B3456" s="673" t="s">
        <v>2111</v>
      </c>
      <c r="C3456" s="674">
        <v>4</v>
      </c>
      <c r="D3456" s="674" t="s">
        <v>6901</v>
      </c>
      <c r="E3456" s="674">
        <f t="shared" si="53"/>
        <v>1</v>
      </c>
      <c r="F3456" s="673" t="s">
        <v>2996</v>
      </c>
      <c r="G3456" s="673" t="s">
        <v>2611</v>
      </c>
      <c r="H3456" s="673" t="s">
        <v>2611</v>
      </c>
      <c r="I3456" s="673" t="s">
        <v>2611</v>
      </c>
      <c r="J3456" s="673" t="s">
        <v>2611</v>
      </c>
      <c r="K3456" s="673" t="s">
        <v>2611</v>
      </c>
    </row>
    <row r="3457" spans="1:11" hidden="1" x14ac:dyDescent="0.25">
      <c r="A3457" t="s">
        <v>6036</v>
      </c>
      <c r="B3457" s="673" t="s">
        <v>2111</v>
      </c>
      <c r="C3457" s="674">
        <v>4</v>
      </c>
      <c r="D3457" s="674" t="s">
        <v>7042</v>
      </c>
      <c r="E3457" s="674">
        <f t="shared" si="53"/>
        <v>1</v>
      </c>
      <c r="F3457" s="673" t="s">
        <v>2996</v>
      </c>
      <c r="G3457" s="673" t="s">
        <v>2611</v>
      </c>
      <c r="H3457" s="673" t="s">
        <v>2611</v>
      </c>
      <c r="I3457" s="673" t="s">
        <v>2611</v>
      </c>
      <c r="J3457" s="673" t="s">
        <v>2611</v>
      </c>
      <c r="K3457" s="673" t="s">
        <v>2611</v>
      </c>
    </row>
    <row r="3458" spans="1:11" hidden="1" x14ac:dyDescent="0.25">
      <c r="A3458" t="s">
        <v>6037</v>
      </c>
      <c r="B3458" s="673" t="s">
        <v>2111</v>
      </c>
      <c r="C3458" s="674">
        <v>4</v>
      </c>
      <c r="D3458" s="674" t="s">
        <v>6902</v>
      </c>
      <c r="E3458" s="674">
        <f t="shared" si="53"/>
        <v>1</v>
      </c>
      <c r="F3458" s="673" t="s">
        <v>2997</v>
      </c>
      <c r="G3458" s="673" t="s">
        <v>2611</v>
      </c>
      <c r="H3458" s="673" t="s">
        <v>2611</v>
      </c>
      <c r="I3458" s="673" t="s">
        <v>2611</v>
      </c>
      <c r="J3458" s="673" t="s">
        <v>2611</v>
      </c>
      <c r="K3458" s="673" t="s">
        <v>2611</v>
      </c>
    </row>
    <row r="3459" spans="1:11" hidden="1" x14ac:dyDescent="0.25">
      <c r="A3459" t="s">
        <v>6038</v>
      </c>
      <c r="B3459" s="673" t="s">
        <v>2111</v>
      </c>
      <c r="C3459" s="674">
        <v>4</v>
      </c>
      <c r="D3459" s="674" t="s">
        <v>6930</v>
      </c>
      <c r="E3459" s="674">
        <f t="shared" ref="E3459:E3522" si="54">6-COUNTIF(F3459:K3459,"")</f>
        <v>1</v>
      </c>
      <c r="F3459" s="673" t="s">
        <v>2997</v>
      </c>
      <c r="G3459" s="673" t="s">
        <v>2611</v>
      </c>
      <c r="H3459" s="673" t="s">
        <v>2611</v>
      </c>
      <c r="I3459" s="673" t="s">
        <v>2611</v>
      </c>
      <c r="J3459" s="673" t="s">
        <v>2611</v>
      </c>
      <c r="K3459" s="673" t="s">
        <v>2611</v>
      </c>
    </row>
    <row r="3460" spans="1:11" hidden="1" x14ac:dyDescent="0.25">
      <c r="A3460" t="s">
        <v>6039</v>
      </c>
      <c r="B3460" s="673" t="s">
        <v>2111</v>
      </c>
      <c r="C3460" s="674">
        <v>4</v>
      </c>
      <c r="D3460" s="674" t="s">
        <v>6903</v>
      </c>
      <c r="E3460" s="674">
        <f t="shared" si="54"/>
        <v>1</v>
      </c>
      <c r="F3460" s="673" t="s">
        <v>2997</v>
      </c>
      <c r="G3460" s="673" t="s">
        <v>2611</v>
      </c>
      <c r="H3460" s="673" t="s">
        <v>2611</v>
      </c>
      <c r="I3460" s="673" t="s">
        <v>2611</v>
      </c>
      <c r="J3460" s="673" t="s">
        <v>2611</v>
      </c>
      <c r="K3460" s="673" t="s">
        <v>2611</v>
      </c>
    </row>
    <row r="3461" spans="1:11" hidden="1" x14ac:dyDescent="0.25">
      <c r="A3461" t="s">
        <v>6040</v>
      </c>
      <c r="B3461" s="673" t="s">
        <v>2111</v>
      </c>
      <c r="C3461" s="674">
        <v>4</v>
      </c>
      <c r="D3461" s="674" t="s">
        <v>6924</v>
      </c>
      <c r="E3461" s="674">
        <f t="shared" si="54"/>
        <v>1</v>
      </c>
      <c r="F3461" s="673" t="s">
        <v>2997</v>
      </c>
      <c r="G3461" s="673" t="s">
        <v>2611</v>
      </c>
      <c r="H3461" s="673" t="s">
        <v>2611</v>
      </c>
      <c r="I3461" s="673" t="s">
        <v>2611</v>
      </c>
      <c r="J3461" s="673" t="s">
        <v>2611</v>
      </c>
      <c r="K3461" s="673" t="s">
        <v>2611</v>
      </c>
    </row>
    <row r="3462" spans="1:11" hidden="1" x14ac:dyDescent="0.25">
      <c r="A3462" t="s">
        <v>6041</v>
      </c>
      <c r="B3462" s="673" t="s">
        <v>2111</v>
      </c>
      <c r="C3462" s="674">
        <v>4</v>
      </c>
      <c r="D3462" s="674" t="s">
        <v>7035</v>
      </c>
      <c r="E3462" s="674">
        <f t="shared" si="54"/>
        <v>1</v>
      </c>
      <c r="F3462" s="673" t="s">
        <v>2998</v>
      </c>
      <c r="G3462" s="673" t="s">
        <v>2611</v>
      </c>
      <c r="H3462" s="673" t="s">
        <v>2611</v>
      </c>
      <c r="I3462" s="673" t="s">
        <v>2611</v>
      </c>
      <c r="J3462" s="673" t="s">
        <v>2611</v>
      </c>
      <c r="K3462" s="673" t="s">
        <v>2611</v>
      </c>
    </row>
    <row r="3463" spans="1:11" hidden="1" x14ac:dyDescent="0.25">
      <c r="A3463" t="s">
        <v>6042</v>
      </c>
      <c r="B3463" s="673" t="s">
        <v>2111</v>
      </c>
      <c r="C3463" s="674">
        <v>4</v>
      </c>
      <c r="D3463" s="674" t="s">
        <v>6886</v>
      </c>
      <c r="E3463" s="674">
        <f t="shared" si="54"/>
        <v>1</v>
      </c>
      <c r="F3463" s="673" t="s">
        <v>2998</v>
      </c>
      <c r="G3463" s="673" t="s">
        <v>2611</v>
      </c>
      <c r="H3463" s="673" t="s">
        <v>2611</v>
      </c>
      <c r="I3463" s="673" t="s">
        <v>2611</v>
      </c>
      <c r="J3463" s="673" t="s">
        <v>2611</v>
      </c>
      <c r="K3463" s="673" t="s">
        <v>2611</v>
      </c>
    </row>
    <row r="3464" spans="1:11" hidden="1" x14ac:dyDescent="0.25">
      <c r="A3464" t="s">
        <v>6043</v>
      </c>
      <c r="B3464" s="673" t="s">
        <v>2111</v>
      </c>
      <c r="C3464" s="674">
        <v>4</v>
      </c>
      <c r="D3464" s="674" t="s">
        <v>7057</v>
      </c>
      <c r="E3464" s="674">
        <f t="shared" si="54"/>
        <v>1</v>
      </c>
      <c r="F3464" s="673" t="s">
        <v>2998</v>
      </c>
      <c r="G3464" s="673" t="s">
        <v>2611</v>
      </c>
      <c r="H3464" s="673" t="s">
        <v>2611</v>
      </c>
      <c r="I3464" s="673" t="s">
        <v>2611</v>
      </c>
      <c r="J3464" s="673" t="s">
        <v>2611</v>
      </c>
      <c r="K3464" s="673" t="s">
        <v>2611</v>
      </c>
    </row>
    <row r="3465" spans="1:11" hidden="1" x14ac:dyDescent="0.25">
      <c r="A3465" t="s">
        <v>6044</v>
      </c>
      <c r="B3465" s="673" t="s">
        <v>2111</v>
      </c>
      <c r="C3465" s="674">
        <v>4</v>
      </c>
      <c r="D3465" s="674" t="s">
        <v>7043</v>
      </c>
      <c r="E3465" s="674">
        <f t="shared" si="54"/>
        <v>1</v>
      </c>
      <c r="F3465" s="673" t="s">
        <v>2998</v>
      </c>
      <c r="G3465" s="673" t="s">
        <v>2611</v>
      </c>
      <c r="H3465" s="673" t="s">
        <v>2611</v>
      </c>
      <c r="I3465" s="673" t="s">
        <v>2611</v>
      </c>
      <c r="J3465" s="673" t="s">
        <v>2611</v>
      </c>
      <c r="K3465" s="673" t="s">
        <v>2611</v>
      </c>
    </row>
    <row r="3466" spans="1:11" hidden="1" x14ac:dyDescent="0.25">
      <c r="A3466" t="s">
        <v>6045</v>
      </c>
      <c r="B3466" s="673" t="s">
        <v>2111</v>
      </c>
      <c r="C3466" s="674">
        <v>4</v>
      </c>
      <c r="D3466" s="674" t="s">
        <v>7058</v>
      </c>
      <c r="E3466" s="674">
        <f t="shared" si="54"/>
        <v>1</v>
      </c>
      <c r="F3466" s="673" t="s">
        <v>2999</v>
      </c>
      <c r="G3466" s="673" t="s">
        <v>2611</v>
      </c>
      <c r="H3466" s="673" t="s">
        <v>2611</v>
      </c>
      <c r="I3466" s="673" t="s">
        <v>2611</v>
      </c>
      <c r="J3466" s="673" t="s">
        <v>2611</v>
      </c>
      <c r="K3466" s="673" t="s">
        <v>2611</v>
      </c>
    </row>
    <row r="3467" spans="1:11" hidden="1" x14ac:dyDescent="0.25">
      <c r="A3467" t="s">
        <v>6046</v>
      </c>
      <c r="B3467" s="673" t="s">
        <v>2111</v>
      </c>
      <c r="C3467" s="674">
        <v>4</v>
      </c>
      <c r="D3467" s="674" t="s">
        <v>7076</v>
      </c>
      <c r="E3467" s="674">
        <f t="shared" si="54"/>
        <v>1</v>
      </c>
      <c r="F3467" s="673" t="s">
        <v>2999</v>
      </c>
      <c r="G3467" s="673" t="s">
        <v>2611</v>
      </c>
      <c r="H3467" s="673" t="s">
        <v>2611</v>
      </c>
      <c r="I3467" s="673" t="s">
        <v>2611</v>
      </c>
      <c r="J3467" s="673" t="s">
        <v>2611</v>
      </c>
      <c r="K3467" s="673" t="s">
        <v>2611</v>
      </c>
    </row>
    <row r="3468" spans="1:11" hidden="1" x14ac:dyDescent="0.25">
      <c r="A3468" t="s">
        <v>6047</v>
      </c>
      <c r="B3468" s="673" t="s">
        <v>2111</v>
      </c>
      <c r="C3468" s="674">
        <v>4</v>
      </c>
      <c r="D3468" s="674" t="s">
        <v>7040</v>
      </c>
      <c r="E3468" s="674">
        <f t="shared" si="54"/>
        <v>1</v>
      </c>
      <c r="F3468" s="673" t="s">
        <v>2999</v>
      </c>
      <c r="G3468" s="673" t="s">
        <v>2611</v>
      </c>
      <c r="H3468" s="673" t="s">
        <v>2611</v>
      </c>
      <c r="I3468" s="673" t="s">
        <v>2611</v>
      </c>
      <c r="J3468" s="673" t="s">
        <v>2611</v>
      </c>
      <c r="K3468" s="673" t="s">
        <v>2611</v>
      </c>
    </row>
    <row r="3469" spans="1:11" hidden="1" x14ac:dyDescent="0.25">
      <c r="A3469" t="s">
        <v>6048</v>
      </c>
      <c r="B3469" s="673" t="s">
        <v>2111</v>
      </c>
      <c r="C3469" s="674">
        <v>4</v>
      </c>
      <c r="D3469" s="674" t="s">
        <v>7077</v>
      </c>
      <c r="E3469" s="674">
        <f t="shared" si="54"/>
        <v>1</v>
      </c>
      <c r="F3469" s="673" t="s">
        <v>2999</v>
      </c>
      <c r="G3469" s="673" t="s">
        <v>2611</v>
      </c>
      <c r="H3469" s="673" t="s">
        <v>2611</v>
      </c>
      <c r="I3469" s="673" t="s">
        <v>2611</v>
      </c>
      <c r="J3469" s="673" t="s">
        <v>2611</v>
      </c>
      <c r="K3469" s="673" t="s">
        <v>2611</v>
      </c>
    </row>
    <row r="3470" spans="1:11" hidden="1" x14ac:dyDescent="0.25">
      <c r="A3470" t="s">
        <v>6049</v>
      </c>
      <c r="B3470" s="673" t="s">
        <v>2111</v>
      </c>
      <c r="C3470" s="674">
        <v>4</v>
      </c>
      <c r="D3470" s="674" t="s">
        <v>7048</v>
      </c>
      <c r="E3470" s="674">
        <f t="shared" si="54"/>
        <v>1</v>
      </c>
      <c r="F3470" s="673" t="s">
        <v>3000</v>
      </c>
      <c r="G3470" s="673" t="s">
        <v>2611</v>
      </c>
      <c r="H3470" s="673" t="s">
        <v>2611</v>
      </c>
      <c r="I3470" s="673" t="s">
        <v>2611</v>
      </c>
      <c r="J3470" s="673" t="s">
        <v>2611</v>
      </c>
      <c r="K3470" s="673" t="s">
        <v>2611</v>
      </c>
    </row>
    <row r="3471" spans="1:11" hidden="1" x14ac:dyDescent="0.25">
      <c r="A3471" t="s">
        <v>6050</v>
      </c>
      <c r="B3471" s="673" t="s">
        <v>2111</v>
      </c>
      <c r="C3471" s="674">
        <v>4</v>
      </c>
      <c r="D3471" s="674" t="s">
        <v>7049</v>
      </c>
      <c r="E3471" s="674">
        <f t="shared" si="54"/>
        <v>1</v>
      </c>
      <c r="F3471" s="673" t="s">
        <v>3000</v>
      </c>
      <c r="G3471" s="673" t="s">
        <v>2611</v>
      </c>
      <c r="H3471" s="673" t="s">
        <v>2611</v>
      </c>
      <c r="I3471" s="673" t="s">
        <v>2611</v>
      </c>
      <c r="J3471" s="673" t="s">
        <v>2611</v>
      </c>
      <c r="K3471" s="673" t="s">
        <v>2611</v>
      </c>
    </row>
    <row r="3472" spans="1:11" hidden="1" x14ac:dyDescent="0.25">
      <c r="A3472" t="s">
        <v>6051</v>
      </c>
      <c r="B3472" s="673" t="s">
        <v>2111</v>
      </c>
      <c r="C3472" s="674">
        <v>4</v>
      </c>
      <c r="D3472" s="674" t="s">
        <v>7059</v>
      </c>
      <c r="E3472" s="674">
        <f t="shared" si="54"/>
        <v>1</v>
      </c>
      <c r="F3472" s="673" t="s">
        <v>3000</v>
      </c>
      <c r="G3472" s="673" t="s">
        <v>2611</v>
      </c>
      <c r="H3472" s="673" t="s">
        <v>2611</v>
      </c>
      <c r="I3472" s="673" t="s">
        <v>2611</v>
      </c>
      <c r="J3472" s="673" t="s">
        <v>2611</v>
      </c>
      <c r="K3472" s="673" t="s">
        <v>2611</v>
      </c>
    </row>
    <row r="3473" spans="1:11" hidden="1" x14ac:dyDescent="0.25">
      <c r="A3473" t="s">
        <v>6052</v>
      </c>
      <c r="B3473" s="673" t="s">
        <v>2111</v>
      </c>
      <c r="C3473" s="674">
        <v>4</v>
      </c>
      <c r="D3473" s="674" t="s">
        <v>7031</v>
      </c>
      <c r="E3473" s="674">
        <f t="shared" si="54"/>
        <v>1</v>
      </c>
      <c r="F3473" s="673" t="s">
        <v>3000</v>
      </c>
      <c r="G3473" s="673" t="s">
        <v>2611</v>
      </c>
      <c r="H3473" s="673" t="s">
        <v>2611</v>
      </c>
      <c r="I3473" s="673" t="s">
        <v>2611</v>
      </c>
      <c r="J3473" s="673" t="s">
        <v>2611</v>
      </c>
      <c r="K3473" s="673" t="s">
        <v>2611</v>
      </c>
    </row>
    <row r="3474" spans="1:11" hidden="1" x14ac:dyDescent="0.25">
      <c r="A3474" t="s">
        <v>6053</v>
      </c>
      <c r="B3474" s="673" t="s">
        <v>2111</v>
      </c>
      <c r="C3474" s="674">
        <v>4</v>
      </c>
      <c r="D3474" s="674" t="s">
        <v>7060</v>
      </c>
      <c r="E3474" s="674">
        <f t="shared" si="54"/>
        <v>1</v>
      </c>
      <c r="F3474" s="673" t="s">
        <v>3001</v>
      </c>
      <c r="G3474" s="673" t="s">
        <v>2611</v>
      </c>
      <c r="H3474" s="673" t="s">
        <v>2611</v>
      </c>
      <c r="I3474" s="673" t="s">
        <v>2611</v>
      </c>
      <c r="J3474" s="673" t="s">
        <v>2611</v>
      </c>
      <c r="K3474" s="673" t="s">
        <v>2611</v>
      </c>
    </row>
    <row r="3475" spans="1:11" hidden="1" x14ac:dyDescent="0.25">
      <c r="A3475" t="s">
        <v>6054</v>
      </c>
      <c r="B3475" s="673" t="s">
        <v>2111</v>
      </c>
      <c r="C3475" s="674">
        <v>4</v>
      </c>
      <c r="D3475" s="674" t="s">
        <v>7045</v>
      </c>
      <c r="E3475" s="674">
        <f t="shared" si="54"/>
        <v>1</v>
      </c>
      <c r="F3475" s="673" t="s">
        <v>3001</v>
      </c>
      <c r="G3475" s="673" t="s">
        <v>2611</v>
      </c>
      <c r="H3475" s="673" t="s">
        <v>2611</v>
      </c>
      <c r="I3475" s="673" t="s">
        <v>2611</v>
      </c>
      <c r="J3475" s="673" t="s">
        <v>2611</v>
      </c>
      <c r="K3475" s="673" t="s">
        <v>2611</v>
      </c>
    </row>
    <row r="3476" spans="1:11" hidden="1" x14ac:dyDescent="0.25">
      <c r="A3476" t="s">
        <v>6055</v>
      </c>
      <c r="B3476" s="673" t="s">
        <v>2111</v>
      </c>
      <c r="C3476" s="674">
        <v>4</v>
      </c>
      <c r="D3476" s="674" t="s">
        <v>6920</v>
      </c>
      <c r="E3476" s="674">
        <f t="shared" si="54"/>
        <v>1</v>
      </c>
      <c r="F3476" s="673" t="s">
        <v>3001</v>
      </c>
      <c r="G3476" s="673" t="s">
        <v>2611</v>
      </c>
      <c r="H3476" s="673" t="s">
        <v>2611</v>
      </c>
      <c r="I3476" s="673" t="s">
        <v>2611</v>
      </c>
      <c r="J3476" s="673" t="s">
        <v>2611</v>
      </c>
      <c r="K3476" s="673" t="s">
        <v>2611</v>
      </c>
    </row>
    <row r="3477" spans="1:11" hidden="1" x14ac:dyDescent="0.25">
      <c r="A3477" t="s">
        <v>6056</v>
      </c>
      <c r="B3477" s="673" t="s">
        <v>2111</v>
      </c>
      <c r="C3477" s="674">
        <v>4</v>
      </c>
      <c r="D3477" s="674" t="s">
        <v>7020</v>
      </c>
      <c r="E3477" s="674">
        <f t="shared" si="54"/>
        <v>1</v>
      </c>
      <c r="F3477" s="673" t="s">
        <v>3001</v>
      </c>
      <c r="G3477" s="673" t="s">
        <v>2611</v>
      </c>
      <c r="H3477" s="673" t="s">
        <v>2611</v>
      </c>
      <c r="I3477" s="673" t="s">
        <v>2611</v>
      </c>
      <c r="J3477" s="673" t="s">
        <v>2611</v>
      </c>
      <c r="K3477" s="673" t="s">
        <v>2611</v>
      </c>
    </row>
    <row r="3478" spans="1:11" hidden="1" x14ac:dyDescent="0.25">
      <c r="A3478" t="s">
        <v>6057</v>
      </c>
      <c r="B3478" s="673" t="s">
        <v>2111</v>
      </c>
      <c r="C3478" s="674">
        <v>4</v>
      </c>
      <c r="D3478" s="674" t="s">
        <v>6904</v>
      </c>
      <c r="E3478" s="674">
        <f t="shared" si="54"/>
        <v>1</v>
      </c>
      <c r="F3478" s="673" t="s">
        <v>3002</v>
      </c>
      <c r="G3478" s="673" t="s">
        <v>2611</v>
      </c>
      <c r="H3478" s="673" t="s">
        <v>2611</v>
      </c>
      <c r="I3478" s="673" t="s">
        <v>2611</v>
      </c>
      <c r="J3478" s="673" t="s">
        <v>2611</v>
      </c>
      <c r="K3478" s="673" t="s">
        <v>2611</v>
      </c>
    </row>
    <row r="3479" spans="1:11" hidden="1" x14ac:dyDescent="0.25">
      <c r="A3479" t="s">
        <v>6058</v>
      </c>
      <c r="B3479" s="673" t="s">
        <v>2111</v>
      </c>
      <c r="C3479" s="674">
        <v>4</v>
      </c>
      <c r="D3479" s="674" t="s">
        <v>6905</v>
      </c>
      <c r="E3479" s="674">
        <f t="shared" si="54"/>
        <v>1</v>
      </c>
      <c r="F3479" s="673" t="s">
        <v>3002</v>
      </c>
      <c r="G3479" s="673" t="s">
        <v>2611</v>
      </c>
      <c r="H3479" s="673" t="s">
        <v>2611</v>
      </c>
      <c r="I3479" s="673" t="s">
        <v>2611</v>
      </c>
      <c r="J3479" s="673" t="s">
        <v>2611</v>
      </c>
      <c r="K3479" s="673" t="s">
        <v>2611</v>
      </c>
    </row>
    <row r="3480" spans="1:11" hidden="1" x14ac:dyDescent="0.25">
      <c r="A3480" t="s">
        <v>6059</v>
      </c>
      <c r="B3480" s="673" t="s">
        <v>2111</v>
      </c>
      <c r="C3480" s="674">
        <v>4</v>
      </c>
      <c r="D3480" s="674" t="s">
        <v>6906</v>
      </c>
      <c r="E3480" s="674">
        <f t="shared" si="54"/>
        <v>1</v>
      </c>
      <c r="F3480" s="673" t="s">
        <v>3002</v>
      </c>
      <c r="G3480" s="673" t="s">
        <v>2611</v>
      </c>
      <c r="H3480" s="673" t="s">
        <v>2611</v>
      </c>
      <c r="I3480" s="673" t="s">
        <v>2611</v>
      </c>
      <c r="J3480" s="673" t="s">
        <v>2611</v>
      </c>
      <c r="K3480" s="673" t="s">
        <v>2611</v>
      </c>
    </row>
    <row r="3481" spans="1:11" hidden="1" x14ac:dyDescent="0.25">
      <c r="A3481" t="s">
        <v>6060</v>
      </c>
      <c r="B3481" s="673" t="s">
        <v>2111</v>
      </c>
      <c r="C3481" s="674">
        <v>4</v>
      </c>
      <c r="D3481" s="674" t="s">
        <v>6907</v>
      </c>
      <c r="E3481" s="674">
        <f t="shared" si="54"/>
        <v>1</v>
      </c>
      <c r="F3481" s="673" t="s">
        <v>3002</v>
      </c>
      <c r="G3481" s="673" t="s">
        <v>2611</v>
      </c>
      <c r="H3481" s="673" t="s">
        <v>2611</v>
      </c>
      <c r="I3481" s="673" t="s">
        <v>2611</v>
      </c>
      <c r="J3481" s="673" t="s">
        <v>2611</v>
      </c>
      <c r="K3481" s="673" t="s">
        <v>2611</v>
      </c>
    </row>
    <row r="3482" spans="1:11" hidden="1" x14ac:dyDescent="0.25">
      <c r="A3482" t="s">
        <v>6061</v>
      </c>
      <c r="B3482" s="673" t="s">
        <v>2111</v>
      </c>
      <c r="C3482" s="674">
        <v>4</v>
      </c>
      <c r="D3482" s="674" t="s">
        <v>6925</v>
      </c>
      <c r="E3482" s="674">
        <f t="shared" si="54"/>
        <v>1</v>
      </c>
      <c r="F3482" s="673" t="s">
        <v>3003</v>
      </c>
      <c r="G3482" s="673" t="s">
        <v>2611</v>
      </c>
      <c r="H3482" s="673" t="s">
        <v>2611</v>
      </c>
      <c r="I3482" s="673" t="s">
        <v>2611</v>
      </c>
      <c r="J3482" s="673" t="s">
        <v>2611</v>
      </c>
      <c r="K3482" s="673" t="s">
        <v>2611</v>
      </c>
    </row>
    <row r="3483" spans="1:11" hidden="1" x14ac:dyDescent="0.25">
      <c r="A3483" t="s">
        <v>6062</v>
      </c>
      <c r="B3483" s="673" t="s">
        <v>2111</v>
      </c>
      <c r="C3483" s="674">
        <v>4</v>
      </c>
      <c r="D3483" s="674" t="s">
        <v>6926</v>
      </c>
      <c r="E3483" s="674">
        <f t="shared" si="54"/>
        <v>1</v>
      </c>
      <c r="F3483" s="673" t="s">
        <v>3003</v>
      </c>
      <c r="G3483" s="673" t="s">
        <v>2611</v>
      </c>
      <c r="H3483" s="673" t="s">
        <v>2611</v>
      </c>
      <c r="I3483" s="673" t="s">
        <v>2611</v>
      </c>
      <c r="J3483" s="673" t="s">
        <v>2611</v>
      </c>
      <c r="K3483" s="673" t="s">
        <v>2611</v>
      </c>
    </row>
    <row r="3484" spans="1:11" hidden="1" x14ac:dyDescent="0.25">
      <c r="A3484" t="s">
        <v>6063</v>
      </c>
      <c r="B3484" s="673" t="s">
        <v>2111</v>
      </c>
      <c r="C3484" s="674">
        <v>4</v>
      </c>
      <c r="D3484" s="674" t="s">
        <v>7089</v>
      </c>
      <c r="E3484" s="674">
        <f t="shared" si="54"/>
        <v>1</v>
      </c>
      <c r="F3484" s="673" t="s">
        <v>3003</v>
      </c>
      <c r="G3484" s="673" t="s">
        <v>2611</v>
      </c>
      <c r="H3484" s="673" t="s">
        <v>2611</v>
      </c>
      <c r="I3484" s="673" t="s">
        <v>2611</v>
      </c>
      <c r="J3484" s="673" t="s">
        <v>2611</v>
      </c>
      <c r="K3484" s="673" t="s">
        <v>2611</v>
      </c>
    </row>
    <row r="3485" spans="1:11" hidden="1" x14ac:dyDescent="0.25">
      <c r="A3485" t="s">
        <v>6064</v>
      </c>
      <c r="B3485" s="673" t="s">
        <v>2111</v>
      </c>
      <c r="C3485" s="674">
        <v>4</v>
      </c>
      <c r="D3485" s="674" t="s">
        <v>7090</v>
      </c>
      <c r="E3485" s="674">
        <f t="shared" si="54"/>
        <v>1</v>
      </c>
      <c r="F3485" s="673" t="s">
        <v>3003</v>
      </c>
      <c r="G3485" s="673" t="s">
        <v>2611</v>
      </c>
      <c r="H3485" s="673" t="s">
        <v>2611</v>
      </c>
      <c r="I3485" s="673" t="s">
        <v>2611</v>
      </c>
      <c r="J3485" s="673" t="s">
        <v>2611</v>
      </c>
      <c r="K3485" s="673" t="s">
        <v>2611</v>
      </c>
    </row>
    <row r="3486" spans="1:11" hidden="1" x14ac:dyDescent="0.25">
      <c r="A3486" t="s">
        <v>6065</v>
      </c>
      <c r="B3486" s="673" t="s">
        <v>2111</v>
      </c>
      <c r="C3486" s="674">
        <v>4</v>
      </c>
      <c r="D3486" s="674" t="s">
        <v>7091</v>
      </c>
      <c r="E3486" s="674">
        <f t="shared" si="54"/>
        <v>1</v>
      </c>
      <c r="F3486" s="673" t="s">
        <v>3004</v>
      </c>
      <c r="G3486" s="673" t="s">
        <v>2611</v>
      </c>
      <c r="H3486" s="673" t="s">
        <v>2611</v>
      </c>
      <c r="I3486" s="673" t="s">
        <v>2611</v>
      </c>
      <c r="J3486" s="673" t="s">
        <v>2611</v>
      </c>
      <c r="K3486" s="673" t="s">
        <v>2611</v>
      </c>
    </row>
    <row r="3487" spans="1:11" hidden="1" x14ac:dyDescent="0.25">
      <c r="A3487" t="s">
        <v>6066</v>
      </c>
      <c r="B3487" s="673" t="s">
        <v>2111</v>
      </c>
      <c r="C3487" s="674">
        <v>4</v>
      </c>
      <c r="D3487" s="674" t="s">
        <v>7029</v>
      </c>
      <c r="E3487" s="674">
        <f t="shared" si="54"/>
        <v>1</v>
      </c>
      <c r="F3487" s="673" t="s">
        <v>3004</v>
      </c>
      <c r="G3487" s="673" t="s">
        <v>2611</v>
      </c>
      <c r="H3487" s="673" t="s">
        <v>2611</v>
      </c>
      <c r="I3487" s="673" t="s">
        <v>2611</v>
      </c>
      <c r="J3487" s="673" t="s">
        <v>2611</v>
      </c>
      <c r="K3487" s="673" t="s">
        <v>2611</v>
      </c>
    </row>
    <row r="3488" spans="1:11" hidden="1" x14ac:dyDescent="0.25">
      <c r="A3488" t="s">
        <v>6067</v>
      </c>
      <c r="B3488" s="673" t="s">
        <v>2111</v>
      </c>
      <c r="C3488" s="674">
        <v>4</v>
      </c>
      <c r="D3488" s="674" t="s">
        <v>7061</v>
      </c>
      <c r="E3488" s="674">
        <f t="shared" si="54"/>
        <v>1</v>
      </c>
      <c r="F3488" s="673" t="s">
        <v>3004</v>
      </c>
      <c r="G3488" s="673" t="s">
        <v>2611</v>
      </c>
      <c r="H3488" s="673" t="s">
        <v>2611</v>
      </c>
      <c r="I3488" s="673" t="s">
        <v>2611</v>
      </c>
      <c r="J3488" s="673" t="s">
        <v>2611</v>
      </c>
      <c r="K3488" s="673" t="s">
        <v>2611</v>
      </c>
    </row>
    <row r="3489" spans="1:11" hidden="1" x14ac:dyDescent="0.25">
      <c r="A3489" t="s">
        <v>6068</v>
      </c>
      <c r="B3489" s="673" t="s">
        <v>2111</v>
      </c>
      <c r="C3489" s="674">
        <v>4</v>
      </c>
      <c r="D3489" s="674" t="s">
        <v>7092</v>
      </c>
      <c r="E3489" s="674">
        <f t="shared" si="54"/>
        <v>1</v>
      </c>
      <c r="F3489" s="673" t="s">
        <v>3004</v>
      </c>
      <c r="G3489" s="673" t="s">
        <v>2611</v>
      </c>
      <c r="H3489" s="673" t="s">
        <v>2611</v>
      </c>
      <c r="I3489" s="673" t="s">
        <v>2611</v>
      </c>
      <c r="J3489" s="673" t="s">
        <v>2611</v>
      </c>
      <c r="K3489" s="673" t="s">
        <v>2611</v>
      </c>
    </row>
    <row r="3490" spans="1:11" hidden="1" x14ac:dyDescent="0.25">
      <c r="A3490" t="s">
        <v>6069</v>
      </c>
      <c r="B3490" s="673" t="s">
        <v>2111</v>
      </c>
      <c r="C3490" s="674">
        <v>4</v>
      </c>
      <c r="D3490" s="674" t="s">
        <v>7062</v>
      </c>
      <c r="E3490" s="674">
        <f t="shared" si="54"/>
        <v>1</v>
      </c>
      <c r="F3490" s="673" t="s">
        <v>3005</v>
      </c>
      <c r="G3490" s="673" t="s">
        <v>2611</v>
      </c>
      <c r="H3490" s="673" t="s">
        <v>2611</v>
      </c>
      <c r="I3490" s="673" t="s">
        <v>2611</v>
      </c>
      <c r="J3490" s="673" t="s">
        <v>2611</v>
      </c>
      <c r="K3490" s="673" t="s">
        <v>2611</v>
      </c>
    </row>
    <row r="3491" spans="1:11" hidden="1" x14ac:dyDescent="0.25">
      <c r="A3491" t="s">
        <v>6070</v>
      </c>
      <c r="B3491" s="673" t="s">
        <v>2111</v>
      </c>
      <c r="C3491" s="674">
        <v>4</v>
      </c>
      <c r="D3491" s="674" t="s">
        <v>7078</v>
      </c>
      <c r="E3491" s="674">
        <f t="shared" si="54"/>
        <v>1</v>
      </c>
      <c r="F3491" s="673" t="s">
        <v>3005</v>
      </c>
      <c r="G3491" s="673" t="s">
        <v>2611</v>
      </c>
      <c r="H3491" s="673" t="s">
        <v>2611</v>
      </c>
      <c r="I3491" s="673" t="s">
        <v>2611</v>
      </c>
      <c r="J3491" s="673" t="s">
        <v>2611</v>
      </c>
      <c r="K3491" s="673" t="s">
        <v>2611</v>
      </c>
    </row>
    <row r="3492" spans="1:11" hidden="1" x14ac:dyDescent="0.25">
      <c r="A3492" t="s">
        <v>6071</v>
      </c>
      <c r="B3492" s="673" t="s">
        <v>2111</v>
      </c>
      <c r="C3492" s="674">
        <v>4</v>
      </c>
      <c r="D3492" s="674" t="s">
        <v>7039</v>
      </c>
      <c r="E3492" s="674">
        <f t="shared" si="54"/>
        <v>1</v>
      </c>
      <c r="F3492" s="673" t="s">
        <v>3005</v>
      </c>
      <c r="G3492" s="673" t="s">
        <v>2611</v>
      </c>
      <c r="H3492" s="673" t="s">
        <v>2611</v>
      </c>
      <c r="I3492" s="673" t="s">
        <v>2611</v>
      </c>
      <c r="J3492" s="673" t="s">
        <v>2611</v>
      </c>
      <c r="K3492" s="673" t="s">
        <v>2611</v>
      </c>
    </row>
    <row r="3493" spans="1:11" hidden="1" x14ac:dyDescent="0.25">
      <c r="A3493" t="s">
        <v>6072</v>
      </c>
      <c r="B3493" s="673" t="s">
        <v>2111</v>
      </c>
      <c r="C3493" s="674">
        <v>4</v>
      </c>
      <c r="D3493" s="674" t="s">
        <v>7064</v>
      </c>
      <c r="E3493" s="674">
        <f t="shared" si="54"/>
        <v>1</v>
      </c>
      <c r="F3493" s="673" t="s">
        <v>3005</v>
      </c>
      <c r="G3493" s="673" t="s">
        <v>2611</v>
      </c>
      <c r="H3493" s="673" t="s">
        <v>2611</v>
      </c>
      <c r="I3493" s="673" t="s">
        <v>2611</v>
      </c>
      <c r="J3493" s="673" t="s">
        <v>2611</v>
      </c>
      <c r="K3493" s="673" t="s">
        <v>2611</v>
      </c>
    </row>
    <row r="3494" spans="1:11" hidden="1" x14ac:dyDescent="0.25">
      <c r="A3494" t="s">
        <v>6073</v>
      </c>
      <c r="B3494" s="673" t="s">
        <v>2111</v>
      </c>
      <c r="C3494" s="674">
        <v>4</v>
      </c>
      <c r="D3494" s="674" t="s">
        <v>7065</v>
      </c>
      <c r="E3494" s="674">
        <f t="shared" si="54"/>
        <v>1</v>
      </c>
      <c r="F3494" s="673" t="s">
        <v>3006</v>
      </c>
      <c r="G3494" s="673" t="s">
        <v>2611</v>
      </c>
      <c r="H3494" s="673" t="s">
        <v>2611</v>
      </c>
      <c r="I3494" s="673" t="s">
        <v>2611</v>
      </c>
      <c r="J3494" s="673" t="s">
        <v>2611</v>
      </c>
      <c r="K3494" s="673" t="s">
        <v>2611</v>
      </c>
    </row>
    <row r="3495" spans="1:11" hidden="1" x14ac:dyDescent="0.25">
      <c r="A3495" t="s">
        <v>6074</v>
      </c>
      <c r="B3495" s="673" t="s">
        <v>2111</v>
      </c>
      <c r="C3495" s="674">
        <v>4</v>
      </c>
      <c r="D3495" s="674" t="s">
        <v>7093</v>
      </c>
      <c r="E3495" s="674">
        <f t="shared" si="54"/>
        <v>1</v>
      </c>
      <c r="F3495" s="673" t="s">
        <v>3006</v>
      </c>
      <c r="G3495" s="673" t="s">
        <v>2611</v>
      </c>
      <c r="H3495" s="673" t="s">
        <v>2611</v>
      </c>
      <c r="I3495" s="673" t="s">
        <v>2611</v>
      </c>
      <c r="J3495" s="673" t="s">
        <v>2611</v>
      </c>
      <c r="K3495" s="673" t="s">
        <v>2611</v>
      </c>
    </row>
    <row r="3496" spans="1:11" hidden="1" x14ac:dyDescent="0.25">
      <c r="A3496" t="s">
        <v>6075</v>
      </c>
      <c r="B3496" s="673" t="s">
        <v>2111</v>
      </c>
      <c r="C3496" s="674">
        <v>4</v>
      </c>
      <c r="D3496" s="674" t="s">
        <v>7094</v>
      </c>
      <c r="E3496" s="674">
        <f t="shared" si="54"/>
        <v>1</v>
      </c>
      <c r="F3496" s="673" t="s">
        <v>3006</v>
      </c>
      <c r="G3496" s="673" t="s">
        <v>2611</v>
      </c>
      <c r="H3496" s="673" t="s">
        <v>2611</v>
      </c>
      <c r="I3496" s="673" t="s">
        <v>2611</v>
      </c>
      <c r="J3496" s="673" t="s">
        <v>2611</v>
      </c>
      <c r="K3496" s="673" t="s">
        <v>2611</v>
      </c>
    </row>
    <row r="3497" spans="1:11" hidden="1" x14ac:dyDescent="0.25">
      <c r="A3497" t="s">
        <v>6076</v>
      </c>
      <c r="B3497" s="673" t="s">
        <v>2111</v>
      </c>
      <c r="C3497" s="674">
        <v>4</v>
      </c>
      <c r="D3497" s="674" t="s">
        <v>7084</v>
      </c>
      <c r="E3497" s="674">
        <f t="shared" si="54"/>
        <v>1</v>
      </c>
      <c r="F3497" s="673" t="s">
        <v>3006</v>
      </c>
      <c r="G3497" s="673" t="s">
        <v>2611</v>
      </c>
      <c r="H3497" s="673" t="s">
        <v>2611</v>
      </c>
      <c r="I3497" s="673" t="s">
        <v>2611</v>
      </c>
      <c r="J3497" s="673" t="s">
        <v>2611</v>
      </c>
      <c r="K3497" s="673" t="s">
        <v>2611</v>
      </c>
    </row>
    <row r="3498" spans="1:11" hidden="1" x14ac:dyDescent="0.25">
      <c r="A3498" t="s">
        <v>6077</v>
      </c>
      <c r="B3498" s="673" t="s">
        <v>2111</v>
      </c>
      <c r="C3498" s="674">
        <v>4</v>
      </c>
      <c r="D3498" s="674" t="s">
        <v>7085</v>
      </c>
      <c r="E3498" s="674">
        <f t="shared" si="54"/>
        <v>1</v>
      </c>
      <c r="F3498" s="673" t="s">
        <v>3007</v>
      </c>
      <c r="G3498" s="673" t="s">
        <v>2611</v>
      </c>
      <c r="H3498" s="673" t="s">
        <v>2611</v>
      </c>
      <c r="I3498" s="673" t="s">
        <v>2611</v>
      </c>
      <c r="J3498" s="673" t="s">
        <v>2611</v>
      </c>
      <c r="K3498" s="673" t="s">
        <v>2611</v>
      </c>
    </row>
    <row r="3499" spans="1:11" hidden="1" x14ac:dyDescent="0.25">
      <c r="A3499" t="s">
        <v>6078</v>
      </c>
      <c r="B3499" s="673" t="s">
        <v>2111</v>
      </c>
      <c r="C3499" s="674">
        <v>4</v>
      </c>
      <c r="D3499" s="674" t="s">
        <v>7095</v>
      </c>
      <c r="E3499" s="674">
        <f t="shared" si="54"/>
        <v>1</v>
      </c>
      <c r="F3499" s="673" t="s">
        <v>3007</v>
      </c>
      <c r="G3499" s="673" t="s">
        <v>2611</v>
      </c>
      <c r="H3499" s="673" t="s">
        <v>2611</v>
      </c>
      <c r="I3499" s="673" t="s">
        <v>2611</v>
      </c>
      <c r="J3499" s="673" t="s">
        <v>2611</v>
      </c>
      <c r="K3499" s="673" t="s">
        <v>2611</v>
      </c>
    </row>
    <row r="3500" spans="1:11" hidden="1" x14ac:dyDescent="0.25">
      <c r="A3500" t="s">
        <v>6079</v>
      </c>
      <c r="B3500" s="673" t="s">
        <v>2111</v>
      </c>
      <c r="C3500" s="674">
        <v>4</v>
      </c>
      <c r="D3500" s="674" t="s">
        <v>7096</v>
      </c>
      <c r="E3500" s="674">
        <f t="shared" si="54"/>
        <v>1</v>
      </c>
      <c r="F3500" s="673" t="s">
        <v>3007</v>
      </c>
      <c r="G3500" s="673" t="s">
        <v>2611</v>
      </c>
      <c r="H3500" s="673" t="s">
        <v>2611</v>
      </c>
      <c r="I3500" s="673" t="s">
        <v>2611</v>
      </c>
      <c r="J3500" s="673" t="s">
        <v>2611</v>
      </c>
      <c r="K3500" s="673" t="s">
        <v>2611</v>
      </c>
    </row>
    <row r="3501" spans="1:11" hidden="1" x14ac:dyDescent="0.25">
      <c r="A3501" t="s">
        <v>6080</v>
      </c>
      <c r="B3501" s="673" t="s">
        <v>2111</v>
      </c>
      <c r="C3501" s="674">
        <v>4</v>
      </c>
      <c r="D3501" s="674" t="s">
        <v>7097</v>
      </c>
      <c r="E3501" s="674">
        <f t="shared" si="54"/>
        <v>1</v>
      </c>
      <c r="F3501" s="673" t="s">
        <v>3007</v>
      </c>
      <c r="G3501" s="673" t="s">
        <v>2611</v>
      </c>
      <c r="H3501" s="673" t="s">
        <v>2611</v>
      </c>
      <c r="I3501" s="673" t="s">
        <v>2611</v>
      </c>
      <c r="J3501" s="673" t="s">
        <v>2611</v>
      </c>
      <c r="K3501" s="673" t="s">
        <v>2611</v>
      </c>
    </row>
    <row r="3502" spans="1:11" hidden="1" x14ac:dyDescent="0.25">
      <c r="A3502" t="s">
        <v>6081</v>
      </c>
      <c r="B3502" s="673" t="s">
        <v>2111</v>
      </c>
      <c r="C3502" s="674">
        <v>4</v>
      </c>
      <c r="D3502" s="674" t="s">
        <v>7098</v>
      </c>
      <c r="E3502" s="674">
        <f t="shared" si="54"/>
        <v>1</v>
      </c>
      <c r="F3502" s="673" t="s">
        <v>3008</v>
      </c>
      <c r="G3502" s="673" t="s">
        <v>2611</v>
      </c>
      <c r="H3502" s="673" t="s">
        <v>2611</v>
      </c>
      <c r="I3502" s="673" t="s">
        <v>2611</v>
      </c>
      <c r="J3502" s="673" t="s">
        <v>2611</v>
      </c>
      <c r="K3502" s="673" t="s">
        <v>2611</v>
      </c>
    </row>
    <row r="3503" spans="1:11" hidden="1" x14ac:dyDescent="0.25">
      <c r="A3503" t="s">
        <v>6082</v>
      </c>
      <c r="B3503" s="673" t="s">
        <v>2111</v>
      </c>
      <c r="C3503" s="674">
        <v>4</v>
      </c>
      <c r="D3503" s="674" t="s">
        <v>7099</v>
      </c>
      <c r="E3503" s="674">
        <f t="shared" si="54"/>
        <v>1</v>
      </c>
      <c r="F3503" s="673" t="s">
        <v>3008</v>
      </c>
      <c r="G3503" s="673" t="s">
        <v>2611</v>
      </c>
      <c r="H3503" s="673" t="s">
        <v>2611</v>
      </c>
      <c r="I3503" s="673" t="s">
        <v>2611</v>
      </c>
      <c r="J3503" s="673" t="s">
        <v>2611</v>
      </c>
      <c r="K3503" s="673" t="s">
        <v>2611</v>
      </c>
    </row>
    <row r="3504" spans="1:11" hidden="1" x14ac:dyDescent="0.25">
      <c r="A3504" t="s">
        <v>6083</v>
      </c>
      <c r="B3504" s="673" t="s">
        <v>2111</v>
      </c>
      <c r="C3504" s="674">
        <v>4</v>
      </c>
      <c r="D3504" s="674" t="s">
        <v>7100</v>
      </c>
      <c r="E3504" s="674">
        <f t="shared" si="54"/>
        <v>1</v>
      </c>
      <c r="F3504" s="673" t="s">
        <v>3008</v>
      </c>
      <c r="G3504" s="673" t="s">
        <v>2611</v>
      </c>
      <c r="H3504" s="673" t="s">
        <v>2611</v>
      </c>
      <c r="I3504" s="673" t="s">
        <v>2611</v>
      </c>
      <c r="J3504" s="673" t="s">
        <v>2611</v>
      </c>
      <c r="K3504" s="673" t="s">
        <v>2611</v>
      </c>
    </row>
    <row r="3505" spans="1:11" hidden="1" x14ac:dyDescent="0.25">
      <c r="A3505" t="s">
        <v>6084</v>
      </c>
      <c r="B3505" s="673" t="s">
        <v>2111</v>
      </c>
      <c r="C3505" s="674">
        <v>4</v>
      </c>
      <c r="D3505" s="674" t="s">
        <v>7101</v>
      </c>
      <c r="E3505" s="674">
        <f t="shared" si="54"/>
        <v>1</v>
      </c>
      <c r="F3505" s="673" t="s">
        <v>3008</v>
      </c>
      <c r="G3505" s="673" t="s">
        <v>2611</v>
      </c>
      <c r="H3505" s="673" t="s">
        <v>2611</v>
      </c>
      <c r="I3505" s="673" t="s">
        <v>2611</v>
      </c>
      <c r="J3505" s="673" t="s">
        <v>2611</v>
      </c>
      <c r="K3505" s="673" t="s">
        <v>2611</v>
      </c>
    </row>
    <row r="3506" spans="1:11" hidden="1" x14ac:dyDescent="0.25">
      <c r="A3506" t="s">
        <v>6085</v>
      </c>
      <c r="B3506" s="673" t="s">
        <v>2111</v>
      </c>
      <c r="C3506" s="674">
        <v>4</v>
      </c>
      <c r="D3506" s="674" t="s">
        <v>7102</v>
      </c>
      <c r="E3506" s="674">
        <f t="shared" si="54"/>
        <v>1</v>
      </c>
      <c r="F3506" s="673" t="s">
        <v>3009</v>
      </c>
      <c r="G3506" s="673" t="s">
        <v>2611</v>
      </c>
      <c r="H3506" s="673" t="s">
        <v>2611</v>
      </c>
      <c r="I3506" s="673" t="s">
        <v>2611</v>
      </c>
      <c r="J3506" s="673" t="s">
        <v>2611</v>
      </c>
      <c r="K3506" s="673" t="s">
        <v>2611</v>
      </c>
    </row>
    <row r="3507" spans="1:11" hidden="1" x14ac:dyDescent="0.25">
      <c r="A3507" t="s">
        <v>6086</v>
      </c>
      <c r="B3507" s="673" t="s">
        <v>2111</v>
      </c>
      <c r="C3507" s="674">
        <v>4</v>
      </c>
      <c r="D3507" s="674" t="s">
        <v>7103</v>
      </c>
      <c r="E3507" s="674">
        <f t="shared" si="54"/>
        <v>1</v>
      </c>
      <c r="F3507" s="673" t="s">
        <v>3009</v>
      </c>
      <c r="G3507" s="673" t="s">
        <v>2611</v>
      </c>
      <c r="H3507" s="673" t="s">
        <v>2611</v>
      </c>
      <c r="I3507" s="673" t="s">
        <v>2611</v>
      </c>
      <c r="J3507" s="673" t="s">
        <v>2611</v>
      </c>
      <c r="K3507" s="673" t="s">
        <v>2611</v>
      </c>
    </row>
    <row r="3508" spans="1:11" hidden="1" x14ac:dyDescent="0.25">
      <c r="A3508" t="s">
        <v>6087</v>
      </c>
      <c r="B3508" s="673" t="s">
        <v>2111</v>
      </c>
      <c r="C3508" s="674">
        <v>4</v>
      </c>
      <c r="D3508" s="674" t="s">
        <v>7104</v>
      </c>
      <c r="E3508" s="674">
        <f t="shared" si="54"/>
        <v>1</v>
      </c>
      <c r="F3508" s="673" t="s">
        <v>3009</v>
      </c>
      <c r="G3508" s="673" t="s">
        <v>2611</v>
      </c>
      <c r="H3508" s="673" t="s">
        <v>2611</v>
      </c>
      <c r="I3508" s="673" t="s">
        <v>2611</v>
      </c>
      <c r="J3508" s="673" t="s">
        <v>2611</v>
      </c>
      <c r="K3508" s="673" t="s">
        <v>2611</v>
      </c>
    </row>
    <row r="3509" spans="1:11" hidden="1" x14ac:dyDescent="0.25">
      <c r="A3509" t="s">
        <v>6088</v>
      </c>
      <c r="B3509" s="673" t="s">
        <v>2111</v>
      </c>
      <c r="C3509" s="674">
        <v>4</v>
      </c>
      <c r="D3509" s="674" t="s">
        <v>7046</v>
      </c>
      <c r="E3509" s="674">
        <f t="shared" si="54"/>
        <v>1</v>
      </c>
      <c r="F3509" s="673" t="s">
        <v>3009</v>
      </c>
      <c r="G3509" s="673" t="s">
        <v>2611</v>
      </c>
      <c r="H3509" s="673" t="s">
        <v>2611</v>
      </c>
      <c r="I3509" s="673" t="s">
        <v>2611</v>
      </c>
      <c r="J3509" s="673" t="s">
        <v>2611</v>
      </c>
      <c r="K3509" s="673" t="s">
        <v>2611</v>
      </c>
    </row>
    <row r="3510" spans="1:11" hidden="1" x14ac:dyDescent="0.25">
      <c r="A3510" t="s">
        <v>7636</v>
      </c>
      <c r="B3510" s="673" t="s">
        <v>2111</v>
      </c>
      <c r="C3510" s="674">
        <v>4</v>
      </c>
      <c r="D3510" s="674" t="s">
        <v>6942</v>
      </c>
      <c r="E3510" s="674">
        <f t="shared" si="54"/>
        <v>2</v>
      </c>
      <c r="F3510" s="673" t="s">
        <v>2881</v>
      </c>
      <c r="G3510" s="673" t="s">
        <v>2882</v>
      </c>
      <c r="H3510" s="673" t="s">
        <v>2611</v>
      </c>
      <c r="I3510" s="673" t="s">
        <v>2611</v>
      </c>
      <c r="J3510" s="673" t="s">
        <v>2611</v>
      </c>
      <c r="K3510" s="673" t="s">
        <v>2611</v>
      </c>
    </row>
    <row r="3511" spans="1:11" hidden="1" x14ac:dyDescent="0.25">
      <c r="A3511" t="s">
        <v>7637</v>
      </c>
      <c r="B3511" s="673" t="s">
        <v>2111</v>
      </c>
      <c r="C3511" s="674">
        <v>4</v>
      </c>
      <c r="D3511" s="674" t="s">
        <v>6746</v>
      </c>
      <c r="E3511" s="674">
        <f t="shared" si="54"/>
        <v>2</v>
      </c>
      <c r="F3511" s="673" t="s">
        <v>2881</v>
      </c>
      <c r="G3511" s="673" t="s">
        <v>2882</v>
      </c>
      <c r="H3511" s="673" t="s">
        <v>2611</v>
      </c>
      <c r="I3511" s="673" t="s">
        <v>2611</v>
      </c>
      <c r="J3511" s="673" t="s">
        <v>2611</v>
      </c>
      <c r="K3511" s="673" t="s">
        <v>2611</v>
      </c>
    </row>
    <row r="3512" spans="1:11" hidden="1" x14ac:dyDescent="0.25">
      <c r="A3512" t="s">
        <v>7638</v>
      </c>
      <c r="B3512" s="673" t="s">
        <v>2111</v>
      </c>
      <c r="C3512" s="674">
        <v>4</v>
      </c>
      <c r="D3512" s="674" t="s">
        <v>7003</v>
      </c>
      <c r="E3512" s="674">
        <f t="shared" si="54"/>
        <v>2</v>
      </c>
      <c r="F3512" s="673" t="s">
        <v>2881</v>
      </c>
      <c r="G3512" s="673" t="s">
        <v>2882</v>
      </c>
      <c r="H3512" s="673" t="s">
        <v>2611</v>
      </c>
      <c r="I3512" s="673" t="s">
        <v>2611</v>
      </c>
      <c r="J3512" s="673" t="s">
        <v>2611</v>
      </c>
      <c r="K3512" s="673" t="s">
        <v>2611</v>
      </c>
    </row>
    <row r="3513" spans="1:11" hidden="1" x14ac:dyDescent="0.25">
      <c r="A3513" t="s">
        <v>7639</v>
      </c>
      <c r="B3513" s="673" t="s">
        <v>2111</v>
      </c>
      <c r="C3513" s="674">
        <v>4</v>
      </c>
      <c r="D3513" s="674" t="s">
        <v>6737</v>
      </c>
      <c r="E3513" s="674">
        <f t="shared" si="54"/>
        <v>2</v>
      </c>
      <c r="F3513" s="673" t="s">
        <v>2881</v>
      </c>
      <c r="G3513" s="673" t="s">
        <v>2882</v>
      </c>
      <c r="H3513" s="673" t="s">
        <v>2611</v>
      </c>
      <c r="I3513" s="673" t="s">
        <v>2611</v>
      </c>
      <c r="J3513" s="673" t="s">
        <v>2611</v>
      </c>
      <c r="K3513" s="673" t="s">
        <v>2611</v>
      </c>
    </row>
    <row r="3514" spans="1:11" hidden="1" x14ac:dyDescent="0.25">
      <c r="A3514" t="s">
        <v>6089</v>
      </c>
      <c r="B3514" s="673" t="s">
        <v>2111</v>
      </c>
      <c r="C3514" s="674">
        <v>4</v>
      </c>
      <c r="D3514" s="674" t="s">
        <v>6983</v>
      </c>
      <c r="E3514" s="674">
        <f t="shared" si="54"/>
        <v>2</v>
      </c>
      <c r="F3514" s="673" t="s">
        <v>2881</v>
      </c>
      <c r="G3514" s="673" t="s">
        <v>2882</v>
      </c>
      <c r="H3514" s="673" t="s">
        <v>2611</v>
      </c>
      <c r="I3514" s="673" t="s">
        <v>2611</v>
      </c>
      <c r="J3514" s="673" t="s">
        <v>2611</v>
      </c>
      <c r="K3514" s="673" t="s">
        <v>2611</v>
      </c>
    </row>
    <row r="3515" spans="1:11" hidden="1" x14ac:dyDescent="0.25">
      <c r="A3515" t="s">
        <v>6090</v>
      </c>
      <c r="B3515" s="673" t="s">
        <v>2111</v>
      </c>
      <c r="C3515" s="674">
        <v>4</v>
      </c>
      <c r="D3515" s="674" t="s">
        <v>6984</v>
      </c>
      <c r="E3515" s="674">
        <f t="shared" si="54"/>
        <v>2</v>
      </c>
      <c r="F3515" s="673" t="s">
        <v>2881</v>
      </c>
      <c r="G3515" s="673" t="s">
        <v>2882</v>
      </c>
      <c r="H3515" s="673" t="s">
        <v>2611</v>
      </c>
      <c r="I3515" s="673" t="s">
        <v>2611</v>
      </c>
      <c r="J3515" s="673" t="s">
        <v>2611</v>
      </c>
      <c r="K3515" s="673" t="s">
        <v>2611</v>
      </c>
    </row>
    <row r="3516" spans="1:11" hidden="1" x14ac:dyDescent="0.25">
      <c r="A3516" t="s">
        <v>6091</v>
      </c>
      <c r="B3516" s="673" t="s">
        <v>2111</v>
      </c>
      <c r="C3516" s="674">
        <v>4</v>
      </c>
      <c r="D3516" s="674" t="s">
        <v>6985</v>
      </c>
      <c r="E3516" s="674">
        <f t="shared" si="54"/>
        <v>2</v>
      </c>
      <c r="F3516" s="673" t="s">
        <v>2881</v>
      </c>
      <c r="G3516" s="673" t="s">
        <v>2882</v>
      </c>
      <c r="H3516" s="673" t="s">
        <v>2611</v>
      </c>
      <c r="I3516" s="673" t="s">
        <v>2611</v>
      </c>
      <c r="J3516" s="673" t="s">
        <v>2611</v>
      </c>
      <c r="K3516" s="673" t="s">
        <v>2611</v>
      </c>
    </row>
    <row r="3517" spans="1:11" hidden="1" x14ac:dyDescent="0.25">
      <c r="A3517" t="s">
        <v>6092</v>
      </c>
      <c r="B3517" s="673" t="s">
        <v>2111</v>
      </c>
      <c r="C3517" s="674">
        <v>4</v>
      </c>
      <c r="D3517" s="674" t="s">
        <v>7105</v>
      </c>
      <c r="E3517" s="674">
        <f t="shared" si="54"/>
        <v>2</v>
      </c>
      <c r="F3517" s="673" t="s">
        <v>2881</v>
      </c>
      <c r="G3517" s="673" t="s">
        <v>2882</v>
      </c>
      <c r="H3517" s="673" t="s">
        <v>2611</v>
      </c>
      <c r="I3517" s="673" t="s">
        <v>2611</v>
      </c>
      <c r="J3517" s="673" t="s">
        <v>2611</v>
      </c>
      <c r="K3517" s="673" t="s">
        <v>2611</v>
      </c>
    </row>
    <row r="3518" spans="1:11" hidden="1" x14ac:dyDescent="0.25">
      <c r="A3518" t="s">
        <v>6093</v>
      </c>
      <c r="B3518" s="673" t="s">
        <v>2111</v>
      </c>
      <c r="C3518" s="674">
        <v>5</v>
      </c>
      <c r="D3518" s="674" t="s">
        <v>6729</v>
      </c>
      <c r="E3518" s="674">
        <f t="shared" si="54"/>
        <v>1</v>
      </c>
      <c r="F3518" s="673" t="s">
        <v>2788</v>
      </c>
      <c r="G3518" s="673" t="s">
        <v>2611</v>
      </c>
      <c r="H3518" s="673" t="s">
        <v>2611</v>
      </c>
      <c r="I3518" s="673" t="s">
        <v>2611</v>
      </c>
      <c r="J3518" s="673" t="s">
        <v>2611</v>
      </c>
      <c r="K3518" s="673" t="s">
        <v>2611</v>
      </c>
    </row>
    <row r="3519" spans="1:11" hidden="1" x14ac:dyDescent="0.25">
      <c r="A3519" t="s">
        <v>6094</v>
      </c>
      <c r="B3519" s="673" t="s">
        <v>2111</v>
      </c>
      <c r="C3519" s="674">
        <v>5</v>
      </c>
      <c r="D3519" s="674" t="s">
        <v>6730</v>
      </c>
      <c r="E3519" s="674">
        <f t="shared" si="54"/>
        <v>1</v>
      </c>
      <c r="F3519" s="673" t="s">
        <v>2788</v>
      </c>
      <c r="G3519" s="673" t="s">
        <v>2611</v>
      </c>
      <c r="H3519" s="673" t="s">
        <v>2611</v>
      </c>
      <c r="I3519" s="673" t="s">
        <v>2611</v>
      </c>
      <c r="J3519" s="673" t="s">
        <v>2611</v>
      </c>
      <c r="K3519" s="673" t="s">
        <v>2611</v>
      </c>
    </row>
    <row r="3520" spans="1:11" hidden="1" x14ac:dyDescent="0.25">
      <c r="A3520" t="s">
        <v>6095</v>
      </c>
      <c r="B3520" s="673" t="s">
        <v>2111</v>
      </c>
      <c r="C3520" s="674">
        <v>5</v>
      </c>
      <c r="D3520" s="674" t="s">
        <v>6731</v>
      </c>
      <c r="E3520" s="674">
        <f t="shared" si="54"/>
        <v>1</v>
      </c>
      <c r="F3520" s="673" t="s">
        <v>2788</v>
      </c>
      <c r="G3520" s="673" t="s">
        <v>2611</v>
      </c>
      <c r="H3520" s="673" t="s">
        <v>2611</v>
      </c>
      <c r="I3520" s="673" t="s">
        <v>2611</v>
      </c>
      <c r="J3520" s="673" t="s">
        <v>2611</v>
      </c>
      <c r="K3520" s="673" t="s">
        <v>2611</v>
      </c>
    </row>
    <row r="3521" spans="1:11" hidden="1" x14ac:dyDescent="0.25">
      <c r="A3521" t="s">
        <v>6096</v>
      </c>
      <c r="B3521" s="673" t="s">
        <v>2111</v>
      </c>
      <c r="C3521" s="674">
        <v>5</v>
      </c>
      <c r="D3521" s="674" t="s">
        <v>6732</v>
      </c>
      <c r="E3521" s="674">
        <f t="shared" si="54"/>
        <v>1</v>
      </c>
      <c r="F3521" s="673" t="s">
        <v>2788</v>
      </c>
      <c r="G3521" s="673" t="s">
        <v>2611</v>
      </c>
      <c r="H3521" s="673" t="s">
        <v>2611</v>
      </c>
      <c r="I3521" s="673" t="s">
        <v>2611</v>
      </c>
      <c r="J3521" s="673" t="s">
        <v>2611</v>
      </c>
      <c r="K3521" s="673" t="s">
        <v>2611</v>
      </c>
    </row>
    <row r="3522" spans="1:11" hidden="1" x14ac:dyDescent="0.25">
      <c r="A3522" t="s">
        <v>6097</v>
      </c>
      <c r="B3522" s="673" t="s">
        <v>2111</v>
      </c>
      <c r="C3522" s="674">
        <v>5</v>
      </c>
      <c r="D3522" s="674" t="s">
        <v>6733</v>
      </c>
      <c r="E3522" s="674">
        <f t="shared" si="54"/>
        <v>3</v>
      </c>
      <c r="F3522" s="673" t="s">
        <v>2789</v>
      </c>
      <c r="G3522" s="673" t="s">
        <v>2790</v>
      </c>
      <c r="H3522" s="673" t="s">
        <v>2791</v>
      </c>
      <c r="I3522" s="673" t="s">
        <v>2611</v>
      </c>
      <c r="J3522" s="673" t="s">
        <v>2611</v>
      </c>
      <c r="K3522" s="673" t="s">
        <v>2611</v>
      </c>
    </row>
    <row r="3523" spans="1:11" hidden="1" x14ac:dyDescent="0.25">
      <c r="A3523" t="s">
        <v>6098</v>
      </c>
      <c r="B3523" s="673" t="s">
        <v>2111</v>
      </c>
      <c r="C3523" s="674">
        <v>5</v>
      </c>
      <c r="D3523" s="674" t="s">
        <v>6734</v>
      </c>
      <c r="E3523" s="674">
        <f t="shared" ref="E3523:E3586" si="55">6-COUNTIF(F3523:K3523,"")</f>
        <v>1</v>
      </c>
      <c r="F3523" s="673" t="s">
        <v>2788</v>
      </c>
      <c r="G3523" s="673" t="s">
        <v>2611</v>
      </c>
      <c r="H3523" s="673" t="s">
        <v>2611</v>
      </c>
      <c r="I3523" s="673" t="s">
        <v>2611</v>
      </c>
      <c r="J3523" s="673" t="s">
        <v>2611</v>
      </c>
      <c r="K3523" s="673" t="s">
        <v>2611</v>
      </c>
    </row>
    <row r="3524" spans="1:11" hidden="1" x14ac:dyDescent="0.25">
      <c r="A3524" t="s">
        <v>6099</v>
      </c>
      <c r="B3524" s="673" t="s">
        <v>2111</v>
      </c>
      <c r="C3524" s="674">
        <v>5</v>
      </c>
      <c r="D3524" s="674" t="s">
        <v>6876</v>
      </c>
      <c r="E3524" s="674">
        <f t="shared" si="55"/>
        <v>1</v>
      </c>
      <c r="F3524" s="673" t="s">
        <v>2788</v>
      </c>
      <c r="G3524" s="673" t="s">
        <v>2611</v>
      </c>
      <c r="H3524" s="673" t="s">
        <v>2611</v>
      </c>
      <c r="I3524" s="673" t="s">
        <v>2611</v>
      </c>
      <c r="J3524" s="673" t="s">
        <v>2611</v>
      </c>
      <c r="K3524" s="673" t="s">
        <v>2611</v>
      </c>
    </row>
    <row r="3525" spans="1:11" hidden="1" x14ac:dyDescent="0.25">
      <c r="A3525" t="s">
        <v>6100</v>
      </c>
      <c r="B3525" s="673" t="s">
        <v>2111</v>
      </c>
      <c r="C3525" s="674">
        <v>5</v>
      </c>
      <c r="D3525" s="674" t="s">
        <v>6760</v>
      </c>
      <c r="E3525" s="674">
        <f t="shared" si="55"/>
        <v>1</v>
      </c>
      <c r="F3525" s="673" t="s">
        <v>2788</v>
      </c>
      <c r="G3525" s="673" t="s">
        <v>2611</v>
      </c>
      <c r="H3525" s="673" t="s">
        <v>2611</v>
      </c>
      <c r="I3525" s="673" t="s">
        <v>2611</v>
      </c>
      <c r="J3525" s="673" t="s">
        <v>2611</v>
      </c>
      <c r="K3525" s="673" t="s">
        <v>2611</v>
      </c>
    </row>
    <row r="3526" spans="1:11" hidden="1" x14ac:dyDescent="0.25">
      <c r="A3526" t="s">
        <v>6101</v>
      </c>
      <c r="B3526" s="673" t="s">
        <v>2111</v>
      </c>
      <c r="C3526" s="674">
        <v>5</v>
      </c>
      <c r="D3526" s="674" t="s">
        <v>6735</v>
      </c>
      <c r="E3526" s="674">
        <f t="shared" si="55"/>
        <v>1</v>
      </c>
      <c r="F3526" s="673" t="s">
        <v>2788</v>
      </c>
      <c r="G3526" s="673" t="s">
        <v>2611</v>
      </c>
      <c r="H3526" s="673" t="s">
        <v>2611</v>
      </c>
      <c r="I3526" s="673" t="s">
        <v>2611</v>
      </c>
      <c r="J3526" s="673" t="s">
        <v>2611</v>
      </c>
      <c r="K3526" s="673" t="s">
        <v>2611</v>
      </c>
    </row>
    <row r="3527" spans="1:11" hidden="1" x14ac:dyDescent="0.25">
      <c r="A3527" t="s">
        <v>6102</v>
      </c>
      <c r="B3527" s="673" t="s">
        <v>2111</v>
      </c>
      <c r="C3527" s="674">
        <v>5</v>
      </c>
      <c r="D3527" s="674" t="s">
        <v>6744</v>
      </c>
      <c r="E3527" s="674">
        <f t="shared" si="55"/>
        <v>3</v>
      </c>
      <c r="F3527" s="673" t="s">
        <v>2887</v>
      </c>
      <c r="G3527" s="673" t="s">
        <v>2888</v>
      </c>
      <c r="H3527" s="673" t="s">
        <v>2889</v>
      </c>
      <c r="I3527" s="673" t="s">
        <v>2611</v>
      </c>
      <c r="J3527" s="673" t="s">
        <v>2611</v>
      </c>
      <c r="K3527" s="673" t="s">
        <v>2611</v>
      </c>
    </row>
    <row r="3528" spans="1:11" hidden="1" x14ac:dyDescent="0.25">
      <c r="A3528" t="s">
        <v>7640</v>
      </c>
      <c r="B3528" s="673" t="s">
        <v>2111</v>
      </c>
      <c r="C3528" s="674">
        <v>5</v>
      </c>
      <c r="D3528" s="674" t="s">
        <v>7015</v>
      </c>
      <c r="E3528" s="674">
        <f t="shared" si="55"/>
        <v>1</v>
      </c>
      <c r="F3528" s="673" t="s">
        <v>2788</v>
      </c>
      <c r="G3528" s="673" t="s">
        <v>2611</v>
      </c>
      <c r="H3528" s="673" t="s">
        <v>2611</v>
      </c>
      <c r="I3528" s="673" t="s">
        <v>2611</v>
      </c>
      <c r="J3528" s="673" t="s">
        <v>2611</v>
      </c>
      <c r="K3528" s="673" t="s">
        <v>2611</v>
      </c>
    </row>
    <row r="3529" spans="1:11" hidden="1" x14ac:dyDescent="0.25">
      <c r="A3529" t="s">
        <v>6103</v>
      </c>
      <c r="B3529" s="673" t="s">
        <v>2111</v>
      </c>
      <c r="C3529" s="674">
        <v>5</v>
      </c>
      <c r="D3529" s="674" t="s">
        <v>6736</v>
      </c>
      <c r="E3529" s="674">
        <f t="shared" si="55"/>
        <v>1</v>
      </c>
      <c r="F3529" s="673" t="s">
        <v>2788</v>
      </c>
      <c r="G3529" s="673" t="s">
        <v>2611</v>
      </c>
      <c r="H3529" s="673" t="s">
        <v>2611</v>
      </c>
      <c r="I3529" s="673" t="s">
        <v>2611</v>
      </c>
      <c r="J3529" s="673" t="s">
        <v>2611</v>
      </c>
      <c r="K3529" s="673" t="s">
        <v>2611</v>
      </c>
    </row>
    <row r="3530" spans="1:11" hidden="1" x14ac:dyDescent="0.25">
      <c r="A3530" t="s">
        <v>6104</v>
      </c>
      <c r="B3530" s="673" t="s">
        <v>2111</v>
      </c>
      <c r="C3530" s="674">
        <v>5</v>
      </c>
      <c r="D3530" s="674" t="s">
        <v>6747</v>
      </c>
      <c r="E3530" s="674">
        <f t="shared" si="55"/>
        <v>1</v>
      </c>
      <c r="F3530" s="673" t="s">
        <v>2788</v>
      </c>
      <c r="G3530" s="673" t="s">
        <v>2611</v>
      </c>
      <c r="H3530" s="673" t="s">
        <v>2611</v>
      </c>
      <c r="I3530" s="673" t="s">
        <v>2611</v>
      </c>
      <c r="J3530" s="673" t="s">
        <v>2611</v>
      </c>
      <c r="K3530" s="673" t="s">
        <v>2611</v>
      </c>
    </row>
    <row r="3531" spans="1:11" hidden="1" x14ac:dyDescent="0.25">
      <c r="A3531" t="s">
        <v>6105</v>
      </c>
      <c r="B3531" s="673" t="s">
        <v>2111</v>
      </c>
      <c r="C3531" s="674">
        <v>5</v>
      </c>
      <c r="D3531" s="674" t="s">
        <v>7088</v>
      </c>
      <c r="E3531" s="674">
        <f t="shared" si="55"/>
        <v>1</v>
      </c>
      <c r="F3531" s="673" t="s">
        <v>2788</v>
      </c>
      <c r="G3531" s="673" t="s">
        <v>2611</v>
      </c>
      <c r="H3531" s="673" t="s">
        <v>2611</v>
      </c>
      <c r="I3531" s="673" t="s">
        <v>2611</v>
      </c>
      <c r="J3531" s="673" t="s">
        <v>2611</v>
      </c>
      <c r="K3531" s="673" t="s">
        <v>2611</v>
      </c>
    </row>
    <row r="3532" spans="1:11" hidden="1" x14ac:dyDescent="0.25">
      <c r="A3532" t="s">
        <v>7641</v>
      </c>
      <c r="B3532" s="673" t="s">
        <v>2111</v>
      </c>
      <c r="C3532" s="674">
        <v>5</v>
      </c>
      <c r="D3532" s="674" t="s">
        <v>6943</v>
      </c>
      <c r="E3532" s="674">
        <f t="shared" si="55"/>
        <v>3</v>
      </c>
      <c r="F3532" s="673" t="s">
        <v>2887</v>
      </c>
      <c r="G3532" s="673" t="s">
        <v>2888</v>
      </c>
      <c r="H3532" s="673" t="s">
        <v>2889</v>
      </c>
      <c r="I3532" s="673" t="s">
        <v>2611</v>
      </c>
      <c r="J3532" s="673" t="s">
        <v>2611</v>
      </c>
      <c r="K3532" s="673" t="s">
        <v>2611</v>
      </c>
    </row>
    <row r="3533" spans="1:11" hidden="1" x14ac:dyDescent="0.25">
      <c r="A3533" t="s">
        <v>7642</v>
      </c>
      <c r="B3533" s="673" t="s">
        <v>2111</v>
      </c>
      <c r="C3533" s="674">
        <v>5</v>
      </c>
      <c r="D3533" s="674" t="s">
        <v>6944</v>
      </c>
      <c r="E3533" s="674">
        <f t="shared" si="55"/>
        <v>3</v>
      </c>
      <c r="F3533" s="673" t="s">
        <v>2887</v>
      </c>
      <c r="G3533" s="673" t="s">
        <v>2888</v>
      </c>
      <c r="H3533" s="673" t="s">
        <v>2889</v>
      </c>
      <c r="I3533" s="673" t="s">
        <v>2611</v>
      </c>
      <c r="J3533" s="673" t="s">
        <v>2611</v>
      </c>
      <c r="K3533" s="673" t="s">
        <v>2611</v>
      </c>
    </row>
    <row r="3534" spans="1:11" hidden="1" x14ac:dyDescent="0.25">
      <c r="A3534" t="s">
        <v>6106</v>
      </c>
      <c r="B3534" s="673" t="s">
        <v>2111</v>
      </c>
      <c r="C3534" s="674">
        <v>5</v>
      </c>
      <c r="D3534" s="674" t="s">
        <v>6945</v>
      </c>
      <c r="E3534" s="674">
        <f t="shared" si="55"/>
        <v>3</v>
      </c>
      <c r="F3534" s="673" t="s">
        <v>2887</v>
      </c>
      <c r="G3534" s="673" t="s">
        <v>2888</v>
      </c>
      <c r="H3534" s="673" t="s">
        <v>2889</v>
      </c>
      <c r="I3534" s="673" t="s">
        <v>2611</v>
      </c>
      <c r="J3534" s="673" t="s">
        <v>2611</v>
      </c>
      <c r="K3534" s="673" t="s">
        <v>2611</v>
      </c>
    </row>
    <row r="3535" spans="1:11" hidden="1" x14ac:dyDescent="0.25">
      <c r="A3535" t="s">
        <v>6107</v>
      </c>
      <c r="B3535" s="673" t="s">
        <v>2111</v>
      </c>
      <c r="C3535" s="674">
        <v>5</v>
      </c>
      <c r="D3535" s="674" t="s">
        <v>6946</v>
      </c>
      <c r="E3535" s="674">
        <f t="shared" si="55"/>
        <v>3</v>
      </c>
      <c r="F3535" s="673" t="s">
        <v>2887</v>
      </c>
      <c r="G3535" s="673" t="s">
        <v>2888</v>
      </c>
      <c r="H3535" s="673" t="s">
        <v>2889</v>
      </c>
      <c r="I3535" s="673" t="s">
        <v>2611</v>
      </c>
      <c r="J3535" s="673" t="s">
        <v>2611</v>
      </c>
      <c r="K3535" s="673" t="s">
        <v>2611</v>
      </c>
    </row>
    <row r="3536" spans="1:11" hidden="1" x14ac:dyDescent="0.25">
      <c r="A3536" t="s">
        <v>6108</v>
      </c>
      <c r="B3536" s="673" t="s">
        <v>2111</v>
      </c>
      <c r="C3536" s="674">
        <v>6</v>
      </c>
      <c r="D3536" s="674" t="s">
        <v>6729</v>
      </c>
      <c r="E3536" s="674">
        <f t="shared" si="55"/>
        <v>1</v>
      </c>
      <c r="F3536" s="673" t="s">
        <v>2788</v>
      </c>
      <c r="G3536" s="673" t="s">
        <v>2611</v>
      </c>
      <c r="H3536" s="673" t="s">
        <v>2611</v>
      </c>
      <c r="I3536" s="673" t="s">
        <v>2611</v>
      </c>
      <c r="J3536" s="673" t="s">
        <v>2611</v>
      </c>
      <c r="K3536" s="673" t="s">
        <v>2611</v>
      </c>
    </row>
    <row r="3537" spans="1:11" hidden="1" x14ac:dyDescent="0.25">
      <c r="A3537" t="s">
        <v>6109</v>
      </c>
      <c r="B3537" s="673" t="s">
        <v>2111</v>
      </c>
      <c r="C3537" s="674">
        <v>6</v>
      </c>
      <c r="D3537" s="674" t="s">
        <v>6730</v>
      </c>
      <c r="E3537" s="674">
        <f t="shared" si="55"/>
        <v>1</v>
      </c>
      <c r="F3537" s="673" t="s">
        <v>2788</v>
      </c>
      <c r="G3537" s="673" t="s">
        <v>2611</v>
      </c>
      <c r="H3537" s="673" t="s">
        <v>2611</v>
      </c>
      <c r="I3537" s="673" t="s">
        <v>2611</v>
      </c>
      <c r="J3537" s="673" t="s">
        <v>2611</v>
      </c>
      <c r="K3537" s="673" t="s">
        <v>2611</v>
      </c>
    </row>
    <row r="3538" spans="1:11" hidden="1" x14ac:dyDescent="0.25">
      <c r="A3538" t="s">
        <v>6110</v>
      </c>
      <c r="B3538" s="673" t="s">
        <v>2111</v>
      </c>
      <c r="C3538" s="674">
        <v>6</v>
      </c>
      <c r="D3538" s="674" t="s">
        <v>6731</v>
      </c>
      <c r="E3538" s="674">
        <f t="shared" si="55"/>
        <v>1</v>
      </c>
      <c r="F3538" s="673" t="s">
        <v>2788</v>
      </c>
      <c r="G3538" s="673" t="s">
        <v>2611</v>
      </c>
      <c r="H3538" s="673" t="s">
        <v>2611</v>
      </c>
      <c r="I3538" s="673" t="s">
        <v>2611</v>
      </c>
      <c r="J3538" s="673" t="s">
        <v>2611</v>
      </c>
      <c r="K3538" s="673" t="s">
        <v>2611</v>
      </c>
    </row>
    <row r="3539" spans="1:11" hidden="1" x14ac:dyDescent="0.25">
      <c r="A3539" t="s">
        <v>6111</v>
      </c>
      <c r="B3539" s="673" t="s">
        <v>2111</v>
      </c>
      <c r="C3539" s="674">
        <v>6</v>
      </c>
      <c r="D3539" s="674" t="s">
        <v>6732</v>
      </c>
      <c r="E3539" s="674">
        <f t="shared" si="55"/>
        <v>1</v>
      </c>
      <c r="F3539" s="673" t="s">
        <v>2788</v>
      </c>
      <c r="G3539" s="673" t="s">
        <v>2611</v>
      </c>
      <c r="H3539" s="673" t="s">
        <v>2611</v>
      </c>
      <c r="I3539" s="673" t="s">
        <v>2611</v>
      </c>
      <c r="J3539" s="673" t="s">
        <v>2611</v>
      </c>
      <c r="K3539" s="673" t="s">
        <v>2611</v>
      </c>
    </row>
    <row r="3540" spans="1:11" hidden="1" x14ac:dyDescent="0.25">
      <c r="A3540" t="s">
        <v>6112</v>
      </c>
      <c r="B3540" s="673" t="s">
        <v>2111</v>
      </c>
      <c r="C3540" s="674">
        <v>6</v>
      </c>
      <c r="D3540" s="674" t="s">
        <v>6733</v>
      </c>
      <c r="E3540" s="674">
        <f t="shared" si="55"/>
        <v>3</v>
      </c>
      <c r="F3540" s="673" t="s">
        <v>2789</v>
      </c>
      <c r="G3540" s="673" t="s">
        <v>2790</v>
      </c>
      <c r="H3540" s="673" t="s">
        <v>2791</v>
      </c>
      <c r="I3540" s="673" t="s">
        <v>2611</v>
      </c>
      <c r="J3540" s="673" t="s">
        <v>2611</v>
      </c>
      <c r="K3540" s="673" t="s">
        <v>2611</v>
      </c>
    </row>
    <row r="3541" spans="1:11" hidden="1" x14ac:dyDescent="0.25">
      <c r="A3541" t="s">
        <v>6113</v>
      </c>
      <c r="B3541" s="673" t="s">
        <v>2111</v>
      </c>
      <c r="C3541" s="674">
        <v>6</v>
      </c>
      <c r="D3541" s="674" t="s">
        <v>6734</v>
      </c>
      <c r="E3541" s="674">
        <f t="shared" si="55"/>
        <v>1</v>
      </c>
      <c r="F3541" s="673" t="s">
        <v>2788</v>
      </c>
      <c r="G3541" s="673" t="s">
        <v>2611</v>
      </c>
      <c r="H3541" s="673" t="s">
        <v>2611</v>
      </c>
      <c r="I3541" s="673" t="s">
        <v>2611</v>
      </c>
      <c r="J3541" s="673" t="s">
        <v>2611</v>
      </c>
      <c r="K3541" s="673" t="s">
        <v>2611</v>
      </c>
    </row>
    <row r="3542" spans="1:11" hidden="1" x14ac:dyDescent="0.25">
      <c r="A3542" t="s">
        <v>6114</v>
      </c>
      <c r="B3542" s="673" t="s">
        <v>2111</v>
      </c>
      <c r="C3542" s="674">
        <v>6</v>
      </c>
      <c r="D3542" s="674" t="s">
        <v>6876</v>
      </c>
      <c r="E3542" s="674">
        <f t="shared" si="55"/>
        <v>1</v>
      </c>
      <c r="F3542" s="673" t="s">
        <v>2788</v>
      </c>
      <c r="G3542" s="673" t="s">
        <v>2611</v>
      </c>
      <c r="H3542" s="673" t="s">
        <v>2611</v>
      </c>
      <c r="I3542" s="673" t="s">
        <v>2611</v>
      </c>
      <c r="J3542" s="673" t="s">
        <v>2611</v>
      </c>
      <c r="K3542" s="673" t="s">
        <v>2611</v>
      </c>
    </row>
    <row r="3543" spans="1:11" hidden="1" x14ac:dyDescent="0.25">
      <c r="A3543" t="s">
        <v>6115</v>
      </c>
      <c r="B3543" s="673" t="s">
        <v>2111</v>
      </c>
      <c r="C3543" s="674">
        <v>6</v>
      </c>
      <c r="D3543" s="674" t="s">
        <v>6760</v>
      </c>
      <c r="E3543" s="674">
        <f t="shared" si="55"/>
        <v>1</v>
      </c>
      <c r="F3543" s="673" t="s">
        <v>2788</v>
      </c>
      <c r="G3543" s="673" t="s">
        <v>2611</v>
      </c>
      <c r="H3543" s="673" t="s">
        <v>2611</v>
      </c>
      <c r="I3543" s="673" t="s">
        <v>2611</v>
      </c>
      <c r="J3543" s="673" t="s">
        <v>2611</v>
      </c>
      <c r="K3543" s="673" t="s">
        <v>2611</v>
      </c>
    </row>
    <row r="3544" spans="1:11" hidden="1" x14ac:dyDescent="0.25">
      <c r="A3544" t="s">
        <v>6116</v>
      </c>
      <c r="B3544" s="673" t="s">
        <v>2111</v>
      </c>
      <c r="C3544" s="674">
        <v>6</v>
      </c>
      <c r="D3544" s="674" t="s">
        <v>6735</v>
      </c>
      <c r="E3544" s="674">
        <f t="shared" si="55"/>
        <v>1</v>
      </c>
      <c r="F3544" s="673" t="s">
        <v>2788</v>
      </c>
      <c r="G3544" s="673" t="s">
        <v>2611</v>
      </c>
      <c r="H3544" s="673" t="s">
        <v>2611</v>
      </c>
      <c r="I3544" s="673" t="s">
        <v>2611</v>
      </c>
      <c r="J3544" s="673" t="s">
        <v>2611</v>
      </c>
      <c r="K3544" s="673" t="s">
        <v>2611</v>
      </c>
    </row>
    <row r="3545" spans="1:11" hidden="1" x14ac:dyDescent="0.25">
      <c r="A3545" t="s">
        <v>6117</v>
      </c>
      <c r="B3545" s="673" t="s">
        <v>2111</v>
      </c>
      <c r="C3545" s="674">
        <v>6</v>
      </c>
      <c r="D3545" s="674" t="s">
        <v>6744</v>
      </c>
      <c r="E3545" s="674">
        <f t="shared" si="55"/>
        <v>3</v>
      </c>
      <c r="F3545" s="673" t="s">
        <v>2887</v>
      </c>
      <c r="G3545" s="673" t="s">
        <v>2888</v>
      </c>
      <c r="H3545" s="673" t="s">
        <v>2889</v>
      </c>
      <c r="I3545" s="673" t="s">
        <v>2611</v>
      </c>
      <c r="J3545" s="673" t="s">
        <v>2611</v>
      </c>
      <c r="K3545" s="673" t="s">
        <v>2611</v>
      </c>
    </row>
    <row r="3546" spans="1:11" hidden="1" x14ac:dyDescent="0.25">
      <c r="A3546" t="s">
        <v>7643</v>
      </c>
      <c r="B3546" s="673" t="s">
        <v>2111</v>
      </c>
      <c r="C3546" s="674">
        <v>6</v>
      </c>
      <c r="D3546" s="674" t="s">
        <v>7015</v>
      </c>
      <c r="E3546" s="674">
        <f t="shared" si="55"/>
        <v>1</v>
      </c>
      <c r="F3546" s="673" t="s">
        <v>2788</v>
      </c>
      <c r="G3546" s="673" t="s">
        <v>2611</v>
      </c>
      <c r="H3546" s="673" t="s">
        <v>2611</v>
      </c>
      <c r="I3546" s="673" t="s">
        <v>2611</v>
      </c>
      <c r="J3546" s="673" t="s">
        <v>2611</v>
      </c>
      <c r="K3546" s="673" t="s">
        <v>2611</v>
      </c>
    </row>
    <row r="3547" spans="1:11" hidden="1" x14ac:dyDescent="0.25">
      <c r="A3547" t="s">
        <v>6118</v>
      </c>
      <c r="B3547" s="673" t="s">
        <v>2111</v>
      </c>
      <c r="C3547" s="674">
        <v>6</v>
      </c>
      <c r="D3547" s="674" t="s">
        <v>6736</v>
      </c>
      <c r="E3547" s="674">
        <f t="shared" si="55"/>
        <v>1</v>
      </c>
      <c r="F3547" s="673" t="s">
        <v>2788</v>
      </c>
      <c r="G3547" s="673" t="s">
        <v>2611</v>
      </c>
      <c r="H3547" s="673" t="s">
        <v>2611</v>
      </c>
      <c r="I3547" s="673" t="s">
        <v>2611</v>
      </c>
      <c r="J3547" s="673" t="s">
        <v>2611</v>
      </c>
      <c r="K3547" s="673" t="s">
        <v>2611</v>
      </c>
    </row>
    <row r="3548" spans="1:11" hidden="1" x14ac:dyDescent="0.25">
      <c r="A3548" t="s">
        <v>6119</v>
      </c>
      <c r="B3548" s="673" t="s">
        <v>2111</v>
      </c>
      <c r="C3548" s="674">
        <v>6</v>
      </c>
      <c r="D3548" s="674" t="s">
        <v>6747</v>
      </c>
      <c r="E3548" s="674">
        <f t="shared" si="55"/>
        <v>1</v>
      </c>
      <c r="F3548" s="673" t="s">
        <v>2788</v>
      </c>
      <c r="G3548" s="673" t="s">
        <v>2611</v>
      </c>
      <c r="H3548" s="673" t="s">
        <v>2611</v>
      </c>
      <c r="I3548" s="673" t="s">
        <v>2611</v>
      </c>
      <c r="J3548" s="673" t="s">
        <v>2611</v>
      </c>
      <c r="K3548" s="673" t="s">
        <v>2611</v>
      </c>
    </row>
    <row r="3549" spans="1:11" hidden="1" x14ac:dyDescent="0.25">
      <c r="A3549" t="s">
        <v>6120</v>
      </c>
      <c r="B3549" s="673" t="s">
        <v>2111</v>
      </c>
      <c r="C3549" s="674">
        <v>6</v>
      </c>
      <c r="D3549" s="674" t="s">
        <v>7088</v>
      </c>
      <c r="E3549" s="674">
        <f t="shared" si="55"/>
        <v>1</v>
      </c>
      <c r="F3549" s="673" t="s">
        <v>2788</v>
      </c>
      <c r="G3549" s="673" t="s">
        <v>2611</v>
      </c>
      <c r="H3549" s="673" t="s">
        <v>2611</v>
      </c>
      <c r="I3549" s="673" t="s">
        <v>2611</v>
      </c>
      <c r="J3549" s="673" t="s">
        <v>2611</v>
      </c>
      <c r="K3549" s="673" t="s">
        <v>2611</v>
      </c>
    </row>
    <row r="3550" spans="1:11" hidden="1" x14ac:dyDescent="0.25">
      <c r="A3550" t="s">
        <v>7644</v>
      </c>
      <c r="B3550" s="673" t="s">
        <v>2111</v>
      </c>
      <c r="C3550" s="674">
        <v>6</v>
      </c>
      <c r="D3550" s="674" t="s">
        <v>6943</v>
      </c>
      <c r="E3550" s="674">
        <f t="shared" si="55"/>
        <v>3</v>
      </c>
      <c r="F3550" s="673" t="s">
        <v>2887</v>
      </c>
      <c r="G3550" s="673" t="s">
        <v>2888</v>
      </c>
      <c r="H3550" s="673" t="s">
        <v>2889</v>
      </c>
      <c r="I3550" s="673" t="s">
        <v>2611</v>
      </c>
      <c r="J3550" s="673" t="s">
        <v>2611</v>
      </c>
      <c r="K3550" s="673" t="s">
        <v>2611</v>
      </c>
    </row>
    <row r="3551" spans="1:11" hidden="1" x14ac:dyDescent="0.25">
      <c r="A3551" t="s">
        <v>7645</v>
      </c>
      <c r="B3551" s="673" t="s">
        <v>2111</v>
      </c>
      <c r="C3551" s="674">
        <v>6</v>
      </c>
      <c r="D3551" s="674" t="s">
        <v>6944</v>
      </c>
      <c r="E3551" s="674">
        <f t="shared" si="55"/>
        <v>3</v>
      </c>
      <c r="F3551" s="673" t="s">
        <v>2887</v>
      </c>
      <c r="G3551" s="673" t="s">
        <v>2888</v>
      </c>
      <c r="H3551" s="673" t="s">
        <v>2889</v>
      </c>
      <c r="I3551" s="673" t="s">
        <v>2611</v>
      </c>
      <c r="J3551" s="673" t="s">
        <v>2611</v>
      </c>
      <c r="K3551" s="673" t="s">
        <v>2611</v>
      </c>
    </row>
    <row r="3552" spans="1:11" hidden="1" x14ac:dyDescent="0.25">
      <c r="A3552" t="s">
        <v>6121</v>
      </c>
      <c r="B3552" s="673" t="s">
        <v>2111</v>
      </c>
      <c r="C3552" s="674">
        <v>6</v>
      </c>
      <c r="D3552" s="674" t="s">
        <v>6945</v>
      </c>
      <c r="E3552" s="674">
        <f t="shared" si="55"/>
        <v>3</v>
      </c>
      <c r="F3552" s="673" t="s">
        <v>2887</v>
      </c>
      <c r="G3552" s="673" t="s">
        <v>2888</v>
      </c>
      <c r="H3552" s="673" t="s">
        <v>2889</v>
      </c>
      <c r="I3552" s="673" t="s">
        <v>2611</v>
      </c>
      <c r="J3552" s="673" t="s">
        <v>2611</v>
      </c>
      <c r="K3552" s="673" t="s">
        <v>2611</v>
      </c>
    </row>
    <row r="3553" spans="1:11" hidden="1" x14ac:dyDescent="0.25">
      <c r="A3553" t="s">
        <v>6122</v>
      </c>
      <c r="B3553" s="673" t="s">
        <v>2111</v>
      </c>
      <c r="C3553" s="674">
        <v>6</v>
      </c>
      <c r="D3553" s="674" t="s">
        <v>6946</v>
      </c>
      <c r="E3553" s="674">
        <f t="shared" si="55"/>
        <v>3</v>
      </c>
      <c r="F3553" s="673" t="s">
        <v>2887</v>
      </c>
      <c r="G3553" s="673" t="s">
        <v>2888</v>
      </c>
      <c r="H3553" s="673" t="s">
        <v>2889</v>
      </c>
      <c r="I3553" s="673" t="s">
        <v>2611</v>
      </c>
      <c r="J3553" s="673" t="s">
        <v>2611</v>
      </c>
      <c r="K3553" s="673" t="s">
        <v>2611</v>
      </c>
    </row>
    <row r="3554" spans="1:11" hidden="1" x14ac:dyDescent="0.25">
      <c r="A3554" t="s">
        <v>6123</v>
      </c>
      <c r="B3554" s="673" t="s">
        <v>2111</v>
      </c>
      <c r="C3554" s="674">
        <v>7</v>
      </c>
      <c r="D3554" s="674" t="s">
        <v>6729</v>
      </c>
      <c r="E3554" s="674">
        <f t="shared" si="55"/>
        <v>1</v>
      </c>
      <c r="F3554" s="673" t="s">
        <v>2788</v>
      </c>
      <c r="G3554" s="673" t="s">
        <v>2611</v>
      </c>
      <c r="H3554" s="673" t="s">
        <v>2611</v>
      </c>
      <c r="I3554" s="673" t="s">
        <v>2611</v>
      </c>
      <c r="J3554" s="673" t="s">
        <v>2611</v>
      </c>
      <c r="K3554" s="673" t="s">
        <v>2611</v>
      </c>
    </row>
    <row r="3555" spans="1:11" hidden="1" x14ac:dyDescent="0.25">
      <c r="A3555" t="s">
        <v>6124</v>
      </c>
      <c r="B3555" s="673" t="s">
        <v>2111</v>
      </c>
      <c r="C3555" s="674">
        <v>7</v>
      </c>
      <c r="D3555" s="674" t="s">
        <v>6730</v>
      </c>
      <c r="E3555" s="674">
        <f t="shared" si="55"/>
        <v>1</v>
      </c>
      <c r="F3555" s="673" t="s">
        <v>2788</v>
      </c>
      <c r="G3555" s="673" t="s">
        <v>2611</v>
      </c>
      <c r="H3555" s="673" t="s">
        <v>2611</v>
      </c>
      <c r="I3555" s="673" t="s">
        <v>2611</v>
      </c>
      <c r="J3555" s="673" t="s">
        <v>2611</v>
      </c>
      <c r="K3555" s="673" t="s">
        <v>2611</v>
      </c>
    </row>
    <row r="3556" spans="1:11" hidden="1" x14ac:dyDescent="0.25">
      <c r="A3556" t="s">
        <v>6125</v>
      </c>
      <c r="B3556" s="673" t="s">
        <v>2111</v>
      </c>
      <c r="C3556" s="674">
        <v>7</v>
      </c>
      <c r="D3556" s="674" t="s">
        <v>6731</v>
      </c>
      <c r="E3556" s="674">
        <f t="shared" si="55"/>
        <v>1</v>
      </c>
      <c r="F3556" s="673" t="s">
        <v>2788</v>
      </c>
      <c r="G3556" s="673" t="s">
        <v>2611</v>
      </c>
      <c r="H3556" s="673" t="s">
        <v>2611</v>
      </c>
      <c r="I3556" s="673" t="s">
        <v>2611</v>
      </c>
      <c r="J3556" s="673" t="s">
        <v>2611</v>
      </c>
      <c r="K3556" s="673" t="s">
        <v>2611</v>
      </c>
    </row>
    <row r="3557" spans="1:11" hidden="1" x14ac:dyDescent="0.25">
      <c r="A3557" t="s">
        <v>6126</v>
      </c>
      <c r="B3557" s="673" t="s">
        <v>2111</v>
      </c>
      <c r="C3557" s="674">
        <v>7</v>
      </c>
      <c r="D3557" s="674" t="s">
        <v>6732</v>
      </c>
      <c r="E3557" s="674">
        <f t="shared" si="55"/>
        <v>1</v>
      </c>
      <c r="F3557" s="673" t="s">
        <v>2788</v>
      </c>
      <c r="G3557" s="673" t="s">
        <v>2611</v>
      </c>
      <c r="H3557" s="673" t="s">
        <v>2611</v>
      </c>
      <c r="I3557" s="673" t="s">
        <v>2611</v>
      </c>
      <c r="J3557" s="673" t="s">
        <v>2611</v>
      </c>
      <c r="K3557" s="673" t="s">
        <v>2611</v>
      </c>
    </row>
    <row r="3558" spans="1:11" hidden="1" x14ac:dyDescent="0.25">
      <c r="A3558" t="s">
        <v>6127</v>
      </c>
      <c r="B3558" s="673" t="s">
        <v>2111</v>
      </c>
      <c r="C3558" s="674">
        <v>7</v>
      </c>
      <c r="D3558" s="674" t="s">
        <v>6733</v>
      </c>
      <c r="E3558" s="674">
        <f t="shared" si="55"/>
        <v>3</v>
      </c>
      <c r="F3558" s="673" t="s">
        <v>2789</v>
      </c>
      <c r="G3558" s="673" t="s">
        <v>2790</v>
      </c>
      <c r="H3558" s="673" t="s">
        <v>2791</v>
      </c>
      <c r="I3558" s="673" t="s">
        <v>2611</v>
      </c>
      <c r="J3558" s="673" t="s">
        <v>2611</v>
      </c>
      <c r="K3558" s="673" t="s">
        <v>2611</v>
      </c>
    </row>
    <row r="3559" spans="1:11" hidden="1" x14ac:dyDescent="0.25">
      <c r="A3559" t="s">
        <v>6128</v>
      </c>
      <c r="B3559" s="673" t="s">
        <v>2111</v>
      </c>
      <c r="C3559" s="674">
        <v>7</v>
      </c>
      <c r="D3559" s="674" t="s">
        <v>6734</v>
      </c>
      <c r="E3559" s="674">
        <f t="shared" si="55"/>
        <v>1</v>
      </c>
      <c r="F3559" s="673" t="s">
        <v>2788</v>
      </c>
      <c r="G3559" s="673" t="s">
        <v>2611</v>
      </c>
      <c r="H3559" s="673" t="s">
        <v>2611</v>
      </c>
      <c r="I3559" s="673" t="s">
        <v>2611</v>
      </c>
      <c r="J3559" s="673" t="s">
        <v>2611</v>
      </c>
      <c r="K3559" s="673" t="s">
        <v>2611</v>
      </c>
    </row>
    <row r="3560" spans="1:11" hidden="1" x14ac:dyDescent="0.25">
      <c r="A3560" t="s">
        <v>6129</v>
      </c>
      <c r="B3560" s="673" t="s">
        <v>2111</v>
      </c>
      <c r="C3560" s="674">
        <v>7</v>
      </c>
      <c r="D3560" s="674" t="s">
        <v>6876</v>
      </c>
      <c r="E3560" s="674">
        <f t="shared" si="55"/>
        <v>1</v>
      </c>
      <c r="F3560" s="673" t="s">
        <v>2788</v>
      </c>
      <c r="G3560" s="673" t="s">
        <v>2611</v>
      </c>
      <c r="H3560" s="673" t="s">
        <v>2611</v>
      </c>
      <c r="I3560" s="673" t="s">
        <v>2611</v>
      </c>
      <c r="J3560" s="673" t="s">
        <v>2611</v>
      </c>
      <c r="K3560" s="673" t="s">
        <v>2611</v>
      </c>
    </row>
    <row r="3561" spans="1:11" hidden="1" x14ac:dyDescent="0.25">
      <c r="A3561" t="s">
        <v>6130</v>
      </c>
      <c r="B3561" s="673" t="s">
        <v>2111</v>
      </c>
      <c r="C3561" s="674">
        <v>7</v>
      </c>
      <c r="D3561" s="674" t="s">
        <v>6760</v>
      </c>
      <c r="E3561" s="674">
        <f t="shared" si="55"/>
        <v>1</v>
      </c>
      <c r="F3561" s="673" t="s">
        <v>2788</v>
      </c>
      <c r="G3561" s="673" t="s">
        <v>2611</v>
      </c>
      <c r="H3561" s="673" t="s">
        <v>2611</v>
      </c>
      <c r="I3561" s="673" t="s">
        <v>2611</v>
      </c>
      <c r="J3561" s="673" t="s">
        <v>2611</v>
      </c>
      <c r="K3561" s="673" t="s">
        <v>2611</v>
      </c>
    </row>
    <row r="3562" spans="1:11" hidden="1" x14ac:dyDescent="0.25">
      <c r="A3562" t="s">
        <v>6131</v>
      </c>
      <c r="B3562" s="673" t="s">
        <v>2111</v>
      </c>
      <c r="C3562" s="674">
        <v>7</v>
      </c>
      <c r="D3562" s="674" t="s">
        <v>6735</v>
      </c>
      <c r="E3562" s="674">
        <f t="shared" si="55"/>
        <v>1</v>
      </c>
      <c r="F3562" s="673" t="s">
        <v>2788</v>
      </c>
      <c r="G3562" s="673" t="s">
        <v>2611</v>
      </c>
      <c r="H3562" s="673" t="s">
        <v>2611</v>
      </c>
      <c r="I3562" s="673" t="s">
        <v>2611</v>
      </c>
      <c r="J3562" s="673" t="s">
        <v>2611</v>
      </c>
      <c r="K3562" s="673" t="s">
        <v>2611</v>
      </c>
    </row>
    <row r="3563" spans="1:11" hidden="1" x14ac:dyDescent="0.25">
      <c r="A3563" t="s">
        <v>6132</v>
      </c>
      <c r="B3563" s="673" t="s">
        <v>2111</v>
      </c>
      <c r="C3563" s="674">
        <v>7</v>
      </c>
      <c r="D3563" s="674" t="s">
        <v>6744</v>
      </c>
      <c r="E3563" s="674">
        <f t="shared" si="55"/>
        <v>3</v>
      </c>
      <c r="F3563" s="673" t="s">
        <v>2887</v>
      </c>
      <c r="G3563" s="673" t="s">
        <v>2888</v>
      </c>
      <c r="H3563" s="673" t="s">
        <v>2889</v>
      </c>
      <c r="I3563" s="673" t="s">
        <v>2611</v>
      </c>
      <c r="J3563" s="673" t="s">
        <v>2611</v>
      </c>
      <c r="K3563" s="673" t="s">
        <v>2611</v>
      </c>
    </row>
    <row r="3564" spans="1:11" hidden="1" x14ac:dyDescent="0.25">
      <c r="A3564" t="s">
        <v>7646</v>
      </c>
      <c r="B3564" s="673" t="s">
        <v>2111</v>
      </c>
      <c r="C3564" s="674">
        <v>7</v>
      </c>
      <c r="D3564" s="674" t="s">
        <v>7015</v>
      </c>
      <c r="E3564" s="674">
        <f t="shared" si="55"/>
        <v>1</v>
      </c>
      <c r="F3564" s="673" t="s">
        <v>2788</v>
      </c>
      <c r="G3564" s="673" t="s">
        <v>2611</v>
      </c>
      <c r="H3564" s="673" t="s">
        <v>2611</v>
      </c>
      <c r="I3564" s="673" t="s">
        <v>2611</v>
      </c>
      <c r="J3564" s="673" t="s">
        <v>2611</v>
      </c>
      <c r="K3564" s="673" t="s">
        <v>2611</v>
      </c>
    </row>
    <row r="3565" spans="1:11" hidden="1" x14ac:dyDescent="0.25">
      <c r="A3565" t="s">
        <v>6133</v>
      </c>
      <c r="B3565" s="673" t="s">
        <v>2111</v>
      </c>
      <c r="C3565" s="674">
        <v>7</v>
      </c>
      <c r="D3565" s="674" t="s">
        <v>6736</v>
      </c>
      <c r="E3565" s="674">
        <f t="shared" si="55"/>
        <v>1</v>
      </c>
      <c r="F3565" s="673" t="s">
        <v>2788</v>
      </c>
      <c r="G3565" s="673" t="s">
        <v>2611</v>
      </c>
      <c r="H3565" s="673" t="s">
        <v>2611</v>
      </c>
      <c r="I3565" s="673" t="s">
        <v>2611</v>
      </c>
      <c r="J3565" s="673" t="s">
        <v>2611</v>
      </c>
      <c r="K3565" s="673" t="s">
        <v>2611</v>
      </c>
    </row>
    <row r="3566" spans="1:11" hidden="1" x14ac:dyDescent="0.25">
      <c r="A3566" t="s">
        <v>6134</v>
      </c>
      <c r="B3566" s="673" t="s">
        <v>2111</v>
      </c>
      <c r="C3566" s="674">
        <v>7</v>
      </c>
      <c r="D3566" s="674" t="s">
        <v>6747</v>
      </c>
      <c r="E3566" s="674">
        <f t="shared" si="55"/>
        <v>1</v>
      </c>
      <c r="F3566" s="673" t="s">
        <v>2788</v>
      </c>
      <c r="G3566" s="673" t="s">
        <v>2611</v>
      </c>
      <c r="H3566" s="673" t="s">
        <v>2611</v>
      </c>
      <c r="I3566" s="673" t="s">
        <v>2611</v>
      </c>
      <c r="J3566" s="673" t="s">
        <v>2611</v>
      </c>
      <c r="K3566" s="673" t="s">
        <v>2611</v>
      </c>
    </row>
    <row r="3567" spans="1:11" hidden="1" x14ac:dyDescent="0.25">
      <c r="A3567" t="s">
        <v>6135</v>
      </c>
      <c r="B3567" s="673" t="s">
        <v>2111</v>
      </c>
      <c r="C3567" s="674">
        <v>7</v>
      </c>
      <c r="D3567" s="674" t="s">
        <v>7088</v>
      </c>
      <c r="E3567" s="674">
        <f t="shared" si="55"/>
        <v>1</v>
      </c>
      <c r="F3567" s="673" t="s">
        <v>2788</v>
      </c>
      <c r="G3567" s="673" t="s">
        <v>2611</v>
      </c>
      <c r="H3567" s="673" t="s">
        <v>2611</v>
      </c>
      <c r="I3567" s="673" t="s">
        <v>2611</v>
      </c>
      <c r="J3567" s="673" t="s">
        <v>2611</v>
      </c>
      <c r="K3567" s="673" t="s">
        <v>2611</v>
      </c>
    </row>
    <row r="3568" spans="1:11" hidden="1" x14ac:dyDescent="0.25">
      <c r="A3568" t="s">
        <v>7647</v>
      </c>
      <c r="B3568" s="673" t="s">
        <v>2111</v>
      </c>
      <c r="C3568" s="674">
        <v>7</v>
      </c>
      <c r="D3568" s="674" t="s">
        <v>6943</v>
      </c>
      <c r="E3568" s="674">
        <f t="shared" si="55"/>
        <v>3</v>
      </c>
      <c r="F3568" s="673" t="s">
        <v>2887</v>
      </c>
      <c r="G3568" s="673" t="s">
        <v>2888</v>
      </c>
      <c r="H3568" s="673" t="s">
        <v>2889</v>
      </c>
      <c r="I3568" s="673" t="s">
        <v>2611</v>
      </c>
      <c r="J3568" s="673" t="s">
        <v>2611</v>
      </c>
      <c r="K3568" s="673" t="s">
        <v>2611</v>
      </c>
    </row>
    <row r="3569" spans="1:11" hidden="1" x14ac:dyDescent="0.25">
      <c r="A3569" t="s">
        <v>7648</v>
      </c>
      <c r="B3569" s="673" t="s">
        <v>2111</v>
      </c>
      <c r="C3569" s="674">
        <v>7</v>
      </c>
      <c r="D3569" s="674" t="s">
        <v>6944</v>
      </c>
      <c r="E3569" s="674">
        <f t="shared" si="55"/>
        <v>3</v>
      </c>
      <c r="F3569" s="673" t="s">
        <v>2887</v>
      </c>
      <c r="G3569" s="673" t="s">
        <v>2888</v>
      </c>
      <c r="H3569" s="673" t="s">
        <v>2889</v>
      </c>
      <c r="I3569" s="673" t="s">
        <v>2611</v>
      </c>
      <c r="J3569" s="673" t="s">
        <v>2611</v>
      </c>
      <c r="K3569" s="673" t="s">
        <v>2611</v>
      </c>
    </row>
    <row r="3570" spans="1:11" hidden="1" x14ac:dyDescent="0.25">
      <c r="A3570" t="s">
        <v>6136</v>
      </c>
      <c r="B3570" s="673" t="s">
        <v>2111</v>
      </c>
      <c r="C3570" s="674">
        <v>7</v>
      </c>
      <c r="D3570" s="674" t="s">
        <v>6945</v>
      </c>
      <c r="E3570" s="674">
        <f t="shared" si="55"/>
        <v>3</v>
      </c>
      <c r="F3570" s="673" t="s">
        <v>2887</v>
      </c>
      <c r="G3570" s="673" t="s">
        <v>2888</v>
      </c>
      <c r="H3570" s="673" t="s">
        <v>2889</v>
      </c>
      <c r="I3570" s="673" t="s">
        <v>2611</v>
      </c>
      <c r="J3570" s="673" t="s">
        <v>2611</v>
      </c>
      <c r="K3570" s="673" t="s">
        <v>2611</v>
      </c>
    </row>
    <row r="3571" spans="1:11" hidden="1" x14ac:dyDescent="0.25">
      <c r="A3571" t="s">
        <v>6137</v>
      </c>
      <c r="B3571" s="673" t="s">
        <v>2111</v>
      </c>
      <c r="C3571" s="674">
        <v>7</v>
      </c>
      <c r="D3571" s="674" t="s">
        <v>6946</v>
      </c>
      <c r="E3571" s="674">
        <f t="shared" si="55"/>
        <v>3</v>
      </c>
      <c r="F3571" s="673" t="s">
        <v>2887</v>
      </c>
      <c r="G3571" s="673" t="s">
        <v>2888</v>
      </c>
      <c r="H3571" s="673" t="s">
        <v>2889</v>
      </c>
      <c r="I3571" s="673" t="s">
        <v>2611</v>
      </c>
      <c r="J3571" s="673" t="s">
        <v>2611</v>
      </c>
      <c r="K3571" s="673" t="s">
        <v>2611</v>
      </c>
    </row>
    <row r="3572" spans="1:11" hidden="1" x14ac:dyDescent="0.25">
      <c r="A3572" t="s">
        <v>6138</v>
      </c>
      <c r="B3572" s="673" t="s">
        <v>2111</v>
      </c>
      <c r="C3572" s="674">
        <v>8</v>
      </c>
      <c r="D3572" s="674" t="s">
        <v>6729</v>
      </c>
      <c r="E3572" s="674">
        <f t="shared" si="55"/>
        <v>1</v>
      </c>
      <c r="F3572" s="673" t="s">
        <v>2788</v>
      </c>
      <c r="G3572" s="673" t="s">
        <v>2611</v>
      </c>
      <c r="H3572" s="673" t="s">
        <v>2611</v>
      </c>
      <c r="I3572" s="673" t="s">
        <v>2611</v>
      </c>
      <c r="J3572" s="673" t="s">
        <v>2611</v>
      </c>
      <c r="K3572" s="673" t="s">
        <v>2611</v>
      </c>
    </row>
    <row r="3573" spans="1:11" hidden="1" x14ac:dyDescent="0.25">
      <c r="A3573" t="s">
        <v>6139</v>
      </c>
      <c r="B3573" s="673" t="s">
        <v>2111</v>
      </c>
      <c r="C3573" s="674">
        <v>8</v>
      </c>
      <c r="D3573" s="674" t="s">
        <v>6730</v>
      </c>
      <c r="E3573" s="674">
        <f t="shared" si="55"/>
        <v>1</v>
      </c>
      <c r="F3573" s="673" t="s">
        <v>2788</v>
      </c>
      <c r="G3573" s="673" t="s">
        <v>2611</v>
      </c>
      <c r="H3573" s="673" t="s">
        <v>2611</v>
      </c>
      <c r="I3573" s="673" t="s">
        <v>2611</v>
      </c>
      <c r="J3573" s="673" t="s">
        <v>2611</v>
      </c>
      <c r="K3573" s="673" t="s">
        <v>2611</v>
      </c>
    </row>
    <row r="3574" spans="1:11" hidden="1" x14ac:dyDescent="0.25">
      <c r="A3574" t="s">
        <v>6140</v>
      </c>
      <c r="B3574" s="673" t="s">
        <v>2111</v>
      </c>
      <c r="C3574" s="674">
        <v>8</v>
      </c>
      <c r="D3574" s="674" t="s">
        <v>6751</v>
      </c>
      <c r="E3574" s="674">
        <f t="shared" si="55"/>
        <v>2</v>
      </c>
      <c r="F3574" s="673" t="s">
        <v>2802</v>
      </c>
      <c r="G3574" s="673" t="s">
        <v>2803</v>
      </c>
      <c r="H3574" s="673" t="s">
        <v>2611</v>
      </c>
      <c r="I3574" s="673" t="s">
        <v>2611</v>
      </c>
      <c r="J3574" s="673" t="s">
        <v>2611</v>
      </c>
      <c r="K3574" s="673" t="s">
        <v>2611</v>
      </c>
    </row>
    <row r="3575" spans="1:11" hidden="1" x14ac:dyDescent="0.25">
      <c r="A3575" t="s">
        <v>6141</v>
      </c>
      <c r="B3575" s="673" t="s">
        <v>2111</v>
      </c>
      <c r="C3575" s="674">
        <v>8</v>
      </c>
      <c r="D3575" s="674" t="s">
        <v>6731</v>
      </c>
      <c r="E3575" s="674">
        <f t="shared" si="55"/>
        <v>1</v>
      </c>
      <c r="F3575" s="673" t="s">
        <v>2788</v>
      </c>
      <c r="G3575" s="673" t="s">
        <v>2611</v>
      </c>
      <c r="H3575" s="673" t="s">
        <v>2611</v>
      </c>
      <c r="I3575" s="673" t="s">
        <v>2611</v>
      </c>
      <c r="J3575" s="673" t="s">
        <v>2611</v>
      </c>
      <c r="K3575" s="673" t="s">
        <v>2611</v>
      </c>
    </row>
    <row r="3576" spans="1:11" hidden="1" x14ac:dyDescent="0.25">
      <c r="A3576" t="s">
        <v>6142</v>
      </c>
      <c r="B3576" s="673" t="s">
        <v>2111</v>
      </c>
      <c r="C3576" s="674">
        <v>8</v>
      </c>
      <c r="D3576" s="674" t="s">
        <v>6732</v>
      </c>
      <c r="E3576" s="674">
        <f t="shared" si="55"/>
        <v>1</v>
      </c>
      <c r="F3576" s="673" t="s">
        <v>2788</v>
      </c>
      <c r="G3576" s="673" t="s">
        <v>2611</v>
      </c>
      <c r="H3576" s="673" t="s">
        <v>2611</v>
      </c>
      <c r="I3576" s="673" t="s">
        <v>2611</v>
      </c>
      <c r="J3576" s="673" t="s">
        <v>2611</v>
      </c>
      <c r="K3576" s="673" t="s">
        <v>2611</v>
      </c>
    </row>
    <row r="3577" spans="1:11" hidden="1" x14ac:dyDescent="0.25">
      <c r="A3577" t="s">
        <v>6143</v>
      </c>
      <c r="B3577" s="673" t="s">
        <v>2111</v>
      </c>
      <c r="C3577" s="674">
        <v>8</v>
      </c>
      <c r="D3577" s="674" t="s">
        <v>6733</v>
      </c>
      <c r="E3577" s="674">
        <f t="shared" si="55"/>
        <v>3</v>
      </c>
      <c r="F3577" s="673" t="s">
        <v>2789</v>
      </c>
      <c r="G3577" s="673" t="s">
        <v>2790</v>
      </c>
      <c r="H3577" s="673" t="s">
        <v>2791</v>
      </c>
      <c r="I3577" s="673" t="s">
        <v>2611</v>
      </c>
      <c r="J3577" s="673" t="s">
        <v>2611</v>
      </c>
      <c r="K3577" s="673" t="s">
        <v>2611</v>
      </c>
    </row>
    <row r="3578" spans="1:11" hidden="1" x14ac:dyDescent="0.25">
      <c r="A3578" t="s">
        <v>6144</v>
      </c>
      <c r="B3578" s="673" t="s">
        <v>2111</v>
      </c>
      <c r="C3578" s="674">
        <v>8</v>
      </c>
      <c r="D3578" s="674" t="s">
        <v>6734</v>
      </c>
      <c r="E3578" s="674">
        <f t="shared" si="55"/>
        <v>1</v>
      </c>
      <c r="F3578" s="673" t="s">
        <v>2788</v>
      </c>
      <c r="G3578" s="673" t="s">
        <v>2611</v>
      </c>
      <c r="H3578" s="673" t="s">
        <v>2611</v>
      </c>
      <c r="I3578" s="673" t="s">
        <v>2611</v>
      </c>
      <c r="J3578" s="673" t="s">
        <v>2611</v>
      </c>
      <c r="K3578" s="673" t="s">
        <v>2611</v>
      </c>
    </row>
    <row r="3579" spans="1:11" hidden="1" x14ac:dyDescent="0.25">
      <c r="A3579" t="s">
        <v>6145</v>
      </c>
      <c r="B3579" s="673" t="s">
        <v>2111</v>
      </c>
      <c r="C3579" s="674">
        <v>8</v>
      </c>
      <c r="D3579" s="674" t="s">
        <v>6876</v>
      </c>
      <c r="E3579" s="674">
        <f t="shared" si="55"/>
        <v>1</v>
      </c>
      <c r="F3579" s="673" t="s">
        <v>2788</v>
      </c>
      <c r="G3579" s="673" t="s">
        <v>2611</v>
      </c>
      <c r="H3579" s="673" t="s">
        <v>2611</v>
      </c>
      <c r="I3579" s="673" t="s">
        <v>2611</v>
      </c>
      <c r="J3579" s="673" t="s">
        <v>2611</v>
      </c>
      <c r="K3579" s="673" t="s">
        <v>2611</v>
      </c>
    </row>
    <row r="3580" spans="1:11" hidden="1" x14ac:dyDescent="0.25">
      <c r="A3580" t="s">
        <v>6146</v>
      </c>
      <c r="B3580" s="673" t="s">
        <v>2111</v>
      </c>
      <c r="C3580" s="674">
        <v>8</v>
      </c>
      <c r="D3580" s="674" t="s">
        <v>6760</v>
      </c>
      <c r="E3580" s="674">
        <f t="shared" si="55"/>
        <v>1</v>
      </c>
      <c r="F3580" s="673" t="s">
        <v>2788</v>
      </c>
      <c r="G3580" s="673" t="s">
        <v>2611</v>
      </c>
      <c r="H3580" s="673" t="s">
        <v>2611</v>
      </c>
      <c r="I3580" s="673" t="s">
        <v>2611</v>
      </c>
      <c r="J3580" s="673" t="s">
        <v>2611</v>
      </c>
      <c r="K3580" s="673" t="s">
        <v>2611</v>
      </c>
    </row>
    <row r="3581" spans="1:11" hidden="1" x14ac:dyDescent="0.25">
      <c r="A3581" t="s">
        <v>6147</v>
      </c>
      <c r="B3581" s="673" t="s">
        <v>2111</v>
      </c>
      <c r="C3581" s="674">
        <v>8</v>
      </c>
      <c r="D3581" s="674" t="s">
        <v>6752</v>
      </c>
      <c r="E3581" s="674">
        <f t="shared" si="55"/>
        <v>2</v>
      </c>
      <c r="F3581" s="673" t="s">
        <v>2802</v>
      </c>
      <c r="G3581" s="673" t="s">
        <v>2803</v>
      </c>
      <c r="H3581" s="673" t="s">
        <v>2611</v>
      </c>
      <c r="I3581" s="673" t="s">
        <v>2611</v>
      </c>
      <c r="J3581" s="673" t="s">
        <v>2611</v>
      </c>
      <c r="K3581" s="673" t="s">
        <v>2611</v>
      </c>
    </row>
    <row r="3582" spans="1:11" hidden="1" x14ac:dyDescent="0.25">
      <c r="A3582" t="s">
        <v>6148</v>
      </c>
      <c r="B3582" s="673" t="s">
        <v>2111</v>
      </c>
      <c r="C3582" s="674">
        <v>8</v>
      </c>
      <c r="D3582" s="674" t="s">
        <v>6753</v>
      </c>
      <c r="E3582" s="674">
        <f t="shared" si="55"/>
        <v>6</v>
      </c>
      <c r="F3582" s="673" t="s">
        <v>2848</v>
      </c>
      <c r="G3582" s="673" t="s">
        <v>2849</v>
      </c>
      <c r="H3582" s="673" t="s">
        <v>2804</v>
      </c>
      <c r="I3582" s="673" t="s">
        <v>2805</v>
      </c>
      <c r="J3582" s="673" t="s">
        <v>2806</v>
      </c>
      <c r="K3582" s="673" t="s">
        <v>2807</v>
      </c>
    </row>
    <row r="3583" spans="1:11" hidden="1" x14ac:dyDescent="0.25">
      <c r="A3583" t="s">
        <v>6149</v>
      </c>
      <c r="B3583" s="673" t="s">
        <v>2111</v>
      </c>
      <c r="C3583" s="674">
        <v>8</v>
      </c>
      <c r="D3583" s="674" t="s">
        <v>6754</v>
      </c>
      <c r="E3583" s="674">
        <f t="shared" si="55"/>
        <v>6</v>
      </c>
      <c r="F3583" s="673" t="s">
        <v>2848</v>
      </c>
      <c r="G3583" s="673" t="s">
        <v>2849</v>
      </c>
      <c r="H3583" s="673" t="s">
        <v>2810</v>
      </c>
      <c r="I3583" s="673" t="s">
        <v>2811</v>
      </c>
      <c r="J3583" s="673" t="s">
        <v>2812</v>
      </c>
      <c r="K3583" s="673" t="s">
        <v>2813</v>
      </c>
    </row>
    <row r="3584" spans="1:11" hidden="1" x14ac:dyDescent="0.25">
      <c r="A3584" t="s">
        <v>6150</v>
      </c>
      <c r="B3584" s="673" t="s">
        <v>2111</v>
      </c>
      <c r="C3584" s="674">
        <v>8</v>
      </c>
      <c r="D3584" s="674" t="s">
        <v>6755</v>
      </c>
      <c r="E3584" s="674">
        <f t="shared" si="55"/>
        <v>3</v>
      </c>
      <c r="F3584" s="673" t="s">
        <v>2848</v>
      </c>
      <c r="G3584" s="673" t="s">
        <v>2849</v>
      </c>
      <c r="H3584" s="673" t="s">
        <v>2816</v>
      </c>
      <c r="I3584" s="673" t="s">
        <v>2611</v>
      </c>
      <c r="J3584" s="673" t="s">
        <v>2611</v>
      </c>
      <c r="K3584" s="673" t="s">
        <v>2611</v>
      </c>
    </row>
    <row r="3585" spans="1:11" hidden="1" x14ac:dyDescent="0.25">
      <c r="A3585" t="s">
        <v>6151</v>
      </c>
      <c r="B3585" s="673" t="s">
        <v>2111</v>
      </c>
      <c r="C3585" s="674">
        <v>8</v>
      </c>
      <c r="D3585" s="674" t="s">
        <v>6756</v>
      </c>
      <c r="E3585" s="674">
        <f t="shared" si="55"/>
        <v>6</v>
      </c>
      <c r="F3585" s="673" t="s">
        <v>2848</v>
      </c>
      <c r="G3585" s="673" t="s">
        <v>2849</v>
      </c>
      <c r="H3585" s="673" t="s">
        <v>2804</v>
      </c>
      <c r="I3585" s="673" t="s">
        <v>2805</v>
      </c>
      <c r="J3585" s="673" t="s">
        <v>2806</v>
      </c>
      <c r="K3585" s="673" t="s">
        <v>2807</v>
      </c>
    </row>
    <row r="3586" spans="1:11" hidden="1" x14ac:dyDescent="0.25">
      <c r="A3586" t="s">
        <v>6152</v>
      </c>
      <c r="B3586" s="673" t="s">
        <v>2111</v>
      </c>
      <c r="C3586" s="674">
        <v>8</v>
      </c>
      <c r="D3586" s="674" t="s">
        <v>6757</v>
      </c>
      <c r="E3586" s="674">
        <f t="shared" si="55"/>
        <v>6</v>
      </c>
      <c r="F3586" s="673" t="s">
        <v>2848</v>
      </c>
      <c r="G3586" s="673" t="s">
        <v>2849</v>
      </c>
      <c r="H3586" s="673" t="s">
        <v>2810</v>
      </c>
      <c r="I3586" s="673" t="s">
        <v>2811</v>
      </c>
      <c r="J3586" s="673" t="s">
        <v>2812</v>
      </c>
      <c r="K3586" s="673" t="s">
        <v>2813</v>
      </c>
    </row>
    <row r="3587" spans="1:11" hidden="1" x14ac:dyDescent="0.25">
      <c r="A3587" t="s">
        <v>6153</v>
      </c>
      <c r="B3587" s="673" t="s">
        <v>2111</v>
      </c>
      <c r="C3587" s="674">
        <v>8</v>
      </c>
      <c r="D3587" s="674" t="s">
        <v>6758</v>
      </c>
      <c r="E3587" s="674">
        <f t="shared" ref="E3587:E3650" si="56">6-COUNTIF(F3587:K3587,"")</f>
        <v>3</v>
      </c>
      <c r="F3587" s="673" t="s">
        <v>2848</v>
      </c>
      <c r="G3587" s="673" t="s">
        <v>2849</v>
      </c>
      <c r="H3587" s="673" t="s">
        <v>2816</v>
      </c>
      <c r="I3587" s="673" t="s">
        <v>2611</v>
      </c>
      <c r="J3587" s="673" t="s">
        <v>2611</v>
      </c>
      <c r="K3587" s="673" t="s">
        <v>2611</v>
      </c>
    </row>
    <row r="3588" spans="1:11" hidden="1" x14ac:dyDescent="0.25">
      <c r="A3588" t="s">
        <v>6154</v>
      </c>
      <c r="B3588" s="673" t="s">
        <v>2111</v>
      </c>
      <c r="C3588" s="674">
        <v>8</v>
      </c>
      <c r="D3588" s="674" t="s">
        <v>6735</v>
      </c>
      <c r="E3588" s="674">
        <f t="shared" si="56"/>
        <v>1</v>
      </c>
      <c r="F3588" s="673" t="s">
        <v>2788</v>
      </c>
      <c r="G3588" s="673" t="s">
        <v>2611</v>
      </c>
      <c r="H3588" s="673" t="s">
        <v>2611</v>
      </c>
      <c r="I3588" s="673" t="s">
        <v>2611</v>
      </c>
      <c r="J3588" s="673" t="s">
        <v>2611</v>
      </c>
      <c r="K3588" s="673" t="s">
        <v>2611</v>
      </c>
    </row>
    <row r="3589" spans="1:11" hidden="1" x14ac:dyDescent="0.25">
      <c r="A3589" t="s">
        <v>6155</v>
      </c>
      <c r="B3589" s="673" t="s">
        <v>2111</v>
      </c>
      <c r="C3589" s="674">
        <v>8</v>
      </c>
      <c r="D3589" s="674" t="s">
        <v>6744</v>
      </c>
      <c r="E3589" s="674">
        <f t="shared" si="56"/>
        <v>3</v>
      </c>
      <c r="F3589" s="673" t="s">
        <v>2887</v>
      </c>
      <c r="G3589" s="673" t="s">
        <v>2888</v>
      </c>
      <c r="H3589" s="673" t="s">
        <v>2889</v>
      </c>
      <c r="I3589" s="673" t="s">
        <v>2611</v>
      </c>
      <c r="J3589" s="673" t="s">
        <v>2611</v>
      </c>
      <c r="K3589" s="673" t="s">
        <v>2611</v>
      </c>
    </row>
    <row r="3590" spans="1:11" hidden="1" x14ac:dyDescent="0.25">
      <c r="A3590" t="s">
        <v>7649</v>
      </c>
      <c r="B3590" s="673" t="s">
        <v>2111</v>
      </c>
      <c r="C3590" s="674">
        <v>8</v>
      </c>
      <c r="D3590" s="674" t="s">
        <v>7015</v>
      </c>
      <c r="E3590" s="674">
        <f t="shared" si="56"/>
        <v>1</v>
      </c>
      <c r="F3590" s="673" t="s">
        <v>2788</v>
      </c>
      <c r="G3590" s="673" t="s">
        <v>2611</v>
      </c>
      <c r="H3590" s="673" t="s">
        <v>2611</v>
      </c>
      <c r="I3590" s="673" t="s">
        <v>2611</v>
      </c>
      <c r="J3590" s="673" t="s">
        <v>2611</v>
      </c>
      <c r="K3590" s="673" t="s">
        <v>2611</v>
      </c>
    </row>
    <row r="3591" spans="1:11" hidden="1" x14ac:dyDescent="0.25">
      <c r="A3591" t="s">
        <v>6156</v>
      </c>
      <c r="B3591" s="673" t="s">
        <v>2111</v>
      </c>
      <c r="C3591" s="674">
        <v>8</v>
      </c>
      <c r="D3591" s="674" t="s">
        <v>6736</v>
      </c>
      <c r="E3591" s="674">
        <f t="shared" si="56"/>
        <v>1</v>
      </c>
      <c r="F3591" s="673" t="s">
        <v>2788</v>
      </c>
      <c r="G3591" s="673" t="s">
        <v>2611</v>
      </c>
      <c r="H3591" s="673" t="s">
        <v>2611</v>
      </c>
      <c r="I3591" s="673" t="s">
        <v>2611</v>
      </c>
      <c r="J3591" s="673" t="s">
        <v>2611</v>
      </c>
      <c r="K3591" s="673" t="s">
        <v>2611</v>
      </c>
    </row>
    <row r="3592" spans="1:11" hidden="1" x14ac:dyDescent="0.25">
      <c r="A3592" t="s">
        <v>6157</v>
      </c>
      <c r="B3592" s="673" t="s">
        <v>2111</v>
      </c>
      <c r="C3592" s="674">
        <v>8</v>
      </c>
      <c r="D3592" s="674" t="s">
        <v>6747</v>
      </c>
      <c r="E3592" s="674">
        <f t="shared" si="56"/>
        <v>1</v>
      </c>
      <c r="F3592" s="673" t="s">
        <v>2788</v>
      </c>
      <c r="G3592" s="673" t="s">
        <v>2611</v>
      </c>
      <c r="H3592" s="673" t="s">
        <v>2611</v>
      </c>
      <c r="I3592" s="673" t="s">
        <v>2611</v>
      </c>
      <c r="J3592" s="673" t="s">
        <v>2611</v>
      </c>
      <c r="K3592" s="673" t="s">
        <v>2611</v>
      </c>
    </row>
    <row r="3593" spans="1:11" hidden="1" x14ac:dyDescent="0.25">
      <c r="A3593" t="s">
        <v>6158</v>
      </c>
      <c r="B3593" s="673" t="s">
        <v>2111</v>
      </c>
      <c r="C3593" s="674">
        <v>8</v>
      </c>
      <c r="D3593" s="674" t="s">
        <v>7088</v>
      </c>
      <c r="E3593" s="674">
        <f t="shared" si="56"/>
        <v>1</v>
      </c>
      <c r="F3593" s="673" t="s">
        <v>2788</v>
      </c>
      <c r="G3593" s="673" t="s">
        <v>2611</v>
      </c>
      <c r="H3593" s="673" t="s">
        <v>2611</v>
      </c>
      <c r="I3593" s="673" t="s">
        <v>2611</v>
      </c>
      <c r="J3593" s="673" t="s">
        <v>2611</v>
      </c>
      <c r="K3593" s="673" t="s">
        <v>2611</v>
      </c>
    </row>
    <row r="3594" spans="1:11" hidden="1" x14ac:dyDescent="0.25">
      <c r="A3594" t="s">
        <v>7650</v>
      </c>
      <c r="B3594" s="673" t="s">
        <v>2111</v>
      </c>
      <c r="C3594" s="674">
        <v>8</v>
      </c>
      <c r="D3594" s="674" t="s">
        <v>6943</v>
      </c>
      <c r="E3594" s="674">
        <f t="shared" si="56"/>
        <v>3</v>
      </c>
      <c r="F3594" s="673" t="s">
        <v>2887</v>
      </c>
      <c r="G3594" s="673" t="s">
        <v>2888</v>
      </c>
      <c r="H3594" s="673" t="s">
        <v>2889</v>
      </c>
      <c r="I3594" s="673" t="s">
        <v>2611</v>
      </c>
      <c r="J3594" s="673" t="s">
        <v>2611</v>
      </c>
      <c r="K3594" s="673" t="s">
        <v>2611</v>
      </c>
    </row>
    <row r="3595" spans="1:11" hidden="1" x14ac:dyDescent="0.25">
      <c r="A3595" t="s">
        <v>7651</v>
      </c>
      <c r="B3595" s="673" t="s">
        <v>2111</v>
      </c>
      <c r="C3595" s="674">
        <v>8</v>
      </c>
      <c r="D3595" s="674" t="s">
        <v>6944</v>
      </c>
      <c r="E3595" s="674">
        <f t="shared" si="56"/>
        <v>3</v>
      </c>
      <c r="F3595" s="673" t="s">
        <v>2887</v>
      </c>
      <c r="G3595" s="673" t="s">
        <v>2888</v>
      </c>
      <c r="H3595" s="673" t="s">
        <v>2889</v>
      </c>
      <c r="I3595" s="673" t="s">
        <v>2611</v>
      </c>
      <c r="J3595" s="673" t="s">
        <v>2611</v>
      </c>
      <c r="K3595" s="673" t="s">
        <v>2611</v>
      </c>
    </row>
    <row r="3596" spans="1:11" hidden="1" x14ac:dyDescent="0.25">
      <c r="A3596" t="s">
        <v>6159</v>
      </c>
      <c r="B3596" s="673" t="s">
        <v>2111</v>
      </c>
      <c r="C3596" s="674">
        <v>8</v>
      </c>
      <c r="D3596" s="674" t="s">
        <v>6945</v>
      </c>
      <c r="E3596" s="674">
        <f t="shared" si="56"/>
        <v>3</v>
      </c>
      <c r="F3596" s="673" t="s">
        <v>2887</v>
      </c>
      <c r="G3596" s="673" t="s">
        <v>2888</v>
      </c>
      <c r="H3596" s="673" t="s">
        <v>2889</v>
      </c>
      <c r="I3596" s="673" t="s">
        <v>2611</v>
      </c>
      <c r="J3596" s="673" t="s">
        <v>2611</v>
      </c>
      <c r="K3596" s="673" t="s">
        <v>2611</v>
      </c>
    </row>
    <row r="3597" spans="1:11" hidden="1" x14ac:dyDescent="0.25">
      <c r="A3597" t="s">
        <v>6160</v>
      </c>
      <c r="B3597" s="673" t="s">
        <v>2111</v>
      </c>
      <c r="C3597" s="674">
        <v>8</v>
      </c>
      <c r="D3597" s="674" t="s">
        <v>6946</v>
      </c>
      <c r="E3597" s="674">
        <f t="shared" si="56"/>
        <v>3</v>
      </c>
      <c r="F3597" s="673" t="s">
        <v>2887</v>
      </c>
      <c r="G3597" s="673" t="s">
        <v>2888</v>
      </c>
      <c r="H3597" s="673" t="s">
        <v>2889</v>
      </c>
      <c r="I3597" s="673" t="s">
        <v>2611</v>
      </c>
      <c r="J3597" s="673" t="s">
        <v>2611</v>
      </c>
      <c r="K3597" s="673" t="s">
        <v>2611</v>
      </c>
    </row>
    <row r="3598" spans="1:11" hidden="1" x14ac:dyDescent="0.25">
      <c r="A3598" t="s">
        <v>6161</v>
      </c>
      <c r="B3598" s="673" t="s">
        <v>2113</v>
      </c>
      <c r="C3598" s="674">
        <v>3</v>
      </c>
      <c r="D3598" s="674" t="s">
        <v>6729</v>
      </c>
      <c r="E3598" s="674">
        <f t="shared" si="56"/>
        <v>1</v>
      </c>
      <c r="F3598" s="673" t="s">
        <v>2788</v>
      </c>
      <c r="G3598" s="673" t="s">
        <v>2611</v>
      </c>
      <c r="H3598" s="673" t="s">
        <v>2611</v>
      </c>
      <c r="I3598" s="673" t="s">
        <v>2611</v>
      </c>
      <c r="J3598" s="673" t="s">
        <v>2611</v>
      </c>
      <c r="K3598" s="673" t="s">
        <v>2611</v>
      </c>
    </row>
    <row r="3599" spans="1:11" hidden="1" x14ac:dyDescent="0.25">
      <c r="A3599" t="s">
        <v>6162</v>
      </c>
      <c r="B3599" s="673" t="s">
        <v>2113</v>
      </c>
      <c r="C3599" s="674">
        <v>3</v>
      </c>
      <c r="D3599" s="674" t="s">
        <v>6730</v>
      </c>
      <c r="E3599" s="674">
        <f t="shared" si="56"/>
        <v>1</v>
      </c>
      <c r="F3599" s="673" t="s">
        <v>2788</v>
      </c>
      <c r="G3599" s="673" t="s">
        <v>2611</v>
      </c>
      <c r="H3599" s="673" t="s">
        <v>2611</v>
      </c>
      <c r="I3599" s="673" t="s">
        <v>2611</v>
      </c>
      <c r="J3599" s="673" t="s">
        <v>2611</v>
      </c>
      <c r="K3599" s="673" t="s">
        <v>2611</v>
      </c>
    </row>
    <row r="3600" spans="1:11" hidden="1" x14ac:dyDescent="0.25">
      <c r="A3600" t="s">
        <v>6163</v>
      </c>
      <c r="B3600" s="673" t="s">
        <v>2113</v>
      </c>
      <c r="C3600" s="674">
        <v>3</v>
      </c>
      <c r="D3600" s="674" t="s">
        <v>6731</v>
      </c>
      <c r="E3600" s="674">
        <f t="shared" si="56"/>
        <v>1</v>
      </c>
      <c r="F3600" s="673" t="s">
        <v>2788</v>
      </c>
      <c r="G3600" s="673" t="s">
        <v>2611</v>
      </c>
      <c r="H3600" s="673" t="s">
        <v>2611</v>
      </c>
      <c r="I3600" s="673" t="s">
        <v>2611</v>
      </c>
      <c r="J3600" s="673" t="s">
        <v>2611</v>
      </c>
      <c r="K3600" s="673" t="s">
        <v>2611</v>
      </c>
    </row>
    <row r="3601" spans="1:11" hidden="1" x14ac:dyDescent="0.25">
      <c r="A3601" t="s">
        <v>6164</v>
      </c>
      <c r="B3601" s="673" t="s">
        <v>2113</v>
      </c>
      <c r="C3601" s="674">
        <v>3</v>
      </c>
      <c r="D3601" s="674" t="s">
        <v>6732</v>
      </c>
      <c r="E3601" s="674">
        <f t="shared" si="56"/>
        <v>1</v>
      </c>
      <c r="F3601" s="673" t="s">
        <v>2788</v>
      </c>
      <c r="G3601" s="673" t="s">
        <v>2611</v>
      </c>
      <c r="H3601" s="673" t="s">
        <v>2611</v>
      </c>
      <c r="I3601" s="673" t="s">
        <v>2611</v>
      </c>
      <c r="J3601" s="673" t="s">
        <v>2611</v>
      </c>
      <c r="K3601" s="673" t="s">
        <v>2611</v>
      </c>
    </row>
    <row r="3602" spans="1:11" hidden="1" x14ac:dyDescent="0.25">
      <c r="A3602" t="s">
        <v>6165</v>
      </c>
      <c r="B3602" s="673" t="s">
        <v>2113</v>
      </c>
      <c r="C3602" s="674">
        <v>3</v>
      </c>
      <c r="D3602" s="674" t="s">
        <v>6733</v>
      </c>
      <c r="E3602" s="674">
        <f t="shared" si="56"/>
        <v>3</v>
      </c>
      <c r="F3602" s="673" t="s">
        <v>2789</v>
      </c>
      <c r="G3602" s="673" t="s">
        <v>2790</v>
      </c>
      <c r="H3602" s="673" t="s">
        <v>2791</v>
      </c>
      <c r="I3602" s="673" t="s">
        <v>2611</v>
      </c>
      <c r="J3602" s="673" t="s">
        <v>2611</v>
      </c>
      <c r="K3602" s="673" t="s">
        <v>2611</v>
      </c>
    </row>
    <row r="3603" spans="1:11" hidden="1" x14ac:dyDescent="0.25">
      <c r="A3603" t="s">
        <v>6166</v>
      </c>
      <c r="B3603" s="673" t="s">
        <v>2113</v>
      </c>
      <c r="C3603" s="674">
        <v>3</v>
      </c>
      <c r="D3603" s="674" t="s">
        <v>6734</v>
      </c>
      <c r="E3603" s="674">
        <f t="shared" si="56"/>
        <v>1</v>
      </c>
      <c r="F3603" s="673" t="s">
        <v>2788</v>
      </c>
      <c r="G3603" s="673" t="s">
        <v>2611</v>
      </c>
      <c r="H3603" s="673" t="s">
        <v>2611</v>
      </c>
      <c r="I3603" s="673" t="s">
        <v>2611</v>
      </c>
      <c r="J3603" s="673" t="s">
        <v>2611</v>
      </c>
      <c r="K3603" s="673" t="s">
        <v>2611</v>
      </c>
    </row>
    <row r="3604" spans="1:11" hidden="1" x14ac:dyDescent="0.25">
      <c r="A3604" t="s">
        <v>6167</v>
      </c>
      <c r="B3604" s="673" t="s">
        <v>2113</v>
      </c>
      <c r="C3604" s="674">
        <v>3</v>
      </c>
      <c r="D3604" s="674" t="s">
        <v>6875</v>
      </c>
      <c r="E3604" s="674">
        <f t="shared" si="56"/>
        <v>1</v>
      </c>
      <c r="F3604" s="673" t="s">
        <v>2788</v>
      </c>
      <c r="G3604" s="673" t="s">
        <v>2611</v>
      </c>
      <c r="H3604" s="673" t="s">
        <v>2611</v>
      </c>
      <c r="I3604" s="673" t="s">
        <v>2611</v>
      </c>
      <c r="J3604" s="673" t="s">
        <v>2611</v>
      </c>
      <c r="K3604" s="673" t="s">
        <v>2611</v>
      </c>
    </row>
    <row r="3605" spans="1:11" hidden="1" x14ac:dyDescent="0.25">
      <c r="A3605" t="s">
        <v>6168</v>
      </c>
      <c r="B3605" s="673" t="s">
        <v>2113</v>
      </c>
      <c r="C3605" s="674">
        <v>3</v>
      </c>
      <c r="D3605" s="674" t="s">
        <v>6735</v>
      </c>
      <c r="E3605" s="674">
        <f t="shared" si="56"/>
        <v>1</v>
      </c>
      <c r="F3605" s="673" t="s">
        <v>2788</v>
      </c>
      <c r="G3605" s="673" t="s">
        <v>2611</v>
      </c>
      <c r="H3605" s="673" t="s">
        <v>2611</v>
      </c>
      <c r="I3605" s="673" t="s">
        <v>2611</v>
      </c>
      <c r="J3605" s="673" t="s">
        <v>2611</v>
      </c>
      <c r="K3605" s="673" t="s">
        <v>2611</v>
      </c>
    </row>
    <row r="3606" spans="1:11" hidden="1" x14ac:dyDescent="0.25">
      <c r="A3606" t="s">
        <v>6169</v>
      </c>
      <c r="B3606" s="673" t="s">
        <v>2113</v>
      </c>
      <c r="C3606" s="674">
        <v>3</v>
      </c>
      <c r="D3606" s="674" t="s">
        <v>6909</v>
      </c>
      <c r="E3606" s="674">
        <f t="shared" si="56"/>
        <v>1</v>
      </c>
      <c r="F3606" s="673" t="s">
        <v>2788</v>
      </c>
      <c r="G3606" s="673" t="s">
        <v>2611</v>
      </c>
      <c r="H3606" s="673" t="s">
        <v>2611</v>
      </c>
      <c r="I3606" s="673" t="s">
        <v>2611</v>
      </c>
      <c r="J3606" s="673" t="s">
        <v>2611</v>
      </c>
      <c r="K3606" s="673" t="s">
        <v>2611</v>
      </c>
    </row>
    <row r="3607" spans="1:11" hidden="1" x14ac:dyDescent="0.25">
      <c r="A3607" t="s">
        <v>6170</v>
      </c>
      <c r="B3607" s="673" t="s">
        <v>2113</v>
      </c>
      <c r="C3607" s="674">
        <v>3</v>
      </c>
      <c r="D3607" s="674" t="s">
        <v>7106</v>
      </c>
      <c r="E3607" s="674">
        <f t="shared" si="56"/>
        <v>3</v>
      </c>
      <c r="F3607" s="673" t="s">
        <v>2817</v>
      </c>
      <c r="G3607" s="673" t="s">
        <v>2818</v>
      </c>
      <c r="H3607" s="673" t="s">
        <v>2936</v>
      </c>
      <c r="I3607" s="673" t="s">
        <v>2611</v>
      </c>
      <c r="J3607" s="673" t="s">
        <v>2611</v>
      </c>
      <c r="K3607" s="673" t="s">
        <v>2611</v>
      </c>
    </row>
    <row r="3608" spans="1:11" hidden="1" x14ac:dyDescent="0.25">
      <c r="A3608" t="s">
        <v>6171</v>
      </c>
      <c r="B3608" s="673" t="s">
        <v>2113</v>
      </c>
      <c r="C3608" s="674">
        <v>3</v>
      </c>
      <c r="D3608" s="674" t="s">
        <v>7107</v>
      </c>
      <c r="E3608" s="674">
        <f t="shared" si="56"/>
        <v>2</v>
      </c>
      <c r="F3608" s="673" t="s">
        <v>2817</v>
      </c>
      <c r="G3608" s="673" t="s">
        <v>2818</v>
      </c>
      <c r="H3608" s="673" t="s">
        <v>2611</v>
      </c>
      <c r="I3608" s="673" t="s">
        <v>2611</v>
      </c>
      <c r="J3608" s="673" t="s">
        <v>2611</v>
      </c>
      <c r="K3608" s="673" t="s">
        <v>2611</v>
      </c>
    </row>
    <row r="3609" spans="1:11" hidden="1" x14ac:dyDescent="0.25">
      <c r="A3609" t="s">
        <v>6172</v>
      </c>
      <c r="B3609" s="673" t="s">
        <v>2113</v>
      </c>
      <c r="C3609" s="674">
        <v>3</v>
      </c>
      <c r="D3609" s="674" t="s">
        <v>7108</v>
      </c>
      <c r="E3609" s="674">
        <f t="shared" si="56"/>
        <v>2</v>
      </c>
      <c r="F3609" s="673" t="s">
        <v>2817</v>
      </c>
      <c r="G3609" s="673" t="s">
        <v>2818</v>
      </c>
      <c r="H3609" s="673" t="s">
        <v>2611</v>
      </c>
      <c r="I3609" s="673" t="s">
        <v>2611</v>
      </c>
      <c r="J3609" s="673" t="s">
        <v>2611</v>
      </c>
      <c r="K3609" s="673" t="s">
        <v>2611</v>
      </c>
    </row>
    <row r="3610" spans="1:11" hidden="1" x14ac:dyDescent="0.25">
      <c r="A3610" t="s">
        <v>6173</v>
      </c>
      <c r="B3610" s="673" t="s">
        <v>2113</v>
      </c>
      <c r="C3610" s="674">
        <v>3</v>
      </c>
      <c r="D3610" s="674" t="s">
        <v>7109</v>
      </c>
      <c r="E3610" s="674">
        <f t="shared" si="56"/>
        <v>2</v>
      </c>
      <c r="F3610" s="673" t="s">
        <v>2817</v>
      </c>
      <c r="G3610" s="673" t="s">
        <v>2818</v>
      </c>
      <c r="H3610" s="673" t="s">
        <v>2611</v>
      </c>
      <c r="I3610" s="673" t="s">
        <v>2611</v>
      </c>
      <c r="J3610" s="673" t="s">
        <v>2611</v>
      </c>
      <c r="K3610" s="673" t="s">
        <v>2611</v>
      </c>
    </row>
    <row r="3611" spans="1:11" hidden="1" x14ac:dyDescent="0.25">
      <c r="A3611" t="s">
        <v>6174</v>
      </c>
      <c r="B3611" s="673" t="s">
        <v>2113</v>
      </c>
      <c r="C3611" s="674">
        <v>4</v>
      </c>
      <c r="D3611" s="674" t="s">
        <v>6740</v>
      </c>
      <c r="E3611" s="674">
        <f t="shared" si="56"/>
        <v>2</v>
      </c>
      <c r="F3611" s="673" t="s">
        <v>2794</v>
      </c>
      <c r="G3611" s="673" t="s">
        <v>2795</v>
      </c>
      <c r="H3611" s="673" t="s">
        <v>2611</v>
      </c>
      <c r="I3611" s="673" t="s">
        <v>2611</v>
      </c>
      <c r="J3611" s="673" t="s">
        <v>2611</v>
      </c>
      <c r="K3611" s="673" t="s">
        <v>2611</v>
      </c>
    </row>
    <row r="3612" spans="1:11" hidden="1" x14ac:dyDescent="0.25">
      <c r="A3612" t="s">
        <v>6175</v>
      </c>
      <c r="B3612" s="673" t="s">
        <v>2113</v>
      </c>
      <c r="C3612" s="674">
        <v>4</v>
      </c>
      <c r="D3612" s="674" t="s">
        <v>6741</v>
      </c>
      <c r="E3612" s="674">
        <f t="shared" si="56"/>
        <v>2</v>
      </c>
      <c r="F3612" s="673" t="s">
        <v>2794</v>
      </c>
      <c r="G3612" s="673" t="s">
        <v>2795</v>
      </c>
      <c r="H3612" s="673" t="s">
        <v>2611</v>
      </c>
      <c r="I3612" s="673" t="s">
        <v>2611</v>
      </c>
      <c r="J3612" s="673" t="s">
        <v>2611</v>
      </c>
      <c r="K3612" s="673" t="s">
        <v>2611</v>
      </c>
    </row>
    <row r="3613" spans="1:11" hidden="1" x14ac:dyDescent="0.25">
      <c r="A3613" t="s">
        <v>6176</v>
      </c>
      <c r="B3613" s="673" t="s">
        <v>2113</v>
      </c>
      <c r="C3613" s="674">
        <v>4</v>
      </c>
      <c r="D3613" s="674" t="s">
        <v>6742</v>
      </c>
      <c r="E3613" s="674">
        <f t="shared" si="56"/>
        <v>2</v>
      </c>
      <c r="F3613" s="673" t="s">
        <v>2796</v>
      </c>
      <c r="G3613" s="673" t="s">
        <v>2797</v>
      </c>
      <c r="H3613" s="673" t="s">
        <v>2611</v>
      </c>
      <c r="I3613" s="673" t="s">
        <v>2611</v>
      </c>
      <c r="J3613" s="673" t="s">
        <v>2611</v>
      </c>
      <c r="K3613" s="673" t="s">
        <v>2611</v>
      </c>
    </row>
    <row r="3614" spans="1:11" hidden="1" x14ac:dyDescent="0.25">
      <c r="A3614" t="s">
        <v>6177</v>
      </c>
      <c r="B3614" s="673" t="s">
        <v>2113</v>
      </c>
      <c r="C3614" s="674">
        <v>4</v>
      </c>
      <c r="D3614" s="674" t="s">
        <v>6743</v>
      </c>
      <c r="E3614" s="674">
        <f t="shared" si="56"/>
        <v>2</v>
      </c>
      <c r="F3614" s="673" t="s">
        <v>2796</v>
      </c>
      <c r="G3614" s="673" t="s">
        <v>2797</v>
      </c>
      <c r="H3614" s="673" t="s">
        <v>2611</v>
      </c>
      <c r="I3614" s="673" t="s">
        <v>2611</v>
      </c>
      <c r="J3614" s="673" t="s">
        <v>2611</v>
      </c>
      <c r="K3614" s="673" t="s">
        <v>2611</v>
      </c>
    </row>
    <row r="3615" spans="1:11" hidden="1" x14ac:dyDescent="0.25">
      <c r="A3615" t="s">
        <v>6178</v>
      </c>
      <c r="B3615" s="673" t="s">
        <v>2113</v>
      </c>
      <c r="C3615" s="674">
        <v>4</v>
      </c>
      <c r="D3615" s="674" t="s">
        <v>6871</v>
      </c>
      <c r="E3615" s="674">
        <f t="shared" si="56"/>
        <v>2</v>
      </c>
      <c r="F3615" s="673" t="s">
        <v>2846</v>
      </c>
      <c r="G3615" s="673" t="s">
        <v>2850</v>
      </c>
      <c r="H3615" s="673" t="s">
        <v>2611</v>
      </c>
      <c r="I3615" s="673" t="s">
        <v>2611</v>
      </c>
      <c r="J3615" s="673" t="s">
        <v>2611</v>
      </c>
      <c r="K3615" s="673" t="s">
        <v>2611</v>
      </c>
    </row>
    <row r="3616" spans="1:11" hidden="1" x14ac:dyDescent="0.25">
      <c r="A3616" t="s">
        <v>6179</v>
      </c>
      <c r="B3616" s="673" t="s">
        <v>2113</v>
      </c>
      <c r="C3616" s="674">
        <v>4</v>
      </c>
      <c r="D3616" s="674" t="s">
        <v>6872</v>
      </c>
      <c r="E3616" s="674">
        <f t="shared" si="56"/>
        <v>2</v>
      </c>
      <c r="F3616" s="673" t="s">
        <v>2846</v>
      </c>
      <c r="G3616" s="673" t="s">
        <v>2850</v>
      </c>
      <c r="H3616" s="673" t="s">
        <v>2611</v>
      </c>
      <c r="I3616" s="673" t="s">
        <v>2611</v>
      </c>
      <c r="J3616" s="673" t="s">
        <v>2611</v>
      </c>
      <c r="K3616" s="673" t="s">
        <v>2611</v>
      </c>
    </row>
    <row r="3617" spans="1:11" hidden="1" x14ac:dyDescent="0.25">
      <c r="A3617" t="s">
        <v>6180</v>
      </c>
      <c r="B3617" s="673" t="s">
        <v>2113</v>
      </c>
      <c r="C3617" s="674">
        <v>4</v>
      </c>
      <c r="D3617" s="674" t="s">
        <v>6911</v>
      </c>
      <c r="E3617" s="674">
        <f t="shared" si="56"/>
        <v>6</v>
      </c>
      <c r="F3617" s="673" t="s">
        <v>2869</v>
      </c>
      <c r="G3617" s="673" t="s">
        <v>2854</v>
      </c>
      <c r="H3617" s="673" t="s">
        <v>2796</v>
      </c>
      <c r="I3617" s="673" t="s">
        <v>2846</v>
      </c>
      <c r="J3617" s="673" t="s">
        <v>2857</v>
      </c>
      <c r="K3617" s="673" t="s">
        <v>2851</v>
      </c>
    </row>
    <row r="3618" spans="1:11" hidden="1" x14ac:dyDescent="0.25">
      <c r="A3618" t="s">
        <v>6180</v>
      </c>
      <c r="B3618" s="673" t="s">
        <v>2113</v>
      </c>
      <c r="C3618" s="674">
        <v>4</v>
      </c>
      <c r="D3618" s="674" t="s">
        <v>6911</v>
      </c>
      <c r="E3618" s="674">
        <f t="shared" si="56"/>
        <v>6</v>
      </c>
      <c r="F3618" s="673" t="s">
        <v>2869</v>
      </c>
      <c r="G3618" s="673" t="s">
        <v>2854</v>
      </c>
      <c r="H3618" s="673" t="s">
        <v>2796</v>
      </c>
      <c r="I3618" s="673" t="s">
        <v>2846</v>
      </c>
      <c r="J3618" s="673" t="s">
        <v>2857</v>
      </c>
      <c r="K3618" s="673" t="s">
        <v>2851</v>
      </c>
    </row>
    <row r="3619" spans="1:11" hidden="1" x14ac:dyDescent="0.25">
      <c r="A3619" t="s">
        <v>6181</v>
      </c>
      <c r="B3619" s="673" t="s">
        <v>2113</v>
      </c>
      <c r="C3619" s="674">
        <v>4</v>
      </c>
      <c r="D3619" s="674" t="s">
        <v>6733</v>
      </c>
      <c r="E3619" s="674">
        <f t="shared" si="56"/>
        <v>6</v>
      </c>
      <c r="F3619" s="673" t="s">
        <v>2789</v>
      </c>
      <c r="G3619" s="673" t="s">
        <v>2790</v>
      </c>
      <c r="H3619" s="673" t="s">
        <v>2791</v>
      </c>
      <c r="I3619" s="673" t="s">
        <v>2869</v>
      </c>
      <c r="J3619" s="673" t="s">
        <v>2854</v>
      </c>
      <c r="K3619" s="673" t="s">
        <v>2796</v>
      </c>
    </row>
    <row r="3620" spans="1:11" hidden="1" x14ac:dyDescent="0.25">
      <c r="A3620" t="s">
        <v>6181</v>
      </c>
      <c r="B3620" s="673" t="s">
        <v>2113</v>
      </c>
      <c r="C3620" s="674">
        <v>4</v>
      </c>
      <c r="D3620" s="674" t="s">
        <v>6733</v>
      </c>
      <c r="E3620" s="674">
        <f t="shared" si="56"/>
        <v>6</v>
      </c>
      <c r="F3620" s="673" t="s">
        <v>2789</v>
      </c>
      <c r="G3620" s="673" t="s">
        <v>2790</v>
      </c>
      <c r="H3620" s="673" t="s">
        <v>2791</v>
      </c>
      <c r="I3620" s="673" t="s">
        <v>2869</v>
      </c>
      <c r="J3620" s="673" t="s">
        <v>2854</v>
      </c>
      <c r="K3620" s="673" t="s">
        <v>2796</v>
      </c>
    </row>
    <row r="3621" spans="1:11" hidden="1" x14ac:dyDescent="0.25">
      <c r="A3621" t="s">
        <v>6182</v>
      </c>
      <c r="B3621" s="673" t="s">
        <v>2113</v>
      </c>
      <c r="C3621" s="674">
        <v>4</v>
      </c>
      <c r="D3621" s="674" t="s">
        <v>6744</v>
      </c>
      <c r="E3621" s="674">
        <f t="shared" si="56"/>
        <v>2</v>
      </c>
      <c r="F3621" s="673" t="s">
        <v>2796</v>
      </c>
      <c r="G3621" s="673" t="s">
        <v>2797</v>
      </c>
      <c r="H3621" s="673" t="s">
        <v>2611</v>
      </c>
      <c r="I3621" s="673" t="s">
        <v>2611</v>
      </c>
      <c r="J3621" s="673" t="s">
        <v>2611</v>
      </c>
      <c r="K3621" s="673" t="s">
        <v>2611</v>
      </c>
    </row>
    <row r="3622" spans="1:11" hidden="1" x14ac:dyDescent="0.25">
      <c r="A3622" t="s">
        <v>6183</v>
      </c>
      <c r="B3622" s="673" t="s">
        <v>2113</v>
      </c>
      <c r="C3622" s="674">
        <v>4</v>
      </c>
      <c r="D3622" s="674" t="s">
        <v>6745</v>
      </c>
      <c r="E3622" s="674">
        <f t="shared" si="56"/>
        <v>2</v>
      </c>
      <c r="F3622" s="673" t="s">
        <v>2796</v>
      </c>
      <c r="G3622" s="673" t="s">
        <v>2797</v>
      </c>
      <c r="H3622" s="673" t="s">
        <v>2611</v>
      </c>
      <c r="I3622" s="673" t="s">
        <v>2611</v>
      </c>
      <c r="J3622" s="673" t="s">
        <v>2611</v>
      </c>
      <c r="K3622" s="673" t="s">
        <v>2611</v>
      </c>
    </row>
    <row r="3623" spans="1:11" hidden="1" x14ac:dyDescent="0.25">
      <c r="A3623" t="s">
        <v>6184</v>
      </c>
      <c r="B3623" s="673" t="s">
        <v>2113</v>
      </c>
      <c r="C3623" s="674">
        <v>4</v>
      </c>
      <c r="D3623" s="674" t="s">
        <v>6842</v>
      </c>
      <c r="E3623" s="674">
        <f t="shared" si="56"/>
        <v>1</v>
      </c>
      <c r="F3623" s="673" t="s">
        <v>2819</v>
      </c>
      <c r="G3623" s="673" t="s">
        <v>2611</v>
      </c>
      <c r="H3623" s="673" t="s">
        <v>2611</v>
      </c>
      <c r="I3623" s="673" t="s">
        <v>2611</v>
      </c>
      <c r="J3623" s="673" t="s">
        <v>2611</v>
      </c>
      <c r="K3623" s="673" t="s">
        <v>2611</v>
      </c>
    </row>
    <row r="3624" spans="1:11" hidden="1" x14ac:dyDescent="0.25">
      <c r="A3624" t="s">
        <v>6185</v>
      </c>
      <c r="B3624" s="673" t="s">
        <v>2113</v>
      </c>
      <c r="C3624" s="674">
        <v>4</v>
      </c>
      <c r="D3624" s="674" t="s">
        <v>7110</v>
      </c>
      <c r="E3624" s="674">
        <f t="shared" si="56"/>
        <v>1</v>
      </c>
      <c r="F3624" s="673" t="s">
        <v>3010</v>
      </c>
      <c r="G3624" s="673" t="s">
        <v>2611</v>
      </c>
      <c r="H3624" s="673" t="s">
        <v>2611</v>
      </c>
      <c r="I3624" s="673" t="s">
        <v>2611</v>
      </c>
      <c r="J3624" s="673" t="s">
        <v>2611</v>
      </c>
      <c r="K3624" s="673" t="s">
        <v>2611</v>
      </c>
    </row>
    <row r="3625" spans="1:11" hidden="1" x14ac:dyDescent="0.25">
      <c r="A3625" t="s">
        <v>6186</v>
      </c>
      <c r="B3625" s="673" t="s">
        <v>2113</v>
      </c>
      <c r="C3625" s="674">
        <v>4</v>
      </c>
      <c r="D3625" s="674" t="s">
        <v>6887</v>
      </c>
      <c r="E3625" s="674">
        <f t="shared" si="56"/>
        <v>1</v>
      </c>
      <c r="F3625" s="673" t="s">
        <v>3011</v>
      </c>
      <c r="G3625" s="673" t="s">
        <v>2611</v>
      </c>
      <c r="H3625" s="673" t="s">
        <v>2611</v>
      </c>
      <c r="I3625" s="673" t="s">
        <v>2611</v>
      </c>
      <c r="J3625" s="673" t="s">
        <v>2611</v>
      </c>
      <c r="K3625" s="673" t="s">
        <v>2611</v>
      </c>
    </row>
    <row r="3626" spans="1:11" hidden="1" x14ac:dyDescent="0.25">
      <c r="A3626" t="s">
        <v>6187</v>
      </c>
      <c r="B3626" s="673" t="s">
        <v>2113</v>
      </c>
      <c r="C3626" s="674">
        <v>4</v>
      </c>
      <c r="D3626" s="674" t="s">
        <v>6908</v>
      </c>
      <c r="E3626" s="674">
        <f t="shared" si="56"/>
        <v>1</v>
      </c>
      <c r="F3626" s="673" t="s">
        <v>3012</v>
      </c>
      <c r="G3626" s="673" t="s">
        <v>2611</v>
      </c>
      <c r="H3626" s="673" t="s">
        <v>2611</v>
      </c>
      <c r="I3626" s="673" t="s">
        <v>2611</v>
      </c>
      <c r="J3626" s="673" t="s">
        <v>2611</v>
      </c>
      <c r="K3626" s="673" t="s">
        <v>2611</v>
      </c>
    </row>
    <row r="3627" spans="1:11" hidden="1" x14ac:dyDescent="0.25">
      <c r="A3627" t="s">
        <v>6188</v>
      </c>
      <c r="B3627" s="673" t="s">
        <v>2113</v>
      </c>
      <c r="C3627" s="674">
        <v>4</v>
      </c>
      <c r="D3627" s="674" t="s">
        <v>7111</v>
      </c>
      <c r="E3627" s="674">
        <f t="shared" si="56"/>
        <v>1</v>
      </c>
      <c r="F3627" s="673" t="s">
        <v>3013</v>
      </c>
      <c r="G3627" s="673" t="s">
        <v>2611</v>
      </c>
      <c r="H3627" s="673" t="s">
        <v>2611</v>
      </c>
      <c r="I3627" s="673" t="s">
        <v>2611</v>
      </c>
      <c r="J3627" s="673" t="s">
        <v>2611</v>
      </c>
      <c r="K3627" s="673" t="s">
        <v>2611</v>
      </c>
    </row>
    <row r="3628" spans="1:11" hidden="1" x14ac:dyDescent="0.25">
      <c r="A3628" t="s">
        <v>6189</v>
      </c>
      <c r="B3628" s="673" t="s">
        <v>2113</v>
      </c>
      <c r="C3628" s="674">
        <v>4</v>
      </c>
      <c r="D3628" s="674" t="s">
        <v>7112</v>
      </c>
      <c r="E3628" s="674">
        <f t="shared" si="56"/>
        <v>1</v>
      </c>
      <c r="F3628" s="673" t="s">
        <v>3014</v>
      </c>
      <c r="G3628" s="673" t="s">
        <v>2611</v>
      </c>
      <c r="H3628" s="673" t="s">
        <v>2611</v>
      </c>
      <c r="I3628" s="673" t="s">
        <v>2611</v>
      </c>
      <c r="J3628" s="673" t="s">
        <v>2611</v>
      </c>
      <c r="K3628" s="673" t="s">
        <v>2611</v>
      </c>
    </row>
    <row r="3629" spans="1:11" hidden="1" x14ac:dyDescent="0.25">
      <c r="A3629" t="s">
        <v>6190</v>
      </c>
      <c r="B3629" s="673" t="s">
        <v>2113</v>
      </c>
      <c r="C3629" s="674">
        <v>4</v>
      </c>
      <c r="D3629" s="674" t="s">
        <v>6888</v>
      </c>
      <c r="E3629" s="674">
        <f t="shared" si="56"/>
        <v>1</v>
      </c>
      <c r="F3629" s="673" t="s">
        <v>2852</v>
      </c>
      <c r="G3629" s="673" t="s">
        <v>2611</v>
      </c>
      <c r="H3629" s="673" t="s">
        <v>2611</v>
      </c>
      <c r="I3629" s="673" t="s">
        <v>2611</v>
      </c>
      <c r="J3629" s="673" t="s">
        <v>2611</v>
      </c>
      <c r="K3629" s="673" t="s">
        <v>2611</v>
      </c>
    </row>
    <row r="3630" spans="1:11" hidden="1" x14ac:dyDescent="0.25">
      <c r="A3630" t="s">
        <v>6191</v>
      </c>
      <c r="B3630" s="673" t="s">
        <v>2113</v>
      </c>
      <c r="C3630" s="674">
        <v>4</v>
      </c>
      <c r="D3630" s="674" t="s">
        <v>6800</v>
      </c>
      <c r="E3630" s="674">
        <f t="shared" si="56"/>
        <v>1</v>
      </c>
      <c r="F3630" s="673" t="s">
        <v>3015</v>
      </c>
      <c r="G3630" s="673" t="s">
        <v>2611</v>
      </c>
      <c r="H3630" s="673" t="s">
        <v>2611</v>
      </c>
      <c r="I3630" s="673" t="s">
        <v>2611</v>
      </c>
      <c r="J3630" s="673" t="s">
        <v>2611</v>
      </c>
      <c r="K3630" s="673" t="s">
        <v>2611</v>
      </c>
    </row>
    <row r="3631" spans="1:11" hidden="1" x14ac:dyDescent="0.25">
      <c r="A3631" t="s">
        <v>6192</v>
      </c>
      <c r="B3631" s="673" t="s">
        <v>2113</v>
      </c>
      <c r="C3631" s="674">
        <v>4</v>
      </c>
      <c r="D3631" s="674" t="s">
        <v>7113</v>
      </c>
      <c r="E3631" s="674">
        <f t="shared" si="56"/>
        <v>1</v>
      </c>
      <c r="F3631" s="673" t="s">
        <v>2819</v>
      </c>
      <c r="G3631" s="673" t="s">
        <v>2611</v>
      </c>
      <c r="H3631" s="673" t="s">
        <v>2611</v>
      </c>
      <c r="I3631" s="673" t="s">
        <v>2611</v>
      </c>
      <c r="J3631" s="673" t="s">
        <v>2611</v>
      </c>
      <c r="K3631" s="673" t="s">
        <v>2611</v>
      </c>
    </row>
    <row r="3632" spans="1:11" hidden="1" x14ac:dyDescent="0.25">
      <c r="A3632" t="s">
        <v>6193</v>
      </c>
      <c r="B3632" s="673" t="s">
        <v>2113</v>
      </c>
      <c r="C3632" s="674">
        <v>4</v>
      </c>
      <c r="D3632" s="674" t="s">
        <v>6870</v>
      </c>
      <c r="E3632" s="674">
        <f t="shared" si="56"/>
        <v>1</v>
      </c>
      <c r="F3632" s="673" t="s">
        <v>3011</v>
      </c>
      <c r="G3632" s="673" t="s">
        <v>2611</v>
      </c>
      <c r="H3632" s="673" t="s">
        <v>2611</v>
      </c>
      <c r="I3632" s="673" t="s">
        <v>2611</v>
      </c>
      <c r="J3632" s="673" t="s">
        <v>2611</v>
      </c>
      <c r="K3632" s="673" t="s">
        <v>2611</v>
      </c>
    </row>
    <row r="3633" spans="1:11" hidden="1" x14ac:dyDescent="0.25">
      <c r="A3633" t="s">
        <v>6194</v>
      </c>
      <c r="B3633" s="673" t="s">
        <v>2113</v>
      </c>
      <c r="C3633" s="674">
        <v>4</v>
      </c>
      <c r="D3633" s="674" t="s">
        <v>6821</v>
      </c>
      <c r="E3633" s="674">
        <f t="shared" si="56"/>
        <v>2</v>
      </c>
      <c r="F3633" s="673" t="s">
        <v>2839</v>
      </c>
      <c r="G3633" s="673" t="s">
        <v>2840</v>
      </c>
      <c r="H3633" s="673" t="s">
        <v>2611</v>
      </c>
      <c r="I3633" s="673" t="s">
        <v>2611</v>
      </c>
      <c r="J3633" s="673" t="s">
        <v>2611</v>
      </c>
      <c r="K3633" s="673" t="s">
        <v>2611</v>
      </c>
    </row>
    <row r="3634" spans="1:11" hidden="1" x14ac:dyDescent="0.25">
      <c r="A3634" t="s">
        <v>6195</v>
      </c>
      <c r="B3634" s="673" t="s">
        <v>2113</v>
      </c>
      <c r="C3634" s="674">
        <v>4</v>
      </c>
      <c r="D3634" s="674" t="s">
        <v>6822</v>
      </c>
      <c r="E3634" s="674">
        <f t="shared" si="56"/>
        <v>2</v>
      </c>
      <c r="F3634" s="673" t="s">
        <v>2831</v>
      </c>
      <c r="G3634" s="673" t="s">
        <v>2832</v>
      </c>
      <c r="H3634" s="673" t="s">
        <v>2611</v>
      </c>
      <c r="I3634" s="673" t="s">
        <v>2611</v>
      </c>
      <c r="J3634" s="673" t="s">
        <v>2611</v>
      </c>
      <c r="K3634" s="673" t="s">
        <v>2611</v>
      </c>
    </row>
    <row r="3635" spans="1:11" hidden="1" x14ac:dyDescent="0.25">
      <c r="A3635" t="s">
        <v>6196</v>
      </c>
      <c r="B3635" s="673" t="s">
        <v>2113</v>
      </c>
      <c r="C3635" s="674">
        <v>4</v>
      </c>
      <c r="D3635" s="674" t="s">
        <v>7069</v>
      </c>
      <c r="E3635" s="674">
        <f t="shared" si="56"/>
        <v>2</v>
      </c>
      <c r="F3635" s="673" t="s">
        <v>2839</v>
      </c>
      <c r="G3635" s="673" t="s">
        <v>2840</v>
      </c>
      <c r="H3635" s="673" t="s">
        <v>2611</v>
      </c>
      <c r="I3635" s="673" t="s">
        <v>2611</v>
      </c>
      <c r="J3635" s="673" t="s">
        <v>2611</v>
      </c>
      <c r="K3635" s="673" t="s">
        <v>2611</v>
      </c>
    </row>
    <row r="3636" spans="1:11" hidden="1" x14ac:dyDescent="0.25">
      <c r="A3636" t="s">
        <v>6197</v>
      </c>
      <c r="B3636" s="673" t="s">
        <v>2113</v>
      </c>
      <c r="C3636" s="674">
        <v>4</v>
      </c>
      <c r="D3636" s="674" t="s">
        <v>7114</v>
      </c>
      <c r="E3636" s="674">
        <f t="shared" si="56"/>
        <v>2</v>
      </c>
      <c r="F3636" s="673" t="s">
        <v>2796</v>
      </c>
      <c r="G3636" s="673" t="s">
        <v>2797</v>
      </c>
      <c r="H3636" s="673" t="s">
        <v>2611</v>
      </c>
      <c r="I3636" s="673" t="s">
        <v>2611</v>
      </c>
      <c r="J3636" s="673" t="s">
        <v>2611</v>
      </c>
      <c r="K3636" s="673" t="s">
        <v>2611</v>
      </c>
    </row>
    <row r="3637" spans="1:11" hidden="1" x14ac:dyDescent="0.25">
      <c r="A3637" t="s">
        <v>6198</v>
      </c>
      <c r="B3637" s="673" t="s">
        <v>2113</v>
      </c>
      <c r="C3637" s="674">
        <v>4</v>
      </c>
      <c r="D3637" s="674" t="s">
        <v>7115</v>
      </c>
      <c r="E3637" s="674">
        <f t="shared" si="56"/>
        <v>2</v>
      </c>
      <c r="F3637" s="673" t="s">
        <v>2831</v>
      </c>
      <c r="G3637" s="673" t="s">
        <v>2832</v>
      </c>
      <c r="H3637" s="673" t="s">
        <v>2611</v>
      </c>
      <c r="I3637" s="673" t="s">
        <v>2611</v>
      </c>
      <c r="J3637" s="673" t="s">
        <v>2611</v>
      </c>
      <c r="K3637" s="673" t="s">
        <v>2611</v>
      </c>
    </row>
    <row r="3638" spans="1:11" hidden="1" x14ac:dyDescent="0.25">
      <c r="A3638" t="s">
        <v>6199</v>
      </c>
      <c r="B3638" s="673" t="s">
        <v>2113</v>
      </c>
      <c r="C3638" s="674">
        <v>4</v>
      </c>
      <c r="D3638" s="674" t="s">
        <v>6897</v>
      </c>
      <c r="E3638" s="674">
        <f t="shared" si="56"/>
        <v>2</v>
      </c>
      <c r="F3638" s="673" t="s">
        <v>3016</v>
      </c>
      <c r="G3638" s="673" t="s">
        <v>3017</v>
      </c>
      <c r="H3638" s="673" t="s">
        <v>2611</v>
      </c>
      <c r="I3638" s="673" t="s">
        <v>2611</v>
      </c>
      <c r="J3638" s="673" t="s">
        <v>2611</v>
      </c>
      <c r="K3638" s="673" t="s">
        <v>2611</v>
      </c>
    </row>
    <row r="3639" spans="1:11" hidden="1" x14ac:dyDescent="0.25">
      <c r="A3639" t="s">
        <v>6200</v>
      </c>
      <c r="B3639" s="673" t="s">
        <v>2113</v>
      </c>
      <c r="C3639" s="674">
        <v>4</v>
      </c>
      <c r="D3639" s="674" t="s">
        <v>7116</v>
      </c>
      <c r="E3639" s="674">
        <f t="shared" si="56"/>
        <v>2</v>
      </c>
      <c r="F3639" s="673" t="s">
        <v>3018</v>
      </c>
      <c r="G3639" s="673" t="s">
        <v>3019</v>
      </c>
      <c r="H3639" s="673" t="s">
        <v>2611</v>
      </c>
      <c r="I3639" s="673" t="s">
        <v>2611</v>
      </c>
      <c r="J3639" s="673" t="s">
        <v>2611</v>
      </c>
      <c r="K3639" s="673" t="s">
        <v>2611</v>
      </c>
    </row>
    <row r="3640" spans="1:11" hidden="1" x14ac:dyDescent="0.25">
      <c r="A3640" t="s">
        <v>6201</v>
      </c>
      <c r="B3640" s="673" t="s">
        <v>2113</v>
      </c>
      <c r="C3640" s="674">
        <v>4</v>
      </c>
      <c r="D3640" s="674" t="s">
        <v>6829</v>
      </c>
      <c r="E3640" s="674">
        <f t="shared" si="56"/>
        <v>2</v>
      </c>
      <c r="F3640" s="673" t="s">
        <v>3020</v>
      </c>
      <c r="G3640" s="673" t="s">
        <v>3021</v>
      </c>
      <c r="H3640" s="673" t="s">
        <v>2611</v>
      </c>
      <c r="I3640" s="673" t="s">
        <v>2611</v>
      </c>
      <c r="J3640" s="673" t="s">
        <v>2611</v>
      </c>
      <c r="K3640" s="673" t="s">
        <v>2611</v>
      </c>
    </row>
    <row r="3641" spans="1:11" hidden="1" x14ac:dyDescent="0.25">
      <c r="A3641" t="s">
        <v>6202</v>
      </c>
      <c r="B3641" s="673" t="s">
        <v>2113</v>
      </c>
      <c r="C3641" s="674">
        <v>4</v>
      </c>
      <c r="D3641" s="674" t="s">
        <v>6830</v>
      </c>
      <c r="E3641" s="674">
        <f t="shared" si="56"/>
        <v>2</v>
      </c>
      <c r="F3641" s="673" t="s">
        <v>3022</v>
      </c>
      <c r="G3641" s="673" t="s">
        <v>3023</v>
      </c>
      <c r="H3641" s="673" t="s">
        <v>2611</v>
      </c>
      <c r="I3641" s="673" t="s">
        <v>2611</v>
      </c>
      <c r="J3641" s="673" t="s">
        <v>2611</v>
      </c>
      <c r="K3641" s="673" t="s">
        <v>2611</v>
      </c>
    </row>
    <row r="3642" spans="1:11" hidden="1" x14ac:dyDescent="0.25">
      <c r="A3642" t="s">
        <v>6203</v>
      </c>
      <c r="B3642" s="673" t="s">
        <v>2113</v>
      </c>
      <c r="C3642" s="674">
        <v>4</v>
      </c>
      <c r="D3642" s="674" t="s">
        <v>6831</v>
      </c>
      <c r="E3642" s="674">
        <f t="shared" si="56"/>
        <v>2</v>
      </c>
      <c r="F3642" s="673" t="s">
        <v>3024</v>
      </c>
      <c r="G3642" s="673" t="s">
        <v>3025</v>
      </c>
      <c r="H3642" s="673" t="s">
        <v>2611</v>
      </c>
      <c r="I3642" s="673" t="s">
        <v>2611</v>
      </c>
      <c r="J3642" s="673" t="s">
        <v>2611</v>
      </c>
      <c r="K3642" s="673" t="s">
        <v>2611</v>
      </c>
    </row>
    <row r="3643" spans="1:11" hidden="1" x14ac:dyDescent="0.25">
      <c r="A3643" t="s">
        <v>6204</v>
      </c>
      <c r="B3643" s="673" t="s">
        <v>2113</v>
      </c>
      <c r="C3643" s="674">
        <v>4</v>
      </c>
      <c r="D3643" s="674" t="s">
        <v>6832</v>
      </c>
      <c r="E3643" s="674">
        <f t="shared" si="56"/>
        <v>2</v>
      </c>
      <c r="F3643" s="673" t="s">
        <v>3026</v>
      </c>
      <c r="G3643" s="673" t="s">
        <v>3027</v>
      </c>
      <c r="H3643" s="673" t="s">
        <v>2611</v>
      </c>
      <c r="I3643" s="673" t="s">
        <v>2611</v>
      </c>
      <c r="J3643" s="673" t="s">
        <v>2611</v>
      </c>
      <c r="K3643" s="673" t="s">
        <v>2611</v>
      </c>
    </row>
    <row r="3644" spans="1:11" hidden="1" x14ac:dyDescent="0.25">
      <c r="A3644" t="s">
        <v>6205</v>
      </c>
      <c r="B3644" s="673" t="s">
        <v>2113</v>
      </c>
      <c r="C3644" s="674">
        <v>4</v>
      </c>
      <c r="D3644" s="674" t="s">
        <v>7117</v>
      </c>
      <c r="E3644" s="674">
        <f t="shared" si="56"/>
        <v>2</v>
      </c>
      <c r="F3644" s="673" t="s">
        <v>3016</v>
      </c>
      <c r="G3644" s="673" t="s">
        <v>3017</v>
      </c>
      <c r="H3644" s="673" t="s">
        <v>2611</v>
      </c>
      <c r="I3644" s="673" t="s">
        <v>2611</v>
      </c>
      <c r="J3644" s="673" t="s">
        <v>2611</v>
      </c>
      <c r="K3644" s="673" t="s">
        <v>2611</v>
      </c>
    </row>
    <row r="3645" spans="1:11" hidden="1" x14ac:dyDescent="0.25">
      <c r="A3645" t="s">
        <v>6206</v>
      </c>
      <c r="B3645" s="673" t="s">
        <v>2113</v>
      </c>
      <c r="C3645" s="674">
        <v>4</v>
      </c>
      <c r="D3645" s="674" t="s">
        <v>7118</v>
      </c>
      <c r="E3645" s="674">
        <f t="shared" si="56"/>
        <v>2</v>
      </c>
      <c r="F3645" s="673" t="s">
        <v>3018</v>
      </c>
      <c r="G3645" s="673" t="s">
        <v>3019</v>
      </c>
      <c r="H3645" s="673" t="s">
        <v>2611</v>
      </c>
      <c r="I3645" s="673" t="s">
        <v>2611</v>
      </c>
      <c r="J3645" s="673" t="s">
        <v>2611</v>
      </c>
      <c r="K3645" s="673" t="s">
        <v>2611</v>
      </c>
    </row>
    <row r="3646" spans="1:11" hidden="1" x14ac:dyDescent="0.25">
      <c r="A3646" t="s">
        <v>6207</v>
      </c>
      <c r="B3646" s="673" t="s">
        <v>2113</v>
      </c>
      <c r="C3646" s="674">
        <v>4</v>
      </c>
      <c r="D3646" s="674" t="s">
        <v>7119</v>
      </c>
      <c r="E3646" s="674">
        <f t="shared" si="56"/>
        <v>2</v>
      </c>
      <c r="F3646" s="673" t="s">
        <v>3020</v>
      </c>
      <c r="G3646" s="673" t="s">
        <v>3021</v>
      </c>
      <c r="H3646" s="673" t="s">
        <v>2611</v>
      </c>
      <c r="I3646" s="673" t="s">
        <v>2611</v>
      </c>
      <c r="J3646" s="673" t="s">
        <v>2611</v>
      </c>
      <c r="K3646" s="673" t="s">
        <v>2611</v>
      </c>
    </row>
    <row r="3647" spans="1:11" hidden="1" x14ac:dyDescent="0.25">
      <c r="A3647" t="s">
        <v>6208</v>
      </c>
      <c r="B3647" s="673" t="s">
        <v>2113</v>
      </c>
      <c r="C3647" s="674">
        <v>4</v>
      </c>
      <c r="D3647" s="674" t="s">
        <v>7120</v>
      </c>
      <c r="E3647" s="674">
        <f t="shared" si="56"/>
        <v>2</v>
      </c>
      <c r="F3647" s="673" t="s">
        <v>3022</v>
      </c>
      <c r="G3647" s="673" t="s">
        <v>3023</v>
      </c>
      <c r="H3647" s="673" t="s">
        <v>2611</v>
      </c>
      <c r="I3647" s="673" t="s">
        <v>2611</v>
      </c>
      <c r="J3647" s="673" t="s">
        <v>2611</v>
      </c>
      <c r="K3647" s="673" t="s">
        <v>2611</v>
      </c>
    </row>
    <row r="3648" spans="1:11" hidden="1" x14ac:dyDescent="0.25">
      <c r="A3648" t="s">
        <v>6209</v>
      </c>
      <c r="B3648" s="673" t="s">
        <v>2113</v>
      </c>
      <c r="C3648" s="674">
        <v>4</v>
      </c>
      <c r="D3648" s="674" t="s">
        <v>6882</v>
      </c>
      <c r="E3648" s="674">
        <f t="shared" si="56"/>
        <v>2</v>
      </c>
      <c r="F3648" s="673" t="s">
        <v>3024</v>
      </c>
      <c r="G3648" s="673" t="s">
        <v>3025</v>
      </c>
      <c r="H3648" s="673" t="s">
        <v>2611</v>
      </c>
      <c r="I3648" s="673" t="s">
        <v>2611</v>
      </c>
      <c r="J3648" s="673" t="s">
        <v>2611</v>
      </c>
      <c r="K3648" s="673" t="s">
        <v>2611</v>
      </c>
    </row>
    <row r="3649" spans="1:11" hidden="1" x14ac:dyDescent="0.25">
      <c r="A3649" t="s">
        <v>6210</v>
      </c>
      <c r="B3649" s="673" t="s">
        <v>2113</v>
      </c>
      <c r="C3649" s="674">
        <v>4</v>
      </c>
      <c r="D3649" s="674" t="s">
        <v>6883</v>
      </c>
      <c r="E3649" s="674">
        <f t="shared" si="56"/>
        <v>2</v>
      </c>
      <c r="F3649" s="673" t="s">
        <v>3026</v>
      </c>
      <c r="G3649" s="673" t="s">
        <v>3027</v>
      </c>
      <c r="H3649" s="673" t="s">
        <v>2611</v>
      </c>
      <c r="I3649" s="673" t="s">
        <v>2611</v>
      </c>
      <c r="J3649" s="673" t="s">
        <v>2611</v>
      </c>
      <c r="K3649" s="673" t="s">
        <v>2611</v>
      </c>
    </row>
    <row r="3650" spans="1:11" hidden="1" x14ac:dyDescent="0.25">
      <c r="A3650" t="s">
        <v>6211</v>
      </c>
      <c r="B3650" s="673" t="s">
        <v>2113</v>
      </c>
      <c r="C3650" s="674">
        <v>4</v>
      </c>
      <c r="D3650" s="674" t="s">
        <v>7121</v>
      </c>
      <c r="E3650" s="674">
        <f t="shared" si="56"/>
        <v>2</v>
      </c>
      <c r="F3650" s="673" t="s">
        <v>2794</v>
      </c>
      <c r="G3650" s="673" t="s">
        <v>2795</v>
      </c>
      <c r="H3650" s="673" t="s">
        <v>2611</v>
      </c>
      <c r="I3650" s="673" t="s">
        <v>2611</v>
      </c>
      <c r="J3650" s="673" t="s">
        <v>2611</v>
      </c>
      <c r="K3650" s="673" t="s">
        <v>2611</v>
      </c>
    </row>
    <row r="3651" spans="1:11" hidden="1" x14ac:dyDescent="0.25">
      <c r="A3651" t="s">
        <v>6212</v>
      </c>
      <c r="B3651" s="673" t="s">
        <v>2113</v>
      </c>
      <c r="C3651" s="674">
        <v>4</v>
      </c>
      <c r="D3651" s="674" t="s">
        <v>7122</v>
      </c>
      <c r="E3651" s="674">
        <f t="shared" ref="E3651:E3714" si="57">6-COUNTIF(F3651:K3651,"")</f>
        <v>2</v>
      </c>
      <c r="F3651" s="673" t="s">
        <v>2986</v>
      </c>
      <c r="G3651" s="673" t="s">
        <v>3028</v>
      </c>
      <c r="H3651" s="673" t="s">
        <v>2611</v>
      </c>
      <c r="I3651" s="673" t="s">
        <v>2611</v>
      </c>
      <c r="J3651" s="673" t="s">
        <v>2611</v>
      </c>
      <c r="K3651" s="673" t="s">
        <v>2611</v>
      </c>
    </row>
    <row r="3652" spans="1:11" hidden="1" x14ac:dyDescent="0.25">
      <c r="A3652" t="s">
        <v>6213</v>
      </c>
      <c r="B3652" s="673" t="s">
        <v>2113</v>
      </c>
      <c r="C3652" s="674">
        <v>4</v>
      </c>
      <c r="D3652" s="674" t="s">
        <v>7123</v>
      </c>
      <c r="E3652" s="674">
        <f t="shared" si="57"/>
        <v>2</v>
      </c>
      <c r="F3652" s="673" t="s">
        <v>2986</v>
      </c>
      <c r="G3652" s="673" t="s">
        <v>3028</v>
      </c>
      <c r="H3652" s="673" t="s">
        <v>2611</v>
      </c>
      <c r="I3652" s="673" t="s">
        <v>2611</v>
      </c>
      <c r="J3652" s="673" t="s">
        <v>2611</v>
      </c>
      <c r="K3652" s="673" t="s">
        <v>2611</v>
      </c>
    </row>
    <row r="3653" spans="1:11" hidden="1" x14ac:dyDescent="0.25">
      <c r="A3653" t="s">
        <v>6214</v>
      </c>
      <c r="B3653" s="673" t="s">
        <v>2113</v>
      </c>
      <c r="C3653" s="674">
        <v>4</v>
      </c>
      <c r="D3653" s="674" t="s">
        <v>7124</v>
      </c>
      <c r="E3653" s="674">
        <f t="shared" si="57"/>
        <v>2</v>
      </c>
      <c r="F3653" s="673" t="s">
        <v>3029</v>
      </c>
      <c r="G3653" s="673" t="s">
        <v>3030</v>
      </c>
      <c r="H3653" s="673" t="s">
        <v>2611</v>
      </c>
      <c r="I3653" s="673" t="s">
        <v>2611</v>
      </c>
      <c r="J3653" s="673" t="s">
        <v>2611</v>
      </c>
      <c r="K3653" s="673" t="s">
        <v>2611</v>
      </c>
    </row>
    <row r="3654" spans="1:11" hidden="1" x14ac:dyDescent="0.25">
      <c r="A3654" t="s">
        <v>6215</v>
      </c>
      <c r="B3654" s="673" t="s">
        <v>2113</v>
      </c>
      <c r="C3654" s="674">
        <v>4</v>
      </c>
      <c r="D3654" s="674" t="s">
        <v>6837</v>
      </c>
      <c r="E3654" s="674">
        <f t="shared" si="57"/>
        <v>2</v>
      </c>
      <c r="F3654" s="673" t="s">
        <v>3029</v>
      </c>
      <c r="G3654" s="673" t="s">
        <v>3030</v>
      </c>
      <c r="H3654" s="673" t="s">
        <v>2611</v>
      </c>
      <c r="I3654" s="673" t="s">
        <v>2611</v>
      </c>
      <c r="J3654" s="673" t="s">
        <v>2611</v>
      </c>
      <c r="K3654" s="673" t="s">
        <v>2611</v>
      </c>
    </row>
    <row r="3655" spans="1:11" hidden="1" x14ac:dyDescent="0.25">
      <c r="A3655" t="s">
        <v>6216</v>
      </c>
      <c r="B3655" s="673" t="s">
        <v>2113</v>
      </c>
      <c r="C3655" s="674">
        <v>4</v>
      </c>
      <c r="D3655" s="674" t="s">
        <v>6849</v>
      </c>
      <c r="E3655" s="674">
        <f t="shared" si="57"/>
        <v>2</v>
      </c>
      <c r="F3655" s="673" t="s">
        <v>2839</v>
      </c>
      <c r="G3655" s="673" t="s">
        <v>2840</v>
      </c>
      <c r="H3655" s="673" t="s">
        <v>2611</v>
      </c>
      <c r="I3655" s="673" t="s">
        <v>2611</v>
      </c>
      <c r="J3655" s="673" t="s">
        <v>2611</v>
      </c>
      <c r="K3655" s="673" t="s">
        <v>2611</v>
      </c>
    </row>
    <row r="3656" spans="1:11" hidden="1" x14ac:dyDescent="0.25">
      <c r="A3656" t="s">
        <v>6217</v>
      </c>
      <c r="B3656" s="673" t="s">
        <v>2113</v>
      </c>
      <c r="C3656" s="674">
        <v>4</v>
      </c>
      <c r="D3656" s="674" t="s">
        <v>6850</v>
      </c>
      <c r="E3656" s="674">
        <f t="shared" si="57"/>
        <v>2</v>
      </c>
      <c r="F3656" s="673" t="s">
        <v>2796</v>
      </c>
      <c r="G3656" s="673" t="s">
        <v>2797</v>
      </c>
      <c r="H3656" s="673" t="s">
        <v>2611</v>
      </c>
      <c r="I3656" s="673" t="s">
        <v>2611</v>
      </c>
      <c r="J3656" s="673" t="s">
        <v>2611</v>
      </c>
      <c r="K3656" s="673" t="s">
        <v>2611</v>
      </c>
    </row>
    <row r="3657" spans="1:11" hidden="1" x14ac:dyDescent="0.25">
      <c r="A3657" t="s">
        <v>6218</v>
      </c>
      <c r="B3657" s="673" t="s">
        <v>2113</v>
      </c>
      <c r="C3657" s="674">
        <v>4</v>
      </c>
      <c r="D3657" s="674" t="s">
        <v>6910</v>
      </c>
      <c r="E3657" s="674">
        <f t="shared" si="57"/>
        <v>2</v>
      </c>
      <c r="F3657" s="673" t="s">
        <v>2831</v>
      </c>
      <c r="G3657" s="673" t="s">
        <v>2832</v>
      </c>
      <c r="H3657" s="673" t="s">
        <v>2611</v>
      </c>
      <c r="I3657" s="673" t="s">
        <v>2611</v>
      </c>
      <c r="J3657" s="673" t="s">
        <v>2611</v>
      </c>
      <c r="K3657" s="673" t="s">
        <v>2611</v>
      </c>
    </row>
    <row r="3658" spans="1:11" hidden="1" x14ac:dyDescent="0.25">
      <c r="A3658" t="s">
        <v>6219</v>
      </c>
      <c r="B3658" s="673" t="s">
        <v>2113</v>
      </c>
      <c r="C3658" s="674">
        <v>4</v>
      </c>
      <c r="D3658" s="674" t="s">
        <v>6971</v>
      </c>
      <c r="E3658" s="674">
        <f t="shared" si="57"/>
        <v>2</v>
      </c>
      <c r="F3658" s="673" t="s">
        <v>2846</v>
      </c>
      <c r="G3658" s="673" t="s">
        <v>2850</v>
      </c>
      <c r="H3658" s="673" t="s">
        <v>2611</v>
      </c>
      <c r="I3658" s="673" t="s">
        <v>2611</v>
      </c>
      <c r="J3658" s="673" t="s">
        <v>2611</v>
      </c>
      <c r="K3658" s="673" t="s">
        <v>2611</v>
      </c>
    </row>
    <row r="3659" spans="1:11" hidden="1" x14ac:dyDescent="0.25">
      <c r="A3659" t="s">
        <v>6220</v>
      </c>
      <c r="B3659" s="673" t="s">
        <v>2113</v>
      </c>
      <c r="C3659" s="674">
        <v>4</v>
      </c>
      <c r="D3659" s="674" t="s">
        <v>6973</v>
      </c>
      <c r="E3659" s="674">
        <f t="shared" si="57"/>
        <v>2</v>
      </c>
      <c r="F3659" s="673" t="s">
        <v>2846</v>
      </c>
      <c r="G3659" s="673" t="s">
        <v>2850</v>
      </c>
      <c r="H3659" s="673" t="s">
        <v>2611</v>
      </c>
      <c r="I3659" s="673" t="s">
        <v>2611</v>
      </c>
      <c r="J3659" s="673" t="s">
        <v>2611</v>
      </c>
      <c r="K3659" s="673" t="s">
        <v>2611</v>
      </c>
    </row>
    <row r="3660" spans="1:11" hidden="1" x14ac:dyDescent="0.25">
      <c r="A3660" t="s">
        <v>6221</v>
      </c>
      <c r="B3660" s="673" t="s">
        <v>2113</v>
      </c>
      <c r="C3660" s="674">
        <v>4</v>
      </c>
      <c r="D3660" s="674" t="s">
        <v>6975</v>
      </c>
      <c r="E3660" s="674">
        <f t="shared" si="57"/>
        <v>2</v>
      </c>
      <c r="F3660" s="673" t="s">
        <v>2794</v>
      </c>
      <c r="G3660" s="673" t="s">
        <v>2795</v>
      </c>
      <c r="H3660" s="673" t="s">
        <v>2611</v>
      </c>
      <c r="I3660" s="673" t="s">
        <v>2611</v>
      </c>
      <c r="J3660" s="673" t="s">
        <v>2611</v>
      </c>
      <c r="K3660" s="673" t="s">
        <v>2611</v>
      </c>
    </row>
    <row r="3661" spans="1:11" hidden="1" x14ac:dyDescent="0.25">
      <c r="A3661" t="s">
        <v>6222</v>
      </c>
      <c r="B3661" s="673" t="s">
        <v>2113</v>
      </c>
      <c r="C3661" s="674">
        <v>5</v>
      </c>
      <c r="D3661" s="674" t="s">
        <v>6729</v>
      </c>
      <c r="E3661" s="674">
        <f t="shared" si="57"/>
        <v>1</v>
      </c>
      <c r="F3661" s="673" t="s">
        <v>2788</v>
      </c>
      <c r="G3661" s="673" t="s">
        <v>2611</v>
      </c>
      <c r="H3661" s="673" t="s">
        <v>2611</v>
      </c>
      <c r="I3661" s="673" t="s">
        <v>2611</v>
      </c>
      <c r="J3661" s="673" t="s">
        <v>2611</v>
      </c>
      <c r="K3661" s="673" t="s">
        <v>2611</v>
      </c>
    </row>
    <row r="3662" spans="1:11" hidden="1" x14ac:dyDescent="0.25">
      <c r="A3662" t="s">
        <v>6223</v>
      </c>
      <c r="B3662" s="673" t="s">
        <v>2113</v>
      </c>
      <c r="C3662" s="674">
        <v>5</v>
      </c>
      <c r="D3662" s="674" t="s">
        <v>6730</v>
      </c>
      <c r="E3662" s="674">
        <f t="shared" si="57"/>
        <v>1</v>
      </c>
      <c r="F3662" s="673" t="s">
        <v>2788</v>
      </c>
      <c r="G3662" s="673" t="s">
        <v>2611</v>
      </c>
      <c r="H3662" s="673" t="s">
        <v>2611</v>
      </c>
      <c r="I3662" s="673" t="s">
        <v>2611</v>
      </c>
      <c r="J3662" s="673" t="s">
        <v>2611</v>
      </c>
      <c r="K3662" s="673" t="s">
        <v>2611</v>
      </c>
    </row>
    <row r="3663" spans="1:11" hidden="1" x14ac:dyDescent="0.25">
      <c r="A3663" t="s">
        <v>6224</v>
      </c>
      <c r="B3663" s="673" t="s">
        <v>2113</v>
      </c>
      <c r="C3663" s="674">
        <v>5</v>
      </c>
      <c r="D3663" s="674" t="s">
        <v>6731</v>
      </c>
      <c r="E3663" s="674">
        <f t="shared" si="57"/>
        <v>1</v>
      </c>
      <c r="F3663" s="673" t="s">
        <v>2788</v>
      </c>
      <c r="G3663" s="673" t="s">
        <v>2611</v>
      </c>
      <c r="H3663" s="673" t="s">
        <v>2611</v>
      </c>
      <c r="I3663" s="673" t="s">
        <v>2611</v>
      </c>
      <c r="J3663" s="673" t="s">
        <v>2611</v>
      </c>
      <c r="K3663" s="673" t="s">
        <v>2611</v>
      </c>
    </row>
    <row r="3664" spans="1:11" hidden="1" x14ac:dyDescent="0.25">
      <c r="A3664" t="s">
        <v>6225</v>
      </c>
      <c r="B3664" s="673" t="s">
        <v>2113</v>
      </c>
      <c r="C3664" s="674">
        <v>5</v>
      </c>
      <c r="D3664" s="674" t="s">
        <v>6732</v>
      </c>
      <c r="E3664" s="674">
        <f t="shared" si="57"/>
        <v>1</v>
      </c>
      <c r="F3664" s="673" t="s">
        <v>2788</v>
      </c>
      <c r="G3664" s="673" t="s">
        <v>2611</v>
      </c>
      <c r="H3664" s="673" t="s">
        <v>2611</v>
      </c>
      <c r="I3664" s="673" t="s">
        <v>2611</v>
      </c>
      <c r="J3664" s="673" t="s">
        <v>2611</v>
      </c>
      <c r="K3664" s="673" t="s">
        <v>2611</v>
      </c>
    </row>
    <row r="3665" spans="1:11" hidden="1" x14ac:dyDescent="0.25">
      <c r="A3665" t="s">
        <v>6226</v>
      </c>
      <c r="B3665" s="673" t="s">
        <v>2113</v>
      </c>
      <c r="C3665" s="674">
        <v>5</v>
      </c>
      <c r="D3665" s="674" t="s">
        <v>6740</v>
      </c>
      <c r="E3665" s="674">
        <f t="shared" si="57"/>
        <v>2</v>
      </c>
      <c r="F3665" s="673" t="s">
        <v>2794</v>
      </c>
      <c r="G3665" s="673" t="s">
        <v>2795</v>
      </c>
      <c r="H3665" s="673" t="s">
        <v>2611</v>
      </c>
      <c r="I3665" s="673" t="s">
        <v>2611</v>
      </c>
      <c r="J3665" s="673" t="s">
        <v>2611</v>
      </c>
      <c r="K3665" s="673" t="s">
        <v>2611</v>
      </c>
    </row>
    <row r="3666" spans="1:11" hidden="1" x14ac:dyDescent="0.25">
      <c r="A3666" t="s">
        <v>6227</v>
      </c>
      <c r="B3666" s="673" t="s">
        <v>2113</v>
      </c>
      <c r="C3666" s="674">
        <v>5</v>
      </c>
      <c r="D3666" s="674" t="s">
        <v>6741</v>
      </c>
      <c r="E3666" s="674">
        <f t="shared" si="57"/>
        <v>2</v>
      </c>
      <c r="F3666" s="673" t="s">
        <v>2794</v>
      </c>
      <c r="G3666" s="673" t="s">
        <v>2795</v>
      </c>
      <c r="H3666" s="673" t="s">
        <v>2611</v>
      </c>
      <c r="I3666" s="673" t="s">
        <v>2611</v>
      </c>
      <c r="J3666" s="673" t="s">
        <v>2611</v>
      </c>
      <c r="K3666" s="673" t="s">
        <v>2611</v>
      </c>
    </row>
    <row r="3667" spans="1:11" hidden="1" x14ac:dyDescent="0.25">
      <c r="A3667" t="s">
        <v>6228</v>
      </c>
      <c r="B3667" s="673" t="s">
        <v>2113</v>
      </c>
      <c r="C3667" s="674">
        <v>5</v>
      </c>
      <c r="D3667" s="674" t="s">
        <v>6742</v>
      </c>
      <c r="E3667" s="674">
        <f t="shared" si="57"/>
        <v>2</v>
      </c>
      <c r="F3667" s="673" t="s">
        <v>2796</v>
      </c>
      <c r="G3667" s="673" t="s">
        <v>2797</v>
      </c>
      <c r="H3667" s="673" t="s">
        <v>2611</v>
      </c>
      <c r="I3667" s="673" t="s">
        <v>2611</v>
      </c>
      <c r="J3667" s="673" t="s">
        <v>2611</v>
      </c>
      <c r="K3667" s="673" t="s">
        <v>2611</v>
      </c>
    </row>
    <row r="3668" spans="1:11" hidden="1" x14ac:dyDescent="0.25">
      <c r="A3668" t="s">
        <v>6229</v>
      </c>
      <c r="B3668" s="673" t="s">
        <v>2113</v>
      </c>
      <c r="C3668" s="674">
        <v>5</v>
      </c>
      <c r="D3668" s="674" t="s">
        <v>6743</v>
      </c>
      <c r="E3668" s="674">
        <f t="shared" si="57"/>
        <v>2</v>
      </c>
      <c r="F3668" s="673" t="s">
        <v>2796</v>
      </c>
      <c r="G3668" s="673" t="s">
        <v>2797</v>
      </c>
      <c r="H3668" s="673" t="s">
        <v>2611</v>
      </c>
      <c r="I3668" s="673" t="s">
        <v>2611</v>
      </c>
      <c r="J3668" s="673" t="s">
        <v>2611</v>
      </c>
      <c r="K3668" s="673" t="s">
        <v>2611</v>
      </c>
    </row>
    <row r="3669" spans="1:11" hidden="1" x14ac:dyDescent="0.25">
      <c r="A3669" t="s">
        <v>6230</v>
      </c>
      <c r="B3669" s="673" t="s">
        <v>2113</v>
      </c>
      <c r="C3669" s="674">
        <v>5</v>
      </c>
      <c r="D3669" s="674" t="s">
        <v>6871</v>
      </c>
      <c r="E3669" s="674">
        <f t="shared" si="57"/>
        <v>2</v>
      </c>
      <c r="F3669" s="673" t="s">
        <v>2846</v>
      </c>
      <c r="G3669" s="673" t="s">
        <v>2850</v>
      </c>
      <c r="H3669" s="673" t="s">
        <v>2611</v>
      </c>
      <c r="I3669" s="673" t="s">
        <v>2611</v>
      </c>
      <c r="J3669" s="673" t="s">
        <v>2611</v>
      </c>
      <c r="K3669" s="673" t="s">
        <v>2611</v>
      </c>
    </row>
    <row r="3670" spans="1:11" hidden="1" x14ac:dyDescent="0.25">
      <c r="A3670" t="s">
        <v>6231</v>
      </c>
      <c r="B3670" s="673" t="s">
        <v>2113</v>
      </c>
      <c r="C3670" s="674">
        <v>5</v>
      </c>
      <c r="D3670" s="674" t="s">
        <v>6872</v>
      </c>
      <c r="E3670" s="674">
        <f t="shared" si="57"/>
        <v>2</v>
      </c>
      <c r="F3670" s="673" t="s">
        <v>2846</v>
      </c>
      <c r="G3670" s="673" t="s">
        <v>2850</v>
      </c>
      <c r="H3670" s="673" t="s">
        <v>2611</v>
      </c>
      <c r="I3670" s="673" t="s">
        <v>2611</v>
      </c>
      <c r="J3670" s="673" t="s">
        <v>2611</v>
      </c>
      <c r="K3670" s="673" t="s">
        <v>2611</v>
      </c>
    </row>
    <row r="3671" spans="1:11" hidden="1" x14ac:dyDescent="0.25">
      <c r="A3671" t="s">
        <v>6232</v>
      </c>
      <c r="B3671" s="673" t="s">
        <v>2113</v>
      </c>
      <c r="C3671" s="674">
        <v>5</v>
      </c>
      <c r="D3671" s="674" t="s">
        <v>6733</v>
      </c>
      <c r="E3671" s="674">
        <f t="shared" si="57"/>
        <v>3</v>
      </c>
      <c r="F3671" s="673" t="s">
        <v>2789</v>
      </c>
      <c r="G3671" s="673" t="s">
        <v>2790</v>
      </c>
      <c r="H3671" s="673" t="s">
        <v>2791</v>
      </c>
      <c r="I3671" s="673" t="s">
        <v>2611</v>
      </c>
      <c r="J3671" s="673" t="s">
        <v>2611</v>
      </c>
      <c r="K3671" s="673" t="s">
        <v>2611</v>
      </c>
    </row>
    <row r="3672" spans="1:11" hidden="1" x14ac:dyDescent="0.25">
      <c r="A3672" t="s">
        <v>6233</v>
      </c>
      <c r="B3672" s="673" t="s">
        <v>2113</v>
      </c>
      <c r="C3672" s="674">
        <v>5</v>
      </c>
      <c r="D3672" s="674" t="s">
        <v>6734</v>
      </c>
      <c r="E3672" s="674">
        <f t="shared" si="57"/>
        <v>1</v>
      </c>
      <c r="F3672" s="673" t="s">
        <v>2788</v>
      </c>
      <c r="G3672" s="673" t="s">
        <v>2611</v>
      </c>
      <c r="H3672" s="673" t="s">
        <v>2611</v>
      </c>
      <c r="I3672" s="673" t="s">
        <v>2611</v>
      </c>
      <c r="J3672" s="673" t="s">
        <v>2611</v>
      </c>
      <c r="K3672" s="673" t="s">
        <v>2611</v>
      </c>
    </row>
    <row r="3673" spans="1:11" hidden="1" x14ac:dyDescent="0.25">
      <c r="A3673" t="s">
        <v>6234</v>
      </c>
      <c r="B3673" s="673" t="s">
        <v>2113</v>
      </c>
      <c r="C3673" s="674">
        <v>5</v>
      </c>
      <c r="D3673" s="674" t="s">
        <v>6875</v>
      </c>
      <c r="E3673" s="674">
        <f t="shared" si="57"/>
        <v>1</v>
      </c>
      <c r="F3673" s="673" t="s">
        <v>2788</v>
      </c>
      <c r="G3673" s="673" t="s">
        <v>2611</v>
      </c>
      <c r="H3673" s="673" t="s">
        <v>2611</v>
      </c>
      <c r="I3673" s="673" t="s">
        <v>2611</v>
      </c>
      <c r="J3673" s="673" t="s">
        <v>2611</v>
      </c>
      <c r="K3673" s="673" t="s">
        <v>2611</v>
      </c>
    </row>
    <row r="3674" spans="1:11" hidden="1" x14ac:dyDescent="0.25">
      <c r="A3674" t="s">
        <v>6235</v>
      </c>
      <c r="B3674" s="673" t="s">
        <v>2113</v>
      </c>
      <c r="C3674" s="674">
        <v>5</v>
      </c>
      <c r="D3674" s="674" t="s">
        <v>6735</v>
      </c>
      <c r="E3674" s="674">
        <f t="shared" si="57"/>
        <v>1</v>
      </c>
      <c r="F3674" s="673" t="s">
        <v>2788</v>
      </c>
      <c r="G3674" s="673" t="s">
        <v>2611</v>
      </c>
      <c r="H3674" s="673" t="s">
        <v>2611</v>
      </c>
      <c r="I3674" s="673" t="s">
        <v>2611</v>
      </c>
      <c r="J3674" s="673" t="s">
        <v>2611</v>
      </c>
      <c r="K3674" s="673" t="s">
        <v>2611</v>
      </c>
    </row>
    <row r="3675" spans="1:11" hidden="1" x14ac:dyDescent="0.25">
      <c r="A3675" t="s">
        <v>6236</v>
      </c>
      <c r="B3675" s="673" t="s">
        <v>2113</v>
      </c>
      <c r="C3675" s="674">
        <v>5</v>
      </c>
      <c r="D3675" s="674" t="s">
        <v>6744</v>
      </c>
      <c r="E3675" s="674">
        <f t="shared" si="57"/>
        <v>2</v>
      </c>
      <c r="F3675" s="673" t="s">
        <v>2796</v>
      </c>
      <c r="G3675" s="673" t="s">
        <v>2797</v>
      </c>
      <c r="H3675" s="673" t="s">
        <v>2611</v>
      </c>
      <c r="I3675" s="673" t="s">
        <v>2611</v>
      </c>
      <c r="J3675" s="673" t="s">
        <v>2611</v>
      </c>
      <c r="K3675" s="673" t="s">
        <v>2611</v>
      </c>
    </row>
    <row r="3676" spans="1:11" hidden="1" x14ac:dyDescent="0.25">
      <c r="A3676" t="s">
        <v>6237</v>
      </c>
      <c r="B3676" s="673" t="s">
        <v>2113</v>
      </c>
      <c r="C3676" s="674">
        <v>5</v>
      </c>
      <c r="D3676" s="674" t="s">
        <v>6745</v>
      </c>
      <c r="E3676" s="674">
        <f t="shared" si="57"/>
        <v>2</v>
      </c>
      <c r="F3676" s="673" t="s">
        <v>2796</v>
      </c>
      <c r="G3676" s="673" t="s">
        <v>2797</v>
      </c>
      <c r="H3676" s="673" t="s">
        <v>2611</v>
      </c>
      <c r="I3676" s="673" t="s">
        <v>2611</v>
      </c>
      <c r="J3676" s="673" t="s">
        <v>2611</v>
      </c>
      <c r="K3676" s="673" t="s">
        <v>2611</v>
      </c>
    </row>
    <row r="3677" spans="1:11" hidden="1" x14ac:dyDescent="0.25">
      <c r="A3677" t="s">
        <v>6238</v>
      </c>
      <c r="B3677" s="673" t="s">
        <v>2113</v>
      </c>
      <c r="C3677" s="674">
        <v>5</v>
      </c>
      <c r="D3677" s="674" t="s">
        <v>6909</v>
      </c>
      <c r="E3677" s="674">
        <f t="shared" si="57"/>
        <v>1</v>
      </c>
      <c r="F3677" s="673" t="s">
        <v>2788</v>
      </c>
      <c r="G3677" s="673" t="s">
        <v>2611</v>
      </c>
      <c r="H3677" s="673" t="s">
        <v>2611</v>
      </c>
      <c r="I3677" s="673" t="s">
        <v>2611</v>
      </c>
      <c r="J3677" s="673" t="s">
        <v>2611</v>
      </c>
      <c r="K3677" s="673" t="s">
        <v>2611</v>
      </c>
    </row>
    <row r="3678" spans="1:11" hidden="1" x14ac:dyDescent="0.25">
      <c r="A3678" t="s">
        <v>6239</v>
      </c>
      <c r="B3678" s="673" t="s">
        <v>2113</v>
      </c>
      <c r="C3678" s="674">
        <v>5</v>
      </c>
      <c r="D3678" s="674" t="s">
        <v>7114</v>
      </c>
      <c r="E3678" s="674">
        <f t="shared" si="57"/>
        <v>2</v>
      </c>
      <c r="F3678" s="673" t="s">
        <v>2796</v>
      </c>
      <c r="G3678" s="673" t="s">
        <v>2797</v>
      </c>
      <c r="H3678" s="673" t="s">
        <v>2611</v>
      </c>
      <c r="I3678" s="673" t="s">
        <v>2611</v>
      </c>
      <c r="J3678" s="673" t="s">
        <v>2611</v>
      </c>
      <c r="K3678" s="673" t="s">
        <v>2611</v>
      </c>
    </row>
    <row r="3679" spans="1:11" hidden="1" x14ac:dyDescent="0.25">
      <c r="A3679" t="s">
        <v>6240</v>
      </c>
      <c r="B3679" s="673" t="s">
        <v>2113</v>
      </c>
      <c r="C3679" s="674">
        <v>5</v>
      </c>
      <c r="D3679" s="674" t="s">
        <v>7121</v>
      </c>
      <c r="E3679" s="674">
        <f t="shared" si="57"/>
        <v>2</v>
      </c>
      <c r="F3679" s="673" t="s">
        <v>2794</v>
      </c>
      <c r="G3679" s="673" t="s">
        <v>2795</v>
      </c>
      <c r="H3679" s="673" t="s">
        <v>2611</v>
      </c>
      <c r="I3679" s="673" t="s">
        <v>2611</v>
      </c>
      <c r="J3679" s="673" t="s">
        <v>2611</v>
      </c>
      <c r="K3679" s="673" t="s">
        <v>2611</v>
      </c>
    </row>
    <row r="3680" spans="1:11" hidden="1" x14ac:dyDescent="0.25">
      <c r="A3680" t="s">
        <v>6241</v>
      </c>
      <c r="B3680" s="673" t="s">
        <v>2113</v>
      </c>
      <c r="C3680" s="674">
        <v>5</v>
      </c>
      <c r="D3680" s="674" t="s">
        <v>6850</v>
      </c>
      <c r="E3680" s="674">
        <f t="shared" si="57"/>
        <v>2</v>
      </c>
      <c r="F3680" s="673" t="s">
        <v>2796</v>
      </c>
      <c r="G3680" s="673" t="s">
        <v>2797</v>
      </c>
      <c r="H3680" s="673" t="s">
        <v>2611</v>
      </c>
      <c r="I3680" s="673" t="s">
        <v>2611</v>
      </c>
      <c r="J3680" s="673" t="s">
        <v>2611</v>
      </c>
      <c r="K3680" s="673" t="s">
        <v>2611</v>
      </c>
    </row>
    <row r="3681" spans="1:11" hidden="1" x14ac:dyDescent="0.25">
      <c r="A3681" t="s">
        <v>6242</v>
      </c>
      <c r="B3681" s="673" t="s">
        <v>2113</v>
      </c>
      <c r="C3681" s="674">
        <v>5</v>
      </c>
      <c r="D3681" s="674" t="s">
        <v>6971</v>
      </c>
      <c r="E3681" s="674">
        <f t="shared" si="57"/>
        <v>2</v>
      </c>
      <c r="F3681" s="673" t="s">
        <v>2846</v>
      </c>
      <c r="G3681" s="673" t="s">
        <v>2850</v>
      </c>
      <c r="H3681" s="673" t="s">
        <v>2611</v>
      </c>
      <c r="I3681" s="673" t="s">
        <v>2611</v>
      </c>
      <c r="J3681" s="673" t="s">
        <v>2611</v>
      </c>
      <c r="K3681" s="673" t="s">
        <v>2611</v>
      </c>
    </row>
    <row r="3682" spans="1:11" hidden="1" x14ac:dyDescent="0.25">
      <c r="A3682" t="s">
        <v>6243</v>
      </c>
      <c r="B3682" s="673" t="s">
        <v>2113</v>
      </c>
      <c r="C3682" s="674">
        <v>5</v>
      </c>
      <c r="D3682" s="674" t="s">
        <v>6973</v>
      </c>
      <c r="E3682" s="674">
        <f t="shared" si="57"/>
        <v>2</v>
      </c>
      <c r="F3682" s="673" t="s">
        <v>2846</v>
      </c>
      <c r="G3682" s="673" t="s">
        <v>2850</v>
      </c>
      <c r="H3682" s="673" t="s">
        <v>2611</v>
      </c>
      <c r="I3682" s="673" t="s">
        <v>2611</v>
      </c>
      <c r="J3682" s="673" t="s">
        <v>2611</v>
      </c>
      <c r="K3682" s="673" t="s">
        <v>2611</v>
      </c>
    </row>
    <row r="3683" spans="1:11" hidden="1" x14ac:dyDescent="0.25">
      <c r="A3683" t="s">
        <v>6244</v>
      </c>
      <c r="B3683" s="673" t="s">
        <v>2113</v>
      </c>
      <c r="C3683" s="674">
        <v>5</v>
      </c>
      <c r="D3683" s="674" t="s">
        <v>6975</v>
      </c>
      <c r="E3683" s="674">
        <f t="shared" si="57"/>
        <v>2</v>
      </c>
      <c r="F3683" s="673" t="s">
        <v>2794</v>
      </c>
      <c r="G3683" s="673" t="s">
        <v>2795</v>
      </c>
      <c r="H3683" s="673" t="s">
        <v>2611</v>
      </c>
      <c r="I3683" s="673" t="s">
        <v>2611</v>
      </c>
      <c r="J3683" s="673" t="s">
        <v>2611</v>
      </c>
      <c r="K3683" s="673" t="s">
        <v>2611</v>
      </c>
    </row>
    <row r="3684" spans="1:11" hidden="1" x14ac:dyDescent="0.25">
      <c r="A3684" t="s">
        <v>6245</v>
      </c>
      <c r="B3684" s="673" t="s">
        <v>2113</v>
      </c>
      <c r="C3684" s="674">
        <v>6</v>
      </c>
      <c r="D3684" s="674" t="s">
        <v>6729</v>
      </c>
      <c r="E3684" s="674">
        <f t="shared" si="57"/>
        <v>1</v>
      </c>
      <c r="F3684" s="673" t="s">
        <v>2788</v>
      </c>
      <c r="G3684" s="673" t="s">
        <v>2611</v>
      </c>
      <c r="H3684" s="673" t="s">
        <v>2611</v>
      </c>
      <c r="I3684" s="673" t="s">
        <v>2611</v>
      </c>
      <c r="J3684" s="673" t="s">
        <v>2611</v>
      </c>
      <c r="K3684" s="673" t="s">
        <v>2611</v>
      </c>
    </row>
    <row r="3685" spans="1:11" hidden="1" x14ac:dyDescent="0.25">
      <c r="A3685" t="s">
        <v>6246</v>
      </c>
      <c r="B3685" s="673" t="s">
        <v>2113</v>
      </c>
      <c r="C3685" s="674">
        <v>6</v>
      </c>
      <c r="D3685" s="674" t="s">
        <v>6730</v>
      </c>
      <c r="E3685" s="674">
        <f t="shared" si="57"/>
        <v>1</v>
      </c>
      <c r="F3685" s="673" t="s">
        <v>2788</v>
      </c>
      <c r="G3685" s="673" t="s">
        <v>2611</v>
      </c>
      <c r="H3685" s="673" t="s">
        <v>2611</v>
      </c>
      <c r="I3685" s="673" t="s">
        <v>2611</v>
      </c>
      <c r="J3685" s="673" t="s">
        <v>2611</v>
      </c>
      <c r="K3685" s="673" t="s">
        <v>2611</v>
      </c>
    </row>
    <row r="3686" spans="1:11" hidden="1" x14ac:dyDescent="0.25">
      <c r="A3686" t="s">
        <v>6247</v>
      </c>
      <c r="B3686" s="673" t="s">
        <v>2113</v>
      </c>
      <c r="C3686" s="674">
        <v>6</v>
      </c>
      <c r="D3686" s="674" t="s">
        <v>6731</v>
      </c>
      <c r="E3686" s="674">
        <f t="shared" si="57"/>
        <v>1</v>
      </c>
      <c r="F3686" s="673" t="s">
        <v>2788</v>
      </c>
      <c r="G3686" s="673" t="s">
        <v>2611</v>
      </c>
      <c r="H3686" s="673" t="s">
        <v>2611</v>
      </c>
      <c r="I3686" s="673" t="s">
        <v>2611</v>
      </c>
      <c r="J3686" s="673" t="s">
        <v>2611</v>
      </c>
      <c r="K3686" s="673" t="s">
        <v>2611</v>
      </c>
    </row>
    <row r="3687" spans="1:11" hidden="1" x14ac:dyDescent="0.25">
      <c r="A3687" t="s">
        <v>6248</v>
      </c>
      <c r="B3687" s="673" t="s">
        <v>2113</v>
      </c>
      <c r="C3687" s="674">
        <v>6</v>
      </c>
      <c r="D3687" s="674" t="s">
        <v>6732</v>
      </c>
      <c r="E3687" s="674">
        <f t="shared" si="57"/>
        <v>1</v>
      </c>
      <c r="F3687" s="673" t="s">
        <v>2788</v>
      </c>
      <c r="G3687" s="673" t="s">
        <v>2611</v>
      </c>
      <c r="H3687" s="673" t="s">
        <v>2611</v>
      </c>
      <c r="I3687" s="673" t="s">
        <v>2611</v>
      </c>
      <c r="J3687" s="673" t="s">
        <v>2611</v>
      </c>
      <c r="K3687" s="673" t="s">
        <v>2611</v>
      </c>
    </row>
    <row r="3688" spans="1:11" hidden="1" x14ac:dyDescent="0.25">
      <c r="A3688" t="s">
        <v>6249</v>
      </c>
      <c r="B3688" s="673" t="s">
        <v>2113</v>
      </c>
      <c r="C3688" s="674">
        <v>6</v>
      </c>
      <c r="D3688" s="674" t="s">
        <v>6740</v>
      </c>
      <c r="E3688" s="674">
        <f t="shared" si="57"/>
        <v>2</v>
      </c>
      <c r="F3688" s="673" t="s">
        <v>2794</v>
      </c>
      <c r="G3688" s="673" t="s">
        <v>2795</v>
      </c>
      <c r="H3688" s="673" t="s">
        <v>2611</v>
      </c>
      <c r="I3688" s="673" t="s">
        <v>2611</v>
      </c>
      <c r="J3688" s="673" t="s">
        <v>2611</v>
      </c>
      <c r="K3688" s="673" t="s">
        <v>2611</v>
      </c>
    </row>
    <row r="3689" spans="1:11" hidden="1" x14ac:dyDescent="0.25">
      <c r="A3689" t="s">
        <v>6250</v>
      </c>
      <c r="B3689" s="673" t="s">
        <v>2113</v>
      </c>
      <c r="C3689" s="674">
        <v>6</v>
      </c>
      <c r="D3689" s="674" t="s">
        <v>6741</v>
      </c>
      <c r="E3689" s="674">
        <f t="shared" si="57"/>
        <v>2</v>
      </c>
      <c r="F3689" s="673" t="s">
        <v>2794</v>
      </c>
      <c r="G3689" s="673" t="s">
        <v>2795</v>
      </c>
      <c r="H3689" s="673" t="s">
        <v>2611</v>
      </c>
      <c r="I3689" s="673" t="s">
        <v>2611</v>
      </c>
      <c r="J3689" s="673" t="s">
        <v>2611</v>
      </c>
      <c r="K3689" s="673" t="s">
        <v>2611</v>
      </c>
    </row>
    <row r="3690" spans="1:11" hidden="1" x14ac:dyDescent="0.25">
      <c r="A3690" t="s">
        <v>6251</v>
      </c>
      <c r="B3690" s="673" t="s">
        <v>2113</v>
      </c>
      <c r="C3690" s="674">
        <v>6</v>
      </c>
      <c r="D3690" s="674" t="s">
        <v>6742</v>
      </c>
      <c r="E3690" s="674">
        <f t="shared" si="57"/>
        <v>2</v>
      </c>
      <c r="F3690" s="673" t="s">
        <v>2796</v>
      </c>
      <c r="G3690" s="673" t="s">
        <v>2797</v>
      </c>
      <c r="H3690" s="673" t="s">
        <v>2611</v>
      </c>
      <c r="I3690" s="673" t="s">
        <v>2611</v>
      </c>
      <c r="J3690" s="673" t="s">
        <v>2611</v>
      </c>
      <c r="K3690" s="673" t="s">
        <v>2611</v>
      </c>
    </row>
    <row r="3691" spans="1:11" hidden="1" x14ac:dyDescent="0.25">
      <c r="A3691" t="s">
        <v>6252</v>
      </c>
      <c r="B3691" s="673" t="s">
        <v>2113</v>
      </c>
      <c r="C3691" s="674">
        <v>6</v>
      </c>
      <c r="D3691" s="674" t="s">
        <v>6743</v>
      </c>
      <c r="E3691" s="674">
        <f t="shared" si="57"/>
        <v>2</v>
      </c>
      <c r="F3691" s="673" t="s">
        <v>2796</v>
      </c>
      <c r="G3691" s="673" t="s">
        <v>2797</v>
      </c>
      <c r="H3691" s="673" t="s">
        <v>2611</v>
      </c>
      <c r="I3691" s="673" t="s">
        <v>2611</v>
      </c>
      <c r="J3691" s="673" t="s">
        <v>2611</v>
      </c>
      <c r="K3691" s="673" t="s">
        <v>2611</v>
      </c>
    </row>
    <row r="3692" spans="1:11" hidden="1" x14ac:dyDescent="0.25">
      <c r="A3692" t="s">
        <v>6253</v>
      </c>
      <c r="B3692" s="673" t="s">
        <v>2113</v>
      </c>
      <c r="C3692" s="674">
        <v>6</v>
      </c>
      <c r="D3692" s="674" t="s">
        <v>6871</v>
      </c>
      <c r="E3692" s="674">
        <f t="shared" si="57"/>
        <v>2</v>
      </c>
      <c r="F3692" s="673" t="s">
        <v>2846</v>
      </c>
      <c r="G3692" s="673" t="s">
        <v>2850</v>
      </c>
      <c r="H3692" s="673" t="s">
        <v>2611</v>
      </c>
      <c r="I3692" s="673" t="s">
        <v>2611</v>
      </c>
      <c r="J3692" s="673" t="s">
        <v>2611</v>
      </c>
      <c r="K3692" s="673" t="s">
        <v>2611</v>
      </c>
    </row>
    <row r="3693" spans="1:11" hidden="1" x14ac:dyDescent="0.25">
      <c r="A3693" t="s">
        <v>6254</v>
      </c>
      <c r="B3693" s="673" t="s">
        <v>2113</v>
      </c>
      <c r="C3693" s="674">
        <v>6</v>
      </c>
      <c r="D3693" s="674" t="s">
        <v>6872</v>
      </c>
      <c r="E3693" s="674">
        <f t="shared" si="57"/>
        <v>2</v>
      </c>
      <c r="F3693" s="673" t="s">
        <v>2846</v>
      </c>
      <c r="G3693" s="673" t="s">
        <v>2850</v>
      </c>
      <c r="H3693" s="673" t="s">
        <v>2611</v>
      </c>
      <c r="I3693" s="673" t="s">
        <v>2611</v>
      </c>
      <c r="J3693" s="673" t="s">
        <v>2611</v>
      </c>
      <c r="K3693" s="673" t="s">
        <v>2611</v>
      </c>
    </row>
    <row r="3694" spans="1:11" hidden="1" x14ac:dyDescent="0.25">
      <c r="A3694" t="s">
        <v>6255</v>
      </c>
      <c r="B3694" s="673" t="s">
        <v>2113</v>
      </c>
      <c r="C3694" s="674">
        <v>6</v>
      </c>
      <c r="D3694" s="674" t="s">
        <v>6733</v>
      </c>
      <c r="E3694" s="674">
        <f t="shared" si="57"/>
        <v>3</v>
      </c>
      <c r="F3694" s="673" t="s">
        <v>2789</v>
      </c>
      <c r="G3694" s="673" t="s">
        <v>2790</v>
      </c>
      <c r="H3694" s="673" t="s">
        <v>2791</v>
      </c>
      <c r="I3694" s="673" t="s">
        <v>2611</v>
      </c>
      <c r="J3694" s="673" t="s">
        <v>2611</v>
      </c>
      <c r="K3694" s="673" t="s">
        <v>2611</v>
      </c>
    </row>
    <row r="3695" spans="1:11" hidden="1" x14ac:dyDescent="0.25">
      <c r="A3695" t="s">
        <v>6256</v>
      </c>
      <c r="B3695" s="673" t="s">
        <v>2113</v>
      </c>
      <c r="C3695" s="674">
        <v>6</v>
      </c>
      <c r="D3695" s="674" t="s">
        <v>6734</v>
      </c>
      <c r="E3695" s="674">
        <f t="shared" si="57"/>
        <v>1</v>
      </c>
      <c r="F3695" s="673" t="s">
        <v>2788</v>
      </c>
      <c r="G3695" s="673" t="s">
        <v>2611</v>
      </c>
      <c r="H3695" s="673" t="s">
        <v>2611</v>
      </c>
      <c r="I3695" s="673" t="s">
        <v>2611</v>
      </c>
      <c r="J3695" s="673" t="s">
        <v>2611</v>
      </c>
      <c r="K3695" s="673" t="s">
        <v>2611</v>
      </c>
    </row>
    <row r="3696" spans="1:11" hidden="1" x14ac:dyDescent="0.25">
      <c r="A3696" t="s">
        <v>6257</v>
      </c>
      <c r="B3696" s="673" t="s">
        <v>2113</v>
      </c>
      <c r="C3696" s="674">
        <v>6</v>
      </c>
      <c r="D3696" s="674" t="s">
        <v>6875</v>
      </c>
      <c r="E3696" s="674">
        <f t="shared" si="57"/>
        <v>1</v>
      </c>
      <c r="F3696" s="673" t="s">
        <v>2788</v>
      </c>
      <c r="G3696" s="673" t="s">
        <v>2611</v>
      </c>
      <c r="H3696" s="673" t="s">
        <v>2611</v>
      </c>
      <c r="I3696" s="673" t="s">
        <v>2611</v>
      </c>
      <c r="J3696" s="673" t="s">
        <v>2611</v>
      </c>
      <c r="K3696" s="673" t="s">
        <v>2611</v>
      </c>
    </row>
    <row r="3697" spans="1:11" hidden="1" x14ac:dyDescent="0.25">
      <c r="A3697" t="s">
        <v>6258</v>
      </c>
      <c r="B3697" s="673" t="s">
        <v>2113</v>
      </c>
      <c r="C3697" s="674">
        <v>6</v>
      </c>
      <c r="D3697" s="674" t="s">
        <v>6735</v>
      </c>
      <c r="E3697" s="674">
        <f t="shared" si="57"/>
        <v>1</v>
      </c>
      <c r="F3697" s="673" t="s">
        <v>2788</v>
      </c>
      <c r="G3697" s="673" t="s">
        <v>2611</v>
      </c>
      <c r="H3697" s="673" t="s">
        <v>2611</v>
      </c>
      <c r="I3697" s="673" t="s">
        <v>2611</v>
      </c>
      <c r="J3697" s="673" t="s">
        <v>2611</v>
      </c>
      <c r="K3697" s="673" t="s">
        <v>2611</v>
      </c>
    </row>
    <row r="3698" spans="1:11" hidden="1" x14ac:dyDescent="0.25">
      <c r="A3698" t="s">
        <v>6259</v>
      </c>
      <c r="B3698" s="673" t="s">
        <v>2113</v>
      </c>
      <c r="C3698" s="674">
        <v>6</v>
      </c>
      <c r="D3698" s="674" t="s">
        <v>6744</v>
      </c>
      <c r="E3698" s="674">
        <f t="shared" si="57"/>
        <v>2</v>
      </c>
      <c r="F3698" s="673" t="s">
        <v>2796</v>
      </c>
      <c r="G3698" s="673" t="s">
        <v>2797</v>
      </c>
      <c r="H3698" s="673" t="s">
        <v>2611</v>
      </c>
      <c r="I3698" s="673" t="s">
        <v>2611</v>
      </c>
      <c r="J3698" s="673" t="s">
        <v>2611</v>
      </c>
      <c r="K3698" s="673" t="s">
        <v>2611</v>
      </c>
    </row>
    <row r="3699" spans="1:11" hidden="1" x14ac:dyDescent="0.25">
      <c r="A3699" t="s">
        <v>6260</v>
      </c>
      <c r="B3699" s="673" t="s">
        <v>2113</v>
      </c>
      <c r="C3699" s="674">
        <v>6</v>
      </c>
      <c r="D3699" s="674" t="s">
        <v>6745</v>
      </c>
      <c r="E3699" s="674">
        <f t="shared" si="57"/>
        <v>2</v>
      </c>
      <c r="F3699" s="673" t="s">
        <v>2796</v>
      </c>
      <c r="G3699" s="673" t="s">
        <v>2797</v>
      </c>
      <c r="H3699" s="673" t="s">
        <v>2611</v>
      </c>
      <c r="I3699" s="673" t="s">
        <v>2611</v>
      </c>
      <c r="J3699" s="673" t="s">
        <v>2611</v>
      </c>
      <c r="K3699" s="673" t="s">
        <v>2611</v>
      </c>
    </row>
    <row r="3700" spans="1:11" hidden="1" x14ac:dyDescent="0.25">
      <c r="A3700" t="s">
        <v>6261</v>
      </c>
      <c r="B3700" s="673" t="s">
        <v>2113</v>
      </c>
      <c r="C3700" s="674">
        <v>6</v>
      </c>
      <c r="D3700" s="674" t="s">
        <v>6909</v>
      </c>
      <c r="E3700" s="674">
        <f t="shared" si="57"/>
        <v>1</v>
      </c>
      <c r="F3700" s="673" t="s">
        <v>2788</v>
      </c>
      <c r="G3700" s="673" t="s">
        <v>2611</v>
      </c>
      <c r="H3700" s="673" t="s">
        <v>2611</v>
      </c>
      <c r="I3700" s="673" t="s">
        <v>2611</v>
      </c>
      <c r="J3700" s="673" t="s">
        <v>2611</v>
      </c>
      <c r="K3700" s="673" t="s">
        <v>2611</v>
      </c>
    </row>
    <row r="3701" spans="1:11" hidden="1" x14ac:dyDescent="0.25">
      <c r="A3701" t="s">
        <v>6262</v>
      </c>
      <c r="B3701" s="673" t="s">
        <v>2113</v>
      </c>
      <c r="C3701" s="674">
        <v>6</v>
      </c>
      <c r="D3701" s="674" t="s">
        <v>7114</v>
      </c>
      <c r="E3701" s="674">
        <f t="shared" si="57"/>
        <v>2</v>
      </c>
      <c r="F3701" s="673" t="s">
        <v>2796</v>
      </c>
      <c r="G3701" s="673" t="s">
        <v>2797</v>
      </c>
      <c r="H3701" s="673" t="s">
        <v>2611</v>
      </c>
      <c r="I3701" s="673" t="s">
        <v>2611</v>
      </c>
      <c r="J3701" s="673" t="s">
        <v>2611</v>
      </c>
      <c r="K3701" s="673" t="s">
        <v>2611</v>
      </c>
    </row>
    <row r="3702" spans="1:11" hidden="1" x14ac:dyDescent="0.25">
      <c r="A3702" t="s">
        <v>6263</v>
      </c>
      <c r="B3702" s="673" t="s">
        <v>2113</v>
      </c>
      <c r="C3702" s="674">
        <v>6</v>
      </c>
      <c r="D3702" s="674" t="s">
        <v>7121</v>
      </c>
      <c r="E3702" s="674">
        <f t="shared" si="57"/>
        <v>2</v>
      </c>
      <c r="F3702" s="673" t="s">
        <v>2794</v>
      </c>
      <c r="G3702" s="673" t="s">
        <v>2795</v>
      </c>
      <c r="H3702" s="673" t="s">
        <v>2611</v>
      </c>
      <c r="I3702" s="673" t="s">
        <v>2611</v>
      </c>
      <c r="J3702" s="673" t="s">
        <v>2611</v>
      </c>
      <c r="K3702" s="673" t="s">
        <v>2611</v>
      </c>
    </row>
    <row r="3703" spans="1:11" hidden="1" x14ac:dyDescent="0.25">
      <c r="A3703" t="s">
        <v>6264</v>
      </c>
      <c r="B3703" s="673" t="s">
        <v>2113</v>
      </c>
      <c r="C3703" s="674">
        <v>6</v>
      </c>
      <c r="D3703" s="674" t="s">
        <v>6850</v>
      </c>
      <c r="E3703" s="674">
        <f t="shared" si="57"/>
        <v>2</v>
      </c>
      <c r="F3703" s="673" t="s">
        <v>2796</v>
      </c>
      <c r="G3703" s="673" t="s">
        <v>2797</v>
      </c>
      <c r="H3703" s="673" t="s">
        <v>2611</v>
      </c>
      <c r="I3703" s="673" t="s">
        <v>2611</v>
      </c>
      <c r="J3703" s="673" t="s">
        <v>2611</v>
      </c>
      <c r="K3703" s="673" t="s">
        <v>2611</v>
      </c>
    </row>
    <row r="3704" spans="1:11" hidden="1" x14ac:dyDescent="0.25">
      <c r="A3704" t="s">
        <v>6265</v>
      </c>
      <c r="B3704" s="673" t="s">
        <v>2113</v>
      </c>
      <c r="C3704" s="674">
        <v>6</v>
      </c>
      <c r="D3704" s="674" t="s">
        <v>6971</v>
      </c>
      <c r="E3704" s="674">
        <f t="shared" si="57"/>
        <v>2</v>
      </c>
      <c r="F3704" s="673" t="s">
        <v>2846</v>
      </c>
      <c r="G3704" s="673" t="s">
        <v>2850</v>
      </c>
      <c r="H3704" s="673" t="s">
        <v>2611</v>
      </c>
      <c r="I3704" s="673" t="s">
        <v>2611</v>
      </c>
      <c r="J3704" s="673" t="s">
        <v>2611</v>
      </c>
      <c r="K3704" s="673" t="s">
        <v>2611</v>
      </c>
    </row>
    <row r="3705" spans="1:11" hidden="1" x14ac:dyDescent="0.25">
      <c r="A3705" t="s">
        <v>6266</v>
      </c>
      <c r="B3705" s="673" t="s">
        <v>2113</v>
      </c>
      <c r="C3705" s="674">
        <v>6</v>
      </c>
      <c r="D3705" s="674" t="s">
        <v>6973</v>
      </c>
      <c r="E3705" s="674">
        <f t="shared" si="57"/>
        <v>2</v>
      </c>
      <c r="F3705" s="673" t="s">
        <v>2846</v>
      </c>
      <c r="G3705" s="673" t="s">
        <v>2850</v>
      </c>
      <c r="H3705" s="673" t="s">
        <v>2611</v>
      </c>
      <c r="I3705" s="673" t="s">
        <v>2611</v>
      </c>
      <c r="J3705" s="673" t="s">
        <v>2611</v>
      </c>
      <c r="K3705" s="673" t="s">
        <v>2611</v>
      </c>
    </row>
    <row r="3706" spans="1:11" hidden="1" x14ac:dyDescent="0.25">
      <c r="A3706" t="s">
        <v>6267</v>
      </c>
      <c r="B3706" s="673" t="s">
        <v>2113</v>
      </c>
      <c r="C3706" s="674">
        <v>6</v>
      </c>
      <c r="D3706" s="674" t="s">
        <v>6975</v>
      </c>
      <c r="E3706" s="674">
        <f t="shared" si="57"/>
        <v>2</v>
      </c>
      <c r="F3706" s="673" t="s">
        <v>2794</v>
      </c>
      <c r="G3706" s="673" t="s">
        <v>2795</v>
      </c>
      <c r="H3706" s="673" t="s">
        <v>2611</v>
      </c>
      <c r="I3706" s="673" t="s">
        <v>2611</v>
      </c>
      <c r="J3706" s="673" t="s">
        <v>2611</v>
      </c>
      <c r="K3706" s="673" t="s">
        <v>2611</v>
      </c>
    </row>
    <row r="3707" spans="1:11" hidden="1" x14ac:dyDescent="0.25">
      <c r="A3707" t="s">
        <v>6268</v>
      </c>
      <c r="B3707" s="673" t="s">
        <v>2113</v>
      </c>
      <c r="C3707" s="674">
        <v>7</v>
      </c>
      <c r="D3707" s="674" t="s">
        <v>6729</v>
      </c>
      <c r="E3707" s="674">
        <f t="shared" si="57"/>
        <v>1</v>
      </c>
      <c r="F3707" s="673" t="s">
        <v>2788</v>
      </c>
      <c r="G3707" s="673" t="s">
        <v>2611</v>
      </c>
      <c r="H3707" s="673" t="s">
        <v>2611</v>
      </c>
      <c r="I3707" s="673" t="s">
        <v>2611</v>
      </c>
      <c r="J3707" s="673" t="s">
        <v>2611</v>
      </c>
      <c r="K3707" s="673" t="s">
        <v>2611</v>
      </c>
    </row>
    <row r="3708" spans="1:11" hidden="1" x14ac:dyDescent="0.25">
      <c r="A3708" t="s">
        <v>6269</v>
      </c>
      <c r="B3708" s="673" t="s">
        <v>2113</v>
      </c>
      <c r="C3708" s="674">
        <v>7</v>
      </c>
      <c r="D3708" s="674" t="s">
        <v>6730</v>
      </c>
      <c r="E3708" s="674">
        <f t="shared" si="57"/>
        <v>1</v>
      </c>
      <c r="F3708" s="673" t="s">
        <v>2788</v>
      </c>
      <c r="G3708" s="673" t="s">
        <v>2611</v>
      </c>
      <c r="H3708" s="673" t="s">
        <v>2611</v>
      </c>
      <c r="I3708" s="673" t="s">
        <v>2611</v>
      </c>
      <c r="J3708" s="673" t="s">
        <v>2611</v>
      </c>
      <c r="K3708" s="673" t="s">
        <v>2611</v>
      </c>
    </row>
    <row r="3709" spans="1:11" hidden="1" x14ac:dyDescent="0.25">
      <c r="A3709" t="s">
        <v>6270</v>
      </c>
      <c r="B3709" s="673" t="s">
        <v>2113</v>
      </c>
      <c r="C3709" s="674">
        <v>7</v>
      </c>
      <c r="D3709" s="674" t="s">
        <v>6731</v>
      </c>
      <c r="E3709" s="674">
        <f t="shared" si="57"/>
        <v>1</v>
      </c>
      <c r="F3709" s="673" t="s">
        <v>2788</v>
      </c>
      <c r="G3709" s="673" t="s">
        <v>2611</v>
      </c>
      <c r="H3709" s="673" t="s">
        <v>2611</v>
      </c>
      <c r="I3709" s="673" t="s">
        <v>2611</v>
      </c>
      <c r="J3709" s="673" t="s">
        <v>2611</v>
      </c>
      <c r="K3709" s="673" t="s">
        <v>2611</v>
      </c>
    </row>
    <row r="3710" spans="1:11" hidden="1" x14ac:dyDescent="0.25">
      <c r="A3710" t="s">
        <v>6271</v>
      </c>
      <c r="B3710" s="673" t="s">
        <v>2113</v>
      </c>
      <c r="C3710" s="674">
        <v>7</v>
      </c>
      <c r="D3710" s="674" t="s">
        <v>6732</v>
      </c>
      <c r="E3710" s="674">
        <f t="shared" si="57"/>
        <v>1</v>
      </c>
      <c r="F3710" s="673" t="s">
        <v>2788</v>
      </c>
      <c r="G3710" s="673" t="s">
        <v>2611</v>
      </c>
      <c r="H3710" s="673" t="s">
        <v>2611</v>
      </c>
      <c r="I3710" s="673" t="s">
        <v>2611</v>
      </c>
      <c r="J3710" s="673" t="s">
        <v>2611</v>
      </c>
      <c r="K3710" s="673" t="s">
        <v>2611</v>
      </c>
    </row>
    <row r="3711" spans="1:11" hidden="1" x14ac:dyDescent="0.25">
      <c r="A3711" t="s">
        <v>6272</v>
      </c>
      <c r="B3711" s="673" t="s">
        <v>2113</v>
      </c>
      <c r="C3711" s="674">
        <v>7</v>
      </c>
      <c r="D3711" s="674" t="s">
        <v>6740</v>
      </c>
      <c r="E3711" s="674">
        <f t="shared" si="57"/>
        <v>2</v>
      </c>
      <c r="F3711" s="673" t="s">
        <v>2794</v>
      </c>
      <c r="G3711" s="673" t="s">
        <v>2795</v>
      </c>
      <c r="H3711" s="673" t="s">
        <v>2611</v>
      </c>
      <c r="I3711" s="673" t="s">
        <v>2611</v>
      </c>
      <c r="J3711" s="673" t="s">
        <v>2611</v>
      </c>
      <c r="K3711" s="673" t="s">
        <v>2611</v>
      </c>
    </row>
    <row r="3712" spans="1:11" hidden="1" x14ac:dyDescent="0.25">
      <c r="A3712" t="s">
        <v>6273</v>
      </c>
      <c r="B3712" s="673" t="s">
        <v>2113</v>
      </c>
      <c r="C3712" s="674">
        <v>7</v>
      </c>
      <c r="D3712" s="674" t="s">
        <v>6741</v>
      </c>
      <c r="E3712" s="674">
        <f t="shared" si="57"/>
        <v>2</v>
      </c>
      <c r="F3712" s="673" t="s">
        <v>2794</v>
      </c>
      <c r="G3712" s="673" t="s">
        <v>2795</v>
      </c>
      <c r="H3712" s="673" t="s">
        <v>2611</v>
      </c>
      <c r="I3712" s="673" t="s">
        <v>2611</v>
      </c>
      <c r="J3712" s="673" t="s">
        <v>2611</v>
      </c>
      <c r="K3712" s="673" t="s">
        <v>2611</v>
      </c>
    </row>
    <row r="3713" spans="1:11" hidden="1" x14ac:dyDescent="0.25">
      <c r="A3713" t="s">
        <v>6274</v>
      </c>
      <c r="B3713" s="673" t="s">
        <v>2113</v>
      </c>
      <c r="C3713" s="674">
        <v>7</v>
      </c>
      <c r="D3713" s="674" t="s">
        <v>6742</v>
      </c>
      <c r="E3713" s="674">
        <f t="shared" si="57"/>
        <v>2</v>
      </c>
      <c r="F3713" s="673" t="s">
        <v>2796</v>
      </c>
      <c r="G3713" s="673" t="s">
        <v>2797</v>
      </c>
      <c r="H3713" s="673" t="s">
        <v>2611</v>
      </c>
      <c r="I3713" s="673" t="s">
        <v>2611</v>
      </c>
      <c r="J3713" s="673" t="s">
        <v>2611</v>
      </c>
      <c r="K3713" s="673" t="s">
        <v>2611</v>
      </c>
    </row>
    <row r="3714" spans="1:11" hidden="1" x14ac:dyDescent="0.25">
      <c r="A3714" t="s">
        <v>6275</v>
      </c>
      <c r="B3714" s="673" t="s">
        <v>2113</v>
      </c>
      <c r="C3714" s="674">
        <v>7</v>
      </c>
      <c r="D3714" s="674" t="s">
        <v>6743</v>
      </c>
      <c r="E3714" s="674">
        <f t="shared" si="57"/>
        <v>2</v>
      </c>
      <c r="F3714" s="673" t="s">
        <v>2796</v>
      </c>
      <c r="G3714" s="673" t="s">
        <v>2797</v>
      </c>
      <c r="H3714" s="673" t="s">
        <v>2611</v>
      </c>
      <c r="I3714" s="673" t="s">
        <v>2611</v>
      </c>
      <c r="J3714" s="673" t="s">
        <v>2611</v>
      </c>
      <c r="K3714" s="673" t="s">
        <v>2611</v>
      </c>
    </row>
    <row r="3715" spans="1:11" hidden="1" x14ac:dyDescent="0.25">
      <c r="A3715" t="s">
        <v>6276</v>
      </c>
      <c r="B3715" s="673" t="s">
        <v>2113</v>
      </c>
      <c r="C3715" s="674">
        <v>7</v>
      </c>
      <c r="D3715" s="674" t="s">
        <v>6871</v>
      </c>
      <c r="E3715" s="674">
        <f t="shared" ref="E3715:E3778" si="58">6-COUNTIF(F3715:K3715,"")</f>
        <v>2</v>
      </c>
      <c r="F3715" s="673" t="s">
        <v>2846</v>
      </c>
      <c r="G3715" s="673" t="s">
        <v>2850</v>
      </c>
      <c r="H3715" s="673" t="s">
        <v>2611</v>
      </c>
      <c r="I3715" s="673" t="s">
        <v>2611</v>
      </c>
      <c r="J3715" s="673" t="s">
        <v>2611</v>
      </c>
      <c r="K3715" s="673" t="s">
        <v>2611</v>
      </c>
    </row>
    <row r="3716" spans="1:11" hidden="1" x14ac:dyDescent="0.25">
      <c r="A3716" t="s">
        <v>6277</v>
      </c>
      <c r="B3716" s="673" t="s">
        <v>2113</v>
      </c>
      <c r="C3716" s="674">
        <v>7</v>
      </c>
      <c r="D3716" s="674" t="s">
        <v>6872</v>
      </c>
      <c r="E3716" s="674">
        <f t="shared" si="58"/>
        <v>2</v>
      </c>
      <c r="F3716" s="673" t="s">
        <v>2846</v>
      </c>
      <c r="G3716" s="673" t="s">
        <v>2850</v>
      </c>
      <c r="H3716" s="673" t="s">
        <v>2611</v>
      </c>
      <c r="I3716" s="673" t="s">
        <v>2611</v>
      </c>
      <c r="J3716" s="673" t="s">
        <v>2611</v>
      </c>
      <c r="K3716" s="673" t="s">
        <v>2611</v>
      </c>
    </row>
    <row r="3717" spans="1:11" hidden="1" x14ac:dyDescent="0.25">
      <c r="A3717" t="s">
        <v>6278</v>
      </c>
      <c r="B3717" s="673" t="s">
        <v>2113</v>
      </c>
      <c r="C3717" s="674">
        <v>7</v>
      </c>
      <c r="D3717" s="674" t="s">
        <v>6733</v>
      </c>
      <c r="E3717" s="674">
        <f t="shared" si="58"/>
        <v>3</v>
      </c>
      <c r="F3717" s="673" t="s">
        <v>2789</v>
      </c>
      <c r="G3717" s="673" t="s">
        <v>2790</v>
      </c>
      <c r="H3717" s="673" t="s">
        <v>2791</v>
      </c>
      <c r="I3717" s="673" t="s">
        <v>2611</v>
      </c>
      <c r="J3717" s="673" t="s">
        <v>2611</v>
      </c>
      <c r="K3717" s="673" t="s">
        <v>2611</v>
      </c>
    </row>
    <row r="3718" spans="1:11" hidden="1" x14ac:dyDescent="0.25">
      <c r="A3718" t="s">
        <v>6279</v>
      </c>
      <c r="B3718" s="673" t="s">
        <v>2113</v>
      </c>
      <c r="C3718" s="674">
        <v>7</v>
      </c>
      <c r="D3718" s="674" t="s">
        <v>6734</v>
      </c>
      <c r="E3718" s="674">
        <f t="shared" si="58"/>
        <v>1</v>
      </c>
      <c r="F3718" s="673" t="s">
        <v>2788</v>
      </c>
      <c r="G3718" s="673" t="s">
        <v>2611</v>
      </c>
      <c r="H3718" s="673" t="s">
        <v>2611</v>
      </c>
      <c r="I3718" s="673" t="s">
        <v>2611</v>
      </c>
      <c r="J3718" s="673" t="s">
        <v>2611</v>
      </c>
      <c r="K3718" s="673" t="s">
        <v>2611</v>
      </c>
    </row>
    <row r="3719" spans="1:11" hidden="1" x14ac:dyDescent="0.25">
      <c r="A3719" t="s">
        <v>6280</v>
      </c>
      <c r="B3719" s="673" t="s">
        <v>2113</v>
      </c>
      <c r="C3719" s="674">
        <v>7</v>
      </c>
      <c r="D3719" s="674" t="s">
        <v>6875</v>
      </c>
      <c r="E3719" s="674">
        <f t="shared" si="58"/>
        <v>1</v>
      </c>
      <c r="F3719" s="673" t="s">
        <v>2788</v>
      </c>
      <c r="G3719" s="673" t="s">
        <v>2611</v>
      </c>
      <c r="H3719" s="673" t="s">
        <v>2611</v>
      </c>
      <c r="I3719" s="673" t="s">
        <v>2611</v>
      </c>
      <c r="J3719" s="673" t="s">
        <v>2611</v>
      </c>
      <c r="K3719" s="673" t="s">
        <v>2611</v>
      </c>
    </row>
    <row r="3720" spans="1:11" hidden="1" x14ac:dyDescent="0.25">
      <c r="A3720" t="s">
        <v>6281</v>
      </c>
      <c r="B3720" s="673" t="s">
        <v>2113</v>
      </c>
      <c r="C3720" s="674">
        <v>7</v>
      </c>
      <c r="D3720" s="674" t="s">
        <v>6735</v>
      </c>
      <c r="E3720" s="674">
        <f t="shared" si="58"/>
        <v>1</v>
      </c>
      <c r="F3720" s="673" t="s">
        <v>2788</v>
      </c>
      <c r="G3720" s="673" t="s">
        <v>2611</v>
      </c>
      <c r="H3720" s="673" t="s">
        <v>2611</v>
      </c>
      <c r="I3720" s="673" t="s">
        <v>2611</v>
      </c>
      <c r="J3720" s="673" t="s">
        <v>2611</v>
      </c>
      <c r="K3720" s="673" t="s">
        <v>2611</v>
      </c>
    </row>
    <row r="3721" spans="1:11" hidden="1" x14ac:dyDescent="0.25">
      <c r="A3721" t="s">
        <v>6282</v>
      </c>
      <c r="B3721" s="673" t="s">
        <v>2113</v>
      </c>
      <c r="C3721" s="674">
        <v>7</v>
      </c>
      <c r="D3721" s="674" t="s">
        <v>6744</v>
      </c>
      <c r="E3721" s="674">
        <f t="shared" si="58"/>
        <v>2</v>
      </c>
      <c r="F3721" s="673" t="s">
        <v>2796</v>
      </c>
      <c r="G3721" s="673" t="s">
        <v>2797</v>
      </c>
      <c r="H3721" s="673" t="s">
        <v>2611</v>
      </c>
      <c r="I3721" s="673" t="s">
        <v>2611</v>
      </c>
      <c r="J3721" s="673" t="s">
        <v>2611</v>
      </c>
      <c r="K3721" s="673" t="s">
        <v>2611</v>
      </c>
    </row>
    <row r="3722" spans="1:11" hidden="1" x14ac:dyDescent="0.25">
      <c r="A3722" t="s">
        <v>6283</v>
      </c>
      <c r="B3722" s="673" t="s">
        <v>2113</v>
      </c>
      <c r="C3722" s="674">
        <v>7</v>
      </c>
      <c r="D3722" s="674" t="s">
        <v>6745</v>
      </c>
      <c r="E3722" s="674">
        <f t="shared" si="58"/>
        <v>2</v>
      </c>
      <c r="F3722" s="673" t="s">
        <v>2796</v>
      </c>
      <c r="G3722" s="673" t="s">
        <v>2797</v>
      </c>
      <c r="H3722" s="673" t="s">
        <v>2611</v>
      </c>
      <c r="I3722" s="673" t="s">
        <v>2611</v>
      </c>
      <c r="J3722" s="673" t="s">
        <v>2611</v>
      </c>
      <c r="K3722" s="673" t="s">
        <v>2611</v>
      </c>
    </row>
    <row r="3723" spans="1:11" hidden="1" x14ac:dyDescent="0.25">
      <c r="A3723" t="s">
        <v>6284</v>
      </c>
      <c r="B3723" s="673" t="s">
        <v>2113</v>
      </c>
      <c r="C3723" s="674">
        <v>7</v>
      </c>
      <c r="D3723" s="674" t="s">
        <v>6909</v>
      </c>
      <c r="E3723" s="674">
        <f t="shared" si="58"/>
        <v>1</v>
      </c>
      <c r="F3723" s="673" t="s">
        <v>2788</v>
      </c>
      <c r="G3723" s="673" t="s">
        <v>2611</v>
      </c>
      <c r="H3723" s="673" t="s">
        <v>2611</v>
      </c>
      <c r="I3723" s="673" t="s">
        <v>2611</v>
      </c>
      <c r="J3723" s="673" t="s">
        <v>2611</v>
      </c>
      <c r="K3723" s="673" t="s">
        <v>2611</v>
      </c>
    </row>
    <row r="3724" spans="1:11" hidden="1" x14ac:dyDescent="0.25">
      <c r="A3724" t="s">
        <v>6285</v>
      </c>
      <c r="B3724" s="673" t="s">
        <v>2113</v>
      </c>
      <c r="C3724" s="674">
        <v>7</v>
      </c>
      <c r="D3724" s="674" t="s">
        <v>7114</v>
      </c>
      <c r="E3724" s="674">
        <f t="shared" si="58"/>
        <v>2</v>
      </c>
      <c r="F3724" s="673" t="s">
        <v>2796</v>
      </c>
      <c r="G3724" s="673" t="s">
        <v>2797</v>
      </c>
      <c r="H3724" s="673" t="s">
        <v>2611</v>
      </c>
      <c r="I3724" s="673" t="s">
        <v>2611</v>
      </c>
      <c r="J3724" s="673" t="s">
        <v>2611</v>
      </c>
      <c r="K3724" s="673" t="s">
        <v>2611</v>
      </c>
    </row>
    <row r="3725" spans="1:11" hidden="1" x14ac:dyDescent="0.25">
      <c r="A3725" t="s">
        <v>6286</v>
      </c>
      <c r="B3725" s="673" t="s">
        <v>2113</v>
      </c>
      <c r="C3725" s="674">
        <v>7</v>
      </c>
      <c r="D3725" s="674" t="s">
        <v>7121</v>
      </c>
      <c r="E3725" s="674">
        <f t="shared" si="58"/>
        <v>2</v>
      </c>
      <c r="F3725" s="673" t="s">
        <v>2794</v>
      </c>
      <c r="G3725" s="673" t="s">
        <v>2795</v>
      </c>
      <c r="H3725" s="673" t="s">
        <v>2611</v>
      </c>
      <c r="I3725" s="673" t="s">
        <v>2611</v>
      </c>
      <c r="J3725" s="673" t="s">
        <v>2611</v>
      </c>
      <c r="K3725" s="673" t="s">
        <v>2611</v>
      </c>
    </row>
    <row r="3726" spans="1:11" hidden="1" x14ac:dyDescent="0.25">
      <c r="A3726" t="s">
        <v>6287</v>
      </c>
      <c r="B3726" s="673" t="s">
        <v>2113</v>
      </c>
      <c r="C3726" s="674">
        <v>7</v>
      </c>
      <c r="D3726" s="674" t="s">
        <v>6850</v>
      </c>
      <c r="E3726" s="674">
        <f t="shared" si="58"/>
        <v>2</v>
      </c>
      <c r="F3726" s="673" t="s">
        <v>2796</v>
      </c>
      <c r="G3726" s="673" t="s">
        <v>2797</v>
      </c>
      <c r="H3726" s="673" t="s">
        <v>2611</v>
      </c>
      <c r="I3726" s="673" t="s">
        <v>2611</v>
      </c>
      <c r="J3726" s="673" t="s">
        <v>2611</v>
      </c>
      <c r="K3726" s="673" t="s">
        <v>2611</v>
      </c>
    </row>
    <row r="3727" spans="1:11" hidden="1" x14ac:dyDescent="0.25">
      <c r="A3727" t="s">
        <v>6288</v>
      </c>
      <c r="B3727" s="673" t="s">
        <v>2113</v>
      </c>
      <c r="C3727" s="674">
        <v>7</v>
      </c>
      <c r="D3727" s="674" t="s">
        <v>6971</v>
      </c>
      <c r="E3727" s="674">
        <f t="shared" si="58"/>
        <v>2</v>
      </c>
      <c r="F3727" s="673" t="s">
        <v>2846</v>
      </c>
      <c r="G3727" s="673" t="s">
        <v>2850</v>
      </c>
      <c r="H3727" s="673" t="s">
        <v>2611</v>
      </c>
      <c r="I3727" s="673" t="s">
        <v>2611</v>
      </c>
      <c r="J3727" s="673" t="s">
        <v>2611</v>
      </c>
      <c r="K3727" s="673" t="s">
        <v>2611</v>
      </c>
    </row>
    <row r="3728" spans="1:11" hidden="1" x14ac:dyDescent="0.25">
      <c r="A3728" t="s">
        <v>6289</v>
      </c>
      <c r="B3728" s="673" t="s">
        <v>2113</v>
      </c>
      <c r="C3728" s="674">
        <v>7</v>
      </c>
      <c r="D3728" s="674" t="s">
        <v>6973</v>
      </c>
      <c r="E3728" s="674">
        <f t="shared" si="58"/>
        <v>2</v>
      </c>
      <c r="F3728" s="673" t="s">
        <v>2846</v>
      </c>
      <c r="G3728" s="673" t="s">
        <v>2850</v>
      </c>
      <c r="H3728" s="673" t="s">
        <v>2611</v>
      </c>
      <c r="I3728" s="673" t="s">
        <v>2611</v>
      </c>
      <c r="J3728" s="673" t="s">
        <v>2611</v>
      </c>
      <c r="K3728" s="673" t="s">
        <v>2611</v>
      </c>
    </row>
    <row r="3729" spans="1:11" hidden="1" x14ac:dyDescent="0.25">
      <c r="A3729" t="s">
        <v>6290</v>
      </c>
      <c r="B3729" s="673" t="s">
        <v>2113</v>
      </c>
      <c r="C3729" s="674">
        <v>7</v>
      </c>
      <c r="D3729" s="674" t="s">
        <v>6975</v>
      </c>
      <c r="E3729" s="674">
        <f t="shared" si="58"/>
        <v>2</v>
      </c>
      <c r="F3729" s="673" t="s">
        <v>2794</v>
      </c>
      <c r="G3729" s="673" t="s">
        <v>2795</v>
      </c>
      <c r="H3729" s="673" t="s">
        <v>2611</v>
      </c>
      <c r="I3729" s="673" t="s">
        <v>2611</v>
      </c>
      <c r="J3729" s="673" t="s">
        <v>2611</v>
      </c>
      <c r="K3729" s="673" t="s">
        <v>2611</v>
      </c>
    </row>
    <row r="3730" spans="1:11" hidden="1" x14ac:dyDescent="0.25">
      <c r="A3730" t="s">
        <v>6291</v>
      </c>
      <c r="B3730" s="673" t="s">
        <v>2113</v>
      </c>
      <c r="C3730" s="674">
        <v>8</v>
      </c>
      <c r="D3730" s="674" t="s">
        <v>6729</v>
      </c>
      <c r="E3730" s="674">
        <f t="shared" si="58"/>
        <v>1</v>
      </c>
      <c r="F3730" s="673" t="s">
        <v>2788</v>
      </c>
      <c r="G3730" s="673" t="s">
        <v>2611</v>
      </c>
      <c r="H3730" s="673" t="s">
        <v>2611</v>
      </c>
      <c r="I3730" s="673" t="s">
        <v>2611</v>
      </c>
      <c r="J3730" s="673" t="s">
        <v>2611</v>
      </c>
      <c r="K3730" s="673" t="s">
        <v>2611</v>
      </c>
    </row>
    <row r="3731" spans="1:11" hidden="1" x14ac:dyDescent="0.25">
      <c r="A3731" t="s">
        <v>6292</v>
      </c>
      <c r="B3731" s="673" t="s">
        <v>2113</v>
      </c>
      <c r="C3731" s="674">
        <v>8</v>
      </c>
      <c r="D3731" s="674" t="s">
        <v>6730</v>
      </c>
      <c r="E3731" s="674">
        <f t="shared" si="58"/>
        <v>1</v>
      </c>
      <c r="F3731" s="673" t="s">
        <v>2788</v>
      </c>
      <c r="G3731" s="673" t="s">
        <v>2611</v>
      </c>
      <c r="H3731" s="673" t="s">
        <v>2611</v>
      </c>
      <c r="I3731" s="673" t="s">
        <v>2611</v>
      </c>
      <c r="J3731" s="673" t="s">
        <v>2611</v>
      </c>
      <c r="K3731" s="673" t="s">
        <v>2611</v>
      </c>
    </row>
    <row r="3732" spans="1:11" hidden="1" x14ac:dyDescent="0.25">
      <c r="A3732" t="s">
        <v>6293</v>
      </c>
      <c r="B3732" s="673" t="s">
        <v>2113</v>
      </c>
      <c r="C3732" s="674">
        <v>8</v>
      </c>
      <c r="D3732" s="674" t="s">
        <v>6751</v>
      </c>
      <c r="E3732" s="674">
        <f t="shared" si="58"/>
        <v>2</v>
      </c>
      <c r="F3732" s="673" t="s">
        <v>2802</v>
      </c>
      <c r="G3732" s="673" t="s">
        <v>2803</v>
      </c>
      <c r="H3732" s="673" t="s">
        <v>2611</v>
      </c>
      <c r="I3732" s="673" t="s">
        <v>2611</v>
      </c>
      <c r="J3732" s="673" t="s">
        <v>2611</v>
      </c>
      <c r="K3732" s="673" t="s">
        <v>2611</v>
      </c>
    </row>
    <row r="3733" spans="1:11" hidden="1" x14ac:dyDescent="0.25">
      <c r="A3733" t="s">
        <v>6294</v>
      </c>
      <c r="B3733" s="673" t="s">
        <v>2113</v>
      </c>
      <c r="C3733" s="674">
        <v>8</v>
      </c>
      <c r="D3733" s="674" t="s">
        <v>6731</v>
      </c>
      <c r="E3733" s="674">
        <f t="shared" si="58"/>
        <v>1</v>
      </c>
      <c r="F3733" s="673" t="s">
        <v>2788</v>
      </c>
      <c r="G3733" s="673" t="s">
        <v>2611</v>
      </c>
      <c r="H3733" s="673" t="s">
        <v>2611</v>
      </c>
      <c r="I3733" s="673" t="s">
        <v>2611</v>
      </c>
      <c r="J3733" s="673" t="s">
        <v>2611</v>
      </c>
      <c r="K3733" s="673" t="s">
        <v>2611</v>
      </c>
    </row>
    <row r="3734" spans="1:11" hidden="1" x14ac:dyDescent="0.25">
      <c r="A3734" t="s">
        <v>6295</v>
      </c>
      <c r="B3734" s="673" t="s">
        <v>2113</v>
      </c>
      <c r="C3734" s="674">
        <v>8</v>
      </c>
      <c r="D3734" s="674" t="s">
        <v>6732</v>
      </c>
      <c r="E3734" s="674">
        <f t="shared" si="58"/>
        <v>1</v>
      </c>
      <c r="F3734" s="673" t="s">
        <v>2788</v>
      </c>
      <c r="G3734" s="673" t="s">
        <v>2611</v>
      </c>
      <c r="H3734" s="673" t="s">
        <v>2611</v>
      </c>
      <c r="I3734" s="673" t="s">
        <v>2611</v>
      </c>
      <c r="J3734" s="673" t="s">
        <v>2611</v>
      </c>
      <c r="K3734" s="673" t="s">
        <v>2611</v>
      </c>
    </row>
    <row r="3735" spans="1:11" hidden="1" x14ac:dyDescent="0.25">
      <c r="A3735" t="s">
        <v>6296</v>
      </c>
      <c r="B3735" s="673" t="s">
        <v>2113</v>
      </c>
      <c r="C3735" s="674">
        <v>8</v>
      </c>
      <c r="D3735" s="674" t="s">
        <v>6740</v>
      </c>
      <c r="E3735" s="674">
        <f t="shared" si="58"/>
        <v>2</v>
      </c>
      <c r="F3735" s="673" t="s">
        <v>2794</v>
      </c>
      <c r="G3735" s="673" t="s">
        <v>2795</v>
      </c>
      <c r="H3735" s="673" t="s">
        <v>2611</v>
      </c>
      <c r="I3735" s="673" t="s">
        <v>2611</v>
      </c>
      <c r="J3735" s="673" t="s">
        <v>2611</v>
      </c>
      <c r="K3735" s="673" t="s">
        <v>2611</v>
      </c>
    </row>
    <row r="3736" spans="1:11" hidden="1" x14ac:dyDescent="0.25">
      <c r="A3736" t="s">
        <v>6297</v>
      </c>
      <c r="B3736" s="673" t="s">
        <v>2113</v>
      </c>
      <c r="C3736" s="674">
        <v>8</v>
      </c>
      <c r="D3736" s="674" t="s">
        <v>6741</v>
      </c>
      <c r="E3736" s="674">
        <f t="shared" si="58"/>
        <v>2</v>
      </c>
      <c r="F3736" s="673" t="s">
        <v>2794</v>
      </c>
      <c r="G3736" s="673" t="s">
        <v>2795</v>
      </c>
      <c r="H3736" s="673" t="s">
        <v>2611</v>
      </c>
      <c r="I3736" s="673" t="s">
        <v>2611</v>
      </c>
      <c r="J3736" s="673" t="s">
        <v>2611</v>
      </c>
      <c r="K3736" s="673" t="s">
        <v>2611</v>
      </c>
    </row>
    <row r="3737" spans="1:11" hidden="1" x14ac:dyDescent="0.25">
      <c r="A3737" t="s">
        <v>6298</v>
      </c>
      <c r="B3737" s="673" t="s">
        <v>2113</v>
      </c>
      <c r="C3737" s="674">
        <v>8</v>
      </c>
      <c r="D3737" s="674" t="s">
        <v>6742</v>
      </c>
      <c r="E3737" s="674">
        <f t="shared" si="58"/>
        <v>2</v>
      </c>
      <c r="F3737" s="673" t="s">
        <v>2796</v>
      </c>
      <c r="G3737" s="673" t="s">
        <v>2797</v>
      </c>
      <c r="H3737" s="673" t="s">
        <v>2611</v>
      </c>
      <c r="I3737" s="673" t="s">
        <v>2611</v>
      </c>
      <c r="J3737" s="673" t="s">
        <v>2611</v>
      </c>
      <c r="K3737" s="673" t="s">
        <v>2611</v>
      </c>
    </row>
    <row r="3738" spans="1:11" hidden="1" x14ac:dyDescent="0.25">
      <c r="A3738" t="s">
        <v>6299</v>
      </c>
      <c r="B3738" s="673" t="s">
        <v>2113</v>
      </c>
      <c r="C3738" s="674">
        <v>8</v>
      </c>
      <c r="D3738" s="674" t="s">
        <v>6743</v>
      </c>
      <c r="E3738" s="674">
        <f t="shared" si="58"/>
        <v>2</v>
      </c>
      <c r="F3738" s="673" t="s">
        <v>2796</v>
      </c>
      <c r="G3738" s="673" t="s">
        <v>2797</v>
      </c>
      <c r="H3738" s="673" t="s">
        <v>2611</v>
      </c>
      <c r="I3738" s="673" t="s">
        <v>2611</v>
      </c>
      <c r="J3738" s="673" t="s">
        <v>2611</v>
      </c>
      <c r="K3738" s="673" t="s">
        <v>2611</v>
      </c>
    </row>
    <row r="3739" spans="1:11" hidden="1" x14ac:dyDescent="0.25">
      <c r="A3739" t="s">
        <v>6300</v>
      </c>
      <c r="B3739" s="673" t="s">
        <v>2113</v>
      </c>
      <c r="C3739" s="674">
        <v>8</v>
      </c>
      <c r="D3739" s="674" t="s">
        <v>6871</v>
      </c>
      <c r="E3739" s="674">
        <f t="shared" si="58"/>
        <v>2</v>
      </c>
      <c r="F3739" s="673" t="s">
        <v>2846</v>
      </c>
      <c r="G3739" s="673" t="s">
        <v>2850</v>
      </c>
      <c r="H3739" s="673" t="s">
        <v>2611</v>
      </c>
      <c r="I3739" s="673" t="s">
        <v>2611</v>
      </c>
      <c r="J3739" s="673" t="s">
        <v>2611</v>
      </c>
      <c r="K3739" s="673" t="s">
        <v>2611</v>
      </c>
    </row>
    <row r="3740" spans="1:11" hidden="1" x14ac:dyDescent="0.25">
      <c r="A3740" t="s">
        <v>6301</v>
      </c>
      <c r="B3740" s="673" t="s">
        <v>2113</v>
      </c>
      <c r="C3740" s="674">
        <v>8</v>
      </c>
      <c r="D3740" s="674" t="s">
        <v>6872</v>
      </c>
      <c r="E3740" s="674">
        <f t="shared" si="58"/>
        <v>2</v>
      </c>
      <c r="F3740" s="673" t="s">
        <v>2846</v>
      </c>
      <c r="G3740" s="673" t="s">
        <v>2850</v>
      </c>
      <c r="H3740" s="673" t="s">
        <v>2611</v>
      </c>
      <c r="I3740" s="673" t="s">
        <v>2611</v>
      </c>
      <c r="J3740" s="673" t="s">
        <v>2611</v>
      </c>
      <c r="K3740" s="673" t="s">
        <v>2611</v>
      </c>
    </row>
    <row r="3741" spans="1:11" hidden="1" x14ac:dyDescent="0.25">
      <c r="A3741" t="s">
        <v>6302</v>
      </c>
      <c r="B3741" s="673" t="s">
        <v>2113</v>
      </c>
      <c r="C3741" s="674">
        <v>8</v>
      </c>
      <c r="D3741" s="674" t="s">
        <v>6733</v>
      </c>
      <c r="E3741" s="674">
        <f t="shared" si="58"/>
        <v>3</v>
      </c>
      <c r="F3741" s="673" t="s">
        <v>2789</v>
      </c>
      <c r="G3741" s="673" t="s">
        <v>2790</v>
      </c>
      <c r="H3741" s="673" t="s">
        <v>2791</v>
      </c>
      <c r="I3741" s="673" t="s">
        <v>2611</v>
      </c>
      <c r="J3741" s="673" t="s">
        <v>2611</v>
      </c>
      <c r="K3741" s="673" t="s">
        <v>2611</v>
      </c>
    </row>
    <row r="3742" spans="1:11" hidden="1" x14ac:dyDescent="0.25">
      <c r="A3742" t="s">
        <v>6303</v>
      </c>
      <c r="B3742" s="673" t="s">
        <v>2113</v>
      </c>
      <c r="C3742" s="674">
        <v>8</v>
      </c>
      <c r="D3742" s="674" t="s">
        <v>6734</v>
      </c>
      <c r="E3742" s="674">
        <f t="shared" si="58"/>
        <v>1</v>
      </c>
      <c r="F3742" s="673" t="s">
        <v>2788</v>
      </c>
      <c r="G3742" s="673" t="s">
        <v>2611</v>
      </c>
      <c r="H3742" s="673" t="s">
        <v>2611</v>
      </c>
      <c r="I3742" s="673" t="s">
        <v>2611</v>
      </c>
      <c r="J3742" s="673" t="s">
        <v>2611</v>
      </c>
      <c r="K3742" s="673" t="s">
        <v>2611</v>
      </c>
    </row>
    <row r="3743" spans="1:11" hidden="1" x14ac:dyDescent="0.25">
      <c r="A3743" t="s">
        <v>6304</v>
      </c>
      <c r="B3743" s="673" t="s">
        <v>2113</v>
      </c>
      <c r="C3743" s="674">
        <v>8</v>
      </c>
      <c r="D3743" s="674" t="s">
        <v>6875</v>
      </c>
      <c r="E3743" s="674">
        <f t="shared" si="58"/>
        <v>1</v>
      </c>
      <c r="F3743" s="673" t="s">
        <v>2788</v>
      </c>
      <c r="G3743" s="673" t="s">
        <v>2611</v>
      </c>
      <c r="H3743" s="673" t="s">
        <v>2611</v>
      </c>
      <c r="I3743" s="673" t="s">
        <v>2611</v>
      </c>
      <c r="J3743" s="673" t="s">
        <v>2611</v>
      </c>
      <c r="K3743" s="673" t="s">
        <v>2611</v>
      </c>
    </row>
    <row r="3744" spans="1:11" hidden="1" x14ac:dyDescent="0.25">
      <c r="A3744" t="s">
        <v>6305</v>
      </c>
      <c r="B3744" s="673" t="s">
        <v>2113</v>
      </c>
      <c r="C3744" s="674">
        <v>8</v>
      </c>
      <c r="D3744" s="674" t="s">
        <v>6752</v>
      </c>
      <c r="E3744" s="674">
        <f t="shared" si="58"/>
        <v>2</v>
      </c>
      <c r="F3744" s="673" t="s">
        <v>2802</v>
      </c>
      <c r="G3744" s="673" t="s">
        <v>2803</v>
      </c>
      <c r="H3744" s="673" t="s">
        <v>2611</v>
      </c>
      <c r="I3744" s="673" t="s">
        <v>2611</v>
      </c>
      <c r="J3744" s="673" t="s">
        <v>2611</v>
      </c>
      <c r="K3744" s="673" t="s">
        <v>2611</v>
      </c>
    </row>
    <row r="3745" spans="1:11" hidden="1" x14ac:dyDescent="0.25">
      <c r="A3745" t="s">
        <v>6306</v>
      </c>
      <c r="B3745" s="673" t="s">
        <v>2113</v>
      </c>
      <c r="C3745" s="674">
        <v>8</v>
      </c>
      <c r="D3745" s="674" t="s">
        <v>6753</v>
      </c>
      <c r="E3745" s="674">
        <f t="shared" si="58"/>
        <v>6</v>
      </c>
      <c r="F3745" s="673" t="s">
        <v>2848</v>
      </c>
      <c r="G3745" s="673" t="s">
        <v>2849</v>
      </c>
      <c r="H3745" s="673" t="s">
        <v>2804</v>
      </c>
      <c r="I3745" s="673" t="s">
        <v>2805</v>
      </c>
      <c r="J3745" s="673" t="s">
        <v>2806</v>
      </c>
      <c r="K3745" s="673" t="s">
        <v>2807</v>
      </c>
    </row>
    <row r="3746" spans="1:11" hidden="1" x14ac:dyDescent="0.25">
      <c r="A3746" t="s">
        <v>6307</v>
      </c>
      <c r="B3746" s="673" t="s">
        <v>2113</v>
      </c>
      <c r="C3746" s="674">
        <v>8</v>
      </c>
      <c r="D3746" s="674" t="s">
        <v>6754</v>
      </c>
      <c r="E3746" s="674">
        <f t="shared" si="58"/>
        <v>6</v>
      </c>
      <c r="F3746" s="673" t="s">
        <v>2848</v>
      </c>
      <c r="G3746" s="673" t="s">
        <v>2849</v>
      </c>
      <c r="H3746" s="673" t="s">
        <v>2810</v>
      </c>
      <c r="I3746" s="673" t="s">
        <v>2811</v>
      </c>
      <c r="J3746" s="673" t="s">
        <v>2812</v>
      </c>
      <c r="K3746" s="673" t="s">
        <v>2813</v>
      </c>
    </row>
    <row r="3747" spans="1:11" hidden="1" x14ac:dyDescent="0.25">
      <c r="A3747" t="s">
        <v>6308</v>
      </c>
      <c r="B3747" s="673" t="s">
        <v>2113</v>
      </c>
      <c r="C3747" s="674">
        <v>8</v>
      </c>
      <c r="D3747" s="674" t="s">
        <v>6755</v>
      </c>
      <c r="E3747" s="674">
        <f t="shared" si="58"/>
        <v>3</v>
      </c>
      <c r="F3747" s="673" t="s">
        <v>2848</v>
      </c>
      <c r="G3747" s="673" t="s">
        <v>2849</v>
      </c>
      <c r="H3747" s="673" t="s">
        <v>2816</v>
      </c>
      <c r="I3747" s="673" t="s">
        <v>2611</v>
      </c>
      <c r="J3747" s="673" t="s">
        <v>2611</v>
      </c>
      <c r="K3747" s="673" t="s">
        <v>2611</v>
      </c>
    </row>
    <row r="3748" spans="1:11" hidden="1" x14ac:dyDescent="0.25">
      <c r="A3748" t="s">
        <v>6309</v>
      </c>
      <c r="B3748" s="673" t="s">
        <v>2113</v>
      </c>
      <c r="C3748" s="674">
        <v>8</v>
      </c>
      <c r="D3748" s="674" t="s">
        <v>6756</v>
      </c>
      <c r="E3748" s="674">
        <f t="shared" si="58"/>
        <v>6</v>
      </c>
      <c r="F3748" s="673" t="s">
        <v>2848</v>
      </c>
      <c r="G3748" s="673" t="s">
        <v>2849</v>
      </c>
      <c r="H3748" s="673" t="s">
        <v>2804</v>
      </c>
      <c r="I3748" s="673" t="s">
        <v>2805</v>
      </c>
      <c r="J3748" s="673" t="s">
        <v>2806</v>
      </c>
      <c r="K3748" s="673" t="s">
        <v>2807</v>
      </c>
    </row>
    <row r="3749" spans="1:11" hidden="1" x14ac:dyDescent="0.25">
      <c r="A3749" t="s">
        <v>6310</v>
      </c>
      <c r="B3749" s="673" t="s">
        <v>2113</v>
      </c>
      <c r="C3749" s="674">
        <v>8</v>
      </c>
      <c r="D3749" s="674" t="s">
        <v>6757</v>
      </c>
      <c r="E3749" s="674">
        <f t="shared" si="58"/>
        <v>6</v>
      </c>
      <c r="F3749" s="673" t="s">
        <v>2848</v>
      </c>
      <c r="G3749" s="673" t="s">
        <v>2849</v>
      </c>
      <c r="H3749" s="673" t="s">
        <v>2810</v>
      </c>
      <c r="I3749" s="673" t="s">
        <v>2811</v>
      </c>
      <c r="J3749" s="673" t="s">
        <v>2812</v>
      </c>
      <c r="K3749" s="673" t="s">
        <v>2813</v>
      </c>
    </row>
    <row r="3750" spans="1:11" hidden="1" x14ac:dyDescent="0.25">
      <c r="A3750" t="s">
        <v>6311</v>
      </c>
      <c r="B3750" s="673" t="s">
        <v>2113</v>
      </c>
      <c r="C3750" s="674">
        <v>8</v>
      </c>
      <c r="D3750" s="674" t="s">
        <v>6758</v>
      </c>
      <c r="E3750" s="674">
        <f t="shared" si="58"/>
        <v>3</v>
      </c>
      <c r="F3750" s="673" t="s">
        <v>2848</v>
      </c>
      <c r="G3750" s="673" t="s">
        <v>2849</v>
      </c>
      <c r="H3750" s="673" t="s">
        <v>2816</v>
      </c>
      <c r="I3750" s="673" t="s">
        <v>2611</v>
      </c>
      <c r="J3750" s="673" t="s">
        <v>2611</v>
      </c>
      <c r="K3750" s="673" t="s">
        <v>2611</v>
      </c>
    </row>
    <row r="3751" spans="1:11" hidden="1" x14ac:dyDescent="0.25">
      <c r="A3751" t="s">
        <v>6312</v>
      </c>
      <c r="B3751" s="673" t="s">
        <v>2113</v>
      </c>
      <c r="C3751" s="674">
        <v>8</v>
      </c>
      <c r="D3751" s="674" t="s">
        <v>6735</v>
      </c>
      <c r="E3751" s="674">
        <f t="shared" si="58"/>
        <v>1</v>
      </c>
      <c r="F3751" s="673" t="s">
        <v>2788</v>
      </c>
      <c r="G3751" s="673" t="s">
        <v>2611</v>
      </c>
      <c r="H3751" s="673" t="s">
        <v>2611</v>
      </c>
      <c r="I3751" s="673" t="s">
        <v>2611</v>
      </c>
      <c r="J3751" s="673" t="s">
        <v>2611</v>
      </c>
      <c r="K3751" s="673" t="s">
        <v>2611</v>
      </c>
    </row>
    <row r="3752" spans="1:11" hidden="1" x14ac:dyDescent="0.25">
      <c r="A3752" t="s">
        <v>6313</v>
      </c>
      <c r="B3752" s="673" t="s">
        <v>2113</v>
      </c>
      <c r="C3752" s="674">
        <v>8</v>
      </c>
      <c r="D3752" s="674" t="s">
        <v>6744</v>
      </c>
      <c r="E3752" s="674">
        <f t="shared" si="58"/>
        <v>2</v>
      </c>
      <c r="F3752" s="673" t="s">
        <v>2796</v>
      </c>
      <c r="G3752" s="673" t="s">
        <v>2797</v>
      </c>
      <c r="H3752" s="673" t="s">
        <v>2611</v>
      </c>
      <c r="I3752" s="673" t="s">
        <v>2611</v>
      </c>
      <c r="J3752" s="673" t="s">
        <v>2611</v>
      </c>
      <c r="K3752" s="673" t="s">
        <v>2611</v>
      </c>
    </row>
    <row r="3753" spans="1:11" hidden="1" x14ac:dyDescent="0.25">
      <c r="A3753" t="s">
        <v>6314</v>
      </c>
      <c r="B3753" s="673" t="s">
        <v>2113</v>
      </c>
      <c r="C3753" s="674">
        <v>8</v>
      </c>
      <c r="D3753" s="674" t="s">
        <v>6745</v>
      </c>
      <c r="E3753" s="674">
        <f t="shared" si="58"/>
        <v>2</v>
      </c>
      <c r="F3753" s="673" t="s">
        <v>2796</v>
      </c>
      <c r="G3753" s="673" t="s">
        <v>2797</v>
      </c>
      <c r="H3753" s="673" t="s">
        <v>2611</v>
      </c>
      <c r="I3753" s="673" t="s">
        <v>2611</v>
      </c>
      <c r="J3753" s="673" t="s">
        <v>2611</v>
      </c>
      <c r="K3753" s="673" t="s">
        <v>2611</v>
      </c>
    </row>
    <row r="3754" spans="1:11" hidden="1" x14ac:dyDescent="0.25">
      <c r="A3754" t="s">
        <v>6315</v>
      </c>
      <c r="B3754" s="673" t="s">
        <v>2113</v>
      </c>
      <c r="C3754" s="674">
        <v>8</v>
      </c>
      <c r="D3754" s="674" t="s">
        <v>6909</v>
      </c>
      <c r="E3754" s="674">
        <f t="shared" si="58"/>
        <v>1</v>
      </c>
      <c r="F3754" s="673" t="s">
        <v>2788</v>
      </c>
      <c r="G3754" s="673" t="s">
        <v>2611</v>
      </c>
      <c r="H3754" s="673" t="s">
        <v>2611</v>
      </c>
      <c r="I3754" s="673" t="s">
        <v>2611</v>
      </c>
      <c r="J3754" s="673" t="s">
        <v>2611</v>
      </c>
      <c r="K3754" s="673" t="s">
        <v>2611</v>
      </c>
    </row>
    <row r="3755" spans="1:11" hidden="1" x14ac:dyDescent="0.25">
      <c r="A3755" t="s">
        <v>6316</v>
      </c>
      <c r="B3755" s="673" t="s">
        <v>2113</v>
      </c>
      <c r="C3755" s="674">
        <v>8</v>
      </c>
      <c r="D3755" s="674" t="s">
        <v>7114</v>
      </c>
      <c r="E3755" s="674">
        <f t="shared" si="58"/>
        <v>2</v>
      </c>
      <c r="F3755" s="673" t="s">
        <v>2796</v>
      </c>
      <c r="G3755" s="673" t="s">
        <v>2797</v>
      </c>
      <c r="H3755" s="673" t="s">
        <v>2611</v>
      </c>
      <c r="I3755" s="673" t="s">
        <v>2611</v>
      </c>
      <c r="J3755" s="673" t="s">
        <v>2611</v>
      </c>
      <c r="K3755" s="673" t="s">
        <v>2611</v>
      </c>
    </row>
    <row r="3756" spans="1:11" hidden="1" x14ac:dyDescent="0.25">
      <c r="A3756" t="s">
        <v>6317</v>
      </c>
      <c r="B3756" s="673" t="s">
        <v>2113</v>
      </c>
      <c r="C3756" s="674">
        <v>8</v>
      </c>
      <c r="D3756" s="674" t="s">
        <v>7121</v>
      </c>
      <c r="E3756" s="674">
        <f t="shared" si="58"/>
        <v>2</v>
      </c>
      <c r="F3756" s="673" t="s">
        <v>2794</v>
      </c>
      <c r="G3756" s="673" t="s">
        <v>2795</v>
      </c>
      <c r="H3756" s="673" t="s">
        <v>2611</v>
      </c>
      <c r="I3756" s="673" t="s">
        <v>2611</v>
      </c>
      <c r="J3756" s="673" t="s">
        <v>2611</v>
      </c>
      <c r="K3756" s="673" t="s">
        <v>2611</v>
      </c>
    </row>
    <row r="3757" spans="1:11" hidden="1" x14ac:dyDescent="0.25">
      <c r="A3757" t="s">
        <v>6318</v>
      </c>
      <c r="B3757" s="673" t="s">
        <v>2113</v>
      </c>
      <c r="C3757" s="674">
        <v>8</v>
      </c>
      <c r="D3757" s="674" t="s">
        <v>6850</v>
      </c>
      <c r="E3757" s="674">
        <f t="shared" si="58"/>
        <v>2</v>
      </c>
      <c r="F3757" s="673" t="s">
        <v>2796</v>
      </c>
      <c r="G3757" s="673" t="s">
        <v>2797</v>
      </c>
      <c r="H3757" s="673" t="s">
        <v>2611</v>
      </c>
      <c r="I3757" s="673" t="s">
        <v>2611</v>
      </c>
      <c r="J3757" s="673" t="s">
        <v>2611</v>
      </c>
      <c r="K3757" s="673" t="s">
        <v>2611</v>
      </c>
    </row>
    <row r="3758" spans="1:11" hidden="1" x14ac:dyDescent="0.25">
      <c r="A3758" t="s">
        <v>6319</v>
      </c>
      <c r="B3758" s="673" t="s">
        <v>2113</v>
      </c>
      <c r="C3758" s="674">
        <v>8</v>
      </c>
      <c r="D3758" s="674" t="s">
        <v>6971</v>
      </c>
      <c r="E3758" s="674">
        <f t="shared" si="58"/>
        <v>2</v>
      </c>
      <c r="F3758" s="673" t="s">
        <v>2846</v>
      </c>
      <c r="G3758" s="673" t="s">
        <v>2850</v>
      </c>
      <c r="H3758" s="673" t="s">
        <v>2611</v>
      </c>
      <c r="I3758" s="673" t="s">
        <v>2611</v>
      </c>
      <c r="J3758" s="673" t="s">
        <v>2611</v>
      </c>
      <c r="K3758" s="673" t="s">
        <v>2611</v>
      </c>
    </row>
    <row r="3759" spans="1:11" hidden="1" x14ac:dyDescent="0.25">
      <c r="A3759" t="s">
        <v>6320</v>
      </c>
      <c r="B3759" s="673" t="s">
        <v>2113</v>
      </c>
      <c r="C3759" s="674">
        <v>8</v>
      </c>
      <c r="D3759" s="674" t="s">
        <v>6973</v>
      </c>
      <c r="E3759" s="674">
        <f t="shared" si="58"/>
        <v>2</v>
      </c>
      <c r="F3759" s="673" t="s">
        <v>2846</v>
      </c>
      <c r="G3759" s="673" t="s">
        <v>2850</v>
      </c>
      <c r="H3759" s="673" t="s">
        <v>2611</v>
      </c>
      <c r="I3759" s="673" t="s">
        <v>2611</v>
      </c>
      <c r="J3759" s="673" t="s">
        <v>2611</v>
      </c>
      <c r="K3759" s="673" t="s">
        <v>2611</v>
      </c>
    </row>
    <row r="3760" spans="1:11" hidden="1" x14ac:dyDescent="0.25">
      <c r="A3760" t="s">
        <v>6321</v>
      </c>
      <c r="B3760" s="673" t="s">
        <v>2113</v>
      </c>
      <c r="C3760" s="674">
        <v>8</v>
      </c>
      <c r="D3760" s="674" t="s">
        <v>6975</v>
      </c>
      <c r="E3760" s="674">
        <f t="shared" si="58"/>
        <v>2</v>
      </c>
      <c r="F3760" s="673" t="s">
        <v>2794</v>
      </c>
      <c r="G3760" s="673" t="s">
        <v>2795</v>
      </c>
      <c r="H3760" s="673" t="s">
        <v>2611</v>
      </c>
      <c r="I3760" s="673" t="s">
        <v>2611</v>
      </c>
      <c r="J3760" s="673" t="s">
        <v>2611</v>
      </c>
      <c r="K3760" s="673" t="s">
        <v>2611</v>
      </c>
    </row>
    <row r="3761" spans="1:11" hidden="1" x14ac:dyDescent="0.25">
      <c r="A3761" t="s">
        <v>6322</v>
      </c>
      <c r="B3761" s="673" t="s">
        <v>2115</v>
      </c>
      <c r="C3761" s="674">
        <v>3</v>
      </c>
      <c r="D3761" s="674" t="s">
        <v>6729</v>
      </c>
      <c r="E3761" s="674">
        <f t="shared" si="58"/>
        <v>1</v>
      </c>
      <c r="F3761" s="673" t="s">
        <v>2788</v>
      </c>
      <c r="G3761" s="673" t="s">
        <v>2611</v>
      </c>
      <c r="H3761" s="673" t="s">
        <v>2611</v>
      </c>
      <c r="I3761" s="673" t="s">
        <v>2611</v>
      </c>
      <c r="J3761" s="673" t="s">
        <v>2611</v>
      </c>
      <c r="K3761" s="673" t="s">
        <v>2611</v>
      </c>
    </row>
    <row r="3762" spans="1:11" hidden="1" x14ac:dyDescent="0.25">
      <c r="A3762" t="s">
        <v>6323</v>
      </c>
      <c r="B3762" s="673" t="s">
        <v>2115</v>
      </c>
      <c r="C3762" s="674">
        <v>3</v>
      </c>
      <c r="D3762" s="674" t="s">
        <v>6730</v>
      </c>
      <c r="E3762" s="674">
        <f t="shared" si="58"/>
        <v>1</v>
      </c>
      <c r="F3762" s="673" t="s">
        <v>2788</v>
      </c>
      <c r="G3762" s="673" t="s">
        <v>2611</v>
      </c>
      <c r="H3762" s="673" t="s">
        <v>2611</v>
      </c>
      <c r="I3762" s="673" t="s">
        <v>2611</v>
      </c>
      <c r="J3762" s="673" t="s">
        <v>2611</v>
      </c>
      <c r="K3762" s="673" t="s">
        <v>2611</v>
      </c>
    </row>
    <row r="3763" spans="1:11" hidden="1" x14ac:dyDescent="0.25">
      <c r="A3763" t="s">
        <v>6324</v>
      </c>
      <c r="B3763" s="673" t="s">
        <v>2115</v>
      </c>
      <c r="C3763" s="674">
        <v>3</v>
      </c>
      <c r="D3763" s="674" t="s">
        <v>6731</v>
      </c>
      <c r="E3763" s="674">
        <f t="shared" si="58"/>
        <v>1</v>
      </c>
      <c r="F3763" s="673" t="s">
        <v>2788</v>
      </c>
      <c r="G3763" s="673" t="s">
        <v>2611</v>
      </c>
      <c r="H3763" s="673" t="s">
        <v>2611</v>
      </c>
      <c r="I3763" s="673" t="s">
        <v>2611</v>
      </c>
      <c r="J3763" s="673" t="s">
        <v>2611</v>
      </c>
      <c r="K3763" s="673" t="s">
        <v>2611</v>
      </c>
    </row>
    <row r="3764" spans="1:11" hidden="1" x14ac:dyDescent="0.25">
      <c r="A3764" t="s">
        <v>6325</v>
      </c>
      <c r="B3764" s="673" t="s">
        <v>2115</v>
      </c>
      <c r="C3764" s="674">
        <v>3</v>
      </c>
      <c r="D3764" s="674" t="s">
        <v>6732</v>
      </c>
      <c r="E3764" s="674">
        <f t="shared" si="58"/>
        <v>1</v>
      </c>
      <c r="F3764" s="673" t="s">
        <v>2788</v>
      </c>
      <c r="G3764" s="673" t="s">
        <v>2611</v>
      </c>
      <c r="H3764" s="673" t="s">
        <v>2611</v>
      </c>
      <c r="I3764" s="673" t="s">
        <v>2611</v>
      </c>
      <c r="J3764" s="673" t="s">
        <v>2611</v>
      </c>
      <c r="K3764" s="673" t="s">
        <v>2611</v>
      </c>
    </row>
    <row r="3765" spans="1:11" hidden="1" x14ac:dyDescent="0.25">
      <c r="A3765" t="s">
        <v>6326</v>
      </c>
      <c r="B3765" s="673" t="s">
        <v>2115</v>
      </c>
      <c r="C3765" s="674">
        <v>3</v>
      </c>
      <c r="D3765" s="674" t="s">
        <v>6733</v>
      </c>
      <c r="E3765" s="674">
        <f t="shared" si="58"/>
        <v>3</v>
      </c>
      <c r="F3765" s="673" t="s">
        <v>2789</v>
      </c>
      <c r="G3765" s="673" t="s">
        <v>2790</v>
      </c>
      <c r="H3765" s="673" t="s">
        <v>2791</v>
      </c>
      <c r="I3765" s="673" t="s">
        <v>2611</v>
      </c>
      <c r="J3765" s="673" t="s">
        <v>2611</v>
      </c>
      <c r="K3765" s="673" t="s">
        <v>2611</v>
      </c>
    </row>
    <row r="3766" spans="1:11" hidden="1" x14ac:dyDescent="0.25">
      <c r="A3766" t="s">
        <v>6327</v>
      </c>
      <c r="B3766" s="673" t="s">
        <v>2115</v>
      </c>
      <c r="C3766" s="674">
        <v>3</v>
      </c>
      <c r="D3766" s="674" t="s">
        <v>6734</v>
      </c>
      <c r="E3766" s="674">
        <f t="shared" si="58"/>
        <v>1</v>
      </c>
      <c r="F3766" s="673" t="s">
        <v>2788</v>
      </c>
      <c r="G3766" s="673" t="s">
        <v>2611</v>
      </c>
      <c r="H3766" s="673" t="s">
        <v>2611</v>
      </c>
      <c r="I3766" s="673" t="s">
        <v>2611</v>
      </c>
      <c r="J3766" s="673" t="s">
        <v>2611</v>
      </c>
      <c r="K3766" s="673" t="s">
        <v>2611</v>
      </c>
    </row>
    <row r="3767" spans="1:11" hidden="1" x14ac:dyDescent="0.25">
      <c r="A3767" t="s">
        <v>6328</v>
      </c>
      <c r="B3767" s="673" t="s">
        <v>2115</v>
      </c>
      <c r="C3767" s="674">
        <v>3</v>
      </c>
      <c r="D3767" s="674" t="s">
        <v>6735</v>
      </c>
      <c r="E3767" s="674">
        <f t="shared" si="58"/>
        <v>1</v>
      </c>
      <c r="F3767" s="673" t="s">
        <v>2788</v>
      </c>
      <c r="G3767" s="673" t="s">
        <v>2611</v>
      </c>
      <c r="H3767" s="673" t="s">
        <v>2611</v>
      </c>
      <c r="I3767" s="673" t="s">
        <v>2611</v>
      </c>
      <c r="J3767" s="673" t="s">
        <v>2611</v>
      </c>
      <c r="K3767" s="673" t="s">
        <v>2611</v>
      </c>
    </row>
    <row r="3768" spans="1:11" hidden="1" x14ac:dyDescent="0.25">
      <c r="A3768" t="s">
        <v>6329</v>
      </c>
      <c r="B3768" s="673" t="s">
        <v>2115</v>
      </c>
      <c r="C3768" s="674">
        <v>3</v>
      </c>
      <c r="D3768" s="674" t="s">
        <v>7046</v>
      </c>
      <c r="E3768" s="674">
        <f t="shared" si="58"/>
        <v>1</v>
      </c>
      <c r="F3768" s="673" t="s">
        <v>2788</v>
      </c>
      <c r="G3768" s="673" t="s">
        <v>2611</v>
      </c>
      <c r="H3768" s="673" t="s">
        <v>2611</v>
      </c>
      <c r="I3768" s="673" t="s">
        <v>2611</v>
      </c>
      <c r="J3768" s="673" t="s">
        <v>2611</v>
      </c>
      <c r="K3768" s="673" t="s">
        <v>2611</v>
      </c>
    </row>
    <row r="3769" spans="1:11" hidden="1" x14ac:dyDescent="0.25">
      <c r="A3769" t="s">
        <v>7652</v>
      </c>
      <c r="B3769" s="673" t="s">
        <v>2115</v>
      </c>
      <c r="C3769" s="674">
        <v>3</v>
      </c>
      <c r="D3769" s="674" t="s">
        <v>7011</v>
      </c>
      <c r="E3769" s="674">
        <f t="shared" si="58"/>
        <v>2</v>
      </c>
      <c r="F3769" s="673" t="s">
        <v>2817</v>
      </c>
      <c r="G3769" s="673" t="s">
        <v>2818</v>
      </c>
      <c r="H3769" s="673" t="s">
        <v>2611</v>
      </c>
      <c r="I3769" s="673" t="s">
        <v>2611</v>
      </c>
      <c r="J3769" s="673" t="s">
        <v>2611</v>
      </c>
      <c r="K3769" s="673" t="s">
        <v>2611</v>
      </c>
    </row>
    <row r="3770" spans="1:11" hidden="1" x14ac:dyDescent="0.25">
      <c r="A3770" t="s">
        <v>7653</v>
      </c>
      <c r="B3770" s="673" t="s">
        <v>2115</v>
      </c>
      <c r="C3770" s="674">
        <v>3</v>
      </c>
      <c r="D3770" s="674" t="s">
        <v>7055</v>
      </c>
      <c r="E3770" s="674">
        <f t="shared" si="58"/>
        <v>2</v>
      </c>
      <c r="F3770" s="673" t="s">
        <v>3031</v>
      </c>
      <c r="G3770" s="673" t="s">
        <v>2918</v>
      </c>
      <c r="H3770" s="673" t="s">
        <v>2611</v>
      </c>
      <c r="I3770" s="673" t="s">
        <v>2611</v>
      </c>
      <c r="J3770" s="673" t="s">
        <v>2611</v>
      </c>
      <c r="K3770" s="673" t="s">
        <v>2611</v>
      </c>
    </row>
    <row r="3771" spans="1:11" hidden="1" x14ac:dyDescent="0.25">
      <c r="A3771" t="s">
        <v>7654</v>
      </c>
      <c r="B3771" s="673" t="s">
        <v>2115</v>
      </c>
      <c r="C3771" s="674">
        <v>3</v>
      </c>
      <c r="D3771" s="674" t="s">
        <v>7125</v>
      </c>
      <c r="E3771" s="674">
        <f t="shared" si="58"/>
        <v>2</v>
      </c>
      <c r="F3771" s="673" t="s">
        <v>3031</v>
      </c>
      <c r="G3771" s="673" t="s">
        <v>2918</v>
      </c>
      <c r="H3771" s="673" t="s">
        <v>2611</v>
      </c>
      <c r="I3771" s="673" t="s">
        <v>2611</v>
      </c>
      <c r="J3771" s="673" t="s">
        <v>2611</v>
      </c>
      <c r="K3771" s="673" t="s">
        <v>2611</v>
      </c>
    </row>
    <row r="3772" spans="1:11" hidden="1" x14ac:dyDescent="0.25">
      <c r="A3772" t="s">
        <v>6330</v>
      </c>
      <c r="B3772" s="673" t="s">
        <v>2115</v>
      </c>
      <c r="C3772" s="674">
        <v>3</v>
      </c>
      <c r="D3772" s="674" t="s">
        <v>6904</v>
      </c>
      <c r="E3772" s="674">
        <f t="shared" si="58"/>
        <v>2</v>
      </c>
      <c r="F3772" s="673" t="s">
        <v>2817</v>
      </c>
      <c r="G3772" s="673" t="s">
        <v>2818</v>
      </c>
      <c r="H3772" s="673" t="s">
        <v>2611</v>
      </c>
      <c r="I3772" s="673" t="s">
        <v>2611</v>
      </c>
      <c r="J3772" s="673" t="s">
        <v>2611</v>
      </c>
      <c r="K3772" s="673" t="s">
        <v>2611</v>
      </c>
    </row>
    <row r="3773" spans="1:11" hidden="1" x14ac:dyDescent="0.25">
      <c r="A3773" t="s">
        <v>6331</v>
      </c>
      <c r="B3773" s="673" t="s">
        <v>2115</v>
      </c>
      <c r="C3773" s="674">
        <v>3</v>
      </c>
      <c r="D3773" s="674" t="s">
        <v>6925</v>
      </c>
      <c r="E3773" s="674">
        <f t="shared" si="58"/>
        <v>2</v>
      </c>
      <c r="F3773" s="673" t="s">
        <v>3031</v>
      </c>
      <c r="G3773" s="673" t="s">
        <v>2918</v>
      </c>
      <c r="H3773" s="673" t="s">
        <v>2611</v>
      </c>
      <c r="I3773" s="673" t="s">
        <v>2611</v>
      </c>
      <c r="J3773" s="673" t="s">
        <v>2611</v>
      </c>
      <c r="K3773" s="673" t="s">
        <v>2611</v>
      </c>
    </row>
    <row r="3774" spans="1:11" hidden="1" x14ac:dyDescent="0.25">
      <c r="A3774" t="s">
        <v>6332</v>
      </c>
      <c r="B3774" s="673" t="s">
        <v>2115</v>
      </c>
      <c r="C3774" s="674">
        <v>3</v>
      </c>
      <c r="D3774" s="674" t="s">
        <v>6926</v>
      </c>
      <c r="E3774" s="674">
        <f t="shared" si="58"/>
        <v>2</v>
      </c>
      <c r="F3774" s="673" t="s">
        <v>3031</v>
      </c>
      <c r="G3774" s="673" t="s">
        <v>2918</v>
      </c>
      <c r="H3774" s="673" t="s">
        <v>2611</v>
      </c>
      <c r="I3774" s="673" t="s">
        <v>2611</v>
      </c>
      <c r="J3774" s="673" t="s">
        <v>2611</v>
      </c>
      <c r="K3774" s="673" t="s">
        <v>2611</v>
      </c>
    </row>
    <row r="3775" spans="1:11" hidden="1" x14ac:dyDescent="0.25">
      <c r="A3775" t="s">
        <v>6333</v>
      </c>
      <c r="B3775" s="673" t="s">
        <v>2115</v>
      </c>
      <c r="C3775" s="674">
        <v>4</v>
      </c>
      <c r="D3775" s="674" t="s">
        <v>6933</v>
      </c>
      <c r="E3775" s="674">
        <f t="shared" si="58"/>
        <v>2</v>
      </c>
      <c r="F3775" s="673" t="s">
        <v>2879</v>
      </c>
      <c r="G3775" s="673" t="s">
        <v>2880</v>
      </c>
      <c r="H3775" s="673" t="s">
        <v>2611</v>
      </c>
      <c r="I3775" s="673" t="s">
        <v>2611</v>
      </c>
      <c r="J3775" s="673" t="s">
        <v>2611</v>
      </c>
      <c r="K3775" s="673" t="s">
        <v>2611</v>
      </c>
    </row>
    <row r="3776" spans="1:11" hidden="1" x14ac:dyDescent="0.25">
      <c r="A3776" t="s">
        <v>6334</v>
      </c>
      <c r="B3776" s="673" t="s">
        <v>2115</v>
      </c>
      <c r="C3776" s="674">
        <v>4</v>
      </c>
      <c r="D3776" s="674" t="s">
        <v>6934</v>
      </c>
      <c r="E3776" s="674">
        <f t="shared" si="58"/>
        <v>2</v>
      </c>
      <c r="F3776" s="673" t="s">
        <v>2879</v>
      </c>
      <c r="G3776" s="673" t="s">
        <v>2880</v>
      </c>
      <c r="H3776" s="673" t="s">
        <v>2611</v>
      </c>
      <c r="I3776" s="673" t="s">
        <v>2611</v>
      </c>
      <c r="J3776" s="673" t="s">
        <v>2611</v>
      </c>
      <c r="K3776" s="673" t="s">
        <v>2611</v>
      </c>
    </row>
    <row r="3777" spans="1:11" hidden="1" x14ac:dyDescent="0.25">
      <c r="A3777" t="s">
        <v>6335</v>
      </c>
      <c r="B3777" s="673" t="s">
        <v>2115</v>
      </c>
      <c r="C3777" s="674">
        <v>4</v>
      </c>
      <c r="D3777" s="674" t="s">
        <v>6740</v>
      </c>
      <c r="E3777" s="674">
        <f t="shared" si="58"/>
        <v>2</v>
      </c>
      <c r="F3777" s="673" t="s">
        <v>2794</v>
      </c>
      <c r="G3777" s="673" t="s">
        <v>2795</v>
      </c>
      <c r="H3777" s="673" t="s">
        <v>2611</v>
      </c>
      <c r="I3777" s="673" t="s">
        <v>2611</v>
      </c>
      <c r="J3777" s="673" t="s">
        <v>2611</v>
      </c>
      <c r="K3777" s="673" t="s">
        <v>2611</v>
      </c>
    </row>
    <row r="3778" spans="1:11" hidden="1" x14ac:dyDescent="0.25">
      <c r="A3778" t="s">
        <v>6336</v>
      </c>
      <c r="B3778" s="673" t="s">
        <v>2115</v>
      </c>
      <c r="C3778" s="674">
        <v>4</v>
      </c>
      <c r="D3778" s="674" t="s">
        <v>6741</v>
      </c>
      <c r="E3778" s="674">
        <f t="shared" si="58"/>
        <v>2</v>
      </c>
      <c r="F3778" s="673" t="s">
        <v>2794</v>
      </c>
      <c r="G3778" s="673" t="s">
        <v>2795</v>
      </c>
      <c r="H3778" s="673" t="s">
        <v>2611</v>
      </c>
      <c r="I3778" s="673" t="s">
        <v>2611</v>
      </c>
      <c r="J3778" s="673" t="s">
        <v>2611</v>
      </c>
      <c r="K3778" s="673" t="s">
        <v>2611</v>
      </c>
    </row>
    <row r="3779" spans="1:11" hidden="1" x14ac:dyDescent="0.25">
      <c r="A3779" t="s">
        <v>6337</v>
      </c>
      <c r="B3779" s="673" t="s">
        <v>2115</v>
      </c>
      <c r="C3779" s="674">
        <v>4</v>
      </c>
      <c r="D3779" s="674" t="s">
        <v>6742</v>
      </c>
      <c r="E3779" s="674">
        <f t="shared" ref="E3779:E3842" si="59">6-COUNTIF(F3779:K3779,"")</f>
        <v>2</v>
      </c>
      <c r="F3779" s="673" t="s">
        <v>2796</v>
      </c>
      <c r="G3779" s="673" t="s">
        <v>2797</v>
      </c>
      <c r="H3779" s="673" t="s">
        <v>2611</v>
      </c>
      <c r="I3779" s="673" t="s">
        <v>2611</v>
      </c>
      <c r="J3779" s="673" t="s">
        <v>2611</v>
      </c>
      <c r="K3779" s="673" t="s">
        <v>2611</v>
      </c>
    </row>
    <row r="3780" spans="1:11" hidden="1" x14ac:dyDescent="0.25">
      <c r="A3780" t="s">
        <v>6338</v>
      </c>
      <c r="B3780" s="673" t="s">
        <v>2115</v>
      </c>
      <c r="C3780" s="674">
        <v>4</v>
      </c>
      <c r="D3780" s="674" t="s">
        <v>6743</v>
      </c>
      <c r="E3780" s="674">
        <f t="shared" si="59"/>
        <v>2</v>
      </c>
      <c r="F3780" s="673" t="s">
        <v>2796</v>
      </c>
      <c r="G3780" s="673" t="s">
        <v>2797</v>
      </c>
      <c r="H3780" s="673" t="s">
        <v>2611</v>
      </c>
      <c r="I3780" s="673" t="s">
        <v>2611</v>
      </c>
      <c r="J3780" s="673" t="s">
        <v>2611</v>
      </c>
      <c r="K3780" s="673" t="s">
        <v>2611</v>
      </c>
    </row>
    <row r="3781" spans="1:11" hidden="1" x14ac:dyDescent="0.25">
      <c r="A3781" t="s">
        <v>6339</v>
      </c>
      <c r="B3781" s="673" t="s">
        <v>2115</v>
      </c>
      <c r="C3781" s="674">
        <v>4</v>
      </c>
      <c r="D3781" s="674" t="s">
        <v>6779</v>
      </c>
      <c r="E3781" s="674">
        <f t="shared" si="59"/>
        <v>1</v>
      </c>
      <c r="F3781" s="673" t="s">
        <v>2796</v>
      </c>
      <c r="G3781" s="673" t="s">
        <v>2611</v>
      </c>
      <c r="H3781" s="673" t="s">
        <v>2611</v>
      </c>
      <c r="I3781" s="673" t="s">
        <v>2611</v>
      </c>
      <c r="J3781" s="673" t="s">
        <v>2611</v>
      </c>
      <c r="K3781" s="673" t="s">
        <v>2611</v>
      </c>
    </row>
    <row r="3782" spans="1:11" hidden="1" x14ac:dyDescent="0.25">
      <c r="A3782" t="s">
        <v>6340</v>
      </c>
      <c r="B3782" s="673" t="s">
        <v>2115</v>
      </c>
      <c r="C3782" s="674">
        <v>4</v>
      </c>
      <c r="D3782" s="674" t="s">
        <v>6780</v>
      </c>
      <c r="E3782" s="674">
        <f t="shared" si="59"/>
        <v>1</v>
      </c>
      <c r="F3782" s="673" t="s">
        <v>2796</v>
      </c>
      <c r="G3782" s="673" t="s">
        <v>2611</v>
      </c>
      <c r="H3782" s="673" t="s">
        <v>2611</v>
      </c>
      <c r="I3782" s="673" t="s">
        <v>2611</v>
      </c>
      <c r="J3782" s="673" t="s">
        <v>2611</v>
      </c>
      <c r="K3782" s="673" t="s">
        <v>2611</v>
      </c>
    </row>
    <row r="3783" spans="1:11" hidden="1" x14ac:dyDescent="0.25">
      <c r="A3783" t="s">
        <v>6341</v>
      </c>
      <c r="B3783" s="673" t="s">
        <v>2115</v>
      </c>
      <c r="C3783" s="674">
        <v>4</v>
      </c>
      <c r="D3783" s="674" t="s">
        <v>6936</v>
      </c>
      <c r="E3783" s="674">
        <f t="shared" si="59"/>
        <v>2</v>
      </c>
      <c r="F3783" s="673" t="s">
        <v>2819</v>
      </c>
      <c r="G3783" s="673" t="s">
        <v>2920</v>
      </c>
      <c r="H3783" s="673" t="s">
        <v>2611</v>
      </c>
      <c r="I3783" s="673" t="s">
        <v>2611</v>
      </c>
      <c r="J3783" s="673" t="s">
        <v>2611</v>
      </c>
      <c r="K3783" s="673" t="s">
        <v>2611</v>
      </c>
    </row>
    <row r="3784" spans="1:11" hidden="1" x14ac:dyDescent="0.25">
      <c r="A3784" t="s">
        <v>6342</v>
      </c>
      <c r="B3784" s="673" t="s">
        <v>2115</v>
      </c>
      <c r="C3784" s="674">
        <v>4</v>
      </c>
      <c r="D3784" s="674" t="s">
        <v>6937</v>
      </c>
      <c r="E3784" s="674">
        <f t="shared" si="59"/>
        <v>2</v>
      </c>
      <c r="F3784" s="673" t="s">
        <v>2819</v>
      </c>
      <c r="G3784" s="673" t="s">
        <v>2920</v>
      </c>
      <c r="H3784" s="673" t="s">
        <v>2611</v>
      </c>
      <c r="I3784" s="673" t="s">
        <v>2611</v>
      </c>
      <c r="J3784" s="673" t="s">
        <v>2611</v>
      </c>
      <c r="K3784" s="673" t="s">
        <v>2611</v>
      </c>
    </row>
    <row r="3785" spans="1:11" hidden="1" x14ac:dyDescent="0.25">
      <c r="A3785" t="s">
        <v>6343</v>
      </c>
      <c r="B3785" s="673" t="s">
        <v>2115</v>
      </c>
      <c r="C3785" s="674">
        <v>4</v>
      </c>
      <c r="D3785" s="674" t="s">
        <v>7052</v>
      </c>
      <c r="E3785" s="674">
        <f t="shared" si="59"/>
        <v>1</v>
      </c>
      <c r="F3785" s="673" t="s">
        <v>2866</v>
      </c>
      <c r="G3785" s="673" t="s">
        <v>2611</v>
      </c>
      <c r="H3785" s="673" t="s">
        <v>2611</v>
      </c>
      <c r="I3785" s="673" t="s">
        <v>2611</v>
      </c>
      <c r="J3785" s="673" t="s">
        <v>2611</v>
      </c>
      <c r="K3785" s="673" t="s">
        <v>2611</v>
      </c>
    </row>
    <row r="3786" spans="1:11" hidden="1" x14ac:dyDescent="0.25">
      <c r="A3786" t="s">
        <v>6344</v>
      </c>
      <c r="B3786" s="673" t="s">
        <v>2115</v>
      </c>
      <c r="C3786" s="674">
        <v>4</v>
      </c>
      <c r="D3786" s="674" t="s">
        <v>7126</v>
      </c>
      <c r="E3786" s="674">
        <f t="shared" si="59"/>
        <v>1</v>
      </c>
      <c r="F3786" s="673" t="s">
        <v>2866</v>
      </c>
      <c r="G3786" s="673" t="s">
        <v>2611</v>
      </c>
      <c r="H3786" s="673" t="s">
        <v>2611</v>
      </c>
      <c r="I3786" s="673" t="s">
        <v>2611</v>
      </c>
      <c r="J3786" s="673" t="s">
        <v>2611</v>
      </c>
      <c r="K3786" s="673" t="s">
        <v>2611</v>
      </c>
    </row>
    <row r="3787" spans="1:11" hidden="1" x14ac:dyDescent="0.25">
      <c r="A3787" t="s">
        <v>6345</v>
      </c>
      <c r="B3787" s="673" t="s">
        <v>2115</v>
      </c>
      <c r="C3787" s="674">
        <v>4</v>
      </c>
      <c r="D3787" s="674" t="s">
        <v>6733</v>
      </c>
      <c r="E3787" s="674">
        <f t="shared" si="59"/>
        <v>3</v>
      </c>
      <c r="F3787" s="673" t="s">
        <v>2789</v>
      </c>
      <c r="G3787" s="673" t="s">
        <v>2790</v>
      </c>
      <c r="H3787" s="673" t="s">
        <v>2791</v>
      </c>
      <c r="I3787" s="673" t="s">
        <v>2611</v>
      </c>
      <c r="J3787" s="673" t="s">
        <v>2611</v>
      </c>
      <c r="K3787" s="673" t="s">
        <v>2611</v>
      </c>
    </row>
    <row r="3788" spans="1:11" hidden="1" x14ac:dyDescent="0.25">
      <c r="A3788" t="s">
        <v>6346</v>
      </c>
      <c r="B3788" s="673" t="s">
        <v>2115</v>
      </c>
      <c r="C3788" s="674">
        <v>4</v>
      </c>
      <c r="D3788" s="674" t="s">
        <v>7127</v>
      </c>
      <c r="E3788" s="674">
        <f t="shared" si="59"/>
        <v>6</v>
      </c>
      <c r="F3788" s="673" t="s">
        <v>3032</v>
      </c>
      <c r="G3788" s="673" t="s">
        <v>3033</v>
      </c>
      <c r="H3788" s="673" t="s">
        <v>3034</v>
      </c>
      <c r="I3788" s="673" t="s">
        <v>3035</v>
      </c>
      <c r="J3788" s="673" t="s">
        <v>3036</v>
      </c>
      <c r="K3788" s="673" t="s">
        <v>3037</v>
      </c>
    </row>
    <row r="3789" spans="1:11" hidden="1" x14ac:dyDescent="0.25">
      <c r="A3789" t="s">
        <v>6346</v>
      </c>
      <c r="B3789" s="673" t="s">
        <v>2115</v>
      </c>
      <c r="C3789" s="674">
        <v>4</v>
      </c>
      <c r="D3789" s="674" t="s">
        <v>7127</v>
      </c>
      <c r="E3789" s="674">
        <f t="shared" si="59"/>
        <v>6</v>
      </c>
      <c r="F3789" s="673" t="s">
        <v>3032</v>
      </c>
      <c r="G3789" s="673" t="s">
        <v>3033</v>
      </c>
      <c r="H3789" s="673" t="s">
        <v>3034</v>
      </c>
      <c r="I3789" s="673" t="s">
        <v>3035</v>
      </c>
      <c r="J3789" s="673" t="s">
        <v>3036</v>
      </c>
      <c r="K3789" s="673" t="s">
        <v>3037</v>
      </c>
    </row>
    <row r="3790" spans="1:11" hidden="1" x14ac:dyDescent="0.25">
      <c r="A3790" t="s">
        <v>6347</v>
      </c>
      <c r="B3790" s="673" t="s">
        <v>2115</v>
      </c>
      <c r="C3790" s="674">
        <v>4</v>
      </c>
      <c r="D3790" s="674" t="s">
        <v>6744</v>
      </c>
      <c r="E3790" s="674">
        <f t="shared" si="59"/>
        <v>2</v>
      </c>
      <c r="F3790" s="673" t="s">
        <v>2796</v>
      </c>
      <c r="G3790" s="673" t="s">
        <v>2797</v>
      </c>
      <c r="H3790" s="673" t="s">
        <v>2611</v>
      </c>
      <c r="I3790" s="673" t="s">
        <v>2611</v>
      </c>
      <c r="J3790" s="673" t="s">
        <v>2611</v>
      </c>
      <c r="K3790" s="673" t="s">
        <v>2611</v>
      </c>
    </row>
    <row r="3791" spans="1:11" hidden="1" x14ac:dyDescent="0.25">
      <c r="A3791" t="s">
        <v>6348</v>
      </c>
      <c r="B3791" s="673" t="s">
        <v>2115</v>
      </c>
      <c r="C3791" s="674">
        <v>4</v>
      </c>
      <c r="D3791" s="674" t="s">
        <v>6745</v>
      </c>
      <c r="E3791" s="674">
        <f t="shared" si="59"/>
        <v>2</v>
      </c>
      <c r="F3791" s="673" t="s">
        <v>2796</v>
      </c>
      <c r="G3791" s="673" t="s">
        <v>2797</v>
      </c>
      <c r="H3791" s="673" t="s">
        <v>2611</v>
      </c>
      <c r="I3791" s="673" t="s">
        <v>2611</v>
      </c>
      <c r="J3791" s="673" t="s">
        <v>2611</v>
      </c>
      <c r="K3791" s="673" t="s">
        <v>2611</v>
      </c>
    </row>
    <row r="3792" spans="1:11" hidden="1" x14ac:dyDescent="0.25">
      <c r="A3792" t="s">
        <v>7655</v>
      </c>
      <c r="B3792" s="673" t="s">
        <v>2115</v>
      </c>
      <c r="C3792" s="674">
        <v>4</v>
      </c>
      <c r="D3792" s="674" t="s">
        <v>6942</v>
      </c>
      <c r="E3792" s="674">
        <f t="shared" si="59"/>
        <v>1</v>
      </c>
      <c r="F3792" s="673" t="s">
        <v>3038</v>
      </c>
      <c r="G3792" s="673" t="s">
        <v>2611</v>
      </c>
      <c r="H3792" s="673" t="s">
        <v>2611</v>
      </c>
      <c r="I3792" s="673" t="s">
        <v>2611</v>
      </c>
      <c r="J3792" s="673" t="s">
        <v>2611</v>
      </c>
      <c r="K3792" s="673" t="s">
        <v>2611</v>
      </c>
    </row>
    <row r="3793" spans="1:11" hidden="1" x14ac:dyDescent="0.25">
      <c r="A3793" t="s">
        <v>7656</v>
      </c>
      <c r="B3793" s="673" t="s">
        <v>2115</v>
      </c>
      <c r="C3793" s="674">
        <v>4</v>
      </c>
      <c r="D3793" s="674" t="s">
        <v>6746</v>
      </c>
      <c r="E3793" s="674">
        <f t="shared" si="59"/>
        <v>1</v>
      </c>
      <c r="F3793" s="673" t="s">
        <v>3039</v>
      </c>
      <c r="G3793" s="673" t="s">
        <v>2611</v>
      </c>
      <c r="H3793" s="673" t="s">
        <v>2611</v>
      </c>
      <c r="I3793" s="673" t="s">
        <v>2611</v>
      </c>
      <c r="J3793" s="673" t="s">
        <v>2611</v>
      </c>
      <c r="K3793" s="673" t="s">
        <v>2611</v>
      </c>
    </row>
    <row r="3794" spans="1:11" hidden="1" x14ac:dyDescent="0.25">
      <c r="A3794" t="s">
        <v>7657</v>
      </c>
      <c r="B3794" s="673" t="s">
        <v>2115</v>
      </c>
      <c r="C3794" s="674">
        <v>4</v>
      </c>
      <c r="D3794" s="674" t="s">
        <v>7003</v>
      </c>
      <c r="E3794" s="674">
        <f t="shared" si="59"/>
        <v>1</v>
      </c>
      <c r="F3794" s="673" t="s">
        <v>3040</v>
      </c>
      <c r="G3794" s="673" t="s">
        <v>2611</v>
      </c>
      <c r="H3794" s="673" t="s">
        <v>2611</v>
      </c>
      <c r="I3794" s="673" t="s">
        <v>2611</v>
      </c>
      <c r="J3794" s="673" t="s">
        <v>2611</v>
      </c>
      <c r="K3794" s="673" t="s">
        <v>2611</v>
      </c>
    </row>
    <row r="3795" spans="1:11" hidden="1" x14ac:dyDescent="0.25">
      <c r="A3795" t="s">
        <v>7658</v>
      </c>
      <c r="B3795" s="673" t="s">
        <v>2115</v>
      </c>
      <c r="C3795" s="674">
        <v>4</v>
      </c>
      <c r="D3795" s="674" t="s">
        <v>6737</v>
      </c>
      <c r="E3795" s="674">
        <f t="shared" si="59"/>
        <v>1</v>
      </c>
      <c r="F3795" s="673" t="s">
        <v>3041</v>
      </c>
      <c r="G3795" s="673" t="s">
        <v>2611</v>
      </c>
      <c r="H3795" s="673" t="s">
        <v>2611</v>
      </c>
      <c r="I3795" s="673" t="s">
        <v>2611</v>
      </c>
      <c r="J3795" s="673" t="s">
        <v>2611</v>
      </c>
      <c r="K3795" s="673" t="s">
        <v>2611</v>
      </c>
    </row>
    <row r="3796" spans="1:11" hidden="1" x14ac:dyDescent="0.25">
      <c r="A3796" t="s">
        <v>7659</v>
      </c>
      <c r="B3796" s="673" t="s">
        <v>2115</v>
      </c>
      <c r="C3796" s="674">
        <v>4</v>
      </c>
      <c r="D3796" s="674" t="s">
        <v>6738</v>
      </c>
      <c r="E3796" s="674">
        <f t="shared" si="59"/>
        <v>1</v>
      </c>
      <c r="F3796" s="673" t="s">
        <v>3042</v>
      </c>
      <c r="G3796" s="673" t="s">
        <v>2611</v>
      </c>
      <c r="H3796" s="673" t="s">
        <v>2611</v>
      </c>
      <c r="I3796" s="673" t="s">
        <v>2611</v>
      </c>
      <c r="J3796" s="673" t="s">
        <v>2611</v>
      </c>
      <c r="K3796" s="673" t="s">
        <v>2611</v>
      </c>
    </row>
    <row r="3797" spans="1:11" hidden="1" x14ac:dyDescent="0.25">
      <c r="A3797" t="s">
        <v>7660</v>
      </c>
      <c r="B3797" s="673" t="s">
        <v>2115</v>
      </c>
      <c r="C3797" s="674">
        <v>4</v>
      </c>
      <c r="D3797" s="674" t="s">
        <v>6739</v>
      </c>
      <c r="E3797" s="674">
        <f t="shared" si="59"/>
        <v>1</v>
      </c>
      <c r="F3797" s="673" t="s">
        <v>3043</v>
      </c>
      <c r="G3797" s="673" t="s">
        <v>2611</v>
      </c>
      <c r="H3797" s="673" t="s">
        <v>2611</v>
      </c>
      <c r="I3797" s="673" t="s">
        <v>2611</v>
      </c>
      <c r="J3797" s="673" t="s">
        <v>2611</v>
      </c>
      <c r="K3797" s="673" t="s">
        <v>2611</v>
      </c>
    </row>
    <row r="3798" spans="1:11" hidden="1" x14ac:dyDescent="0.25">
      <c r="A3798" t="s">
        <v>7661</v>
      </c>
      <c r="B3798" s="673" t="s">
        <v>2115</v>
      </c>
      <c r="C3798" s="674">
        <v>4</v>
      </c>
      <c r="D3798" s="674" t="s">
        <v>7128</v>
      </c>
      <c r="E3798" s="674">
        <f t="shared" si="59"/>
        <v>1</v>
      </c>
      <c r="F3798" s="673" t="s">
        <v>3044</v>
      </c>
      <c r="G3798" s="673" t="s">
        <v>2611</v>
      </c>
      <c r="H3798" s="673" t="s">
        <v>2611</v>
      </c>
      <c r="I3798" s="673" t="s">
        <v>2611</v>
      </c>
      <c r="J3798" s="673" t="s">
        <v>2611</v>
      </c>
      <c r="K3798" s="673" t="s">
        <v>2611</v>
      </c>
    </row>
    <row r="3799" spans="1:11" hidden="1" x14ac:dyDescent="0.25">
      <c r="A3799" t="s">
        <v>7662</v>
      </c>
      <c r="B3799" s="673" t="s">
        <v>2115</v>
      </c>
      <c r="C3799" s="674">
        <v>4</v>
      </c>
      <c r="D3799" s="674" t="s">
        <v>2777</v>
      </c>
      <c r="E3799" s="674">
        <f t="shared" si="59"/>
        <v>1</v>
      </c>
      <c r="F3799" s="673" t="s">
        <v>3045</v>
      </c>
      <c r="G3799" s="673" t="s">
        <v>2611</v>
      </c>
      <c r="H3799" s="673" t="s">
        <v>2611</v>
      </c>
      <c r="I3799" s="673" t="s">
        <v>2611</v>
      </c>
      <c r="J3799" s="673" t="s">
        <v>2611</v>
      </c>
      <c r="K3799" s="673" t="s">
        <v>2611</v>
      </c>
    </row>
    <row r="3800" spans="1:11" hidden="1" x14ac:dyDescent="0.25">
      <c r="A3800" t="s">
        <v>7663</v>
      </c>
      <c r="B3800" s="673" t="s">
        <v>2115</v>
      </c>
      <c r="C3800" s="674">
        <v>4</v>
      </c>
      <c r="D3800" s="674" t="s">
        <v>2769</v>
      </c>
      <c r="E3800" s="674">
        <f t="shared" si="59"/>
        <v>1</v>
      </c>
      <c r="F3800" s="673" t="s">
        <v>3046</v>
      </c>
      <c r="G3800" s="673" t="s">
        <v>2611</v>
      </c>
      <c r="H3800" s="673" t="s">
        <v>2611</v>
      </c>
      <c r="I3800" s="673" t="s">
        <v>2611</v>
      </c>
      <c r="J3800" s="673" t="s">
        <v>2611</v>
      </c>
      <c r="K3800" s="673" t="s">
        <v>2611</v>
      </c>
    </row>
    <row r="3801" spans="1:11" hidden="1" x14ac:dyDescent="0.25">
      <c r="A3801" t="s">
        <v>7664</v>
      </c>
      <c r="B3801" s="673" t="s">
        <v>2115</v>
      </c>
      <c r="C3801" s="674">
        <v>4</v>
      </c>
      <c r="D3801" s="674" t="s">
        <v>6992</v>
      </c>
      <c r="E3801" s="674">
        <f t="shared" si="59"/>
        <v>1</v>
      </c>
      <c r="F3801" s="673" t="s">
        <v>3047</v>
      </c>
      <c r="G3801" s="673" t="s">
        <v>2611</v>
      </c>
      <c r="H3801" s="673" t="s">
        <v>2611</v>
      </c>
      <c r="I3801" s="673" t="s">
        <v>2611</v>
      </c>
      <c r="J3801" s="673" t="s">
        <v>2611</v>
      </c>
      <c r="K3801" s="673" t="s">
        <v>2611</v>
      </c>
    </row>
    <row r="3802" spans="1:11" hidden="1" x14ac:dyDescent="0.25">
      <c r="A3802" t="s">
        <v>7665</v>
      </c>
      <c r="B3802" s="673" t="s">
        <v>2115</v>
      </c>
      <c r="C3802" s="674">
        <v>4</v>
      </c>
      <c r="D3802" s="674" t="s">
        <v>7005</v>
      </c>
      <c r="E3802" s="674">
        <f t="shared" si="59"/>
        <v>1</v>
      </c>
      <c r="F3802" s="673" t="s">
        <v>2951</v>
      </c>
      <c r="G3802" s="673" t="s">
        <v>2611</v>
      </c>
      <c r="H3802" s="673" t="s">
        <v>2611</v>
      </c>
      <c r="I3802" s="673" t="s">
        <v>2611</v>
      </c>
      <c r="J3802" s="673" t="s">
        <v>2611</v>
      </c>
      <c r="K3802" s="673" t="s">
        <v>2611</v>
      </c>
    </row>
    <row r="3803" spans="1:11" hidden="1" x14ac:dyDescent="0.25">
      <c r="A3803" t="s">
        <v>7666</v>
      </c>
      <c r="B3803" s="673" t="s">
        <v>2115</v>
      </c>
      <c r="C3803" s="674">
        <v>4</v>
      </c>
      <c r="D3803" s="674" t="s">
        <v>6927</v>
      </c>
      <c r="E3803" s="674">
        <f t="shared" si="59"/>
        <v>1</v>
      </c>
      <c r="F3803" s="673" t="s">
        <v>2971</v>
      </c>
      <c r="G3803" s="673" t="s">
        <v>2611</v>
      </c>
      <c r="H3803" s="673" t="s">
        <v>2611</v>
      </c>
      <c r="I3803" s="673" t="s">
        <v>2611</v>
      </c>
      <c r="J3803" s="673" t="s">
        <v>2611</v>
      </c>
      <c r="K3803" s="673" t="s">
        <v>2611</v>
      </c>
    </row>
    <row r="3804" spans="1:11" hidden="1" x14ac:dyDescent="0.25">
      <c r="A3804" t="s">
        <v>7667</v>
      </c>
      <c r="B3804" s="673" t="s">
        <v>2115</v>
      </c>
      <c r="C3804" s="674">
        <v>4</v>
      </c>
      <c r="D3804" s="674" t="s">
        <v>7012</v>
      </c>
      <c r="E3804" s="674">
        <f t="shared" si="59"/>
        <v>1</v>
      </c>
      <c r="F3804" s="673" t="s">
        <v>3048</v>
      </c>
      <c r="G3804" s="673" t="s">
        <v>2611</v>
      </c>
      <c r="H3804" s="673" t="s">
        <v>2611</v>
      </c>
      <c r="I3804" s="673" t="s">
        <v>2611</v>
      </c>
      <c r="J3804" s="673" t="s">
        <v>2611</v>
      </c>
      <c r="K3804" s="673" t="s">
        <v>2611</v>
      </c>
    </row>
    <row r="3805" spans="1:11" hidden="1" x14ac:dyDescent="0.25">
      <c r="A3805" t="s">
        <v>7668</v>
      </c>
      <c r="B3805" s="673" t="s">
        <v>2115</v>
      </c>
      <c r="C3805" s="674">
        <v>4</v>
      </c>
      <c r="D3805" s="674" t="s">
        <v>7041</v>
      </c>
      <c r="E3805" s="674">
        <f t="shared" si="59"/>
        <v>1</v>
      </c>
      <c r="F3805" s="673" t="s">
        <v>3049</v>
      </c>
      <c r="G3805" s="673" t="s">
        <v>2611</v>
      </c>
      <c r="H3805" s="673" t="s">
        <v>2611</v>
      </c>
      <c r="I3805" s="673" t="s">
        <v>2611</v>
      </c>
      <c r="J3805" s="673" t="s">
        <v>2611</v>
      </c>
      <c r="K3805" s="673" t="s">
        <v>2611</v>
      </c>
    </row>
    <row r="3806" spans="1:11" hidden="1" x14ac:dyDescent="0.25">
      <c r="A3806" t="s">
        <v>7669</v>
      </c>
      <c r="B3806" s="673" t="s">
        <v>2115</v>
      </c>
      <c r="C3806" s="674">
        <v>4</v>
      </c>
      <c r="D3806" s="674" t="s">
        <v>6880</v>
      </c>
      <c r="E3806" s="674">
        <f t="shared" si="59"/>
        <v>1</v>
      </c>
      <c r="F3806" s="673" t="s">
        <v>3050</v>
      </c>
      <c r="G3806" s="673" t="s">
        <v>2611</v>
      </c>
      <c r="H3806" s="673" t="s">
        <v>2611</v>
      </c>
      <c r="I3806" s="673" t="s">
        <v>2611</v>
      </c>
      <c r="J3806" s="673" t="s">
        <v>2611</v>
      </c>
      <c r="K3806" s="673" t="s">
        <v>2611</v>
      </c>
    </row>
    <row r="3807" spans="1:11" hidden="1" x14ac:dyDescent="0.25">
      <c r="A3807" t="s">
        <v>7670</v>
      </c>
      <c r="B3807" s="673" t="s">
        <v>2115</v>
      </c>
      <c r="C3807" s="674">
        <v>4</v>
      </c>
      <c r="D3807" s="674" t="s">
        <v>6931</v>
      </c>
      <c r="E3807" s="674">
        <f t="shared" si="59"/>
        <v>1</v>
      </c>
      <c r="F3807" s="673" t="s">
        <v>3051</v>
      </c>
      <c r="G3807" s="673" t="s">
        <v>2611</v>
      </c>
      <c r="H3807" s="673" t="s">
        <v>2611</v>
      </c>
      <c r="I3807" s="673" t="s">
        <v>2611</v>
      </c>
      <c r="J3807" s="673" t="s">
        <v>2611</v>
      </c>
      <c r="K3807" s="673" t="s">
        <v>2611</v>
      </c>
    </row>
    <row r="3808" spans="1:11" hidden="1" x14ac:dyDescent="0.25">
      <c r="A3808" t="s">
        <v>7671</v>
      </c>
      <c r="B3808" s="673" t="s">
        <v>2115</v>
      </c>
      <c r="C3808" s="674">
        <v>4</v>
      </c>
      <c r="D3808" s="674" t="s">
        <v>7081</v>
      </c>
      <c r="E3808" s="674">
        <f t="shared" si="59"/>
        <v>1</v>
      </c>
      <c r="F3808" s="673" t="s">
        <v>3052</v>
      </c>
      <c r="G3808" s="673" t="s">
        <v>2611</v>
      </c>
      <c r="H3808" s="673" t="s">
        <v>2611</v>
      </c>
      <c r="I3808" s="673" t="s">
        <v>2611</v>
      </c>
      <c r="J3808" s="673" t="s">
        <v>2611</v>
      </c>
      <c r="K3808" s="673" t="s">
        <v>2611</v>
      </c>
    </row>
    <row r="3809" spans="1:11" hidden="1" x14ac:dyDescent="0.25">
      <c r="A3809" t="s">
        <v>7672</v>
      </c>
      <c r="B3809" s="673" t="s">
        <v>2115</v>
      </c>
      <c r="C3809" s="674">
        <v>4</v>
      </c>
      <c r="D3809" s="674" t="s">
        <v>7047</v>
      </c>
      <c r="E3809" s="674">
        <f t="shared" si="59"/>
        <v>1</v>
      </c>
      <c r="F3809" s="673" t="s">
        <v>3053</v>
      </c>
      <c r="G3809" s="673" t="s">
        <v>2611</v>
      </c>
      <c r="H3809" s="673" t="s">
        <v>2611</v>
      </c>
      <c r="I3809" s="673" t="s">
        <v>2611</v>
      </c>
      <c r="J3809" s="673" t="s">
        <v>2611</v>
      </c>
      <c r="K3809" s="673" t="s">
        <v>2611</v>
      </c>
    </row>
    <row r="3810" spans="1:11" hidden="1" x14ac:dyDescent="0.25">
      <c r="A3810" t="s">
        <v>7673</v>
      </c>
      <c r="B3810" s="673" t="s">
        <v>2115</v>
      </c>
      <c r="C3810" s="674">
        <v>4</v>
      </c>
      <c r="D3810" s="674" t="s">
        <v>6928</v>
      </c>
      <c r="E3810" s="674">
        <f t="shared" si="59"/>
        <v>1</v>
      </c>
      <c r="F3810" s="673" t="s">
        <v>3054</v>
      </c>
      <c r="G3810" s="673" t="s">
        <v>2611</v>
      </c>
      <c r="H3810" s="673" t="s">
        <v>2611</v>
      </c>
      <c r="I3810" s="673" t="s">
        <v>2611</v>
      </c>
      <c r="J3810" s="673" t="s">
        <v>2611</v>
      </c>
      <c r="K3810" s="673" t="s">
        <v>2611</v>
      </c>
    </row>
    <row r="3811" spans="1:11" hidden="1" x14ac:dyDescent="0.25">
      <c r="A3811" t="s">
        <v>7674</v>
      </c>
      <c r="B3811" s="673" t="s">
        <v>2115</v>
      </c>
      <c r="C3811" s="674">
        <v>4</v>
      </c>
      <c r="D3811" s="674" t="s">
        <v>7129</v>
      </c>
      <c r="E3811" s="674">
        <f t="shared" si="59"/>
        <v>1</v>
      </c>
      <c r="F3811" s="673" t="s">
        <v>3055</v>
      </c>
      <c r="G3811" s="673" t="s">
        <v>2611</v>
      </c>
      <c r="H3811" s="673" t="s">
        <v>2611</v>
      </c>
      <c r="I3811" s="673" t="s">
        <v>2611</v>
      </c>
      <c r="J3811" s="673" t="s">
        <v>2611</v>
      </c>
      <c r="K3811" s="673" t="s">
        <v>2611</v>
      </c>
    </row>
    <row r="3812" spans="1:11" hidden="1" x14ac:dyDescent="0.25">
      <c r="A3812" t="s">
        <v>7675</v>
      </c>
      <c r="B3812" s="673" t="s">
        <v>2115</v>
      </c>
      <c r="C3812" s="674">
        <v>4</v>
      </c>
      <c r="D3812" s="674" t="s">
        <v>7006</v>
      </c>
      <c r="E3812" s="674">
        <f t="shared" si="59"/>
        <v>1</v>
      </c>
      <c r="F3812" s="673" t="s">
        <v>3056</v>
      </c>
      <c r="G3812" s="673" t="s">
        <v>2611</v>
      </c>
      <c r="H3812" s="673" t="s">
        <v>2611</v>
      </c>
      <c r="I3812" s="673" t="s">
        <v>2611</v>
      </c>
      <c r="J3812" s="673" t="s">
        <v>2611</v>
      </c>
      <c r="K3812" s="673" t="s">
        <v>2611</v>
      </c>
    </row>
    <row r="3813" spans="1:11" hidden="1" x14ac:dyDescent="0.25">
      <c r="A3813" t="s">
        <v>7676</v>
      </c>
      <c r="B3813" s="673" t="s">
        <v>2115</v>
      </c>
      <c r="C3813" s="674">
        <v>4</v>
      </c>
      <c r="D3813" s="674" t="s">
        <v>6881</v>
      </c>
      <c r="E3813" s="674">
        <f t="shared" si="59"/>
        <v>1</v>
      </c>
      <c r="F3813" s="673" t="s">
        <v>3057</v>
      </c>
      <c r="G3813" s="673" t="s">
        <v>2611</v>
      </c>
      <c r="H3813" s="673" t="s">
        <v>2611</v>
      </c>
      <c r="I3813" s="673" t="s">
        <v>2611</v>
      </c>
      <c r="J3813" s="673" t="s">
        <v>2611</v>
      </c>
      <c r="K3813" s="673" t="s">
        <v>2611</v>
      </c>
    </row>
    <row r="3814" spans="1:11" hidden="1" x14ac:dyDescent="0.25">
      <c r="A3814" t="s">
        <v>7677</v>
      </c>
      <c r="B3814" s="673" t="s">
        <v>2115</v>
      </c>
      <c r="C3814" s="674">
        <v>4</v>
      </c>
      <c r="D3814" s="674" t="s">
        <v>7032</v>
      </c>
      <c r="E3814" s="674">
        <f t="shared" si="59"/>
        <v>1</v>
      </c>
      <c r="F3814" s="673" t="s">
        <v>3058</v>
      </c>
      <c r="G3814" s="673" t="s">
        <v>2611</v>
      </c>
      <c r="H3814" s="673" t="s">
        <v>2611</v>
      </c>
      <c r="I3814" s="673" t="s">
        <v>2611</v>
      </c>
      <c r="J3814" s="673" t="s">
        <v>2611</v>
      </c>
      <c r="K3814" s="673" t="s">
        <v>2611</v>
      </c>
    </row>
    <row r="3815" spans="1:11" hidden="1" x14ac:dyDescent="0.25">
      <c r="A3815" t="s">
        <v>7678</v>
      </c>
      <c r="B3815" s="673" t="s">
        <v>2115</v>
      </c>
      <c r="C3815" s="674">
        <v>4</v>
      </c>
      <c r="D3815" s="674" t="s">
        <v>7033</v>
      </c>
      <c r="E3815" s="674">
        <f t="shared" si="59"/>
        <v>1</v>
      </c>
      <c r="F3815" s="673" t="s">
        <v>3059</v>
      </c>
      <c r="G3815" s="673" t="s">
        <v>2611</v>
      </c>
      <c r="H3815" s="673" t="s">
        <v>2611</v>
      </c>
      <c r="I3815" s="673" t="s">
        <v>2611</v>
      </c>
      <c r="J3815" s="673" t="s">
        <v>2611</v>
      </c>
      <c r="K3815" s="673" t="s">
        <v>2611</v>
      </c>
    </row>
    <row r="3816" spans="1:11" hidden="1" x14ac:dyDescent="0.25">
      <c r="A3816" t="s">
        <v>7679</v>
      </c>
      <c r="B3816" s="673" t="s">
        <v>2115</v>
      </c>
      <c r="C3816" s="674">
        <v>4</v>
      </c>
      <c r="D3816" s="674" t="s">
        <v>7130</v>
      </c>
      <c r="E3816" s="674">
        <f t="shared" si="59"/>
        <v>1</v>
      </c>
      <c r="F3816" s="673" t="s">
        <v>3060</v>
      </c>
      <c r="G3816" s="673" t="s">
        <v>2611</v>
      </c>
      <c r="H3816" s="673" t="s">
        <v>2611</v>
      </c>
      <c r="I3816" s="673" t="s">
        <v>2611</v>
      </c>
      <c r="J3816" s="673" t="s">
        <v>2611</v>
      </c>
      <c r="K3816" s="673" t="s">
        <v>2611</v>
      </c>
    </row>
    <row r="3817" spans="1:11" hidden="1" x14ac:dyDescent="0.25">
      <c r="A3817" t="s">
        <v>7680</v>
      </c>
      <c r="B3817" s="673" t="s">
        <v>2115</v>
      </c>
      <c r="C3817" s="674">
        <v>4</v>
      </c>
      <c r="D3817" s="674" t="s">
        <v>7021</v>
      </c>
      <c r="E3817" s="674">
        <f t="shared" si="59"/>
        <v>1</v>
      </c>
      <c r="F3817" s="673" t="s">
        <v>2831</v>
      </c>
      <c r="G3817" s="673" t="s">
        <v>2611</v>
      </c>
      <c r="H3817" s="673" t="s">
        <v>2611</v>
      </c>
      <c r="I3817" s="673" t="s">
        <v>2611</v>
      </c>
      <c r="J3817" s="673" t="s">
        <v>2611</v>
      </c>
      <c r="K3817" s="673" t="s">
        <v>2611</v>
      </c>
    </row>
    <row r="3818" spans="1:11" hidden="1" x14ac:dyDescent="0.25">
      <c r="A3818" t="s">
        <v>7681</v>
      </c>
      <c r="B3818" s="673" t="s">
        <v>2115</v>
      </c>
      <c r="C3818" s="674">
        <v>4</v>
      </c>
      <c r="D3818" s="674" t="s">
        <v>7022</v>
      </c>
      <c r="E3818" s="674">
        <f t="shared" si="59"/>
        <v>1</v>
      </c>
      <c r="F3818" s="673" t="s">
        <v>2986</v>
      </c>
      <c r="G3818" s="673" t="s">
        <v>2611</v>
      </c>
      <c r="H3818" s="673" t="s">
        <v>2611</v>
      </c>
      <c r="I3818" s="673" t="s">
        <v>2611</v>
      </c>
      <c r="J3818" s="673" t="s">
        <v>2611</v>
      </c>
      <c r="K3818" s="673" t="s">
        <v>2611</v>
      </c>
    </row>
    <row r="3819" spans="1:11" hidden="1" x14ac:dyDescent="0.25">
      <c r="A3819" t="s">
        <v>7682</v>
      </c>
      <c r="B3819" s="673" t="s">
        <v>2115</v>
      </c>
      <c r="C3819" s="674">
        <v>4</v>
      </c>
      <c r="D3819" s="674" t="s">
        <v>7010</v>
      </c>
      <c r="E3819" s="674">
        <f t="shared" si="59"/>
        <v>1</v>
      </c>
      <c r="F3819" s="673" t="s">
        <v>3061</v>
      </c>
      <c r="G3819" s="673" t="s">
        <v>2611</v>
      </c>
      <c r="H3819" s="673" t="s">
        <v>2611</v>
      </c>
      <c r="I3819" s="673" t="s">
        <v>2611</v>
      </c>
      <c r="J3819" s="673" t="s">
        <v>2611</v>
      </c>
      <c r="K3819" s="673" t="s">
        <v>2611</v>
      </c>
    </row>
    <row r="3820" spans="1:11" hidden="1" x14ac:dyDescent="0.25">
      <c r="A3820" t="s">
        <v>7683</v>
      </c>
      <c r="B3820" s="673" t="s">
        <v>2115</v>
      </c>
      <c r="C3820" s="674">
        <v>4</v>
      </c>
      <c r="D3820" s="674" t="s">
        <v>7131</v>
      </c>
      <c r="E3820" s="674">
        <f t="shared" si="59"/>
        <v>1</v>
      </c>
      <c r="F3820" s="673" t="s">
        <v>2794</v>
      </c>
      <c r="G3820" s="673" t="s">
        <v>2611</v>
      </c>
      <c r="H3820" s="673" t="s">
        <v>2611</v>
      </c>
      <c r="I3820" s="673" t="s">
        <v>2611</v>
      </c>
      <c r="J3820" s="673" t="s">
        <v>2611</v>
      </c>
      <c r="K3820" s="673" t="s">
        <v>2611</v>
      </c>
    </row>
    <row r="3821" spans="1:11" hidden="1" x14ac:dyDescent="0.25">
      <c r="A3821" t="s">
        <v>6349</v>
      </c>
      <c r="B3821" s="673" t="s">
        <v>2115</v>
      </c>
      <c r="C3821" s="674">
        <v>4</v>
      </c>
      <c r="D3821" s="674" t="s">
        <v>6736</v>
      </c>
      <c r="E3821" s="674">
        <f t="shared" si="59"/>
        <v>1</v>
      </c>
      <c r="F3821" s="673" t="s">
        <v>3038</v>
      </c>
      <c r="G3821" s="673" t="s">
        <v>2611</v>
      </c>
      <c r="H3821" s="673" t="s">
        <v>2611</v>
      </c>
      <c r="I3821" s="673" t="s">
        <v>2611</v>
      </c>
      <c r="J3821" s="673" t="s">
        <v>2611</v>
      </c>
      <c r="K3821" s="673" t="s">
        <v>2611</v>
      </c>
    </row>
    <row r="3822" spans="1:11" hidden="1" x14ac:dyDescent="0.25">
      <c r="A3822" t="s">
        <v>6350</v>
      </c>
      <c r="B3822" s="673" t="s">
        <v>2115</v>
      </c>
      <c r="C3822" s="674">
        <v>4</v>
      </c>
      <c r="D3822" s="674" t="s">
        <v>6747</v>
      </c>
      <c r="E3822" s="674">
        <f t="shared" si="59"/>
        <v>1</v>
      </c>
      <c r="F3822" s="673" t="s">
        <v>3039</v>
      </c>
      <c r="G3822" s="673" t="s">
        <v>2611</v>
      </c>
      <c r="H3822" s="673" t="s">
        <v>2611</v>
      </c>
      <c r="I3822" s="673" t="s">
        <v>2611</v>
      </c>
      <c r="J3822" s="673" t="s">
        <v>2611</v>
      </c>
      <c r="K3822" s="673" t="s">
        <v>2611</v>
      </c>
    </row>
    <row r="3823" spans="1:11" hidden="1" x14ac:dyDescent="0.25">
      <c r="A3823" t="s">
        <v>6351</v>
      </c>
      <c r="B3823" s="673" t="s">
        <v>2115</v>
      </c>
      <c r="C3823" s="674">
        <v>4</v>
      </c>
      <c r="D3823" s="674" t="s">
        <v>6748</v>
      </c>
      <c r="E3823" s="674">
        <f t="shared" si="59"/>
        <v>1</v>
      </c>
      <c r="F3823" s="673" t="s">
        <v>3040</v>
      </c>
      <c r="G3823" s="673" t="s">
        <v>2611</v>
      </c>
      <c r="H3823" s="673" t="s">
        <v>2611</v>
      </c>
      <c r="I3823" s="673" t="s">
        <v>2611</v>
      </c>
      <c r="J3823" s="673" t="s">
        <v>2611</v>
      </c>
      <c r="K3823" s="673" t="s">
        <v>2611</v>
      </c>
    </row>
    <row r="3824" spans="1:11" hidden="1" x14ac:dyDescent="0.25">
      <c r="A3824" t="s">
        <v>6352</v>
      </c>
      <c r="B3824" s="673" t="s">
        <v>2115</v>
      </c>
      <c r="C3824" s="674">
        <v>4</v>
      </c>
      <c r="D3824" s="674" t="s">
        <v>6749</v>
      </c>
      <c r="E3824" s="674">
        <f t="shared" si="59"/>
        <v>1</v>
      </c>
      <c r="F3824" s="673" t="s">
        <v>3041</v>
      </c>
      <c r="G3824" s="673" t="s">
        <v>2611</v>
      </c>
      <c r="H3824" s="673" t="s">
        <v>2611</v>
      </c>
      <c r="I3824" s="673" t="s">
        <v>2611</v>
      </c>
      <c r="J3824" s="673" t="s">
        <v>2611</v>
      </c>
      <c r="K3824" s="673" t="s">
        <v>2611</v>
      </c>
    </row>
    <row r="3825" spans="1:11" hidden="1" x14ac:dyDescent="0.25">
      <c r="A3825" t="s">
        <v>6353</v>
      </c>
      <c r="B3825" s="673" t="s">
        <v>2115</v>
      </c>
      <c r="C3825" s="674">
        <v>4</v>
      </c>
      <c r="D3825" s="674" t="s">
        <v>6750</v>
      </c>
      <c r="E3825" s="674">
        <f t="shared" si="59"/>
        <v>1</v>
      </c>
      <c r="F3825" s="673" t="s">
        <v>3042</v>
      </c>
      <c r="G3825" s="673" t="s">
        <v>2611</v>
      </c>
      <c r="H3825" s="673" t="s">
        <v>2611</v>
      </c>
      <c r="I3825" s="673" t="s">
        <v>2611</v>
      </c>
      <c r="J3825" s="673" t="s">
        <v>2611</v>
      </c>
      <c r="K3825" s="673" t="s">
        <v>2611</v>
      </c>
    </row>
    <row r="3826" spans="1:11" hidden="1" x14ac:dyDescent="0.25">
      <c r="A3826" t="s">
        <v>6354</v>
      </c>
      <c r="B3826" s="673" t="s">
        <v>2115</v>
      </c>
      <c r="C3826" s="674">
        <v>4</v>
      </c>
      <c r="D3826" s="674" t="s">
        <v>6941</v>
      </c>
      <c r="E3826" s="674">
        <f t="shared" si="59"/>
        <v>1</v>
      </c>
      <c r="F3826" s="673" t="s">
        <v>3043</v>
      </c>
      <c r="G3826" s="673" t="s">
        <v>2611</v>
      </c>
      <c r="H3826" s="673" t="s">
        <v>2611</v>
      </c>
      <c r="I3826" s="673" t="s">
        <v>2611</v>
      </c>
      <c r="J3826" s="673" t="s">
        <v>2611</v>
      </c>
      <c r="K3826" s="673" t="s">
        <v>2611</v>
      </c>
    </row>
    <row r="3827" spans="1:11" hidden="1" x14ac:dyDescent="0.25">
      <c r="A3827" t="s">
        <v>6355</v>
      </c>
      <c r="B3827" s="673" t="s">
        <v>2115</v>
      </c>
      <c r="C3827" s="674">
        <v>4</v>
      </c>
      <c r="D3827" s="674" t="s">
        <v>6912</v>
      </c>
      <c r="E3827" s="674">
        <f t="shared" si="59"/>
        <v>1</v>
      </c>
      <c r="F3827" s="673" t="s">
        <v>3044</v>
      </c>
      <c r="G3827" s="673" t="s">
        <v>2611</v>
      </c>
      <c r="H3827" s="673" t="s">
        <v>2611</v>
      </c>
      <c r="I3827" s="673" t="s">
        <v>2611</v>
      </c>
      <c r="J3827" s="673" t="s">
        <v>2611</v>
      </c>
      <c r="K3827" s="673" t="s">
        <v>2611</v>
      </c>
    </row>
    <row r="3828" spans="1:11" hidden="1" x14ac:dyDescent="0.25">
      <c r="A3828" t="s">
        <v>6356</v>
      </c>
      <c r="B3828" s="673" t="s">
        <v>2115</v>
      </c>
      <c r="C3828" s="674">
        <v>4</v>
      </c>
      <c r="D3828" s="674" t="s">
        <v>6913</v>
      </c>
      <c r="E3828" s="674">
        <f t="shared" si="59"/>
        <v>1</v>
      </c>
      <c r="F3828" s="673" t="s">
        <v>3045</v>
      </c>
      <c r="G3828" s="673" t="s">
        <v>2611</v>
      </c>
      <c r="H3828" s="673" t="s">
        <v>2611</v>
      </c>
      <c r="I3828" s="673" t="s">
        <v>2611</v>
      </c>
      <c r="J3828" s="673" t="s">
        <v>2611</v>
      </c>
      <c r="K3828" s="673" t="s">
        <v>2611</v>
      </c>
    </row>
    <row r="3829" spans="1:11" hidden="1" x14ac:dyDescent="0.25">
      <c r="A3829" t="s">
        <v>6357</v>
      </c>
      <c r="B3829" s="673" t="s">
        <v>2115</v>
      </c>
      <c r="C3829" s="674">
        <v>4</v>
      </c>
      <c r="D3829" s="674" t="s">
        <v>6914</v>
      </c>
      <c r="E3829" s="674">
        <f t="shared" si="59"/>
        <v>1</v>
      </c>
      <c r="F3829" s="673" t="s">
        <v>3046</v>
      </c>
      <c r="G3829" s="673" t="s">
        <v>2611</v>
      </c>
      <c r="H3829" s="673" t="s">
        <v>2611</v>
      </c>
      <c r="I3829" s="673" t="s">
        <v>2611</v>
      </c>
      <c r="J3829" s="673" t="s">
        <v>2611</v>
      </c>
      <c r="K3829" s="673" t="s">
        <v>2611</v>
      </c>
    </row>
    <row r="3830" spans="1:11" hidden="1" x14ac:dyDescent="0.25">
      <c r="A3830" t="s">
        <v>6358</v>
      </c>
      <c r="B3830" s="673" t="s">
        <v>2115</v>
      </c>
      <c r="C3830" s="674">
        <v>4</v>
      </c>
      <c r="D3830" s="674" t="s">
        <v>6915</v>
      </c>
      <c r="E3830" s="674">
        <f t="shared" si="59"/>
        <v>1</v>
      </c>
      <c r="F3830" s="673" t="s">
        <v>3047</v>
      </c>
      <c r="G3830" s="673" t="s">
        <v>2611</v>
      </c>
      <c r="H3830" s="673" t="s">
        <v>2611</v>
      </c>
      <c r="I3830" s="673" t="s">
        <v>2611</v>
      </c>
      <c r="J3830" s="673" t="s">
        <v>2611</v>
      </c>
      <c r="K3830" s="673" t="s">
        <v>2611</v>
      </c>
    </row>
    <row r="3831" spans="1:11" hidden="1" x14ac:dyDescent="0.25">
      <c r="A3831" t="s">
        <v>6359</v>
      </c>
      <c r="B3831" s="673" t="s">
        <v>2115</v>
      </c>
      <c r="C3831" s="674">
        <v>4</v>
      </c>
      <c r="D3831" s="674" t="s">
        <v>7014</v>
      </c>
      <c r="E3831" s="674">
        <f t="shared" si="59"/>
        <v>1</v>
      </c>
      <c r="F3831" s="673" t="s">
        <v>2951</v>
      </c>
      <c r="G3831" s="673" t="s">
        <v>2611</v>
      </c>
      <c r="H3831" s="673" t="s">
        <v>2611</v>
      </c>
      <c r="I3831" s="673" t="s">
        <v>2611</v>
      </c>
      <c r="J3831" s="673" t="s">
        <v>2611</v>
      </c>
      <c r="K3831" s="673" t="s">
        <v>2611</v>
      </c>
    </row>
    <row r="3832" spans="1:11" hidden="1" x14ac:dyDescent="0.25">
      <c r="A3832" t="s">
        <v>6360</v>
      </c>
      <c r="B3832" s="673" t="s">
        <v>2115</v>
      </c>
      <c r="C3832" s="674">
        <v>4</v>
      </c>
      <c r="D3832" s="674" t="s">
        <v>6916</v>
      </c>
      <c r="E3832" s="674">
        <f t="shared" si="59"/>
        <v>1</v>
      </c>
      <c r="F3832" s="673" t="s">
        <v>2971</v>
      </c>
      <c r="G3832" s="673" t="s">
        <v>2611</v>
      </c>
      <c r="H3832" s="673" t="s">
        <v>2611</v>
      </c>
      <c r="I3832" s="673" t="s">
        <v>2611</v>
      </c>
      <c r="J3832" s="673" t="s">
        <v>2611</v>
      </c>
      <c r="K3832" s="673" t="s">
        <v>2611</v>
      </c>
    </row>
    <row r="3833" spans="1:11" hidden="1" x14ac:dyDescent="0.25">
      <c r="A3833" t="s">
        <v>6361</v>
      </c>
      <c r="B3833" s="673" t="s">
        <v>2115</v>
      </c>
      <c r="C3833" s="674">
        <v>4</v>
      </c>
      <c r="D3833" s="674" t="s">
        <v>6898</v>
      </c>
      <c r="E3833" s="674">
        <f t="shared" si="59"/>
        <v>1</v>
      </c>
      <c r="F3833" s="673" t="s">
        <v>3048</v>
      </c>
      <c r="G3833" s="673" t="s">
        <v>2611</v>
      </c>
      <c r="H3833" s="673" t="s">
        <v>2611</v>
      </c>
      <c r="I3833" s="673" t="s">
        <v>2611</v>
      </c>
      <c r="J3833" s="673" t="s">
        <v>2611</v>
      </c>
      <c r="K3833" s="673" t="s">
        <v>2611</v>
      </c>
    </row>
    <row r="3834" spans="1:11" hidden="1" x14ac:dyDescent="0.25">
      <c r="A3834" t="s">
        <v>6362</v>
      </c>
      <c r="B3834" s="673" t="s">
        <v>2115</v>
      </c>
      <c r="C3834" s="674">
        <v>4</v>
      </c>
      <c r="D3834" s="674" t="s">
        <v>7018</v>
      </c>
      <c r="E3834" s="674">
        <f t="shared" si="59"/>
        <v>1</v>
      </c>
      <c r="F3834" s="673" t="s">
        <v>3049</v>
      </c>
      <c r="G3834" s="673" t="s">
        <v>2611</v>
      </c>
      <c r="H3834" s="673" t="s">
        <v>2611</v>
      </c>
      <c r="I3834" s="673" t="s">
        <v>2611</v>
      </c>
      <c r="J3834" s="673" t="s">
        <v>2611</v>
      </c>
      <c r="K3834" s="673" t="s">
        <v>2611</v>
      </c>
    </row>
    <row r="3835" spans="1:11" hidden="1" x14ac:dyDescent="0.25">
      <c r="A3835" t="s">
        <v>6363</v>
      </c>
      <c r="B3835" s="673" t="s">
        <v>2115</v>
      </c>
      <c r="C3835" s="674">
        <v>4</v>
      </c>
      <c r="D3835" s="674" t="s">
        <v>6899</v>
      </c>
      <c r="E3835" s="674">
        <f t="shared" si="59"/>
        <v>1</v>
      </c>
      <c r="F3835" s="673" t="s">
        <v>3050</v>
      </c>
      <c r="G3835" s="673" t="s">
        <v>2611</v>
      </c>
      <c r="H3835" s="673" t="s">
        <v>2611</v>
      </c>
      <c r="I3835" s="673" t="s">
        <v>2611</v>
      </c>
      <c r="J3835" s="673" t="s">
        <v>2611</v>
      </c>
      <c r="K3835" s="673" t="s">
        <v>2611</v>
      </c>
    </row>
    <row r="3836" spans="1:11" hidden="1" x14ac:dyDescent="0.25">
      <c r="A3836" t="s">
        <v>6364</v>
      </c>
      <c r="B3836" s="673" t="s">
        <v>2115</v>
      </c>
      <c r="C3836" s="674">
        <v>4</v>
      </c>
      <c r="D3836" s="674" t="s">
        <v>6929</v>
      </c>
      <c r="E3836" s="674">
        <f t="shared" si="59"/>
        <v>1</v>
      </c>
      <c r="F3836" s="673" t="s">
        <v>3051</v>
      </c>
      <c r="G3836" s="673" t="s">
        <v>2611</v>
      </c>
      <c r="H3836" s="673" t="s">
        <v>2611</v>
      </c>
      <c r="I3836" s="673" t="s">
        <v>2611</v>
      </c>
      <c r="J3836" s="673" t="s">
        <v>2611</v>
      </c>
      <c r="K3836" s="673" t="s">
        <v>2611</v>
      </c>
    </row>
    <row r="3837" spans="1:11" hidden="1" x14ac:dyDescent="0.25">
      <c r="A3837" t="s">
        <v>6365</v>
      </c>
      <c r="B3837" s="673" t="s">
        <v>2115</v>
      </c>
      <c r="C3837" s="674">
        <v>4</v>
      </c>
      <c r="D3837" s="674" t="s">
        <v>6917</v>
      </c>
      <c r="E3837" s="674">
        <f t="shared" si="59"/>
        <v>1</v>
      </c>
      <c r="F3837" s="673" t="s">
        <v>3052</v>
      </c>
      <c r="G3837" s="673" t="s">
        <v>2611</v>
      </c>
      <c r="H3837" s="673" t="s">
        <v>2611</v>
      </c>
      <c r="I3837" s="673" t="s">
        <v>2611</v>
      </c>
      <c r="J3837" s="673" t="s">
        <v>2611</v>
      </c>
      <c r="K3837" s="673" t="s">
        <v>2611</v>
      </c>
    </row>
    <row r="3838" spans="1:11" hidden="1" x14ac:dyDescent="0.25">
      <c r="A3838" t="s">
        <v>6366</v>
      </c>
      <c r="B3838" s="673" t="s">
        <v>2115</v>
      </c>
      <c r="C3838" s="674">
        <v>4</v>
      </c>
      <c r="D3838" s="674" t="s">
        <v>6918</v>
      </c>
      <c r="E3838" s="674">
        <f t="shared" si="59"/>
        <v>1</v>
      </c>
      <c r="F3838" s="673" t="s">
        <v>3053</v>
      </c>
      <c r="G3838" s="673" t="s">
        <v>2611</v>
      </c>
      <c r="H3838" s="673" t="s">
        <v>2611</v>
      </c>
      <c r="I3838" s="673" t="s">
        <v>2611</v>
      </c>
      <c r="J3838" s="673" t="s">
        <v>2611</v>
      </c>
      <c r="K3838" s="673" t="s">
        <v>2611</v>
      </c>
    </row>
    <row r="3839" spans="1:11" hidden="1" x14ac:dyDescent="0.25">
      <c r="A3839" t="s">
        <v>6367</v>
      </c>
      <c r="B3839" s="673" t="s">
        <v>2115</v>
      </c>
      <c r="C3839" s="674">
        <v>4</v>
      </c>
      <c r="D3839" s="674" t="s">
        <v>6919</v>
      </c>
      <c r="E3839" s="674">
        <f t="shared" si="59"/>
        <v>1</v>
      </c>
      <c r="F3839" s="673" t="s">
        <v>3054</v>
      </c>
      <c r="G3839" s="673" t="s">
        <v>2611</v>
      </c>
      <c r="H3839" s="673" t="s">
        <v>2611</v>
      </c>
      <c r="I3839" s="673" t="s">
        <v>2611</v>
      </c>
      <c r="J3839" s="673" t="s">
        <v>2611</v>
      </c>
      <c r="K3839" s="673" t="s">
        <v>2611</v>
      </c>
    </row>
    <row r="3840" spans="1:11" hidden="1" x14ac:dyDescent="0.25">
      <c r="A3840" t="s">
        <v>6368</v>
      </c>
      <c r="B3840" s="673" t="s">
        <v>2115</v>
      </c>
      <c r="C3840" s="674">
        <v>4</v>
      </c>
      <c r="D3840" s="674" t="s">
        <v>6900</v>
      </c>
      <c r="E3840" s="674">
        <f t="shared" si="59"/>
        <v>1</v>
      </c>
      <c r="F3840" s="673" t="s">
        <v>3055</v>
      </c>
      <c r="G3840" s="673" t="s">
        <v>2611</v>
      </c>
      <c r="H3840" s="673" t="s">
        <v>2611</v>
      </c>
      <c r="I3840" s="673" t="s">
        <v>2611</v>
      </c>
      <c r="J3840" s="673" t="s">
        <v>2611</v>
      </c>
      <c r="K3840" s="673" t="s">
        <v>2611</v>
      </c>
    </row>
    <row r="3841" spans="1:11" hidden="1" x14ac:dyDescent="0.25">
      <c r="A3841" t="s">
        <v>6369</v>
      </c>
      <c r="B3841" s="673" t="s">
        <v>2115</v>
      </c>
      <c r="C3841" s="674">
        <v>4</v>
      </c>
      <c r="D3841" s="674" t="s">
        <v>6923</v>
      </c>
      <c r="E3841" s="674">
        <f t="shared" si="59"/>
        <v>1</v>
      </c>
      <c r="F3841" s="673" t="s">
        <v>3056</v>
      </c>
      <c r="G3841" s="673" t="s">
        <v>2611</v>
      </c>
      <c r="H3841" s="673" t="s">
        <v>2611</v>
      </c>
      <c r="I3841" s="673" t="s">
        <v>2611</v>
      </c>
      <c r="J3841" s="673" t="s">
        <v>2611</v>
      </c>
      <c r="K3841" s="673" t="s">
        <v>2611</v>
      </c>
    </row>
    <row r="3842" spans="1:11" hidden="1" x14ac:dyDescent="0.25">
      <c r="A3842" t="s">
        <v>6370</v>
      </c>
      <c r="B3842" s="673" t="s">
        <v>2115</v>
      </c>
      <c r="C3842" s="674">
        <v>4</v>
      </c>
      <c r="D3842" s="674" t="s">
        <v>7019</v>
      </c>
      <c r="E3842" s="674">
        <f t="shared" si="59"/>
        <v>1</v>
      </c>
      <c r="F3842" s="673" t="s">
        <v>3057</v>
      </c>
      <c r="G3842" s="673" t="s">
        <v>2611</v>
      </c>
      <c r="H3842" s="673" t="s">
        <v>2611</v>
      </c>
      <c r="I3842" s="673" t="s">
        <v>2611</v>
      </c>
      <c r="J3842" s="673" t="s">
        <v>2611</v>
      </c>
      <c r="K3842" s="673" t="s">
        <v>2611</v>
      </c>
    </row>
    <row r="3843" spans="1:11" hidden="1" x14ac:dyDescent="0.25">
      <c r="A3843" t="s">
        <v>6371</v>
      </c>
      <c r="B3843" s="673" t="s">
        <v>2115</v>
      </c>
      <c r="C3843" s="674">
        <v>4</v>
      </c>
      <c r="D3843" s="674" t="s">
        <v>6885</v>
      </c>
      <c r="E3843" s="674">
        <f t="shared" ref="E3843:E3906" si="60">6-COUNTIF(F3843:K3843,"")</f>
        <v>1</v>
      </c>
      <c r="F3843" s="673" t="s">
        <v>3058</v>
      </c>
      <c r="G3843" s="673" t="s">
        <v>2611</v>
      </c>
      <c r="H3843" s="673" t="s">
        <v>2611</v>
      </c>
      <c r="I3843" s="673" t="s">
        <v>2611</v>
      </c>
      <c r="J3843" s="673" t="s">
        <v>2611</v>
      </c>
      <c r="K3843" s="673" t="s">
        <v>2611</v>
      </c>
    </row>
    <row r="3844" spans="1:11" hidden="1" x14ac:dyDescent="0.25">
      <c r="A3844" t="s">
        <v>6372</v>
      </c>
      <c r="B3844" s="673" t="s">
        <v>2115</v>
      </c>
      <c r="C3844" s="674">
        <v>4</v>
      </c>
      <c r="D3844" s="674" t="s">
        <v>6932</v>
      </c>
      <c r="E3844" s="674">
        <f t="shared" si="60"/>
        <v>1</v>
      </c>
      <c r="F3844" s="673" t="s">
        <v>3059</v>
      </c>
      <c r="G3844" s="673" t="s">
        <v>2611</v>
      </c>
      <c r="H3844" s="673" t="s">
        <v>2611</v>
      </c>
      <c r="I3844" s="673" t="s">
        <v>2611</v>
      </c>
      <c r="J3844" s="673" t="s">
        <v>2611</v>
      </c>
      <c r="K3844" s="673" t="s">
        <v>2611</v>
      </c>
    </row>
    <row r="3845" spans="1:11" hidden="1" x14ac:dyDescent="0.25">
      <c r="A3845" t="s">
        <v>6373</v>
      </c>
      <c r="B3845" s="673" t="s">
        <v>2115</v>
      </c>
      <c r="C3845" s="674">
        <v>4</v>
      </c>
      <c r="D3845" s="674" t="s">
        <v>6901</v>
      </c>
      <c r="E3845" s="674">
        <f t="shared" si="60"/>
        <v>1</v>
      </c>
      <c r="F3845" s="673" t="s">
        <v>3060</v>
      </c>
      <c r="G3845" s="673" t="s">
        <v>2611</v>
      </c>
      <c r="H3845" s="673" t="s">
        <v>2611</v>
      </c>
      <c r="I3845" s="673" t="s">
        <v>2611</v>
      </c>
      <c r="J3845" s="673" t="s">
        <v>2611</v>
      </c>
      <c r="K3845" s="673" t="s">
        <v>2611</v>
      </c>
    </row>
    <row r="3846" spans="1:11" hidden="1" x14ac:dyDescent="0.25">
      <c r="A3846" t="s">
        <v>6374</v>
      </c>
      <c r="B3846" s="673" t="s">
        <v>2115</v>
      </c>
      <c r="C3846" s="674">
        <v>4</v>
      </c>
      <c r="D3846" s="674" t="s">
        <v>7045</v>
      </c>
      <c r="E3846" s="674">
        <f t="shared" si="60"/>
        <v>1</v>
      </c>
      <c r="F3846" s="673" t="s">
        <v>2831</v>
      </c>
      <c r="G3846" s="673" t="s">
        <v>2611</v>
      </c>
      <c r="H3846" s="673" t="s">
        <v>2611</v>
      </c>
      <c r="I3846" s="673" t="s">
        <v>2611</v>
      </c>
      <c r="J3846" s="673" t="s">
        <v>2611</v>
      </c>
      <c r="K3846" s="673" t="s">
        <v>2611</v>
      </c>
    </row>
    <row r="3847" spans="1:11" hidden="1" x14ac:dyDescent="0.25">
      <c r="A3847" t="s">
        <v>6375</v>
      </c>
      <c r="B3847" s="673" t="s">
        <v>2115</v>
      </c>
      <c r="C3847" s="674">
        <v>4</v>
      </c>
      <c r="D3847" s="674" t="s">
        <v>6920</v>
      </c>
      <c r="E3847" s="674">
        <f t="shared" si="60"/>
        <v>1</v>
      </c>
      <c r="F3847" s="673" t="s">
        <v>2986</v>
      </c>
      <c r="G3847" s="673" t="s">
        <v>2611</v>
      </c>
      <c r="H3847" s="673" t="s">
        <v>2611</v>
      </c>
      <c r="I3847" s="673" t="s">
        <v>2611</v>
      </c>
      <c r="J3847" s="673" t="s">
        <v>2611</v>
      </c>
      <c r="K3847" s="673" t="s">
        <v>2611</v>
      </c>
    </row>
    <row r="3848" spans="1:11" hidden="1" x14ac:dyDescent="0.25">
      <c r="A3848" t="s">
        <v>6376</v>
      </c>
      <c r="B3848" s="673" t="s">
        <v>2115</v>
      </c>
      <c r="C3848" s="674">
        <v>4</v>
      </c>
      <c r="D3848" s="674" t="s">
        <v>7020</v>
      </c>
      <c r="E3848" s="674">
        <f t="shared" si="60"/>
        <v>2</v>
      </c>
      <c r="F3848" s="673" t="s">
        <v>2819</v>
      </c>
      <c r="G3848" s="673" t="s">
        <v>3061</v>
      </c>
      <c r="H3848" s="673" t="s">
        <v>2611</v>
      </c>
      <c r="I3848" s="673" t="s">
        <v>2611</v>
      </c>
      <c r="J3848" s="673" t="s">
        <v>2611</v>
      </c>
      <c r="K3848" s="673" t="s">
        <v>2611</v>
      </c>
    </row>
    <row r="3849" spans="1:11" hidden="1" x14ac:dyDescent="0.25">
      <c r="A3849" t="s">
        <v>6377</v>
      </c>
      <c r="B3849" s="673" t="s">
        <v>2115</v>
      </c>
      <c r="C3849" s="674">
        <v>4</v>
      </c>
      <c r="D3849" s="674" t="s">
        <v>7094</v>
      </c>
      <c r="E3849" s="674">
        <f t="shared" si="60"/>
        <v>1</v>
      </c>
      <c r="F3849" s="673" t="s">
        <v>2796</v>
      </c>
      <c r="G3849" s="673" t="s">
        <v>2611</v>
      </c>
      <c r="H3849" s="673" t="s">
        <v>2611</v>
      </c>
      <c r="I3849" s="673" t="s">
        <v>2611</v>
      </c>
      <c r="J3849" s="673" t="s">
        <v>2611</v>
      </c>
      <c r="K3849" s="673" t="s">
        <v>2611</v>
      </c>
    </row>
    <row r="3850" spans="1:11" hidden="1" x14ac:dyDescent="0.25">
      <c r="A3850" t="s">
        <v>6378</v>
      </c>
      <c r="B3850" s="673" t="s">
        <v>2115</v>
      </c>
      <c r="C3850" s="674">
        <v>4</v>
      </c>
      <c r="D3850" s="674" t="s">
        <v>7095</v>
      </c>
      <c r="E3850" s="674">
        <f t="shared" si="60"/>
        <v>1</v>
      </c>
      <c r="F3850" s="673" t="s">
        <v>2866</v>
      </c>
      <c r="G3850" s="673" t="s">
        <v>2611</v>
      </c>
      <c r="H3850" s="673" t="s">
        <v>2611</v>
      </c>
      <c r="I3850" s="673" t="s">
        <v>2611</v>
      </c>
      <c r="J3850" s="673" t="s">
        <v>2611</v>
      </c>
      <c r="K3850" s="673" t="s">
        <v>2611</v>
      </c>
    </row>
    <row r="3851" spans="1:11" hidden="1" x14ac:dyDescent="0.25">
      <c r="A3851" t="s">
        <v>6379</v>
      </c>
      <c r="B3851" s="673" t="s">
        <v>2115</v>
      </c>
      <c r="C3851" s="674">
        <v>4</v>
      </c>
      <c r="D3851" s="674" t="s">
        <v>7099</v>
      </c>
      <c r="E3851" s="674">
        <f t="shared" si="60"/>
        <v>1</v>
      </c>
      <c r="F3851" s="673" t="s">
        <v>2796</v>
      </c>
      <c r="G3851" s="673" t="s">
        <v>2611</v>
      </c>
      <c r="H3851" s="673" t="s">
        <v>2611</v>
      </c>
      <c r="I3851" s="673" t="s">
        <v>2611</v>
      </c>
      <c r="J3851" s="673" t="s">
        <v>2611</v>
      </c>
      <c r="K3851" s="673" t="s">
        <v>2611</v>
      </c>
    </row>
    <row r="3852" spans="1:11" hidden="1" x14ac:dyDescent="0.25">
      <c r="A3852" t="s">
        <v>6380</v>
      </c>
      <c r="B3852" s="673" t="s">
        <v>2115</v>
      </c>
      <c r="C3852" s="674">
        <v>4</v>
      </c>
      <c r="D3852" s="674" t="s">
        <v>7101</v>
      </c>
      <c r="E3852" s="674">
        <f t="shared" si="60"/>
        <v>1</v>
      </c>
      <c r="F3852" s="673" t="s">
        <v>2866</v>
      </c>
      <c r="G3852" s="673" t="s">
        <v>2611</v>
      </c>
      <c r="H3852" s="673" t="s">
        <v>2611</v>
      </c>
      <c r="I3852" s="673" t="s">
        <v>2611</v>
      </c>
      <c r="J3852" s="673" t="s">
        <v>2611</v>
      </c>
      <c r="K3852" s="673" t="s">
        <v>2611</v>
      </c>
    </row>
    <row r="3853" spans="1:11" hidden="1" x14ac:dyDescent="0.25">
      <c r="A3853" t="s">
        <v>6381</v>
      </c>
      <c r="B3853" s="673" t="s">
        <v>2115</v>
      </c>
      <c r="C3853" s="674">
        <v>4</v>
      </c>
      <c r="D3853" s="674" t="s">
        <v>7132</v>
      </c>
      <c r="E3853" s="674">
        <f t="shared" si="60"/>
        <v>1</v>
      </c>
      <c r="F3853" s="673" t="s">
        <v>2794</v>
      </c>
      <c r="G3853" s="673" t="s">
        <v>2611</v>
      </c>
      <c r="H3853" s="673" t="s">
        <v>2611</v>
      </c>
      <c r="I3853" s="673" t="s">
        <v>2611</v>
      </c>
      <c r="J3853" s="673" t="s">
        <v>2611</v>
      </c>
      <c r="K3853" s="673" t="s">
        <v>2611</v>
      </c>
    </row>
    <row r="3854" spans="1:11" hidden="1" x14ac:dyDescent="0.25">
      <c r="A3854" t="s">
        <v>6382</v>
      </c>
      <c r="B3854" s="673" t="s">
        <v>2115</v>
      </c>
      <c r="C3854" s="674">
        <v>4</v>
      </c>
      <c r="D3854" s="674" t="s">
        <v>7133</v>
      </c>
      <c r="E3854" s="674">
        <f t="shared" si="60"/>
        <v>1</v>
      </c>
      <c r="F3854" s="673" t="s">
        <v>3062</v>
      </c>
      <c r="G3854" s="673" t="s">
        <v>2611</v>
      </c>
      <c r="H3854" s="673" t="s">
        <v>2611</v>
      </c>
      <c r="I3854" s="673" t="s">
        <v>2611</v>
      </c>
      <c r="J3854" s="673" t="s">
        <v>2611</v>
      </c>
      <c r="K3854" s="673" t="s">
        <v>2611</v>
      </c>
    </row>
    <row r="3855" spans="1:11" hidden="1" x14ac:dyDescent="0.25">
      <c r="A3855" t="s">
        <v>6383</v>
      </c>
      <c r="B3855" s="673" t="s">
        <v>2115</v>
      </c>
      <c r="C3855" s="674">
        <v>4</v>
      </c>
      <c r="D3855" s="674" t="s">
        <v>6851</v>
      </c>
      <c r="E3855" s="674">
        <f t="shared" si="60"/>
        <v>1</v>
      </c>
      <c r="F3855" s="673" t="s">
        <v>3063</v>
      </c>
      <c r="G3855" s="673" t="s">
        <v>2611</v>
      </c>
      <c r="H3855" s="673" t="s">
        <v>2611</v>
      </c>
      <c r="I3855" s="673" t="s">
        <v>2611</v>
      </c>
      <c r="J3855" s="673" t="s">
        <v>2611</v>
      </c>
      <c r="K3855" s="673" t="s">
        <v>2611</v>
      </c>
    </row>
    <row r="3856" spans="1:11" hidden="1" x14ac:dyDescent="0.25">
      <c r="A3856" t="s">
        <v>7684</v>
      </c>
      <c r="B3856" s="673" t="s">
        <v>2115</v>
      </c>
      <c r="C3856" s="674">
        <v>4</v>
      </c>
      <c r="D3856" s="674" t="s">
        <v>7134</v>
      </c>
      <c r="E3856" s="674">
        <f t="shared" si="60"/>
        <v>4</v>
      </c>
      <c r="F3856" s="673" t="s">
        <v>2796</v>
      </c>
      <c r="G3856" s="673" t="s">
        <v>2794</v>
      </c>
      <c r="H3856" s="673" t="s">
        <v>2797</v>
      </c>
      <c r="I3856" s="673" t="s">
        <v>2795</v>
      </c>
      <c r="J3856" s="673" t="s">
        <v>2611</v>
      </c>
      <c r="K3856" s="673" t="s">
        <v>2611</v>
      </c>
    </row>
    <row r="3857" spans="1:11" hidden="1" x14ac:dyDescent="0.25">
      <c r="A3857" t="s">
        <v>6384</v>
      </c>
      <c r="B3857" s="673" t="s">
        <v>2115</v>
      </c>
      <c r="C3857" s="674">
        <v>4</v>
      </c>
      <c r="D3857" s="674" t="s">
        <v>7135</v>
      </c>
      <c r="E3857" s="674">
        <f t="shared" si="60"/>
        <v>2</v>
      </c>
      <c r="F3857" s="673" t="s">
        <v>3032</v>
      </c>
      <c r="G3857" s="673" t="s">
        <v>3033</v>
      </c>
      <c r="H3857" s="673" t="s">
        <v>2611</v>
      </c>
      <c r="I3857" s="673" t="s">
        <v>2611</v>
      </c>
      <c r="J3857" s="673" t="s">
        <v>2611</v>
      </c>
      <c r="K3857" s="673" t="s">
        <v>2611</v>
      </c>
    </row>
    <row r="3858" spans="1:11" hidden="1" x14ac:dyDescent="0.25">
      <c r="A3858" t="s">
        <v>6385</v>
      </c>
      <c r="B3858" s="673" t="s">
        <v>2115</v>
      </c>
      <c r="C3858" s="674">
        <v>4</v>
      </c>
      <c r="D3858" s="674" t="s">
        <v>7060</v>
      </c>
      <c r="E3858" s="674">
        <f t="shared" si="60"/>
        <v>4</v>
      </c>
      <c r="F3858" s="673" t="s">
        <v>2796</v>
      </c>
      <c r="G3858" s="673" t="s">
        <v>2794</v>
      </c>
      <c r="H3858" s="673" t="s">
        <v>2797</v>
      </c>
      <c r="I3858" s="673" t="s">
        <v>2795</v>
      </c>
      <c r="J3858" s="673" t="s">
        <v>2611</v>
      </c>
      <c r="K3858" s="673" t="s">
        <v>2611</v>
      </c>
    </row>
    <row r="3859" spans="1:11" hidden="1" x14ac:dyDescent="0.25">
      <c r="A3859" t="s">
        <v>6386</v>
      </c>
      <c r="B3859" s="673" t="s">
        <v>2115</v>
      </c>
      <c r="C3859" s="674">
        <v>4</v>
      </c>
      <c r="D3859" s="674" t="s">
        <v>7091</v>
      </c>
      <c r="E3859" s="674">
        <f t="shared" si="60"/>
        <v>2</v>
      </c>
      <c r="F3859" s="673" t="s">
        <v>2879</v>
      </c>
      <c r="G3859" s="673" t="s">
        <v>2880</v>
      </c>
      <c r="H3859" s="673" t="s">
        <v>2611</v>
      </c>
      <c r="I3859" s="673" t="s">
        <v>2611</v>
      </c>
      <c r="J3859" s="673" t="s">
        <v>2611</v>
      </c>
      <c r="K3859" s="673" t="s">
        <v>2611</v>
      </c>
    </row>
    <row r="3860" spans="1:11" hidden="1" x14ac:dyDescent="0.25">
      <c r="A3860" t="s">
        <v>6387</v>
      </c>
      <c r="B3860" s="673" t="s">
        <v>2115</v>
      </c>
      <c r="C3860" s="674">
        <v>4</v>
      </c>
      <c r="D3860" s="674" t="s">
        <v>7093</v>
      </c>
      <c r="E3860" s="674">
        <f t="shared" si="60"/>
        <v>6</v>
      </c>
      <c r="F3860" s="673" t="s">
        <v>3032</v>
      </c>
      <c r="G3860" s="673" t="s">
        <v>3033</v>
      </c>
      <c r="H3860" s="673" t="s">
        <v>2796</v>
      </c>
      <c r="I3860" s="673" t="s">
        <v>2794</v>
      </c>
      <c r="J3860" s="673" t="s">
        <v>2797</v>
      </c>
      <c r="K3860" s="673" t="s">
        <v>2795</v>
      </c>
    </row>
    <row r="3861" spans="1:11" hidden="1" x14ac:dyDescent="0.25">
      <c r="A3861" t="s">
        <v>6388</v>
      </c>
      <c r="B3861" s="673" t="s">
        <v>2115</v>
      </c>
      <c r="C3861" s="674">
        <v>4</v>
      </c>
      <c r="D3861" s="674" t="s">
        <v>7085</v>
      </c>
      <c r="E3861" s="674">
        <f t="shared" si="60"/>
        <v>2</v>
      </c>
      <c r="F3861" s="673" t="s">
        <v>2819</v>
      </c>
      <c r="G3861" s="673" t="s">
        <v>2920</v>
      </c>
      <c r="H3861" s="673" t="s">
        <v>2611</v>
      </c>
      <c r="I3861" s="673" t="s">
        <v>2611</v>
      </c>
      <c r="J3861" s="673" t="s">
        <v>2611</v>
      </c>
      <c r="K3861" s="673" t="s">
        <v>2611</v>
      </c>
    </row>
    <row r="3862" spans="1:11" hidden="1" x14ac:dyDescent="0.25">
      <c r="A3862" t="s">
        <v>6389</v>
      </c>
      <c r="B3862" s="673" t="s">
        <v>2115</v>
      </c>
      <c r="C3862" s="674">
        <v>4</v>
      </c>
      <c r="D3862" s="674" t="s">
        <v>7097</v>
      </c>
      <c r="E3862" s="674">
        <f t="shared" si="60"/>
        <v>2</v>
      </c>
      <c r="F3862" s="673" t="s">
        <v>2879</v>
      </c>
      <c r="G3862" s="673" t="s">
        <v>2880</v>
      </c>
      <c r="H3862" s="673" t="s">
        <v>2611</v>
      </c>
      <c r="I3862" s="673" t="s">
        <v>2611</v>
      </c>
      <c r="J3862" s="673" t="s">
        <v>2611</v>
      </c>
      <c r="K3862" s="673" t="s">
        <v>2611</v>
      </c>
    </row>
    <row r="3863" spans="1:11" hidden="1" x14ac:dyDescent="0.25">
      <c r="A3863" t="s">
        <v>6390</v>
      </c>
      <c r="B3863" s="673" t="s">
        <v>2115</v>
      </c>
      <c r="C3863" s="674">
        <v>4</v>
      </c>
      <c r="D3863" s="674" t="s">
        <v>7098</v>
      </c>
      <c r="E3863" s="674">
        <f t="shared" si="60"/>
        <v>4</v>
      </c>
      <c r="F3863" s="673" t="s">
        <v>2796</v>
      </c>
      <c r="G3863" s="673" t="s">
        <v>2794</v>
      </c>
      <c r="H3863" s="673" t="s">
        <v>2797</v>
      </c>
      <c r="I3863" s="673" t="s">
        <v>2795</v>
      </c>
      <c r="J3863" s="673" t="s">
        <v>2611</v>
      </c>
      <c r="K3863" s="673" t="s">
        <v>2611</v>
      </c>
    </row>
    <row r="3864" spans="1:11" hidden="1" x14ac:dyDescent="0.25">
      <c r="A3864" t="s">
        <v>6391</v>
      </c>
      <c r="B3864" s="673" t="s">
        <v>2115</v>
      </c>
      <c r="C3864" s="674">
        <v>4</v>
      </c>
      <c r="D3864" s="674" t="s">
        <v>7100</v>
      </c>
      <c r="E3864" s="674">
        <f t="shared" si="60"/>
        <v>2</v>
      </c>
      <c r="F3864" s="673" t="s">
        <v>2819</v>
      </c>
      <c r="G3864" s="673" t="s">
        <v>2920</v>
      </c>
      <c r="H3864" s="673" t="s">
        <v>2611</v>
      </c>
      <c r="I3864" s="673" t="s">
        <v>2611</v>
      </c>
      <c r="J3864" s="673" t="s">
        <v>2611</v>
      </c>
      <c r="K3864" s="673" t="s">
        <v>2611</v>
      </c>
    </row>
    <row r="3865" spans="1:11" hidden="1" x14ac:dyDescent="0.25">
      <c r="A3865" t="s">
        <v>7685</v>
      </c>
      <c r="B3865" s="673" t="s">
        <v>2115</v>
      </c>
      <c r="C3865" s="674">
        <v>4</v>
      </c>
      <c r="D3865" s="674" t="s">
        <v>7007</v>
      </c>
      <c r="E3865" s="674">
        <f t="shared" si="60"/>
        <v>3</v>
      </c>
      <c r="F3865" s="673" t="s">
        <v>3064</v>
      </c>
      <c r="G3865" s="673" t="s">
        <v>3065</v>
      </c>
      <c r="H3865" s="673" t="s">
        <v>3066</v>
      </c>
      <c r="I3865" s="673" t="s">
        <v>2611</v>
      </c>
      <c r="J3865" s="673" t="s">
        <v>2611</v>
      </c>
      <c r="K3865" s="673" t="s">
        <v>2611</v>
      </c>
    </row>
    <row r="3866" spans="1:11" hidden="1" x14ac:dyDescent="0.25">
      <c r="A3866" t="s">
        <v>7686</v>
      </c>
      <c r="B3866" s="673" t="s">
        <v>2115</v>
      </c>
      <c r="C3866" s="674">
        <v>4</v>
      </c>
      <c r="D3866" s="674" t="s">
        <v>7037</v>
      </c>
      <c r="E3866" s="674">
        <f t="shared" si="60"/>
        <v>3</v>
      </c>
      <c r="F3866" s="673" t="s">
        <v>3067</v>
      </c>
      <c r="G3866" s="673" t="s">
        <v>3068</v>
      </c>
      <c r="H3866" s="673" t="s">
        <v>3069</v>
      </c>
      <c r="I3866" s="673" t="s">
        <v>2611</v>
      </c>
      <c r="J3866" s="673" t="s">
        <v>2611</v>
      </c>
      <c r="K3866" s="673" t="s">
        <v>2611</v>
      </c>
    </row>
    <row r="3867" spans="1:11" hidden="1" x14ac:dyDescent="0.25">
      <c r="A3867" t="s">
        <v>7687</v>
      </c>
      <c r="B3867" s="673" t="s">
        <v>2115</v>
      </c>
      <c r="C3867" s="674">
        <v>4</v>
      </c>
      <c r="D3867" s="674" t="s">
        <v>6994</v>
      </c>
      <c r="E3867" s="674">
        <f t="shared" si="60"/>
        <v>3</v>
      </c>
      <c r="F3867" s="673" t="s">
        <v>3064</v>
      </c>
      <c r="G3867" s="673" t="s">
        <v>3065</v>
      </c>
      <c r="H3867" s="673" t="s">
        <v>3066</v>
      </c>
      <c r="I3867" s="673" t="s">
        <v>2611</v>
      </c>
      <c r="J3867" s="673" t="s">
        <v>2611</v>
      </c>
      <c r="K3867" s="673" t="s">
        <v>2611</v>
      </c>
    </row>
    <row r="3868" spans="1:11" hidden="1" x14ac:dyDescent="0.25">
      <c r="A3868" t="s">
        <v>7688</v>
      </c>
      <c r="B3868" s="673" t="s">
        <v>2115</v>
      </c>
      <c r="C3868" s="674">
        <v>4</v>
      </c>
      <c r="D3868" s="674" t="s">
        <v>7009</v>
      </c>
      <c r="E3868" s="674">
        <f t="shared" si="60"/>
        <v>3</v>
      </c>
      <c r="F3868" s="673" t="s">
        <v>3067</v>
      </c>
      <c r="G3868" s="673" t="s">
        <v>3068</v>
      </c>
      <c r="H3868" s="673" t="s">
        <v>3069</v>
      </c>
      <c r="I3868" s="673" t="s">
        <v>2611</v>
      </c>
      <c r="J3868" s="673" t="s">
        <v>2611</v>
      </c>
      <c r="K3868" s="673" t="s">
        <v>2611</v>
      </c>
    </row>
    <row r="3869" spans="1:11" hidden="1" x14ac:dyDescent="0.25">
      <c r="A3869" t="s">
        <v>6392</v>
      </c>
      <c r="B3869" s="673" t="s">
        <v>2115</v>
      </c>
      <c r="C3869" s="674">
        <v>4</v>
      </c>
      <c r="D3869" s="674" t="s">
        <v>7061</v>
      </c>
      <c r="E3869" s="674">
        <f t="shared" si="60"/>
        <v>3</v>
      </c>
      <c r="F3869" s="673" t="s">
        <v>3064</v>
      </c>
      <c r="G3869" s="673" t="s">
        <v>3065</v>
      </c>
      <c r="H3869" s="673" t="s">
        <v>3066</v>
      </c>
      <c r="I3869" s="673" t="s">
        <v>2611</v>
      </c>
      <c r="J3869" s="673" t="s">
        <v>2611</v>
      </c>
      <c r="K3869" s="673" t="s">
        <v>2611</v>
      </c>
    </row>
    <row r="3870" spans="1:11" hidden="1" x14ac:dyDescent="0.25">
      <c r="A3870" t="s">
        <v>6393</v>
      </c>
      <c r="B3870" s="673" t="s">
        <v>2115</v>
      </c>
      <c r="C3870" s="674">
        <v>4</v>
      </c>
      <c r="D3870" s="674" t="s">
        <v>7062</v>
      </c>
      <c r="E3870" s="674">
        <f t="shared" si="60"/>
        <v>3</v>
      </c>
      <c r="F3870" s="673" t="s">
        <v>3067</v>
      </c>
      <c r="G3870" s="673" t="s">
        <v>3068</v>
      </c>
      <c r="H3870" s="673" t="s">
        <v>3069</v>
      </c>
      <c r="I3870" s="673" t="s">
        <v>2611</v>
      </c>
      <c r="J3870" s="673" t="s">
        <v>2611</v>
      </c>
      <c r="K3870" s="673" t="s">
        <v>2611</v>
      </c>
    </row>
    <row r="3871" spans="1:11" hidden="1" x14ac:dyDescent="0.25">
      <c r="A3871" t="s">
        <v>6394</v>
      </c>
      <c r="B3871" s="673" t="s">
        <v>2115</v>
      </c>
      <c r="C3871" s="674">
        <v>4</v>
      </c>
      <c r="D3871" s="674" t="s">
        <v>7039</v>
      </c>
      <c r="E3871" s="674">
        <f t="shared" si="60"/>
        <v>3</v>
      </c>
      <c r="F3871" s="673" t="s">
        <v>3064</v>
      </c>
      <c r="G3871" s="673" t="s">
        <v>3065</v>
      </c>
      <c r="H3871" s="673" t="s">
        <v>3066</v>
      </c>
      <c r="I3871" s="673" t="s">
        <v>2611</v>
      </c>
      <c r="J3871" s="673" t="s">
        <v>2611</v>
      </c>
      <c r="K3871" s="673" t="s">
        <v>2611</v>
      </c>
    </row>
    <row r="3872" spans="1:11" hidden="1" x14ac:dyDescent="0.25">
      <c r="A3872" t="s">
        <v>6395</v>
      </c>
      <c r="B3872" s="673" t="s">
        <v>2115</v>
      </c>
      <c r="C3872" s="674">
        <v>4</v>
      </c>
      <c r="D3872" s="674" t="s">
        <v>7065</v>
      </c>
      <c r="E3872" s="674">
        <f t="shared" si="60"/>
        <v>3</v>
      </c>
      <c r="F3872" s="673" t="s">
        <v>3067</v>
      </c>
      <c r="G3872" s="673" t="s">
        <v>3068</v>
      </c>
      <c r="H3872" s="673" t="s">
        <v>3069</v>
      </c>
      <c r="I3872" s="673" t="s">
        <v>2611</v>
      </c>
      <c r="J3872" s="673" t="s">
        <v>2611</v>
      </c>
      <c r="K3872" s="673" t="s">
        <v>2611</v>
      </c>
    </row>
    <row r="3873" spans="1:11" hidden="1" x14ac:dyDescent="0.25">
      <c r="A3873" t="s">
        <v>6396</v>
      </c>
      <c r="B3873" s="673" t="s">
        <v>2115</v>
      </c>
      <c r="C3873" s="674">
        <v>5</v>
      </c>
      <c r="D3873" s="674" t="s">
        <v>6729</v>
      </c>
      <c r="E3873" s="674">
        <f t="shared" si="60"/>
        <v>1</v>
      </c>
      <c r="F3873" s="673" t="s">
        <v>2788</v>
      </c>
      <c r="G3873" s="673" t="s">
        <v>2611</v>
      </c>
      <c r="H3873" s="673" t="s">
        <v>2611</v>
      </c>
      <c r="I3873" s="673" t="s">
        <v>2611</v>
      </c>
      <c r="J3873" s="673" t="s">
        <v>2611</v>
      </c>
      <c r="K3873" s="673" t="s">
        <v>2611</v>
      </c>
    </row>
    <row r="3874" spans="1:11" hidden="1" x14ac:dyDescent="0.25">
      <c r="A3874" t="s">
        <v>6397</v>
      </c>
      <c r="B3874" s="673" t="s">
        <v>2115</v>
      </c>
      <c r="C3874" s="674">
        <v>5</v>
      </c>
      <c r="D3874" s="674" t="s">
        <v>6730</v>
      </c>
      <c r="E3874" s="674">
        <f t="shared" si="60"/>
        <v>1</v>
      </c>
      <c r="F3874" s="673" t="s">
        <v>2788</v>
      </c>
      <c r="G3874" s="673" t="s">
        <v>2611</v>
      </c>
      <c r="H3874" s="673" t="s">
        <v>2611</v>
      </c>
      <c r="I3874" s="673" t="s">
        <v>2611</v>
      </c>
      <c r="J3874" s="673" t="s">
        <v>2611</v>
      </c>
      <c r="K3874" s="673" t="s">
        <v>2611</v>
      </c>
    </row>
    <row r="3875" spans="1:11" hidden="1" x14ac:dyDescent="0.25">
      <c r="A3875" t="s">
        <v>6398</v>
      </c>
      <c r="B3875" s="673" t="s">
        <v>2115</v>
      </c>
      <c r="C3875" s="674">
        <v>5</v>
      </c>
      <c r="D3875" s="674" t="s">
        <v>6731</v>
      </c>
      <c r="E3875" s="674">
        <f t="shared" si="60"/>
        <v>1</v>
      </c>
      <c r="F3875" s="673" t="s">
        <v>2788</v>
      </c>
      <c r="G3875" s="673" t="s">
        <v>2611</v>
      </c>
      <c r="H3875" s="673" t="s">
        <v>2611</v>
      </c>
      <c r="I3875" s="673" t="s">
        <v>2611</v>
      </c>
      <c r="J3875" s="673" t="s">
        <v>2611</v>
      </c>
      <c r="K3875" s="673" t="s">
        <v>2611</v>
      </c>
    </row>
    <row r="3876" spans="1:11" hidden="1" x14ac:dyDescent="0.25">
      <c r="A3876" t="s">
        <v>6399</v>
      </c>
      <c r="B3876" s="673" t="s">
        <v>2115</v>
      </c>
      <c r="C3876" s="674">
        <v>5</v>
      </c>
      <c r="D3876" s="674" t="s">
        <v>6732</v>
      </c>
      <c r="E3876" s="674">
        <f t="shared" si="60"/>
        <v>1</v>
      </c>
      <c r="F3876" s="673" t="s">
        <v>2788</v>
      </c>
      <c r="G3876" s="673" t="s">
        <v>2611</v>
      </c>
      <c r="H3876" s="673" t="s">
        <v>2611</v>
      </c>
      <c r="I3876" s="673" t="s">
        <v>2611</v>
      </c>
      <c r="J3876" s="673" t="s">
        <v>2611</v>
      </c>
      <c r="K3876" s="673" t="s">
        <v>2611</v>
      </c>
    </row>
    <row r="3877" spans="1:11" hidden="1" x14ac:dyDescent="0.25">
      <c r="A3877" t="s">
        <v>6400</v>
      </c>
      <c r="B3877" s="673" t="s">
        <v>2115</v>
      </c>
      <c r="C3877" s="674">
        <v>5</v>
      </c>
      <c r="D3877" s="674" t="s">
        <v>6933</v>
      </c>
      <c r="E3877" s="674">
        <f t="shared" si="60"/>
        <v>2</v>
      </c>
      <c r="F3877" s="673" t="s">
        <v>2879</v>
      </c>
      <c r="G3877" s="673" t="s">
        <v>2880</v>
      </c>
      <c r="H3877" s="673" t="s">
        <v>2611</v>
      </c>
      <c r="I3877" s="673" t="s">
        <v>2611</v>
      </c>
      <c r="J3877" s="673" t="s">
        <v>2611</v>
      </c>
      <c r="K3877" s="673" t="s">
        <v>2611</v>
      </c>
    </row>
    <row r="3878" spans="1:11" hidden="1" x14ac:dyDescent="0.25">
      <c r="A3878" t="s">
        <v>6401</v>
      </c>
      <c r="B3878" s="673" t="s">
        <v>2115</v>
      </c>
      <c r="C3878" s="674">
        <v>5</v>
      </c>
      <c r="D3878" s="674" t="s">
        <v>6934</v>
      </c>
      <c r="E3878" s="674">
        <f t="shared" si="60"/>
        <v>2</v>
      </c>
      <c r="F3878" s="673" t="s">
        <v>2879</v>
      </c>
      <c r="G3878" s="673" t="s">
        <v>2880</v>
      </c>
      <c r="H3878" s="673" t="s">
        <v>2611</v>
      </c>
      <c r="I3878" s="673" t="s">
        <v>2611</v>
      </c>
      <c r="J3878" s="673" t="s">
        <v>2611</v>
      </c>
      <c r="K3878" s="673" t="s">
        <v>2611</v>
      </c>
    </row>
    <row r="3879" spans="1:11" hidden="1" x14ac:dyDescent="0.25">
      <c r="A3879" t="s">
        <v>6402</v>
      </c>
      <c r="B3879" s="673" t="s">
        <v>2115</v>
      </c>
      <c r="C3879" s="674">
        <v>5</v>
      </c>
      <c r="D3879" s="674" t="s">
        <v>6742</v>
      </c>
      <c r="E3879" s="674">
        <f t="shared" si="60"/>
        <v>2</v>
      </c>
      <c r="F3879" s="673" t="s">
        <v>2796</v>
      </c>
      <c r="G3879" s="673" t="s">
        <v>2797</v>
      </c>
      <c r="H3879" s="673" t="s">
        <v>2611</v>
      </c>
      <c r="I3879" s="673" t="s">
        <v>2611</v>
      </c>
      <c r="J3879" s="673" t="s">
        <v>2611</v>
      </c>
      <c r="K3879" s="673" t="s">
        <v>2611</v>
      </c>
    </row>
    <row r="3880" spans="1:11" hidden="1" x14ac:dyDescent="0.25">
      <c r="A3880" t="s">
        <v>6403</v>
      </c>
      <c r="B3880" s="673" t="s">
        <v>2115</v>
      </c>
      <c r="C3880" s="674">
        <v>5</v>
      </c>
      <c r="D3880" s="674" t="s">
        <v>6743</v>
      </c>
      <c r="E3880" s="674">
        <f t="shared" si="60"/>
        <v>2</v>
      </c>
      <c r="F3880" s="673" t="s">
        <v>2796</v>
      </c>
      <c r="G3880" s="673" t="s">
        <v>2797</v>
      </c>
      <c r="H3880" s="673" t="s">
        <v>2611</v>
      </c>
      <c r="I3880" s="673" t="s">
        <v>2611</v>
      </c>
      <c r="J3880" s="673" t="s">
        <v>2611</v>
      </c>
      <c r="K3880" s="673" t="s">
        <v>2611</v>
      </c>
    </row>
    <row r="3881" spans="1:11" hidden="1" x14ac:dyDescent="0.25">
      <c r="A3881" t="s">
        <v>6404</v>
      </c>
      <c r="B3881" s="673" t="s">
        <v>2115</v>
      </c>
      <c r="C3881" s="674">
        <v>5</v>
      </c>
      <c r="D3881" s="674" t="s">
        <v>6733</v>
      </c>
      <c r="E3881" s="674">
        <f t="shared" si="60"/>
        <v>3</v>
      </c>
      <c r="F3881" s="673" t="s">
        <v>2789</v>
      </c>
      <c r="G3881" s="673" t="s">
        <v>2790</v>
      </c>
      <c r="H3881" s="673" t="s">
        <v>2791</v>
      </c>
      <c r="I3881" s="673" t="s">
        <v>2611</v>
      </c>
      <c r="J3881" s="673" t="s">
        <v>2611</v>
      </c>
      <c r="K3881" s="673" t="s">
        <v>2611</v>
      </c>
    </row>
    <row r="3882" spans="1:11" hidden="1" x14ac:dyDescent="0.25">
      <c r="A3882" t="s">
        <v>6405</v>
      </c>
      <c r="B3882" s="673" t="s">
        <v>2115</v>
      </c>
      <c r="C3882" s="674">
        <v>5</v>
      </c>
      <c r="D3882" s="674" t="s">
        <v>6734</v>
      </c>
      <c r="E3882" s="674">
        <f t="shared" si="60"/>
        <v>1</v>
      </c>
      <c r="F3882" s="673" t="s">
        <v>2788</v>
      </c>
      <c r="G3882" s="673" t="s">
        <v>2611</v>
      </c>
      <c r="H3882" s="673" t="s">
        <v>2611</v>
      </c>
      <c r="I3882" s="673" t="s">
        <v>2611</v>
      </c>
      <c r="J3882" s="673" t="s">
        <v>2611</v>
      </c>
      <c r="K3882" s="673" t="s">
        <v>2611</v>
      </c>
    </row>
    <row r="3883" spans="1:11" hidden="1" x14ac:dyDescent="0.25">
      <c r="A3883" t="s">
        <v>6406</v>
      </c>
      <c r="B3883" s="673" t="s">
        <v>2115</v>
      </c>
      <c r="C3883" s="674">
        <v>5</v>
      </c>
      <c r="D3883" s="674" t="s">
        <v>6735</v>
      </c>
      <c r="E3883" s="674">
        <f t="shared" si="60"/>
        <v>1</v>
      </c>
      <c r="F3883" s="673" t="s">
        <v>2788</v>
      </c>
      <c r="G3883" s="673" t="s">
        <v>2611</v>
      </c>
      <c r="H3883" s="673" t="s">
        <v>2611</v>
      </c>
      <c r="I3883" s="673" t="s">
        <v>2611</v>
      </c>
      <c r="J3883" s="673" t="s">
        <v>2611</v>
      </c>
      <c r="K3883" s="673" t="s">
        <v>2611</v>
      </c>
    </row>
    <row r="3884" spans="1:11" hidden="1" x14ac:dyDescent="0.25">
      <c r="A3884" t="s">
        <v>6407</v>
      </c>
      <c r="B3884" s="673" t="s">
        <v>2115</v>
      </c>
      <c r="C3884" s="674">
        <v>5</v>
      </c>
      <c r="D3884" s="674" t="s">
        <v>6744</v>
      </c>
      <c r="E3884" s="674">
        <f t="shared" si="60"/>
        <v>2</v>
      </c>
      <c r="F3884" s="673" t="s">
        <v>2796</v>
      </c>
      <c r="G3884" s="673" t="s">
        <v>2797</v>
      </c>
      <c r="H3884" s="673" t="s">
        <v>2611</v>
      </c>
      <c r="I3884" s="673" t="s">
        <v>2611</v>
      </c>
      <c r="J3884" s="673" t="s">
        <v>2611</v>
      </c>
      <c r="K3884" s="673" t="s">
        <v>2611</v>
      </c>
    </row>
    <row r="3885" spans="1:11" hidden="1" x14ac:dyDescent="0.25">
      <c r="A3885" t="s">
        <v>6408</v>
      </c>
      <c r="B3885" s="673" t="s">
        <v>2115</v>
      </c>
      <c r="C3885" s="674">
        <v>5</v>
      </c>
      <c r="D3885" s="674" t="s">
        <v>6745</v>
      </c>
      <c r="E3885" s="674">
        <f t="shared" si="60"/>
        <v>2</v>
      </c>
      <c r="F3885" s="673" t="s">
        <v>2796</v>
      </c>
      <c r="G3885" s="673" t="s">
        <v>2797</v>
      </c>
      <c r="H3885" s="673" t="s">
        <v>2611</v>
      </c>
      <c r="I3885" s="673" t="s">
        <v>2611</v>
      </c>
      <c r="J3885" s="673" t="s">
        <v>2611</v>
      </c>
      <c r="K3885" s="673" t="s">
        <v>2611</v>
      </c>
    </row>
    <row r="3886" spans="1:11" hidden="1" x14ac:dyDescent="0.25">
      <c r="A3886" t="s">
        <v>6409</v>
      </c>
      <c r="B3886" s="673" t="s">
        <v>2115</v>
      </c>
      <c r="C3886" s="674">
        <v>5</v>
      </c>
      <c r="D3886" s="674" t="s">
        <v>7046</v>
      </c>
      <c r="E3886" s="674">
        <f t="shared" si="60"/>
        <v>1</v>
      </c>
      <c r="F3886" s="673" t="s">
        <v>2788</v>
      </c>
      <c r="G3886" s="673" t="s">
        <v>2611</v>
      </c>
      <c r="H3886" s="673" t="s">
        <v>2611</v>
      </c>
      <c r="I3886" s="673" t="s">
        <v>2611</v>
      </c>
      <c r="J3886" s="673" t="s">
        <v>2611</v>
      </c>
      <c r="K3886" s="673" t="s">
        <v>2611</v>
      </c>
    </row>
    <row r="3887" spans="1:11" hidden="1" x14ac:dyDescent="0.25">
      <c r="A3887" t="s">
        <v>7689</v>
      </c>
      <c r="B3887" s="673" t="s">
        <v>2115</v>
      </c>
      <c r="C3887" s="674">
        <v>5</v>
      </c>
      <c r="D3887" s="674" t="s">
        <v>7134</v>
      </c>
      <c r="E3887" s="674">
        <f t="shared" si="60"/>
        <v>2</v>
      </c>
      <c r="F3887" s="673" t="s">
        <v>2796</v>
      </c>
      <c r="G3887" s="673" t="s">
        <v>2797</v>
      </c>
      <c r="H3887" s="673" t="s">
        <v>2611</v>
      </c>
      <c r="I3887" s="673" t="s">
        <v>2611</v>
      </c>
      <c r="J3887" s="673" t="s">
        <v>2611</v>
      </c>
      <c r="K3887" s="673" t="s">
        <v>2611</v>
      </c>
    </row>
    <row r="3888" spans="1:11" hidden="1" x14ac:dyDescent="0.25">
      <c r="A3888" t="s">
        <v>6410</v>
      </c>
      <c r="B3888" s="673" t="s">
        <v>2115</v>
      </c>
      <c r="C3888" s="674">
        <v>5</v>
      </c>
      <c r="D3888" s="674" t="s">
        <v>7060</v>
      </c>
      <c r="E3888" s="674">
        <f t="shared" si="60"/>
        <v>2</v>
      </c>
      <c r="F3888" s="673" t="s">
        <v>2796</v>
      </c>
      <c r="G3888" s="673" t="s">
        <v>2797</v>
      </c>
      <c r="H3888" s="673" t="s">
        <v>2611</v>
      </c>
      <c r="I3888" s="673" t="s">
        <v>2611</v>
      </c>
      <c r="J3888" s="673" t="s">
        <v>2611</v>
      </c>
      <c r="K3888" s="673" t="s">
        <v>2611</v>
      </c>
    </row>
    <row r="3889" spans="1:11" hidden="1" x14ac:dyDescent="0.25">
      <c r="A3889" t="s">
        <v>6411</v>
      </c>
      <c r="B3889" s="673" t="s">
        <v>2115</v>
      </c>
      <c r="C3889" s="674">
        <v>5</v>
      </c>
      <c r="D3889" s="674" t="s">
        <v>7091</v>
      </c>
      <c r="E3889" s="674">
        <f t="shared" si="60"/>
        <v>2</v>
      </c>
      <c r="F3889" s="673" t="s">
        <v>2879</v>
      </c>
      <c r="G3889" s="673" t="s">
        <v>2880</v>
      </c>
      <c r="H3889" s="673" t="s">
        <v>2611</v>
      </c>
      <c r="I3889" s="673" t="s">
        <v>2611</v>
      </c>
      <c r="J3889" s="673" t="s">
        <v>2611</v>
      </c>
      <c r="K3889" s="673" t="s">
        <v>2611</v>
      </c>
    </row>
    <row r="3890" spans="1:11" hidden="1" x14ac:dyDescent="0.25">
      <c r="A3890" t="s">
        <v>6412</v>
      </c>
      <c r="B3890" s="673" t="s">
        <v>2115</v>
      </c>
      <c r="C3890" s="674">
        <v>5</v>
      </c>
      <c r="D3890" s="674" t="s">
        <v>7093</v>
      </c>
      <c r="E3890" s="674">
        <f t="shared" si="60"/>
        <v>2</v>
      </c>
      <c r="F3890" s="673" t="s">
        <v>2796</v>
      </c>
      <c r="G3890" s="673" t="s">
        <v>2797</v>
      </c>
      <c r="H3890" s="673" t="s">
        <v>2611</v>
      </c>
      <c r="I3890" s="673" t="s">
        <v>2611</v>
      </c>
      <c r="J3890" s="673" t="s">
        <v>2611</v>
      </c>
      <c r="K3890" s="673" t="s">
        <v>2611</v>
      </c>
    </row>
    <row r="3891" spans="1:11" hidden="1" x14ac:dyDescent="0.25">
      <c r="A3891" t="s">
        <v>6413</v>
      </c>
      <c r="B3891" s="673" t="s">
        <v>2115</v>
      </c>
      <c r="C3891" s="674">
        <v>5</v>
      </c>
      <c r="D3891" s="674" t="s">
        <v>7097</v>
      </c>
      <c r="E3891" s="674">
        <f t="shared" si="60"/>
        <v>2</v>
      </c>
      <c r="F3891" s="673" t="s">
        <v>2879</v>
      </c>
      <c r="G3891" s="673" t="s">
        <v>2880</v>
      </c>
      <c r="H3891" s="673" t="s">
        <v>2611</v>
      </c>
      <c r="I3891" s="673" t="s">
        <v>2611</v>
      </c>
      <c r="J3891" s="673" t="s">
        <v>2611</v>
      </c>
      <c r="K3891" s="673" t="s">
        <v>2611</v>
      </c>
    </row>
    <row r="3892" spans="1:11" hidden="1" x14ac:dyDescent="0.25">
      <c r="A3892" t="s">
        <v>6414</v>
      </c>
      <c r="B3892" s="673" t="s">
        <v>2115</v>
      </c>
      <c r="C3892" s="674">
        <v>5</v>
      </c>
      <c r="D3892" s="674" t="s">
        <v>7098</v>
      </c>
      <c r="E3892" s="674">
        <f t="shared" si="60"/>
        <v>2</v>
      </c>
      <c r="F3892" s="673" t="s">
        <v>2796</v>
      </c>
      <c r="G3892" s="673" t="s">
        <v>2797</v>
      </c>
      <c r="H3892" s="673" t="s">
        <v>2611</v>
      </c>
      <c r="I3892" s="673" t="s">
        <v>2611</v>
      </c>
      <c r="J3892" s="673" t="s">
        <v>2611</v>
      </c>
      <c r="K3892" s="673" t="s">
        <v>2611</v>
      </c>
    </row>
    <row r="3893" spans="1:11" hidden="1" x14ac:dyDescent="0.25">
      <c r="A3893" t="s">
        <v>7690</v>
      </c>
      <c r="B3893" s="673" t="s">
        <v>2115</v>
      </c>
      <c r="C3893" s="674">
        <v>5</v>
      </c>
      <c r="D3893" s="674" t="s">
        <v>7034</v>
      </c>
      <c r="E3893" s="674">
        <f t="shared" si="60"/>
        <v>3</v>
      </c>
      <c r="F3893" s="673" t="s">
        <v>2879</v>
      </c>
      <c r="G3893" s="673" t="s">
        <v>3070</v>
      </c>
      <c r="H3893" s="673" t="s">
        <v>3071</v>
      </c>
      <c r="I3893" s="673" t="s">
        <v>2611</v>
      </c>
      <c r="J3893" s="673" t="s">
        <v>2611</v>
      </c>
      <c r="K3893" s="673" t="s">
        <v>2611</v>
      </c>
    </row>
    <row r="3894" spans="1:11" hidden="1" x14ac:dyDescent="0.25">
      <c r="A3894" t="s">
        <v>7691</v>
      </c>
      <c r="B3894" s="673" t="s">
        <v>2115</v>
      </c>
      <c r="C3894" s="674">
        <v>5</v>
      </c>
      <c r="D3894" s="674" t="s">
        <v>7053</v>
      </c>
      <c r="E3894" s="674">
        <f t="shared" si="60"/>
        <v>3</v>
      </c>
      <c r="F3894" s="673" t="s">
        <v>2879</v>
      </c>
      <c r="G3894" s="673" t="s">
        <v>3070</v>
      </c>
      <c r="H3894" s="673" t="s">
        <v>3071</v>
      </c>
      <c r="I3894" s="673" t="s">
        <v>2611</v>
      </c>
      <c r="J3894" s="673" t="s">
        <v>2611</v>
      </c>
      <c r="K3894" s="673" t="s">
        <v>2611</v>
      </c>
    </row>
    <row r="3895" spans="1:11" hidden="1" x14ac:dyDescent="0.25">
      <c r="A3895" t="s">
        <v>6415</v>
      </c>
      <c r="B3895" s="673" t="s">
        <v>2115</v>
      </c>
      <c r="C3895" s="674">
        <v>5</v>
      </c>
      <c r="D3895" s="674" t="s">
        <v>7042</v>
      </c>
      <c r="E3895" s="674">
        <f t="shared" si="60"/>
        <v>3</v>
      </c>
      <c r="F3895" s="673" t="s">
        <v>2879</v>
      </c>
      <c r="G3895" s="673" t="s">
        <v>3070</v>
      </c>
      <c r="H3895" s="673" t="s">
        <v>3071</v>
      </c>
      <c r="I3895" s="673" t="s">
        <v>2611</v>
      </c>
      <c r="J3895" s="673" t="s">
        <v>2611</v>
      </c>
      <c r="K3895" s="673" t="s">
        <v>2611</v>
      </c>
    </row>
    <row r="3896" spans="1:11" hidden="1" x14ac:dyDescent="0.25">
      <c r="A3896" t="s">
        <v>6416</v>
      </c>
      <c r="B3896" s="673" t="s">
        <v>2115</v>
      </c>
      <c r="C3896" s="674">
        <v>5</v>
      </c>
      <c r="D3896" s="674" t="s">
        <v>6907</v>
      </c>
      <c r="E3896" s="674">
        <f t="shared" si="60"/>
        <v>3</v>
      </c>
      <c r="F3896" s="673" t="s">
        <v>2879</v>
      </c>
      <c r="G3896" s="673" t="s">
        <v>3070</v>
      </c>
      <c r="H3896" s="673" t="s">
        <v>3071</v>
      </c>
      <c r="I3896" s="673" t="s">
        <v>2611</v>
      </c>
      <c r="J3896" s="673" t="s">
        <v>2611</v>
      </c>
      <c r="K3896" s="673" t="s">
        <v>2611</v>
      </c>
    </row>
    <row r="3897" spans="1:11" hidden="1" x14ac:dyDescent="0.25">
      <c r="A3897" t="s">
        <v>7692</v>
      </c>
      <c r="B3897" s="673" t="s">
        <v>2115</v>
      </c>
      <c r="C3897" s="674">
        <v>5</v>
      </c>
      <c r="D3897" s="674" t="s">
        <v>6892</v>
      </c>
      <c r="E3897" s="674">
        <f t="shared" si="60"/>
        <v>4</v>
      </c>
      <c r="F3897" s="673" t="s">
        <v>3072</v>
      </c>
      <c r="G3897" s="673" t="s">
        <v>2879</v>
      </c>
      <c r="H3897" s="673" t="s">
        <v>3071</v>
      </c>
      <c r="I3897" s="673" t="s">
        <v>3073</v>
      </c>
      <c r="J3897" s="673" t="s">
        <v>2611</v>
      </c>
      <c r="K3897" s="673" t="s">
        <v>2611</v>
      </c>
    </row>
    <row r="3898" spans="1:11" hidden="1" x14ac:dyDescent="0.25">
      <c r="A3898" t="s">
        <v>7693</v>
      </c>
      <c r="B3898" s="673" t="s">
        <v>2115</v>
      </c>
      <c r="C3898" s="674">
        <v>5</v>
      </c>
      <c r="D3898" s="674" t="s">
        <v>6893</v>
      </c>
      <c r="E3898" s="674">
        <f t="shared" si="60"/>
        <v>4</v>
      </c>
      <c r="F3898" s="673" t="s">
        <v>3072</v>
      </c>
      <c r="G3898" s="673" t="s">
        <v>2879</v>
      </c>
      <c r="H3898" s="673" t="s">
        <v>3071</v>
      </c>
      <c r="I3898" s="673" t="s">
        <v>3073</v>
      </c>
      <c r="J3898" s="673" t="s">
        <v>2611</v>
      </c>
      <c r="K3898" s="673" t="s">
        <v>2611</v>
      </c>
    </row>
    <row r="3899" spans="1:11" hidden="1" x14ac:dyDescent="0.25">
      <c r="A3899" t="s">
        <v>6417</v>
      </c>
      <c r="B3899" s="673" t="s">
        <v>2115</v>
      </c>
      <c r="C3899" s="674">
        <v>5</v>
      </c>
      <c r="D3899" s="674" t="s">
        <v>6924</v>
      </c>
      <c r="E3899" s="674">
        <f t="shared" si="60"/>
        <v>4</v>
      </c>
      <c r="F3899" s="673" t="s">
        <v>3072</v>
      </c>
      <c r="G3899" s="673" t="s">
        <v>2879</v>
      </c>
      <c r="H3899" s="673" t="s">
        <v>3071</v>
      </c>
      <c r="I3899" s="673" t="s">
        <v>3073</v>
      </c>
      <c r="J3899" s="673" t="s">
        <v>2611</v>
      </c>
      <c r="K3899" s="673" t="s">
        <v>2611</v>
      </c>
    </row>
    <row r="3900" spans="1:11" hidden="1" x14ac:dyDescent="0.25">
      <c r="A3900" t="s">
        <v>6418</v>
      </c>
      <c r="B3900" s="673" t="s">
        <v>2115</v>
      </c>
      <c r="C3900" s="674">
        <v>5</v>
      </c>
      <c r="D3900" s="674" t="s">
        <v>7035</v>
      </c>
      <c r="E3900" s="674">
        <f t="shared" si="60"/>
        <v>4</v>
      </c>
      <c r="F3900" s="673" t="s">
        <v>3072</v>
      </c>
      <c r="G3900" s="673" t="s">
        <v>2879</v>
      </c>
      <c r="H3900" s="673" t="s">
        <v>3071</v>
      </c>
      <c r="I3900" s="673" t="s">
        <v>3073</v>
      </c>
      <c r="J3900" s="673" t="s">
        <v>2611</v>
      </c>
      <c r="K3900" s="673" t="s">
        <v>2611</v>
      </c>
    </row>
    <row r="3901" spans="1:11" hidden="1" x14ac:dyDescent="0.25">
      <c r="A3901" t="s">
        <v>6419</v>
      </c>
      <c r="B3901" s="673" t="s">
        <v>2115</v>
      </c>
      <c r="C3901" s="674">
        <v>6</v>
      </c>
      <c r="D3901" s="674" t="s">
        <v>6729</v>
      </c>
      <c r="E3901" s="674">
        <f t="shared" si="60"/>
        <v>1</v>
      </c>
      <c r="F3901" s="673" t="s">
        <v>2788</v>
      </c>
      <c r="G3901" s="673" t="s">
        <v>2611</v>
      </c>
      <c r="H3901" s="673" t="s">
        <v>2611</v>
      </c>
      <c r="I3901" s="673" t="s">
        <v>2611</v>
      </c>
      <c r="J3901" s="673" t="s">
        <v>2611</v>
      </c>
      <c r="K3901" s="673" t="s">
        <v>2611</v>
      </c>
    </row>
    <row r="3902" spans="1:11" hidden="1" x14ac:dyDescent="0.25">
      <c r="A3902" t="s">
        <v>6420</v>
      </c>
      <c r="B3902" s="673" t="s">
        <v>2115</v>
      </c>
      <c r="C3902" s="674">
        <v>6</v>
      </c>
      <c r="D3902" s="674" t="s">
        <v>6730</v>
      </c>
      <c r="E3902" s="674">
        <f t="shared" si="60"/>
        <v>1</v>
      </c>
      <c r="F3902" s="673" t="s">
        <v>2788</v>
      </c>
      <c r="G3902" s="673" t="s">
        <v>2611</v>
      </c>
      <c r="H3902" s="673" t="s">
        <v>2611</v>
      </c>
      <c r="I3902" s="673" t="s">
        <v>2611</v>
      </c>
      <c r="J3902" s="673" t="s">
        <v>2611</v>
      </c>
      <c r="K3902" s="673" t="s">
        <v>2611</v>
      </c>
    </row>
    <row r="3903" spans="1:11" hidden="1" x14ac:dyDescent="0.25">
      <c r="A3903" t="s">
        <v>6421</v>
      </c>
      <c r="B3903" s="673" t="s">
        <v>2115</v>
      </c>
      <c r="C3903" s="674">
        <v>6</v>
      </c>
      <c r="D3903" s="674" t="s">
        <v>6731</v>
      </c>
      <c r="E3903" s="674">
        <f t="shared" si="60"/>
        <v>1</v>
      </c>
      <c r="F3903" s="673" t="s">
        <v>2788</v>
      </c>
      <c r="G3903" s="673" t="s">
        <v>2611</v>
      </c>
      <c r="H3903" s="673" t="s">
        <v>2611</v>
      </c>
      <c r="I3903" s="673" t="s">
        <v>2611</v>
      </c>
      <c r="J3903" s="673" t="s">
        <v>2611</v>
      </c>
      <c r="K3903" s="673" t="s">
        <v>2611</v>
      </c>
    </row>
    <row r="3904" spans="1:11" hidden="1" x14ac:dyDescent="0.25">
      <c r="A3904" t="s">
        <v>6422</v>
      </c>
      <c r="B3904" s="673" t="s">
        <v>2115</v>
      </c>
      <c r="C3904" s="674">
        <v>6</v>
      </c>
      <c r="D3904" s="674" t="s">
        <v>6732</v>
      </c>
      <c r="E3904" s="674">
        <f t="shared" si="60"/>
        <v>1</v>
      </c>
      <c r="F3904" s="673" t="s">
        <v>2788</v>
      </c>
      <c r="G3904" s="673" t="s">
        <v>2611</v>
      </c>
      <c r="H3904" s="673" t="s">
        <v>2611</v>
      </c>
      <c r="I3904" s="673" t="s">
        <v>2611</v>
      </c>
      <c r="J3904" s="673" t="s">
        <v>2611</v>
      </c>
      <c r="K3904" s="673" t="s">
        <v>2611</v>
      </c>
    </row>
    <row r="3905" spans="1:11" hidden="1" x14ac:dyDescent="0.25">
      <c r="A3905" t="s">
        <v>6423</v>
      </c>
      <c r="B3905" s="673" t="s">
        <v>2115</v>
      </c>
      <c r="C3905" s="674">
        <v>6</v>
      </c>
      <c r="D3905" s="674" t="s">
        <v>6933</v>
      </c>
      <c r="E3905" s="674">
        <f t="shared" si="60"/>
        <v>2</v>
      </c>
      <c r="F3905" s="673" t="s">
        <v>2879</v>
      </c>
      <c r="G3905" s="673" t="s">
        <v>2880</v>
      </c>
      <c r="H3905" s="673" t="s">
        <v>2611</v>
      </c>
      <c r="I3905" s="673" t="s">
        <v>2611</v>
      </c>
      <c r="J3905" s="673" t="s">
        <v>2611</v>
      </c>
      <c r="K3905" s="673" t="s">
        <v>2611</v>
      </c>
    </row>
    <row r="3906" spans="1:11" hidden="1" x14ac:dyDescent="0.25">
      <c r="A3906" t="s">
        <v>6424</v>
      </c>
      <c r="B3906" s="673" t="s">
        <v>2115</v>
      </c>
      <c r="C3906" s="674">
        <v>6</v>
      </c>
      <c r="D3906" s="674" t="s">
        <v>6934</v>
      </c>
      <c r="E3906" s="674">
        <f t="shared" si="60"/>
        <v>2</v>
      </c>
      <c r="F3906" s="673" t="s">
        <v>2879</v>
      </c>
      <c r="G3906" s="673" t="s">
        <v>2880</v>
      </c>
      <c r="H3906" s="673" t="s">
        <v>2611</v>
      </c>
      <c r="I3906" s="673" t="s">
        <v>2611</v>
      </c>
      <c r="J3906" s="673" t="s">
        <v>2611</v>
      </c>
      <c r="K3906" s="673" t="s">
        <v>2611</v>
      </c>
    </row>
    <row r="3907" spans="1:11" hidden="1" x14ac:dyDescent="0.25">
      <c r="A3907" t="s">
        <v>6425</v>
      </c>
      <c r="B3907" s="673" t="s">
        <v>2115</v>
      </c>
      <c r="C3907" s="674">
        <v>6</v>
      </c>
      <c r="D3907" s="674" t="s">
        <v>6742</v>
      </c>
      <c r="E3907" s="674">
        <f t="shared" ref="E3907:E3970" si="61">6-COUNTIF(F3907:K3907,"")</f>
        <v>2</v>
      </c>
      <c r="F3907" s="673" t="s">
        <v>2796</v>
      </c>
      <c r="G3907" s="673" t="s">
        <v>2797</v>
      </c>
      <c r="H3907" s="673" t="s">
        <v>2611</v>
      </c>
      <c r="I3907" s="673" t="s">
        <v>2611</v>
      </c>
      <c r="J3907" s="673" t="s">
        <v>2611</v>
      </c>
      <c r="K3907" s="673" t="s">
        <v>2611</v>
      </c>
    </row>
    <row r="3908" spans="1:11" hidden="1" x14ac:dyDescent="0.25">
      <c r="A3908" t="s">
        <v>6426</v>
      </c>
      <c r="B3908" s="673" t="s">
        <v>2115</v>
      </c>
      <c r="C3908" s="674">
        <v>6</v>
      </c>
      <c r="D3908" s="674" t="s">
        <v>6743</v>
      </c>
      <c r="E3908" s="674">
        <f t="shared" si="61"/>
        <v>2</v>
      </c>
      <c r="F3908" s="673" t="s">
        <v>2796</v>
      </c>
      <c r="G3908" s="673" t="s">
        <v>2797</v>
      </c>
      <c r="H3908" s="673" t="s">
        <v>2611</v>
      </c>
      <c r="I3908" s="673" t="s">
        <v>2611</v>
      </c>
      <c r="J3908" s="673" t="s">
        <v>2611</v>
      </c>
      <c r="K3908" s="673" t="s">
        <v>2611</v>
      </c>
    </row>
    <row r="3909" spans="1:11" hidden="1" x14ac:dyDescent="0.25">
      <c r="A3909" t="s">
        <v>6427</v>
      </c>
      <c r="B3909" s="673" t="s">
        <v>2115</v>
      </c>
      <c r="C3909" s="674">
        <v>6</v>
      </c>
      <c r="D3909" s="674" t="s">
        <v>6733</v>
      </c>
      <c r="E3909" s="674">
        <f t="shared" si="61"/>
        <v>3</v>
      </c>
      <c r="F3909" s="673" t="s">
        <v>2789</v>
      </c>
      <c r="G3909" s="673" t="s">
        <v>2790</v>
      </c>
      <c r="H3909" s="673" t="s">
        <v>2791</v>
      </c>
      <c r="I3909" s="673" t="s">
        <v>2611</v>
      </c>
      <c r="J3909" s="673" t="s">
        <v>2611</v>
      </c>
      <c r="K3909" s="673" t="s">
        <v>2611</v>
      </c>
    </row>
    <row r="3910" spans="1:11" hidden="1" x14ac:dyDescent="0.25">
      <c r="A3910" t="s">
        <v>6428</v>
      </c>
      <c r="B3910" s="673" t="s">
        <v>2115</v>
      </c>
      <c r="C3910" s="674">
        <v>6</v>
      </c>
      <c r="D3910" s="674" t="s">
        <v>6734</v>
      </c>
      <c r="E3910" s="674">
        <f t="shared" si="61"/>
        <v>1</v>
      </c>
      <c r="F3910" s="673" t="s">
        <v>2788</v>
      </c>
      <c r="G3910" s="673" t="s">
        <v>2611</v>
      </c>
      <c r="H3910" s="673" t="s">
        <v>2611</v>
      </c>
      <c r="I3910" s="673" t="s">
        <v>2611</v>
      </c>
      <c r="J3910" s="673" t="s">
        <v>2611</v>
      </c>
      <c r="K3910" s="673" t="s">
        <v>2611</v>
      </c>
    </row>
    <row r="3911" spans="1:11" hidden="1" x14ac:dyDescent="0.25">
      <c r="A3911" t="s">
        <v>6429</v>
      </c>
      <c r="B3911" s="673" t="s">
        <v>2115</v>
      </c>
      <c r="C3911" s="674">
        <v>6</v>
      </c>
      <c r="D3911" s="674" t="s">
        <v>6735</v>
      </c>
      <c r="E3911" s="674">
        <f t="shared" si="61"/>
        <v>1</v>
      </c>
      <c r="F3911" s="673" t="s">
        <v>2788</v>
      </c>
      <c r="G3911" s="673" t="s">
        <v>2611</v>
      </c>
      <c r="H3911" s="673" t="s">
        <v>2611</v>
      </c>
      <c r="I3911" s="673" t="s">
        <v>2611</v>
      </c>
      <c r="J3911" s="673" t="s">
        <v>2611</v>
      </c>
      <c r="K3911" s="673" t="s">
        <v>2611</v>
      </c>
    </row>
    <row r="3912" spans="1:11" hidden="1" x14ac:dyDescent="0.25">
      <c r="A3912" t="s">
        <v>6430</v>
      </c>
      <c r="B3912" s="673" t="s">
        <v>2115</v>
      </c>
      <c r="C3912" s="674">
        <v>6</v>
      </c>
      <c r="D3912" s="674" t="s">
        <v>6744</v>
      </c>
      <c r="E3912" s="674">
        <f t="shared" si="61"/>
        <v>2</v>
      </c>
      <c r="F3912" s="673" t="s">
        <v>2796</v>
      </c>
      <c r="G3912" s="673" t="s">
        <v>2797</v>
      </c>
      <c r="H3912" s="673" t="s">
        <v>2611</v>
      </c>
      <c r="I3912" s="673" t="s">
        <v>2611</v>
      </c>
      <c r="J3912" s="673" t="s">
        <v>2611</v>
      </c>
      <c r="K3912" s="673" t="s">
        <v>2611</v>
      </c>
    </row>
    <row r="3913" spans="1:11" hidden="1" x14ac:dyDescent="0.25">
      <c r="A3913" t="s">
        <v>6431</v>
      </c>
      <c r="B3913" s="673" t="s">
        <v>2115</v>
      </c>
      <c r="C3913" s="674">
        <v>6</v>
      </c>
      <c r="D3913" s="674" t="s">
        <v>6745</v>
      </c>
      <c r="E3913" s="674">
        <f t="shared" si="61"/>
        <v>2</v>
      </c>
      <c r="F3913" s="673" t="s">
        <v>2796</v>
      </c>
      <c r="G3913" s="673" t="s">
        <v>2797</v>
      </c>
      <c r="H3913" s="673" t="s">
        <v>2611</v>
      </c>
      <c r="I3913" s="673" t="s">
        <v>2611</v>
      </c>
      <c r="J3913" s="673" t="s">
        <v>2611</v>
      </c>
      <c r="K3913" s="673" t="s">
        <v>2611</v>
      </c>
    </row>
    <row r="3914" spans="1:11" hidden="1" x14ac:dyDescent="0.25">
      <c r="A3914" t="s">
        <v>6432</v>
      </c>
      <c r="B3914" s="673" t="s">
        <v>2115</v>
      </c>
      <c r="C3914" s="674">
        <v>6</v>
      </c>
      <c r="D3914" s="674" t="s">
        <v>7046</v>
      </c>
      <c r="E3914" s="674">
        <f t="shared" si="61"/>
        <v>1</v>
      </c>
      <c r="F3914" s="673" t="s">
        <v>2788</v>
      </c>
      <c r="G3914" s="673" t="s">
        <v>2611</v>
      </c>
      <c r="H3914" s="673" t="s">
        <v>2611</v>
      </c>
      <c r="I3914" s="673" t="s">
        <v>2611</v>
      </c>
      <c r="J3914" s="673" t="s">
        <v>2611</v>
      </c>
      <c r="K3914" s="673" t="s">
        <v>2611</v>
      </c>
    </row>
    <row r="3915" spans="1:11" hidden="1" x14ac:dyDescent="0.25">
      <c r="A3915" t="s">
        <v>7694</v>
      </c>
      <c r="B3915" s="673" t="s">
        <v>2115</v>
      </c>
      <c r="C3915" s="674">
        <v>6</v>
      </c>
      <c r="D3915" s="674" t="s">
        <v>7134</v>
      </c>
      <c r="E3915" s="674">
        <f t="shared" si="61"/>
        <v>2</v>
      </c>
      <c r="F3915" s="673" t="s">
        <v>2796</v>
      </c>
      <c r="G3915" s="673" t="s">
        <v>2797</v>
      </c>
      <c r="H3915" s="673" t="s">
        <v>2611</v>
      </c>
      <c r="I3915" s="673" t="s">
        <v>2611</v>
      </c>
      <c r="J3915" s="673" t="s">
        <v>2611</v>
      </c>
      <c r="K3915" s="673" t="s">
        <v>2611</v>
      </c>
    </row>
    <row r="3916" spans="1:11" hidden="1" x14ac:dyDescent="0.25">
      <c r="A3916" t="s">
        <v>6433</v>
      </c>
      <c r="B3916" s="673" t="s">
        <v>2115</v>
      </c>
      <c r="C3916" s="674">
        <v>6</v>
      </c>
      <c r="D3916" s="674" t="s">
        <v>7060</v>
      </c>
      <c r="E3916" s="674">
        <f t="shared" si="61"/>
        <v>2</v>
      </c>
      <c r="F3916" s="673" t="s">
        <v>2796</v>
      </c>
      <c r="G3916" s="673" t="s">
        <v>2797</v>
      </c>
      <c r="H3916" s="673" t="s">
        <v>2611</v>
      </c>
      <c r="I3916" s="673" t="s">
        <v>2611</v>
      </c>
      <c r="J3916" s="673" t="s">
        <v>2611</v>
      </c>
      <c r="K3916" s="673" t="s">
        <v>2611</v>
      </c>
    </row>
    <row r="3917" spans="1:11" hidden="1" x14ac:dyDescent="0.25">
      <c r="A3917" t="s">
        <v>6434</v>
      </c>
      <c r="B3917" s="673" t="s">
        <v>2115</v>
      </c>
      <c r="C3917" s="674">
        <v>6</v>
      </c>
      <c r="D3917" s="674" t="s">
        <v>7091</v>
      </c>
      <c r="E3917" s="674">
        <f t="shared" si="61"/>
        <v>2</v>
      </c>
      <c r="F3917" s="673" t="s">
        <v>2879</v>
      </c>
      <c r="G3917" s="673" t="s">
        <v>2880</v>
      </c>
      <c r="H3917" s="673" t="s">
        <v>2611</v>
      </c>
      <c r="I3917" s="673" t="s">
        <v>2611</v>
      </c>
      <c r="J3917" s="673" t="s">
        <v>2611</v>
      </c>
      <c r="K3917" s="673" t="s">
        <v>2611</v>
      </c>
    </row>
    <row r="3918" spans="1:11" hidden="1" x14ac:dyDescent="0.25">
      <c r="A3918" t="s">
        <v>6435</v>
      </c>
      <c r="B3918" s="673" t="s">
        <v>2115</v>
      </c>
      <c r="C3918" s="674">
        <v>6</v>
      </c>
      <c r="D3918" s="674" t="s">
        <v>7093</v>
      </c>
      <c r="E3918" s="674">
        <f t="shared" si="61"/>
        <v>2</v>
      </c>
      <c r="F3918" s="673" t="s">
        <v>2796</v>
      </c>
      <c r="G3918" s="673" t="s">
        <v>2797</v>
      </c>
      <c r="H3918" s="673" t="s">
        <v>2611</v>
      </c>
      <c r="I3918" s="673" t="s">
        <v>2611</v>
      </c>
      <c r="J3918" s="673" t="s">
        <v>2611</v>
      </c>
      <c r="K3918" s="673" t="s">
        <v>2611</v>
      </c>
    </row>
    <row r="3919" spans="1:11" hidden="1" x14ac:dyDescent="0.25">
      <c r="A3919" t="s">
        <v>6436</v>
      </c>
      <c r="B3919" s="673" t="s">
        <v>2115</v>
      </c>
      <c r="C3919" s="674">
        <v>6</v>
      </c>
      <c r="D3919" s="674" t="s">
        <v>7097</v>
      </c>
      <c r="E3919" s="674">
        <f t="shared" si="61"/>
        <v>2</v>
      </c>
      <c r="F3919" s="673" t="s">
        <v>2879</v>
      </c>
      <c r="G3919" s="673" t="s">
        <v>2880</v>
      </c>
      <c r="H3919" s="673" t="s">
        <v>2611</v>
      </c>
      <c r="I3919" s="673" t="s">
        <v>2611</v>
      </c>
      <c r="J3919" s="673" t="s">
        <v>2611</v>
      </c>
      <c r="K3919" s="673" t="s">
        <v>2611</v>
      </c>
    </row>
    <row r="3920" spans="1:11" hidden="1" x14ac:dyDescent="0.25">
      <c r="A3920" t="s">
        <v>6437</v>
      </c>
      <c r="B3920" s="673" t="s">
        <v>2115</v>
      </c>
      <c r="C3920" s="674">
        <v>6</v>
      </c>
      <c r="D3920" s="674" t="s">
        <v>7098</v>
      </c>
      <c r="E3920" s="674">
        <f t="shared" si="61"/>
        <v>2</v>
      </c>
      <c r="F3920" s="673" t="s">
        <v>2796</v>
      </c>
      <c r="G3920" s="673" t="s">
        <v>2797</v>
      </c>
      <c r="H3920" s="673" t="s">
        <v>2611</v>
      </c>
      <c r="I3920" s="673" t="s">
        <v>2611</v>
      </c>
      <c r="J3920" s="673" t="s">
        <v>2611</v>
      </c>
      <c r="K3920" s="673" t="s">
        <v>2611</v>
      </c>
    </row>
    <row r="3921" spans="1:11" hidden="1" x14ac:dyDescent="0.25">
      <c r="A3921" t="s">
        <v>7695</v>
      </c>
      <c r="B3921" s="673" t="s">
        <v>2115</v>
      </c>
      <c r="C3921" s="674">
        <v>6</v>
      </c>
      <c r="D3921" s="674" t="s">
        <v>7034</v>
      </c>
      <c r="E3921" s="674">
        <f t="shared" si="61"/>
        <v>3</v>
      </c>
      <c r="F3921" s="673" t="s">
        <v>2879</v>
      </c>
      <c r="G3921" s="673" t="s">
        <v>3070</v>
      </c>
      <c r="H3921" s="673" t="s">
        <v>3071</v>
      </c>
      <c r="I3921" s="673" t="s">
        <v>2611</v>
      </c>
      <c r="J3921" s="673" t="s">
        <v>2611</v>
      </c>
      <c r="K3921" s="673" t="s">
        <v>2611</v>
      </c>
    </row>
    <row r="3922" spans="1:11" hidden="1" x14ac:dyDescent="0.25">
      <c r="A3922" t="s">
        <v>7696</v>
      </c>
      <c r="B3922" s="673" t="s">
        <v>2115</v>
      </c>
      <c r="C3922" s="674">
        <v>6</v>
      </c>
      <c r="D3922" s="674" t="s">
        <v>7053</v>
      </c>
      <c r="E3922" s="674">
        <f t="shared" si="61"/>
        <v>3</v>
      </c>
      <c r="F3922" s="673" t="s">
        <v>2879</v>
      </c>
      <c r="G3922" s="673" t="s">
        <v>3070</v>
      </c>
      <c r="H3922" s="673" t="s">
        <v>3071</v>
      </c>
      <c r="I3922" s="673" t="s">
        <v>2611</v>
      </c>
      <c r="J3922" s="673" t="s">
        <v>2611</v>
      </c>
      <c r="K3922" s="673" t="s">
        <v>2611</v>
      </c>
    </row>
    <row r="3923" spans="1:11" hidden="1" x14ac:dyDescent="0.25">
      <c r="A3923" t="s">
        <v>6438</v>
      </c>
      <c r="B3923" s="673" t="s">
        <v>2115</v>
      </c>
      <c r="C3923" s="674">
        <v>6</v>
      </c>
      <c r="D3923" s="674" t="s">
        <v>7042</v>
      </c>
      <c r="E3923" s="674">
        <f t="shared" si="61"/>
        <v>3</v>
      </c>
      <c r="F3923" s="673" t="s">
        <v>2879</v>
      </c>
      <c r="G3923" s="673" t="s">
        <v>3070</v>
      </c>
      <c r="H3923" s="673" t="s">
        <v>3071</v>
      </c>
      <c r="I3923" s="673" t="s">
        <v>2611</v>
      </c>
      <c r="J3923" s="673" t="s">
        <v>2611</v>
      </c>
      <c r="K3923" s="673" t="s">
        <v>2611</v>
      </c>
    </row>
    <row r="3924" spans="1:11" hidden="1" x14ac:dyDescent="0.25">
      <c r="A3924" t="s">
        <v>6439</v>
      </c>
      <c r="B3924" s="673" t="s">
        <v>2115</v>
      </c>
      <c r="C3924" s="674">
        <v>6</v>
      </c>
      <c r="D3924" s="674" t="s">
        <v>6907</v>
      </c>
      <c r="E3924" s="674">
        <f t="shared" si="61"/>
        <v>3</v>
      </c>
      <c r="F3924" s="673" t="s">
        <v>2879</v>
      </c>
      <c r="G3924" s="673" t="s">
        <v>3070</v>
      </c>
      <c r="H3924" s="673" t="s">
        <v>3071</v>
      </c>
      <c r="I3924" s="673" t="s">
        <v>2611</v>
      </c>
      <c r="J3924" s="673" t="s">
        <v>2611</v>
      </c>
      <c r="K3924" s="673" t="s">
        <v>2611</v>
      </c>
    </row>
    <row r="3925" spans="1:11" hidden="1" x14ac:dyDescent="0.25">
      <c r="A3925" t="s">
        <v>7697</v>
      </c>
      <c r="B3925" s="673" t="s">
        <v>2115</v>
      </c>
      <c r="C3925" s="674">
        <v>6</v>
      </c>
      <c r="D3925" s="674" t="s">
        <v>6892</v>
      </c>
      <c r="E3925" s="674">
        <f t="shared" si="61"/>
        <v>4</v>
      </c>
      <c r="F3925" s="673" t="s">
        <v>3072</v>
      </c>
      <c r="G3925" s="673" t="s">
        <v>2879</v>
      </c>
      <c r="H3925" s="673" t="s">
        <v>3071</v>
      </c>
      <c r="I3925" s="673" t="s">
        <v>3073</v>
      </c>
      <c r="J3925" s="673" t="s">
        <v>2611</v>
      </c>
      <c r="K3925" s="673" t="s">
        <v>2611</v>
      </c>
    </row>
    <row r="3926" spans="1:11" hidden="1" x14ac:dyDescent="0.25">
      <c r="A3926" t="s">
        <v>7698</v>
      </c>
      <c r="B3926" s="673" t="s">
        <v>2115</v>
      </c>
      <c r="C3926" s="674">
        <v>6</v>
      </c>
      <c r="D3926" s="674" t="s">
        <v>6893</v>
      </c>
      <c r="E3926" s="674">
        <f t="shared" si="61"/>
        <v>4</v>
      </c>
      <c r="F3926" s="673" t="s">
        <v>3072</v>
      </c>
      <c r="G3926" s="673" t="s">
        <v>2879</v>
      </c>
      <c r="H3926" s="673" t="s">
        <v>3071</v>
      </c>
      <c r="I3926" s="673" t="s">
        <v>3073</v>
      </c>
      <c r="J3926" s="673" t="s">
        <v>2611</v>
      </c>
      <c r="K3926" s="673" t="s">
        <v>2611</v>
      </c>
    </row>
    <row r="3927" spans="1:11" hidden="1" x14ac:dyDescent="0.25">
      <c r="A3927" t="s">
        <v>6440</v>
      </c>
      <c r="B3927" s="673" t="s">
        <v>2115</v>
      </c>
      <c r="C3927" s="674">
        <v>6</v>
      </c>
      <c r="D3927" s="674" t="s">
        <v>6924</v>
      </c>
      <c r="E3927" s="674">
        <f t="shared" si="61"/>
        <v>4</v>
      </c>
      <c r="F3927" s="673" t="s">
        <v>3072</v>
      </c>
      <c r="G3927" s="673" t="s">
        <v>2879</v>
      </c>
      <c r="H3927" s="673" t="s">
        <v>3071</v>
      </c>
      <c r="I3927" s="673" t="s">
        <v>3073</v>
      </c>
      <c r="J3927" s="673" t="s">
        <v>2611</v>
      </c>
      <c r="K3927" s="673" t="s">
        <v>2611</v>
      </c>
    </row>
    <row r="3928" spans="1:11" hidden="1" x14ac:dyDescent="0.25">
      <c r="A3928" t="s">
        <v>6441</v>
      </c>
      <c r="B3928" s="673" t="s">
        <v>2115</v>
      </c>
      <c r="C3928" s="674">
        <v>6</v>
      </c>
      <c r="D3928" s="674" t="s">
        <v>7035</v>
      </c>
      <c r="E3928" s="674">
        <f t="shared" si="61"/>
        <v>4</v>
      </c>
      <c r="F3928" s="673" t="s">
        <v>3072</v>
      </c>
      <c r="G3928" s="673" t="s">
        <v>2879</v>
      </c>
      <c r="H3928" s="673" t="s">
        <v>3071</v>
      </c>
      <c r="I3928" s="673" t="s">
        <v>3073</v>
      </c>
      <c r="J3928" s="673" t="s">
        <v>2611</v>
      </c>
      <c r="K3928" s="673" t="s">
        <v>2611</v>
      </c>
    </row>
    <row r="3929" spans="1:11" hidden="1" x14ac:dyDescent="0.25">
      <c r="A3929" t="s">
        <v>6442</v>
      </c>
      <c r="B3929" s="673" t="s">
        <v>2115</v>
      </c>
      <c r="C3929" s="674">
        <v>7</v>
      </c>
      <c r="D3929" s="674" t="s">
        <v>6729</v>
      </c>
      <c r="E3929" s="674">
        <f t="shared" si="61"/>
        <v>1</v>
      </c>
      <c r="F3929" s="673" t="s">
        <v>2788</v>
      </c>
      <c r="G3929" s="673" t="s">
        <v>2611</v>
      </c>
      <c r="H3929" s="673" t="s">
        <v>2611</v>
      </c>
      <c r="I3929" s="673" t="s">
        <v>2611</v>
      </c>
      <c r="J3929" s="673" t="s">
        <v>2611</v>
      </c>
      <c r="K3929" s="673" t="s">
        <v>2611</v>
      </c>
    </row>
    <row r="3930" spans="1:11" hidden="1" x14ac:dyDescent="0.25">
      <c r="A3930" t="s">
        <v>6443</v>
      </c>
      <c r="B3930" s="673" t="s">
        <v>2115</v>
      </c>
      <c r="C3930" s="674">
        <v>7</v>
      </c>
      <c r="D3930" s="674" t="s">
        <v>6730</v>
      </c>
      <c r="E3930" s="674">
        <f t="shared" si="61"/>
        <v>1</v>
      </c>
      <c r="F3930" s="673" t="s">
        <v>2788</v>
      </c>
      <c r="G3930" s="673" t="s">
        <v>2611</v>
      </c>
      <c r="H3930" s="673" t="s">
        <v>2611</v>
      </c>
      <c r="I3930" s="673" t="s">
        <v>2611</v>
      </c>
      <c r="J3930" s="673" t="s">
        <v>2611</v>
      </c>
      <c r="K3930" s="673" t="s">
        <v>2611</v>
      </c>
    </row>
    <row r="3931" spans="1:11" hidden="1" x14ac:dyDescent="0.25">
      <c r="A3931" t="s">
        <v>6444</v>
      </c>
      <c r="B3931" s="673" t="s">
        <v>2115</v>
      </c>
      <c r="C3931" s="674">
        <v>7</v>
      </c>
      <c r="D3931" s="674" t="s">
        <v>6731</v>
      </c>
      <c r="E3931" s="674">
        <f t="shared" si="61"/>
        <v>1</v>
      </c>
      <c r="F3931" s="673" t="s">
        <v>2788</v>
      </c>
      <c r="G3931" s="673" t="s">
        <v>2611</v>
      </c>
      <c r="H3931" s="673" t="s">
        <v>2611</v>
      </c>
      <c r="I3931" s="673" t="s">
        <v>2611</v>
      </c>
      <c r="J3931" s="673" t="s">
        <v>2611</v>
      </c>
      <c r="K3931" s="673" t="s">
        <v>2611</v>
      </c>
    </row>
    <row r="3932" spans="1:11" hidden="1" x14ac:dyDescent="0.25">
      <c r="A3932" t="s">
        <v>6445</v>
      </c>
      <c r="B3932" s="673" t="s">
        <v>2115</v>
      </c>
      <c r="C3932" s="674">
        <v>7</v>
      </c>
      <c r="D3932" s="674" t="s">
        <v>6732</v>
      </c>
      <c r="E3932" s="674">
        <f t="shared" si="61"/>
        <v>1</v>
      </c>
      <c r="F3932" s="673" t="s">
        <v>2788</v>
      </c>
      <c r="G3932" s="673" t="s">
        <v>2611</v>
      </c>
      <c r="H3932" s="673" t="s">
        <v>2611</v>
      </c>
      <c r="I3932" s="673" t="s">
        <v>2611</v>
      </c>
      <c r="J3932" s="673" t="s">
        <v>2611</v>
      </c>
      <c r="K3932" s="673" t="s">
        <v>2611</v>
      </c>
    </row>
    <row r="3933" spans="1:11" hidden="1" x14ac:dyDescent="0.25">
      <c r="A3933" t="s">
        <v>6446</v>
      </c>
      <c r="B3933" s="673" t="s">
        <v>2115</v>
      </c>
      <c r="C3933" s="674">
        <v>7</v>
      </c>
      <c r="D3933" s="674" t="s">
        <v>6933</v>
      </c>
      <c r="E3933" s="674">
        <f t="shared" si="61"/>
        <v>2</v>
      </c>
      <c r="F3933" s="673" t="s">
        <v>2879</v>
      </c>
      <c r="G3933" s="673" t="s">
        <v>2880</v>
      </c>
      <c r="H3933" s="673" t="s">
        <v>2611</v>
      </c>
      <c r="I3933" s="673" t="s">
        <v>2611</v>
      </c>
      <c r="J3933" s="673" t="s">
        <v>2611</v>
      </c>
      <c r="K3933" s="673" t="s">
        <v>2611</v>
      </c>
    </row>
    <row r="3934" spans="1:11" hidden="1" x14ac:dyDescent="0.25">
      <c r="A3934" t="s">
        <v>6447</v>
      </c>
      <c r="B3934" s="673" t="s">
        <v>2115</v>
      </c>
      <c r="C3934" s="674">
        <v>7</v>
      </c>
      <c r="D3934" s="674" t="s">
        <v>6934</v>
      </c>
      <c r="E3934" s="674">
        <f t="shared" si="61"/>
        <v>2</v>
      </c>
      <c r="F3934" s="673" t="s">
        <v>2879</v>
      </c>
      <c r="G3934" s="673" t="s">
        <v>2880</v>
      </c>
      <c r="H3934" s="673" t="s">
        <v>2611</v>
      </c>
      <c r="I3934" s="673" t="s">
        <v>2611</v>
      </c>
      <c r="J3934" s="673" t="s">
        <v>2611</v>
      </c>
      <c r="K3934" s="673" t="s">
        <v>2611</v>
      </c>
    </row>
    <row r="3935" spans="1:11" hidden="1" x14ac:dyDescent="0.25">
      <c r="A3935" t="s">
        <v>6448</v>
      </c>
      <c r="B3935" s="673" t="s">
        <v>2115</v>
      </c>
      <c r="C3935" s="674">
        <v>7</v>
      </c>
      <c r="D3935" s="674" t="s">
        <v>6742</v>
      </c>
      <c r="E3935" s="674">
        <f t="shared" si="61"/>
        <v>2</v>
      </c>
      <c r="F3935" s="673" t="s">
        <v>2796</v>
      </c>
      <c r="G3935" s="673" t="s">
        <v>2797</v>
      </c>
      <c r="H3935" s="673" t="s">
        <v>2611</v>
      </c>
      <c r="I3935" s="673" t="s">
        <v>2611</v>
      </c>
      <c r="J3935" s="673" t="s">
        <v>2611</v>
      </c>
      <c r="K3935" s="673" t="s">
        <v>2611</v>
      </c>
    </row>
    <row r="3936" spans="1:11" hidden="1" x14ac:dyDescent="0.25">
      <c r="A3936" t="s">
        <v>6449</v>
      </c>
      <c r="B3936" s="673" t="s">
        <v>2115</v>
      </c>
      <c r="C3936" s="674">
        <v>7</v>
      </c>
      <c r="D3936" s="674" t="s">
        <v>6743</v>
      </c>
      <c r="E3936" s="674">
        <f t="shared" si="61"/>
        <v>2</v>
      </c>
      <c r="F3936" s="673" t="s">
        <v>2796</v>
      </c>
      <c r="G3936" s="673" t="s">
        <v>2797</v>
      </c>
      <c r="H3936" s="673" t="s">
        <v>2611</v>
      </c>
      <c r="I3936" s="673" t="s">
        <v>2611</v>
      </c>
      <c r="J3936" s="673" t="s">
        <v>2611</v>
      </c>
      <c r="K3936" s="673" t="s">
        <v>2611</v>
      </c>
    </row>
    <row r="3937" spans="1:11" hidden="1" x14ac:dyDescent="0.25">
      <c r="A3937" t="s">
        <v>6450</v>
      </c>
      <c r="B3937" s="673" t="s">
        <v>2115</v>
      </c>
      <c r="C3937" s="674">
        <v>7</v>
      </c>
      <c r="D3937" s="674" t="s">
        <v>6733</v>
      </c>
      <c r="E3937" s="674">
        <f t="shared" si="61"/>
        <v>3</v>
      </c>
      <c r="F3937" s="673" t="s">
        <v>2789</v>
      </c>
      <c r="G3937" s="673" t="s">
        <v>2790</v>
      </c>
      <c r="H3937" s="673" t="s">
        <v>2791</v>
      </c>
      <c r="I3937" s="673" t="s">
        <v>2611</v>
      </c>
      <c r="J3937" s="673" t="s">
        <v>2611</v>
      </c>
      <c r="K3937" s="673" t="s">
        <v>2611</v>
      </c>
    </row>
    <row r="3938" spans="1:11" hidden="1" x14ac:dyDescent="0.25">
      <c r="A3938" t="s">
        <v>6451</v>
      </c>
      <c r="B3938" s="673" t="s">
        <v>2115</v>
      </c>
      <c r="C3938" s="674">
        <v>7</v>
      </c>
      <c r="D3938" s="674" t="s">
        <v>6734</v>
      </c>
      <c r="E3938" s="674">
        <f t="shared" si="61"/>
        <v>1</v>
      </c>
      <c r="F3938" s="673" t="s">
        <v>2788</v>
      </c>
      <c r="G3938" s="673" t="s">
        <v>2611</v>
      </c>
      <c r="H3938" s="673" t="s">
        <v>2611</v>
      </c>
      <c r="I3938" s="673" t="s">
        <v>2611</v>
      </c>
      <c r="J3938" s="673" t="s">
        <v>2611</v>
      </c>
      <c r="K3938" s="673" t="s">
        <v>2611</v>
      </c>
    </row>
    <row r="3939" spans="1:11" hidden="1" x14ac:dyDescent="0.25">
      <c r="A3939" t="s">
        <v>6452</v>
      </c>
      <c r="B3939" s="673" t="s">
        <v>2115</v>
      </c>
      <c r="C3939" s="674">
        <v>7</v>
      </c>
      <c r="D3939" s="674" t="s">
        <v>6735</v>
      </c>
      <c r="E3939" s="674">
        <f t="shared" si="61"/>
        <v>1</v>
      </c>
      <c r="F3939" s="673" t="s">
        <v>2788</v>
      </c>
      <c r="G3939" s="673" t="s">
        <v>2611</v>
      </c>
      <c r="H3939" s="673" t="s">
        <v>2611</v>
      </c>
      <c r="I3939" s="673" t="s">
        <v>2611</v>
      </c>
      <c r="J3939" s="673" t="s">
        <v>2611</v>
      </c>
      <c r="K3939" s="673" t="s">
        <v>2611</v>
      </c>
    </row>
    <row r="3940" spans="1:11" hidden="1" x14ac:dyDescent="0.25">
      <c r="A3940" t="s">
        <v>6453</v>
      </c>
      <c r="B3940" s="673" t="s">
        <v>2115</v>
      </c>
      <c r="C3940" s="674">
        <v>7</v>
      </c>
      <c r="D3940" s="674" t="s">
        <v>6744</v>
      </c>
      <c r="E3940" s="674">
        <f t="shared" si="61"/>
        <v>2</v>
      </c>
      <c r="F3940" s="673" t="s">
        <v>2796</v>
      </c>
      <c r="G3940" s="673" t="s">
        <v>2797</v>
      </c>
      <c r="H3940" s="673" t="s">
        <v>2611</v>
      </c>
      <c r="I3940" s="673" t="s">
        <v>2611</v>
      </c>
      <c r="J3940" s="673" t="s">
        <v>2611</v>
      </c>
      <c r="K3940" s="673" t="s">
        <v>2611</v>
      </c>
    </row>
    <row r="3941" spans="1:11" hidden="1" x14ac:dyDescent="0.25">
      <c r="A3941" t="s">
        <v>6454</v>
      </c>
      <c r="B3941" s="673" t="s">
        <v>2115</v>
      </c>
      <c r="C3941" s="674">
        <v>7</v>
      </c>
      <c r="D3941" s="674" t="s">
        <v>6745</v>
      </c>
      <c r="E3941" s="674">
        <f t="shared" si="61"/>
        <v>2</v>
      </c>
      <c r="F3941" s="673" t="s">
        <v>2796</v>
      </c>
      <c r="G3941" s="673" t="s">
        <v>2797</v>
      </c>
      <c r="H3941" s="673" t="s">
        <v>2611</v>
      </c>
      <c r="I3941" s="673" t="s">
        <v>2611</v>
      </c>
      <c r="J3941" s="673" t="s">
        <v>2611</v>
      </c>
      <c r="K3941" s="673" t="s">
        <v>2611</v>
      </c>
    </row>
    <row r="3942" spans="1:11" hidden="1" x14ac:dyDescent="0.25">
      <c r="A3942" t="s">
        <v>6455</v>
      </c>
      <c r="B3942" s="673" t="s">
        <v>2115</v>
      </c>
      <c r="C3942" s="674">
        <v>7</v>
      </c>
      <c r="D3942" s="674" t="s">
        <v>7046</v>
      </c>
      <c r="E3942" s="674">
        <f t="shared" si="61"/>
        <v>1</v>
      </c>
      <c r="F3942" s="673" t="s">
        <v>2788</v>
      </c>
      <c r="G3942" s="673" t="s">
        <v>2611</v>
      </c>
      <c r="H3942" s="673" t="s">
        <v>2611</v>
      </c>
      <c r="I3942" s="673" t="s">
        <v>2611</v>
      </c>
      <c r="J3942" s="673" t="s">
        <v>2611</v>
      </c>
      <c r="K3942" s="673" t="s">
        <v>2611</v>
      </c>
    </row>
    <row r="3943" spans="1:11" hidden="1" x14ac:dyDescent="0.25">
      <c r="A3943" t="s">
        <v>7699</v>
      </c>
      <c r="B3943" s="673" t="s">
        <v>2115</v>
      </c>
      <c r="C3943" s="674">
        <v>7</v>
      </c>
      <c r="D3943" s="674" t="s">
        <v>7134</v>
      </c>
      <c r="E3943" s="674">
        <f t="shared" si="61"/>
        <v>2</v>
      </c>
      <c r="F3943" s="673" t="s">
        <v>2796</v>
      </c>
      <c r="G3943" s="673" t="s">
        <v>2797</v>
      </c>
      <c r="H3943" s="673" t="s">
        <v>2611</v>
      </c>
      <c r="I3943" s="673" t="s">
        <v>2611</v>
      </c>
      <c r="J3943" s="673" t="s">
        <v>2611</v>
      </c>
      <c r="K3943" s="673" t="s">
        <v>2611</v>
      </c>
    </row>
    <row r="3944" spans="1:11" hidden="1" x14ac:dyDescent="0.25">
      <c r="A3944" t="s">
        <v>6456</v>
      </c>
      <c r="B3944" s="673" t="s">
        <v>2115</v>
      </c>
      <c r="C3944" s="674">
        <v>7</v>
      </c>
      <c r="D3944" s="674" t="s">
        <v>7060</v>
      </c>
      <c r="E3944" s="674">
        <f t="shared" si="61"/>
        <v>2</v>
      </c>
      <c r="F3944" s="673" t="s">
        <v>2796</v>
      </c>
      <c r="G3944" s="673" t="s">
        <v>2797</v>
      </c>
      <c r="H3944" s="673" t="s">
        <v>2611</v>
      </c>
      <c r="I3944" s="673" t="s">
        <v>2611</v>
      </c>
      <c r="J3944" s="673" t="s">
        <v>2611</v>
      </c>
      <c r="K3944" s="673" t="s">
        <v>2611</v>
      </c>
    </row>
    <row r="3945" spans="1:11" hidden="1" x14ac:dyDescent="0.25">
      <c r="A3945" t="s">
        <v>6457</v>
      </c>
      <c r="B3945" s="673" t="s">
        <v>2115</v>
      </c>
      <c r="C3945" s="674">
        <v>7</v>
      </c>
      <c r="D3945" s="674" t="s">
        <v>7091</v>
      </c>
      <c r="E3945" s="674">
        <f t="shared" si="61"/>
        <v>2</v>
      </c>
      <c r="F3945" s="673" t="s">
        <v>2879</v>
      </c>
      <c r="G3945" s="673" t="s">
        <v>2880</v>
      </c>
      <c r="H3945" s="673" t="s">
        <v>2611</v>
      </c>
      <c r="I3945" s="673" t="s">
        <v>2611</v>
      </c>
      <c r="J3945" s="673" t="s">
        <v>2611</v>
      </c>
      <c r="K3945" s="673" t="s">
        <v>2611</v>
      </c>
    </row>
    <row r="3946" spans="1:11" hidden="1" x14ac:dyDescent="0.25">
      <c r="A3946" t="s">
        <v>6458</v>
      </c>
      <c r="B3946" s="673" t="s">
        <v>2115</v>
      </c>
      <c r="C3946" s="674">
        <v>7</v>
      </c>
      <c r="D3946" s="674" t="s">
        <v>7093</v>
      </c>
      <c r="E3946" s="674">
        <f t="shared" si="61"/>
        <v>2</v>
      </c>
      <c r="F3946" s="673" t="s">
        <v>2796</v>
      </c>
      <c r="G3946" s="673" t="s">
        <v>2797</v>
      </c>
      <c r="H3946" s="673" t="s">
        <v>2611</v>
      </c>
      <c r="I3946" s="673" t="s">
        <v>2611</v>
      </c>
      <c r="J3946" s="673" t="s">
        <v>2611</v>
      </c>
      <c r="K3946" s="673" t="s">
        <v>2611</v>
      </c>
    </row>
    <row r="3947" spans="1:11" hidden="1" x14ac:dyDescent="0.25">
      <c r="A3947" t="s">
        <v>6459</v>
      </c>
      <c r="B3947" s="673" t="s">
        <v>2115</v>
      </c>
      <c r="C3947" s="674">
        <v>7</v>
      </c>
      <c r="D3947" s="674" t="s">
        <v>7097</v>
      </c>
      <c r="E3947" s="674">
        <f t="shared" si="61"/>
        <v>2</v>
      </c>
      <c r="F3947" s="673" t="s">
        <v>2879</v>
      </c>
      <c r="G3947" s="673" t="s">
        <v>2880</v>
      </c>
      <c r="H3947" s="673" t="s">
        <v>2611</v>
      </c>
      <c r="I3947" s="673" t="s">
        <v>2611</v>
      </c>
      <c r="J3947" s="673" t="s">
        <v>2611</v>
      </c>
      <c r="K3947" s="673" t="s">
        <v>2611</v>
      </c>
    </row>
    <row r="3948" spans="1:11" hidden="1" x14ac:dyDescent="0.25">
      <c r="A3948" t="s">
        <v>6460</v>
      </c>
      <c r="B3948" s="673" t="s">
        <v>2115</v>
      </c>
      <c r="C3948" s="674">
        <v>7</v>
      </c>
      <c r="D3948" s="674" t="s">
        <v>7098</v>
      </c>
      <c r="E3948" s="674">
        <f t="shared" si="61"/>
        <v>2</v>
      </c>
      <c r="F3948" s="673" t="s">
        <v>2796</v>
      </c>
      <c r="G3948" s="673" t="s">
        <v>2797</v>
      </c>
      <c r="H3948" s="673" t="s">
        <v>2611</v>
      </c>
      <c r="I3948" s="673" t="s">
        <v>2611</v>
      </c>
      <c r="J3948" s="673" t="s">
        <v>2611</v>
      </c>
      <c r="K3948" s="673" t="s">
        <v>2611</v>
      </c>
    </row>
    <row r="3949" spans="1:11" hidden="1" x14ac:dyDescent="0.25">
      <c r="A3949" t="s">
        <v>7700</v>
      </c>
      <c r="B3949" s="673" t="s">
        <v>2115</v>
      </c>
      <c r="C3949" s="674">
        <v>7</v>
      </c>
      <c r="D3949" s="674" t="s">
        <v>7034</v>
      </c>
      <c r="E3949" s="674">
        <f t="shared" si="61"/>
        <v>3</v>
      </c>
      <c r="F3949" s="673" t="s">
        <v>2879</v>
      </c>
      <c r="G3949" s="673" t="s">
        <v>3070</v>
      </c>
      <c r="H3949" s="673" t="s">
        <v>3071</v>
      </c>
      <c r="I3949" s="673" t="s">
        <v>2611</v>
      </c>
      <c r="J3949" s="673" t="s">
        <v>2611</v>
      </c>
      <c r="K3949" s="673" t="s">
        <v>2611</v>
      </c>
    </row>
    <row r="3950" spans="1:11" hidden="1" x14ac:dyDescent="0.25">
      <c r="A3950" t="s">
        <v>7701</v>
      </c>
      <c r="B3950" s="673" t="s">
        <v>2115</v>
      </c>
      <c r="C3950" s="674">
        <v>7</v>
      </c>
      <c r="D3950" s="674" t="s">
        <v>7053</v>
      </c>
      <c r="E3950" s="674">
        <f t="shared" si="61"/>
        <v>3</v>
      </c>
      <c r="F3950" s="673" t="s">
        <v>2879</v>
      </c>
      <c r="G3950" s="673" t="s">
        <v>3070</v>
      </c>
      <c r="H3950" s="673" t="s">
        <v>3071</v>
      </c>
      <c r="I3950" s="673" t="s">
        <v>2611</v>
      </c>
      <c r="J3950" s="673" t="s">
        <v>2611</v>
      </c>
      <c r="K3950" s="673" t="s">
        <v>2611</v>
      </c>
    </row>
    <row r="3951" spans="1:11" hidden="1" x14ac:dyDescent="0.25">
      <c r="A3951" t="s">
        <v>6461</v>
      </c>
      <c r="B3951" s="673" t="s">
        <v>2115</v>
      </c>
      <c r="C3951" s="674">
        <v>7</v>
      </c>
      <c r="D3951" s="674" t="s">
        <v>7042</v>
      </c>
      <c r="E3951" s="674">
        <f t="shared" si="61"/>
        <v>3</v>
      </c>
      <c r="F3951" s="673" t="s">
        <v>2879</v>
      </c>
      <c r="G3951" s="673" t="s">
        <v>3070</v>
      </c>
      <c r="H3951" s="673" t="s">
        <v>3071</v>
      </c>
      <c r="I3951" s="673" t="s">
        <v>2611</v>
      </c>
      <c r="J3951" s="673" t="s">
        <v>2611</v>
      </c>
      <c r="K3951" s="673" t="s">
        <v>2611</v>
      </c>
    </row>
    <row r="3952" spans="1:11" hidden="1" x14ac:dyDescent="0.25">
      <c r="A3952" t="s">
        <v>6462</v>
      </c>
      <c r="B3952" s="673" t="s">
        <v>2115</v>
      </c>
      <c r="C3952" s="674">
        <v>7</v>
      </c>
      <c r="D3952" s="674" t="s">
        <v>6907</v>
      </c>
      <c r="E3952" s="674">
        <f t="shared" si="61"/>
        <v>3</v>
      </c>
      <c r="F3952" s="673" t="s">
        <v>2879</v>
      </c>
      <c r="G3952" s="673" t="s">
        <v>3070</v>
      </c>
      <c r="H3952" s="673" t="s">
        <v>3071</v>
      </c>
      <c r="I3952" s="673" t="s">
        <v>2611</v>
      </c>
      <c r="J3952" s="673" t="s">
        <v>2611</v>
      </c>
      <c r="K3952" s="673" t="s">
        <v>2611</v>
      </c>
    </row>
    <row r="3953" spans="1:11" hidden="1" x14ac:dyDescent="0.25">
      <c r="A3953" t="s">
        <v>7702</v>
      </c>
      <c r="B3953" s="673" t="s">
        <v>2115</v>
      </c>
      <c r="C3953" s="674">
        <v>7</v>
      </c>
      <c r="D3953" s="674" t="s">
        <v>6892</v>
      </c>
      <c r="E3953" s="674">
        <f t="shared" si="61"/>
        <v>4</v>
      </c>
      <c r="F3953" s="673" t="s">
        <v>3072</v>
      </c>
      <c r="G3953" s="673" t="s">
        <v>2879</v>
      </c>
      <c r="H3953" s="673" t="s">
        <v>3071</v>
      </c>
      <c r="I3953" s="673" t="s">
        <v>3073</v>
      </c>
      <c r="J3953" s="673" t="s">
        <v>2611</v>
      </c>
      <c r="K3953" s="673" t="s">
        <v>2611</v>
      </c>
    </row>
    <row r="3954" spans="1:11" hidden="1" x14ac:dyDescent="0.25">
      <c r="A3954" t="s">
        <v>7703</v>
      </c>
      <c r="B3954" s="673" t="s">
        <v>2115</v>
      </c>
      <c r="C3954" s="674">
        <v>7</v>
      </c>
      <c r="D3954" s="674" t="s">
        <v>6893</v>
      </c>
      <c r="E3954" s="674">
        <f t="shared" si="61"/>
        <v>4</v>
      </c>
      <c r="F3954" s="673" t="s">
        <v>3072</v>
      </c>
      <c r="G3954" s="673" t="s">
        <v>2879</v>
      </c>
      <c r="H3954" s="673" t="s">
        <v>3071</v>
      </c>
      <c r="I3954" s="673" t="s">
        <v>3073</v>
      </c>
      <c r="J3954" s="673" t="s">
        <v>2611</v>
      </c>
      <c r="K3954" s="673" t="s">
        <v>2611</v>
      </c>
    </row>
    <row r="3955" spans="1:11" hidden="1" x14ac:dyDescent="0.25">
      <c r="A3955" t="s">
        <v>6463</v>
      </c>
      <c r="B3955" s="673" t="s">
        <v>2115</v>
      </c>
      <c r="C3955" s="674">
        <v>7</v>
      </c>
      <c r="D3955" s="674" t="s">
        <v>6924</v>
      </c>
      <c r="E3955" s="674">
        <f t="shared" si="61"/>
        <v>4</v>
      </c>
      <c r="F3955" s="673" t="s">
        <v>3072</v>
      </c>
      <c r="G3955" s="673" t="s">
        <v>2879</v>
      </c>
      <c r="H3955" s="673" t="s">
        <v>3071</v>
      </c>
      <c r="I3955" s="673" t="s">
        <v>3073</v>
      </c>
      <c r="J3955" s="673" t="s">
        <v>2611</v>
      </c>
      <c r="K3955" s="673" t="s">
        <v>2611</v>
      </c>
    </row>
    <row r="3956" spans="1:11" hidden="1" x14ac:dyDescent="0.25">
      <c r="A3956" t="s">
        <v>6464</v>
      </c>
      <c r="B3956" s="673" t="s">
        <v>2115</v>
      </c>
      <c r="C3956" s="674">
        <v>7</v>
      </c>
      <c r="D3956" s="674" t="s">
        <v>7035</v>
      </c>
      <c r="E3956" s="674">
        <f t="shared" si="61"/>
        <v>4</v>
      </c>
      <c r="F3956" s="673" t="s">
        <v>3072</v>
      </c>
      <c r="G3956" s="673" t="s">
        <v>2879</v>
      </c>
      <c r="H3956" s="673" t="s">
        <v>3071</v>
      </c>
      <c r="I3956" s="673" t="s">
        <v>3073</v>
      </c>
      <c r="J3956" s="673" t="s">
        <v>2611</v>
      </c>
      <c r="K3956" s="673" t="s">
        <v>2611</v>
      </c>
    </row>
    <row r="3957" spans="1:11" hidden="1" x14ac:dyDescent="0.25">
      <c r="A3957" t="s">
        <v>6465</v>
      </c>
      <c r="B3957" s="673" t="s">
        <v>2115</v>
      </c>
      <c r="C3957" s="674">
        <v>8</v>
      </c>
      <c r="D3957" s="674" t="s">
        <v>6729</v>
      </c>
      <c r="E3957" s="674">
        <f t="shared" si="61"/>
        <v>1</v>
      </c>
      <c r="F3957" s="673" t="s">
        <v>2788</v>
      </c>
      <c r="G3957" s="673" t="s">
        <v>2611</v>
      </c>
      <c r="H3957" s="673" t="s">
        <v>2611</v>
      </c>
      <c r="I3957" s="673" t="s">
        <v>2611</v>
      </c>
      <c r="J3957" s="673" t="s">
        <v>2611</v>
      </c>
      <c r="K3957" s="673" t="s">
        <v>2611</v>
      </c>
    </row>
    <row r="3958" spans="1:11" hidden="1" x14ac:dyDescent="0.25">
      <c r="A3958" t="s">
        <v>6466</v>
      </c>
      <c r="B3958" s="673" t="s">
        <v>2115</v>
      </c>
      <c r="C3958" s="674">
        <v>8</v>
      </c>
      <c r="D3958" s="674" t="s">
        <v>6730</v>
      </c>
      <c r="E3958" s="674">
        <f t="shared" si="61"/>
        <v>1</v>
      </c>
      <c r="F3958" s="673" t="s">
        <v>2788</v>
      </c>
      <c r="G3958" s="673" t="s">
        <v>2611</v>
      </c>
      <c r="H3958" s="673" t="s">
        <v>2611</v>
      </c>
      <c r="I3958" s="673" t="s">
        <v>2611</v>
      </c>
      <c r="J3958" s="673" t="s">
        <v>2611</v>
      </c>
      <c r="K3958" s="673" t="s">
        <v>2611</v>
      </c>
    </row>
    <row r="3959" spans="1:11" hidden="1" x14ac:dyDescent="0.25">
      <c r="A3959" t="s">
        <v>6467</v>
      </c>
      <c r="B3959" s="673" t="s">
        <v>2115</v>
      </c>
      <c r="C3959" s="674">
        <v>8</v>
      </c>
      <c r="D3959" s="674" t="s">
        <v>6751</v>
      </c>
      <c r="E3959" s="674">
        <f t="shared" si="61"/>
        <v>2</v>
      </c>
      <c r="F3959" s="673" t="s">
        <v>2802</v>
      </c>
      <c r="G3959" s="673" t="s">
        <v>2803</v>
      </c>
      <c r="H3959" s="673" t="s">
        <v>2611</v>
      </c>
      <c r="I3959" s="673" t="s">
        <v>2611</v>
      </c>
      <c r="J3959" s="673" t="s">
        <v>2611</v>
      </c>
      <c r="K3959" s="673" t="s">
        <v>2611</v>
      </c>
    </row>
    <row r="3960" spans="1:11" hidden="1" x14ac:dyDescent="0.25">
      <c r="A3960" t="s">
        <v>6468</v>
      </c>
      <c r="B3960" s="673" t="s">
        <v>2115</v>
      </c>
      <c r="C3960" s="674">
        <v>8</v>
      </c>
      <c r="D3960" s="674" t="s">
        <v>6731</v>
      </c>
      <c r="E3960" s="674">
        <f t="shared" si="61"/>
        <v>1</v>
      </c>
      <c r="F3960" s="673" t="s">
        <v>2788</v>
      </c>
      <c r="G3960" s="673" t="s">
        <v>2611</v>
      </c>
      <c r="H3960" s="673" t="s">
        <v>2611</v>
      </c>
      <c r="I3960" s="673" t="s">
        <v>2611</v>
      </c>
      <c r="J3960" s="673" t="s">
        <v>2611</v>
      </c>
      <c r="K3960" s="673" t="s">
        <v>2611</v>
      </c>
    </row>
    <row r="3961" spans="1:11" hidden="1" x14ac:dyDescent="0.25">
      <c r="A3961" t="s">
        <v>6469</v>
      </c>
      <c r="B3961" s="673" t="s">
        <v>2115</v>
      </c>
      <c r="C3961" s="674">
        <v>8</v>
      </c>
      <c r="D3961" s="674" t="s">
        <v>6732</v>
      </c>
      <c r="E3961" s="674">
        <f t="shared" si="61"/>
        <v>1</v>
      </c>
      <c r="F3961" s="673" t="s">
        <v>2788</v>
      </c>
      <c r="G3961" s="673" t="s">
        <v>2611</v>
      </c>
      <c r="H3961" s="673" t="s">
        <v>2611</v>
      </c>
      <c r="I3961" s="673" t="s">
        <v>2611</v>
      </c>
      <c r="J3961" s="673" t="s">
        <v>2611</v>
      </c>
      <c r="K3961" s="673" t="s">
        <v>2611</v>
      </c>
    </row>
    <row r="3962" spans="1:11" hidden="1" x14ac:dyDescent="0.25">
      <c r="A3962" t="s">
        <v>6470</v>
      </c>
      <c r="B3962" s="673" t="s">
        <v>2115</v>
      </c>
      <c r="C3962" s="674">
        <v>8</v>
      </c>
      <c r="D3962" s="674" t="s">
        <v>6933</v>
      </c>
      <c r="E3962" s="674">
        <f t="shared" si="61"/>
        <v>2</v>
      </c>
      <c r="F3962" s="673" t="s">
        <v>2879</v>
      </c>
      <c r="G3962" s="673" t="s">
        <v>2880</v>
      </c>
      <c r="H3962" s="673" t="s">
        <v>2611</v>
      </c>
      <c r="I3962" s="673" t="s">
        <v>2611</v>
      </c>
      <c r="J3962" s="673" t="s">
        <v>2611</v>
      </c>
      <c r="K3962" s="673" t="s">
        <v>2611</v>
      </c>
    </row>
    <row r="3963" spans="1:11" hidden="1" x14ac:dyDescent="0.25">
      <c r="A3963" t="s">
        <v>6471</v>
      </c>
      <c r="B3963" s="673" t="s">
        <v>2115</v>
      </c>
      <c r="C3963" s="674">
        <v>8</v>
      </c>
      <c r="D3963" s="674" t="s">
        <v>6934</v>
      </c>
      <c r="E3963" s="674">
        <f t="shared" si="61"/>
        <v>2</v>
      </c>
      <c r="F3963" s="673" t="s">
        <v>2879</v>
      </c>
      <c r="G3963" s="673" t="s">
        <v>2880</v>
      </c>
      <c r="H3963" s="673" t="s">
        <v>2611</v>
      </c>
      <c r="I3963" s="673" t="s">
        <v>2611</v>
      </c>
      <c r="J3963" s="673" t="s">
        <v>2611</v>
      </c>
      <c r="K3963" s="673" t="s">
        <v>2611</v>
      </c>
    </row>
    <row r="3964" spans="1:11" hidden="1" x14ac:dyDescent="0.25">
      <c r="A3964" t="s">
        <v>6472</v>
      </c>
      <c r="B3964" s="673" t="s">
        <v>2115</v>
      </c>
      <c r="C3964" s="674">
        <v>8</v>
      </c>
      <c r="D3964" s="674" t="s">
        <v>6742</v>
      </c>
      <c r="E3964" s="674">
        <f t="shared" si="61"/>
        <v>2</v>
      </c>
      <c r="F3964" s="673" t="s">
        <v>2796</v>
      </c>
      <c r="G3964" s="673" t="s">
        <v>2797</v>
      </c>
      <c r="H3964" s="673" t="s">
        <v>2611</v>
      </c>
      <c r="I3964" s="673" t="s">
        <v>2611</v>
      </c>
      <c r="J3964" s="673" t="s">
        <v>2611</v>
      </c>
      <c r="K3964" s="673" t="s">
        <v>2611</v>
      </c>
    </row>
    <row r="3965" spans="1:11" hidden="1" x14ac:dyDescent="0.25">
      <c r="A3965" t="s">
        <v>6473</v>
      </c>
      <c r="B3965" s="673" t="s">
        <v>2115</v>
      </c>
      <c r="C3965" s="674">
        <v>8</v>
      </c>
      <c r="D3965" s="674" t="s">
        <v>6743</v>
      </c>
      <c r="E3965" s="674">
        <f t="shared" si="61"/>
        <v>2</v>
      </c>
      <c r="F3965" s="673" t="s">
        <v>2796</v>
      </c>
      <c r="G3965" s="673" t="s">
        <v>2797</v>
      </c>
      <c r="H3965" s="673" t="s">
        <v>2611</v>
      </c>
      <c r="I3965" s="673" t="s">
        <v>2611</v>
      </c>
      <c r="J3965" s="673" t="s">
        <v>2611</v>
      </c>
      <c r="K3965" s="673" t="s">
        <v>2611</v>
      </c>
    </row>
    <row r="3966" spans="1:11" hidden="1" x14ac:dyDescent="0.25">
      <c r="A3966" t="s">
        <v>6474</v>
      </c>
      <c r="B3966" s="673" t="s">
        <v>2115</v>
      </c>
      <c r="C3966" s="674">
        <v>8</v>
      </c>
      <c r="D3966" s="674" t="s">
        <v>6733</v>
      </c>
      <c r="E3966" s="674">
        <f t="shared" si="61"/>
        <v>3</v>
      </c>
      <c r="F3966" s="673" t="s">
        <v>2789</v>
      </c>
      <c r="G3966" s="673" t="s">
        <v>2790</v>
      </c>
      <c r="H3966" s="673" t="s">
        <v>2791</v>
      </c>
      <c r="I3966" s="673" t="s">
        <v>2611</v>
      </c>
      <c r="J3966" s="673" t="s">
        <v>2611</v>
      </c>
      <c r="K3966" s="673" t="s">
        <v>2611</v>
      </c>
    </row>
    <row r="3967" spans="1:11" hidden="1" x14ac:dyDescent="0.25">
      <c r="A3967" t="s">
        <v>6475</v>
      </c>
      <c r="B3967" s="673" t="s">
        <v>2115</v>
      </c>
      <c r="C3967" s="674">
        <v>8</v>
      </c>
      <c r="D3967" s="674" t="s">
        <v>6734</v>
      </c>
      <c r="E3967" s="674">
        <f t="shared" si="61"/>
        <v>1</v>
      </c>
      <c r="F3967" s="673" t="s">
        <v>2788</v>
      </c>
      <c r="G3967" s="673" t="s">
        <v>2611</v>
      </c>
      <c r="H3967" s="673" t="s">
        <v>2611</v>
      </c>
      <c r="I3967" s="673" t="s">
        <v>2611</v>
      </c>
      <c r="J3967" s="673" t="s">
        <v>2611</v>
      </c>
      <c r="K3967" s="673" t="s">
        <v>2611</v>
      </c>
    </row>
    <row r="3968" spans="1:11" hidden="1" x14ac:dyDescent="0.25">
      <c r="A3968" t="s">
        <v>6476</v>
      </c>
      <c r="B3968" s="673" t="s">
        <v>2115</v>
      </c>
      <c r="C3968" s="674">
        <v>8</v>
      </c>
      <c r="D3968" s="674" t="s">
        <v>6752</v>
      </c>
      <c r="E3968" s="674">
        <f t="shared" si="61"/>
        <v>2</v>
      </c>
      <c r="F3968" s="673" t="s">
        <v>2802</v>
      </c>
      <c r="G3968" s="673" t="s">
        <v>2803</v>
      </c>
      <c r="H3968" s="673" t="s">
        <v>2611</v>
      </c>
      <c r="I3968" s="673" t="s">
        <v>2611</v>
      </c>
      <c r="J3968" s="673" t="s">
        <v>2611</v>
      </c>
      <c r="K3968" s="673" t="s">
        <v>2611</v>
      </c>
    </row>
    <row r="3969" spans="1:11" hidden="1" x14ac:dyDescent="0.25">
      <c r="A3969" t="s">
        <v>6477</v>
      </c>
      <c r="B3969" s="673" t="s">
        <v>2115</v>
      </c>
      <c r="C3969" s="674">
        <v>8</v>
      </c>
      <c r="D3969" s="674" t="s">
        <v>6753</v>
      </c>
      <c r="E3969" s="674">
        <f t="shared" si="61"/>
        <v>6</v>
      </c>
      <c r="F3969" s="673" t="s">
        <v>2848</v>
      </c>
      <c r="G3969" s="673" t="s">
        <v>2849</v>
      </c>
      <c r="H3969" s="673" t="s">
        <v>2804</v>
      </c>
      <c r="I3969" s="673" t="s">
        <v>2805</v>
      </c>
      <c r="J3969" s="673" t="s">
        <v>2806</v>
      </c>
      <c r="K3969" s="673" t="s">
        <v>2807</v>
      </c>
    </row>
    <row r="3970" spans="1:11" hidden="1" x14ac:dyDescent="0.25">
      <c r="A3970" t="s">
        <v>6478</v>
      </c>
      <c r="B3970" s="673" t="s">
        <v>2115</v>
      </c>
      <c r="C3970" s="674">
        <v>8</v>
      </c>
      <c r="D3970" s="674" t="s">
        <v>6754</v>
      </c>
      <c r="E3970" s="674">
        <f t="shared" si="61"/>
        <v>6</v>
      </c>
      <c r="F3970" s="673" t="s">
        <v>2848</v>
      </c>
      <c r="G3970" s="673" t="s">
        <v>2849</v>
      </c>
      <c r="H3970" s="673" t="s">
        <v>2810</v>
      </c>
      <c r="I3970" s="673" t="s">
        <v>2811</v>
      </c>
      <c r="J3970" s="673" t="s">
        <v>2812</v>
      </c>
      <c r="K3970" s="673" t="s">
        <v>2813</v>
      </c>
    </row>
    <row r="3971" spans="1:11" hidden="1" x14ac:dyDescent="0.25">
      <c r="A3971" t="s">
        <v>6479</v>
      </c>
      <c r="B3971" s="673" t="s">
        <v>2115</v>
      </c>
      <c r="C3971" s="674">
        <v>8</v>
      </c>
      <c r="D3971" s="674" t="s">
        <v>6755</v>
      </c>
      <c r="E3971" s="674">
        <f t="shared" ref="E3971:E4034" si="62">6-COUNTIF(F3971:K3971,"")</f>
        <v>3</v>
      </c>
      <c r="F3971" s="673" t="s">
        <v>2848</v>
      </c>
      <c r="G3971" s="673" t="s">
        <v>2849</v>
      </c>
      <c r="H3971" s="673" t="s">
        <v>2816</v>
      </c>
      <c r="I3971" s="673" t="s">
        <v>2611</v>
      </c>
      <c r="J3971" s="673" t="s">
        <v>2611</v>
      </c>
      <c r="K3971" s="673" t="s">
        <v>2611</v>
      </c>
    </row>
    <row r="3972" spans="1:11" hidden="1" x14ac:dyDescent="0.25">
      <c r="A3972" t="s">
        <v>6480</v>
      </c>
      <c r="B3972" s="673" t="s">
        <v>2115</v>
      </c>
      <c r="C3972" s="674">
        <v>8</v>
      </c>
      <c r="D3972" s="674" t="s">
        <v>6756</v>
      </c>
      <c r="E3972" s="674">
        <f t="shared" si="62"/>
        <v>6</v>
      </c>
      <c r="F3972" s="673" t="s">
        <v>2848</v>
      </c>
      <c r="G3972" s="673" t="s">
        <v>2849</v>
      </c>
      <c r="H3972" s="673" t="s">
        <v>2804</v>
      </c>
      <c r="I3972" s="673" t="s">
        <v>2805</v>
      </c>
      <c r="J3972" s="673" t="s">
        <v>2806</v>
      </c>
      <c r="K3972" s="673" t="s">
        <v>2807</v>
      </c>
    </row>
    <row r="3973" spans="1:11" hidden="1" x14ac:dyDescent="0.25">
      <c r="A3973" t="s">
        <v>6481</v>
      </c>
      <c r="B3973" s="673" t="s">
        <v>2115</v>
      </c>
      <c r="C3973" s="674">
        <v>8</v>
      </c>
      <c r="D3973" s="674" t="s">
        <v>6757</v>
      </c>
      <c r="E3973" s="674">
        <f t="shared" si="62"/>
        <v>6</v>
      </c>
      <c r="F3973" s="673" t="s">
        <v>2848</v>
      </c>
      <c r="G3973" s="673" t="s">
        <v>2849</v>
      </c>
      <c r="H3973" s="673" t="s">
        <v>2810</v>
      </c>
      <c r="I3973" s="673" t="s">
        <v>2811</v>
      </c>
      <c r="J3973" s="673" t="s">
        <v>2812</v>
      </c>
      <c r="K3973" s="673" t="s">
        <v>2813</v>
      </c>
    </row>
    <row r="3974" spans="1:11" hidden="1" x14ac:dyDescent="0.25">
      <c r="A3974" t="s">
        <v>6482</v>
      </c>
      <c r="B3974" s="673" t="s">
        <v>2115</v>
      </c>
      <c r="C3974" s="674">
        <v>8</v>
      </c>
      <c r="D3974" s="674" t="s">
        <v>6758</v>
      </c>
      <c r="E3974" s="674">
        <f t="shared" si="62"/>
        <v>3</v>
      </c>
      <c r="F3974" s="673" t="s">
        <v>2848</v>
      </c>
      <c r="G3974" s="673" t="s">
        <v>2849</v>
      </c>
      <c r="H3974" s="673" t="s">
        <v>2816</v>
      </c>
      <c r="I3974" s="673" t="s">
        <v>2611</v>
      </c>
      <c r="J3974" s="673" t="s">
        <v>2611</v>
      </c>
      <c r="K3974" s="673" t="s">
        <v>2611</v>
      </c>
    </row>
    <row r="3975" spans="1:11" hidden="1" x14ac:dyDescent="0.25">
      <c r="A3975" t="s">
        <v>6483</v>
      </c>
      <c r="B3975" s="673" t="s">
        <v>2115</v>
      </c>
      <c r="C3975" s="674">
        <v>8</v>
      </c>
      <c r="D3975" s="674" t="s">
        <v>6735</v>
      </c>
      <c r="E3975" s="674">
        <f t="shared" si="62"/>
        <v>1</v>
      </c>
      <c r="F3975" s="673" t="s">
        <v>2788</v>
      </c>
      <c r="G3975" s="673" t="s">
        <v>2611</v>
      </c>
      <c r="H3975" s="673" t="s">
        <v>2611</v>
      </c>
      <c r="I3975" s="673" t="s">
        <v>2611</v>
      </c>
      <c r="J3975" s="673" t="s">
        <v>2611</v>
      </c>
      <c r="K3975" s="673" t="s">
        <v>2611</v>
      </c>
    </row>
    <row r="3976" spans="1:11" hidden="1" x14ac:dyDescent="0.25">
      <c r="A3976" t="s">
        <v>6484</v>
      </c>
      <c r="B3976" s="673" t="s">
        <v>2115</v>
      </c>
      <c r="C3976" s="674">
        <v>8</v>
      </c>
      <c r="D3976" s="674" t="s">
        <v>6744</v>
      </c>
      <c r="E3976" s="674">
        <f t="shared" si="62"/>
        <v>2</v>
      </c>
      <c r="F3976" s="673" t="s">
        <v>2796</v>
      </c>
      <c r="G3976" s="673" t="s">
        <v>2797</v>
      </c>
      <c r="H3976" s="673" t="s">
        <v>2611</v>
      </c>
      <c r="I3976" s="673" t="s">
        <v>2611</v>
      </c>
      <c r="J3976" s="673" t="s">
        <v>2611</v>
      </c>
      <c r="K3976" s="673" t="s">
        <v>2611</v>
      </c>
    </row>
    <row r="3977" spans="1:11" hidden="1" x14ac:dyDescent="0.25">
      <c r="A3977" t="s">
        <v>6485</v>
      </c>
      <c r="B3977" s="673" t="s">
        <v>2115</v>
      </c>
      <c r="C3977" s="674">
        <v>8</v>
      </c>
      <c r="D3977" s="674" t="s">
        <v>6745</v>
      </c>
      <c r="E3977" s="674">
        <f t="shared" si="62"/>
        <v>2</v>
      </c>
      <c r="F3977" s="673" t="s">
        <v>2796</v>
      </c>
      <c r="G3977" s="673" t="s">
        <v>2797</v>
      </c>
      <c r="H3977" s="673" t="s">
        <v>2611</v>
      </c>
      <c r="I3977" s="673" t="s">
        <v>2611</v>
      </c>
      <c r="J3977" s="673" t="s">
        <v>2611</v>
      </c>
      <c r="K3977" s="673" t="s">
        <v>2611</v>
      </c>
    </row>
    <row r="3978" spans="1:11" hidden="1" x14ac:dyDescent="0.25">
      <c r="A3978" t="s">
        <v>6486</v>
      </c>
      <c r="B3978" s="673" t="s">
        <v>2115</v>
      </c>
      <c r="C3978" s="674">
        <v>8</v>
      </c>
      <c r="D3978" s="674" t="s">
        <v>7046</v>
      </c>
      <c r="E3978" s="674">
        <f t="shared" si="62"/>
        <v>1</v>
      </c>
      <c r="F3978" s="673" t="s">
        <v>2788</v>
      </c>
      <c r="G3978" s="673" t="s">
        <v>2611</v>
      </c>
      <c r="H3978" s="673" t="s">
        <v>2611</v>
      </c>
      <c r="I3978" s="673" t="s">
        <v>2611</v>
      </c>
      <c r="J3978" s="673" t="s">
        <v>2611</v>
      </c>
      <c r="K3978" s="673" t="s">
        <v>2611</v>
      </c>
    </row>
    <row r="3979" spans="1:11" hidden="1" x14ac:dyDescent="0.25">
      <c r="A3979" t="s">
        <v>7704</v>
      </c>
      <c r="B3979" s="673" t="s">
        <v>2115</v>
      </c>
      <c r="C3979" s="674">
        <v>8</v>
      </c>
      <c r="D3979" s="674" t="s">
        <v>7134</v>
      </c>
      <c r="E3979" s="674">
        <f t="shared" si="62"/>
        <v>2</v>
      </c>
      <c r="F3979" s="673" t="s">
        <v>2796</v>
      </c>
      <c r="G3979" s="673" t="s">
        <v>2797</v>
      </c>
      <c r="H3979" s="673" t="s">
        <v>2611</v>
      </c>
      <c r="I3979" s="673" t="s">
        <v>2611</v>
      </c>
      <c r="J3979" s="673" t="s">
        <v>2611</v>
      </c>
      <c r="K3979" s="673" t="s">
        <v>2611</v>
      </c>
    </row>
    <row r="3980" spans="1:11" hidden="1" x14ac:dyDescent="0.25">
      <c r="A3980" t="s">
        <v>6487</v>
      </c>
      <c r="B3980" s="673" t="s">
        <v>2115</v>
      </c>
      <c r="C3980" s="674">
        <v>8</v>
      </c>
      <c r="D3980" s="674" t="s">
        <v>7060</v>
      </c>
      <c r="E3980" s="674">
        <f t="shared" si="62"/>
        <v>2</v>
      </c>
      <c r="F3980" s="673" t="s">
        <v>2796</v>
      </c>
      <c r="G3980" s="673" t="s">
        <v>2797</v>
      </c>
      <c r="H3980" s="673" t="s">
        <v>2611</v>
      </c>
      <c r="I3980" s="673" t="s">
        <v>2611</v>
      </c>
      <c r="J3980" s="673" t="s">
        <v>2611</v>
      </c>
      <c r="K3980" s="673" t="s">
        <v>2611</v>
      </c>
    </row>
    <row r="3981" spans="1:11" hidden="1" x14ac:dyDescent="0.25">
      <c r="A3981" t="s">
        <v>6488</v>
      </c>
      <c r="B3981" s="673" t="s">
        <v>2115</v>
      </c>
      <c r="C3981" s="674">
        <v>8</v>
      </c>
      <c r="D3981" s="674" t="s">
        <v>7091</v>
      </c>
      <c r="E3981" s="674">
        <f t="shared" si="62"/>
        <v>2</v>
      </c>
      <c r="F3981" s="673" t="s">
        <v>2879</v>
      </c>
      <c r="G3981" s="673" t="s">
        <v>2880</v>
      </c>
      <c r="H3981" s="673" t="s">
        <v>2611</v>
      </c>
      <c r="I3981" s="673" t="s">
        <v>2611</v>
      </c>
      <c r="J3981" s="673" t="s">
        <v>2611</v>
      </c>
      <c r="K3981" s="673" t="s">
        <v>2611</v>
      </c>
    </row>
    <row r="3982" spans="1:11" hidden="1" x14ac:dyDescent="0.25">
      <c r="A3982" t="s">
        <v>6489</v>
      </c>
      <c r="B3982" s="673" t="s">
        <v>2115</v>
      </c>
      <c r="C3982" s="674">
        <v>8</v>
      </c>
      <c r="D3982" s="674" t="s">
        <v>7093</v>
      </c>
      <c r="E3982" s="674">
        <f t="shared" si="62"/>
        <v>2</v>
      </c>
      <c r="F3982" s="673" t="s">
        <v>2796</v>
      </c>
      <c r="G3982" s="673" t="s">
        <v>2797</v>
      </c>
      <c r="H3982" s="673" t="s">
        <v>2611</v>
      </c>
      <c r="I3982" s="673" t="s">
        <v>2611</v>
      </c>
      <c r="J3982" s="673" t="s">
        <v>2611</v>
      </c>
      <c r="K3982" s="673" t="s">
        <v>2611</v>
      </c>
    </row>
    <row r="3983" spans="1:11" hidden="1" x14ac:dyDescent="0.25">
      <c r="A3983" t="s">
        <v>6490</v>
      </c>
      <c r="B3983" s="673" t="s">
        <v>2115</v>
      </c>
      <c r="C3983" s="674">
        <v>8</v>
      </c>
      <c r="D3983" s="674" t="s">
        <v>7097</v>
      </c>
      <c r="E3983" s="674">
        <f t="shared" si="62"/>
        <v>2</v>
      </c>
      <c r="F3983" s="673" t="s">
        <v>2879</v>
      </c>
      <c r="G3983" s="673" t="s">
        <v>2880</v>
      </c>
      <c r="H3983" s="673" t="s">
        <v>2611</v>
      </c>
      <c r="I3983" s="673" t="s">
        <v>2611</v>
      </c>
      <c r="J3983" s="673" t="s">
        <v>2611</v>
      </c>
      <c r="K3983" s="673" t="s">
        <v>2611</v>
      </c>
    </row>
    <row r="3984" spans="1:11" hidden="1" x14ac:dyDescent="0.25">
      <c r="A3984" t="s">
        <v>6491</v>
      </c>
      <c r="B3984" s="673" t="s">
        <v>2115</v>
      </c>
      <c r="C3984" s="674">
        <v>8</v>
      </c>
      <c r="D3984" s="674" t="s">
        <v>7098</v>
      </c>
      <c r="E3984" s="674">
        <f t="shared" si="62"/>
        <v>2</v>
      </c>
      <c r="F3984" s="673" t="s">
        <v>2796</v>
      </c>
      <c r="G3984" s="673" t="s">
        <v>2797</v>
      </c>
      <c r="H3984" s="673" t="s">
        <v>2611</v>
      </c>
      <c r="I3984" s="673" t="s">
        <v>2611</v>
      </c>
      <c r="J3984" s="673" t="s">
        <v>2611</v>
      </c>
      <c r="K3984" s="673" t="s">
        <v>2611</v>
      </c>
    </row>
    <row r="3985" spans="1:11" hidden="1" x14ac:dyDescent="0.25">
      <c r="A3985" t="s">
        <v>7705</v>
      </c>
      <c r="B3985" s="673" t="s">
        <v>2115</v>
      </c>
      <c r="C3985" s="674">
        <v>8</v>
      </c>
      <c r="D3985" s="674" t="s">
        <v>7034</v>
      </c>
      <c r="E3985" s="674">
        <f t="shared" si="62"/>
        <v>3</v>
      </c>
      <c r="F3985" s="673" t="s">
        <v>2879</v>
      </c>
      <c r="G3985" s="673" t="s">
        <v>3070</v>
      </c>
      <c r="H3985" s="673" t="s">
        <v>3071</v>
      </c>
      <c r="I3985" s="673" t="s">
        <v>2611</v>
      </c>
      <c r="J3985" s="673" t="s">
        <v>2611</v>
      </c>
      <c r="K3985" s="673" t="s">
        <v>2611</v>
      </c>
    </row>
    <row r="3986" spans="1:11" hidden="1" x14ac:dyDescent="0.25">
      <c r="A3986" t="s">
        <v>7706</v>
      </c>
      <c r="B3986" s="673" t="s">
        <v>2115</v>
      </c>
      <c r="C3986" s="674">
        <v>8</v>
      </c>
      <c r="D3986" s="674" t="s">
        <v>7053</v>
      </c>
      <c r="E3986" s="674">
        <f t="shared" si="62"/>
        <v>3</v>
      </c>
      <c r="F3986" s="673" t="s">
        <v>2879</v>
      </c>
      <c r="G3986" s="673" t="s">
        <v>3070</v>
      </c>
      <c r="H3986" s="673" t="s">
        <v>3071</v>
      </c>
      <c r="I3986" s="673" t="s">
        <v>2611</v>
      </c>
      <c r="J3986" s="673" t="s">
        <v>2611</v>
      </c>
      <c r="K3986" s="673" t="s">
        <v>2611</v>
      </c>
    </row>
    <row r="3987" spans="1:11" hidden="1" x14ac:dyDescent="0.25">
      <c r="A3987" t="s">
        <v>6492</v>
      </c>
      <c r="B3987" s="673" t="s">
        <v>2115</v>
      </c>
      <c r="C3987" s="674">
        <v>8</v>
      </c>
      <c r="D3987" s="674" t="s">
        <v>7042</v>
      </c>
      <c r="E3987" s="674">
        <f t="shared" si="62"/>
        <v>3</v>
      </c>
      <c r="F3987" s="673" t="s">
        <v>2879</v>
      </c>
      <c r="G3987" s="673" t="s">
        <v>3070</v>
      </c>
      <c r="H3987" s="673" t="s">
        <v>3071</v>
      </c>
      <c r="I3987" s="673" t="s">
        <v>2611</v>
      </c>
      <c r="J3987" s="673" t="s">
        <v>2611</v>
      </c>
      <c r="K3987" s="673" t="s">
        <v>2611</v>
      </c>
    </row>
    <row r="3988" spans="1:11" hidden="1" x14ac:dyDescent="0.25">
      <c r="A3988" t="s">
        <v>6493</v>
      </c>
      <c r="B3988" s="673" t="s">
        <v>2115</v>
      </c>
      <c r="C3988" s="674">
        <v>8</v>
      </c>
      <c r="D3988" s="674" t="s">
        <v>6907</v>
      </c>
      <c r="E3988" s="674">
        <f t="shared" si="62"/>
        <v>3</v>
      </c>
      <c r="F3988" s="673" t="s">
        <v>2879</v>
      </c>
      <c r="G3988" s="673" t="s">
        <v>3070</v>
      </c>
      <c r="H3988" s="673" t="s">
        <v>3071</v>
      </c>
      <c r="I3988" s="673" t="s">
        <v>2611</v>
      </c>
      <c r="J3988" s="673" t="s">
        <v>2611</v>
      </c>
      <c r="K3988" s="673" t="s">
        <v>2611</v>
      </c>
    </row>
    <row r="3989" spans="1:11" hidden="1" x14ac:dyDescent="0.25">
      <c r="A3989" t="s">
        <v>7707</v>
      </c>
      <c r="B3989" s="673" t="s">
        <v>2115</v>
      </c>
      <c r="C3989" s="674">
        <v>8</v>
      </c>
      <c r="D3989" s="674" t="s">
        <v>6892</v>
      </c>
      <c r="E3989" s="674">
        <f t="shared" si="62"/>
        <v>4</v>
      </c>
      <c r="F3989" s="673" t="s">
        <v>3072</v>
      </c>
      <c r="G3989" s="673" t="s">
        <v>2879</v>
      </c>
      <c r="H3989" s="673" t="s">
        <v>3071</v>
      </c>
      <c r="I3989" s="673" t="s">
        <v>3073</v>
      </c>
      <c r="J3989" s="673" t="s">
        <v>2611</v>
      </c>
      <c r="K3989" s="673" t="s">
        <v>2611</v>
      </c>
    </row>
    <row r="3990" spans="1:11" hidden="1" x14ac:dyDescent="0.25">
      <c r="A3990" t="s">
        <v>7708</v>
      </c>
      <c r="B3990" s="673" t="s">
        <v>2115</v>
      </c>
      <c r="C3990" s="674">
        <v>8</v>
      </c>
      <c r="D3990" s="674" t="s">
        <v>6893</v>
      </c>
      <c r="E3990" s="674">
        <f t="shared" si="62"/>
        <v>4</v>
      </c>
      <c r="F3990" s="673" t="s">
        <v>3072</v>
      </c>
      <c r="G3990" s="673" t="s">
        <v>2879</v>
      </c>
      <c r="H3990" s="673" t="s">
        <v>3071</v>
      </c>
      <c r="I3990" s="673" t="s">
        <v>3073</v>
      </c>
      <c r="J3990" s="673" t="s">
        <v>2611</v>
      </c>
      <c r="K3990" s="673" t="s">
        <v>2611</v>
      </c>
    </row>
    <row r="3991" spans="1:11" hidden="1" x14ac:dyDescent="0.25">
      <c r="A3991" t="s">
        <v>6494</v>
      </c>
      <c r="B3991" s="673" t="s">
        <v>2115</v>
      </c>
      <c r="C3991" s="674">
        <v>8</v>
      </c>
      <c r="D3991" s="674" t="s">
        <v>6924</v>
      </c>
      <c r="E3991" s="674">
        <f t="shared" si="62"/>
        <v>4</v>
      </c>
      <c r="F3991" s="673" t="s">
        <v>3072</v>
      </c>
      <c r="G3991" s="673" t="s">
        <v>2879</v>
      </c>
      <c r="H3991" s="673" t="s">
        <v>3071</v>
      </c>
      <c r="I3991" s="673" t="s">
        <v>3073</v>
      </c>
      <c r="J3991" s="673" t="s">
        <v>2611</v>
      </c>
      <c r="K3991" s="673" t="s">
        <v>2611</v>
      </c>
    </row>
    <row r="3992" spans="1:11" hidden="1" x14ac:dyDescent="0.25">
      <c r="A3992" t="s">
        <v>6495</v>
      </c>
      <c r="B3992" s="673" t="s">
        <v>2115</v>
      </c>
      <c r="C3992" s="674">
        <v>8</v>
      </c>
      <c r="D3992" s="674" t="s">
        <v>7035</v>
      </c>
      <c r="E3992" s="674">
        <f t="shared" si="62"/>
        <v>4</v>
      </c>
      <c r="F3992" s="673" t="s">
        <v>3072</v>
      </c>
      <c r="G3992" s="673" t="s">
        <v>2879</v>
      </c>
      <c r="H3992" s="673" t="s">
        <v>3071</v>
      </c>
      <c r="I3992" s="673" t="s">
        <v>3073</v>
      </c>
      <c r="J3992" s="673" t="s">
        <v>2611</v>
      </c>
      <c r="K3992" s="673" t="s">
        <v>2611</v>
      </c>
    </row>
    <row r="3993" spans="1:11" hidden="1" x14ac:dyDescent="0.25">
      <c r="A3993" t="s">
        <v>6496</v>
      </c>
      <c r="B3993" s="673" t="s">
        <v>2117</v>
      </c>
      <c r="C3993" s="674">
        <v>3</v>
      </c>
      <c r="D3993" s="674" t="s">
        <v>6729</v>
      </c>
      <c r="E3993" s="674">
        <f t="shared" si="62"/>
        <v>1</v>
      </c>
      <c r="F3993" s="673" t="s">
        <v>2788</v>
      </c>
      <c r="G3993" s="673" t="s">
        <v>2611</v>
      </c>
      <c r="H3993" s="673" t="s">
        <v>2611</v>
      </c>
      <c r="I3993" s="673" t="s">
        <v>2611</v>
      </c>
      <c r="J3993" s="673" t="s">
        <v>2611</v>
      </c>
      <c r="K3993" s="673" t="s">
        <v>2611</v>
      </c>
    </row>
    <row r="3994" spans="1:11" hidden="1" x14ac:dyDescent="0.25">
      <c r="A3994" t="s">
        <v>6497</v>
      </c>
      <c r="B3994" s="673" t="s">
        <v>2117</v>
      </c>
      <c r="C3994" s="674">
        <v>3</v>
      </c>
      <c r="D3994" s="674" t="s">
        <v>6730</v>
      </c>
      <c r="E3994" s="674">
        <f t="shared" si="62"/>
        <v>1</v>
      </c>
      <c r="F3994" s="673" t="s">
        <v>2788</v>
      </c>
      <c r="G3994" s="673" t="s">
        <v>2611</v>
      </c>
      <c r="H3994" s="673" t="s">
        <v>2611</v>
      </c>
      <c r="I3994" s="673" t="s">
        <v>2611</v>
      </c>
      <c r="J3994" s="673" t="s">
        <v>2611</v>
      </c>
      <c r="K3994" s="673" t="s">
        <v>2611</v>
      </c>
    </row>
    <row r="3995" spans="1:11" hidden="1" x14ac:dyDescent="0.25">
      <c r="A3995" t="s">
        <v>6498</v>
      </c>
      <c r="B3995" s="673" t="s">
        <v>2117</v>
      </c>
      <c r="C3995" s="674">
        <v>3</v>
      </c>
      <c r="D3995" s="674" t="s">
        <v>6731</v>
      </c>
      <c r="E3995" s="674">
        <f t="shared" si="62"/>
        <v>1</v>
      </c>
      <c r="F3995" s="673" t="s">
        <v>2788</v>
      </c>
      <c r="G3995" s="673" t="s">
        <v>2611</v>
      </c>
      <c r="H3995" s="673" t="s">
        <v>2611</v>
      </c>
      <c r="I3995" s="673" t="s">
        <v>2611</v>
      </c>
      <c r="J3995" s="673" t="s">
        <v>2611</v>
      </c>
      <c r="K3995" s="673" t="s">
        <v>2611</v>
      </c>
    </row>
    <row r="3996" spans="1:11" hidden="1" x14ac:dyDescent="0.25">
      <c r="A3996" t="s">
        <v>6499</v>
      </c>
      <c r="B3996" s="673" t="s">
        <v>2117</v>
      </c>
      <c r="C3996" s="674">
        <v>3</v>
      </c>
      <c r="D3996" s="674" t="s">
        <v>6732</v>
      </c>
      <c r="E3996" s="674">
        <f t="shared" si="62"/>
        <v>1</v>
      </c>
      <c r="F3996" s="673" t="s">
        <v>2788</v>
      </c>
      <c r="G3996" s="673" t="s">
        <v>2611</v>
      </c>
      <c r="H3996" s="673" t="s">
        <v>2611</v>
      </c>
      <c r="I3996" s="673" t="s">
        <v>2611</v>
      </c>
      <c r="J3996" s="673" t="s">
        <v>2611</v>
      </c>
      <c r="K3996" s="673" t="s">
        <v>2611</v>
      </c>
    </row>
    <row r="3997" spans="1:11" hidden="1" x14ac:dyDescent="0.25">
      <c r="A3997" t="s">
        <v>6500</v>
      </c>
      <c r="B3997" s="673" t="s">
        <v>2117</v>
      </c>
      <c r="C3997" s="674">
        <v>3</v>
      </c>
      <c r="D3997" s="674" t="s">
        <v>6873</v>
      </c>
      <c r="E3997" s="674">
        <f t="shared" si="62"/>
        <v>2</v>
      </c>
      <c r="F3997" s="673" t="s">
        <v>2851</v>
      </c>
      <c r="G3997" s="673" t="s">
        <v>2852</v>
      </c>
      <c r="H3997" s="673" t="s">
        <v>2611</v>
      </c>
      <c r="I3997" s="673" t="s">
        <v>2611</v>
      </c>
      <c r="J3997" s="673" t="s">
        <v>2611</v>
      </c>
      <c r="K3997" s="673" t="s">
        <v>2611</v>
      </c>
    </row>
    <row r="3998" spans="1:11" hidden="1" x14ac:dyDescent="0.25">
      <c r="A3998" t="s">
        <v>6501</v>
      </c>
      <c r="B3998" s="673" t="s">
        <v>2117</v>
      </c>
      <c r="C3998" s="674">
        <v>3</v>
      </c>
      <c r="D3998" s="674" t="s">
        <v>6874</v>
      </c>
      <c r="E3998" s="674">
        <f t="shared" si="62"/>
        <v>2</v>
      </c>
      <c r="F3998" s="673" t="s">
        <v>2851</v>
      </c>
      <c r="G3998" s="673" t="s">
        <v>2852</v>
      </c>
      <c r="H3998" s="673" t="s">
        <v>2611</v>
      </c>
      <c r="I3998" s="673" t="s">
        <v>2611</v>
      </c>
      <c r="J3998" s="673" t="s">
        <v>2611</v>
      </c>
      <c r="K3998" s="673" t="s">
        <v>2611</v>
      </c>
    </row>
    <row r="3999" spans="1:11" hidden="1" x14ac:dyDescent="0.25">
      <c r="A3999" t="s">
        <v>6502</v>
      </c>
      <c r="B3999" s="673" t="s">
        <v>2117</v>
      </c>
      <c r="C3999" s="674">
        <v>3</v>
      </c>
      <c r="D3999" s="674" t="s">
        <v>6733</v>
      </c>
      <c r="E3999" s="674">
        <f t="shared" si="62"/>
        <v>3</v>
      </c>
      <c r="F3999" s="673" t="s">
        <v>2789</v>
      </c>
      <c r="G3999" s="673" t="s">
        <v>2790</v>
      </c>
      <c r="H3999" s="673" t="s">
        <v>2791</v>
      </c>
      <c r="I3999" s="673" t="s">
        <v>2611</v>
      </c>
      <c r="J3999" s="673" t="s">
        <v>2611</v>
      </c>
      <c r="K3999" s="673" t="s">
        <v>2611</v>
      </c>
    </row>
    <row r="4000" spans="1:11" hidden="1" x14ac:dyDescent="0.25">
      <c r="A4000" t="s">
        <v>6503</v>
      </c>
      <c r="B4000" s="673" t="s">
        <v>2117</v>
      </c>
      <c r="C4000" s="674">
        <v>3</v>
      </c>
      <c r="D4000" s="674" t="s">
        <v>6759</v>
      </c>
      <c r="E4000" s="674">
        <f t="shared" si="62"/>
        <v>1</v>
      </c>
      <c r="F4000" s="673" t="s">
        <v>2788</v>
      </c>
      <c r="G4000" s="673" t="s">
        <v>2611</v>
      </c>
      <c r="H4000" s="673" t="s">
        <v>2611</v>
      </c>
      <c r="I4000" s="673" t="s">
        <v>2611</v>
      </c>
      <c r="J4000" s="673" t="s">
        <v>2611</v>
      </c>
      <c r="K4000" s="673" t="s">
        <v>2611</v>
      </c>
    </row>
    <row r="4001" spans="1:11" hidden="1" x14ac:dyDescent="0.25">
      <c r="A4001" t="s">
        <v>6504</v>
      </c>
      <c r="B4001" s="673" t="s">
        <v>2117</v>
      </c>
      <c r="C4001" s="674">
        <v>3</v>
      </c>
      <c r="D4001" s="674" t="s">
        <v>6734</v>
      </c>
      <c r="E4001" s="674">
        <f t="shared" si="62"/>
        <v>1</v>
      </c>
      <c r="F4001" s="673" t="s">
        <v>2788</v>
      </c>
      <c r="G4001" s="673" t="s">
        <v>2611</v>
      </c>
      <c r="H4001" s="673" t="s">
        <v>2611</v>
      </c>
      <c r="I4001" s="673" t="s">
        <v>2611</v>
      </c>
      <c r="J4001" s="673" t="s">
        <v>2611</v>
      </c>
      <c r="K4001" s="673" t="s">
        <v>2611</v>
      </c>
    </row>
    <row r="4002" spans="1:11" hidden="1" x14ac:dyDescent="0.25">
      <c r="A4002" t="s">
        <v>6505</v>
      </c>
      <c r="B4002" s="673" t="s">
        <v>2117</v>
      </c>
      <c r="C4002" s="674">
        <v>3</v>
      </c>
      <c r="D4002" s="674" t="s">
        <v>6935</v>
      </c>
      <c r="E4002" s="674">
        <f t="shared" si="62"/>
        <v>1</v>
      </c>
      <c r="F4002" s="673" t="s">
        <v>2788</v>
      </c>
      <c r="G4002" s="673" t="s">
        <v>2611</v>
      </c>
      <c r="H4002" s="673" t="s">
        <v>2611</v>
      </c>
      <c r="I4002" s="673" t="s">
        <v>2611</v>
      </c>
      <c r="J4002" s="673" t="s">
        <v>2611</v>
      </c>
      <c r="K4002" s="673" t="s">
        <v>2611</v>
      </c>
    </row>
    <row r="4003" spans="1:11" hidden="1" x14ac:dyDescent="0.25">
      <c r="A4003" t="s">
        <v>6506</v>
      </c>
      <c r="B4003" s="673" t="s">
        <v>2117</v>
      </c>
      <c r="C4003" s="674">
        <v>3</v>
      </c>
      <c r="D4003" s="674" t="s">
        <v>6875</v>
      </c>
      <c r="E4003" s="674">
        <f t="shared" si="62"/>
        <v>1</v>
      </c>
      <c r="F4003" s="673" t="s">
        <v>2788</v>
      </c>
      <c r="G4003" s="673" t="s">
        <v>2611</v>
      </c>
      <c r="H4003" s="673" t="s">
        <v>2611</v>
      </c>
      <c r="I4003" s="673" t="s">
        <v>2611</v>
      </c>
      <c r="J4003" s="673" t="s">
        <v>2611</v>
      </c>
      <c r="K4003" s="673" t="s">
        <v>2611</v>
      </c>
    </row>
    <row r="4004" spans="1:11" hidden="1" x14ac:dyDescent="0.25">
      <c r="A4004" t="s">
        <v>6507</v>
      </c>
      <c r="B4004" s="673" t="s">
        <v>2117</v>
      </c>
      <c r="C4004" s="674">
        <v>3</v>
      </c>
      <c r="D4004" s="674" t="s">
        <v>6877</v>
      </c>
      <c r="E4004" s="674">
        <f t="shared" si="62"/>
        <v>1</v>
      </c>
      <c r="F4004" s="673" t="s">
        <v>2788</v>
      </c>
      <c r="G4004" s="673" t="s">
        <v>2611</v>
      </c>
      <c r="H4004" s="673" t="s">
        <v>2611</v>
      </c>
      <c r="I4004" s="673" t="s">
        <v>2611</v>
      </c>
      <c r="J4004" s="673" t="s">
        <v>2611</v>
      </c>
      <c r="K4004" s="673" t="s">
        <v>2611</v>
      </c>
    </row>
    <row r="4005" spans="1:11" hidden="1" x14ac:dyDescent="0.25">
      <c r="A4005" t="s">
        <v>6508</v>
      </c>
      <c r="B4005" s="673" t="s">
        <v>2117</v>
      </c>
      <c r="C4005" s="674">
        <v>3</v>
      </c>
      <c r="D4005" s="674" t="s">
        <v>6989</v>
      </c>
      <c r="E4005" s="674">
        <f t="shared" si="62"/>
        <v>1</v>
      </c>
      <c r="F4005" s="673" t="s">
        <v>2788</v>
      </c>
      <c r="G4005" s="673" t="s">
        <v>2611</v>
      </c>
      <c r="H4005" s="673" t="s">
        <v>2611</v>
      </c>
      <c r="I4005" s="673" t="s">
        <v>2611</v>
      </c>
      <c r="J4005" s="673" t="s">
        <v>2611</v>
      </c>
      <c r="K4005" s="673" t="s">
        <v>2611</v>
      </c>
    </row>
    <row r="4006" spans="1:11" hidden="1" x14ac:dyDescent="0.25">
      <c r="A4006" t="s">
        <v>6509</v>
      </c>
      <c r="B4006" s="673" t="s">
        <v>2117</v>
      </c>
      <c r="C4006" s="674">
        <v>3</v>
      </c>
      <c r="D4006" s="674" t="s">
        <v>6991</v>
      </c>
      <c r="E4006" s="674">
        <f t="shared" si="62"/>
        <v>1</v>
      </c>
      <c r="F4006" s="673" t="s">
        <v>2788</v>
      </c>
      <c r="G4006" s="673" t="s">
        <v>2611</v>
      </c>
      <c r="H4006" s="673" t="s">
        <v>2611</v>
      </c>
      <c r="I4006" s="673" t="s">
        <v>2611</v>
      </c>
      <c r="J4006" s="673" t="s">
        <v>2611</v>
      </c>
      <c r="K4006" s="673" t="s">
        <v>2611</v>
      </c>
    </row>
    <row r="4007" spans="1:11" hidden="1" x14ac:dyDescent="0.25">
      <c r="A4007" t="s">
        <v>6510</v>
      </c>
      <c r="B4007" s="673" t="s">
        <v>2117</v>
      </c>
      <c r="C4007" s="674">
        <v>3</v>
      </c>
      <c r="D4007" s="674" t="s">
        <v>6735</v>
      </c>
      <c r="E4007" s="674">
        <f t="shared" si="62"/>
        <v>1</v>
      </c>
      <c r="F4007" s="673" t="s">
        <v>2788</v>
      </c>
      <c r="G4007" s="673" t="s">
        <v>2611</v>
      </c>
      <c r="H4007" s="673" t="s">
        <v>2611</v>
      </c>
      <c r="I4007" s="673" t="s">
        <v>2611</v>
      </c>
      <c r="J4007" s="673" t="s">
        <v>2611</v>
      </c>
      <c r="K4007" s="673" t="s">
        <v>2611</v>
      </c>
    </row>
    <row r="4008" spans="1:11" hidden="1" x14ac:dyDescent="0.25">
      <c r="A4008" t="s">
        <v>6511</v>
      </c>
      <c r="B4008" s="673" t="s">
        <v>2117</v>
      </c>
      <c r="C4008" s="674">
        <v>3</v>
      </c>
      <c r="D4008" s="674" t="s">
        <v>7061</v>
      </c>
      <c r="E4008" s="674">
        <f t="shared" si="62"/>
        <v>1</v>
      </c>
      <c r="F4008" s="673" t="s">
        <v>2788</v>
      </c>
      <c r="G4008" s="673" t="s">
        <v>2611</v>
      </c>
      <c r="H4008" s="673" t="s">
        <v>2611</v>
      </c>
      <c r="I4008" s="673" t="s">
        <v>2611</v>
      </c>
      <c r="J4008" s="673" t="s">
        <v>2611</v>
      </c>
      <c r="K4008" s="673" t="s">
        <v>2611</v>
      </c>
    </row>
    <row r="4009" spans="1:11" hidden="1" x14ac:dyDescent="0.25">
      <c r="A4009" t="s">
        <v>6512</v>
      </c>
      <c r="B4009" s="673" t="s">
        <v>2117</v>
      </c>
      <c r="C4009" s="674">
        <v>3</v>
      </c>
      <c r="D4009" s="674" t="s">
        <v>7092</v>
      </c>
      <c r="E4009" s="674">
        <f t="shared" si="62"/>
        <v>1</v>
      </c>
      <c r="F4009" s="673" t="s">
        <v>2788</v>
      </c>
      <c r="G4009" s="673" t="s">
        <v>2611</v>
      </c>
      <c r="H4009" s="673" t="s">
        <v>2611</v>
      </c>
      <c r="I4009" s="673" t="s">
        <v>2611</v>
      </c>
      <c r="J4009" s="673" t="s">
        <v>2611</v>
      </c>
      <c r="K4009" s="673" t="s">
        <v>2611</v>
      </c>
    </row>
    <row r="4010" spans="1:11" hidden="1" x14ac:dyDescent="0.25">
      <c r="A4010" t="s">
        <v>6513</v>
      </c>
      <c r="B4010" s="673" t="s">
        <v>2117</v>
      </c>
      <c r="C4010" s="674">
        <v>3</v>
      </c>
      <c r="D4010" s="674" t="s">
        <v>7062</v>
      </c>
      <c r="E4010" s="674">
        <f t="shared" si="62"/>
        <v>1</v>
      </c>
      <c r="F4010" s="673" t="s">
        <v>2788</v>
      </c>
      <c r="G4010" s="673" t="s">
        <v>2611</v>
      </c>
      <c r="H4010" s="673" t="s">
        <v>2611</v>
      </c>
      <c r="I4010" s="673" t="s">
        <v>2611</v>
      </c>
      <c r="J4010" s="673" t="s">
        <v>2611</v>
      </c>
      <c r="K4010" s="673" t="s">
        <v>2611</v>
      </c>
    </row>
    <row r="4011" spans="1:11" hidden="1" x14ac:dyDescent="0.25">
      <c r="A4011" t="s">
        <v>6514</v>
      </c>
      <c r="B4011" s="673" t="s">
        <v>2117</v>
      </c>
      <c r="C4011" s="674">
        <v>3</v>
      </c>
      <c r="D4011" s="674" t="s">
        <v>7078</v>
      </c>
      <c r="E4011" s="674">
        <f t="shared" si="62"/>
        <v>1</v>
      </c>
      <c r="F4011" s="673" t="s">
        <v>2788</v>
      </c>
      <c r="G4011" s="673" t="s">
        <v>2611</v>
      </c>
      <c r="H4011" s="673" t="s">
        <v>2611</v>
      </c>
      <c r="I4011" s="673" t="s">
        <v>2611</v>
      </c>
      <c r="J4011" s="673" t="s">
        <v>2611</v>
      </c>
      <c r="K4011" s="673" t="s">
        <v>2611</v>
      </c>
    </row>
    <row r="4012" spans="1:11" hidden="1" x14ac:dyDescent="0.25">
      <c r="A4012" t="s">
        <v>6515</v>
      </c>
      <c r="B4012" s="673" t="s">
        <v>2117</v>
      </c>
      <c r="C4012" s="674">
        <v>3</v>
      </c>
      <c r="D4012" s="674" t="s">
        <v>6914</v>
      </c>
      <c r="E4012" s="674">
        <f t="shared" si="62"/>
        <v>2</v>
      </c>
      <c r="F4012" s="673" t="s">
        <v>2851</v>
      </c>
      <c r="G4012" s="673" t="s">
        <v>2852</v>
      </c>
      <c r="H4012" s="673" t="s">
        <v>2611</v>
      </c>
      <c r="I4012" s="673" t="s">
        <v>2611</v>
      </c>
      <c r="J4012" s="673" t="s">
        <v>2611</v>
      </c>
      <c r="K4012" s="673" t="s">
        <v>2611</v>
      </c>
    </row>
    <row r="4013" spans="1:11" hidden="1" x14ac:dyDescent="0.25">
      <c r="A4013" t="s">
        <v>6516</v>
      </c>
      <c r="B4013" s="673" t="s">
        <v>2117</v>
      </c>
      <c r="C4013" s="674">
        <v>3</v>
      </c>
      <c r="D4013" s="674" t="s">
        <v>6915</v>
      </c>
      <c r="E4013" s="674">
        <f t="shared" si="62"/>
        <v>2</v>
      </c>
      <c r="F4013" s="673" t="s">
        <v>2851</v>
      </c>
      <c r="G4013" s="673" t="s">
        <v>2852</v>
      </c>
      <c r="H4013" s="673" t="s">
        <v>2611</v>
      </c>
      <c r="I4013" s="673" t="s">
        <v>2611</v>
      </c>
      <c r="J4013" s="673" t="s">
        <v>2611</v>
      </c>
      <c r="K4013" s="673" t="s">
        <v>2611</v>
      </c>
    </row>
    <row r="4014" spans="1:11" hidden="1" x14ac:dyDescent="0.25">
      <c r="A4014" t="s">
        <v>6517</v>
      </c>
      <c r="B4014" s="673" t="s">
        <v>2117</v>
      </c>
      <c r="C4014" s="674">
        <v>4</v>
      </c>
      <c r="D4014" s="674" t="s">
        <v>6742</v>
      </c>
      <c r="E4014" s="674">
        <f t="shared" si="62"/>
        <v>2</v>
      </c>
      <c r="F4014" s="673" t="s">
        <v>2796</v>
      </c>
      <c r="G4014" s="673" t="s">
        <v>2797</v>
      </c>
      <c r="H4014" s="673" t="s">
        <v>2611</v>
      </c>
      <c r="I4014" s="673" t="s">
        <v>2611</v>
      </c>
      <c r="J4014" s="673" t="s">
        <v>2611</v>
      </c>
      <c r="K4014" s="673" t="s">
        <v>2611</v>
      </c>
    </row>
    <row r="4015" spans="1:11" hidden="1" x14ac:dyDescent="0.25">
      <c r="A4015" t="s">
        <v>6518</v>
      </c>
      <c r="B4015" s="673" t="s">
        <v>2117</v>
      </c>
      <c r="C4015" s="674">
        <v>4</v>
      </c>
      <c r="D4015" s="674" t="s">
        <v>6743</v>
      </c>
      <c r="E4015" s="674">
        <f t="shared" si="62"/>
        <v>2</v>
      </c>
      <c r="F4015" s="673" t="s">
        <v>2796</v>
      </c>
      <c r="G4015" s="673" t="s">
        <v>2797</v>
      </c>
      <c r="H4015" s="673" t="s">
        <v>2611</v>
      </c>
      <c r="I4015" s="673" t="s">
        <v>2611</v>
      </c>
      <c r="J4015" s="673" t="s">
        <v>2611</v>
      </c>
      <c r="K4015" s="673" t="s">
        <v>2611</v>
      </c>
    </row>
    <row r="4016" spans="1:11" hidden="1" x14ac:dyDescent="0.25">
      <c r="A4016" t="s">
        <v>6519</v>
      </c>
      <c r="B4016" s="673" t="s">
        <v>2117</v>
      </c>
      <c r="C4016" s="674">
        <v>4</v>
      </c>
      <c r="D4016" s="674" t="s">
        <v>6911</v>
      </c>
      <c r="E4016" s="674">
        <f t="shared" si="62"/>
        <v>3</v>
      </c>
      <c r="F4016" s="673" t="s">
        <v>2796</v>
      </c>
      <c r="G4016" s="673" t="s">
        <v>2857</v>
      </c>
      <c r="H4016" s="673" t="s">
        <v>2851</v>
      </c>
      <c r="I4016" s="673" t="s">
        <v>2611</v>
      </c>
      <c r="J4016" s="673" t="s">
        <v>2611</v>
      </c>
      <c r="K4016" s="673" t="s">
        <v>2611</v>
      </c>
    </row>
    <row r="4017" spans="1:11" hidden="1" x14ac:dyDescent="0.25">
      <c r="A4017" t="s">
        <v>6520</v>
      </c>
      <c r="B4017" s="673" t="s">
        <v>2117</v>
      </c>
      <c r="C4017" s="674">
        <v>4</v>
      </c>
      <c r="D4017" s="674" t="s">
        <v>6733</v>
      </c>
      <c r="E4017" s="674">
        <f t="shared" si="62"/>
        <v>6</v>
      </c>
      <c r="F4017" s="673" t="s">
        <v>2789</v>
      </c>
      <c r="G4017" s="673" t="s">
        <v>2790</v>
      </c>
      <c r="H4017" s="673" t="s">
        <v>2791</v>
      </c>
      <c r="I4017" s="673" t="s">
        <v>2796</v>
      </c>
      <c r="J4017" s="673" t="s">
        <v>2857</v>
      </c>
      <c r="K4017" s="673" t="s">
        <v>2851</v>
      </c>
    </row>
    <row r="4018" spans="1:11" hidden="1" x14ac:dyDescent="0.25">
      <c r="A4018" t="s">
        <v>6521</v>
      </c>
      <c r="B4018" s="673" t="s">
        <v>2117</v>
      </c>
      <c r="C4018" s="674">
        <v>4</v>
      </c>
      <c r="D4018" s="674" t="s">
        <v>6744</v>
      </c>
      <c r="E4018" s="674">
        <f t="shared" si="62"/>
        <v>2</v>
      </c>
      <c r="F4018" s="673" t="s">
        <v>2796</v>
      </c>
      <c r="G4018" s="673" t="s">
        <v>2797</v>
      </c>
      <c r="H4018" s="673" t="s">
        <v>2611</v>
      </c>
      <c r="I4018" s="673" t="s">
        <v>2611</v>
      </c>
      <c r="J4018" s="673" t="s">
        <v>2611</v>
      </c>
      <c r="K4018" s="673" t="s">
        <v>2611</v>
      </c>
    </row>
    <row r="4019" spans="1:11" hidden="1" x14ac:dyDescent="0.25">
      <c r="A4019" t="s">
        <v>6522</v>
      </c>
      <c r="B4019" s="673" t="s">
        <v>2117</v>
      </c>
      <c r="C4019" s="674">
        <v>4</v>
      </c>
      <c r="D4019" s="674" t="s">
        <v>6745</v>
      </c>
      <c r="E4019" s="674">
        <f t="shared" si="62"/>
        <v>2</v>
      </c>
      <c r="F4019" s="673" t="s">
        <v>2796</v>
      </c>
      <c r="G4019" s="673" t="s">
        <v>2797</v>
      </c>
      <c r="H4019" s="673" t="s">
        <v>2611</v>
      </c>
      <c r="I4019" s="673" t="s">
        <v>2611</v>
      </c>
      <c r="J4019" s="673" t="s">
        <v>2611</v>
      </c>
      <c r="K4019" s="673" t="s">
        <v>2611</v>
      </c>
    </row>
    <row r="4020" spans="1:11" hidden="1" x14ac:dyDescent="0.25">
      <c r="A4020" t="s">
        <v>7709</v>
      </c>
      <c r="B4020" s="673" t="s">
        <v>2117</v>
      </c>
      <c r="C4020" s="674">
        <v>4</v>
      </c>
      <c r="D4020" s="674" t="s">
        <v>6942</v>
      </c>
      <c r="E4020" s="674">
        <f t="shared" si="62"/>
        <v>1</v>
      </c>
      <c r="F4020" s="673" t="s">
        <v>3045</v>
      </c>
      <c r="G4020" s="673" t="s">
        <v>2611</v>
      </c>
      <c r="H4020" s="673" t="s">
        <v>2611</v>
      </c>
      <c r="I4020" s="673" t="s">
        <v>2611</v>
      </c>
      <c r="J4020" s="673" t="s">
        <v>2611</v>
      </c>
      <c r="K4020" s="673" t="s">
        <v>2611</v>
      </c>
    </row>
    <row r="4021" spans="1:11" hidden="1" x14ac:dyDescent="0.25">
      <c r="A4021" t="s">
        <v>7710</v>
      </c>
      <c r="B4021" s="673" t="s">
        <v>2117</v>
      </c>
      <c r="C4021" s="674">
        <v>4</v>
      </c>
      <c r="D4021" s="674" t="s">
        <v>6746</v>
      </c>
      <c r="E4021" s="674">
        <f t="shared" si="62"/>
        <v>1</v>
      </c>
      <c r="F4021" s="673" t="s">
        <v>3074</v>
      </c>
      <c r="G4021" s="673" t="s">
        <v>2611</v>
      </c>
      <c r="H4021" s="673" t="s">
        <v>2611</v>
      </c>
      <c r="I4021" s="673" t="s">
        <v>2611</v>
      </c>
      <c r="J4021" s="673" t="s">
        <v>2611</v>
      </c>
      <c r="K4021" s="673" t="s">
        <v>2611</v>
      </c>
    </row>
    <row r="4022" spans="1:11" hidden="1" x14ac:dyDescent="0.25">
      <c r="A4022" t="s">
        <v>7711</v>
      </c>
      <c r="B4022" s="673" t="s">
        <v>2117</v>
      </c>
      <c r="C4022" s="674">
        <v>4</v>
      </c>
      <c r="D4022" s="674" t="s">
        <v>7003</v>
      </c>
      <c r="E4022" s="674">
        <f t="shared" si="62"/>
        <v>1</v>
      </c>
      <c r="F4022" s="673" t="s">
        <v>3075</v>
      </c>
      <c r="G4022" s="673" t="s">
        <v>2611</v>
      </c>
      <c r="H4022" s="673" t="s">
        <v>2611</v>
      </c>
      <c r="I4022" s="673" t="s">
        <v>2611</v>
      </c>
      <c r="J4022" s="673" t="s">
        <v>2611</v>
      </c>
      <c r="K4022" s="673" t="s">
        <v>2611</v>
      </c>
    </row>
    <row r="4023" spans="1:11" hidden="1" x14ac:dyDescent="0.25">
      <c r="A4023" t="s">
        <v>7712</v>
      </c>
      <c r="B4023" s="673" t="s">
        <v>2117</v>
      </c>
      <c r="C4023" s="674">
        <v>4</v>
      </c>
      <c r="D4023" s="674" t="s">
        <v>6737</v>
      </c>
      <c r="E4023" s="674">
        <f t="shared" si="62"/>
        <v>1</v>
      </c>
      <c r="F4023" s="673" t="s">
        <v>3076</v>
      </c>
      <c r="G4023" s="673" t="s">
        <v>2611</v>
      </c>
      <c r="H4023" s="673" t="s">
        <v>2611</v>
      </c>
      <c r="I4023" s="673" t="s">
        <v>2611</v>
      </c>
      <c r="J4023" s="673" t="s">
        <v>2611</v>
      </c>
      <c r="K4023" s="673" t="s">
        <v>2611</v>
      </c>
    </row>
    <row r="4024" spans="1:11" hidden="1" x14ac:dyDescent="0.25">
      <c r="A4024" t="s">
        <v>7713</v>
      </c>
      <c r="B4024" s="673" t="s">
        <v>2117</v>
      </c>
      <c r="C4024" s="674">
        <v>4</v>
      </c>
      <c r="D4024" s="674" t="s">
        <v>6738</v>
      </c>
      <c r="E4024" s="674">
        <f t="shared" si="62"/>
        <v>1</v>
      </c>
      <c r="F4024" s="673" t="s">
        <v>3077</v>
      </c>
      <c r="G4024" s="673" t="s">
        <v>2611</v>
      </c>
      <c r="H4024" s="673" t="s">
        <v>2611</v>
      </c>
      <c r="I4024" s="673" t="s">
        <v>2611</v>
      </c>
      <c r="J4024" s="673" t="s">
        <v>2611</v>
      </c>
      <c r="K4024" s="673" t="s">
        <v>2611</v>
      </c>
    </row>
    <row r="4025" spans="1:11" hidden="1" x14ac:dyDescent="0.25">
      <c r="A4025" t="s">
        <v>7714</v>
      </c>
      <c r="B4025" s="673" t="s">
        <v>2117</v>
      </c>
      <c r="C4025" s="674">
        <v>4</v>
      </c>
      <c r="D4025" s="674" t="s">
        <v>6739</v>
      </c>
      <c r="E4025" s="674">
        <f t="shared" si="62"/>
        <v>1</v>
      </c>
      <c r="F4025" s="673" t="s">
        <v>3078</v>
      </c>
      <c r="G4025" s="673" t="s">
        <v>2611</v>
      </c>
      <c r="H4025" s="673" t="s">
        <v>2611</v>
      </c>
      <c r="I4025" s="673" t="s">
        <v>2611</v>
      </c>
      <c r="J4025" s="673" t="s">
        <v>2611</v>
      </c>
      <c r="K4025" s="673" t="s">
        <v>2611</v>
      </c>
    </row>
    <row r="4026" spans="1:11" hidden="1" x14ac:dyDescent="0.25">
      <c r="A4026" t="s">
        <v>7715</v>
      </c>
      <c r="B4026" s="673" t="s">
        <v>2117</v>
      </c>
      <c r="C4026" s="674">
        <v>4</v>
      </c>
      <c r="D4026" s="674" t="s">
        <v>7128</v>
      </c>
      <c r="E4026" s="674">
        <f t="shared" si="62"/>
        <v>1</v>
      </c>
      <c r="F4026" s="673" t="s">
        <v>3079</v>
      </c>
      <c r="G4026" s="673" t="s">
        <v>2611</v>
      </c>
      <c r="H4026" s="673" t="s">
        <v>2611</v>
      </c>
      <c r="I4026" s="673" t="s">
        <v>2611</v>
      </c>
      <c r="J4026" s="673" t="s">
        <v>2611</v>
      </c>
      <c r="K4026" s="673" t="s">
        <v>2611</v>
      </c>
    </row>
    <row r="4027" spans="1:11" hidden="1" x14ac:dyDescent="0.25">
      <c r="A4027" t="s">
        <v>7716</v>
      </c>
      <c r="B4027" s="673" t="s">
        <v>2117</v>
      </c>
      <c r="C4027" s="674">
        <v>4</v>
      </c>
      <c r="D4027" s="674" t="s">
        <v>2777</v>
      </c>
      <c r="E4027" s="674">
        <f t="shared" si="62"/>
        <v>1</v>
      </c>
      <c r="F4027" s="673" t="s">
        <v>3080</v>
      </c>
      <c r="G4027" s="673" t="s">
        <v>2611</v>
      </c>
      <c r="H4027" s="673" t="s">
        <v>2611</v>
      </c>
      <c r="I4027" s="673" t="s">
        <v>2611</v>
      </c>
      <c r="J4027" s="673" t="s">
        <v>2611</v>
      </c>
      <c r="K4027" s="673" t="s">
        <v>2611</v>
      </c>
    </row>
    <row r="4028" spans="1:11" hidden="1" x14ac:dyDescent="0.25">
      <c r="A4028" t="s">
        <v>7717</v>
      </c>
      <c r="B4028" s="673" t="s">
        <v>2117</v>
      </c>
      <c r="C4028" s="674">
        <v>4</v>
      </c>
      <c r="D4028" s="674" t="s">
        <v>2769</v>
      </c>
      <c r="E4028" s="674">
        <f t="shared" si="62"/>
        <v>1</v>
      </c>
      <c r="F4028" s="673" t="s">
        <v>3081</v>
      </c>
      <c r="G4028" s="673" t="s">
        <v>2611</v>
      </c>
      <c r="H4028" s="673" t="s">
        <v>2611</v>
      </c>
      <c r="I4028" s="673" t="s">
        <v>2611</v>
      </c>
      <c r="J4028" s="673" t="s">
        <v>2611</v>
      </c>
      <c r="K4028" s="673" t="s">
        <v>2611</v>
      </c>
    </row>
    <row r="4029" spans="1:11" hidden="1" x14ac:dyDescent="0.25">
      <c r="A4029" t="s">
        <v>7718</v>
      </c>
      <c r="B4029" s="673" t="s">
        <v>2117</v>
      </c>
      <c r="C4029" s="674">
        <v>4</v>
      </c>
      <c r="D4029" s="674" t="s">
        <v>6992</v>
      </c>
      <c r="E4029" s="674">
        <f t="shared" si="62"/>
        <v>1</v>
      </c>
      <c r="F4029" s="673" t="s">
        <v>3082</v>
      </c>
      <c r="G4029" s="673" t="s">
        <v>2611</v>
      </c>
      <c r="H4029" s="673" t="s">
        <v>2611</v>
      </c>
      <c r="I4029" s="673" t="s">
        <v>2611</v>
      </c>
      <c r="J4029" s="673" t="s">
        <v>2611</v>
      </c>
      <c r="K4029" s="673" t="s">
        <v>2611</v>
      </c>
    </row>
    <row r="4030" spans="1:11" hidden="1" x14ac:dyDescent="0.25">
      <c r="A4030" t="s">
        <v>7719</v>
      </c>
      <c r="B4030" s="673" t="s">
        <v>2117</v>
      </c>
      <c r="C4030" s="674">
        <v>4</v>
      </c>
      <c r="D4030" s="674" t="s">
        <v>7005</v>
      </c>
      <c r="E4030" s="674">
        <f t="shared" si="62"/>
        <v>1</v>
      </c>
      <c r="F4030" s="673" t="s">
        <v>3083</v>
      </c>
      <c r="G4030" s="673" t="s">
        <v>2611</v>
      </c>
      <c r="H4030" s="673" t="s">
        <v>2611</v>
      </c>
      <c r="I4030" s="673" t="s">
        <v>2611</v>
      </c>
      <c r="J4030" s="673" t="s">
        <v>2611</v>
      </c>
      <c r="K4030" s="673" t="s">
        <v>2611</v>
      </c>
    </row>
    <row r="4031" spans="1:11" hidden="1" x14ac:dyDescent="0.25">
      <c r="A4031" t="s">
        <v>7720</v>
      </c>
      <c r="B4031" s="673" t="s">
        <v>2117</v>
      </c>
      <c r="C4031" s="674">
        <v>4</v>
      </c>
      <c r="D4031" s="674" t="s">
        <v>6927</v>
      </c>
      <c r="E4031" s="674">
        <f t="shared" si="62"/>
        <v>1</v>
      </c>
      <c r="F4031" s="673" t="s">
        <v>3084</v>
      </c>
      <c r="G4031" s="673" t="s">
        <v>2611</v>
      </c>
      <c r="H4031" s="673" t="s">
        <v>2611</v>
      </c>
      <c r="I4031" s="673" t="s">
        <v>2611</v>
      </c>
      <c r="J4031" s="673" t="s">
        <v>2611</v>
      </c>
      <c r="K4031" s="673" t="s">
        <v>2611</v>
      </c>
    </row>
    <row r="4032" spans="1:11" hidden="1" x14ac:dyDescent="0.25">
      <c r="A4032" t="s">
        <v>7721</v>
      </c>
      <c r="B4032" s="673" t="s">
        <v>2117</v>
      </c>
      <c r="C4032" s="674">
        <v>4</v>
      </c>
      <c r="D4032" s="674" t="s">
        <v>7012</v>
      </c>
      <c r="E4032" s="674">
        <f t="shared" si="62"/>
        <v>1</v>
      </c>
      <c r="F4032" s="673" t="s">
        <v>3085</v>
      </c>
      <c r="G4032" s="673" t="s">
        <v>2611</v>
      </c>
      <c r="H4032" s="673" t="s">
        <v>2611</v>
      </c>
      <c r="I4032" s="673" t="s">
        <v>2611</v>
      </c>
      <c r="J4032" s="673" t="s">
        <v>2611</v>
      </c>
      <c r="K4032" s="673" t="s">
        <v>2611</v>
      </c>
    </row>
    <row r="4033" spans="1:11" hidden="1" x14ac:dyDescent="0.25">
      <c r="A4033" t="s">
        <v>7722</v>
      </c>
      <c r="B4033" s="673" t="s">
        <v>2117</v>
      </c>
      <c r="C4033" s="674">
        <v>4</v>
      </c>
      <c r="D4033" s="674" t="s">
        <v>7041</v>
      </c>
      <c r="E4033" s="674">
        <f t="shared" si="62"/>
        <v>1</v>
      </c>
      <c r="F4033" s="673" t="s">
        <v>3086</v>
      </c>
      <c r="G4033" s="673" t="s">
        <v>2611</v>
      </c>
      <c r="H4033" s="673" t="s">
        <v>2611</v>
      </c>
      <c r="I4033" s="673" t="s">
        <v>2611</v>
      </c>
      <c r="J4033" s="673" t="s">
        <v>2611</v>
      </c>
      <c r="K4033" s="673" t="s">
        <v>2611</v>
      </c>
    </row>
    <row r="4034" spans="1:11" hidden="1" x14ac:dyDescent="0.25">
      <c r="A4034" t="s">
        <v>7723</v>
      </c>
      <c r="B4034" s="673" t="s">
        <v>2117</v>
      </c>
      <c r="C4034" s="674">
        <v>4</v>
      </c>
      <c r="D4034" s="674" t="s">
        <v>6880</v>
      </c>
      <c r="E4034" s="674">
        <f t="shared" si="62"/>
        <v>1</v>
      </c>
      <c r="F4034" s="673" t="s">
        <v>3087</v>
      </c>
      <c r="G4034" s="673" t="s">
        <v>2611</v>
      </c>
      <c r="H4034" s="673" t="s">
        <v>2611</v>
      </c>
      <c r="I4034" s="673" t="s">
        <v>2611</v>
      </c>
      <c r="J4034" s="673" t="s">
        <v>2611</v>
      </c>
      <c r="K4034" s="673" t="s">
        <v>2611</v>
      </c>
    </row>
    <row r="4035" spans="1:11" hidden="1" x14ac:dyDescent="0.25">
      <c r="A4035" t="s">
        <v>7724</v>
      </c>
      <c r="B4035" s="673" t="s">
        <v>2117</v>
      </c>
      <c r="C4035" s="674">
        <v>4</v>
      </c>
      <c r="D4035" s="674" t="s">
        <v>6931</v>
      </c>
      <c r="E4035" s="674">
        <f t="shared" ref="E4035:E4098" si="63">6-COUNTIF(F4035:K4035,"")</f>
        <v>1</v>
      </c>
      <c r="F4035" s="673" t="s">
        <v>3088</v>
      </c>
      <c r="G4035" s="673" t="s">
        <v>2611</v>
      </c>
      <c r="H4035" s="673" t="s">
        <v>2611</v>
      </c>
      <c r="I4035" s="673" t="s">
        <v>2611</v>
      </c>
      <c r="J4035" s="673" t="s">
        <v>2611</v>
      </c>
      <c r="K4035" s="673" t="s">
        <v>2611</v>
      </c>
    </row>
    <row r="4036" spans="1:11" hidden="1" x14ac:dyDescent="0.25">
      <c r="A4036" t="s">
        <v>7725</v>
      </c>
      <c r="B4036" s="673" t="s">
        <v>2117</v>
      </c>
      <c r="C4036" s="674">
        <v>4</v>
      </c>
      <c r="D4036" s="674" t="s">
        <v>7081</v>
      </c>
      <c r="E4036" s="674">
        <f t="shared" si="63"/>
        <v>1</v>
      </c>
      <c r="F4036" s="673" t="s">
        <v>3089</v>
      </c>
      <c r="G4036" s="673" t="s">
        <v>2611</v>
      </c>
      <c r="H4036" s="673" t="s">
        <v>2611</v>
      </c>
      <c r="I4036" s="673" t="s">
        <v>2611</v>
      </c>
      <c r="J4036" s="673" t="s">
        <v>2611</v>
      </c>
      <c r="K4036" s="673" t="s">
        <v>2611</v>
      </c>
    </row>
    <row r="4037" spans="1:11" hidden="1" x14ac:dyDescent="0.25">
      <c r="A4037" t="s">
        <v>7726</v>
      </c>
      <c r="B4037" s="673" t="s">
        <v>2117</v>
      </c>
      <c r="C4037" s="674">
        <v>4</v>
      </c>
      <c r="D4037" s="674" t="s">
        <v>7047</v>
      </c>
      <c r="E4037" s="674">
        <f t="shared" si="63"/>
        <v>1</v>
      </c>
      <c r="F4037" s="673" t="s">
        <v>3045</v>
      </c>
      <c r="G4037" s="673" t="s">
        <v>2611</v>
      </c>
      <c r="H4037" s="673" t="s">
        <v>2611</v>
      </c>
      <c r="I4037" s="673" t="s">
        <v>2611</v>
      </c>
      <c r="J4037" s="673" t="s">
        <v>2611</v>
      </c>
      <c r="K4037" s="673" t="s">
        <v>2611</v>
      </c>
    </row>
    <row r="4038" spans="1:11" hidden="1" x14ac:dyDescent="0.25">
      <c r="A4038" t="s">
        <v>7727</v>
      </c>
      <c r="B4038" s="673" t="s">
        <v>2117</v>
      </c>
      <c r="C4038" s="674">
        <v>4</v>
      </c>
      <c r="D4038" s="674" t="s">
        <v>6928</v>
      </c>
      <c r="E4038" s="674">
        <f t="shared" si="63"/>
        <v>1</v>
      </c>
      <c r="F4038" s="673" t="s">
        <v>3074</v>
      </c>
      <c r="G4038" s="673" t="s">
        <v>2611</v>
      </c>
      <c r="H4038" s="673" t="s">
        <v>2611</v>
      </c>
      <c r="I4038" s="673" t="s">
        <v>2611</v>
      </c>
      <c r="J4038" s="673" t="s">
        <v>2611</v>
      </c>
      <c r="K4038" s="673" t="s">
        <v>2611</v>
      </c>
    </row>
    <row r="4039" spans="1:11" hidden="1" x14ac:dyDescent="0.25">
      <c r="A4039" t="s">
        <v>7728</v>
      </c>
      <c r="B4039" s="673" t="s">
        <v>2117</v>
      </c>
      <c r="C4039" s="674">
        <v>4</v>
      </c>
      <c r="D4039" s="674" t="s">
        <v>7129</v>
      </c>
      <c r="E4039" s="674">
        <f t="shared" si="63"/>
        <v>1</v>
      </c>
      <c r="F4039" s="673" t="s">
        <v>3075</v>
      </c>
      <c r="G4039" s="673" t="s">
        <v>2611</v>
      </c>
      <c r="H4039" s="673" t="s">
        <v>2611</v>
      </c>
      <c r="I4039" s="673" t="s">
        <v>2611</v>
      </c>
      <c r="J4039" s="673" t="s">
        <v>2611</v>
      </c>
      <c r="K4039" s="673" t="s">
        <v>2611</v>
      </c>
    </row>
    <row r="4040" spans="1:11" hidden="1" x14ac:dyDescent="0.25">
      <c r="A4040" t="s">
        <v>7729</v>
      </c>
      <c r="B4040" s="673" t="s">
        <v>2117</v>
      </c>
      <c r="C4040" s="674">
        <v>4</v>
      </c>
      <c r="D4040" s="674" t="s">
        <v>7006</v>
      </c>
      <c r="E4040" s="674">
        <f t="shared" si="63"/>
        <v>1</v>
      </c>
      <c r="F4040" s="673" t="s">
        <v>3076</v>
      </c>
      <c r="G4040" s="673" t="s">
        <v>2611</v>
      </c>
      <c r="H4040" s="673" t="s">
        <v>2611</v>
      </c>
      <c r="I4040" s="673" t="s">
        <v>2611</v>
      </c>
      <c r="J4040" s="673" t="s">
        <v>2611</v>
      </c>
      <c r="K4040" s="673" t="s">
        <v>2611</v>
      </c>
    </row>
    <row r="4041" spans="1:11" hidden="1" x14ac:dyDescent="0.25">
      <c r="A4041" t="s">
        <v>7730</v>
      </c>
      <c r="B4041" s="673" t="s">
        <v>2117</v>
      </c>
      <c r="C4041" s="674">
        <v>4</v>
      </c>
      <c r="D4041" s="674" t="s">
        <v>6881</v>
      </c>
      <c r="E4041" s="674">
        <f t="shared" si="63"/>
        <v>1</v>
      </c>
      <c r="F4041" s="673" t="s">
        <v>3077</v>
      </c>
      <c r="G4041" s="673" t="s">
        <v>2611</v>
      </c>
      <c r="H4041" s="673" t="s">
        <v>2611</v>
      </c>
      <c r="I4041" s="673" t="s">
        <v>2611</v>
      </c>
      <c r="J4041" s="673" t="s">
        <v>2611</v>
      </c>
      <c r="K4041" s="673" t="s">
        <v>2611</v>
      </c>
    </row>
    <row r="4042" spans="1:11" hidden="1" x14ac:dyDescent="0.25">
      <c r="A4042" t="s">
        <v>7731</v>
      </c>
      <c r="B4042" s="673" t="s">
        <v>2117</v>
      </c>
      <c r="C4042" s="674">
        <v>4</v>
      </c>
      <c r="D4042" s="674" t="s">
        <v>7032</v>
      </c>
      <c r="E4042" s="674">
        <f t="shared" si="63"/>
        <v>1</v>
      </c>
      <c r="F4042" s="673" t="s">
        <v>3078</v>
      </c>
      <c r="G4042" s="673" t="s">
        <v>2611</v>
      </c>
      <c r="H4042" s="673" t="s">
        <v>2611</v>
      </c>
      <c r="I4042" s="673" t="s">
        <v>2611</v>
      </c>
      <c r="J4042" s="673" t="s">
        <v>2611</v>
      </c>
      <c r="K4042" s="673" t="s">
        <v>2611</v>
      </c>
    </row>
    <row r="4043" spans="1:11" hidden="1" x14ac:dyDescent="0.25">
      <c r="A4043" t="s">
        <v>7732</v>
      </c>
      <c r="B4043" s="673" t="s">
        <v>2117</v>
      </c>
      <c r="C4043" s="674">
        <v>4</v>
      </c>
      <c r="D4043" s="674" t="s">
        <v>7033</v>
      </c>
      <c r="E4043" s="674">
        <f t="shared" si="63"/>
        <v>1</v>
      </c>
      <c r="F4043" s="673" t="s">
        <v>3079</v>
      </c>
      <c r="G4043" s="673" t="s">
        <v>2611</v>
      </c>
      <c r="H4043" s="673" t="s">
        <v>2611</v>
      </c>
      <c r="I4043" s="673" t="s">
        <v>2611</v>
      </c>
      <c r="J4043" s="673" t="s">
        <v>2611</v>
      </c>
      <c r="K4043" s="673" t="s">
        <v>2611</v>
      </c>
    </row>
    <row r="4044" spans="1:11" hidden="1" x14ac:dyDescent="0.25">
      <c r="A4044" t="s">
        <v>7733</v>
      </c>
      <c r="B4044" s="673" t="s">
        <v>2117</v>
      </c>
      <c r="C4044" s="674">
        <v>4</v>
      </c>
      <c r="D4044" s="674" t="s">
        <v>7130</v>
      </c>
      <c r="E4044" s="674">
        <f t="shared" si="63"/>
        <v>1</v>
      </c>
      <c r="F4044" s="673" t="s">
        <v>3080</v>
      </c>
      <c r="G4044" s="673" t="s">
        <v>2611</v>
      </c>
      <c r="H4044" s="673" t="s">
        <v>2611</v>
      </c>
      <c r="I4044" s="673" t="s">
        <v>2611</v>
      </c>
      <c r="J4044" s="673" t="s">
        <v>2611</v>
      </c>
      <c r="K4044" s="673" t="s">
        <v>2611</v>
      </c>
    </row>
    <row r="4045" spans="1:11" hidden="1" x14ac:dyDescent="0.25">
      <c r="A4045" t="s">
        <v>7734</v>
      </c>
      <c r="B4045" s="673" t="s">
        <v>2117</v>
      </c>
      <c r="C4045" s="674">
        <v>4</v>
      </c>
      <c r="D4045" s="674" t="s">
        <v>7034</v>
      </c>
      <c r="E4045" s="674">
        <f t="shared" si="63"/>
        <v>1</v>
      </c>
      <c r="F4045" s="673" t="s">
        <v>3081</v>
      </c>
      <c r="G4045" s="673" t="s">
        <v>2611</v>
      </c>
      <c r="H4045" s="673" t="s">
        <v>2611</v>
      </c>
      <c r="I4045" s="673" t="s">
        <v>2611</v>
      </c>
      <c r="J4045" s="673" t="s">
        <v>2611</v>
      </c>
      <c r="K4045" s="673" t="s">
        <v>2611</v>
      </c>
    </row>
    <row r="4046" spans="1:11" hidden="1" x14ac:dyDescent="0.25">
      <c r="A4046" t="s">
        <v>7735</v>
      </c>
      <c r="B4046" s="673" t="s">
        <v>2117</v>
      </c>
      <c r="C4046" s="674">
        <v>4</v>
      </c>
      <c r="D4046" s="674" t="s">
        <v>7053</v>
      </c>
      <c r="E4046" s="674">
        <f t="shared" si="63"/>
        <v>1</v>
      </c>
      <c r="F4046" s="673" t="s">
        <v>3082</v>
      </c>
      <c r="G4046" s="673" t="s">
        <v>2611</v>
      </c>
      <c r="H4046" s="673" t="s">
        <v>2611</v>
      </c>
      <c r="I4046" s="673" t="s">
        <v>2611</v>
      </c>
      <c r="J4046" s="673" t="s">
        <v>2611</v>
      </c>
      <c r="K4046" s="673" t="s">
        <v>2611</v>
      </c>
    </row>
    <row r="4047" spans="1:11" hidden="1" x14ac:dyDescent="0.25">
      <c r="A4047" t="s">
        <v>7736</v>
      </c>
      <c r="B4047" s="673" t="s">
        <v>2117</v>
      </c>
      <c r="C4047" s="674">
        <v>4</v>
      </c>
      <c r="D4047" s="674" t="s">
        <v>7136</v>
      </c>
      <c r="E4047" s="674">
        <f t="shared" si="63"/>
        <v>1</v>
      </c>
      <c r="F4047" s="673" t="s">
        <v>3083</v>
      </c>
      <c r="G4047" s="673" t="s">
        <v>2611</v>
      </c>
      <c r="H4047" s="673" t="s">
        <v>2611</v>
      </c>
      <c r="I4047" s="673" t="s">
        <v>2611</v>
      </c>
      <c r="J4047" s="673" t="s">
        <v>2611</v>
      </c>
      <c r="K4047" s="673" t="s">
        <v>2611</v>
      </c>
    </row>
    <row r="4048" spans="1:11" hidden="1" x14ac:dyDescent="0.25">
      <c r="A4048" t="s">
        <v>7737</v>
      </c>
      <c r="B4048" s="673" t="s">
        <v>2117</v>
      </c>
      <c r="C4048" s="674">
        <v>4</v>
      </c>
      <c r="D4048" s="674" t="s">
        <v>6892</v>
      </c>
      <c r="E4048" s="674">
        <f t="shared" si="63"/>
        <v>1</v>
      </c>
      <c r="F4048" s="673" t="s">
        <v>3084</v>
      </c>
      <c r="G4048" s="673" t="s">
        <v>2611</v>
      </c>
      <c r="H4048" s="673" t="s">
        <v>2611</v>
      </c>
      <c r="I4048" s="673" t="s">
        <v>2611</v>
      </c>
      <c r="J4048" s="673" t="s">
        <v>2611</v>
      </c>
      <c r="K4048" s="673" t="s">
        <v>2611</v>
      </c>
    </row>
    <row r="4049" spans="1:11" hidden="1" x14ac:dyDescent="0.25">
      <c r="A4049" t="s">
        <v>7738</v>
      </c>
      <c r="B4049" s="673" t="s">
        <v>2117</v>
      </c>
      <c r="C4049" s="674">
        <v>4</v>
      </c>
      <c r="D4049" s="674" t="s">
        <v>6893</v>
      </c>
      <c r="E4049" s="674">
        <f t="shared" si="63"/>
        <v>1</v>
      </c>
      <c r="F4049" s="673" t="s">
        <v>3085</v>
      </c>
      <c r="G4049" s="673" t="s">
        <v>2611</v>
      </c>
      <c r="H4049" s="673" t="s">
        <v>2611</v>
      </c>
      <c r="I4049" s="673" t="s">
        <v>2611</v>
      </c>
      <c r="J4049" s="673" t="s">
        <v>2611</v>
      </c>
      <c r="K4049" s="673" t="s">
        <v>2611</v>
      </c>
    </row>
    <row r="4050" spans="1:11" hidden="1" x14ac:dyDescent="0.25">
      <c r="A4050" t="s">
        <v>7739</v>
      </c>
      <c r="B4050" s="673" t="s">
        <v>2117</v>
      </c>
      <c r="C4050" s="674">
        <v>4</v>
      </c>
      <c r="D4050" s="674" t="s">
        <v>6921</v>
      </c>
      <c r="E4050" s="674">
        <f t="shared" si="63"/>
        <v>1</v>
      </c>
      <c r="F4050" s="673" t="s">
        <v>3086</v>
      </c>
      <c r="G4050" s="673" t="s">
        <v>2611</v>
      </c>
      <c r="H4050" s="673" t="s">
        <v>2611</v>
      </c>
      <c r="I4050" s="673" t="s">
        <v>2611</v>
      </c>
      <c r="J4050" s="673" t="s">
        <v>2611</v>
      </c>
      <c r="K4050" s="673" t="s">
        <v>2611</v>
      </c>
    </row>
    <row r="4051" spans="1:11" hidden="1" x14ac:dyDescent="0.25">
      <c r="A4051" t="s">
        <v>7740</v>
      </c>
      <c r="B4051" s="673" t="s">
        <v>2117</v>
      </c>
      <c r="C4051" s="674">
        <v>4</v>
      </c>
      <c r="D4051" s="674" t="s">
        <v>6922</v>
      </c>
      <c r="E4051" s="674">
        <f t="shared" si="63"/>
        <v>1</v>
      </c>
      <c r="F4051" s="673" t="s">
        <v>3087</v>
      </c>
      <c r="G4051" s="673" t="s">
        <v>2611</v>
      </c>
      <c r="H4051" s="673" t="s">
        <v>2611</v>
      </c>
      <c r="I4051" s="673" t="s">
        <v>2611</v>
      </c>
      <c r="J4051" s="673" t="s">
        <v>2611</v>
      </c>
      <c r="K4051" s="673" t="s">
        <v>2611</v>
      </c>
    </row>
    <row r="4052" spans="1:11" hidden="1" x14ac:dyDescent="0.25">
      <c r="A4052" t="s">
        <v>7741</v>
      </c>
      <c r="B4052" s="673" t="s">
        <v>2117</v>
      </c>
      <c r="C4052" s="674">
        <v>4</v>
      </c>
      <c r="D4052" s="674" t="s">
        <v>6894</v>
      </c>
      <c r="E4052" s="674">
        <f t="shared" si="63"/>
        <v>1</v>
      </c>
      <c r="F4052" s="673" t="s">
        <v>3088</v>
      </c>
      <c r="G4052" s="673" t="s">
        <v>2611</v>
      </c>
      <c r="H4052" s="673" t="s">
        <v>2611</v>
      </c>
      <c r="I4052" s="673" t="s">
        <v>2611</v>
      </c>
      <c r="J4052" s="673" t="s">
        <v>2611</v>
      </c>
      <c r="K4052" s="673" t="s">
        <v>2611</v>
      </c>
    </row>
    <row r="4053" spans="1:11" hidden="1" x14ac:dyDescent="0.25">
      <c r="A4053" t="s">
        <v>7742</v>
      </c>
      <c r="B4053" s="673" t="s">
        <v>2117</v>
      </c>
      <c r="C4053" s="674">
        <v>4</v>
      </c>
      <c r="D4053" s="674" t="s">
        <v>6895</v>
      </c>
      <c r="E4053" s="674">
        <f t="shared" si="63"/>
        <v>1</v>
      </c>
      <c r="F4053" s="673" t="s">
        <v>3089</v>
      </c>
      <c r="G4053" s="673" t="s">
        <v>2611</v>
      </c>
      <c r="H4053" s="673" t="s">
        <v>2611</v>
      </c>
      <c r="I4053" s="673" t="s">
        <v>2611</v>
      </c>
      <c r="J4053" s="673" t="s">
        <v>2611</v>
      </c>
      <c r="K4053" s="673" t="s">
        <v>2611</v>
      </c>
    </row>
    <row r="4054" spans="1:11" hidden="1" x14ac:dyDescent="0.25">
      <c r="A4054" t="s">
        <v>7743</v>
      </c>
      <c r="B4054" s="673" t="s">
        <v>2117</v>
      </c>
      <c r="C4054" s="674">
        <v>4</v>
      </c>
      <c r="D4054" s="674" t="s">
        <v>7125</v>
      </c>
      <c r="E4054" s="674">
        <f t="shared" si="63"/>
        <v>1</v>
      </c>
      <c r="F4054" s="673" t="s">
        <v>3045</v>
      </c>
      <c r="G4054" s="673" t="s">
        <v>2611</v>
      </c>
      <c r="H4054" s="673" t="s">
        <v>2611</v>
      </c>
      <c r="I4054" s="673" t="s">
        <v>2611</v>
      </c>
      <c r="J4054" s="673" t="s">
        <v>2611</v>
      </c>
      <c r="K4054" s="673" t="s">
        <v>2611</v>
      </c>
    </row>
    <row r="4055" spans="1:11" hidden="1" x14ac:dyDescent="0.25">
      <c r="A4055" t="s">
        <v>7744</v>
      </c>
      <c r="B4055" s="673" t="s">
        <v>2117</v>
      </c>
      <c r="C4055" s="674">
        <v>4</v>
      </c>
      <c r="D4055" s="674" t="s">
        <v>7056</v>
      </c>
      <c r="E4055" s="674">
        <f t="shared" si="63"/>
        <v>1</v>
      </c>
      <c r="F4055" s="673" t="s">
        <v>3074</v>
      </c>
      <c r="G4055" s="673" t="s">
        <v>2611</v>
      </c>
      <c r="H4055" s="673" t="s">
        <v>2611</v>
      </c>
      <c r="I4055" s="673" t="s">
        <v>2611</v>
      </c>
      <c r="J4055" s="673" t="s">
        <v>2611</v>
      </c>
      <c r="K4055" s="673" t="s">
        <v>2611</v>
      </c>
    </row>
    <row r="4056" spans="1:11" hidden="1" x14ac:dyDescent="0.25">
      <c r="A4056" t="s">
        <v>7745</v>
      </c>
      <c r="B4056" s="673" t="s">
        <v>2117</v>
      </c>
      <c r="C4056" s="674">
        <v>4</v>
      </c>
      <c r="D4056" s="674" t="s">
        <v>7137</v>
      </c>
      <c r="E4056" s="674">
        <f t="shared" si="63"/>
        <v>1</v>
      </c>
      <c r="F4056" s="673" t="s">
        <v>3075</v>
      </c>
      <c r="G4056" s="673" t="s">
        <v>2611</v>
      </c>
      <c r="H4056" s="673" t="s">
        <v>2611</v>
      </c>
      <c r="I4056" s="673" t="s">
        <v>2611</v>
      </c>
      <c r="J4056" s="673" t="s">
        <v>2611</v>
      </c>
      <c r="K4056" s="673" t="s">
        <v>2611</v>
      </c>
    </row>
    <row r="4057" spans="1:11" hidden="1" x14ac:dyDescent="0.25">
      <c r="A4057" t="s">
        <v>7746</v>
      </c>
      <c r="B4057" s="673" t="s">
        <v>2117</v>
      </c>
      <c r="C4057" s="674">
        <v>4</v>
      </c>
      <c r="D4057" s="674" t="s">
        <v>7027</v>
      </c>
      <c r="E4057" s="674">
        <f t="shared" si="63"/>
        <v>1</v>
      </c>
      <c r="F4057" s="673" t="s">
        <v>3076</v>
      </c>
      <c r="G4057" s="673" t="s">
        <v>2611</v>
      </c>
      <c r="H4057" s="673" t="s">
        <v>2611</v>
      </c>
      <c r="I4057" s="673" t="s">
        <v>2611</v>
      </c>
      <c r="J4057" s="673" t="s">
        <v>2611</v>
      </c>
      <c r="K4057" s="673" t="s">
        <v>2611</v>
      </c>
    </row>
    <row r="4058" spans="1:11" hidden="1" x14ac:dyDescent="0.25">
      <c r="A4058" t="s">
        <v>7747</v>
      </c>
      <c r="B4058" s="673" t="s">
        <v>2117</v>
      </c>
      <c r="C4058" s="674">
        <v>4</v>
      </c>
      <c r="D4058" s="674" t="s">
        <v>7007</v>
      </c>
      <c r="E4058" s="674">
        <f t="shared" si="63"/>
        <v>1</v>
      </c>
      <c r="F4058" s="673" t="s">
        <v>3077</v>
      </c>
      <c r="G4058" s="673" t="s">
        <v>2611</v>
      </c>
      <c r="H4058" s="673" t="s">
        <v>2611</v>
      </c>
      <c r="I4058" s="673" t="s">
        <v>2611</v>
      </c>
      <c r="J4058" s="673" t="s">
        <v>2611</v>
      </c>
      <c r="K4058" s="673" t="s">
        <v>2611</v>
      </c>
    </row>
    <row r="4059" spans="1:11" hidden="1" x14ac:dyDescent="0.25">
      <c r="A4059" t="s">
        <v>7748</v>
      </c>
      <c r="B4059" s="673" t="s">
        <v>2117</v>
      </c>
      <c r="C4059" s="674">
        <v>4</v>
      </c>
      <c r="D4059" s="674" t="s">
        <v>7036</v>
      </c>
      <c r="E4059" s="674">
        <f t="shared" si="63"/>
        <v>1</v>
      </c>
      <c r="F4059" s="673" t="s">
        <v>3078</v>
      </c>
      <c r="G4059" s="673" t="s">
        <v>2611</v>
      </c>
      <c r="H4059" s="673" t="s">
        <v>2611</v>
      </c>
      <c r="I4059" s="673" t="s">
        <v>2611</v>
      </c>
      <c r="J4059" s="673" t="s">
        <v>2611</v>
      </c>
      <c r="K4059" s="673" t="s">
        <v>2611</v>
      </c>
    </row>
    <row r="4060" spans="1:11" hidden="1" x14ac:dyDescent="0.25">
      <c r="A4060" t="s">
        <v>7749</v>
      </c>
      <c r="B4060" s="673" t="s">
        <v>2117</v>
      </c>
      <c r="C4060" s="674">
        <v>4</v>
      </c>
      <c r="D4060" s="674" t="s">
        <v>7037</v>
      </c>
      <c r="E4060" s="674">
        <f t="shared" si="63"/>
        <v>1</v>
      </c>
      <c r="F4060" s="673" t="s">
        <v>3079</v>
      </c>
      <c r="G4060" s="673" t="s">
        <v>2611</v>
      </c>
      <c r="H4060" s="673" t="s">
        <v>2611</v>
      </c>
      <c r="I4060" s="673" t="s">
        <v>2611</v>
      </c>
      <c r="J4060" s="673" t="s">
        <v>2611</v>
      </c>
      <c r="K4060" s="673" t="s">
        <v>2611</v>
      </c>
    </row>
    <row r="4061" spans="1:11" hidden="1" x14ac:dyDescent="0.25">
      <c r="A4061" t="s">
        <v>7750</v>
      </c>
      <c r="B4061" s="673" t="s">
        <v>2117</v>
      </c>
      <c r="C4061" s="674">
        <v>4</v>
      </c>
      <c r="D4061" s="674" t="s">
        <v>7028</v>
      </c>
      <c r="E4061" s="674">
        <f t="shared" si="63"/>
        <v>1</v>
      </c>
      <c r="F4061" s="673" t="s">
        <v>3080</v>
      </c>
      <c r="G4061" s="673" t="s">
        <v>2611</v>
      </c>
      <c r="H4061" s="673" t="s">
        <v>2611</v>
      </c>
      <c r="I4061" s="673" t="s">
        <v>2611</v>
      </c>
      <c r="J4061" s="673" t="s">
        <v>2611</v>
      </c>
      <c r="K4061" s="673" t="s">
        <v>2611</v>
      </c>
    </row>
    <row r="4062" spans="1:11" hidden="1" x14ac:dyDescent="0.25">
      <c r="A4062" t="s">
        <v>7751</v>
      </c>
      <c r="B4062" s="673" t="s">
        <v>2117</v>
      </c>
      <c r="C4062" s="674">
        <v>4</v>
      </c>
      <c r="D4062" s="674" t="s">
        <v>6994</v>
      </c>
      <c r="E4062" s="674">
        <f t="shared" si="63"/>
        <v>1</v>
      </c>
      <c r="F4062" s="673" t="s">
        <v>3081</v>
      </c>
      <c r="G4062" s="673" t="s">
        <v>2611</v>
      </c>
      <c r="H4062" s="673" t="s">
        <v>2611</v>
      </c>
      <c r="I4062" s="673" t="s">
        <v>2611</v>
      </c>
      <c r="J4062" s="673" t="s">
        <v>2611</v>
      </c>
      <c r="K4062" s="673" t="s">
        <v>2611</v>
      </c>
    </row>
    <row r="4063" spans="1:11" hidden="1" x14ac:dyDescent="0.25">
      <c r="A4063" t="s">
        <v>7752</v>
      </c>
      <c r="B4063" s="673" t="s">
        <v>2117</v>
      </c>
      <c r="C4063" s="674">
        <v>4</v>
      </c>
      <c r="D4063" s="674" t="s">
        <v>7008</v>
      </c>
      <c r="E4063" s="674">
        <f t="shared" si="63"/>
        <v>1</v>
      </c>
      <c r="F4063" s="673" t="s">
        <v>3082</v>
      </c>
      <c r="G4063" s="673" t="s">
        <v>2611</v>
      </c>
      <c r="H4063" s="673" t="s">
        <v>2611</v>
      </c>
      <c r="I4063" s="673" t="s">
        <v>2611</v>
      </c>
      <c r="J4063" s="673" t="s">
        <v>2611</v>
      </c>
      <c r="K4063" s="673" t="s">
        <v>2611</v>
      </c>
    </row>
    <row r="4064" spans="1:11" hidden="1" x14ac:dyDescent="0.25">
      <c r="A4064" t="s">
        <v>7753</v>
      </c>
      <c r="B4064" s="673" t="s">
        <v>2117</v>
      </c>
      <c r="C4064" s="674">
        <v>4</v>
      </c>
      <c r="D4064" s="674" t="s">
        <v>7009</v>
      </c>
      <c r="E4064" s="674">
        <f t="shared" si="63"/>
        <v>1</v>
      </c>
      <c r="F4064" s="673" t="s">
        <v>3083</v>
      </c>
      <c r="G4064" s="673" t="s">
        <v>2611</v>
      </c>
      <c r="H4064" s="673" t="s">
        <v>2611</v>
      </c>
      <c r="I4064" s="673" t="s">
        <v>2611</v>
      </c>
      <c r="J4064" s="673" t="s">
        <v>2611</v>
      </c>
      <c r="K4064" s="673" t="s">
        <v>2611</v>
      </c>
    </row>
    <row r="4065" spans="1:11" hidden="1" x14ac:dyDescent="0.25">
      <c r="A4065" t="s">
        <v>7754</v>
      </c>
      <c r="B4065" s="673" t="s">
        <v>2117</v>
      </c>
      <c r="C4065" s="674">
        <v>4</v>
      </c>
      <c r="D4065" s="674" t="s">
        <v>7013</v>
      </c>
      <c r="E4065" s="674">
        <f t="shared" si="63"/>
        <v>1</v>
      </c>
      <c r="F4065" s="673" t="s">
        <v>3084</v>
      </c>
      <c r="G4065" s="673" t="s">
        <v>2611</v>
      </c>
      <c r="H4065" s="673" t="s">
        <v>2611</v>
      </c>
      <c r="I4065" s="673" t="s">
        <v>2611</v>
      </c>
      <c r="J4065" s="673" t="s">
        <v>2611</v>
      </c>
      <c r="K4065" s="673" t="s">
        <v>2611</v>
      </c>
    </row>
    <row r="4066" spans="1:11" hidden="1" x14ac:dyDescent="0.25">
      <c r="A4066" t="s">
        <v>7755</v>
      </c>
      <c r="B4066" s="673" t="s">
        <v>2117</v>
      </c>
      <c r="C4066" s="674">
        <v>4</v>
      </c>
      <c r="D4066" s="674" t="s">
        <v>7016</v>
      </c>
      <c r="E4066" s="674">
        <f t="shared" si="63"/>
        <v>1</v>
      </c>
      <c r="F4066" s="673" t="s">
        <v>3085</v>
      </c>
      <c r="G4066" s="673" t="s">
        <v>2611</v>
      </c>
      <c r="H4066" s="673" t="s">
        <v>2611</v>
      </c>
      <c r="I4066" s="673" t="s">
        <v>2611</v>
      </c>
      <c r="J4066" s="673" t="s">
        <v>2611</v>
      </c>
      <c r="K4066" s="673" t="s">
        <v>2611</v>
      </c>
    </row>
    <row r="4067" spans="1:11" hidden="1" x14ac:dyDescent="0.25">
      <c r="A4067" t="s">
        <v>7756</v>
      </c>
      <c r="B4067" s="673" t="s">
        <v>2117</v>
      </c>
      <c r="C4067" s="674">
        <v>4</v>
      </c>
      <c r="D4067" s="674" t="s">
        <v>7017</v>
      </c>
      <c r="E4067" s="674">
        <f t="shared" si="63"/>
        <v>1</v>
      </c>
      <c r="F4067" s="673" t="s">
        <v>3086</v>
      </c>
      <c r="G4067" s="673" t="s">
        <v>2611</v>
      </c>
      <c r="H4067" s="673" t="s">
        <v>2611</v>
      </c>
      <c r="I4067" s="673" t="s">
        <v>2611</v>
      </c>
      <c r="J4067" s="673" t="s">
        <v>2611</v>
      </c>
      <c r="K4067" s="673" t="s">
        <v>2611</v>
      </c>
    </row>
    <row r="4068" spans="1:11" hidden="1" x14ac:dyDescent="0.25">
      <c r="A4068" t="s">
        <v>7757</v>
      </c>
      <c r="B4068" s="673" t="s">
        <v>2117</v>
      </c>
      <c r="C4068" s="674">
        <v>4</v>
      </c>
      <c r="D4068" s="674" t="s">
        <v>7066</v>
      </c>
      <c r="E4068" s="674">
        <f t="shared" si="63"/>
        <v>1</v>
      </c>
      <c r="F4068" s="673" t="s">
        <v>3087</v>
      </c>
      <c r="G4068" s="673" t="s">
        <v>2611</v>
      </c>
      <c r="H4068" s="673" t="s">
        <v>2611</v>
      </c>
      <c r="I4068" s="673" t="s">
        <v>2611</v>
      </c>
      <c r="J4068" s="673" t="s">
        <v>2611</v>
      </c>
      <c r="K4068" s="673" t="s">
        <v>2611</v>
      </c>
    </row>
    <row r="4069" spans="1:11" hidden="1" x14ac:dyDescent="0.25">
      <c r="A4069" t="s">
        <v>7758</v>
      </c>
      <c r="B4069" s="673" t="s">
        <v>2117</v>
      </c>
      <c r="C4069" s="674">
        <v>4</v>
      </c>
      <c r="D4069" s="674" t="s">
        <v>7138</v>
      </c>
      <c r="E4069" s="674">
        <f t="shared" si="63"/>
        <v>1</v>
      </c>
      <c r="F4069" s="673" t="s">
        <v>3088</v>
      </c>
      <c r="G4069" s="673" t="s">
        <v>2611</v>
      </c>
      <c r="H4069" s="673" t="s">
        <v>2611</v>
      </c>
      <c r="I4069" s="673" t="s">
        <v>2611</v>
      </c>
      <c r="J4069" s="673" t="s">
        <v>2611</v>
      </c>
      <c r="K4069" s="673" t="s">
        <v>2611</v>
      </c>
    </row>
    <row r="4070" spans="1:11" hidden="1" x14ac:dyDescent="0.25">
      <c r="A4070" t="s">
        <v>7759</v>
      </c>
      <c r="B4070" s="673" t="s">
        <v>2117</v>
      </c>
      <c r="C4070" s="674">
        <v>4</v>
      </c>
      <c r="D4070" s="674" t="s">
        <v>7063</v>
      </c>
      <c r="E4070" s="674">
        <f t="shared" si="63"/>
        <v>1</v>
      </c>
      <c r="F4070" s="673" t="s">
        <v>3045</v>
      </c>
      <c r="G4070" s="673" t="s">
        <v>2611</v>
      </c>
      <c r="H4070" s="673" t="s">
        <v>2611</v>
      </c>
      <c r="I4070" s="673" t="s">
        <v>2611</v>
      </c>
      <c r="J4070" s="673" t="s">
        <v>2611</v>
      </c>
      <c r="K4070" s="673" t="s">
        <v>2611</v>
      </c>
    </row>
    <row r="4071" spans="1:11" hidden="1" x14ac:dyDescent="0.25">
      <c r="A4071" t="s">
        <v>7760</v>
      </c>
      <c r="B4071" s="673" t="s">
        <v>2117</v>
      </c>
      <c r="C4071" s="674">
        <v>4</v>
      </c>
      <c r="D4071" s="674" t="s">
        <v>7139</v>
      </c>
      <c r="E4071" s="674">
        <f t="shared" si="63"/>
        <v>1</v>
      </c>
      <c r="F4071" s="673" t="s">
        <v>3074</v>
      </c>
      <c r="G4071" s="673" t="s">
        <v>2611</v>
      </c>
      <c r="H4071" s="673" t="s">
        <v>2611</v>
      </c>
      <c r="I4071" s="673" t="s">
        <v>2611</v>
      </c>
      <c r="J4071" s="673" t="s">
        <v>2611</v>
      </c>
      <c r="K4071" s="673" t="s">
        <v>2611</v>
      </c>
    </row>
    <row r="4072" spans="1:11" hidden="1" x14ac:dyDescent="0.25">
      <c r="A4072" t="s">
        <v>7761</v>
      </c>
      <c r="B4072" s="673" t="s">
        <v>2117</v>
      </c>
      <c r="C4072" s="674">
        <v>4</v>
      </c>
      <c r="D4072" s="674" t="s">
        <v>7140</v>
      </c>
      <c r="E4072" s="674">
        <f t="shared" si="63"/>
        <v>1</v>
      </c>
      <c r="F4072" s="673" t="s">
        <v>3075</v>
      </c>
      <c r="G4072" s="673" t="s">
        <v>2611</v>
      </c>
      <c r="H4072" s="673" t="s">
        <v>2611</v>
      </c>
      <c r="I4072" s="673" t="s">
        <v>2611</v>
      </c>
      <c r="J4072" s="673" t="s">
        <v>2611</v>
      </c>
      <c r="K4072" s="673" t="s">
        <v>2611</v>
      </c>
    </row>
    <row r="4073" spans="1:11" hidden="1" x14ac:dyDescent="0.25">
      <c r="A4073" t="s">
        <v>7762</v>
      </c>
      <c r="B4073" s="673" t="s">
        <v>2117</v>
      </c>
      <c r="C4073" s="674">
        <v>4</v>
      </c>
      <c r="D4073" s="674" t="s">
        <v>7141</v>
      </c>
      <c r="E4073" s="674">
        <f t="shared" si="63"/>
        <v>1</v>
      </c>
      <c r="F4073" s="673" t="s">
        <v>3076</v>
      </c>
      <c r="G4073" s="673" t="s">
        <v>2611</v>
      </c>
      <c r="H4073" s="673" t="s">
        <v>2611</v>
      </c>
      <c r="I4073" s="673" t="s">
        <v>2611</v>
      </c>
      <c r="J4073" s="673" t="s">
        <v>2611</v>
      </c>
      <c r="K4073" s="673" t="s">
        <v>2611</v>
      </c>
    </row>
    <row r="4074" spans="1:11" hidden="1" x14ac:dyDescent="0.25">
      <c r="A4074" t="s">
        <v>7763</v>
      </c>
      <c r="B4074" s="673" t="s">
        <v>2117</v>
      </c>
      <c r="C4074" s="674">
        <v>4</v>
      </c>
      <c r="D4074" s="674" t="s">
        <v>7142</v>
      </c>
      <c r="E4074" s="674">
        <f t="shared" si="63"/>
        <v>1</v>
      </c>
      <c r="F4074" s="673" t="s">
        <v>3077</v>
      </c>
      <c r="G4074" s="673" t="s">
        <v>2611</v>
      </c>
      <c r="H4074" s="673" t="s">
        <v>2611</v>
      </c>
      <c r="I4074" s="673" t="s">
        <v>2611</v>
      </c>
      <c r="J4074" s="673" t="s">
        <v>2611</v>
      </c>
      <c r="K4074" s="673" t="s">
        <v>2611</v>
      </c>
    </row>
    <row r="4075" spans="1:11" hidden="1" x14ac:dyDescent="0.25">
      <c r="A4075" t="s">
        <v>7764</v>
      </c>
      <c r="B4075" s="673" t="s">
        <v>2117</v>
      </c>
      <c r="C4075" s="674">
        <v>4</v>
      </c>
      <c r="D4075" s="674" t="s">
        <v>6943</v>
      </c>
      <c r="E4075" s="674">
        <f t="shared" si="63"/>
        <v>1</v>
      </c>
      <c r="F4075" s="673" t="s">
        <v>3078</v>
      </c>
      <c r="G4075" s="673" t="s">
        <v>2611</v>
      </c>
      <c r="H4075" s="673" t="s">
        <v>2611</v>
      </c>
      <c r="I4075" s="673" t="s">
        <v>2611</v>
      </c>
      <c r="J4075" s="673" t="s">
        <v>2611</v>
      </c>
      <c r="K4075" s="673" t="s">
        <v>2611</v>
      </c>
    </row>
    <row r="4076" spans="1:11" hidden="1" x14ac:dyDescent="0.25">
      <c r="A4076" t="s">
        <v>7765</v>
      </c>
      <c r="B4076" s="673" t="s">
        <v>2117</v>
      </c>
      <c r="C4076" s="674">
        <v>4</v>
      </c>
      <c r="D4076" s="674" t="s">
        <v>6944</v>
      </c>
      <c r="E4076" s="674">
        <f t="shared" si="63"/>
        <v>1</v>
      </c>
      <c r="F4076" s="673" t="s">
        <v>3079</v>
      </c>
      <c r="G4076" s="673" t="s">
        <v>2611</v>
      </c>
      <c r="H4076" s="673" t="s">
        <v>2611</v>
      </c>
      <c r="I4076" s="673" t="s">
        <v>2611</v>
      </c>
      <c r="J4076" s="673" t="s">
        <v>2611</v>
      </c>
      <c r="K4076" s="673" t="s">
        <v>2611</v>
      </c>
    </row>
    <row r="4077" spans="1:11" hidden="1" x14ac:dyDescent="0.25">
      <c r="A4077" t="s">
        <v>7766</v>
      </c>
      <c r="B4077" s="673" t="s">
        <v>2117</v>
      </c>
      <c r="C4077" s="674">
        <v>4</v>
      </c>
      <c r="D4077" s="674" t="s">
        <v>7143</v>
      </c>
      <c r="E4077" s="674">
        <f t="shared" si="63"/>
        <v>1</v>
      </c>
      <c r="F4077" s="673" t="s">
        <v>3080</v>
      </c>
      <c r="G4077" s="673" t="s">
        <v>2611</v>
      </c>
      <c r="H4077" s="673" t="s">
        <v>2611</v>
      </c>
      <c r="I4077" s="673" t="s">
        <v>2611</v>
      </c>
      <c r="J4077" s="673" t="s">
        <v>2611</v>
      </c>
      <c r="K4077" s="673" t="s">
        <v>2611</v>
      </c>
    </row>
    <row r="4078" spans="1:11" hidden="1" x14ac:dyDescent="0.25">
      <c r="A4078" t="s">
        <v>7767</v>
      </c>
      <c r="B4078" s="673" t="s">
        <v>2117</v>
      </c>
      <c r="C4078" s="674">
        <v>4</v>
      </c>
      <c r="D4078" s="674" t="s">
        <v>7131</v>
      </c>
      <c r="E4078" s="674">
        <f t="shared" si="63"/>
        <v>1</v>
      </c>
      <c r="F4078" s="673" t="s">
        <v>3081</v>
      </c>
      <c r="G4078" s="673" t="s">
        <v>2611</v>
      </c>
      <c r="H4078" s="673" t="s">
        <v>2611</v>
      </c>
      <c r="I4078" s="673" t="s">
        <v>2611</v>
      </c>
      <c r="J4078" s="673" t="s">
        <v>2611</v>
      </c>
      <c r="K4078" s="673" t="s">
        <v>2611</v>
      </c>
    </row>
    <row r="4079" spans="1:11" hidden="1" x14ac:dyDescent="0.25">
      <c r="A4079" t="s">
        <v>7768</v>
      </c>
      <c r="B4079" s="673" t="s">
        <v>2117</v>
      </c>
      <c r="C4079" s="674">
        <v>4</v>
      </c>
      <c r="D4079" s="674" t="s">
        <v>7082</v>
      </c>
      <c r="E4079" s="674">
        <f t="shared" si="63"/>
        <v>1</v>
      </c>
      <c r="F4079" s="673" t="s">
        <v>3082</v>
      </c>
      <c r="G4079" s="673" t="s">
        <v>2611</v>
      </c>
      <c r="H4079" s="673" t="s">
        <v>2611</v>
      </c>
      <c r="I4079" s="673" t="s">
        <v>2611</v>
      </c>
      <c r="J4079" s="673" t="s">
        <v>2611</v>
      </c>
      <c r="K4079" s="673" t="s">
        <v>2611</v>
      </c>
    </row>
    <row r="4080" spans="1:11" hidden="1" x14ac:dyDescent="0.25">
      <c r="A4080" t="s">
        <v>7769</v>
      </c>
      <c r="B4080" s="673" t="s">
        <v>2117</v>
      </c>
      <c r="C4080" s="674">
        <v>4</v>
      </c>
      <c r="D4080" s="674" t="s">
        <v>7083</v>
      </c>
      <c r="E4080" s="674">
        <f t="shared" si="63"/>
        <v>1</v>
      </c>
      <c r="F4080" s="673" t="s">
        <v>3083</v>
      </c>
      <c r="G4080" s="673" t="s">
        <v>2611</v>
      </c>
      <c r="H4080" s="673" t="s">
        <v>2611</v>
      </c>
      <c r="I4080" s="673" t="s">
        <v>2611</v>
      </c>
      <c r="J4080" s="673" t="s">
        <v>2611</v>
      </c>
      <c r="K4080" s="673" t="s">
        <v>2611</v>
      </c>
    </row>
    <row r="4081" spans="1:11" hidden="1" x14ac:dyDescent="0.25">
      <c r="A4081" t="s">
        <v>7770</v>
      </c>
      <c r="B4081" s="673" t="s">
        <v>2117</v>
      </c>
      <c r="C4081" s="674">
        <v>4</v>
      </c>
      <c r="D4081" s="674" t="s">
        <v>7144</v>
      </c>
      <c r="E4081" s="674">
        <f t="shared" si="63"/>
        <v>1</v>
      </c>
      <c r="F4081" s="673" t="s">
        <v>3084</v>
      </c>
      <c r="G4081" s="673" t="s">
        <v>2611</v>
      </c>
      <c r="H4081" s="673" t="s">
        <v>2611</v>
      </c>
      <c r="I4081" s="673" t="s">
        <v>2611</v>
      </c>
      <c r="J4081" s="673" t="s">
        <v>2611</v>
      </c>
      <c r="K4081" s="673" t="s">
        <v>2611</v>
      </c>
    </row>
    <row r="4082" spans="1:11" hidden="1" x14ac:dyDescent="0.25">
      <c r="A4082" t="s">
        <v>7771</v>
      </c>
      <c r="B4082" s="673" t="s">
        <v>2117</v>
      </c>
      <c r="C4082" s="674">
        <v>4</v>
      </c>
      <c r="D4082" s="674" t="s">
        <v>7145</v>
      </c>
      <c r="E4082" s="674">
        <f t="shared" si="63"/>
        <v>1</v>
      </c>
      <c r="F4082" s="673" t="s">
        <v>3085</v>
      </c>
      <c r="G4082" s="673" t="s">
        <v>2611</v>
      </c>
      <c r="H4082" s="673" t="s">
        <v>2611</v>
      </c>
      <c r="I4082" s="673" t="s">
        <v>2611</v>
      </c>
      <c r="J4082" s="673" t="s">
        <v>2611</v>
      </c>
      <c r="K4082" s="673" t="s">
        <v>2611</v>
      </c>
    </row>
    <row r="4083" spans="1:11" hidden="1" x14ac:dyDescent="0.25">
      <c r="A4083" t="s">
        <v>7772</v>
      </c>
      <c r="B4083" s="673" t="s">
        <v>2117</v>
      </c>
      <c r="C4083" s="674">
        <v>4</v>
      </c>
      <c r="D4083" s="674" t="s">
        <v>7146</v>
      </c>
      <c r="E4083" s="674">
        <f t="shared" si="63"/>
        <v>1</v>
      </c>
      <c r="F4083" s="673" t="s">
        <v>3086</v>
      </c>
      <c r="G4083" s="673" t="s">
        <v>2611</v>
      </c>
      <c r="H4083" s="673" t="s">
        <v>2611</v>
      </c>
      <c r="I4083" s="673" t="s">
        <v>2611</v>
      </c>
      <c r="J4083" s="673" t="s">
        <v>2611</v>
      </c>
      <c r="K4083" s="673" t="s">
        <v>2611</v>
      </c>
    </row>
    <row r="4084" spans="1:11" hidden="1" x14ac:dyDescent="0.25">
      <c r="A4084" t="s">
        <v>7773</v>
      </c>
      <c r="B4084" s="673" t="s">
        <v>2117</v>
      </c>
      <c r="C4084" s="674">
        <v>4</v>
      </c>
      <c r="D4084" s="674" t="s">
        <v>7147</v>
      </c>
      <c r="E4084" s="674">
        <f t="shared" si="63"/>
        <v>1</v>
      </c>
      <c r="F4084" s="673" t="s">
        <v>3087</v>
      </c>
      <c r="G4084" s="673" t="s">
        <v>2611</v>
      </c>
      <c r="H4084" s="673" t="s">
        <v>2611</v>
      </c>
      <c r="I4084" s="673" t="s">
        <v>2611</v>
      </c>
      <c r="J4084" s="673" t="s">
        <v>2611</v>
      </c>
      <c r="K4084" s="673" t="s">
        <v>2611</v>
      </c>
    </row>
    <row r="4085" spans="1:11" hidden="1" x14ac:dyDescent="0.25">
      <c r="A4085" t="s">
        <v>7774</v>
      </c>
      <c r="B4085" s="673" t="s">
        <v>2117</v>
      </c>
      <c r="C4085" s="674">
        <v>4</v>
      </c>
      <c r="D4085" s="674" t="s">
        <v>7148</v>
      </c>
      <c r="E4085" s="674">
        <f t="shared" si="63"/>
        <v>1</v>
      </c>
      <c r="F4085" s="673" t="s">
        <v>3088</v>
      </c>
      <c r="G4085" s="673" t="s">
        <v>2611</v>
      </c>
      <c r="H4085" s="673" t="s">
        <v>2611</v>
      </c>
      <c r="I4085" s="673" t="s">
        <v>2611</v>
      </c>
      <c r="J4085" s="673" t="s">
        <v>2611</v>
      </c>
      <c r="K4085" s="673" t="s">
        <v>2611</v>
      </c>
    </row>
    <row r="4086" spans="1:11" hidden="1" x14ac:dyDescent="0.25">
      <c r="A4086" t="s">
        <v>6523</v>
      </c>
      <c r="B4086" s="673" t="s">
        <v>2117</v>
      </c>
      <c r="C4086" s="674">
        <v>4</v>
      </c>
      <c r="D4086" s="674" t="s">
        <v>6898</v>
      </c>
      <c r="E4086" s="674">
        <f t="shared" si="63"/>
        <v>1</v>
      </c>
      <c r="F4086" s="673" t="s">
        <v>3045</v>
      </c>
      <c r="G4086" s="673" t="s">
        <v>2611</v>
      </c>
      <c r="H4086" s="673" t="s">
        <v>2611</v>
      </c>
      <c r="I4086" s="673" t="s">
        <v>2611</v>
      </c>
      <c r="J4086" s="673" t="s">
        <v>2611</v>
      </c>
      <c r="K4086" s="673" t="s">
        <v>2611</v>
      </c>
    </row>
    <row r="4087" spans="1:11" hidden="1" x14ac:dyDescent="0.25">
      <c r="A4087" t="s">
        <v>6524</v>
      </c>
      <c r="B4087" s="673" t="s">
        <v>2117</v>
      </c>
      <c r="C4087" s="674">
        <v>4</v>
      </c>
      <c r="D4087" s="674" t="s">
        <v>7018</v>
      </c>
      <c r="E4087" s="674">
        <f t="shared" si="63"/>
        <v>1</v>
      </c>
      <c r="F4087" s="673" t="s">
        <v>3074</v>
      </c>
      <c r="G4087" s="673" t="s">
        <v>2611</v>
      </c>
      <c r="H4087" s="673" t="s">
        <v>2611</v>
      </c>
      <c r="I4087" s="673" t="s">
        <v>2611</v>
      </c>
      <c r="J4087" s="673" t="s">
        <v>2611</v>
      </c>
      <c r="K4087" s="673" t="s">
        <v>2611</v>
      </c>
    </row>
    <row r="4088" spans="1:11" hidden="1" x14ac:dyDescent="0.25">
      <c r="A4088" t="s">
        <v>6525</v>
      </c>
      <c r="B4088" s="673" t="s">
        <v>2117</v>
      </c>
      <c r="C4088" s="674">
        <v>4</v>
      </c>
      <c r="D4088" s="674" t="s">
        <v>6899</v>
      </c>
      <c r="E4088" s="674">
        <f t="shared" si="63"/>
        <v>1</v>
      </c>
      <c r="F4088" s="673" t="s">
        <v>3075</v>
      </c>
      <c r="G4088" s="673" t="s">
        <v>2611</v>
      </c>
      <c r="H4088" s="673" t="s">
        <v>2611</v>
      </c>
      <c r="I4088" s="673" t="s">
        <v>2611</v>
      </c>
      <c r="J4088" s="673" t="s">
        <v>2611</v>
      </c>
      <c r="K4088" s="673" t="s">
        <v>2611</v>
      </c>
    </row>
    <row r="4089" spans="1:11" hidden="1" x14ac:dyDescent="0.25">
      <c r="A4089" t="s">
        <v>6526</v>
      </c>
      <c r="B4089" s="673" t="s">
        <v>2117</v>
      </c>
      <c r="C4089" s="674">
        <v>4</v>
      </c>
      <c r="D4089" s="674" t="s">
        <v>6929</v>
      </c>
      <c r="E4089" s="674">
        <f t="shared" si="63"/>
        <v>1</v>
      </c>
      <c r="F4089" s="673" t="s">
        <v>3076</v>
      </c>
      <c r="G4089" s="673" t="s">
        <v>2611</v>
      </c>
      <c r="H4089" s="673" t="s">
        <v>2611</v>
      </c>
      <c r="I4089" s="673" t="s">
        <v>2611</v>
      </c>
      <c r="J4089" s="673" t="s">
        <v>2611</v>
      </c>
      <c r="K4089" s="673" t="s">
        <v>2611</v>
      </c>
    </row>
    <row r="4090" spans="1:11" hidden="1" x14ac:dyDescent="0.25">
      <c r="A4090" t="s">
        <v>6527</v>
      </c>
      <c r="B4090" s="673" t="s">
        <v>2117</v>
      </c>
      <c r="C4090" s="674">
        <v>4</v>
      </c>
      <c r="D4090" s="674" t="s">
        <v>6917</v>
      </c>
      <c r="E4090" s="674">
        <f t="shared" si="63"/>
        <v>1</v>
      </c>
      <c r="F4090" s="673" t="s">
        <v>3077</v>
      </c>
      <c r="G4090" s="673" t="s">
        <v>2611</v>
      </c>
      <c r="H4090" s="673" t="s">
        <v>2611</v>
      </c>
      <c r="I4090" s="673" t="s">
        <v>2611</v>
      </c>
      <c r="J4090" s="673" t="s">
        <v>2611</v>
      </c>
      <c r="K4090" s="673" t="s">
        <v>2611</v>
      </c>
    </row>
    <row r="4091" spans="1:11" hidden="1" x14ac:dyDescent="0.25">
      <c r="A4091" t="s">
        <v>6528</v>
      </c>
      <c r="B4091" s="673" t="s">
        <v>2117</v>
      </c>
      <c r="C4091" s="674">
        <v>4</v>
      </c>
      <c r="D4091" s="674" t="s">
        <v>6918</v>
      </c>
      <c r="E4091" s="674">
        <f t="shared" si="63"/>
        <v>1</v>
      </c>
      <c r="F4091" s="673" t="s">
        <v>3078</v>
      </c>
      <c r="G4091" s="673" t="s">
        <v>2611</v>
      </c>
      <c r="H4091" s="673" t="s">
        <v>2611</v>
      </c>
      <c r="I4091" s="673" t="s">
        <v>2611</v>
      </c>
      <c r="J4091" s="673" t="s">
        <v>2611</v>
      </c>
      <c r="K4091" s="673" t="s">
        <v>2611</v>
      </c>
    </row>
    <row r="4092" spans="1:11" hidden="1" x14ac:dyDescent="0.25">
      <c r="A4092" t="s">
        <v>6529</v>
      </c>
      <c r="B4092" s="673" t="s">
        <v>2117</v>
      </c>
      <c r="C4092" s="674">
        <v>4</v>
      </c>
      <c r="D4092" s="674" t="s">
        <v>6919</v>
      </c>
      <c r="E4092" s="674">
        <f t="shared" si="63"/>
        <v>1</v>
      </c>
      <c r="F4092" s="673" t="s">
        <v>3079</v>
      </c>
      <c r="G4092" s="673" t="s">
        <v>2611</v>
      </c>
      <c r="H4092" s="673" t="s">
        <v>2611</v>
      </c>
      <c r="I4092" s="673" t="s">
        <v>2611</v>
      </c>
      <c r="J4092" s="673" t="s">
        <v>2611</v>
      </c>
      <c r="K4092" s="673" t="s">
        <v>2611</v>
      </c>
    </row>
    <row r="4093" spans="1:11" hidden="1" x14ac:dyDescent="0.25">
      <c r="A4093" t="s">
        <v>6530</v>
      </c>
      <c r="B4093" s="673" t="s">
        <v>2117</v>
      </c>
      <c r="C4093" s="674">
        <v>4</v>
      </c>
      <c r="D4093" s="674" t="s">
        <v>6900</v>
      </c>
      <c r="E4093" s="674">
        <f t="shared" si="63"/>
        <v>1</v>
      </c>
      <c r="F4093" s="673" t="s">
        <v>3080</v>
      </c>
      <c r="G4093" s="673" t="s">
        <v>2611</v>
      </c>
      <c r="H4093" s="673" t="s">
        <v>2611</v>
      </c>
      <c r="I4093" s="673" t="s">
        <v>2611</v>
      </c>
      <c r="J4093" s="673" t="s">
        <v>2611</v>
      </c>
      <c r="K4093" s="673" t="s">
        <v>2611</v>
      </c>
    </row>
    <row r="4094" spans="1:11" hidden="1" x14ac:dyDescent="0.25">
      <c r="A4094" t="s">
        <v>6531</v>
      </c>
      <c r="B4094" s="673" t="s">
        <v>2117</v>
      </c>
      <c r="C4094" s="674">
        <v>4</v>
      </c>
      <c r="D4094" s="674" t="s">
        <v>6923</v>
      </c>
      <c r="E4094" s="674">
        <f t="shared" si="63"/>
        <v>1</v>
      </c>
      <c r="F4094" s="673" t="s">
        <v>3081</v>
      </c>
      <c r="G4094" s="673" t="s">
        <v>2611</v>
      </c>
      <c r="H4094" s="673" t="s">
        <v>2611</v>
      </c>
      <c r="I4094" s="673" t="s">
        <v>2611</v>
      </c>
      <c r="J4094" s="673" t="s">
        <v>2611</v>
      </c>
      <c r="K4094" s="673" t="s">
        <v>2611</v>
      </c>
    </row>
    <row r="4095" spans="1:11" hidden="1" x14ac:dyDescent="0.25">
      <c r="A4095" t="s">
        <v>6532</v>
      </c>
      <c r="B4095" s="673" t="s">
        <v>2117</v>
      </c>
      <c r="C4095" s="674">
        <v>4</v>
      </c>
      <c r="D4095" s="674" t="s">
        <v>7019</v>
      </c>
      <c r="E4095" s="674">
        <f t="shared" si="63"/>
        <v>1</v>
      </c>
      <c r="F4095" s="673" t="s">
        <v>3082</v>
      </c>
      <c r="G4095" s="673" t="s">
        <v>2611</v>
      </c>
      <c r="H4095" s="673" t="s">
        <v>2611</v>
      </c>
      <c r="I4095" s="673" t="s">
        <v>2611</v>
      </c>
      <c r="J4095" s="673" t="s">
        <v>2611</v>
      </c>
      <c r="K4095" s="673" t="s">
        <v>2611</v>
      </c>
    </row>
    <row r="4096" spans="1:11" hidden="1" x14ac:dyDescent="0.25">
      <c r="A4096" t="s">
        <v>6533</v>
      </c>
      <c r="B4096" s="673" t="s">
        <v>2117</v>
      </c>
      <c r="C4096" s="674">
        <v>4</v>
      </c>
      <c r="D4096" s="674" t="s">
        <v>6885</v>
      </c>
      <c r="E4096" s="674">
        <f t="shared" si="63"/>
        <v>1</v>
      </c>
      <c r="F4096" s="673" t="s">
        <v>3083</v>
      </c>
      <c r="G4096" s="673" t="s">
        <v>2611</v>
      </c>
      <c r="H4096" s="673" t="s">
        <v>2611</v>
      </c>
      <c r="I4096" s="673" t="s">
        <v>2611</v>
      </c>
      <c r="J4096" s="673" t="s">
        <v>2611</v>
      </c>
      <c r="K4096" s="673" t="s">
        <v>2611</v>
      </c>
    </row>
    <row r="4097" spans="1:11" hidden="1" x14ac:dyDescent="0.25">
      <c r="A4097" t="s">
        <v>6534</v>
      </c>
      <c r="B4097" s="673" t="s">
        <v>2117</v>
      </c>
      <c r="C4097" s="674">
        <v>4</v>
      </c>
      <c r="D4097" s="674" t="s">
        <v>6932</v>
      </c>
      <c r="E4097" s="674">
        <f t="shared" si="63"/>
        <v>1</v>
      </c>
      <c r="F4097" s="673" t="s">
        <v>3084</v>
      </c>
      <c r="G4097" s="673" t="s">
        <v>2611</v>
      </c>
      <c r="H4097" s="673" t="s">
        <v>2611</v>
      </c>
      <c r="I4097" s="673" t="s">
        <v>2611</v>
      </c>
      <c r="J4097" s="673" t="s">
        <v>2611</v>
      </c>
      <c r="K4097" s="673" t="s">
        <v>2611</v>
      </c>
    </row>
    <row r="4098" spans="1:11" hidden="1" x14ac:dyDescent="0.25">
      <c r="A4098" t="s">
        <v>6535</v>
      </c>
      <c r="B4098" s="673" t="s">
        <v>2117</v>
      </c>
      <c r="C4098" s="674">
        <v>4</v>
      </c>
      <c r="D4098" s="674" t="s">
        <v>6901</v>
      </c>
      <c r="E4098" s="674">
        <f t="shared" si="63"/>
        <v>1</v>
      </c>
      <c r="F4098" s="673" t="s">
        <v>3085</v>
      </c>
      <c r="G4098" s="673" t="s">
        <v>2611</v>
      </c>
      <c r="H4098" s="673" t="s">
        <v>2611</v>
      </c>
      <c r="I4098" s="673" t="s">
        <v>2611</v>
      </c>
      <c r="J4098" s="673" t="s">
        <v>2611</v>
      </c>
      <c r="K4098" s="673" t="s">
        <v>2611</v>
      </c>
    </row>
    <row r="4099" spans="1:11" hidden="1" x14ac:dyDescent="0.25">
      <c r="A4099" t="s">
        <v>6536</v>
      </c>
      <c r="B4099" s="673" t="s">
        <v>2117</v>
      </c>
      <c r="C4099" s="674">
        <v>4</v>
      </c>
      <c r="D4099" s="674" t="s">
        <v>7042</v>
      </c>
      <c r="E4099" s="674">
        <f t="shared" ref="E4099:E4162" si="64">6-COUNTIF(F4099:K4099,"")</f>
        <v>1</v>
      </c>
      <c r="F4099" s="673" t="s">
        <v>3086</v>
      </c>
      <c r="G4099" s="673" t="s">
        <v>2611</v>
      </c>
      <c r="H4099" s="673" t="s">
        <v>2611</v>
      </c>
      <c r="I4099" s="673" t="s">
        <v>2611</v>
      </c>
      <c r="J4099" s="673" t="s">
        <v>2611</v>
      </c>
      <c r="K4099" s="673" t="s">
        <v>2611</v>
      </c>
    </row>
    <row r="4100" spans="1:11" hidden="1" x14ac:dyDescent="0.25">
      <c r="A4100" t="s">
        <v>6537</v>
      </c>
      <c r="B4100" s="673" t="s">
        <v>2117</v>
      </c>
      <c r="C4100" s="674">
        <v>4</v>
      </c>
      <c r="D4100" s="674" t="s">
        <v>6902</v>
      </c>
      <c r="E4100" s="674">
        <f t="shared" si="64"/>
        <v>1</v>
      </c>
      <c r="F4100" s="673" t="s">
        <v>3087</v>
      </c>
      <c r="G4100" s="673" t="s">
        <v>2611</v>
      </c>
      <c r="H4100" s="673" t="s">
        <v>2611</v>
      </c>
      <c r="I4100" s="673" t="s">
        <v>2611</v>
      </c>
      <c r="J4100" s="673" t="s">
        <v>2611</v>
      </c>
      <c r="K4100" s="673" t="s">
        <v>2611</v>
      </c>
    </row>
    <row r="4101" spans="1:11" hidden="1" x14ac:dyDescent="0.25">
      <c r="A4101" t="s">
        <v>6538</v>
      </c>
      <c r="B4101" s="673" t="s">
        <v>2117</v>
      </c>
      <c r="C4101" s="674">
        <v>4</v>
      </c>
      <c r="D4101" s="674" t="s">
        <v>6930</v>
      </c>
      <c r="E4101" s="674">
        <f t="shared" si="64"/>
        <v>1</v>
      </c>
      <c r="F4101" s="673" t="s">
        <v>3088</v>
      </c>
      <c r="G4101" s="673" t="s">
        <v>2611</v>
      </c>
      <c r="H4101" s="673" t="s">
        <v>2611</v>
      </c>
      <c r="I4101" s="673" t="s">
        <v>2611</v>
      </c>
      <c r="J4101" s="673" t="s">
        <v>2611</v>
      </c>
      <c r="K4101" s="673" t="s">
        <v>2611</v>
      </c>
    </row>
    <row r="4102" spans="1:11" hidden="1" x14ac:dyDescent="0.25">
      <c r="A4102" t="s">
        <v>6539</v>
      </c>
      <c r="B4102" s="673" t="s">
        <v>2117</v>
      </c>
      <c r="C4102" s="674">
        <v>4</v>
      </c>
      <c r="D4102" s="674" t="s">
        <v>6903</v>
      </c>
      <c r="E4102" s="674">
        <f t="shared" si="64"/>
        <v>1</v>
      </c>
      <c r="F4102" s="673" t="s">
        <v>3089</v>
      </c>
      <c r="G4102" s="673" t="s">
        <v>2611</v>
      </c>
      <c r="H4102" s="673" t="s">
        <v>2611</v>
      </c>
      <c r="I4102" s="673" t="s">
        <v>2611</v>
      </c>
      <c r="J4102" s="673" t="s">
        <v>2611</v>
      </c>
      <c r="K4102" s="673" t="s">
        <v>2611</v>
      </c>
    </row>
    <row r="4103" spans="1:11" hidden="1" x14ac:dyDescent="0.25">
      <c r="A4103" t="s">
        <v>6540</v>
      </c>
      <c r="B4103" s="673" t="s">
        <v>2117</v>
      </c>
      <c r="C4103" s="674">
        <v>4</v>
      </c>
      <c r="D4103" s="674" t="s">
        <v>6924</v>
      </c>
      <c r="E4103" s="674">
        <f t="shared" si="64"/>
        <v>1</v>
      </c>
      <c r="F4103" s="673" t="s">
        <v>3045</v>
      </c>
      <c r="G4103" s="673" t="s">
        <v>2611</v>
      </c>
      <c r="H4103" s="673" t="s">
        <v>2611</v>
      </c>
      <c r="I4103" s="673" t="s">
        <v>2611</v>
      </c>
      <c r="J4103" s="673" t="s">
        <v>2611</v>
      </c>
      <c r="K4103" s="673" t="s">
        <v>2611</v>
      </c>
    </row>
    <row r="4104" spans="1:11" hidden="1" x14ac:dyDescent="0.25">
      <c r="A4104" t="s">
        <v>6541</v>
      </c>
      <c r="B4104" s="673" t="s">
        <v>2117</v>
      </c>
      <c r="C4104" s="674">
        <v>4</v>
      </c>
      <c r="D4104" s="674" t="s">
        <v>7035</v>
      </c>
      <c r="E4104" s="674">
        <f t="shared" si="64"/>
        <v>1</v>
      </c>
      <c r="F4104" s="673" t="s">
        <v>3074</v>
      </c>
      <c r="G4104" s="673" t="s">
        <v>2611</v>
      </c>
      <c r="H4104" s="673" t="s">
        <v>2611</v>
      </c>
      <c r="I4104" s="673" t="s">
        <v>2611</v>
      </c>
      <c r="J4104" s="673" t="s">
        <v>2611</v>
      </c>
      <c r="K4104" s="673" t="s">
        <v>2611</v>
      </c>
    </row>
    <row r="4105" spans="1:11" hidden="1" x14ac:dyDescent="0.25">
      <c r="A4105" t="s">
        <v>6542</v>
      </c>
      <c r="B4105" s="673" t="s">
        <v>2117</v>
      </c>
      <c r="C4105" s="674">
        <v>4</v>
      </c>
      <c r="D4105" s="674" t="s">
        <v>6886</v>
      </c>
      <c r="E4105" s="674">
        <f t="shared" si="64"/>
        <v>1</v>
      </c>
      <c r="F4105" s="673" t="s">
        <v>3075</v>
      </c>
      <c r="G4105" s="673" t="s">
        <v>2611</v>
      </c>
      <c r="H4105" s="673" t="s">
        <v>2611</v>
      </c>
      <c r="I4105" s="673" t="s">
        <v>2611</v>
      </c>
      <c r="J4105" s="673" t="s">
        <v>2611</v>
      </c>
      <c r="K4105" s="673" t="s">
        <v>2611</v>
      </c>
    </row>
    <row r="4106" spans="1:11" hidden="1" x14ac:dyDescent="0.25">
      <c r="A4106" t="s">
        <v>6543</v>
      </c>
      <c r="B4106" s="673" t="s">
        <v>2117</v>
      </c>
      <c r="C4106" s="674">
        <v>4</v>
      </c>
      <c r="D4106" s="674" t="s">
        <v>7057</v>
      </c>
      <c r="E4106" s="674">
        <f t="shared" si="64"/>
        <v>1</v>
      </c>
      <c r="F4106" s="673" t="s">
        <v>3076</v>
      </c>
      <c r="G4106" s="673" t="s">
        <v>2611</v>
      </c>
      <c r="H4106" s="673" t="s">
        <v>2611</v>
      </c>
      <c r="I4106" s="673" t="s">
        <v>2611</v>
      </c>
      <c r="J4106" s="673" t="s">
        <v>2611</v>
      </c>
      <c r="K4106" s="673" t="s">
        <v>2611</v>
      </c>
    </row>
    <row r="4107" spans="1:11" hidden="1" x14ac:dyDescent="0.25">
      <c r="A4107" t="s">
        <v>6544</v>
      </c>
      <c r="B4107" s="673" t="s">
        <v>2117</v>
      </c>
      <c r="C4107" s="674">
        <v>4</v>
      </c>
      <c r="D4107" s="674" t="s">
        <v>7043</v>
      </c>
      <c r="E4107" s="674">
        <f t="shared" si="64"/>
        <v>1</v>
      </c>
      <c r="F4107" s="673" t="s">
        <v>3077</v>
      </c>
      <c r="G4107" s="673" t="s">
        <v>2611</v>
      </c>
      <c r="H4107" s="673" t="s">
        <v>2611</v>
      </c>
      <c r="I4107" s="673" t="s">
        <v>2611</v>
      </c>
      <c r="J4107" s="673" t="s">
        <v>2611</v>
      </c>
      <c r="K4107" s="673" t="s">
        <v>2611</v>
      </c>
    </row>
    <row r="4108" spans="1:11" hidden="1" x14ac:dyDescent="0.25">
      <c r="A4108" t="s">
        <v>6545</v>
      </c>
      <c r="B4108" s="673" t="s">
        <v>2117</v>
      </c>
      <c r="C4108" s="674">
        <v>4</v>
      </c>
      <c r="D4108" s="674" t="s">
        <v>7058</v>
      </c>
      <c r="E4108" s="674">
        <f t="shared" si="64"/>
        <v>1</v>
      </c>
      <c r="F4108" s="673" t="s">
        <v>3078</v>
      </c>
      <c r="G4108" s="673" t="s">
        <v>2611</v>
      </c>
      <c r="H4108" s="673" t="s">
        <v>2611</v>
      </c>
      <c r="I4108" s="673" t="s">
        <v>2611</v>
      </c>
      <c r="J4108" s="673" t="s">
        <v>2611</v>
      </c>
      <c r="K4108" s="673" t="s">
        <v>2611</v>
      </c>
    </row>
    <row r="4109" spans="1:11" hidden="1" x14ac:dyDescent="0.25">
      <c r="A4109" t="s">
        <v>6546</v>
      </c>
      <c r="B4109" s="673" t="s">
        <v>2117</v>
      </c>
      <c r="C4109" s="674">
        <v>4</v>
      </c>
      <c r="D4109" s="674" t="s">
        <v>7076</v>
      </c>
      <c r="E4109" s="674">
        <f t="shared" si="64"/>
        <v>1</v>
      </c>
      <c r="F4109" s="673" t="s">
        <v>3079</v>
      </c>
      <c r="G4109" s="673" t="s">
        <v>2611</v>
      </c>
      <c r="H4109" s="673" t="s">
        <v>2611</v>
      </c>
      <c r="I4109" s="673" t="s">
        <v>2611</v>
      </c>
      <c r="J4109" s="673" t="s">
        <v>2611</v>
      </c>
      <c r="K4109" s="673" t="s">
        <v>2611</v>
      </c>
    </row>
    <row r="4110" spans="1:11" hidden="1" x14ac:dyDescent="0.25">
      <c r="A4110" t="s">
        <v>6547</v>
      </c>
      <c r="B4110" s="673" t="s">
        <v>2117</v>
      </c>
      <c r="C4110" s="674">
        <v>4</v>
      </c>
      <c r="D4110" s="674" t="s">
        <v>7040</v>
      </c>
      <c r="E4110" s="674">
        <f t="shared" si="64"/>
        <v>1</v>
      </c>
      <c r="F4110" s="673" t="s">
        <v>3080</v>
      </c>
      <c r="G4110" s="673" t="s">
        <v>2611</v>
      </c>
      <c r="H4110" s="673" t="s">
        <v>2611</v>
      </c>
      <c r="I4110" s="673" t="s">
        <v>2611</v>
      </c>
      <c r="J4110" s="673" t="s">
        <v>2611</v>
      </c>
      <c r="K4110" s="673" t="s">
        <v>2611</v>
      </c>
    </row>
    <row r="4111" spans="1:11" hidden="1" x14ac:dyDescent="0.25">
      <c r="A4111" t="s">
        <v>6548</v>
      </c>
      <c r="B4111" s="673" t="s">
        <v>2117</v>
      </c>
      <c r="C4111" s="674">
        <v>4</v>
      </c>
      <c r="D4111" s="674" t="s">
        <v>7077</v>
      </c>
      <c r="E4111" s="674">
        <f t="shared" si="64"/>
        <v>1</v>
      </c>
      <c r="F4111" s="673" t="s">
        <v>3081</v>
      </c>
      <c r="G4111" s="673" t="s">
        <v>2611</v>
      </c>
      <c r="H4111" s="673" t="s">
        <v>2611</v>
      </c>
      <c r="I4111" s="673" t="s">
        <v>2611</v>
      </c>
      <c r="J4111" s="673" t="s">
        <v>2611</v>
      </c>
      <c r="K4111" s="673" t="s">
        <v>2611</v>
      </c>
    </row>
    <row r="4112" spans="1:11" hidden="1" x14ac:dyDescent="0.25">
      <c r="A4112" t="s">
        <v>6549</v>
      </c>
      <c r="B4112" s="673" t="s">
        <v>2117</v>
      </c>
      <c r="C4112" s="674">
        <v>4</v>
      </c>
      <c r="D4112" s="674" t="s">
        <v>7048</v>
      </c>
      <c r="E4112" s="674">
        <f t="shared" si="64"/>
        <v>1</v>
      </c>
      <c r="F4112" s="673" t="s">
        <v>3082</v>
      </c>
      <c r="G4112" s="673" t="s">
        <v>2611</v>
      </c>
      <c r="H4112" s="673" t="s">
        <v>2611</v>
      </c>
      <c r="I4112" s="673" t="s">
        <v>2611</v>
      </c>
      <c r="J4112" s="673" t="s">
        <v>2611</v>
      </c>
      <c r="K4112" s="673" t="s">
        <v>2611</v>
      </c>
    </row>
    <row r="4113" spans="1:11" hidden="1" x14ac:dyDescent="0.25">
      <c r="A4113" t="s">
        <v>6550</v>
      </c>
      <c r="B4113" s="673" t="s">
        <v>2117</v>
      </c>
      <c r="C4113" s="674">
        <v>4</v>
      </c>
      <c r="D4113" s="674" t="s">
        <v>7049</v>
      </c>
      <c r="E4113" s="674">
        <f t="shared" si="64"/>
        <v>1</v>
      </c>
      <c r="F4113" s="673" t="s">
        <v>3083</v>
      </c>
      <c r="G4113" s="673" t="s">
        <v>2611</v>
      </c>
      <c r="H4113" s="673" t="s">
        <v>2611</v>
      </c>
      <c r="I4113" s="673" t="s">
        <v>2611</v>
      </c>
      <c r="J4113" s="673" t="s">
        <v>2611</v>
      </c>
      <c r="K4113" s="673" t="s">
        <v>2611</v>
      </c>
    </row>
    <row r="4114" spans="1:11" hidden="1" x14ac:dyDescent="0.25">
      <c r="A4114" t="s">
        <v>6551</v>
      </c>
      <c r="B4114" s="673" t="s">
        <v>2117</v>
      </c>
      <c r="C4114" s="674">
        <v>4</v>
      </c>
      <c r="D4114" s="674" t="s">
        <v>7059</v>
      </c>
      <c r="E4114" s="674">
        <f t="shared" si="64"/>
        <v>1</v>
      </c>
      <c r="F4114" s="673" t="s">
        <v>3084</v>
      </c>
      <c r="G4114" s="673" t="s">
        <v>2611</v>
      </c>
      <c r="H4114" s="673" t="s">
        <v>2611</v>
      </c>
      <c r="I4114" s="673" t="s">
        <v>2611</v>
      </c>
      <c r="J4114" s="673" t="s">
        <v>2611</v>
      </c>
      <c r="K4114" s="673" t="s">
        <v>2611</v>
      </c>
    </row>
    <row r="4115" spans="1:11" hidden="1" x14ac:dyDescent="0.25">
      <c r="A4115" t="s">
        <v>6552</v>
      </c>
      <c r="B4115" s="673" t="s">
        <v>2117</v>
      </c>
      <c r="C4115" s="674">
        <v>4</v>
      </c>
      <c r="D4115" s="674" t="s">
        <v>7031</v>
      </c>
      <c r="E4115" s="674">
        <f t="shared" si="64"/>
        <v>1</v>
      </c>
      <c r="F4115" s="673" t="s">
        <v>3085</v>
      </c>
      <c r="G4115" s="673" t="s">
        <v>2611</v>
      </c>
      <c r="H4115" s="673" t="s">
        <v>2611</v>
      </c>
      <c r="I4115" s="673" t="s">
        <v>2611</v>
      </c>
      <c r="J4115" s="673" t="s">
        <v>2611</v>
      </c>
      <c r="K4115" s="673" t="s">
        <v>2611</v>
      </c>
    </row>
    <row r="4116" spans="1:11" hidden="1" x14ac:dyDescent="0.25">
      <c r="A4116" t="s">
        <v>6553</v>
      </c>
      <c r="B4116" s="673" t="s">
        <v>2117</v>
      </c>
      <c r="C4116" s="674">
        <v>4</v>
      </c>
      <c r="D4116" s="674" t="s">
        <v>7060</v>
      </c>
      <c r="E4116" s="674">
        <f t="shared" si="64"/>
        <v>1</v>
      </c>
      <c r="F4116" s="673" t="s">
        <v>3086</v>
      </c>
      <c r="G4116" s="673" t="s">
        <v>2611</v>
      </c>
      <c r="H4116" s="673" t="s">
        <v>2611</v>
      </c>
      <c r="I4116" s="673" t="s">
        <v>2611</v>
      </c>
      <c r="J4116" s="673" t="s">
        <v>2611</v>
      </c>
      <c r="K4116" s="673" t="s">
        <v>2611</v>
      </c>
    </row>
    <row r="4117" spans="1:11" hidden="1" x14ac:dyDescent="0.25">
      <c r="A4117" t="s">
        <v>6554</v>
      </c>
      <c r="B4117" s="673" t="s">
        <v>2117</v>
      </c>
      <c r="C4117" s="674">
        <v>4</v>
      </c>
      <c r="D4117" s="674" t="s">
        <v>7045</v>
      </c>
      <c r="E4117" s="674">
        <f t="shared" si="64"/>
        <v>1</v>
      </c>
      <c r="F4117" s="673" t="s">
        <v>3087</v>
      </c>
      <c r="G4117" s="673" t="s">
        <v>2611</v>
      </c>
      <c r="H4117" s="673" t="s">
        <v>2611</v>
      </c>
      <c r="I4117" s="673" t="s">
        <v>2611</v>
      </c>
      <c r="J4117" s="673" t="s">
        <v>2611</v>
      </c>
      <c r="K4117" s="673" t="s">
        <v>2611</v>
      </c>
    </row>
    <row r="4118" spans="1:11" hidden="1" x14ac:dyDescent="0.25">
      <c r="A4118" t="s">
        <v>6555</v>
      </c>
      <c r="B4118" s="673" t="s">
        <v>2117</v>
      </c>
      <c r="C4118" s="674">
        <v>4</v>
      </c>
      <c r="D4118" s="674" t="s">
        <v>6920</v>
      </c>
      <c r="E4118" s="674">
        <f t="shared" si="64"/>
        <v>1</v>
      </c>
      <c r="F4118" s="673" t="s">
        <v>3088</v>
      </c>
      <c r="G4118" s="673" t="s">
        <v>2611</v>
      </c>
      <c r="H4118" s="673" t="s">
        <v>2611</v>
      </c>
      <c r="I4118" s="673" t="s">
        <v>2611</v>
      </c>
      <c r="J4118" s="673" t="s">
        <v>2611</v>
      </c>
      <c r="K4118" s="673" t="s">
        <v>2611</v>
      </c>
    </row>
    <row r="4119" spans="1:11" hidden="1" x14ac:dyDescent="0.25">
      <c r="A4119" t="s">
        <v>6556</v>
      </c>
      <c r="B4119" s="673" t="s">
        <v>2117</v>
      </c>
      <c r="C4119" s="674">
        <v>4</v>
      </c>
      <c r="D4119" s="674" t="s">
        <v>7020</v>
      </c>
      <c r="E4119" s="674">
        <f t="shared" si="64"/>
        <v>1</v>
      </c>
      <c r="F4119" s="673" t="s">
        <v>3089</v>
      </c>
      <c r="G4119" s="673" t="s">
        <v>2611</v>
      </c>
      <c r="H4119" s="673" t="s">
        <v>2611</v>
      </c>
      <c r="I4119" s="673" t="s">
        <v>2611</v>
      </c>
      <c r="J4119" s="673" t="s">
        <v>2611</v>
      </c>
      <c r="K4119" s="673" t="s">
        <v>2611</v>
      </c>
    </row>
    <row r="4120" spans="1:11" hidden="1" x14ac:dyDescent="0.25">
      <c r="A4120" t="s">
        <v>6557</v>
      </c>
      <c r="B4120" s="673" t="s">
        <v>2117</v>
      </c>
      <c r="C4120" s="674">
        <v>4</v>
      </c>
      <c r="D4120" s="674" t="s">
        <v>7084</v>
      </c>
      <c r="E4120" s="674">
        <f t="shared" si="64"/>
        <v>1</v>
      </c>
      <c r="F4120" s="673" t="s">
        <v>3045</v>
      </c>
      <c r="G4120" s="673" t="s">
        <v>2611</v>
      </c>
      <c r="H4120" s="673" t="s">
        <v>2611</v>
      </c>
      <c r="I4120" s="673" t="s">
        <v>2611</v>
      </c>
      <c r="J4120" s="673" t="s">
        <v>2611</v>
      </c>
      <c r="K4120" s="673" t="s">
        <v>2611</v>
      </c>
    </row>
    <row r="4121" spans="1:11" hidden="1" x14ac:dyDescent="0.25">
      <c r="A4121" t="s">
        <v>6558</v>
      </c>
      <c r="B4121" s="673" t="s">
        <v>2117</v>
      </c>
      <c r="C4121" s="674">
        <v>4</v>
      </c>
      <c r="D4121" s="674" t="s">
        <v>7085</v>
      </c>
      <c r="E4121" s="674">
        <f t="shared" si="64"/>
        <v>1</v>
      </c>
      <c r="F4121" s="673" t="s">
        <v>3074</v>
      </c>
      <c r="G4121" s="673" t="s">
        <v>2611</v>
      </c>
      <c r="H4121" s="673" t="s">
        <v>2611</v>
      </c>
      <c r="I4121" s="673" t="s">
        <v>2611</v>
      </c>
      <c r="J4121" s="673" t="s">
        <v>2611</v>
      </c>
      <c r="K4121" s="673" t="s">
        <v>2611</v>
      </c>
    </row>
    <row r="4122" spans="1:11" hidden="1" x14ac:dyDescent="0.25">
      <c r="A4122" t="s">
        <v>6559</v>
      </c>
      <c r="B4122" s="673" t="s">
        <v>2117</v>
      </c>
      <c r="C4122" s="674">
        <v>4</v>
      </c>
      <c r="D4122" s="674" t="s">
        <v>7095</v>
      </c>
      <c r="E4122" s="674">
        <f t="shared" si="64"/>
        <v>1</v>
      </c>
      <c r="F4122" s="673" t="s">
        <v>3075</v>
      </c>
      <c r="G4122" s="673" t="s">
        <v>2611</v>
      </c>
      <c r="H4122" s="673" t="s">
        <v>2611</v>
      </c>
      <c r="I4122" s="673" t="s">
        <v>2611</v>
      </c>
      <c r="J4122" s="673" t="s">
        <v>2611</v>
      </c>
      <c r="K4122" s="673" t="s">
        <v>2611</v>
      </c>
    </row>
    <row r="4123" spans="1:11" hidden="1" x14ac:dyDescent="0.25">
      <c r="A4123" t="s">
        <v>6560</v>
      </c>
      <c r="B4123" s="673" t="s">
        <v>2117</v>
      </c>
      <c r="C4123" s="674">
        <v>4</v>
      </c>
      <c r="D4123" s="674" t="s">
        <v>7096</v>
      </c>
      <c r="E4123" s="674">
        <f t="shared" si="64"/>
        <v>1</v>
      </c>
      <c r="F4123" s="673" t="s">
        <v>3076</v>
      </c>
      <c r="G4123" s="673" t="s">
        <v>2611</v>
      </c>
      <c r="H4123" s="673" t="s">
        <v>2611</v>
      </c>
      <c r="I4123" s="673" t="s">
        <v>2611</v>
      </c>
      <c r="J4123" s="673" t="s">
        <v>2611</v>
      </c>
      <c r="K4123" s="673" t="s">
        <v>2611</v>
      </c>
    </row>
    <row r="4124" spans="1:11" hidden="1" x14ac:dyDescent="0.25">
      <c r="A4124" t="s">
        <v>6561</v>
      </c>
      <c r="B4124" s="673" t="s">
        <v>2117</v>
      </c>
      <c r="C4124" s="674">
        <v>4</v>
      </c>
      <c r="D4124" s="674" t="s">
        <v>7097</v>
      </c>
      <c r="E4124" s="674">
        <f t="shared" si="64"/>
        <v>1</v>
      </c>
      <c r="F4124" s="673" t="s">
        <v>3077</v>
      </c>
      <c r="G4124" s="673" t="s">
        <v>2611</v>
      </c>
      <c r="H4124" s="673" t="s">
        <v>2611</v>
      </c>
      <c r="I4124" s="673" t="s">
        <v>2611</v>
      </c>
      <c r="J4124" s="673" t="s">
        <v>2611</v>
      </c>
      <c r="K4124" s="673" t="s">
        <v>2611</v>
      </c>
    </row>
    <row r="4125" spans="1:11" hidden="1" x14ac:dyDescent="0.25">
      <c r="A4125" t="s">
        <v>6562</v>
      </c>
      <c r="B4125" s="673" t="s">
        <v>2117</v>
      </c>
      <c r="C4125" s="674">
        <v>4</v>
      </c>
      <c r="D4125" s="674" t="s">
        <v>7098</v>
      </c>
      <c r="E4125" s="674">
        <f t="shared" si="64"/>
        <v>1</v>
      </c>
      <c r="F4125" s="673" t="s">
        <v>3078</v>
      </c>
      <c r="G4125" s="673" t="s">
        <v>2611</v>
      </c>
      <c r="H4125" s="673" t="s">
        <v>2611</v>
      </c>
      <c r="I4125" s="673" t="s">
        <v>2611</v>
      </c>
      <c r="J4125" s="673" t="s">
        <v>2611</v>
      </c>
      <c r="K4125" s="673" t="s">
        <v>2611</v>
      </c>
    </row>
    <row r="4126" spans="1:11" hidden="1" x14ac:dyDescent="0.25">
      <c r="A4126" t="s">
        <v>6563</v>
      </c>
      <c r="B4126" s="673" t="s">
        <v>2117</v>
      </c>
      <c r="C4126" s="674">
        <v>4</v>
      </c>
      <c r="D4126" s="674" t="s">
        <v>7099</v>
      </c>
      <c r="E4126" s="674">
        <f t="shared" si="64"/>
        <v>1</v>
      </c>
      <c r="F4126" s="673" t="s">
        <v>3079</v>
      </c>
      <c r="G4126" s="673" t="s">
        <v>2611</v>
      </c>
      <c r="H4126" s="673" t="s">
        <v>2611</v>
      </c>
      <c r="I4126" s="673" t="s">
        <v>2611</v>
      </c>
      <c r="J4126" s="673" t="s">
        <v>2611</v>
      </c>
      <c r="K4126" s="673" t="s">
        <v>2611</v>
      </c>
    </row>
    <row r="4127" spans="1:11" hidden="1" x14ac:dyDescent="0.25">
      <c r="A4127" t="s">
        <v>6564</v>
      </c>
      <c r="B4127" s="673" t="s">
        <v>2117</v>
      </c>
      <c r="C4127" s="674">
        <v>4</v>
      </c>
      <c r="D4127" s="674" t="s">
        <v>7100</v>
      </c>
      <c r="E4127" s="674">
        <f t="shared" si="64"/>
        <v>1</v>
      </c>
      <c r="F4127" s="673" t="s">
        <v>3080</v>
      </c>
      <c r="G4127" s="673" t="s">
        <v>2611</v>
      </c>
      <c r="H4127" s="673" t="s">
        <v>2611</v>
      </c>
      <c r="I4127" s="673" t="s">
        <v>2611</v>
      </c>
      <c r="J4127" s="673" t="s">
        <v>2611</v>
      </c>
      <c r="K4127" s="673" t="s">
        <v>2611</v>
      </c>
    </row>
    <row r="4128" spans="1:11" hidden="1" x14ac:dyDescent="0.25">
      <c r="A4128" t="s">
        <v>6565</v>
      </c>
      <c r="B4128" s="673" t="s">
        <v>2117</v>
      </c>
      <c r="C4128" s="674">
        <v>4</v>
      </c>
      <c r="D4128" s="674" t="s">
        <v>7101</v>
      </c>
      <c r="E4128" s="674">
        <f t="shared" si="64"/>
        <v>1</v>
      </c>
      <c r="F4128" s="673" t="s">
        <v>3081</v>
      </c>
      <c r="G4128" s="673" t="s">
        <v>2611</v>
      </c>
      <c r="H4128" s="673" t="s">
        <v>2611</v>
      </c>
      <c r="I4128" s="673" t="s">
        <v>2611</v>
      </c>
      <c r="J4128" s="673" t="s">
        <v>2611</v>
      </c>
      <c r="K4128" s="673" t="s">
        <v>2611</v>
      </c>
    </row>
    <row r="4129" spans="1:11" hidden="1" x14ac:dyDescent="0.25">
      <c r="A4129" t="s">
        <v>6566</v>
      </c>
      <c r="B4129" s="673" t="s">
        <v>2117</v>
      </c>
      <c r="C4129" s="674">
        <v>4</v>
      </c>
      <c r="D4129" s="674" t="s">
        <v>7102</v>
      </c>
      <c r="E4129" s="674">
        <f t="shared" si="64"/>
        <v>1</v>
      </c>
      <c r="F4129" s="673" t="s">
        <v>3082</v>
      </c>
      <c r="G4129" s="673" t="s">
        <v>2611</v>
      </c>
      <c r="H4129" s="673" t="s">
        <v>2611</v>
      </c>
      <c r="I4129" s="673" t="s">
        <v>2611</v>
      </c>
      <c r="J4129" s="673" t="s">
        <v>2611</v>
      </c>
      <c r="K4129" s="673" t="s">
        <v>2611</v>
      </c>
    </row>
    <row r="4130" spans="1:11" hidden="1" x14ac:dyDescent="0.25">
      <c r="A4130" t="s">
        <v>6567</v>
      </c>
      <c r="B4130" s="673" t="s">
        <v>2117</v>
      </c>
      <c r="C4130" s="674">
        <v>4</v>
      </c>
      <c r="D4130" s="674" t="s">
        <v>7103</v>
      </c>
      <c r="E4130" s="674">
        <f t="shared" si="64"/>
        <v>1</v>
      </c>
      <c r="F4130" s="673" t="s">
        <v>3083</v>
      </c>
      <c r="G4130" s="673" t="s">
        <v>2611</v>
      </c>
      <c r="H4130" s="673" t="s">
        <v>2611</v>
      </c>
      <c r="I4130" s="673" t="s">
        <v>2611</v>
      </c>
      <c r="J4130" s="673" t="s">
        <v>2611</v>
      </c>
      <c r="K4130" s="673" t="s">
        <v>2611</v>
      </c>
    </row>
    <row r="4131" spans="1:11" hidden="1" x14ac:dyDescent="0.25">
      <c r="A4131" t="s">
        <v>6568</v>
      </c>
      <c r="B4131" s="673" t="s">
        <v>2117</v>
      </c>
      <c r="C4131" s="674">
        <v>4</v>
      </c>
      <c r="D4131" s="674" t="s">
        <v>7104</v>
      </c>
      <c r="E4131" s="674">
        <f t="shared" si="64"/>
        <v>1</v>
      </c>
      <c r="F4131" s="673" t="s">
        <v>3084</v>
      </c>
      <c r="G4131" s="673" t="s">
        <v>2611</v>
      </c>
      <c r="H4131" s="673" t="s">
        <v>2611</v>
      </c>
      <c r="I4131" s="673" t="s">
        <v>2611</v>
      </c>
      <c r="J4131" s="673" t="s">
        <v>2611</v>
      </c>
      <c r="K4131" s="673" t="s">
        <v>2611</v>
      </c>
    </row>
    <row r="4132" spans="1:11" hidden="1" x14ac:dyDescent="0.25">
      <c r="A4132" t="s">
        <v>6569</v>
      </c>
      <c r="B4132" s="673" t="s">
        <v>2117</v>
      </c>
      <c r="C4132" s="674">
        <v>4</v>
      </c>
      <c r="D4132" s="674" t="s">
        <v>7046</v>
      </c>
      <c r="E4132" s="674">
        <f t="shared" si="64"/>
        <v>1</v>
      </c>
      <c r="F4132" s="673" t="s">
        <v>3085</v>
      </c>
      <c r="G4132" s="673" t="s">
        <v>2611</v>
      </c>
      <c r="H4132" s="673" t="s">
        <v>2611</v>
      </c>
      <c r="I4132" s="673" t="s">
        <v>2611</v>
      </c>
      <c r="J4132" s="673" t="s">
        <v>2611</v>
      </c>
      <c r="K4132" s="673" t="s">
        <v>2611</v>
      </c>
    </row>
    <row r="4133" spans="1:11" hidden="1" x14ac:dyDescent="0.25">
      <c r="A4133" t="s">
        <v>6570</v>
      </c>
      <c r="B4133" s="673" t="s">
        <v>2117</v>
      </c>
      <c r="C4133" s="674">
        <v>4</v>
      </c>
      <c r="D4133" s="674" t="s">
        <v>7149</v>
      </c>
      <c r="E4133" s="674">
        <f t="shared" si="64"/>
        <v>1</v>
      </c>
      <c r="F4133" s="673" t="s">
        <v>3086</v>
      </c>
      <c r="G4133" s="673" t="s">
        <v>2611</v>
      </c>
      <c r="H4133" s="673" t="s">
        <v>2611</v>
      </c>
      <c r="I4133" s="673" t="s">
        <v>2611</v>
      </c>
      <c r="J4133" s="673" t="s">
        <v>2611</v>
      </c>
      <c r="K4133" s="673" t="s">
        <v>2611</v>
      </c>
    </row>
    <row r="4134" spans="1:11" hidden="1" x14ac:dyDescent="0.25">
      <c r="A4134" t="s">
        <v>6571</v>
      </c>
      <c r="B4134" s="673" t="s">
        <v>2117</v>
      </c>
      <c r="C4134" s="674">
        <v>4</v>
      </c>
      <c r="D4134" s="674" t="s">
        <v>7150</v>
      </c>
      <c r="E4134" s="674">
        <f t="shared" si="64"/>
        <v>1</v>
      </c>
      <c r="F4134" s="673" t="s">
        <v>3087</v>
      </c>
      <c r="G4134" s="673" t="s">
        <v>2611</v>
      </c>
      <c r="H4134" s="673" t="s">
        <v>2611</v>
      </c>
      <c r="I4134" s="673" t="s">
        <v>2611</v>
      </c>
      <c r="J4134" s="673" t="s">
        <v>2611</v>
      </c>
      <c r="K4134" s="673" t="s">
        <v>2611</v>
      </c>
    </row>
    <row r="4135" spans="1:11" hidden="1" x14ac:dyDescent="0.25">
      <c r="A4135" t="s">
        <v>6572</v>
      </c>
      <c r="B4135" s="673" t="s">
        <v>2117</v>
      </c>
      <c r="C4135" s="674">
        <v>4</v>
      </c>
      <c r="D4135" s="674" t="s">
        <v>7151</v>
      </c>
      <c r="E4135" s="674">
        <f t="shared" si="64"/>
        <v>1</v>
      </c>
      <c r="F4135" s="673" t="s">
        <v>3088</v>
      </c>
      <c r="G4135" s="673" t="s">
        <v>2611</v>
      </c>
      <c r="H4135" s="673" t="s">
        <v>2611</v>
      </c>
      <c r="I4135" s="673" t="s">
        <v>2611</v>
      </c>
      <c r="J4135" s="673" t="s">
        <v>2611</v>
      </c>
      <c r="K4135" s="673" t="s">
        <v>2611</v>
      </c>
    </row>
    <row r="4136" spans="1:11" hidden="1" x14ac:dyDescent="0.25">
      <c r="A4136" t="s">
        <v>6573</v>
      </c>
      <c r="B4136" s="673" t="s">
        <v>2117</v>
      </c>
      <c r="C4136" s="674">
        <v>4</v>
      </c>
      <c r="D4136" s="674" t="s">
        <v>7152</v>
      </c>
      <c r="E4136" s="674">
        <f t="shared" si="64"/>
        <v>1</v>
      </c>
      <c r="F4136" s="673" t="s">
        <v>3045</v>
      </c>
      <c r="G4136" s="673" t="s">
        <v>2611</v>
      </c>
      <c r="H4136" s="673" t="s">
        <v>2611</v>
      </c>
      <c r="I4136" s="673" t="s">
        <v>2611</v>
      </c>
      <c r="J4136" s="673" t="s">
        <v>2611</v>
      </c>
      <c r="K4136" s="673" t="s">
        <v>2611</v>
      </c>
    </row>
    <row r="4137" spans="1:11" hidden="1" x14ac:dyDescent="0.25">
      <c r="A4137" t="s">
        <v>6574</v>
      </c>
      <c r="B4137" s="673" t="s">
        <v>2117</v>
      </c>
      <c r="C4137" s="674">
        <v>4</v>
      </c>
      <c r="D4137" s="674" t="s">
        <v>7153</v>
      </c>
      <c r="E4137" s="674">
        <f t="shared" si="64"/>
        <v>1</v>
      </c>
      <c r="F4137" s="673" t="s">
        <v>3074</v>
      </c>
      <c r="G4137" s="673" t="s">
        <v>2611</v>
      </c>
      <c r="H4137" s="673" t="s">
        <v>2611</v>
      </c>
      <c r="I4137" s="673" t="s">
        <v>2611</v>
      </c>
      <c r="J4137" s="673" t="s">
        <v>2611</v>
      </c>
      <c r="K4137" s="673" t="s">
        <v>2611</v>
      </c>
    </row>
    <row r="4138" spans="1:11" hidden="1" x14ac:dyDescent="0.25">
      <c r="A4138" t="s">
        <v>6575</v>
      </c>
      <c r="B4138" s="673" t="s">
        <v>2117</v>
      </c>
      <c r="C4138" s="674">
        <v>4</v>
      </c>
      <c r="D4138" s="674" t="s">
        <v>7154</v>
      </c>
      <c r="E4138" s="674">
        <f t="shared" si="64"/>
        <v>1</v>
      </c>
      <c r="F4138" s="673" t="s">
        <v>3075</v>
      </c>
      <c r="G4138" s="673" t="s">
        <v>2611</v>
      </c>
      <c r="H4138" s="673" t="s">
        <v>2611</v>
      </c>
      <c r="I4138" s="673" t="s">
        <v>2611</v>
      </c>
      <c r="J4138" s="673" t="s">
        <v>2611</v>
      </c>
      <c r="K4138" s="673" t="s">
        <v>2611</v>
      </c>
    </row>
    <row r="4139" spans="1:11" hidden="1" x14ac:dyDescent="0.25">
      <c r="A4139" t="s">
        <v>6576</v>
      </c>
      <c r="B4139" s="673" t="s">
        <v>2117</v>
      </c>
      <c r="C4139" s="674">
        <v>4</v>
      </c>
      <c r="D4139" s="674" t="s">
        <v>7155</v>
      </c>
      <c r="E4139" s="674">
        <f t="shared" si="64"/>
        <v>1</v>
      </c>
      <c r="F4139" s="673" t="s">
        <v>3076</v>
      </c>
      <c r="G4139" s="673" t="s">
        <v>2611</v>
      </c>
      <c r="H4139" s="673" t="s">
        <v>2611</v>
      </c>
      <c r="I4139" s="673" t="s">
        <v>2611</v>
      </c>
      <c r="J4139" s="673" t="s">
        <v>2611</v>
      </c>
      <c r="K4139" s="673" t="s">
        <v>2611</v>
      </c>
    </row>
    <row r="4140" spans="1:11" hidden="1" x14ac:dyDescent="0.25">
      <c r="A4140" t="s">
        <v>6577</v>
      </c>
      <c r="B4140" s="673" t="s">
        <v>2117</v>
      </c>
      <c r="C4140" s="674">
        <v>4</v>
      </c>
      <c r="D4140" s="674" t="s">
        <v>7156</v>
      </c>
      <c r="E4140" s="674">
        <f t="shared" si="64"/>
        <v>1</v>
      </c>
      <c r="F4140" s="673" t="s">
        <v>3077</v>
      </c>
      <c r="G4140" s="673" t="s">
        <v>2611</v>
      </c>
      <c r="H4140" s="673" t="s">
        <v>2611</v>
      </c>
      <c r="I4140" s="673" t="s">
        <v>2611</v>
      </c>
      <c r="J4140" s="673" t="s">
        <v>2611</v>
      </c>
      <c r="K4140" s="673" t="s">
        <v>2611</v>
      </c>
    </row>
    <row r="4141" spans="1:11" hidden="1" x14ac:dyDescent="0.25">
      <c r="A4141" t="s">
        <v>6578</v>
      </c>
      <c r="B4141" s="673" t="s">
        <v>2117</v>
      </c>
      <c r="C4141" s="674">
        <v>4</v>
      </c>
      <c r="D4141" s="674" t="s">
        <v>7157</v>
      </c>
      <c r="E4141" s="674">
        <f t="shared" si="64"/>
        <v>1</v>
      </c>
      <c r="F4141" s="673" t="s">
        <v>3078</v>
      </c>
      <c r="G4141" s="673" t="s">
        <v>2611</v>
      </c>
      <c r="H4141" s="673" t="s">
        <v>2611</v>
      </c>
      <c r="I4141" s="673" t="s">
        <v>2611</v>
      </c>
      <c r="J4141" s="673" t="s">
        <v>2611</v>
      </c>
      <c r="K4141" s="673" t="s">
        <v>2611</v>
      </c>
    </row>
    <row r="4142" spans="1:11" hidden="1" x14ac:dyDescent="0.25">
      <c r="A4142" t="s">
        <v>6579</v>
      </c>
      <c r="B4142" s="673" t="s">
        <v>2117</v>
      </c>
      <c r="C4142" s="674">
        <v>4</v>
      </c>
      <c r="D4142" s="674" t="s">
        <v>7158</v>
      </c>
      <c r="E4142" s="674">
        <f t="shared" si="64"/>
        <v>1</v>
      </c>
      <c r="F4142" s="673" t="s">
        <v>3079</v>
      </c>
      <c r="G4142" s="673" t="s">
        <v>2611</v>
      </c>
      <c r="H4142" s="673" t="s">
        <v>2611</v>
      </c>
      <c r="I4142" s="673" t="s">
        <v>2611</v>
      </c>
      <c r="J4142" s="673" t="s">
        <v>2611</v>
      </c>
      <c r="K4142" s="673" t="s">
        <v>2611</v>
      </c>
    </row>
    <row r="4143" spans="1:11" hidden="1" x14ac:dyDescent="0.25">
      <c r="A4143" t="s">
        <v>6580</v>
      </c>
      <c r="B4143" s="673" t="s">
        <v>2117</v>
      </c>
      <c r="C4143" s="674">
        <v>4</v>
      </c>
      <c r="D4143" s="674" t="s">
        <v>7159</v>
      </c>
      <c r="E4143" s="674">
        <f t="shared" si="64"/>
        <v>1</v>
      </c>
      <c r="F4143" s="673" t="s">
        <v>3080</v>
      </c>
      <c r="G4143" s="673" t="s">
        <v>2611</v>
      </c>
      <c r="H4143" s="673" t="s">
        <v>2611</v>
      </c>
      <c r="I4143" s="673" t="s">
        <v>2611</v>
      </c>
      <c r="J4143" s="673" t="s">
        <v>2611</v>
      </c>
      <c r="K4143" s="673" t="s">
        <v>2611</v>
      </c>
    </row>
    <row r="4144" spans="1:11" hidden="1" x14ac:dyDescent="0.25">
      <c r="A4144" t="s">
        <v>6581</v>
      </c>
      <c r="B4144" s="673" t="s">
        <v>2117</v>
      </c>
      <c r="C4144" s="674">
        <v>4</v>
      </c>
      <c r="D4144" s="674" t="s">
        <v>7132</v>
      </c>
      <c r="E4144" s="674">
        <f t="shared" si="64"/>
        <v>1</v>
      </c>
      <c r="F4144" s="673" t="s">
        <v>3081</v>
      </c>
      <c r="G4144" s="673" t="s">
        <v>2611</v>
      </c>
      <c r="H4144" s="673" t="s">
        <v>2611</v>
      </c>
      <c r="I4144" s="673" t="s">
        <v>2611</v>
      </c>
      <c r="J4144" s="673" t="s">
        <v>2611</v>
      </c>
      <c r="K4144" s="673" t="s">
        <v>2611</v>
      </c>
    </row>
    <row r="4145" spans="1:11" hidden="1" x14ac:dyDescent="0.25">
      <c r="A4145" t="s">
        <v>6582</v>
      </c>
      <c r="B4145" s="673" t="s">
        <v>2117</v>
      </c>
      <c r="C4145" s="674">
        <v>4</v>
      </c>
      <c r="D4145" s="674" t="s">
        <v>6841</v>
      </c>
      <c r="E4145" s="674">
        <f t="shared" si="64"/>
        <v>1</v>
      </c>
      <c r="F4145" s="673" t="s">
        <v>3082</v>
      </c>
      <c r="G4145" s="673" t="s">
        <v>2611</v>
      </c>
      <c r="H4145" s="673" t="s">
        <v>2611</v>
      </c>
      <c r="I4145" s="673" t="s">
        <v>2611</v>
      </c>
      <c r="J4145" s="673" t="s">
        <v>2611</v>
      </c>
      <c r="K4145" s="673" t="s">
        <v>2611</v>
      </c>
    </row>
    <row r="4146" spans="1:11" hidden="1" x14ac:dyDescent="0.25">
      <c r="A4146" t="s">
        <v>6583</v>
      </c>
      <c r="B4146" s="673" t="s">
        <v>2117</v>
      </c>
      <c r="C4146" s="674">
        <v>4</v>
      </c>
      <c r="D4146" s="674" t="s">
        <v>6842</v>
      </c>
      <c r="E4146" s="674">
        <f t="shared" si="64"/>
        <v>1</v>
      </c>
      <c r="F4146" s="673" t="s">
        <v>3083</v>
      </c>
      <c r="G4146" s="673" t="s">
        <v>2611</v>
      </c>
      <c r="H4146" s="673" t="s">
        <v>2611</v>
      </c>
      <c r="I4146" s="673" t="s">
        <v>2611</v>
      </c>
      <c r="J4146" s="673" t="s">
        <v>2611</v>
      </c>
      <c r="K4146" s="673" t="s">
        <v>2611</v>
      </c>
    </row>
    <row r="4147" spans="1:11" hidden="1" x14ac:dyDescent="0.25">
      <c r="A4147" t="s">
        <v>6584</v>
      </c>
      <c r="B4147" s="673" t="s">
        <v>2117</v>
      </c>
      <c r="C4147" s="674">
        <v>4</v>
      </c>
      <c r="D4147" s="674" t="s">
        <v>7110</v>
      </c>
      <c r="E4147" s="674">
        <f t="shared" si="64"/>
        <v>1</v>
      </c>
      <c r="F4147" s="673" t="s">
        <v>3084</v>
      </c>
      <c r="G4147" s="673" t="s">
        <v>2611</v>
      </c>
      <c r="H4147" s="673" t="s">
        <v>2611</v>
      </c>
      <c r="I4147" s="673" t="s">
        <v>2611</v>
      </c>
      <c r="J4147" s="673" t="s">
        <v>2611</v>
      </c>
      <c r="K4147" s="673" t="s">
        <v>2611</v>
      </c>
    </row>
    <row r="4148" spans="1:11" hidden="1" x14ac:dyDescent="0.25">
      <c r="A4148" t="s">
        <v>6585</v>
      </c>
      <c r="B4148" s="673" t="s">
        <v>2117</v>
      </c>
      <c r="C4148" s="674">
        <v>4</v>
      </c>
      <c r="D4148" s="674" t="s">
        <v>6887</v>
      </c>
      <c r="E4148" s="674">
        <f t="shared" si="64"/>
        <v>1</v>
      </c>
      <c r="F4148" s="673" t="s">
        <v>3085</v>
      </c>
      <c r="G4148" s="673" t="s">
        <v>2611</v>
      </c>
      <c r="H4148" s="673" t="s">
        <v>2611</v>
      </c>
      <c r="I4148" s="673" t="s">
        <v>2611</v>
      </c>
      <c r="J4148" s="673" t="s">
        <v>2611</v>
      </c>
      <c r="K4148" s="673" t="s">
        <v>2611</v>
      </c>
    </row>
    <row r="4149" spans="1:11" hidden="1" x14ac:dyDescent="0.25">
      <c r="A4149" t="s">
        <v>6586</v>
      </c>
      <c r="B4149" s="673" t="s">
        <v>2117</v>
      </c>
      <c r="C4149" s="674">
        <v>4</v>
      </c>
      <c r="D4149" s="674" t="s">
        <v>6908</v>
      </c>
      <c r="E4149" s="674">
        <f t="shared" si="64"/>
        <v>1</v>
      </c>
      <c r="F4149" s="673" t="s">
        <v>3086</v>
      </c>
      <c r="G4149" s="673" t="s">
        <v>2611</v>
      </c>
      <c r="H4149" s="673" t="s">
        <v>2611</v>
      </c>
      <c r="I4149" s="673" t="s">
        <v>2611</v>
      </c>
      <c r="J4149" s="673" t="s">
        <v>2611</v>
      </c>
      <c r="K4149" s="673" t="s">
        <v>2611</v>
      </c>
    </row>
    <row r="4150" spans="1:11" hidden="1" x14ac:dyDescent="0.25">
      <c r="A4150" t="s">
        <v>6587</v>
      </c>
      <c r="B4150" s="673" t="s">
        <v>2117</v>
      </c>
      <c r="C4150" s="674">
        <v>4</v>
      </c>
      <c r="D4150" s="674" t="s">
        <v>7111</v>
      </c>
      <c r="E4150" s="674">
        <f t="shared" si="64"/>
        <v>1</v>
      </c>
      <c r="F4150" s="673" t="s">
        <v>3087</v>
      </c>
      <c r="G4150" s="673" t="s">
        <v>2611</v>
      </c>
      <c r="H4150" s="673" t="s">
        <v>2611</v>
      </c>
      <c r="I4150" s="673" t="s">
        <v>2611</v>
      </c>
      <c r="J4150" s="673" t="s">
        <v>2611</v>
      </c>
      <c r="K4150" s="673" t="s">
        <v>2611</v>
      </c>
    </row>
    <row r="4151" spans="1:11" hidden="1" x14ac:dyDescent="0.25">
      <c r="A4151" t="s">
        <v>6588</v>
      </c>
      <c r="B4151" s="673" t="s">
        <v>2117</v>
      </c>
      <c r="C4151" s="674">
        <v>4</v>
      </c>
      <c r="D4151" s="674" t="s">
        <v>7112</v>
      </c>
      <c r="E4151" s="674">
        <f t="shared" si="64"/>
        <v>1</v>
      </c>
      <c r="F4151" s="673" t="s">
        <v>3088</v>
      </c>
      <c r="G4151" s="673" t="s">
        <v>2611</v>
      </c>
      <c r="H4151" s="673" t="s">
        <v>2611</v>
      </c>
      <c r="I4151" s="673" t="s">
        <v>2611</v>
      </c>
      <c r="J4151" s="673" t="s">
        <v>2611</v>
      </c>
      <c r="K4151" s="673" t="s">
        <v>2611</v>
      </c>
    </row>
    <row r="4152" spans="1:11" hidden="1" x14ac:dyDescent="0.25">
      <c r="A4152" t="s">
        <v>7775</v>
      </c>
      <c r="B4152" s="673" t="s">
        <v>2117</v>
      </c>
      <c r="C4152" s="674">
        <v>4</v>
      </c>
      <c r="D4152" s="674" t="s">
        <v>7021</v>
      </c>
      <c r="E4152" s="674">
        <f t="shared" si="64"/>
        <v>2</v>
      </c>
      <c r="F4152" s="673" t="s">
        <v>3090</v>
      </c>
      <c r="G4152" s="673" t="s">
        <v>3083</v>
      </c>
      <c r="H4152" s="673" t="s">
        <v>2611</v>
      </c>
      <c r="I4152" s="673" t="s">
        <v>2611</v>
      </c>
      <c r="J4152" s="673" t="s">
        <v>2611</v>
      </c>
      <c r="K4152" s="673" t="s">
        <v>2611</v>
      </c>
    </row>
    <row r="4153" spans="1:11" hidden="1" x14ac:dyDescent="0.25">
      <c r="A4153" t="s">
        <v>7776</v>
      </c>
      <c r="B4153" s="673" t="s">
        <v>2117</v>
      </c>
      <c r="C4153" s="674">
        <v>4</v>
      </c>
      <c r="D4153" s="674" t="s">
        <v>7010</v>
      </c>
      <c r="E4153" s="674">
        <f t="shared" si="64"/>
        <v>2</v>
      </c>
      <c r="F4153" s="673" t="s">
        <v>2796</v>
      </c>
      <c r="G4153" s="673" t="s">
        <v>2797</v>
      </c>
      <c r="H4153" s="673" t="s">
        <v>2611</v>
      </c>
      <c r="I4153" s="673" t="s">
        <v>2611</v>
      </c>
      <c r="J4153" s="673" t="s">
        <v>2611</v>
      </c>
      <c r="K4153" s="673" t="s">
        <v>2611</v>
      </c>
    </row>
    <row r="4154" spans="1:11" hidden="1" x14ac:dyDescent="0.25">
      <c r="A4154" t="s">
        <v>7777</v>
      </c>
      <c r="B4154" s="673" t="s">
        <v>2117</v>
      </c>
      <c r="C4154" s="674">
        <v>4</v>
      </c>
      <c r="D4154" s="674" t="s">
        <v>7011</v>
      </c>
      <c r="E4154" s="674">
        <f t="shared" si="64"/>
        <v>2</v>
      </c>
      <c r="F4154" s="673" t="s">
        <v>2796</v>
      </c>
      <c r="G4154" s="673" t="s">
        <v>2797</v>
      </c>
      <c r="H4154" s="673" t="s">
        <v>2611</v>
      </c>
      <c r="I4154" s="673" t="s">
        <v>2611</v>
      </c>
      <c r="J4154" s="673" t="s">
        <v>2611</v>
      </c>
      <c r="K4154" s="673" t="s">
        <v>2611</v>
      </c>
    </row>
    <row r="4155" spans="1:11" hidden="1" x14ac:dyDescent="0.25">
      <c r="A4155" t="s">
        <v>7778</v>
      </c>
      <c r="B4155" s="673" t="s">
        <v>2117</v>
      </c>
      <c r="C4155" s="674">
        <v>4</v>
      </c>
      <c r="D4155" s="674" t="s">
        <v>7023</v>
      </c>
      <c r="E4155" s="674">
        <f t="shared" si="64"/>
        <v>2</v>
      </c>
      <c r="F4155" s="673" t="s">
        <v>2796</v>
      </c>
      <c r="G4155" s="673" t="s">
        <v>2797</v>
      </c>
      <c r="H4155" s="673" t="s">
        <v>2611</v>
      </c>
      <c r="I4155" s="673" t="s">
        <v>2611</v>
      </c>
      <c r="J4155" s="673" t="s">
        <v>2611</v>
      </c>
      <c r="K4155" s="673" t="s">
        <v>2611</v>
      </c>
    </row>
    <row r="4156" spans="1:11" hidden="1" x14ac:dyDescent="0.25">
      <c r="A4156" t="s">
        <v>6589</v>
      </c>
      <c r="B4156" s="673" t="s">
        <v>2117</v>
      </c>
      <c r="C4156" s="674">
        <v>4</v>
      </c>
      <c r="D4156" s="674" t="s">
        <v>6750</v>
      </c>
      <c r="E4156" s="674">
        <f t="shared" si="64"/>
        <v>2</v>
      </c>
      <c r="F4156" s="673" t="s">
        <v>2796</v>
      </c>
      <c r="G4156" s="673" t="s">
        <v>2797</v>
      </c>
      <c r="H4156" s="673" t="s">
        <v>2611</v>
      </c>
      <c r="I4156" s="673" t="s">
        <v>2611</v>
      </c>
      <c r="J4156" s="673" t="s">
        <v>2611</v>
      </c>
      <c r="K4156" s="673" t="s">
        <v>2611</v>
      </c>
    </row>
    <row r="4157" spans="1:11" hidden="1" x14ac:dyDescent="0.25">
      <c r="A4157" t="s">
        <v>6590</v>
      </c>
      <c r="B4157" s="673" t="s">
        <v>2117</v>
      </c>
      <c r="C4157" s="674">
        <v>4</v>
      </c>
      <c r="D4157" s="674" t="s">
        <v>6941</v>
      </c>
      <c r="E4157" s="674">
        <f t="shared" si="64"/>
        <v>2</v>
      </c>
      <c r="F4157" s="673" t="s">
        <v>2796</v>
      </c>
      <c r="G4157" s="673" t="s">
        <v>2797</v>
      </c>
      <c r="H4157" s="673" t="s">
        <v>2611</v>
      </c>
      <c r="I4157" s="673" t="s">
        <v>2611</v>
      </c>
      <c r="J4157" s="673" t="s">
        <v>2611</v>
      </c>
      <c r="K4157" s="673" t="s">
        <v>2611</v>
      </c>
    </row>
    <row r="4158" spans="1:11" hidden="1" x14ac:dyDescent="0.25">
      <c r="A4158" t="s">
        <v>6591</v>
      </c>
      <c r="B4158" s="673" t="s">
        <v>2117</v>
      </c>
      <c r="C4158" s="674">
        <v>4</v>
      </c>
      <c r="D4158" s="674" t="s">
        <v>7091</v>
      </c>
      <c r="E4158" s="674">
        <f t="shared" si="64"/>
        <v>2</v>
      </c>
      <c r="F4158" s="673" t="s">
        <v>3090</v>
      </c>
      <c r="G4158" s="673" t="s">
        <v>3083</v>
      </c>
      <c r="H4158" s="673" t="s">
        <v>2611</v>
      </c>
      <c r="I4158" s="673" t="s">
        <v>2611</v>
      </c>
      <c r="J4158" s="673" t="s">
        <v>2611</v>
      </c>
      <c r="K4158" s="673" t="s">
        <v>2611</v>
      </c>
    </row>
    <row r="4159" spans="1:11" hidden="1" x14ac:dyDescent="0.25">
      <c r="A4159" t="s">
        <v>6592</v>
      </c>
      <c r="B4159" s="673" t="s">
        <v>2117</v>
      </c>
      <c r="C4159" s="674">
        <v>4</v>
      </c>
      <c r="D4159" s="674" t="s">
        <v>7039</v>
      </c>
      <c r="E4159" s="674">
        <f t="shared" si="64"/>
        <v>2</v>
      </c>
      <c r="F4159" s="673" t="s">
        <v>2796</v>
      </c>
      <c r="G4159" s="673" t="s">
        <v>2797</v>
      </c>
      <c r="H4159" s="673" t="s">
        <v>2611</v>
      </c>
      <c r="I4159" s="673" t="s">
        <v>2611</v>
      </c>
      <c r="J4159" s="673" t="s">
        <v>2611</v>
      </c>
      <c r="K4159" s="673" t="s">
        <v>2611</v>
      </c>
    </row>
    <row r="4160" spans="1:11" hidden="1" x14ac:dyDescent="0.25">
      <c r="A4160" t="s">
        <v>6593</v>
      </c>
      <c r="B4160" s="673" t="s">
        <v>2117</v>
      </c>
      <c r="C4160" s="674">
        <v>4</v>
      </c>
      <c r="D4160" s="674" t="s">
        <v>7064</v>
      </c>
      <c r="E4160" s="674">
        <f t="shared" si="64"/>
        <v>2</v>
      </c>
      <c r="F4160" s="673" t="s">
        <v>2796</v>
      </c>
      <c r="G4160" s="673" t="s">
        <v>2797</v>
      </c>
      <c r="H4160" s="673" t="s">
        <v>2611</v>
      </c>
      <c r="I4160" s="673" t="s">
        <v>2611</v>
      </c>
      <c r="J4160" s="673" t="s">
        <v>2611</v>
      </c>
      <c r="K4160" s="673" t="s">
        <v>2611</v>
      </c>
    </row>
    <row r="4161" spans="1:11" hidden="1" x14ac:dyDescent="0.25">
      <c r="A4161" t="s">
        <v>6594</v>
      </c>
      <c r="B4161" s="673" t="s">
        <v>2117</v>
      </c>
      <c r="C4161" s="674">
        <v>4</v>
      </c>
      <c r="D4161" s="674" t="s">
        <v>7065</v>
      </c>
      <c r="E4161" s="674">
        <f t="shared" si="64"/>
        <v>2</v>
      </c>
      <c r="F4161" s="673" t="s">
        <v>2796</v>
      </c>
      <c r="G4161" s="673" t="s">
        <v>2797</v>
      </c>
      <c r="H4161" s="673" t="s">
        <v>2611</v>
      </c>
      <c r="I4161" s="673" t="s">
        <v>2611</v>
      </c>
      <c r="J4161" s="673" t="s">
        <v>2611</v>
      </c>
      <c r="K4161" s="673" t="s">
        <v>2611</v>
      </c>
    </row>
    <row r="4162" spans="1:11" hidden="1" x14ac:dyDescent="0.25">
      <c r="A4162" t="s">
        <v>6595</v>
      </c>
      <c r="B4162" s="673" t="s">
        <v>2117</v>
      </c>
      <c r="C4162" s="674">
        <v>4</v>
      </c>
      <c r="D4162" s="674" t="s">
        <v>7014</v>
      </c>
      <c r="E4162" s="674">
        <f t="shared" si="64"/>
        <v>3</v>
      </c>
      <c r="F4162" s="673" t="s">
        <v>2796</v>
      </c>
      <c r="G4162" s="673" t="s">
        <v>2857</v>
      </c>
      <c r="H4162" s="673" t="s">
        <v>2851</v>
      </c>
      <c r="I4162" s="673" t="s">
        <v>2611</v>
      </c>
      <c r="J4162" s="673" t="s">
        <v>2611</v>
      </c>
      <c r="K4162" s="673" t="s">
        <v>2611</v>
      </c>
    </row>
    <row r="4163" spans="1:11" hidden="1" x14ac:dyDescent="0.25">
      <c r="A4163" t="s">
        <v>6596</v>
      </c>
      <c r="B4163" s="673" t="s">
        <v>2117</v>
      </c>
      <c r="C4163" s="674">
        <v>4</v>
      </c>
      <c r="D4163" s="674" t="s">
        <v>6916</v>
      </c>
      <c r="E4163" s="674">
        <f t="shared" ref="E4163:E4226" si="65">6-COUNTIF(F4163:K4163,"")</f>
        <v>3</v>
      </c>
      <c r="F4163" s="673" t="s">
        <v>2796</v>
      </c>
      <c r="G4163" s="673" t="s">
        <v>2857</v>
      </c>
      <c r="H4163" s="673" t="s">
        <v>2851</v>
      </c>
      <c r="I4163" s="673" t="s">
        <v>2611</v>
      </c>
      <c r="J4163" s="673" t="s">
        <v>2611</v>
      </c>
      <c r="K4163" s="673" t="s">
        <v>2611</v>
      </c>
    </row>
    <row r="4164" spans="1:11" hidden="1" x14ac:dyDescent="0.25">
      <c r="A4164" t="s">
        <v>6597</v>
      </c>
      <c r="B4164" s="673" t="s">
        <v>2117</v>
      </c>
      <c r="C4164" s="674">
        <v>5</v>
      </c>
      <c r="D4164" s="674" t="s">
        <v>6729</v>
      </c>
      <c r="E4164" s="674">
        <f t="shared" si="65"/>
        <v>1</v>
      </c>
      <c r="F4164" s="673" t="s">
        <v>2788</v>
      </c>
      <c r="G4164" s="673" t="s">
        <v>2611</v>
      </c>
      <c r="H4164" s="673" t="s">
        <v>2611</v>
      </c>
      <c r="I4164" s="673" t="s">
        <v>2611</v>
      </c>
      <c r="J4164" s="673" t="s">
        <v>2611</v>
      </c>
      <c r="K4164" s="673" t="s">
        <v>2611</v>
      </c>
    </row>
    <row r="4165" spans="1:11" hidden="1" x14ac:dyDescent="0.25">
      <c r="A4165" t="s">
        <v>6598</v>
      </c>
      <c r="B4165" s="673" t="s">
        <v>2117</v>
      </c>
      <c r="C4165" s="674">
        <v>5</v>
      </c>
      <c r="D4165" s="674" t="s">
        <v>6730</v>
      </c>
      <c r="E4165" s="674">
        <f t="shared" si="65"/>
        <v>1</v>
      </c>
      <c r="F4165" s="673" t="s">
        <v>2788</v>
      </c>
      <c r="G4165" s="673" t="s">
        <v>2611</v>
      </c>
      <c r="H4165" s="673" t="s">
        <v>2611</v>
      </c>
      <c r="I4165" s="673" t="s">
        <v>2611</v>
      </c>
      <c r="J4165" s="673" t="s">
        <v>2611</v>
      </c>
      <c r="K4165" s="673" t="s">
        <v>2611</v>
      </c>
    </row>
    <row r="4166" spans="1:11" hidden="1" x14ac:dyDescent="0.25">
      <c r="A4166" t="s">
        <v>6599</v>
      </c>
      <c r="B4166" s="673" t="s">
        <v>2117</v>
      </c>
      <c r="C4166" s="674">
        <v>5</v>
      </c>
      <c r="D4166" s="674" t="s">
        <v>6731</v>
      </c>
      <c r="E4166" s="674">
        <f t="shared" si="65"/>
        <v>1</v>
      </c>
      <c r="F4166" s="673" t="s">
        <v>2788</v>
      </c>
      <c r="G4166" s="673" t="s">
        <v>2611</v>
      </c>
      <c r="H4166" s="673" t="s">
        <v>2611</v>
      </c>
      <c r="I4166" s="673" t="s">
        <v>2611</v>
      </c>
      <c r="J4166" s="673" t="s">
        <v>2611</v>
      </c>
      <c r="K4166" s="673" t="s">
        <v>2611</v>
      </c>
    </row>
    <row r="4167" spans="1:11" hidden="1" x14ac:dyDescent="0.25">
      <c r="A4167" t="s">
        <v>6600</v>
      </c>
      <c r="B4167" s="673" t="s">
        <v>2117</v>
      </c>
      <c r="C4167" s="674">
        <v>5</v>
      </c>
      <c r="D4167" s="674" t="s">
        <v>6732</v>
      </c>
      <c r="E4167" s="674">
        <f t="shared" si="65"/>
        <v>1</v>
      </c>
      <c r="F4167" s="673" t="s">
        <v>2788</v>
      </c>
      <c r="G4167" s="673" t="s">
        <v>2611</v>
      </c>
      <c r="H4167" s="673" t="s">
        <v>2611</v>
      </c>
      <c r="I4167" s="673" t="s">
        <v>2611</v>
      </c>
      <c r="J4167" s="673" t="s">
        <v>2611</v>
      </c>
      <c r="K4167" s="673" t="s">
        <v>2611</v>
      </c>
    </row>
    <row r="4168" spans="1:11" hidden="1" x14ac:dyDescent="0.25">
      <c r="A4168" t="s">
        <v>6601</v>
      </c>
      <c r="B4168" s="673" t="s">
        <v>2117</v>
      </c>
      <c r="C4168" s="674">
        <v>5</v>
      </c>
      <c r="D4168" s="674" t="s">
        <v>6740</v>
      </c>
      <c r="E4168" s="674">
        <f t="shared" si="65"/>
        <v>2</v>
      </c>
      <c r="F4168" s="673" t="s">
        <v>2794</v>
      </c>
      <c r="G4168" s="673" t="s">
        <v>2795</v>
      </c>
      <c r="H4168" s="673" t="s">
        <v>2611</v>
      </c>
      <c r="I4168" s="673" t="s">
        <v>2611</v>
      </c>
      <c r="J4168" s="673" t="s">
        <v>2611</v>
      </c>
      <c r="K4168" s="673" t="s">
        <v>2611</v>
      </c>
    </row>
    <row r="4169" spans="1:11" hidden="1" x14ac:dyDescent="0.25">
      <c r="A4169" t="s">
        <v>6602</v>
      </c>
      <c r="B4169" s="673" t="s">
        <v>2117</v>
      </c>
      <c r="C4169" s="674">
        <v>5</v>
      </c>
      <c r="D4169" s="674" t="s">
        <v>6741</v>
      </c>
      <c r="E4169" s="674">
        <f t="shared" si="65"/>
        <v>2</v>
      </c>
      <c r="F4169" s="673" t="s">
        <v>2794</v>
      </c>
      <c r="G4169" s="673" t="s">
        <v>2795</v>
      </c>
      <c r="H4169" s="673" t="s">
        <v>2611</v>
      </c>
      <c r="I4169" s="673" t="s">
        <v>2611</v>
      </c>
      <c r="J4169" s="673" t="s">
        <v>2611</v>
      </c>
      <c r="K4169" s="673" t="s">
        <v>2611</v>
      </c>
    </row>
    <row r="4170" spans="1:11" hidden="1" x14ac:dyDescent="0.25">
      <c r="A4170" t="s">
        <v>6603</v>
      </c>
      <c r="B4170" s="673" t="s">
        <v>2117</v>
      </c>
      <c r="C4170" s="674">
        <v>5</v>
      </c>
      <c r="D4170" s="674" t="s">
        <v>6742</v>
      </c>
      <c r="E4170" s="674">
        <f t="shared" si="65"/>
        <v>2</v>
      </c>
      <c r="F4170" s="673" t="s">
        <v>2796</v>
      </c>
      <c r="G4170" s="673" t="s">
        <v>2797</v>
      </c>
      <c r="H4170" s="673" t="s">
        <v>2611</v>
      </c>
      <c r="I4170" s="673" t="s">
        <v>2611</v>
      </c>
      <c r="J4170" s="673" t="s">
        <v>2611</v>
      </c>
      <c r="K4170" s="673" t="s">
        <v>2611</v>
      </c>
    </row>
    <row r="4171" spans="1:11" hidden="1" x14ac:dyDescent="0.25">
      <c r="A4171" t="s">
        <v>6604</v>
      </c>
      <c r="B4171" s="673" t="s">
        <v>2117</v>
      </c>
      <c r="C4171" s="674">
        <v>5</v>
      </c>
      <c r="D4171" s="674" t="s">
        <v>6743</v>
      </c>
      <c r="E4171" s="674">
        <f t="shared" si="65"/>
        <v>2</v>
      </c>
      <c r="F4171" s="673" t="s">
        <v>2796</v>
      </c>
      <c r="G4171" s="673" t="s">
        <v>2797</v>
      </c>
      <c r="H4171" s="673" t="s">
        <v>2611</v>
      </c>
      <c r="I4171" s="673" t="s">
        <v>2611</v>
      </c>
      <c r="J4171" s="673" t="s">
        <v>2611</v>
      </c>
      <c r="K4171" s="673" t="s">
        <v>2611</v>
      </c>
    </row>
    <row r="4172" spans="1:11" hidden="1" x14ac:dyDescent="0.25">
      <c r="A4172" t="s">
        <v>6605</v>
      </c>
      <c r="B4172" s="673" t="s">
        <v>2117</v>
      </c>
      <c r="C4172" s="674">
        <v>5</v>
      </c>
      <c r="D4172" s="674" t="s">
        <v>6733</v>
      </c>
      <c r="E4172" s="674">
        <f t="shared" si="65"/>
        <v>3</v>
      </c>
      <c r="F4172" s="673" t="s">
        <v>2789</v>
      </c>
      <c r="G4172" s="673" t="s">
        <v>2790</v>
      </c>
      <c r="H4172" s="673" t="s">
        <v>2791</v>
      </c>
      <c r="I4172" s="673" t="s">
        <v>2611</v>
      </c>
      <c r="J4172" s="673" t="s">
        <v>2611</v>
      </c>
      <c r="K4172" s="673" t="s">
        <v>2611</v>
      </c>
    </row>
    <row r="4173" spans="1:11" hidden="1" x14ac:dyDescent="0.25">
      <c r="A4173" t="s">
        <v>6606</v>
      </c>
      <c r="B4173" s="673" t="s">
        <v>2117</v>
      </c>
      <c r="C4173" s="674">
        <v>5</v>
      </c>
      <c r="D4173" s="674" t="s">
        <v>6759</v>
      </c>
      <c r="E4173" s="674">
        <f t="shared" si="65"/>
        <v>1</v>
      </c>
      <c r="F4173" s="673" t="s">
        <v>2788</v>
      </c>
      <c r="G4173" s="673" t="s">
        <v>2611</v>
      </c>
      <c r="H4173" s="673" t="s">
        <v>2611</v>
      </c>
      <c r="I4173" s="673" t="s">
        <v>2611</v>
      </c>
      <c r="J4173" s="673" t="s">
        <v>2611</v>
      </c>
      <c r="K4173" s="673" t="s">
        <v>2611</v>
      </c>
    </row>
    <row r="4174" spans="1:11" hidden="1" x14ac:dyDescent="0.25">
      <c r="A4174" t="s">
        <v>6607</v>
      </c>
      <c r="B4174" s="673" t="s">
        <v>2117</v>
      </c>
      <c r="C4174" s="674">
        <v>5</v>
      </c>
      <c r="D4174" s="674" t="s">
        <v>6734</v>
      </c>
      <c r="E4174" s="674">
        <f t="shared" si="65"/>
        <v>1</v>
      </c>
      <c r="F4174" s="673" t="s">
        <v>2788</v>
      </c>
      <c r="G4174" s="673" t="s">
        <v>2611</v>
      </c>
      <c r="H4174" s="673" t="s">
        <v>2611</v>
      </c>
      <c r="I4174" s="673" t="s">
        <v>2611</v>
      </c>
      <c r="J4174" s="673" t="s">
        <v>2611</v>
      </c>
      <c r="K4174" s="673" t="s">
        <v>2611</v>
      </c>
    </row>
    <row r="4175" spans="1:11" hidden="1" x14ac:dyDescent="0.25">
      <c r="A4175" t="s">
        <v>6608</v>
      </c>
      <c r="B4175" s="673" t="s">
        <v>2117</v>
      </c>
      <c r="C4175" s="674">
        <v>5</v>
      </c>
      <c r="D4175" s="674" t="s">
        <v>6935</v>
      </c>
      <c r="E4175" s="674">
        <f t="shared" si="65"/>
        <v>1</v>
      </c>
      <c r="F4175" s="673" t="s">
        <v>2788</v>
      </c>
      <c r="G4175" s="673" t="s">
        <v>2611</v>
      </c>
      <c r="H4175" s="673" t="s">
        <v>2611</v>
      </c>
      <c r="I4175" s="673" t="s">
        <v>2611</v>
      </c>
      <c r="J4175" s="673" t="s">
        <v>2611</v>
      </c>
      <c r="K4175" s="673" t="s">
        <v>2611</v>
      </c>
    </row>
    <row r="4176" spans="1:11" hidden="1" x14ac:dyDescent="0.25">
      <c r="A4176" t="s">
        <v>6609</v>
      </c>
      <c r="B4176" s="673" t="s">
        <v>2117</v>
      </c>
      <c r="C4176" s="674">
        <v>5</v>
      </c>
      <c r="D4176" s="674" t="s">
        <v>6875</v>
      </c>
      <c r="E4176" s="674">
        <f t="shared" si="65"/>
        <v>1</v>
      </c>
      <c r="F4176" s="673" t="s">
        <v>2788</v>
      </c>
      <c r="G4176" s="673" t="s">
        <v>2611</v>
      </c>
      <c r="H4176" s="673" t="s">
        <v>2611</v>
      </c>
      <c r="I4176" s="673" t="s">
        <v>2611</v>
      </c>
      <c r="J4176" s="673" t="s">
        <v>2611</v>
      </c>
      <c r="K4176" s="673" t="s">
        <v>2611</v>
      </c>
    </row>
    <row r="4177" spans="1:11" hidden="1" x14ac:dyDescent="0.25">
      <c r="A4177" t="s">
        <v>6610</v>
      </c>
      <c r="B4177" s="673" t="s">
        <v>2117</v>
      </c>
      <c r="C4177" s="674">
        <v>5</v>
      </c>
      <c r="D4177" s="674" t="s">
        <v>6877</v>
      </c>
      <c r="E4177" s="674">
        <f t="shared" si="65"/>
        <v>1</v>
      </c>
      <c r="F4177" s="673" t="s">
        <v>2788</v>
      </c>
      <c r="G4177" s="673" t="s">
        <v>2611</v>
      </c>
      <c r="H4177" s="673" t="s">
        <v>2611</v>
      </c>
      <c r="I4177" s="673" t="s">
        <v>2611</v>
      </c>
      <c r="J4177" s="673" t="s">
        <v>2611</v>
      </c>
      <c r="K4177" s="673" t="s">
        <v>2611</v>
      </c>
    </row>
    <row r="4178" spans="1:11" hidden="1" x14ac:dyDescent="0.25">
      <c r="A4178" t="s">
        <v>6611</v>
      </c>
      <c r="B4178" s="673" t="s">
        <v>2117</v>
      </c>
      <c r="C4178" s="674">
        <v>5</v>
      </c>
      <c r="D4178" s="674" t="s">
        <v>6989</v>
      </c>
      <c r="E4178" s="674">
        <f t="shared" si="65"/>
        <v>1</v>
      </c>
      <c r="F4178" s="673" t="s">
        <v>2788</v>
      </c>
      <c r="G4178" s="673" t="s">
        <v>2611</v>
      </c>
      <c r="H4178" s="673" t="s">
        <v>2611</v>
      </c>
      <c r="I4178" s="673" t="s">
        <v>2611</v>
      </c>
      <c r="J4178" s="673" t="s">
        <v>2611</v>
      </c>
      <c r="K4178" s="673" t="s">
        <v>2611</v>
      </c>
    </row>
    <row r="4179" spans="1:11" hidden="1" x14ac:dyDescent="0.25">
      <c r="A4179" t="s">
        <v>6612</v>
      </c>
      <c r="B4179" s="673" t="s">
        <v>2117</v>
      </c>
      <c r="C4179" s="674">
        <v>5</v>
      </c>
      <c r="D4179" s="674" t="s">
        <v>6991</v>
      </c>
      <c r="E4179" s="674">
        <f t="shared" si="65"/>
        <v>1</v>
      </c>
      <c r="F4179" s="673" t="s">
        <v>2788</v>
      </c>
      <c r="G4179" s="673" t="s">
        <v>2611</v>
      </c>
      <c r="H4179" s="673" t="s">
        <v>2611</v>
      </c>
      <c r="I4179" s="673" t="s">
        <v>2611</v>
      </c>
      <c r="J4179" s="673" t="s">
        <v>2611</v>
      </c>
      <c r="K4179" s="673" t="s">
        <v>2611</v>
      </c>
    </row>
    <row r="4180" spans="1:11" hidden="1" x14ac:dyDescent="0.25">
      <c r="A4180" t="s">
        <v>6613</v>
      </c>
      <c r="B4180" s="673" t="s">
        <v>2117</v>
      </c>
      <c r="C4180" s="674">
        <v>5</v>
      </c>
      <c r="D4180" s="674" t="s">
        <v>6735</v>
      </c>
      <c r="E4180" s="674">
        <f t="shared" si="65"/>
        <v>1</v>
      </c>
      <c r="F4180" s="673" t="s">
        <v>2788</v>
      </c>
      <c r="G4180" s="673" t="s">
        <v>2611</v>
      </c>
      <c r="H4180" s="673" t="s">
        <v>2611</v>
      </c>
      <c r="I4180" s="673" t="s">
        <v>2611</v>
      </c>
      <c r="J4180" s="673" t="s">
        <v>2611</v>
      </c>
      <c r="K4180" s="673" t="s">
        <v>2611</v>
      </c>
    </row>
    <row r="4181" spans="1:11" hidden="1" x14ac:dyDescent="0.25">
      <c r="A4181" t="s">
        <v>6614</v>
      </c>
      <c r="B4181" s="673" t="s">
        <v>2117</v>
      </c>
      <c r="C4181" s="674">
        <v>5</v>
      </c>
      <c r="D4181" s="674" t="s">
        <v>6744</v>
      </c>
      <c r="E4181" s="674">
        <f t="shared" si="65"/>
        <v>2</v>
      </c>
      <c r="F4181" s="673" t="s">
        <v>2796</v>
      </c>
      <c r="G4181" s="673" t="s">
        <v>2797</v>
      </c>
      <c r="H4181" s="673" t="s">
        <v>2611</v>
      </c>
      <c r="I4181" s="673" t="s">
        <v>2611</v>
      </c>
      <c r="J4181" s="673" t="s">
        <v>2611</v>
      </c>
      <c r="K4181" s="673" t="s">
        <v>2611</v>
      </c>
    </row>
    <row r="4182" spans="1:11" hidden="1" x14ac:dyDescent="0.25">
      <c r="A4182" t="s">
        <v>6615</v>
      </c>
      <c r="B4182" s="673" t="s">
        <v>2117</v>
      </c>
      <c r="C4182" s="674">
        <v>5</v>
      </c>
      <c r="D4182" s="674" t="s">
        <v>6745</v>
      </c>
      <c r="E4182" s="674">
        <f t="shared" si="65"/>
        <v>2</v>
      </c>
      <c r="F4182" s="673" t="s">
        <v>2796</v>
      </c>
      <c r="G4182" s="673" t="s">
        <v>2797</v>
      </c>
      <c r="H4182" s="673" t="s">
        <v>2611</v>
      </c>
      <c r="I4182" s="673" t="s">
        <v>2611</v>
      </c>
      <c r="J4182" s="673" t="s">
        <v>2611</v>
      </c>
      <c r="K4182" s="673" t="s">
        <v>2611</v>
      </c>
    </row>
    <row r="4183" spans="1:11" hidden="1" x14ac:dyDescent="0.25">
      <c r="A4183" t="s">
        <v>6616</v>
      </c>
      <c r="B4183" s="673" t="s">
        <v>2117</v>
      </c>
      <c r="C4183" s="674">
        <v>5</v>
      </c>
      <c r="D4183" s="674" t="s">
        <v>7061</v>
      </c>
      <c r="E4183" s="674">
        <f t="shared" si="65"/>
        <v>1</v>
      </c>
      <c r="F4183" s="673" t="s">
        <v>2788</v>
      </c>
      <c r="G4183" s="673" t="s">
        <v>2611</v>
      </c>
      <c r="H4183" s="673" t="s">
        <v>2611</v>
      </c>
      <c r="I4183" s="673" t="s">
        <v>2611</v>
      </c>
      <c r="J4183" s="673" t="s">
        <v>2611</v>
      </c>
      <c r="K4183" s="673" t="s">
        <v>2611</v>
      </c>
    </row>
    <row r="4184" spans="1:11" hidden="1" x14ac:dyDescent="0.25">
      <c r="A4184" t="s">
        <v>6617</v>
      </c>
      <c r="B4184" s="673" t="s">
        <v>2117</v>
      </c>
      <c r="C4184" s="674">
        <v>5</v>
      </c>
      <c r="D4184" s="674" t="s">
        <v>7092</v>
      </c>
      <c r="E4184" s="674">
        <f t="shared" si="65"/>
        <v>1</v>
      </c>
      <c r="F4184" s="673" t="s">
        <v>2788</v>
      </c>
      <c r="G4184" s="673" t="s">
        <v>2611</v>
      </c>
      <c r="H4184" s="673" t="s">
        <v>2611</v>
      </c>
      <c r="I4184" s="673" t="s">
        <v>2611</v>
      </c>
      <c r="J4184" s="673" t="s">
        <v>2611</v>
      </c>
      <c r="K4184" s="673" t="s">
        <v>2611</v>
      </c>
    </row>
    <row r="4185" spans="1:11" hidden="1" x14ac:dyDescent="0.25">
      <c r="A4185" t="s">
        <v>6618</v>
      </c>
      <c r="B4185" s="673" t="s">
        <v>2117</v>
      </c>
      <c r="C4185" s="674">
        <v>5</v>
      </c>
      <c r="D4185" s="674" t="s">
        <v>7062</v>
      </c>
      <c r="E4185" s="674">
        <f t="shared" si="65"/>
        <v>1</v>
      </c>
      <c r="F4185" s="673" t="s">
        <v>2788</v>
      </c>
      <c r="G4185" s="673" t="s">
        <v>2611</v>
      </c>
      <c r="H4185" s="673" t="s">
        <v>2611</v>
      </c>
      <c r="I4185" s="673" t="s">
        <v>2611</v>
      </c>
      <c r="J4185" s="673" t="s">
        <v>2611</v>
      </c>
      <c r="K4185" s="673" t="s">
        <v>2611</v>
      </c>
    </row>
    <row r="4186" spans="1:11" hidden="1" x14ac:dyDescent="0.25">
      <c r="A4186" t="s">
        <v>6619</v>
      </c>
      <c r="B4186" s="673" t="s">
        <v>2117</v>
      </c>
      <c r="C4186" s="674">
        <v>5</v>
      </c>
      <c r="D4186" s="674" t="s">
        <v>7078</v>
      </c>
      <c r="E4186" s="674">
        <f t="shared" si="65"/>
        <v>1</v>
      </c>
      <c r="F4186" s="673" t="s">
        <v>2788</v>
      </c>
      <c r="G4186" s="673" t="s">
        <v>2611</v>
      </c>
      <c r="H4186" s="673" t="s">
        <v>2611</v>
      </c>
      <c r="I4186" s="673" t="s">
        <v>2611</v>
      </c>
      <c r="J4186" s="673" t="s">
        <v>2611</v>
      </c>
      <c r="K4186" s="673" t="s">
        <v>2611</v>
      </c>
    </row>
    <row r="4187" spans="1:11" hidden="1" x14ac:dyDescent="0.25">
      <c r="A4187" t="s">
        <v>7779</v>
      </c>
      <c r="B4187" s="673" t="s">
        <v>2117</v>
      </c>
      <c r="C4187" s="674">
        <v>5</v>
      </c>
      <c r="D4187" s="674" t="s">
        <v>7010</v>
      </c>
      <c r="E4187" s="674">
        <f t="shared" si="65"/>
        <v>2</v>
      </c>
      <c r="F4187" s="673" t="s">
        <v>2796</v>
      </c>
      <c r="G4187" s="673" t="s">
        <v>2797</v>
      </c>
      <c r="H4187" s="673" t="s">
        <v>2611</v>
      </c>
      <c r="I4187" s="673" t="s">
        <v>2611</v>
      </c>
      <c r="J4187" s="673" t="s">
        <v>2611</v>
      </c>
      <c r="K4187" s="673" t="s">
        <v>2611</v>
      </c>
    </row>
    <row r="4188" spans="1:11" hidden="1" x14ac:dyDescent="0.25">
      <c r="A4188" t="s">
        <v>7780</v>
      </c>
      <c r="B4188" s="673" t="s">
        <v>2117</v>
      </c>
      <c r="C4188" s="674">
        <v>5</v>
      </c>
      <c r="D4188" s="674" t="s">
        <v>7011</v>
      </c>
      <c r="E4188" s="674">
        <f t="shared" si="65"/>
        <v>2</v>
      </c>
      <c r="F4188" s="673" t="s">
        <v>2796</v>
      </c>
      <c r="G4188" s="673" t="s">
        <v>2797</v>
      </c>
      <c r="H4188" s="673" t="s">
        <v>2611</v>
      </c>
      <c r="I4188" s="673" t="s">
        <v>2611</v>
      </c>
      <c r="J4188" s="673" t="s">
        <v>2611</v>
      </c>
      <c r="K4188" s="673" t="s">
        <v>2611</v>
      </c>
    </row>
    <row r="4189" spans="1:11" hidden="1" x14ac:dyDescent="0.25">
      <c r="A4189" t="s">
        <v>7781</v>
      </c>
      <c r="B4189" s="673" t="s">
        <v>2117</v>
      </c>
      <c r="C4189" s="674">
        <v>5</v>
      </c>
      <c r="D4189" s="674" t="s">
        <v>7023</v>
      </c>
      <c r="E4189" s="674">
        <f t="shared" si="65"/>
        <v>2</v>
      </c>
      <c r="F4189" s="673" t="s">
        <v>2796</v>
      </c>
      <c r="G4189" s="673" t="s">
        <v>2797</v>
      </c>
      <c r="H4189" s="673" t="s">
        <v>2611</v>
      </c>
      <c r="I4189" s="673" t="s">
        <v>2611</v>
      </c>
      <c r="J4189" s="673" t="s">
        <v>2611</v>
      </c>
      <c r="K4189" s="673" t="s">
        <v>2611</v>
      </c>
    </row>
    <row r="4190" spans="1:11" hidden="1" x14ac:dyDescent="0.25">
      <c r="A4190" t="s">
        <v>6620</v>
      </c>
      <c r="B4190" s="673" t="s">
        <v>2117</v>
      </c>
      <c r="C4190" s="674">
        <v>5</v>
      </c>
      <c r="D4190" s="674" t="s">
        <v>6736</v>
      </c>
      <c r="E4190" s="674">
        <f t="shared" si="65"/>
        <v>2</v>
      </c>
      <c r="F4190" s="673" t="s">
        <v>2794</v>
      </c>
      <c r="G4190" s="673" t="s">
        <v>2795</v>
      </c>
      <c r="H4190" s="673" t="s">
        <v>2611</v>
      </c>
      <c r="I4190" s="673" t="s">
        <v>2611</v>
      </c>
      <c r="J4190" s="673" t="s">
        <v>2611</v>
      </c>
      <c r="K4190" s="673" t="s">
        <v>2611</v>
      </c>
    </row>
    <row r="4191" spans="1:11" hidden="1" x14ac:dyDescent="0.25">
      <c r="A4191" t="s">
        <v>6621</v>
      </c>
      <c r="B4191" s="673" t="s">
        <v>2117</v>
      </c>
      <c r="C4191" s="674">
        <v>5</v>
      </c>
      <c r="D4191" s="674" t="s">
        <v>6747</v>
      </c>
      <c r="E4191" s="674">
        <f t="shared" si="65"/>
        <v>2</v>
      </c>
      <c r="F4191" s="673" t="s">
        <v>2794</v>
      </c>
      <c r="G4191" s="673" t="s">
        <v>2795</v>
      </c>
      <c r="H4191" s="673" t="s">
        <v>2611</v>
      </c>
      <c r="I4191" s="673" t="s">
        <v>2611</v>
      </c>
      <c r="J4191" s="673" t="s">
        <v>2611</v>
      </c>
      <c r="K4191" s="673" t="s">
        <v>2611</v>
      </c>
    </row>
    <row r="4192" spans="1:11" hidden="1" x14ac:dyDescent="0.25">
      <c r="A4192" t="s">
        <v>6622</v>
      </c>
      <c r="B4192" s="673" t="s">
        <v>2117</v>
      </c>
      <c r="C4192" s="674">
        <v>5</v>
      </c>
      <c r="D4192" s="674" t="s">
        <v>6750</v>
      </c>
      <c r="E4192" s="674">
        <f t="shared" si="65"/>
        <v>2</v>
      </c>
      <c r="F4192" s="673" t="s">
        <v>2796</v>
      </c>
      <c r="G4192" s="673" t="s">
        <v>2797</v>
      </c>
      <c r="H4192" s="673" t="s">
        <v>2611</v>
      </c>
      <c r="I4192" s="673" t="s">
        <v>2611</v>
      </c>
      <c r="J4192" s="673" t="s">
        <v>2611</v>
      </c>
      <c r="K4192" s="673" t="s">
        <v>2611</v>
      </c>
    </row>
    <row r="4193" spans="1:11" hidden="1" x14ac:dyDescent="0.25">
      <c r="A4193" t="s">
        <v>6623</v>
      </c>
      <c r="B4193" s="673" t="s">
        <v>2117</v>
      </c>
      <c r="C4193" s="674">
        <v>5</v>
      </c>
      <c r="D4193" s="674" t="s">
        <v>6941</v>
      </c>
      <c r="E4193" s="674">
        <f t="shared" si="65"/>
        <v>2</v>
      </c>
      <c r="F4193" s="673" t="s">
        <v>2796</v>
      </c>
      <c r="G4193" s="673" t="s">
        <v>2797</v>
      </c>
      <c r="H4193" s="673" t="s">
        <v>2611</v>
      </c>
      <c r="I4193" s="673" t="s">
        <v>2611</v>
      </c>
      <c r="J4193" s="673" t="s">
        <v>2611</v>
      </c>
      <c r="K4193" s="673" t="s">
        <v>2611</v>
      </c>
    </row>
    <row r="4194" spans="1:11" hidden="1" x14ac:dyDescent="0.25">
      <c r="A4194" t="s">
        <v>6624</v>
      </c>
      <c r="B4194" s="673" t="s">
        <v>2117</v>
      </c>
      <c r="C4194" s="674">
        <v>5</v>
      </c>
      <c r="D4194" s="674" t="s">
        <v>7039</v>
      </c>
      <c r="E4194" s="674">
        <f t="shared" si="65"/>
        <v>2</v>
      </c>
      <c r="F4194" s="673" t="s">
        <v>2796</v>
      </c>
      <c r="G4194" s="673" t="s">
        <v>2797</v>
      </c>
      <c r="H4194" s="673" t="s">
        <v>2611</v>
      </c>
      <c r="I4194" s="673" t="s">
        <v>2611</v>
      </c>
      <c r="J4194" s="673" t="s">
        <v>2611</v>
      </c>
      <c r="K4194" s="673" t="s">
        <v>2611</v>
      </c>
    </row>
    <row r="4195" spans="1:11" hidden="1" x14ac:dyDescent="0.25">
      <c r="A4195" t="s">
        <v>6625</v>
      </c>
      <c r="B4195" s="673" t="s">
        <v>2117</v>
      </c>
      <c r="C4195" s="674">
        <v>5</v>
      </c>
      <c r="D4195" s="674" t="s">
        <v>7064</v>
      </c>
      <c r="E4195" s="674">
        <f t="shared" si="65"/>
        <v>2</v>
      </c>
      <c r="F4195" s="673" t="s">
        <v>2796</v>
      </c>
      <c r="G4195" s="673" t="s">
        <v>2797</v>
      </c>
      <c r="H4195" s="673" t="s">
        <v>2611</v>
      </c>
      <c r="I4195" s="673" t="s">
        <v>2611</v>
      </c>
      <c r="J4195" s="673" t="s">
        <v>2611</v>
      </c>
      <c r="K4195" s="673" t="s">
        <v>2611</v>
      </c>
    </row>
    <row r="4196" spans="1:11" hidden="1" x14ac:dyDescent="0.25">
      <c r="A4196" t="s">
        <v>6626</v>
      </c>
      <c r="B4196" s="673" t="s">
        <v>2117</v>
      </c>
      <c r="C4196" s="674">
        <v>5</v>
      </c>
      <c r="D4196" s="674" t="s">
        <v>7065</v>
      </c>
      <c r="E4196" s="674">
        <f t="shared" si="65"/>
        <v>2</v>
      </c>
      <c r="F4196" s="673" t="s">
        <v>2796</v>
      </c>
      <c r="G4196" s="673" t="s">
        <v>2797</v>
      </c>
      <c r="H4196" s="673" t="s">
        <v>2611</v>
      </c>
      <c r="I4196" s="673" t="s">
        <v>2611</v>
      </c>
      <c r="J4196" s="673" t="s">
        <v>2611</v>
      </c>
      <c r="K4196" s="673" t="s">
        <v>2611</v>
      </c>
    </row>
    <row r="4197" spans="1:11" hidden="1" x14ac:dyDescent="0.25">
      <c r="A4197" t="s">
        <v>7782</v>
      </c>
      <c r="B4197" s="673" t="s">
        <v>2117</v>
      </c>
      <c r="C4197" s="674">
        <v>5</v>
      </c>
      <c r="D4197" s="674" t="s">
        <v>6954</v>
      </c>
      <c r="E4197" s="674">
        <f t="shared" si="65"/>
        <v>4</v>
      </c>
      <c r="F4197" s="673" t="s">
        <v>3091</v>
      </c>
      <c r="G4197" s="673" t="s">
        <v>3092</v>
      </c>
      <c r="H4197" s="673" t="s">
        <v>3093</v>
      </c>
      <c r="I4197" s="673" t="s">
        <v>2794</v>
      </c>
      <c r="J4197" s="673" t="s">
        <v>2611</v>
      </c>
      <c r="K4197" s="673" t="s">
        <v>2611</v>
      </c>
    </row>
    <row r="4198" spans="1:11" hidden="1" x14ac:dyDescent="0.25">
      <c r="A4198" t="s">
        <v>7783</v>
      </c>
      <c r="B4198" s="673" t="s">
        <v>2117</v>
      </c>
      <c r="C4198" s="674">
        <v>5</v>
      </c>
      <c r="D4198" s="674" t="s">
        <v>7022</v>
      </c>
      <c r="E4198" s="674">
        <f t="shared" si="65"/>
        <v>6</v>
      </c>
      <c r="F4198" s="673" t="s">
        <v>2798</v>
      </c>
      <c r="G4198" s="673" t="s">
        <v>2799</v>
      </c>
      <c r="H4198" s="673" t="s">
        <v>3094</v>
      </c>
      <c r="I4198" s="673" t="s">
        <v>3095</v>
      </c>
      <c r="J4198" s="673" t="s">
        <v>2794</v>
      </c>
      <c r="K4198" s="673" t="s">
        <v>3096</v>
      </c>
    </row>
    <row r="4199" spans="1:11" hidden="1" x14ac:dyDescent="0.25">
      <c r="A4199" t="s">
        <v>6627</v>
      </c>
      <c r="B4199" s="673" t="s">
        <v>2117</v>
      </c>
      <c r="C4199" s="674">
        <v>5</v>
      </c>
      <c r="D4199" s="674" t="s">
        <v>7029</v>
      </c>
      <c r="E4199" s="674">
        <f t="shared" si="65"/>
        <v>6</v>
      </c>
      <c r="F4199" s="673" t="s">
        <v>2798</v>
      </c>
      <c r="G4199" s="673" t="s">
        <v>2799</v>
      </c>
      <c r="H4199" s="673" t="s">
        <v>3094</v>
      </c>
      <c r="I4199" s="673" t="s">
        <v>3095</v>
      </c>
      <c r="J4199" s="673" t="s">
        <v>2794</v>
      </c>
      <c r="K4199" s="673" t="s">
        <v>3096</v>
      </c>
    </row>
    <row r="4200" spans="1:11" hidden="1" x14ac:dyDescent="0.25">
      <c r="A4200" t="s">
        <v>6628</v>
      </c>
      <c r="B4200" s="673" t="s">
        <v>2117</v>
      </c>
      <c r="C4200" s="674">
        <v>6</v>
      </c>
      <c r="D4200" s="674" t="s">
        <v>6729</v>
      </c>
      <c r="E4200" s="674">
        <f t="shared" si="65"/>
        <v>1</v>
      </c>
      <c r="F4200" s="673" t="s">
        <v>2788</v>
      </c>
      <c r="G4200" s="673" t="s">
        <v>2611</v>
      </c>
      <c r="H4200" s="673" t="s">
        <v>2611</v>
      </c>
      <c r="I4200" s="673" t="s">
        <v>2611</v>
      </c>
      <c r="J4200" s="673" t="s">
        <v>2611</v>
      </c>
      <c r="K4200" s="673" t="s">
        <v>2611</v>
      </c>
    </row>
    <row r="4201" spans="1:11" hidden="1" x14ac:dyDescent="0.25">
      <c r="A4201" t="s">
        <v>6629</v>
      </c>
      <c r="B4201" s="673" t="s">
        <v>2117</v>
      </c>
      <c r="C4201" s="674">
        <v>6</v>
      </c>
      <c r="D4201" s="674" t="s">
        <v>6730</v>
      </c>
      <c r="E4201" s="674">
        <f t="shared" si="65"/>
        <v>1</v>
      </c>
      <c r="F4201" s="673" t="s">
        <v>2788</v>
      </c>
      <c r="G4201" s="673" t="s">
        <v>2611</v>
      </c>
      <c r="H4201" s="673" t="s">
        <v>2611</v>
      </c>
      <c r="I4201" s="673" t="s">
        <v>2611</v>
      </c>
      <c r="J4201" s="673" t="s">
        <v>2611</v>
      </c>
      <c r="K4201" s="673" t="s">
        <v>2611</v>
      </c>
    </row>
    <row r="4202" spans="1:11" hidden="1" x14ac:dyDescent="0.25">
      <c r="A4202" t="s">
        <v>6630</v>
      </c>
      <c r="B4202" s="673" t="s">
        <v>2117</v>
      </c>
      <c r="C4202" s="674">
        <v>6</v>
      </c>
      <c r="D4202" s="674" t="s">
        <v>6731</v>
      </c>
      <c r="E4202" s="674">
        <f t="shared" si="65"/>
        <v>1</v>
      </c>
      <c r="F4202" s="673" t="s">
        <v>2788</v>
      </c>
      <c r="G4202" s="673" t="s">
        <v>2611</v>
      </c>
      <c r="H4202" s="673" t="s">
        <v>2611</v>
      </c>
      <c r="I4202" s="673" t="s">
        <v>2611</v>
      </c>
      <c r="J4202" s="673" t="s">
        <v>2611</v>
      </c>
      <c r="K4202" s="673" t="s">
        <v>2611</v>
      </c>
    </row>
    <row r="4203" spans="1:11" hidden="1" x14ac:dyDescent="0.25">
      <c r="A4203" t="s">
        <v>6631</v>
      </c>
      <c r="B4203" s="673" t="s">
        <v>2117</v>
      </c>
      <c r="C4203" s="674">
        <v>6</v>
      </c>
      <c r="D4203" s="674" t="s">
        <v>6732</v>
      </c>
      <c r="E4203" s="674">
        <f t="shared" si="65"/>
        <v>1</v>
      </c>
      <c r="F4203" s="673" t="s">
        <v>2788</v>
      </c>
      <c r="G4203" s="673" t="s">
        <v>2611</v>
      </c>
      <c r="H4203" s="673" t="s">
        <v>2611</v>
      </c>
      <c r="I4203" s="673" t="s">
        <v>2611</v>
      </c>
      <c r="J4203" s="673" t="s">
        <v>2611</v>
      </c>
      <c r="K4203" s="673" t="s">
        <v>2611</v>
      </c>
    </row>
    <row r="4204" spans="1:11" hidden="1" x14ac:dyDescent="0.25">
      <c r="A4204" t="s">
        <v>6632</v>
      </c>
      <c r="B4204" s="673" t="s">
        <v>2117</v>
      </c>
      <c r="C4204" s="674">
        <v>6</v>
      </c>
      <c r="D4204" s="674" t="s">
        <v>6740</v>
      </c>
      <c r="E4204" s="674">
        <f t="shared" si="65"/>
        <v>2</v>
      </c>
      <c r="F4204" s="673" t="s">
        <v>2794</v>
      </c>
      <c r="G4204" s="673" t="s">
        <v>2795</v>
      </c>
      <c r="H4204" s="673" t="s">
        <v>2611</v>
      </c>
      <c r="I4204" s="673" t="s">
        <v>2611</v>
      </c>
      <c r="J4204" s="673" t="s">
        <v>2611</v>
      </c>
      <c r="K4204" s="673" t="s">
        <v>2611</v>
      </c>
    </row>
    <row r="4205" spans="1:11" hidden="1" x14ac:dyDescent="0.25">
      <c r="A4205" t="s">
        <v>6633</v>
      </c>
      <c r="B4205" s="673" t="s">
        <v>2117</v>
      </c>
      <c r="C4205" s="674">
        <v>6</v>
      </c>
      <c r="D4205" s="674" t="s">
        <v>6741</v>
      </c>
      <c r="E4205" s="674">
        <f t="shared" si="65"/>
        <v>2</v>
      </c>
      <c r="F4205" s="673" t="s">
        <v>2794</v>
      </c>
      <c r="G4205" s="673" t="s">
        <v>2795</v>
      </c>
      <c r="H4205" s="673" t="s">
        <v>2611</v>
      </c>
      <c r="I4205" s="673" t="s">
        <v>2611</v>
      </c>
      <c r="J4205" s="673" t="s">
        <v>2611</v>
      </c>
      <c r="K4205" s="673" t="s">
        <v>2611</v>
      </c>
    </row>
    <row r="4206" spans="1:11" hidden="1" x14ac:dyDescent="0.25">
      <c r="A4206" t="s">
        <v>6634</v>
      </c>
      <c r="B4206" s="673" t="s">
        <v>2117</v>
      </c>
      <c r="C4206" s="674">
        <v>6</v>
      </c>
      <c r="D4206" s="674" t="s">
        <v>6742</v>
      </c>
      <c r="E4206" s="674">
        <f t="shared" si="65"/>
        <v>2</v>
      </c>
      <c r="F4206" s="673" t="s">
        <v>2796</v>
      </c>
      <c r="G4206" s="673" t="s">
        <v>2797</v>
      </c>
      <c r="H4206" s="673" t="s">
        <v>2611</v>
      </c>
      <c r="I4206" s="673" t="s">
        <v>2611</v>
      </c>
      <c r="J4206" s="673" t="s">
        <v>2611</v>
      </c>
      <c r="K4206" s="673" t="s">
        <v>2611</v>
      </c>
    </row>
    <row r="4207" spans="1:11" hidden="1" x14ac:dyDescent="0.25">
      <c r="A4207" t="s">
        <v>6635</v>
      </c>
      <c r="B4207" s="673" t="s">
        <v>2117</v>
      </c>
      <c r="C4207" s="674">
        <v>6</v>
      </c>
      <c r="D4207" s="674" t="s">
        <v>6743</v>
      </c>
      <c r="E4207" s="674">
        <f t="shared" si="65"/>
        <v>2</v>
      </c>
      <c r="F4207" s="673" t="s">
        <v>2796</v>
      </c>
      <c r="G4207" s="673" t="s">
        <v>2797</v>
      </c>
      <c r="H4207" s="673" t="s">
        <v>2611</v>
      </c>
      <c r="I4207" s="673" t="s">
        <v>2611</v>
      </c>
      <c r="J4207" s="673" t="s">
        <v>2611</v>
      </c>
      <c r="K4207" s="673" t="s">
        <v>2611</v>
      </c>
    </row>
    <row r="4208" spans="1:11" hidden="1" x14ac:dyDescent="0.25">
      <c r="A4208" t="s">
        <v>6636</v>
      </c>
      <c r="B4208" s="673" t="s">
        <v>2117</v>
      </c>
      <c r="C4208" s="674">
        <v>6</v>
      </c>
      <c r="D4208" s="674" t="s">
        <v>6733</v>
      </c>
      <c r="E4208" s="674">
        <f t="shared" si="65"/>
        <v>3</v>
      </c>
      <c r="F4208" s="673" t="s">
        <v>2789</v>
      </c>
      <c r="G4208" s="673" t="s">
        <v>2790</v>
      </c>
      <c r="H4208" s="673" t="s">
        <v>2791</v>
      </c>
      <c r="I4208" s="673" t="s">
        <v>2611</v>
      </c>
      <c r="J4208" s="673" t="s">
        <v>2611</v>
      </c>
      <c r="K4208" s="673" t="s">
        <v>2611</v>
      </c>
    </row>
    <row r="4209" spans="1:11" hidden="1" x14ac:dyDescent="0.25">
      <c r="A4209" t="s">
        <v>6637</v>
      </c>
      <c r="B4209" s="673" t="s">
        <v>2117</v>
      </c>
      <c r="C4209" s="674">
        <v>6</v>
      </c>
      <c r="D4209" s="674" t="s">
        <v>6759</v>
      </c>
      <c r="E4209" s="674">
        <f t="shared" si="65"/>
        <v>1</v>
      </c>
      <c r="F4209" s="673" t="s">
        <v>2788</v>
      </c>
      <c r="G4209" s="673" t="s">
        <v>2611</v>
      </c>
      <c r="H4209" s="673" t="s">
        <v>2611</v>
      </c>
      <c r="I4209" s="673" t="s">
        <v>2611</v>
      </c>
      <c r="J4209" s="673" t="s">
        <v>2611</v>
      </c>
      <c r="K4209" s="673" t="s">
        <v>2611</v>
      </c>
    </row>
    <row r="4210" spans="1:11" hidden="1" x14ac:dyDescent="0.25">
      <c r="A4210" t="s">
        <v>6638</v>
      </c>
      <c r="B4210" s="673" t="s">
        <v>2117</v>
      </c>
      <c r="C4210" s="674">
        <v>6</v>
      </c>
      <c r="D4210" s="674" t="s">
        <v>6734</v>
      </c>
      <c r="E4210" s="674">
        <f t="shared" si="65"/>
        <v>1</v>
      </c>
      <c r="F4210" s="673" t="s">
        <v>2788</v>
      </c>
      <c r="G4210" s="673" t="s">
        <v>2611</v>
      </c>
      <c r="H4210" s="673" t="s">
        <v>2611</v>
      </c>
      <c r="I4210" s="673" t="s">
        <v>2611</v>
      </c>
      <c r="J4210" s="673" t="s">
        <v>2611</v>
      </c>
      <c r="K4210" s="673" t="s">
        <v>2611</v>
      </c>
    </row>
    <row r="4211" spans="1:11" hidden="1" x14ac:dyDescent="0.25">
      <c r="A4211" t="s">
        <v>6639</v>
      </c>
      <c r="B4211" s="673" t="s">
        <v>2117</v>
      </c>
      <c r="C4211" s="674">
        <v>6</v>
      </c>
      <c r="D4211" s="674" t="s">
        <v>6935</v>
      </c>
      <c r="E4211" s="674">
        <f t="shared" si="65"/>
        <v>1</v>
      </c>
      <c r="F4211" s="673" t="s">
        <v>2788</v>
      </c>
      <c r="G4211" s="673" t="s">
        <v>2611</v>
      </c>
      <c r="H4211" s="673" t="s">
        <v>2611</v>
      </c>
      <c r="I4211" s="673" t="s">
        <v>2611</v>
      </c>
      <c r="J4211" s="673" t="s">
        <v>2611</v>
      </c>
      <c r="K4211" s="673" t="s">
        <v>2611</v>
      </c>
    </row>
    <row r="4212" spans="1:11" hidden="1" x14ac:dyDescent="0.25">
      <c r="A4212" t="s">
        <v>6640</v>
      </c>
      <c r="B4212" s="673" t="s">
        <v>2117</v>
      </c>
      <c r="C4212" s="674">
        <v>6</v>
      </c>
      <c r="D4212" s="674" t="s">
        <v>6875</v>
      </c>
      <c r="E4212" s="674">
        <f t="shared" si="65"/>
        <v>1</v>
      </c>
      <c r="F4212" s="673" t="s">
        <v>2788</v>
      </c>
      <c r="G4212" s="673" t="s">
        <v>2611</v>
      </c>
      <c r="H4212" s="673" t="s">
        <v>2611</v>
      </c>
      <c r="I4212" s="673" t="s">
        <v>2611</v>
      </c>
      <c r="J4212" s="673" t="s">
        <v>2611</v>
      </c>
      <c r="K4212" s="673" t="s">
        <v>2611</v>
      </c>
    </row>
    <row r="4213" spans="1:11" hidden="1" x14ac:dyDescent="0.25">
      <c r="A4213" t="s">
        <v>6641</v>
      </c>
      <c r="B4213" s="673" t="s">
        <v>2117</v>
      </c>
      <c r="C4213" s="674">
        <v>6</v>
      </c>
      <c r="D4213" s="674" t="s">
        <v>6877</v>
      </c>
      <c r="E4213" s="674">
        <f t="shared" si="65"/>
        <v>1</v>
      </c>
      <c r="F4213" s="673" t="s">
        <v>2788</v>
      </c>
      <c r="G4213" s="673" t="s">
        <v>2611</v>
      </c>
      <c r="H4213" s="673" t="s">
        <v>2611</v>
      </c>
      <c r="I4213" s="673" t="s">
        <v>2611</v>
      </c>
      <c r="J4213" s="673" t="s">
        <v>2611</v>
      </c>
      <c r="K4213" s="673" t="s">
        <v>2611</v>
      </c>
    </row>
    <row r="4214" spans="1:11" hidden="1" x14ac:dyDescent="0.25">
      <c r="A4214" t="s">
        <v>6642</v>
      </c>
      <c r="B4214" s="673" t="s">
        <v>2117</v>
      </c>
      <c r="C4214" s="674">
        <v>6</v>
      </c>
      <c r="D4214" s="674" t="s">
        <v>6989</v>
      </c>
      <c r="E4214" s="674">
        <f t="shared" si="65"/>
        <v>1</v>
      </c>
      <c r="F4214" s="673" t="s">
        <v>2788</v>
      </c>
      <c r="G4214" s="673" t="s">
        <v>2611</v>
      </c>
      <c r="H4214" s="673" t="s">
        <v>2611</v>
      </c>
      <c r="I4214" s="673" t="s">
        <v>2611</v>
      </c>
      <c r="J4214" s="673" t="s">
        <v>2611</v>
      </c>
      <c r="K4214" s="673" t="s">
        <v>2611</v>
      </c>
    </row>
    <row r="4215" spans="1:11" hidden="1" x14ac:dyDescent="0.25">
      <c r="A4215" t="s">
        <v>6643</v>
      </c>
      <c r="B4215" s="673" t="s">
        <v>2117</v>
      </c>
      <c r="C4215" s="674">
        <v>6</v>
      </c>
      <c r="D4215" s="674" t="s">
        <v>6991</v>
      </c>
      <c r="E4215" s="674">
        <f t="shared" si="65"/>
        <v>1</v>
      </c>
      <c r="F4215" s="673" t="s">
        <v>2788</v>
      </c>
      <c r="G4215" s="673" t="s">
        <v>2611</v>
      </c>
      <c r="H4215" s="673" t="s">
        <v>2611</v>
      </c>
      <c r="I4215" s="673" t="s">
        <v>2611</v>
      </c>
      <c r="J4215" s="673" t="s">
        <v>2611</v>
      </c>
      <c r="K4215" s="673" t="s">
        <v>2611</v>
      </c>
    </row>
    <row r="4216" spans="1:11" hidden="1" x14ac:dyDescent="0.25">
      <c r="A4216" t="s">
        <v>6644</v>
      </c>
      <c r="B4216" s="673" t="s">
        <v>2117</v>
      </c>
      <c r="C4216" s="674">
        <v>6</v>
      </c>
      <c r="D4216" s="674" t="s">
        <v>6735</v>
      </c>
      <c r="E4216" s="674">
        <f t="shared" si="65"/>
        <v>1</v>
      </c>
      <c r="F4216" s="673" t="s">
        <v>2788</v>
      </c>
      <c r="G4216" s="673" t="s">
        <v>2611</v>
      </c>
      <c r="H4216" s="673" t="s">
        <v>2611</v>
      </c>
      <c r="I4216" s="673" t="s">
        <v>2611</v>
      </c>
      <c r="J4216" s="673" t="s">
        <v>2611</v>
      </c>
      <c r="K4216" s="673" t="s">
        <v>2611</v>
      </c>
    </row>
    <row r="4217" spans="1:11" hidden="1" x14ac:dyDescent="0.25">
      <c r="A4217" t="s">
        <v>6645</v>
      </c>
      <c r="B4217" s="673" t="s">
        <v>2117</v>
      </c>
      <c r="C4217" s="674">
        <v>6</v>
      </c>
      <c r="D4217" s="674" t="s">
        <v>6744</v>
      </c>
      <c r="E4217" s="674">
        <f t="shared" si="65"/>
        <v>2</v>
      </c>
      <c r="F4217" s="673" t="s">
        <v>2796</v>
      </c>
      <c r="G4217" s="673" t="s">
        <v>2797</v>
      </c>
      <c r="H4217" s="673" t="s">
        <v>2611</v>
      </c>
      <c r="I4217" s="673" t="s">
        <v>2611</v>
      </c>
      <c r="J4217" s="673" t="s">
        <v>2611</v>
      </c>
      <c r="K4217" s="673" t="s">
        <v>2611</v>
      </c>
    </row>
    <row r="4218" spans="1:11" hidden="1" x14ac:dyDescent="0.25">
      <c r="A4218" t="s">
        <v>6646</v>
      </c>
      <c r="B4218" s="673" t="s">
        <v>2117</v>
      </c>
      <c r="C4218" s="674">
        <v>6</v>
      </c>
      <c r="D4218" s="674" t="s">
        <v>6745</v>
      </c>
      <c r="E4218" s="674">
        <f t="shared" si="65"/>
        <v>2</v>
      </c>
      <c r="F4218" s="673" t="s">
        <v>2796</v>
      </c>
      <c r="G4218" s="673" t="s">
        <v>2797</v>
      </c>
      <c r="H4218" s="673" t="s">
        <v>2611</v>
      </c>
      <c r="I4218" s="673" t="s">
        <v>2611</v>
      </c>
      <c r="J4218" s="673" t="s">
        <v>2611</v>
      </c>
      <c r="K4218" s="673" t="s">
        <v>2611</v>
      </c>
    </row>
    <row r="4219" spans="1:11" hidden="1" x14ac:dyDescent="0.25">
      <c r="A4219" t="s">
        <v>6647</v>
      </c>
      <c r="B4219" s="673" t="s">
        <v>2117</v>
      </c>
      <c r="C4219" s="674">
        <v>6</v>
      </c>
      <c r="D4219" s="674" t="s">
        <v>7061</v>
      </c>
      <c r="E4219" s="674">
        <f t="shared" si="65"/>
        <v>1</v>
      </c>
      <c r="F4219" s="673" t="s">
        <v>2788</v>
      </c>
      <c r="G4219" s="673" t="s">
        <v>2611</v>
      </c>
      <c r="H4219" s="673" t="s">
        <v>2611</v>
      </c>
      <c r="I4219" s="673" t="s">
        <v>2611</v>
      </c>
      <c r="J4219" s="673" t="s">
        <v>2611</v>
      </c>
      <c r="K4219" s="673" t="s">
        <v>2611</v>
      </c>
    </row>
    <row r="4220" spans="1:11" hidden="1" x14ac:dyDescent="0.25">
      <c r="A4220" t="s">
        <v>6648</v>
      </c>
      <c r="B4220" s="673" t="s">
        <v>2117</v>
      </c>
      <c r="C4220" s="674">
        <v>6</v>
      </c>
      <c r="D4220" s="674" t="s">
        <v>7092</v>
      </c>
      <c r="E4220" s="674">
        <f t="shared" si="65"/>
        <v>1</v>
      </c>
      <c r="F4220" s="673" t="s">
        <v>2788</v>
      </c>
      <c r="G4220" s="673" t="s">
        <v>2611</v>
      </c>
      <c r="H4220" s="673" t="s">
        <v>2611</v>
      </c>
      <c r="I4220" s="673" t="s">
        <v>2611</v>
      </c>
      <c r="J4220" s="673" t="s">
        <v>2611</v>
      </c>
      <c r="K4220" s="673" t="s">
        <v>2611</v>
      </c>
    </row>
    <row r="4221" spans="1:11" hidden="1" x14ac:dyDescent="0.25">
      <c r="A4221" t="s">
        <v>6649</v>
      </c>
      <c r="B4221" s="673" t="s">
        <v>2117</v>
      </c>
      <c r="C4221" s="674">
        <v>6</v>
      </c>
      <c r="D4221" s="674" t="s">
        <v>7062</v>
      </c>
      <c r="E4221" s="674">
        <f t="shared" si="65"/>
        <v>1</v>
      </c>
      <c r="F4221" s="673" t="s">
        <v>2788</v>
      </c>
      <c r="G4221" s="673" t="s">
        <v>2611</v>
      </c>
      <c r="H4221" s="673" t="s">
        <v>2611</v>
      </c>
      <c r="I4221" s="673" t="s">
        <v>2611</v>
      </c>
      <c r="J4221" s="673" t="s">
        <v>2611</v>
      </c>
      <c r="K4221" s="673" t="s">
        <v>2611</v>
      </c>
    </row>
    <row r="4222" spans="1:11" hidden="1" x14ac:dyDescent="0.25">
      <c r="A4222" t="s">
        <v>6650</v>
      </c>
      <c r="B4222" s="673" t="s">
        <v>2117</v>
      </c>
      <c r="C4222" s="674">
        <v>6</v>
      </c>
      <c r="D4222" s="674" t="s">
        <v>7078</v>
      </c>
      <c r="E4222" s="674">
        <f t="shared" si="65"/>
        <v>1</v>
      </c>
      <c r="F4222" s="673" t="s">
        <v>2788</v>
      </c>
      <c r="G4222" s="673" t="s">
        <v>2611</v>
      </c>
      <c r="H4222" s="673" t="s">
        <v>2611</v>
      </c>
      <c r="I4222" s="673" t="s">
        <v>2611</v>
      </c>
      <c r="J4222" s="673" t="s">
        <v>2611</v>
      </c>
      <c r="K4222" s="673" t="s">
        <v>2611</v>
      </c>
    </row>
    <row r="4223" spans="1:11" hidden="1" x14ac:dyDescent="0.25">
      <c r="A4223" t="s">
        <v>7784</v>
      </c>
      <c r="B4223" s="673" t="s">
        <v>2117</v>
      </c>
      <c r="C4223" s="674">
        <v>6</v>
      </c>
      <c r="D4223" s="674" t="s">
        <v>7010</v>
      </c>
      <c r="E4223" s="674">
        <f t="shared" si="65"/>
        <v>2</v>
      </c>
      <c r="F4223" s="673" t="s">
        <v>2796</v>
      </c>
      <c r="G4223" s="673" t="s">
        <v>2797</v>
      </c>
      <c r="H4223" s="673" t="s">
        <v>2611</v>
      </c>
      <c r="I4223" s="673" t="s">
        <v>2611</v>
      </c>
      <c r="J4223" s="673" t="s">
        <v>2611</v>
      </c>
      <c r="K4223" s="673" t="s">
        <v>2611</v>
      </c>
    </row>
    <row r="4224" spans="1:11" hidden="1" x14ac:dyDescent="0.25">
      <c r="A4224" t="s">
        <v>7785</v>
      </c>
      <c r="B4224" s="673" t="s">
        <v>2117</v>
      </c>
      <c r="C4224" s="674">
        <v>6</v>
      </c>
      <c r="D4224" s="674" t="s">
        <v>7011</v>
      </c>
      <c r="E4224" s="674">
        <f t="shared" si="65"/>
        <v>2</v>
      </c>
      <c r="F4224" s="673" t="s">
        <v>2796</v>
      </c>
      <c r="G4224" s="673" t="s">
        <v>2797</v>
      </c>
      <c r="H4224" s="673" t="s">
        <v>2611</v>
      </c>
      <c r="I4224" s="673" t="s">
        <v>2611</v>
      </c>
      <c r="J4224" s="673" t="s">
        <v>2611</v>
      </c>
      <c r="K4224" s="673" t="s">
        <v>2611</v>
      </c>
    </row>
    <row r="4225" spans="1:11" hidden="1" x14ac:dyDescent="0.25">
      <c r="A4225" t="s">
        <v>7786</v>
      </c>
      <c r="B4225" s="673" t="s">
        <v>2117</v>
      </c>
      <c r="C4225" s="674">
        <v>6</v>
      </c>
      <c r="D4225" s="674" t="s">
        <v>7023</v>
      </c>
      <c r="E4225" s="674">
        <f t="shared" si="65"/>
        <v>2</v>
      </c>
      <c r="F4225" s="673" t="s">
        <v>2796</v>
      </c>
      <c r="G4225" s="673" t="s">
        <v>2797</v>
      </c>
      <c r="H4225" s="673" t="s">
        <v>2611</v>
      </c>
      <c r="I4225" s="673" t="s">
        <v>2611</v>
      </c>
      <c r="J4225" s="673" t="s">
        <v>2611</v>
      </c>
      <c r="K4225" s="673" t="s">
        <v>2611</v>
      </c>
    </row>
    <row r="4226" spans="1:11" hidden="1" x14ac:dyDescent="0.25">
      <c r="A4226" t="s">
        <v>6651</v>
      </c>
      <c r="B4226" s="673" t="s">
        <v>2117</v>
      </c>
      <c r="C4226" s="674">
        <v>6</v>
      </c>
      <c r="D4226" s="674" t="s">
        <v>6736</v>
      </c>
      <c r="E4226" s="674">
        <f t="shared" si="65"/>
        <v>2</v>
      </c>
      <c r="F4226" s="673" t="s">
        <v>2794</v>
      </c>
      <c r="G4226" s="673" t="s">
        <v>2795</v>
      </c>
      <c r="H4226" s="673" t="s">
        <v>2611</v>
      </c>
      <c r="I4226" s="673" t="s">
        <v>2611</v>
      </c>
      <c r="J4226" s="673" t="s">
        <v>2611</v>
      </c>
      <c r="K4226" s="673" t="s">
        <v>2611</v>
      </c>
    </row>
    <row r="4227" spans="1:11" hidden="1" x14ac:dyDescent="0.25">
      <c r="A4227" t="s">
        <v>6652</v>
      </c>
      <c r="B4227" s="673" t="s">
        <v>2117</v>
      </c>
      <c r="C4227" s="674">
        <v>6</v>
      </c>
      <c r="D4227" s="674" t="s">
        <v>6747</v>
      </c>
      <c r="E4227" s="674">
        <f t="shared" ref="E4227:E4290" si="66">6-COUNTIF(F4227:K4227,"")</f>
        <v>2</v>
      </c>
      <c r="F4227" s="673" t="s">
        <v>2794</v>
      </c>
      <c r="G4227" s="673" t="s">
        <v>2795</v>
      </c>
      <c r="H4227" s="673" t="s">
        <v>2611</v>
      </c>
      <c r="I4227" s="673" t="s">
        <v>2611</v>
      </c>
      <c r="J4227" s="673" t="s">
        <v>2611</v>
      </c>
      <c r="K4227" s="673" t="s">
        <v>2611</v>
      </c>
    </row>
    <row r="4228" spans="1:11" hidden="1" x14ac:dyDescent="0.25">
      <c r="A4228" t="s">
        <v>6653</v>
      </c>
      <c r="B4228" s="673" t="s">
        <v>2117</v>
      </c>
      <c r="C4228" s="674">
        <v>6</v>
      </c>
      <c r="D4228" s="674" t="s">
        <v>6750</v>
      </c>
      <c r="E4228" s="674">
        <f t="shared" si="66"/>
        <v>2</v>
      </c>
      <c r="F4228" s="673" t="s">
        <v>2796</v>
      </c>
      <c r="G4228" s="673" t="s">
        <v>2797</v>
      </c>
      <c r="H4228" s="673" t="s">
        <v>2611</v>
      </c>
      <c r="I4228" s="673" t="s">
        <v>2611</v>
      </c>
      <c r="J4228" s="673" t="s">
        <v>2611</v>
      </c>
      <c r="K4228" s="673" t="s">
        <v>2611</v>
      </c>
    </row>
    <row r="4229" spans="1:11" hidden="1" x14ac:dyDescent="0.25">
      <c r="A4229" t="s">
        <v>6654</v>
      </c>
      <c r="B4229" s="673" t="s">
        <v>2117</v>
      </c>
      <c r="C4229" s="674">
        <v>6</v>
      </c>
      <c r="D4229" s="674" t="s">
        <v>6941</v>
      </c>
      <c r="E4229" s="674">
        <f t="shared" si="66"/>
        <v>2</v>
      </c>
      <c r="F4229" s="673" t="s">
        <v>2796</v>
      </c>
      <c r="G4229" s="673" t="s">
        <v>2797</v>
      </c>
      <c r="H4229" s="673" t="s">
        <v>2611</v>
      </c>
      <c r="I4229" s="673" t="s">
        <v>2611</v>
      </c>
      <c r="J4229" s="673" t="s">
        <v>2611</v>
      </c>
      <c r="K4229" s="673" t="s">
        <v>2611</v>
      </c>
    </row>
    <row r="4230" spans="1:11" hidden="1" x14ac:dyDescent="0.25">
      <c r="A4230" t="s">
        <v>6655</v>
      </c>
      <c r="B4230" s="673" t="s">
        <v>2117</v>
      </c>
      <c r="C4230" s="674">
        <v>6</v>
      </c>
      <c r="D4230" s="674" t="s">
        <v>7039</v>
      </c>
      <c r="E4230" s="674">
        <f t="shared" si="66"/>
        <v>2</v>
      </c>
      <c r="F4230" s="673" t="s">
        <v>2796</v>
      </c>
      <c r="G4230" s="673" t="s">
        <v>2797</v>
      </c>
      <c r="H4230" s="673" t="s">
        <v>2611</v>
      </c>
      <c r="I4230" s="673" t="s">
        <v>2611</v>
      </c>
      <c r="J4230" s="673" t="s">
        <v>2611</v>
      </c>
      <c r="K4230" s="673" t="s">
        <v>2611</v>
      </c>
    </row>
    <row r="4231" spans="1:11" hidden="1" x14ac:dyDescent="0.25">
      <c r="A4231" t="s">
        <v>6656</v>
      </c>
      <c r="B4231" s="673" t="s">
        <v>2117</v>
      </c>
      <c r="C4231" s="674">
        <v>6</v>
      </c>
      <c r="D4231" s="674" t="s">
        <v>7064</v>
      </c>
      <c r="E4231" s="674">
        <f t="shared" si="66"/>
        <v>2</v>
      </c>
      <c r="F4231" s="673" t="s">
        <v>2796</v>
      </c>
      <c r="G4231" s="673" t="s">
        <v>2797</v>
      </c>
      <c r="H4231" s="673" t="s">
        <v>2611</v>
      </c>
      <c r="I4231" s="673" t="s">
        <v>2611</v>
      </c>
      <c r="J4231" s="673" t="s">
        <v>2611</v>
      </c>
      <c r="K4231" s="673" t="s">
        <v>2611</v>
      </c>
    </row>
    <row r="4232" spans="1:11" hidden="1" x14ac:dyDescent="0.25">
      <c r="A4232" t="s">
        <v>6657</v>
      </c>
      <c r="B4232" s="673" t="s">
        <v>2117</v>
      </c>
      <c r="C4232" s="674">
        <v>6</v>
      </c>
      <c r="D4232" s="674" t="s">
        <v>7065</v>
      </c>
      <c r="E4232" s="674">
        <f t="shared" si="66"/>
        <v>2</v>
      </c>
      <c r="F4232" s="673" t="s">
        <v>2796</v>
      </c>
      <c r="G4232" s="673" t="s">
        <v>2797</v>
      </c>
      <c r="H4232" s="673" t="s">
        <v>2611</v>
      </c>
      <c r="I4232" s="673" t="s">
        <v>2611</v>
      </c>
      <c r="J4232" s="673" t="s">
        <v>2611</v>
      </c>
      <c r="K4232" s="673" t="s">
        <v>2611</v>
      </c>
    </row>
    <row r="4233" spans="1:11" hidden="1" x14ac:dyDescent="0.25">
      <c r="A4233" t="s">
        <v>7787</v>
      </c>
      <c r="B4233" s="673" t="s">
        <v>2117</v>
      </c>
      <c r="C4233" s="674">
        <v>6</v>
      </c>
      <c r="D4233" s="674" t="s">
        <v>6954</v>
      </c>
      <c r="E4233" s="674">
        <f t="shared" si="66"/>
        <v>4</v>
      </c>
      <c r="F4233" s="673" t="s">
        <v>3091</v>
      </c>
      <c r="G4233" s="673" t="s">
        <v>3092</v>
      </c>
      <c r="H4233" s="673" t="s">
        <v>3093</v>
      </c>
      <c r="I4233" s="673" t="s">
        <v>2794</v>
      </c>
      <c r="J4233" s="673" t="s">
        <v>2611</v>
      </c>
      <c r="K4233" s="673" t="s">
        <v>2611</v>
      </c>
    </row>
    <row r="4234" spans="1:11" hidden="1" x14ac:dyDescent="0.25">
      <c r="A4234" t="s">
        <v>7788</v>
      </c>
      <c r="B4234" s="673" t="s">
        <v>2117</v>
      </c>
      <c r="C4234" s="674">
        <v>6</v>
      </c>
      <c r="D4234" s="674" t="s">
        <v>7022</v>
      </c>
      <c r="E4234" s="674">
        <f t="shared" si="66"/>
        <v>6</v>
      </c>
      <c r="F4234" s="673" t="s">
        <v>2798</v>
      </c>
      <c r="G4234" s="673" t="s">
        <v>2799</v>
      </c>
      <c r="H4234" s="673" t="s">
        <v>3094</v>
      </c>
      <c r="I4234" s="673" t="s">
        <v>3095</v>
      </c>
      <c r="J4234" s="673" t="s">
        <v>2794</v>
      </c>
      <c r="K4234" s="673" t="s">
        <v>3096</v>
      </c>
    </row>
    <row r="4235" spans="1:11" hidden="1" x14ac:dyDescent="0.25">
      <c r="A4235" t="s">
        <v>6658</v>
      </c>
      <c r="B4235" s="673" t="s">
        <v>2117</v>
      </c>
      <c r="C4235" s="674">
        <v>6</v>
      </c>
      <c r="D4235" s="674" t="s">
        <v>7029</v>
      </c>
      <c r="E4235" s="674">
        <f t="shared" si="66"/>
        <v>6</v>
      </c>
      <c r="F4235" s="673" t="s">
        <v>2798</v>
      </c>
      <c r="G4235" s="673" t="s">
        <v>2799</v>
      </c>
      <c r="H4235" s="673" t="s">
        <v>3094</v>
      </c>
      <c r="I4235" s="673" t="s">
        <v>3095</v>
      </c>
      <c r="J4235" s="673" t="s">
        <v>2794</v>
      </c>
      <c r="K4235" s="673" t="s">
        <v>3096</v>
      </c>
    </row>
    <row r="4236" spans="1:11" hidden="1" x14ac:dyDescent="0.25">
      <c r="A4236" t="s">
        <v>6659</v>
      </c>
      <c r="B4236" s="673" t="s">
        <v>2117</v>
      </c>
      <c r="C4236" s="674">
        <v>7</v>
      </c>
      <c r="D4236" s="674" t="s">
        <v>6729</v>
      </c>
      <c r="E4236" s="674">
        <f t="shared" si="66"/>
        <v>1</v>
      </c>
      <c r="F4236" s="673" t="s">
        <v>2788</v>
      </c>
      <c r="G4236" s="673" t="s">
        <v>2611</v>
      </c>
      <c r="H4236" s="673" t="s">
        <v>2611</v>
      </c>
      <c r="I4236" s="673" t="s">
        <v>2611</v>
      </c>
      <c r="J4236" s="673" t="s">
        <v>2611</v>
      </c>
      <c r="K4236" s="673" t="s">
        <v>2611</v>
      </c>
    </row>
    <row r="4237" spans="1:11" hidden="1" x14ac:dyDescent="0.25">
      <c r="A4237" t="s">
        <v>6660</v>
      </c>
      <c r="B4237" s="673" t="s">
        <v>2117</v>
      </c>
      <c r="C4237" s="674">
        <v>7</v>
      </c>
      <c r="D4237" s="674" t="s">
        <v>6730</v>
      </c>
      <c r="E4237" s="674">
        <f t="shared" si="66"/>
        <v>1</v>
      </c>
      <c r="F4237" s="673" t="s">
        <v>2788</v>
      </c>
      <c r="G4237" s="673" t="s">
        <v>2611</v>
      </c>
      <c r="H4237" s="673" t="s">
        <v>2611</v>
      </c>
      <c r="I4237" s="673" t="s">
        <v>2611</v>
      </c>
      <c r="J4237" s="673" t="s">
        <v>2611</v>
      </c>
      <c r="K4237" s="673" t="s">
        <v>2611</v>
      </c>
    </row>
    <row r="4238" spans="1:11" hidden="1" x14ac:dyDescent="0.25">
      <c r="A4238" t="s">
        <v>6661</v>
      </c>
      <c r="B4238" s="673" t="s">
        <v>2117</v>
      </c>
      <c r="C4238" s="674">
        <v>7</v>
      </c>
      <c r="D4238" s="674" t="s">
        <v>6731</v>
      </c>
      <c r="E4238" s="674">
        <f t="shared" si="66"/>
        <v>1</v>
      </c>
      <c r="F4238" s="673" t="s">
        <v>2788</v>
      </c>
      <c r="G4238" s="673" t="s">
        <v>2611</v>
      </c>
      <c r="H4238" s="673" t="s">
        <v>2611</v>
      </c>
      <c r="I4238" s="673" t="s">
        <v>2611</v>
      </c>
      <c r="J4238" s="673" t="s">
        <v>2611</v>
      </c>
      <c r="K4238" s="673" t="s">
        <v>2611</v>
      </c>
    </row>
    <row r="4239" spans="1:11" hidden="1" x14ac:dyDescent="0.25">
      <c r="A4239" t="s">
        <v>6662</v>
      </c>
      <c r="B4239" s="673" t="s">
        <v>2117</v>
      </c>
      <c r="C4239" s="674">
        <v>7</v>
      </c>
      <c r="D4239" s="674" t="s">
        <v>6732</v>
      </c>
      <c r="E4239" s="674">
        <f t="shared" si="66"/>
        <v>1</v>
      </c>
      <c r="F4239" s="673" t="s">
        <v>2788</v>
      </c>
      <c r="G4239" s="673" t="s">
        <v>2611</v>
      </c>
      <c r="H4239" s="673" t="s">
        <v>2611</v>
      </c>
      <c r="I4239" s="673" t="s">
        <v>2611</v>
      </c>
      <c r="J4239" s="673" t="s">
        <v>2611</v>
      </c>
      <c r="K4239" s="673" t="s">
        <v>2611</v>
      </c>
    </row>
    <row r="4240" spans="1:11" hidden="1" x14ac:dyDescent="0.25">
      <c r="A4240" t="s">
        <v>6663</v>
      </c>
      <c r="B4240" s="673" t="s">
        <v>2117</v>
      </c>
      <c r="C4240" s="674">
        <v>7</v>
      </c>
      <c r="D4240" s="674" t="s">
        <v>6740</v>
      </c>
      <c r="E4240" s="674">
        <f t="shared" si="66"/>
        <v>2</v>
      </c>
      <c r="F4240" s="673" t="s">
        <v>2794</v>
      </c>
      <c r="G4240" s="673" t="s">
        <v>2795</v>
      </c>
      <c r="H4240" s="673" t="s">
        <v>2611</v>
      </c>
      <c r="I4240" s="673" t="s">
        <v>2611</v>
      </c>
      <c r="J4240" s="673" t="s">
        <v>2611</v>
      </c>
      <c r="K4240" s="673" t="s">
        <v>2611</v>
      </c>
    </row>
    <row r="4241" spans="1:11" hidden="1" x14ac:dyDescent="0.25">
      <c r="A4241" t="s">
        <v>6664</v>
      </c>
      <c r="B4241" s="673" t="s">
        <v>2117</v>
      </c>
      <c r="C4241" s="674">
        <v>7</v>
      </c>
      <c r="D4241" s="674" t="s">
        <v>6741</v>
      </c>
      <c r="E4241" s="674">
        <f t="shared" si="66"/>
        <v>2</v>
      </c>
      <c r="F4241" s="673" t="s">
        <v>2794</v>
      </c>
      <c r="G4241" s="673" t="s">
        <v>2795</v>
      </c>
      <c r="H4241" s="673" t="s">
        <v>2611</v>
      </c>
      <c r="I4241" s="673" t="s">
        <v>2611</v>
      </c>
      <c r="J4241" s="673" t="s">
        <v>2611</v>
      </c>
      <c r="K4241" s="673" t="s">
        <v>2611</v>
      </c>
    </row>
    <row r="4242" spans="1:11" hidden="1" x14ac:dyDescent="0.25">
      <c r="A4242" t="s">
        <v>6665</v>
      </c>
      <c r="B4242" s="673" t="s">
        <v>2117</v>
      </c>
      <c r="C4242" s="674">
        <v>7</v>
      </c>
      <c r="D4242" s="674" t="s">
        <v>6742</v>
      </c>
      <c r="E4242" s="674">
        <f t="shared" si="66"/>
        <v>2</v>
      </c>
      <c r="F4242" s="673" t="s">
        <v>2796</v>
      </c>
      <c r="G4242" s="673" t="s">
        <v>2797</v>
      </c>
      <c r="H4242" s="673" t="s">
        <v>2611</v>
      </c>
      <c r="I4242" s="673" t="s">
        <v>2611</v>
      </c>
      <c r="J4242" s="673" t="s">
        <v>2611</v>
      </c>
      <c r="K4242" s="673" t="s">
        <v>2611</v>
      </c>
    </row>
    <row r="4243" spans="1:11" hidden="1" x14ac:dyDescent="0.25">
      <c r="A4243" t="s">
        <v>6666</v>
      </c>
      <c r="B4243" s="673" t="s">
        <v>2117</v>
      </c>
      <c r="C4243" s="674">
        <v>7</v>
      </c>
      <c r="D4243" s="674" t="s">
        <v>6743</v>
      </c>
      <c r="E4243" s="674">
        <f t="shared" si="66"/>
        <v>2</v>
      </c>
      <c r="F4243" s="673" t="s">
        <v>2796</v>
      </c>
      <c r="G4243" s="673" t="s">
        <v>2797</v>
      </c>
      <c r="H4243" s="673" t="s">
        <v>2611</v>
      </c>
      <c r="I4243" s="673" t="s">
        <v>2611</v>
      </c>
      <c r="J4243" s="673" t="s">
        <v>2611</v>
      </c>
      <c r="K4243" s="673" t="s">
        <v>2611</v>
      </c>
    </row>
    <row r="4244" spans="1:11" hidden="1" x14ac:dyDescent="0.25">
      <c r="A4244" t="s">
        <v>6667</v>
      </c>
      <c r="B4244" s="673" t="s">
        <v>2117</v>
      </c>
      <c r="C4244" s="674">
        <v>7</v>
      </c>
      <c r="D4244" s="674" t="s">
        <v>6733</v>
      </c>
      <c r="E4244" s="674">
        <f t="shared" si="66"/>
        <v>3</v>
      </c>
      <c r="F4244" s="673" t="s">
        <v>2789</v>
      </c>
      <c r="G4244" s="673" t="s">
        <v>2790</v>
      </c>
      <c r="H4244" s="673" t="s">
        <v>2791</v>
      </c>
      <c r="I4244" s="673" t="s">
        <v>2611</v>
      </c>
      <c r="J4244" s="673" t="s">
        <v>2611</v>
      </c>
      <c r="K4244" s="673" t="s">
        <v>2611</v>
      </c>
    </row>
    <row r="4245" spans="1:11" hidden="1" x14ac:dyDescent="0.25">
      <c r="A4245" t="s">
        <v>6668</v>
      </c>
      <c r="B4245" s="673" t="s">
        <v>2117</v>
      </c>
      <c r="C4245" s="674">
        <v>7</v>
      </c>
      <c r="D4245" s="674" t="s">
        <v>6759</v>
      </c>
      <c r="E4245" s="674">
        <f t="shared" si="66"/>
        <v>1</v>
      </c>
      <c r="F4245" s="673" t="s">
        <v>2788</v>
      </c>
      <c r="G4245" s="673" t="s">
        <v>2611</v>
      </c>
      <c r="H4245" s="673" t="s">
        <v>2611</v>
      </c>
      <c r="I4245" s="673" t="s">
        <v>2611</v>
      </c>
      <c r="J4245" s="673" t="s">
        <v>2611</v>
      </c>
      <c r="K4245" s="673" t="s">
        <v>2611</v>
      </c>
    </row>
    <row r="4246" spans="1:11" hidden="1" x14ac:dyDescent="0.25">
      <c r="A4246" t="s">
        <v>6669</v>
      </c>
      <c r="B4246" s="673" t="s">
        <v>2117</v>
      </c>
      <c r="C4246" s="674">
        <v>7</v>
      </c>
      <c r="D4246" s="674" t="s">
        <v>6734</v>
      </c>
      <c r="E4246" s="674">
        <f t="shared" si="66"/>
        <v>1</v>
      </c>
      <c r="F4246" s="673" t="s">
        <v>2788</v>
      </c>
      <c r="G4246" s="673" t="s">
        <v>2611</v>
      </c>
      <c r="H4246" s="673" t="s">
        <v>2611</v>
      </c>
      <c r="I4246" s="673" t="s">
        <v>2611</v>
      </c>
      <c r="J4246" s="673" t="s">
        <v>2611</v>
      </c>
      <c r="K4246" s="673" t="s">
        <v>2611</v>
      </c>
    </row>
    <row r="4247" spans="1:11" hidden="1" x14ac:dyDescent="0.25">
      <c r="A4247" t="s">
        <v>6670</v>
      </c>
      <c r="B4247" s="673" t="s">
        <v>2117</v>
      </c>
      <c r="C4247" s="674">
        <v>7</v>
      </c>
      <c r="D4247" s="674" t="s">
        <v>6935</v>
      </c>
      <c r="E4247" s="674">
        <f t="shared" si="66"/>
        <v>1</v>
      </c>
      <c r="F4247" s="673" t="s">
        <v>2788</v>
      </c>
      <c r="G4247" s="673" t="s">
        <v>2611</v>
      </c>
      <c r="H4247" s="673" t="s">
        <v>2611</v>
      </c>
      <c r="I4247" s="673" t="s">
        <v>2611</v>
      </c>
      <c r="J4247" s="673" t="s">
        <v>2611</v>
      </c>
      <c r="K4247" s="673" t="s">
        <v>2611</v>
      </c>
    </row>
    <row r="4248" spans="1:11" hidden="1" x14ac:dyDescent="0.25">
      <c r="A4248" t="s">
        <v>6671</v>
      </c>
      <c r="B4248" s="673" t="s">
        <v>2117</v>
      </c>
      <c r="C4248" s="674">
        <v>7</v>
      </c>
      <c r="D4248" s="674" t="s">
        <v>6875</v>
      </c>
      <c r="E4248" s="674">
        <f t="shared" si="66"/>
        <v>1</v>
      </c>
      <c r="F4248" s="673" t="s">
        <v>2788</v>
      </c>
      <c r="G4248" s="673" t="s">
        <v>2611</v>
      </c>
      <c r="H4248" s="673" t="s">
        <v>2611</v>
      </c>
      <c r="I4248" s="673" t="s">
        <v>2611</v>
      </c>
      <c r="J4248" s="673" t="s">
        <v>2611</v>
      </c>
      <c r="K4248" s="673" t="s">
        <v>2611</v>
      </c>
    </row>
    <row r="4249" spans="1:11" hidden="1" x14ac:dyDescent="0.25">
      <c r="A4249" t="s">
        <v>6672</v>
      </c>
      <c r="B4249" s="673" t="s">
        <v>2117</v>
      </c>
      <c r="C4249" s="674">
        <v>7</v>
      </c>
      <c r="D4249" s="674" t="s">
        <v>6877</v>
      </c>
      <c r="E4249" s="674">
        <f t="shared" si="66"/>
        <v>1</v>
      </c>
      <c r="F4249" s="673" t="s">
        <v>2788</v>
      </c>
      <c r="G4249" s="673" t="s">
        <v>2611</v>
      </c>
      <c r="H4249" s="673" t="s">
        <v>2611</v>
      </c>
      <c r="I4249" s="673" t="s">
        <v>2611</v>
      </c>
      <c r="J4249" s="673" t="s">
        <v>2611</v>
      </c>
      <c r="K4249" s="673" t="s">
        <v>2611</v>
      </c>
    </row>
    <row r="4250" spans="1:11" hidden="1" x14ac:dyDescent="0.25">
      <c r="A4250" t="s">
        <v>6673</v>
      </c>
      <c r="B4250" s="673" t="s">
        <v>2117</v>
      </c>
      <c r="C4250" s="674">
        <v>7</v>
      </c>
      <c r="D4250" s="674" t="s">
        <v>6989</v>
      </c>
      <c r="E4250" s="674">
        <f t="shared" si="66"/>
        <v>1</v>
      </c>
      <c r="F4250" s="673" t="s">
        <v>2788</v>
      </c>
      <c r="G4250" s="673" t="s">
        <v>2611</v>
      </c>
      <c r="H4250" s="673" t="s">
        <v>2611</v>
      </c>
      <c r="I4250" s="673" t="s">
        <v>2611</v>
      </c>
      <c r="J4250" s="673" t="s">
        <v>2611</v>
      </c>
      <c r="K4250" s="673" t="s">
        <v>2611</v>
      </c>
    </row>
    <row r="4251" spans="1:11" hidden="1" x14ac:dyDescent="0.25">
      <c r="A4251" t="s">
        <v>6674</v>
      </c>
      <c r="B4251" s="673" t="s">
        <v>2117</v>
      </c>
      <c r="C4251" s="674">
        <v>7</v>
      </c>
      <c r="D4251" s="674" t="s">
        <v>6991</v>
      </c>
      <c r="E4251" s="674">
        <f t="shared" si="66"/>
        <v>1</v>
      </c>
      <c r="F4251" s="673" t="s">
        <v>2788</v>
      </c>
      <c r="G4251" s="673" t="s">
        <v>2611</v>
      </c>
      <c r="H4251" s="673" t="s">
        <v>2611</v>
      </c>
      <c r="I4251" s="673" t="s">
        <v>2611</v>
      </c>
      <c r="J4251" s="673" t="s">
        <v>2611</v>
      </c>
      <c r="K4251" s="673" t="s">
        <v>2611</v>
      </c>
    </row>
    <row r="4252" spans="1:11" hidden="1" x14ac:dyDescent="0.25">
      <c r="A4252" t="s">
        <v>6675</v>
      </c>
      <c r="B4252" s="673" t="s">
        <v>2117</v>
      </c>
      <c r="C4252" s="674">
        <v>7</v>
      </c>
      <c r="D4252" s="674" t="s">
        <v>6735</v>
      </c>
      <c r="E4252" s="674">
        <f t="shared" si="66"/>
        <v>1</v>
      </c>
      <c r="F4252" s="673" t="s">
        <v>2788</v>
      </c>
      <c r="G4252" s="673" t="s">
        <v>2611</v>
      </c>
      <c r="H4252" s="673" t="s">
        <v>2611</v>
      </c>
      <c r="I4252" s="673" t="s">
        <v>2611</v>
      </c>
      <c r="J4252" s="673" t="s">
        <v>2611</v>
      </c>
      <c r="K4252" s="673" t="s">
        <v>2611</v>
      </c>
    </row>
    <row r="4253" spans="1:11" hidden="1" x14ac:dyDescent="0.25">
      <c r="A4253" t="s">
        <v>6676</v>
      </c>
      <c r="B4253" s="673" t="s">
        <v>2117</v>
      </c>
      <c r="C4253" s="674">
        <v>7</v>
      </c>
      <c r="D4253" s="674" t="s">
        <v>6744</v>
      </c>
      <c r="E4253" s="674">
        <f t="shared" si="66"/>
        <v>2</v>
      </c>
      <c r="F4253" s="673" t="s">
        <v>2796</v>
      </c>
      <c r="G4253" s="673" t="s">
        <v>2797</v>
      </c>
      <c r="H4253" s="673" t="s">
        <v>2611</v>
      </c>
      <c r="I4253" s="673" t="s">
        <v>2611</v>
      </c>
      <c r="J4253" s="673" t="s">
        <v>2611</v>
      </c>
      <c r="K4253" s="673" t="s">
        <v>2611</v>
      </c>
    </row>
    <row r="4254" spans="1:11" hidden="1" x14ac:dyDescent="0.25">
      <c r="A4254" t="s">
        <v>6677</v>
      </c>
      <c r="B4254" s="673" t="s">
        <v>2117</v>
      </c>
      <c r="C4254" s="674">
        <v>7</v>
      </c>
      <c r="D4254" s="674" t="s">
        <v>6745</v>
      </c>
      <c r="E4254" s="674">
        <f t="shared" si="66"/>
        <v>2</v>
      </c>
      <c r="F4254" s="673" t="s">
        <v>2796</v>
      </c>
      <c r="G4254" s="673" t="s">
        <v>2797</v>
      </c>
      <c r="H4254" s="673" t="s">
        <v>2611</v>
      </c>
      <c r="I4254" s="673" t="s">
        <v>2611</v>
      </c>
      <c r="J4254" s="673" t="s">
        <v>2611</v>
      </c>
      <c r="K4254" s="673" t="s">
        <v>2611</v>
      </c>
    </row>
    <row r="4255" spans="1:11" hidden="1" x14ac:dyDescent="0.25">
      <c r="A4255" t="s">
        <v>6678</v>
      </c>
      <c r="B4255" s="673" t="s">
        <v>2117</v>
      </c>
      <c r="C4255" s="674">
        <v>7</v>
      </c>
      <c r="D4255" s="674" t="s">
        <v>7061</v>
      </c>
      <c r="E4255" s="674">
        <f t="shared" si="66"/>
        <v>1</v>
      </c>
      <c r="F4255" s="673" t="s">
        <v>2788</v>
      </c>
      <c r="G4255" s="673" t="s">
        <v>2611</v>
      </c>
      <c r="H4255" s="673" t="s">
        <v>2611</v>
      </c>
      <c r="I4255" s="673" t="s">
        <v>2611</v>
      </c>
      <c r="J4255" s="673" t="s">
        <v>2611</v>
      </c>
      <c r="K4255" s="673" t="s">
        <v>2611</v>
      </c>
    </row>
    <row r="4256" spans="1:11" hidden="1" x14ac:dyDescent="0.25">
      <c r="A4256" t="s">
        <v>6679</v>
      </c>
      <c r="B4256" s="673" t="s">
        <v>2117</v>
      </c>
      <c r="C4256" s="674">
        <v>7</v>
      </c>
      <c r="D4256" s="674" t="s">
        <v>7092</v>
      </c>
      <c r="E4256" s="674">
        <f t="shared" si="66"/>
        <v>1</v>
      </c>
      <c r="F4256" s="673" t="s">
        <v>2788</v>
      </c>
      <c r="G4256" s="673" t="s">
        <v>2611</v>
      </c>
      <c r="H4256" s="673" t="s">
        <v>2611</v>
      </c>
      <c r="I4256" s="673" t="s">
        <v>2611</v>
      </c>
      <c r="J4256" s="673" t="s">
        <v>2611</v>
      </c>
      <c r="K4256" s="673" t="s">
        <v>2611</v>
      </c>
    </row>
    <row r="4257" spans="1:11" hidden="1" x14ac:dyDescent="0.25">
      <c r="A4257" t="s">
        <v>6680</v>
      </c>
      <c r="B4257" s="673" t="s">
        <v>2117</v>
      </c>
      <c r="C4257" s="674">
        <v>7</v>
      </c>
      <c r="D4257" s="674" t="s">
        <v>7062</v>
      </c>
      <c r="E4257" s="674">
        <f t="shared" si="66"/>
        <v>1</v>
      </c>
      <c r="F4257" s="673" t="s">
        <v>2788</v>
      </c>
      <c r="G4257" s="673" t="s">
        <v>2611</v>
      </c>
      <c r="H4257" s="673" t="s">
        <v>2611</v>
      </c>
      <c r="I4257" s="673" t="s">
        <v>2611</v>
      </c>
      <c r="J4257" s="673" t="s">
        <v>2611</v>
      </c>
      <c r="K4257" s="673" t="s">
        <v>2611</v>
      </c>
    </row>
    <row r="4258" spans="1:11" hidden="1" x14ac:dyDescent="0.25">
      <c r="A4258" t="s">
        <v>6681</v>
      </c>
      <c r="B4258" s="673" t="s">
        <v>2117</v>
      </c>
      <c r="C4258" s="674">
        <v>7</v>
      </c>
      <c r="D4258" s="674" t="s">
        <v>7078</v>
      </c>
      <c r="E4258" s="674">
        <f t="shared" si="66"/>
        <v>1</v>
      </c>
      <c r="F4258" s="673" t="s">
        <v>2788</v>
      </c>
      <c r="G4258" s="673" t="s">
        <v>2611</v>
      </c>
      <c r="H4258" s="673" t="s">
        <v>2611</v>
      </c>
      <c r="I4258" s="673" t="s">
        <v>2611</v>
      </c>
      <c r="J4258" s="673" t="s">
        <v>2611</v>
      </c>
      <c r="K4258" s="673" t="s">
        <v>2611</v>
      </c>
    </row>
    <row r="4259" spans="1:11" hidden="1" x14ac:dyDescent="0.25">
      <c r="A4259" t="s">
        <v>7789</v>
      </c>
      <c r="B4259" s="673" t="s">
        <v>2117</v>
      </c>
      <c r="C4259" s="674">
        <v>7</v>
      </c>
      <c r="D4259" s="674" t="s">
        <v>7010</v>
      </c>
      <c r="E4259" s="674">
        <f t="shared" si="66"/>
        <v>2</v>
      </c>
      <c r="F4259" s="673" t="s">
        <v>2796</v>
      </c>
      <c r="G4259" s="673" t="s">
        <v>2797</v>
      </c>
      <c r="H4259" s="673" t="s">
        <v>2611</v>
      </c>
      <c r="I4259" s="673" t="s">
        <v>2611</v>
      </c>
      <c r="J4259" s="673" t="s">
        <v>2611</v>
      </c>
      <c r="K4259" s="673" t="s">
        <v>2611</v>
      </c>
    </row>
    <row r="4260" spans="1:11" hidden="1" x14ac:dyDescent="0.25">
      <c r="A4260" t="s">
        <v>7790</v>
      </c>
      <c r="B4260" s="673" t="s">
        <v>2117</v>
      </c>
      <c r="C4260" s="674">
        <v>7</v>
      </c>
      <c r="D4260" s="674" t="s">
        <v>7011</v>
      </c>
      <c r="E4260" s="674">
        <f t="shared" si="66"/>
        <v>2</v>
      </c>
      <c r="F4260" s="673" t="s">
        <v>2796</v>
      </c>
      <c r="G4260" s="673" t="s">
        <v>2797</v>
      </c>
      <c r="H4260" s="673" t="s">
        <v>2611</v>
      </c>
      <c r="I4260" s="673" t="s">
        <v>2611</v>
      </c>
      <c r="J4260" s="673" t="s">
        <v>2611</v>
      </c>
      <c r="K4260" s="673" t="s">
        <v>2611</v>
      </c>
    </row>
    <row r="4261" spans="1:11" hidden="1" x14ac:dyDescent="0.25">
      <c r="A4261" t="s">
        <v>7791</v>
      </c>
      <c r="B4261" s="673" t="s">
        <v>2117</v>
      </c>
      <c r="C4261" s="674">
        <v>7</v>
      </c>
      <c r="D4261" s="674" t="s">
        <v>7023</v>
      </c>
      <c r="E4261" s="674">
        <f t="shared" si="66"/>
        <v>2</v>
      </c>
      <c r="F4261" s="673" t="s">
        <v>2796</v>
      </c>
      <c r="G4261" s="673" t="s">
        <v>2797</v>
      </c>
      <c r="H4261" s="673" t="s">
        <v>2611</v>
      </c>
      <c r="I4261" s="673" t="s">
        <v>2611</v>
      </c>
      <c r="J4261" s="673" t="s">
        <v>2611</v>
      </c>
      <c r="K4261" s="673" t="s">
        <v>2611</v>
      </c>
    </row>
    <row r="4262" spans="1:11" hidden="1" x14ac:dyDescent="0.25">
      <c r="A4262" t="s">
        <v>6682</v>
      </c>
      <c r="B4262" s="673" t="s">
        <v>2117</v>
      </c>
      <c r="C4262" s="674">
        <v>7</v>
      </c>
      <c r="D4262" s="674" t="s">
        <v>6736</v>
      </c>
      <c r="E4262" s="674">
        <f t="shared" si="66"/>
        <v>2</v>
      </c>
      <c r="F4262" s="673" t="s">
        <v>2794</v>
      </c>
      <c r="G4262" s="673" t="s">
        <v>2795</v>
      </c>
      <c r="H4262" s="673" t="s">
        <v>2611</v>
      </c>
      <c r="I4262" s="673" t="s">
        <v>2611</v>
      </c>
      <c r="J4262" s="673" t="s">
        <v>2611</v>
      </c>
      <c r="K4262" s="673" t="s">
        <v>2611</v>
      </c>
    </row>
    <row r="4263" spans="1:11" hidden="1" x14ac:dyDescent="0.25">
      <c r="A4263" t="s">
        <v>6683</v>
      </c>
      <c r="B4263" s="673" t="s">
        <v>2117</v>
      </c>
      <c r="C4263" s="674">
        <v>7</v>
      </c>
      <c r="D4263" s="674" t="s">
        <v>6747</v>
      </c>
      <c r="E4263" s="674">
        <f t="shared" si="66"/>
        <v>2</v>
      </c>
      <c r="F4263" s="673" t="s">
        <v>2794</v>
      </c>
      <c r="G4263" s="673" t="s">
        <v>2795</v>
      </c>
      <c r="H4263" s="673" t="s">
        <v>2611</v>
      </c>
      <c r="I4263" s="673" t="s">
        <v>2611</v>
      </c>
      <c r="J4263" s="673" t="s">
        <v>2611</v>
      </c>
      <c r="K4263" s="673" t="s">
        <v>2611</v>
      </c>
    </row>
    <row r="4264" spans="1:11" hidden="1" x14ac:dyDescent="0.25">
      <c r="A4264" t="s">
        <v>6684</v>
      </c>
      <c r="B4264" s="673" t="s">
        <v>2117</v>
      </c>
      <c r="C4264" s="674">
        <v>7</v>
      </c>
      <c r="D4264" s="674" t="s">
        <v>6750</v>
      </c>
      <c r="E4264" s="674">
        <f t="shared" si="66"/>
        <v>2</v>
      </c>
      <c r="F4264" s="673" t="s">
        <v>2796</v>
      </c>
      <c r="G4264" s="673" t="s">
        <v>2797</v>
      </c>
      <c r="H4264" s="673" t="s">
        <v>2611</v>
      </c>
      <c r="I4264" s="673" t="s">
        <v>2611</v>
      </c>
      <c r="J4264" s="673" t="s">
        <v>2611</v>
      </c>
      <c r="K4264" s="673" t="s">
        <v>2611</v>
      </c>
    </row>
    <row r="4265" spans="1:11" hidden="1" x14ac:dyDescent="0.25">
      <c r="A4265" t="s">
        <v>6685</v>
      </c>
      <c r="B4265" s="673" t="s">
        <v>2117</v>
      </c>
      <c r="C4265" s="674">
        <v>7</v>
      </c>
      <c r="D4265" s="674" t="s">
        <v>6941</v>
      </c>
      <c r="E4265" s="674">
        <f t="shared" si="66"/>
        <v>2</v>
      </c>
      <c r="F4265" s="673" t="s">
        <v>2796</v>
      </c>
      <c r="G4265" s="673" t="s">
        <v>2797</v>
      </c>
      <c r="H4265" s="673" t="s">
        <v>2611</v>
      </c>
      <c r="I4265" s="673" t="s">
        <v>2611</v>
      </c>
      <c r="J4265" s="673" t="s">
        <v>2611</v>
      </c>
      <c r="K4265" s="673" t="s">
        <v>2611</v>
      </c>
    </row>
    <row r="4266" spans="1:11" hidden="1" x14ac:dyDescent="0.25">
      <c r="A4266" t="s">
        <v>6686</v>
      </c>
      <c r="B4266" s="673" t="s">
        <v>2117</v>
      </c>
      <c r="C4266" s="674">
        <v>7</v>
      </c>
      <c r="D4266" s="674" t="s">
        <v>7039</v>
      </c>
      <c r="E4266" s="674">
        <f t="shared" si="66"/>
        <v>2</v>
      </c>
      <c r="F4266" s="673" t="s">
        <v>2796</v>
      </c>
      <c r="G4266" s="673" t="s">
        <v>2797</v>
      </c>
      <c r="H4266" s="673" t="s">
        <v>2611</v>
      </c>
      <c r="I4266" s="673" t="s">
        <v>2611</v>
      </c>
      <c r="J4266" s="673" t="s">
        <v>2611</v>
      </c>
      <c r="K4266" s="673" t="s">
        <v>2611</v>
      </c>
    </row>
    <row r="4267" spans="1:11" hidden="1" x14ac:dyDescent="0.25">
      <c r="A4267" t="s">
        <v>6687</v>
      </c>
      <c r="B4267" s="673" t="s">
        <v>2117</v>
      </c>
      <c r="C4267" s="674">
        <v>7</v>
      </c>
      <c r="D4267" s="674" t="s">
        <v>7064</v>
      </c>
      <c r="E4267" s="674">
        <f t="shared" si="66"/>
        <v>2</v>
      </c>
      <c r="F4267" s="673" t="s">
        <v>2796</v>
      </c>
      <c r="G4267" s="673" t="s">
        <v>2797</v>
      </c>
      <c r="H4267" s="673" t="s">
        <v>2611</v>
      </c>
      <c r="I4267" s="673" t="s">
        <v>2611</v>
      </c>
      <c r="J4267" s="673" t="s">
        <v>2611</v>
      </c>
      <c r="K4267" s="673" t="s">
        <v>2611</v>
      </c>
    </row>
    <row r="4268" spans="1:11" hidden="1" x14ac:dyDescent="0.25">
      <c r="A4268" t="s">
        <v>6688</v>
      </c>
      <c r="B4268" s="673" t="s">
        <v>2117</v>
      </c>
      <c r="C4268" s="674">
        <v>7</v>
      </c>
      <c r="D4268" s="674" t="s">
        <v>7065</v>
      </c>
      <c r="E4268" s="674">
        <f t="shared" si="66"/>
        <v>2</v>
      </c>
      <c r="F4268" s="673" t="s">
        <v>2796</v>
      </c>
      <c r="G4268" s="673" t="s">
        <v>2797</v>
      </c>
      <c r="H4268" s="673" t="s">
        <v>2611</v>
      </c>
      <c r="I4268" s="673" t="s">
        <v>2611</v>
      </c>
      <c r="J4268" s="673" t="s">
        <v>2611</v>
      </c>
      <c r="K4268" s="673" t="s">
        <v>2611</v>
      </c>
    </row>
    <row r="4269" spans="1:11" hidden="1" x14ac:dyDescent="0.25">
      <c r="A4269" t="s">
        <v>7792</v>
      </c>
      <c r="B4269" s="673" t="s">
        <v>2117</v>
      </c>
      <c r="C4269" s="674">
        <v>7</v>
      </c>
      <c r="D4269" s="674" t="s">
        <v>6954</v>
      </c>
      <c r="E4269" s="674">
        <f t="shared" si="66"/>
        <v>4</v>
      </c>
      <c r="F4269" s="673" t="s">
        <v>3091</v>
      </c>
      <c r="G4269" s="673" t="s">
        <v>3092</v>
      </c>
      <c r="H4269" s="673" t="s">
        <v>3093</v>
      </c>
      <c r="I4269" s="673" t="s">
        <v>2794</v>
      </c>
      <c r="J4269" s="673" t="s">
        <v>2611</v>
      </c>
      <c r="K4269" s="673" t="s">
        <v>2611</v>
      </c>
    </row>
    <row r="4270" spans="1:11" hidden="1" x14ac:dyDescent="0.25">
      <c r="A4270" t="s">
        <v>7793</v>
      </c>
      <c r="B4270" s="673" t="s">
        <v>2117</v>
      </c>
      <c r="C4270" s="674">
        <v>7</v>
      </c>
      <c r="D4270" s="674" t="s">
        <v>7022</v>
      </c>
      <c r="E4270" s="674">
        <f t="shared" si="66"/>
        <v>6</v>
      </c>
      <c r="F4270" s="673" t="s">
        <v>2798</v>
      </c>
      <c r="G4270" s="673" t="s">
        <v>2799</v>
      </c>
      <c r="H4270" s="673" t="s">
        <v>3094</v>
      </c>
      <c r="I4270" s="673" t="s">
        <v>3095</v>
      </c>
      <c r="J4270" s="673" t="s">
        <v>2794</v>
      </c>
      <c r="K4270" s="673" t="s">
        <v>3096</v>
      </c>
    </row>
    <row r="4271" spans="1:11" hidden="1" x14ac:dyDescent="0.25">
      <c r="A4271" t="s">
        <v>6689</v>
      </c>
      <c r="B4271" s="673" t="s">
        <v>2117</v>
      </c>
      <c r="C4271" s="674">
        <v>7</v>
      </c>
      <c r="D4271" s="674" t="s">
        <v>7029</v>
      </c>
      <c r="E4271" s="674">
        <f t="shared" si="66"/>
        <v>6</v>
      </c>
      <c r="F4271" s="673" t="s">
        <v>2798</v>
      </c>
      <c r="G4271" s="673" t="s">
        <v>2799</v>
      </c>
      <c r="H4271" s="673" t="s">
        <v>3094</v>
      </c>
      <c r="I4271" s="673" t="s">
        <v>3095</v>
      </c>
      <c r="J4271" s="673" t="s">
        <v>2794</v>
      </c>
      <c r="K4271" s="673" t="s">
        <v>3096</v>
      </c>
    </row>
    <row r="4272" spans="1:11" hidden="1" x14ac:dyDescent="0.25">
      <c r="A4272" t="s">
        <v>6690</v>
      </c>
      <c r="B4272" s="673" t="s">
        <v>2117</v>
      </c>
      <c r="C4272" s="674">
        <v>8</v>
      </c>
      <c r="D4272" s="674" t="s">
        <v>6729</v>
      </c>
      <c r="E4272" s="674">
        <f t="shared" si="66"/>
        <v>1</v>
      </c>
      <c r="F4272" s="673" t="s">
        <v>2788</v>
      </c>
      <c r="G4272" s="673" t="s">
        <v>2611</v>
      </c>
      <c r="H4272" s="673" t="s">
        <v>2611</v>
      </c>
      <c r="I4272" s="673" t="s">
        <v>2611</v>
      </c>
      <c r="J4272" s="673" t="s">
        <v>2611</v>
      </c>
      <c r="K4272" s="673" t="s">
        <v>2611</v>
      </c>
    </row>
    <row r="4273" spans="1:11" hidden="1" x14ac:dyDescent="0.25">
      <c r="A4273" t="s">
        <v>6691</v>
      </c>
      <c r="B4273" s="673" t="s">
        <v>2117</v>
      </c>
      <c r="C4273" s="674">
        <v>8</v>
      </c>
      <c r="D4273" s="674" t="s">
        <v>6730</v>
      </c>
      <c r="E4273" s="674">
        <f t="shared" si="66"/>
        <v>1</v>
      </c>
      <c r="F4273" s="673" t="s">
        <v>2788</v>
      </c>
      <c r="G4273" s="673" t="s">
        <v>2611</v>
      </c>
      <c r="H4273" s="673" t="s">
        <v>2611</v>
      </c>
      <c r="I4273" s="673" t="s">
        <v>2611</v>
      </c>
      <c r="J4273" s="673" t="s">
        <v>2611</v>
      </c>
      <c r="K4273" s="673" t="s">
        <v>2611</v>
      </c>
    </row>
    <row r="4274" spans="1:11" hidden="1" x14ac:dyDescent="0.25">
      <c r="A4274" t="s">
        <v>6692</v>
      </c>
      <c r="B4274" s="673" t="s">
        <v>2117</v>
      </c>
      <c r="C4274" s="674">
        <v>8</v>
      </c>
      <c r="D4274" s="674" t="s">
        <v>6751</v>
      </c>
      <c r="E4274" s="674">
        <f t="shared" si="66"/>
        <v>2</v>
      </c>
      <c r="F4274" s="673" t="s">
        <v>2802</v>
      </c>
      <c r="G4274" s="673" t="s">
        <v>2803</v>
      </c>
      <c r="H4274" s="673" t="s">
        <v>2611</v>
      </c>
      <c r="I4274" s="673" t="s">
        <v>2611</v>
      </c>
      <c r="J4274" s="673" t="s">
        <v>2611</v>
      </c>
      <c r="K4274" s="673" t="s">
        <v>2611</v>
      </c>
    </row>
    <row r="4275" spans="1:11" hidden="1" x14ac:dyDescent="0.25">
      <c r="A4275" t="s">
        <v>6693</v>
      </c>
      <c r="B4275" s="673" t="s">
        <v>2117</v>
      </c>
      <c r="C4275" s="674">
        <v>8</v>
      </c>
      <c r="D4275" s="674" t="s">
        <v>6731</v>
      </c>
      <c r="E4275" s="674">
        <f t="shared" si="66"/>
        <v>1</v>
      </c>
      <c r="F4275" s="673" t="s">
        <v>2788</v>
      </c>
      <c r="G4275" s="673" t="s">
        <v>2611</v>
      </c>
      <c r="H4275" s="673" t="s">
        <v>2611</v>
      </c>
      <c r="I4275" s="673" t="s">
        <v>2611</v>
      </c>
      <c r="J4275" s="673" t="s">
        <v>2611</v>
      </c>
      <c r="K4275" s="673" t="s">
        <v>2611</v>
      </c>
    </row>
    <row r="4276" spans="1:11" hidden="1" x14ac:dyDescent="0.25">
      <c r="A4276" t="s">
        <v>6694</v>
      </c>
      <c r="B4276" s="673" t="s">
        <v>2117</v>
      </c>
      <c r="C4276" s="674">
        <v>8</v>
      </c>
      <c r="D4276" s="674" t="s">
        <v>6732</v>
      </c>
      <c r="E4276" s="674">
        <f t="shared" si="66"/>
        <v>1</v>
      </c>
      <c r="F4276" s="673" t="s">
        <v>2788</v>
      </c>
      <c r="G4276" s="673" t="s">
        <v>2611</v>
      </c>
      <c r="H4276" s="673" t="s">
        <v>2611</v>
      </c>
      <c r="I4276" s="673" t="s">
        <v>2611</v>
      </c>
      <c r="J4276" s="673" t="s">
        <v>2611</v>
      </c>
      <c r="K4276" s="673" t="s">
        <v>2611</v>
      </c>
    </row>
    <row r="4277" spans="1:11" hidden="1" x14ac:dyDescent="0.25">
      <c r="A4277" t="s">
        <v>6695</v>
      </c>
      <c r="B4277" s="673" t="s">
        <v>2117</v>
      </c>
      <c r="C4277" s="674">
        <v>8</v>
      </c>
      <c r="D4277" s="674" t="s">
        <v>6740</v>
      </c>
      <c r="E4277" s="674">
        <f t="shared" si="66"/>
        <v>2</v>
      </c>
      <c r="F4277" s="673" t="s">
        <v>2794</v>
      </c>
      <c r="G4277" s="673" t="s">
        <v>2795</v>
      </c>
      <c r="H4277" s="673" t="s">
        <v>2611</v>
      </c>
      <c r="I4277" s="673" t="s">
        <v>2611</v>
      </c>
      <c r="J4277" s="673" t="s">
        <v>2611</v>
      </c>
      <c r="K4277" s="673" t="s">
        <v>2611</v>
      </c>
    </row>
    <row r="4278" spans="1:11" hidden="1" x14ac:dyDescent="0.25">
      <c r="A4278" t="s">
        <v>6696</v>
      </c>
      <c r="B4278" s="673" t="s">
        <v>2117</v>
      </c>
      <c r="C4278" s="674">
        <v>8</v>
      </c>
      <c r="D4278" s="674" t="s">
        <v>6741</v>
      </c>
      <c r="E4278" s="674">
        <f t="shared" si="66"/>
        <v>2</v>
      </c>
      <c r="F4278" s="673" t="s">
        <v>2794</v>
      </c>
      <c r="G4278" s="673" t="s">
        <v>2795</v>
      </c>
      <c r="H4278" s="673" t="s">
        <v>2611</v>
      </c>
      <c r="I4278" s="673" t="s">
        <v>2611</v>
      </c>
      <c r="J4278" s="673" t="s">
        <v>2611</v>
      </c>
      <c r="K4278" s="673" t="s">
        <v>2611</v>
      </c>
    </row>
    <row r="4279" spans="1:11" hidden="1" x14ac:dyDescent="0.25">
      <c r="A4279" t="s">
        <v>6697</v>
      </c>
      <c r="B4279" s="673" t="s">
        <v>2117</v>
      </c>
      <c r="C4279" s="674">
        <v>8</v>
      </c>
      <c r="D4279" s="674" t="s">
        <v>6742</v>
      </c>
      <c r="E4279" s="674">
        <f t="shared" si="66"/>
        <v>2</v>
      </c>
      <c r="F4279" s="673" t="s">
        <v>2796</v>
      </c>
      <c r="G4279" s="673" t="s">
        <v>2797</v>
      </c>
      <c r="H4279" s="673" t="s">
        <v>2611</v>
      </c>
      <c r="I4279" s="673" t="s">
        <v>2611</v>
      </c>
      <c r="J4279" s="673" t="s">
        <v>2611</v>
      </c>
      <c r="K4279" s="673" t="s">
        <v>2611</v>
      </c>
    </row>
    <row r="4280" spans="1:11" hidden="1" x14ac:dyDescent="0.25">
      <c r="A4280" t="s">
        <v>6698</v>
      </c>
      <c r="B4280" s="673" t="s">
        <v>2117</v>
      </c>
      <c r="C4280" s="674">
        <v>8</v>
      </c>
      <c r="D4280" s="674" t="s">
        <v>6743</v>
      </c>
      <c r="E4280" s="674">
        <f t="shared" si="66"/>
        <v>2</v>
      </c>
      <c r="F4280" s="673" t="s">
        <v>2796</v>
      </c>
      <c r="G4280" s="673" t="s">
        <v>2797</v>
      </c>
      <c r="H4280" s="673" t="s">
        <v>2611</v>
      </c>
      <c r="I4280" s="673" t="s">
        <v>2611</v>
      </c>
      <c r="J4280" s="673" t="s">
        <v>2611</v>
      </c>
      <c r="K4280" s="673" t="s">
        <v>2611</v>
      </c>
    </row>
    <row r="4281" spans="1:11" hidden="1" x14ac:dyDescent="0.25">
      <c r="A4281" t="s">
        <v>6699</v>
      </c>
      <c r="B4281" s="673" t="s">
        <v>2117</v>
      </c>
      <c r="C4281" s="674">
        <v>8</v>
      </c>
      <c r="D4281" s="674" t="s">
        <v>6733</v>
      </c>
      <c r="E4281" s="674">
        <f t="shared" si="66"/>
        <v>3</v>
      </c>
      <c r="F4281" s="673" t="s">
        <v>2789</v>
      </c>
      <c r="G4281" s="673" t="s">
        <v>2790</v>
      </c>
      <c r="H4281" s="673" t="s">
        <v>2791</v>
      </c>
      <c r="I4281" s="673" t="s">
        <v>2611</v>
      </c>
      <c r="J4281" s="673" t="s">
        <v>2611</v>
      </c>
      <c r="K4281" s="673" t="s">
        <v>2611</v>
      </c>
    </row>
    <row r="4282" spans="1:11" hidden="1" x14ac:dyDescent="0.25">
      <c r="A4282" t="s">
        <v>6700</v>
      </c>
      <c r="B4282" s="673" t="s">
        <v>2117</v>
      </c>
      <c r="C4282" s="674">
        <v>8</v>
      </c>
      <c r="D4282" s="674" t="s">
        <v>6759</v>
      </c>
      <c r="E4282" s="674">
        <f t="shared" si="66"/>
        <v>1</v>
      </c>
      <c r="F4282" s="673" t="s">
        <v>2788</v>
      </c>
      <c r="G4282" s="673" t="s">
        <v>2611</v>
      </c>
      <c r="H4282" s="673" t="s">
        <v>2611</v>
      </c>
      <c r="I4282" s="673" t="s">
        <v>2611</v>
      </c>
      <c r="J4282" s="673" t="s">
        <v>2611</v>
      </c>
      <c r="K4282" s="673" t="s">
        <v>2611</v>
      </c>
    </row>
    <row r="4283" spans="1:11" hidden="1" x14ac:dyDescent="0.25">
      <c r="A4283" t="s">
        <v>6701</v>
      </c>
      <c r="B4283" s="673" t="s">
        <v>2117</v>
      </c>
      <c r="C4283" s="674">
        <v>8</v>
      </c>
      <c r="D4283" s="674" t="s">
        <v>6734</v>
      </c>
      <c r="E4283" s="674">
        <f t="shared" si="66"/>
        <v>1</v>
      </c>
      <c r="F4283" s="673" t="s">
        <v>2788</v>
      </c>
      <c r="G4283" s="673" t="s">
        <v>2611</v>
      </c>
      <c r="H4283" s="673" t="s">
        <v>2611</v>
      </c>
      <c r="I4283" s="673" t="s">
        <v>2611</v>
      </c>
      <c r="J4283" s="673" t="s">
        <v>2611</v>
      </c>
      <c r="K4283" s="673" t="s">
        <v>2611</v>
      </c>
    </row>
    <row r="4284" spans="1:11" hidden="1" x14ac:dyDescent="0.25">
      <c r="A4284" t="s">
        <v>6702</v>
      </c>
      <c r="B4284" s="673" t="s">
        <v>2117</v>
      </c>
      <c r="C4284" s="674">
        <v>8</v>
      </c>
      <c r="D4284" s="674" t="s">
        <v>6935</v>
      </c>
      <c r="E4284" s="674">
        <f t="shared" si="66"/>
        <v>1</v>
      </c>
      <c r="F4284" s="673" t="s">
        <v>2788</v>
      </c>
      <c r="G4284" s="673" t="s">
        <v>2611</v>
      </c>
      <c r="H4284" s="673" t="s">
        <v>2611</v>
      </c>
      <c r="I4284" s="673" t="s">
        <v>2611</v>
      </c>
      <c r="J4284" s="673" t="s">
        <v>2611</v>
      </c>
      <c r="K4284" s="673" t="s">
        <v>2611</v>
      </c>
    </row>
    <row r="4285" spans="1:11" hidden="1" x14ac:dyDescent="0.25">
      <c r="A4285" t="s">
        <v>6703</v>
      </c>
      <c r="B4285" s="673" t="s">
        <v>2117</v>
      </c>
      <c r="C4285" s="674">
        <v>8</v>
      </c>
      <c r="D4285" s="674" t="s">
        <v>6875</v>
      </c>
      <c r="E4285" s="674">
        <f t="shared" si="66"/>
        <v>1</v>
      </c>
      <c r="F4285" s="673" t="s">
        <v>2788</v>
      </c>
      <c r="G4285" s="673" t="s">
        <v>2611</v>
      </c>
      <c r="H4285" s="673" t="s">
        <v>2611</v>
      </c>
      <c r="I4285" s="673" t="s">
        <v>2611</v>
      </c>
      <c r="J4285" s="673" t="s">
        <v>2611</v>
      </c>
      <c r="K4285" s="673" t="s">
        <v>2611</v>
      </c>
    </row>
    <row r="4286" spans="1:11" hidden="1" x14ac:dyDescent="0.25">
      <c r="A4286" t="s">
        <v>6704</v>
      </c>
      <c r="B4286" s="673" t="s">
        <v>2117</v>
      </c>
      <c r="C4286" s="674">
        <v>8</v>
      </c>
      <c r="D4286" s="674" t="s">
        <v>6877</v>
      </c>
      <c r="E4286" s="674">
        <f t="shared" si="66"/>
        <v>1</v>
      </c>
      <c r="F4286" s="673" t="s">
        <v>2788</v>
      </c>
      <c r="G4286" s="673" t="s">
        <v>2611</v>
      </c>
      <c r="H4286" s="673" t="s">
        <v>2611</v>
      </c>
      <c r="I4286" s="673" t="s">
        <v>2611</v>
      </c>
      <c r="J4286" s="673" t="s">
        <v>2611</v>
      </c>
      <c r="K4286" s="673" t="s">
        <v>2611</v>
      </c>
    </row>
    <row r="4287" spans="1:11" hidden="1" x14ac:dyDescent="0.25">
      <c r="A4287" t="s">
        <v>6705</v>
      </c>
      <c r="B4287" s="673" t="s">
        <v>2117</v>
      </c>
      <c r="C4287" s="674">
        <v>8</v>
      </c>
      <c r="D4287" s="674" t="s">
        <v>6989</v>
      </c>
      <c r="E4287" s="674">
        <f t="shared" si="66"/>
        <v>1</v>
      </c>
      <c r="F4287" s="673" t="s">
        <v>2788</v>
      </c>
      <c r="G4287" s="673" t="s">
        <v>2611</v>
      </c>
      <c r="H4287" s="673" t="s">
        <v>2611</v>
      </c>
      <c r="I4287" s="673" t="s">
        <v>2611</v>
      </c>
      <c r="J4287" s="673" t="s">
        <v>2611</v>
      </c>
      <c r="K4287" s="673" t="s">
        <v>2611</v>
      </c>
    </row>
    <row r="4288" spans="1:11" hidden="1" x14ac:dyDescent="0.25">
      <c r="A4288" t="s">
        <v>6706</v>
      </c>
      <c r="B4288" s="673" t="s">
        <v>2117</v>
      </c>
      <c r="C4288" s="674">
        <v>8</v>
      </c>
      <c r="D4288" s="674" t="s">
        <v>6991</v>
      </c>
      <c r="E4288" s="674">
        <f t="shared" si="66"/>
        <v>1</v>
      </c>
      <c r="F4288" s="673" t="s">
        <v>2788</v>
      </c>
      <c r="G4288" s="673" t="s">
        <v>2611</v>
      </c>
      <c r="H4288" s="673" t="s">
        <v>2611</v>
      </c>
      <c r="I4288" s="673" t="s">
        <v>2611</v>
      </c>
      <c r="J4288" s="673" t="s">
        <v>2611</v>
      </c>
      <c r="K4288" s="673" t="s">
        <v>2611</v>
      </c>
    </row>
    <row r="4289" spans="1:11" hidden="1" x14ac:dyDescent="0.25">
      <c r="A4289" t="s">
        <v>6707</v>
      </c>
      <c r="B4289" s="673" t="s">
        <v>2117</v>
      </c>
      <c r="C4289" s="674">
        <v>8</v>
      </c>
      <c r="D4289" s="674" t="s">
        <v>6752</v>
      </c>
      <c r="E4289" s="674">
        <f t="shared" si="66"/>
        <v>2</v>
      </c>
      <c r="F4289" s="673" t="s">
        <v>2802</v>
      </c>
      <c r="G4289" s="673" t="s">
        <v>2803</v>
      </c>
      <c r="H4289" s="673" t="s">
        <v>2611</v>
      </c>
      <c r="I4289" s="673" t="s">
        <v>2611</v>
      </c>
      <c r="J4289" s="673" t="s">
        <v>2611</v>
      </c>
      <c r="K4289" s="673" t="s">
        <v>2611</v>
      </c>
    </row>
    <row r="4290" spans="1:11" hidden="1" x14ac:dyDescent="0.25">
      <c r="A4290" t="s">
        <v>6708</v>
      </c>
      <c r="B4290" s="673" t="s">
        <v>2117</v>
      </c>
      <c r="C4290" s="674">
        <v>8</v>
      </c>
      <c r="D4290" s="674" t="s">
        <v>6753</v>
      </c>
      <c r="E4290" s="674">
        <f t="shared" si="66"/>
        <v>6</v>
      </c>
      <c r="F4290" s="673" t="s">
        <v>2848</v>
      </c>
      <c r="G4290" s="673" t="s">
        <v>2849</v>
      </c>
      <c r="H4290" s="673" t="s">
        <v>2804</v>
      </c>
      <c r="I4290" s="673" t="s">
        <v>2805</v>
      </c>
      <c r="J4290" s="673" t="s">
        <v>2806</v>
      </c>
      <c r="K4290" s="673" t="s">
        <v>2807</v>
      </c>
    </row>
    <row r="4291" spans="1:11" hidden="1" x14ac:dyDescent="0.25">
      <c r="A4291" t="s">
        <v>6709</v>
      </c>
      <c r="B4291" s="673" t="s">
        <v>2117</v>
      </c>
      <c r="C4291" s="674">
        <v>8</v>
      </c>
      <c r="D4291" s="674" t="s">
        <v>6754</v>
      </c>
      <c r="E4291" s="674">
        <f t="shared" ref="E4291:E4315" si="67">6-COUNTIF(F4291:K4291,"")</f>
        <v>6</v>
      </c>
      <c r="F4291" s="673" t="s">
        <v>2848</v>
      </c>
      <c r="G4291" s="673" t="s">
        <v>2849</v>
      </c>
      <c r="H4291" s="673" t="s">
        <v>2810</v>
      </c>
      <c r="I4291" s="673" t="s">
        <v>2811</v>
      </c>
      <c r="J4291" s="673" t="s">
        <v>2812</v>
      </c>
      <c r="K4291" s="673" t="s">
        <v>2813</v>
      </c>
    </row>
    <row r="4292" spans="1:11" hidden="1" x14ac:dyDescent="0.25">
      <c r="A4292" t="s">
        <v>6710</v>
      </c>
      <c r="B4292" s="673" t="s">
        <v>2117</v>
      </c>
      <c r="C4292" s="674">
        <v>8</v>
      </c>
      <c r="D4292" s="674" t="s">
        <v>6755</v>
      </c>
      <c r="E4292" s="674">
        <f t="shared" si="67"/>
        <v>3</v>
      </c>
      <c r="F4292" s="673" t="s">
        <v>2848</v>
      </c>
      <c r="G4292" s="673" t="s">
        <v>2849</v>
      </c>
      <c r="H4292" s="673" t="s">
        <v>2816</v>
      </c>
      <c r="I4292" s="673" t="s">
        <v>2611</v>
      </c>
      <c r="J4292" s="673" t="s">
        <v>2611</v>
      </c>
      <c r="K4292" s="673" t="s">
        <v>2611</v>
      </c>
    </row>
    <row r="4293" spans="1:11" hidden="1" x14ac:dyDescent="0.25">
      <c r="A4293" t="s">
        <v>6711</v>
      </c>
      <c r="B4293" s="673" t="s">
        <v>2117</v>
      </c>
      <c r="C4293" s="674">
        <v>8</v>
      </c>
      <c r="D4293" s="674" t="s">
        <v>6756</v>
      </c>
      <c r="E4293" s="674">
        <f t="shared" si="67"/>
        <v>6</v>
      </c>
      <c r="F4293" s="673" t="s">
        <v>2848</v>
      </c>
      <c r="G4293" s="673" t="s">
        <v>2849</v>
      </c>
      <c r="H4293" s="673" t="s">
        <v>2804</v>
      </c>
      <c r="I4293" s="673" t="s">
        <v>2805</v>
      </c>
      <c r="J4293" s="673" t="s">
        <v>2806</v>
      </c>
      <c r="K4293" s="673" t="s">
        <v>2807</v>
      </c>
    </row>
    <row r="4294" spans="1:11" hidden="1" x14ac:dyDescent="0.25">
      <c r="A4294" t="s">
        <v>6712</v>
      </c>
      <c r="B4294" s="673" t="s">
        <v>2117</v>
      </c>
      <c r="C4294" s="674">
        <v>8</v>
      </c>
      <c r="D4294" s="674" t="s">
        <v>6757</v>
      </c>
      <c r="E4294" s="674">
        <f t="shared" si="67"/>
        <v>6</v>
      </c>
      <c r="F4294" s="673" t="s">
        <v>2848</v>
      </c>
      <c r="G4294" s="673" t="s">
        <v>2849</v>
      </c>
      <c r="H4294" s="673" t="s">
        <v>2810</v>
      </c>
      <c r="I4294" s="673" t="s">
        <v>2811</v>
      </c>
      <c r="J4294" s="673" t="s">
        <v>2812</v>
      </c>
      <c r="K4294" s="673" t="s">
        <v>2813</v>
      </c>
    </row>
    <row r="4295" spans="1:11" hidden="1" x14ac:dyDescent="0.25">
      <c r="A4295" t="s">
        <v>6713</v>
      </c>
      <c r="B4295" s="673" t="s">
        <v>2117</v>
      </c>
      <c r="C4295" s="674">
        <v>8</v>
      </c>
      <c r="D4295" s="674" t="s">
        <v>6758</v>
      </c>
      <c r="E4295" s="674">
        <f t="shared" si="67"/>
        <v>3</v>
      </c>
      <c r="F4295" s="673" t="s">
        <v>2848</v>
      </c>
      <c r="G4295" s="673" t="s">
        <v>2849</v>
      </c>
      <c r="H4295" s="673" t="s">
        <v>2816</v>
      </c>
      <c r="I4295" s="673" t="s">
        <v>2611</v>
      </c>
      <c r="J4295" s="673" t="s">
        <v>2611</v>
      </c>
      <c r="K4295" s="673" t="s">
        <v>2611</v>
      </c>
    </row>
    <row r="4296" spans="1:11" hidden="1" x14ac:dyDescent="0.25">
      <c r="A4296" t="s">
        <v>6714</v>
      </c>
      <c r="B4296" s="673" t="s">
        <v>2117</v>
      </c>
      <c r="C4296" s="674">
        <v>8</v>
      </c>
      <c r="D4296" s="674" t="s">
        <v>6735</v>
      </c>
      <c r="E4296" s="674">
        <f t="shared" si="67"/>
        <v>1</v>
      </c>
      <c r="F4296" s="673" t="s">
        <v>2788</v>
      </c>
      <c r="G4296" s="673" t="s">
        <v>2611</v>
      </c>
      <c r="H4296" s="673" t="s">
        <v>2611</v>
      </c>
      <c r="I4296" s="673" t="s">
        <v>2611</v>
      </c>
      <c r="J4296" s="673" t="s">
        <v>2611</v>
      </c>
      <c r="K4296" s="673" t="s">
        <v>2611</v>
      </c>
    </row>
    <row r="4297" spans="1:11" hidden="1" x14ac:dyDescent="0.25">
      <c r="A4297" t="s">
        <v>6715</v>
      </c>
      <c r="B4297" s="673" t="s">
        <v>2117</v>
      </c>
      <c r="C4297" s="674">
        <v>8</v>
      </c>
      <c r="D4297" s="674" t="s">
        <v>6744</v>
      </c>
      <c r="E4297" s="674">
        <f t="shared" si="67"/>
        <v>2</v>
      </c>
      <c r="F4297" s="673" t="s">
        <v>2796</v>
      </c>
      <c r="G4297" s="673" t="s">
        <v>2797</v>
      </c>
      <c r="H4297" s="673" t="s">
        <v>2611</v>
      </c>
      <c r="I4297" s="673" t="s">
        <v>2611</v>
      </c>
      <c r="J4297" s="673" t="s">
        <v>2611</v>
      </c>
      <c r="K4297" s="673" t="s">
        <v>2611</v>
      </c>
    </row>
    <row r="4298" spans="1:11" hidden="1" x14ac:dyDescent="0.25">
      <c r="A4298" t="s">
        <v>6716</v>
      </c>
      <c r="B4298" s="673" t="s">
        <v>2117</v>
      </c>
      <c r="C4298" s="674">
        <v>8</v>
      </c>
      <c r="D4298" s="674" t="s">
        <v>6745</v>
      </c>
      <c r="E4298" s="674">
        <f t="shared" si="67"/>
        <v>2</v>
      </c>
      <c r="F4298" s="673" t="s">
        <v>2796</v>
      </c>
      <c r="G4298" s="673" t="s">
        <v>2797</v>
      </c>
      <c r="H4298" s="673" t="s">
        <v>2611</v>
      </c>
      <c r="I4298" s="673" t="s">
        <v>2611</v>
      </c>
      <c r="J4298" s="673" t="s">
        <v>2611</v>
      </c>
      <c r="K4298" s="673" t="s">
        <v>2611</v>
      </c>
    </row>
    <row r="4299" spans="1:11" hidden="1" x14ac:dyDescent="0.25">
      <c r="A4299" t="s">
        <v>6717</v>
      </c>
      <c r="B4299" s="673" t="s">
        <v>2117</v>
      </c>
      <c r="C4299" s="674">
        <v>8</v>
      </c>
      <c r="D4299" s="674" t="s">
        <v>7061</v>
      </c>
      <c r="E4299" s="674">
        <f t="shared" si="67"/>
        <v>1</v>
      </c>
      <c r="F4299" s="673" t="s">
        <v>2788</v>
      </c>
      <c r="G4299" s="673" t="s">
        <v>2611</v>
      </c>
      <c r="H4299" s="673" t="s">
        <v>2611</v>
      </c>
      <c r="I4299" s="673" t="s">
        <v>2611</v>
      </c>
      <c r="J4299" s="673" t="s">
        <v>2611</v>
      </c>
      <c r="K4299" s="673" t="s">
        <v>2611</v>
      </c>
    </row>
    <row r="4300" spans="1:11" hidden="1" x14ac:dyDescent="0.25">
      <c r="A4300" t="s">
        <v>6718</v>
      </c>
      <c r="B4300" s="673" t="s">
        <v>2117</v>
      </c>
      <c r="C4300" s="674">
        <v>8</v>
      </c>
      <c r="D4300" s="674" t="s">
        <v>7092</v>
      </c>
      <c r="E4300" s="674">
        <f t="shared" si="67"/>
        <v>1</v>
      </c>
      <c r="F4300" s="673" t="s">
        <v>2788</v>
      </c>
      <c r="G4300" s="673" t="s">
        <v>2611</v>
      </c>
      <c r="H4300" s="673" t="s">
        <v>2611</v>
      </c>
      <c r="I4300" s="673" t="s">
        <v>2611</v>
      </c>
      <c r="J4300" s="673" t="s">
        <v>2611</v>
      </c>
      <c r="K4300" s="673" t="s">
        <v>2611</v>
      </c>
    </row>
    <row r="4301" spans="1:11" hidden="1" x14ac:dyDescent="0.25">
      <c r="A4301" t="s">
        <v>6719</v>
      </c>
      <c r="B4301" s="673" t="s">
        <v>2117</v>
      </c>
      <c r="C4301" s="674">
        <v>8</v>
      </c>
      <c r="D4301" s="674" t="s">
        <v>7062</v>
      </c>
      <c r="E4301" s="674">
        <f t="shared" si="67"/>
        <v>1</v>
      </c>
      <c r="F4301" s="673" t="s">
        <v>2788</v>
      </c>
      <c r="G4301" s="673" t="s">
        <v>2611</v>
      </c>
      <c r="H4301" s="673" t="s">
        <v>2611</v>
      </c>
      <c r="I4301" s="673" t="s">
        <v>2611</v>
      </c>
      <c r="J4301" s="673" t="s">
        <v>2611</v>
      </c>
      <c r="K4301" s="673" t="s">
        <v>2611</v>
      </c>
    </row>
    <row r="4302" spans="1:11" hidden="1" x14ac:dyDescent="0.25">
      <c r="A4302" t="s">
        <v>6720</v>
      </c>
      <c r="B4302" s="673" t="s">
        <v>2117</v>
      </c>
      <c r="C4302" s="674">
        <v>8</v>
      </c>
      <c r="D4302" s="674" t="s">
        <v>7078</v>
      </c>
      <c r="E4302" s="674">
        <f t="shared" si="67"/>
        <v>1</v>
      </c>
      <c r="F4302" s="673" t="s">
        <v>2788</v>
      </c>
      <c r="G4302" s="673" t="s">
        <v>2611</v>
      </c>
      <c r="H4302" s="673" t="s">
        <v>2611</v>
      </c>
      <c r="I4302" s="673" t="s">
        <v>2611</v>
      </c>
      <c r="J4302" s="673" t="s">
        <v>2611</v>
      </c>
      <c r="K4302" s="673" t="s">
        <v>2611</v>
      </c>
    </row>
    <row r="4303" spans="1:11" hidden="1" x14ac:dyDescent="0.25">
      <c r="A4303" t="s">
        <v>7794</v>
      </c>
      <c r="B4303" s="673" t="s">
        <v>2117</v>
      </c>
      <c r="C4303" s="674">
        <v>8</v>
      </c>
      <c r="D4303" s="674" t="s">
        <v>7010</v>
      </c>
      <c r="E4303" s="674">
        <f t="shared" si="67"/>
        <v>2</v>
      </c>
      <c r="F4303" s="673" t="s">
        <v>2796</v>
      </c>
      <c r="G4303" s="673" t="s">
        <v>2797</v>
      </c>
      <c r="H4303" s="673" t="s">
        <v>2611</v>
      </c>
      <c r="I4303" s="673" t="s">
        <v>2611</v>
      </c>
      <c r="J4303" s="673" t="s">
        <v>2611</v>
      </c>
      <c r="K4303" s="673" t="s">
        <v>2611</v>
      </c>
    </row>
    <row r="4304" spans="1:11" hidden="1" x14ac:dyDescent="0.25">
      <c r="A4304" t="s">
        <v>7795</v>
      </c>
      <c r="B4304" s="673" t="s">
        <v>2117</v>
      </c>
      <c r="C4304" s="674">
        <v>8</v>
      </c>
      <c r="D4304" s="674" t="s">
        <v>7011</v>
      </c>
      <c r="E4304" s="674">
        <f t="shared" si="67"/>
        <v>2</v>
      </c>
      <c r="F4304" s="673" t="s">
        <v>2796</v>
      </c>
      <c r="G4304" s="673" t="s">
        <v>2797</v>
      </c>
      <c r="H4304" s="673" t="s">
        <v>2611</v>
      </c>
      <c r="I4304" s="673" t="s">
        <v>2611</v>
      </c>
      <c r="J4304" s="673" t="s">
        <v>2611</v>
      </c>
      <c r="K4304" s="673" t="s">
        <v>2611</v>
      </c>
    </row>
    <row r="4305" spans="1:11" hidden="1" x14ac:dyDescent="0.25">
      <c r="A4305" t="s">
        <v>7796</v>
      </c>
      <c r="B4305" s="673" t="s">
        <v>2117</v>
      </c>
      <c r="C4305" s="674">
        <v>8</v>
      </c>
      <c r="D4305" s="674" t="s">
        <v>7023</v>
      </c>
      <c r="E4305" s="674">
        <f t="shared" si="67"/>
        <v>2</v>
      </c>
      <c r="F4305" s="673" t="s">
        <v>2796</v>
      </c>
      <c r="G4305" s="673" t="s">
        <v>2797</v>
      </c>
      <c r="H4305" s="673" t="s">
        <v>2611</v>
      </c>
      <c r="I4305" s="673" t="s">
        <v>2611</v>
      </c>
      <c r="J4305" s="673" t="s">
        <v>2611</v>
      </c>
      <c r="K4305" s="673" t="s">
        <v>2611</v>
      </c>
    </row>
    <row r="4306" spans="1:11" hidden="1" x14ac:dyDescent="0.25">
      <c r="A4306" t="s">
        <v>6721</v>
      </c>
      <c r="B4306" s="673" t="s">
        <v>2117</v>
      </c>
      <c r="C4306" s="674">
        <v>8</v>
      </c>
      <c r="D4306" s="674" t="s">
        <v>6736</v>
      </c>
      <c r="E4306" s="674">
        <f t="shared" si="67"/>
        <v>2</v>
      </c>
      <c r="F4306" s="673" t="s">
        <v>2794</v>
      </c>
      <c r="G4306" s="673" t="s">
        <v>2795</v>
      </c>
      <c r="H4306" s="673" t="s">
        <v>2611</v>
      </c>
      <c r="I4306" s="673" t="s">
        <v>2611</v>
      </c>
      <c r="J4306" s="673" t="s">
        <v>2611</v>
      </c>
      <c r="K4306" s="673" t="s">
        <v>2611</v>
      </c>
    </row>
    <row r="4307" spans="1:11" hidden="1" x14ac:dyDescent="0.25">
      <c r="A4307" t="s">
        <v>6722</v>
      </c>
      <c r="B4307" s="673" t="s">
        <v>2117</v>
      </c>
      <c r="C4307" s="674">
        <v>8</v>
      </c>
      <c r="D4307" s="674" t="s">
        <v>6747</v>
      </c>
      <c r="E4307" s="674">
        <f t="shared" si="67"/>
        <v>2</v>
      </c>
      <c r="F4307" s="673" t="s">
        <v>2794</v>
      </c>
      <c r="G4307" s="673" t="s">
        <v>2795</v>
      </c>
      <c r="H4307" s="673" t="s">
        <v>2611</v>
      </c>
      <c r="I4307" s="673" t="s">
        <v>2611</v>
      </c>
      <c r="J4307" s="673" t="s">
        <v>2611</v>
      </c>
      <c r="K4307" s="673" t="s">
        <v>2611</v>
      </c>
    </row>
    <row r="4308" spans="1:11" hidden="1" x14ac:dyDescent="0.25">
      <c r="A4308" t="s">
        <v>6723</v>
      </c>
      <c r="B4308" s="673" t="s">
        <v>2117</v>
      </c>
      <c r="C4308" s="674">
        <v>8</v>
      </c>
      <c r="D4308" s="674" t="s">
        <v>6750</v>
      </c>
      <c r="E4308" s="674">
        <f t="shared" si="67"/>
        <v>2</v>
      </c>
      <c r="F4308" s="673" t="s">
        <v>2796</v>
      </c>
      <c r="G4308" s="673" t="s">
        <v>2797</v>
      </c>
      <c r="H4308" s="673" t="s">
        <v>2611</v>
      </c>
      <c r="I4308" s="673" t="s">
        <v>2611</v>
      </c>
      <c r="J4308" s="673" t="s">
        <v>2611</v>
      </c>
      <c r="K4308" s="673" t="s">
        <v>2611</v>
      </c>
    </row>
    <row r="4309" spans="1:11" hidden="1" x14ac:dyDescent="0.25">
      <c r="A4309" t="s">
        <v>6724</v>
      </c>
      <c r="B4309" s="673" t="s">
        <v>2117</v>
      </c>
      <c r="C4309" s="674">
        <v>8</v>
      </c>
      <c r="D4309" s="674" t="s">
        <v>6941</v>
      </c>
      <c r="E4309" s="674">
        <f t="shared" si="67"/>
        <v>2</v>
      </c>
      <c r="F4309" s="673" t="s">
        <v>2796</v>
      </c>
      <c r="G4309" s="673" t="s">
        <v>2797</v>
      </c>
      <c r="H4309" s="673" t="s">
        <v>2611</v>
      </c>
      <c r="I4309" s="673" t="s">
        <v>2611</v>
      </c>
      <c r="J4309" s="673" t="s">
        <v>2611</v>
      </c>
      <c r="K4309" s="673" t="s">
        <v>2611</v>
      </c>
    </row>
    <row r="4310" spans="1:11" hidden="1" x14ac:dyDescent="0.25">
      <c r="A4310" t="s">
        <v>6725</v>
      </c>
      <c r="B4310" s="673" t="s">
        <v>2117</v>
      </c>
      <c r="C4310" s="674">
        <v>8</v>
      </c>
      <c r="D4310" s="674" t="s">
        <v>7039</v>
      </c>
      <c r="E4310" s="674">
        <f t="shared" si="67"/>
        <v>2</v>
      </c>
      <c r="F4310" s="673" t="s">
        <v>2796</v>
      </c>
      <c r="G4310" s="673" t="s">
        <v>2797</v>
      </c>
      <c r="H4310" s="673" t="s">
        <v>2611</v>
      </c>
      <c r="I4310" s="673" t="s">
        <v>2611</v>
      </c>
      <c r="J4310" s="673" t="s">
        <v>2611</v>
      </c>
      <c r="K4310" s="673" t="s">
        <v>2611</v>
      </c>
    </row>
    <row r="4311" spans="1:11" hidden="1" x14ac:dyDescent="0.25">
      <c r="A4311" t="s">
        <v>6726</v>
      </c>
      <c r="B4311" s="673" t="s">
        <v>2117</v>
      </c>
      <c r="C4311" s="674">
        <v>8</v>
      </c>
      <c r="D4311" s="674" t="s">
        <v>7064</v>
      </c>
      <c r="E4311" s="674">
        <f t="shared" si="67"/>
        <v>2</v>
      </c>
      <c r="F4311" s="673" t="s">
        <v>2796</v>
      </c>
      <c r="G4311" s="673" t="s">
        <v>2797</v>
      </c>
      <c r="H4311" s="673" t="s">
        <v>2611</v>
      </c>
      <c r="I4311" s="673" t="s">
        <v>2611</v>
      </c>
      <c r="J4311" s="673" t="s">
        <v>2611</v>
      </c>
      <c r="K4311" s="673" t="s">
        <v>2611</v>
      </c>
    </row>
    <row r="4312" spans="1:11" hidden="1" x14ac:dyDescent="0.25">
      <c r="A4312" t="s">
        <v>6727</v>
      </c>
      <c r="B4312" s="673" t="s">
        <v>2117</v>
      </c>
      <c r="C4312" s="674">
        <v>8</v>
      </c>
      <c r="D4312" s="674" t="s">
        <v>7065</v>
      </c>
      <c r="E4312" s="674">
        <f t="shared" si="67"/>
        <v>2</v>
      </c>
      <c r="F4312" s="673" t="s">
        <v>2796</v>
      </c>
      <c r="G4312" s="673" t="s">
        <v>2797</v>
      </c>
      <c r="H4312" s="673" t="s">
        <v>2611</v>
      </c>
      <c r="I4312" s="673" t="s">
        <v>2611</v>
      </c>
      <c r="J4312" s="673" t="s">
        <v>2611</v>
      </c>
      <c r="K4312" s="673" t="s">
        <v>2611</v>
      </c>
    </row>
    <row r="4313" spans="1:11" hidden="1" x14ac:dyDescent="0.25">
      <c r="A4313" t="s">
        <v>7797</v>
      </c>
      <c r="B4313" s="673" t="s">
        <v>2117</v>
      </c>
      <c r="C4313" s="674">
        <v>8</v>
      </c>
      <c r="D4313" s="674" t="s">
        <v>6954</v>
      </c>
      <c r="E4313" s="674">
        <f t="shared" si="67"/>
        <v>4</v>
      </c>
      <c r="F4313" s="673" t="s">
        <v>3091</v>
      </c>
      <c r="G4313" s="673" t="s">
        <v>3092</v>
      </c>
      <c r="H4313" s="673" t="s">
        <v>3093</v>
      </c>
      <c r="I4313" s="673" t="s">
        <v>2794</v>
      </c>
      <c r="J4313" s="673" t="s">
        <v>2611</v>
      </c>
      <c r="K4313" s="673" t="s">
        <v>2611</v>
      </c>
    </row>
    <row r="4314" spans="1:11" hidden="1" x14ac:dyDescent="0.25">
      <c r="A4314" t="s">
        <v>7798</v>
      </c>
      <c r="B4314" s="673" t="s">
        <v>2117</v>
      </c>
      <c r="C4314" s="674">
        <v>8</v>
      </c>
      <c r="D4314" s="674" t="s">
        <v>7022</v>
      </c>
      <c r="E4314" s="674">
        <f t="shared" si="67"/>
        <v>6</v>
      </c>
      <c r="F4314" s="673" t="s">
        <v>2798</v>
      </c>
      <c r="G4314" s="673" t="s">
        <v>2799</v>
      </c>
      <c r="H4314" s="673" t="s">
        <v>3094</v>
      </c>
      <c r="I4314" s="673" t="s">
        <v>3095</v>
      </c>
      <c r="J4314" s="673" t="s">
        <v>2794</v>
      </c>
      <c r="K4314" s="673" t="s">
        <v>3096</v>
      </c>
    </row>
    <row r="4315" spans="1:11" hidden="1" x14ac:dyDescent="0.25">
      <c r="A4315" t="s">
        <v>6728</v>
      </c>
      <c r="B4315" s="673" t="s">
        <v>2117</v>
      </c>
      <c r="C4315" s="674">
        <v>8</v>
      </c>
      <c r="D4315" s="674" t="s">
        <v>7029</v>
      </c>
      <c r="E4315" s="674">
        <f t="shared" si="67"/>
        <v>6</v>
      </c>
      <c r="F4315" s="673" t="s">
        <v>2798</v>
      </c>
      <c r="G4315" s="673" t="s">
        <v>2799</v>
      </c>
      <c r="H4315" s="673" t="s">
        <v>3094</v>
      </c>
      <c r="I4315" s="673" t="s">
        <v>3095</v>
      </c>
      <c r="J4315" s="673" t="s">
        <v>2794</v>
      </c>
      <c r="K4315" s="673" t="s">
        <v>3096</v>
      </c>
    </row>
  </sheetData>
  <autoFilter ref="A1:K4315">
    <filterColumn colId="1">
      <filters>
        <filter val="NEEB"/>
      </filters>
    </filterColumn>
    <filterColumn colId="2">
      <filters>
        <filter val="6"/>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G59"/>
  <sheetViews>
    <sheetView zoomScale="85" zoomScaleNormal="85" workbookViewId="0">
      <selection activeCell="S20" sqref="S20:T20"/>
    </sheetView>
  </sheetViews>
  <sheetFormatPr defaultRowHeight="15" x14ac:dyDescent="0.25"/>
  <cols>
    <col min="1" max="1" width="9.42578125" style="850" customWidth="1"/>
    <col min="2" max="2" width="13.5703125" style="850" customWidth="1"/>
    <col min="3" max="3" width="15.5703125" style="850" bestFit="1" customWidth="1"/>
    <col min="4" max="4" width="9.7109375" style="850" customWidth="1"/>
    <col min="5" max="5" width="9.42578125" style="850" customWidth="1"/>
    <col min="6" max="6" width="8.7109375" style="850" customWidth="1"/>
    <col min="7" max="7" width="1.7109375" style="850" customWidth="1"/>
    <col min="8" max="8" width="10.5703125" style="850" customWidth="1"/>
    <col min="9" max="9" width="13.85546875" style="850" customWidth="1"/>
    <col min="10" max="10" width="10.42578125" style="850" customWidth="1"/>
    <col min="11" max="11" width="9.140625" style="850" customWidth="1"/>
    <col min="12" max="12" width="13.28515625" style="850" customWidth="1"/>
    <col min="13" max="13" width="10.140625" style="850" customWidth="1"/>
    <col min="14" max="14" width="1.42578125" style="850" customWidth="1"/>
    <col min="15" max="15" width="13.5703125" style="900" customWidth="1"/>
    <col min="16" max="16" width="13.7109375" style="900" bestFit="1" customWidth="1"/>
    <col min="17" max="17" width="14.42578125" style="900" bestFit="1" customWidth="1"/>
    <col min="18" max="18" width="11.42578125" style="900" bestFit="1" customWidth="1"/>
    <col min="19" max="19" width="22.28515625" style="900" customWidth="1"/>
    <col min="20" max="20" width="11.5703125" style="900" bestFit="1" customWidth="1"/>
    <col min="21" max="21" width="0" style="850" hidden="1" customWidth="1"/>
    <col min="22" max="23" width="9.140625" style="850"/>
    <col min="24" max="24" width="1.7109375" style="850" customWidth="1"/>
    <col min="25" max="25" width="14.85546875" style="850" customWidth="1"/>
    <col min="26" max="27" width="7.85546875" style="850" customWidth="1"/>
    <col min="28" max="28" width="19.42578125" style="850" bestFit="1" customWidth="1"/>
    <col min="29" max="29" width="21.85546875" style="850" bestFit="1" customWidth="1"/>
    <col min="30" max="30" width="14.85546875" style="850" customWidth="1"/>
    <col min="31" max="16384" width="9.140625" style="850"/>
  </cols>
  <sheetData>
    <row r="1" spans="1:31" ht="45.75" customHeight="1" x14ac:dyDescent="0.25">
      <c r="A1" s="1287" t="s">
        <v>2494</v>
      </c>
      <c r="B1" s="1288"/>
      <c r="C1" s="1288"/>
      <c r="D1" s="1288"/>
      <c r="E1" s="1288"/>
      <c r="F1" s="1289"/>
      <c r="G1" s="849"/>
      <c r="H1" s="1290" t="s">
        <v>2495</v>
      </c>
      <c r="I1" s="1291"/>
      <c r="J1" s="1291"/>
      <c r="K1" s="1291"/>
      <c r="L1" s="1291"/>
      <c r="M1" s="1292"/>
      <c r="O1" s="1258" t="s">
        <v>7933</v>
      </c>
      <c r="P1" s="1259"/>
      <c r="Q1" s="1259"/>
      <c r="R1" s="1259"/>
      <c r="S1" s="1259"/>
      <c r="T1" s="1260"/>
      <c r="U1" s="850" t="s">
        <v>2451</v>
      </c>
      <c r="X1" s="858" t="s">
        <v>7928</v>
      </c>
      <c r="Y1" s="1258" t="s">
        <v>7936</v>
      </c>
      <c r="Z1" s="1259"/>
      <c r="AA1" s="1259"/>
      <c r="AB1" s="1259"/>
      <c r="AC1" s="1259"/>
      <c r="AD1" s="1260"/>
      <c r="AE1" s="858" t="s">
        <v>7928</v>
      </c>
    </row>
    <row r="2" spans="1:31" ht="51" customHeight="1" x14ac:dyDescent="0.25">
      <c r="A2" s="1279" t="s">
        <v>7904</v>
      </c>
      <c r="B2" s="1279"/>
      <c r="C2" s="1279"/>
      <c r="D2" s="1279"/>
      <c r="E2" s="1279"/>
      <c r="F2" s="1280"/>
      <c r="G2" s="851"/>
      <c r="H2" s="1293" t="s">
        <v>7904</v>
      </c>
      <c r="I2" s="1294"/>
      <c r="J2" s="1294"/>
      <c r="K2" s="1294"/>
      <c r="L2" s="1294"/>
      <c r="M2" s="1295"/>
      <c r="O2" s="1261" t="s">
        <v>7934</v>
      </c>
      <c r="P2" s="1262"/>
      <c r="Q2" s="1262"/>
      <c r="R2" s="1262"/>
      <c r="S2" s="1262"/>
      <c r="T2" s="1263"/>
      <c r="X2" s="858" t="s">
        <v>7927</v>
      </c>
      <c r="Y2" s="1261" t="s">
        <v>7935</v>
      </c>
      <c r="Z2" s="1262"/>
      <c r="AA2" s="1262"/>
      <c r="AB2" s="1262"/>
      <c r="AC2" s="1262"/>
      <c r="AD2" s="1263"/>
      <c r="AE2" s="858" t="s">
        <v>7926</v>
      </c>
    </row>
    <row r="3" spans="1:31" ht="11.25" customHeight="1" x14ac:dyDescent="0.25">
      <c r="A3" s="852"/>
      <c r="B3" s="848"/>
      <c r="C3" s="848"/>
      <c r="D3" s="848"/>
      <c r="E3" s="848"/>
      <c r="F3" s="844">
        <v>1</v>
      </c>
      <c r="H3" s="852"/>
      <c r="I3" s="848"/>
      <c r="J3" s="848"/>
      <c r="K3" s="848"/>
      <c r="L3" s="848"/>
      <c r="M3" s="845">
        <v>1</v>
      </c>
      <c r="N3" s="858"/>
      <c r="O3" s="976"/>
      <c r="P3" s="899"/>
      <c r="Q3" s="899"/>
      <c r="R3" s="899"/>
      <c r="S3" s="899"/>
      <c r="T3" s="977">
        <v>2</v>
      </c>
      <c r="Y3" s="975"/>
      <c r="Z3" s="895"/>
      <c r="AA3" s="895"/>
      <c r="AB3" s="895"/>
      <c r="AC3" s="895"/>
      <c r="AD3" s="845">
        <v>1</v>
      </c>
    </row>
    <row r="4" spans="1:31" x14ac:dyDescent="0.25">
      <c r="A4" s="852"/>
      <c r="B4" s="848"/>
      <c r="C4" s="848"/>
      <c r="D4" s="848"/>
      <c r="E4" s="848"/>
      <c r="F4" s="853"/>
      <c r="H4" s="852"/>
      <c r="I4" s="848"/>
      <c r="J4" s="848"/>
      <c r="K4" s="848"/>
      <c r="L4" s="848"/>
      <c r="M4" s="853"/>
      <c r="O4" s="976"/>
      <c r="P4" s="899"/>
      <c r="Q4" s="899"/>
      <c r="R4" s="899"/>
      <c r="S4" s="899"/>
      <c r="T4" s="977"/>
      <c r="Y4" s="976"/>
      <c r="Z4" s="899"/>
      <c r="AA4" s="899"/>
      <c r="AB4" s="899"/>
      <c r="AC4" s="899"/>
      <c r="AD4" s="977"/>
    </row>
    <row r="5" spans="1:31" ht="12.75" customHeight="1" x14ac:dyDescent="0.25">
      <c r="A5" s="854"/>
      <c r="B5" s="855"/>
      <c r="C5" s="855"/>
      <c r="D5" s="855"/>
      <c r="E5" s="855"/>
      <c r="F5" s="856"/>
      <c r="H5" s="852"/>
      <c r="I5" s="848"/>
      <c r="J5" s="848"/>
      <c r="K5" s="848"/>
      <c r="L5" s="848"/>
      <c r="M5" s="853"/>
      <c r="O5" s="1002"/>
      <c r="P5" s="1003"/>
      <c r="Q5" s="1003"/>
      <c r="R5" s="1003"/>
      <c r="S5" s="1003"/>
      <c r="T5" s="1004"/>
      <c r="U5" s="1005"/>
      <c r="V5" s="1005"/>
      <c r="W5" s="1006"/>
      <c r="Y5" s="978"/>
      <c r="Z5" s="979"/>
      <c r="AA5" s="979"/>
      <c r="AB5" s="979"/>
      <c r="AC5" s="979"/>
      <c r="AD5" s="980"/>
    </row>
    <row r="6" spans="1:31" ht="24" customHeight="1" x14ac:dyDescent="0.25">
      <c r="A6" s="1281" t="s">
        <v>7900</v>
      </c>
      <c r="B6" s="1282"/>
      <c r="C6" s="1282"/>
      <c r="D6" s="1282"/>
      <c r="E6" s="1282"/>
      <c r="F6" s="1283"/>
      <c r="G6" s="857"/>
      <c r="H6" s="1281" t="s">
        <v>7900</v>
      </c>
      <c r="I6" s="1282"/>
      <c r="J6" s="1282"/>
      <c r="K6" s="1282"/>
      <c r="L6" s="1282"/>
      <c r="M6" s="1283"/>
      <c r="O6" s="1269" t="s">
        <v>7937</v>
      </c>
      <c r="P6" s="1270"/>
      <c r="Q6" s="1270"/>
      <c r="R6" s="1270"/>
      <c r="S6" s="1270"/>
      <c r="T6" s="1271"/>
      <c r="U6" s="848"/>
      <c r="V6" s="848"/>
      <c r="W6" s="853"/>
      <c r="Y6" s="1264" t="s">
        <v>7938</v>
      </c>
      <c r="Z6" s="1265"/>
      <c r="AA6" s="1265"/>
      <c r="AB6" s="1265"/>
      <c r="AC6" s="1265"/>
      <c r="AD6" s="1266"/>
    </row>
    <row r="7" spans="1:31" ht="10.5" customHeight="1" x14ac:dyDescent="0.25">
      <c r="A7" s="852"/>
      <c r="B7" s="848"/>
      <c r="C7" s="848"/>
      <c r="D7" s="848"/>
      <c r="E7" s="848"/>
      <c r="F7" s="853"/>
      <c r="H7" s="852"/>
      <c r="I7" s="848"/>
      <c r="J7" s="848"/>
      <c r="K7" s="848"/>
      <c r="L7" s="848"/>
      <c r="M7" s="853"/>
      <c r="O7" s="981"/>
      <c r="P7" s="982"/>
      <c r="Q7" s="982"/>
      <c r="R7" s="982"/>
      <c r="S7" s="982"/>
      <c r="T7" s="983"/>
      <c r="U7" s="848"/>
      <c r="V7" s="848"/>
      <c r="W7" s="853"/>
      <c r="Y7" s="981"/>
      <c r="Z7" s="982"/>
      <c r="AA7" s="982"/>
      <c r="AB7" s="982"/>
      <c r="AC7" s="982"/>
      <c r="AD7" s="983"/>
    </row>
    <row r="8" spans="1:31" ht="15" customHeight="1" x14ac:dyDescent="0.25">
      <c r="A8" s="852"/>
      <c r="B8" s="1298" t="s">
        <v>7894</v>
      </c>
      <c r="C8" s="1298"/>
      <c r="D8" s="1296">
        <v>0</v>
      </c>
      <c r="E8" s="1296"/>
      <c r="F8" s="853"/>
      <c r="H8" s="852"/>
      <c r="I8" s="1298" t="s">
        <v>7894</v>
      </c>
      <c r="J8" s="1298"/>
      <c r="K8" s="1296">
        <v>0</v>
      </c>
      <c r="L8" s="1296"/>
      <c r="M8" s="853"/>
      <c r="O8" s="1268" t="s">
        <v>7931</v>
      </c>
      <c r="P8" s="1010" t="s">
        <v>7929</v>
      </c>
      <c r="Q8" s="1010" t="s">
        <v>7930</v>
      </c>
      <c r="R8" s="1272" t="s">
        <v>7913</v>
      </c>
      <c r="S8" s="1272"/>
      <c r="T8" s="983"/>
      <c r="U8" s="848"/>
      <c r="V8" s="848"/>
      <c r="W8" s="853"/>
      <c r="Y8" s="852"/>
      <c r="Z8" s="1267" t="s">
        <v>7939</v>
      </c>
      <c r="AA8" s="1267"/>
      <c r="AB8" s="988" t="s">
        <v>7940</v>
      </c>
      <c r="AC8" s="988" t="s">
        <v>7941</v>
      </c>
      <c r="AD8" s="853"/>
    </row>
    <row r="9" spans="1:31" ht="15" customHeight="1" x14ac:dyDescent="0.25">
      <c r="A9" s="852"/>
      <c r="B9" s="1298" t="s">
        <v>7906</v>
      </c>
      <c r="C9" s="1298"/>
      <c r="D9" s="1297">
        <v>100</v>
      </c>
      <c r="E9" s="1297"/>
      <c r="F9" s="853"/>
      <c r="H9" s="852"/>
      <c r="I9" s="1298" t="s">
        <v>7908</v>
      </c>
      <c r="J9" s="1298"/>
      <c r="K9" s="1297">
        <v>20</v>
      </c>
      <c r="L9" s="1297"/>
      <c r="M9" s="853"/>
      <c r="N9" s="848"/>
      <c r="O9" s="1268"/>
      <c r="P9" s="997">
        <v>5000</v>
      </c>
      <c r="Q9" s="997">
        <v>20000</v>
      </c>
      <c r="R9" s="1273">
        <v>1</v>
      </c>
      <c r="S9" s="1273"/>
      <c r="T9" s="983"/>
      <c r="U9" s="848"/>
      <c r="V9" s="848"/>
      <c r="W9" s="853"/>
      <c r="Y9" s="852"/>
      <c r="Z9" s="1274">
        <v>1</v>
      </c>
      <c r="AA9" s="1274"/>
      <c r="AB9" s="991">
        <v>0.1</v>
      </c>
      <c r="AC9" s="991">
        <v>0.1</v>
      </c>
      <c r="AD9" s="853"/>
    </row>
    <row r="10" spans="1:31" ht="15" customHeight="1" x14ac:dyDescent="0.25">
      <c r="A10" s="852"/>
      <c r="B10" s="1298" t="s">
        <v>7907</v>
      </c>
      <c r="C10" s="1298"/>
      <c r="D10" s="1297">
        <v>100</v>
      </c>
      <c r="E10" s="1297"/>
      <c r="F10" s="853"/>
      <c r="H10" s="852"/>
      <c r="I10" s="1298" t="s">
        <v>7909</v>
      </c>
      <c r="J10" s="1298"/>
      <c r="K10" s="1297">
        <v>500</v>
      </c>
      <c r="L10" s="1297"/>
      <c r="M10" s="853"/>
      <c r="O10" s="1268"/>
      <c r="P10" s="997">
        <v>20001</v>
      </c>
      <c r="Q10" s="997">
        <v>40000</v>
      </c>
      <c r="R10" s="1273">
        <v>0.2</v>
      </c>
      <c r="S10" s="1273"/>
      <c r="T10" s="983"/>
      <c r="U10" s="848"/>
      <c r="V10" s="848"/>
      <c r="W10" s="853"/>
      <c r="Y10" s="852"/>
      <c r="Z10" s="1274">
        <v>2</v>
      </c>
      <c r="AA10" s="1274"/>
      <c r="AB10" s="991">
        <v>0.1</v>
      </c>
      <c r="AC10" s="991">
        <v>0.1</v>
      </c>
      <c r="AD10" s="853"/>
    </row>
    <row r="11" spans="1:31" ht="15" customHeight="1" x14ac:dyDescent="0.25">
      <c r="A11" s="852"/>
      <c r="B11" s="848"/>
      <c r="C11" s="848"/>
      <c r="D11" s="848"/>
      <c r="E11" s="848"/>
      <c r="F11" s="853"/>
      <c r="H11" s="852"/>
      <c r="I11" s="848"/>
      <c r="J11" s="848"/>
      <c r="K11" s="848"/>
      <c r="L11" s="848"/>
      <c r="M11" s="853"/>
      <c r="O11" s="1268"/>
      <c r="P11" s="997">
        <f>Q10+1</f>
        <v>40001</v>
      </c>
      <c r="Q11" s="997">
        <v>73200</v>
      </c>
      <c r="R11" s="1273">
        <v>0.2</v>
      </c>
      <c r="S11" s="1273"/>
      <c r="T11" s="983"/>
      <c r="U11" s="848"/>
      <c r="V11" s="848"/>
      <c r="W11" s="853"/>
      <c r="Y11" s="852"/>
      <c r="Z11" s="1274">
        <v>3</v>
      </c>
      <c r="AA11" s="1274"/>
      <c r="AB11" s="991">
        <v>0.1</v>
      </c>
      <c r="AC11" s="991">
        <v>0.1</v>
      </c>
      <c r="AD11" s="853"/>
    </row>
    <row r="12" spans="1:31" ht="15" customHeight="1" x14ac:dyDescent="0.25">
      <c r="A12" s="1284" t="s">
        <v>7911</v>
      </c>
      <c r="B12" s="1285"/>
      <c r="C12" s="1285"/>
      <c r="D12" s="1285"/>
      <c r="E12" s="1285"/>
      <c r="F12" s="1286"/>
      <c r="H12" s="1284" t="s">
        <v>7910</v>
      </c>
      <c r="I12" s="1285"/>
      <c r="J12" s="1285"/>
      <c r="K12" s="1285"/>
      <c r="L12" s="1285"/>
      <c r="M12" s="1286"/>
      <c r="O12" s="1268"/>
      <c r="P12" s="997">
        <f>Q11+1</f>
        <v>73201</v>
      </c>
      <c r="Q12" s="997">
        <v>200000</v>
      </c>
      <c r="R12" s="1273">
        <v>0.2</v>
      </c>
      <c r="S12" s="1273"/>
      <c r="T12" s="983"/>
      <c r="U12" s="848"/>
      <c r="V12" s="848"/>
      <c r="W12" s="853"/>
      <c r="Y12" s="852"/>
      <c r="Z12" s="1274">
        <v>4</v>
      </c>
      <c r="AA12" s="1274"/>
      <c r="AB12" s="991">
        <v>0.1</v>
      </c>
      <c r="AC12" s="991">
        <v>0.1</v>
      </c>
      <c r="AD12" s="853"/>
    </row>
    <row r="13" spans="1:31" x14ac:dyDescent="0.25">
      <c r="A13" s="1050"/>
      <c r="B13" s="1050"/>
      <c r="C13" s="1050"/>
      <c r="D13" s="1050"/>
      <c r="E13" s="1050"/>
      <c r="F13" s="1050"/>
      <c r="G13" s="1050"/>
      <c r="H13" s="1050"/>
      <c r="I13" s="1050"/>
      <c r="J13" s="1050"/>
      <c r="K13" s="1050"/>
      <c r="L13" s="1050"/>
      <c r="M13" s="1050"/>
      <c r="N13" s="1050"/>
      <c r="O13" s="1268"/>
      <c r="P13" s="997">
        <f>Q12+1</f>
        <v>200001</v>
      </c>
      <c r="Q13" s="1001">
        <v>999999999</v>
      </c>
      <c r="R13" s="1277">
        <v>0.2</v>
      </c>
      <c r="S13" s="1277"/>
      <c r="T13" s="1012"/>
      <c r="U13" s="848"/>
      <c r="V13" s="848"/>
      <c r="W13" s="853"/>
      <c r="Y13" s="852"/>
      <c r="Z13" s="1274">
        <v>5</v>
      </c>
      <c r="AA13" s="1274"/>
      <c r="AB13" s="991">
        <v>0.1</v>
      </c>
      <c r="AC13" s="991">
        <v>0.1</v>
      </c>
      <c r="AD13" s="853"/>
    </row>
    <row r="14" spans="1:31" s="898" customFormat="1" x14ac:dyDescent="0.25">
      <c r="A14" s="998"/>
      <c r="B14" s="998"/>
      <c r="C14" s="998"/>
      <c r="D14" s="998"/>
      <c r="E14" s="998"/>
      <c r="F14" s="998"/>
      <c r="G14" s="998"/>
      <c r="H14" s="998"/>
      <c r="I14" s="998"/>
      <c r="J14" s="998"/>
      <c r="K14" s="998"/>
      <c r="L14" s="998"/>
      <c r="M14" s="998"/>
      <c r="N14" s="998"/>
      <c r="O14" s="852"/>
      <c r="P14" s="987"/>
      <c r="Q14" s="1010" t="s">
        <v>7929</v>
      </c>
      <c r="R14" s="1010" t="s">
        <v>7930</v>
      </c>
      <c r="S14" s="1010" t="s">
        <v>7929</v>
      </c>
      <c r="T14" s="1010" t="s">
        <v>7930</v>
      </c>
      <c r="U14" s="1013"/>
      <c r="V14" s="1010" t="s">
        <v>7929</v>
      </c>
      <c r="W14" s="1010" t="s">
        <v>7930</v>
      </c>
      <c r="Y14" s="984"/>
      <c r="Z14" s="985"/>
      <c r="AA14" s="985"/>
      <c r="AB14" s="985"/>
      <c r="AC14" s="985"/>
      <c r="AD14" s="986"/>
    </row>
    <row r="15" spans="1:31" s="996" customFormat="1" x14ac:dyDescent="0.25">
      <c r="A15" s="1031"/>
      <c r="B15" s="1031"/>
      <c r="C15" s="1031"/>
      <c r="D15" s="1031"/>
      <c r="E15" s="1031"/>
      <c r="F15" s="1031"/>
      <c r="G15" s="1031"/>
      <c r="H15" s="1031"/>
      <c r="I15" s="1031"/>
      <c r="J15" s="1031"/>
      <c r="K15" s="1031"/>
      <c r="L15" s="1031"/>
      <c r="M15" s="1031"/>
      <c r="N15" s="998"/>
      <c r="O15" s="852"/>
      <c r="P15" s="987"/>
      <c r="Q15" s="997">
        <v>5000</v>
      </c>
      <c r="R15" s="997">
        <v>15000</v>
      </c>
      <c r="S15" s="997">
        <v>15001</v>
      </c>
      <c r="T15" s="997">
        <v>45000</v>
      </c>
      <c r="U15" s="997"/>
      <c r="V15" s="997">
        <v>45001</v>
      </c>
      <c r="W15" s="997">
        <v>200000</v>
      </c>
    </row>
    <row r="16" spans="1:31" s="898" customFormat="1" ht="15" customHeight="1" x14ac:dyDescent="0.25">
      <c r="A16" s="1031"/>
      <c r="B16" s="1031"/>
      <c r="C16" s="958"/>
      <c r="D16" s="1031"/>
      <c r="E16" s="1031"/>
      <c r="F16" s="1031"/>
      <c r="G16" s="1031"/>
      <c r="H16" s="1031"/>
      <c r="I16" s="1031"/>
      <c r="J16" s="1031"/>
      <c r="K16" s="1031"/>
      <c r="L16" s="1031"/>
      <c r="M16" s="1031"/>
      <c r="N16" s="998"/>
      <c r="O16" s="1275" t="s">
        <v>7932</v>
      </c>
      <c r="P16" s="999" t="s">
        <v>1901</v>
      </c>
      <c r="Q16" s="1301" t="s">
        <v>7947</v>
      </c>
      <c r="R16" s="1301"/>
      <c r="S16" s="1272" t="s">
        <v>7948</v>
      </c>
      <c r="T16" s="1272"/>
      <c r="U16" s="1010"/>
      <c r="V16" s="1272" t="s">
        <v>7949</v>
      </c>
      <c r="W16" s="1272"/>
      <c r="X16" s="996"/>
    </row>
    <row r="17" spans="1:33" s="898" customFormat="1" x14ac:dyDescent="0.25">
      <c r="A17" s="1031"/>
      <c r="B17" s="1031"/>
      <c r="C17" s="1031" t="s">
        <v>7894</v>
      </c>
      <c r="D17" s="1031" t="s">
        <v>7901</v>
      </c>
      <c r="E17" s="1031" t="s">
        <v>7894</v>
      </c>
      <c r="F17" s="1031" t="s">
        <v>7901</v>
      </c>
      <c r="G17" s="1031"/>
      <c r="H17" s="1031"/>
      <c r="I17" s="1031"/>
      <c r="J17" s="1031" t="s">
        <v>7894</v>
      </c>
      <c r="K17" s="1031" t="s">
        <v>7901</v>
      </c>
      <c r="L17" s="1031" t="s">
        <v>7894</v>
      </c>
      <c r="M17" s="1031" t="s">
        <v>7901</v>
      </c>
      <c r="N17" s="998"/>
      <c r="O17" s="1275"/>
      <c r="P17" s="1000" t="s">
        <v>2092</v>
      </c>
      <c r="Q17" s="1278">
        <v>1</v>
      </c>
      <c r="R17" s="1278"/>
      <c r="S17" s="1278">
        <v>0.4</v>
      </c>
      <c r="T17" s="1278"/>
      <c r="U17" s="1011"/>
      <c r="V17" s="1278">
        <v>0.3</v>
      </c>
      <c r="W17" s="1278"/>
      <c r="X17" s="996"/>
      <c r="Z17" s="713"/>
      <c r="AA17" s="713"/>
      <c r="AB17" s="713" t="s">
        <v>7894</v>
      </c>
      <c r="AC17" s="713"/>
      <c r="AD17" s="713" t="s">
        <v>7894</v>
      </c>
      <c r="AE17" s="996" t="s">
        <v>7942</v>
      </c>
      <c r="AF17" s="996"/>
      <c r="AG17" s="996"/>
    </row>
    <row r="18" spans="1:33" s="898" customFormat="1" ht="60" x14ac:dyDescent="0.25">
      <c r="A18" s="1300" t="s">
        <v>2679</v>
      </c>
      <c r="B18" s="1031" t="s">
        <v>7894</v>
      </c>
      <c r="C18" s="959">
        <f>IF($F$3=1,E18,0)</f>
        <v>0</v>
      </c>
      <c r="D18" s="957">
        <f>IF(C27=TRUE,IF($F$3=1,F18,0),0)</f>
        <v>0</v>
      </c>
      <c r="E18" s="959">
        <f>D8</f>
        <v>0</v>
      </c>
      <c r="F18" s="957"/>
      <c r="G18" s="1031"/>
      <c r="H18" s="1300" t="s">
        <v>2679</v>
      </c>
      <c r="I18" s="1031" t="s">
        <v>7894</v>
      </c>
      <c r="J18" s="959">
        <f>IF($M$3=1,L18,0)</f>
        <v>0</v>
      </c>
      <c r="K18" s="1031"/>
      <c r="L18" s="959">
        <f>K8</f>
        <v>0</v>
      </c>
      <c r="M18" s="1031"/>
      <c r="N18" s="998"/>
      <c r="O18" s="1275"/>
      <c r="P18" s="1000" t="s">
        <v>2094</v>
      </c>
      <c r="Q18" s="1278">
        <v>1</v>
      </c>
      <c r="R18" s="1278"/>
      <c r="S18" s="1278">
        <v>0.4</v>
      </c>
      <c r="T18" s="1278"/>
      <c r="U18" s="1011"/>
      <c r="V18" s="1278">
        <v>0.3</v>
      </c>
      <c r="W18" s="1278"/>
      <c r="X18" s="996"/>
      <c r="Z18" s="962" t="s">
        <v>7914</v>
      </c>
      <c r="AA18" s="713" t="s">
        <v>7894</v>
      </c>
      <c r="AB18" s="897">
        <f>IF($AD$3=2,AD18,0)</f>
        <v>0</v>
      </c>
      <c r="AC18" s="713"/>
      <c r="AD18" s="897">
        <f>VLOOKUP($AE$18,$Z$9:$AC$13,3,FALSE)</f>
        <v>0.1</v>
      </c>
      <c r="AE18" s="990">
        <f>MAX(1,ROUNDDOWN(C29/365,0))</f>
        <v>1</v>
      </c>
      <c r="AF18" s="996"/>
      <c r="AG18" s="996"/>
    </row>
    <row r="19" spans="1:33" s="898" customFormat="1" ht="60" x14ac:dyDescent="0.25">
      <c r="A19" s="1300"/>
      <c r="B19" s="1031" t="s">
        <v>7895</v>
      </c>
      <c r="C19" s="959">
        <f>IF(C27=TRUE,0,IF($F$3=2,E19,0))</f>
        <v>0</v>
      </c>
      <c r="D19" s="957">
        <f>IF(C27=TRUE,IF($F$3=2,F19,0),0)</f>
        <v>0</v>
      </c>
      <c r="E19" s="959" t="e">
        <f>$D$9/$C$28*100</f>
        <v>#DIV/0!</v>
      </c>
      <c r="F19" s="957">
        <f>D9/365</f>
        <v>0.27397260273972601</v>
      </c>
      <c r="G19" s="1031"/>
      <c r="H19" s="1300"/>
      <c r="I19" s="1031" t="s">
        <v>7895</v>
      </c>
      <c r="J19" s="959"/>
      <c r="K19" s="957">
        <f>IF($M$3=2,M19,0)</f>
        <v>0</v>
      </c>
      <c r="L19" s="959"/>
      <c r="M19" s="957">
        <f>K9/365</f>
        <v>5.4794520547945202E-2</v>
      </c>
      <c r="N19" s="998"/>
      <c r="O19" s="1275"/>
      <c r="P19" s="1000" t="s">
        <v>2097</v>
      </c>
      <c r="Q19" s="1278">
        <v>1</v>
      </c>
      <c r="R19" s="1278"/>
      <c r="S19" s="1278">
        <v>0.4</v>
      </c>
      <c r="T19" s="1278"/>
      <c r="U19" s="1011"/>
      <c r="V19" s="1278">
        <v>0.3</v>
      </c>
      <c r="W19" s="1278"/>
      <c r="X19" s="996"/>
      <c r="Z19" s="962" t="s">
        <v>7915</v>
      </c>
      <c r="AA19" s="713" t="s">
        <v>7894</v>
      </c>
      <c r="AB19" s="897">
        <f>IF($AD$3=2,AD19,0)</f>
        <v>0</v>
      </c>
      <c r="AC19" s="896"/>
      <c r="AD19" s="897">
        <f>VLOOKUP($AE$18,$Z$9:$AC$13,4,FALSE)</f>
        <v>0.1</v>
      </c>
      <c r="AE19" s="990">
        <f>MAX(1,ROUNDDOWN(J29/365,0))</f>
        <v>1</v>
      </c>
      <c r="AF19" s="996"/>
      <c r="AG19" s="996"/>
    </row>
    <row r="20" spans="1:33" s="898" customFormat="1" x14ac:dyDescent="0.25">
      <c r="A20" s="1300"/>
      <c r="B20" s="1031" t="s">
        <v>7905</v>
      </c>
      <c r="C20" s="959">
        <f>IF(C27=TRUE,0,IF($F$3=3,E20,0))</f>
        <v>0</v>
      </c>
      <c r="D20" s="957">
        <f>IF(C27=TRUE,IF($F$3=3,F20,0),0)</f>
        <v>0</v>
      </c>
      <c r="E20" s="960" t="e">
        <f>$D$10/$C$28*100/($C$29/365)</f>
        <v>#DIV/0!</v>
      </c>
      <c r="F20" s="957" t="e">
        <f>D10/C29</f>
        <v>#DIV/0!</v>
      </c>
      <c r="G20" s="1031"/>
      <c r="H20" s="1300"/>
      <c r="I20" s="1031" t="s">
        <v>7905</v>
      </c>
      <c r="J20" s="959"/>
      <c r="K20" s="957">
        <f>IF($M$3=3,M20,0)</f>
        <v>0</v>
      </c>
      <c r="L20" s="959"/>
      <c r="M20" s="957" t="e">
        <f>K10/J29</f>
        <v>#DIV/0!</v>
      </c>
      <c r="N20" s="998"/>
      <c r="O20" s="1275"/>
      <c r="P20" s="1000" t="s">
        <v>2089</v>
      </c>
      <c r="Q20" s="1278">
        <v>1</v>
      </c>
      <c r="R20" s="1278"/>
      <c r="S20" s="1278">
        <v>0.4</v>
      </c>
      <c r="T20" s="1278"/>
      <c r="U20" s="1011"/>
      <c r="V20" s="1278">
        <v>0.3</v>
      </c>
      <c r="W20" s="1278"/>
      <c r="X20" s="996"/>
      <c r="Z20" s="996"/>
      <c r="AA20" s="996"/>
      <c r="AB20" s="996"/>
      <c r="AC20" s="996"/>
      <c r="AD20" s="996"/>
      <c r="AE20" s="996"/>
      <c r="AF20" s="996"/>
      <c r="AG20" s="996"/>
    </row>
    <row r="21" spans="1:33" s="898" customFormat="1" ht="15" customHeight="1" x14ac:dyDescent="0.25">
      <c r="A21" s="1300" t="s">
        <v>2683</v>
      </c>
      <c r="B21" s="713" t="s">
        <v>7896</v>
      </c>
      <c r="C21" s="959">
        <f>IF($F$3=4,E21,0)</f>
        <v>0</v>
      </c>
      <c r="D21" s="957">
        <f>IF($C$27=TRUE,IF($F$3=4,F21,0),0)</f>
        <v>0</v>
      </c>
      <c r="E21" s="959">
        <f>SALES!$F$20</f>
        <v>0</v>
      </c>
      <c r="F21" s="957">
        <f>SALES!$G$20</f>
        <v>0</v>
      </c>
      <c r="G21" s="1031"/>
      <c r="H21" s="1300" t="s">
        <v>2683</v>
      </c>
      <c r="I21" s="713" t="s">
        <v>7896</v>
      </c>
      <c r="J21" s="959">
        <f>IF($M$3=4,L21,0)</f>
        <v>0</v>
      </c>
      <c r="K21" s="1031"/>
      <c r="L21" s="959">
        <f>SALES!$M$21</f>
        <v>0</v>
      </c>
      <c r="M21" s="1031"/>
      <c r="N21" s="998"/>
      <c r="O21" s="1275"/>
      <c r="P21" s="1000" t="s">
        <v>2102</v>
      </c>
      <c r="Q21" s="1278">
        <v>1</v>
      </c>
      <c r="R21" s="1278"/>
      <c r="S21" s="1278">
        <v>0.4</v>
      </c>
      <c r="T21" s="1278"/>
      <c r="U21" s="1011"/>
      <c r="V21" s="1278">
        <v>0.3</v>
      </c>
      <c r="W21" s="1278"/>
      <c r="X21" s="996"/>
      <c r="Z21" s="996"/>
      <c r="AA21" s="996"/>
      <c r="AB21" s="996"/>
      <c r="AC21" s="996"/>
      <c r="AD21" s="996"/>
      <c r="AE21" s="996"/>
      <c r="AF21" s="996"/>
      <c r="AG21" s="996"/>
    </row>
    <row r="22" spans="1:33" s="898" customFormat="1" x14ac:dyDescent="0.25">
      <c r="A22" s="1300"/>
      <c r="B22" s="713" t="s">
        <v>7897</v>
      </c>
      <c r="C22" s="959">
        <f>IF($F$3=5,E22,0)</f>
        <v>0</v>
      </c>
      <c r="D22" s="957">
        <f>IF($C$27=TRUE,IF($F$3=5,F22,0),0)</f>
        <v>0</v>
      </c>
      <c r="E22" s="959">
        <f>SALES!$F$20/2</f>
        <v>0</v>
      </c>
      <c r="F22" s="957">
        <f>SALES!$G$20/2</f>
        <v>0</v>
      </c>
      <c r="G22" s="1031"/>
      <c r="H22" s="1300"/>
      <c r="I22" s="713" t="s">
        <v>7897</v>
      </c>
      <c r="J22" s="959">
        <f>IF($M$3=5,L22,0)</f>
        <v>0</v>
      </c>
      <c r="K22" s="1031"/>
      <c r="L22" s="959">
        <f>SALES!$M$21/2</f>
        <v>0</v>
      </c>
      <c r="M22" s="1031"/>
      <c r="N22" s="998"/>
      <c r="O22" s="1276"/>
      <c r="P22" s="1000" t="s">
        <v>2105</v>
      </c>
      <c r="Q22" s="1278">
        <v>1</v>
      </c>
      <c r="R22" s="1278"/>
      <c r="S22" s="1278">
        <v>0.4</v>
      </c>
      <c r="T22" s="1278"/>
      <c r="U22" s="1011"/>
      <c r="V22" s="1278">
        <v>0.3</v>
      </c>
      <c r="W22" s="1278"/>
      <c r="X22" s="996"/>
      <c r="Z22" s="996"/>
      <c r="AA22" s="996"/>
      <c r="AB22" s="996"/>
      <c r="AC22" s="996"/>
      <c r="AD22" s="996"/>
      <c r="AE22" s="996"/>
      <c r="AF22" s="996"/>
      <c r="AG22" s="996"/>
    </row>
    <row r="23" spans="1:33" s="898" customFormat="1" x14ac:dyDescent="0.25">
      <c r="A23" s="1300"/>
      <c r="B23" s="713" t="s">
        <v>7898</v>
      </c>
      <c r="C23" s="959">
        <f>IF($F$3=6,E23,0)</f>
        <v>0</v>
      </c>
      <c r="D23" s="957">
        <f>IF($C$27=TRUE,IF($F$3=6,F23,0),0)</f>
        <v>0</v>
      </c>
      <c r="E23" s="959">
        <f>SALES!$F$20/3</f>
        <v>0</v>
      </c>
      <c r="F23" s="957">
        <f>SALES!$G$20/3</f>
        <v>0</v>
      </c>
      <c r="G23" s="1031"/>
      <c r="H23" s="1300"/>
      <c r="I23" s="713" t="s">
        <v>7898</v>
      </c>
      <c r="J23" s="959">
        <f>IF($M$3=6,L23,0)</f>
        <v>0</v>
      </c>
      <c r="K23" s="1031"/>
      <c r="L23" s="959">
        <f>SALES!$M$21/3</f>
        <v>0</v>
      </c>
      <c r="M23" s="1031"/>
      <c r="N23" s="998"/>
      <c r="O23" s="984"/>
      <c r="P23" s="985"/>
      <c r="Q23" s="985"/>
      <c r="R23" s="1017"/>
      <c r="S23" s="1017"/>
      <c r="T23" s="1017"/>
      <c r="U23" s="1017"/>
      <c r="V23" s="1017"/>
      <c r="W23" s="848"/>
      <c r="Y23" s="998"/>
      <c r="Z23" s="998"/>
      <c r="AA23" s="998"/>
      <c r="AB23" s="998"/>
      <c r="AC23" s="998"/>
      <c r="AD23" s="998"/>
    </row>
    <row r="24" spans="1:33" s="848" customFormat="1" x14ac:dyDescent="0.25">
      <c r="A24" s="1300"/>
      <c r="B24" s="713" t="s">
        <v>7899</v>
      </c>
      <c r="C24" s="959">
        <f>IF($F$3=7,E24,0)</f>
        <v>0</v>
      </c>
      <c r="D24" s="957">
        <f>IF($C$27=TRUE,IF($F$3=7,F24,0),0)</f>
        <v>0</v>
      </c>
      <c r="E24" s="959">
        <f>SALES!$F$20/4</f>
        <v>0</v>
      </c>
      <c r="F24" s="957">
        <f>SALES!$G$20/4</f>
        <v>0</v>
      </c>
      <c r="G24" s="1031"/>
      <c r="H24" s="1300"/>
      <c r="I24" s="713" t="s">
        <v>7899</v>
      </c>
      <c r="J24" s="959">
        <f>IF($M$3=7,L24,0)</f>
        <v>0</v>
      </c>
      <c r="K24" s="1031"/>
      <c r="L24" s="959">
        <f>SALES!$M$21/4</f>
        <v>0</v>
      </c>
      <c r="M24" s="1031"/>
      <c r="N24" s="998"/>
      <c r="O24" s="900"/>
      <c r="P24" s="900"/>
      <c r="Q24" s="900" t="s">
        <v>7894</v>
      </c>
      <c r="R24" s="900"/>
      <c r="S24" s="900" t="s">
        <v>7894</v>
      </c>
      <c r="T24" s="304"/>
    </row>
    <row r="25" spans="1:33" s="848" customFormat="1" x14ac:dyDescent="0.25">
      <c r="A25" s="1300"/>
      <c r="B25" s="1031" t="s">
        <v>7950</v>
      </c>
      <c r="C25" s="959">
        <f>IF($F$3=8,E25,0)</f>
        <v>0</v>
      </c>
      <c r="D25" s="957">
        <f>IF($C$27=TRUE,IF($F$3=8,F25,0),0)</f>
        <v>0</v>
      </c>
      <c r="E25" s="959">
        <f>SALES!$F$20*2/3</f>
        <v>0</v>
      </c>
      <c r="F25" s="957">
        <f>SALES!$G$20*2/3</f>
        <v>0</v>
      </c>
      <c r="G25" s="1031"/>
      <c r="H25" s="1300"/>
      <c r="I25" s="1031" t="s">
        <v>7950</v>
      </c>
      <c r="J25" s="959">
        <f>IF($M$3=8,L25,0)</f>
        <v>0</v>
      </c>
      <c r="K25" s="1031"/>
      <c r="L25" s="959">
        <f>SALES!$M$21*2/3</f>
        <v>0</v>
      </c>
      <c r="M25" s="1031"/>
      <c r="N25" s="998"/>
      <c r="O25" s="1020" t="s">
        <v>7914</v>
      </c>
      <c r="P25" s="1020" t="s">
        <v>7894</v>
      </c>
      <c r="Q25" s="1020">
        <f>IF($T$3=2,R25,0)</f>
        <v>0</v>
      </c>
      <c r="R25" s="1020">
        <f>IF(AND(C28&gt;=P9,C28&lt;=Q9),R9,IF(AND(C28&gt;=P10,C28&lt;=Q10),R10,IF(AND(C28&gt;=P11,C28&lt;=Q11),R11,IF(AND(C28&gt;=P12,C28&lt;=Q12),R12,IF(AND(C28&gt;=P13,C28&lt;=Q13),R13,0)))))</f>
        <v>0</v>
      </c>
      <c r="S25" s="1020"/>
      <c r="T25" s="1020"/>
    </row>
    <row r="26" spans="1:33" s="848" customFormat="1" x14ac:dyDescent="0.25">
      <c r="A26" s="1031"/>
      <c r="B26" s="1031"/>
      <c r="C26" s="1031"/>
      <c r="D26" s="1031"/>
      <c r="E26" s="1031"/>
      <c r="F26" s="1031"/>
      <c r="G26" s="1031"/>
      <c r="H26" s="1031"/>
      <c r="I26" s="1031"/>
      <c r="J26" s="1031"/>
      <c r="K26" s="1031"/>
      <c r="L26" s="1031"/>
      <c r="M26" s="1031"/>
      <c r="N26" s="998"/>
      <c r="O26" s="1020" t="s">
        <v>7915</v>
      </c>
      <c r="P26" s="1020" t="s">
        <v>7894</v>
      </c>
      <c r="Q26" s="1020" t="b">
        <f>IF($T$3=2,R26,0)</f>
        <v>0</v>
      </c>
      <c r="R26" s="1020" t="b">
        <f>IF(J28=P22,R37,IF(J28=P21,R36,IF(J28=P20,R35,IF(J28=P19,R34,IF(J28=P18,R33,R32)))))</f>
        <v>0</v>
      </c>
      <c r="S26" s="1020"/>
      <c r="T26" s="1020"/>
    </row>
    <row r="27" spans="1:33" s="848" customFormat="1" x14ac:dyDescent="0.25">
      <c r="A27" s="1299" t="s">
        <v>7903</v>
      </c>
      <c r="B27" s="1299"/>
      <c r="C27" s="1031" t="b">
        <f>PRICE!$H$2</f>
        <v>0</v>
      </c>
      <c r="D27" s="1031"/>
      <c r="E27" s="1031"/>
      <c r="F27" s="1031"/>
      <c r="G27" s="1031"/>
      <c r="H27" s="1031"/>
      <c r="I27" s="1031"/>
      <c r="J27" s="1031"/>
      <c r="K27" s="1031"/>
      <c r="L27" s="1031"/>
      <c r="M27" s="1031"/>
      <c r="N27" s="998"/>
      <c r="O27" s="1020"/>
      <c r="P27" s="1020"/>
      <c r="Q27" s="1020"/>
      <c r="R27" s="1020"/>
      <c r="S27" s="1020"/>
      <c r="T27" s="1020"/>
    </row>
    <row r="28" spans="1:33" s="848" customFormat="1" x14ac:dyDescent="0.25">
      <c r="A28" s="1299" t="s">
        <v>1946</v>
      </c>
      <c r="B28" s="1299"/>
      <c r="C28" s="961">
        <f>SALES!G9</f>
        <v>0</v>
      </c>
      <c r="D28" s="1031"/>
      <c r="E28" s="1031"/>
      <c r="F28" s="1031"/>
      <c r="G28" s="1031"/>
      <c r="H28" s="1299" t="s">
        <v>1901</v>
      </c>
      <c r="I28" s="1299"/>
      <c r="J28" s="961" t="str">
        <f>PB!L10</f>
        <v>P</v>
      </c>
      <c r="K28" s="1031"/>
      <c r="L28" s="1031"/>
      <c r="M28" s="1031"/>
      <c r="N28" s="998"/>
      <c r="O28" s="1020" t="s">
        <v>1915</v>
      </c>
      <c r="P28" s="958">
        <f>SALES!L12</f>
        <v>0</v>
      </c>
      <c r="Q28" s="1020"/>
      <c r="R28" s="1020"/>
      <c r="S28" s="1020"/>
      <c r="T28" s="1020"/>
    </row>
    <row r="29" spans="1:33" s="848" customFormat="1" x14ac:dyDescent="0.25">
      <c r="A29" s="1299" t="s">
        <v>7902</v>
      </c>
      <c r="B29" s="1299"/>
      <c r="C29" s="961">
        <f>SALES!$D$9-SALES!$C$9</f>
        <v>0</v>
      </c>
      <c r="D29" s="1031"/>
      <c r="E29" s="1031"/>
      <c r="F29" s="1031"/>
      <c r="G29" s="1031"/>
      <c r="H29" s="1299" t="s">
        <v>7902</v>
      </c>
      <c r="I29" s="1299"/>
      <c r="J29" s="961">
        <f>SALES!$N$12-SALES!$M$12</f>
        <v>0</v>
      </c>
      <c r="K29" s="1031"/>
      <c r="L29" s="858"/>
      <c r="M29" s="858"/>
      <c r="N29" s="1050"/>
      <c r="O29" s="858"/>
      <c r="P29" s="858"/>
      <c r="Q29" s="858"/>
      <c r="R29" s="858"/>
      <c r="S29" s="858"/>
      <c r="T29" s="858"/>
      <c r="U29" s="850"/>
      <c r="V29" s="850"/>
      <c r="W29" s="850"/>
    </row>
    <row r="30" spans="1:33" x14ac:dyDescent="0.25">
      <c r="A30" s="858"/>
      <c r="B30" s="858"/>
      <c r="C30" s="858"/>
      <c r="D30" s="858"/>
      <c r="E30" s="858"/>
      <c r="F30" s="858"/>
      <c r="G30" s="858"/>
      <c r="H30" s="858"/>
      <c r="I30" s="858"/>
      <c r="J30" s="858"/>
      <c r="K30" s="858"/>
      <c r="L30" s="858"/>
      <c r="M30" s="858"/>
      <c r="N30" s="1050"/>
      <c r="O30" s="858"/>
      <c r="P30" s="858"/>
      <c r="Q30" s="858"/>
      <c r="R30" s="858"/>
      <c r="S30" s="858"/>
      <c r="T30" s="858"/>
    </row>
    <row r="31" spans="1:33" x14ac:dyDescent="0.25">
      <c r="A31" s="858"/>
      <c r="B31" s="858"/>
      <c r="C31" s="858"/>
      <c r="D31" s="858"/>
      <c r="E31" s="858"/>
      <c r="F31" s="858"/>
      <c r="G31" s="858"/>
      <c r="H31" s="858"/>
      <c r="I31" s="858"/>
      <c r="J31" s="858"/>
      <c r="K31" s="858"/>
      <c r="L31" s="858"/>
      <c r="M31" s="858"/>
      <c r="N31" s="1050"/>
      <c r="O31" s="858"/>
      <c r="P31" s="858"/>
      <c r="Q31" s="858"/>
      <c r="R31" s="858"/>
      <c r="S31" s="858"/>
      <c r="T31" s="858"/>
    </row>
    <row r="32" spans="1:33" x14ac:dyDescent="0.25">
      <c r="A32" s="858"/>
      <c r="B32" s="858"/>
      <c r="C32" s="858"/>
      <c r="D32" s="858"/>
      <c r="E32" s="858"/>
      <c r="F32" s="858"/>
      <c r="G32" s="858"/>
      <c r="H32" s="858"/>
      <c r="I32" s="858"/>
      <c r="J32" s="858"/>
      <c r="K32" s="858"/>
      <c r="L32" s="858"/>
      <c r="M32" s="858"/>
      <c r="N32" s="1050"/>
      <c r="O32" s="858"/>
      <c r="P32" s="858"/>
      <c r="Q32" s="858" t="s">
        <v>2092</v>
      </c>
      <c r="R32" s="858" t="b">
        <f t="shared" ref="R32:R37" si="0">IF(AND($P$28&gt;=$Q$15,$P$28&lt;=$R$15),Q17,IF(AND($P$28&gt;=$S$15,$P$28&lt;=$T$15),S17,IF(AND($P$28&gt;=$V$15,$P$28&lt;=$W$15),V17)))</f>
        <v>0</v>
      </c>
      <c r="S32" s="1021" t="b">
        <f t="shared" ref="S32:S37" si="1">IF(AND($P$28&gt;=$Q$15,$P$28&lt;=$R$15),VLOOKUP($Q32,$P$16:$R$22,2,FALSE),IF(AND($P$28&gt;=$S$15,$P$28&lt;=$T$15),VLOOKUP($Q32,$P$16:$T$22,4,FALSE),IF(AND($P$28&gt;=$V$15,$P$28&lt;=$W$15),VLOOKUP($Q32,$P$16:$W$22,7,FALSE))))</f>
        <v>0</v>
      </c>
      <c r="T32" s="858"/>
    </row>
    <row r="33" spans="1:23" x14ac:dyDescent="0.25">
      <c r="A33" s="858"/>
      <c r="B33" s="858"/>
      <c r="C33" s="858"/>
      <c r="D33" s="858"/>
      <c r="E33" s="858"/>
      <c r="F33" s="858"/>
      <c r="G33" s="858"/>
      <c r="H33" s="858"/>
      <c r="I33" s="858"/>
      <c r="J33" s="858"/>
      <c r="K33" s="858"/>
      <c r="L33" s="858"/>
      <c r="M33" s="858"/>
      <c r="N33" s="1050"/>
      <c r="O33" s="858"/>
      <c r="P33" s="858"/>
      <c r="Q33" s="858" t="s">
        <v>2094</v>
      </c>
      <c r="R33" s="858" t="b">
        <f t="shared" si="0"/>
        <v>0</v>
      </c>
      <c r="S33" s="1021" t="b">
        <f t="shared" si="1"/>
        <v>0</v>
      </c>
      <c r="T33" s="858"/>
    </row>
    <row r="34" spans="1:23" x14ac:dyDescent="0.25">
      <c r="A34" s="858"/>
      <c r="B34" s="858"/>
      <c r="C34" s="858"/>
      <c r="D34" s="858"/>
      <c r="E34" s="858"/>
      <c r="F34" s="858"/>
      <c r="G34" s="858"/>
      <c r="H34" s="858"/>
      <c r="I34" s="858"/>
      <c r="J34" s="858"/>
      <c r="K34" s="858"/>
      <c r="L34" s="1031"/>
      <c r="M34" s="1031"/>
      <c r="N34" s="848"/>
      <c r="O34" s="1020"/>
      <c r="P34" s="1020"/>
      <c r="Q34" s="1020" t="s">
        <v>2097</v>
      </c>
      <c r="R34" s="858" t="b">
        <f t="shared" si="0"/>
        <v>0</v>
      </c>
      <c r="S34" s="1021" t="b">
        <f t="shared" si="1"/>
        <v>0</v>
      </c>
      <c r="T34" s="1020"/>
      <c r="U34" s="848"/>
      <c r="V34" s="848"/>
      <c r="W34" s="848"/>
    </row>
    <row r="35" spans="1:23" x14ac:dyDescent="0.25">
      <c r="L35" s="848"/>
      <c r="M35" s="848"/>
      <c r="N35" s="848"/>
      <c r="O35" s="1020"/>
      <c r="P35" s="1020"/>
      <c r="Q35" s="1020" t="s">
        <v>2089</v>
      </c>
      <c r="R35" s="858" t="b">
        <f t="shared" si="0"/>
        <v>0</v>
      </c>
      <c r="S35" s="1021" t="b">
        <f t="shared" si="1"/>
        <v>0</v>
      </c>
      <c r="T35" s="1020"/>
      <c r="U35" s="848"/>
      <c r="V35" s="848"/>
      <c r="W35" s="848"/>
    </row>
    <row r="36" spans="1:23" x14ac:dyDescent="0.25">
      <c r="L36" s="848"/>
      <c r="M36" s="848"/>
      <c r="N36" s="848"/>
      <c r="O36" s="1020"/>
      <c r="P36" s="1020"/>
      <c r="Q36" s="1020" t="s">
        <v>2102</v>
      </c>
      <c r="R36" s="858" t="b">
        <f t="shared" si="0"/>
        <v>0</v>
      </c>
      <c r="S36" s="1021" t="b">
        <f t="shared" si="1"/>
        <v>0</v>
      </c>
      <c r="T36" s="1020"/>
      <c r="U36" s="848"/>
      <c r="V36" s="848"/>
      <c r="W36" s="848"/>
    </row>
    <row r="37" spans="1:23" x14ac:dyDescent="0.25">
      <c r="L37" s="848"/>
      <c r="M37" s="848"/>
      <c r="N37" s="848"/>
      <c r="O37" s="1020"/>
      <c r="P37" s="1020"/>
      <c r="Q37" s="1020" t="s">
        <v>2105</v>
      </c>
      <c r="R37" s="858" t="b">
        <f t="shared" si="0"/>
        <v>0</v>
      </c>
      <c r="S37" s="1021" t="b">
        <f t="shared" si="1"/>
        <v>0</v>
      </c>
      <c r="T37" s="1020"/>
      <c r="U37" s="848"/>
      <c r="V37" s="848"/>
      <c r="W37" s="848"/>
    </row>
    <row r="38" spans="1:23" x14ac:dyDescent="0.25">
      <c r="O38" s="858"/>
      <c r="P38" s="858"/>
      <c r="Q38" s="858"/>
      <c r="R38" s="858"/>
      <c r="S38" s="858"/>
      <c r="T38" s="858"/>
    </row>
    <row r="39" spans="1:23" x14ac:dyDescent="0.25">
      <c r="O39" s="713"/>
      <c r="P39" s="713"/>
      <c r="Q39" s="713"/>
      <c r="R39" s="713"/>
      <c r="S39" s="713"/>
      <c r="T39" s="713"/>
    </row>
    <row r="40" spans="1:23" x14ac:dyDescent="0.25">
      <c r="O40" s="713"/>
      <c r="P40" s="713"/>
      <c r="Q40" s="713"/>
      <c r="R40" s="713"/>
      <c r="S40" s="713"/>
      <c r="T40" s="713"/>
    </row>
    <row r="41" spans="1:23" x14ac:dyDescent="0.25">
      <c r="O41" s="713"/>
      <c r="P41" s="713"/>
      <c r="Q41" s="713"/>
      <c r="R41" s="713"/>
      <c r="S41" s="713"/>
      <c r="T41" s="713"/>
    </row>
    <row r="42" spans="1:23" x14ac:dyDescent="0.25">
      <c r="O42" s="713"/>
      <c r="P42" s="713"/>
      <c r="Q42" s="713"/>
      <c r="R42" s="713"/>
      <c r="S42" s="713"/>
      <c r="T42" s="713"/>
    </row>
    <row r="52" spans="16:19" x14ac:dyDescent="0.25">
      <c r="P52" s="1019" t="s">
        <v>7946</v>
      </c>
      <c r="Q52" s="1018" t="s">
        <v>7947</v>
      </c>
      <c r="R52" s="1019" t="s">
        <v>7948</v>
      </c>
      <c r="S52" s="1019" t="s">
        <v>7949</v>
      </c>
    </row>
    <row r="53" spans="16:19" x14ac:dyDescent="0.25">
      <c r="P53" s="997"/>
      <c r="Q53" s="997"/>
      <c r="R53" s="997"/>
      <c r="S53" s="997"/>
    </row>
    <row r="54" spans="16:19" x14ac:dyDescent="0.25">
      <c r="P54" s="997" t="s">
        <v>7945</v>
      </c>
      <c r="Q54" s="1011">
        <v>0.8</v>
      </c>
      <c r="R54" s="1011">
        <v>0.5</v>
      </c>
      <c r="S54" s="1011">
        <v>0.3</v>
      </c>
    </row>
    <row r="55" spans="16:19" x14ac:dyDescent="0.25">
      <c r="P55" s="997" t="s">
        <v>7945</v>
      </c>
      <c r="Q55" s="1011">
        <v>0.8</v>
      </c>
      <c r="R55" s="1011">
        <v>0.5</v>
      </c>
      <c r="S55" s="1011">
        <v>0.3</v>
      </c>
    </row>
    <row r="56" spans="16:19" x14ac:dyDescent="0.25">
      <c r="P56" s="997" t="s">
        <v>7945</v>
      </c>
      <c r="Q56" s="1011">
        <v>0.8</v>
      </c>
      <c r="R56" s="1011">
        <v>0.5</v>
      </c>
      <c r="S56" s="1011">
        <v>0.3</v>
      </c>
    </row>
    <row r="57" spans="16:19" x14ac:dyDescent="0.25">
      <c r="P57" s="997" t="s">
        <v>7945</v>
      </c>
      <c r="Q57" s="1011">
        <v>0.8</v>
      </c>
      <c r="R57" s="1011">
        <v>0.5</v>
      </c>
      <c r="S57" s="1011">
        <v>0.3</v>
      </c>
    </row>
    <row r="58" spans="16:19" x14ac:dyDescent="0.25">
      <c r="P58" s="997" t="s">
        <v>7945</v>
      </c>
      <c r="Q58" s="1011">
        <v>0.8</v>
      </c>
      <c r="R58" s="1011">
        <v>0.5</v>
      </c>
      <c r="S58" s="1011">
        <v>0.3</v>
      </c>
    </row>
    <row r="59" spans="16:19" x14ac:dyDescent="0.25">
      <c r="P59" s="997" t="s">
        <v>7945</v>
      </c>
      <c r="Q59" s="1011">
        <v>0.8</v>
      </c>
      <c r="R59" s="1011">
        <v>0.5</v>
      </c>
      <c r="S59" s="1011">
        <v>0.3</v>
      </c>
    </row>
  </sheetData>
  <mergeCells count="70">
    <mergeCell ref="V22:W22"/>
    <mergeCell ref="Q16:R16"/>
    <mergeCell ref="S16:T16"/>
    <mergeCell ref="V16:W16"/>
    <mergeCell ref="V17:W17"/>
    <mergeCell ref="V18:W18"/>
    <mergeCell ref="V19:W19"/>
    <mergeCell ref="V20:W20"/>
    <mergeCell ref="V21:W21"/>
    <mergeCell ref="Q17:R17"/>
    <mergeCell ref="Q18:R18"/>
    <mergeCell ref="Q19:R19"/>
    <mergeCell ref="Q20:R20"/>
    <mergeCell ref="Q21:R21"/>
    <mergeCell ref="Q22:R22"/>
    <mergeCell ref="D10:E10"/>
    <mergeCell ref="H18:H20"/>
    <mergeCell ref="I8:J8"/>
    <mergeCell ref="I9:J9"/>
    <mergeCell ref="I10:J10"/>
    <mergeCell ref="A29:B29"/>
    <mergeCell ref="A18:A20"/>
    <mergeCell ref="H28:I28"/>
    <mergeCell ref="H29:I29"/>
    <mergeCell ref="A27:B27"/>
    <mergeCell ref="A28:B28"/>
    <mergeCell ref="A21:A25"/>
    <mergeCell ref="H21:H25"/>
    <mergeCell ref="A2:F2"/>
    <mergeCell ref="A6:F6"/>
    <mergeCell ref="A12:F12"/>
    <mergeCell ref="A1:F1"/>
    <mergeCell ref="H1:M1"/>
    <mergeCell ref="H2:M2"/>
    <mergeCell ref="H6:M6"/>
    <mergeCell ref="H12:M12"/>
    <mergeCell ref="K8:L8"/>
    <mergeCell ref="K9:L9"/>
    <mergeCell ref="B8:C8"/>
    <mergeCell ref="B9:C9"/>
    <mergeCell ref="B10:C10"/>
    <mergeCell ref="K10:L10"/>
    <mergeCell ref="D8:E8"/>
    <mergeCell ref="D9:E9"/>
    <mergeCell ref="O16:O22"/>
    <mergeCell ref="R13:S13"/>
    <mergeCell ref="R10:S10"/>
    <mergeCell ref="R11:S11"/>
    <mergeCell ref="R12:S12"/>
    <mergeCell ref="S17:T17"/>
    <mergeCell ref="S18:T18"/>
    <mergeCell ref="S19:T19"/>
    <mergeCell ref="S20:T20"/>
    <mergeCell ref="S21:T21"/>
    <mergeCell ref="S22:T22"/>
    <mergeCell ref="Y1:AD1"/>
    <mergeCell ref="Y2:AD2"/>
    <mergeCell ref="Y6:AD6"/>
    <mergeCell ref="Z8:AA8"/>
    <mergeCell ref="O8:O13"/>
    <mergeCell ref="O6:T6"/>
    <mergeCell ref="R8:S8"/>
    <mergeCell ref="R9:S9"/>
    <mergeCell ref="O1:T1"/>
    <mergeCell ref="O2:T2"/>
    <mergeCell ref="Z9:AA9"/>
    <mergeCell ref="Z10:AA10"/>
    <mergeCell ref="Z11:AA11"/>
    <mergeCell ref="Z12:AA12"/>
    <mergeCell ref="Z13:AA1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3" r:id="rId4" name="Drop Down 7">
              <controlPr locked="0" defaultSize="0" autoLine="0" autoPict="0">
                <anchor moveWithCells="1">
                  <from>
                    <xdr:col>1</xdr:col>
                    <xdr:colOff>190500</xdr:colOff>
                    <xdr:row>2</xdr:row>
                    <xdr:rowOff>123825</xdr:rowOff>
                  </from>
                  <to>
                    <xdr:col>4</xdr:col>
                    <xdr:colOff>304800</xdr:colOff>
                    <xdr:row>4</xdr:row>
                    <xdr:rowOff>38100</xdr:rowOff>
                  </to>
                </anchor>
              </controlPr>
            </control>
          </mc:Choice>
        </mc:AlternateContent>
        <mc:AlternateContent xmlns:mc="http://schemas.openxmlformats.org/markup-compatibility/2006">
          <mc:Choice Requires="x14">
            <control shapeId="4104" r:id="rId5" name="Drop Down 8">
              <controlPr locked="0" defaultSize="0" autoLine="0" autoPict="0">
                <anchor moveWithCells="1">
                  <from>
                    <xdr:col>8</xdr:col>
                    <xdr:colOff>190500</xdr:colOff>
                    <xdr:row>2</xdr:row>
                    <xdr:rowOff>123825</xdr:rowOff>
                  </from>
                  <to>
                    <xdr:col>11</xdr:col>
                    <xdr:colOff>666750</xdr:colOff>
                    <xdr:row>4</xdr:row>
                    <xdr:rowOff>38100</xdr:rowOff>
                  </to>
                </anchor>
              </controlPr>
            </control>
          </mc:Choice>
        </mc:AlternateContent>
        <mc:AlternateContent xmlns:mc="http://schemas.openxmlformats.org/markup-compatibility/2006">
          <mc:Choice Requires="x14">
            <control shapeId="4106" r:id="rId6" name="Drop Down 10">
              <controlPr locked="0" defaultSize="0" autoLine="0" autoPict="0">
                <anchor moveWithCells="1">
                  <from>
                    <xdr:col>15</xdr:col>
                    <xdr:colOff>685800</xdr:colOff>
                    <xdr:row>2</xdr:row>
                    <xdr:rowOff>114300</xdr:rowOff>
                  </from>
                  <to>
                    <xdr:col>18</xdr:col>
                    <xdr:colOff>752475</xdr:colOff>
                    <xdr:row>4</xdr:row>
                    <xdr:rowOff>28575</xdr:rowOff>
                  </to>
                </anchor>
              </controlPr>
            </control>
          </mc:Choice>
        </mc:AlternateContent>
        <mc:AlternateContent xmlns:mc="http://schemas.openxmlformats.org/markup-compatibility/2006">
          <mc:Choice Requires="x14">
            <control shapeId="4107" r:id="rId7" name="Drop Down 11">
              <controlPr locked="0" defaultSize="0" autoLine="0" autoPict="0">
                <anchor moveWithCells="1">
                  <from>
                    <xdr:col>25</xdr:col>
                    <xdr:colOff>685800</xdr:colOff>
                    <xdr:row>2</xdr:row>
                    <xdr:rowOff>114300</xdr:rowOff>
                  </from>
                  <to>
                    <xdr:col>28</xdr:col>
                    <xdr:colOff>914400</xdr:colOff>
                    <xdr:row>4</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
  <sheetViews>
    <sheetView workbookViewId="0">
      <selection activeCell="M6" sqref="M6"/>
    </sheetView>
  </sheetViews>
  <sheetFormatPr defaultRowHeight="15" x14ac:dyDescent="0.25"/>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Macro1">
                <anchor moveWithCells="1" sizeWithCells="1">
                  <from>
                    <xdr:col>2</xdr:col>
                    <xdr:colOff>0</xdr:colOff>
                    <xdr:row>1</xdr:row>
                    <xdr:rowOff>171450</xdr:rowOff>
                  </from>
                  <to>
                    <xdr:col>7</xdr:col>
                    <xdr:colOff>590550</xdr:colOff>
                    <xdr:row>6</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V114"/>
  <sheetViews>
    <sheetView zoomScale="70" zoomScaleNormal="70" workbookViewId="0">
      <selection activeCell="G22" sqref="G22"/>
    </sheetView>
  </sheetViews>
  <sheetFormatPr defaultRowHeight="15" x14ac:dyDescent="0.25"/>
  <cols>
    <col min="1" max="1" width="28.140625" bestFit="1" customWidth="1"/>
    <col min="2" max="2" width="18" style="108" bestFit="1" customWidth="1"/>
    <col min="3" max="3" width="20.42578125" style="108" bestFit="1" customWidth="1"/>
    <col min="4" max="5" width="14" customWidth="1"/>
    <col min="6" max="6" width="7.140625" customWidth="1"/>
    <col min="7" max="7" width="20.28515625" style="763" customWidth="1"/>
    <col min="8" max="8" width="21" style="107" bestFit="1" customWidth="1"/>
    <col min="9" max="9" width="16.85546875" style="107" bestFit="1" customWidth="1"/>
    <col min="10" max="10" width="11.7109375" style="107" bestFit="1" customWidth="1"/>
    <col min="11" max="11" width="13.28515625" style="107" bestFit="1" customWidth="1"/>
    <col min="12" max="12" width="2.5703125" customWidth="1"/>
    <col min="13" max="13" width="14.42578125" bestFit="1" customWidth="1"/>
    <col min="14" max="15" width="17.5703125" bestFit="1" customWidth="1"/>
    <col min="16" max="16" width="16.5703125" bestFit="1" customWidth="1"/>
    <col min="17" max="17" width="13.28515625" bestFit="1" customWidth="1"/>
    <col min="18" max="18" width="11.42578125" bestFit="1" customWidth="1"/>
    <col min="19" max="19" width="9.5703125" bestFit="1" customWidth="1"/>
  </cols>
  <sheetData>
    <row r="1" spans="1:22" ht="26.25" x14ac:dyDescent="0.25">
      <c r="A1" s="1141" t="s">
        <v>2043</v>
      </c>
      <c r="B1" s="1141"/>
      <c r="C1" s="1141"/>
      <c r="D1" s="1141"/>
      <c r="E1" s="1141"/>
    </row>
    <row r="2" spans="1:22" ht="21" x14ac:dyDescent="0.35">
      <c r="A2" s="206"/>
      <c r="B2" s="592" t="s">
        <v>2689</v>
      </c>
      <c r="C2" s="592"/>
      <c r="D2" s="592"/>
      <c r="E2" s="592"/>
      <c r="H2" s="280" t="b">
        <v>0</v>
      </c>
      <c r="S2" s="275"/>
      <c r="T2" s="275"/>
      <c r="U2" s="275"/>
      <c r="V2" s="275"/>
    </row>
    <row r="3" spans="1:22" s="108" customFormat="1" ht="18.75" x14ac:dyDescent="0.3">
      <c r="A3" s="593" t="str">
        <f>Manual!A3</f>
        <v>GTP</v>
      </c>
      <c r="B3" s="661" t="e">
        <f>Manual!$B3</f>
        <v>#VALUE!</v>
      </c>
      <c r="C3" s="662"/>
      <c r="D3" s="662"/>
      <c r="E3" s="663"/>
      <c r="G3" s="766" t="s">
        <v>7800</v>
      </c>
      <c r="H3" s="692">
        <v>90</v>
      </c>
      <c r="L3"/>
      <c r="R3" s="365"/>
      <c r="S3" s="481"/>
      <c r="T3" s="481"/>
      <c r="U3" s="481"/>
      <c r="V3" s="481"/>
    </row>
    <row r="4" spans="1:22" ht="18.75" x14ac:dyDescent="0.3">
      <c r="A4" s="593" t="str">
        <f>Manual!A4</f>
        <v>RBD</v>
      </c>
      <c r="B4" s="576" t="e">
        <f>Manual!$B4</f>
        <v>#N/A</v>
      </c>
      <c r="C4" s="179"/>
      <c r="D4" s="179"/>
      <c r="E4" s="577"/>
      <c r="H4" s="109"/>
      <c r="S4" s="275"/>
      <c r="T4" s="275"/>
      <c r="U4" s="275"/>
      <c r="V4" s="275"/>
    </row>
    <row r="5" spans="1:22" ht="18.75" x14ac:dyDescent="0.3">
      <c r="A5" s="593" t="str">
        <f>Manual!A5</f>
        <v>FLEX</v>
      </c>
      <c r="B5" s="576" t="e">
        <f ca="1">Manual!$B5</f>
        <v>#N/A</v>
      </c>
      <c r="C5" s="179"/>
      <c r="D5" s="179"/>
      <c r="E5" s="577"/>
      <c r="H5" s="109"/>
      <c r="S5" s="275"/>
      <c r="T5" s="275"/>
      <c r="U5" s="275"/>
      <c r="V5" s="275"/>
    </row>
    <row r="6" spans="1:22" ht="18.75" x14ac:dyDescent="0.3">
      <c r="A6" s="593" t="str">
        <f>Manual!A6</f>
        <v>TRANSPORTATION</v>
      </c>
      <c r="B6" s="576" t="e">
        <f ca="1">Manual!$B6</f>
        <v>#VALUE!</v>
      </c>
      <c r="C6" s="179"/>
      <c r="D6" s="179"/>
      <c r="E6" s="577"/>
      <c r="S6" s="275"/>
      <c r="T6" s="275"/>
      <c r="U6" s="275"/>
      <c r="V6" s="275"/>
    </row>
    <row r="7" spans="1:22" ht="18.75" x14ac:dyDescent="0.3">
      <c r="A7" s="593" t="str">
        <f>Manual!A7</f>
        <v>METERING</v>
      </c>
      <c r="B7" s="576" t="e">
        <f ca="1">Manual!$B7</f>
        <v>#N/A</v>
      </c>
      <c r="C7" s="179"/>
      <c r="D7" s="179"/>
      <c r="E7" s="577"/>
      <c r="S7" s="275"/>
      <c r="T7" s="275"/>
      <c r="U7" s="275"/>
      <c r="V7" s="275"/>
    </row>
    <row r="8" spans="1:22" ht="18.75" x14ac:dyDescent="0.3">
      <c r="A8" s="593" t="str">
        <f>Manual!A8</f>
        <v>TRANS RISK</v>
      </c>
      <c r="B8" s="576" t="e">
        <f ca="1">Manual!$B8</f>
        <v>#VALUE!</v>
      </c>
      <c r="C8" s="179"/>
      <c r="D8" s="179"/>
      <c r="E8" s="577"/>
    </row>
    <row r="9" spans="1:22" ht="18.75" x14ac:dyDescent="0.3">
      <c r="A9" s="593" t="str">
        <f>Manual!A9</f>
        <v>RISK MARGIN</v>
      </c>
      <c r="B9" s="576">
        <f>Manual!$B9</f>
        <v>0</v>
      </c>
      <c r="C9" s="179"/>
      <c r="D9" s="179"/>
      <c r="E9" s="577"/>
      <c r="S9" s="275"/>
      <c r="T9" s="275"/>
      <c r="U9" s="275"/>
      <c r="V9" s="275"/>
    </row>
    <row r="10" spans="1:22" ht="18.75" x14ac:dyDescent="0.3">
      <c r="A10" s="593" t="str">
        <f>Manual!A10</f>
        <v>FIXED MARGIN</v>
      </c>
      <c r="B10" s="576">
        <f>Manual!$B10</f>
        <v>0</v>
      </c>
      <c r="C10" s="179"/>
      <c r="D10" s="179"/>
      <c r="E10" s="577"/>
      <c r="S10" s="275"/>
      <c r="T10" s="275"/>
      <c r="U10" s="275"/>
      <c r="V10" s="275"/>
    </row>
    <row r="11" spans="1:22" ht="18.75" x14ac:dyDescent="0.3">
      <c r="A11" s="593" t="str">
        <f>Manual!A11</f>
        <v>COMMISSION</v>
      </c>
      <c r="B11" s="576">
        <f>Manual!$B11</f>
        <v>0</v>
      </c>
      <c r="C11" s="179"/>
      <c r="D11" s="179"/>
      <c r="E11" s="577"/>
      <c r="H11"/>
      <c r="I11"/>
      <c r="J11"/>
      <c r="K11"/>
    </row>
    <row r="12" spans="1:22" ht="18.75" x14ac:dyDescent="0.3">
      <c r="A12" s="593" t="str">
        <f>Manual!A12</f>
        <v>MINIMUM MARGIN</v>
      </c>
      <c r="B12" s="576" t="e">
        <f>Manual!$B12</f>
        <v>#DIV/0!</v>
      </c>
      <c r="C12" s="179"/>
      <c r="D12" s="179"/>
      <c r="E12" s="577"/>
      <c r="H12"/>
      <c r="I12"/>
      <c r="J12"/>
      <c r="K12"/>
    </row>
    <row r="13" spans="1:22" ht="18.75" x14ac:dyDescent="0.3">
      <c r="A13" s="593" t="str">
        <f>Manual!A13</f>
        <v>FUTURE VALUE</v>
      </c>
      <c r="B13" s="576" t="e">
        <f>Manual!$B13</f>
        <v>#VALUE!</v>
      </c>
      <c r="C13" s="179"/>
      <c r="D13" s="179"/>
      <c r="E13" s="577"/>
      <c r="H13"/>
      <c r="I13"/>
      <c r="J13"/>
      <c r="K13"/>
      <c r="L13" s="275"/>
    </row>
    <row r="14" spans="1:22" ht="18.75" x14ac:dyDescent="0.3">
      <c r="A14" s="593" t="str">
        <f>Manual!A14</f>
        <v>INCENTIVE_PPU</v>
      </c>
      <c r="B14" s="576" t="e">
        <f>Manual!$B14</f>
        <v>#VALUE!</v>
      </c>
      <c r="C14" s="179"/>
      <c r="D14" s="179"/>
      <c r="E14" s="577"/>
      <c r="H14"/>
      <c r="I14"/>
      <c r="J14"/>
      <c r="K14"/>
      <c r="L14" s="275"/>
    </row>
    <row r="15" spans="1:22" ht="18.75" x14ac:dyDescent="0.3">
      <c r="A15" s="593" t="str">
        <f>Manual!A15</f>
        <v>BAD_DEBT_PPU</v>
      </c>
      <c r="B15" s="576" t="e">
        <f>Manual!$B15</f>
        <v>#VALUE!</v>
      </c>
      <c r="C15" s="179"/>
      <c r="D15" s="179"/>
      <c r="E15" s="577"/>
      <c r="H15"/>
      <c r="I15"/>
      <c r="J15"/>
      <c r="K15"/>
      <c r="L15" s="275"/>
    </row>
    <row r="16" spans="1:22" ht="18.75" x14ac:dyDescent="0.3">
      <c r="A16" s="593" t="str">
        <f>Manual!A16</f>
        <v>FINAL PPU</v>
      </c>
      <c r="B16" s="578" t="e">
        <f>Manual!$B16</f>
        <v>#VALUE!</v>
      </c>
      <c r="C16" s="572"/>
      <c r="D16" s="572"/>
      <c r="E16" s="579"/>
      <c r="G16" s="767"/>
      <c r="H16"/>
      <c r="I16"/>
      <c r="J16"/>
      <c r="K16"/>
    </row>
    <row r="17" spans="1:22" ht="18.75" x14ac:dyDescent="0.3">
      <c r="A17" s="593" t="str">
        <f>Manual!A18</f>
        <v>SC TRANS</v>
      </c>
      <c r="B17" s="576">
        <f>Manual!$B18</f>
        <v>0</v>
      </c>
      <c r="C17" s="179"/>
      <c r="D17" s="179"/>
      <c r="E17" s="577"/>
      <c r="G17" s="767"/>
      <c r="H17"/>
      <c r="I17"/>
      <c r="J17"/>
      <c r="K17"/>
      <c r="L17" s="275"/>
    </row>
    <row r="18" spans="1:22" ht="18.75" x14ac:dyDescent="0.3">
      <c r="A18" s="593" t="str">
        <f>Manual!A19</f>
        <v>SC METERING</v>
      </c>
      <c r="B18" s="576">
        <f>Manual!B19</f>
        <v>0</v>
      </c>
      <c r="C18" s="179"/>
      <c r="D18" s="179"/>
      <c r="E18" s="577"/>
      <c r="G18" s="767"/>
      <c r="H18"/>
      <c r="I18"/>
      <c r="J18"/>
      <c r="K18"/>
      <c r="L18" s="275"/>
    </row>
    <row r="19" spans="1:22" ht="18.75" x14ac:dyDescent="0.3">
      <c r="A19" s="593" t="str">
        <f>Manual!A20</f>
        <v>SC MARGIN</v>
      </c>
      <c r="B19" s="576">
        <f>Manual!B20</f>
        <v>0</v>
      </c>
      <c r="C19" s="179"/>
      <c r="D19" s="179"/>
      <c r="E19" s="577"/>
      <c r="G19" s="767"/>
      <c r="H19"/>
      <c r="I19"/>
      <c r="J19"/>
      <c r="K19"/>
      <c r="L19" s="275"/>
    </row>
    <row r="20" spans="1:22" ht="18.75" x14ac:dyDescent="0.3">
      <c r="A20" s="593" t="str">
        <f>Manual!A21</f>
        <v>SC_TRANS_RISK</v>
      </c>
      <c r="B20" s="576" t="e">
        <f ca="1">Manual!B21</f>
        <v>#VALUE!</v>
      </c>
      <c r="C20" s="179"/>
      <c r="D20" s="179"/>
      <c r="E20" s="577"/>
      <c r="G20" s="767"/>
      <c r="H20"/>
      <c r="I20"/>
      <c r="J20"/>
      <c r="K20"/>
    </row>
    <row r="21" spans="1:22" ht="18.75" x14ac:dyDescent="0.3">
      <c r="A21" s="593" t="s">
        <v>7803</v>
      </c>
      <c r="B21" s="576" t="e">
        <f ca="1">Manual!B22</f>
        <v>#VALUE!</v>
      </c>
      <c r="C21" s="179"/>
      <c r="D21" s="179"/>
      <c r="E21" s="577"/>
      <c r="G21" s="767"/>
      <c r="H21" s="137"/>
      <c r="I21" s="137"/>
    </row>
    <row r="22" spans="1:22" ht="18.75" x14ac:dyDescent="0.3">
      <c r="A22" s="593" t="str">
        <f>Manual!A23</f>
        <v>SC_COMMISSION</v>
      </c>
      <c r="B22" s="576">
        <f>Manual!B23</f>
        <v>0</v>
      </c>
      <c r="C22" s="179"/>
      <c r="D22" s="179"/>
      <c r="E22" s="577"/>
      <c r="G22" s="767"/>
      <c r="H22" s="137"/>
      <c r="I22" s="137"/>
    </row>
    <row r="23" spans="1:22" ht="18.75" x14ac:dyDescent="0.3">
      <c r="A23" s="593" t="str">
        <f>Manual!A24</f>
        <v>FINAL SC</v>
      </c>
      <c r="B23" s="580" t="e">
        <f ca="1">SUM(B17:B22)</f>
        <v>#VALUE!</v>
      </c>
      <c r="C23" s="581"/>
      <c r="D23" s="581"/>
      <c r="E23" s="582"/>
      <c r="G23" s="767"/>
      <c r="H23" s="137"/>
      <c r="I23" s="137"/>
      <c r="S23" s="275"/>
      <c r="T23" s="275"/>
      <c r="U23" s="275"/>
      <c r="V23" s="275"/>
    </row>
    <row r="24" spans="1:22" ht="18.75" x14ac:dyDescent="0.3">
      <c r="A24" s="593" t="s">
        <v>7801</v>
      </c>
      <c r="B24" s="706" t="e">
        <f ca="1">B23</f>
        <v>#VALUE!</v>
      </c>
      <c r="C24" s="707"/>
      <c r="D24" s="707"/>
      <c r="E24" s="708"/>
      <c r="G24" s="767"/>
      <c r="H24" s="134"/>
      <c r="I24" s="137"/>
      <c r="S24" s="275"/>
      <c r="T24" s="275"/>
      <c r="U24" s="275"/>
      <c r="V24" s="275"/>
    </row>
    <row r="25" spans="1:22" ht="18.75" x14ac:dyDescent="0.3">
      <c r="A25" s="593" t="s">
        <v>7802</v>
      </c>
      <c r="B25" s="580" t="e">
        <f>B16</f>
        <v>#VALUE!</v>
      </c>
      <c r="C25" s="581"/>
      <c r="D25" s="581"/>
      <c r="E25" s="582"/>
      <c r="G25" s="767"/>
      <c r="H25" s="137"/>
      <c r="I25" s="137"/>
      <c r="S25" s="275"/>
      <c r="T25" s="275"/>
      <c r="U25" s="275"/>
      <c r="V25" s="275"/>
    </row>
    <row r="26" spans="1:22" ht="18.75" x14ac:dyDescent="0.3">
      <c r="A26" s="595"/>
      <c r="B26" s="231"/>
      <c r="C26" s="484"/>
      <c r="D26" s="484"/>
      <c r="E26" s="484"/>
      <c r="G26" s="767"/>
      <c r="H26" s="137"/>
      <c r="I26" s="137"/>
      <c r="S26" s="275"/>
      <c r="T26" s="275"/>
      <c r="U26" s="275"/>
      <c r="V26" s="275"/>
    </row>
    <row r="27" spans="1:22" ht="18.75" x14ac:dyDescent="0.3">
      <c r="A27" s="483"/>
      <c r="B27" s="484"/>
      <c r="C27" s="484"/>
      <c r="D27" s="484"/>
      <c r="E27" s="484"/>
      <c r="G27" s="767"/>
      <c r="H27" s="137"/>
      <c r="I27" s="137"/>
      <c r="O27" s="480"/>
      <c r="P27" s="480"/>
      <c r="Q27" s="480"/>
      <c r="R27" s="480"/>
      <c r="S27" s="480"/>
      <c r="T27" s="480"/>
      <c r="U27" s="480"/>
      <c r="V27" s="480"/>
    </row>
    <row r="28" spans="1:22" ht="26.25" x14ac:dyDescent="0.25">
      <c r="A28" s="1141" t="s">
        <v>2043</v>
      </c>
      <c r="B28" s="1141"/>
      <c r="C28" s="1141"/>
      <c r="D28" s="1141"/>
      <c r="E28" s="1141"/>
    </row>
    <row r="29" spans="1:22" s="142" customFormat="1" ht="18.75" x14ac:dyDescent="0.3">
      <c r="B29" s="866">
        <v>8</v>
      </c>
      <c r="C29" s="201"/>
      <c r="D29" s="201"/>
      <c r="E29" s="201"/>
      <c r="G29" s="768"/>
      <c r="H29" s="566"/>
      <c r="I29" s="566"/>
      <c r="J29" s="566"/>
      <c r="K29" s="566"/>
    </row>
    <row r="30" spans="1:22" ht="18.75" x14ac:dyDescent="0.3">
      <c r="A30" s="108"/>
      <c r="B30" s="592" t="s">
        <v>2459</v>
      </c>
      <c r="C30" s="592" t="s">
        <v>7878</v>
      </c>
      <c r="D30" s="592"/>
      <c r="E30" s="592"/>
      <c r="H30" s="794"/>
    </row>
    <row r="31" spans="1:22" ht="18.75" x14ac:dyDescent="0.3">
      <c r="A31" s="593" t="str">
        <f ca="1">PB!B6</f>
        <v/>
      </c>
      <c r="B31" s="573" t="str">
        <f ca="1">IFERROR(VLOOKUP($A31,PB!$B$6:$J$12,B$29,FALSE),"")</f>
        <v/>
      </c>
      <c r="C31" s="574" t="e">
        <f ca="1">B31+$G$38</f>
        <v>#VALUE!</v>
      </c>
      <c r="D31" s="574"/>
      <c r="E31" s="575"/>
      <c r="G31" s="791" t="s">
        <v>7879</v>
      </c>
      <c r="H31" s="794"/>
      <c r="I31" s="800"/>
    </row>
    <row r="32" spans="1:22" ht="18.75" x14ac:dyDescent="0.3">
      <c r="A32" s="593" t="str">
        <f ca="1">PB!B7</f>
        <v/>
      </c>
      <c r="B32" s="576" t="str">
        <f ca="1">IFERROR(VLOOKUP($A32,PB!$B$6:$J$12,B$29,FALSE),"")</f>
        <v/>
      </c>
      <c r="C32" s="179" t="str">
        <f ca="1">IF(B32="","",B32+$G$38)</f>
        <v/>
      </c>
      <c r="D32" s="179"/>
      <c r="E32" s="577"/>
      <c r="G32" s="792" t="e">
        <f ca="1">(B54-B53/100)*(1-G33)*365</f>
        <v>#VALUE!</v>
      </c>
      <c r="H32" s="794" t="s">
        <v>7882</v>
      </c>
      <c r="I32" s="800"/>
    </row>
    <row r="33" spans="1:12" s="138" customFormat="1" ht="18.75" x14ac:dyDescent="0.3">
      <c r="A33" s="593" t="str">
        <f ca="1">PB!B8</f>
        <v/>
      </c>
      <c r="B33" s="576" t="str">
        <f ca="1">IFERROR(VLOOKUP($A33,PB!$B$6:$J$12,B$29,FALSE),"")</f>
        <v/>
      </c>
      <c r="C33" s="179" t="str">
        <f ca="1">IF(B33="","",B33+$G$38)</f>
        <v/>
      </c>
      <c r="D33" s="179"/>
      <c r="E33" s="577"/>
      <c r="G33" s="799">
        <v>0.65</v>
      </c>
      <c r="H33" s="794" t="s">
        <v>7883</v>
      </c>
      <c r="I33" s="800"/>
    </row>
    <row r="34" spans="1:12" ht="18.75" x14ac:dyDescent="0.3">
      <c r="A34" s="593" t="str">
        <f ca="1">PB!B9</f>
        <v/>
      </c>
      <c r="B34" s="576" t="str">
        <f ca="1">IFERROR(VLOOKUP($A34,PB!$B$6:$J$12,B$29,FALSE),"")</f>
        <v/>
      </c>
      <c r="C34" s="179" t="str">
        <f ca="1">IF(B34="","",B34+$G$38)</f>
        <v/>
      </c>
      <c r="D34" s="179"/>
      <c r="E34" s="577"/>
      <c r="G34" s="795"/>
      <c r="H34" s="794"/>
      <c r="I34" s="800"/>
      <c r="J34" s="231"/>
      <c r="K34" s="231"/>
      <c r="L34" s="161"/>
    </row>
    <row r="35" spans="1:12" s="109" customFormat="1" ht="18.75" x14ac:dyDescent="0.3">
      <c r="A35" s="593" t="str">
        <f ca="1">PB!B10</f>
        <v/>
      </c>
      <c r="B35" s="576" t="str">
        <f ca="1">IFERROR(VLOOKUP($A35,PB!$B$6:$J$12,B$29,FALSE),"")</f>
        <v/>
      </c>
      <c r="C35" s="179" t="str">
        <f ca="1">IF(B35="","",B35+$G$38)</f>
        <v/>
      </c>
      <c r="D35" s="179"/>
      <c r="E35" s="577"/>
      <c r="G35" s="791" t="s">
        <v>7880</v>
      </c>
      <c r="H35" s="794"/>
      <c r="I35" s="800"/>
      <c r="J35" s="180"/>
      <c r="K35" s="180"/>
    </row>
    <row r="36" spans="1:12" ht="18.75" x14ac:dyDescent="0.3">
      <c r="A36" s="593" t="str">
        <f ca="1">PB!B11</f>
        <v/>
      </c>
      <c r="B36" s="576" t="str">
        <f ca="1">IFERROR(VLOOKUP($A36,PB!$B$6:$J$12,B$29,FALSE),"")</f>
        <v/>
      </c>
      <c r="C36" s="179" t="str">
        <f ca="1">IF(B36="","",B36+$G$38)</f>
        <v/>
      </c>
      <c r="D36" s="179"/>
      <c r="E36" s="577"/>
      <c r="G36" s="793" t="e">
        <f>PB!L21</f>
        <v>#N/A</v>
      </c>
      <c r="H36" s="794" t="s">
        <v>2696</v>
      </c>
      <c r="I36" s="800"/>
      <c r="J36" s="231"/>
      <c r="K36" s="231"/>
    </row>
    <row r="37" spans="1:12" ht="18.75" x14ac:dyDescent="0.3">
      <c r="A37" s="593" t="str">
        <f>PB!B12</f>
        <v>Standing Charge</v>
      </c>
      <c r="B37" s="576" t="str">
        <f ca="1">IFERROR(VLOOKUP($A37,PB!$B$6:$J$12,B$29,FALSE),"")</f>
        <v/>
      </c>
      <c r="C37" s="179" t="e">
        <f ca="1">B37*G33</f>
        <v>#VALUE!</v>
      </c>
      <c r="D37" s="179"/>
      <c r="E37" s="577"/>
      <c r="F37" s="128"/>
      <c r="G37" s="801">
        <v>1.05</v>
      </c>
      <c r="H37" s="794" t="s">
        <v>7881</v>
      </c>
      <c r="I37" s="800"/>
      <c r="J37" s="231">
        <v>21.1404</v>
      </c>
      <c r="K37" s="231" t="e">
        <f ca="1">B37-J37</f>
        <v>#VALUE!</v>
      </c>
    </row>
    <row r="38" spans="1:12" ht="18.75" x14ac:dyDescent="0.3">
      <c r="A38" s="594" t="s">
        <v>2463</v>
      </c>
      <c r="B38" s="583">
        <f>-(1-OTHER!H10)</f>
        <v>0</v>
      </c>
      <c r="C38" s="204">
        <f>B38</f>
        <v>0</v>
      </c>
      <c r="D38" s="204"/>
      <c r="E38" s="584"/>
      <c r="F38" s="128"/>
      <c r="G38" s="796" t="e">
        <f ca="1">G32/G36*100*G37</f>
        <v>#VALUE!</v>
      </c>
      <c r="H38" s="794" t="s">
        <v>7884</v>
      </c>
      <c r="I38" s="800"/>
      <c r="J38" s="107">
        <v>0</v>
      </c>
      <c r="K38" s="231">
        <f t="shared" ref="K38:K54" si="0">B38-J38</f>
        <v>0</v>
      </c>
    </row>
    <row r="39" spans="1:12" ht="18.75" x14ac:dyDescent="0.3">
      <c r="A39" s="593" t="s">
        <v>2464</v>
      </c>
      <c r="B39" s="585" t="e">
        <f>IF(PB!L7="MANUAL QUOTE",365*(PB!L20/12),0)</f>
        <v>#VALUE!</v>
      </c>
      <c r="C39" s="203" t="e">
        <f>B39</f>
        <v>#VALUE!</v>
      </c>
      <c r="D39" s="203"/>
      <c r="E39" s="586"/>
      <c r="F39" s="128"/>
      <c r="G39" s="797" t="e">
        <f ca="1">AVERAGE(B47:B52)*G36/100+B54*365</f>
        <v>#DIV/0!</v>
      </c>
      <c r="H39" s="794" t="s">
        <v>7886</v>
      </c>
      <c r="I39" s="800"/>
      <c r="J39" s="107">
        <v>1307.9166666666667</v>
      </c>
      <c r="K39" s="231" t="e">
        <f t="shared" si="0"/>
        <v>#VALUE!</v>
      </c>
    </row>
    <row r="40" spans="1:12" ht="18.75" x14ac:dyDescent="0.3">
      <c r="A40" s="594" t="s">
        <v>2159</v>
      </c>
      <c r="B40" s="955">
        <f>IFERROR(OTHER!H7/B39*100,0)</f>
        <v>0</v>
      </c>
      <c r="C40" s="956">
        <f>IFERROR(OTHER!H7/C39*100,0)</f>
        <v>0</v>
      </c>
      <c r="D40" s="179"/>
      <c r="E40" s="577"/>
      <c r="G40" s="797" t="e">
        <f ca="1">AVERAGE(C47:C52)*G36/100+C54*365</f>
        <v>#DIV/0!</v>
      </c>
      <c r="H40" s="794" t="s">
        <v>7885</v>
      </c>
      <c r="I40" s="800"/>
      <c r="J40" s="107">
        <v>0</v>
      </c>
      <c r="K40" s="231">
        <f t="shared" si="0"/>
        <v>0</v>
      </c>
    </row>
    <row r="41" spans="1:12" ht="18.75" x14ac:dyDescent="0.3">
      <c r="A41" s="593" t="s">
        <v>2468</v>
      </c>
      <c r="B41" s="576">
        <v>0</v>
      </c>
      <c r="C41" s="179">
        <v>0</v>
      </c>
      <c r="D41" s="179"/>
      <c r="E41" s="577"/>
      <c r="G41" s="798" t="e">
        <f ca="1">G40-G39</f>
        <v>#DIV/0!</v>
      </c>
      <c r="H41" s="794" t="s">
        <v>7887</v>
      </c>
      <c r="I41" s="800"/>
      <c r="J41" s="107">
        <v>0</v>
      </c>
      <c r="K41" s="231">
        <f t="shared" si="0"/>
        <v>0</v>
      </c>
    </row>
    <row r="42" spans="1:12" ht="18.75" x14ac:dyDescent="0.3">
      <c r="A42" s="593" t="s">
        <v>2078</v>
      </c>
      <c r="B42" s="587">
        <f>OTHER!H4</f>
        <v>0</v>
      </c>
      <c r="C42" s="202">
        <f>OTHER!H4</f>
        <v>0</v>
      </c>
      <c r="D42" s="202"/>
      <c r="E42" s="588"/>
      <c r="G42" s="795"/>
      <c r="H42" s="794"/>
      <c r="I42" s="800"/>
      <c r="J42" s="107">
        <v>0</v>
      </c>
      <c r="K42" s="231">
        <f t="shared" si="0"/>
        <v>0</v>
      </c>
    </row>
    <row r="43" spans="1:12" ht="19.5" customHeight="1" x14ac:dyDescent="0.3">
      <c r="A43" s="594" t="s">
        <v>2163</v>
      </c>
      <c r="B43" s="583">
        <f>OTHER!H9</f>
        <v>0</v>
      </c>
      <c r="C43" s="204">
        <f>OTHER!H9</f>
        <v>0</v>
      </c>
      <c r="D43" s="204"/>
      <c r="E43" s="634"/>
      <c r="G43" s="791" t="s">
        <v>7863</v>
      </c>
      <c r="H43" s="794"/>
      <c r="I43" s="800"/>
      <c r="J43" s="107">
        <v>0</v>
      </c>
      <c r="K43" s="231">
        <f t="shared" si="0"/>
        <v>0</v>
      </c>
    </row>
    <row r="44" spans="1:12" ht="19.5" customHeight="1" x14ac:dyDescent="0.3">
      <c r="A44" s="594" t="s">
        <v>2467</v>
      </c>
      <c r="B44" s="583">
        <f>OTHER!H5</f>
        <v>0</v>
      </c>
      <c r="C44" s="204">
        <f>OTHER!H5</f>
        <v>0</v>
      </c>
      <c r="D44" s="202"/>
      <c r="E44" s="588"/>
      <c r="G44" s="859">
        <v>0</v>
      </c>
      <c r="H44" s="794" t="s">
        <v>7864</v>
      </c>
      <c r="I44" s="800"/>
      <c r="J44" s="107">
        <v>0</v>
      </c>
      <c r="K44" s="231">
        <f t="shared" si="0"/>
        <v>0</v>
      </c>
    </row>
    <row r="45" spans="1:12" ht="19.5" customHeight="1" x14ac:dyDescent="0.3">
      <c r="A45" s="593" t="s">
        <v>7849</v>
      </c>
      <c r="B45" s="576">
        <f>PB!L34</f>
        <v>0</v>
      </c>
      <c r="C45" s="179">
        <f>PB!L34</f>
        <v>0</v>
      </c>
      <c r="D45" s="179"/>
      <c r="E45" s="577"/>
      <c r="G45" s="799">
        <v>1</v>
      </c>
      <c r="H45" s="794" t="s">
        <v>7865</v>
      </c>
      <c r="I45" s="800"/>
      <c r="J45" s="107">
        <v>0.3</v>
      </c>
      <c r="K45" s="231">
        <f t="shared" si="0"/>
        <v>-0.3</v>
      </c>
    </row>
    <row r="46" spans="1:12" ht="19.5" customHeight="1" x14ac:dyDescent="0.3">
      <c r="A46" s="593" t="s">
        <v>7850</v>
      </c>
      <c r="B46" s="576">
        <f>PB!L35</f>
        <v>0</v>
      </c>
      <c r="C46" s="179">
        <f>PB!L35</f>
        <v>0</v>
      </c>
      <c r="D46" s="179"/>
      <c r="E46" s="577"/>
      <c r="G46" s="794"/>
      <c r="H46" s="794"/>
      <c r="I46" s="800"/>
      <c r="J46" s="107">
        <v>0</v>
      </c>
      <c r="K46" s="231">
        <f t="shared" si="0"/>
        <v>0</v>
      </c>
    </row>
    <row r="47" spans="1:12" ht="21.75" customHeight="1" x14ac:dyDescent="0.3">
      <c r="A47" s="593" t="str">
        <f t="shared" ref="A47:A52" ca="1" si="1">A31</f>
        <v/>
      </c>
      <c r="B47" s="578" t="str">
        <f ca="1">IFERROR(B31+(B31*B$38)+(B31*B$42)+(B31*B$44)+B$41+B$45+B46+G44,"")</f>
        <v/>
      </c>
      <c r="C47" s="572" t="str">
        <f ca="1">IFERROR(C31+(C31*C$38)+(C31*C$42)+(C31*C$44)+C$41+C$45+C46+G44,"")</f>
        <v/>
      </c>
      <c r="D47" s="572"/>
      <c r="E47" s="579"/>
      <c r="G47" s="794"/>
      <c r="H47" s="794"/>
      <c r="I47" s="800"/>
      <c r="J47" s="107">
        <v>12.1989</v>
      </c>
      <c r="K47" s="231" t="e">
        <f t="shared" ca="1" si="0"/>
        <v>#VALUE!</v>
      </c>
    </row>
    <row r="48" spans="1:12" ht="21.75" customHeight="1" x14ac:dyDescent="0.3">
      <c r="A48" s="593" t="str">
        <f t="shared" ca="1" si="1"/>
        <v/>
      </c>
      <c r="B48" s="578" t="str">
        <f ca="1">IFERROR(B32+(B32*B$38)+(B32*B$42)+(B32*B$44)+B$41+B$45+B46+G44,"")</f>
        <v/>
      </c>
      <c r="C48" s="572" t="str">
        <f ca="1">IFERROR(C32+(C32*C$38)+(C32*C$42)+(C32*C$44)+C$41+C$45+C46+G44,"")</f>
        <v/>
      </c>
      <c r="D48" s="572"/>
      <c r="E48" s="579"/>
      <c r="G48" s="794"/>
      <c r="H48" s="794"/>
      <c r="I48" s="800"/>
      <c r="J48" s="107" t="s">
        <v>2611</v>
      </c>
      <c r="K48" s="231"/>
    </row>
    <row r="49" spans="1:11" ht="21.75" customHeight="1" x14ac:dyDescent="0.3">
      <c r="A49" s="593" t="str">
        <f t="shared" ca="1" si="1"/>
        <v/>
      </c>
      <c r="B49" s="578" t="str">
        <f ca="1">IFERROR(B33+(B33*B$38)+(B33*B$42)+(B33*B$44)+B$41+B$45+B46+G44,"")</f>
        <v/>
      </c>
      <c r="C49" s="572" t="str">
        <f ca="1">IFERROR(C33+(C33*C$38)+(C33*C$42)+(C33*C$44)+C$41+C$45+C46+G44,"")</f>
        <v/>
      </c>
      <c r="D49" s="572"/>
      <c r="E49" s="579"/>
      <c r="G49" s="794"/>
      <c r="H49" s="794"/>
      <c r="I49" s="800"/>
      <c r="J49" s="107" t="s">
        <v>2611</v>
      </c>
      <c r="K49" s="231"/>
    </row>
    <row r="50" spans="1:11" ht="21.75" customHeight="1" x14ac:dyDescent="0.3">
      <c r="A50" s="593" t="str">
        <f t="shared" ca="1" si="1"/>
        <v/>
      </c>
      <c r="B50" s="578" t="str">
        <f ca="1">IFERROR(B34+(B34*B$38)+(B34*B$42)+(B34*B$44)+B$41+B$45+B46+G44,"")</f>
        <v/>
      </c>
      <c r="C50" s="572" t="str">
        <f ca="1">IFERROR(C34+(C34*C$38)+(C34*C$42)+(C34*C$44)+C$41+C$45+C46+G44,"")</f>
        <v/>
      </c>
      <c r="D50" s="572"/>
      <c r="E50" s="579"/>
      <c r="G50" s="794"/>
      <c r="H50" s="794"/>
      <c r="I50" s="800"/>
      <c r="J50" s="107" t="s">
        <v>2611</v>
      </c>
      <c r="K50" s="231"/>
    </row>
    <row r="51" spans="1:11" ht="21.75" customHeight="1" x14ac:dyDescent="0.3">
      <c r="A51" s="593" t="str">
        <f t="shared" ca="1" si="1"/>
        <v/>
      </c>
      <c r="B51" s="578" t="str">
        <f ca="1">IFERROR(B35+(B35*B$38)+(B35*B$42)+(B35*B$44)+B$41+B45+B46+G44,"")</f>
        <v/>
      </c>
      <c r="C51" s="572" t="str">
        <f ca="1">IFERROR(C35+(C35*C$38)+(C35*C$42)+(C35*C$44)+C$41+C45+C46+G44,"")</f>
        <v/>
      </c>
      <c r="D51" s="572"/>
      <c r="E51" s="579"/>
      <c r="G51" s="794"/>
      <c r="H51" s="794"/>
      <c r="I51" s="800"/>
      <c r="J51" s="107" t="s">
        <v>2611</v>
      </c>
      <c r="K51" s="231"/>
    </row>
    <row r="52" spans="1:11" ht="21.75" customHeight="1" x14ac:dyDescent="0.3">
      <c r="A52" s="593" t="str">
        <f t="shared" ca="1" si="1"/>
        <v/>
      </c>
      <c r="B52" s="578" t="str">
        <f ca="1">IFERROR(B36+(B36*B$38)+(B36*B$42)+(B36*B$44)+B$41+B45+B46+G44,"")</f>
        <v/>
      </c>
      <c r="C52" s="572" t="str">
        <f ca="1">IFERROR(C36+(C36*C$38)+(C36*C$42)+(C36*C$44)+C$41+C45+C46+G44,"")</f>
        <v/>
      </c>
      <c r="D52" s="572"/>
      <c r="E52" s="579"/>
      <c r="G52" s="794"/>
      <c r="H52" s="794"/>
      <c r="I52" s="800"/>
      <c r="J52" s="107" t="s">
        <v>2611</v>
      </c>
      <c r="K52" s="231"/>
    </row>
    <row r="53" spans="1:11" ht="21.75" customHeight="1" x14ac:dyDescent="0.3">
      <c r="A53" s="593" t="s">
        <v>2496</v>
      </c>
      <c r="B53" s="578">
        <f>IFERROR(IF(OR(SURVEY!$E$2=TRUE,SURVEY!$E$3=TRUE),0,IF(SURVEY!$B$2=TRUE,IF(SURVEY!$K$14="FREE",0,SURVEY!$K$14)*100,0)),0)</f>
        <v>0</v>
      </c>
      <c r="C53" s="572">
        <f>IFERROR(IF(OR(SURVEY!$E$2=TRUE,SURVEY!$E$3=TRUE),0,IF(SURVEY!$B$2=TRUE,IF(SURVEY!$K$14="FREE",0,SURVEY!$K$14)*100,0)),0)</f>
        <v>0</v>
      </c>
      <c r="D53" s="572"/>
      <c r="E53" s="579"/>
      <c r="G53" s="794"/>
      <c r="H53" s="794"/>
      <c r="I53" s="800"/>
      <c r="J53" s="107">
        <v>0</v>
      </c>
      <c r="K53" s="231">
        <f t="shared" si="0"/>
        <v>0</v>
      </c>
    </row>
    <row r="54" spans="1:11" ht="21.75" customHeight="1" x14ac:dyDescent="0.3">
      <c r="A54" s="593" t="s">
        <v>2610</v>
      </c>
      <c r="B54" s="589" t="e">
        <f ca="1">IFERROR((B37+B40+B53+(B37*B42)+(B37*B$44))/100,"")+PB!I42</f>
        <v>#VALUE!</v>
      </c>
      <c r="C54" s="590" t="str">
        <f ca="1">IFERROR((C37+C40+C53+(C37*C42)+(C37*C$44))/100,"")</f>
        <v/>
      </c>
      <c r="D54" s="590"/>
      <c r="E54" s="591"/>
      <c r="G54" s="794"/>
      <c r="H54" s="794"/>
      <c r="I54" s="800"/>
      <c r="J54" s="107">
        <v>0.41140399999999999</v>
      </c>
      <c r="K54" s="231" t="e">
        <f t="shared" ca="1" si="0"/>
        <v>#VALUE!</v>
      </c>
    </row>
    <row r="55" spans="1:11" ht="21.75" customHeight="1" x14ac:dyDescent="0.3">
      <c r="A55" s="593"/>
      <c r="B55" s="223"/>
      <c r="C55" s="139"/>
      <c r="D55" s="139"/>
      <c r="E55" s="139"/>
      <c r="G55" s="794"/>
      <c r="H55" s="794"/>
      <c r="I55" s="800"/>
    </row>
    <row r="56" spans="1:11" ht="21.75" customHeight="1" x14ac:dyDescent="0.3">
      <c r="A56" s="194"/>
      <c r="B56" s="231"/>
      <c r="C56" s="231"/>
      <c r="D56" s="231"/>
      <c r="E56" s="231"/>
      <c r="G56" s="794"/>
      <c r="H56" s="794"/>
      <c r="I56" s="800"/>
    </row>
    <row r="57" spans="1:11" ht="28.5" customHeight="1" x14ac:dyDescent="0.25">
      <c r="A57" s="1141" t="s">
        <v>2493</v>
      </c>
      <c r="B57" s="1141"/>
      <c r="C57" s="1141"/>
      <c r="D57" s="1141"/>
      <c r="E57" s="1141"/>
      <c r="I57" s="800"/>
    </row>
    <row r="58" spans="1:11" ht="21.75" customHeight="1" x14ac:dyDescent="0.25">
      <c r="A58" s="106"/>
      <c r="B58" s="107"/>
      <c r="C58" s="106"/>
      <c r="D58" s="106"/>
      <c r="E58" s="106"/>
    </row>
    <row r="59" spans="1:11" ht="21.75" customHeight="1" x14ac:dyDescent="0.3">
      <c r="A59" s="539" t="s">
        <v>2725</v>
      </c>
      <c r="C59" s="1145">
        <v>172033492265</v>
      </c>
      <c r="D59" s="1146"/>
      <c r="E59" s="1147"/>
    </row>
    <row r="60" spans="1:11" ht="19.5" customHeight="1" x14ac:dyDescent="0.3">
      <c r="A60" s="524"/>
      <c r="B60" s="525"/>
      <c r="C60" s="524"/>
      <c r="D60" s="524"/>
      <c r="E60" s="524"/>
    </row>
    <row r="61" spans="1:11" ht="19.5" customHeight="1" x14ac:dyDescent="0.3">
      <c r="A61" s="526" t="s">
        <v>2008</v>
      </c>
      <c r="B61" s="526" t="s">
        <v>2009</v>
      </c>
      <c r="C61" s="526" t="s">
        <v>2007</v>
      </c>
      <c r="D61" s="526" t="s">
        <v>2004</v>
      </c>
      <c r="E61" s="526" t="s">
        <v>2003</v>
      </c>
    </row>
    <row r="62" spans="1:11" ht="19.5" customHeight="1" x14ac:dyDescent="0.3">
      <c r="A62" s="527" t="s">
        <v>2494</v>
      </c>
      <c r="B62" s="528" t="s">
        <v>2005</v>
      </c>
      <c r="C62" s="529">
        <f>SALES!C9</f>
        <v>0</v>
      </c>
      <c r="D62" s="528">
        <f>IFERROR(VALUE(C62),"")</f>
        <v>0</v>
      </c>
      <c r="E62" s="530" t="str">
        <f>IFERROR(CHAR(CODE(MID(D62,1,1))+MID($C$59,1,2))&amp;CHAR(CODE(MID(D62,2,1))+MID($C$59,3,2))&amp;IF(LEN(D62)&gt;2,CHAR(CODE(MID(D62,3,1))+MID($C$59,5,2))&amp;CHAR(CODE(MID(D62,4,1))+MID($C$59,7,2))&amp;CHAR(CODE(MID(D62,5,1))+MID($C$59,9,2))&amp;IF(LEN(D62)&gt;5,CHAR(CODE(MID(D62,6,1))+MID($C$59,11,2)),""),""),"")</f>
        <v/>
      </c>
    </row>
    <row r="63" spans="1:11" ht="19.5" customHeight="1" x14ac:dyDescent="0.3">
      <c r="A63" s="531" t="s">
        <v>2494</v>
      </c>
      <c r="B63" s="532" t="s">
        <v>2006</v>
      </c>
      <c r="C63" s="533" t="str">
        <f>IF(SALES!D9="","",SALES!D9)</f>
        <v/>
      </c>
      <c r="D63" s="534" t="str">
        <f>IFERROR(VALUE(C63),"")</f>
        <v/>
      </c>
      <c r="E63" s="535" t="str">
        <f>IFERROR(CHAR(CODE(MID(D63,1,1))+MID($C$59,1,2))&amp;CHAR(CODE(MID(D63,2,1))+MID($C$59,3,2))&amp;IF(LEN(D63)&gt;2,CHAR(CODE(MID(D63,3,1))+MID($C$59,5,2))&amp;CHAR(CODE(MID(D63,4,1))+MID($C$59,7,2))&amp;CHAR(CODE(MID(D63,5,1))+MID($C$59,9,2))&amp;IF(LEN(D63)&gt;5,CHAR(CODE(MID(D63,6,1))+MID($C$59,11,2)),""),""),"")</f>
        <v/>
      </c>
    </row>
    <row r="64" spans="1:11" ht="19.5" customHeight="1" x14ac:dyDescent="0.3">
      <c r="A64" s="531" t="s">
        <v>2494</v>
      </c>
      <c r="B64" s="532" t="s">
        <v>13</v>
      </c>
      <c r="C64" s="533" t="str">
        <f>IF(Manual!B32="","",Manual!B32)</f>
        <v/>
      </c>
      <c r="D64" s="533" t="str">
        <f>IFERROR(C64,"")</f>
        <v/>
      </c>
      <c r="E64" s="535" t="str">
        <f>IFERROR(CHAR(CODE(MID(D64,1,1))+MID($C$59,1,2))&amp;CHAR(CODE(MID(D64,2,1))+MID($C$59,3,2))&amp;IF(LEN(D64)&gt;2,CHAR(CODE(MID(D64,3,1))+MID($C$59,5,2))&amp;CHAR(CODE(MID(D64,4,1))+MID($C$59,7,2))&amp;CHAR(CODE(MID(D64,5,1))+MID($C$59,9,2))&amp;IF(LEN(D64)&gt;5,CHAR(CODE(MID(D64,6,1))+MID($C$59,11,2)),""),""),"")</f>
        <v/>
      </c>
    </row>
    <row r="65" spans="1:7" ht="19.5" customHeight="1" x14ac:dyDescent="0.3">
      <c r="A65" s="531" t="s">
        <v>2494</v>
      </c>
      <c r="B65" s="532" t="s">
        <v>1946</v>
      </c>
      <c r="C65" s="534" t="str">
        <f>IF(SALES!G9="","",SALES!G9)</f>
        <v/>
      </c>
      <c r="D65" s="534" t="str">
        <f>IFERROR(IF(LEN(VALUE(C65))&lt;6,REPT(0,6-LEN(C65))&amp;C65,C65),"")</f>
        <v/>
      </c>
      <c r="E65" s="535" t="str">
        <f>IFERROR(CHAR(CODE(MID(D65,1,1))+MID($C$59,1,2))&amp;CHAR(CODE(MID(D65,2,1))+MID($C$59,3,2))&amp;IF(LEN(D65)&gt;2,CHAR(CODE(MID(D65,3,1))+MID($C$59,5,2))&amp;CHAR(CODE(MID(D65,4,1))+MID($C$59,7,2))&amp;CHAR(CODE(MID(D65,5,1))+MID($C$59,9,2))&amp;IF(LEN(D65)&gt;5,CHAR(CODE(MID(D65,6,1))+MID($C$59,11,2)),""),""),"")</f>
        <v/>
      </c>
    </row>
    <row r="66" spans="1:7" ht="19.5" customHeight="1" x14ac:dyDescent="0.3">
      <c r="A66" s="531" t="s">
        <v>2494</v>
      </c>
      <c r="B66" s="532" t="s">
        <v>1910</v>
      </c>
      <c r="C66" s="533">
        <f ca="1">TODAY()</f>
        <v>43376</v>
      </c>
      <c r="D66" s="536">
        <f ca="1">C66</f>
        <v>43376</v>
      </c>
      <c r="E66" s="535" t="str">
        <f ca="1">IFERROR(CHAR(CODE(MID(D66,1,1))+MID($C$59,1,2))&amp;CHAR(CODE(MID(D66,2,1))+MID($C$59,3,2))&amp;IF(LEN(D66)&gt;2,CHAR(CODE(MID(D66,3,1))+MID($C$59,5,2))&amp;CHAR(CODE(MID(D66,4,1))+MID($C$59,7,2))&amp;CHAR(CODE(MID(D66,5,1))+MID($C$59,9,2))&amp;IF(LEN(D66)&gt;5,CHAR(CODE(MID(D66,6,1))+MID($C$59,11,2)),""),""),"")</f>
        <v>EGThL</v>
      </c>
    </row>
    <row r="67" spans="1:7" ht="19.5" customHeight="1" x14ac:dyDescent="0.3">
      <c r="A67" s="531" t="s">
        <v>2494</v>
      </c>
      <c r="B67" s="534" t="s">
        <v>6</v>
      </c>
      <c r="C67" s="536" t="b">
        <f>Manual!B17</f>
        <v>0</v>
      </c>
      <c r="D67" s="536">
        <f>IF(C67=TRUE,1,0)</f>
        <v>0</v>
      </c>
      <c r="E67" s="535" t="str">
        <f>IFERROR(CHAR(CODE(MID(D67,1,1))+MID($C$59,1,2)),"")</f>
        <v>A</v>
      </c>
    </row>
    <row r="68" spans="1:7" ht="19.5" customHeight="1" x14ac:dyDescent="0.3">
      <c r="A68" s="531" t="s">
        <v>2494</v>
      </c>
      <c r="B68" s="532" t="s">
        <v>7843</v>
      </c>
      <c r="C68" s="736">
        <f>H3/100</f>
        <v>0.9</v>
      </c>
      <c r="D68" s="536">
        <f>IF(C68=0,"UR",IF(C68=1,"SC",IF(C68*100&lt;10,"0"&amp;C68*100,C68*100)))</f>
        <v>90</v>
      </c>
      <c r="E68" s="535" t="str">
        <f>IFERROR(CHAR(CODE(MID(D68,1,1))+MID($C$59,1,2))&amp;CHAR(CODE(MID(D68,2,1))+MID($C$59,3,2))&amp;IF(LEN(D68)&gt;2,CHAR(CODE(MID(D68,3,1))+MID($C$59,5,2))&amp;CHAR(CODE(MID(D68,4,1))+MID($C$59,7,2))&amp;CHAR(CODE(MID(D68,5,1))+MID($C$59,9,2))&amp;IF(LEN(D68)&gt;5,CHAR(CODE(MID(D68,6,1))+MID($C$59,11,2)),""),""),"")</f>
        <v>JD</v>
      </c>
    </row>
    <row r="69" spans="1:7" ht="19.5" customHeight="1" x14ac:dyDescent="0.3">
      <c r="A69" s="531" t="s">
        <v>2494</v>
      </c>
      <c r="B69" s="532" t="s">
        <v>7844</v>
      </c>
      <c r="C69" s="736">
        <f>SURVEY!E8</f>
        <v>0</v>
      </c>
      <c r="D69" s="536">
        <f>C69</f>
        <v>0</v>
      </c>
      <c r="E69" s="535" t="str">
        <f>IFERROR(CHAR(CODE(MID(D69,1,1))+MID($C$59,1,2)),"")</f>
        <v>A</v>
      </c>
    </row>
    <row r="70" spans="1:7" ht="19.5" customHeight="1" x14ac:dyDescent="0.3">
      <c r="A70" s="537" t="s">
        <v>2494</v>
      </c>
      <c r="B70" s="538" t="s">
        <v>2003</v>
      </c>
      <c r="C70" s="1142" t="str">
        <f ca="1">IF(OR(C62="",C63="",C64="",C65="",C67="",C68="",C66="",C69=""),"",IFERROR(E62&amp;E63&amp;E64&amp;E65&amp;E66&amp;E67&amp;E68&amp;E69,""))</f>
        <v/>
      </c>
      <c r="D70" s="1143"/>
      <c r="E70" s="1144"/>
      <c r="G70" s="763">
        <f ca="1">LEN(C70)</f>
        <v>0</v>
      </c>
    </row>
    <row r="71" spans="1:7" ht="19.5" customHeight="1" x14ac:dyDescent="0.3">
      <c r="A71" s="524"/>
      <c r="B71" s="525"/>
      <c r="C71" s="524"/>
      <c r="D71" s="524"/>
      <c r="E71" s="524">
        <f ca="1">LEN(C70)</f>
        <v>0</v>
      </c>
    </row>
    <row r="72" spans="1:7" ht="19.5" customHeight="1" x14ac:dyDescent="0.3">
      <c r="A72" s="539" t="s">
        <v>2008</v>
      </c>
      <c r="B72" s="539" t="s">
        <v>2009</v>
      </c>
      <c r="C72" s="539" t="s">
        <v>2007</v>
      </c>
      <c r="D72" s="539" t="s">
        <v>2004</v>
      </c>
      <c r="E72" s="539" t="s">
        <v>2003</v>
      </c>
    </row>
    <row r="73" spans="1:7" ht="19.5" customHeight="1" x14ac:dyDescent="0.3">
      <c r="A73" s="540" t="s">
        <v>2495</v>
      </c>
      <c r="B73" s="541" t="s">
        <v>1958</v>
      </c>
      <c r="C73" s="542">
        <f>MATCH(PB!L15,LOOKUPS!$H$3:$H$353)</f>
        <v>351</v>
      </c>
      <c r="D73" s="541">
        <f>IF(LEN(C73)&lt;3,0&amp;C73,C73)</f>
        <v>351</v>
      </c>
      <c r="E73" s="543" t="str">
        <f>IFERROR(CHAR(CODE(MID(D73,1,1))+MID($C$59,1,2))&amp;CHAR(CODE(MID(D73,2,1))+MID($C$59,3,2))&amp;CHAR(CODE(MID(D73,3,1))+MID($C$59,5,2)),"")</f>
        <v>DIR</v>
      </c>
    </row>
    <row r="74" spans="1:7" ht="19.5" customHeight="1" x14ac:dyDescent="0.3">
      <c r="A74" s="544" t="s">
        <v>2495</v>
      </c>
      <c r="B74" s="545" t="s">
        <v>2428</v>
      </c>
      <c r="C74" s="546">
        <f>PB!L12</f>
        <v>0</v>
      </c>
      <c r="D74" s="547">
        <f>C74</f>
        <v>0</v>
      </c>
      <c r="E74" s="548" t="str">
        <f>IFERROR(CHAR(CODE(MID(D74,1,1))+MID($C$59,1,2))&amp;CHAR(CODE(MID(D74,2,1))+MID($C$59,3,2))&amp;CHAR(CODE(MID(D74,3,1))+MID($C$59,5,2)),"")</f>
        <v/>
      </c>
    </row>
    <row r="75" spans="1:7" ht="19.5" customHeight="1" x14ac:dyDescent="0.3">
      <c r="A75" s="544" t="s">
        <v>2495</v>
      </c>
      <c r="B75" s="545" t="s">
        <v>2005</v>
      </c>
      <c r="C75" s="549">
        <f>SALES!M12</f>
        <v>0</v>
      </c>
      <c r="D75" s="550">
        <f>IFERROR(VALUE(C75),"")</f>
        <v>0</v>
      </c>
      <c r="E75" s="548" t="str">
        <f>IFERROR(CHAR(CODE(MID(D75,1,1))+MID($C$59,1,2))&amp;CHAR(CODE(MID(D75,2,1))+MID($C$59,3,2))&amp;IF(LEN(D75)&gt;2,CHAR(CODE(MID(D75,3,1))+MID($C$59,5,2))&amp;CHAR(CODE(MID(D75,4,1))+MID($C$59,7,2))&amp;CHAR(CODE(MID(D75,5,1))+MID($C$59,9,2))&amp;IF(LEN(D75)&gt;5,CHAR(CODE(MID(D75,6,1))+MID($C$59,11,2)),""),""),"")</f>
        <v/>
      </c>
    </row>
    <row r="76" spans="1:7" ht="19.5" customHeight="1" x14ac:dyDescent="0.3">
      <c r="A76" s="544" t="s">
        <v>2495</v>
      </c>
      <c r="B76" s="545" t="s">
        <v>2006</v>
      </c>
      <c r="C76" s="549">
        <f>SALES!N12</f>
        <v>0</v>
      </c>
      <c r="D76" s="550">
        <f>IF(C76="",VLOOKUP(PRICE!#REF!,#REF!,2,FALSE),C76)</f>
        <v>0</v>
      </c>
      <c r="E76" s="548" t="str">
        <f>IFERROR(CHAR(CODE(MID(D76,1,1))+MID($C$59,1,2))&amp;CHAR(CODE(MID(D76,2,1))+MID($C$59,3,2))&amp;IF(LEN(D76)&gt;2,CHAR(CODE(MID(D76,3,1))+MID($C$59,5,2))&amp;CHAR(CODE(MID(D76,4,1))+MID($C$59,7,2))&amp;CHAR(CODE(MID(D76,5,1))+MID($C$59,9,2))&amp;IF(LEN(D76)&gt;5,CHAR(CODE(MID(D76,6,1))+MID($C$59,11,2)),""),""),"")</f>
        <v/>
      </c>
    </row>
    <row r="77" spans="1:7" ht="19.5" customHeight="1" x14ac:dyDescent="0.3">
      <c r="A77" s="544" t="s">
        <v>2495</v>
      </c>
      <c r="B77" s="550" t="s">
        <v>1910</v>
      </c>
      <c r="C77" s="549">
        <f ca="1">TODAY()</f>
        <v>43376</v>
      </c>
      <c r="D77" s="550">
        <f ca="1">IFERROR(VALUE(C77),"")</f>
        <v>43376</v>
      </c>
      <c r="E77" s="548" t="str">
        <f ca="1">IFERROR(CHAR(CODE(MID(D77,1,1))+MID($C$59,1,2))&amp;CHAR(CODE(MID(D77,2,1))+MID($C$59,3,2))&amp;IF(LEN(D77)&gt;2,CHAR(CODE(MID(D77,3,1))+MID($C$59,5,2))&amp;CHAR(CODE(MID(D77,4,1))+MID($C$59,7,2))&amp;CHAR(CODE(MID(D77,5,1))+MID($C$59,9,2))&amp;IF(LEN(D77)&gt;5,CHAR(CODE(MID(D77,6,1))+MID($C$59,11,2)),""),""),"")</f>
        <v>EGThL</v>
      </c>
    </row>
    <row r="78" spans="1:7" ht="19.5" customHeight="1" x14ac:dyDescent="0.3">
      <c r="A78" s="544" t="s">
        <v>2495</v>
      </c>
      <c r="B78" s="550" t="s">
        <v>7844</v>
      </c>
      <c r="C78" s="739">
        <f>SURVEY!B8</f>
        <v>0</v>
      </c>
      <c r="D78" s="739">
        <f>C78</f>
        <v>0</v>
      </c>
      <c r="E78" s="548" t="str">
        <f>IFERROR(CHAR(CODE(MID(D78,1,1))+MID($C$59,1,2)),"")</f>
        <v>A</v>
      </c>
    </row>
    <row r="79" spans="1:7" ht="19.5" customHeight="1" x14ac:dyDescent="0.3">
      <c r="A79" s="551" t="s">
        <v>2495</v>
      </c>
      <c r="B79" s="552" t="s">
        <v>2003</v>
      </c>
      <c r="C79" s="1142" t="str">
        <f ca="1">IFERROR(IF(OR(C74="",C76="",C73="",C75="",C77=""),"",E73&amp;E74&amp;E75&amp;E76&amp;E77),"")</f>
        <v>DIREGThL</v>
      </c>
      <c r="D79" s="1143"/>
      <c r="E79" s="1144"/>
      <c r="G79" s="763">
        <f ca="1">LEN(C79)</f>
        <v>8</v>
      </c>
    </row>
    <row r="80" spans="1:7" ht="19.5" customHeight="1" x14ac:dyDescent="0.3">
      <c r="A80" s="194"/>
      <c r="B80" s="231"/>
      <c r="C80" s="231"/>
      <c r="D80" s="231"/>
      <c r="E80" s="231"/>
    </row>
    <row r="81" spans="1:5" ht="19.5" customHeight="1" x14ac:dyDescent="0.3">
      <c r="A81" s="194"/>
      <c r="B81" s="231"/>
      <c r="C81" s="231"/>
      <c r="D81" s="231"/>
      <c r="E81" s="231"/>
    </row>
    <row r="82" spans="1:5" ht="19.5" customHeight="1" x14ac:dyDescent="0.3">
      <c r="A82" s="194"/>
      <c r="B82" s="231"/>
      <c r="C82" s="231"/>
      <c r="D82" s="231"/>
      <c r="E82" s="231"/>
    </row>
    <row r="83" spans="1:5" ht="17.25" customHeight="1" x14ac:dyDescent="0.3">
      <c r="A83" s="194"/>
      <c r="B83" s="231"/>
      <c r="C83" s="231"/>
      <c r="D83" s="231"/>
      <c r="E83" s="231"/>
    </row>
    <row r="84" spans="1:5" ht="17.25" customHeight="1" x14ac:dyDescent="0.3">
      <c r="A84" s="194"/>
      <c r="B84" s="231"/>
      <c r="C84" s="231"/>
      <c r="D84" s="231"/>
      <c r="E84" s="231"/>
    </row>
    <row r="85" spans="1:5" ht="17.25" customHeight="1" x14ac:dyDescent="0.3">
      <c r="A85" s="194"/>
      <c r="B85" s="231"/>
      <c r="C85" s="231"/>
      <c r="D85" s="231"/>
      <c r="E85" s="231"/>
    </row>
    <row r="86" spans="1:5" ht="17.25" customHeight="1" x14ac:dyDescent="0.3">
      <c r="A86" s="194"/>
      <c r="B86" s="231"/>
      <c r="C86" s="231"/>
      <c r="D86" s="231"/>
      <c r="E86" s="231"/>
    </row>
    <row r="87" spans="1:5" ht="17.25" customHeight="1" x14ac:dyDescent="0.3">
      <c r="A87" s="194"/>
      <c r="B87" s="231"/>
      <c r="C87" s="231"/>
      <c r="D87" s="231"/>
      <c r="E87" s="231"/>
    </row>
    <row r="88" spans="1:5" ht="17.25" customHeight="1" x14ac:dyDescent="0.3">
      <c r="A88" s="194"/>
      <c r="B88" s="231"/>
      <c r="C88" s="231"/>
      <c r="D88" s="231"/>
      <c r="E88" s="231"/>
    </row>
    <row r="89" spans="1:5" ht="17.25" customHeight="1" x14ac:dyDescent="0.3">
      <c r="A89" s="194"/>
      <c r="B89" s="231"/>
      <c r="C89" s="231"/>
      <c r="D89" s="231"/>
      <c r="E89" s="231"/>
    </row>
    <row r="90" spans="1:5" ht="17.25" customHeight="1" x14ac:dyDescent="0.3">
      <c r="A90" s="194"/>
      <c r="B90" s="231"/>
      <c r="C90" s="231"/>
      <c r="D90" s="231"/>
      <c r="E90" s="231"/>
    </row>
    <row r="91" spans="1:5" ht="17.25" customHeight="1" x14ac:dyDescent="0.3">
      <c r="A91" s="194"/>
      <c r="B91" s="231"/>
      <c r="C91" s="231"/>
      <c r="D91" s="231"/>
      <c r="E91" s="231"/>
    </row>
    <row r="92" spans="1:5" ht="15" customHeight="1" x14ac:dyDescent="0.3">
      <c r="A92" s="194"/>
      <c r="B92" s="231"/>
      <c r="C92" s="231"/>
      <c r="D92" s="231"/>
      <c r="E92" s="231"/>
    </row>
    <row r="93" spans="1:5" ht="15" customHeight="1" x14ac:dyDescent="0.3">
      <c r="A93" s="194"/>
      <c r="B93" s="231"/>
      <c r="C93" s="231"/>
      <c r="D93" s="231"/>
      <c r="E93" s="231"/>
    </row>
    <row r="94" spans="1:5" ht="15" customHeight="1" x14ac:dyDescent="0.3">
      <c r="A94" s="194"/>
      <c r="B94" s="231"/>
      <c r="C94" s="231"/>
      <c r="D94" s="231"/>
      <c r="E94" s="231"/>
    </row>
    <row r="95" spans="1:5" ht="15" customHeight="1" x14ac:dyDescent="0.3">
      <c r="A95" s="194"/>
      <c r="B95" s="231"/>
      <c r="C95" s="231"/>
      <c r="D95" s="231"/>
      <c r="E95" s="231"/>
    </row>
    <row r="96" spans="1:5" ht="15" customHeight="1" x14ac:dyDescent="0.3">
      <c r="A96" s="194"/>
      <c r="B96" s="231"/>
      <c r="C96" s="231"/>
      <c r="D96" s="231"/>
      <c r="E96" s="231"/>
    </row>
    <row r="97" spans="1:5" ht="15" customHeight="1" x14ac:dyDescent="0.3">
      <c r="A97" s="194"/>
      <c r="B97" s="231"/>
      <c r="C97" s="231"/>
      <c r="D97" s="231"/>
      <c r="E97" s="231"/>
    </row>
    <row r="98" spans="1:5" ht="15" customHeight="1" x14ac:dyDescent="0.3">
      <c r="A98" s="194"/>
      <c r="B98" s="231"/>
      <c r="C98" s="231"/>
      <c r="D98" s="231"/>
      <c r="E98" s="231"/>
    </row>
    <row r="99" spans="1:5" ht="15" customHeight="1" x14ac:dyDescent="0.3">
      <c r="A99" s="194"/>
      <c r="B99" s="231"/>
      <c r="C99" s="231"/>
      <c r="D99" s="231"/>
      <c r="E99" s="231"/>
    </row>
    <row r="100" spans="1:5" ht="15" customHeight="1" x14ac:dyDescent="0.3">
      <c r="A100" s="194"/>
      <c r="B100" s="231"/>
      <c r="C100" s="231"/>
      <c r="D100" s="231"/>
      <c r="E100" s="231"/>
    </row>
    <row r="101" spans="1:5" ht="18.75" x14ac:dyDescent="0.3">
      <c r="A101" s="194"/>
      <c r="B101" s="231"/>
      <c r="C101" s="231"/>
      <c r="D101" s="231"/>
      <c r="E101" s="231"/>
    </row>
    <row r="102" spans="1:5" ht="18.75" x14ac:dyDescent="0.3">
      <c r="A102" s="194"/>
      <c r="B102" s="231"/>
      <c r="C102" s="231"/>
      <c r="D102" s="231"/>
      <c r="E102" s="231"/>
    </row>
    <row r="103" spans="1:5" ht="18.75" x14ac:dyDescent="0.3">
      <c r="A103" s="194"/>
      <c r="B103" s="231"/>
      <c r="C103" s="231"/>
      <c r="D103" s="231"/>
      <c r="E103" s="231"/>
    </row>
    <row r="104" spans="1:5" ht="18.75" x14ac:dyDescent="0.3">
      <c r="A104" s="194"/>
      <c r="B104" s="231"/>
      <c r="C104" s="231"/>
      <c r="D104" s="231"/>
      <c r="E104" s="231"/>
    </row>
    <row r="105" spans="1:5" ht="18.75" x14ac:dyDescent="0.3">
      <c r="A105" s="194"/>
      <c r="B105" s="231"/>
      <c r="C105" s="231"/>
      <c r="D105" s="231"/>
      <c r="E105" s="231"/>
    </row>
    <row r="106" spans="1:5" ht="18.75" x14ac:dyDescent="0.3">
      <c r="A106" s="194"/>
      <c r="B106" s="231"/>
      <c r="C106" s="231"/>
      <c r="D106" s="231"/>
      <c r="E106" s="231"/>
    </row>
    <row r="107" spans="1:5" ht="18.75" x14ac:dyDescent="0.3">
      <c r="B107" s="231"/>
      <c r="C107" s="231"/>
      <c r="D107" s="231"/>
      <c r="E107" s="231"/>
    </row>
    <row r="108" spans="1:5" ht="18.75" x14ac:dyDescent="0.3">
      <c r="B108" s="231"/>
      <c r="C108" s="231"/>
      <c r="D108" s="231"/>
      <c r="E108" s="231"/>
    </row>
    <row r="109" spans="1:5" ht="18.75" x14ac:dyDescent="0.3">
      <c r="B109" s="231"/>
      <c r="C109" s="231"/>
      <c r="D109" s="231"/>
      <c r="E109" s="231"/>
    </row>
    <row r="110" spans="1:5" ht="18.75" x14ac:dyDescent="0.3">
      <c r="B110" s="231"/>
      <c r="C110" s="231"/>
      <c r="D110" s="231"/>
      <c r="E110" s="231"/>
    </row>
    <row r="111" spans="1:5" ht="18.75" x14ac:dyDescent="0.3">
      <c r="B111" s="231"/>
      <c r="C111" s="231"/>
      <c r="D111" s="231"/>
      <c r="E111" s="231"/>
    </row>
    <row r="112" spans="1:5" ht="18.75" x14ac:dyDescent="0.3">
      <c r="B112" s="231"/>
      <c r="C112" s="231"/>
      <c r="D112" s="231"/>
      <c r="E112" s="231"/>
    </row>
    <row r="113" spans="2:5" ht="18.75" x14ac:dyDescent="0.3">
      <c r="B113" s="231"/>
      <c r="C113" s="231"/>
      <c r="D113" s="231"/>
      <c r="E113" s="231"/>
    </row>
    <row r="114" spans="2:5" ht="18.75" x14ac:dyDescent="0.3">
      <c r="C114" s="231"/>
      <c r="D114" s="231"/>
      <c r="E114" s="231"/>
    </row>
  </sheetData>
  <mergeCells count="6">
    <mergeCell ref="A28:E28"/>
    <mergeCell ref="A1:E1"/>
    <mergeCell ref="C79:E79"/>
    <mergeCell ref="A57:E57"/>
    <mergeCell ref="C70:E70"/>
    <mergeCell ref="C59:E5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M26"/>
  <sheetViews>
    <sheetView workbookViewId="0">
      <selection activeCell="D8" sqref="D8:D9"/>
    </sheetView>
  </sheetViews>
  <sheetFormatPr defaultRowHeight="15" x14ac:dyDescent="0.25"/>
  <cols>
    <col min="1" max="1" width="18.85546875" bestFit="1" customWidth="1"/>
    <col min="2" max="2" width="10.7109375" bestFit="1" customWidth="1"/>
    <col min="3" max="3" width="11.42578125" bestFit="1" customWidth="1"/>
    <col min="4" max="4" width="16" bestFit="1" customWidth="1"/>
    <col min="5" max="7" width="10" bestFit="1" customWidth="1"/>
    <col min="8" max="8" width="10" customWidth="1"/>
    <col min="9" max="9" width="9" bestFit="1" customWidth="1"/>
    <col min="10" max="10" width="9" customWidth="1"/>
    <col min="11" max="11" width="12.28515625" style="635" customWidth="1"/>
  </cols>
  <sheetData>
    <row r="1" spans="1:13" x14ac:dyDescent="0.25">
      <c r="A1" s="1149"/>
      <c r="B1" s="1149"/>
      <c r="D1" s="1148"/>
      <c r="E1" s="1148"/>
    </row>
    <row r="2" spans="1:13" x14ac:dyDescent="0.25">
      <c r="A2" s="824"/>
      <c r="B2" s="826"/>
      <c r="D2" s="645"/>
      <c r="E2" s="649"/>
    </row>
    <row r="3" spans="1:13" x14ac:dyDescent="0.25">
      <c r="A3" s="377"/>
      <c r="B3" s="827"/>
      <c r="D3" s="377"/>
      <c r="E3" s="827"/>
    </row>
    <row r="4" spans="1:13" x14ac:dyDescent="0.25">
      <c r="A4" s="377"/>
      <c r="B4" s="827"/>
      <c r="D4" s="377"/>
      <c r="E4" s="827"/>
    </row>
    <row r="5" spans="1:13" x14ac:dyDescent="0.25">
      <c r="A5" s="377"/>
      <c r="B5" s="828"/>
      <c r="D5" s="377"/>
      <c r="E5" s="828"/>
    </row>
    <row r="6" spans="1:13" x14ac:dyDescent="0.25">
      <c r="A6" s="377"/>
      <c r="B6" s="828"/>
      <c r="D6" s="377"/>
      <c r="E6" s="828"/>
    </row>
    <row r="7" spans="1:13" x14ac:dyDescent="0.25">
      <c r="A7" s="377"/>
      <c r="B7" s="829"/>
      <c r="D7" s="377"/>
      <c r="E7" s="829"/>
      <c r="K7" s="668"/>
    </row>
    <row r="8" spans="1:13" x14ac:dyDescent="0.25">
      <c r="A8" s="377"/>
      <c r="B8" s="825"/>
      <c r="D8" s="414"/>
      <c r="E8" s="738"/>
    </row>
    <row r="9" spans="1:13" x14ac:dyDescent="0.25">
      <c r="A9" s="823"/>
      <c r="B9" s="830"/>
    </row>
    <row r="10" spans="1:13" x14ac:dyDescent="0.25">
      <c r="A10" s="682"/>
      <c r="B10" s="831"/>
      <c r="K10" s="822"/>
    </row>
    <row r="11" spans="1:13" x14ac:dyDescent="0.25">
      <c r="A11" s="1148"/>
      <c r="B11" s="1148"/>
      <c r="C11" s="1148"/>
      <c r="D11" s="1148"/>
      <c r="E11" s="1148"/>
      <c r="F11" s="1148"/>
      <c r="G11" s="1148"/>
      <c r="H11" s="1148"/>
      <c r="I11" s="1148"/>
      <c r="J11" s="1148"/>
      <c r="K11" s="1148"/>
      <c r="L11" s="128"/>
      <c r="M11" s="128"/>
    </row>
    <row r="12" spans="1:13" x14ac:dyDescent="0.25">
      <c r="A12" s="645"/>
      <c r="B12" s="646"/>
      <c r="C12" s="647"/>
      <c r="D12" s="647"/>
      <c r="E12" s="648"/>
      <c r="F12" s="648"/>
      <c r="G12" s="648"/>
      <c r="H12" s="648"/>
      <c r="I12" s="648"/>
      <c r="J12" s="648"/>
      <c r="K12" s="649"/>
      <c r="L12" s="128"/>
      <c r="M12" s="128"/>
    </row>
    <row r="13" spans="1:13" x14ac:dyDescent="0.25">
      <c r="A13" s="377"/>
      <c r="B13" s="224"/>
      <c r="C13" s="371"/>
      <c r="D13" s="371"/>
      <c r="E13" s="650"/>
      <c r="F13" s="650"/>
      <c r="G13" s="650"/>
      <c r="H13" s="650"/>
      <c r="I13" s="128"/>
      <c r="J13" s="653"/>
      <c r="K13" s="651"/>
      <c r="L13" s="128"/>
      <c r="M13" s="128"/>
    </row>
    <row r="14" spans="1:13" x14ac:dyDescent="0.25">
      <c r="A14" s="377"/>
      <c r="B14" s="224"/>
      <c r="C14" s="371"/>
      <c r="D14" s="371"/>
      <c r="E14" s="650"/>
      <c r="F14" s="650"/>
      <c r="G14" s="650"/>
      <c r="H14" s="650"/>
      <c r="I14" s="128"/>
      <c r="J14" s="653"/>
      <c r="K14" s="651"/>
      <c r="L14" s="688"/>
      <c r="M14" s="128"/>
    </row>
    <row r="15" spans="1:13" x14ac:dyDescent="0.25">
      <c r="A15" s="682"/>
      <c r="B15" s="683"/>
      <c r="C15" s="684"/>
      <c r="D15" s="684"/>
      <c r="E15" s="685"/>
      <c r="F15" s="686"/>
      <c r="G15" s="685"/>
      <c r="H15" s="685"/>
      <c r="I15" s="686"/>
      <c r="J15" s="687"/>
      <c r="K15" s="652"/>
      <c r="L15" s="680"/>
      <c r="M15" s="680"/>
    </row>
    <row r="16" spans="1:13" x14ac:dyDescent="0.25">
      <c r="A16" s="317"/>
      <c r="B16" s="317"/>
      <c r="C16" s="317"/>
      <c r="D16" s="317"/>
      <c r="E16" s="317"/>
      <c r="F16" s="317"/>
      <c r="G16" s="317"/>
      <c r="H16" s="317"/>
      <c r="I16" s="317"/>
      <c r="J16" s="317"/>
      <c r="K16" s="317"/>
      <c r="L16" s="680"/>
      <c r="M16" s="680"/>
    </row>
    <row r="17" spans="1:13" x14ac:dyDescent="0.25">
      <c r="A17" s="680"/>
      <c r="B17" s="678"/>
      <c r="C17" s="680"/>
      <c r="D17" s="680"/>
      <c r="E17" s="187"/>
      <c r="F17" s="187"/>
      <c r="G17" s="681"/>
      <c r="H17" s="681"/>
      <c r="I17" s="187"/>
      <c r="J17" s="187"/>
      <c r="K17" s="311"/>
      <c r="L17" s="680"/>
      <c r="M17" s="680"/>
    </row>
    <row r="18" spans="1:13" x14ac:dyDescent="0.25">
      <c r="A18" s="680"/>
      <c r="B18" s="680"/>
      <c r="C18" s="680"/>
      <c r="D18" s="680"/>
      <c r="E18" s="680"/>
      <c r="F18" s="680"/>
      <c r="G18" s="680"/>
      <c r="H18" s="680"/>
      <c r="I18" s="680"/>
      <c r="J18" s="680"/>
      <c r="K18" s="187"/>
      <c r="L18" s="680"/>
      <c r="M18" s="680"/>
    </row>
    <row r="19" spans="1:13" x14ac:dyDescent="0.25">
      <c r="A19" s="680"/>
      <c r="B19" s="678"/>
      <c r="C19" s="156"/>
      <c r="D19" s="156"/>
      <c r="E19" s="679"/>
      <c r="F19" s="679"/>
      <c r="G19" s="679"/>
      <c r="H19" s="679"/>
      <c r="I19" s="680"/>
      <c r="J19" s="680"/>
      <c r="K19" s="311"/>
      <c r="L19" s="680"/>
      <c r="M19" s="169"/>
    </row>
    <row r="20" spans="1:13" x14ac:dyDescent="0.25">
      <c r="A20" s="317"/>
      <c r="B20" s="317"/>
      <c r="C20" s="317"/>
      <c r="D20" s="317"/>
      <c r="E20" s="317"/>
      <c r="F20" s="317"/>
      <c r="G20" s="317"/>
      <c r="H20" s="317"/>
      <c r="I20" s="317"/>
      <c r="J20" s="317"/>
      <c r="K20" s="317"/>
      <c r="L20" s="680"/>
      <c r="M20" s="169"/>
    </row>
    <row r="21" spans="1:13" x14ac:dyDescent="0.25">
      <c r="A21" s="680"/>
      <c r="B21" s="680"/>
      <c r="C21" s="680"/>
      <c r="D21" s="680"/>
      <c r="E21" s="187"/>
      <c r="F21" s="187"/>
      <c r="G21" s="681"/>
      <c r="H21" s="681"/>
      <c r="I21" s="187"/>
      <c r="J21" s="187"/>
      <c r="K21" s="311"/>
      <c r="L21" s="680"/>
      <c r="M21" s="169"/>
    </row>
    <row r="22" spans="1:13" x14ac:dyDescent="0.25">
      <c r="A22" s="680"/>
      <c r="B22" s="680"/>
      <c r="C22" s="680"/>
      <c r="D22" s="680"/>
      <c r="E22" s="680"/>
      <c r="F22" s="680"/>
      <c r="G22" s="680"/>
      <c r="H22" s="680"/>
      <c r="I22" s="680"/>
      <c r="J22" s="680"/>
      <c r="K22" s="187"/>
      <c r="L22" s="680"/>
      <c r="M22" s="169"/>
    </row>
    <row r="23" spans="1:13" x14ac:dyDescent="0.25">
      <c r="A23" s="680"/>
      <c r="B23" s="680"/>
      <c r="C23" s="680"/>
      <c r="D23" s="680"/>
      <c r="E23" s="680"/>
      <c r="F23" s="680"/>
      <c r="G23" s="680"/>
      <c r="H23" s="680"/>
      <c r="I23" s="680"/>
      <c r="J23" s="680"/>
      <c r="K23" s="187"/>
      <c r="L23" s="680"/>
      <c r="M23" s="169"/>
    </row>
    <row r="24" spans="1:13" x14ac:dyDescent="0.25">
      <c r="A24" s="169"/>
      <c r="B24" s="169"/>
      <c r="C24" s="169"/>
      <c r="D24" s="169"/>
      <c r="E24" s="169"/>
      <c r="F24" s="169"/>
      <c r="G24" s="169"/>
      <c r="H24" s="169"/>
      <c r="I24" s="169"/>
      <c r="J24" s="169"/>
      <c r="K24" s="298"/>
      <c r="L24" s="169"/>
      <c r="M24" s="169"/>
    </row>
    <row r="25" spans="1:13" x14ac:dyDescent="0.25">
      <c r="A25" s="169"/>
      <c r="B25" s="169"/>
      <c r="C25" s="169"/>
      <c r="D25" s="169"/>
      <c r="E25" s="169"/>
      <c r="F25" s="169"/>
      <c r="G25" s="169"/>
      <c r="H25" s="169"/>
      <c r="I25" s="169"/>
      <c r="J25" s="169"/>
      <c r="K25" s="298"/>
      <c r="L25" s="169"/>
      <c r="M25" s="169"/>
    </row>
    <row r="26" spans="1:13" x14ac:dyDescent="0.25">
      <c r="A26" s="169"/>
      <c r="B26" s="169"/>
      <c r="C26" s="169"/>
      <c r="D26" s="169"/>
      <c r="E26" s="169"/>
      <c r="F26" s="169"/>
      <c r="G26" s="169"/>
      <c r="H26" s="169"/>
      <c r="I26" s="169"/>
      <c r="J26" s="169"/>
      <c r="K26" s="298"/>
      <c r="L26" s="169"/>
      <c r="M26" s="169"/>
    </row>
  </sheetData>
  <mergeCells count="3">
    <mergeCell ref="A11:K11"/>
    <mergeCell ref="A1:B1"/>
    <mergeCell ref="D1:E1"/>
  </mergeCells>
  <conditionalFormatting sqref="I21:J21 I17:J17 I19:J19 K12 I12:J15">
    <cfRule type="containsText" dxfId="4" priority="1" operator="containsText" text="YES">
      <formula>NOT(ISERROR(SEARCH("YES",I12)))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P27"/>
  <sheetViews>
    <sheetView workbookViewId="0">
      <selection activeCell="B4" sqref="B4"/>
    </sheetView>
  </sheetViews>
  <sheetFormatPr defaultRowHeight="15" x14ac:dyDescent="0.25"/>
  <cols>
    <col min="1" max="1" width="8.85546875" bestFit="1" customWidth="1"/>
    <col min="2" max="2" width="11.5703125" bestFit="1" customWidth="1"/>
    <col min="3" max="3" width="8.28515625" customWidth="1"/>
    <col min="4" max="4" width="6.85546875" style="325" bestFit="1" customWidth="1"/>
    <col min="5" max="5" width="5.140625" style="325" bestFit="1" customWidth="1"/>
    <col min="6" max="6" width="5.5703125" style="325" bestFit="1" customWidth="1"/>
    <col min="7" max="7" width="8" bestFit="1" customWidth="1"/>
    <col min="8" max="8" width="10.7109375" bestFit="1" customWidth="1"/>
    <col min="9" max="9" width="10.140625" bestFit="1" customWidth="1"/>
    <col min="10" max="10" width="8.140625" bestFit="1" customWidth="1"/>
    <col min="11" max="11" width="13.85546875" bestFit="1" customWidth="1"/>
    <col min="12" max="12" width="12.85546875" bestFit="1" customWidth="1"/>
    <col min="13" max="13" width="9.140625" style="600" bestFit="1" customWidth="1"/>
    <col min="14" max="14" width="11.5703125" style="109" bestFit="1" customWidth="1"/>
    <col min="15" max="15" width="10.5703125" style="109" bestFit="1" customWidth="1"/>
    <col min="16" max="16" width="11.85546875" hidden="1" customWidth="1"/>
    <col min="18" max="18" width="16.85546875" bestFit="1" customWidth="1"/>
    <col min="19" max="19" width="11.5703125" bestFit="1" customWidth="1"/>
    <col min="20" max="21" width="13.28515625" bestFit="1" customWidth="1"/>
    <col min="22" max="22" width="10.5703125" bestFit="1" customWidth="1"/>
    <col min="23" max="24" width="10.7109375" bestFit="1" customWidth="1"/>
    <col min="25" max="26" width="10.5703125" bestFit="1" customWidth="1"/>
    <col min="27" max="27" width="14" bestFit="1" customWidth="1"/>
    <col min="28" max="28" width="12.28515625" bestFit="1" customWidth="1"/>
    <col min="29" max="29" width="12.140625" bestFit="1" customWidth="1"/>
    <col min="41" max="41" width="23.5703125" bestFit="1" customWidth="1"/>
    <col min="46" max="46" width="23.5703125" bestFit="1" customWidth="1"/>
    <col min="47" max="47" width="23" bestFit="1" customWidth="1"/>
    <col min="48" max="48" width="24" bestFit="1" customWidth="1"/>
  </cols>
  <sheetData>
    <row r="1" spans="1:16" x14ac:dyDescent="0.25">
      <c r="A1" s="1150" t="s">
        <v>2706</v>
      </c>
      <c r="B1" s="1150"/>
      <c r="D1" s="769" t="s">
        <v>1905</v>
      </c>
      <c r="E1" s="770" t="s">
        <v>1904</v>
      </c>
      <c r="F1" s="770" t="s">
        <v>2664</v>
      </c>
      <c r="G1" s="771" t="s">
        <v>1901</v>
      </c>
      <c r="H1" s="771" t="s">
        <v>2665</v>
      </c>
      <c r="I1" s="772" t="s">
        <v>2666</v>
      </c>
      <c r="J1" s="771" t="s">
        <v>2667</v>
      </c>
      <c r="K1" s="771" t="s">
        <v>2668</v>
      </c>
      <c r="L1" s="771" t="s">
        <v>2669</v>
      </c>
      <c r="M1" s="773" t="s">
        <v>2732</v>
      </c>
      <c r="N1" s="774" t="s">
        <v>2733</v>
      </c>
      <c r="O1" s="775" t="s">
        <v>2734</v>
      </c>
      <c r="P1" s="396" t="s">
        <v>2670</v>
      </c>
    </row>
    <row r="2" spans="1:16" x14ac:dyDescent="0.25">
      <c r="A2" s="1151"/>
      <c r="B2" s="1151"/>
      <c r="D2" s="397">
        <v>1</v>
      </c>
      <c r="E2" s="765">
        <v>31</v>
      </c>
      <c r="F2" s="765" t="s">
        <v>14</v>
      </c>
      <c r="G2" s="398" t="str">
        <f ca="1">IFERROR(OFFSET(EUC!$G$1,MATCH($B$12,EUC!$S$2:$S$225,0),D2-1),"")</f>
        <v/>
      </c>
      <c r="H2" s="128">
        <f>IF(AND($B$5=D2,$B$6=D2,YEAR(B4)=YEAR(B3)),$B$7,IF($B$5=D2,E2-DAY($B$3)+1,IF($B$6=D2,DAY($B$4),IF(AND($B$5&lt;$B$6,$B$5&lt;=D2,$B$6&gt;=D2),E2,IF(AND($B$5&gt;$B$6,OR($B$5&lt;=D2,$B$6&gt;=D2)),E2,0)))))</f>
        <v>1</v>
      </c>
      <c r="I2" s="399" t="e">
        <f ca="1">(G2/E2)*H2</f>
        <v>#VALUE!</v>
      </c>
      <c r="J2" s="400" t="e">
        <f ca="1">I2/SUM($I$2:$I$13)</f>
        <v>#VALUE!</v>
      </c>
      <c r="K2" s="401" t="e">
        <f ca="1">$B$8*J2</f>
        <v>#VALUE!</v>
      </c>
      <c r="L2" s="224">
        <f t="shared" ref="L2:L13" ca="1" si="0">IFERROR(K2/H2*E2,0)</f>
        <v>0</v>
      </c>
      <c r="M2" s="598" t="e">
        <f ca="1">(365*SUMPRODUCT(($L$2:$L$13&lt;&gt;0)*($G$2:$G$13)))/365</f>
        <v>#VALUE!</v>
      </c>
      <c r="N2" s="224" t="e">
        <f ca="1">(SUM($L$2:$L$13)/M2)</f>
        <v>#VALUE!</v>
      </c>
      <c r="O2" s="402" t="e">
        <f t="shared" ref="O2:O13" ca="1" si="1">N2*G2</f>
        <v>#VALUE!</v>
      </c>
      <c r="P2" s="402" t="e">
        <f t="shared" ref="P2:P8" ca="1" si="2">L2/G2</f>
        <v>#VALUE!</v>
      </c>
    </row>
    <row r="3" spans="1:16" x14ac:dyDescent="0.25">
      <c r="A3" s="376" t="s">
        <v>2005</v>
      </c>
      <c r="B3" s="410">
        <f>SALES!F13</f>
        <v>0</v>
      </c>
      <c r="D3" s="397">
        <v>2</v>
      </c>
      <c r="E3" s="765">
        <v>28</v>
      </c>
      <c r="F3" s="765" t="s">
        <v>15</v>
      </c>
      <c r="G3" s="398" t="str">
        <f ca="1">IFERROR(OFFSET(EUC!$G$1,MATCH($B$12,EUC!$S$2:$S$225,0),D3-1),"")</f>
        <v/>
      </c>
      <c r="H3" s="128">
        <f t="shared" ref="H3:H13" si="3">IF(AND($B$5=D3,$B$6=D3),$B$7,IF($B$5=D3,E3-DAY($B$3)+1,IF($B$6=D3,DAY($B$4),IF(AND($B$5&lt;$B$6,$B$5&lt;=D3,$B$6&gt;=D3),E3,IF(AND($B$5&gt;$B$6,OR($B$5&lt;=D3,$B$6&gt;=D3)),E3,0)))))</f>
        <v>0</v>
      </c>
      <c r="I3" s="399" t="e">
        <f t="shared" ref="I3:I13" ca="1" si="4">(G3/E3)*H3</f>
        <v>#VALUE!</v>
      </c>
      <c r="J3" s="400" t="e">
        <f t="shared" ref="J3:J13" ca="1" si="5">I3/SUM($I$2:$I$13)</f>
        <v>#VALUE!</v>
      </c>
      <c r="K3" s="401" t="e">
        <f t="shared" ref="K3:K13" ca="1" si="6">$B$8*J3</f>
        <v>#VALUE!</v>
      </c>
      <c r="L3" s="224">
        <f t="shared" ca="1" si="0"/>
        <v>0</v>
      </c>
      <c r="M3" s="598" t="e">
        <f t="shared" ref="M3:M13" ca="1" si="7">(365*SUMPRODUCT(($L$2:$L$13&lt;&gt;0)*($G$2:$G$13)))/365</f>
        <v>#VALUE!</v>
      </c>
      <c r="N3" s="224" t="e">
        <f t="shared" ref="N3:N13" ca="1" si="8">(SUM($L$2:$L$13)/M3)</f>
        <v>#VALUE!</v>
      </c>
      <c r="O3" s="402" t="e">
        <f t="shared" ca="1" si="1"/>
        <v>#VALUE!</v>
      </c>
      <c r="P3" s="402" t="e">
        <f t="shared" ca="1" si="2"/>
        <v>#VALUE!</v>
      </c>
    </row>
    <row r="4" spans="1:16" x14ac:dyDescent="0.25">
      <c r="A4" s="377" t="s">
        <v>2006</v>
      </c>
      <c r="B4" s="411">
        <f>SALES!F14</f>
        <v>0</v>
      </c>
      <c r="D4" s="397">
        <v>3</v>
      </c>
      <c r="E4" s="765">
        <v>31</v>
      </c>
      <c r="F4" s="765" t="s">
        <v>16</v>
      </c>
      <c r="G4" s="398" t="str">
        <f ca="1">IFERROR(OFFSET(EUC!$G$1,MATCH($B$12,EUC!$S$2:$S$225,0),D4-1),"")</f>
        <v/>
      </c>
      <c r="H4" s="128">
        <f t="shared" si="3"/>
        <v>0</v>
      </c>
      <c r="I4" s="399" t="e">
        <f t="shared" ca="1" si="4"/>
        <v>#VALUE!</v>
      </c>
      <c r="J4" s="400" t="e">
        <f t="shared" ca="1" si="5"/>
        <v>#VALUE!</v>
      </c>
      <c r="K4" s="401" t="e">
        <f t="shared" ca="1" si="6"/>
        <v>#VALUE!</v>
      </c>
      <c r="L4" s="224">
        <f t="shared" ca="1" si="0"/>
        <v>0</v>
      </c>
      <c r="M4" s="598" t="e">
        <f t="shared" ca="1" si="7"/>
        <v>#VALUE!</v>
      </c>
      <c r="N4" s="224" t="e">
        <f t="shared" ca="1" si="8"/>
        <v>#VALUE!</v>
      </c>
      <c r="O4" s="402" t="e">
        <f t="shared" ca="1" si="1"/>
        <v>#VALUE!</v>
      </c>
      <c r="P4" s="402" t="e">
        <f t="shared" ca="1" si="2"/>
        <v>#VALUE!</v>
      </c>
    </row>
    <row r="5" spans="1:16" x14ac:dyDescent="0.25">
      <c r="A5" s="377" t="s">
        <v>2671</v>
      </c>
      <c r="B5" s="412">
        <f>MONTH(B3)</f>
        <v>1</v>
      </c>
      <c r="D5" s="397">
        <v>4</v>
      </c>
      <c r="E5" s="765">
        <v>30</v>
      </c>
      <c r="F5" s="765" t="s">
        <v>17</v>
      </c>
      <c r="G5" s="398" t="str">
        <f ca="1">IFERROR(OFFSET(EUC!$G$1,MATCH($B$12,EUC!$S$2:$S$225,0),D5-1),"")</f>
        <v/>
      </c>
      <c r="H5" s="128">
        <f t="shared" si="3"/>
        <v>0</v>
      </c>
      <c r="I5" s="399" t="e">
        <f t="shared" ca="1" si="4"/>
        <v>#VALUE!</v>
      </c>
      <c r="J5" s="400" t="e">
        <f ca="1">I5/SUM($I$2:$I$13)</f>
        <v>#VALUE!</v>
      </c>
      <c r="K5" s="401" t="e">
        <f t="shared" ca="1" si="6"/>
        <v>#VALUE!</v>
      </c>
      <c r="L5" s="224">
        <f t="shared" ca="1" si="0"/>
        <v>0</v>
      </c>
      <c r="M5" s="598" t="e">
        <f t="shared" ca="1" si="7"/>
        <v>#VALUE!</v>
      </c>
      <c r="N5" s="224" t="e">
        <f t="shared" ca="1" si="8"/>
        <v>#VALUE!</v>
      </c>
      <c r="O5" s="402" t="e">
        <f t="shared" ca="1" si="1"/>
        <v>#VALUE!</v>
      </c>
      <c r="P5" s="402" t="e">
        <f ca="1">L5/G5</f>
        <v>#VALUE!</v>
      </c>
    </row>
    <row r="6" spans="1:16" x14ac:dyDescent="0.25">
      <c r="A6" s="377" t="s">
        <v>2672</v>
      </c>
      <c r="B6" s="412">
        <f>MONTH(B4)</f>
        <v>1</v>
      </c>
      <c r="D6" s="397">
        <v>5</v>
      </c>
      <c r="E6" s="765">
        <v>31</v>
      </c>
      <c r="F6" s="765" t="s">
        <v>18</v>
      </c>
      <c r="G6" s="398" t="str">
        <f ca="1">IFERROR(OFFSET(EUC!$G$1,MATCH($B$12,EUC!$S$2:$S$225,0),D6-1),"")</f>
        <v/>
      </c>
      <c r="H6" s="128">
        <f t="shared" si="3"/>
        <v>0</v>
      </c>
      <c r="I6" s="399" t="e">
        <f t="shared" ca="1" si="4"/>
        <v>#VALUE!</v>
      </c>
      <c r="J6" s="400" t="e">
        <f t="shared" ca="1" si="5"/>
        <v>#VALUE!</v>
      </c>
      <c r="K6" s="401" t="e">
        <f t="shared" ca="1" si="6"/>
        <v>#VALUE!</v>
      </c>
      <c r="L6" s="224">
        <f t="shared" ca="1" si="0"/>
        <v>0</v>
      </c>
      <c r="M6" s="598" t="e">
        <f t="shared" ca="1" si="7"/>
        <v>#VALUE!</v>
      </c>
      <c r="N6" s="224" t="e">
        <f t="shared" ca="1" si="8"/>
        <v>#VALUE!</v>
      </c>
      <c r="O6" s="402" t="e">
        <f t="shared" ca="1" si="1"/>
        <v>#VALUE!</v>
      </c>
      <c r="P6" s="402" t="e">
        <f t="shared" ca="1" si="2"/>
        <v>#VALUE!</v>
      </c>
    </row>
    <row r="7" spans="1:16" x14ac:dyDescent="0.25">
      <c r="A7" s="377" t="s">
        <v>2464</v>
      </c>
      <c r="B7" s="402">
        <f>B4-B3+1</f>
        <v>1</v>
      </c>
      <c r="D7" s="397">
        <v>6</v>
      </c>
      <c r="E7" s="765">
        <v>30</v>
      </c>
      <c r="F7" s="765" t="s">
        <v>19</v>
      </c>
      <c r="G7" s="398" t="str">
        <f ca="1">IFERROR(OFFSET(EUC!$G$1,MATCH($B$12,EUC!$S$2:$S$225,0),D7-1),"")</f>
        <v/>
      </c>
      <c r="H7" s="128">
        <f t="shared" si="3"/>
        <v>0</v>
      </c>
      <c r="I7" s="399" t="e">
        <f t="shared" ca="1" si="4"/>
        <v>#VALUE!</v>
      </c>
      <c r="J7" s="400" t="e">
        <f t="shared" ca="1" si="5"/>
        <v>#VALUE!</v>
      </c>
      <c r="K7" s="401" t="e">
        <f t="shared" ca="1" si="6"/>
        <v>#VALUE!</v>
      </c>
      <c r="L7" s="224">
        <f t="shared" ca="1" si="0"/>
        <v>0</v>
      </c>
      <c r="M7" s="598" t="e">
        <f t="shared" ca="1" si="7"/>
        <v>#VALUE!</v>
      </c>
      <c r="N7" s="224" t="e">
        <f t="shared" ca="1" si="8"/>
        <v>#VALUE!</v>
      </c>
      <c r="O7" s="402" t="e">
        <f t="shared" ca="1" si="1"/>
        <v>#VALUE!</v>
      </c>
      <c r="P7" s="402" t="e">
        <f t="shared" ca="1" si="2"/>
        <v>#VALUE!</v>
      </c>
    </row>
    <row r="8" spans="1:16" x14ac:dyDescent="0.25">
      <c r="A8" s="377" t="s">
        <v>2661</v>
      </c>
      <c r="B8" s="402">
        <f>SALES!F15</f>
        <v>0</v>
      </c>
      <c r="D8" s="397">
        <v>7</v>
      </c>
      <c r="E8" s="765">
        <v>31</v>
      </c>
      <c r="F8" s="765" t="s">
        <v>20</v>
      </c>
      <c r="G8" s="398" t="str">
        <f ca="1">IFERROR(OFFSET(EUC!$G$1,MATCH($B$12,EUC!$S$2:$S$225,0),D8-1),"")</f>
        <v/>
      </c>
      <c r="H8" s="128">
        <f t="shared" si="3"/>
        <v>0</v>
      </c>
      <c r="I8" s="399" t="e">
        <f t="shared" ca="1" si="4"/>
        <v>#VALUE!</v>
      </c>
      <c r="J8" s="400" t="e">
        <f t="shared" ca="1" si="5"/>
        <v>#VALUE!</v>
      </c>
      <c r="K8" s="401" t="e">
        <f t="shared" ca="1" si="6"/>
        <v>#VALUE!</v>
      </c>
      <c r="L8" s="224">
        <f t="shared" ca="1" si="0"/>
        <v>0</v>
      </c>
      <c r="M8" s="598" t="e">
        <f t="shared" ca="1" si="7"/>
        <v>#VALUE!</v>
      </c>
      <c r="N8" s="224" t="e">
        <f t="shared" ca="1" si="8"/>
        <v>#VALUE!</v>
      </c>
      <c r="O8" s="402" t="e">
        <f t="shared" ca="1" si="1"/>
        <v>#VALUE!</v>
      </c>
      <c r="P8" s="402" t="e">
        <f t="shared" ca="1" si="2"/>
        <v>#VALUE!</v>
      </c>
    </row>
    <row r="9" spans="1:16" x14ac:dyDescent="0.25">
      <c r="A9" s="377" t="s">
        <v>1946</v>
      </c>
      <c r="B9" s="402">
        <f>B8/B7*365</f>
        <v>0</v>
      </c>
      <c r="D9" s="397">
        <v>8</v>
      </c>
      <c r="E9" s="765">
        <v>31</v>
      </c>
      <c r="F9" s="765" t="s">
        <v>21</v>
      </c>
      <c r="G9" s="398" t="str">
        <f ca="1">IFERROR(OFFSET(EUC!$G$1,MATCH($B$12,EUC!$S$2:$S$225,0),D9-1),"")</f>
        <v/>
      </c>
      <c r="H9" s="128">
        <f t="shared" si="3"/>
        <v>0</v>
      </c>
      <c r="I9" s="399" t="e">
        <f ca="1">(G9/E9)*H9</f>
        <v>#VALUE!</v>
      </c>
      <c r="J9" s="400" t="e">
        <f ca="1">I9/SUM($I$2:$I$13)</f>
        <v>#VALUE!</v>
      </c>
      <c r="K9" s="401" t="e">
        <f ca="1">$B$8*J9</f>
        <v>#VALUE!</v>
      </c>
      <c r="L9" s="224">
        <f ca="1">IFERROR(K9/H9*E9,0)</f>
        <v>0</v>
      </c>
      <c r="M9" s="598" t="e">
        <f ca="1">(365*SUMPRODUCT(($L$2:$L$13&lt;&gt;0)*($G$2:$G$13)))/365</f>
        <v>#VALUE!</v>
      </c>
      <c r="N9" s="224" t="e">
        <f ca="1">(SUM($L$2:$L$13)/M9)</f>
        <v>#VALUE!</v>
      </c>
      <c r="O9" s="402" t="e">
        <f t="shared" ca="1" si="1"/>
        <v>#VALUE!</v>
      </c>
      <c r="P9" s="402" t="e">
        <f ca="1">L9/G9</f>
        <v>#VALUE!</v>
      </c>
    </row>
    <row r="10" spans="1:16" x14ac:dyDescent="0.25">
      <c r="A10" s="377" t="s">
        <v>2663</v>
      </c>
      <c r="B10" s="412">
        <f>IF(B9&lt;73200,0,IF(B9&lt;293000,73200,IF(B9&gt;732000,732000,293000)))</f>
        <v>0</v>
      </c>
      <c r="D10" s="397">
        <v>9</v>
      </c>
      <c r="E10" s="765">
        <v>30</v>
      </c>
      <c r="F10" s="765" t="s">
        <v>22</v>
      </c>
      <c r="G10" s="398" t="str">
        <f ca="1">IFERROR(OFFSET(EUC!$G$1,MATCH($B$12,EUC!$S$2:$S$225,0),D10-1),"")</f>
        <v/>
      </c>
      <c r="H10" s="128">
        <f t="shared" si="3"/>
        <v>0</v>
      </c>
      <c r="I10" s="399" t="e">
        <f t="shared" ca="1" si="4"/>
        <v>#VALUE!</v>
      </c>
      <c r="J10" s="400" t="e">
        <f t="shared" ca="1" si="5"/>
        <v>#VALUE!</v>
      </c>
      <c r="K10" s="401" t="e">
        <f t="shared" ca="1" si="6"/>
        <v>#VALUE!</v>
      </c>
      <c r="L10" s="224">
        <f t="shared" ca="1" si="0"/>
        <v>0</v>
      </c>
      <c r="M10" s="598" t="e">
        <f t="shared" ca="1" si="7"/>
        <v>#VALUE!</v>
      </c>
      <c r="N10" s="224" t="e">
        <f t="shared" ca="1" si="8"/>
        <v>#VALUE!</v>
      </c>
      <c r="O10" s="402" t="e">
        <f t="shared" ca="1" si="1"/>
        <v>#VALUE!</v>
      </c>
      <c r="P10" s="402" t="e">
        <f ca="1">L10/G10</f>
        <v>#VALUE!</v>
      </c>
    </row>
    <row r="11" spans="1:16" x14ac:dyDescent="0.25">
      <c r="A11" s="377" t="s">
        <v>13</v>
      </c>
      <c r="B11" s="413" t="str">
        <f>Manual!B32</f>
        <v/>
      </c>
      <c r="D11" s="397">
        <v>10</v>
      </c>
      <c r="E11" s="765">
        <v>31</v>
      </c>
      <c r="F11" s="765" t="s">
        <v>2662</v>
      </c>
      <c r="G11" s="398" t="str">
        <f ca="1">IFERROR(OFFSET(EUC!$G$1,MATCH($B$12,EUC!$S$2:$S$225,0),D11-1),"")</f>
        <v/>
      </c>
      <c r="H11" s="128">
        <f t="shared" si="3"/>
        <v>0</v>
      </c>
      <c r="I11" s="399" t="e">
        <f t="shared" ca="1" si="4"/>
        <v>#VALUE!</v>
      </c>
      <c r="J11" s="400" t="e">
        <f t="shared" ca="1" si="5"/>
        <v>#VALUE!</v>
      </c>
      <c r="K11" s="401" t="e">
        <f t="shared" ca="1" si="6"/>
        <v>#VALUE!</v>
      </c>
      <c r="L11" s="224">
        <f t="shared" ca="1" si="0"/>
        <v>0</v>
      </c>
      <c r="M11" s="598" t="e">
        <f t="shared" ca="1" si="7"/>
        <v>#VALUE!</v>
      </c>
      <c r="N11" s="224" t="e">
        <f t="shared" ca="1" si="8"/>
        <v>#VALUE!</v>
      </c>
      <c r="O11" s="402" t="e">
        <f t="shared" ca="1" si="1"/>
        <v>#VALUE!</v>
      </c>
      <c r="P11" s="402" t="e">
        <f ca="1">L11/G11</f>
        <v>#VALUE!</v>
      </c>
    </row>
    <row r="12" spans="1:16" x14ac:dyDescent="0.25">
      <c r="A12" s="377" t="s">
        <v>2524</v>
      </c>
      <c r="B12" s="412" t="str">
        <f ca="1">OFFSET(EUC!$S$1,SUMIFS(EUC!$A$1:$A$177,EUC!$C$1:$C$177,B11,EUC!$B$1:$B$177,B10,EUC!$Z$1:$Z$177,"B"),0)</f>
        <v>EUCCODE</v>
      </c>
      <c r="D12" s="397">
        <v>11</v>
      </c>
      <c r="E12" s="765">
        <v>30</v>
      </c>
      <c r="F12" s="765" t="s">
        <v>23</v>
      </c>
      <c r="G12" s="398" t="str">
        <f ca="1">IFERROR(OFFSET(EUC!$G$1,MATCH($B$12,EUC!$S$2:$S$225,0),D12-1),"")</f>
        <v/>
      </c>
      <c r="H12" s="128">
        <f t="shared" si="3"/>
        <v>0</v>
      </c>
      <c r="I12" s="399" t="e">
        <f t="shared" ca="1" si="4"/>
        <v>#VALUE!</v>
      </c>
      <c r="J12" s="400" t="e">
        <f t="shared" ca="1" si="5"/>
        <v>#VALUE!</v>
      </c>
      <c r="K12" s="401" t="e">
        <f t="shared" ca="1" si="6"/>
        <v>#VALUE!</v>
      </c>
      <c r="L12" s="224">
        <f t="shared" ca="1" si="0"/>
        <v>0</v>
      </c>
      <c r="M12" s="598" t="e">
        <f t="shared" ca="1" si="7"/>
        <v>#VALUE!</v>
      </c>
      <c r="N12" s="224" t="e">
        <f t="shared" ca="1" si="8"/>
        <v>#VALUE!</v>
      </c>
      <c r="O12" s="402" t="e">
        <f t="shared" ca="1" si="1"/>
        <v>#VALUE!</v>
      </c>
      <c r="P12" s="402" t="e">
        <f ca="1">L12/G12</f>
        <v>#VALUE!</v>
      </c>
    </row>
    <row r="13" spans="1:16" x14ac:dyDescent="0.25">
      <c r="A13" s="414" t="s">
        <v>2673</v>
      </c>
      <c r="B13" s="409" t="str">
        <f ca="1">IFERROR(AVERAGE(N2:N13),"")</f>
        <v/>
      </c>
      <c r="D13" s="403">
        <v>12</v>
      </c>
      <c r="E13" s="764">
        <v>31</v>
      </c>
      <c r="F13" s="764" t="s">
        <v>24</v>
      </c>
      <c r="G13" s="776" t="str">
        <f ca="1">IFERROR(OFFSET(EUC!$G$1,MATCH($B$12,EUC!$S$2:$S$225,0),D13-1),"")</f>
        <v/>
      </c>
      <c r="H13" s="404">
        <f t="shared" si="3"/>
        <v>0</v>
      </c>
      <c r="I13" s="405" t="e">
        <f t="shared" ca="1" si="4"/>
        <v>#VALUE!</v>
      </c>
      <c r="J13" s="406" t="e">
        <f t="shared" ca="1" si="5"/>
        <v>#VALUE!</v>
      </c>
      <c r="K13" s="407" t="e">
        <f t="shared" ca="1" si="6"/>
        <v>#VALUE!</v>
      </c>
      <c r="L13" s="408">
        <f t="shared" ca="1" si="0"/>
        <v>0</v>
      </c>
      <c r="M13" s="599" t="e">
        <f t="shared" ca="1" si="7"/>
        <v>#VALUE!</v>
      </c>
      <c r="N13" s="408" t="e">
        <f t="shared" ca="1" si="8"/>
        <v>#VALUE!</v>
      </c>
      <c r="O13" s="409" t="e">
        <f t="shared" ca="1" si="1"/>
        <v>#VALUE!</v>
      </c>
      <c r="P13" s="409" t="e">
        <f ca="1">L13/G13</f>
        <v>#VALUE!</v>
      </c>
    </row>
    <row r="14" spans="1:16" x14ac:dyDescent="0.25">
      <c r="L14" s="395"/>
    </row>
    <row r="15" spans="1:16" x14ac:dyDescent="0.25">
      <c r="B15" s="366"/>
      <c r="I15" s="80"/>
      <c r="L15" s="597"/>
    </row>
    <row r="16" spans="1:16" x14ac:dyDescent="0.25">
      <c r="B16" s="109"/>
      <c r="G16" s="394"/>
      <c r="I16" s="192"/>
      <c r="J16" s="161"/>
      <c r="K16" s="395"/>
      <c r="L16" s="109"/>
      <c r="P16" s="109"/>
    </row>
    <row r="17" spans="2:16" x14ac:dyDescent="0.25">
      <c r="G17" s="394"/>
      <c r="I17" s="192"/>
      <c r="J17" s="161"/>
      <c r="K17" s="395"/>
      <c r="L17" s="109"/>
      <c r="P17" s="109"/>
    </row>
    <row r="18" spans="2:16" x14ac:dyDescent="0.25">
      <c r="G18" s="394"/>
      <c r="I18" s="192"/>
      <c r="J18" s="161"/>
      <c r="K18" s="395"/>
      <c r="L18" s="109"/>
      <c r="P18" s="109"/>
    </row>
    <row r="19" spans="2:16" x14ac:dyDescent="0.25">
      <c r="B19" s="109"/>
      <c r="G19" s="394"/>
      <c r="I19" s="192"/>
      <c r="J19" s="161"/>
      <c r="K19" s="395"/>
      <c r="L19" s="109"/>
      <c r="P19" s="109"/>
    </row>
    <row r="20" spans="2:16" x14ac:dyDescent="0.25">
      <c r="B20" s="109"/>
      <c r="G20" s="394"/>
      <c r="I20" s="192"/>
      <c r="J20" s="161"/>
      <c r="K20" s="395"/>
      <c r="L20" s="109"/>
      <c r="P20" s="109"/>
    </row>
    <row r="21" spans="2:16" x14ac:dyDescent="0.25">
      <c r="G21" s="394"/>
      <c r="I21" s="192"/>
      <c r="J21" s="161"/>
      <c r="K21" s="395"/>
      <c r="L21" s="109"/>
      <c r="P21" s="109"/>
    </row>
    <row r="22" spans="2:16" x14ac:dyDescent="0.25">
      <c r="B22" s="107"/>
      <c r="G22" s="394"/>
      <c r="I22" s="192"/>
      <c r="J22" s="161"/>
      <c r="K22" s="395"/>
      <c r="L22" s="109"/>
      <c r="P22" s="109"/>
    </row>
    <row r="23" spans="2:16" x14ac:dyDescent="0.25">
      <c r="G23" s="394"/>
      <c r="I23" s="192"/>
      <c r="J23" s="161"/>
      <c r="K23" s="395"/>
      <c r="L23" s="109"/>
      <c r="P23" s="109"/>
    </row>
    <row r="24" spans="2:16" x14ac:dyDescent="0.25">
      <c r="B24" s="109"/>
      <c r="G24" s="394"/>
      <c r="I24" s="192"/>
      <c r="J24" s="161"/>
      <c r="K24" s="395"/>
      <c r="L24" s="109"/>
      <c r="P24" s="109"/>
    </row>
    <row r="25" spans="2:16" x14ac:dyDescent="0.25">
      <c r="G25" s="394"/>
      <c r="I25" s="192"/>
      <c r="J25" s="161"/>
      <c r="K25" s="395"/>
      <c r="L25" s="109"/>
      <c r="P25" s="109"/>
    </row>
    <row r="26" spans="2:16" x14ac:dyDescent="0.25">
      <c r="G26" s="394"/>
      <c r="I26" s="192"/>
      <c r="J26" s="161"/>
      <c r="K26" s="395"/>
      <c r="L26" s="109"/>
      <c r="P26" s="109"/>
    </row>
    <row r="27" spans="2:16" x14ac:dyDescent="0.25">
      <c r="G27" s="394"/>
      <c r="I27" s="192"/>
      <c r="J27" s="161"/>
      <c r="K27" s="395"/>
      <c r="L27" s="109"/>
      <c r="P27" s="109"/>
    </row>
  </sheetData>
  <mergeCells count="1">
    <mergeCell ref="A1: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sheetPr>
  <dimension ref="A1:AN105"/>
  <sheetViews>
    <sheetView topLeftCell="A37" zoomScale="85" zoomScaleNormal="85" workbookViewId="0">
      <selection activeCell="O67" sqref="O67"/>
    </sheetView>
  </sheetViews>
  <sheetFormatPr defaultColWidth="9.140625" defaultRowHeight="15" x14ac:dyDescent="0.25"/>
  <cols>
    <col min="1" max="1" width="24.28515625" style="4" bestFit="1" customWidth="1"/>
    <col min="2" max="2" width="12" style="393" bestFit="1" customWidth="1"/>
    <col min="3" max="3" width="1.5703125" customWidth="1"/>
    <col min="4" max="4" width="9.42578125" style="6" customWidth="1"/>
    <col min="5" max="5" width="7.5703125" style="6" customWidth="1"/>
    <col min="6" max="6" width="11" style="8" bestFit="1" customWidth="1"/>
    <col min="7" max="7" width="6.85546875" style="8" customWidth="1"/>
    <col min="8" max="8" width="7.7109375" style="6" customWidth="1"/>
    <col min="9" max="9" width="13.28515625" style="3" bestFit="1" customWidth="1"/>
    <col min="10" max="10" width="10.140625" style="3" bestFit="1" customWidth="1"/>
    <col min="11" max="11" width="7.5703125" style="3" customWidth="1"/>
    <col min="12" max="12" width="14.28515625" style="36" bestFit="1" customWidth="1"/>
    <col min="13" max="13" width="6.28515625" style="4" customWidth="1"/>
    <col min="14" max="14" width="9.140625" style="4" bestFit="1" customWidth="1"/>
    <col min="15" max="15" width="11.85546875" style="2" bestFit="1" customWidth="1"/>
    <col min="16" max="16" width="8.28515625" style="2" customWidth="1"/>
    <col min="17" max="17" width="8" style="321" bestFit="1" customWidth="1"/>
    <col min="18" max="18" width="7.7109375" style="321" customWidth="1"/>
    <col min="19" max="19" width="9.7109375" style="44" bestFit="1" customWidth="1"/>
    <col min="20" max="20" width="10.42578125" style="44" bestFit="1" customWidth="1"/>
    <col min="21" max="21" width="8.5703125" style="44" customWidth="1"/>
    <col min="22" max="22" width="0.42578125" style="44" customWidth="1"/>
    <col min="23" max="23" width="0.5703125" style="44" customWidth="1"/>
    <col min="24" max="24" width="8" style="44" customWidth="1"/>
    <col min="25" max="25" width="9.5703125" style="2" bestFit="1" customWidth="1"/>
    <col min="26" max="26" width="8" style="118" customWidth="1"/>
    <col min="27" max="28" width="8" style="2" customWidth="1"/>
    <col min="29" max="29" width="8.42578125" style="6" bestFit="1" customWidth="1"/>
    <col min="30" max="30" width="10.28515625" style="6" bestFit="1" customWidth="1"/>
    <col min="31" max="31" width="11.7109375" style="6" bestFit="1" customWidth="1"/>
    <col min="32" max="33" width="10.28515625" style="6" customWidth="1"/>
    <col min="34" max="34" width="11.5703125" style="6" bestFit="1" customWidth="1"/>
    <col min="35" max="36" width="9.7109375" style="6" customWidth="1"/>
    <col min="37" max="37" width="10.42578125" style="43" bestFit="1" customWidth="1"/>
    <col min="38" max="38" width="10.5703125" style="4" bestFit="1" customWidth="1"/>
    <col min="39" max="39" width="11" style="156" customWidth="1"/>
    <col min="40" max="40" width="15.28515625" style="2" customWidth="1"/>
    <col min="41" max="53" width="9.140625" style="4" customWidth="1"/>
    <col min="54" max="16384" width="9.140625" style="4"/>
  </cols>
  <sheetData>
    <row r="1" spans="1:40" x14ac:dyDescent="0.25">
      <c r="A1" s="316"/>
      <c r="B1" s="737"/>
      <c r="C1" s="330"/>
      <c r="V1" s="317"/>
      <c r="W1" s="329"/>
      <c r="X1" s="329"/>
      <c r="Y1" s="329"/>
      <c r="Z1" s="329"/>
      <c r="AA1" s="329"/>
      <c r="AB1" s="312"/>
      <c r="AC1" s="312"/>
    </row>
    <row r="2" spans="1:40" x14ac:dyDescent="0.25">
      <c r="A2" s="1152" t="s">
        <v>2685</v>
      </c>
      <c r="B2" s="1153"/>
      <c r="D2" s="1154" t="s">
        <v>2431</v>
      </c>
      <c r="E2" s="1155"/>
      <c r="F2" s="1155"/>
      <c r="G2" s="1155"/>
      <c r="H2" s="1155"/>
      <c r="I2" s="1155"/>
      <c r="J2" s="1155"/>
      <c r="K2" s="1155"/>
      <c r="L2" s="1155"/>
      <c r="M2" s="1155"/>
      <c r="N2" s="1155"/>
      <c r="O2" s="1155"/>
      <c r="P2" s="1155"/>
      <c r="Q2" s="1155"/>
      <c r="R2" s="1155"/>
      <c r="S2" s="1155"/>
      <c r="T2" s="1155"/>
      <c r="U2" s="1156"/>
      <c r="X2" s="812" t="s">
        <v>7893</v>
      </c>
      <c r="Y2" s="4"/>
      <c r="Z2" s="4"/>
      <c r="AA2" s="117"/>
      <c r="AB2" s="312"/>
      <c r="AC2" s="312"/>
    </row>
    <row r="3" spans="1:40" x14ac:dyDescent="0.25">
      <c r="A3" s="444" t="s">
        <v>1911</v>
      </c>
      <c r="B3" s="450" t="e">
        <f>IF(H7="","",SUMPRODUCT($K$7:$K$71,$J$7:$J$71)/29.3071/SUM($J$7:$J$71))</f>
        <v>#VALUE!</v>
      </c>
      <c r="D3" s="1157"/>
      <c r="E3" s="1158"/>
      <c r="F3" s="1158"/>
      <c r="G3" s="1158"/>
      <c r="H3" s="1158"/>
      <c r="I3" s="1158"/>
      <c r="J3" s="1158"/>
      <c r="K3" s="1158"/>
      <c r="L3" s="1158"/>
      <c r="M3" s="1158"/>
      <c r="N3" s="1158"/>
      <c r="O3" s="1158"/>
      <c r="P3" s="1158"/>
      <c r="Q3" s="1158"/>
      <c r="R3" s="1158"/>
      <c r="S3" s="1158"/>
      <c r="T3" s="1158"/>
      <c r="U3" s="1159"/>
      <c r="V3" s="4"/>
      <c r="W3" s="327"/>
      <c r="X3" s="813">
        <v>100</v>
      </c>
      <c r="Y3" s="328"/>
      <c r="Z3" s="328"/>
      <c r="AA3" s="328"/>
      <c r="AB3" s="328"/>
      <c r="AC3" s="328"/>
    </row>
    <row r="4" spans="1:40" x14ac:dyDescent="0.25">
      <c r="A4" s="445" t="s">
        <v>1952</v>
      </c>
      <c r="B4" s="451" t="e">
        <f>(SUM(R7:R73)/B35/(MAX(F7:F71)/12))</f>
        <v>#N/A</v>
      </c>
      <c r="D4" s="1157"/>
      <c r="E4" s="1158"/>
      <c r="F4" s="1158"/>
      <c r="G4" s="1158"/>
      <c r="H4" s="1158"/>
      <c r="I4" s="1158"/>
      <c r="J4" s="1158"/>
      <c r="K4" s="1158"/>
      <c r="L4" s="1158"/>
      <c r="M4" s="1158"/>
      <c r="N4" s="1158"/>
      <c r="O4" s="1158"/>
      <c r="P4" s="1158"/>
      <c r="Q4" s="1158"/>
      <c r="R4" s="1158"/>
      <c r="S4" s="1158"/>
      <c r="T4" s="1158"/>
      <c r="U4" s="1159"/>
      <c r="V4" s="4"/>
      <c r="W4" s="4"/>
      <c r="X4" s="810"/>
      <c r="Y4" s="322"/>
      <c r="Z4" s="323"/>
      <c r="AA4" s="4"/>
      <c r="AB4" s="4"/>
      <c r="AC4" s="4"/>
    </row>
    <row r="5" spans="1:40" x14ac:dyDescent="0.25">
      <c r="A5" s="445" t="s">
        <v>1902</v>
      </c>
      <c r="B5" s="451" t="e">
        <f ca="1">VLOOKUP(B38,EUC!$S$2:$X$283,Manual!B63,FALSE)</f>
        <v>#N/A</v>
      </c>
      <c r="D5" s="1163" t="s">
        <v>2640</v>
      </c>
      <c r="E5" s="1164"/>
      <c r="F5" s="1164"/>
      <c r="G5" s="1164"/>
      <c r="H5" s="1164"/>
      <c r="I5" s="1160" t="s">
        <v>2638</v>
      </c>
      <c r="J5" s="1160"/>
      <c r="K5" s="1160"/>
      <c r="L5" s="1161" t="s">
        <v>2622</v>
      </c>
      <c r="M5" s="1161"/>
      <c r="N5" s="1161"/>
      <c r="O5" s="1165" t="s">
        <v>1920</v>
      </c>
      <c r="P5" s="1165"/>
      <c r="Q5" s="1165"/>
      <c r="R5" s="523" t="s">
        <v>2639</v>
      </c>
      <c r="S5" s="1162" t="s">
        <v>1921</v>
      </c>
      <c r="T5" s="1162"/>
      <c r="U5" s="479" t="s">
        <v>2564</v>
      </c>
      <c r="V5" s="4"/>
      <c r="W5" s="4"/>
      <c r="X5" s="678"/>
      <c r="Y5" s="322"/>
      <c r="Z5" s="323"/>
      <c r="AA5" s="4"/>
      <c r="AB5" s="4"/>
      <c r="AC5" s="4"/>
    </row>
    <row r="6" spans="1:40" x14ac:dyDescent="0.25">
      <c r="A6" s="445" t="s">
        <v>2622</v>
      </c>
      <c r="B6" s="451" t="e">
        <f ca="1">IF(B18&gt;0,0,SUMPRODUCT($N$7:$N$73,$J$7:$J$73)/SUM($J$7:$J$73))+B61</f>
        <v>#VALUE!</v>
      </c>
      <c r="D6" s="432" t="s">
        <v>1910</v>
      </c>
      <c r="E6" s="433" t="s">
        <v>2641</v>
      </c>
      <c r="F6" s="434" t="s">
        <v>1905</v>
      </c>
      <c r="G6" s="435" t="s">
        <v>1955</v>
      </c>
      <c r="H6" s="435" t="s">
        <v>1954</v>
      </c>
      <c r="I6" s="436" t="s">
        <v>1901</v>
      </c>
      <c r="J6" s="436" t="s">
        <v>1915</v>
      </c>
      <c r="K6" s="436" t="s">
        <v>1914</v>
      </c>
      <c r="L6" s="437" t="s">
        <v>2001</v>
      </c>
      <c r="M6" s="437" t="s">
        <v>1994</v>
      </c>
      <c r="N6" s="438" t="s">
        <v>2158</v>
      </c>
      <c r="O6" s="439" t="s">
        <v>1920</v>
      </c>
      <c r="P6" s="439" t="s">
        <v>2646</v>
      </c>
      <c r="Q6" s="438" t="s">
        <v>2158</v>
      </c>
      <c r="R6" s="440" t="s">
        <v>1952</v>
      </c>
      <c r="S6" s="441" t="s">
        <v>2160</v>
      </c>
      <c r="T6" s="442" t="s">
        <v>2161</v>
      </c>
      <c r="U6" s="443"/>
      <c r="V6" s="4"/>
      <c r="W6" s="4"/>
      <c r="X6" s="4"/>
      <c r="Y6" s="322"/>
      <c r="Z6" s="323"/>
      <c r="AA6" s="4"/>
      <c r="AB6" s="4"/>
      <c r="AC6" s="4"/>
    </row>
    <row r="7" spans="1:40" x14ac:dyDescent="0.25">
      <c r="A7" s="445" t="s">
        <v>1920</v>
      </c>
      <c r="B7" s="451" t="e">
        <f ca="1">IF(B19&gt;0,0,SUMPRODUCT($Q$7:$Q$73,$J$7:$J$73)/SUM($J$7:$J$73))</f>
        <v>#N/A</v>
      </c>
      <c r="D7" s="45">
        <f>SUMPRODUCT((Ref!$B$5:$B$1198)*(Ref!$C$5:$C$1198&lt;=Manual!B26)*(Ref!$D$5:$D$1198&gt;=Manual!B26))</f>
        <v>0</v>
      </c>
      <c r="E7" s="9" t="e">
        <f>IF(D7="","",VLOOKUP(D7,Ref!$B$5:$H$200,7,FALSE))</f>
        <v>#N/A</v>
      </c>
      <c r="F7" s="9">
        <v>1</v>
      </c>
      <c r="G7" s="47" t="e">
        <f>IF(MONTH(D7)&amp;YEAR(D7)=MONTH($B$26)&amp;YEAR($B$26),"ST",IF(MONTH(D7)&amp;YEAR(D7)=MONTH($B$27)&amp;YEAR($B$27),"EN",IF(D7&gt;$B$27,"","MID")))</f>
        <v>#VALUE!</v>
      </c>
      <c r="H7" s="331" t="e">
        <f>IF(G7="ST",((D8-$B$26))/(D8-D7),IF(G7="EN",($B$27-D7+1)/((VLOOKUP(D7,Ref!$C$5:$E$102,3,FALSE))-D7),IF(G7="","",1)))</f>
        <v>#VALUE!</v>
      </c>
      <c r="I7" s="46" t="str">
        <f ca="1">IFERROR(OFFSET(EUC!$G$1,MATCH(Manual!$B$38,EUC!$S$2:$S$225,0),MONTH(Manual!D7)-1),"")</f>
        <v/>
      </c>
      <c r="J7" s="119" t="e">
        <f t="shared" ref="J7:J38" si="0">IF(H7="","",I7*$B$35*IF(H7="",1,H7))</f>
        <v>#VALUE!</v>
      </c>
      <c r="K7" s="332">
        <f ca="1">SUMIF(COG!B:B,Manual!D7,COG!C:C)</f>
        <v>0</v>
      </c>
      <c r="L7" s="176" t="e">
        <f>IF(F7&lt;=$B$28,(SUM($B$57:$B$60)*(VLOOKUP(D7,Ref!$C$5:$E$102,3,FALSE)-D7)*H7)/100,"")</f>
        <v>#VALUE!</v>
      </c>
      <c r="M7" s="176"/>
      <c r="N7" s="121" t="e">
        <f>IF(D7="","",L7/J7*100)</f>
        <v>#VALUE!</v>
      </c>
      <c r="O7" s="362" t="e">
        <f ca="1">IF(D7="","",(OFFSET(METERING!$M$1,MATCH(Manual!E7,METERING!$M$2:$M$20,0),MATCH(Manual!$B$46,METERING!$N$1:$Q$1,0))/365/100+SUM($B$48:$B$49)/100)*(VLOOKUP(D7,Ref!$C$5:$E$1102,3,FALSE)-D7)*H7)</f>
        <v>#N/A</v>
      </c>
      <c r="P7" s="362" t="e">
        <f>IF(F7&lt;=$B$28,(SUM($B$51:$B$53)*(VLOOKUP(D7,Ref!$C$5:$E$102,3,FALSE)-D7)*H7)/100,"")</f>
        <v>#VALUE!</v>
      </c>
      <c r="Q7" s="120" t="e">
        <f t="shared" ref="Q7:Q38" ca="1" si="1">IF(D7="","",SUM(O7:P7)/J7*100)</f>
        <v>#N/A</v>
      </c>
      <c r="R7" s="318" t="e">
        <f>IF(D7="","",VLOOKUP(D7,UAG!$B$8:$N$273,13,FALSE)*$B$35*(VLOOKUP(D7,Ref!$C$5:$E$102,3,FALSE)-D7)*(1+$B$56))</f>
        <v>#N/A</v>
      </c>
      <c r="S7" s="358" t="e">
        <f ca="1">IF(H7="","",IF($B$17=FALSE,N7,SUM($B$61))*OFFSET(OTHER!$B$49,MATCH($B$33,OTHER!$B$50:$B$57,0),MATCH(E7,OTHER!$C$49:$J$49,0)))</f>
        <v>#VALUE!</v>
      </c>
      <c r="T7" s="359" t="e">
        <f ca="1">IF(H7="","",IF($B$17=FALSE,0,SUM($B$62))*OFFSET(OTHER!$B$49,MATCH($B$33,OTHER!$B$50:$B$57,0),MATCH(E7,OTHER!$C$49:$J$49,0)))</f>
        <v>#VALUE!</v>
      </c>
      <c r="U7" s="333" t="str">
        <f>IFERROR($B$16*J7/100,"")</f>
        <v/>
      </c>
      <c r="V7" s="4"/>
      <c r="W7" s="4"/>
      <c r="X7" s="4"/>
      <c r="Y7" s="322"/>
      <c r="Z7" s="323"/>
      <c r="AA7" s="4"/>
      <c r="AB7" s="4"/>
      <c r="AC7" s="4"/>
    </row>
    <row r="8" spans="1:40" x14ac:dyDescent="0.25">
      <c r="A8" s="445" t="s">
        <v>1921</v>
      </c>
      <c r="B8" s="451" t="e">
        <f ca="1">SUMPRODUCT(S7:S71,J7:J71)/SUM(J7:J71)</f>
        <v>#VALUE!</v>
      </c>
      <c r="D8" s="45" t="e">
        <f>IF(F8&gt;$B$28+1,"",(VLOOKUP(D7,Ref!$C$5:$E$1202,3,FALSE)))</f>
        <v>#VALUE!</v>
      </c>
      <c r="E8" s="9" t="e">
        <f>IF(D8="","",VLOOKUP(D8,Ref!$B$5:$H$1200,7,FALSE))</f>
        <v>#VALUE!</v>
      </c>
      <c r="F8" s="9" t="e">
        <f t="shared" ref="F8:F39" si="2">IF(F7="","",IF(F7+1&gt;$B$28,"",F7+1))</f>
        <v>#VALUE!</v>
      </c>
      <c r="G8" s="47" t="e">
        <f t="shared" ref="G8:G39" si="3">IF(F8="","",IF(MONTH(D8)&amp;YEAR(D8)=MONTH($B$26)&amp;YEAR($B$26),"ST",IF(MONTH(D8)&amp;YEAR(D8)=MONTH($B$27)&amp;YEAR($B$27),"EN",IF(D8&gt;$B$27,"","MID"))))</f>
        <v>#VALUE!</v>
      </c>
      <c r="H8" s="331" t="e">
        <f>IF(G8="ST",((D9-$B$26))/(D9-D8),IF(G8="EN",($B$27-D8+1)/((VLOOKUP(D8,Ref!$C$5:$E$1102,3,FALSE))-D8),IF(G8="","",1)))</f>
        <v>#VALUE!</v>
      </c>
      <c r="I8" s="46" t="str">
        <f ca="1">IFERROR(OFFSET(EUC!$G$1,MATCH(Manual!$B$38,EUC!$S$2:$S$225,0),MONTH(Manual!D8)-1),"")</f>
        <v/>
      </c>
      <c r="J8" s="119" t="e">
        <f t="shared" si="0"/>
        <v>#VALUE!</v>
      </c>
      <c r="K8" s="332">
        <f ca="1">SUMIF(COG!B:B,Manual!D8,COG!C:C)</f>
        <v>0</v>
      </c>
      <c r="L8" s="176" t="e">
        <f>IF(F8&lt;=$B$28,(SUM($B$57:$B$60)*(VLOOKUP(D8,Ref!$C$5:$E$1102,3,FALSE)-D8)*H8)/100,"")</f>
        <v>#VALUE!</v>
      </c>
      <c r="M8" s="176"/>
      <c r="N8" s="121" t="e">
        <f t="shared" ref="N8:N67" si="4">IF(D8="","",L8/J8*100)</f>
        <v>#VALUE!</v>
      </c>
      <c r="O8" s="362" t="e">
        <f ca="1">IF(D8="","",(OFFSET(METERING!$M$1,MATCH(Manual!E8,METERING!$M$2:$M$20,0),MATCH(Manual!$B$46,METERING!$N$1:$Q$1,0))/365/100+SUM($B$48:$B$49)/100)*(VLOOKUP(D8,Ref!$C$5:$E$1102,3,FALSE)-D8)*H8)</f>
        <v>#VALUE!</v>
      </c>
      <c r="P8" s="362" t="e">
        <f>IF(F8&lt;=$B$28,(SUM($B$51:$B$53)*(VLOOKUP(D8,Ref!$C$5:$E$1102,3,FALSE)-D8)*H8)/100,"")</f>
        <v>#VALUE!</v>
      </c>
      <c r="Q8" s="120" t="e">
        <f t="shared" si="1"/>
        <v>#VALUE!</v>
      </c>
      <c r="R8" s="318" t="e">
        <f>IF(D8="","",VLOOKUP(D8,UAG!$B$8:$N$1273,13,FALSE)*$B$35*(VLOOKUP(D8,Ref!$C$5:$E$1102,3,FALSE)-D8)*(1+$B$56))</f>
        <v>#VALUE!</v>
      </c>
      <c r="S8" s="358" t="e">
        <f ca="1">IF(H8="","",IF($B$17=FALSE,N8,SUM($B$61))*OFFSET(OTHER!$B$49,MATCH($B$33,OTHER!$B$50:$B$57,0),MATCH(E8,OTHER!$C$49:$J$49,0)))</f>
        <v>#VALUE!</v>
      </c>
      <c r="T8" s="359" t="e">
        <f ca="1">IF(H8="","",IF($B$17=FALSE,0,SUM($B$62))*OFFSET(OTHER!$B$49,MATCH($B$33,OTHER!$B$50:$B$57,0),MATCH(E8,OTHER!$C$49:$J$49,0)))</f>
        <v>#VALUE!</v>
      </c>
      <c r="U8" s="333" t="str">
        <f t="shared" ref="U8:U38" si="5">IFERROR($B$16*J8/100,"")</f>
        <v/>
      </c>
      <c r="V8" s="4"/>
      <c r="W8" s="4"/>
      <c r="X8" s="4"/>
      <c r="Y8" s="322"/>
      <c r="Z8" s="323"/>
      <c r="AA8" s="4"/>
      <c r="AB8" s="4"/>
      <c r="AC8" s="4"/>
    </row>
    <row r="9" spans="1:40" x14ac:dyDescent="0.25">
      <c r="A9" s="445" t="s">
        <v>2621</v>
      </c>
      <c r="B9" s="451"/>
      <c r="D9" s="45" t="e">
        <f>IF(F9&gt;$B$28+1,"",(VLOOKUP(D8,Ref!$C$5:$E$1202,3,FALSE)))</f>
        <v>#VALUE!</v>
      </c>
      <c r="E9" s="9" t="e">
        <f>IF(D9="","",VLOOKUP(D9,Ref!$B$5:$H$1200,7,FALSE))</f>
        <v>#VALUE!</v>
      </c>
      <c r="F9" s="9" t="e">
        <f t="shared" si="2"/>
        <v>#VALUE!</v>
      </c>
      <c r="G9" s="47" t="e">
        <f t="shared" si="3"/>
        <v>#VALUE!</v>
      </c>
      <c r="H9" s="331" t="e">
        <f>IF(G9="ST",((D10-$B$26))/(D10-D9),IF(G9="EN",($B$27-D9+1)/((VLOOKUP(D9,Ref!$C$5:$E$1102,3,FALSE))-D9),IF(G9="","",1)))</f>
        <v>#VALUE!</v>
      </c>
      <c r="I9" s="46" t="str">
        <f ca="1">IFERROR(OFFSET(EUC!$G$1,MATCH(Manual!$B$38,EUC!$S$2:$S$225,0),MONTH(Manual!D9)-1),"")</f>
        <v/>
      </c>
      <c r="J9" s="119" t="e">
        <f t="shared" si="0"/>
        <v>#VALUE!</v>
      </c>
      <c r="K9" s="332">
        <f ca="1">SUMIF(COG!B:B,Manual!D9,COG!C:C)</f>
        <v>0</v>
      </c>
      <c r="L9" s="176" t="e">
        <f>IF(F9&lt;=$B$28,(SUM($B$57:$B$60)*(VLOOKUP(D9,Ref!$C$5:$E$1102,3,FALSE)-D9)*H9)/100,"")</f>
        <v>#VALUE!</v>
      </c>
      <c r="M9" s="176"/>
      <c r="N9" s="121" t="e">
        <f t="shared" si="4"/>
        <v>#VALUE!</v>
      </c>
      <c r="O9" s="362" t="e">
        <f ca="1">IF(D9="","",(OFFSET(METERING!$M$1,MATCH(Manual!E9,METERING!$M$2:$M$20,0),MATCH(Manual!$B$46,METERING!$N$1:$Q$1,0))/365/100+SUM($B$48:$B$49)/100)*(VLOOKUP(D9,Ref!$C$5:$E$1102,3,FALSE)-D9)*H9)</f>
        <v>#VALUE!</v>
      </c>
      <c r="P9" s="362" t="e">
        <f>IF(F9&lt;=$B$28,(SUM($B$51:$B$53)*(VLOOKUP(D9,Ref!$C$5:$E$1102,3,FALSE)-D9)*H9)/100,"")</f>
        <v>#VALUE!</v>
      </c>
      <c r="Q9" s="120" t="e">
        <f t="shared" si="1"/>
        <v>#VALUE!</v>
      </c>
      <c r="R9" s="318" t="e">
        <f>IF(D9="","",VLOOKUP(D9,UAG!$B$8:$N$1273,13,FALSE)*$B$35*(VLOOKUP(D9,Ref!$C$5:$E$1102,3,FALSE)-D9)*(1+$B$56))</f>
        <v>#VALUE!</v>
      </c>
      <c r="S9" s="358" t="e">
        <f ca="1">IF(H9="","",IF($B$17=FALSE,N9,SUM($B$61))*OFFSET(OTHER!$B$49,MATCH($B$33,OTHER!$B$50:$B$57,0),MATCH(E9,OTHER!$C$49:$J$49,0)))</f>
        <v>#VALUE!</v>
      </c>
      <c r="T9" s="359" t="e">
        <f ca="1">IF(H9="","",IF($B$17=FALSE,0,SUM($B$62))*OFFSET(OTHER!$B$49,MATCH($B$33,OTHER!$B$50:$B$57,0),MATCH(E9,OTHER!$C$49:$J$49,0)))</f>
        <v>#VALUE!</v>
      </c>
      <c r="U9" s="333" t="str">
        <f t="shared" si="5"/>
        <v/>
      </c>
      <c r="V9" s="4"/>
      <c r="W9" s="4"/>
      <c r="X9" s="4"/>
      <c r="Y9" s="322"/>
      <c r="Z9" s="323"/>
      <c r="AA9" s="4"/>
      <c r="AB9" s="4"/>
      <c r="AC9" s="4"/>
    </row>
    <row r="10" spans="1:40" x14ac:dyDescent="0.25">
      <c r="A10" s="445" t="s">
        <v>2679</v>
      </c>
      <c r="B10" s="451">
        <f>SUM(Parameters!$C$21:$C$25)+SUM(Parameters!$C$18:$C$20)+Parameters!Q25+Parameters!AB18</f>
        <v>0</v>
      </c>
      <c r="D10" s="45" t="e">
        <f>IF(F10&gt;$B$28+1,"",(VLOOKUP(D9,Ref!$C$5:$E$1202,3,FALSE)))</f>
        <v>#VALUE!</v>
      </c>
      <c r="E10" s="9" t="e">
        <f>IF(D10="","",VLOOKUP(D10,Ref!$B$5:$H$1200,7,FALSE))</f>
        <v>#VALUE!</v>
      </c>
      <c r="F10" s="9" t="e">
        <f t="shared" si="2"/>
        <v>#VALUE!</v>
      </c>
      <c r="G10" s="47" t="e">
        <f t="shared" si="3"/>
        <v>#VALUE!</v>
      </c>
      <c r="H10" s="331" t="e">
        <f>IF(G10="ST",((D11-$B$26))/(D11-D10),IF(G10="EN",($B$27-D10+1)/((VLOOKUP(D10,Ref!$C$5:$E$1102,3,FALSE))-D10),IF(G10="","",1)))</f>
        <v>#VALUE!</v>
      </c>
      <c r="I10" s="46" t="str">
        <f ca="1">IFERROR(OFFSET(EUC!$G$1,MATCH(Manual!$B$38,EUC!$S$2:$S$225,0),MONTH(Manual!D10)-1),"")</f>
        <v/>
      </c>
      <c r="J10" s="119" t="e">
        <f t="shared" si="0"/>
        <v>#VALUE!</v>
      </c>
      <c r="K10" s="332">
        <f ca="1">SUMIF(COG!B:B,Manual!D10,COG!C:C)</f>
        <v>0</v>
      </c>
      <c r="L10" s="176" t="e">
        <f>IF(F10&lt;=$B$28,(SUM($B$57:$B$60)*(VLOOKUP(D10,Ref!$C$5:$E$1102,3,FALSE)-D10)*H10)/100,"")</f>
        <v>#VALUE!</v>
      </c>
      <c r="M10" s="176"/>
      <c r="N10" s="121" t="e">
        <f t="shared" si="4"/>
        <v>#VALUE!</v>
      </c>
      <c r="O10" s="362" t="e">
        <f ca="1">IF(D10="","",(OFFSET(METERING!$M$1,MATCH(Manual!E10,METERING!$M$2:$M$20,0),MATCH(Manual!$B$46,METERING!$N$1:$Q$1,0))/365/100+SUM($B$48:$B$49)/100)*(VLOOKUP(D10,Ref!$C$5:$E$1102,3,FALSE)-D10)*H10)</f>
        <v>#VALUE!</v>
      </c>
      <c r="P10" s="362" t="e">
        <f>IF(F10&lt;=$B$28,(SUM($B$51:$B$53)*(VLOOKUP(D10,Ref!$C$5:$E$1102,3,FALSE)-D10)*H10)/100,"")</f>
        <v>#VALUE!</v>
      </c>
      <c r="Q10" s="120" t="e">
        <f t="shared" si="1"/>
        <v>#VALUE!</v>
      </c>
      <c r="R10" s="318" t="e">
        <f>IF(D10="","",VLOOKUP(D10,UAG!$B$8:$N$1273,13,FALSE)*$B$35*(VLOOKUP(D10,Ref!$C$5:$E$1102,3,FALSE)-D10)*(1+$B$56))</f>
        <v>#VALUE!</v>
      </c>
      <c r="S10" s="358" t="e">
        <f ca="1">IF(H10="","",IF($B$17=FALSE,N10,SUM($B$61))*OFFSET(OTHER!$B$49,MATCH($B$33,OTHER!$B$50:$B$57,0),MATCH(E10,OTHER!$C$49:$J$49,0)))</f>
        <v>#VALUE!</v>
      </c>
      <c r="T10" s="359" t="e">
        <f ca="1">IF(H10="","",IF($B$17=FALSE,0,SUM($B$62))*OFFSET(OTHER!$B$49,MATCH($B$33,OTHER!$B$50:$B$57,0),MATCH(E10,OTHER!$C$49:$J$49,0)))</f>
        <v>#VALUE!</v>
      </c>
      <c r="U10" s="333" t="str">
        <f>IFERROR($B$16*J10/100,"")</f>
        <v/>
      </c>
      <c r="V10" s="4"/>
      <c r="W10" s="4"/>
      <c r="X10" s="4"/>
      <c r="Y10" s="322"/>
      <c r="Z10" s="323"/>
      <c r="AA10" s="4"/>
      <c r="AB10" s="4"/>
      <c r="AC10" s="4"/>
    </row>
    <row r="11" spans="1:40" x14ac:dyDescent="0.25">
      <c r="A11" s="445" t="s">
        <v>1918</v>
      </c>
      <c r="B11" s="451">
        <f>IFERROR(SALES!$F$20,0)</f>
        <v>0</v>
      </c>
      <c r="D11" s="45" t="e">
        <f>IF(F11&gt;$B$28+1,"",(VLOOKUP(D10,Ref!$C$5:$E$1202,3,FALSE)))</f>
        <v>#VALUE!</v>
      </c>
      <c r="E11" s="9" t="e">
        <f>IF(D11="","",VLOOKUP(D11,Ref!$B$5:$H$1200,7,FALSE))</f>
        <v>#VALUE!</v>
      </c>
      <c r="F11" s="9" t="e">
        <f t="shared" si="2"/>
        <v>#VALUE!</v>
      </c>
      <c r="G11" s="47" t="e">
        <f t="shared" si="3"/>
        <v>#VALUE!</v>
      </c>
      <c r="H11" s="331" t="e">
        <f>IF(G11="ST",((D12-$B$26))/(D12-D11),IF(G11="EN",($B$27-D11+1)/((VLOOKUP(D11,Ref!$C$5:$E$1102,3,FALSE))-D11),IF(G11="","",1)))</f>
        <v>#VALUE!</v>
      </c>
      <c r="I11" s="46" t="str">
        <f ca="1">IFERROR(OFFSET(EUC!$G$1,MATCH(Manual!$B$38,EUC!$S$2:$S$225,0),MONTH(Manual!D11)-1),"")</f>
        <v/>
      </c>
      <c r="J11" s="119" t="e">
        <f t="shared" si="0"/>
        <v>#VALUE!</v>
      </c>
      <c r="K11" s="332">
        <f ca="1">SUMIF(COG!B:B,Manual!D11,COG!C:C)</f>
        <v>0</v>
      </c>
      <c r="L11" s="176" t="e">
        <f>IF(F11&lt;=$B$28,(SUM($B$57:$B$60)*(VLOOKUP(D11,Ref!$C$5:$E$1102,3,FALSE)-D11)*H11)/100,"")</f>
        <v>#VALUE!</v>
      </c>
      <c r="M11" s="176"/>
      <c r="N11" s="121" t="e">
        <f t="shared" si="4"/>
        <v>#VALUE!</v>
      </c>
      <c r="O11" s="362" t="e">
        <f ca="1">IF(D11="","",(OFFSET(METERING!$M$1,MATCH(Manual!E11,METERING!$M$2:$M$20,0),MATCH(Manual!$B$46,METERING!$N$1:$Q$1,0))/365/100+SUM($B$48:$B$49)/100)*(VLOOKUP(D11,Ref!$C$5:$E$1102,3,FALSE)-D11)*H11)</f>
        <v>#VALUE!</v>
      </c>
      <c r="P11" s="362" t="e">
        <f>IF(F11&lt;=$B$28,(SUM($B$51:$B$53)*(VLOOKUP(D11,Ref!$C$5:$E$1102,3,FALSE)-D11)*H11)/100,"")</f>
        <v>#VALUE!</v>
      </c>
      <c r="Q11" s="120" t="e">
        <f t="shared" si="1"/>
        <v>#VALUE!</v>
      </c>
      <c r="R11" s="318" t="e">
        <f>IF(D11="","",VLOOKUP(D11,UAG!$B$8:$N$1273,13,FALSE)*$B$35*(VLOOKUP(D11,Ref!$C$5:$E$1102,3,FALSE)-D11)*(1+$B$56))</f>
        <v>#VALUE!</v>
      </c>
      <c r="S11" s="358" t="e">
        <f ca="1">IF(H11="","",IF($B$17=FALSE,N11,SUM($B$61))*OFFSET(OTHER!$B$49,MATCH($B$33,OTHER!$B$50:$B$57,0),MATCH(E11,OTHER!$C$49:$J$49,0)))</f>
        <v>#VALUE!</v>
      </c>
      <c r="T11" s="359" t="e">
        <f ca="1">IF(H11="","",IF($B$17=FALSE,0,SUM($B$62))*OFFSET(OTHER!$B$49,MATCH($B$33,OTHER!$B$50:$B$57,0),MATCH(E11,OTHER!$C$49:$J$49,0)))</f>
        <v>#VALUE!</v>
      </c>
      <c r="U11" s="333" t="str">
        <f t="shared" si="5"/>
        <v/>
      </c>
      <c r="V11" s="4"/>
      <c r="W11" s="4"/>
      <c r="X11" s="4"/>
      <c r="Y11" s="322"/>
      <c r="Z11" s="323"/>
      <c r="AA11" s="4"/>
      <c r="AB11" s="4"/>
      <c r="AC11" s="4"/>
    </row>
    <row r="12" spans="1:40" x14ac:dyDescent="0.25">
      <c r="A12" s="445" t="s">
        <v>2682</v>
      </c>
      <c r="B12" s="451" t="e">
        <f>IF(AND(B35&lt;=3500,B17=TRUE),IF(OR(B10*B35/100&lt;60,B10&lt;0.1),MAX((100-X3)/B35*100,0.1),0),IF(OR(B10*B35/100&lt;60,B10&lt;0.1),MAX(60/B35*100,0.1)-B10,0))</f>
        <v>#DIV/0!</v>
      </c>
      <c r="C12" s="326"/>
      <c r="D12" s="45" t="e">
        <f>IF(F12&gt;$B$28+1,"",(VLOOKUP(D11,Ref!$C$5:$E$1202,3,FALSE)))</f>
        <v>#VALUE!</v>
      </c>
      <c r="E12" s="9" t="e">
        <f>IF(D12="","",VLOOKUP(D12,Ref!$B$5:$H$1200,7,FALSE))</f>
        <v>#VALUE!</v>
      </c>
      <c r="F12" s="9" t="e">
        <f t="shared" si="2"/>
        <v>#VALUE!</v>
      </c>
      <c r="G12" s="47" t="e">
        <f t="shared" si="3"/>
        <v>#VALUE!</v>
      </c>
      <c r="H12" s="331" t="e">
        <f>IF(G12="ST",((D13-$B$26))/(D13-D12),IF(G12="EN",($B$27-D12+1)/((VLOOKUP(D12,Ref!$C$5:$E$1102,3,FALSE))-D12),IF(G12="","",1)))</f>
        <v>#VALUE!</v>
      </c>
      <c r="I12" s="46" t="str">
        <f ca="1">IFERROR(OFFSET(EUC!$G$1,MATCH(Manual!$B$38,EUC!$S$2:$S$225,0),MONTH(Manual!D12)-1),"")</f>
        <v/>
      </c>
      <c r="J12" s="119" t="e">
        <f t="shared" si="0"/>
        <v>#VALUE!</v>
      </c>
      <c r="K12" s="332">
        <f ca="1">SUMIF(COG!B:B,Manual!D12,COG!C:C)</f>
        <v>0</v>
      </c>
      <c r="L12" s="176" t="e">
        <f>IF(F12&lt;=$B$28,(SUM($B$57:$B$60)*(VLOOKUP(D12,Ref!$C$5:$E$1102,3,FALSE)-D12)*H12)/100,"")</f>
        <v>#VALUE!</v>
      </c>
      <c r="M12" s="176"/>
      <c r="N12" s="121" t="e">
        <f t="shared" si="4"/>
        <v>#VALUE!</v>
      </c>
      <c r="O12" s="362" t="e">
        <f ca="1">IF(D12="","",(OFFSET(METERING!$M$1,MATCH(Manual!E12,METERING!$M$2:$M$20,0),MATCH(Manual!$B$46,METERING!$N$1:$Q$1,0))/365/100+SUM($B$48:$B$49)/100)*(VLOOKUP(D12,Ref!$C$5:$E$1102,3,FALSE)-D12)*H12)</f>
        <v>#VALUE!</v>
      </c>
      <c r="P12" s="362" t="e">
        <f>IF(F12&lt;=$B$28,(SUM($B$51:$B$53)*(VLOOKUP(D12,Ref!$C$5:$E$1102,3,FALSE)-D12)*H12)/100,"")</f>
        <v>#VALUE!</v>
      </c>
      <c r="Q12" s="120" t="e">
        <f t="shared" si="1"/>
        <v>#VALUE!</v>
      </c>
      <c r="R12" s="318" t="e">
        <f>IF(D12="","",VLOOKUP(D12,UAG!$B$8:$N$1273,13,FALSE)*$B$35*(VLOOKUP(D12,Ref!$C$5:$E$1102,3,FALSE)-D12)*(1+$B$56))</f>
        <v>#VALUE!</v>
      </c>
      <c r="S12" s="358" t="e">
        <f ca="1">IF(H12="","",IF($B$17=FALSE,N12,SUM($B$61))*OFFSET(OTHER!$B$49,MATCH($B$33,OTHER!$B$50:$B$57,0),MATCH(E12,OTHER!$C$49:$J$49,0)))</f>
        <v>#VALUE!</v>
      </c>
      <c r="T12" s="359" t="e">
        <f ca="1">IF(H12="","",IF($B$17=FALSE,0,SUM($B$62))*OFFSET(OTHER!$B$49,MATCH($B$33,OTHER!$B$50:$B$57,0),MATCH(E12,OTHER!$C$49:$J$49,0)))</f>
        <v>#VALUE!</v>
      </c>
      <c r="U12" s="333" t="str">
        <f t="shared" si="5"/>
        <v/>
      </c>
      <c r="V12" s="4"/>
      <c r="W12" s="4"/>
      <c r="X12" s="4"/>
      <c r="Y12" s="322"/>
      <c r="Z12" s="323"/>
      <c r="AA12" s="4"/>
      <c r="AB12" s="4"/>
      <c r="AC12" s="4"/>
    </row>
    <row r="13" spans="1:40" x14ac:dyDescent="0.25">
      <c r="A13" s="446" t="s">
        <v>2623</v>
      </c>
      <c r="B13" s="451" t="e">
        <f>SUM($B$3:$B$12)*B64</f>
        <v>#VALUE!</v>
      </c>
      <c r="D13" s="45" t="e">
        <f>IF(F13&gt;$B$28+1,"",(VLOOKUP(D12,Ref!$C$5:$E$1202,3,FALSE)))</f>
        <v>#VALUE!</v>
      </c>
      <c r="E13" s="9" t="e">
        <f>IF(D13="","",VLOOKUP(D13,Ref!$B$5:$H$1200,7,FALSE))</f>
        <v>#VALUE!</v>
      </c>
      <c r="F13" s="9" t="e">
        <f t="shared" si="2"/>
        <v>#VALUE!</v>
      </c>
      <c r="G13" s="47" t="e">
        <f t="shared" si="3"/>
        <v>#VALUE!</v>
      </c>
      <c r="H13" s="331" t="e">
        <f>IF(G13="ST",((D14-$B$26))/(D14-D13),IF(G13="EN",($B$27-D13+1)/((VLOOKUP(D13,Ref!$C$5:$E$1102,3,FALSE))-D13),IF(G13="","",1)))</f>
        <v>#VALUE!</v>
      </c>
      <c r="I13" s="46" t="str">
        <f ca="1">IFERROR(OFFSET(EUC!$G$1,MATCH(Manual!$B$38,EUC!$S$2:$S$225,0),MONTH(Manual!D13)-1),"")</f>
        <v/>
      </c>
      <c r="J13" s="119" t="e">
        <f t="shared" si="0"/>
        <v>#VALUE!</v>
      </c>
      <c r="K13" s="332">
        <f ca="1">SUMIF(COG!B:B,Manual!D13,COG!C:C)</f>
        <v>0</v>
      </c>
      <c r="L13" s="176" t="e">
        <f>IF(F13&lt;=$B$28,(SUM($B$57:$B$60)*(VLOOKUP(D13,Ref!$C$5:$E$1102,3,FALSE)-D13)*H13)/100,"")</f>
        <v>#VALUE!</v>
      </c>
      <c r="M13" s="176"/>
      <c r="N13" s="121" t="e">
        <f t="shared" si="4"/>
        <v>#VALUE!</v>
      </c>
      <c r="O13" s="362" t="e">
        <f ca="1">IF(D13="","",(OFFSET(METERING!$M$1,MATCH(Manual!E13,METERING!$M$2:$M$20,0),MATCH(Manual!$B$46,METERING!$N$1:$Q$1,0))/365/100+SUM($B$48:$B$49)/100)*(VLOOKUP(D13,Ref!$C$5:$E$1102,3,FALSE)-D13)*H13)</f>
        <v>#VALUE!</v>
      </c>
      <c r="P13" s="362" t="e">
        <f>IF(F13&lt;=$B$28,(SUM($B$51:$B$53)*(VLOOKUP(D13,Ref!$C$5:$E$1102,3,FALSE)-D13)*H13)/100,"")</f>
        <v>#VALUE!</v>
      </c>
      <c r="Q13" s="120" t="e">
        <f t="shared" si="1"/>
        <v>#VALUE!</v>
      </c>
      <c r="R13" s="318" t="e">
        <f>IF(D13="","",VLOOKUP(D13,UAG!$B$8:$N$1273,13,FALSE)*$B$35*(VLOOKUP(D13,Ref!$C$5:$E$1102,3,FALSE)-D13)*(1+$B$56))</f>
        <v>#VALUE!</v>
      </c>
      <c r="S13" s="358" t="e">
        <f ca="1">IF(H13="","",IF($B$17=FALSE,N13,SUM($B$61))*OFFSET(OTHER!$B$49,MATCH($B$33,OTHER!$B$50:$B$57,0),MATCH(E13,OTHER!$C$49:$J$49,0)))</f>
        <v>#VALUE!</v>
      </c>
      <c r="T13" s="359" t="e">
        <f ca="1">IF(H13="","",IF($B$17=FALSE,0,SUM($B$62))*OFFSET(OTHER!$B$49,MATCH($B$33,OTHER!$B$50:$B$57,0),MATCH(E13,OTHER!$C$49:$J$49,0)))</f>
        <v>#VALUE!</v>
      </c>
      <c r="U13" s="333" t="str">
        <f t="shared" si="5"/>
        <v/>
      </c>
      <c r="V13" s="4"/>
      <c r="W13" s="4"/>
      <c r="X13" s="4"/>
      <c r="Y13" s="322"/>
      <c r="Z13" s="323"/>
      <c r="AA13" s="4"/>
      <c r="AB13" s="4"/>
      <c r="AC13" s="4"/>
    </row>
    <row r="14" spans="1:40" x14ac:dyDescent="0.25">
      <c r="A14" s="446" t="s">
        <v>2633</v>
      </c>
      <c r="B14" s="451" t="e">
        <f>SUM($B$3:$B$12)*B65</f>
        <v>#VALUE!</v>
      </c>
      <c r="D14" s="45" t="e">
        <f>IF(F14&gt;$B$28+1,"",(VLOOKUP(D13,Ref!$C$5:$E$1202,3,FALSE)))</f>
        <v>#VALUE!</v>
      </c>
      <c r="E14" s="9" t="e">
        <f>IF(D14="","",VLOOKUP(D14,Ref!$B$5:$H$1200,7,FALSE))</f>
        <v>#VALUE!</v>
      </c>
      <c r="F14" s="9" t="e">
        <f t="shared" si="2"/>
        <v>#VALUE!</v>
      </c>
      <c r="G14" s="47" t="e">
        <f t="shared" si="3"/>
        <v>#VALUE!</v>
      </c>
      <c r="H14" s="331" t="e">
        <f>IF(G14="ST",((D15-$B$26))/(D15-D14),IF(G14="EN",($B$27-D14+1)/((VLOOKUP(D14,Ref!$C$5:$E$1102,3,FALSE))-D14),IF(G14="","",1)))</f>
        <v>#VALUE!</v>
      </c>
      <c r="I14" s="46" t="str">
        <f ca="1">IFERROR(OFFSET(EUC!$G$1,MATCH(Manual!$B$38,EUC!$S$2:$S$225,0),MONTH(Manual!D14)-1),"")</f>
        <v/>
      </c>
      <c r="J14" s="119" t="e">
        <f t="shared" si="0"/>
        <v>#VALUE!</v>
      </c>
      <c r="K14" s="332">
        <f ca="1">SUMIF(COG!B:B,Manual!D14,COG!C:C)</f>
        <v>0</v>
      </c>
      <c r="L14" s="176" t="e">
        <f>IF(F14&lt;=$B$28,(SUM($B$57:$B$60)*(VLOOKUP(D14,Ref!$C$5:$E$1102,3,FALSE)-D14)*H14)/100,"")</f>
        <v>#VALUE!</v>
      </c>
      <c r="M14" s="176"/>
      <c r="N14" s="121" t="e">
        <f t="shared" si="4"/>
        <v>#VALUE!</v>
      </c>
      <c r="O14" s="362" t="e">
        <f ca="1">IF(D14="","",(OFFSET(METERING!$M$1,MATCH(Manual!E14,METERING!$M$2:$M$20,0),MATCH(Manual!$B$46,METERING!$N$1:$Q$1,0))/365/100+SUM($B$48:$B$49)/100)*(VLOOKUP(D14,Ref!$C$5:$E$1102,3,FALSE)-D14)*H14)</f>
        <v>#VALUE!</v>
      </c>
      <c r="P14" s="362" t="e">
        <f>IF(F14&lt;=$B$28,(SUM($B$51:$B$53)*(VLOOKUP(D14,Ref!$C$5:$E$1102,3,FALSE)-D14)*H14)/100,"")</f>
        <v>#VALUE!</v>
      </c>
      <c r="Q14" s="120" t="e">
        <f t="shared" si="1"/>
        <v>#VALUE!</v>
      </c>
      <c r="R14" s="318" t="e">
        <f>IF(D14="","",VLOOKUP(D14,UAG!$B$8:$N$1273,13,FALSE)*$B$35*(VLOOKUP(D14,Ref!$C$5:$E$1102,3,FALSE)-D14)*(1+$B$56))</f>
        <v>#VALUE!</v>
      </c>
      <c r="S14" s="358" t="e">
        <f ca="1">IF(H14="","",IF($B$17=FALSE,N14,SUM($B$61))*OFFSET(OTHER!$B$49,MATCH($B$33,OTHER!$B$50:$B$57,0),MATCH(E14,OTHER!$C$49:$J$49,0)))</f>
        <v>#VALUE!</v>
      </c>
      <c r="T14" s="359" t="e">
        <f ca="1">IF(H14="","",IF($B$17=FALSE,0,SUM($B$62))*OFFSET(OTHER!$B$49,MATCH($B$33,OTHER!$B$50:$B$57,0),MATCH(E14,OTHER!$C$49:$J$49,0)))</f>
        <v>#VALUE!</v>
      </c>
      <c r="U14" s="333" t="str">
        <f t="shared" si="5"/>
        <v/>
      </c>
      <c r="V14" s="4"/>
      <c r="W14" s="4"/>
      <c r="X14" s="4"/>
      <c r="Y14" s="322"/>
      <c r="Z14" s="323"/>
      <c r="AA14" s="4"/>
      <c r="AB14" s="4"/>
      <c r="AC14" s="4"/>
      <c r="AD14" s="312"/>
      <c r="AE14" s="312"/>
      <c r="AF14" s="312"/>
      <c r="AG14" s="312"/>
      <c r="AH14" s="312"/>
      <c r="AI14" s="312"/>
      <c r="AJ14" s="312"/>
      <c r="AK14" s="313"/>
      <c r="AL14" s="2"/>
      <c r="AM14" s="4"/>
      <c r="AN14" s="4"/>
    </row>
    <row r="15" spans="1:40" x14ac:dyDescent="0.25">
      <c r="A15" s="446" t="s">
        <v>2634</v>
      </c>
      <c r="B15" s="451" t="e">
        <f>SUM($B$3:$B$9)*B66</f>
        <v>#VALUE!</v>
      </c>
      <c r="D15" s="45" t="e">
        <f>IF(F15&gt;$B$28+1,"",(VLOOKUP(D14,Ref!$C$5:$E$1202,3,FALSE)))</f>
        <v>#VALUE!</v>
      </c>
      <c r="E15" s="9" t="e">
        <f>IF(D15="","",VLOOKUP(D15,Ref!$B$5:$H$1200,7,FALSE))</f>
        <v>#VALUE!</v>
      </c>
      <c r="F15" s="9" t="e">
        <f t="shared" si="2"/>
        <v>#VALUE!</v>
      </c>
      <c r="G15" s="47" t="e">
        <f t="shared" si="3"/>
        <v>#VALUE!</v>
      </c>
      <c r="H15" s="331" t="e">
        <f>IF(G15="ST",((D16-$B$26))/(D16-D15),IF(G15="EN",($B$27-D15+1)/((VLOOKUP(D15,Ref!$C$5:$E$1102,3,FALSE))-D15),IF(G15="","",1)))</f>
        <v>#VALUE!</v>
      </c>
      <c r="I15" s="46" t="str">
        <f ca="1">IFERROR(OFFSET(EUC!$G$1,MATCH(Manual!$B$38,EUC!$S$2:$S$225,0),MONTH(Manual!D15)-1),"")</f>
        <v/>
      </c>
      <c r="J15" s="119" t="e">
        <f t="shared" si="0"/>
        <v>#VALUE!</v>
      </c>
      <c r="K15" s="332">
        <f ca="1">SUMIF(COG!B:B,Manual!D15,COG!C:C)</f>
        <v>0</v>
      </c>
      <c r="L15" s="176" t="e">
        <f>IF(F15&lt;=$B$28,(SUM($B$57:$B$60)*(VLOOKUP(D15,Ref!$C$5:$E$1102,3,FALSE)-D15)*H15)/100,"")</f>
        <v>#VALUE!</v>
      </c>
      <c r="M15" s="176"/>
      <c r="N15" s="121" t="e">
        <f t="shared" si="4"/>
        <v>#VALUE!</v>
      </c>
      <c r="O15" s="362" t="e">
        <f ca="1">IF(D15="","",(OFFSET(METERING!$M$1,MATCH(Manual!E15,METERING!$M$2:$M$20,0),MATCH(Manual!$B$46,METERING!$N$1:$Q$1,0))/365/100+SUM($B$48:$B$49)/100)*(VLOOKUP(D15,Ref!$C$5:$E$1102,3,FALSE)-D15)*H15)</f>
        <v>#VALUE!</v>
      </c>
      <c r="P15" s="362" t="e">
        <f>IF(F15&lt;=$B$28,(SUM($B$51:$B$53)*(VLOOKUP(D15,Ref!$C$5:$E$1102,3,FALSE)-D15)*H15)/100,"")</f>
        <v>#VALUE!</v>
      </c>
      <c r="Q15" s="120" t="e">
        <f t="shared" si="1"/>
        <v>#VALUE!</v>
      </c>
      <c r="R15" s="318" t="e">
        <f>IF(D15="","",VLOOKUP(D15,UAG!$B$8:$N$1273,13,FALSE)*$B$35*(VLOOKUP(D15,Ref!$C$5:$E$1102,3,FALSE)-D15)*(1+$B$56))</f>
        <v>#VALUE!</v>
      </c>
      <c r="S15" s="358" t="e">
        <f ca="1">IF(H15="","",IF($B$17=FALSE,N15,SUM($B$61))*OFFSET(OTHER!$B$49,MATCH($B$33,OTHER!$B$50:$B$57,0),MATCH(E15,OTHER!$C$49:$J$49,0)))</f>
        <v>#VALUE!</v>
      </c>
      <c r="T15" s="359" t="e">
        <f ca="1">IF(H15="","",IF($B$17=FALSE,0,SUM($B$62))*OFFSET(OTHER!$B$49,MATCH($B$33,OTHER!$B$50:$B$57,0),MATCH(E15,OTHER!$C$49:$J$49,0)))</f>
        <v>#VALUE!</v>
      </c>
      <c r="U15" s="333" t="str">
        <f t="shared" si="5"/>
        <v/>
      </c>
      <c r="V15" s="4"/>
      <c r="W15" s="4"/>
      <c r="X15" s="4"/>
      <c r="Y15" s="322"/>
      <c r="Z15" s="323"/>
      <c r="AA15" s="4"/>
      <c r="AB15" s="4"/>
      <c r="AC15" s="4"/>
      <c r="AD15" s="312"/>
      <c r="AE15" s="312"/>
      <c r="AF15" s="312"/>
      <c r="AG15" s="312"/>
      <c r="AH15" s="312"/>
      <c r="AI15" s="312"/>
      <c r="AJ15" s="313"/>
      <c r="AK15" s="2"/>
      <c r="AM15" s="4"/>
      <c r="AN15" s="4"/>
    </row>
    <row r="16" spans="1:40" s="328" customFormat="1" x14ac:dyDescent="0.25">
      <c r="A16" s="446" t="s">
        <v>2635</v>
      </c>
      <c r="B16" s="843" t="e">
        <f>IF(B35&lt;=3500,SUM(B3:B15)+2,SUM(B3:B15))</f>
        <v>#VALUE!</v>
      </c>
      <c r="D16" s="45" t="e">
        <f>IF(F16&gt;$B$28+1,"",(VLOOKUP(D15,Ref!$C$5:$E$1202,3,FALSE)))</f>
        <v>#VALUE!</v>
      </c>
      <c r="E16" s="9" t="e">
        <f>IF(D16="","",VLOOKUP(D16,Ref!$B$5:$H$1200,7,FALSE))</f>
        <v>#VALUE!</v>
      </c>
      <c r="F16" s="9" t="e">
        <f t="shared" si="2"/>
        <v>#VALUE!</v>
      </c>
      <c r="G16" s="47" t="e">
        <f t="shared" si="3"/>
        <v>#VALUE!</v>
      </c>
      <c r="H16" s="331" t="e">
        <f>IF(G16="ST",((D17-$B$26))/(D17-D16),IF(G16="EN",($B$27-D16+1)/((VLOOKUP(D16,Ref!$C$5:$E$1102,3,FALSE))-D16),IF(G16="","",1)))</f>
        <v>#VALUE!</v>
      </c>
      <c r="I16" s="46" t="str">
        <f ca="1">IFERROR(OFFSET(EUC!$G$1,MATCH(Manual!$B$38,EUC!$S$2:$S$225,0),MONTH(Manual!D16)-1),"")</f>
        <v/>
      </c>
      <c r="J16" s="119" t="e">
        <f t="shared" si="0"/>
        <v>#VALUE!</v>
      </c>
      <c r="K16" s="332">
        <f ca="1">SUMIF(COG!B:B,Manual!D16,COG!C:C)</f>
        <v>0</v>
      </c>
      <c r="L16" s="176" t="e">
        <f>IF(F16&lt;=$B$28,(SUM($B$57:$B$60)*(VLOOKUP(D16,Ref!$C$5:$E$1102,3,FALSE)-D16)*H16)/100,"")</f>
        <v>#VALUE!</v>
      </c>
      <c r="M16" s="176"/>
      <c r="N16" s="121" t="e">
        <f t="shared" si="4"/>
        <v>#VALUE!</v>
      </c>
      <c r="O16" s="362" t="e">
        <f ca="1">IF(D16="","",(OFFSET(METERING!$M$1,MATCH(Manual!E16,METERING!$M$2:$M$20,0),MATCH(Manual!$B$46,METERING!$N$1:$Q$1,0))/365/100+SUM($B$48:$B$49)/100)*(VLOOKUP(D16,Ref!$C$5:$E$1102,3,FALSE)-D16)*H16)</f>
        <v>#VALUE!</v>
      </c>
      <c r="P16" s="362" t="e">
        <f>IF(F16&lt;=$B$28,(SUM($B$51:$B$53)*(VLOOKUP(D16,Ref!$C$5:$E$1102,3,FALSE)-D16)*H16)/100,"")</f>
        <v>#VALUE!</v>
      </c>
      <c r="Q16" s="120" t="e">
        <f t="shared" si="1"/>
        <v>#VALUE!</v>
      </c>
      <c r="R16" s="318" t="e">
        <f>IF(D16="","",VLOOKUP(D16,UAG!$B$8:$N$1273,13,FALSE)*$B$35*(VLOOKUP(D16,Ref!$C$5:$E$1102,3,FALSE)-D16)*(1+$B$56))</f>
        <v>#VALUE!</v>
      </c>
      <c r="S16" s="358" t="e">
        <f ca="1">IF(H16="","",IF($B$17=FALSE,N16,SUM($B$61))*OFFSET(OTHER!$B$49,MATCH($B$33,OTHER!$B$50:$B$57,0),MATCH(E16,OTHER!$C$49:$J$49,0)))</f>
        <v>#VALUE!</v>
      </c>
      <c r="T16" s="359" t="e">
        <f ca="1">IF(H16="","",IF($B$17=FALSE,0,SUM($B$62))*OFFSET(OTHER!$B$49,MATCH($B$33,OTHER!$B$50:$B$57,0),MATCH(E16,OTHER!$C$49:$J$49,0)))</f>
        <v>#VALUE!</v>
      </c>
      <c r="U16" s="333" t="str">
        <f t="shared" si="5"/>
        <v/>
      </c>
      <c r="V16" s="4"/>
      <c r="W16" s="4"/>
      <c r="X16" s="4"/>
      <c r="Y16" s="322"/>
      <c r="Z16" s="323"/>
      <c r="AA16" s="4"/>
      <c r="AB16" s="4"/>
      <c r="AC16" s="4"/>
    </row>
    <row r="17" spans="1:40" x14ac:dyDescent="0.25">
      <c r="A17" s="444" t="s">
        <v>2637</v>
      </c>
      <c r="B17" s="478" t="b">
        <f>PRICE!$H$2</f>
        <v>0</v>
      </c>
      <c r="D17" s="45" t="e">
        <f>IF(F17&gt;$B$28+1,"",(VLOOKUP(D16,Ref!$C$5:$E$1202,3,FALSE)))</f>
        <v>#VALUE!</v>
      </c>
      <c r="E17" s="9" t="e">
        <f>IF(D17="","",VLOOKUP(D17,Ref!$B$5:$H$1200,7,FALSE))</f>
        <v>#VALUE!</v>
      </c>
      <c r="F17" s="9" t="e">
        <f t="shared" si="2"/>
        <v>#VALUE!</v>
      </c>
      <c r="G17" s="47" t="e">
        <f t="shared" si="3"/>
        <v>#VALUE!</v>
      </c>
      <c r="H17" s="331" t="e">
        <f>IF(G17="ST",((D18-$B$26))/(D18-D17),IF(G17="EN",($B$27-D17+1)/((VLOOKUP(D17,Ref!$C$5:$E$1102,3,FALSE))-D17),IF(G17="","",1)))</f>
        <v>#VALUE!</v>
      </c>
      <c r="I17" s="46" t="str">
        <f ca="1">IFERROR(OFFSET(EUC!$G$1,MATCH(Manual!$B$38,EUC!$S$2:$S$225,0),MONTH(Manual!D17)-1),"")</f>
        <v/>
      </c>
      <c r="J17" s="119" t="e">
        <f t="shared" si="0"/>
        <v>#VALUE!</v>
      </c>
      <c r="K17" s="332">
        <f ca="1">SUMIF(COG!B:B,Manual!D17,COG!C:C)</f>
        <v>0</v>
      </c>
      <c r="L17" s="176" t="e">
        <f>IF(F17&lt;=$B$28,(SUM($B$57:$B$60)*(VLOOKUP(D17,Ref!$C$5:$E$1102,3,FALSE)-D17)*H17)/100,"")</f>
        <v>#VALUE!</v>
      </c>
      <c r="M17" s="176"/>
      <c r="N17" s="121" t="e">
        <f t="shared" si="4"/>
        <v>#VALUE!</v>
      </c>
      <c r="O17" s="362" t="e">
        <f ca="1">IF(D17="","",(OFFSET(METERING!$M$1,MATCH(Manual!E17,METERING!$M$2:$M$20,0),MATCH(Manual!$B$46,METERING!$N$1:$Q$1,0))/365/100+SUM($B$48:$B$49)/100)*(VLOOKUP(D17,Ref!$C$5:$E$1102,3,FALSE)-D17)*H17)</f>
        <v>#VALUE!</v>
      </c>
      <c r="P17" s="362" t="e">
        <f>IF(F17&lt;=$B$28,(SUM($B$51:$B$53)*(VLOOKUP(D17,Ref!$C$5:$E$1102,3,FALSE)-D17)*H17)/100,"")</f>
        <v>#VALUE!</v>
      </c>
      <c r="Q17" s="120" t="e">
        <f t="shared" si="1"/>
        <v>#VALUE!</v>
      </c>
      <c r="R17" s="318" t="e">
        <f>IF(D17="","",VLOOKUP(D17,UAG!$B$8:$N$1273,13,FALSE)*$B$35*(VLOOKUP(D17,Ref!$C$5:$E$1102,3,FALSE)-D17)*(1+$B$56))</f>
        <v>#VALUE!</v>
      </c>
      <c r="S17" s="358" t="e">
        <f ca="1">IF(H17="","",IF($B$17=FALSE,N17,SUM($B$61))*OFFSET(OTHER!$B$49,MATCH($B$33,OTHER!$B$50:$B$57,0),MATCH(E17,OTHER!$C$49:$J$49,0)))</f>
        <v>#VALUE!</v>
      </c>
      <c r="T17" s="359" t="e">
        <f ca="1">IF(H17="","",IF($B$17=FALSE,0,SUM($B$62))*OFFSET(OTHER!$B$49,MATCH($B$33,OTHER!$B$50:$B$57,0),MATCH(E17,OTHER!$C$49:$J$49,0)))</f>
        <v>#VALUE!</v>
      </c>
      <c r="U17" s="333" t="str">
        <f t="shared" si="5"/>
        <v/>
      </c>
      <c r="V17" s="4"/>
      <c r="W17" s="4"/>
      <c r="X17" s="4"/>
      <c r="Y17" s="322"/>
      <c r="Z17" s="323"/>
      <c r="AA17" s="4"/>
      <c r="AB17" s="4"/>
      <c r="AC17" s="4"/>
      <c r="AD17" s="4"/>
      <c r="AE17" s="4"/>
      <c r="AF17" s="4"/>
      <c r="AG17" s="4"/>
      <c r="AH17" s="4"/>
      <c r="AI17" s="4"/>
      <c r="AJ17" s="4"/>
      <c r="AK17" s="4"/>
      <c r="AM17" s="4"/>
      <c r="AN17" s="4"/>
    </row>
    <row r="18" spans="1:40" x14ac:dyDescent="0.25">
      <c r="A18" s="447" t="s">
        <v>2624</v>
      </c>
      <c r="B18" s="453">
        <f>IF(B17=FALSE,0,B62)</f>
        <v>0</v>
      </c>
      <c r="D18" s="45" t="e">
        <f>IF(F18&gt;$B$28+1,"",(VLOOKUP(D17,Ref!$C$5:$E$1202,3,FALSE)))</f>
        <v>#VALUE!</v>
      </c>
      <c r="E18" s="9" t="e">
        <f>IF(D18="","",VLOOKUP(D18,Ref!$B$5:$H$1200,7,FALSE))</f>
        <v>#VALUE!</v>
      </c>
      <c r="F18" s="9" t="e">
        <f t="shared" si="2"/>
        <v>#VALUE!</v>
      </c>
      <c r="G18" s="47" t="e">
        <f t="shared" si="3"/>
        <v>#VALUE!</v>
      </c>
      <c r="H18" s="331" t="e">
        <f>IF(G18="ST",((D19-$B$26))/(D19-D18),IF(G18="EN",($B$27-D18+1)/((VLOOKUP(D18,Ref!$C$5:$E$1102,3,FALSE))-D18),IF(G18="","",1)))</f>
        <v>#VALUE!</v>
      </c>
      <c r="I18" s="46" t="str">
        <f ca="1">IFERROR(OFFSET(EUC!$G$1,MATCH(Manual!$B$38,EUC!$S$2:$S$225,0),MONTH(Manual!D18)-1),"")</f>
        <v/>
      </c>
      <c r="J18" s="119" t="e">
        <f t="shared" si="0"/>
        <v>#VALUE!</v>
      </c>
      <c r="K18" s="332">
        <f ca="1">SUMIF(COG!B:B,Manual!D18,COG!C:C)</f>
        <v>0</v>
      </c>
      <c r="L18" s="176" t="e">
        <f>IF(F18&lt;=$B$28,(SUM($B$57:$B$60)*(VLOOKUP(D18,Ref!$C$5:$E$1102,3,FALSE)-D18)*H18)/100,"")</f>
        <v>#VALUE!</v>
      </c>
      <c r="M18" s="176"/>
      <c r="N18" s="121" t="e">
        <f t="shared" si="4"/>
        <v>#VALUE!</v>
      </c>
      <c r="O18" s="362" t="e">
        <f ca="1">IF(D18="","",(OFFSET(METERING!$M$1,MATCH(Manual!E18,METERING!$M$2:$M$20,0),MATCH(Manual!$B$46,METERING!$N$1:$Q$1,0))/365/100+SUM($B$48:$B$49)/100)*(VLOOKUP(D18,Ref!$C$5:$E$1102,3,FALSE)-D18)*H18)</f>
        <v>#VALUE!</v>
      </c>
      <c r="P18" s="362" t="e">
        <f>IF(F18&lt;=$B$28,(SUM($B$51:$B$53)*(VLOOKUP(D18,Ref!$C$5:$E$1102,3,FALSE)-D18)*H18)/100,"")</f>
        <v>#VALUE!</v>
      </c>
      <c r="Q18" s="120" t="e">
        <f t="shared" si="1"/>
        <v>#VALUE!</v>
      </c>
      <c r="R18" s="318" t="e">
        <f>IF(D18="","",VLOOKUP(D18,UAG!$B$8:$N$1273,13,FALSE)*$B$35*(VLOOKUP(D18,Ref!$C$5:$E$1102,3,FALSE)-D18)*(1+$B$56))</f>
        <v>#VALUE!</v>
      </c>
      <c r="S18" s="358" t="e">
        <f ca="1">IF(H18="","",IF($B$17=FALSE,N18,SUM($B$61))*OFFSET(OTHER!$B$49,MATCH($B$33,OTHER!$B$50:$B$57,0),MATCH(E18,OTHER!$C$49:$J$49,0)))</f>
        <v>#VALUE!</v>
      </c>
      <c r="T18" s="359" t="e">
        <f ca="1">IF(H18="","",IF($B$17=FALSE,0,SUM($B$62))*OFFSET(OTHER!$B$49,MATCH($B$33,OTHER!$B$50:$B$57,0),MATCH(E18,OTHER!$C$49:$J$49,0)))</f>
        <v>#VALUE!</v>
      </c>
      <c r="U18" s="333" t="str">
        <f t="shared" si="5"/>
        <v/>
      </c>
      <c r="V18" s="4"/>
      <c r="W18" s="4"/>
      <c r="X18" s="4"/>
      <c r="Y18" s="322"/>
      <c r="Z18" s="323"/>
      <c r="AA18" s="4"/>
      <c r="AB18" s="4"/>
      <c r="AC18" s="4"/>
      <c r="AD18" s="4"/>
      <c r="AE18" s="4"/>
      <c r="AF18" s="4"/>
      <c r="AG18" s="4"/>
      <c r="AH18" s="4"/>
      <c r="AI18" s="4"/>
      <c r="AJ18" s="4"/>
      <c r="AK18" s="4"/>
      <c r="AM18" s="4"/>
      <c r="AN18" s="4"/>
    </row>
    <row r="19" spans="1:40" x14ac:dyDescent="0.25">
      <c r="A19" s="447" t="s">
        <v>2625</v>
      </c>
      <c r="B19" s="453">
        <f>IF(B17=FALSE,0,SUM(B48:B50,B51:B53))</f>
        <v>0</v>
      </c>
      <c r="D19" s="45" t="e">
        <f>IF(F19&gt;$B$28+1,"",(VLOOKUP(D18,Ref!$C$5:$E$1202,3,FALSE)))</f>
        <v>#VALUE!</v>
      </c>
      <c r="E19" s="9" t="e">
        <f>IF(D19="","",VLOOKUP(D19,Ref!$B$5:$H$1200,7,FALSE))</f>
        <v>#VALUE!</v>
      </c>
      <c r="F19" s="9" t="e">
        <f t="shared" si="2"/>
        <v>#VALUE!</v>
      </c>
      <c r="G19" s="47" t="e">
        <f t="shared" si="3"/>
        <v>#VALUE!</v>
      </c>
      <c r="H19" s="331" t="e">
        <f>IF(G19="ST",((D20-$B$26))/(D20-D19),IF(G19="EN",($B$27-D19+1)/((VLOOKUP(D19,Ref!$C$5:$E$1102,3,FALSE))-D19),IF(G19="","",1)))</f>
        <v>#VALUE!</v>
      </c>
      <c r="I19" s="46" t="str">
        <f ca="1">IFERROR(OFFSET(EUC!$G$1,MATCH(Manual!$B$38,EUC!$S$2:$S$225,0),MONTH(Manual!D19)-1),"")</f>
        <v/>
      </c>
      <c r="J19" s="119" t="e">
        <f t="shared" si="0"/>
        <v>#VALUE!</v>
      </c>
      <c r="K19" s="332">
        <f ca="1">SUMIF(COG!B:B,Manual!D19,COG!C:C)</f>
        <v>0</v>
      </c>
      <c r="L19" s="176" t="e">
        <f>IF(F19&lt;=$B$28,(SUM($B$57:$B$60)*(VLOOKUP(D19,Ref!$C$5:$E$1102,3,FALSE)-D19)*H19)/100,"")</f>
        <v>#VALUE!</v>
      </c>
      <c r="M19" s="176"/>
      <c r="N19" s="121" t="e">
        <f t="shared" si="4"/>
        <v>#VALUE!</v>
      </c>
      <c r="O19" s="362" t="e">
        <f ca="1">IF(D19="","",(OFFSET(METERING!$M$1,MATCH(Manual!E19,METERING!$M$2:$M$20,0),MATCH(Manual!$B$46,METERING!$N$1:$Q$1,0))/365/100+SUM($B$48:$B$49)/100)*(VLOOKUP(D19,Ref!$C$5:$E$1102,3,FALSE)-D19)*H19)</f>
        <v>#VALUE!</v>
      </c>
      <c r="P19" s="362" t="e">
        <f>IF(F19&lt;=$B$28,(SUM($B$51:$B$53)*(VLOOKUP(D19,Ref!$C$5:$E$1102,3,FALSE)-D19)*H19)/100,"")</f>
        <v>#VALUE!</v>
      </c>
      <c r="Q19" s="120" t="e">
        <f t="shared" si="1"/>
        <v>#VALUE!</v>
      </c>
      <c r="R19" s="318" t="e">
        <f>IF(D19="","",VLOOKUP(D19,UAG!$B$8:$N$1273,13,FALSE)*$B$35*(VLOOKUP(D19,Ref!$C$5:$E$1102,3,FALSE)-D19)*(1+$B$56))</f>
        <v>#VALUE!</v>
      </c>
      <c r="S19" s="358" t="e">
        <f ca="1">IF(H19="","",IF($B$17=FALSE,N19,SUM($B$61))*OFFSET(OTHER!$B$49,MATCH($B$33,OTHER!$B$50:$B$57,0),MATCH(E19,OTHER!$C$49:$J$49,0)))</f>
        <v>#VALUE!</v>
      </c>
      <c r="T19" s="359" t="e">
        <f ca="1">IF(H19="","",IF($B$17=FALSE,0,SUM($B$62))*OFFSET(OTHER!$B$49,MATCH($B$33,OTHER!$B$50:$B$57,0),MATCH(E19,OTHER!$C$49:$J$49,0)))</f>
        <v>#VALUE!</v>
      </c>
      <c r="U19" s="333" t="str">
        <f t="shared" si="5"/>
        <v/>
      </c>
      <c r="V19" s="4"/>
      <c r="W19" s="4"/>
      <c r="X19" s="4"/>
      <c r="Y19" s="322"/>
      <c r="Z19" s="323"/>
      <c r="AA19" s="4"/>
      <c r="AB19" s="4"/>
      <c r="AC19" s="4"/>
      <c r="AD19" s="4"/>
      <c r="AE19" s="4"/>
      <c r="AF19" s="4"/>
      <c r="AG19" s="4"/>
      <c r="AH19" s="4"/>
      <c r="AI19" s="4"/>
      <c r="AJ19" s="4"/>
      <c r="AK19" s="4"/>
      <c r="AM19" s="4"/>
      <c r="AN19" s="4"/>
    </row>
    <row r="20" spans="1:40" x14ac:dyDescent="0.25">
      <c r="A20" s="447" t="s">
        <v>2626</v>
      </c>
      <c r="B20" s="453">
        <f>SUM(Parameters!$D$18:$D$25)*100+IF(AND(B35&lt;=3500,B17=TRUE),60*100/365,0)</f>
        <v>0</v>
      </c>
      <c r="D20" s="45" t="e">
        <f>IF(F20&gt;$B$28+1,"",(VLOOKUP(D19,Ref!$C$5:$E$1202,3,FALSE)))</f>
        <v>#VALUE!</v>
      </c>
      <c r="E20" s="9" t="e">
        <f>IF(D20="","",VLOOKUP(D20,Ref!$B$5:$H$1200,7,FALSE))</f>
        <v>#VALUE!</v>
      </c>
      <c r="F20" s="9" t="e">
        <f t="shared" si="2"/>
        <v>#VALUE!</v>
      </c>
      <c r="G20" s="47" t="e">
        <f t="shared" si="3"/>
        <v>#VALUE!</v>
      </c>
      <c r="H20" s="331" t="e">
        <f>IF(G20="ST",((D21-$B$26))/(D21-D20),IF(G20="EN",($B$27-D20+1)/((VLOOKUP(D20,Ref!$C$5:$E$1102,3,FALSE))-D20),IF(G20="","",1)))</f>
        <v>#VALUE!</v>
      </c>
      <c r="I20" s="46" t="str">
        <f ca="1">IFERROR(OFFSET(EUC!$G$1,MATCH(Manual!$B$38,EUC!$S$2:$S$225,0),MONTH(Manual!D20)-1),"")</f>
        <v/>
      </c>
      <c r="J20" s="119" t="e">
        <f t="shared" si="0"/>
        <v>#VALUE!</v>
      </c>
      <c r="K20" s="332">
        <f ca="1">SUMIF(COG!B:B,Manual!D20,COG!C:C)</f>
        <v>0</v>
      </c>
      <c r="L20" s="176" t="e">
        <f>IF(F20&lt;=$B$28,(SUM($B$57:$B$60)*(VLOOKUP(D20,Ref!$C$5:$E$1102,3,FALSE)-D20)*H20)/100,"")</f>
        <v>#VALUE!</v>
      </c>
      <c r="M20" s="176"/>
      <c r="N20" s="121" t="e">
        <f t="shared" si="4"/>
        <v>#VALUE!</v>
      </c>
      <c r="O20" s="362" t="e">
        <f ca="1">IF(D20="","",(OFFSET(METERING!$M$1,MATCH(Manual!E20,METERING!$M$2:$M$20,0),MATCH(Manual!$B$46,METERING!$N$1:$Q$1,0))/365/100+SUM($B$48:$B$49)/100)*(VLOOKUP(D20,Ref!$C$5:$E$1102,3,FALSE)-D20)*H20)</f>
        <v>#VALUE!</v>
      </c>
      <c r="P20" s="362" t="e">
        <f>IF(F20&lt;=$B$28,(SUM($B$51:$B$53)*(VLOOKUP(D20,Ref!$C$5:$E$1102,3,FALSE)-D20)*H20)/100,"")</f>
        <v>#VALUE!</v>
      </c>
      <c r="Q20" s="120" t="e">
        <f t="shared" si="1"/>
        <v>#VALUE!</v>
      </c>
      <c r="R20" s="318" t="e">
        <f>IF(D20="","",VLOOKUP(D20,UAG!$B$8:$N$1273,13,FALSE)*$B$35*(VLOOKUP(D20,Ref!$C$5:$E$1102,3,FALSE)-D20)*(1+$B$56))</f>
        <v>#VALUE!</v>
      </c>
      <c r="S20" s="358" t="e">
        <f ca="1">IF(H20="","",IF($B$17=FALSE,N20,SUM($B$61))*OFFSET(OTHER!$B$49,MATCH($B$33,OTHER!$B$50:$B$57,0),MATCH(E20,OTHER!$C$49:$J$49,0)))</f>
        <v>#VALUE!</v>
      </c>
      <c r="T20" s="359" t="e">
        <f ca="1">IF(H20="","",IF($B$17=FALSE,0,SUM($B$62))*OFFSET(OTHER!$B$49,MATCH($B$33,OTHER!$B$50:$B$57,0),MATCH(E20,OTHER!$C$49:$J$49,0)))</f>
        <v>#VALUE!</v>
      </c>
      <c r="U20" s="333" t="str">
        <f t="shared" si="5"/>
        <v/>
      </c>
      <c r="V20" s="4"/>
      <c r="W20" s="4"/>
      <c r="X20" s="4"/>
      <c r="Y20" s="322"/>
      <c r="Z20" s="323"/>
      <c r="AA20" s="4"/>
      <c r="AB20" s="4"/>
      <c r="AC20" s="4"/>
      <c r="AD20" s="4"/>
      <c r="AE20" s="4"/>
      <c r="AF20" s="4"/>
      <c r="AG20" s="4"/>
      <c r="AH20" s="4"/>
      <c r="AI20" s="4"/>
      <c r="AJ20" s="4"/>
      <c r="AK20" s="4"/>
      <c r="AM20" s="4"/>
      <c r="AN20" s="4"/>
    </row>
    <row r="21" spans="1:40" x14ac:dyDescent="0.25">
      <c r="A21" s="447" t="s">
        <v>2636</v>
      </c>
      <c r="B21" s="453" t="e">
        <f ca="1">AVERAGE(T7:T73)</f>
        <v>#VALUE!</v>
      </c>
      <c r="D21" s="45" t="e">
        <f>IF(F21&gt;$B$28+1,"",(VLOOKUP(D20,Ref!$C$5:$E$1202,3,FALSE)))</f>
        <v>#VALUE!</v>
      </c>
      <c r="E21" s="9" t="e">
        <f>IF(D21="","",VLOOKUP(D21,Ref!$B$5:$H$1200,7,FALSE))</f>
        <v>#VALUE!</v>
      </c>
      <c r="F21" s="9" t="e">
        <f t="shared" si="2"/>
        <v>#VALUE!</v>
      </c>
      <c r="G21" s="47" t="e">
        <f t="shared" si="3"/>
        <v>#VALUE!</v>
      </c>
      <c r="H21" s="331" t="e">
        <f>IF(G21="ST",((D22-$B$26))/(D22-D21),IF(G21="EN",($B$27-D21+1)/((VLOOKUP(D21,Ref!$C$5:$E$1102,3,FALSE))-D21),IF(G21="","",1)))</f>
        <v>#VALUE!</v>
      </c>
      <c r="I21" s="46" t="str">
        <f ca="1">IFERROR(OFFSET(EUC!$G$1,MATCH(Manual!$B$38,EUC!$S$2:$S$225,0),MONTH(Manual!D21)-1),"")</f>
        <v/>
      </c>
      <c r="J21" s="119" t="e">
        <f t="shared" si="0"/>
        <v>#VALUE!</v>
      </c>
      <c r="K21" s="332">
        <f ca="1">SUMIF(COG!B:B,Manual!D21,COG!C:C)</f>
        <v>0</v>
      </c>
      <c r="L21" s="176" t="e">
        <f>IF(F21&lt;=$B$28,(SUM($B$57:$B$60)*(VLOOKUP(D21,Ref!$C$5:$E$1102,3,FALSE)-D21)*H21)/100,"")</f>
        <v>#VALUE!</v>
      </c>
      <c r="M21" s="176"/>
      <c r="N21" s="121" t="e">
        <f t="shared" si="4"/>
        <v>#VALUE!</v>
      </c>
      <c r="O21" s="362" t="e">
        <f ca="1">IF(D21="","",(OFFSET(METERING!$M$1,MATCH(Manual!E21,METERING!$M$2:$M$20,0),MATCH(Manual!$B$46,METERING!$N$1:$Q$1,0))/365/100+SUM($B$48:$B$49)/100)*(VLOOKUP(D21,Ref!$C$5:$E$1102,3,FALSE)-D21)*H21)</f>
        <v>#VALUE!</v>
      </c>
      <c r="P21" s="362" t="e">
        <f>IF(F21&lt;=$B$28,(SUM($B$51:$B$53)*(VLOOKUP(D21,Ref!$C$5:$E$1102,3,FALSE)-D21)*H21)/100,"")</f>
        <v>#VALUE!</v>
      </c>
      <c r="Q21" s="120" t="e">
        <f t="shared" si="1"/>
        <v>#VALUE!</v>
      </c>
      <c r="R21" s="318" t="e">
        <f>IF(D21="","",VLOOKUP(D21,UAG!$B$8:$N$1273,13,FALSE)*$B$35*(VLOOKUP(D21,Ref!$C$5:$E$1102,3,FALSE)-D21)*(1+$B$56))</f>
        <v>#VALUE!</v>
      </c>
      <c r="S21" s="358" t="e">
        <f ca="1">IF(H21="","",IF($B$17=FALSE,N21,SUM($B$61))*OFFSET(OTHER!$B$49,MATCH($B$33,OTHER!$B$50:$B$57,0),MATCH(E21,OTHER!$C$49:$J$49,0)))</f>
        <v>#VALUE!</v>
      </c>
      <c r="T21" s="359" t="e">
        <f ca="1">IF(H21="","",IF($B$17=FALSE,0,SUM($B$62))*OFFSET(OTHER!$B$49,MATCH($B$33,OTHER!$B$50:$B$57,0),MATCH(E21,OTHER!$C$49:$J$49,0)))</f>
        <v>#VALUE!</v>
      </c>
      <c r="U21" s="333" t="str">
        <f t="shared" si="5"/>
        <v/>
      </c>
      <c r="V21" s="4"/>
      <c r="W21" s="4"/>
      <c r="X21" s="4"/>
      <c r="Y21" s="322"/>
      <c r="Z21" s="323"/>
      <c r="AA21" s="4"/>
      <c r="AB21" s="4"/>
      <c r="AC21" s="4"/>
      <c r="AD21" s="4"/>
      <c r="AE21" s="4"/>
      <c r="AF21" s="4"/>
      <c r="AG21" s="4"/>
      <c r="AH21" s="4"/>
      <c r="AI21" s="4"/>
      <c r="AJ21" s="4"/>
      <c r="AK21" s="4"/>
      <c r="AM21" s="4"/>
      <c r="AN21" s="4"/>
    </row>
    <row r="22" spans="1:40" x14ac:dyDescent="0.25">
      <c r="A22" s="447" t="s">
        <v>7803</v>
      </c>
      <c r="B22" s="453" t="e">
        <f ca="1">SUM($B$18:$B$21)*B66</f>
        <v>#VALUE!</v>
      </c>
      <c r="D22" s="45" t="e">
        <f>IF(F22&gt;$B$28+1,"",(VLOOKUP(D21,Ref!$C$5:$E$1202,3,FALSE)))</f>
        <v>#VALUE!</v>
      </c>
      <c r="E22" s="9" t="e">
        <f>IF(D22="","",VLOOKUP(D22,Ref!$B$5:$H$1200,7,FALSE))</f>
        <v>#VALUE!</v>
      </c>
      <c r="F22" s="9" t="e">
        <f t="shared" si="2"/>
        <v>#VALUE!</v>
      </c>
      <c r="G22" s="47" t="e">
        <f t="shared" si="3"/>
        <v>#VALUE!</v>
      </c>
      <c r="H22" s="331" t="e">
        <f>IF(G22="ST",((D23-$B$26))/(D23-D22),IF(G22="EN",($B$27-D22+1)/((VLOOKUP(D22,Ref!$C$5:$E$1102,3,FALSE))-D22),IF(G22="","",1)))</f>
        <v>#VALUE!</v>
      </c>
      <c r="I22" s="46" t="str">
        <f ca="1">IFERROR(OFFSET(EUC!$G$1,MATCH(Manual!$B$38,EUC!$S$2:$S$225,0),MONTH(Manual!D22)-1),"")</f>
        <v/>
      </c>
      <c r="J22" s="119" t="e">
        <f t="shared" si="0"/>
        <v>#VALUE!</v>
      </c>
      <c r="K22" s="332">
        <f ca="1">SUMIF(COG!B:B,Manual!D22,COG!C:C)</f>
        <v>0</v>
      </c>
      <c r="L22" s="176" t="e">
        <f>IF(F22&lt;=$B$28,(SUM($B$57:$B$60)*(VLOOKUP(D22,Ref!$C$5:$E$1102,3,FALSE)-D22)*H22)/100,"")</f>
        <v>#VALUE!</v>
      </c>
      <c r="M22" s="176"/>
      <c r="N22" s="121" t="e">
        <f t="shared" si="4"/>
        <v>#VALUE!</v>
      </c>
      <c r="O22" s="362" t="e">
        <f ca="1">IF(D22="","",(OFFSET(METERING!$M$1,MATCH(Manual!E22,METERING!$M$2:$M$20,0),MATCH(Manual!$B$46,METERING!$N$1:$Q$1,0))/365/100+SUM($B$48:$B$49)/100)*(VLOOKUP(D22,Ref!$C$5:$E$1102,3,FALSE)-D22)*H22)</f>
        <v>#VALUE!</v>
      </c>
      <c r="P22" s="362" t="e">
        <f>IF(F22&lt;=$B$28,(SUM($B$51:$B$53)*(VLOOKUP(D22,Ref!$C$5:$E$1102,3,FALSE)-D22)*H22)/100,"")</f>
        <v>#VALUE!</v>
      </c>
      <c r="Q22" s="120" t="e">
        <f t="shared" si="1"/>
        <v>#VALUE!</v>
      </c>
      <c r="R22" s="318" t="e">
        <f>IF(D22="","",VLOOKUP(D22,UAG!$B$8:$N$1273,13,FALSE)*$B$35*(VLOOKUP(D22,Ref!$C$5:$E$1102,3,FALSE)-D22)*(1+$B$56))</f>
        <v>#VALUE!</v>
      </c>
      <c r="S22" s="358" t="e">
        <f ca="1">IF(H22="","",IF($B$17=FALSE,N22,SUM($B$61))*OFFSET(OTHER!$B$49,MATCH($B$33,OTHER!$B$50:$B$57,0),MATCH(E22,OTHER!$C$49:$J$49,0)))</f>
        <v>#VALUE!</v>
      </c>
      <c r="T22" s="359" t="e">
        <f ca="1">IF(H22="","",IF($B$17=FALSE,0,SUM($B$62))*OFFSET(OTHER!$B$49,MATCH($B$33,OTHER!$B$50:$B$57,0),MATCH(E22,OTHER!$C$49:$J$49,0)))</f>
        <v>#VALUE!</v>
      </c>
      <c r="U22" s="333" t="str">
        <f t="shared" si="5"/>
        <v/>
      </c>
      <c r="V22" s="4"/>
      <c r="W22" s="4"/>
      <c r="X22" s="4"/>
      <c r="Y22" s="322"/>
      <c r="Z22" s="323"/>
      <c r="AA22" s="4"/>
      <c r="AB22" s="4"/>
      <c r="AC22" s="4"/>
      <c r="AD22" s="4"/>
      <c r="AE22" s="4"/>
      <c r="AF22" s="4"/>
      <c r="AG22" s="4"/>
      <c r="AH22" s="4"/>
      <c r="AI22" s="4"/>
      <c r="AJ22" s="4"/>
      <c r="AK22" s="4"/>
      <c r="AM22" s="4"/>
      <c r="AN22" s="4"/>
    </row>
    <row r="23" spans="1:40" x14ac:dyDescent="0.25">
      <c r="A23" s="447" t="s">
        <v>7918</v>
      </c>
      <c r="B23" s="453">
        <f>IFERROR(SALES!G20*100,0)</f>
        <v>0</v>
      </c>
      <c r="D23" s="45" t="e">
        <f>IF(F23&gt;$B$28+1,"",(VLOOKUP(D22,Ref!$C$5:$E$1202,3,FALSE)))</f>
        <v>#VALUE!</v>
      </c>
      <c r="E23" s="9" t="e">
        <f>IF(D23="","",VLOOKUP(D23,Ref!$B$5:$H$1200,7,FALSE))</f>
        <v>#VALUE!</v>
      </c>
      <c r="F23" s="9" t="e">
        <f t="shared" si="2"/>
        <v>#VALUE!</v>
      </c>
      <c r="G23" s="47" t="e">
        <f t="shared" si="3"/>
        <v>#VALUE!</v>
      </c>
      <c r="H23" s="331" t="e">
        <f>IF(G23="ST",((D24-$B$26))/(D24-D23),IF(G23="EN",($B$27-D23+1)/((VLOOKUP(D23,Ref!$C$5:$E$1102,3,FALSE))-D23),IF(G23="","",1)))</f>
        <v>#VALUE!</v>
      </c>
      <c r="I23" s="46" t="str">
        <f ca="1">IFERROR(OFFSET(EUC!$G$1,MATCH(Manual!$B$38,EUC!$S$2:$S$225,0),MONTH(Manual!D23)-1),"")</f>
        <v/>
      </c>
      <c r="J23" s="119" t="e">
        <f t="shared" si="0"/>
        <v>#VALUE!</v>
      </c>
      <c r="K23" s="332">
        <f ca="1">SUMIF(COG!B:B,Manual!D23,COG!C:C)</f>
        <v>0</v>
      </c>
      <c r="L23" s="176" t="e">
        <f>IF(F23&lt;=$B$28,(SUM($B$57:$B$60)*(VLOOKUP(D23,Ref!$C$5:$E$1102,3,FALSE)-D23)*H23)/100,"")</f>
        <v>#VALUE!</v>
      </c>
      <c r="M23" s="176"/>
      <c r="N23" s="121" t="e">
        <f t="shared" si="4"/>
        <v>#VALUE!</v>
      </c>
      <c r="O23" s="362" t="e">
        <f ca="1">IF(D23="","",(OFFSET(METERING!$M$1,MATCH(Manual!E23,METERING!$M$2:$M$20,0),MATCH(Manual!$B$46,METERING!$N$1:$Q$1,0))/365/100+SUM($B$48:$B$49)/100)*(VLOOKUP(D23,Ref!$C$5:$E$1102,3,FALSE)-D23)*H23)</f>
        <v>#VALUE!</v>
      </c>
      <c r="P23" s="362" t="e">
        <f>IF(F23&lt;=$B$28,(SUM($B$51:$B$53)*(VLOOKUP(D23,Ref!$C$5:$E$1102,3,FALSE)-D23)*H23)/100,"")</f>
        <v>#VALUE!</v>
      </c>
      <c r="Q23" s="120" t="e">
        <f t="shared" si="1"/>
        <v>#VALUE!</v>
      </c>
      <c r="R23" s="318" t="e">
        <f>IF(D23="","",VLOOKUP(D23,UAG!$B$8:$N$1273,13,FALSE)*$B$35*(VLOOKUP(D23,Ref!$C$5:$E$1102,3,FALSE)-D23)*(1+$B$56))</f>
        <v>#VALUE!</v>
      </c>
      <c r="S23" s="358" t="e">
        <f ca="1">IF(H23="","",IF($B$17=FALSE,N23,SUM($B$61))*OFFSET(OTHER!$B$49,MATCH($B$33,OTHER!$B$50:$B$57,0),MATCH(E23,OTHER!$C$49:$J$49,0)))</f>
        <v>#VALUE!</v>
      </c>
      <c r="T23" s="359" t="e">
        <f ca="1">IF(H23="","",IF($B$17=FALSE,0,SUM($B$62))*OFFSET(OTHER!$B$49,MATCH($B$33,OTHER!$B$50:$B$57,0),MATCH(E23,OTHER!$C$49:$J$49,0)))</f>
        <v>#VALUE!</v>
      </c>
      <c r="U23" s="333" t="str">
        <f t="shared" si="5"/>
        <v/>
      </c>
      <c r="V23" s="4"/>
      <c r="W23" s="4"/>
      <c r="X23" s="4"/>
      <c r="Y23" s="322"/>
      <c r="Z23" s="323"/>
      <c r="AA23" s="4"/>
      <c r="AB23" s="4"/>
      <c r="AC23" s="4"/>
      <c r="AD23" s="4"/>
      <c r="AE23" s="4"/>
      <c r="AF23" s="4"/>
      <c r="AG23" s="4"/>
      <c r="AH23" s="4"/>
      <c r="AI23" s="4"/>
      <c r="AJ23" s="4"/>
      <c r="AK23" s="4"/>
      <c r="AM23" s="4"/>
      <c r="AN23" s="4"/>
    </row>
    <row r="24" spans="1:40" x14ac:dyDescent="0.25">
      <c r="A24" s="448" t="s">
        <v>2628</v>
      </c>
      <c r="B24" s="644" t="e">
        <f ca="1">SUM(B17:B23)</f>
        <v>#VALUE!</v>
      </c>
      <c r="D24" s="45" t="e">
        <f>IF(F24&gt;$B$28+1,"",(VLOOKUP(D23,Ref!$C$5:$E$1202,3,FALSE)))</f>
        <v>#VALUE!</v>
      </c>
      <c r="E24" s="9" t="e">
        <f>IF(D24="","",VLOOKUP(D24,Ref!$B$5:$H$1200,7,FALSE))</f>
        <v>#VALUE!</v>
      </c>
      <c r="F24" s="9" t="e">
        <f t="shared" si="2"/>
        <v>#VALUE!</v>
      </c>
      <c r="G24" s="47" t="e">
        <f t="shared" si="3"/>
        <v>#VALUE!</v>
      </c>
      <c r="H24" s="331" t="e">
        <f>IF(G24="ST",((D25-$B$26))/(D25-D24),IF(G24="EN",($B$27-D24+1)/((VLOOKUP(D24,Ref!$C$5:$E$1102,3,FALSE))-D24),IF(G24="","",1)))</f>
        <v>#VALUE!</v>
      </c>
      <c r="I24" s="46" t="str">
        <f ca="1">IFERROR(OFFSET(EUC!$G$1,MATCH(Manual!$B$38,EUC!$S$2:$S$225,0),MONTH(Manual!D24)-1),"")</f>
        <v/>
      </c>
      <c r="J24" s="119" t="e">
        <f t="shared" si="0"/>
        <v>#VALUE!</v>
      </c>
      <c r="K24" s="332">
        <f ca="1">SUMIF(COG!B:B,Manual!D24,COG!C:C)</f>
        <v>0</v>
      </c>
      <c r="L24" s="176" t="e">
        <f>IF(F24&lt;=$B$28,(SUM($B$57:$B$60)*(VLOOKUP(D24,Ref!$C$5:$E$1102,3,FALSE)-D24)*H24)/100,"")</f>
        <v>#VALUE!</v>
      </c>
      <c r="M24" s="176"/>
      <c r="N24" s="121" t="e">
        <f t="shared" si="4"/>
        <v>#VALUE!</v>
      </c>
      <c r="O24" s="362" t="e">
        <f ca="1">IF(D24="","",(OFFSET(METERING!$M$1,MATCH(Manual!E24,METERING!$M$2:$M$20,0),MATCH(Manual!$B$46,METERING!$N$1:$Q$1,0))/365/100+SUM($B$48:$B$49)/100)*(VLOOKUP(D24,Ref!$C$5:$E$1102,3,FALSE)-D24)*H24)</f>
        <v>#VALUE!</v>
      </c>
      <c r="P24" s="362" t="e">
        <f>IF(F24&lt;=$B$28,(SUM($B$51:$B$53)*(VLOOKUP(D24,Ref!$C$5:$E$1102,3,FALSE)-D24)*H24)/100,"")</f>
        <v>#VALUE!</v>
      </c>
      <c r="Q24" s="120" t="e">
        <f t="shared" si="1"/>
        <v>#VALUE!</v>
      </c>
      <c r="R24" s="318" t="e">
        <f>IF(D24="","",VLOOKUP(D24,UAG!$B$8:$N$1273,13,FALSE)*$B$35*(VLOOKUP(D24,Ref!$C$5:$E$1102,3,FALSE)-D24)*(1+$B$56))</f>
        <v>#VALUE!</v>
      </c>
      <c r="S24" s="358" t="e">
        <f ca="1">IF(H24="","",IF($B$17=FALSE,N24,SUM($B$61))*OFFSET(OTHER!$B$49,MATCH($B$33,OTHER!$B$50:$B$57,0),MATCH(E24,OTHER!$C$49:$J$49,0)))</f>
        <v>#VALUE!</v>
      </c>
      <c r="T24" s="359" t="e">
        <f ca="1">IF(H24="","",IF($B$17=FALSE,0,SUM($B$62))*OFFSET(OTHER!$B$49,MATCH($B$33,OTHER!$B$50:$B$57,0),MATCH(E24,OTHER!$C$49:$J$49,0)))</f>
        <v>#VALUE!</v>
      </c>
      <c r="U24" s="333" t="str">
        <f t="shared" si="5"/>
        <v/>
      </c>
      <c r="V24" s="4"/>
      <c r="W24" s="4"/>
      <c r="X24" s="4"/>
      <c r="Y24" s="322"/>
      <c r="Z24" s="323"/>
      <c r="AA24" s="4"/>
      <c r="AB24" s="4"/>
      <c r="AC24" s="4"/>
      <c r="AD24" s="4"/>
      <c r="AE24" s="4"/>
      <c r="AF24" s="4"/>
      <c r="AG24" s="4"/>
      <c r="AH24" s="4"/>
      <c r="AI24" s="4"/>
      <c r="AJ24" s="4"/>
      <c r="AK24" s="4"/>
      <c r="AM24" s="4"/>
      <c r="AN24" s="4"/>
    </row>
    <row r="25" spans="1:40" x14ac:dyDescent="0.25">
      <c r="A25" s="669" t="s">
        <v>2685</v>
      </c>
      <c r="B25" s="670"/>
      <c r="D25" s="45" t="e">
        <f>IF(F25&gt;$B$28+1,"",(VLOOKUP(D24,Ref!$C$5:$E$1202,3,FALSE)))</f>
        <v>#VALUE!</v>
      </c>
      <c r="E25" s="9" t="e">
        <f>IF(D25="","",VLOOKUP(D25,Ref!$B$5:$H$1200,7,FALSE))</f>
        <v>#VALUE!</v>
      </c>
      <c r="F25" s="9" t="e">
        <f t="shared" si="2"/>
        <v>#VALUE!</v>
      </c>
      <c r="G25" s="47" t="e">
        <f t="shared" si="3"/>
        <v>#VALUE!</v>
      </c>
      <c r="H25" s="331" t="e">
        <f>IF(G25="ST",((D26-$B$26))/(D26-D25),IF(G25="EN",($B$27-D25+1)/((VLOOKUP(D25,Ref!$C$5:$E$1102,3,FALSE))-D25),IF(G25="","",1)))</f>
        <v>#VALUE!</v>
      </c>
      <c r="I25" s="46" t="str">
        <f ca="1">IFERROR(OFFSET(EUC!$G$1,MATCH(Manual!$B$38,EUC!$S$2:$S$225,0),MONTH(Manual!D25)-1),"")</f>
        <v/>
      </c>
      <c r="J25" s="119" t="e">
        <f t="shared" si="0"/>
        <v>#VALUE!</v>
      </c>
      <c r="K25" s="332">
        <f ca="1">SUMIF(COG!B:B,Manual!D25,COG!C:C)</f>
        <v>0</v>
      </c>
      <c r="L25" s="176" t="e">
        <f>IF(F25&lt;=$B$28,(SUM($B$57:$B$60)*(VLOOKUP(D25,Ref!$C$5:$E$1102,3,FALSE)-D25)*H25)/100,"")</f>
        <v>#VALUE!</v>
      </c>
      <c r="M25" s="176"/>
      <c r="N25" s="121" t="e">
        <f t="shared" si="4"/>
        <v>#VALUE!</v>
      </c>
      <c r="O25" s="362" t="e">
        <f ca="1">IF(D25="","",(OFFSET(METERING!$M$1,MATCH(Manual!E25,METERING!$M$2:$M$20,0),MATCH(Manual!$B$46,METERING!$N$1:$Q$1,0))/365/100+SUM($B$48:$B$49)/100)*(VLOOKUP(D25,Ref!$C$5:$E$1102,3,FALSE)-D25)*H25)</f>
        <v>#VALUE!</v>
      </c>
      <c r="P25" s="362" t="e">
        <f>IF(F25&lt;=$B$28,(SUM($B$51:$B$53)*(VLOOKUP(D25,Ref!$C$5:$E$1102,3,FALSE)-D25)*H25)/100,"")</f>
        <v>#VALUE!</v>
      </c>
      <c r="Q25" s="120" t="e">
        <f t="shared" si="1"/>
        <v>#VALUE!</v>
      </c>
      <c r="R25" s="318" t="e">
        <f>IF(D25="","",VLOOKUP(D25,UAG!$B$8:$N$1273,13,FALSE)*$B$35*(VLOOKUP(D25,Ref!$C$5:$E$1102,3,FALSE)-D25)*(1+$B$56))</f>
        <v>#VALUE!</v>
      </c>
      <c r="S25" s="358" t="e">
        <f ca="1">IF(H25="","",IF($B$17=FALSE,N25,SUM($B$61))*OFFSET(OTHER!$B$49,MATCH($B$33,OTHER!$B$50:$B$57,0),MATCH(E25,OTHER!$C$49:$J$49,0)))</f>
        <v>#VALUE!</v>
      </c>
      <c r="T25" s="359" t="e">
        <f ca="1">IF(H25="","",IF($B$17=FALSE,0,SUM($B$62))*OFFSET(OTHER!$B$49,MATCH($B$33,OTHER!$B$50:$B$57,0),MATCH(E25,OTHER!$C$49:$J$49,0)))</f>
        <v>#VALUE!</v>
      </c>
      <c r="U25" s="333" t="str">
        <f t="shared" si="5"/>
        <v/>
      </c>
      <c r="V25" s="4"/>
      <c r="W25" s="4"/>
      <c r="X25" s="4"/>
      <c r="Y25" s="322"/>
      <c r="Z25" s="323"/>
      <c r="AA25" s="4"/>
      <c r="AB25" s="4"/>
      <c r="AC25" s="4"/>
      <c r="AD25" s="4"/>
      <c r="AE25" s="4"/>
      <c r="AF25" s="4"/>
      <c r="AG25" s="4"/>
      <c r="AH25" s="4"/>
      <c r="AI25" s="4"/>
      <c r="AJ25" s="4"/>
      <c r="AK25" s="4"/>
      <c r="AM25" s="4"/>
      <c r="AN25" s="4"/>
    </row>
    <row r="26" spans="1:40" x14ac:dyDescent="0.25">
      <c r="A26" s="449" t="s">
        <v>2005</v>
      </c>
      <c r="B26" s="454" t="str">
        <f>IF(SALES!C9=0,"",SALES!C9)</f>
        <v/>
      </c>
      <c r="D26" s="45" t="e">
        <f>IF(F26&gt;$B$28+1,"",(VLOOKUP(D25,Ref!$C$5:$E$1202,3,FALSE)))</f>
        <v>#VALUE!</v>
      </c>
      <c r="E26" s="9" t="e">
        <f>IF(D26="","",VLOOKUP(D26,Ref!$B$5:$H$1200,7,FALSE))</f>
        <v>#VALUE!</v>
      </c>
      <c r="F26" s="9" t="e">
        <f t="shared" si="2"/>
        <v>#VALUE!</v>
      </c>
      <c r="G26" s="47" t="e">
        <f t="shared" si="3"/>
        <v>#VALUE!</v>
      </c>
      <c r="H26" s="331" t="e">
        <f>IF(G26="ST",((D27-$B$26))/(D27-D26),IF(G26="EN",($B$27-D26+1)/((VLOOKUP(D26,Ref!$C$5:$E$1102,3,FALSE))-D26),IF(G26="","",1)))</f>
        <v>#VALUE!</v>
      </c>
      <c r="I26" s="46" t="str">
        <f ca="1">IFERROR(OFFSET(EUC!$G$1,MATCH(Manual!$B$38,EUC!$S$2:$S$225,0),MONTH(Manual!D26)-1),"")</f>
        <v/>
      </c>
      <c r="J26" s="119" t="e">
        <f t="shared" si="0"/>
        <v>#VALUE!</v>
      </c>
      <c r="K26" s="332">
        <f ca="1">SUMIF(COG!B:B,Manual!D26,COG!C:C)</f>
        <v>0</v>
      </c>
      <c r="L26" s="176" t="e">
        <f>IF(F26&lt;=$B$28,(SUM($B$57:$B$60)*(VLOOKUP(D26,Ref!$C$5:$E$1102,3,FALSE)-D26)*H26)/100,"")</f>
        <v>#VALUE!</v>
      </c>
      <c r="M26" s="176"/>
      <c r="N26" s="121" t="e">
        <f t="shared" si="4"/>
        <v>#VALUE!</v>
      </c>
      <c r="O26" s="362" t="e">
        <f ca="1">IF(D26="","",(OFFSET(METERING!$M$1,MATCH(Manual!E26,METERING!$M$2:$M$20,0),MATCH(Manual!$B$46,METERING!$N$1:$Q$1,0))/365/100+SUM($B$48:$B$49)/100)*(VLOOKUP(D26,Ref!$C$5:$E$1102,3,FALSE)-D26)*H26)</f>
        <v>#VALUE!</v>
      </c>
      <c r="P26" s="362" t="e">
        <f>IF(F26&lt;=$B$28,(SUM($B$51:$B$53)*(VLOOKUP(D26,Ref!$C$5:$E$1102,3,FALSE)-D26)*H26)/100,"")</f>
        <v>#VALUE!</v>
      </c>
      <c r="Q26" s="120" t="e">
        <f t="shared" si="1"/>
        <v>#VALUE!</v>
      </c>
      <c r="R26" s="318" t="e">
        <f>IF(D26="","",VLOOKUP(D26,UAG!$B$8:$N$1273,13,FALSE)*$B$35*(VLOOKUP(D26,Ref!$C$5:$E$1102,3,FALSE)-D26)*(1+$B$56))</f>
        <v>#VALUE!</v>
      </c>
      <c r="S26" s="358" t="e">
        <f ca="1">IF(H26="","",IF($B$17=FALSE,N26,SUM($B$61))*OFFSET(OTHER!$B$49,MATCH($B$33,OTHER!$B$50:$B$57,0),MATCH(E26,OTHER!$C$49:$J$49,0)))</f>
        <v>#VALUE!</v>
      </c>
      <c r="T26" s="359" t="e">
        <f ca="1">IF(H26="","",IF($B$17=FALSE,0,SUM($B$62))*OFFSET(OTHER!$B$49,MATCH($B$33,OTHER!$B$50:$B$57,0),MATCH(E26,OTHER!$C$49:$J$49,0)))</f>
        <v>#VALUE!</v>
      </c>
      <c r="U26" s="333" t="str">
        <f t="shared" si="5"/>
        <v/>
      </c>
      <c r="V26" s="4"/>
      <c r="W26" s="4"/>
      <c r="X26" s="4"/>
      <c r="Y26" s="322"/>
      <c r="Z26" s="323"/>
      <c r="AA26" s="4"/>
      <c r="AB26" s="4"/>
      <c r="AC26" s="4"/>
      <c r="AD26" s="4"/>
      <c r="AE26" s="4"/>
      <c r="AF26" s="4"/>
      <c r="AG26" s="4"/>
      <c r="AH26" s="4"/>
      <c r="AI26" s="4"/>
      <c r="AJ26" s="4"/>
      <c r="AK26" s="4"/>
      <c r="AM26" s="4"/>
      <c r="AN26" s="4"/>
    </row>
    <row r="27" spans="1:40" x14ac:dyDescent="0.25">
      <c r="A27" s="446" t="e">
        <f>B27-B26</f>
        <v>#VALUE!</v>
      </c>
      <c r="B27" s="455">
        <f>SALES!D9</f>
        <v>0</v>
      </c>
      <c r="D27" s="45" t="e">
        <f>IF(F27&gt;$B$28+1,"",(VLOOKUP(D26,Ref!$C$5:$E$1202,3,FALSE)))</f>
        <v>#VALUE!</v>
      </c>
      <c r="E27" s="9" t="e">
        <f>IF(D27="","",VLOOKUP(D27,Ref!$B$5:$H$1200,7,FALSE))</f>
        <v>#VALUE!</v>
      </c>
      <c r="F27" s="9" t="e">
        <f t="shared" si="2"/>
        <v>#VALUE!</v>
      </c>
      <c r="G27" s="47" t="e">
        <f t="shared" si="3"/>
        <v>#VALUE!</v>
      </c>
      <c r="H27" s="331" t="e">
        <f>IF(G27="ST",((D28-$B$26))/(D28-D27),IF(G27="EN",($B$27-D27+1)/((VLOOKUP(D27,Ref!$C$5:$E$1102,3,FALSE))-D27),IF(G27="","",1)))</f>
        <v>#VALUE!</v>
      </c>
      <c r="I27" s="46" t="str">
        <f ca="1">IFERROR(OFFSET(EUC!$G$1,MATCH(Manual!$B$38,EUC!$S$2:$S$225,0),MONTH(Manual!D27)-1),"")</f>
        <v/>
      </c>
      <c r="J27" s="119" t="e">
        <f t="shared" si="0"/>
        <v>#VALUE!</v>
      </c>
      <c r="K27" s="332">
        <f ca="1">SUMIF(COG!B:B,Manual!D27,COG!C:C)</f>
        <v>0</v>
      </c>
      <c r="L27" s="176" t="e">
        <f>IF(F27&lt;=$B$28,(SUM($B$57:$B$60)*(VLOOKUP(D27,Ref!$C$5:$E$1102,3,FALSE)-D27)*H27)/100,"")</f>
        <v>#VALUE!</v>
      </c>
      <c r="M27" s="176"/>
      <c r="N27" s="121" t="e">
        <f t="shared" si="4"/>
        <v>#VALUE!</v>
      </c>
      <c r="O27" s="362" t="e">
        <f ca="1">IF(D27="","",(OFFSET(METERING!$M$1,MATCH(Manual!E27,METERING!$M$2:$M$20,0),MATCH(Manual!$B$46,METERING!$N$1:$Q$1,0))/365/100+SUM($B$48:$B$49)/100)*(VLOOKUP(D27,Ref!$C$5:$E$1102,3,FALSE)-D27)*H27)</f>
        <v>#VALUE!</v>
      </c>
      <c r="P27" s="362" t="e">
        <f>IF(F27&lt;=$B$28,(SUM($B$51:$B$53)*(VLOOKUP(D27,Ref!$C$5:$E$1102,3,FALSE)-D27)*H27)/100,"")</f>
        <v>#VALUE!</v>
      </c>
      <c r="Q27" s="120" t="e">
        <f t="shared" si="1"/>
        <v>#VALUE!</v>
      </c>
      <c r="R27" s="318" t="e">
        <f>IF(D27="","",VLOOKUP(D27,UAG!$B$8:$N$1273,13,FALSE)*$B$35*(VLOOKUP(D27,Ref!$C$5:$E$1102,3,FALSE)-D27)*(1+$B$56))</f>
        <v>#VALUE!</v>
      </c>
      <c r="S27" s="358" t="e">
        <f ca="1">IF(H27="","",IF($B$17=FALSE,N27,SUM($B$61))*OFFSET(OTHER!$B$49,MATCH($B$33,OTHER!$B$50:$B$57,0),MATCH(E27,OTHER!$C$49:$J$49,0)))</f>
        <v>#VALUE!</v>
      </c>
      <c r="T27" s="359" t="e">
        <f ca="1">IF(H27="","",IF($B$17=FALSE,0,SUM($B$62))*OFFSET(OTHER!$B$49,MATCH($B$33,OTHER!$B$50:$B$57,0),MATCH(E27,OTHER!$C$49:$J$49,0)))</f>
        <v>#VALUE!</v>
      </c>
      <c r="U27" s="333" t="str">
        <f t="shared" si="5"/>
        <v/>
      </c>
      <c r="V27" s="4"/>
      <c r="W27" s="4"/>
      <c r="X27" s="4"/>
      <c r="Y27" s="322"/>
      <c r="Z27" s="323"/>
      <c r="AA27" s="4"/>
      <c r="AB27" s="4"/>
      <c r="AC27" s="4"/>
      <c r="AD27" s="4"/>
      <c r="AE27" s="4"/>
      <c r="AF27" s="4"/>
      <c r="AG27" s="4"/>
      <c r="AH27" s="4"/>
      <c r="AI27" s="4"/>
      <c r="AJ27" s="4"/>
      <c r="AK27" s="4"/>
      <c r="AM27" s="4"/>
      <c r="AN27" s="4"/>
    </row>
    <row r="28" spans="1:40" x14ac:dyDescent="0.25">
      <c r="A28" s="446" t="s">
        <v>2157</v>
      </c>
      <c r="B28" s="456" t="e">
        <f>MONTH(B27)+YEAR(B27)*12-MONTH(B26)-YEAR(B26)*12+1</f>
        <v>#VALUE!</v>
      </c>
      <c r="D28" s="45" t="e">
        <f>IF(F28&gt;$B$28+1,"",(VLOOKUP(D27,Ref!$C$5:$E$1202,3,FALSE)))</f>
        <v>#VALUE!</v>
      </c>
      <c r="E28" s="9" t="e">
        <f>IF(D28="","",VLOOKUP(D28,Ref!$B$5:$H$1200,7,FALSE))</f>
        <v>#VALUE!</v>
      </c>
      <c r="F28" s="9" t="e">
        <f t="shared" si="2"/>
        <v>#VALUE!</v>
      </c>
      <c r="G28" s="47" t="e">
        <f t="shared" si="3"/>
        <v>#VALUE!</v>
      </c>
      <c r="H28" s="331" t="e">
        <f>IF(G28="ST",((D29-$B$26))/(D29-D28),IF(G28="EN",($B$27-D28+1)/((VLOOKUP(D28,Ref!$C$5:$E$1102,3,FALSE))-D28),IF(G28="","",1)))</f>
        <v>#VALUE!</v>
      </c>
      <c r="I28" s="46" t="str">
        <f ca="1">IFERROR(OFFSET(EUC!$G$1,MATCH(Manual!$B$38,EUC!$S$2:$S$225,0),MONTH(Manual!D28)-1),"")</f>
        <v/>
      </c>
      <c r="J28" s="119" t="e">
        <f t="shared" si="0"/>
        <v>#VALUE!</v>
      </c>
      <c r="K28" s="332">
        <f ca="1">SUMIF(COG!B:B,Manual!D28,COG!C:C)</f>
        <v>0</v>
      </c>
      <c r="L28" s="176" t="e">
        <f>IF(F28&lt;=$B$28,(SUM($B$57:$B$60)*(VLOOKUP(D28,Ref!$C$5:$E$1102,3,FALSE)-D28)*H28)/100,"")</f>
        <v>#VALUE!</v>
      </c>
      <c r="M28" s="176"/>
      <c r="N28" s="121" t="e">
        <f t="shared" si="4"/>
        <v>#VALUE!</v>
      </c>
      <c r="O28" s="362" t="e">
        <f ca="1">IF(D28="","",(OFFSET(METERING!$M$1,MATCH(Manual!E28,METERING!$M$2:$M$20,0),MATCH(Manual!$B$46,METERING!$N$1:$Q$1,0))/365/100+SUM($B$48:$B$49)/100)*(VLOOKUP(D28,Ref!$C$5:$E$1102,3,FALSE)-D28)*H28)</f>
        <v>#VALUE!</v>
      </c>
      <c r="P28" s="362" t="e">
        <f>IF(F28&lt;=$B$28,(SUM($B$51:$B$53)*(VLOOKUP(D28,Ref!$C$5:$E$1102,3,FALSE)-D28)*H28)/100,"")</f>
        <v>#VALUE!</v>
      </c>
      <c r="Q28" s="120" t="e">
        <f t="shared" si="1"/>
        <v>#VALUE!</v>
      </c>
      <c r="R28" s="318" t="e">
        <f>IF(D28="","",VLOOKUP(D28,UAG!$B$8:$N$1273,13,FALSE)*$B$35*(VLOOKUP(D28,Ref!$C$5:$E$1102,3,FALSE)-D28)*(1+$B$56))</f>
        <v>#VALUE!</v>
      </c>
      <c r="S28" s="358" t="e">
        <f ca="1">IF(H28="","",IF($B$17=FALSE,N28,SUM($B$61))*OFFSET(OTHER!$B$49,MATCH($B$33,OTHER!$B$50:$B$57,0),MATCH(E28,OTHER!$C$49:$J$49,0)))</f>
        <v>#VALUE!</v>
      </c>
      <c r="T28" s="359" t="e">
        <f ca="1">IF(H28="","",IF($B$17=FALSE,0,SUM($B$62))*OFFSET(OTHER!$B$49,MATCH($B$33,OTHER!$B$50:$B$57,0),MATCH(E28,OTHER!$C$49:$J$49,0)))</f>
        <v>#VALUE!</v>
      </c>
      <c r="U28" s="333" t="str">
        <f t="shared" si="5"/>
        <v/>
      </c>
      <c r="V28" s="4"/>
      <c r="W28" s="4"/>
      <c r="X28" s="4"/>
      <c r="Y28" s="322"/>
      <c r="Z28" s="323"/>
      <c r="AA28" s="4"/>
      <c r="AB28" s="4"/>
      <c r="AC28" s="4"/>
      <c r="AD28" s="4"/>
      <c r="AE28" s="4"/>
      <c r="AF28" s="4"/>
      <c r="AG28" s="4"/>
      <c r="AH28" s="4"/>
      <c r="AI28" s="4"/>
      <c r="AJ28" s="4"/>
      <c r="AK28" s="4"/>
      <c r="AM28" s="4"/>
      <c r="AN28" s="4"/>
    </row>
    <row r="29" spans="1:40" x14ac:dyDescent="0.25">
      <c r="A29" s="446" t="s">
        <v>1957</v>
      </c>
      <c r="B29" s="457" t="str">
        <f ca="1">IF(B30="SALES",COG!B3,#REF!)</f>
        <v>S6</v>
      </c>
      <c r="D29" s="45" t="e">
        <f>IF(F29&gt;$B$28+1,"",(VLOOKUP(D28,Ref!$C$5:$E$1202,3,FALSE)))</f>
        <v>#VALUE!</v>
      </c>
      <c r="E29" s="9" t="e">
        <f>IF(D29="","",VLOOKUP(D29,Ref!$B$5:$H$1200,7,FALSE))</f>
        <v>#VALUE!</v>
      </c>
      <c r="F29" s="9" t="e">
        <f t="shared" si="2"/>
        <v>#VALUE!</v>
      </c>
      <c r="G29" s="47" t="e">
        <f t="shared" si="3"/>
        <v>#VALUE!</v>
      </c>
      <c r="H29" s="331" t="e">
        <f>IF(G29="ST",((D30-$B$26))/(D30-D29),IF(G29="EN",($B$27-D29+1)/((VLOOKUP(D29,Ref!$C$5:$E$1102,3,FALSE))-D29),IF(G29="","",1)))</f>
        <v>#VALUE!</v>
      </c>
      <c r="I29" s="46" t="str">
        <f ca="1">IFERROR(OFFSET(EUC!$G$1,MATCH(Manual!$B$38,EUC!$S$2:$S$225,0),MONTH(Manual!D29)-1),"")</f>
        <v/>
      </c>
      <c r="J29" s="119" t="e">
        <f t="shared" si="0"/>
        <v>#VALUE!</v>
      </c>
      <c r="K29" s="332">
        <f ca="1">SUMIF(COG!B:B,Manual!D29,COG!C:C)</f>
        <v>0</v>
      </c>
      <c r="L29" s="176" t="e">
        <f>IF(F29&lt;=$B$28,(SUM($B$57:$B$60)*(VLOOKUP(D29,Ref!$C$5:$E$1102,3,FALSE)-D29)*H29)/100,"")</f>
        <v>#VALUE!</v>
      </c>
      <c r="M29" s="176"/>
      <c r="N29" s="121" t="e">
        <f t="shared" si="4"/>
        <v>#VALUE!</v>
      </c>
      <c r="O29" s="362" t="e">
        <f ca="1">IF(D29="","",(OFFSET(METERING!$M$1,MATCH(Manual!E29,METERING!$M$2:$M$20,0),MATCH(Manual!$B$46,METERING!$N$1:$Q$1,0))/365/100+SUM($B$48:$B$49)/100)*(VLOOKUP(D29,Ref!$C$5:$E$1102,3,FALSE)-D29)*H29)</f>
        <v>#VALUE!</v>
      </c>
      <c r="P29" s="362" t="e">
        <f>IF(F29&lt;=$B$28,(SUM($B$51:$B$53)*(VLOOKUP(D29,Ref!$C$5:$E$1102,3,FALSE)-D29)*H29)/100,"")</f>
        <v>#VALUE!</v>
      </c>
      <c r="Q29" s="120" t="e">
        <f t="shared" si="1"/>
        <v>#VALUE!</v>
      </c>
      <c r="R29" s="318" t="e">
        <f>IF(D29="","",VLOOKUP(D29,UAG!$B$8:$N$1273,13,FALSE)*$B$35*(VLOOKUP(D29,Ref!$C$5:$E$1102,3,FALSE)-D29)*(1+$B$56))</f>
        <v>#VALUE!</v>
      </c>
      <c r="S29" s="358" t="e">
        <f ca="1">IF(H29="","",IF($B$17=FALSE,N29,SUM($B$61))*OFFSET(OTHER!$B$49,MATCH($B$33,OTHER!$B$50:$B$57,0),MATCH(E29,OTHER!$C$49:$J$49,0)))</f>
        <v>#VALUE!</v>
      </c>
      <c r="T29" s="359" t="e">
        <f ca="1">IF(H29="","",IF($B$17=FALSE,0,SUM($B$62))*OFFSET(OTHER!$B$49,MATCH($B$33,OTHER!$B$50:$B$57,0),MATCH(E29,OTHER!$C$49:$J$49,0)))</f>
        <v>#VALUE!</v>
      </c>
      <c r="U29" s="333" t="str">
        <f t="shared" si="5"/>
        <v/>
      </c>
      <c r="V29" s="4"/>
      <c r="W29" s="4"/>
      <c r="X29" s="4"/>
      <c r="Y29" s="322"/>
      <c r="Z29" s="4"/>
      <c r="AA29" s="4"/>
      <c r="AB29" s="4"/>
      <c r="AC29" s="4"/>
      <c r="AD29" s="4"/>
      <c r="AE29" s="4"/>
      <c r="AF29" s="4"/>
      <c r="AG29" s="4"/>
      <c r="AH29" s="4"/>
      <c r="AI29" s="4"/>
      <c r="AJ29" s="4"/>
      <c r="AK29" s="4"/>
      <c r="AM29" s="4"/>
      <c r="AN29" s="4"/>
    </row>
    <row r="30" spans="1:40" x14ac:dyDescent="0.25">
      <c r="A30" s="446" t="s">
        <v>2008</v>
      </c>
      <c r="B30" s="458" t="s">
        <v>1956</v>
      </c>
      <c r="C30" s="364"/>
      <c r="D30" s="45" t="e">
        <f>IF(F30&gt;$B$28+1,"",(VLOOKUP(D29,Ref!$C$5:$E$1202,3,FALSE)))</f>
        <v>#VALUE!</v>
      </c>
      <c r="E30" s="9" t="e">
        <f>IF(D30="","",VLOOKUP(D30,Ref!$B$5:$H$1200,7,FALSE))</f>
        <v>#VALUE!</v>
      </c>
      <c r="F30" s="9" t="e">
        <f t="shared" si="2"/>
        <v>#VALUE!</v>
      </c>
      <c r="G30" s="47" t="e">
        <f t="shared" si="3"/>
        <v>#VALUE!</v>
      </c>
      <c r="H30" s="331" t="e">
        <f>IF(G30="ST",((D31-$B$26))/(D31-D30),IF(G30="EN",($B$27-D30+1)/((VLOOKUP(D30,Ref!$C$5:$E$1102,3,FALSE))-D30),IF(G30="","",1)))</f>
        <v>#VALUE!</v>
      </c>
      <c r="I30" s="46" t="str">
        <f ca="1">IFERROR(OFFSET(EUC!$G$1,MATCH(Manual!$B$38,EUC!$S$2:$S$225,0),MONTH(Manual!D30)-1),"")</f>
        <v/>
      </c>
      <c r="J30" s="119" t="e">
        <f t="shared" si="0"/>
        <v>#VALUE!</v>
      </c>
      <c r="K30" s="332">
        <f ca="1">SUMIF(COG!B:B,Manual!D30,COG!C:C)</f>
        <v>0</v>
      </c>
      <c r="L30" s="176" t="e">
        <f>IF(F30&lt;=$B$28,(SUM($B$57:$B$60)*(VLOOKUP(D30,Ref!$C$5:$E$1102,3,FALSE)-D30)*H30)/100,"")</f>
        <v>#VALUE!</v>
      </c>
      <c r="M30" s="176"/>
      <c r="N30" s="121" t="e">
        <f t="shared" si="4"/>
        <v>#VALUE!</v>
      </c>
      <c r="O30" s="362" t="e">
        <f ca="1">IF(D30="","",(OFFSET(METERING!$M$1,MATCH(Manual!E30,METERING!$M$2:$M$20,0),MATCH(Manual!$B$46,METERING!$N$1:$Q$1,0))/365/100+SUM($B$48:$B$49)/100)*(VLOOKUP(D30,Ref!$C$5:$E$1102,3,FALSE)-D30)*H30)</f>
        <v>#VALUE!</v>
      </c>
      <c r="P30" s="362" t="e">
        <f>IF(F30&lt;=$B$28,(SUM($B$51:$B$53)*(VLOOKUP(D30,Ref!$C$5:$E$1102,3,FALSE)-D30)*H30)/100,"")</f>
        <v>#VALUE!</v>
      </c>
      <c r="Q30" s="120" t="e">
        <f t="shared" si="1"/>
        <v>#VALUE!</v>
      </c>
      <c r="R30" s="318" t="e">
        <f>IF(D30="","",VLOOKUP(D30,UAG!$B$8:$N$1273,13,FALSE)*$B$35*(VLOOKUP(D30,Ref!$C$5:$E$1102,3,FALSE)-D30)*(1+$B$56))</f>
        <v>#VALUE!</v>
      </c>
      <c r="S30" s="358" t="e">
        <f ca="1">IF(H30="","",IF($B$17=FALSE,N30,SUM($B$61))*OFFSET(OTHER!$B$49,MATCH($B$33,OTHER!$B$50:$B$57,0),MATCH(E30,OTHER!$C$49:$J$49,0)))</f>
        <v>#VALUE!</v>
      </c>
      <c r="T30" s="359" t="e">
        <f ca="1">IF(H30="","",IF($B$17=FALSE,0,SUM($B$62))*OFFSET(OTHER!$B$49,MATCH($B$33,OTHER!$B$50:$B$57,0),MATCH(E30,OTHER!$C$49:$J$49,0)))</f>
        <v>#VALUE!</v>
      </c>
      <c r="U30" s="333" t="str">
        <f t="shared" si="5"/>
        <v/>
      </c>
      <c r="V30" s="4"/>
      <c r="W30" s="4"/>
      <c r="X30" s="4"/>
      <c r="Y30" s="322"/>
      <c r="Z30" s="4"/>
      <c r="AA30" s="4"/>
      <c r="AB30" s="4"/>
      <c r="AC30" s="4"/>
      <c r="AD30" s="4"/>
      <c r="AE30" s="4"/>
      <c r="AF30" s="4"/>
      <c r="AG30" s="4"/>
      <c r="AH30" s="4"/>
      <c r="AI30" s="4"/>
      <c r="AJ30" s="4"/>
      <c r="AK30" s="4"/>
      <c r="AM30" s="4"/>
      <c r="AN30" s="4"/>
    </row>
    <row r="31" spans="1:40" x14ac:dyDescent="0.25">
      <c r="A31" s="446" t="s">
        <v>2630</v>
      </c>
      <c r="B31" s="458">
        <f>SALES!E9</f>
        <v>0</v>
      </c>
      <c r="D31" s="45" t="e">
        <f>IF(F31&gt;$B$28+1,"",(VLOOKUP(D30,Ref!$C$5:$E$1202,3,FALSE)))</f>
        <v>#VALUE!</v>
      </c>
      <c r="E31" s="9" t="e">
        <f>IF(D31="","",VLOOKUP(D31,Ref!$B$5:$H$1200,7,FALSE))</f>
        <v>#VALUE!</v>
      </c>
      <c r="F31" s="9" t="e">
        <f t="shared" si="2"/>
        <v>#VALUE!</v>
      </c>
      <c r="G31" s="47" t="e">
        <f t="shared" si="3"/>
        <v>#VALUE!</v>
      </c>
      <c r="H31" s="331" t="e">
        <f>IF(G31="ST",((D32-$B$26))/(D32-D31),IF(G31="EN",($B$27-D31+1)/((VLOOKUP(D31,Ref!$C$5:$E$1102,3,FALSE))-D31),IF(G31="","",1)))</f>
        <v>#VALUE!</v>
      </c>
      <c r="I31" s="46" t="str">
        <f ca="1">IFERROR(OFFSET(EUC!$G$1,MATCH(Manual!$B$38,EUC!$S$2:$S$225,0),MONTH(Manual!D31)-1),"")</f>
        <v/>
      </c>
      <c r="J31" s="119" t="e">
        <f t="shared" si="0"/>
        <v>#VALUE!</v>
      </c>
      <c r="K31" s="332">
        <f ca="1">SUMIF(COG!B:B,Manual!D31,COG!C:C)</f>
        <v>0</v>
      </c>
      <c r="L31" s="176" t="e">
        <f>IF(F31&lt;=$B$28,(SUM($B$57:$B$60)*(VLOOKUP(D31,Ref!$C$5:$E$1102,3,FALSE)-D31)*H31)/100,"")</f>
        <v>#VALUE!</v>
      </c>
      <c r="M31" s="176"/>
      <c r="N31" s="121" t="e">
        <f t="shared" si="4"/>
        <v>#VALUE!</v>
      </c>
      <c r="O31" s="362" t="e">
        <f ca="1">IF(D31="","",(OFFSET(METERING!$M$1,MATCH(Manual!E31,METERING!$M$2:$M$20,0),MATCH(Manual!$B$46,METERING!$N$1:$Q$1,0))/365/100+SUM($B$48:$B$49)/100)*(VLOOKUP(D31,Ref!$C$5:$E$1102,3,FALSE)-D31)*H31)</f>
        <v>#VALUE!</v>
      </c>
      <c r="P31" s="362" t="e">
        <f>IF(F31&lt;=$B$28,(SUM($B$51:$B$53)*(VLOOKUP(D31,Ref!$C$5:$E$1102,3,FALSE)-D31)*H31)/100,"")</f>
        <v>#VALUE!</v>
      </c>
      <c r="Q31" s="120" t="e">
        <f t="shared" si="1"/>
        <v>#VALUE!</v>
      </c>
      <c r="R31" s="318" t="e">
        <f>IF(D31="","",VLOOKUP(D31,UAG!$B$8:$N$1273,13,FALSE)*$B$35*(VLOOKUP(D31,Ref!$C$5:$E$1102,3,FALSE)-D31)*(1+$B$56))</f>
        <v>#VALUE!</v>
      </c>
      <c r="S31" s="358" t="e">
        <f ca="1">IF(H31="","",IF($B$17=FALSE,N31,SUM($B$61))*OFFSET(OTHER!$B$49,MATCH($B$33,OTHER!$B$50:$B$57,0),MATCH(E31,OTHER!$C$49:$J$49,0)))</f>
        <v>#VALUE!</v>
      </c>
      <c r="T31" s="359" t="e">
        <f ca="1">IF(H31="","",IF($B$17=FALSE,0,SUM($B$62))*OFFSET(OTHER!$B$49,MATCH($B$33,OTHER!$B$50:$B$57,0),MATCH(E31,OTHER!$C$49:$J$49,0)))</f>
        <v>#VALUE!</v>
      </c>
      <c r="U31" s="333" t="str">
        <f t="shared" si="5"/>
        <v/>
      </c>
      <c r="V31" s="4"/>
      <c r="W31" s="4"/>
      <c r="X31" s="4"/>
      <c r="Y31" s="322"/>
      <c r="Z31" s="4"/>
      <c r="AA31" s="4"/>
      <c r="AB31" s="4"/>
      <c r="AC31" s="4"/>
      <c r="AD31" s="4"/>
      <c r="AE31" s="4"/>
      <c r="AF31" s="4"/>
      <c r="AG31" s="4"/>
      <c r="AH31" s="4"/>
      <c r="AI31" s="4"/>
      <c r="AJ31" s="4"/>
      <c r="AK31" s="4"/>
      <c r="AM31" s="4"/>
      <c r="AN31" s="4"/>
    </row>
    <row r="32" spans="1:40" x14ac:dyDescent="0.25">
      <c r="A32" s="446" t="s">
        <v>13</v>
      </c>
      <c r="B32" s="458" t="str">
        <f>IF(LEN(B31)=2,B31,IFERROR(((IFERROR(VLOOKUP(LEFT(B31,LEN(B31)),Ref!$J$4:$K$10000,2,FALSE),IFERROR(VLOOKUP(LEFT(B31,LEN(B31)-1),Ref!$J$4:$K$10000,2,FALSE),IFERROR(VLOOKUP(LEFT(B31,LEN(B31)-2),Ref!$J$4:$K$10000,2,FALSE),IFERROR(VLOOKUP(LEFT(B31,LEN(B31)-3),Ref!$J$4:$K$10000,2,FALSE),IFERROR(VLOOKUP(LEFT(B31,LEN(B31)-4),Ref!$J$4:$K$10000,2,FALSE),IFERROR(VLOOKUP(LEFT(B31,LEN(B31)-5),Ref!$J$4:$K$10000,2,FALSE),IFERROR(VLOOKUP(LEFT(B31,LEN(B31)-6),Ref!$J$4:$K$10000,2,FALSE),IFERROR(VLOOKUP(LEFT(B31,LEN(B31)-7),Ref!$J$4:$K$10000,2,FALSE),IFERROR(VLOOKUP(LEFT(B31,LEN(B31)-8),Ref!$J$4:$K$10000,2,FALSE),VLOOKUP(LEFT(B31,LEN(B31)-9),Ref!$J$4:$K$10000,2,FALSE)))))))))))),IF(ISERROR(VLOOKUP(B31,Ref!$K$5:$K$10000,1,FALSE)),"",B31)))</f>
        <v/>
      </c>
      <c r="D32" s="45" t="e">
        <f>IF(F32&gt;$B$28+1,"",(VLOOKUP(D31,Ref!$C$5:$E$1202,3,FALSE)))</f>
        <v>#VALUE!</v>
      </c>
      <c r="E32" s="9" t="e">
        <f>IF(D32="","",VLOOKUP(D32,Ref!$B$5:$H$1200,7,FALSE))</f>
        <v>#VALUE!</v>
      </c>
      <c r="F32" s="9" t="e">
        <f t="shared" si="2"/>
        <v>#VALUE!</v>
      </c>
      <c r="G32" s="47" t="e">
        <f t="shared" si="3"/>
        <v>#VALUE!</v>
      </c>
      <c r="H32" s="331" t="e">
        <f>IF(G32="ST",((D33-$B$26))/(D33-D32),IF(G32="EN",($B$27-D32+1)/((VLOOKUP(D32,Ref!$C$5:$E$1102,3,FALSE))-D32),IF(G32="","",1)))</f>
        <v>#VALUE!</v>
      </c>
      <c r="I32" s="46" t="str">
        <f ca="1">IFERROR(OFFSET(EUC!$G$1,MATCH(Manual!$B$38,EUC!$S$2:$S$225,0),MONTH(Manual!D32)-1),"")</f>
        <v/>
      </c>
      <c r="J32" s="119" t="e">
        <f t="shared" si="0"/>
        <v>#VALUE!</v>
      </c>
      <c r="K32" s="332">
        <f ca="1">SUMIF(COG!B:B,Manual!D32,COG!C:C)</f>
        <v>0</v>
      </c>
      <c r="L32" s="176" t="e">
        <f>IF(F32&lt;=$B$28,(SUM($B$57:$B$60)*(VLOOKUP(D32,Ref!$C$5:$E$1102,3,FALSE)-D32)*H32)/100,"")</f>
        <v>#VALUE!</v>
      </c>
      <c r="M32" s="176"/>
      <c r="N32" s="121" t="e">
        <f t="shared" si="4"/>
        <v>#VALUE!</v>
      </c>
      <c r="O32" s="362" t="e">
        <f ca="1">IF(D32="","",(OFFSET(METERING!$M$1,MATCH(Manual!E32,METERING!$M$2:$M$20,0),MATCH(Manual!$B$46,METERING!$N$1:$Q$1,0))/365/100+SUM($B$48:$B$49)/100)*(VLOOKUP(D32,Ref!$C$5:$E$1102,3,FALSE)-D32)*H32)</f>
        <v>#VALUE!</v>
      </c>
      <c r="P32" s="362" t="e">
        <f>IF(F32&lt;=$B$28,(SUM($B$51:$B$53)*(VLOOKUP(D32,Ref!$C$5:$E$1102,3,FALSE)-D32)*H32)/100,"")</f>
        <v>#VALUE!</v>
      </c>
      <c r="Q32" s="120" t="e">
        <f t="shared" si="1"/>
        <v>#VALUE!</v>
      </c>
      <c r="R32" s="318" t="e">
        <f>IF(D32="","",VLOOKUP(D32,UAG!$B$8:$N$1273,13,FALSE)*$B$35*(VLOOKUP(D32,Ref!$C$5:$E$1102,3,FALSE)-D32)*(1+$B$56))</f>
        <v>#VALUE!</v>
      </c>
      <c r="S32" s="358" t="e">
        <f ca="1">IF(H32="","",IF($B$17=FALSE,N32,SUM($B$61))*OFFSET(OTHER!$B$49,MATCH($B$33,OTHER!$B$50:$B$57,0),MATCH(E32,OTHER!$C$49:$J$49,0)))</f>
        <v>#VALUE!</v>
      </c>
      <c r="T32" s="359" t="e">
        <f ca="1">IF(H32="","",IF($B$17=FALSE,0,SUM($B$62))*OFFSET(OTHER!$B$49,MATCH($B$33,OTHER!$B$50:$B$57,0),MATCH(E32,OTHER!$C$49:$J$49,0)))</f>
        <v>#VALUE!</v>
      </c>
      <c r="U32" s="333" t="str">
        <f t="shared" si="5"/>
        <v/>
      </c>
      <c r="V32" s="4"/>
      <c r="W32" s="4"/>
      <c r="X32" s="4"/>
      <c r="Y32" s="322"/>
      <c r="Z32" s="4"/>
      <c r="AA32" s="4"/>
      <c r="AB32" s="4"/>
      <c r="AC32" s="4"/>
      <c r="AD32" s="4"/>
      <c r="AE32" s="4"/>
      <c r="AF32" s="4"/>
      <c r="AG32" s="4"/>
      <c r="AH32" s="4"/>
      <c r="AI32" s="4"/>
      <c r="AJ32" s="4"/>
      <c r="AK32" s="4"/>
      <c r="AM32" s="4"/>
      <c r="AN32" s="4"/>
    </row>
    <row r="33" spans="1:40" x14ac:dyDescent="0.25">
      <c r="A33" s="446" t="s">
        <v>1960</v>
      </c>
      <c r="B33" s="458" t="e">
        <f>VLOOKUP(B32,TRANS!$C$2:$E$150,3,FALSE)</f>
        <v>#N/A</v>
      </c>
      <c r="D33" s="45" t="e">
        <f>IF(F33&gt;$B$28+1,"",(VLOOKUP(D32,Ref!$C$5:$E$1202,3,FALSE)))</f>
        <v>#VALUE!</v>
      </c>
      <c r="E33" s="9" t="e">
        <f>IF(D33="","",VLOOKUP(D33,Ref!$B$5:$H$1200,7,FALSE))</f>
        <v>#VALUE!</v>
      </c>
      <c r="F33" s="9" t="e">
        <f t="shared" si="2"/>
        <v>#VALUE!</v>
      </c>
      <c r="G33" s="47" t="e">
        <f t="shared" si="3"/>
        <v>#VALUE!</v>
      </c>
      <c r="H33" s="331" t="e">
        <f>IF(G33="ST",((D34-$B$26))/(D34-D33),IF(G33="EN",($B$27-D33+1)/((VLOOKUP(D33,Ref!$C$5:$E$1102,3,FALSE))-D33),IF(G33="","",1)))</f>
        <v>#VALUE!</v>
      </c>
      <c r="I33" s="46" t="str">
        <f ca="1">IFERROR(OFFSET(EUC!$G$1,MATCH(Manual!$B$38,EUC!$S$2:$S$225,0),MONTH(Manual!D33)-1),"")</f>
        <v/>
      </c>
      <c r="J33" s="119" t="e">
        <f t="shared" si="0"/>
        <v>#VALUE!</v>
      </c>
      <c r="K33" s="332">
        <f ca="1">SUMIF(COG!B:B,Manual!D33,COG!C:C)</f>
        <v>0</v>
      </c>
      <c r="L33" s="176" t="e">
        <f>IF(F33&lt;=$B$28,(SUM($B$57:$B$60)*(VLOOKUP(D33,Ref!$C$5:$E$1102,3,FALSE)-D33)*H33)/100,"")</f>
        <v>#VALUE!</v>
      </c>
      <c r="M33" s="176"/>
      <c r="N33" s="121" t="e">
        <f t="shared" si="4"/>
        <v>#VALUE!</v>
      </c>
      <c r="O33" s="362" t="e">
        <f ca="1">IF(D33="","",(OFFSET(METERING!$M$1,MATCH(Manual!E33,METERING!$M$2:$M$20,0),MATCH(Manual!$B$46,METERING!$N$1:$Q$1,0))/365/100+SUM($B$48:$B$49)/100)*(VLOOKUP(D33,Ref!$C$5:$E$1102,3,FALSE)-D33)*H33)</f>
        <v>#VALUE!</v>
      </c>
      <c r="P33" s="362" t="e">
        <f>IF(F33&lt;=$B$28,(SUM($B$51:$B$53)*(VLOOKUP(D33,Ref!$C$5:$E$1102,3,FALSE)-D33)*H33)/100,"")</f>
        <v>#VALUE!</v>
      </c>
      <c r="Q33" s="120" t="e">
        <f t="shared" si="1"/>
        <v>#VALUE!</v>
      </c>
      <c r="R33" s="318" t="e">
        <f>IF(D33="","",VLOOKUP(D33,UAG!$B$8:$N$1273,13,FALSE)*$B$35*(VLOOKUP(D33,Ref!$C$5:$E$1102,3,FALSE)-D33)*(1+$B$56))</f>
        <v>#VALUE!</v>
      </c>
      <c r="S33" s="358" t="e">
        <f ca="1">IF(H33="","",IF($B$17=FALSE,N33,SUM($B$61))*OFFSET(OTHER!$B$49,MATCH($B$33,OTHER!$B$50:$B$57,0),MATCH(E33,OTHER!$C$49:$J$49,0)))</f>
        <v>#VALUE!</v>
      </c>
      <c r="T33" s="359" t="e">
        <f ca="1">IF(H33="","",IF($B$17=FALSE,0,SUM($B$62))*OFFSET(OTHER!$B$49,MATCH($B$33,OTHER!$B$50:$B$57,0),MATCH(E33,OTHER!$C$49:$J$49,0)))</f>
        <v>#VALUE!</v>
      </c>
      <c r="U33" s="333" t="str">
        <f t="shared" si="5"/>
        <v/>
      </c>
      <c r="V33" s="4"/>
      <c r="W33" s="4"/>
      <c r="X33" s="4"/>
      <c r="Y33" s="322"/>
      <c r="Z33" s="4"/>
      <c r="AA33" s="4"/>
      <c r="AB33" s="4"/>
      <c r="AC33" s="4"/>
      <c r="AD33" s="4"/>
      <c r="AE33" s="4"/>
      <c r="AF33" s="4"/>
      <c r="AG33" s="4"/>
      <c r="AH33" s="4"/>
      <c r="AI33" s="4"/>
      <c r="AJ33" s="4"/>
      <c r="AK33" s="4"/>
      <c r="AM33" s="4"/>
      <c r="AN33" s="4"/>
    </row>
    <row r="34" spans="1:40" x14ac:dyDescent="0.25">
      <c r="A34" s="448" t="s">
        <v>2000</v>
      </c>
      <c r="B34" s="474" t="e">
        <f ca="1">OFFSET(TRANS!D1,SUMIFS(TRANS!A:A,TRANS!F:F,IF(B35&gt;73200,73200,0),TRANS!C:C,Manual!B32,TRANS!H:H,SUMPRODUCT(MAX((TRANS!C2:C200=B32)*(TRANS!F2:F200=IF(B35&gt;73200,73200,0))*(TRANS!H2:H200))))/COUNTIFS(TRANS!F:F,IF(B35&gt;73200,73200,0),TRANS!C:C,Manual!B32,TRANS!H:H,SUMPRODUCT(MAX((TRANS!C2:C200=B32)*(TRANS!F2:F200=IF(B35&gt;73200,73200,0))*(TRANS!H2:H200)))),0)</f>
        <v>#DIV/0!</v>
      </c>
      <c r="D34" s="45" t="e">
        <f>IF(F34&gt;$B$28+1,"",(VLOOKUP(D33,Ref!$C$5:$E$1202,3,FALSE)))</f>
        <v>#VALUE!</v>
      </c>
      <c r="E34" s="9" t="e">
        <f>IF(D34="","",VLOOKUP(D34,Ref!$B$5:$H$1200,7,FALSE))</f>
        <v>#VALUE!</v>
      </c>
      <c r="F34" s="9" t="e">
        <f t="shared" si="2"/>
        <v>#VALUE!</v>
      </c>
      <c r="G34" s="47" t="e">
        <f t="shared" si="3"/>
        <v>#VALUE!</v>
      </c>
      <c r="H34" s="331" t="e">
        <f>IF(G34="ST",((D35-$B$26))/(D35-D34),IF(G34="EN",($B$27-D34+1)/((VLOOKUP(D34,Ref!$C$5:$E$1102,3,FALSE))-D34),IF(G34="","",1)))</f>
        <v>#VALUE!</v>
      </c>
      <c r="I34" s="46" t="str">
        <f ca="1">IFERROR(OFFSET(EUC!$G$1,MATCH(Manual!$B$38,EUC!$S$2:$S$225,0),MONTH(Manual!D34)-1),"")</f>
        <v/>
      </c>
      <c r="J34" s="119" t="e">
        <f t="shared" si="0"/>
        <v>#VALUE!</v>
      </c>
      <c r="K34" s="332">
        <f ca="1">SUMIF(COG!B:B,Manual!D34,COG!C:C)</f>
        <v>0</v>
      </c>
      <c r="L34" s="176" t="e">
        <f>IF(F34&lt;=$B$28,(SUM($B$57:$B$60)*(VLOOKUP(D34,Ref!$C$5:$E$1102,3,FALSE)-D34)*H34)/100,"")</f>
        <v>#VALUE!</v>
      </c>
      <c r="M34" s="176"/>
      <c r="N34" s="121" t="e">
        <f t="shared" si="4"/>
        <v>#VALUE!</v>
      </c>
      <c r="O34" s="362" t="e">
        <f ca="1">IF(D34="","",(OFFSET(METERING!$M$1,MATCH(Manual!E34,METERING!$M$2:$M$20,0),MATCH(Manual!$B$46,METERING!$N$1:$Q$1,0))/365/100+SUM($B$48:$B$49)/100)*(VLOOKUP(D34,Ref!$C$5:$E$1102,3,FALSE)-D34)*H34)</f>
        <v>#VALUE!</v>
      </c>
      <c r="P34" s="362" t="e">
        <f>IF(F34&lt;=$B$28,(SUM($B$51:$B$53)*(VLOOKUP(D34,Ref!$C$5:$E$1102,3,FALSE)-D34)*H34)/100,"")</f>
        <v>#VALUE!</v>
      </c>
      <c r="Q34" s="120" t="e">
        <f t="shared" si="1"/>
        <v>#VALUE!</v>
      </c>
      <c r="R34" s="318" t="e">
        <f>IF(D34="","",VLOOKUP(D34,UAG!$B$8:$N$1273,13,FALSE)*$B$35*(VLOOKUP(D34,Ref!$C$5:$E$1102,3,FALSE)-D34)*(1+$B$56))</f>
        <v>#VALUE!</v>
      </c>
      <c r="S34" s="358" t="e">
        <f ca="1">IF(H34="","",IF($B$17=FALSE,N34,SUM($B$61))*OFFSET(OTHER!$B$49,MATCH($B$33,OTHER!$B$50:$B$57,0),MATCH(E34,OTHER!$C$49:$J$49,0)))</f>
        <v>#VALUE!</v>
      </c>
      <c r="T34" s="359" t="e">
        <f ca="1">IF(H34="","",IF($B$17=FALSE,0,SUM($B$62))*OFFSET(OTHER!$B$49,MATCH($B$33,OTHER!$B$50:$B$57,0),MATCH(E34,OTHER!$C$49:$J$49,0)))</f>
        <v>#VALUE!</v>
      </c>
      <c r="U34" s="333" t="str">
        <f t="shared" si="5"/>
        <v/>
      </c>
      <c r="V34" s="4"/>
      <c r="W34" s="4"/>
      <c r="X34" s="4"/>
      <c r="Y34" s="322"/>
      <c r="Z34" s="4"/>
      <c r="AA34" s="4"/>
      <c r="AB34" s="4"/>
      <c r="AC34" s="4"/>
      <c r="AD34" s="4"/>
      <c r="AE34" s="4"/>
      <c r="AF34" s="4"/>
      <c r="AG34" s="4"/>
      <c r="AH34" s="4"/>
      <c r="AI34" s="4"/>
      <c r="AJ34" s="4"/>
      <c r="AK34" s="4"/>
      <c r="AM34" s="4"/>
      <c r="AN34" s="4"/>
    </row>
    <row r="35" spans="1:40" x14ac:dyDescent="0.25">
      <c r="A35" s="446" t="s">
        <v>1946</v>
      </c>
      <c r="B35" s="459">
        <f>SALES!G9</f>
        <v>0</v>
      </c>
      <c r="D35" s="45" t="e">
        <f>IF(F35&gt;$B$28+1,"",(VLOOKUP(D34,Ref!$C$5:$E$1202,3,FALSE)))</f>
        <v>#VALUE!</v>
      </c>
      <c r="E35" s="9" t="e">
        <f>IF(D35="","",VLOOKUP(D35,Ref!$B$5:$H$1200,7,FALSE))</f>
        <v>#VALUE!</v>
      </c>
      <c r="F35" s="9" t="e">
        <f t="shared" si="2"/>
        <v>#VALUE!</v>
      </c>
      <c r="G35" s="47" t="e">
        <f t="shared" si="3"/>
        <v>#VALUE!</v>
      </c>
      <c r="H35" s="331" t="e">
        <f>IF(G35="ST",((D36-$B$26))/(D36-D35),IF(G35="EN",($B$27-D35+1)/((VLOOKUP(D35,Ref!$C$5:$E$1102,3,FALSE))-D35),IF(G35="","",1)))</f>
        <v>#VALUE!</v>
      </c>
      <c r="I35" s="46" t="str">
        <f ca="1">IFERROR(OFFSET(EUC!$G$1,MATCH(Manual!$B$38,EUC!$S$2:$S$225,0),MONTH(Manual!D35)-1),"")</f>
        <v/>
      </c>
      <c r="J35" s="119" t="e">
        <f t="shared" si="0"/>
        <v>#VALUE!</v>
      </c>
      <c r="K35" s="332">
        <f ca="1">SUMIF(COG!B:B,Manual!D35,COG!C:C)</f>
        <v>0</v>
      </c>
      <c r="L35" s="176" t="e">
        <f>IF(F35&lt;=$B$28,(SUM($B$57:$B$60)*(VLOOKUP(D35,Ref!$C$5:$E$1102,3,FALSE)-D35)*H35)/100,"")</f>
        <v>#VALUE!</v>
      </c>
      <c r="M35" s="176"/>
      <c r="N35" s="121" t="e">
        <f t="shared" si="4"/>
        <v>#VALUE!</v>
      </c>
      <c r="O35" s="362" t="e">
        <f ca="1">IF(D35="","",(OFFSET(METERING!$M$1,MATCH(Manual!E35,METERING!$M$2:$M$20,0),MATCH(Manual!$B$46,METERING!$N$1:$Q$1,0))/365/100+SUM($B$48:$B$49)/100)*(VLOOKUP(D35,Ref!$C$5:$E$1102,3,FALSE)-D35)*H35)</f>
        <v>#VALUE!</v>
      </c>
      <c r="P35" s="362" t="e">
        <f>IF(F35&lt;=$B$28,(SUM($B$51:$B$53)*(VLOOKUP(D35,Ref!$C$5:$E$1102,3,FALSE)-D35)*H35)/100,"")</f>
        <v>#VALUE!</v>
      </c>
      <c r="Q35" s="120" t="e">
        <f t="shared" si="1"/>
        <v>#VALUE!</v>
      </c>
      <c r="R35" s="318" t="e">
        <f>IF(D35="","",VLOOKUP(D35,UAG!$B$8:$N$1273,13,FALSE)*$B$35*(VLOOKUP(D35,Ref!$C$5:$E$1102,3,FALSE)-D35)*(1+$B$56))</f>
        <v>#VALUE!</v>
      </c>
      <c r="S35" s="358" t="e">
        <f ca="1">IF(H35="","",IF($B$17=FALSE,N35,SUM($B$61))*OFFSET(OTHER!$B$49,MATCH($B$33,OTHER!$B$50:$B$57,0),MATCH(E35,OTHER!$C$49:$J$49,0)))</f>
        <v>#VALUE!</v>
      </c>
      <c r="T35" s="359" t="e">
        <f ca="1">IF(H35="","",IF($B$17=FALSE,0,SUM($B$62))*OFFSET(OTHER!$B$49,MATCH($B$33,OTHER!$B$50:$B$57,0),MATCH(E35,OTHER!$C$49:$J$49,0)))</f>
        <v>#VALUE!</v>
      </c>
      <c r="U35" s="333" t="str">
        <f t="shared" si="5"/>
        <v/>
      </c>
      <c r="V35" s="4"/>
      <c r="W35" s="4"/>
      <c r="X35" s="4"/>
      <c r="Y35" s="322"/>
      <c r="Z35" s="4"/>
      <c r="AA35" s="4"/>
      <c r="AB35" s="4"/>
      <c r="AC35" s="4"/>
      <c r="AD35" s="4"/>
      <c r="AE35" s="4"/>
      <c r="AF35" s="4"/>
      <c r="AG35" s="4"/>
      <c r="AH35" s="4"/>
      <c r="AI35" s="4"/>
      <c r="AJ35" s="4"/>
      <c r="AK35" s="4"/>
      <c r="AM35" s="4"/>
      <c r="AN35" s="4"/>
    </row>
    <row r="36" spans="1:40" x14ac:dyDescent="0.25">
      <c r="A36" s="446" t="s">
        <v>2619</v>
      </c>
      <c r="B36" s="459">
        <f>IF(B35&lt;73200,0,IF(B35&lt;293000,73200,IF(B35&gt;732000,732000,293000)))</f>
        <v>0</v>
      </c>
      <c r="D36" s="45" t="e">
        <f>IF(F36&gt;$B$28+1,"",(VLOOKUP(D35,Ref!$C$5:$E$1202,3,FALSE)))</f>
        <v>#VALUE!</v>
      </c>
      <c r="E36" s="9" t="e">
        <f>IF(D36="","",VLOOKUP(D36,Ref!$B$5:$H$1200,7,FALSE))</f>
        <v>#VALUE!</v>
      </c>
      <c r="F36" s="9" t="e">
        <f t="shared" si="2"/>
        <v>#VALUE!</v>
      </c>
      <c r="G36" s="47" t="e">
        <f t="shared" si="3"/>
        <v>#VALUE!</v>
      </c>
      <c r="H36" s="331" t="e">
        <f>IF(G36="ST",((D37-$B$26))/(D37-D36),IF(G36="EN",($B$27-D36+1)/((VLOOKUP(D36,Ref!$C$5:$E$1102,3,FALSE))-D36),IF(G36="","",1)))</f>
        <v>#VALUE!</v>
      </c>
      <c r="I36" s="46" t="str">
        <f ca="1">IFERROR(OFFSET(EUC!$G$1,MATCH(Manual!$B$38,EUC!$S$2:$S$225,0),MONTH(Manual!D36)-1),"")</f>
        <v/>
      </c>
      <c r="J36" s="119" t="e">
        <f t="shared" si="0"/>
        <v>#VALUE!</v>
      </c>
      <c r="K36" s="332">
        <f ca="1">SUMIF(COG!B:B,Manual!D36,COG!C:C)</f>
        <v>0</v>
      </c>
      <c r="L36" s="176" t="e">
        <f>IF(F36&lt;=$B$28,(SUM($B$57:$B$60)*(VLOOKUP(D36,Ref!$C$5:$E$1102,3,FALSE)-D36)*H36)/100,"")</f>
        <v>#VALUE!</v>
      </c>
      <c r="M36" s="176"/>
      <c r="N36" s="121" t="e">
        <f t="shared" si="4"/>
        <v>#VALUE!</v>
      </c>
      <c r="O36" s="362" t="e">
        <f ca="1">IF(D36="","",(OFFSET(METERING!$M$1,MATCH(Manual!E36,METERING!$M$2:$M$20,0),MATCH(Manual!$B$46,METERING!$N$1:$Q$1,0))/365/100+SUM($B$48:$B$49)/100)*(VLOOKUP(D36,Ref!$C$5:$E$1102,3,FALSE)-D36)*H36)</f>
        <v>#VALUE!</v>
      </c>
      <c r="P36" s="362" t="e">
        <f>IF(F36&lt;=$B$28,(SUM($B$51:$B$53)*(VLOOKUP(D36,Ref!$C$5:$E$1102,3,FALSE)-D36)*H36)/100,"")</f>
        <v>#VALUE!</v>
      </c>
      <c r="Q36" s="120" t="e">
        <f t="shared" si="1"/>
        <v>#VALUE!</v>
      </c>
      <c r="R36" s="318" t="e">
        <f>IF(D36="","",VLOOKUP(D36,UAG!$B$8:$N$1273,13,FALSE)*$B$35*(VLOOKUP(D36,Ref!$C$5:$E$1102,3,FALSE)-D36)*(1+$B$56))</f>
        <v>#VALUE!</v>
      </c>
      <c r="S36" s="358" t="e">
        <f ca="1">IF(H36="","",IF($B$17=FALSE,N36,SUM($B$61))*OFFSET(OTHER!$B$49,MATCH($B$33,OTHER!$B$50:$B$57,0),MATCH(E36,OTHER!$C$49:$J$49,0)))</f>
        <v>#VALUE!</v>
      </c>
      <c r="T36" s="359" t="e">
        <f ca="1">IF(H36="","",IF($B$17=FALSE,0,SUM($B$62))*OFFSET(OTHER!$B$49,MATCH($B$33,OTHER!$B$50:$B$57,0),MATCH(E36,OTHER!$C$49:$J$49,0)))</f>
        <v>#VALUE!</v>
      </c>
      <c r="U36" s="333" t="str">
        <f t="shared" si="5"/>
        <v/>
      </c>
      <c r="V36" s="4"/>
      <c r="W36" s="4"/>
      <c r="X36" s="4"/>
      <c r="Y36" s="322"/>
      <c r="Z36" s="4"/>
      <c r="AA36" s="4"/>
      <c r="AB36" s="4"/>
      <c r="AC36" s="4"/>
      <c r="AD36" s="4"/>
      <c r="AE36" s="4"/>
      <c r="AF36" s="4"/>
      <c r="AG36" s="4"/>
      <c r="AH36" s="4"/>
      <c r="AI36" s="4"/>
      <c r="AJ36" s="4"/>
      <c r="AK36" s="4"/>
      <c r="AM36" s="4"/>
      <c r="AN36" s="4"/>
    </row>
    <row r="37" spans="1:40" x14ac:dyDescent="0.25">
      <c r="A37" s="446" t="s">
        <v>2620</v>
      </c>
      <c r="B37" s="459">
        <f>IF(B35&lt;73200,0,IF(B35&lt;732000,73200,732000))</f>
        <v>0</v>
      </c>
      <c r="D37" s="45" t="e">
        <f>IF(F37&gt;$B$28+1,"",(VLOOKUP(D36,Ref!$C$5:$E$1202,3,FALSE)))</f>
        <v>#VALUE!</v>
      </c>
      <c r="E37" s="9" t="e">
        <f>IF(D37="","",VLOOKUP(D37,Ref!$B$5:$H$1200,7,FALSE))</f>
        <v>#VALUE!</v>
      </c>
      <c r="F37" s="9" t="e">
        <f t="shared" si="2"/>
        <v>#VALUE!</v>
      </c>
      <c r="G37" s="47" t="e">
        <f t="shared" si="3"/>
        <v>#VALUE!</v>
      </c>
      <c r="H37" s="331" t="e">
        <f>IF(G37="ST",((D38-$B$26))/(D38-D37),IF(G37="EN",($B$27-D37+1)/((VLOOKUP(D37,Ref!$C$5:$E$1102,3,FALSE))-D37),IF(G37="","",1)))</f>
        <v>#VALUE!</v>
      </c>
      <c r="I37" s="46" t="str">
        <f ca="1">IFERROR(OFFSET(EUC!$G$1,MATCH(Manual!$B$38,EUC!$S$2:$S$225,0),MONTH(Manual!D37)-1),"")</f>
        <v/>
      </c>
      <c r="J37" s="119" t="e">
        <f t="shared" si="0"/>
        <v>#VALUE!</v>
      </c>
      <c r="K37" s="332">
        <f ca="1">SUMIF(COG!B:B,Manual!D37,COG!C:C)</f>
        <v>0</v>
      </c>
      <c r="L37" s="176" t="e">
        <f>IF(F37&lt;=$B$28,(SUM($B$57:$B$60)*(VLOOKUP(D37,Ref!$C$5:$E$1102,3,FALSE)-D37)*H37)/100,"")</f>
        <v>#VALUE!</v>
      </c>
      <c r="M37" s="176"/>
      <c r="N37" s="121" t="e">
        <f t="shared" si="4"/>
        <v>#VALUE!</v>
      </c>
      <c r="O37" s="362" t="e">
        <f ca="1">IF(D37="","",(OFFSET(METERING!$M$1,MATCH(Manual!E37,METERING!$M$2:$M$20,0),MATCH(Manual!$B$46,METERING!$N$1:$Q$1,0))/365/100+SUM($B$48:$B$49)/100)*(VLOOKUP(D37,Ref!$C$5:$E$1102,3,FALSE)-D37)*H37)</f>
        <v>#VALUE!</v>
      </c>
      <c r="P37" s="362" t="e">
        <f>IF(F37&lt;=$B$28,(SUM($B$51:$B$53)*(VLOOKUP(D37,Ref!$C$5:$E$1102,3,FALSE)-D37)*H37)/100,"")</f>
        <v>#VALUE!</v>
      </c>
      <c r="Q37" s="120" t="e">
        <f t="shared" si="1"/>
        <v>#VALUE!</v>
      </c>
      <c r="R37" s="318" t="e">
        <f>IF(D37="","",VLOOKUP(D37,UAG!$B$8:$N$1273,13,FALSE)*$B$35*(VLOOKUP(D37,Ref!$C$5:$E$1102,3,FALSE)-D37)*(1+$B$56))</f>
        <v>#VALUE!</v>
      </c>
      <c r="S37" s="358" t="e">
        <f ca="1">IF(H37="","",IF($B$17=FALSE,N37,SUM($B$61))*OFFSET(OTHER!$B$49,MATCH($B$33,OTHER!$B$50:$B$57,0),MATCH(E37,OTHER!$C$49:$J$49,0)))</f>
        <v>#VALUE!</v>
      </c>
      <c r="T37" s="359" t="e">
        <f ca="1">IF(H37="","",IF($B$17=FALSE,0,SUM($B$62))*OFFSET(OTHER!$B$49,MATCH($B$33,OTHER!$B$50:$B$57,0),MATCH(E37,OTHER!$C$49:$J$49,0)))</f>
        <v>#VALUE!</v>
      </c>
      <c r="U37" s="333" t="str">
        <f t="shared" si="5"/>
        <v/>
      </c>
      <c r="V37" s="4"/>
      <c r="W37" s="4"/>
      <c r="X37" s="4"/>
      <c r="Y37" s="322"/>
      <c r="Z37" s="4"/>
      <c r="AA37" s="4"/>
      <c r="AB37" s="4"/>
      <c r="AC37" s="4"/>
      <c r="AD37" s="4"/>
      <c r="AE37" s="4"/>
      <c r="AF37" s="4"/>
      <c r="AG37" s="4"/>
      <c r="AH37" s="4"/>
      <c r="AI37" s="4"/>
      <c r="AJ37" s="4"/>
      <c r="AK37" s="4"/>
      <c r="AM37" s="4"/>
      <c r="AN37" s="4"/>
    </row>
    <row r="38" spans="1:40" x14ac:dyDescent="0.25">
      <c r="A38" s="446" t="s">
        <v>2617</v>
      </c>
      <c r="B38" s="460" t="str">
        <f ca="1">OFFSET(EUC!$S$1,SUMIFS(EUC!$A$1:$A$217,EUC!$C$1:$C$217,Manual!$B$32,EUC!$B$1:$B$217,Manual!$B$36,EUC!$Z$1:$Z$217,"B"),0)</f>
        <v>EUCCODE</v>
      </c>
      <c r="D38" s="45" t="e">
        <f>IF(F38&gt;$B$28+1,"",(VLOOKUP(D37,Ref!$C$5:$E$1202,3,FALSE)))</f>
        <v>#VALUE!</v>
      </c>
      <c r="E38" s="9" t="e">
        <f>IF(D38="","",VLOOKUP(D38,Ref!$B$5:$H$1200,7,FALSE))</f>
        <v>#VALUE!</v>
      </c>
      <c r="F38" s="9" t="e">
        <f t="shared" si="2"/>
        <v>#VALUE!</v>
      </c>
      <c r="G38" s="47" t="e">
        <f t="shared" si="3"/>
        <v>#VALUE!</v>
      </c>
      <c r="H38" s="331" t="e">
        <f>IF(G38="ST",((D39-$B$26))/(D39-D38),IF(G38="EN",($B$27-D38+1)/((VLOOKUP(D38,Ref!$C$5:$E$1102,3,FALSE))-D38),IF(G38="","",1)))</f>
        <v>#VALUE!</v>
      </c>
      <c r="I38" s="46" t="str">
        <f ca="1">IFERROR(OFFSET(EUC!$G$1,MATCH(Manual!$B$38,EUC!$S$2:$S$225,0),MONTH(Manual!D38)-1),"")</f>
        <v/>
      </c>
      <c r="J38" s="119" t="e">
        <f t="shared" si="0"/>
        <v>#VALUE!</v>
      </c>
      <c r="K38" s="332">
        <f ca="1">SUMIF(COG!B:B,Manual!D38,COG!C:C)</f>
        <v>0</v>
      </c>
      <c r="L38" s="176" t="e">
        <f>IF(F38&lt;=$B$28,(SUM($B$57:$B$60)*(VLOOKUP(D38,Ref!$C$5:$E$1102,3,FALSE)-D38)*H38)/100,"")</f>
        <v>#VALUE!</v>
      </c>
      <c r="M38" s="176"/>
      <c r="N38" s="121" t="e">
        <f t="shared" si="4"/>
        <v>#VALUE!</v>
      </c>
      <c r="O38" s="362" t="e">
        <f ca="1">IF(D38="","",(OFFSET(METERING!$M$1,MATCH(Manual!E38,METERING!$M$2:$M$20,0),MATCH(Manual!$B$46,METERING!$N$1:$Q$1,0))/365/100+SUM($B$48:$B$49)/100)*(VLOOKUP(D38,Ref!$C$5:$E$1102,3,FALSE)-D38)*H38)</f>
        <v>#VALUE!</v>
      </c>
      <c r="P38" s="362" t="e">
        <f>IF(F38&lt;=$B$28,(SUM($B$51:$B$53)*(VLOOKUP(D38,Ref!$C$5:$E$1102,3,FALSE)-D38)*H38)/100,"")</f>
        <v>#VALUE!</v>
      </c>
      <c r="Q38" s="120" t="e">
        <f t="shared" si="1"/>
        <v>#VALUE!</v>
      </c>
      <c r="R38" s="318" t="e">
        <f>IF(D38="","",VLOOKUP(D38,UAG!$B$8:$N$1273,13,FALSE)*$B$35*(VLOOKUP(D38,Ref!$C$5:$E$1102,3,FALSE)-D38)*(1+$B$56))</f>
        <v>#VALUE!</v>
      </c>
      <c r="S38" s="358" t="e">
        <f ca="1">IF(H38="","",IF($B$17=FALSE,N38,SUM($B$61))*OFFSET(OTHER!$B$49,MATCH($B$33,OTHER!$B$50:$B$57,0),MATCH(E38,OTHER!$C$49:$J$49,0)))</f>
        <v>#VALUE!</v>
      </c>
      <c r="T38" s="359" t="e">
        <f ca="1">IF(H38="","",IF($B$17=FALSE,0,SUM($B$62))*OFFSET(OTHER!$B$49,MATCH($B$33,OTHER!$B$50:$B$57,0),MATCH(E38,OTHER!$C$49:$J$49,0)))</f>
        <v>#VALUE!</v>
      </c>
      <c r="U38" s="333" t="str">
        <f t="shared" si="5"/>
        <v/>
      </c>
      <c r="V38" s="4"/>
      <c r="W38" s="4"/>
      <c r="X38" s="4"/>
      <c r="Y38" s="322"/>
      <c r="Z38" s="4"/>
      <c r="AA38" s="4"/>
      <c r="AB38" s="4"/>
      <c r="AC38" s="4"/>
      <c r="AD38" s="4"/>
      <c r="AE38" s="4"/>
      <c r="AF38" s="4"/>
      <c r="AG38" s="4"/>
      <c r="AH38" s="4"/>
      <c r="AI38" s="4"/>
      <c r="AJ38" s="4"/>
      <c r="AK38" s="4"/>
      <c r="AM38" s="4"/>
      <c r="AN38" s="4"/>
    </row>
    <row r="39" spans="1:40" x14ac:dyDescent="0.25">
      <c r="A39" s="446" t="s">
        <v>2010</v>
      </c>
      <c r="B39" s="461">
        <f ca="1">IF(B38&gt;0,(SUMIFS(EUC!D:D,EUC!S:S,Manual!B38,EUC!B:B,B36,EUC!C:C,Manual!B32)),SUMIFS(EUC!D:D,EUC!C:C,IF(B38&gt;0,6,B32),EUC!B:B,B36))</f>
        <v>0</v>
      </c>
      <c r="D39" s="45" t="e">
        <f>IF(F39&gt;$B$28+1,"",(VLOOKUP(D38,Ref!$C$5:$E$1202,3,FALSE)))</f>
        <v>#VALUE!</v>
      </c>
      <c r="E39" s="9" t="e">
        <f>IF(D39="","",VLOOKUP(D39,Ref!$B$5:$H$1200,7,FALSE))</f>
        <v>#VALUE!</v>
      </c>
      <c r="F39" s="9" t="e">
        <f t="shared" si="2"/>
        <v>#VALUE!</v>
      </c>
      <c r="G39" s="47" t="e">
        <f t="shared" si="3"/>
        <v>#VALUE!</v>
      </c>
      <c r="H39" s="331" t="e">
        <f>IF(G39="ST",((D40-$B$26))/(D40-D39),IF(G39="EN",($B$27-D39+1)/((VLOOKUP(D39,Ref!$C$5:$E$1102,3,FALSE))-D39),IF(G39="","",1)))</f>
        <v>#VALUE!</v>
      </c>
      <c r="I39" s="46" t="str">
        <f ca="1">IFERROR(OFFSET(EUC!$G$1,MATCH(Manual!$B$38,EUC!$S$2:$S$225,0),MONTH(Manual!D39)-1),"")</f>
        <v/>
      </c>
      <c r="J39" s="119" t="e">
        <f t="shared" ref="J39:J67" si="6">IF(H39="","",I39*$B$35*IF(H39="",1,H39))</f>
        <v>#VALUE!</v>
      </c>
      <c r="K39" s="332">
        <f ca="1">SUMIF(COG!B:B,Manual!D39,COG!C:C)</f>
        <v>0</v>
      </c>
      <c r="L39" s="176" t="e">
        <f>IF(F39&lt;=$B$28,(SUM($B$57:$B$60)*(VLOOKUP(D39,Ref!$C$5:$E$1102,3,FALSE)-D39)*H39)/100,"")</f>
        <v>#VALUE!</v>
      </c>
      <c r="M39" s="176"/>
      <c r="N39" s="121" t="e">
        <f t="shared" si="4"/>
        <v>#VALUE!</v>
      </c>
      <c r="O39" s="362" t="e">
        <f ca="1">IF(D39="","",(OFFSET(METERING!$M$1,MATCH(Manual!E39,METERING!$M$2:$M$20,0),MATCH(Manual!$B$46,METERING!$N$1:$Q$1,0))/365/100+SUM($B$48:$B$49)/100)*(VLOOKUP(D39,Ref!$C$5:$E$1102,3,FALSE)-D39)*H39)</f>
        <v>#VALUE!</v>
      </c>
      <c r="P39" s="362" t="e">
        <f>IF(F39&lt;=$B$28,(SUM($B$51:$B$53)*(VLOOKUP(D39,Ref!$C$5:$E$1102,3,FALSE)-D39)*H39)/100,"")</f>
        <v>#VALUE!</v>
      </c>
      <c r="Q39" s="120" t="e">
        <f t="shared" ref="Q39:Q67" si="7">IF(D39="","",SUM(O39:P39)/J39*100)</f>
        <v>#VALUE!</v>
      </c>
      <c r="R39" s="318" t="e">
        <f>IF(D39="","",VLOOKUP(D39,UAG!$B$8:$N$1273,13,FALSE)*$B$35*(VLOOKUP(D39,Ref!$C$5:$E$1102,3,FALSE)-D39)*(1+$B$56))</f>
        <v>#VALUE!</v>
      </c>
      <c r="S39" s="358" t="e">
        <f ca="1">IF(H39="","",IF($B$17=FALSE,N39,SUM($B$61))*OFFSET(OTHER!$B$49,MATCH($B$33,OTHER!$B$50:$B$57,0),MATCH(E39,OTHER!$C$49:$J$49,0)))</f>
        <v>#VALUE!</v>
      </c>
      <c r="T39" s="359" t="e">
        <f ca="1">IF(H39="","",IF($B$17=FALSE,0,SUM($B$62))*OFFSET(OTHER!$B$49,MATCH($B$33,OTHER!$B$50:$B$57,0),MATCH(E39,OTHER!$C$49:$J$49,0)))</f>
        <v>#VALUE!</v>
      </c>
      <c r="U39" s="333" t="str">
        <f t="shared" ref="U39:U67" si="8">IFERROR($B$16*J39/100,"")</f>
        <v/>
      </c>
      <c r="V39" s="4"/>
      <c r="W39" s="4"/>
      <c r="X39" s="4"/>
      <c r="Y39" s="322"/>
      <c r="Z39" s="4"/>
      <c r="AA39" s="4"/>
      <c r="AB39" s="4"/>
      <c r="AC39" s="4"/>
      <c r="AD39" s="4"/>
      <c r="AE39" s="4"/>
      <c r="AF39" s="4"/>
      <c r="AG39" s="4"/>
      <c r="AH39" s="4"/>
      <c r="AI39" s="4"/>
      <c r="AJ39" s="4"/>
      <c r="AK39" s="4"/>
      <c r="AM39" s="4"/>
      <c r="AN39" s="4"/>
    </row>
    <row r="40" spans="1:40" x14ac:dyDescent="0.25">
      <c r="A40" s="446" t="s">
        <v>2011</v>
      </c>
      <c r="B40" s="460" t="e">
        <f ca="1">B35/(365*B39)</f>
        <v>#DIV/0!</v>
      </c>
      <c r="D40" s="45" t="e">
        <f>IF(F40&gt;$B$28+1,"",(VLOOKUP(D39,Ref!$C$5:$E$1202,3,FALSE)))</f>
        <v>#VALUE!</v>
      </c>
      <c r="E40" s="9" t="e">
        <f>IF(D40="","",VLOOKUP(D40,Ref!$B$5:$H$1200,7,FALSE))</f>
        <v>#VALUE!</v>
      </c>
      <c r="F40" s="9" t="e">
        <f t="shared" ref="F40:F67" si="9">IF(F39="","",IF(F39+1&gt;$B$28,"",F39+1))</f>
        <v>#VALUE!</v>
      </c>
      <c r="G40" s="47" t="e">
        <f t="shared" ref="G40:G67" si="10">IF(F40="","",IF(MONTH(D40)&amp;YEAR(D40)=MONTH($B$26)&amp;YEAR($B$26),"ST",IF(MONTH(D40)&amp;YEAR(D40)=MONTH($B$27)&amp;YEAR($B$27),"EN",IF(D40&gt;$B$27,"","MID"))))</f>
        <v>#VALUE!</v>
      </c>
      <c r="H40" s="331" t="e">
        <f>IF(G40="ST",((D41-$B$26))/(D41-D40),IF(G40="EN",($B$27-D40+1)/((VLOOKUP(D40,Ref!$C$5:$E$1102,3,FALSE))-D40),IF(G40="","",1)))</f>
        <v>#VALUE!</v>
      </c>
      <c r="I40" s="46" t="str">
        <f ca="1">IFERROR(OFFSET(EUC!$G$1,MATCH(Manual!$B$38,EUC!$S$2:$S$225,0),MONTH(Manual!D40)-1),"")</f>
        <v/>
      </c>
      <c r="J40" s="119" t="e">
        <f t="shared" si="6"/>
        <v>#VALUE!</v>
      </c>
      <c r="K40" s="332">
        <f ca="1">SUMIF(COG!B:B,Manual!D40,COG!C:C)</f>
        <v>0</v>
      </c>
      <c r="L40" s="176" t="e">
        <f>IF(F40&lt;=$B$28,(SUM($B$57:$B$60)*(VLOOKUP(D40,Ref!$C$5:$E$1102,3,FALSE)-D40)*H40)/100,"")</f>
        <v>#VALUE!</v>
      </c>
      <c r="M40" s="176"/>
      <c r="N40" s="121" t="e">
        <f t="shared" si="4"/>
        <v>#VALUE!</v>
      </c>
      <c r="O40" s="362" t="e">
        <f ca="1">IF(D40="","",(OFFSET(METERING!$M$1,MATCH(Manual!E40,METERING!$M$2:$M$20,0),MATCH(Manual!$B$46,METERING!$N$1:$Q$1,0))/365/100+SUM($B$48:$B$49)/100)*(VLOOKUP(D40,Ref!$C$5:$E$1102,3,FALSE)-D40)*H40)</f>
        <v>#VALUE!</v>
      </c>
      <c r="P40" s="362" t="e">
        <f>IF(F40&lt;=$B$28,(SUM($B$51:$B$53)*(VLOOKUP(D40,Ref!$C$5:$E$1102,3,FALSE)-D40)*H40)/100,"")</f>
        <v>#VALUE!</v>
      </c>
      <c r="Q40" s="120" t="e">
        <f t="shared" si="7"/>
        <v>#VALUE!</v>
      </c>
      <c r="R40" s="318" t="e">
        <f>IF(D40="","",VLOOKUP(D40,UAG!$B$8:$N$1273,13,FALSE)*$B$35*(VLOOKUP(D40,Ref!$C$5:$E$1102,3,FALSE)-D40)*(1+$B$56))</f>
        <v>#VALUE!</v>
      </c>
      <c r="S40" s="358" t="e">
        <f ca="1">IF(H40="","",IF($B$17=FALSE,N40,SUM($B$61))*OFFSET(OTHER!$B$49,MATCH($B$33,OTHER!$B$50:$B$57,0),MATCH(E40,OTHER!$C$49:$J$49,0)))</f>
        <v>#VALUE!</v>
      </c>
      <c r="T40" s="359" t="e">
        <f ca="1">IF(H40="","",IF($B$17=FALSE,0,SUM($B$62))*OFFSET(OTHER!$B$49,MATCH($B$33,OTHER!$B$50:$B$57,0),MATCH(E40,OTHER!$C$49:$J$49,0)))</f>
        <v>#VALUE!</v>
      </c>
      <c r="U40" s="333" t="str">
        <f t="shared" si="8"/>
        <v/>
      </c>
      <c r="V40" s="4"/>
      <c r="W40" s="4"/>
      <c r="X40" s="4"/>
      <c r="Y40" s="322"/>
      <c r="Z40" s="4"/>
      <c r="AA40" s="4"/>
      <c r="AB40" s="4"/>
      <c r="AC40" s="4"/>
      <c r="AD40" s="4"/>
      <c r="AE40" s="4"/>
      <c r="AF40" s="4"/>
      <c r="AG40" s="4"/>
      <c r="AH40" s="4"/>
      <c r="AI40" s="4"/>
      <c r="AJ40" s="4"/>
      <c r="AK40" s="4"/>
      <c r="AM40" s="4"/>
      <c r="AN40" s="4"/>
    </row>
    <row r="41" spans="1:40" x14ac:dyDescent="0.25">
      <c r="A41" s="449" t="s">
        <v>2618</v>
      </c>
      <c r="B41" s="475">
        <v>8</v>
      </c>
      <c r="D41" s="45" t="e">
        <f>IF(F41&gt;$B$28+1,"",(VLOOKUP(D40,Ref!$C$5:$E$1202,3,FALSE)))</f>
        <v>#VALUE!</v>
      </c>
      <c r="E41" s="9" t="e">
        <f>IF(D41="","",VLOOKUP(D41,Ref!$B$5:$H$1200,7,FALSE))</f>
        <v>#VALUE!</v>
      </c>
      <c r="F41" s="9" t="e">
        <f t="shared" si="9"/>
        <v>#VALUE!</v>
      </c>
      <c r="G41" s="47" t="e">
        <f t="shared" si="10"/>
        <v>#VALUE!</v>
      </c>
      <c r="H41" s="331" t="e">
        <f>IF(G41="ST",((D42-$B$26))/(D42-D41),IF(G41="EN",($B$27-D41+1)/((VLOOKUP(D41,Ref!$C$5:$E$1102,3,FALSE))-D41),IF(G41="","",1)))</f>
        <v>#VALUE!</v>
      </c>
      <c r="I41" s="46" t="str">
        <f ca="1">IFERROR(OFFSET(EUC!$G$1,MATCH(Manual!$B$38,EUC!$S$2:$S$225,0),MONTH(Manual!D41)-1),"")</f>
        <v/>
      </c>
      <c r="J41" s="119" t="e">
        <f t="shared" si="6"/>
        <v>#VALUE!</v>
      </c>
      <c r="K41" s="332">
        <f ca="1">SUMIF(COG!B:B,Manual!D41,COG!C:C)</f>
        <v>0</v>
      </c>
      <c r="L41" s="176" t="e">
        <f>IF(F41&lt;=$B$28,(SUM($B$57:$B$60)*(VLOOKUP(D41,Ref!$C$5:$E$1102,3,FALSE)-D41)*H41)/100,"")</f>
        <v>#VALUE!</v>
      </c>
      <c r="M41" s="176"/>
      <c r="N41" s="121" t="e">
        <f t="shared" si="4"/>
        <v>#VALUE!</v>
      </c>
      <c r="O41" s="362" t="e">
        <f ca="1">IF(D41="","",(OFFSET(METERING!$M$1,MATCH(Manual!E41,METERING!$M$2:$M$20,0),MATCH(Manual!$B$46,METERING!$N$1:$Q$1,0))/365/100+SUM($B$48:$B$49)/100)*(VLOOKUP(D41,Ref!$C$5:$E$1102,3,FALSE)-D41)*H41)</f>
        <v>#VALUE!</v>
      </c>
      <c r="P41" s="362" t="e">
        <f>IF(F41&lt;=$B$28,(SUM($B$51:$B$53)*(VLOOKUP(D41,Ref!$C$5:$E$1102,3,FALSE)-D41)*H41)/100,"")</f>
        <v>#VALUE!</v>
      </c>
      <c r="Q41" s="120" t="e">
        <f t="shared" si="7"/>
        <v>#VALUE!</v>
      </c>
      <c r="R41" s="318" t="e">
        <f>IF(D41="","",VLOOKUP(D41,UAG!$B$8:$N$1273,13,FALSE)*$B$35*(VLOOKUP(D41,Ref!$C$5:$E$1102,3,FALSE)-D41)*(1+$B$56))</f>
        <v>#VALUE!</v>
      </c>
      <c r="S41" s="358" t="e">
        <f ca="1">IF(H41="","",IF($B$17=FALSE,N41,SUM($B$61))*OFFSET(OTHER!$B$49,MATCH($B$33,OTHER!$B$50:$B$57,0),MATCH(E41,OTHER!$C$49:$J$49,0)))</f>
        <v>#VALUE!</v>
      </c>
      <c r="T41" s="359" t="e">
        <f ca="1">IF(H41="","",IF($B$17=FALSE,0,SUM($B$62))*OFFSET(OTHER!$B$49,MATCH($B$33,OTHER!$B$50:$B$57,0),MATCH(E41,OTHER!$C$49:$J$49,0)))</f>
        <v>#VALUE!</v>
      </c>
      <c r="U41" s="333" t="str">
        <f t="shared" si="8"/>
        <v/>
      </c>
      <c r="V41" s="4"/>
      <c r="W41" s="4"/>
      <c r="X41" s="4"/>
      <c r="Y41" s="322"/>
      <c r="Z41" s="4"/>
      <c r="AA41" s="4"/>
      <c r="AB41" s="4"/>
      <c r="AC41" s="4"/>
      <c r="AD41" s="4"/>
      <c r="AE41" s="4"/>
      <c r="AF41" s="4"/>
      <c r="AG41" s="4"/>
      <c r="AH41" s="4"/>
      <c r="AI41" s="4"/>
      <c r="AJ41" s="4"/>
      <c r="AK41" s="4"/>
      <c r="AM41" s="4"/>
      <c r="AN41" s="4"/>
    </row>
    <row r="42" spans="1:40" x14ac:dyDescent="0.25">
      <c r="A42" s="446" t="s">
        <v>2040</v>
      </c>
      <c r="B42" s="462" t="e">
        <f ca="1">B40/7*3.6/38.5</f>
        <v>#DIV/0!</v>
      </c>
      <c r="D42" s="45" t="e">
        <f>IF(F42&gt;$B$28+1,"",(VLOOKUP(D41,Ref!$C$5:$E$1202,3,FALSE)))</f>
        <v>#VALUE!</v>
      </c>
      <c r="E42" s="9" t="e">
        <f>IF(D42="","",VLOOKUP(D42,Ref!$B$5:$H$1200,7,FALSE))</f>
        <v>#VALUE!</v>
      </c>
      <c r="F42" s="9" t="e">
        <f t="shared" si="9"/>
        <v>#VALUE!</v>
      </c>
      <c r="G42" s="47" t="e">
        <f t="shared" si="10"/>
        <v>#VALUE!</v>
      </c>
      <c r="H42" s="331" t="e">
        <f>IF(G42="ST",((D43-$B$26))/(D43-D42),IF(G42="EN",($B$27-D42+1)/((VLOOKUP(D42,Ref!$C$5:$E$1102,3,FALSE))-D42),IF(G42="","",1)))</f>
        <v>#VALUE!</v>
      </c>
      <c r="I42" s="46" t="str">
        <f ca="1">IFERROR(OFFSET(EUC!$G$1,MATCH(Manual!$B$38,EUC!$S$2:$S$225,0),MONTH(Manual!D42)-1),"")</f>
        <v/>
      </c>
      <c r="J42" s="119" t="e">
        <f t="shared" si="6"/>
        <v>#VALUE!</v>
      </c>
      <c r="K42" s="332">
        <f ca="1">SUMIF(COG!B:B,Manual!D42,COG!C:C)</f>
        <v>0</v>
      </c>
      <c r="L42" s="176" t="e">
        <f>IF(F42&lt;=$B$28,(SUM($B$57:$B$60)*(VLOOKUP(D42,Ref!$C$5:$E$1102,3,FALSE)-D42)*H42)/100,"")</f>
        <v>#VALUE!</v>
      </c>
      <c r="M42" s="176"/>
      <c r="N42" s="121" t="e">
        <f t="shared" si="4"/>
        <v>#VALUE!</v>
      </c>
      <c r="O42" s="362" t="e">
        <f ca="1">IF(D42="","",(OFFSET(METERING!$M$1,MATCH(Manual!E42,METERING!$M$2:$M$20,0),MATCH(Manual!$B$46,METERING!$N$1:$Q$1,0))/365/100+SUM($B$48:$B$49)/100)*(VLOOKUP(D42,Ref!$C$5:$E$1102,3,FALSE)-D42)*H42)</f>
        <v>#VALUE!</v>
      </c>
      <c r="P42" s="362" t="e">
        <f>IF(F42&lt;=$B$28,(SUM($B$51:$B$53)*(VLOOKUP(D42,Ref!$C$5:$E$1102,3,FALSE)-D42)*H42)/100,"")</f>
        <v>#VALUE!</v>
      </c>
      <c r="Q42" s="120" t="e">
        <f t="shared" si="7"/>
        <v>#VALUE!</v>
      </c>
      <c r="R42" s="318" t="e">
        <f>IF(D42="","",VLOOKUP(D42,UAG!$B$8:$N$1273,13,FALSE)*$B$35*(VLOOKUP(D42,Ref!$C$5:$E$1102,3,FALSE)-D42)*(1+$B$56))</f>
        <v>#VALUE!</v>
      </c>
      <c r="S42" s="358" t="e">
        <f ca="1">IF(H42="","",IF($B$17=FALSE,N42,SUM($B$61))*OFFSET(OTHER!$B$49,MATCH($B$33,OTHER!$B$50:$B$57,0),MATCH(E42,OTHER!$C$49:$J$49,0)))</f>
        <v>#VALUE!</v>
      </c>
      <c r="T42" s="359" t="e">
        <f ca="1">IF(H42="","",IF($B$17=FALSE,0,SUM($B$62))*OFFSET(OTHER!$B$49,MATCH($B$33,OTHER!$B$50:$B$57,0),MATCH(E42,OTHER!$C$49:$J$49,0)))</f>
        <v>#VALUE!</v>
      </c>
      <c r="U42" s="333" t="str">
        <f t="shared" si="8"/>
        <v/>
      </c>
      <c r="V42" s="4"/>
      <c r="W42" s="4"/>
      <c r="X42" s="4"/>
      <c r="Y42" s="322"/>
      <c r="Z42" s="4"/>
      <c r="AA42" s="4"/>
      <c r="AB42" s="4"/>
      <c r="AC42" s="4"/>
      <c r="AD42" s="4"/>
      <c r="AE42" s="4"/>
      <c r="AF42" s="4"/>
      <c r="AG42" s="4"/>
      <c r="AH42" s="4"/>
      <c r="AI42" s="4"/>
      <c r="AJ42" s="4"/>
      <c r="AK42" s="4"/>
      <c r="AM42" s="4"/>
      <c r="AN42" s="4"/>
    </row>
    <row r="43" spans="1:40" x14ac:dyDescent="0.25">
      <c r="A43" s="446" t="s">
        <v>2649</v>
      </c>
      <c r="B43" s="462"/>
      <c r="D43" s="45" t="e">
        <f>IF(F43&gt;$B$28+1,"",(VLOOKUP(D42,Ref!$C$5:$E$1202,3,FALSE)))</f>
        <v>#VALUE!</v>
      </c>
      <c r="E43" s="9" t="e">
        <f>IF(D43="","",VLOOKUP(D43,Ref!$B$5:$H$1200,7,FALSE))</f>
        <v>#VALUE!</v>
      </c>
      <c r="F43" s="9" t="e">
        <f t="shared" si="9"/>
        <v>#VALUE!</v>
      </c>
      <c r="G43" s="47" t="e">
        <f t="shared" si="10"/>
        <v>#VALUE!</v>
      </c>
      <c r="H43" s="331" t="e">
        <f>IF(G43="ST",((D44-$B$26))/(D44-D43),IF(G43="EN",($B$27-D43+1)/((VLOOKUP(D43,Ref!$C$5:$E$1102,3,FALSE))-D43),IF(G43="","",1)))</f>
        <v>#VALUE!</v>
      </c>
      <c r="I43" s="46" t="str">
        <f ca="1">IFERROR(OFFSET(EUC!$G$1,MATCH(Manual!$B$38,EUC!$S$2:$S$225,0),MONTH(Manual!D43)-1),"")</f>
        <v/>
      </c>
      <c r="J43" s="119" t="e">
        <f t="shared" si="6"/>
        <v>#VALUE!</v>
      </c>
      <c r="K43" s="332">
        <f ca="1">SUMIF(COG!B:B,Manual!D43,COG!C:C)</f>
        <v>0</v>
      </c>
      <c r="L43" s="176" t="e">
        <f>IF(F43&lt;=$B$28,(SUM($B$57:$B$60)*(VLOOKUP(D43,Ref!$C$5:$E$1102,3,FALSE)-D43)*H43)/100,"")</f>
        <v>#VALUE!</v>
      </c>
      <c r="M43" s="176"/>
      <c r="N43" s="121" t="e">
        <f t="shared" si="4"/>
        <v>#VALUE!</v>
      </c>
      <c r="O43" s="362" t="e">
        <f ca="1">IF(D43="","",(OFFSET(METERING!$M$1,MATCH(Manual!E43,METERING!$M$2:$M$20,0),MATCH(Manual!$B$46,METERING!$N$1:$Q$1,0))/365/100+SUM($B$48:$B$49)/100)*(VLOOKUP(D43,Ref!$C$5:$E$1102,3,FALSE)-D43)*H43)</f>
        <v>#VALUE!</v>
      </c>
      <c r="P43" s="362" t="e">
        <f>IF(F43&lt;=$B$28,(SUM($B$51:$B$53)*(VLOOKUP(D43,Ref!$C$5:$E$1102,3,FALSE)-D43)*H43)/100,"")</f>
        <v>#VALUE!</v>
      </c>
      <c r="Q43" s="120" t="e">
        <f t="shared" si="7"/>
        <v>#VALUE!</v>
      </c>
      <c r="R43" s="318" t="e">
        <f>IF(D43="","",VLOOKUP(D43,UAG!$B$8:$N$1273,13,FALSE)*$B$35*(VLOOKUP(D43,Ref!$C$5:$E$1102,3,FALSE)-D43)*(1+$B$56))</f>
        <v>#VALUE!</v>
      </c>
      <c r="S43" s="358" t="e">
        <f ca="1">IF(H43="","",IF($B$17=FALSE,N43,SUM($B$61))*OFFSET(OTHER!$B$49,MATCH($B$33,OTHER!$B$50:$B$57,0),MATCH(E43,OTHER!$C$49:$J$49,0)))</f>
        <v>#VALUE!</v>
      </c>
      <c r="T43" s="359" t="e">
        <f ca="1">IF(H43="","",IF($B$17=FALSE,0,SUM($B$62))*OFFSET(OTHER!$B$49,MATCH($B$33,OTHER!$B$50:$B$57,0),MATCH(E43,OTHER!$C$49:$J$49,0)))</f>
        <v>#VALUE!</v>
      </c>
      <c r="U43" s="333" t="str">
        <f t="shared" si="8"/>
        <v/>
      </c>
      <c r="V43" s="4"/>
      <c r="W43" s="4"/>
      <c r="X43" s="4"/>
      <c r="Y43" s="322"/>
      <c r="Z43" s="4"/>
      <c r="AA43" s="4"/>
      <c r="AB43" s="4"/>
      <c r="AC43" s="4"/>
      <c r="AD43" s="4"/>
      <c r="AE43" s="4"/>
      <c r="AF43" s="4"/>
      <c r="AG43" s="4"/>
      <c r="AH43" s="4"/>
      <c r="AI43" s="4"/>
      <c r="AJ43" s="4"/>
      <c r="AK43" s="4"/>
      <c r="AM43" s="4"/>
      <c r="AN43" s="4"/>
    </row>
    <row r="44" spans="1:40" x14ac:dyDescent="0.25">
      <c r="A44" s="446" t="s">
        <v>2650</v>
      </c>
      <c r="B44" s="463" t="e">
        <f ca="1">OFFSET(METERING!C1,MATCH(1,METERING!$J$2:$J$36,0),0)</f>
        <v>#N/A</v>
      </c>
      <c r="D44" s="45" t="e">
        <f>IF(F44&gt;$B$28+1,"",(VLOOKUP(D43,Ref!$C$5:$E$1202,3,FALSE)))</f>
        <v>#VALUE!</v>
      </c>
      <c r="E44" s="9" t="e">
        <f>IF(D44="","",VLOOKUP(D44,Ref!$B$5:$H$1200,7,FALSE))</f>
        <v>#VALUE!</v>
      </c>
      <c r="F44" s="9" t="e">
        <f t="shared" si="9"/>
        <v>#VALUE!</v>
      </c>
      <c r="G44" s="47" t="e">
        <f t="shared" si="10"/>
        <v>#VALUE!</v>
      </c>
      <c r="H44" s="331" t="e">
        <f>IF(G44="ST",((D45-$B$26))/(D45-D44),IF(G44="EN",($B$27-D44+1)/((VLOOKUP(D44,Ref!$C$5:$E$1102,3,FALSE))-D44),IF(G44="","",1)))</f>
        <v>#VALUE!</v>
      </c>
      <c r="I44" s="46" t="str">
        <f ca="1">IFERROR(OFFSET(EUC!$G$1,MATCH(Manual!$B$38,EUC!$S$2:$S$225,0),MONTH(Manual!D44)-1),"")</f>
        <v/>
      </c>
      <c r="J44" s="119" t="e">
        <f t="shared" si="6"/>
        <v>#VALUE!</v>
      </c>
      <c r="K44" s="332">
        <f ca="1">SUMIF(COG!B:B,Manual!D44,COG!C:C)</f>
        <v>0</v>
      </c>
      <c r="L44" s="176" t="e">
        <f>IF(F44&lt;=$B$28,(SUM($B$57:$B$60)*(VLOOKUP(D44,Ref!$C$5:$E$1102,3,FALSE)-D44)*H44)/100,"")</f>
        <v>#VALUE!</v>
      </c>
      <c r="M44" s="176"/>
      <c r="N44" s="121" t="e">
        <f t="shared" si="4"/>
        <v>#VALUE!</v>
      </c>
      <c r="O44" s="362" t="e">
        <f ca="1">IF(D44="","",(OFFSET(METERING!$M$1,MATCH(Manual!E44,METERING!$M$2:$M$20,0),MATCH(Manual!$B$46,METERING!$N$1:$Q$1,0))/365/100+SUM($B$48:$B$49)/100)*(VLOOKUP(D44,Ref!$C$5:$E$1102,3,FALSE)-D44)*H44)</f>
        <v>#VALUE!</v>
      </c>
      <c r="P44" s="362" t="e">
        <f>IF(F44&lt;=$B$28,(SUM($B$51:$B$53)*(VLOOKUP(D44,Ref!$C$5:$E$1102,3,FALSE)-D44)*H44)/100,"")</f>
        <v>#VALUE!</v>
      </c>
      <c r="Q44" s="120" t="e">
        <f t="shared" si="7"/>
        <v>#VALUE!</v>
      </c>
      <c r="R44" s="318" t="e">
        <f>IF(D44="","",VLOOKUP(D44,UAG!$B$8:$N$1273,13,FALSE)*$B$35*(VLOOKUP(D44,Ref!$C$5:$E$1102,3,FALSE)-D44)*(1+$B$56))</f>
        <v>#VALUE!</v>
      </c>
      <c r="S44" s="358" t="e">
        <f ca="1">IF(H44="","",IF($B$17=FALSE,N44,SUM($B$61))*OFFSET(OTHER!$B$49,MATCH($B$33,OTHER!$B$50:$B$57,0),MATCH(E44,OTHER!$C$49:$J$49,0)))</f>
        <v>#VALUE!</v>
      </c>
      <c r="T44" s="359" t="e">
        <f ca="1">IF(H44="","",IF($B$17=FALSE,0,SUM($B$62))*OFFSET(OTHER!$B$49,MATCH($B$33,OTHER!$B$50:$B$57,0),MATCH(E44,OTHER!$C$49:$J$49,0)))</f>
        <v>#VALUE!</v>
      </c>
      <c r="U44" s="333" t="str">
        <f t="shared" si="8"/>
        <v/>
      </c>
      <c r="V44" s="4"/>
      <c r="W44" s="4"/>
      <c r="X44" s="4"/>
      <c r="Y44" s="322"/>
      <c r="Z44" s="4"/>
      <c r="AA44" s="4"/>
      <c r="AB44" s="4"/>
      <c r="AC44" s="4"/>
      <c r="AD44" s="4"/>
      <c r="AE44" s="4"/>
      <c r="AF44" s="4"/>
      <c r="AG44" s="4"/>
      <c r="AH44" s="4"/>
      <c r="AI44" s="4"/>
      <c r="AJ44" s="4"/>
      <c r="AK44" s="4"/>
      <c r="AM44" s="4"/>
      <c r="AN44" s="4"/>
    </row>
    <row r="45" spans="1:40" x14ac:dyDescent="0.25">
      <c r="A45" s="446" t="s">
        <v>2647</v>
      </c>
      <c r="B45" s="464">
        <v>1</v>
      </c>
      <c r="D45" s="45" t="e">
        <f>IF(F45&gt;$B$28+1,"",(VLOOKUP(D44,Ref!$C$5:$E$1202,3,FALSE)))</f>
        <v>#VALUE!</v>
      </c>
      <c r="E45" s="9" t="e">
        <f>IF(D45="","",VLOOKUP(D45,Ref!$B$5:$H$1200,7,FALSE))</f>
        <v>#VALUE!</v>
      </c>
      <c r="F45" s="9" t="e">
        <f t="shared" si="9"/>
        <v>#VALUE!</v>
      </c>
      <c r="G45" s="47" t="e">
        <f t="shared" si="10"/>
        <v>#VALUE!</v>
      </c>
      <c r="H45" s="331" t="e">
        <f>IF(G45="ST",((D46-$B$26))/(D46-D45),IF(G45="EN",($B$27-D45+1)/((VLOOKUP(D45,Ref!$C$5:$E$1102,3,FALSE))-D45),IF(G45="","",1)))</f>
        <v>#VALUE!</v>
      </c>
      <c r="I45" s="46" t="str">
        <f ca="1">IFERROR(OFFSET(EUC!$G$1,MATCH(Manual!$B$38,EUC!$S$2:$S$225,0),MONTH(Manual!D45)-1),"")</f>
        <v/>
      </c>
      <c r="J45" s="119" t="e">
        <f t="shared" si="6"/>
        <v>#VALUE!</v>
      </c>
      <c r="K45" s="332">
        <f ca="1">SUMIF(COG!B:B,Manual!D45,COG!C:C)</f>
        <v>0</v>
      </c>
      <c r="L45" s="176" t="e">
        <f>IF(F45&lt;=$B$28,(SUM($B$57:$B$60)*(VLOOKUP(D45,Ref!$C$5:$E$1102,3,FALSE)-D45)*H45)/100,"")</f>
        <v>#VALUE!</v>
      </c>
      <c r="M45" s="176"/>
      <c r="N45" s="121" t="e">
        <f t="shared" si="4"/>
        <v>#VALUE!</v>
      </c>
      <c r="O45" s="362" t="e">
        <f ca="1">IF(D45="","",(OFFSET(METERING!$M$1,MATCH(Manual!E45,METERING!$M$2:$M$20,0),MATCH(Manual!$B$46,METERING!$N$1:$Q$1,0))/365/100+SUM($B$48:$B$49)/100)*(VLOOKUP(D45,Ref!$C$5:$E$1102,3,FALSE)-D45)*H45)</f>
        <v>#VALUE!</v>
      </c>
      <c r="P45" s="362" t="e">
        <f>IF(F45&lt;=$B$28,(SUM($B$51:$B$53)*(VLOOKUP(D45,Ref!$C$5:$E$1102,3,FALSE)-D45)*H45)/100,"")</f>
        <v>#VALUE!</v>
      </c>
      <c r="Q45" s="120" t="e">
        <f t="shared" si="7"/>
        <v>#VALUE!</v>
      </c>
      <c r="R45" s="318" t="e">
        <f>IF(D45="","",VLOOKUP(D45,UAG!$B$8:$N$1273,13,FALSE)*$B$35*(VLOOKUP(D45,Ref!$C$5:$E$1102,3,FALSE)-D45)*(1+$B$56))</f>
        <v>#VALUE!</v>
      </c>
      <c r="S45" s="358" t="e">
        <f ca="1">IF(H45="","",IF($B$17=FALSE,N45,SUM($B$61))*OFFSET(OTHER!$B$49,MATCH($B$33,OTHER!$B$50:$B$57,0),MATCH(E45,OTHER!$C$49:$J$49,0)))</f>
        <v>#VALUE!</v>
      </c>
      <c r="T45" s="359" t="e">
        <f ca="1">IF(H45="","",IF($B$17=FALSE,0,SUM($B$62))*OFFSET(OTHER!$B$49,MATCH($B$33,OTHER!$B$50:$B$57,0),MATCH(E45,OTHER!$C$49:$J$49,0)))</f>
        <v>#VALUE!</v>
      </c>
      <c r="U45" s="333" t="str">
        <f t="shared" si="8"/>
        <v/>
      </c>
      <c r="V45" s="4"/>
      <c r="W45" s="4"/>
      <c r="X45" s="4"/>
      <c r="Y45" s="322"/>
      <c r="Z45" s="4"/>
      <c r="AA45" s="4"/>
      <c r="AB45" s="4"/>
      <c r="AC45" s="4"/>
      <c r="AD45" s="4"/>
      <c r="AE45" s="4"/>
      <c r="AF45" s="4"/>
      <c r="AG45" s="4"/>
      <c r="AH45" s="4"/>
      <c r="AI45" s="4"/>
      <c r="AJ45" s="4"/>
      <c r="AK45" s="4"/>
      <c r="AM45" s="4"/>
      <c r="AN45" s="4"/>
    </row>
    <row r="46" spans="1:40" x14ac:dyDescent="0.25">
      <c r="A46" s="446" t="s">
        <v>2645</v>
      </c>
      <c r="B46" s="463" t="str">
        <f>IF(B35&lt;293000,"A","M")</f>
        <v>A</v>
      </c>
      <c r="D46" s="45" t="e">
        <f>IF(F46&gt;$B$28+1,"",(VLOOKUP(D45,Ref!$C$5:$E$1202,3,FALSE)))</f>
        <v>#VALUE!</v>
      </c>
      <c r="E46" s="9" t="e">
        <f>IF(D46="","",VLOOKUP(D46,Ref!$B$5:$H$1200,7,FALSE))</f>
        <v>#VALUE!</v>
      </c>
      <c r="F46" s="9" t="e">
        <f t="shared" si="9"/>
        <v>#VALUE!</v>
      </c>
      <c r="G46" s="47" t="e">
        <f t="shared" si="10"/>
        <v>#VALUE!</v>
      </c>
      <c r="H46" s="331" t="e">
        <f>IF(G46="ST",((D47-$B$26))/(D47-D46),IF(G46="EN",($B$27-D46+1)/((VLOOKUP(D46,Ref!$C$5:$E$1102,3,FALSE))-D46),IF(G46="","",1)))</f>
        <v>#VALUE!</v>
      </c>
      <c r="I46" s="46" t="str">
        <f ca="1">IFERROR(OFFSET(EUC!$G$1,MATCH(Manual!$B$38,EUC!$S$2:$S$225,0),MONTH(Manual!D46)-1),"")</f>
        <v/>
      </c>
      <c r="J46" s="119" t="e">
        <f t="shared" si="6"/>
        <v>#VALUE!</v>
      </c>
      <c r="K46" s="332">
        <f ca="1">SUMIF(COG!B:B,Manual!D46,COG!C:C)</f>
        <v>0</v>
      </c>
      <c r="L46" s="176" t="e">
        <f>IF(F46&lt;=$B$28,(SUM($B$57:$B$60)*(VLOOKUP(D46,Ref!$C$5:$E$1102,3,FALSE)-D46)*H46)/100,"")</f>
        <v>#VALUE!</v>
      </c>
      <c r="M46" s="176"/>
      <c r="N46" s="121" t="e">
        <f t="shared" si="4"/>
        <v>#VALUE!</v>
      </c>
      <c r="O46" s="362" t="e">
        <f ca="1">IF(D46="","",(OFFSET(METERING!$M$1,MATCH(Manual!E46,METERING!$M$2:$M$20,0),MATCH(Manual!$B$46,METERING!$N$1:$Q$1,0))/365/100+SUM($B$48:$B$49)/100)*(VLOOKUP(D46,Ref!$C$5:$E$1102,3,FALSE)-D46)*H46)</f>
        <v>#VALUE!</v>
      </c>
      <c r="P46" s="362" t="e">
        <f>IF(F46&lt;=$B$28,(SUM($B$51:$B$53)*(VLOOKUP(D46,Ref!$C$5:$E$1102,3,FALSE)-D46)*H46)/100,"")</f>
        <v>#VALUE!</v>
      </c>
      <c r="Q46" s="120" t="e">
        <f t="shared" si="7"/>
        <v>#VALUE!</v>
      </c>
      <c r="R46" s="318" t="e">
        <f>IF(D46="","",VLOOKUP(D46,UAG!$B$8:$N$1273,13,FALSE)*$B$35*(VLOOKUP(D46,Ref!$C$5:$E$1102,3,FALSE)-D46)*(1+$B$56))</f>
        <v>#VALUE!</v>
      </c>
      <c r="S46" s="358" t="e">
        <f ca="1">IF(H46="","",IF($B$17=FALSE,N46,SUM($B$61))*OFFSET(OTHER!$B$49,MATCH($B$33,OTHER!$B$50:$B$57,0),MATCH(E46,OTHER!$C$49:$J$49,0)))</f>
        <v>#VALUE!</v>
      </c>
      <c r="T46" s="359" t="e">
        <f ca="1">IF(H46="","",IF($B$17=FALSE,0,SUM($B$62))*OFFSET(OTHER!$B$49,MATCH($B$33,OTHER!$B$50:$B$57,0),MATCH(E46,OTHER!$C$49:$J$49,0)))</f>
        <v>#VALUE!</v>
      </c>
      <c r="U46" s="333" t="str">
        <f t="shared" si="8"/>
        <v/>
      </c>
      <c r="V46" s="4"/>
      <c r="W46" s="4"/>
      <c r="X46" s="4"/>
      <c r="Y46" s="322"/>
      <c r="Z46" s="4"/>
      <c r="AA46" s="4"/>
      <c r="AB46" s="4"/>
      <c r="AC46" s="4"/>
      <c r="AD46" s="4"/>
      <c r="AE46" s="4"/>
      <c r="AF46" s="4"/>
      <c r="AG46" s="4"/>
      <c r="AH46" s="4"/>
      <c r="AI46" s="4"/>
      <c r="AJ46" s="4"/>
      <c r="AK46" s="4"/>
      <c r="AM46" s="4"/>
      <c r="AN46" s="4"/>
    </row>
    <row r="47" spans="1:40" x14ac:dyDescent="0.25">
      <c r="A47" s="446" t="s">
        <v>2631</v>
      </c>
      <c r="B47" s="465">
        <v>0</v>
      </c>
      <c r="D47" s="45" t="e">
        <f>IF(F47&gt;$B$28+1,"",(VLOOKUP(D46,Ref!$C$5:$E$1202,3,FALSE)))</f>
        <v>#VALUE!</v>
      </c>
      <c r="E47" s="9" t="e">
        <f>IF(D47="","",VLOOKUP(D47,Ref!$B$5:$H$1200,7,FALSE))</f>
        <v>#VALUE!</v>
      </c>
      <c r="F47" s="9" t="e">
        <f t="shared" si="9"/>
        <v>#VALUE!</v>
      </c>
      <c r="G47" s="47" t="e">
        <f t="shared" si="10"/>
        <v>#VALUE!</v>
      </c>
      <c r="H47" s="331" t="e">
        <f>IF(G47="ST",((D48-$B$26))/(D48-D47),IF(G47="EN",($B$27-D47+1)/((VLOOKUP(D47,Ref!$C$5:$E$1102,3,FALSE))-D47),IF(G47="","",1)))</f>
        <v>#VALUE!</v>
      </c>
      <c r="I47" s="46" t="str">
        <f ca="1">IFERROR(OFFSET(EUC!$G$1,MATCH(Manual!$B$38,EUC!$S$2:$S$225,0),MONTH(Manual!D47)-1),"")</f>
        <v/>
      </c>
      <c r="J47" s="119" t="e">
        <f t="shared" si="6"/>
        <v>#VALUE!</v>
      </c>
      <c r="K47" s="332">
        <f ca="1">SUMIF(COG!B:B,Manual!D47,COG!C:C)</f>
        <v>0</v>
      </c>
      <c r="L47" s="176" t="e">
        <f>IF(F47&lt;=$B$28,(SUM($B$57:$B$60)*(VLOOKUP(D47,Ref!$C$5:$E$1102,3,FALSE)-D47)*H47)/100,"")</f>
        <v>#VALUE!</v>
      </c>
      <c r="M47" s="176"/>
      <c r="N47" s="121" t="e">
        <f t="shared" si="4"/>
        <v>#VALUE!</v>
      </c>
      <c r="O47" s="362" t="e">
        <f ca="1">IF(D47="","",(OFFSET(METERING!$M$1,MATCH(Manual!E47,METERING!$M$2:$M$20,0),MATCH(Manual!$B$46,METERING!$N$1:$Q$1,0))/365/100+SUM($B$48:$B$49)/100)*(VLOOKUP(D47,Ref!$C$5:$E$1102,3,FALSE)-D47)*H47)</f>
        <v>#VALUE!</v>
      </c>
      <c r="P47" s="362" t="e">
        <f>IF(F47&lt;=$B$28,(SUM($B$51:$B$53)*(VLOOKUP(D47,Ref!$C$5:$E$1102,3,FALSE)-D47)*H47)/100,"")</f>
        <v>#VALUE!</v>
      </c>
      <c r="Q47" s="120" t="e">
        <f t="shared" si="7"/>
        <v>#VALUE!</v>
      </c>
      <c r="R47" s="318" t="e">
        <f>IF(D47="","",VLOOKUP(D47,UAG!$B$8:$N$1273,13,FALSE)*$B$35*(VLOOKUP(D47,Ref!$C$5:$E$1102,3,FALSE)-D47)*(1+$B$56))</f>
        <v>#VALUE!</v>
      </c>
      <c r="S47" s="358" t="e">
        <f ca="1">IF(H47="","",IF($B$17=FALSE,N47,SUM($B$61))*OFFSET(OTHER!$B$49,MATCH($B$33,OTHER!$B$50:$B$57,0),MATCH(E47,OTHER!$C$49:$J$49,0)))</f>
        <v>#VALUE!</v>
      </c>
      <c r="T47" s="359" t="e">
        <f ca="1">IF(H47="","",IF($B$17=FALSE,0,SUM($B$62))*OFFSET(OTHER!$B$49,MATCH($B$33,OTHER!$B$50:$B$57,0),MATCH(E47,OTHER!$C$49:$J$49,0)))</f>
        <v>#VALUE!</v>
      </c>
      <c r="U47" s="333" t="str">
        <f t="shared" si="8"/>
        <v/>
      </c>
      <c r="V47" s="4"/>
      <c r="W47" s="4"/>
      <c r="X47" s="4"/>
      <c r="Y47" s="322"/>
      <c r="Z47" s="4"/>
      <c r="AA47" s="4"/>
      <c r="AB47" s="4"/>
      <c r="AC47" s="4"/>
      <c r="AD47" s="4"/>
      <c r="AE47" s="4"/>
      <c r="AF47" s="4"/>
      <c r="AG47" s="4"/>
      <c r="AH47" s="4"/>
      <c r="AI47" s="4"/>
      <c r="AJ47" s="4"/>
      <c r="AK47" s="4"/>
      <c r="AM47" s="4"/>
      <c r="AN47" s="4"/>
    </row>
    <row r="48" spans="1:40" x14ac:dyDescent="0.25">
      <c r="A48" s="446" t="s">
        <v>2648</v>
      </c>
      <c r="B48" s="466" t="e">
        <f ca="1">IF(B44="","",(SUMIF(METERING!C:C,Manual!B44,METERING!D:D)+SUMIF(METERING!C:C,Manual!B44,METERING!E:E)+SUMIF(METERING!C:C,Manual!B44,METERING!F:F))/365*100)</f>
        <v>#N/A</v>
      </c>
      <c r="C48" s="420"/>
      <c r="D48" s="45" t="e">
        <f>IF(F48&gt;$B$28+1,"",(VLOOKUP(D47,Ref!$C$5:$E$1202,3,FALSE)))</f>
        <v>#VALUE!</v>
      </c>
      <c r="E48" s="9" t="e">
        <f>IF(D48="","",VLOOKUP(D48,Ref!$B$5:$H$1200,7,FALSE))</f>
        <v>#VALUE!</v>
      </c>
      <c r="F48" s="9" t="e">
        <f t="shared" si="9"/>
        <v>#VALUE!</v>
      </c>
      <c r="G48" s="47" t="e">
        <f t="shared" si="10"/>
        <v>#VALUE!</v>
      </c>
      <c r="H48" s="331" t="e">
        <f>IF(G48="ST",((D49-$B$26))/(D49-D48),IF(G48="EN",($B$27-D48+1)/((VLOOKUP(D48,Ref!$C$5:$E$1102,3,FALSE))-D48),IF(G48="","",1)))</f>
        <v>#VALUE!</v>
      </c>
      <c r="I48" s="46" t="str">
        <f ca="1">IFERROR(OFFSET(EUC!$G$1,MATCH(Manual!$B$38,EUC!$S$2:$S$225,0),MONTH(Manual!D48)-1),"")</f>
        <v/>
      </c>
      <c r="J48" s="119" t="e">
        <f t="shared" si="6"/>
        <v>#VALUE!</v>
      </c>
      <c r="K48" s="332">
        <f ca="1">SUMIF(COG!B:B,Manual!D48,COG!C:C)</f>
        <v>0</v>
      </c>
      <c r="L48" s="176" t="e">
        <f>IF(F48&lt;=$B$28,(SUM($B$57:$B$60)*(VLOOKUP(D48,Ref!$C$5:$E$1102,3,FALSE)-D48)*H48)/100,"")</f>
        <v>#VALUE!</v>
      </c>
      <c r="M48" s="176"/>
      <c r="N48" s="121" t="e">
        <f t="shared" si="4"/>
        <v>#VALUE!</v>
      </c>
      <c r="O48" s="362" t="e">
        <f ca="1">IF(D48="","",(OFFSET(METERING!$M$1,MATCH(Manual!E48,METERING!$M$2:$M$20,0),MATCH(Manual!$B$46,METERING!$N$1:$Q$1,0))/365/100+SUM($B$48:$B$49)/100)*(VLOOKUP(D48,Ref!$C$5:$E$1102,3,FALSE)-D48)*H48)</f>
        <v>#VALUE!</v>
      </c>
      <c r="P48" s="362" t="e">
        <f>IF(F48&lt;=$B$28,(SUM($B$51:$B$53)*(VLOOKUP(D48,Ref!$C$5:$E$1102,3,FALSE)-D48)*H48)/100,"")</f>
        <v>#VALUE!</v>
      </c>
      <c r="Q48" s="120" t="e">
        <f t="shared" si="7"/>
        <v>#VALUE!</v>
      </c>
      <c r="R48" s="318" t="e">
        <f>IF(D48="","",VLOOKUP(D48,UAG!$B$8:$N$1273,13,FALSE)*$B$35*(VLOOKUP(D48,Ref!$C$5:$E$1102,3,FALSE)-D48)*(1+$B$56))</f>
        <v>#VALUE!</v>
      </c>
      <c r="S48" s="358" t="e">
        <f ca="1">IF(H48="","",IF($B$17=FALSE,N48,SUM($B$61))*OFFSET(OTHER!$B$49,MATCH($B$33,OTHER!$B$50:$B$57,0),MATCH(E48,OTHER!$C$49:$J$49,0)))</f>
        <v>#VALUE!</v>
      </c>
      <c r="T48" s="359" t="e">
        <f ca="1">IF(H48="","",IF($B$17=FALSE,0,SUM($B$62))*OFFSET(OTHER!$B$49,MATCH($B$33,OTHER!$B$50:$B$57,0),MATCH(E48,OTHER!$C$49:$J$49,0)))</f>
        <v>#VALUE!</v>
      </c>
      <c r="U48" s="333" t="str">
        <f t="shared" si="8"/>
        <v/>
      </c>
      <c r="V48" s="4"/>
      <c r="W48" s="4"/>
      <c r="X48" s="4"/>
      <c r="Y48" s="322"/>
      <c r="Z48" s="4"/>
      <c r="AA48" s="4"/>
      <c r="AB48" s="4"/>
      <c r="AC48" s="4"/>
      <c r="AD48" s="4"/>
      <c r="AE48" s="4"/>
      <c r="AF48" s="4"/>
      <c r="AG48" s="4"/>
      <c r="AH48" s="4"/>
      <c r="AI48" s="4"/>
      <c r="AJ48" s="4"/>
      <c r="AK48" s="4"/>
      <c r="AM48" s="4"/>
      <c r="AN48" s="4"/>
    </row>
    <row r="49" spans="1:40" x14ac:dyDescent="0.25">
      <c r="A49" s="446" t="s">
        <v>2651</v>
      </c>
      <c r="B49" s="466" t="e">
        <f ca="1">IF(COUNTIF(B48:B48,"&gt;0")&lt;B45,AVERAGE(B48:B48)*(B45-COUNTIF(B48:B48,"&gt;0")),0)</f>
        <v>#N/A</v>
      </c>
      <c r="D49" s="45" t="e">
        <f>IF(F49&gt;$B$28+1,"",(VLOOKUP(D48,Ref!$C$5:$E$1202,3,FALSE)))</f>
        <v>#VALUE!</v>
      </c>
      <c r="E49" s="9" t="e">
        <f>IF(D49="","",VLOOKUP(D49,Ref!$B$5:$H$1200,7,FALSE))</f>
        <v>#VALUE!</v>
      </c>
      <c r="F49" s="9" t="e">
        <f t="shared" si="9"/>
        <v>#VALUE!</v>
      </c>
      <c r="G49" s="47" t="e">
        <f t="shared" si="10"/>
        <v>#VALUE!</v>
      </c>
      <c r="H49" s="331" t="e">
        <f>IF(G49="ST",((D50-$B$26))/(D50-D49),IF(G49="EN",($B$27-D49+1)/((VLOOKUP(D49,Ref!$C$5:$E$1102,3,FALSE))-D49),IF(G49="","",1)))</f>
        <v>#VALUE!</v>
      </c>
      <c r="I49" s="46" t="str">
        <f ca="1">IFERROR(OFFSET(EUC!$G$1,MATCH(Manual!$B$38,EUC!$S$2:$S$225,0),MONTH(Manual!D49)-1),"")</f>
        <v/>
      </c>
      <c r="J49" s="119" t="e">
        <f t="shared" si="6"/>
        <v>#VALUE!</v>
      </c>
      <c r="K49" s="332">
        <f ca="1">SUMIF(COG!B:B,Manual!D49,COG!C:C)</f>
        <v>0</v>
      </c>
      <c r="L49" s="176" t="e">
        <f>IF(F49&lt;=$B$28,(SUM($B$57:$B$60)*(VLOOKUP(D49,Ref!$C$5:$E$1102,3,FALSE)-D49)*H49)/100,"")</f>
        <v>#VALUE!</v>
      </c>
      <c r="M49" s="176"/>
      <c r="N49" s="121" t="e">
        <f t="shared" si="4"/>
        <v>#VALUE!</v>
      </c>
      <c r="O49" s="362" t="e">
        <f ca="1">IF(D49="","",(OFFSET(METERING!$M$1,MATCH(Manual!E49,METERING!$M$2:$M$20,0),MATCH(Manual!$B$46,METERING!$N$1:$Q$1,0))/365/100+SUM($B$48:$B$49)/100)*(VLOOKUP(D49,Ref!$C$5:$E$1102,3,FALSE)-D49)*H49)</f>
        <v>#VALUE!</v>
      </c>
      <c r="P49" s="362" t="e">
        <f>IF(F49&lt;=$B$28,(SUM($B$51:$B$53)*(VLOOKUP(D49,Ref!$C$5:$E$1102,3,FALSE)-D49)*H49)/100,"")</f>
        <v>#VALUE!</v>
      </c>
      <c r="Q49" s="120" t="e">
        <f t="shared" si="7"/>
        <v>#VALUE!</v>
      </c>
      <c r="R49" s="318" t="e">
        <f>IF(D49="","",VLOOKUP(D49,UAG!$B$8:$N$1273,13,FALSE)*$B$35*(VLOOKUP(D49,Ref!$C$5:$E$1102,3,FALSE)-D49)*(1+$B$56))</f>
        <v>#VALUE!</v>
      </c>
      <c r="S49" s="358" t="e">
        <f ca="1">IF(H49="","",IF($B$17=FALSE,N49,SUM($B$61))*OFFSET(OTHER!$B$49,MATCH($B$33,OTHER!$B$50:$B$57,0),MATCH(E49,OTHER!$C$49:$J$49,0)))</f>
        <v>#VALUE!</v>
      </c>
      <c r="T49" s="359" t="e">
        <f ca="1">IF(H49="","",IF($B$17=FALSE,0,SUM($B$62))*OFFSET(OTHER!$B$49,MATCH($B$33,OTHER!$B$50:$B$57,0),MATCH(E49,OTHER!$C$49:$J$49,0)))</f>
        <v>#VALUE!</v>
      </c>
      <c r="U49" s="333" t="str">
        <f t="shared" si="8"/>
        <v/>
      </c>
      <c r="V49" s="4"/>
      <c r="W49" s="4"/>
      <c r="X49" s="4"/>
      <c r="Y49" s="322"/>
      <c r="Z49" s="4"/>
      <c r="AA49" s="4"/>
      <c r="AB49" s="4"/>
      <c r="AC49" s="4"/>
      <c r="AD49" s="4"/>
      <c r="AE49" s="4"/>
      <c r="AF49" s="4"/>
      <c r="AG49" s="4"/>
      <c r="AH49" s="4"/>
      <c r="AI49" s="4"/>
      <c r="AJ49" s="4"/>
      <c r="AK49" s="4"/>
      <c r="AM49" s="4"/>
      <c r="AN49" s="4"/>
    </row>
    <row r="50" spans="1:40" x14ac:dyDescent="0.25">
      <c r="A50" s="446" t="s">
        <v>2629</v>
      </c>
      <c r="B50" s="466" t="e">
        <f ca="1">(OFFSET(METERING!$M$1,MATCH(Manual!E7,METERING!$M$2:$M$12,0),MATCH(Manual!$B$46,METERING!$N$1:$Q$1,0)))/365</f>
        <v>#N/A</v>
      </c>
      <c r="D50" s="45" t="e">
        <f>IF(F50&gt;$B$28+1,"",(VLOOKUP(D49,Ref!$C$5:$E$1202,3,FALSE)))</f>
        <v>#VALUE!</v>
      </c>
      <c r="E50" s="9" t="e">
        <f>IF(D50="","",VLOOKUP(D50,Ref!$B$5:$H$1200,7,FALSE))</f>
        <v>#VALUE!</v>
      </c>
      <c r="F50" s="9" t="e">
        <f t="shared" si="9"/>
        <v>#VALUE!</v>
      </c>
      <c r="G50" s="47" t="e">
        <f t="shared" si="10"/>
        <v>#VALUE!</v>
      </c>
      <c r="H50" s="331" t="e">
        <f>IF(G50="ST",((D51-$B$26))/(D51-D50),IF(G50="EN",($B$27-D50+1)/((VLOOKUP(D50,Ref!$C$5:$E$1102,3,FALSE))-D50),IF(G50="","",1)))</f>
        <v>#VALUE!</v>
      </c>
      <c r="I50" s="46" t="str">
        <f ca="1">IFERROR(OFFSET(EUC!$G$1,MATCH(Manual!$B$38,EUC!$S$2:$S$225,0),MONTH(Manual!D50)-1),"")</f>
        <v/>
      </c>
      <c r="J50" s="119" t="e">
        <f t="shared" si="6"/>
        <v>#VALUE!</v>
      </c>
      <c r="K50" s="332">
        <f ca="1">SUMIF(COG!B:B,Manual!D50,COG!C:C)</f>
        <v>0</v>
      </c>
      <c r="L50" s="176" t="e">
        <f>IF(F50&lt;=$B$28,(SUM($B$57:$B$60)*(VLOOKUP(D50,Ref!$C$5:$E$1102,3,FALSE)-D50)*H50)/100,"")</f>
        <v>#VALUE!</v>
      </c>
      <c r="M50" s="176"/>
      <c r="N50" s="121" t="e">
        <f t="shared" si="4"/>
        <v>#VALUE!</v>
      </c>
      <c r="O50" s="362" t="e">
        <f ca="1">IF(D50="","",(OFFSET(METERING!$M$1,MATCH(Manual!E50,METERING!$M$2:$M$20,0),MATCH(Manual!$B$46,METERING!$N$1:$Q$1,0))/365/100+SUM($B$48:$B$49)/100)*(VLOOKUP(D50,Ref!$C$5:$E$1102,3,FALSE)-D50)*H50)</f>
        <v>#VALUE!</v>
      </c>
      <c r="P50" s="362" t="e">
        <f>IF(F50&lt;=$B$28,(SUM($B$51:$B$53)*(VLOOKUP(D50,Ref!$C$5:$E$1102,3,FALSE)-D50)*H50)/100,"")</f>
        <v>#VALUE!</v>
      </c>
      <c r="Q50" s="120" t="e">
        <f t="shared" si="7"/>
        <v>#VALUE!</v>
      </c>
      <c r="R50" s="318" t="e">
        <f>IF(D50="","",VLOOKUP(D50,UAG!$B$8:$N$1273,13,FALSE)*$B$35*(VLOOKUP(D50,Ref!$C$5:$E$1102,3,FALSE)-D50)*(1+$B$56))</f>
        <v>#VALUE!</v>
      </c>
      <c r="S50" s="358" t="e">
        <f ca="1">IF(H50="","",IF($B$17=FALSE,N50,SUM($B$61))*OFFSET(OTHER!$B$49,MATCH($B$33,OTHER!$B$50:$B$57,0),MATCH(E50,OTHER!$C$49:$J$49,0)))</f>
        <v>#VALUE!</v>
      </c>
      <c r="T50" s="359" t="e">
        <f ca="1">IF(H50="","",IF($B$17=FALSE,0,SUM($B$62))*OFFSET(OTHER!$B$49,MATCH($B$33,OTHER!$B$50:$B$57,0),MATCH(E50,OTHER!$C$49:$J$49,0)))</f>
        <v>#VALUE!</v>
      </c>
      <c r="U50" s="333" t="str">
        <f t="shared" si="8"/>
        <v/>
      </c>
      <c r="V50" s="4"/>
      <c r="W50" s="4"/>
      <c r="X50" s="4"/>
      <c r="Y50" s="322"/>
      <c r="Z50" s="4"/>
      <c r="AA50" s="4"/>
      <c r="AB50" s="4"/>
      <c r="AC50" s="4"/>
      <c r="AD50" s="4"/>
      <c r="AE50" s="4"/>
      <c r="AF50" s="4"/>
      <c r="AG50" s="4"/>
      <c r="AH50" s="4"/>
      <c r="AI50" s="4"/>
      <c r="AJ50" s="4"/>
      <c r="AK50" s="4"/>
      <c r="AM50" s="4"/>
      <c r="AN50" s="4"/>
    </row>
    <row r="51" spans="1:40" x14ac:dyDescent="0.25">
      <c r="A51" s="446" t="s">
        <v>2632</v>
      </c>
      <c r="B51" s="466">
        <f ca="1">(SUMIF(METERING!C:C,OFFSET(METERING!C1,MATCH(Manual!$B$44,METERING!$C$2:$C$36,0)+1,0),METERING!D:D)+SUMIF(METERING!C:C,OFFSET(METERING!C1,MATCH(Manual!$B$44,METERING!$C$2:$C$36,0)+1,0),METERING!E:E)+SUMIF(METERING!C:C,OFFSET(METERING!C1,MATCH(Manual!$B$44,METERING!$C$2:$C$36,0)+1,0),METERING!F:F)+SUMIF(METERING!C:C,OFFSET(METERING!C1,MATCH(Manual!$B$44,METERING!$C$2:$C$36,0)+1,0),METERING!G:G))/365*100*B47</f>
        <v>0</v>
      </c>
      <c r="D51" s="45" t="e">
        <f>IF(F51&gt;$B$28+1,"",(VLOOKUP(D50,Ref!$C$5:$E$1202,3,FALSE)))</f>
        <v>#VALUE!</v>
      </c>
      <c r="E51" s="9" t="e">
        <f>IF(D51="","",VLOOKUP(D51,Ref!$B$5:$H$1200,7,FALSE))</f>
        <v>#VALUE!</v>
      </c>
      <c r="F51" s="9" t="e">
        <f t="shared" si="9"/>
        <v>#VALUE!</v>
      </c>
      <c r="G51" s="47" t="e">
        <f t="shared" si="10"/>
        <v>#VALUE!</v>
      </c>
      <c r="H51" s="331" t="e">
        <f>IF(G51="ST",((D52-$B$26))/(D52-D51),IF(G51="EN",($B$27-D51+1)/((VLOOKUP(D51,Ref!$C$5:$E$1102,3,FALSE))-D51),IF(G51="","",1)))</f>
        <v>#VALUE!</v>
      </c>
      <c r="I51" s="46" t="str">
        <f ca="1">IFERROR(OFFSET(EUC!$G$1,MATCH(Manual!$B$38,EUC!$S$2:$S$225,0),MONTH(Manual!D51)-1),"")</f>
        <v/>
      </c>
      <c r="J51" s="119" t="e">
        <f t="shared" si="6"/>
        <v>#VALUE!</v>
      </c>
      <c r="K51" s="332">
        <f ca="1">SUMIF(COG!B:B,Manual!D51,COG!C:C)</f>
        <v>0</v>
      </c>
      <c r="L51" s="176" t="e">
        <f>IF(F51&lt;=$B$28,(SUM($B$57:$B$60)*(VLOOKUP(D51,Ref!$C$5:$E$1102,3,FALSE)-D51)*H51)/100,"")</f>
        <v>#VALUE!</v>
      </c>
      <c r="M51" s="176"/>
      <c r="N51" s="121" t="e">
        <f t="shared" si="4"/>
        <v>#VALUE!</v>
      </c>
      <c r="O51" s="362" t="e">
        <f ca="1">IF(D51="","",(OFFSET(METERING!$M$1,MATCH(Manual!E51,METERING!$M$2:$M$20,0),MATCH(Manual!$B$46,METERING!$N$1:$Q$1,0))/365/100+SUM($B$48:$B$49)/100)*(VLOOKUP(D51,Ref!$C$5:$E$1102,3,FALSE)-D51)*H51)</f>
        <v>#VALUE!</v>
      </c>
      <c r="P51" s="362" t="e">
        <f>IF(F51&lt;=$B$28,(SUM($B$51:$B$53)*(VLOOKUP(D51,Ref!$C$5:$E$1102,3,FALSE)-D51)*H51)/100,"")</f>
        <v>#VALUE!</v>
      </c>
      <c r="Q51" s="120" t="e">
        <f t="shared" si="7"/>
        <v>#VALUE!</v>
      </c>
      <c r="R51" s="318" t="e">
        <f>IF(D51="","",VLOOKUP(D51,UAG!$B$8:$N$1273,13,FALSE)*$B$35*(VLOOKUP(D51,Ref!$C$5:$E$1102,3,FALSE)-D51)*(1+$B$56))</f>
        <v>#VALUE!</v>
      </c>
      <c r="S51" s="358" t="e">
        <f ca="1">IF(H51="","",IF($B$17=FALSE,N51,SUM($B$61))*OFFSET(OTHER!$B$49,MATCH($B$33,OTHER!$B$50:$B$57,0),MATCH(E51,OTHER!$C$49:$J$49,0)))</f>
        <v>#VALUE!</v>
      </c>
      <c r="T51" s="359" t="e">
        <f ca="1">IF(H51="","",IF($B$17=FALSE,0,SUM($B$62))*OFFSET(OTHER!$B$49,MATCH($B$33,OTHER!$B$50:$B$57,0),MATCH(E51,OTHER!$C$49:$J$49,0)))</f>
        <v>#VALUE!</v>
      </c>
      <c r="U51" s="333" t="str">
        <f t="shared" si="8"/>
        <v/>
      </c>
      <c r="V51" s="4"/>
      <c r="W51" s="4"/>
      <c r="X51" s="4"/>
      <c r="Y51" s="322"/>
      <c r="Z51" s="4"/>
      <c r="AA51" s="4"/>
      <c r="AB51" s="4"/>
      <c r="AC51" s="4"/>
      <c r="AD51" s="4"/>
      <c r="AE51" s="4"/>
      <c r="AF51" s="4"/>
      <c r="AG51" s="4"/>
      <c r="AH51" s="4"/>
      <c r="AI51" s="4"/>
      <c r="AJ51" s="4"/>
      <c r="AK51" s="4"/>
      <c r="AM51" s="4"/>
      <c r="AN51" s="4"/>
    </row>
    <row r="52" spans="1:40" x14ac:dyDescent="0.25">
      <c r="A52" s="446" t="s">
        <v>2077</v>
      </c>
      <c r="B52" s="466">
        <f>OTHER!C2/365*100</f>
        <v>5.4794520547945202</v>
      </c>
      <c r="D52" s="45" t="e">
        <f>IF(F52&gt;$B$28+1,"",(VLOOKUP(D51,Ref!$C$5:$E$1202,3,FALSE)))</f>
        <v>#VALUE!</v>
      </c>
      <c r="E52" s="9" t="e">
        <f>IF(D52="","",VLOOKUP(D52,Ref!$B$5:$H$1200,7,FALSE))</f>
        <v>#VALUE!</v>
      </c>
      <c r="F52" s="9" t="e">
        <f t="shared" si="9"/>
        <v>#VALUE!</v>
      </c>
      <c r="G52" s="47" t="e">
        <f t="shared" si="10"/>
        <v>#VALUE!</v>
      </c>
      <c r="H52" s="331" t="e">
        <f>IF(G52="ST",((D53-$B$26))/(D53-D52),IF(G52="EN",($B$27-D52+1)/((VLOOKUP(D52,Ref!$C$5:$E$1102,3,FALSE))-D52),IF(G52="","",1)))</f>
        <v>#VALUE!</v>
      </c>
      <c r="I52" s="46" t="str">
        <f ca="1">IFERROR(OFFSET(EUC!$G$1,MATCH(Manual!$B$38,EUC!$S$2:$S$225,0),MONTH(Manual!D52)-1),"")</f>
        <v/>
      </c>
      <c r="J52" s="119" t="e">
        <f t="shared" si="6"/>
        <v>#VALUE!</v>
      </c>
      <c r="K52" s="332">
        <f ca="1">SUMIF(COG!B:B,Manual!D52,COG!C:C)</f>
        <v>0</v>
      </c>
      <c r="L52" s="176" t="e">
        <f>IF(F52&lt;=$B$28,(SUM($B$57:$B$60)*(VLOOKUP(D52,Ref!$C$5:$E$1102,3,FALSE)-D52)*H52)/100,"")</f>
        <v>#VALUE!</v>
      </c>
      <c r="M52" s="176"/>
      <c r="N52" s="121" t="e">
        <f t="shared" si="4"/>
        <v>#VALUE!</v>
      </c>
      <c r="O52" s="362" t="e">
        <f ca="1">IF(D52="","",(OFFSET(METERING!$M$1,MATCH(Manual!E52,METERING!$M$2:$M$20,0),MATCH(Manual!$B$46,METERING!$N$1:$Q$1,0))/365/100+SUM($B$48:$B$49)/100)*(VLOOKUP(D52,Ref!$C$5:$E$1102,3,FALSE)-D52)*H52)</f>
        <v>#VALUE!</v>
      </c>
      <c r="P52" s="362" t="e">
        <f>IF(F52&lt;=$B$28,(SUM($B$51:$B$53)*(VLOOKUP(D52,Ref!$C$5:$E$1102,3,FALSE)-D52)*H52)/100,"")</f>
        <v>#VALUE!</v>
      </c>
      <c r="Q52" s="120" t="e">
        <f t="shared" si="7"/>
        <v>#VALUE!</v>
      </c>
      <c r="R52" s="318" t="e">
        <f>IF(D52="","",VLOOKUP(D52,UAG!$B$8:$N$1273,13,FALSE)*$B$35*(VLOOKUP(D52,Ref!$C$5:$E$1102,3,FALSE)-D52)*(1+$B$56))</f>
        <v>#VALUE!</v>
      </c>
      <c r="S52" s="358" t="e">
        <f ca="1">IF(H52="","",IF($B$17=FALSE,N52,SUM($B$61))*OFFSET(OTHER!$B$49,MATCH($B$33,OTHER!$B$50:$B$57,0),MATCH(E52,OTHER!$C$49:$J$49,0)))</f>
        <v>#VALUE!</v>
      </c>
      <c r="T52" s="359" t="e">
        <f ca="1">IF(H52="","",IF($B$17=FALSE,0,SUM($B$62))*OFFSET(OTHER!$B$49,MATCH($B$33,OTHER!$B$50:$B$57,0),MATCH(E52,OTHER!$C$49:$J$49,0)))</f>
        <v>#VALUE!</v>
      </c>
      <c r="U52" s="333" t="str">
        <f t="shared" si="8"/>
        <v/>
      </c>
      <c r="V52" s="4"/>
      <c r="W52" s="4"/>
      <c r="X52" s="4"/>
      <c r="Y52" s="322"/>
      <c r="Z52" s="4"/>
      <c r="AA52" s="4"/>
      <c r="AB52" s="4"/>
      <c r="AC52" s="4"/>
      <c r="AD52" s="4"/>
      <c r="AE52" s="4"/>
      <c r="AF52" s="4"/>
      <c r="AG52" s="4"/>
      <c r="AH52" s="4"/>
      <c r="AI52" s="4"/>
      <c r="AJ52" s="4"/>
      <c r="AK52" s="4"/>
      <c r="AM52" s="4"/>
      <c r="AN52" s="4"/>
    </row>
    <row r="53" spans="1:40" x14ac:dyDescent="0.25">
      <c r="A53" s="448" t="s">
        <v>2159</v>
      </c>
      <c r="B53" s="476">
        <f>OTHER!C7/365*100</f>
        <v>0</v>
      </c>
      <c r="D53" s="45" t="e">
        <f>IF(F53&gt;$B$28+1,"",(VLOOKUP(D52,Ref!$C$5:$E$1202,3,FALSE)))</f>
        <v>#VALUE!</v>
      </c>
      <c r="E53" s="9" t="e">
        <f>IF(D53="","",VLOOKUP(D53,Ref!$B$5:$H$1200,7,FALSE))</f>
        <v>#VALUE!</v>
      </c>
      <c r="F53" s="9" t="e">
        <f t="shared" si="9"/>
        <v>#VALUE!</v>
      </c>
      <c r="G53" s="47" t="e">
        <f t="shared" si="10"/>
        <v>#VALUE!</v>
      </c>
      <c r="H53" s="331" t="e">
        <f>IF(G53="ST",((D54-$B$26))/(D54-D53),IF(G53="EN",($B$27-D53+1)/((VLOOKUP(D53,Ref!$C$5:$E$1102,3,FALSE))-D53),IF(G53="","",1)))</f>
        <v>#VALUE!</v>
      </c>
      <c r="I53" s="46" t="str">
        <f ca="1">IFERROR(OFFSET(EUC!$G$1,MATCH(Manual!$B$38,EUC!$S$2:$S$225,0),MONTH(Manual!D53)-1),"")</f>
        <v/>
      </c>
      <c r="J53" s="119" t="e">
        <f t="shared" si="6"/>
        <v>#VALUE!</v>
      </c>
      <c r="K53" s="332">
        <f ca="1">SUMIF(COG!B:B,Manual!D53,COG!C:C)</f>
        <v>0</v>
      </c>
      <c r="L53" s="176" t="e">
        <f>IF(F53&lt;=$B$28,(SUM($B$57:$B$60)*(VLOOKUP(D53,Ref!$C$5:$E$1102,3,FALSE)-D53)*H53)/100,"")</f>
        <v>#VALUE!</v>
      </c>
      <c r="M53" s="176"/>
      <c r="N53" s="121" t="e">
        <f t="shared" si="4"/>
        <v>#VALUE!</v>
      </c>
      <c r="O53" s="362" t="e">
        <f ca="1">IF(D53="","",(OFFSET(METERING!$M$1,MATCH(Manual!E53,METERING!$M$2:$M$20,0),MATCH(Manual!$B$46,METERING!$N$1:$Q$1,0))/365/100+SUM($B$48:$B$49)/100)*(VLOOKUP(D53,Ref!$C$5:$E$1102,3,FALSE)-D53)*H53)</f>
        <v>#VALUE!</v>
      </c>
      <c r="P53" s="362" t="e">
        <f>IF(F53&lt;=$B$28,(SUM($B$51:$B$53)*(VLOOKUP(D53,Ref!$C$5:$E$1102,3,FALSE)-D53)*H53)/100,"")</f>
        <v>#VALUE!</v>
      </c>
      <c r="Q53" s="120" t="e">
        <f t="shared" si="7"/>
        <v>#VALUE!</v>
      </c>
      <c r="R53" s="318" t="e">
        <f>IF(D53="","",VLOOKUP(D53,UAG!$B$8:$N$1273,13,FALSE)*$B$35*(VLOOKUP(D53,Ref!$C$5:$E$1102,3,FALSE)-D53)*(1+$B$56))</f>
        <v>#VALUE!</v>
      </c>
      <c r="S53" s="358" t="e">
        <f ca="1">IF(H53="","",IF($B$17=FALSE,N53,SUM($B$61))*OFFSET(OTHER!$B$49,MATCH($B$33,OTHER!$B$50:$B$57,0),MATCH(E53,OTHER!$C$49:$J$49,0)))</f>
        <v>#VALUE!</v>
      </c>
      <c r="T53" s="359" t="e">
        <f ca="1">IF(H53="","",IF($B$17=FALSE,0,SUM($B$62))*OFFSET(OTHER!$B$49,MATCH($B$33,OTHER!$B$50:$B$57,0),MATCH(E53,OTHER!$C$49:$J$49,0)))</f>
        <v>#VALUE!</v>
      </c>
      <c r="U53" s="333" t="str">
        <f t="shared" si="8"/>
        <v/>
      </c>
      <c r="V53" s="4"/>
      <c r="W53" s="4"/>
      <c r="X53" s="4"/>
      <c r="Y53" s="322"/>
      <c r="Z53" s="4"/>
      <c r="AA53" s="4"/>
      <c r="AB53" s="4"/>
      <c r="AC53" s="4"/>
      <c r="AD53" s="4"/>
      <c r="AE53" s="4"/>
      <c r="AF53" s="4"/>
      <c r="AG53" s="4"/>
      <c r="AH53" s="4"/>
      <c r="AI53" s="4"/>
      <c r="AJ53" s="4"/>
      <c r="AK53" s="4"/>
      <c r="AM53" s="4"/>
      <c r="AN53" s="4"/>
    </row>
    <row r="54" spans="1:40" x14ac:dyDescent="0.25">
      <c r="A54" s="446" t="s">
        <v>2014</v>
      </c>
      <c r="B54" s="467">
        <f ca="1">SUMIFS(TRANS!O:O,TRANS!D:D,Manual!B34,TRANS!F:F,Manual!B37)*IF($B$36=732000,$B$40,1)^SUMIFS(TRANS!$P:$P,TRANS!$D:$D,B34,TRANS!$F:$F,Manual!$B$36)</f>
        <v>0</v>
      </c>
      <c r="D54" s="45" t="e">
        <f>IF(F54&gt;$B$28+1,"",(VLOOKUP(D53,Ref!$C$5:$E$1202,3,FALSE)))</f>
        <v>#VALUE!</v>
      </c>
      <c r="E54" s="9" t="e">
        <f>IF(D54="","",VLOOKUP(D54,Ref!$B$5:$H$1200,7,FALSE))</f>
        <v>#VALUE!</v>
      </c>
      <c r="F54" s="9" t="e">
        <f t="shared" si="9"/>
        <v>#VALUE!</v>
      </c>
      <c r="G54" s="47" t="e">
        <f t="shared" si="10"/>
        <v>#VALUE!</v>
      </c>
      <c r="H54" s="331" t="e">
        <f>IF(G54="ST",((D55-$B$26))/(D55-D54),IF(G54="EN",($B$27-D54+1)/((VLOOKUP(D54,Ref!$C$5:$E$1102,3,FALSE))-D54),IF(G54="","",1)))</f>
        <v>#VALUE!</v>
      </c>
      <c r="I54" s="46" t="str">
        <f ca="1">IFERROR(OFFSET(EUC!$G$1,MATCH(Manual!$B$38,EUC!$S$2:$S$225,0),MONTH(Manual!D54)-1),"")</f>
        <v/>
      </c>
      <c r="J54" s="119" t="e">
        <f t="shared" si="6"/>
        <v>#VALUE!</v>
      </c>
      <c r="K54" s="332">
        <f ca="1">SUMIF(COG!B:B,Manual!D54,COG!C:C)</f>
        <v>0</v>
      </c>
      <c r="L54" s="176" t="e">
        <f>IF(F54&lt;=$B$28,(SUM($B$57:$B$60)*(VLOOKUP(D54,Ref!$C$5:$E$1102,3,FALSE)-D54)*H54)/100,"")</f>
        <v>#VALUE!</v>
      </c>
      <c r="M54" s="176"/>
      <c r="N54" s="121" t="e">
        <f t="shared" si="4"/>
        <v>#VALUE!</v>
      </c>
      <c r="O54" s="362" t="e">
        <f ca="1">IF(D54="","",(OFFSET(METERING!$M$1,MATCH(Manual!E54,METERING!$M$2:$M$20,0),MATCH(Manual!$B$46,METERING!$N$1:$Q$1,0))/365/100+SUM($B$48:$B$49)/100)*(VLOOKUP(D54,Ref!$C$5:$E$1102,3,FALSE)-D54)*H54)</f>
        <v>#VALUE!</v>
      </c>
      <c r="P54" s="362" t="e">
        <f>IF(F54&lt;=$B$28,(SUM($B$51:$B$53)*(VLOOKUP(D54,Ref!$C$5:$E$1102,3,FALSE)-D54)*H54)/100,"")</f>
        <v>#VALUE!</v>
      </c>
      <c r="Q54" s="120" t="e">
        <f t="shared" si="7"/>
        <v>#VALUE!</v>
      </c>
      <c r="R54" s="318" t="e">
        <f>IF(D54="","",VLOOKUP(D54,UAG!$B$8:$N$1273,13,FALSE)*$B$35*(VLOOKUP(D54,Ref!$C$5:$E$1102,3,FALSE)-D54)*(1+$B$56))</f>
        <v>#VALUE!</v>
      </c>
      <c r="S54" s="358" t="e">
        <f ca="1">IF(H54="","",IF($B$17=FALSE,N54,SUM($B$61))*OFFSET(OTHER!$B$49,MATCH($B$33,OTHER!$B$50:$B$57,0),MATCH(E54,OTHER!$C$49:$J$49,0)))</f>
        <v>#VALUE!</v>
      </c>
      <c r="T54" s="359" t="e">
        <f ca="1">IF(H54="","",IF($B$17=FALSE,0,SUM($B$62))*OFFSET(OTHER!$B$49,MATCH($B$33,OTHER!$B$50:$B$57,0),MATCH(E54,OTHER!$C$49:$J$49,0)))</f>
        <v>#VALUE!</v>
      </c>
      <c r="U54" s="333" t="str">
        <f t="shared" si="8"/>
        <v/>
      </c>
      <c r="V54" s="4"/>
      <c r="W54" s="4"/>
      <c r="X54" s="4"/>
      <c r="Y54" s="322"/>
      <c r="Z54" s="4"/>
      <c r="AA54" s="4"/>
      <c r="AB54" s="4"/>
      <c r="AC54" s="4"/>
      <c r="AD54" s="4"/>
      <c r="AE54" s="4"/>
      <c r="AF54" s="4"/>
      <c r="AG54" s="4"/>
      <c r="AH54" s="4"/>
      <c r="AI54" s="4"/>
      <c r="AJ54" s="4"/>
      <c r="AK54" s="4"/>
      <c r="AM54" s="4"/>
      <c r="AN54" s="4"/>
    </row>
    <row r="55" spans="1:40" x14ac:dyDescent="0.25">
      <c r="A55" s="446" t="s">
        <v>2013</v>
      </c>
      <c r="B55" s="467">
        <f ca="1">SUMIFS(TRANS!N:N,TRANS!F:F,Manual!$B$37,TRANS!D:D,Manual!$B$34)</f>
        <v>0</v>
      </c>
      <c r="D55" s="45" t="e">
        <f>IF(F55&gt;$B$28+1,"",(VLOOKUP(D54,Ref!$C$5:$E$1202,3,FALSE)))</f>
        <v>#VALUE!</v>
      </c>
      <c r="E55" s="9" t="e">
        <f>IF(D55="","",VLOOKUP(D55,Ref!$B$5:$H$1200,7,FALSE))</f>
        <v>#VALUE!</v>
      </c>
      <c r="F55" s="9" t="e">
        <f t="shared" si="9"/>
        <v>#VALUE!</v>
      </c>
      <c r="G55" s="47" t="e">
        <f t="shared" si="10"/>
        <v>#VALUE!</v>
      </c>
      <c r="H55" s="331" t="e">
        <f>IF(G55="ST",((D56-$B$26))/(D56-D55),IF(G55="EN",($B$27-D55+1)/((VLOOKUP(D55,Ref!$C$5:$E$1102,3,FALSE))-D55),IF(G55="","",1)))</f>
        <v>#VALUE!</v>
      </c>
      <c r="I55" s="46" t="str">
        <f ca="1">IFERROR(OFFSET(EUC!$G$1,MATCH(Manual!$B$38,EUC!$S$2:$S$225,0),MONTH(Manual!D55)-1),"")</f>
        <v/>
      </c>
      <c r="J55" s="119" t="e">
        <f t="shared" si="6"/>
        <v>#VALUE!</v>
      </c>
      <c r="K55" s="332">
        <f ca="1">SUMIF(COG!B:B,Manual!D55,COG!C:C)</f>
        <v>0</v>
      </c>
      <c r="L55" s="176" t="e">
        <f>IF(F55&lt;=$B$28,(SUM($B$57:$B$60)*(VLOOKUP(D55,Ref!$C$5:$E$1102,3,FALSE)-D55)*H55)/100,"")</f>
        <v>#VALUE!</v>
      </c>
      <c r="M55" s="176"/>
      <c r="N55" s="121" t="e">
        <f t="shared" si="4"/>
        <v>#VALUE!</v>
      </c>
      <c r="O55" s="362" t="e">
        <f ca="1">IF(D55="","",(OFFSET(METERING!$M$1,MATCH(Manual!E55,METERING!$M$2:$M$20,0),MATCH(Manual!$B$46,METERING!$N$1:$Q$1,0))/365/100+SUM($B$48:$B$49)/100)*(VLOOKUP(D55,Ref!$C$5:$E$1102,3,FALSE)-D55)*H55)</f>
        <v>#VALUE!</v>
      </c>
      <c r="P55" s="362" t="e">
        <f>IF(F55&lt;=$B$28,(SUM($B$51:$B$53)*(VLOOKUP(D55,Ref!$C$5:$E$1102,3,FALSE)-D55)*H55)/100,"")</f>
        <v>#VALUE!</v>
      </c>
      <c r="Q55" s="120" t="e">
        <f t="shared" si="7"/>
        <v>#VALUE!</v>
      </c>
      <c r="R55" s="318" t="e">
        <f>IF(D55="","",VLOOKUP(D55,UAG!$B$8:$N$1273,13,FALSE)*$B$35*(VLOOKUP(D55,Ref!$C$5:$E$1102,3,FALSE)-D55)*(1+$B$56))</f>
        <v>#VALUE!</v>
      </c>
      <c r="S55" s="358" t="e">
        <f ca="1">IF(H55="","",IF($B$17=FALSE,N55,SUM($B$61))*OFFSET(OTHER!$B$49,MATCH($B$33,OTHER!$B$50:$B$57,0),MATCH(E55,OTHER!$C$49:$J$49,0)))</f>
        <v>#VALUE!</v>
      </c>
      <c r="T55" s="359" t="e">
        <f ca="1">IF(H55="","",IF($B$17=FALSE,0,SUM($B$62))*OFFSET(OTHER!$B$49,MATCH($B$33,OTHER!$B$50:$B$57,0),MATCH(E55,OTHER!$C$49:$J$49,0)))</f>
        <v>#VALUE!</v>
      </c>
      <c r="U55" s="333" t="str">
        <f t="shared" si="8"/>
        <v/>
      </c>
      <c r="V55" s="4"/>
      <c r="W55" s="4"/>
      <c r="X55" s="4"/>
      <c r="Y55" s="322"/>
      <c r="Z55" s="4"/>
      <c r="AA55" s="4"/>
      <c r="AB55" s="4"/>
      <c r="AC55" s="4"/>
      <c r="AD55" s="4"/>
      <c r="AE55" s="4"/>
      <c r="AF55" s="4"/>
      <c r="AG55" s="4"/>
      <c r="AH55" s="4"/>
      <c r="AI55" s="4"/>
      <c r="AJ55" s="4"/>
      <c r="AK55" s="4"/>
      <c r="AM55" s="4"/>
      <c r="AN55" s="4"/>
    </row>
    <row r="56" spans="1:40" x14ac:dyDescent="0.25">
      <c r="A56" s="446" t="s">
        <v>2602</v>
      </c>
      <c r="B56" s="468">
        <v>8.6999999999999994E-2</v>
      </c>
      <c r="D56" s="45" t="e">
        <f>IF(F56&gt;$B$28+1,"",(VLOOKUP(D55,Ref!$C$5:$E$1202,3,FALSE)))</f>
        <v>#VALUE!</v>
      </c>
      <c r="E56" s="9" t="e">
        <f>IF(D56="","",VLOOKUP(D56,Ref!$B$5:$H$1200,7,FALSE))</f>
        <v>#VALUE!</v>
      </c>
      <c r="F56" s="9" t="e">
        <f t="shared" si="9"/>
        <v>#VALUE!</v>
      </c>
      <c r="G56" s="47" t="e">
        <f t="shared" si="10"/>
        <v>#VALUE!</v>
      </c>
      <c r="H56" s="331" t="e">
        <f>IF(G56="ST",((D57-$B$26))/(D57-D56),IF(G56="EN",($B$27-D56+1)/((VLOOKUP(D56,Ref!$C$5:$E$1102,3,FALSE))-D56),IF(G56="","",1)))</f>
        <v>#VALUE!</v>
      </c>
      <c r="I56" s="46" t="str">
        <f ca="1">IFERROR(OFFSET(EUC!$G$1,MATCH(Manual!$B$38,EUC!$S$2:$S$225,0),MONTH(Manual!D56)-1),"")</f>
        <v/>
      </c>
      <c r="J56" s="119" t="e">
        <f t="shared" si="6"/>
        <v>#VALUE!</v>
      </c>
      <c r="K56" s="332">
        <f ca="1">SUMIF(COG!B:B,Manual!D56,COG!C:C)</f>
        <v>0</v>
      </c>
      <c r="L56" s="176" t="e">
        <f>IF(F56&lt;=$B$28,(SUM($B$57:$B$60)*(VLOOKUP(D56,Ref!$C$5:$E$1102,3,FALSE)-D56)*H56)/100,"")</f>
        <v>#VALUE!</v>
      </c>
      <c r="M56" s="176"/>
      <c r="N56" s="121" t="e">
        <f t="shared" si="4"/>
        <v>#VALUE!</v>
      </c>
      <c r="O56" s="362" t="e">
        <f ca="1">IF(D56="","",(OFFSET(METERING!$M$1,MATCH(Manual!E56,METERING!$M$2:$M$20,0),MATCH(Manual!$B$46,METERING!$N$1:$Q$1,0))/365/100+SUM($B$48:$B$49)/100)*(VLOOKUP(D56,Ref!$C$5:$E$1102,3,FALSE)-D56)*H56)</f>
        <v>#VALUE!</v>
      </c>
      <c r="P56" s="362" t="e">
        <f>IF(F56&lt;=$B$28,(SUM($B$51:$B$53)*(VLOOKUP(D56,Ref!$C$5:$E$1102,3,FALSE)-D56)*H56)/100,"")</f>
        <v>#VALUE!</v>
      </c>
      <c r="Q56" s="120" t="e">
        <f t="shared" si="7"/>
        <v>#VALUE!</v>
      </c>
      <c r="R56" s="318" t="e">
        <f>IF(D56="","",VLOOKUP(D56,UAG!$B$8:$N$1273,13,FALSE)*$B$35*(VLOOKUP(D56,Ref!$C$5:$E$1102,3,FALSE)-D56)*(1+$B$56))</f>
        <v>#VALUE!</v>
      </c>
      <c r="S56" s="358" t="e">
        <f ca="1">IF(H56="","",IF($B$17=FALSE,N56,SUM($B$61))*OFFSET(OTHER!$B$49,MATCH($B$33,OTHER!$B$50:$B$57,0),MATCH(E56,OTHER!$C$49:$J$49,0)))</f>
        <v>#VALUE!</v>
      </c>
      <c r="T56" s="359" t="e">
        <f ca="1">IF(H56="","",IF($B$17=FALSE,0,SUM($B$62))*OFFSET(OTHER!$B$49,MATCH($B$33,OTHER!$B$50:$B$57,0),MATCH(E56,OTHER!$C$49:$J$49,0)))</f>
        <v>#VALUE!</v>
      </c>
      <c r="U56" s="333" t="str">
        <f t="shared" si="8"/>
        <v/>
      </c>
      <c r="V56" s="4"/>
      <c r="W56" s="4"/>
      <c r="X56" s="4"/>
      <c r="Y56" s="322"/>
      <c r="Z56" s="4"/>
      <c r="AA56" s="4"/>
      <c r="AB56" s="4"/>
      <c r="AC56" s="4"/>
      <c r="AD56" s="4"/>
      <c r="AE56" s="4"/>
      <c r="AF56" s="4"/>
      <c r="AG56" s="4"/>
      <c r="AH56" s="4"/>
      <c r="AI56" s="4"/>
      <c r="AJ56" s="4"/>
      <c r="AK56" s="4"/>
      <c r="AM56" s="4"/>
      <c r="AN56" s="4"/>
    </row>
    <row r="57" spans="1:40" x14ac:dyDescent="0.25">
      <c r="A57" s="446" t="s">
        <v>2015</v>
      </c>
      <c r="B57" s="469" t="e">
        <f ca="1">SUMIFS(TRANS!H:H,TRANS!D:D,Manual!B34,TRANS!F:F,IF(B35&gt;73200,73200,0))*B40</f>
        <v>#DIV/0!</v>
      </c>
      <c r="D57" s="45" t="e">
        <f>IF(F57&gt;$B$28+1,"",(VLOOKUP(D56,Ref!$C$5:$E$1202,3,FALSE)))</f>
        <v>#VALUE!</v>
      </c>
      <c r="E57" s="9" t="e">
        <f>IF(D57="","",VLOOKUP(D57,Ref!$B$5:$H$1200,7,FALSE))</f>
        <v>#VALUE!</v>
      </c>
      <c r="F57" s="9" t="e">
        <f t="shared" si="9"/>
        <v>#VALUE!</v>
      </c>
      <c r="G57" s="47" t="e">
        <f t="shared" si="10"/>
        <v>#VALUE!</v>
      </c>
      <c r="H57" s="331" t="e">
        <f>IF(G57="ST",((D58-$B$26))/(D58-D57),IF(G57="EN",($B$27-D57+1)/((VLOOKUP(D57,Ref!$C$5:$E$1102,3,FALSE))-D57),IF(G57="","",1)))</f>
        <v>#VALUE!</v>
      </c>
      <c r="I57" s="46" t="str">
        <f ca="1">IFERROR(OFFSET(EUC!$G$1,MATCH(Manual!$B$38,EUC!$S$2:$S$225,0),MONTH(Manual!D57)-1),"")</f>
        <v/>
      </c>
      <c r="J57" s="119" t="e">
        <f t="shared" si="6"/>
        <v>#VALUE!</v>
      </c>
      <c r="K57" s="332">
        <f ca="1">SUMIF(COG!B:B,Manual!D57,COG!C:C)</f>
        <v>0</v>
      </c>
      <c r="L57" s="176" t="e">
        <f>IF(F57&lt;=$B$28,(SUM($B$57:$B$60)*(VLOOKUP(D57,Ref!$C$5:$E$1102,3,FALSE)-D57)*H57)/100,"")</f>
        <v>#VALUE!</v>
      </c>
      <c r="M57" s="176"/>
      <c r="N57" s="121" t="e">
        <f t="shared" si="4"/>
        <v>#VALUE!</v>
      </c>
      <c r="O57" s="362" t="e">
        <f ca="1">IF(D57="","",(OFFSET(METERING!$M$1,MATCH(Manual!E57,METERING!$M$2:$M$20,0),MATCH(Manual!$B$46,METERING!$N$1:$Q$1,0))/365/100+SUM($B$48:$B$49)/100)*(VLOOKUP(D57,Ref!$C$5:$E$1102,3,FALSE)-D57)*H57)</f>
        <v>#VALUE!</v>
      </c>
      <c r="P57" s="362" t="e">
        <f>IF(F57&lt;=$B$28,(SUM($B$51:$B$53)*(VLOOKUP(D57,Ref!$C$5:$E$1102,3,FALSE)-D57)*H57)/100,"")</f>
        <v>#VALUE!</v>
      </c>
      <c r="Q57" s="120" t="e">
        <f t="shared" si="7"/>
        <v>#VALUE!</v>
      </c>
      <c r="R57" s="318" t="e">
        <f>IF(D57="","",VLOOKUP(D57,UAG!$B$8:$N$1273,13,FALSE)*$B$35*(VLOOKUP(D57,Ref!$C$5:$E$1102,3,FALSE)-D57)*(1+$B$56))</f>
        <v>#VALUE!</v>
      </c>
      <c r="S57" s="358" t="e">
        <f ca="1">IF(H57="","",IF($B$17=FALSE,N57,SUM($B$61))*OFFSET(OTHER!$B$49,MATCH($B$33,OTHER!$B$50:$B$57,0),MATCH(E57,OTHER!$C$49:$J$49,0)))</f>
        <v>#VALUE!</v>
      </c>
      <c r="T57" s="359" t="e">
        <f ca="1">IF(H57="","",IF($B$17=FALSE,0,SUM($B$62))*OFFSET(OTHER!$B$49,MATCH($B$33,OTHER!$B$50:$B$57,0),MATCH(E57,OTHER!$C$49:$J$49,0)))</f>
        <v>#VALUE!</v>
      </c>
      <c r="U57" s="333" t="str">
        <f t="shared" si="8"/>
        <v/>
      </c>
      <c r="V57" s="4"/>
      <c r="W57" s="4"/>
      <c r="X57" s="4"/>
      <c r="Y57" s="322"/>
      <c r="Z57" s="4"/>
      <c r="AA57" s="4"/>
      <c r="AB57" s="4"/>
      <c r="AC57" s="4"/>
      <c r="AD57" s="4"/>
      <c r="AE57" s="4"/>
      <c r="AF57" s="4"/>
      <c r="AG57" s="4"/>
      <c r="AH57" s="4"/>
      <c r="AI57" s="4"/>
      <c r="AJ57" s="4"/>
      <c r="AK57" s="4"/>
      <c r="AM57" s="4"/>
      <c r="AN57" s="4"/>
    </row>
    <row r="58" spans="1:40" x14ac:dyDescent="0.25">
      <c r="A58" s="446" t="s">
        <v>2016</v>
      </c>
      <c r="B58" s="469" t="e">
        <f ca="1">SUMIFS(TRANS!I:I,TRANS!D:D,Manual!B34,TRANS!F:F,IF(B35&gt;732000,732000,IF(B35&gt;73200,73200,0)))*B40^SUMIFS(TRANS!J:J,TRANS!D:D,Manual!B34,TRANS!F:F,IF(B35&gt;732000,732000,IF(B35&gt;73200,73200,0)))*IF(B35&gt;732000,B40,1)</f>
        <v>#DIV/0!</v>
      </c>
      <c r="D58" s="45" t="e">
        <f>IF(F58&gt;$B$28+1,"",(VLOOKUP(D57,Ref!$C$5:$E$1202,3,FALSE)))</f>
        <v>#VALUE!</v>
      </c>
      <c r="E58" s="9" t="e">
        <f>IF(D58="","",VLOOKUP(D58,Ref!$B$5:$H$1200,7,FALSE))</f>
        <v>#VALUE!</v>
      </c>
      <c r="F58" s="9" t="e">
        <f t="shared" si="9"/>
        <v>#VALUE!</v>
      </c>
      <c r="G58" s="47" t="e">
        <f t="shared" si="10"/>
        <v>#VALUE!</v>
      </c>
      <c r="H58" s="331" t="e">
        <f>IF(G58="ST",((D59-$B$26))/(D59-D58),IF(G58="EN",($B$27-D58+1)/((VLOOKUP(D58,Ref!$C$5:$E$1102,3,FALSE))-D58),IF(G58="","",1)))</f>
        <v>#VALUE!</v>
      </c>
      <c r="I58" s="46" t="str">
        <f ca="1">IFERROR(OFFSET(EUC!$G$1,MATCH(Manual!$B$38,EUC!$S$2:$S$225,0),MONTH(Manual!D58)-1),"")</f>
        <v/>
      </c>
      <c r="J58" s="119" t="e">
        <f t="shared" si="6"/>
        <v>#VALUE!</v>
      </c>
      <c r="K58" s="332">
        <f ca="1">SUMIF(COG!B:B,Manual!D58,COG!C:C)</f>
        <v>0</v>
      </c>
      <c r="L58" s="176" t="e">
        <f>IF(F58&lt;=$B$28,(SUM($B$57:$B$60)*(VLOOKUP(D58,Ref!$C$5:$E$1102,3,FALSE)-D58)*H58)/100,"")</f>
        <v>#VALUE!</v>
      </c>
      <c r="M58" s="176"/>
      <c r="N58" s="121" t="e">
        <f t="shared" si="4"/>
        <v>#VALUE!</v>
      </c>
      <c r="O58" s="362" t="e">
        <f ca="1">IF(D58="","",(OFFSET(METERING!$M$1,MATCH(Manual!E58,METERING!$M$2:$M$20,0),MATCH(Manual!$B$46,METERING!$N$1:$Q$1,0))/365/100+SUM($B$48:$B$49)/100)*(VLOOKUP(D58,Ref!$C$5:$E$1102,3,FALSE)-D58)*H58)</f>
        <v>#VALUE!</v>
      </c>
      <c r="P58" s="362" t="e">
        <f>IF(F58&lt;=$B$28,(SUM($B$51:$B$53)*(VLOOKUP(D58,Ref!$C$5:$E$1102,3,FALSE)-D58)*H58)/100,"")</f>
        <v>#VALUE!</v>
      </c>
      <c r="Q58" s="120" t="e">
        <f t="shared" si="7"/>
        <v>#VALUE!</v>
      </c>
      <c r="R58" s="318" t="e">
        <f>IF(D58="","",VLOOKUP(D58,UAG!$B$8:$N$1273,13,FALSE)*$B$35*(VLOOKUP(D58,Ref!$C$5:$E$1102,3,FALSE)-D58)*(1+$B$56))</f>
        <v>#VALUE!</v>
      </c>
      <c r="S58" s="358" t="e">
        <f ca="1">IF(H58="","",IF($B$17=FALSE,N58,SUM($B$61))*OFFSET(OTHER!$B$49,MATCH($B$33,OTHER!$B$50:$B$57,0),MATCH(E58,OTHER!$C$49:$J$49,0)))</f>
        <v>#VALUE!</v>
      </c>
      <c r="T58" s="359" t="e">
        <f ca="1">IF(H58="","",IF($B$17=FALSE,0,SUM($B$62))*OFFSET(OTHER!$B$49,MATCH($B$33,OTHER!$B$50:$B$57,0),MATCH(E58,OTHER!$C$49:$J$49,0)))</f>
        <v>#VALUE!</v>
      </c>
      <c r="U58" s="333" t="str">
        <f t="shared" si="8"/>
        <v/>
      </c>
      <c r="V58" s="4"/>
      <c r="W58" s="4"/>
      <c r="X58" s="4"/>
      <c r="Y58" s="322"/>
      <c r="Z58" s="4"/>
      <c r="AA58" s="4"/>
      <c r="AB58" s="4"/>
      <c r="AC58" s="4"/>
      <c r="AD58" s="4"/>
      <c r="AE58" s="4"/>
      <c r="AF58" s="4"/>
      <c r="AG58" s="4"/>
      <c r="AH58" s="4"/>
      <c r="AI58" s="4"/>
      <c r="AJ58" s="4"/>
      <c r="AK58" s="4"/>
      <c r="AM58" s="4"/>
      <c r="AN58" s="4"/>
    </row>
    <row r="59" spans="1:40" x14ac:dyDescent="0.25">
      <c r="A59" s="446" t="s">
        <v>2017</v>
      </c>
      <c r="B59" s="469">
        <f ca="1">SUMIFS(TRANS!K:K,TRANS!D:D,Manual!B34,TRANS!F:F,IF(B35&gt;732000,732000,IF(B35&gt;73200,73200,0)))</f>
        <v>0</v>
      </c>
      <c r="D59" s="45" t="e">
        <f>IF(F59&gt;$B$28+1,"",(VLOOKUP(D58,Ref!$C$5:$E$1202,3,FALSE)))</f>
        <v>#VALUE!</v>
      </c>
      <c r="E59" s="9" t="e">
        <f>IF(D59="","",VLOOKUP(D59,Ref!$B$5:$H$1200,7,FALSE))</f>
        <v>#VALUE!</v>
      </c>
      <c r="F59" s="9" t="e">
        <f t="shared" si="9"/>
        <v>#VALUE!</v>
      </c>
      <c r="G59" s="47" t="e">
        <f t="shared" si="10"/>
        <v>#VALUE!</v>
      </c>
      <c r="H59" s="331" t="e">
        <f>IF(G59="ST",((D60-$B$26))/(D60-D59),IF(G59="EN",($B$27-D59+1)/((VLOOKUP(D59,Ref!$C$5:$E$1102,3,FALSE))-D59),IF(G59="","",1)))</f>
        <v>#VALUE!</v>
      </c>
      <c r="I59" s="46" t="str">
        <f ca="1">IFERROR(OFFSET(EUC!$G$1,MATCH(Manual!$B$38,EUC!$S$2:$S$225,0),MONTH(Manual!D59)-1),"")</f>
        <v/>
      </c>
      <c r="J59" s="119" t="e">
        <f t="shared" si="6"/>
        <v>#VALUE!</v>
      </c>
      <c r="K59" s="332">
        <f ca="1">SUMIF(COG!B:B,Manual!D59,COG!C:C)</f>
        <v>0</v>
      </c>
      <c r="L59" s="176" t="e">
        <f>IF(F59&lt;=$B$28,(SUM($B$57:$B$60)*(VLOOKUP(D59,Ref!$C$5:$E$1102,3,FALSE)-D59)*H59)/100,"")</f>
        <v>#VALUE!</v>
      </c>
      <c r="M59" s="176"/>
      <c r="N59" s="121" t="e">
        <f t="shared" si="4"/>
        <v>#VALUE!</v>
      </c>
      <c r="O59" s="362" t="e">
        <f ca="1">IF(D59="","",(OFFSET(METERING!$M$1,MATCH(Manual!E59,METERING!$M$2:$M$20,0),MATCH(Manual!$B$46,METERING!$N$1:$Q$1,0))/365/100+SUM($B$48:$B$49)/100)*(VLOOKUP(D59,Ref!$C$5:$E$1102,3,FALSE)-D59)*H59)</f>
        <v>#VALUE!</v>
      </c>
      <c r="P59" s="362" t="e">
        <f>IF(F59&lt;=$B$28,(SUM($B$51:$B$53)*(VLOOKUP(D59,Ref!$C$5:$E$1102,3,FALSE)-D59)*H59)/100,"")</f>
        <v>#VALUE!</v>
      </c>
      <c r="Q59" s="120" t="e">
        <f t="shared" si="7"/>
        <v>#VALUE!</v>
      </c>
      <c r="R59" s="318" t="e">
        <f>IF(D59="","",VLOOKUP(D59,UAG!$B$8:$N$1273,13,FALSE)*$B$35*(VLOOKUP(D59,Ref!$C$5:$E$1102,3,FALSE)-D59)*(1+$B$56))</f>
        <v>#VALUE!</v>
      </c>
      <c r="S59" s="358" t="e">
        <f ca="1">IF(H59="","",IF($B$17=FALSE,N59,SUM($B$61))*OFFSET(OTHER!$B$49,MATCH($B$33,OTHER!$B$50:$B$57,0),MATCH(E59,OTHER!$C$49:$J$49,0)))</f>
        <v>#VALUE!</v>
      </c>
      <c r="T59" s="359" t="e">
        <f ca="1">IF(H59="","",IF($B$17=FALSE,0,SUM($B$62))*OFFSET(OTHER!$B$49,MATCH($B$33,OTHER!$B$50:$B$57,0),MATCH(E59,OTHER!$C$49:$J$49,0)))</f>
        <v>#VALUE!</v>
      </c>
      <c r="U59" s="333" t="str">
        <f t="shared" si="8"/>
        <v/>
      </c>
      <c r="V59" s="4"/>
      <c r="W59" s="4"/>
      <c r="X59" s="4"/>
      <c r="Y59" s="322"/>
      <c r="Z59" s="4"/>
      <c r="AA59" s="4"/>
      <c r="AB59" s="4"/>
      <c r="AC59" s="4"/>
      <c r="AD59" s="4"/>
      <c r="AE59" s="4"/>
      <c r="AF59" s="4"/>
      <c r="AG59" s="4"/>
      <c r="AH59" s="4"/>
      <c r="AI59" s="4"/>
      <c r="AJ59" s="4"/>
      <c r="AK59" s="4"/>
      <c r="AM59" s="4"/>
      <c r="AN59" s="4"/>
    </row>
    <row r="60" spans="1:40" x14ac:dyDescent="0.25">
      <c r="A60" s="446" t="s">
        <v>2018</v>
      </c>
      <c r="B60" s="469" t="e">
        <f ca="1">(SUMIFS(TRANS!L:L,TRANS!D:D,Manual!B34,TRANS!F:F,IF(B35&gt;732000,732000,IF(B35&gt;73200,73200,0)))*B40^SUMIFS(TRANS!M:M,TRANS!D:D,Manual!B34,TRANS!F:F,IF(B35&gt;732000,732000,IF(B35&gt;73200,73200,0))))*IF(B36=732000,B40,1)</f>
        <v>#DIV/0!</v>
      </c>
      <c r="D60" s="45" t="e">
        <f>IF(F60&gt;$B$28+1,"",(VLOOKUP(D59,Ref!$C$5:$E$1202,3,FALSE)))</f>
        <v>#VALUE!</v>
      </c>
      <c r="E60" s="9" t="e">
        <f>IF(D60="","",VLOOKUP(D60,Ref!$B$5:$H$1200,7,FALSE))</f>
        <v>#VALUE!</v>
      </c>
      <c r="F60" s="9" t="e">
        <f t="shared" si="9"/>
        <v>#VALUE!</v>
      </c>
      <c r="G60" s="47" t="e">
        <f t="shared" si="10"/>
        <v>#VALUE!</v>
      </c>
      <c r="H60" s="331" t="e">
        <f>IF(G60="ST",((D61-$B$26))/(D61-D60),IF(G60="EN",($B$27-D60+1)/((VLOOKUP(D60,Ref!$C$5:$E$1102,3,FALSE))-D60),IF(G60="","",1)))</f>
        <v>#VALUE!</v>
      </c>
      <c r="I60" s="46" t="str">
        <f ca="1">IFERROR(OFFSET(EUC!$G$1,MATCH(Manual!$B$38,EUC!$S$2:$S$225,0),MONTH(Manual!D60)-1),"")</f>
        <v/>
      </c>
      <c r="J60" s="119" t="e">
        <f t="shared" si="6"/>
        <v>#VALUE!</v>
      </c>
      <c r="K60" s="332">
        <f ca="1">SUMIF(COG!B:B,Manual!D60,COG!C:C)</f>
        <v>0</v>
      </c>
      <c r="L60" s="176" t="e">
        <f>IF(F60&lt;=$B$28,(SUM($B$57:$B$60)*(VLOOKUP(D60,Ref!$C$5:$E$1102,3,FALSE)-D60)*H60)/100,"")</f>
        <v>#VALUE!</v>
      </c>
      <c r="M60" s="176"/>
      <c r="N60" s="121" t="e">
        <f t="shared" si="4"/>
        <v>#VALUE!</v>
      </c>
      <c r="O60" s="362" t="e">
        <f ca="1">IF(D60="","",(OFFSET(METERING!$M$1,MATCH(Manual!E60,METERING!$M$2:$M$20,0),MATCH(Manual!$B$46,METERING!$N$1:$Q$1,0))/365/100+SUM($B$48:$B$49)/100)*(VLOOKUP(D60,Ref!$C$5:$E$1102,3,FALSE)-D60)*H60)</f>
        <v>#VALUE!</v>
      </c>
      <c r="P60" s="362" t="e">
        <f>IF(F60&lt;=$B$28,(SUM($B$51:$B$53)*(VLOOKUP(D60,Ref!$C$5:$E$1102,3,FALSE)-D60)*H60)/100,"")</f>
        <v>#VALUE!</v>
      </c>
      <c r="Q60" s="120" t="e">
        <f t="shared" si="7"/>
        <v>#VALUE!</v>
      </c>
      <c r="R60" s="318" t="e">
        <f>IF(D60="","",VLOOKUP(D60,UAG!$B$8:$N$1273,13,FALSE)*$B$35*(VLOOKUP(D60,Ref!$C$5:$E$1102,3,FALSE)-D60)*(1+$B$56))</f>
        <v>#VALUE!</v>
      </c>
      <c r="S60" s="358" t="e">
        <f ca="1">IF(H60="","",IF($B$17=FALSE,N60,SUM($B$61))*OFFSET(OTHER!$B$49,MATCH($B$33,OTHER!$B$50:$B$57,0),MATCH(E60,OTHER!$C$49:$J$49,0)))</f>
        <v>#VALUE!</v>
      </c>
      <c r="T60" s="359" t="e">
        <f ca="1">IF(H60="","",IF($B$17=FALSE,0,SUM($B$62))*OFFSET(OTHER!$B$49,MATCH($B$33,OTHER!$B$50:$B$57,0),MATCH(E60,OTHER!$C$49:$J$49,0)))</f>
        <v>#VALUE!</v>
      </c>
      <c r="U60" s="333" t="str">
        <f t="shared" si="8"/>
        <v/>
      </c>
      <c r="V60" s="4"/>
      <c r="W60" s="4"/>
      <c r="X60" s="4"/>
      <c r="Y60" s="322"/>
      <c r="Z60" s="4"/>
      <c r="AA60" s="4"/>
      <c r="AB60" s="4"/>
      <c r="AC60" s="4"/>
      <c r="AD60" s="4"/>
      <c r="AE60" s="4"/>
      <c r="AF60" s="4"/>
      <c r="AG60" s="4"/>
      <c r="AH60" s="4"/>
      <c r="AI60" s="4"/>
      <c r="AJ60" s="4"/>
      <c r="AK60" s="4"/>
      <c r="AM60" s="4"/>
      <c r="AN60" s="4"/>
    </row>
    <row r="61" spans="1:40" x14ac:dyDescent="0.25">
      <c r="A61" s="446" t="s">
        <v>1994</v>
      </c>
      <c r="B61" s="467">
        <f ca="1">SUM(B54:B55)</f>
        <v>0</v>
      </c>
      <c r="D61" s="45" t="e">
        <f>IF(F61&gt;$B$28+1,"",(VLOOKUP(D60,Ref!$C$5:$E$1202,3,FALSE)))</f>
        <v>#VALUE!</v>
      </c>
      <c r="E61" s="9" t="e">
        <f>IF(D61="","",VLOOKUP(D61,Ref!$B$5:$H$1200,7,FALSE))</f>
        <v>#VALUE!</v>
      </c>
      <c r="F61" s="9" t="e">
        <f t="shared" si="9"/>
        <v>#VALUE!</v>
      </c>
      <c r="G61" s="47" t="e">
        <f t="shared" si="10"/>
        <v>#VALUE!</v>
      </c>
      <c r="H61" s="331" t="e">
        <f>IF(G61="ST",((D62-$B$26))/(D62-D61),IF(G61="EN",($B$27-D61+1)/((VLOOKUP(D61,Ref!$C$5:$E$1102,3,FALSE))-D61),IF(G61="","",1)))</f>
        <v>#VALUE!</v>
      </c>
      <c r="I61" s="46" t="str">
        <f ca="1">IFERROR(OFFSET(EUC!$G$1,MATCH(Manual!$B$38,EUC!$S$2:$S$225,0),MONTH(Manual!D61)-1),"")</f>
        <v/>
      </c>
      <c r="J61" s="119" t="e">
        <f t="shared" si="6"/>
        <v>#VALUE!</v>
      </c>
      <c r="K61" s="332">
        <f ca="1">SUMIF(COG!B:B,Manual!D61,COG!C:C)</f>
        <v>0</v>
      </c>
      <c r="L61" s="176" t="e">
        <f>IF(F61&lt;=$B$28,(SUM($B$57:$B$60)*(VLOOKUP(D61,Ref!$C$5:$E$1102,3,FALSE)-D61)*H61)/100,"")</f>
        <v>#VALUE!</v>
      </c>
      <c r="M61" s="176"/>
      <c r="N61" s="121" t="e">
        <f t="shared" si="4"/>
        <v>#VALUE!</v>
      </c>
      <c r="O61" s="362" t="e">
        <f ca="1">IF(D61="","",(OFFSET(METERING!$M$1,MATCH(Manual!E61,METERING!$M$2:$M$20,0),MATCH(Manual!$B$46,METERING!$N$1:$Q$1,0))/365/100+SUM($B$48:$B$49)/100)*(VLOOKUP(D61,Ref!$C$5:$E$1102,3,FALSE)-D61)*H61)</f>
        <v>#VALUE!</v>
      </c>
      <c r="P61" s="362" t="e">
        <f>IF(F61&lt;=$B$28,(SUM($B$51:$B$53)*(VLOOKUP(D61,Ref!$C$5:$E$1102,3,FALSE)-D61)*H61)/100,"")</f>
        <v>#VALUE!</v>
      </c>
      <c r="Q61" s="120" t="e">
        <f t="shared" si="7"/>
        <v>#VALUE!</v>
      </c>
      <c r="R61" s="318" t="e">
        <f>IF(D61="","",VLOOKUP(D61,UAG!$B$8:$N$1273,13,FALSE)*$B$35*(VLOOKUP(D61,Ref!$C$5:$E$1102,3,FALSE)-D61)*(1+$B$56))</f>
        <v>#VALUE!</v>
      </c>
      <c r="S61" s="358" t="e">
        <f ca="1">IF(H61="","",IF($B$17=FALSE,N61,SUM($B$61))*OFFSET(OTHER!$B$49,MATCH($B$33,OTHER!$B$50:$B$57,0),MATCH(E61,OTHER!$C$49:$J$49,0)))</f>
        <v>#VALUE!</v>
      </c>
      <c r="T61" s="359" t="e">
        <f ca="1">IF(H61="","",IF($B$17=FALSE,0,SUM($B$62))*OFFSET(OTHER!$B$49,MATCH($B$33,OTHER!$B$50:$B$57,0),MATCH(E61,OTHER!$C$49:$J$49,0)))</f>
        <v>#VALUE!</v>
      </c>
      <c r="U61" s="333" t="str">
        <f t="shared" si="8"/>
        <v/>
      </c>
      <c r="V61" s="4"/>
      <c r="W61" s="4"/>
      <c r="X61" s="4"/>
      <c r="Y61" s="322"/>
      <c r="Z61" s="4"/>
      <c r="AA61" s="4"/>
      <c r="AB61" s="4"/>
      <c r="AC61" s="4"/>
      <c r="AD61" s="4"/>
      <c r="AE61" s="4"/>
      <c r="AF61" s="4"/>
      <c r="AG61" s="4"/>
      <c r="AH61" s="4"/>
      <c r="AI61" s="4"/>
      <c r="AJ61" s="4"/>
      <c r="AK61" s="4"/>
      <c r="AM61" s="4"/>
      <c r="AN61" s="4"/>
    </row>
    <row r="62" spans="1:40" x14ac:dyDescent="0.25">
      <c r="A62" s="446" t="s">
        <v>2001</v>
      </c>
      <c r="B62" s="469" t="e">
        <f ca="1">SUM(B57:B60)</f>
        <v>#DIV/0!</v>
      </c>
      <c r="D62" s="45" t="e">
        <f>IF(F62&gt;$B$28+1,"",(VLOOKUP(D61,Ref!$C$5:$E$1202,3,FALSE)))</f>
        <v>#VALUE!</v>
      </c>
      <c r="E62" s="9" t="e">
        <f>IF(D62="","",VLOOKUP(D62,Ref!$B$5:$H$1200,7,FALSE))</f>
        <v>#VALUE!</v>
      </c>
      <c r="F62" s="9" t="e">
        <f t="shared" si="9"/>
        <v>#VALUE!</v>
      </c>
      <c r="G62" s="47" t="e">
        <f t="shared" si="10"/>
        <v>#VALUE!</v>
      </c>
      <c r="H62" s="331" t="e">
        <f>IF(G62="ST",((D63-$B$26))/(D63-D62),IF(G62="EN",($B$27-D62+1)/((VLOOKUP(D62,Ref!$C$5:$E$1102,3,FALSE))-D62),IF(G62="","",1)))</f>
        <v>#VALUE!</v>
      </c>
      <c r="I62" s="46" t="str">
        <f ca="1">IFERROR(OFFSET(EUC!$G$1,MATCH(Manual!$B$38,EUC!$S$2:$S$225,0),MONTH(Manual!D62)-1),"")</f>
        <v/>
      </c>
      <c r="J62" s="119" t="e">
        <f t="shared" si="6"/>
        <v>#VALUE!</v>
      </c>
      <c r="K62" s="332">
        <f ca="1">SUMIF(COG!B:B,Manual!D62,COG!C:C)</f>
        <v>0</v>
      </c>
      <c r="L62" s="176" t="e">
        <f>IF(F62&lt;=$B$28,(SUM($B$57:$B$60)*(VLOOKUP(D62,Ref!$C$5:$E$1102,3,FALSE)-D62)*H62)/100,"")</f>
        <v>#VALUE!</v>
      </c>
      <c r="M62" s="176"/>
      <c r="N62" s="121" t="e">
        <f t="shared" si="4"/>
        <v>#VALUE!</v>
      </c>
      <c r="O62" s="362" t="e">
        <f ca="1">IF(D62="","",(OFFSET(METERING!$M$1,MATCH(Manual!E62,METERING!$M$2:$M$20,0),MATCH(Manual!$B$46,METERING!$N$1:$Q$1,0))/365/100+SUM($B$48:$B$49)/100)*(VLOOKUP(D62,Ref!$C$5:$E$1102,3,FALSE)-D62)*H62)</f>
        <v>#VALUE!</v>
      </c>
      <c r="P62" s="362" t="e">
        <f>IF(F62&lt;=$B$28,(SUM($B$51:$B$53)*(VLOOKUP(D62,Ref!$C$5:$E$1102,3,FALSE)-D62)*H62)/100,"")</f>
        <v>#VALUE!</v>
      </c>
      <c r="Q62" s="120" t="e">
        <f t="shared" si="7"/>
        <v>#VALUE!</v>
      </c>
      <c r="R62" s="318" t="e">
        <f>IF(D62="","",VLOOKUP(D62,UAG!$B$8:$N$1273,13,FALSE)*$B$35*(VLOOKUP(D62,Ref!$C$5:$E$1102,3,FALSE)-D62)*(1+$B$56))</f>
        <v>#VALUE!</v>
      </c>
      <c r="S62" s="358" t="e">
        <f ca="1">IF(H62="","",IF($B$17=FALSE,N62,SUM($B$61))*OFFSET(OTHER!$B$49,MATCH($B$33,OTHER!$B$50:$B$57,0),MATCH(E62,OTHER!$C$49:$J$49,0)))</f>
        <v>#VALUE!</v>
      </c>
      <c r="T62" s="359" t="e">
        <f ca="1">IF(H62="","",IF($B$17=FALSE,0,SUM($B$62))*OFFSET(OTHER!$B$49,MATCH($B$33,OTHER!$B$50:$B$57,0),MATCH(E62,OTHER!$C$49:$J$49,0)))</f>
        <v>#VALUE!</v>
      </c>
      <c r="U62" s="333" t="str">
        <f t="shared" si="8"/>
        <v/>
      </c>
      <c r="V62" s="4"/>
      <c r="W62" s="4"/>
      <c r="X62" s="4"/>
      <c r="Y62" s="322"/>
      <c r="Z62" s="4"/>
      <c r="AA62" s="4"/>
      <c r="AB62" s="4"/>
      <c r="AC62" s="4"/>
      <c r="AD62" s="4"/>
      <c r="AE62" s="4"/>
      <c r="AF62" s="4"/>
      <c r="AG62" s="4"/>
      <c r="AH62" s="4"/>
      <c r="AI62" s="4"/>
      <c r="AJ62" s="4"/>
      <c r="AK62" s="4"/>
      <c r="AM62" s="4"/>
      <c r="AN62" s="4"/>
    </row>
    <row r="63" spans="1:40" x14ac:dyDescent="0.25">
      <c r="A63" s="449" t="s">
        <v>2046</v>
      </c>
      <c r="B63" s="477">
        <v>3</v>
      </c>
      <c r="D63" s="45" t="e">
        <f>IF(F63&gt;$B$28+1,"",(VLOOKUP(D62,Ref!$C$5:$E$1202,3,FALSE)))</f>
        <v>#VALUE!</v>
      </c>
      <c r="E63" s="9" t="e">
        <f>IF(D63="","",VLOOKUP(D63,Ref!$B$5:$H$1200,7,FALSE))</f>
        <v>#VALUE!</v>
      </c>
      <c r="F63" s="9" t="e">
        <f t="shared" si="9"/>
        <v>#VALUE!</v>
      </c>
      <c r="G63" s="47" t="e">
        <f t="shared" si="10"/>
        <v>#VALUE!</v>
      </c>
      <c r="H63" s="331" t="e">
        <f>IF(G63="ST",((D64-$B$26))/(D64-D63),IF(G63="EN",($B$27-D63+1)/((VLOOKUP(D63,Ref!$C$5:$E$1102,3,FALSE))-D63),IF(G63="","",1)))</f>
        <v>#VALUE!</v>
      </c>
      <c r="I63" s="46" t="str">
        <f ca="1">IFERROR(OFFSET(EUC!$G$1,MATCH(Manual!$B$38,EUC!$S$2:$S$225,0),MONTH(Manual!D63)-1),"")</f>
        <v/>
      </c>
      <c r="J63" s="119" t="e">
        <f t="shared" si="6"/>
        <v>#VALUE!</v>
      </c>
      <c r="K63" s="332">
        <f ca="1">SUMIF(COG!B:B,Manual!D63,COG!C:C)</f>
        <v>0</v>
      </c>
      <c r="L63" s="176" t="e">
        <f>IF(F63&lt;=$B$28,(SUM($B$57:$B$60)*(VLOOKUP(D63,Ref!$C$5:$E$1102,3,FALSE)-D63)*H63)/100,"")</f>
        <v>#VALUE!</v>
      </c>
      <c r="M63" s="176"/>
      <c r="N63" s="121" t="e">
        <f t="shared" si="4"/>
        <v>#VALUE!</v>
      </c>
      <c r="O63" s="362" t="e">
        <f ca="1">IF(D63="","",(OFFSET(METERING!$M$1,MATCH(Manual!E63,METERING!$M$2:$M$20,0),MATCH(Manual!$B$46,METERING!$N$1:$Q$1,0))/365/100+SUM($B$48:$B$49)/100)*(VLOOKUP(D63,Ref!$C$5:$E$1102,3,FALSE)-D63)*H63)</f>
        <v>#VALUE!</v>
      </c>
      <c r="P63" s="362" t="e">
        <f>IF(F63&lt;=$B$28,(SUM($B$51:$B$53)*(VLOOKUP(D63,Ref!$C$5:$E$1102,3,FALSE)-D63)*H63)/100,"")</f>
        <v>#VALUE!</v>
      </c>
      <c r="Q63" s="120" t="e">
        <f t="shared" si="7"/>
        <v>#VALUE!</v>
      </c>
      <c r="R63" s="318" t="e">
        <f>IF(D63="","",VLOOKUP(D63,UAG!$B$8:$N$1273,13,FALSE)*$B$35*(VLOOKUP(D63,Ref!$C$5:$E$1102,3,FALSE)-D63)*(1+$B$56))</f>
        <v>#VALUE!</v>
      </c>
      <c r="S63" s="358" t="e">
        <f ca="1">IF(H63="","",IF($B$17=FALSE,N63,SUM($B$61))*OFFSET(OTHER!$B$49,MATCH($B$33,OTHER!$B$50:$B$57,0),MATCH(E63,OTHER!$C$49:$J$49,0)))</f>
        <v>#VALUE!</v>
      </c>
      <c r="T63" s="359" t="e">
        <f ca="1">IF(H63="","",IF($B$17=FALSE,0,SUM($B$62))*OFFSET(OTHER!$B$49,MATCH($B$33,OTHER!$B$50:$B$57,0),MATCH(E63,OTHER!$C$49:$J$49,0)))</f>
        <v>#VALUE!</v>
      </c>
      <c r="U63" s="333" t="str">
        <f t="shared" si="8"/>
        <v/>
      </c>
      <c r="V63" s="4"/>
      <c r="W63" s="4"/>
      <c r="X63" s="4"/>
      <c r="Y63" s="322"/>
      <c r="Z63" s="4"/>
      <c r="AA63" s="4"/>
      <c r="AB63" s="4"/>
      <c r="AC63" s="4"/>
      <c r="AD63" s="4"/>
      <c r="AE63" s="4"/>
      <c r="AF63" s="4"/>
      <c r="AG63" s="4"/>
      <c r="AH63" s="4"/>
      <c r="AI63" s="4"/>
      <c r="AJ63" s="4"/>
      <c r="AK63" s="4"/>
      <c r="AM63" s="4"/>
      <c r="AN63" s="4"/>
    </row>
    <row r="64" spans="1:40" x14ac:dyDescent="0.25">
      <c r="A64" s="446" t="s">
        <v>2623</v>
      </c>
      <c r="B64" s="470">
        <v>0</v>
      </c>
      <c r="D64" s="45" t="e">
        <f>IF(F64&gt;$B$28+1,"",(VLOOKUP(D63,Ref!$C$5:$E$1202,3,FALSE)))</f>
        <v>#VALUE!</v>
      </c>
      <c r="E64" s="9" t="e">
        <f>IF(D64="","",VLOOKUP(D64,Ref!$B$5:$H$1200,7,FALSE))</f>
        <v>#VALUE!</v>
      </c>
      <c r="F64" s="9" t="e">
        <f t="shared" si="9"/>
        <v>#VALUE!</v>
      </c>
      <c r="G64" s="47" t="e">
        <f t="shared" si="10"/>
        <v>#VALUE!</v>
      </c>
      <c r="H64" s="331" t="e">
        <f>IF(G64="ST",((D65-$B$26))/(D65-D64),IF(G64="EN",($B$27-D64+1)/((VLOOKUP(D64,Ref!$C$5:$E$1102,3,FALSE))-D64),IF(G64="","",1)))</f>
        <v>#VALUE!</v>
      </c>
      <c r="I64" s="46" t="str">
        <f ca="1">IFERROR(OFFSET(EUC!$G$1,MATCH(Manual!$B$38,EUC!$S$2:$S$225,0),MONTH(Manual!D64)-1),"")</f>
        <v/>
      </c>
      <c r="J64" s="119" t="e">
        <f t="shared" si="6"/>
        <v>#VALUE!</v>
      </c>
      <c r="K64" s="332">
        <f ca="1">SUMIF(COG!B:B,Manual!D64,COG!C:C)</f>
        <v>0</v>
      </c>
      <c r="L64" s="176" t="e">
        <f>IF(F64&lt;=$B$28,(SUM($B$57:$B$60)*(VLOOKUP(D64,Ref!$C$5:$E$1102,3,FALSE)-D64)*H64)/100,"")</f>
        <v>#VALUE!</v>
      </c>
      <c r="M64" s="176"/>
      <c r="N64" s="121" t="e">
        <f t="shared" si="4"/>
        <v>#VALUE!</v>
      </c>
      <c r="O64" s="362" t="e">
        <f ca="1">IF(D64="","",(OFFSET(METERING!$M$1,MATCH(Manual!E64,METERING!$M$2:$M$20,0),MATCH(Manual!$B$46,METERING!$N$1:$Q$1,0))/365/100+SUM($B$48:$B$49)/100)*(VLOOKUP(D64,Ref!$C$5:$E$1102,3,FALSE)-D64)*H64)</f>
        <v>#VALUE!</v>
      </c>
      <c r="P64" s="362" t="e">
        <f>IF(F64&lt;=$B$28,(SUM($B$51:$B$53)*(VLOOKUP(D64,Ref!$C$5:$E$1102,3,FALSE)-D64)*H64)/100,"")</f>
        <v>#VALUE!</v>
      </c>
      <c r="Q64" s="120" t="e">
        <f t="shared" si="7"/>
        <v>#VALUE!</v>
      </c>
      <c r="R64" s="318" t="e">
        <f>IF(D64="","",VLOOKUP(D64,UAG!$B$8:$N$1273,13,FALSE)*$B$35*(VLOOKUP(D64,Ref!$C$5:$E$1102,3,FALSE)-D64)*(1+$B$56))</f>
        <v>#VALUE!</v>
      </c>
      <c r="S64" s="358" t="e">
        <f ca="1">IF(H64="","",IF($B$17=FALSE,N64,SUM($B$61))*OFFSET(OTHER!$B$49,MATCH($B$33,OTHER!$B$50:$B$57,0),MATCH(E64,OTHER!$C$49:$J$49,0)))</f>
        <v>#VALUE!</v>
      </c>
      <c r="T64" s="359" t="e">
        <f ca="1">IF(H64="","",IF($B$17=FALSE,0,SUM($B$62))*OFFSET(OTHER!$B$49,MATCH($B$33,OTHER!$B$50:$B$57,0),MATCH(E64,OTHER!$C$49:$J$49,0)))</f>
        <v>#VALUE!</v>
      </c>
      <c r="U64" s="333" t="str">
        <f t="shared" si="8"/>
        <v/>
      </c>
      <c r="V64" s="4"/>
      <c r="W64" s="4"/>
      <c r="X64" s="4"/>
      <c r="Y64" s="322"/>
      <c r="Z64" s="4"/>
      <c r="AA64" s="4"/>
      <c r="AB64" s="4"/>
      <c r="AC64" s="4"/>
      <c r="AD64" s="4"/>
      <c r="AE64" s="4"/>
      <c r="AF64" s="4"/>
      <c r="AG64" s="4"/>
      <c r="AH64" s="4"/>
      <c r="AI64" s="4"/>
      <c r="AJ64" s="4"/>
      <c r="AK64" s="4"/>
      <c r="AM64" s="4"/>
      <c r="AN64" s="4"/>
    </row>
    <row r="65" spans="1:40" x14ac:dyDescent="0.25">
      <c r="A65" s="446" t="s">
        <v>2163</v>
      </c>
      <c r="B65" s="470">
        <v>0</v>
      </c>
      <c r="D65" s="45" t="e">
        <f>IF(F65&gt;$B$28+1,"",(VLOOKUP(D64,Ref!$C$5:$E$1202,3,FALSE)))</f>
        <v>#VALUE!</v>
      </c>
      <c r="E65" s="9" t="e">
        <f>IF(D65="","",VLOOKUP(D65,Ref!$B$5:$H$1200,7,FALSE))</f>
        <v>#VALUE!</v>
      </c>
      <c r="F65" s="9" t="e">
        <f t="shared" si="9"/>
        <v>#VALUE!</v>
      </c>
      <c r="G65" s="47" t="e">
        <f t="shared" si="10"/>
        <v>#VALUE!</v>
      </c>
      <c r="H65" s="331" t="e">
        <f>IF(G65="ST",((D66-$B$26))/(D66-D65),IF(G65="EN",($B$27-D65+1)/((VLOOKUP(D65,Ref!$C$5:$E$1102,3,FALSE))-D65),IF(G65="","",1)))</f>
        <v>#VALUE!</v>
      </c>
      <c r="I65" s="46" t="str">
        <f ca="1">IFERROR(OFFSET(EUC!$G$1,MATCH(Manual!$B$38,EUC!$S$2:$S$225,0),MONTH(Manual!D65)-1),"")</f>
        <v/>
      </c>
      <c r="J65" s="119" t="e">
        <f t="shared" si="6"/>
        <v>#VALUE!</v>
      </c>
      <c r="K65" s="332">
        <f ca="1">SUMIF(COG!B:B,Manual!D65,COG!C:C)</f>
        <v>0</v>
      </c>
      <c r="L65" s="176" t="e">
        <f>IF(F65&lt;=$B$28,(SUM($B$57:$B$60)*(VLOOKUP(D65,Ref!$C$5:$E$1102,3,FALSE)-D65)*H65)/100,"")</f>
        <v>#VALUE!</v>
      </c>
      <c r="M65" s="176"/>
      <c r="N65" s="121" t="e">
        <f t="shared" si="4"/>
        <v>#VALUE!</v>
      </c>
      <c r="O65" s="362" t="e">
        <f ca="1">IF(D65="","",(OFFSET(METERING!$M$1,MATCH(Manual!E65,METERING!$M$2:$M$20,0),MATCH(Manual!$B$46,METERING!$N$1:$Q$1,0))/365/100+SUM($B$48:$B$49)/100)*(VLOOKUP(D65,Ref!$C$5:$E$1102,3,FALSE)-D65)*H65)</f>
        <v>#VALUE!</v>
      </c>
      <c r="P65" s="362" t="e">
        <f>IF(F65&lt;=$B$28,(SUM($B$51:$B$53)*(VLOOKUP(D65,Ref!$C$5:$E$1102,3,FALSE)-D65)*H65)/100,"")</f>
        <v>#VALUE!</v>
      </c>
      <c r="Q65" s="120" t="e">
        <f t="shared" si="7"/>
        <v>#VALUE!</v>
      </c>
      <c r="R65" s="318" t="e">
        <f>IF(D65="","",VLOOKUP(D65,UAG!$B$8:$N$1273,13,FALSE)*$B$35*(VLOOKUP(D65,Ref!$C$5:$E$1102,3,FALSE)-D65)*(1+$B$56))</f>
        <v>#VALUE!</v>
      </c>
      <c r="S65" s="358" t="e">
        <f ca="1">IF(H65="","",IF($B$17=FALSE,N65,SUM($B$61))*OFFSET(OTHER!$B$49,MATCH($B$33,OTHER!$B$50:$B$57,0),MATCH(E65,OTHER!$C$49:$J$49,0)))</f>
        <v>#VALUE!</v>
      </c>
      <c r="T65" s="359" t="e">
        <f ca="1">IF(H65="","",IF($B$17=FALSE,0,SUM($B$62))*OFFSET(OTHER!$B$49,MATCH($B$33,OTHER!$B$50:$B$57,0),MATCH(E65,OTHER!$C$49:$J$49,0)))</f>
        <v>#VALUE!</v>
      </c>
      <c r="U65" s="333" t="str">
        <f t="shared" si="8"/>
        <v/>
      </c>
      <c r="V65" s="4"/>
      <c r="W65" s="4"/>
      <c r="X65" s="4"/>
      <c r="Y65" s="322"/>
      <c r="Z65" s="4"/>
      <c r="AA65" s="4"/>
      <c r="AB65" s="4"/>
      <c r="AC65" s="4"/>
      <c r="AD65" s="4"/>
      <c r="AE65" s="4"/>
      <c r="AF65" s="4"/>
      <c r="AG65" s="4"/>
      <c r="AH65" s="4"/>
      <c r="AI65" s="4"/>
      <c r="AJ65" s="4"/>
      <c r="AK65" s="4"/>
      <c r="AM65" s="4"/>
      <c r="AN65" s="4"/>
    </row>
    <row r="66" spans="1:40" x14ac:dyDescent="0.25">
      <c r="A66" s="446" t="s">
        <v>2164</v>
      </c>
      <c r="B66" s="470">
        <v>0</v>
      </c>
      <c r="D66" s="45" t="e">
        <f>IF(F66&gt;$B$28+1,"",(VLOOKUP(D65,Ref!$C$5:$E$1202,3,FALSE)))</f>
        <v>#VALUE!</v>
      </c>
      <c r="E66" s="9" t="e">
        <f>IF(D66="","",VLOOKUP(D66,Ref!$B$5:$H$1200,7,FALSE))</f>
        <v>#VALUE!</v>
      </c>
      <c r="F66" s="9" t="e">
        <f t="shared" si="9"/>
        <v>#VALUE!</v>
      </c>
      <c r="G66" s="47" t="e">
        <f t="shared" si="10"/>
        <v>#VALUE!</v>
      </c>
      <c r="H66" s="331" t="e">
        <f>IF(G66="ST",((D67-$B$26))/(D67-D66),IF(G66="EN",($B$27-D66+1)/((VLOOKUP(D66,Ref!$C$5:$E$1102,3,FALSE))-D66),IF(G66="","",1)))</f>
        <v>#VALUE!</v>
      </c>
      <c r="I66" s="46" t="str">
        <f ca="1">IFERROR(OFFSET(EUC!$G$1,MATCH(Manual!$B$38,EUC!$S$2:$S$225,0),MONTH(Manual!D66)-1),"")</f>
        <v/>
      </c>
      <c r="J66" s="119" t="e">
        <f t="shared" si="6"/>
        <v>#VALUE!</v>
      </c>
      <c r="K66" s="332">
        <f ca="1">SUMIF(COG!B:B,Manual!D66,COG!C:C)</f>
        <v>0</v>
      </c>
      <c r="L66" s="176" t="e">
        <f>IF(F66&lt;=$B$28,(SUM($B$57:$B$60)*(VLOOKUP(D66,Ref!$C$5:$E$1102,3,FALSE)-D66)*H66)/100,"")</f>
        <v>#VALUE!</v>
      </c>
      <c r="M66" s="176"/>
      <c r="N66" s="121" t="e">
        <f t="shared" si="4"/>
        <v>#VALUE!</v>
      </c>
      <c r="O66" s="362" t="e">
        <f ca="1">IF(D66="","",(OFFSET(METERING!$M$1,MATCH(Manual!E66,METERING!$M$2:$M$20,0),MATCH(Manual!$B$46,METERING!$N$1:$Q$1,0))/365/100+SUM($B$48:$B$49)/100)*(VLOOKUP(D66,Ref!$C$5:$E$1102,3,FALSE)-D66)*H66)</f>
        <v>#VALUE!</v>
      </c>
      <c r="P66" s="362" t="e">
        <f>IF(F66&lt;=$B$28,(SUM($B$51:$B$53)*(VLOOKUP(D66,Ref!$C$5:$E$1102,3,FALSE)-D66)*H66)/100,"")</f>
        <v>#VALUE!</v>
      </c>
      <c r="Q66" s="120" t="e">
        <f t="shared" si="7"/>
        <v>#VALUE!</v>
      </c>
      <c r="R66" s="318" t="e">
        <f>IF(D66="","",VLOOKUP(D66,UAG!$B$8:$N$1273,13,FALSE)*$B$35*(VLOOKUP(D66,Ref!$C$5:$E$1102,3,FALSE)-D66)*(1+$B$56))</f>
        <v>#VALUE!</v>
      </c>
      <c r="S66" s="358" t="e">
        <f ca="1">IF(H66="","",IF($B$17=FALSE,N66,SUM($B$61))*OFFSET(OTHER!$B$49,MATCH($B$33,OTHER!$B$50:$B$57,0),MATCH(E66,OTHER!$C$49:$J$49,0)))</f>
        <v>#VALUE!</v>
      </c>
      <c r="T66" s="359" t="e">
        <f ca="1">IF(H66="","",IF($B$17=FALSE,0,SUM($B$62))*OFFSET(OTHER!$B$49,MATCH($B$33,OTHER!$B$50:$B$57,0),MATCH(E66,OTHER!$C$49:$J$49,0)))</f>
        <v>#VALUE!</v>
      </c>
      <c r="U66" s="333" t="str">
        <f t="shared" si="8"/>
        <v/>
      </c>
      <c r="V66" s="4"/>
      <c r="W66" s="4"/>
      <c r="X66" s="4"/>
      <c r="Y66" s="322"/>
      <c r="Z66" s="4"/>
      <c r="AA66" s="4"/>
      <c r="AB66" s="4"/>
      <c r="AC66" s="4"/>
      <c r="AD66" s="4"/>
      <c r="AE66" s="4"/>
      <c r="AF66" s="4"/>
      <c r="AG66" s="4"/>
      <c r="AH66" s="4"/>
      <c r="AI66" s="4"/>
      <c r="AJ66" s="4"/>
      <c r="AK66" s="4"/>
      <c r="AM66" s="4"/>
      <c r="AN66" s="4"/>
    </row>
    <row r="67" spans="1:40" x14ac:dyDescent="0.25">
      <c r="A67" s="446" t="s">
        <v>2679</v>
      </c>
      <c r="B67" s="471" t="e">
        <f>SUMPRODUCT((MARGIN!$B$4:$B$14&lt;Manual!$B$35)*(MARGIN!$C$4:$C$14&gt;Manual!$B$35)*(MARGIN!$I$4:$I$14))*B28/12</f>
        <v>#VALUE!</v>
      </c>
      <c r="D67" s="45" t="e">
        <f>IF(F67&gt;$B$28+1,"",(VLOOKUP(D66,Ref!$C$5:$E$1202,3,FALSE)))</f>
        <v>#VALUE!</v>
      </c>
      <c r="E67" s="9" t="e">
        <f>IF(D67="","",VLOOKUP(D67,Ref!$B$5:$H$1200,7,FALSE))</f>
        <v>#VALUE!</v>
      </c>
      <c r="F67" s="9" t="e">
        <f t="shared" si="9"/>
        <v>#VALUE!</v>
      </c>
      <c r="G67" s="47" t="e">
        <f t="shared" si="10"/>
        <v>#VALUE!</v>
      </c>
      <c r="H67" s="331" t="e">
        <f>IF(G67="ST",((D68-$B$26))/(D68-D67),IF(G67="EN",($B$27-D67+1)/((VLOOKUP(D67,Ref!$C$5:$E$1102,3,FALSE))-D67),IF(G67="","",1)))</f>
        <v>#VALUE!</v>
      </c>
      <c r="I67" s="46" t="str">
        <f ca="1">IFERROR(OFFSET(EUC!$G$1,MATCH(Manual!$B$38,EUC!$S$2:$S$225,0),MONTH(Manual!D67)-1),"")</f>
        <v/>
      </c>
      <c r="J67" s="119" t="e">
        <f t="shared" si="6"/>
        <v>#VALUE!</v>
      </c>
      <c r="K67" s="332">
        <f ca="1">SUMIF(COG!B:B,Manual!D67,COG!C:C)</f>
        <v>0</v>
      </c>
      <c r="L67" s="176" t="e">
        <f>IF(F67&lt;=$B$28,(SUM($B$57:$B$60)*(VLOOKUP(D67,Ref!$C$5:$E$1102,3,FALSE)-D67)*H67)/100,"")</f>
        <v>#VALUE!</v>
      </c>
      <c r="M67" s="176"/>
      <c r="N67" s="121" t="e">
        <f t="shared" si="4"/>
        <v>#VALUE!</v>
      </c>
      <c r="O67" s="362" t="e">
        <f ca="1">IF(D67="","",(OFFSET(METERING!$M$1,MATCH(Manual!E67,METERING!$M$2:$M$20,0),MATCH(Manual!$B$46,METERING!$N$1:$Q$1,0))/365/100+SUM($B$48:$B$49)/100)*(VLOOKUP(D67,Ref!$C$5:$E$1102,3,FALSE)-D67)*H67)</f>
        <v>#VALUE!</v>
      </c>
      <c r="P67" s="362" t="e">
        <f>IF(F67&lt;=$B$28,(SUM($B$51:$B$53)*(VLOOKUP(D67,Ref!$C$5:$E$1102,3,FALSE)-D67)*H67)/100,"")</f>
        <v>#VALUE!</v>
      </c>
      <c r="Q67" s="120" t="e">
        <f t="shared" si="7"/>
        <v>#VALUE!</v>
      </c>
      <c r="R67" s="318" t="e">
        <f>IF(D67="","",VLOOKUP(D67,UAG!$B$8:$N$1273,13,FALSE)*$B$35*(VLOOKUP(D67,Ref!$C$5:$E$1102,3,FALSE)-D67)*(1+$B$56))</f>
        <v>#VALUE!</v>
      </c>
      <c r="S67" s="358" t="e">
        <f ca="1">IF(H67="","",IF($B$17=FALSE,N67,SUM($B$61))*OFFSET(OTHER!$B$49,MATCH($B$33,OTHER!$B$50:$B$57,0),MATCH(E67,OTHER!$C$49:$J$49,0)))</f>
        <v>#VALUE!</v>
      </c>
      <c r="T67" s="359" t="e">
        <f ca="1">IF(H67="","",IF($B$17=FALSE,0,SUM($B$62))*OFFSET(OTHER!$B$49,MATCH($B$33,OTHER!$B$50:$B$57,0),MATCH(E67,OTHER!$C$49:$J$49,0)))</f>
        <v>#VALUE!</v>
      </c>
      <c r="U67" s="333" t="str">
        <f t="shared" si="8"/>
        <v/>
      </c>
      <c r="V67" s="4"/>
      <c r="W67" s="4"/>
      <c r="X67" s="4"/>
      <c r="Y67" s="322"/>
      <c r="Z67" s="4"/>
      <c r="AA67" s="4"/>
      <c r="AB67" s="4"/>
      <c r="AC67" s="4"/>
      <c r="AD67" s="4"/>
      <c r="AE67" s="4"/>
      <c r="AF67" s="4"/>
      <c r="AG67" s="4"/>
      <c r="AH67" s="4"/>
      <c r="AI67" s="4"/>
      <c r="AJ67" s="4"/>
      <c r="AK67" s="4"/>
      <c r="AM67" s="4"/>
      <c r="AN67" s="4"/>
    </row>
    <row r="68" spans="1:40" x14ac:dyDescent="0.25">
      <c r="A68" s="446" t="s">
        <v>2680</v>
      </c>
      <c r="B68" s="471" t="e">
        <f>IF(B67=0,B69*2,(B67)/(B28/12))</f>
        <v>#VALUE!</v>
      </c>
      <c r="D68" s="60"/>
      <c r="F68" s="427"/>
      <c r="G68" s="62"/>
      <c r="H68" s="63"/>
      <c r="I68" s="65"/>
      <c r="J68" s="68"/>
      <c r="K68" s="64"/>
      <c r="L68" s="428"/>
      <c r="M68" s="428"/>
      <c r="N68" s="429"/>
      <c r="O68" s="74"/>
      <c r="P68" s="74"/>
      <c r="Q68" s="429"/>
      <c r="R68" s="319"/>
      <c r="S68" s="430"/>
      <c r="T68" s="430"/>
      <c r="U68" s="156"/>
      <c r="V68" s="4"/>
      <c r="W68" s="4"/>
      <c r="X68" s="4"/>
      <c r="Y68" s="322"/>
      <c r="Z68" s="4"/>
      <c r="AA68" s="4"/>
      <c r="AB68" s="4"/>
      <c r="AC68" s="4"/>
      <c r="AD68" s="4"/>
      <c r="AE68" s="4"/>
      <c r="AF68" s="4"/>
      <c r="AG68" s="4"/>
      <c r="AH68" s="4"/>
      <c r="AI68" s="4"/>
      <c r="AJ68" s="4"/>
      <c r="AK68" s="4"/>
      <c r="AM68" s="4"/>
      <c r="AN68" s="4"/>
    </row>
    <row r="69" spans="1:40" x14ac:dyDescent="0.25">
      <c r="A69" s="446" t="s">
        <v>2681</v>
      </c>
      <c r="B69" s="471" t="e">
        <f ca="1">OFFSET(MARGIN!$C$3,MATCH((SUMPRODUCT((MARGIN!$B$4:$B$14&lt;Manual!$B$35)*(MARGIN!$C$4:$C$14&gt;Manual!$B$35)*(MARGIN!$A$4:$A$14))),MARGIN!$A$4:$A$14,0),Manual!B28/12)</f>
        <v>#N/A</v>
      </c>
      <c r="D69" s="60"/>
      <c r="F69" s="427"/>
      <c r="G69" s="62"/>
      <c r="H69" s="63"/>
      <c r="I69" s="65"/>
      <c r="J69" s="68"/>
      <c r="K69" s="64"/>
      <c r="L69" s="428"/>
      <c r="M69" s="428"/>
      <c r="N69" s="429"/>
      <c r="O69" s="74"/>
      <c r="P69" s="74"/>
      <c r="Q69" s="429"/>
      <c r="R69" s="319"/>
      <c r="S69" s="430"/>
      <c r="T69" s="430"/>
      <c r="U69" s="156"/>
      <c r="V69" s="4"/>
      <c r="W69" s="4"/>
      <c r="X69" s="4"/>
      <c r="Y69" s="322"/>
      <c r="Z69" s="4"/>
      <c r="AA69" s="4"/>
      <c r="AB69" s="4"/>
      <c r="AC69" s="4"/>
      <c r="AD69" s="4"/>
      <c r="AE69" s="4"/>
      <c r="AF69" s="4"/>
      <c r="AG69" s="4"/>
      <c r="AH69" s="4"/>
      <c r="AI69" s="4"/>
      <c r="AJ69" s="4"/>
      <c r="AK69" s="4"/>
      <c r="AM69" s="4"/>
      <c r="AN69" s="4"/>
    </row>
    <row r="70" spans="1:40" x14ac:dyDescent="0.25">
      <c r="A70" s="446" t="s">
        <v>2682</v>
      </c>
      <c r="B70" s="472">
        <f>SUMPRODUCT((MARGIN!$B$4:$B$14&lt;Manual!$B$35)*(MARGIN!$C$4:$C$14&gt;Manual!$B$35)*(MARGIN!$J$4:$J$14))</f>
        <v>0</v>
      </c>
      <c r="D70" s="60"/>
      <c r="F70" s="427"/>
      <c r="G70" s="62"/>
      <c r="H70" s="63"/>
      <c r="I70" s="65"/>
      <c r="J70" s="68"/>
      <c r="K70" s="64"/>
      <c r="L70" s="428"/>
      <c r="M70" s="428"/>
      <c r="N70" s="429"/>
      <c r="O70" s="74"/>
      <c r="P70" s="74"/>
      <c r="Q70" s="429"/>
      <c r="R70" s="319"/>
      <c r="S70" s="430"/>
      <c r="T70" s="430"/>
      <c r="U70" s="156"/>
      <c r="V70" s="4"/>
      <c r="W70" s="4"/>
      <c r="X70" s="4"/>
      <c r="Y70" s="322"/>
      <c r="Z70" s="4"/>
      <c r="AA70" s="4"/>
      <c r="AB70" s="4"/>
      <c r="AC70" s="4"/>
      <c r="AD70" s="4"/>
      <c r="AE70" s="4"/>
      <c r="AF70" s="4"/>
      <c r="AG70" s="4"/>
      <c r="AH70" s="4"/>
      <c r="AI70" s="4"/>
      <c r="AJ70" s="4"/>
      <c r="AK70" s="4"/>
      <c r="AM70" s="4"/>
      <c r="AN70" s="4"/>
    </row>
    <row r="71" spans="1:40" x14ac:dyDescent="0.25">
      <c r="A71" s="448" t="s">
        <v>2682</v>
      </c>
      <c r="B71" s="473">
        <f>IF(SUM(B10:B11)&lt;B70,B70-SUM(B10:B11),0)</f>
        <v>0</v>
      </c>
      <c r="D71" s="60"/>
      <c r="F71" s="427"/>
      <c r="G71" s="62"/>
      <c r="H71" s="63"/>
      <c r="I71" s="65"/>
      <c r="J71" s="68"/>
      <c r="K71" s="64"/>
      <c r="L71" s="428"/>
      <c r="M71" s="428"/>
      <c r="N71" s="429"/>
      <c r="O71" s="74"/>
      <c r="P71" s="74"/>
      <c r="Q71" s="429"/>
      <c r="R71" s="319"/>
      <c r="S71" s="430"/>
      <c r="T71" s="430"/>
      <c r="U71" s="156"/>
      <c r="V71" s="125"/>
      <c r="W71" s="4"/>
      <c r="X71" s="4"/>
      <c r="Y71" s="322"/>
      <c r="Z71" s="4"/>
      <c r="AA71" s="4"/>
      <c r="AB71" s="4"/>
      <c r="AC71" s="4"/>
      <c r="AD71" s="4"/>
      <c r="AE71" s="4"/>
      <c r="AF71" s="4"/>
      <c r="AG71" s="4"/>
      <c r="AH71" s="4"/>
      <c r="AI71" s="4"/>
      <c r="AJ71" s="4"/>
      <c r="AK71" s="4"/>
      <c r="AM71" s="4"/>
      <c r="AN71" s="4"/>
    </row>
    <row r="72" spans="1:40" x14ac:dyDescent="0.25">
      <c r="D72" s="60"/>
      <c r="F72" s="427"/>
      <c r="G72" s="62"/>
      <c r="H72" s="63"/>
      <c r="I72" s="65"/>
      <c r="J72" s="68"/>
      <c r="K72" s="64"/>
      <c r="L72" s="428"/>
      <c r="M72" s="428"/>
      <c r="N72" s="429"/>
      <c r="O72" s="74"/>
      <c r="P72" s="74"/>
      <c r="Q72" s="429"/>
      <c r="R72" s="319"/>
      <c r="S72" s="430"/>
      <c r="T72" s="430"/>
      <c r="U72" s="156"/>
      <c r="V72" s="71"/>
      <c r="W72" s="125"/>
      <c r="X72" s="118"/>
      <c r="Y72" s="125"/>
      <c r="Z72" s="122"/>
      <c r="AA72" s="122"/>
      <c r="AB72" s="74"/>
      <c r="AC72" s="4"/>
      <c r="AD72" s="4"/>
      <c r="AE72" s="4"/>
      <c r="AF72" s="4"/>
      <c r="AG72" s="4"/>
      <c r="AH72" s="4"/>
      <c r="AI72" s="4"/>
      <c r="AJ72" s="4"/>
      <c r="AK72" s="4"/>
      <c r="AM72" s="4"/>
      <c r="AN72" s="4"/>
    </row>
    <row r="73" spans="1:40" x14ac:dyDescent="0.25">
      <c r="D73" s="60"/>
      <c r="F73" s="804"/>
      <c r="G73" s="805"/>
      <c r="H73" s="804"/>
      <c r="I73" s="809"/>
      <c r="K73" s="68"/>
      <c r="L73" s="806"/>
      <c r="M73" s="806"/>
      <c r="N73" s="807"/>
      <c r="O73" s="808"/>
      <c r="P73" s="74"/>
      <c r="Q73" s="429"/>
      <c r="R73" s="319"/>
      <c r="S73" s="430"/>
      <c r="T73" s="430"/>
      <c r="U73" s="156"/>
      <c r="V73" s="114"/>
      <c r="W73" s="70"/>
      <c r="X73" s="71"/>
      <c r="Y73" s="71"/>
      <c r="Z73" s="71"/>
      <c r="AA73" s="72"/>
      <c r="AB73" s="72"/>
      <c r="AC73" s="74"/>
      <c r="AD73" s="4"/>
      <c r="AE73" s="4"/>
      <c r="AF73" s="4"/>
      <c r="AG73" s="4"/>
      <c r="AH73" s="4"/>
      <c r="AI73" s="4"/>
      <c r="AJ73" s="4"/>
      <c r="AK73" s="4"/>
      <c r="AM73" s="4"/>
      <c r="AN73" s="4"/>
    </row>
    <row r="74" spans="1:40" x14ac:dyDescent="0.25">
      <c r="D74" s="60"/>
      <c r="F74" s="427"/>
      <c r="G74" s="62"/>
      <c r="H74" s="63"/>
      <c r="I74" s="65"/>
      <c r="J74" s="68"/>
      <c r="K74" s="64"/>
      <c r="L74" s="428"/>
      <c r="M74" s="428"/>
      <c r="N74" s="429"/>
      <c r="O74" s="74"/>
      <c r="P74" s="74"/>
      <c r="Q74" s="429"/>
      <c r="R74" s="319"/>
      <c r="S74" s="430"/>
      <c r="T74" s="430"/>
      <c r="U74" s="156"/>
      <c r="V74" s="114"/>
      <c r="W74" s="114"/>
      <c r="X74" s="114"/>
      <c r="Y74" s="70"/>
      <c r="Z74" s="117"/>
      <c r="AA74" s="70"/>
      <c r="AB74" s="70"/>
      <c r="AC74" s="71"/>
      <c r="AD74" s="4"/>
      <c r="AE74" s="4"/>
      <c r="AF74" s="4"/>
      <c r="AG74" s="4"/>
      <c r="AH74" s="4"/>
      <c r="AI74" s="4"/>
      <c r="AJ74" s="4"/>
      <c r="AK74" s="4"/>
      <c r="AM74" s="4"/>
      <c r="AN74" s="4"/>
    </row>
    <row r="75" spans="1:40" x14ac:dyDescent="0.25">
      <c r="D75" s="60"/>
      <c r="F75" s="427"/>
      <c r="G75" s="62"/>
      <c r="H75" s="63"/>
      <c r="I75" s="65"/>
      <c r="J75" s="68"/>
      <c r="K75" s="64"/>
      <c r="L75" s="428"/>
      <c r="M75" s="428"/>
      <c r="N75" s="429"/>
      <c r="O75" s="74"/>
      <c r="P75" s="74"/>
      <c r="Q75" s="429"/>
      <c r="R75" s="319"/>
      <c r="S75" s="430"/>
      <c r="T75" s="430"/>
      <c r="U75" s="156"/>
      <c r="V75" s="114"/>
      <c r="W75" s="114"/>
      <c r="X75" s="114"/>
      <c r="Y75" s="70"/>
      <c r="Z75" s="117"/>
      <c r="AA75" s="70"/>
      <c r="AB75" s="70"/>
      <c r="AC75" s="71"/>
      <c r="AD75" s="4"/>
      <c r="AE75" s="4"/>
      <c r="AF75" s="4"/>
      <c r="AG75" s="4"/>
      <c r="AH75" s="4"/>
      <c r="AI75" s="4"/>
      <c r="AJ75" s="4"/>
      <c r="AK75" s="4"/>
      <c r="AM75" s="4"/>
      <c r="AN75" s="4"/>
    </row>
    <row r="76" spans="1:40" x14ac:dyDescent="0.25">
      <c r="D76" s="60"/>
      <c r="F76" s="6"/>
      <c r="G76" s="6"/>
      <c r="H76" s="60"/>
      <c r="I76" s="61"/>
      <c r="J76" s="62"/>
      <c r="K76" s="63"/>
      <c r="L76" s="65"/>
      <c r="M76" s="66"/>
      <c r="N76" s="67"/>
      <c r="O76" s="363"/>
      <c r="P76" s="363"/>
      <c r="Q76" s="320"/>
      <c r="R76" s="320"/>
      <c r="S76" s="69"/>
      <c r="T76" s="114"/>
      <c r="U76" s="114"/>
      <c r="W76" s="114"/>
      <c r="X76" s="114"/>
      <c r="Y76" s="70"/>
      <c r="Z76" s="117"/>
      <c r="AA76" s="70"/>
      <c r="AB76" s="70"/>
      <c r="AC76" s="71"/>
      <c r="AD76" s="4"/>
      <c r="AE76" s="4"/>
      <c r="AF76" s="4"/>
      <c r="AG76" s="4"/>
      <c r="AH76" s="4"/>
      <c r="AI76" s="4"/>
      <c r="AJ76" s="4"/>
      <c r="AK76" s="4"/>
      <c r="AM76" s="4"/>
      <c r="AN76" s="4"/>
    </row>
    <row r="77" spans="1:40" x14ac:dyDescent="0.25">
      <c r="D77" s="60"/>
      <c r="F77" s="6"/>
      <c r="G77" s="6"/>
      <c r="H77" s="60"/>
      <c r="I77" s="61"/>
      <c r="J77" s="62"/>
      <c r="K77" s="63"/>
      <c r="L77" s="65"/>
      <c r="M77" s="66"/>
      <c r="N77" s="67"/>
      <c r="O77" s="363"/>
      <c r="P77" s="363"/>
      <c r="Q77" s="320"/>
      <c r="R77" s="320"/>
      <c r="S77" s="69"/>
      <c r="T77" s="114"/>
      <c r="U77" s="114"/>
      <c r="AD77" s="4"/>
      <c r="AE77" s="4"/>
      <c r="AF77" s="4"/>
      <c r="AG77" s="4"/>
      <c r="AH77" s="4"/>
      <c r="AI77" s="4"/>
      <c r="AJ77" s="4"/>
      <c r="AK77" s="4"/>
      <c r="AM77" s="4"/>
      <c r="AN77" s="4"/>
    </row>
    <row r="78" spans="1:40" x14ac:dyDescent="0.25">
      <c r="D78" s="60"/>
      <c r="F78" s="6"/>
      <c r="G78" s="6"/>
      <c r="H78" s="60"/>
      <c r="I78" s="61"/>
      <c r="J78" s="62"/>
      <c r="K78" s="63"/>
      <c r="L78" s="65"/>
      <c r="M78" s="66"/>
      <c r="N78" s="67"/>
      <c r="O78" s="363"/>
      <c r="P78" s="363"/>
      <c r="Q78" s="320"/>
      <c r="R78" s="320"/>
      <c r="S78" s="69"/>
      <c r="T78" s="114"/>
      <c r="U78" s="114"/>
      <c r="AD78" s="4"/>
      <c r="AE78" s="4"/>
      <c r="AF78" s="4"/>
      <c r="AG78" s="4"/>
      <c r="AH78" s="4"/>
      <c r="AI78" s="4"/>
      <c r="AJ78" s="4"/>
      <c r="AK78" s="4"/>
      <c r="AM78" s="4"/>
      <c r="AN78" s="4"/>
    </row>
    <row r="79" spans="1:40" x14ac:dyDescent="0.25">
      <c r="D79" s="60"/>
      <c r="E79" s="60"/>
      <c r="AD79" s="4"/>
      <c r="AE79" s="4"/>
      <c r="AF79" s="4"/>
      <c r="AG79" s="4"/>
      <c r="AH79" s="4"/>
      <c r="AI79" s="4"/>
      <c r="AJ79" s="4"/>
      <c r="AK79" s="4"/>
      <c r="AM79" s="4"/>
      <c r="AN79" s="4"/>
    </row>
    <row r="80" spans="1:40" x14ac:dyDescent="0.25">
      <c r="D80" s="60"/>
      <c r="E80" s="60"/>
      <c r="AD80" s="4"/>
      <c r="AE80" s="4"/>
      <c r="AF80" s="4"/>
      <c r="AG80" s="4"/>
      <c r="AH80" s="4"/>
      <c r="AI80" s="4"/>
      <c r="AJ80" s="4"/>
      <c r="AK80" s="4"/>
      <c r="AM80" s="4"/>
      <c r="AN80" s="4"/>
    </row>
    <row r="81" spans="4:40" x14ac:dyDescent="0.25">
      <c r="D81" s="60"/>
      <c r="E81" s="60"/>
      <c r="AD81" s="4"/>
      <c r="AE81" s="4"/>
      <c r="AF81" s="4"/>
      <c r="AG81" s="4"/>
      <c r="AH81" s="4"/>
      <c r="AI81" s="4"/>
      <c r="AJ81" s="4"/>
      <c r="AK81" s="4"/>
      <c r="AM81" s="4"/>
      <c r="AN81" s="4"/>
    </row>
    <row r="82" spans="4:40" x14ac:dyDescent="0.25">
      <c r="D82" s="60"/>
      <c r="E82" s="60"/>
      <c r="AD82" s="4"/>
      <c r="AE82" s="4"/>
      <c r="AF82" s="4"/>
      <c r="AG82" s="4"/>
      <c r="AH82" s="4"/>
      <c r="AI82" s="4"/>
      <c r="AJ82" s="4"/>
      <c r="AK82" s="4"/>
      <c r="AM82" s="4"/>
      <c r="AN82" s="4"/>
    </row>
    <row r="83" spans="4:40" x14ac:dyDescent="0.25">
      <c r="D83" s="60"/>
      <c r="E83" s="60"/>
      <c r="AD83" s="4"/>
      <c r="AE83" s="4"/>
      <c r="AF83" s="4"/>
      <c r="AG83" s="4"/>
      <c r="AH83" s="4"/>
      <c r="AI83" s="4"/>
      <c r="AJ83" s="4"/>
      <c r="AK83" s="4"/>
      <c r="AM83" s="4"/>
      <c r="AN83" s="4"/>
    </row>
    <row r="84" spans="4:40" x14ac:dyDescent="0.25">
      <c r="D84" s="60"/>
      <c r="E84" s="60"/>
      <c r="AD84" s="4"/>
      <c r="AE84" s="4"/>
      <c r="AF84" s="4"/>
      <c r="AG84" s="4"/>
      <c r="AH84" s="4"/>
      <c r="AI84" s="4"/>
      <c r="AJ84" s="4"/>
      <c r="AK84" s="4"/>
      <c r="AM84" s="4"/>
      <c r="AN84" s="4"/>
    </row>
    <row r="85" spans="4:40" x14ac:dyDescent="0.25">
      <c r="D85" s="60"/>
      <c r="E85" s="60"/>
      <c r="AD85" s="4"/>
      <c r="AE85" s="4"/>
      <c r="AF85" s="4"/>
      <c r="AG85" s="4"/>
      <c r="AH85" s="4"/>
      <c r="AI85" s="4"/>
      <c r="AJ85" s="4"/>
      <c r="AK85" s="4"/>
      <c r="AM85" s="4"/>
      <c r="AN85" s="4"/>
    </row>
    <row r="86" spans="4:40" x14ac:dyDescent="0.25">
      <c r="D86" s="60"/>
      <c r="E86" s="60"/>
      <c r="AD86" s="155"/>
      <c r="AE86" s="2"/>
      <c r="AF86" s="4"/>
      <c r="AG86" s="4"/>
      <c r="AH86" s="4"/>
      <c r="AI86" s="4"/>
      <c r="AJ86" s="4"/>
      <c r="AK86" s="4"/>
      <c r="AM86" s="4"/>
      <c r="AN86" s="4"/>
    </row>
    <row r="87" spans="4:40" ht="15" customHeight="1" x14ac:dyDescent="0.25">
      <c r="D87" s="60"/>
      <c r="E87" s="60"/>
      <c r="AD87" s="71"/>
      <c r="AE87" s="71"/>
      <c r="AF87" s="71"/>
      <c r="AG87" s="71"/>
      <c r="AH87" s="71"/>
      <c r="AI87" s="71"/>
      <c r="AJ87" s="71"/>
      <c r="AK87" s="72"/>
      <c r="AL87" s="74"/>
      <c r="AM87" s="155"/>
    </row>
    <row r="88" spans="4:40" ht="15" customHeight="1" x14ac:dyDescent="0.25">
      <c r="AD88" s="71"/>
      <c r="AE88" s="71"/>
      <c r="AF88" s="71"/>
      <c r="AG88" s="71"/>
      <c r="AH88" s="71"/>
      <c r="AI88" s="71"/>
      <c r="AJ88" s="71"/>
      <c r="AK88" s="72"/>
      <c r="AL88" s="74"/>
      <c r="AM88" s="155"/>
    </row>
    <row r="89" spans="4:40" ht="15" customHeight="1" x14ac:dyDescent="0.25">
      <c r="AD89" s="71"/>
      <c r="AE89" s="71"/>
      <c r="AF89" s="71"/>
      <c r="AG89" s="71"/>
      <c r="AH89" s="71"/>
      <c r="AI89" s="71"/>
      <c r="AJ89" s="71"/>
      <c r="AK89" s="72"/>
      <c r="AL89" s="74"/>
      <c r="AM89" s="155"/>
    </row>
    <row r="90" spans="4:40" ht="15" customHeight="1" x14ac:dyDescent="0.25"/>
    <row r="91" spans="4:40" ht="15" customHeight="1" x14ac:dyDescent="0.25"/>
    <row r="92" spans="4:40" ht="15" customHeight="1" x14ac:dyDescent="0.25"/>
    <row r="93" spans="4:40" ht="15" customHeight="1" x14ac:dyDescent="0.25"/>
    <row r="94" spans="4:40" ht="15" customHeight="1" x14ac:dyDescent="0.25"/>
    <row r="95" spans="4:40" ht="15" customHeight="1" x14ac:dyDescent="0.25"/>
    <row r="96" spans="4:40"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sheetData>
  <customSheetViews>
    <customSheetView guid="{F35A3401-AC83-4E87-B8C3-AA2C8D1578BD}" scale="85">
      <selection activeCell="J9" sqref="J9"/>
      <pageMargins left="0.7" right="0.7" top="0.75" bottom="0.75" header="0.3" footer="0.3"/>
      <pageSetup paperSize="9" orientation="portrait" r:id="rId1"/>
    </customSheetView>
  </customSheetViews>
  <mergeCells count="7">
    <mergeCell ref="A2:B2"/>
    <mergeCell ref="D2:U4"/>
    <mergeCell ref="I5:K5"/>
    <mergeCell ref="L5:N5"/>
    <mergeCell ref="S5:T5"/>
    <mergeCell ref="D5:H5"/>
    <mergeCell ref="O5:Q5"/>
  </mergeCells>
  <printOptions horizontalCentered="1" verticalCentered="1"/>
  <pageMargins left="0.31496062992125984" right="0.31496062992125984" top="0.35433070866141736" bottom="0.35433070866141736" header="0" footer="0.31496062992125984"/>
  <pageSetup paperSize="9" scale="52" orientation="landscape" r:id="rId2"/>
  <colBreaks count="1" manualBreakCount="1">
    <brk id="2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sheetPr>
  <dimension ref="A1:AN105"/>
  <sheetViews>
    <sheetView topLeftCell="A43" zoomScale="85" zoomScaleNormal="85" workbookViewId="0">
      <selection activeCell="B55" sqref="B55:B63"/>
    </sheetView>
  </sheetViews>
  <sheetFormatPr defaultColWidth="9.140625" defaultRowHeight="15" x14ac:dyDescent="0.25"/>
  <cols>
    <col min="1" max="1" width="19.5703125" style="4" bestFit="1" customWidth="1"/>
    <col min="2" max="2" width="11.7109375" style="393" bestFit="1" customWidth="1"/>
    <col min="3" max="3" width="1.5703125" customWidth="1"/>
    <col min="4" max="4" width="9.42578125" style="6" customWidth="1"/>
    <col min="5" max="5" width="3.7109375" style="6" customWidth="1"/>
    <col min="6" max="6" width="10.85546875" style="8" bestFit="1" customWidth="1"/>
    <col min="7" max="7" width="6.85546875" style="8" customWidth="1"/>
    <col min="8" max="8" width="7.7109375" style="6" customWidth="1"/>
    <col min="9" max="9" width="9.7109375" style="3" bestFit="1" customWidth="1"/>
    <col min="10" max="10" width="9.140625" style="3" bestFit="1" customWidth="1"/>
    <col min="11" max="11" width="7.5703125" style="3" customWidth="1"/>
    <col min="12" max="12" width="9" style="36" bestFit="1" customWidth="1"/>
    <col min="13" max="13" width="8" style="4" customWidth="1"/>
    <col min="14" max="14" width="9" style="4" bestFit="1" customWidth="1"/>
    <col min="15" max="15" width="11.7109375" style="2" bestFit="1" customWidth="1"/>
    <col min="16" max="16" width="8.28515625" style="2" customWidth="1"/>
    <col min="17" max="17" width="7.7109375" style="321" bestFit="1" customWidth="1"/>
    <col min="18" max="18" width="7.7109375" style="321" customWidth="1"/>
    <col min="19" max="19" width="9.5703125" style="44" bestFit="1" customWidth="1"/>
    <col min="20" max="20" width="10.28515625" style="44" bestFit="1" customWidth="1"/>
    <col min="21" max="21" width="8.5703125" style="44" customWidth="1"/>
    <col min="22" max="22" width="6.7109375" style="44" bestFit="1" customWidth="1"/>
    <col min="23" max="24" width="8.140625" style="44" customWidth="1"/>
    <col min="25" max="25" width="9.5703125" style="2" bestFit="1" customWidth="1"/>
    <col min="26" max="26" width="8" style="118" customWidth="1"/>
    <col min="27" max="28" width="8" style="2" customWidth="1"/>
    <col min="29" max="29" width="8.42578125" style="6" bestFit="1" customWidth="1"/>
    <col min="30" max="30" width="10.28515625" style="6" bestFit="1" customWidth="1"/>
    <col min="31" max="31" width="11.7109375" style="6" bestFit="1" customWidth="1"/>
    <col min="32" max="33" width="10.28515625" style="6" customWidth="1"/>
    <col min="34" max="34" width="11.5703125" style="6" bestFit="1" customWidth="1"/>
    <col min="35" max="36" width="9.7109375" style="6" customWidth="1"/>
    <col min="37" max="37" width="10.42578125" style="43" bestFit="1" customWidth="1"/>
    <col min="38" max="38" width="10.5703125" style="4" bestFit="1" customWidth="1"/>
    <col min="39" max="39" width="11" style="156" customWidth="1"/>
    <col min="40" max="40" width="15.28515625" style="2" customWidth="1"/>
    <col min="41" max="53" width="9.140625" style="4" customWidth="1"/>
    <col min="54" max="16384" width="9.140625" style="4"/>
  </cols>
  <sheetData>
    <row r="1" spans="1:40" x14ac:dyDescent="0.25">
      <c r="A1" s="316"/>
      <c r="C1" s="330"/>
      <c r="V1" s="317"/>
      <c r="W1" s="329"/>
      <c r="X1" s="329"/>
      <c r="Y1" s="329"/>
      <c r="Z1" s="329"/>
      <c r="AA1" s="329"/>
      <c r="AB1" s="312"/>
      <c r="AC1" s="312"/>
    </row>
    <row r="2" spans="1:40" x14ac:dyDescent="0.25">
      <c r="A2" s="1152" t="s">
        <v>2685</v>
      </c>
      <c r="B2" s="1153"/>
      <c r="D2" s="1168" t="s">
        <v>2688</v>
      </c>
      <c r="E2" s="1169"/>
      <c r="F2" s="1169"/>
      <c r="G2" s="1169"/>
      <c r="H2" s="1169"/>
      <c r="I2" s="1169"/>
      <c r="J2" s="1169"/>
      <c r="K2" s="1169"/>
      <c r="L2" s="1169"/>
      <c r="M2" s="1169"/>
      <c r="N2" s="1169"/>
      <c r="O2" s="1169"/>
      <c r="P2" s="1169"/>
      <c r="Q2" s="1169"/>
      <c r="R2" s="1169"/>
      <c r="S2" s="1169"/>
      <c r="T2" s="1169"/>
      <c r="U2" s="1170"/>
      <c r="X2" s="2"/>
      <c r="Y2" s="4"/>
      <c r="Z2" s="4"/>
      <c r="AA2" s="117"/>
      <c r="AB2" s="312"/>
      <c r="AC2" s="312"/>
    </row>
    <row r="3" spans="1:40" x14ac:dyDescent="0.25">
      <c r="A3" s="444" t="s">
        <v>1911</v>
      </c>
      <c r="B3" s="450" t="e">
        <f>IF(H7="","",SUMPRODUCT($K$7:$K$74,$J$7:$J$74)/29.3071/SUM($J$7:$J$74))</f>
        <v>#VALUE!</v>
      </c>
      <c r="D3" s="1157"/>
      <c r="E3" s="1158"/>
      <c r="F3" s="1158"/>
      <c r="G3" s="1158"/>
      <c r="H3" s="1158"/>
      <c r="I3" s="1158"/>
      <c r="J3" s="1158"/>
      <c r="K3" s="1158"/>
      <c r="L3" s="1158"/>
      <c r="M3" s="1158"/>
      <c r="N3" s="1158"/>
      <c r="O3" s="1158"/>
      <c r="P3" s="1158"/>
      <c r="Q3" s="1158"/>
      <c r="R3" s="1158"/>
      <c r="S3" s="1158"/>
      <c r="T3" s="1158"/>
      <c r="U3" s="1159"/>
      <c r="V3" s="4"/>
      <c r="W3" s="327"/>
      <c r="X3" s="327"/>
      <c r="Y3" s="328"/>
      <c r="Z3" s="328"/>
      <c r="AA3" s="328"/>
      <c r="AB3" s="328"/>
      <c r="AC3" s="328"/>
    </row>
    <row r="4" spans="1:40" x14ac:dyDescent="0.25">
      <c r="A4" s="445" t="s">
        <v>1952</v>
      </c>
      <c r="B4" s="451">
        <f ca="1">IF(B35&lt;73200,OFFSET(OTHER!$E$71,'3MFG'!F7,0),SUM(R7:R74)/B35)</f>
        <v>0.02</v>
      </c>
      <c r="D4" s="1157"/>
      <c r="E4" s="1158"/>
      <c r="F4" s="1158"/>
      <c r="G4" s="1158"/>
      <c r="H4" s="1158"/>
      <c r="I4" s="1158"/>
      <c r="J4" s="1158"/>
      <c r="K4" s="1158"/>
      <c r="L4" s="1158"/>
      <c r="M4" s="1158"/>
      <c r="N4" s="1158"/>
      <c r="O4" s="1158"/>
      <c r="P4" s="1158"/>
      <c r="Q4" s="1158"/>
      <c r="R4" s="1158"/>
      <c r="S4" s="1158"/>
      <c r="T4" s="1158"/>
      <c r="U4" s="1159"/>
      <c r="V4" s="4"/>
      <c r="W4" s="4"/>
      <c r="X4" s="4"/>
      <c r="Y4" s="322"/>
      <c r="Z4" s="323"/>
      <c r="AA4" s="4"/>
      <c r="AB4" s="4"/>
      <c r="AC4" s="4"/>
    </row>
    <row r="5" spans="1:40" x14ac:dyDescent="0.25">
      <c r="A5" s="445" t="s">
        <v>1902</v>
      </c>
      <c r="B5" s="451" t="e">
        <f ca="1">VLOOKUP(B39,EUC!$S$2:$X$283,'3MFG'!B64,FALSE)</f>
        <v>#N/A</v>
      </c>
      <c r="D5" s="1171" t="s">
        <v>2640</v>
      </c>
      <c r="E5" s="1172"/>
      <c r="F5" s="1172"/>
      <c r="G5" s="1172"/>
      <c r="H5" s="1172"/>
      <c r="I5" s="1173" t="s">
        <v>2638</v>
      </c>
      <c r="J5" s="1173"/>
      <c r="K5" s="1173"/>
      <c r="L5" s="1174" t="s">
        <v>2622</v>
      </c>
      <c r="M5" s="1174"/>
      <c r="N5" s="1174"/>
      <c r="O5" s="1175" t="s">
        <v>1920</v>
      </c>
      <c r="P5" s="1175"/>
      <c r="Q5" s="1175"/>
      <c r="R5" s="431" t="s">
        <v>2639</v>
      </c>
      <c r="S5" s="1176" t="s">
        <v>1921</v>
      </c>
      <c r="T5" s="1176"/>
      <c r="U5" s="479" t="s">
        <v>2564</v>
      </c>
      <c r="V5" s="4"/>
      <c r="W5" s="4"/>
      <c r="X5" s="4"/>
      <c r="Y5" s="322"/>
      <c r="Z5" s="323"/>
      <c r="AA5" s="4"/>
      <c r="AB5" s="4"/>
      <c r="AC5" s="4"/>
    </row>
    <row r="6" spans="1:40" x14ac:dyDescent="0.25">
      <c r="A6" s="445" t="s">
        <v>2622</v>
      </c>
      <c r="B6" s="451" t="e">
        <f ca="1">IF(B18&gt;0,0,SUMPRODUCT($N$7:$N$74,$J$7:$J$74)/SUM($J$7:$J$74))</f>
        <v>#DIV/0!</v>
      </c>
      <c r="D6" s="432" t="s">
        <v>1910</v>
      </c>
      <c r="E6" s="433" t="s">
        <v>2641</v>
      </c>
      <c r="F6" s="434" t="s">
        <v>1905</v>
      </c>
      <c r="G6" s="435" t="s">
        <v>1955</v>
      </c>
      <c r="H6" s="435" t="s">
        <v>1954</v>
      </c>
      <c r="I6" s="436" t="s">
        <v>1901</v>
      </c>
      <c r="J6" s="436" t="s">
        <v>1915</v>
      </c>
      <c r="K6" s="436" t="s">
        <v>1914</v>
      </c>
      <c r="L6" s="437" t="s">
        <v>2001</v>
      </c>
      <c r="M6" s="437" t="s">
        <v>1994</v>
      </c>
      <c r="N6" s="438" t="s">
        <v>2158</v>
      </c>
      <c r="O6" s="439" t="s">
        <v>1920</v>
      </c>
      <c r="P6" s="439" t="s">
        <v>2646</v>
      </c>
      <c r="Q6" s="438" t="s">
        <v>2158</v>
      </c>
      <c r="R6" s="440" t="s">
        <v>1952</v>
      </c>
      <c r="S6" s="441" t="s">
        <v>2160</v>
      </c>
      <c r="T6" s="442" t="s">
        <v>2161</v>
      </c>
      <c r="U6" s="443"/>
      <c r="V6" s="4"/>
      <c r="W6" s="4"/>
      <c r="X6" s="4"/>
      <c r="Y6" s="322"/>
      <c r="Z6" s="323"/>
      <c r="AA6" s="4"/>
      <c r="AB6" s="4"/>
      <c r="AC6" s="4"/>
    </row>
    <row r="7" spans="1:40" x14ac:dyDescent="0.25">
      <c r="A7" s="445" t="s">
        <v>1920</v>
      </c>
      <c r="B7" s="451" t="e">
        <f ca="1">IF(B19&gt;0,0,SUMPRODUCT($Q$7:$Q$74,$J$7:$J$74)/SUM($J$7:$J$74))</f>
        <v>#N/A</v>
      </c>
      <c r="D7" s="45">
        <f>SUMPRODUCT((Ref!$B$5:$B$98)*(Ref!$C$5:$C$98&lt;='3MFG'!B26)*(Ref!$D$5:$D$98&gt;='3MFG'!B26))</f>
        <v>0</v>
      </c>
      <c r="E7" s="9" t="e">
        <f>IF(D7="","",VLOOKUP(D7,Ref!$B$5:$H$200,7,FALSE))</f>
        <v>#N/A</v>
      </c>
      <c r="F7" s="9">
        <v>1</v>
      </c>
      <c r="G7" s="47" t="e">
        <f>IF(MONTH(D7)&amp;YEAR(D7)=MONTH($B$26)&amp;YEAR($B$26),"ST",IF(MONTH(D7)&amp;YEAR(D7)=MONTH($B$27)&amp;YEAR($B$27),"EN",IF(D7&gt;$B$27,"","MID")))</f>
        <v>#VALUE!</v>
      </c>
      <c r="H7" s="331" t="e">
        <f>IF(G7="ST",((D8-$B$26))/(D8-D7),IF(G7="EN",($B$27-D7+1)/((VLOOKUP(D7,Ref!$C$5:$E$102,3,FALSE))-D7),IF(G7="","",1)))</f>
        <v>#VALUE!</v>
      </c>
      <c r="I7" s="46" t="str">
        <f ca="1">IFERROR(OFFSET(EUC!$G$1,MATCH('3MFG'!$B$39,EUC!$S$2:$S$225,0),MONTH('3MFG'!D7)-1),"")</f>
        <v/>
      </c>
      <c r="J7" s="119" t="e">
        <f t="shared" ref="J7:J70" si="0">IF(H7="","",I7*$B$35*IF(H7="",1,H7))</f>
        <v>#VALUE!</v>
      </c>
      <c r="K7" s="332">
        <f ca="1">SUMIF(COG!B:B,'3MFG'!D7,COG!C:C)</f>
        <v>0</v>
      </c>
      <c r="L7" s="176" t="e">
        <f ca="1">IF(F7&lt;=$B$28,(SUM($B$58:$B$61)*(VLOOKUP(D7,Ref!$C$5:$E$102,3,FALSE)-D7)*H7)/100,"")</f>
        <v>#DIV/0!</v>
      </c>
      <c r="M7" s="176" t="e">
        <f t="shared" ref="M7:M70" ca="1" si="1">IF(F7&lt;=$B$28,(SUM($B$55:$B$56)*J7)/100,"")</f>
        <v>#VALUE!</v>
      </c>
      <c r="N7" s="121" t="e">
        <f t="shared" ref="N7:N70" ca="1" si="2">IF(D7="","",SUM(L7:M7)/J7*100)</f>
        <v>#DIV/0!</v>
      </c>
      <c r="O7" s="362" t="e">
        <f ca="1">IF(D7="","",(OFFSET(METERING!$M$1,MATCH('3MFG'!E7,METERING!$M$2:$M$9,0),MATCH('3MFG'!$B$47,METERING!$N$1:$Q$1,0))/365/100+SUM($B$49:$B$50)/100)*(VLOOKUP(D7,Ref!$C$5:$E$102,3,FALSE)-D7)*H7)</f>
        <v>#N/A</v>
      </c>
      <c r="P7" s="362" t="e">
        <f ca="1">IF(F7&lt;=$B$28,(SUM($B$52:$B$54)*(VLOOKUP(D7,Ref!$C$5:$E$102,3,FALSE)-D7)*H7)/100,"")</f>
        <v>#N/A</v>
      </c>
      <c r="Q7" s="120" t="e">
        <f ca="1">IF(D7="","",SUM(O7:P7)/J7*100)</f>
        <v>#N/A</v>
      </c>
      <c r="R7" s="318" t="e">
        <f>IF(D7="","",VLOOKUP(D7,UAG!$B$8:$N$67,13,FALSE)*$B$35*(VLOOKUP(D7,Ref!$C$5:$E$102,3,FALSE)-D7)*(1+$B$57))</f>
        <v>#N/A</v>
      </c>
      <c r="S7" s="358" t="e">
        <f ca="1">IF(H7="","",IF($B$17=FALSE,N7,SUM($B$62))*OFFSET(OTHER!$B$49,MATCH($B$33,OTHER!$B$50:$B$57,0),MATCH(E7,OTHER!$C$49:$I$49,0)))</f>
        <v>#VALUE!</v>
      </c>
      <c r="T7" s="359" t="e">
        <f ca="1">IF(H7="","",IF($B$17=FALSE,0,SUM($B$63))*OFFSET(OTHER!$B$49,MATCH($B$33,OTHER!$B$50:$B$57,0),MATCH(E7,OTHER!$C$49:$I$49,0)))</f>
        <v>#VALUE!</v>
      </c>
      <c r="U7" s="333" t="str">
        <f>IFERROR($B$16*J7/100,"")</f>
        <v/>
      </c>
      <c r="V7" s="4"/>
      <c r="W7" s="4"/>
      <c r="X7" s="4"/>
      <c r="Y7" s="322"/>
      <c r="Z7" s="323"/>
      <c r="AA7" s="4"/>
      <c r="AB7" s="4"/>
      <c r="AC7" s="4"/>
    </row>
    <row r="8" spans="1:40" x14ac:dyDescent="0.25">
      <c r="A8" s="445" t="s">
        <v>1921</v>
      </c>
      <c r="B8" s="451" t="e">
        <f ca="1">AVERAGE(S7:S74)</f>
        <v>#VALUE!</v>
      </c>
      <c r="D8" s="45" t="e">
        <f>IF(F8&gt;$B$28+1,"",(VLOOKUP(D7,Ref!$C$5:$E$102,3,FALSE)))</f>
        <v>#N/A</v>
      </c>
      <c r="E8" s="9" t="e">
        <f>IF(D8="","",VLOOKUP(D8,Ref!$B$5:$H$200,7,FALSE))</f>
        <v>#N/A</v>
      </c>
      <c r="F8" s="9">
        <f t="shared" ref="F8:F70" si="3">IF(F7="","",IF(F7+1&gt;$B$28,"",F7+1))</f>
        <v>2</v>
      </c>
      <c r="G8" s="47" t="e">
        <f t="shared" ref="G8:G70" si="4">IF(F8="","",IF(MONTH(D8)&amp;YEAR(D8)=MONTH($B$26)&amp;YEAR($B$26),"ST",IF(MONTH(D8)&amp;YEAR(D8)=MONTH($B$27)&amp;YEAR($B$27),"EN",IF(D8&gt;$B$27,"","MID"))))</f>
        <v>#N/A</v>
      </c>
      <c r="H8" s="331" t="e">
        <f>IF(G8="ST",((D9-$B$26))/(D9-D8),IF(G8="EN",($B$27-D8+1)/((VLOOKUP(D8,Ref!$C$5:$E$102,3,FALSE))-D8),IF(G8="","",1)))</f>
        <v>#N/A</v>
      </c>
      <c r="I8" s="46" t="str">
        <f ca="1">IFERROR(OFFSET(EUC!$G$1,MATCH('3MFG'!$B$39,EUC!$S$2:$S$225,0),MONTH('3MFG'!D8)-1),"")</f>
        <v/>
      </c>
      <c r="J8" s="119" t="e">
        <f t="shared" si="0"/>
        <v>#N/A</v>
      </c>
      <c r="K8" s="332">
        <f ca="1">SUMIF(COG!B:B,'3MFG'!D8,COG!C:C)</f>
        <v>0</v>
      </c>
      <c r="L8" s="176" t="e">
        <f ca="1">IF(F8&lt;=$B$28,(SUM($B$58:$B$61)*(VLOOKUP(D8,Ref!$C$5:$E$102,3,FALSE)-D8)*H8)/100,"")</f>
        <v>#DIV/0!</v>
      </c>
      <c r="M8" s="176" t="e">
        <f t="shared" ca="1" si="1"/>
        <v>#N/A</v>
      </c>
      <c r="N8" s="121" t="e">
        <f t="shared" si="2"/>
        <v>#N/A</v>
      </c>
      <c r="O8" s="362" t="e">
        <f ca="1">IF(D8="","",(OFFSET(METERING!$M$1,MATCH('3MFG'!E8,METERING!$M$2:$M$9,0),MATCH('3MFG'!$B$47,METERING!$N$1:$Q$1,0))/365/100+SUM($B$49:$B$50)/100)*(VLOOKUP(D8,Ref!$C$5:$E$102,3,FALSE)-D8)*H8)</f>
        <v>#N/A</v>
      </c>
      <c r="P8" s="362" t="e">
        <f ca="1">IF(F8&lt;=$B$28,(SUM($B$52:$B$54)*(VLOOKUP(D8,Ref!$C$5:$E$102,3,FALSE)-D8)*H8)/100,"")</f>
        <v>#N/A</v>
      </c>
      <c r="Q8" s="120" t="e">
        <f t="shared" ref="Q8:Q70" si="5">IF(D8="","",SUM(O8:P8)/J8*100)</f>
        <v>#N/A</v>
      </c>
      <c r="R8" s="318" t="e">
        <f>IF(D8="","",VLOOKUP(D8,UAG!$B$8:$N$67,13,FALSE)*$B$35*(VLOOKUP(D8,Ref!$C$5:$E$102,3,FALSE)-D8)*(1+$B$57))</f>
        <v>#N/A</v>
      </c>
      <c r="S8" s="358" t="e">
        <f ca="1">IF(H8="","",IF($B$17=FALSE,N8,SUM($B$62))*OFFSET(OTHER!$B$49,MATCH($B$33,OTHER!$B$50:$B$57,0),MATCH(E8,OTHER!$C$49:$I$49,0)))</f>
        <v>#N/A</v>
      </c>
      <c r="T8" s="359" t="e">
        <f ca="1">IF(H8="","",IF($B$17=FALSE,0,SUM($B$63))*OFFSET(OTHER!$B$49,MATCH($B$33,OTHER!$B$50:$B$57,0),MATCH(E8,OTHER!$C$49:$I$49,0)))</f>
        <v>#N/A</v>
      </c>
      <c r="U8" s="333" t="str">
        <f t="shared" ref="U8:U70" si="6">IFERROR($B$16*J8/100,"")</f>
        <v/>
      </c>
      <c r="V8" s="4"/>
      <c r="W8" s="4"/>
      <c r="X8" s="4"/>
      <c r="Y8" s="322"/>
      <c r="Z8" s="323"/>
      <c r="AA8" s="4"/>
      <c r="AB8" s="4"/>
      <c r="AC8" s="4"/>
    </row>
    <row r="9" spans="1:40" x14ac:dyDescent="0.25">
      <c r="A9" s="445" t="s">
        <v>2621</v>
      </c>
      <c r="B9" s="451">
        <f>IF(ISERROR(B44)=FALSE,IF(RIGHT(B44,1)="0",OTHER!$C$3,OTHER!$C$3*0.5),OTHER!$C$3)</f>
        <v>0.1</v>
      </c>
      <c r="D9" s="45" t="e">
        <f>IF(F9&gt;$B$28+1,"",(VLOOKUP(D8,Ref!$C$5:$E$102,3,FALSE)))</f>
        <v>#N/A</v>
      </c>
      <c r="E9" s="9" t="e">
        <f>IF(D9="","",VLOOKUP(D9,Ref!$B$5:$H$200,7,FALSE))</f>
        <v>#N/A</v>
      </c>
      <c r="F9" s="9">
        <f t="shared" si="3"/>
        <v>3</v>
      </c>
      <c r="G9" s="47" t="e">
        <f t="shared" si="4"/>
        <v>#N/A</v>
      </c>
      <c r="H9" s="331" t="e">
        <f>IF(G9="ST",((D10-$B$26))/(D10-D9),IF(G9="EN",($B$27-D9+1)/((VLOOKUP(D9,Ref!$C$5:$E$102,3,FALSE))-D9),IF(G9="","",1)))</f>
        <v>#N/A</v>
      </c>
      <c r="I9" s="46" t="str">
        <f ca="1">IFERROR(OFFSET(EUC!$G$1,MATCH('3MFG'!$B$39,EUC!$S$2:$S$225,0),MONTH('3MFG'!D9)-1),"")</f>
        <v/>
      </c>
      <c r="J9" s="119" t="e">
        <f t="shared" si="0"/>
        <v>#N/A</v>
      </c>
      <c r="K9" s="332">
        <f ca="1">SUMIF(COG!B:B,'3MFG'!D9,COG!C:C)</f>
        <v>0</v>
      </c>
      <c r="L9" s="176" t="e">
        <f ca="1">IF(F9&lt;=$B$28,(SUM($B$58:$B$61)*(VLOOKUP(D9,Ref!$C$5:$E$102,3,FALSE)-D9)*H9)/100,"")</f>
        <v>#DIV/0!</v>
      </c>
      <c r="M9" s="176" t="e">
        <f t="shared" ca="1" si="1"/>
        <v>#N/A</v>
      </c>
      <c r="N9" s="121" t="e">
        <f t="shared" si="2"/>
        <v>#N/A</v>
      </c>
      <c r="O9" s="362" t="e">
        <f ca="1">IF(D9="","",(OFFSET(METERING!$M$1,MATCH('3MFG'!E9,METERING!$M$2:$M$9,0),MATCH('3MFG'!$B$47,METERING!$N$1:$Q$1,0))/365/100+SUM($B$49:$B$50)/100)*(VLOOKUP(D9,Ref!$C$5:$E$102,3,FALSE)-D9)*H9)</f>
        <v>#N/A</v>
      </c>
      <c r="P9" s="362" t="e">
        <f ca="1">IF(F9&lt;=$B$28,(SUM($B$52:$B$54)*(VLOOKUP(D9,Ref!$C$5:$E$102,3,FALSE)-D9)*H9)/100,"")</f>
        <v>#N/A</v>
      </c>
      <c r="Q9" s="120" t="e">
        <f t="shared" si="5"/>
        <v>#N/A</v>
      </c>
      <c r="R9" s="318" t="e">
        <f>IF(D9="","",VLOOKUP(D9,UAG!$B$8:$N$67,13,FALSE)*$B$35*(VLOOKUP(D9,Ref!$C$5:$E$102,3,FALSE)-D9)*(1+$B$57))</f>
        <v>#N/A</v>
      </c>
      <c r="S9" s="358" t="e">
        <f ca="1">IF(H9="","",IF($B$17=FALSE,N9,SUM($B$62))*OFFSET(OTHER!$B$49,MATCH($B$33,OTHER!$B$50:$B$57,0),MATCH(E9,OTHER!$C$49:$I$49,0)))</f>
        <v>#N/A</v>
      </c>
      <c r="T9" s="359" t="e">
        <f ca="1">IF(H9="","",IF($B$17=FALSE,0,SUM($B$63))*OFFSET(OTHER!$B$49,MATCH($B$33,OTHER!$B$50:$B$57,0),MATCH(E9,OTHER!$C$49:$I$49,0)))</f>
        <v>#N/A</v>
      </c>
      <c r="U9" s="333" t="str">
        <f t="shared" si="6"/>
        <v/>
      </c>
      <c r="V9" s="4"/>
      <c r="W9" s="4"/>
      <c r="X9" s="4"/>
      <c r="Y9" s="322"/>
      <c r="Z9" s="323"/>
      <c r="AA9" s="4"/>
      <c r="AB9" s="4"/>
      <c r="AC9" s="4"/>
    </row>
    <row r="10" spans="1:40" x14ac:dyDescent="0.25">
      <c r="A10" s="445" t="s">
        <v>2679</v>
      </c>
      <c r="B10" s="451">
        <f>IFERROR(SALES!$F$20*2,0)</f>
        <v>0</v>
      </c>
      <c r="D10" s="45" t="e">
        <f>IF(F10&gt;$B$28+1,"",(VLOOKUP(D9,Ref!$C$5:$E$102,3,FALSE)))</f>
        <v>#N/A</v>
      </c>
      <c r="E10" s="9" t="e">
        <f>IF(D10="","",VLOOKUP(D10,Ref!$B$5:$H$200,7,FALSE))</f>
        <v>#N/A</v>
      </c>
      <c r="F10" s="9">
        <f t="shared" si="3"/>
        <v>4</v>
      </c>
      <c r="G10" s="47" t="e">
        <f t="shared" si="4"/>
        <v>#N/A</v>
      </c>
      <c r="H10" s="331" t="e">
        <f>IF(G10="ST",((D11-$B$26))/(D11-D10),IF(G10="EN",($B$27-D10+1)/((VLOOKUP(D10,Ref!$C$5:$E$102,3,FALSE))-D10),IF(G10="","",1)))</f>
        <v>#N/A</v>
      </c>
      <c r="I10" s="46" t="str">
        <f ca="1">IFERROR(OFFSET(EUC!$G$1,MATCH('3MFG'!$B$39,EUC!$S$2:$S$225,0),MONTH('3MFG'!D10)-1),"")</f>
        <v/>
      </c>
      <c r="J10" s="119" t="e">
        <f t="shared" si="0"/>
        <v>#N/A</v>
      </c>
      <c r="K10" s="332">
        <f ca="1">SUMIF(COG!B:B,'3MFG'!D10,COG!C:C)</f>
        <v>0</v>
      </c>
      <c r="L10" s="176" t="e">
        <f ca="1">IF(F10&lt;=$B$28,(SUM($B$58:$B$61)*(VLOOKUP(D10,Ref!$C$5:$E$102,3,FALSE)-D10)*H10)/100,"")</f>
        <v>#DIV/0!</v>
      </c>
      <c r="M10" s="176" t="e">
        <f t="shared" ca="1" si="1"/>
        <v>#N/A</v>
      </c>
      <c r="N10" s="121" t="e">
        <f t="shared" si="2"/>
        <v>#N/A</v>
      </c>
      <c r="O10" s="362" t="e">
        <f ca="1">IF(D10="","",(OFFSET(METERING!$M$1,MATCH('3MFG'!E10,METERING!$M$2:$M$9,0),MATCH('3MFG'!$B$47,METERING!$N$1:$Q$1,0))/365/100+SUM($B$49:$B$50)/100)*(VLOOKUP(D10,Ref!$C$5:$E$102,3,FALSE)-D10)*H10)</f>
        <v>#N/A</v>
      </c>
      <c r="P10" s="362" t="e">
        <f ca="1">IF(F10&lt;=$B$28,(SUM($B$52:$B$54)*(VLOOKUP(D10,Ref!$C$5:$E$102,3,FALSE)-D10)*H10)/100,"")</f>
        <v>#N/A</v>
      </c>
      <c r="Q10" s="120" t="e">
        <f t="shared" si="5"/>
        <v>#N/A</v>
      </c>
      <c r="R10" s="318" t="e">
        <f>IF(D10="","",VLOOKUP(D10,UAG!$B$8:$N$67,13,FALSE)*$B$35*(VLOOKUP(D10,Ref!$C$5:$E$102,3,FALSE)-D10)*(1+$B$57))</f>
        <v>#N/A</v>
      </c>
      <c r="S10" s="358" t="e">
        <f ca="1">IF(H10="","",IF($B$17=FALSE,N10,SUM($B$62))*OFFSET(OTHER!$B$49,MATCH($B$33,OTHER!$B$50:$B$57,0),MATCH(E10,OTHER!$C$49:$I$49,0)))</f>
        <v>#N/A</v>
      </c>
      <c r="T10" s="359" t="e">
        <f ca="1">IF(H10="","",IF($B$17=FALSE,0,SUM($B$63))*OFFSET(OTHER!$B$49,MATCH($B$33,OTHER!$B$50:$B$57,0),MATCH(E10,OTHER!$C$49:$I$49,0)))</f>
        <v>#N/A</v>
      </c>
      <c r="U10" s="333" t="str">
        <f t="shared" si="6"/>
        <v/>
      </c>
      <c r="V10" s="4"/>
      <c r="W10" s="4"/>
      <c r="X10" s="4"/>
      <c r="Y10" s="322"/>
      <c r="Z10" s="323"/>
      <c r="AA10" s="4"/>
      <c r="AB10" s="4"/>
      <c r="AC10" s="4"/>
    </row>
    <row r="11" spans="1:40" x14ac:dyDescent="0.25">
      <c r="A11" s="445" t="s">
        <v>2683</v>
      </c>
      <c r="B11" s="451" t="e">
        <f ca="1">B70/B35*100</f>
        <v>#N/A</v>
      </c>
      <c r="D11" s="45" t="e">
        <f>IF(F11&gt;$B$28+1,"",(VLOOKUP(D10,Ref!$C$5:$E$102,3,FALSE)))</f>
        <v>#N/A</v>
      </c>
      <c r="E11" s="9" t="e">
        <f>IF(D11="","",VLOOKUP(D11,Ref!$B$5:$H$200,7,FALSE))</f>
        <v>#N/A</v>
      </c>
      <c r="F11" s="9">
        <f t="shared" si="3"/>
        <v>5</v>
      </c>
      <c r="G11" s="47" t="e">
        <f t="shared" si="4"/>
        <v>#N/A</v>
      </c>
      <c r="H11" s="331" t="e">
        <f>IF(G11="ST",((D12-$B$26))/(D12-D11),IF(G11="EN",($B$27-D11+1)/((VLOOKUP(D11,Ref!$C$5:$E$102,3,FALSE))-D11),IF(G11="","",1)))</f>
        <v>#N/A</v>
      </c>
      <c r="I11" s="46" t="str">
        <f ca="1">IFERROR(OFFSET(EUC!$G$1,MATCH('3MFG'!$B$39,EUC!$S$2:$S$225,0),MONTH('3MFG'!D11)-1),"")</f>
        <v/>
      </c>
      <c r="J11" s="119" t="e">
        <f t="shared" si="0"/>
        <v>#N/A</v>
      </c>
      <c r="K11" s="332">
        <f ca="1">SUMIF(COG!B:B,'3MFG'!D11,COG!C:C)</f>
        <v>0</v>
      </c>
      <c r="L11" s="176" t="e">
        <f ca="1">IF(F11&lt;=$B$28,(SUM($B$58:$B$61)*(VLOOKUP(D11,Ref!$C$5:$E$102,3,FALSE)-D11)*H11)/100,"")</f>
        <v>#DIV/0!</v>
      </c>
      <c r="M11" s="176" t="e">
        <f t="shared" ca="1" si="1"/>
        <v>#N/A</v>
      </c>
      <c r="N11" s="121" t="e">
        <f t="shared" si="2"/>
        <v>#N/A</v>
      </c>
      <c r="O11" s="362" t="e">
        <f ca="1">IF(D11="","",(OFFSET(METERING!$M$1,MATCH('3MFG'!E11,METERING!$M$2:$M$9,0),MATCH('3MFG'!$B$47,METERING!$N$1:$Q$1,0))/365/100+SUM($B$49:$B$50)/100)*(VLOOKUP(D11,Ref!$C$5:$E$102,3,FALSE)-D11)*H11)</f>
        <v>#N/A</v>
      </c>
      <c r="P11" s="362" t="e">
        <f ca="1">IF(F11&lt;=$B$28,(SUM($B$52:$B$54)*(VLOOKUP(D11,Ref!$C$5:$E$102,3,FALSE)-D11)*H11)/100,"")</f>
        <v>#N/A</v>
      </c>
      <c r="Q11" s="120" t="e">
        <f t="shared" si="5"/>
        <v>#N/A</v>
      </c>
      <c r="R11" s="318" t="e">
        <f>IF(D11="","",VLOOKUP(D11,UAG!$B$8:$N$67,13,FALSE)*$B$35*(VLOOKUP(D11,Ref!$C$5:$E$102,3,FALSE)-D11)*(1+$B$57))</f>
        <v>#N/A</v>
      </c>
      <c r="S11" s="358" t="e">
        <f ca="1">IF(H11="","",IF($B$17=FALSE,N11,SUM($B$62))*OFFSET(OTHER!$B$49,MATCH($B$33,OTHER!$B$50:$B$57,0),MATCH(E11,OTHER!$C$49:$I$49,0)))</f>
        <v>#N/A</v>
      </c>
      <c r="T11" s="359" t="e">
        <f ca="1">IF(H11="","",IF($B$17=FALSE,0,SUM($B$63))*OFFSET(OTHER!$B$49,MATCH($B$33,OTHER!$B$50:$B$57,0),MATCH(E11,OTHER!$C$49:$I$49,0)))</f>
        <v>#N/A</v>
      </c>
      <c r="U11" s="333" t="str">
        <f t="shared" si="6"/>
        <v/>
      </c>
      <c r="V11" s="4"/>
      <c r="W11" s="4"/>
      <c r="X11" s="4"/>
      <c r="Y11" s="322"/>
      <c r="Z11" s="323"/>
      <c r="AA11" s="4"/>
      <c r="AB11" s="4"/>
      <c r="AC11" s="4"/>
    </row>
    <row r="12" spans="1:40" x14ac:dyDescent="0.25">
      <c r="A12" s="445" t="s">
        <v>2682</v>
      </c>
      <c r="B12" s="451" t="e">
        <f ca="1">B72</f>
        <v>#N/A</v>
      </c>
      <c r="C12" s="326"/>
      <c r="D12" s="45" t="e">
        <f>IF(F12&gt;$B$28+1,"",(VLOOKUP(D11,Ref!$C$5:$E$102,3,FALSE)))</f>
        <v>#N/A</v>
      </c>
      <c r="E12" s="9" t="e">
        <f>IF(D12="","",VLOOKUP(D12,Ref!$B$5:$H$200,7,FALSE))</f>
        <v>#N/A</v>
      </c>
      <c r="F12" s="9">
        <f t="shared" si="3"/>
        <v>6</v>
      </c>
      <c r="G12" s="47" t="e">
        <f t="shared" si="4"/>
        <v>#N/A</v>
      </c>
      <c r="H12" s="331" t="e">
        <f>IF(G12="ST",((D13-$B$26))/(D13-D12),IF(G12="EN",($B$27-D12+1)/((VLOOKUP(D12,Ref!$C$5:$E$102,3,FALSE))-D12),IF(G12="","",1)))</f>
        <v>#N/A</v>
      </c>
      <c r="I12" s="46" t="str">
        <f ca="1">IFERROR(OFFSET(EUC!$G$1,MATCH('3MFG'!$B$39,EUC!$S$2:$S$225,0),MONTH('3MFG'!D12)-1),"")</f>
        <v/>
      </c>
      <c r="J12" s="119" t="e">
        <f t="shared" si="0"/>
        <v>#N/A</v>
      </c>
      <c r="K12" s="332">
        <f ca="1">SUMIF(COG!B:B,'3MFG'!D12,COG!C:C)</f>
        <v>0</v>
      </c>
      <c r="L12" s="176" t="e">
        <f ca="1">IF(F12&lt;=$B$28,(SUM($B$58:$B$61)*(VLOOKUP(D12,Ref!$C$5:$E$102,3,FALSE)-D12)*H12)/100,"")</f>
        <v>#DIV/0!</v>
      </c>
      <c r="M12" s="176" t="e">
        <f t="shared" ca="1" si="1"/>
        <v>#N/A</v>
      </c>
      <c r="N12" s="121" t="e">
        <f t="shared" si="2"/>
        <v>#N/A</v>
      </c>
      <c r="O12" s="362" t="e">
        <f ca="1">IF(D12="","",(OFFSET(METERING!$M$1,MATCH('3MFG'!E12,METERING!$M$2:$M$9,0),MATCH('3MFG'!$B$47,METERING!$N$1:$Q$1,0))/365/100+SUM($B$49:$B$50)/100)*(VLOOKUP(D12,Ref!$C$5:$E$102,3,FALSE)-D12)*H12)</f>
        <v>#N/A</v>
      </c>
      <c r="P12" s="362" t="e">
        <f ca="1">IF(F12&lt;=$B$28,(SUM($B$52:$B$54)*(VLOOKUP(D12,Ref!$C$5:$E$102,3,FALSE)-D12)*H12)/100,"")</f>
        <v>#N/A</v>
      </c>
      <c r="Q12" s="120" t="e">
        <f t="shared" si="5"/>
        <v>#N/A</v>
      </c>
      <c r="R12" s="318" t="e">
        <f>IF(D12="","",VLOOKUP(D12,UAG!$B$8:$N$67,13,FALSE)*$B$35*(VLOOKUP(D12,Ref!$C$5:$E$102,3,FALSE)-D12)*(1+$B$57))</f>
        <v>#N/A</v>
      </c>
      <c r="S12" s="358" t="e">
        <f ca="1">IF(H12="","",IF($B$17=FALSE,N12,SUM($B$62))*OFFSET(OTHER!$B$49,MATCH($B$33,OTHER!$B$50:$B$57,0),MATCH(E12,OTHER!$C$49:$I$49,0)))</f>
        <v>#N/A</v>
      </c>
      <c r="T12" s="359" t="e">
        <f ca="1">IF(H12="","",IF($B$17=FALSE,0,SUM($B$63))*OFFSET(OTHER!$B$49,MATCH($B$33,OTHER!$B$50:$B$57,0),MATCH(E12,OTHER!$C$49:$I$49,0)))</f>
        <v>#N/A</v>
      </c>
      <c r="U12" s="333" t="str">
        <f t="shared" si="6"/>
        <v/>
      </c>
      <c r="V12" s="4"/>
      <c r="W12" s="4"/>
      <c r="X12" s="4"/>
      <c r="Y12" s="322"/>
      <c r="Z12" s="323"/>
      <c r="AA12" s="4"/>
      <c r="AB12" s="4"/>
      <c r="AC12" s="4"/>
    </row>
    <row r="13" spans="1:40" x14ac:dyDescent="0.25">
      <c r="A13" s="446" t="s">
        <v>2623</v>
      </c>
      <c r="B13" s="451" t="e">
        <f>SUM($B$3:$B$12)*B65</f>
        <v>#VALUE!</v>
      </c>
      <c r="D13" s="45" t="e">
        <f>IF(F13&gt;$B$28+1,"",(VLOOKUP(D12,Ref!$C$5:$E$102,3,FALSE)))</f>
        <v>#N/A</v>
      </c>
      <c r="E13" s="9" t="e">
        <f>IF(D13="","",VLOOKUP(D13,Ref!$B$5:$H$200,7,FALSE))</f>
        <v>#N/A</v>
      </c>
      <c r="F13" s="9">
        <f t="shared" si="3"/>
        <v>7</v>
      </c>
      <c r="G13" s="47" t="e">
        <f t="shared" si="4"/>
        <v>#N/A</v>
      </c>
      <c r="H13" s="331" t="e">
        <f>IF(G13="ST",((D14-$B$26))/(D14-D13),IF(G13="EN",($B$27-D13+1)/((VLOOKUP(D13,Ref!$C$5:$E$102,3,FALSE))-D13),IF(G13="","",1)))</f>
        <v>#N/A</v>
      </c>
      <c r="I13" s="46" t="str">
        <f ca="1">IFERROR(OFFSET(EUC!$G$1,MATCH('3MFG'!$B$39,EUC!$S$2:$S$225,0),MONTH('3MFG'!D13)-1),"")</f>
        <v/>
      </c>
      <c r="J13" s="119" t="e">
        <f t="shared" si="0"/>
        <v>#N/A</v>
      </c>
      <c r="K13" s="332">
        <f ca="1">SUMIF(COG!B:B,'3MFG'!D13,COG!C:C)</f>
        <v>0</v>
      </c>
      <c r="L13" s="176" t="e">
        <f ca="1">IF(F13&lt;=$B$28,(SUM($B$58:$B$61)*(VLOOKUP(D13,Ref!$C$5:$E$102,3,FALSE)-D13)*H13)/100,"")</f>
        <v>#DIV/0!</v>
      </c>
      <c r="M13" s="176" t="e">
        <f t="shared" ca="1" si="1"/>
        <v>#N/A</v>
      </c>
      <c r="N13" s="121" t="e">
        <f t="shared" si="2"/>
        <v>#N/A</v>
      </c>
      <c r="O13" s="362" t="e">
        <f ca="1">IF(D13="","",(OFFSET(METERING!$M$1,MATCH('3MFG'!E13,METERING!$M$2:$M$9,0),MATCH('3MFG'!$B$47,METERING!$N$1:$Q$1,0))/365/100+SUM($B$49:$B$50)/100)*(VLOOKUP(D13,Ref!$C$5:$E$102,3,FALSE)-D13)*H13)</f>
        <v>#N/A</v>
      </c>
      <c r="P13" s="362" t="e">
        <f ca="1">IF(F13&lt;=$B$28,(SUM($B$52:$B$54)*(VLOOKUP(D13,Ref!$C$5:$E$102,3,FALSE)-D13)*H13)/100,"")</f>
        <v>#N/A</v>
      </c>
      <c r="Q13" s="120" t="e">
        <f t="shared" si="5"/>
        <v>#N/A</v>
      </c>
      <c r="R13" s="318" t="e">
        <f>IF(D13="","",VLOOKUP(D13,UAG!$B$8:$N$67,13,FALSE)*$B$35*(VLOOKUP(D13,Ref!$C$5:$E$102,3,FALSE)-D13)*(1+$B$57))</f>
        <v>#N/A</v>
      </c>
      <c r="S13" s="358" t="e">
        <f ca="1">IF(H13="","",IF($B$17=FALSE,N13,SUM($B$62))*OFFSET(OTHER!$B$49,MATCH($B$33,OTHER!$B$50:$B$57,0),MATCH(E13,OTHER!$C$49:$I$49,0)))</f>
        <v>#N/A</v>
      </c>
      <c r="T13" s="359" t="e">
        <f ca="1">IF(H13="","",IF($B$17=FALSE,0,SUM($B$63))*OFFSET(OTHER!$B$49,MATCH($B$33,OTHER!$B$50:$B$57,0),MATCH(E13,OTHER!$C$49:$I$49,0)))</f>
        <v>#N/A</v>
      </c>
      <c r="U13" s="333" t="str">
        <f t="shared" si="6"/>
        <v/>
      </c>
      <c r="V13" s="4"/>
      <c r="W13" s="4"/>
      <c r="X13" s="4"/>
      <c r="Y13" s="322"/>
      <c r="Z13" s="323"/>
      <c r="AA13" s="4"/>
      <c r="AB13" s="4"/>
      <c r="AC13" s="4"/>
    </row>
    <row r="14" spans="1:40" x14ac:dyDescent="0.25">
      <c r="A14" s="446" t="s">
        <v>2633</v>
      </c>
      <c r="B14" s="451" t="e">
        <f>SUM($B$3:$B$12)*B66</f>
        <v>#VALUE!</v>
      </c>
      <c r="D14" s="45" t="e">
        <f>IF(F14&gt;$B$28+1,"",(VLOOKUP(D13,Ref!$C$5:$E$102,3,FALSE)))</f>
        <v>#N/A</v>
      </c>
      <c r="E14" s="9" t="e">
        <f>IF(D14="","",VLOOKUP(D14,Ref!$B$5:$H$200,7,FALSE))</f>
        <v>#N/A</v>
      </c>
      <c r="F14" s="9">
        <f t="shared" si="3"/>
        <v>8</v>
      </c>
      <c r="G14" s="47" t="e">
        <f t="shared" si="4"/>
        <v>#N/A</v>
      </c>
      <c r="H14" s="331" t="e">
        <f>IF(G14="ST",((D15-$B$26))/(D15-D14),IF(G14="EN",($B$27-D14+1)/((VLOOKUP(D14,Ref!$C$5:$E$102,3,FALSE))-D14),IF(G14="","",1)))</f>
        <v>#N/A</v>
      </c>
      <c r="I14" s="46" t="str">
        <f ca="1">IFERROR(OFFSET(EUC!$G$1,MATCH('3MFG'!$B$39,EUC!$S$2:$S$225,0),MONTH('3MFG'!D14)-1),"")</f>
        <v/>
      </c>
      <c r="J14" s="119" t="e">
        <f t="shared" si="0"/>
        <v>#N/A</v>
      </c>
      <c r="K14" s="332">
        <f ca="1">SUMIF(COG!B:B,'3MFG'!D14,COG!C:C)</f>
        <v>0</v>
      </c>
      <c r="L14" s="176" t="e">
        <f ca="1">IF(F14&lt;=$B$28,(SUM($B$58:$B$61)*(VLOOKUP(D14,Ref!$C$5:$E$102,3,FALSE)-D14)*H14)/100,"")</f>
        <v>#DIV/0!</v>
      </c>
      <c r="M14" s="176" t="e">
        <f t="shared" ca="1" si="1"/>
        <v>#N/A</v>
      </c>
      <c r="N14" s="121" t="e">
        <f t="shared" si="2"/>
        <v>#N/A</v>
      </c>
      <c r="O14" s="362" t="e">
        <f ca="1">IF(D14="","",(OFFSET(METERING!$M$1,MATCH('3MFG'!E14,METERING!$M$2:$M$9,0),MATCH('3MFG'!$B$47,METERING!$N$1:$Q$1,0))/365/100+SUM($B$49:$B$50)/100)*(VLOOKUP(D14,Ref!$C$5:$E$102,3,FALSE)-D14)*H14)</f>
        <v>#N/A</v>
      </c>
      <c r="P14" s="362" t="e">
        <f ca="1">IF(F14&lt;=$B$28,(SUM($B$52:$B$54)*(VLOOKUP(D14,Ref!$C$5:$E$102,3,FALSE)-D14)*H14)/100,"")</f>
        <v>#N/A</v>
      </c>
      <c r="Q14" s="120" t="e">
        <f t="shared" si="5"/>
        <v>#N/A</v>
      </c>
      <c r="R14" s="318" t="e">
        <f>IF(D14="","",VLOOKUP(D14,UAG!$B$8:$N$67,13,FALSE)*$B$35*(VLOOKUP(D14,Ref!$C$5:$E$102,3,FALSE)-D14)*(1+$B$57))</f>
        <v>#N/A</v>
      </c>
      <c r="S14" s="358" t="e">
        <f ca="1">IF(H14="","",IF($B$17=FALSE,N14,SUM($B$62))*OFFSET(OTHER!$B$49,MATCH($B$33,OTHER!$B$50:$B$57,0),MATCH(E14,OTHER!$C$49:$I$49,0)))</f>
        <v>#N/A</v>
      </c>
      <c r="T14" s="359" t="e">
        <f ca="1">IF(H14="","",IF($B$17=FALSE,0,SUM($B$63))*OFFSET(OTHER!$B$49,MATCH($B$33,OTHER!$B$50:$B$57,0),MATCH(E14,OTHER!$C$49:$I$49,0)))</f>
        <v>#N/A</v>
      </c>
      <c r="U14" s="333" t="str">
        <f t="shared" si="6"/>
        <v/>
      </c>
      <c r="V14" s="4"/>
      <c r="W14" s="4"/>
      <c r="X14" s="4"/>
      <c r="Y14" s="322"/>
      <c r="Z14" s="323"/>
      <c r="AA14" s="4"/>
      <c r="AB14" s="4"/>
      <c r="AC14" s="4"/>
      <c r="AD14" s="312"/>
      <c r="AE14" s="312"/>
      <c r="AF14" s="312"/>
      <c r="AG14" s="312"/>
      <c r="AH14" s="312"/>
      <c r="AI14" s="312"/>
      <c r="AJ14" s="312"/>
      <c r="AK14" s="313"/>
      <c r="AL14" s="2"/>
      <c r="AM14" s="4"/>
      <c r="AN14" s="4"/>
    </row>
    <row r="15" spans="1:40" x14ac:dyDescent="0.25">
      <c r="A15" s="446" t="s">
        <v>2634</v>
      </c>
      <c r="B15" s="451" t="e">
        <f>SUM($B$3:$B$12)*B67</f>
        <v>#VALUE!</v>
      </c>
      <c r="D15" s="45" t="e">
        <f>IF(F15&gt;$B$28+1,"",(VLOOKUP(D14,Ref!$C$5:$E$102,3,FALSE)))</f>
        <v>#N/A</v>
      </c>
      <c r="E15" s="9" t="e">
        <f>IF(D15="","",VLOOKUP(D15,Ref!$B$5:$H$200,7,FALSE))</f>
        <v>#N/A</v>
      </c>
      <c r="F15" s="9">
        <f t="shared" si="3"/>
        <v>9</v>
      </c>
      <c r="G15" s="47" t="e">
        <f t="shared" si="4"/>
        <v>#N/A</v>
      </c>
      <c r="H15" s="331" t="e">
        <f>IF(G15="ST",((D16-$B$26))/(D16-D15),IF(G15="EN",($B$27-D15+1)/((VLOOKUP(D15,Ref!$C$5:$E$102,3,FALSE))-D15),IF(G15="","",1)))</f>
        <v>#N/A</v>
      </c>
      <c r="I15" s="46" t="str">
        <f ca="1">IFERROR(OFFSET(EUC!$G$1,MATCH('3MFG'!$B$39,EUC!$S$2:$S$225,0),MONTH('3MFG'!D15)-1),"")</f>
        <v/>
      </c>
      <c r="J15" s="119" t="e">
        <f t="shared" si="0"/>
        <v>#N/A</v>
      </c>
      <c r="K15" s="332">
        <f ca="1">SUMIF(COG!B:B,'3MFG'!D15,COG!C:C)</f>
        <v>0</v>
      </c>
      <c r="L15" s="176" t="e">
        <f ca="1">IF(F15&lt;=$B$28,(SUM($B$58:$B$61)*(VLOOKUP(D15,Ref!$C$5:$E$102,3,FALSE)-D15)*H15)/100,"")</f>
        <v>#DIV/0!</v>
      </c>
      <c r="M15" s="176" t="e">
        <f t="shared" ca="1" si="1"/>
        <v>#N/A</v>
      </c>
      <c r="N15" s="121" t="e">
        <f t="shared" si="2"/>
        <v>#N/A</v>
      </c>
      <c r="O15" s="362" t="e">
        <f ca="1">IF(D15="","",(OFFSET(METERING!$M$1,MATCH('3MFG'!E15,METERING!$M$2:$M$9,0),MATCH('3MFG'!$B$47,METERING!$N$1:$Q$1,0))/365/100+SUM($B$49:$B$50)/100)*(VLOOKUP(D15,Ref!$C$5:$E$102,3,FALSE)-D15)*H15)</f>
        <v>#N/A</v>
      </c>
      <c r="P15" s="362" t="e">
        <f ca="1">IF(F15&lt;=$B$28,(SUM($B$52:$B$54)*(VLOOKUP(D15,Ref!$C$5:$E$102,3,FALSE)-D15)*H15)/100,"")</f>
        <v>#N/A</v>
      </c>
      <c r="Q15" s="120" t="e">
        <f t="shared" si="5"/>
        <v>#N/A</v>
      </c>
      <c r="R15" s="318" t="e">
        <f>IF(D15="","",VLOOKUP(D15,UAG!$B$8:$N$67,13,FALSE)*$B$35*(VLOOKUP(D15,Ref!$C$5:$E$102,3,FALSE)-D15)*(1+$B$57))</f>
        <v>#N/A</v>
      </c>
      <c r="S15" s="358" t="e">
        <f ca="1">IF(H15="","",IF($B$17=FALSE,N15,SUM($B$62))*OFFSET(OTHER!$B$49,MATCH($B$33,OTHER!$B$50:$B$57,0),MATCH(E15,OTHER!$C$49:$I$49,0)))</f>
        <v>#N/A</v>
      </c>
      <c r="T15" s="359" t="e">
        <f ca="1">IF(H15="","",IF($B$17=FALSE,0,SUM($B$63))*OFFSET(OTHER!$B$49,MATCH($B$33,OTHER!$B$50:$B$57,0),MATCH(E15,OTHER!$C$49:$I$49,0)))</f>
        <v>#N/A</v>
      </c>
      <c r="U15" s="333" t="str">
        <f t="shared" si="6"/>
        <v/>
      </c>
      <c r="V15" s="4"/>
      <c r="W15" s="4"/>
      <c r="X15" s="4"/>
      <c r="Y15" s="322"/>
      <c r="Z15" s="323"/>
      <c r="AA15" s="4"/>
      <c r="AB15" s="4"/>
      <c r="AC15" s="4"/>
      <c r="AD15" s="312"/>
      <c r="AE15" s="312"/>
      <c r="AF15" s="312"/>
      <c r="AG15" s="312"/>
      <c r="AH15" s="312"/>
      <c r="AI15" s="312"/>
      <c r="AJ15" s="313"/>
      <c r="AK15" s="2"/>
      <c r="AM15" s="4"/>
      <c r="AN15" s="4"/>
    </row>
    <row r="16" spans="1:40" s="328" customFormat="1" x14ac:dyDescent="0.25">
      <c r="A16" s="446" t="s">
        <v>2635</v>
      </c>
      <c r="B16" s="452" t="e">
        <f>SUM(B3:B15)</f>
        <v>#VALUE!</v>
      </c>
      <c r="D16" s="45" t="e">
        <f>IF(F16&gt;$B$28+1,"",(VLOOKUP(D15,Ref!$C$5:$E$102,3,FALSE)))</f>
        <v>#N/A</v>
      </c>
      <c r="E16" s="9" t="e">
        <f>IF(D16="","",VLOOKUP(D16,Ref!$B$5:$H$200,7,FALSE))</f>
        <v>#N/A</v>
      </c>
      <c r="F16" s="9">
        <f t="shared" si="3"/>
        <v>10</v>
      </c>
      <c r="G16" s="47" t="e">
        <f t="shared" si="4"/>
        <v>#N/A</v>
      </c>
      <c r="H16" s="331" t="e">
        <f>IF(G16="ST",((D17-$B$26))/(D17-D16),IF(G16="EN",($B$27-D16+1)/((VLOOKUP(D16,Ref!$C$5:$E$102,3,FALSE))-D16),IF(G16="","",1)))</f>
        <v>#N/A</v>
      </c>
      <c r="I16" s="46" t="str">
        <f ca="1">IFERROR(OFFSET(EUC!$G$1,MATCH('3MFG'!$B$39,EUC!$S$2:$S$225,0),MONTH('3MFG'!D16)-1),"")</f>
        <v/>
      </c>
      <c r="J16" s="119" t="e">
        <f t="shared" si="0"/>
        <v>#N/A</v>
      </c>
      <c r="K16" s="332">
        <f ca="1">SUMIF(COG!B:B,'3MFG'!D16,COG!C:C)</f>
        <v>0</v>
      </c>
      <c r="L16" s="176" t="e">
        <f ca="1">IF(F16&lt;=$B$28,(SUM($B$58:$B$61)*(VLOOKUP(D16,Ref!$C$5:$E$102,3,FALSE)-D16)*H16)/100,"")</f>
        <v>#DIV/0!</v>
      </c>
      <c r="M16" s="176" t="e">
        <f t="shared" ca="1" si="1"/>
        <v>#N/A</v>
      </c>
      <c r="N16" s="121" t="e">
        <f t="shared" si="2"/>
        <v>#N/A</v>
      </c>
      <c r="O16" s="362" t="e">
        <f ca="1">IF(D16="","",(OFFSET(METERING!$M$1,MATCH('3MFG'!E16,METERING!$M$2:$M$9,0),MATCH('3MFG'!$B$47,METERING!$N$1:$Q$1,0))/365/100+SUM($B$49:$B$50)/100)*(VLOOKUP(D16,Ref!$C$5:$E$102,3,FALSE)-D16)*H16)</f>
        <v>#N/A</v>
      </c>
      <c r="P16" s="362" t="e">
        <f ca="1">IF(F16&lt;=$B$28,(SUM($B$52:$B$54)*(VLOOKUP(D16,Ref!$C$5:$E$102,3,FALSE)-D16)*H16)/100,"")</f>
        <v>#N/A</v>
      </c>
      <c r="Q16" s="120" t="e">
        <f t="shared" si="5"/>
        <v>#N/A</v>
      </c>
      <c r="R16" s="318" t="e">
        <f>IF(D16="","",VLOOKUP(D16,UAG!$B$8:$N$67,13,FALSE)*$B$35*(VLOOKUP(D16,Ref!$C$5:$E$102,3,FALSE)-D16)*(1+$B$57))</f>
        <v>#N/A</v>
      </c>
      <c r="S16" s="358" t="e">
        <f ca="1">IF(H16="","",IF($B$17=FALSE,N16,SUM($B$62))*OFFSET(OTHER!$B$49,MATCH($B$33,OTHER!$B$50:$B$57,0),MATCH(E16,OTHER!$C$49:$I$49,0)))</f>
        <v>#N/A</v>
      </c>
      <c r="T16" s="359" t="e">
        <f ca="1">IF(H16="","",IF($B$17=FALSE,0,SUM($B$63))*OFFSET(OTHER!$B$49,MATCH($B$33,OTHER!$B$50:$B$57,0),MATCH(E16,OTHER!$C$49:$I$49,0)))</f>
        <v>#N/A</v>
      </c>
      <c r="U16" s="333" t="str">
        <f t="shared" si="6"/>
        <v/>
      </c>
      <c r="V16" s="4"/>
      <c r="W16" s="4"/>
      <c r="X16" s="4"/>
      <c r="Y16" s="322"/>
      <c r="Z16" s="323"/>
      <c r="AA16" s="4"/>
      <c r="AB16" s="4"/>
      <c r="AC16" s="4"/>
    </row>
    <row r="17" spans="1:40" x14ac:dyDescent="0.25">
      <c r="A17" s="444" t="s">
        <v>2637</v>
      </c>
      <c r="B17" s="478" t="b">
        <f>PRICE!$H$2</f>
        <v>0</v>
      </c>
      <c r="D17" s="45" t="e">
        <f>IF(F17&gt;$B$28+1,"",(VLOOKUP(D16,Ref!$C$5:$E$102,3,FALSE)))</f>
        <v>#N/A</v>
      </c>
      <c r="E17" s="9" t="e">
        <f>IF(D17="","",VLOOKUP(D17,Ref!$B$5:$H$200,7,FALSE))</f>
        <v>#N/A</v>
      </c>
      <c r="F17" s="9">
        <f t="shared" si="3"/>
        <v>11</v>
      </c>
      <c r="G17" s="47" t="e">
        <f t="shared" si="4"/>
        <v>#N/A</v>
      </c>
      <c r="H17" s="331" t="e">
        <f>IF(G17="ST",((D18-$B$26))/(D18-D17),IF(G17="EN",($B$27-D17+1)/((VLOOKUP(D17,Ref!$C$5:$E$102,3,FALSE))-D17),IF(G17="","",1)))</f>
        <v>#N/A</v>
      </c>
      <c r="I17" s="46" t="str">
        <f ca="1">IFERROR(OFFSET(EUC!$G$1,MATCH('3MFG'!$B$39,EUC!$S$2:$S$225,0),MONTH('3MFG'!D17)-1),"")</f>
        <v/>
      </c>
      <c r="J17" s="119" t="e">
        <f t="shared" si="0"/>
        <v>#N/A</v>
      </c>
      <c r="K17" s="332">
        <f ca="1">SUMIF(COG!B:B,'3MFG'!D17,COG!C:C)</f>
        <v>0</v>
      </c>
      <c r="L17" s="176" t="e">
        <f ca="1">IF(F17&lt;=$B$28,(SUM($B$58:$B$61)*(VLOOKUP(D17,Ref!$C$5:$E$102,3,FALSE)-D17)*H17)/100,"")</f>
        <v>#DIV/0!</v>
      </c>
      <c r="M17" s="176" t="e">
        <f t="shared" ca="1" si="1"/>
        <v>#N/A</v>
      </c>
      <c r="N17" s="121" t="e">
        <f t="shared" si="2"/>
        <v>#N/A</v>
      </c>
      <c r="O17" s="362" t="e">
        <f ca="1">IF(D17="","",(OFFSET(METERING!$M$1,MATCH('3MFG'!E17,METERING!$M$2:$M$9,0),MATCH('3MFG'!$B$47,METERING!$N$1:$Q$1,0))/365/100+SUM($B$49:$B$50)/100)*(VLOOKUP(D17,Ref!$C$5:$E$102,3,FALSE)-D17)*H17)</f>
        <v>#N/A</v>
      </c>
      <c r="P17" s="362" t="e">
        <f ca="1">IF(F17&lt;=$B$28,(SUM($B$52:$B$54)*(VLOOKUP(D17,Ref!$C$5:$E$102,3,FALSE)-D17)*H17)/100,"")</f>
        <v>#N/A</v>
      </c>
      <c r="Q17" s="120" t="e">
        <f t="shared" si="5"/>
        <v>#N/A</v>
      </c>
      <c r="R17" s="318" t="e">
        <f>IF(D17="","",VLOOKUP(D17,UAG!$B$8:$N$67,13,FALSE)*$B$35*(VLOOKUP(D17,Ref!$C$5:$E$102,3,FALSE)-D17)*(1+$B$57))</f>
        <v>#N/A</v>
      </c>
      <c r="S17" s="358" t="e">
        <f ca="1">IF(H17="","",IF($B$17=FALSE,N17,SUM($B$62))*OFFSET(OTHER!$B$49,MATCH($B$33,OTHER!$B$50:$B$57,0),MATCH(E17,OTHER!$C$49:$I$49,0)))</f>
        <v>#N/A</v>
      </c>
      <c r="T17" s="359" t="e">
        <f ca="1">IF(H17="","",IF($B$17=FALSE,0,SUM($B$63))*OFFSET(OTHER!$B$49,MATCH($B$33,OTHER!$B$50:$B$57,0),MATCH(E17,OTHER!$C$49:$I$49,0)))</f>
        <v>#N/A</v>
      </c>
      <c r="U17" s="333" t="str">
        <f t="shared" si="6"/>
        <v/>
      </c>
      <c r="V17" s="4"/>
      <c r="W17" s="4"/>
      <c r="X17" s="4"/>
      <c r="Y17" s="322"/>
      <c r="Z17" s="323"/>
      <c r="AA17" s="4"/>
      <c r="AB17" s="4"/>
      <c r="AC17" s="4"/>
      <c r="AD17" s="4"/>
      <c r="AE17" s="4"/>
      <c r="AF17" s="4"/>
      <c r="AG17" s="4"/>
      <c r="AH17" s="4"/>
      <c r="AI17" s="4"/>
      <c r="AJ17" s="4"/>
      <c r="AK17" s="4"/>
      <c r="AM17" s="4"/>
      <c r="AN17" s="4"/>
    </row>
    <row r="18" spans="1:40" x14ac:dyDescent="0.25">
      <c r="A18" s="447" t="s">
        <v>2624</v>
      </c>
      <c r="B18" s="453">
        <f>IF(B17=FALSE,0,B63)</f>
        <v>0</v>
      </c>
      <c r="D18" s="45" t="e">
        <f>IF(F18&gt;$B$28+1,"",(VLOOKUP(D17,Ref!$C$5:$E$102,3,FALSE)))</f>
        <v>#N/A</v>
      </c>
      <c r="E18" s="9" t="e">
        <f>IF(D18="","",VLOOKUP(D18,Ref!$B$5:$H$200,7,FALSE))</f>
        <v>#N/A</v>
      </c>
      <c r="F18" s="9">
        <f t="shared" si="3"/>
        <v>12</v>
      </c>
      <c r="G18" s="47" t="e">
        <f t="shared" si="4"/>
        <v>#N/A</v>
      </c>
      <c r="H18" s="331" t="e">
        <f>IF(G18="ST",((D19-$B$26))/(D19-D18),IF(G18="EN",($B$27-D18+1)/((VLOOKUP(D18,Ref!$C$5:$E$102,3,FALSE))-D18),IF(G18="","",1)))</f>
        <v>#N/A</v>
      </c>
      <c r="I18" s="46" t="str">
        <f ca="1">IFERROR(OFFSET(EUC!$G$1,MATCH('3MFG'!$B$39,EUC!$S$2:$S$225,0),MONTH('3MFG'!D18)-1),"")</f>
        <v/>
      </c>
      <c r="J18" s="119" t="e">
        <f t="shared" si="0"/>
        <v>#N/A</v>
      </c>
      <c r="K18" s="332">
        <f ca="1">SUMIF(COG!B:B,'3MFG'!D18,COG!C:C)</f>
        <v>0</v>
      </c>
      <c r="L18" s="176" t="e">
        <f ca="1">IF(F18&lt;=$B$28,(SUM($B$58:$B$61)*(VLOOKUP(D18,Ref!$C$5:$E$102,3,FALSE)-D18)*H18)/100,"")</f>
        <v>#DIV/0!</v>
      </c>
      <c r="M18" s="176" t="e">
        <f t="shared" ca="1" si="1"/>
        <v>#N/A</v>
      </c>
      <c r="N18" s="121" t="e">
        <f t="shared" si="2"/>
        <v>#N/A</v>
      </c>
      <c r="O18" s="362" t="e">
        <f ca="1">IF(D18="","",(OFFSET(METERING!$M$1,MATCH('3MFG'!E18,METERING!$M$2:$M$9,0),MATCH('3MFG'!$B$47,METERING!$N$1:$Q$1,0))/365/100+SUM($B$49:$B$50)/100)*(VLOOKUP(D18,Ref!$C$5:$E$102,3,FALSE)-D18)*H18)</f>
        <v>#N/A</v>
      </c>
      <c r="P18" s="362" t="e">
        <f ca="1">IF(F18&lt;=$B$28,(SUM($B$52:$B$54)*(VLOOKUP(D18,Ref!$C$5:$E$102,3,FALSE)-D18)*H18)/100,"")</f>
        <v>#N/A</v>
      </c>
      <c r="Q18" s="120" t="e">
        <f t="shared" si="5"/>
        <v>#N/A</v>
      </c>
      <c r="R18" s="318" t="e">
        <f>IF(D18="","",VLOOKUP(D18,UAG!$B$8:$N$67,13,FALSE)*$B$35*(VLOOKUP(D18,Ref!$C$5:$E$102,3,FALSE)-D18)*(1+$B$57))</f>
        <v>#N/A</v>
      </c>
      <c r="S18" s="358" t="e">
        <f ca="1">IF(H18="","",IF($B$17=FALSE,N18,SUM($B$62))*OFFSET(OTHER!$B$49,MATCH($B$33,OTHER!$B$50:$B$57,0),MATCH(E18,OTHER!$C$49:$I$49,0)))</f>
        <v>#N/A</v>
      </c>
      <c r="T18" s="359" t="e">
        <f ca="1">IF(H18="","",IF($B$17=FALSE,0,SUM($B$63))*OFFSET(OTHER!$B$49,MATCH($B$33,OTHER!$B$50:$B$57,0),MATCH(E18,OTHER!$C$49:$I$49,0)))</f>
        <v>#N/A</v>
      </c>
      <c r="U18" s="333" t="str">
        <f t="shared" si="6"/>
        <v/>
      </c>
      <c r="V18" s="4"/>
      <c r="W18" s="4"/>
      <c r="X18" s="4"/>
      <c r="Y18" s="322"/>
      <c r="Z18" s="323"/>
      <c r="AA18" s="4"/>
      <c r="AB18" s="4"/>
      <c r="AC18" s="4"/>
      <c r="AD18" s="4"/>
      <c r="AE18" s="4"/>
      <c r="AF18" s="4"/>
      <c r="AG18" s="4"/>
      <c r="AH18" s="4"/>
      <c r="AI18" s="4"/>
      <c r="AJ18" s="4"/>
      <c r="AK18" s="4"/>
      <c r="AM18" s="4"/>
      <c r="AN18" s="4"/>
    </row>
    <row r="19" spans="1:40" x14ac:dyDescent="0.25">
      <c r="A19" s="447" t="s">
        <v>2625</v>
      </c>
      <c r="B19" s="453">
        <f>IF(B17=FALSE,0,SUM(B49:B51,B52:B54))</f>
        <v>0</v>
      </c>
      <c r="D19" s="45" t="e">
        <f>IF(F19&gt;$B$28+1,"",(VLOOKUP(D18,Ref!$C$5:$E$102,3,FALSE)))</f>
        <v>#N/A</v>
      </c>
      <c r="E19" s="9" t="e">
        <f>IF(D19="","",VLOOKUP(D19,Ref!$B$5:$H$200,7,FALSE))</f>
        <v>#N/A</v>
      </c>
      <c r="F19" s="9">
        <f t="shared" si="3"/>
        <v>13</v>
      </c>
      <c r="G19" s="47" t="e">
        <f t="shared" si="4"/>
        <v>#N/A</v>
      </c>
      <c r="H19" s="331" t="e">
        <f>IF(G19="ST",((D20-$B$26))/(D20-D19),IF(G19="EN",($B$27-D19+1)/((VLOOKUP(D19,Ref!$C$5:$E$102,3,FALSE))-D19),IF(G19="","",1)))</f>
        <v>#N/A</v>
      </c>
      <c r="I19" s="46" t="str">
        <f ca="1">IFERROR(OFFSET(EUC!$G$1,MATCH('3MFG'!$B$39,EUC!$S$2:$S$225,0),MONTH('3MFG'!D19)-1),"")</f>
        <v/>
      </c>
      <c r="J19" s="119" t="e">
        <f t="shared" si="0"/>
        <v>#N/A</v>
      </c>
      <c r="K19" s="332">
        <f ca="1">SUMIF(COG!B:B,'3MFG'!D19,COG!C:C)</f>
        <v>0</v>
      </c>
      <c r="L19" s="176" t="e">
        <f ca="1">IF(F19&lt;=$B$28,(SUM($B$58:$B$61)*(VLOOKUP(D19,Ref!$C$5:$E$102,3,FALSE)-D19)*H19)/100,"")</f>
        <v>#DIV/0!</v>
      </c>
      <c r="M19" s="176" t="e">
        <f t="shared" ca="1" si="1"/>
        <v>#N/A</v>
      </c>
      <c r="N19" s="121" t="e">
        <f t="shared" si="2"/>
        <v>#N/A</v>
      </c>
      <c r="O19" s="362" t="e">
        <f ca="1">IF(D19="","",(OFFSET(METERING!$M$1,MATCH('3MFG'!E19,METERING!$M$2:$M$9,0),MATCH('3MFG'!$B$47,METERING!$N$1:$Q$1,0))/365/100+SUM($B$49:$B$50)/100)*(VLOOKUP(D19,Ref!$C$5:$E$102,3,FALSE)-D19)*H19)</f>
        <v>#N/A</v>
      </c>
      <c r="P19" s="362" t="e">
        <f ca="1">IF(F19&lt;=$B$28,(SUM($B$52:$B$54)*(VLOOKUP(D19,Ref!$C$5:$E$102,3,FALSE)-D19)*H19)/100,"")</f>
        <v>#N/A</v>
      </c>
      <c r="Q19" s="120" t="e">
        <f t="shared" si="5"/>
        <v>#N/A</v>
      </c>
      <c r="R19" s="318" t="e">
        <f>IF(D19="","",VLOOKUP(D19,UAG!$B$8:$N$67,13,FALSE)*$B$35*(VLOOKUP(D19,Ref!$C$5:$E$102,3,FALSE)-D19)*(1+$B$57))</f>
        <v>#N/A</v>
      </c>
      <c r="S19" s="358" t="e">
        <f ca="1">IF(H19="","",IF($B$17=FALSE,N19,SUM($B$62))*OFFSET(OTHER!$B$49,MATCH($B$33,OTHER!$B$50:$B$57,0),MATCH(E19,OTHER!$C$49:$I$49,0)))</f>
        <v>#N/A</v>
      </c>
      <c r="T19" s="359" t="e">
        <f ca="1">IF(H19="","",IF($B$17=FALSE,0,SUM($B$63))*OFFSET(OTHER!$B$49,MATCH($B$33,OTHER!$B$50:$B$57,0),MATCH(E19,OTHER!$C$49:$I$49,0)))</f>
        <v>#N/A</v>
      </c>
      <c r="U19" s="333" t="str">
        <f t="shared" si="6"/>
        <v/>
      </c>
      <c r="V19" s="4"/>
      <c r="W19" s="4"/>
      <c r="X19" s="4"/>
      <c r="Y19" s="322"/>
      <c r="Z19" s="323"/>
      <c r="AA19" s="4"/>
      <c r="AB19" s="4"/>
      <c r="AC19" s="4"/>
      <c r="AD19" s="4"/>
      <c r="AE19" s="4"/>
      <c r="AF19" s="4"/>
      <c r="AG19" s="4"/>
      <c r="AH19" s="4"/>
      <c r="AI19" s="4"/>
      <c r="AJ19" s="4"/>
      <c r="AK19" s="4"/>
      <c r="AM19" s="4"/>
      <c r="AN19" s="4"/>
    </row>
    <row r="20" spans="1:40" x14ac:dyDescent="0.25">
      <c r="A20" s="447" t="s">
        <v>2626</v>
      </c>
      <c r="B20" s="453">
        <f>IFERROR(SALES!$G$20*200,0)</f>
        <v>0</v>
      </c>
      <c r="D20" s="45" t="e">
        <f>IF(F20&gt;$B$28+1,"",(VLOOKUP(D19,Ref!$C$5:$E$102,3,FALSE)))</f>
        <v>#N/A</v>
      </c>
      <c r="E20" s="9" t="e">
        <f>IF(D20="","",VLOOKUP(D20,Ref!$B$5:$H$200,7,FALSE))</f>
        <v>#N/A</v>
      </c>
      <c r="F20" s="9">
        <f t="shared" si="3"/>
        <v>14</v>
      </c>
      <c r="G20" s="47" t="e">
        <f t="shared" si="4"/>
        <v>#N/A</v>
      </c>
      <c r="H20" s="331" t="e">
        <f>IF(G20="ST",((D21-$B$26))/(D21-D20),IF(G20="EN",($B$27-D20+1)/((VLOOKUP(D20,Ref!$C$5:$E$102,3,FALSE))-D20),IF(G20="","",1)))</f>
        <v>#N/A</v>
      </c>
      <c r="I20" s="46" t="str">
        <f ca="1">IFERROR(OFFSET(EUC!$G$1,MATCH('3MFG'!$B$39,EUC!$S$2:$S$225,0),MONTH('3MFG'!D20)-1),"")</f>
        <v/>
      </c>
      <c r="J20" s="119" t="e">
        <f t="shared" si="0"/>
        <v>#N/A</v>
      </c>
      <c r="K20" s="332">
        <f ca="1">SUMIF(COG!B:B,'3MFG'!D20,COG!C:C)</f>
        <v>0</v>
      </c>
      <c r="L20" s="176" t="e">
        <f ca="1">IF(F20&lt;=$B$28,(SUM($B$58:$B$61)*(VLOOKUP(D20,Ref!$C$5:$E$102,3,FALSE)-D20)*H20)/100,"")</f>
        <v>#DIV/0!</v>
      </c>
      <c r="M20" s="176" t="e">
        <f t="shared" ca="1" si="1"/>
        <v>#N/A</v>
      </c>
      <c r="N20" s="121" t="e">
        <f t="shared" si="2"/>
        <v>#N/A</v>
      </c>
      <c r="O20" s="362" t="e">
        <f ca="1">IF(D20="","",(OFFSET(METERING!$M$1,MATCH('3MFG'!E20,METERING!$M$2:$M$9,0),MATCH('3MFG'!$B$47,METERING!$N$1:$Q$1,0))/365/100+SUM($B$49:$B$50)/100)*(VLOOKUP(D20,Ref!$C$5:$E$102,3,FALSE)-D20)*H20)</f>
        <v>#N/A</v>
      </c>
      <c r="P20" s="362" t="e">
        <f ca="1">IF(F20&lt;=$B$28,(SUM($B$52:$B$54)*(VLOOKUP(D20,Ref!$C$5:$E$102,3,FALSE)-D20)*H20)/100,"")</f>
        <v>#N/A</v>
      </c>
      <c r="Q20" s="120" t="e">
        <f t="shared" si="5"/>
        <v>#N/A</v>
      </c>
      <c r="R20" s="318" t="e">
        <f>IF(D20="","",VLOOKUP(D20,UAG!$B$8:$N$67,13,FALSE)*$B$35*(VLOOKUP(D20,Ref!$C$5:$E$102,3,FALSE)-D20)*(1+$B$57))</f>
        <v>#N/A</v>
      </c>
      <c r="S20" s="358" t="e">
        <f ca="1">IF(H20="","",IF($B$17=FALSE,N20,SUM($B$62))*OFFSET(OTHER!$B$49,MATCH($B$33,OTHER!$B$50:$B$57,0),MATCH(E20,OTHER!$C$49:$I$49,0)))</f>
        <v>#N/A</v>
      </c>
      <c r="T20" s="359" t="e">
        <f ca="1">IF(H20="","",IF($B$17=FALSE,0,SUM($B$63))*OFFSET(OTHER!$B$49,MATCH($B$33,OTHER!$B$50:$B$57,0),MATCH(E20,OTHER!$C$49:$I$49,0)))</f>
        <v>#N/A</v>
      </c>
      <c r="U20" s="333" t="str">
        <f t="shared" si="6"/>
        <v/>
      </c>
      <c r="V20" s="4"/>
      <c r="W20" s="4"/>
      <c r="X20" s="4"/>
      <c r="Y20" s="322"/>
      <c r="Z20" s="323"/>
      <c r="AA20" s="4"/>
      <c r="AB20" s="4"/>
      <c r="AC20" s="4"/>
      <c r="AD20" s="4"/>
      <c r="AE20" s="4"/>
      <c r="AF20" s="4"/>
      <c r="AG20" s="4"/>
      <c r="AH20" s="4"/>
      <c r="AI20" s="4"/>
      <c r="AJ20" s="4"/>
      <c r="AK20" s="4"/>
      <c r="AM20" s="4"/>
      <c r="AN20" s="4"/>
    </row>
    <row r="21" spans="1:40" x14ac:dyDescent="0.25">
      <c r="A21" s="447" t="s">
        <v>2636</v>
      </c>
      <c r="B21" s="453" t="e">
        <f ca="1">AVERAGE(T7:T74)</f>
        <v>#VALUE!</v>
      </c>
      <c r="D21" s="45" t="e">
        <f>IF(F21&gt;$B$28+1,"",(VLOOKUP(D20,Ref!$C$5:$E$102,3,FALSE)))</f>
        <v>#N/A</v>
      </c>
      <c r="E21" s="9" t="e">
        <f>IF(D21="","",VLOOKUP(D21,Ref!$B$5:$H$200,7,FALSE))</f>
        <v>#N/A</v>
      </c>
      <c r="F21" s="9">
        <f t="shared" si="3"/>
        <v>15</v>
      </c>
      <c r="G21" s="47" t="e">
        <f t="shared" si="4"/>
        <v>#N/A</v>
      </c>
      <c r="H21" s="331" t="e">
        <f>IF(G21="ST",((D22-$B$26))/(D22-D21),IF(G21="EN",($B$27-D21+1)/((VLOOKUP(D21,Ref!$C$5:$E$102,3,FALSE))-D21),IF(G21="","",1)))</f>
        <v>#N/A</v>
      </c>
      <c r="I21" s="46" t="str">
        <f ca="1">IFERROR(OFFSET(EUC!$G$1,MATCH('3MFG'!$B$39,EUC!$S$2:$S$225,0),MONTH('3MFG'!D21)-1),"")</f>
        <v/>
      </c>
      <c r="J21" s="119" t="e">
        <f t="shared" si="0"/>
        <v>#N/A</v>
      </c>
      <c r="K21" s="332">
        <f ca="1">SUMIF(COG!B:B,'3MFG'!D21,COG!C:C)</f>
        <v>0</v>
      </c>
      <c r="L21" s="176" t="e">
        <f ca="1">IF(F21&lt;=$B$28,(SUM($B$58:$B$61)*(VLOOKUP(D21,Ref!$C$5:$E$102,3,FALSE)-D21)*H21)/100,"")</f>
        <v>#DIV/0!</v>
      </c>
      <c r="M21" s="176" t="e">
        <f t="shared" ca="1" si="1"/>
        <v>#N/A</v>
      </c>
      <c r="N21" s="121" t="e">
        <f t="shared" si="2"/>
        <v>#N/A</v>
      </c>
      <c r="O21" s="362" t="e">
        <f ca="1">IF(D21="","",(OFFSET(METERING!$M$1,MATCH('3MFG'!E21,METERING!$M$2:$M$9,0),MATCH('3MFG'!$B$47,METERING!$N$1:$Q$1,0))/365/100+SUM($B$49:$B$50)/100)*(VLOOKUP(D21,Ref!$C$5:$E$102,3,FALSE)-D21)*H21)</f>
        <v>#N/A</v>
      </c>
      <c r="P21" s="362" t="e">
        <f ca="1">IF(F21&lt;=$B$28,(SUM($B$52:$B$54)*(VLOOKUP(D21,Ref!$C$5:$E$102,3,FALSE)-D21)*H21)/100,"")</f>
        <v>#N/A</v>
      </c>
      <c r="Q21" s="120" t="e">
        <f t="shared" si="5"/>
        <v>#N/A</v>
      </c>
      <c r="R21" s="318" t="e">
        <f>IF(D21="","",VLOOKUP(D21,UAG!$B$8:$N$67,13,FALSE)*$B$35*(VLOOKUP(D21,Ref!$C$5:$E$102,3,FALSE)-D21)*(1+$B$57))</f>
        <v>#N/A</v>
      </c>
      <c r="S21" s="358" t="e">
        <f ca="1">IF(H21="","",IF($B$17=FALSE,N21,SUM($B$62))*OFFSET(OTHER!$B$49,MATCH($B$33,OTHER!$B$50:$B$57,0),MATCH(E21,OTHER!$C$49:$I$49,0)))</f>
        <v>#N/A</v>
      </c>
      <c r="T21" s="359" t="e">
        <f ca="1">IF(H21="","",IF($B$17=FALSE,0,SUM($B$63))*OFFSET(OTHER!$B$49,MATCH($B$33,OTHER!$B$50:$B$57,0),MATCH(E21,OTHER!$C$49:$I$49,0)))</f>
        <v>#N/A</v>
      </c>
      <c r="U21" s="333" t="str">
        <f t="shared" si="6"/>
        <v/>
      </c>
      <c r="V21" s="4"/>
      <c r="W21" s="4"/>
      <c r="X21" s="4"/>
      <c r="Y21" s="322"/>
      <c r="Z21" s="323"/>
      <c r="AA21" s="4"/>
      <c r="AB21" s="4"/>
      <c r="AC21" s="4"/>
      <c r="AD21" s="4"/>
      <c r="AE21" s="4"/>
      <c r="AF21" s="4"/>
      <c r="AG21" s="4"/>
      <c r="AH21" s="4"/>
      <c r="AI21" s="4"/>
      <c r="AJ21" s="4"/>
      <c r="AK21" s="4"/>
      <c r="AM21" s="4"/>
      <c r="AN21" s="4"/>
    </row>
    <row r="22" spans="1:40" x14ac:dyDescent="0.25">
      <c r="A22" s="447" t="s">
        <v>2627</v>
      </c>
      <c r="B22" s="453">
        <f>IFERROR(IF(SURVEY!$E$3=TRUE,SURVEY!#REF!,SURVEY!#REF!)*100,0)</f>
        <v>0</v>
      </c>
      <c r="D22" s="45" t="e">
        <f>IF(F22&gt;$B$28+1,"",(VLOOKUP(D21,Ref!$C$5:$E$102,3,FALSE)))</f>
        <v>#N/A</v>
      </c>
      <c r="E22" s="9" t="e">
        <f>IF(D22="","",VLOOKUP(D22,Ref!$B$5:$H$200,7,FALSE))</f>
        <v>#N/A</v>
      </c>
      <c r="F22" s="9">
        <f t="shared" si="3"/>
        <v>16</v>
      </c>
      <c r="G22" s="47" t="e">
        <f t="shared" si="4"/>
        <v>#N/A</v>
      </c>
      <c r="H22" s="331" t="e">
        <f>IF(G22="ST",((D23-$B$26))/(D23-D22),IF(G22="EN",($B$27-D22+1)/((VLOOKUP(D22,Ref!$C$5:$E$102,3,FALSE))-D22),IF(G22="","",1)))</f>
        <v>#N/A</v>
      </c>
      <c r="I22" s="46" t="str">
        <f ca="1">IFERROR(OFFSET(EUC!$G$1,MATCH('3MFG'!$B$39,EUC!$S$2:$S$225,0),MONTH('3MFG'!D22)-1),"")</f>
        <v/>
      </c>
      <c r="J22" s="119" t="e">
        <f t="shared" si="0"/>
        <v>#N/A</v>
      </c>
      <c r="K22" s="332">
        <f ca="1">SUMIF(COG!B:B,'3MFG'!D22,COG!C:C)</f>
        <v>0</v>
      </c>
      <c r="L22" s="176" t="e">
        <f ca="1">IF(F22&lt;=$B$28,(SUM($B$58:$B$61)*(VLOOKUP(D22,Ref!$C$5:$E$102,3,FALSE)-D22)*H22)/100,"")</f>
        <v>#DIV/0!</v>
      </c>
      <c r="M22" s="176" t="e">
        <f t="shared" ca="1" si="1"/>
        <v>#N/A</v>
      </c>
      <c r="N22" s="121" t="e">
        <f t="shared" si="2"/>
        <v>#N/A</v>
      </c>
      <c r="O22" s="362" t="e">
        <f ca="1">IF(D22="","",(OFFSET(METERING!$M$1,MATCH('3MFG'!E22,METERING!$M$2:$M$9,0),MATCH('3MFG'!$B$47,METERING!$N$1:$Q$1,0))/365/100+SUM($B$49:$B$50)/100)*(VLOOKUP(D22,Ref!$C$5:$E$102,3,FALSE)-D22)*H22)</f>
        <v>#N/A</v>
      </c>
      <c r="P22" s="362" t="e">
        <f ca="1">IF(F22&lt;=$B$28,(SUM($B$52:$B$54)*(VLOOKUP(D22,Ref!$C$5:$E$102,3,FALSE)-D22)*H22)/100,"")</f>
        <v>#N/A</v>
      </c>
      <c r="Q22" s="120" t="e">
        <f t="shared" si="5"/>
        <v>#N/A</v>
      </c>
      <c r="R22" s="318" t="e">
        <f>IF(D22="","",VLOOKUP(D22,UAG!$B$8:$N$67,13,FALSE)*$B$35*(VLOOKUP(D22,Ref!$C$5:$E$102,3,FALSE)-D22)*(1+$B$57))</f>
        <v>#N/A</v>
      </c>
      <c r="S22" s="358" t="e">
        <f ca="1">IF(H22="","",IF($B$17=FALSE,N22,SUM($B$62))*OFFSET(OTHER!$B$49,MATCH($B$33,OTHER!$B$50:$B$57,0),MATCH(E22,OTHER!$C$49:$I$49,0)))</f>
        <v>#N/A</v>
      </c>
      <c r="T22" s="359" t="e">
        <f ca="1">IF(H22="","",IF($B$17=FALSE,0,SUM($B$63))*OFFSET(OTHER!$B$49,MATCH($B$33,OTHER!$B$50:$B$57,0),MATCH(E22,OTHER!$C$49:$I$49,0)))</f>
        <v>#N/A</v>
      </c>
      <c r="U22" s="333" t="str">
        <f t="shared" si="6"/>
        <v/>
      </c>
      <c r="V22" s="4"/>
      <c r="W22" s="4"/>
      <c r="X22" s="4"/>
      <c r="Y22" s="322"/>
      <c r="Z22" s="323"/>
      <c r="AA22" s="4"/>
      <c r="AB22" s="4"/>
      <c r="AC22" s="4"/>
      <c r="AD22" s="4"/>
      <c r="AE22" s="4"/>
      <c r="AF22" s="4"/>
      <c r="AG22" s="4"/>
      <c r="AH22" s="4"/>
      <c r="AI22" s="4"/>
      <c r="AJ22" s="4"/>
      <c r="AK22" s="4"/>
      <c r="AM22" s="4"/>
      <c r="AN22" s="4"/>
    </row>
    <row r="23" spans="1:40" x14ac:dyDescent="0.25">
      <c r="A23" s="448" t="s">
        <v>2628</v>
      </c>
      <c r="B23" s="644" t="e">
        <f ca="1">SUM(B17:B22)</f>
        <v>#VALUE!</v>
      </c>
      <c r="D23" s="45" t="e">
        <f>IF(F23&gt;$B$28+1,"",(VLOOKUP(D22,Ref!$C$5:$E$102,3,FALSE)))</f>
        <v>#N/A</v>
      </c>
      <c r="E23" s="9" t="e">
        <f>IF(D23="","",VLOOKUP(D23,Ref!$B$5:$H$200,7,FALSE))</f>
        <v>#N/A</v>
      </c>
      <c r="F23" s="9">
        <f t="shared" si="3"/>
        <v>17</v>
      </c>
      <c r="G23" s="47" t="e">
        <f t="shared" si="4"/>
        <v>#N/A</v>
      </c>
      <c r="H23" s="331" t="e">
        <f>IF(G23="ST",((D24-$B$26))/(D24-D23),IF(G23="EN",($B$27-D23+1)/((VLOOKUP(D23,Ref!$C$5:$E$102,3,FALSE))-D23),IF(G23="","",1)))</f>
        <v>#N/A</v>
      </c>
      <c r="I23" s="46" t="str">
        <f ca="1">IFERROR(OFFSET(EUC!$G$1,MATCH('3MFG'!$B$39,EUC!$S$2:$S$225,0),MONTH('3MFG'!D23)-1),"")</f>
        <v/>
      </c>
      <c r="J23" s="119" t="e">
        <f t="shared" si="0"/>
        <v>#N/A</v>
      </c>
      <c r="K23" s="332">
        <f ca="1">SUMIF(COG!B:B,'3MFG'!D23,COG!C:C)</f>
        <v>0</v>
      </c>
      <c r="L23" s="176" t="e">
        <f ca="1">IF(F23&lt;=$B$28,(SUM($B$58:$B$61)*(VLOOKUP(D23,Ref!$C$5:$E$102,3,FALSE)-D23)*H23)/100,"")</f>
        <v>#DIV/0!</v>
      </c>
      <c r="M23" s="176" t="e">
        <f t="shared" ca="1" si="1"/>
        <v>#N/A</v>
      </c>
      <c r="N23" s="121" t="e">
        <f t="shared" si="2"/>
        <v>#N/A</v>
      </c>
      <c r="O23" s="362" t="e">
        <f ca="1">IF(D23="","",(OFFSET(METERING!$M$1,MATCH('3MFG'!E23,METERING!$M$2:$M$9,0),MATCH('3MFG'!$B$47,METERING!$N$1:$Q$1,0))/365/100+SUM($B$49:$B$50)/100)*(VLOOKUP(D23,Ref!$C$5:$E$102,3,FALSE)-D23)*H23)</f>
        <v>#N/A</v>
      </c>
      <c r="P23" s="362" t="e">
        <f ca="1">IF(F23&lt;=$B$28,(SUM($B$52:$B$54)*(VLOOKUP(D23,Ref!$C$5:$E$102,3,FALSE)-D23)*H23)/100,"")</f>
        <v>#N/A</v>
      </c>
      <c r="Q23" s="120" t="e">
        <f t="shared" si="5"/>
        <v>#N/A</v>
      </c>
      <c r="R23" s="318" t="e">
        <f>IF(D23="","",VLOOKUP(D23,UAG!$B$8:$N$67,13,FALSE)*$B$35*(VLOOKUP(D23,Ref!$C$5:$E$102,3,FALSE)-D23)*(1+$B$57))</f>
        <v>#N/A</v>
      </c>
      <c r="S23" s="358" t="e">
        <f ca="1">IF(H23="","",IF($B$17=FALSE,N23,SUM($B$62))*OFFSET(OTHER!$B$49,MATCH($B$33,OTHER!$B$50:$B$57,0),MATCH(E23,OTHER!$C$49:$I$49,0)))</f>
        <v>#N/A</v>
      </c>
      <c r="T23" s="359" t="e">
        <f ca="1">IF(H23="","",IF($B$17=FALSE,0,SUM($B$63))*OFFSET(OTHER!$B$49,MATCH($B$33,OTHER!$B$50:$B$57,0),MATCH(E23,OTHER!$C$49:$I$49,0)))</f>
        <v>#N/A</v>
      </c>
      <c r="U23" s="333" t="str">
        <f t="shared" si="6"/>
        <v/>
      </c>
      <c r="V23" s="4"/>
      <c r="W23" s="4"/>
      <c r="X23" s="4"/>
      <c r="Y23" s="322"/>
      <c r="Z23" s="323"/>
      <c r="AA23" s="4"/>
      <c r="AB23" s="4"/>
      <c r="AC23" s="4"/>
      <c r="AD23" s="4"/>
      <c r="AE23" s="4"/>
      <c r="AF23" s="4"/>
      <c r="AG23" s="4"/>
      <c r="AH23" s="4"/>
      <c r="AI23" s="4"/>
      <c r="AJ23" s="4"/>
      <c r="AK23" s="4"/>
      <c r="AM23" s="4"/>
      <c r="AN23" s="4"/>
    </row>
    <row r="24" spans="1:40" x14ac:dyDescent="0.25">
      <c r="A24" s="316"/>
      <c r="D24" s="45" t="e">
        <f>IF(F24&gt;$B$28+1,"",(VLOOKUP(D23,Ref!$C$5:$E$102,3,FALSE)))</f>
        <v>#N/A</v>
      </c>
      <c r="E24" s="9" t="e">
        <f>IF(D24="","",VLOOKUP(D24,Ref!$B$5:$H$200,7,FALSE))</f>
        <v>#N/A</v>
      </c>
      <c r="F24" s="9">
        <f t="shared" si="3"/>
        <v>18</v>
      </c>
      <c r="G24" s="47" t="e">
        <f t="shared" si="4"/>
        <v>#N/A</v>
      </c>
      <c r="H24" s="331" t="e">
        <f>IF(G24="ST",((D25-$B$26))/(D25-D24),IF(G24="EN",($B$27-D24+1)/((VLOOKUP(D24,Ref!$C$5:$E$102,3,FALSE))-D24),IF(G24="","",1)))</f>
        <v>#N/A</v>
      </c>
      <c r="I24" s="46" t="str">
        <f ca="1">IFERROR(OFFSET(EUC!$G$1,MATCH('3MFG'!$B$39,EUC!$S$2:$S$225,0),MONTH('3MFG'!D24)-1),"")</f>
        <v/>
      </c>
      <c r="J24" s="119" t="e">
        <f t="shared" si="0"/>
        <v>#N/A</v>
      </c>
      <c r="K24" s="332">
        <f ca="1">SUMIF(COG!B:B,'3MFG'!D24,COG!C:C)</f>
        <v>0</v>
      </c>
      <c r="L24" s="176" t="e">
        <f ca="1">IF(F24&lt;=$B$28,(SUM($B$58:$B$61)*(VLOOKUP(D24,Ref!$C$5:$E$102,3,FALSE)-D24)*H24)/100,"")</f>
        <v>#DIV/0!</v>
      </c>
      <c r="M24" s="176" t="e">
        <f t="shared" ca="1" si="1"/>
        <v>#N/A</v>
      </c>
      <c r="N24" s="121" t="e">
        <f t="shared" si="2"/>
        <v>#N/A</v>
      </c>
      <c r="O24" s="362" t="e">
        <f ca="1">IF(D24="","",(OFFSET(METERING!$M$1,MATCH('3MFG'!E24,METERING!$M$2:$M$9,0),MATCH('3MFG'!$B$47,METERING!$N$1:$Q$1,0))/365/100+SUM($B$49:$B$50)/100)*(VLOOKUP(D24,Ref!$C$5:$E$102,3,FALSE)-D24)*H24)</f>
        <v>#N/A</v>
      </c>
      <c r="P24" s="362" t="e">
        <f ca="1">IF(F24&lt;=$B$28,(SUM($B$52:$B$54)*(VLOOKUP(D24,Ref!$C$5:$E$102,3,FALSE)-D24)*H24)/100,"")</f>
        <v>#N/A</v>
      </c>
      <c r="Q24" s="120" t="e">
        <f t="shared" si="5"/>
        <v>#N/A</v>
      </c>
      <c r="R24" s="318" t="e">
        <f>IF(D24="","",VLOOKUP(D24,UAG!$B$8:$N$67,13,FALSE)*$B$35*(VLOOKUP(D24,Ref!$C$5:$E$102,3,FALSE)-D24)*(1+$B$57))</f>
        <v>#N/A</v>
      </c>
      <c r="S24" s="358" t="e">
        <f ca="1">IF(H24="","",IF($B$17=FALSE,N24,SUM($B$62))*OFFSET(OTHER!$B$49,MATCH($B$33,OTHER!$B$50:$B$57,0),MATCH(E24,OTHER!$C$49:$I$49,0)))</f>
        <v>#N/A</v>
      </c>
      <c r="T24" s="359" t="e">
        <f ca="1">IF(H24="","",IF($B$17=FALSE,0,SUM($B$63))*OFFSET(OTHER!$B$49,MATCH($B$33,OTHER!$B$50:$B$57,0),MATCH(E24,OTHER!$C$49:$I$49,0)))</f>
        <v>#N/A</v>
      </c>
      <c r="U24" s="333" t="str">
        <f t="shared" si="6"/>
        <v/>
      </c>
      <c r="V24" s="4"/>
      <c r="W24" s="4"/>
      <c r="X24" s="4"/>
      <c r="Y24" s="322"/>
      <c r="Z24" s="323"/>
      <c r="AA24" s="4"/>
      <c r="AB24" s="4"/>
      <c r="AC24" s="4"/>
      <c r="AD24" s="4"/>
      <c r="AE24" s="4"/>
      <c r="AF24" s="4"/>
      <c r="AG24" s="4"/>
      <c r="AH24" s="4"/>
      <c r="AI24" s="4"/>
      <c r="AJ24" s="4"/>
      <c r="AK24" s="4"/>
      <c r="AM24" s="4"/>
      <c r="AN24" s="4"/>
    </row>
    <row r="25" spans="1:40" x14ac:dyDescent="0.25">
      <c r="A25" s="1166" t="s">
        <v>2685</v>
      </c>
      <c r="B25" s="1167"/>
      <c r="D25" s="45" t="e">
        <f>IF(F25&gt;$B$28+1,"",(VLOOKUP(D24,Ref!$C$5:$E$102,3,FALSE)))</f>
        <v>#N/A</v>
      </c>
      <c r="E25" s="9" t="e">
        <f>IF(D25="","",VLOOKUP(D25,Ref!$B$5:$H$200,7,FALSE))</f>
        <v>#N/A</v>
      </c>
      <c r="F25" s="9">
        <f t="shared" si="3"/>
        <v>19</v>
      </c>
      <c r="G25" s="47" t="e">
        <f t="shared" si="4"/>
        <v>#N/A</v>
      </c>
      <c r="H25" s="331" t="e">
        <f>IF(G25="ST",((D26-$B$26))/(D26-D25),IF(G25="EN",($B$27-D25+1)/((VLOOKUP(D25,Ref!$C$5:$E$102,3,FALSE))-D25),IF(G25="","",1)))</f>
        <v>#N/A</v>
      </c>
      <c r="I25" s="46" t="str">
        <f ca="1">IFERROR(OFFSET(EUC!$G$1,MATCH('3MFG'!$B$39,EUC!$S$2:$S$225,0),MONTH('3MFG'!D25)-1),"")</f>
        <v/>
      </c>
      <c r="J25" s="119" t="e">
        <f t="shared" si="0"/>
        <v>#N/A</v>
      </c>
      <c r="K25" s="332">
        <f ca="1">SUMIF(COG!B:B,'3MFG'!D25,COG!C:C)</f>
        <v>0</v>
      </c>
      <c r="L25" s="176" t="e">
        <f ca="1">IF(F25&lt;=$B$28,(SUM($B$58:$B$61)*(VLOOKUP(D25,Ref!$C$5:$E$102,3,FALSE)-D25)*H25)/100,"")</f>
        <v>#DIV/0!</v>
      </c>
      <c r="M25" s="176" t="e">
        <f t="shared" ca="1" si="1"/>
        <v>#N/A</v>
      </c>
      <c r="N25" s="121" t="e">
        <f t="shared" si="2"/>
        <v>#N/A</v>
      </c>
      <c r="O25" s="362" t="e">
        <f ca="1">IF(D25="","",(OFFSET(METERING!$M$1,MATCH('3MFG'!E25,METERING!$M$2:$M$9,0),MATCH('3MFG'!$B$47,METERING!$N$1:$Q$1,0))/365/100+SUM($B$49:$B$50)/100)*(VLOOKUP(D25,Ref!$C$5:$E$102,3,FALSE)-D25)*H25)</f>
        <v>#N/A</v>
      </c>
      <c r="P25" s="362" t="e">
        <f ca="1">IF(F25&lt;=$B$28,(SUM($B$52:$B$54)*(VLOOKUP(D25,Ref!$C$5:$E$102,3,FALSE)-D25)*H25)/100,"")</f>
        <v>#N/A</v>
      </c>
      <c r="Q25" s="120" t="e">
        <f t="shared" si="5"/>
        <v>#N/A</v>
      </c>
      <c r="R25" s="318" t="e">
        <f>IF(D25="","",VLOOKUP(D25,UAG!$B$8:$N$67,13,FALSE)*$B$35*(VLOOKUP(D25,Ref!$C$5:$E$102,3,FALSE)-D25)*(1+$B$57))</f>
        <v>#N/A</v>
      </c>
      <c r="S25" s="358" t="e">
        <f ca="1">IF(H25="","",IF($B$17=FALSE,N25,SUM($B$62))*OFFSET(OTHER!$B$49,MATCH($B$33,OTHER!$B$50:$B$57,0),MATCH(E25,OTHER!$C$49:$I$49,0)))</f>
        <v>#N/A</v>
      </c>
      <c r="T25" s="359" t="e">
        <f ca="1">IF(H25="","",IF($B$17=FALSE,0,SUM($B$63))*OFFSET(OTHER!$B$49,MATCH($B$33,OTHER!$B$50:$B$57,0),MATCH(E25,OTHER!$C$49:$I$49,0)))</f>
        <v>#N/A</v>
      </c>
      <c r="U25" s="333" t="str">
        <f t="shared" si="6"/>
        <v/>
      </c>
      <c r="V25" s="4"/>
      <c r="W25" s="4"/>
      <c r="X25" s="4"/>
      <c r="Y25" s="322"/>
      <c r="Z25" s="323"/>
      <c r="AA25" s="4"/>
      <c r="AB25" s="4"/>
      <c r="AC25" s="4"/>
      <c r="AD25" s="4"/>
      <c r="AE25" s="4"/>
      <c r="AF25" s="4"/>
      <c r="AG25" s="4"/>
      <c r="AH25" s="4"/>
      <c r="AI25" s="4"/>
      <c r="AJ25" s="4"/>
      <c r="AK25" s="4"/>
      <c r="AM25" s="4"/>
      <c r="AN25" s="4"/>
    </row>
    <row r="26" spans="1:40" x14ac:dyDescent="0.25">
      <c r="A26" s="449" t="s">
        <v>2005</v>
      </c>
      <c r="B26" s="454" t="str">
        <f>IF(SALES!C9=0,"",SALES!C9)</f>
        <v/>
      </c>
      <c r="D26" s="45" t="e">
        <f>IF(F26&gt;$B$28+1,"",(VLOOKUP(D25,Ref!$C$5:$E$102,3,FALSE)))</f>
        <v>#N/A</v>
      </c>
      <c r="E26" s="9" t="e">
        <f>IF(D26="","",VLOOKUP(D26,Ref!$B$5:$H$200,7,FALSE))</f>
        <v>#N/A</v>
      </c>
      <c r="F26" s="9">
        <f t="shared" si="3"/>
        <v>20</v>
      </c>
      <c r="G26" s="47" t="e">
        <f t="shared" si="4"/>
        <v>#N/A</v>
      </c>
      <c r="H26" s="331" t="e">
        <f>IF(G26="ST",((D27-$B$26))/(D27-D26),IF(G26="EN",($B$27-D26+1)/((VLOOKUP(D26,Ref!$C$5:$E$102,3,FALSE))-D26),IF(G26="","",1)))</f>
        <v>#N/A</v>
      </c>
      <c r="I26" s="46" t="str">
        <f ca="1">IFERROR(OFFSET(EUC!$G$1,MATCH('3MFG'!$B$39,EUC!$S$2:$S$225,0),MONTH('3MFG'!D26)-1),"")</f>
        <v/>
      </c>
      <c r="J26" s="119" t="e">
        <f t="shared" si="0"/>
        <v>#N/A</v>
      </c>
      <c r="K26" s="332">
        <f ca="1">SUMIF(COG!B:B,'3MFG'!D26,COG!C:C)</f>
        <v>0</v>
      </c>
      <c r="L26" s="176" t="e">
        <f ca="1">IF(F26&lt;=$B$28,(SUM($B$58:$B$61)*(VLOOKUP(D26,Ref!$C$5:$E$102,3,FALSE)-D26)*H26)/100,"")</f>
        <v>#DIV/0!</v>
      </c>
      <c r="M26" s="176" t="e">
        <f t="shared" ca="1" si="1"/>
        <v>#N/A</v>
      </c>
      <c r="N26" s="121" t="e">
        <f t="shared" si="2"/>
        <v>#N/A</v>
      </c>
      <c r="O26" s="362" t="e">
        <f ca="1">IF(D26="","",(OFFSET(METERING!$M$1,MATCH('3MFG'!E26,METERING!$M$2:$M$9,0),MATCH('3MFG'!$B$47,METERING!$N$1:$Q$1,0))/365/100+SUM($B$49:$B$50)/100)*(VLOOKUP(D26,Ref!$C$5:$E$102,3,FALSE)-D26)*H26)</f>
        <v>#N/A</v>
      </c>
      <c r="P26" s="362" t="e">
        <f ca="1">IF(F26&lt;=$B$28,(SUM($B$52:$B$54)*(VLOOKUP(D26,Ref!$C$5:$E$102,3,FALSE)-D26)*H26)/100,"")</f>
        <v>#N/A</v>
      </c>
      <c r="Q26" s="120" t="e">
        <f t="shared" si="5"/>
        <v>#N/A</v>
      </c>
      <c r="R26" s="318" t="e">
        <f>IF(D26="","",VLOOKUP(D26,UAG!$B$8:$N$67,13,FALSE)*$B$35*(VLOOKUP(D26,Ref!$C$5:$E$102,3,FALSE)-D26)*(1+$B$57))</f>
        <v>#N/A</v>
      </c>
      <c r="S26" s="358" t="e">
        <f ca="1">IF(H26="","",IF($B$17=FALSE,N26,SUM($B$62))*OFFSET(OTHER!$B$49,MATCH($B$33,OTHER!$B$50:$B$57,0),MATCH(E26,OTHER!$C$49:$I$49,0)))</f>
        <v>#N/A</v>
      </c>
      <c r="T26" s="359" t="e">
        <f ca="1">IF(H26="","",IF($B$17=FALSE,0,SUM($B$63))*OFFSET(OTHER!$B$49,MATCH($B$33,OTHER!$B$50:$B$57,0),MATCH(E26,OTHER!$C$49:$I$49,0)))</f>
        <v>#N/A</v>
      </c>
      <c r="U26" s="333" t="str">
        <f t="shared" si="6"/>
        <v/>
      </c>
      <c r="V26" s="4"/>
      <c r="W26" s="4"/>
      <c r="X26" s="4"/>
      <c r="Y26" s="322"/>
      <c r="Z26" s="323"/>
      <c r="AA26" s="4"/>
      <c r="AB26" s="4"/>
      <c r="AC26" s="4"/>
      <c r="AD26" s="4"/>
      <c r="AE26" s="4"/>
      <c r="AF26" s="4"/>
      <c r="AG26" s="4"/>
      <c r="AH26" s="4"/>
      <c r="AI26" s="4"/>
      <c r="AJ26" s="4"/>
      <c r="AK26" s="4"/>
      <c r="AM26" s="4"/>
      <c r="AN26" s="4"/>
    </row>
    <row r="27" spans="1:40" x14ac:dyDescent="0.25">
      <c r="A27" s="446" t="s">
        <v>2006</v>
      </c>
      <c r="B27" s="455" t="str">
        <f>IFERROR(DATE(YEAR(B26)+(B28/12),MONTH(B26),DAY(B26))-1,"")</f>
        <v/>
      </c>
      <c r="D27" s="45" t="e">
        <f>IF(F27&gt;$B$28+1,"",(VLOOKUP(D26,Ref!$C$5:$E$102,3,FALSE)))</f>
        <v>#N/A</v>
      </c>
      <c r="E27" s="9" t="e">
        <f>IF(D27="","",VLOOKUP(D27,Ref!$B$5:$H$200,7,FALSE))</f>
        <v>#N/A</v>
      </c>
      <c r="F27" s="9">
        <f t="shared" si="3"/>
        <v>21</v>
      </c>
      <c r="G27" s="47" t="e">
        <f t="shared" si="4"/>
        <v>#N/A</v>
      </c>
      <c r="H27" s="331" t="e">
        <f>IF(G27="ST",((D28-$B$26))/(D28-D27),IF(G27="EN",($B$27-D27+1)/((VLOOKUP(D27,Ref!$C$5:$E$102,3,FALSE))-D27),IF(G27="","",1)))</f>
        <v>#N/A</v>
      </c>
      <c r="I27" s="46" t="str">
        <f ca="1">IFERROR(OFFSET(EUC!$G$1,MATCH('3MFG'!$B$39,EUC!$S$2:$S$225,0),MONTH('3MFG'!D27)-1),"")</f>
        <v/>
      </c>
      <c r="J27" s="119" t="e">
        <f t="shared" si="0"/>
        <v>#N/A</v>
      </c>
      <c r="K27" s="332">
        <f ca="1">SUMIF(COG!B:B,'3MFG'!D27,COG!C:C)</f>
        <v>0</v>
      </c>
      <c r="L27" s="176" t="e">
        <f ca="1">IF(F27&lt;=$B$28,(SUM($B$58:$B$61)*(VLOOKUP(D27,Ref!$C$5:$E$102,3,FALSE)-D27)*H27)/100,"")</f>
        <v>#DIV/0!</v>
      </c>
      <c r="M27" s="176" t="e">
        <f t="shared" ca="1" si="1"/>
        <v>#N/A</v>
      </c>
      <c r="N27" s="121" t="e">
        <f t="shared" si="2"/>
        <v>#N/A</v>
      </c>
      <c r="O27" s="362" t="e">
        <f ca="1">IF(D27="","",(OFFSET(METERING!$M$1,MATCH('3MFG'!E27,METERING!$M$2:$M$9,0),MATCH('3MFG'!$B$47,METERING!$N$1:$Q$1,0))/365/100+SUM($B$49:$B$50)/100)*(VLOOKUP(D27,Ref!$C$5:$E$102,3,FALSE)-D27)*H27)</f>
        <v>#N/A</v>
      </c>
      <c r="P27" s="362" t="e">
        <f ca="1">IF(F27&lt;=$B$28,(SUM($B$52:$B$54)*(VLOOKUP(D27,Ref!$C$5:$E$102,3,FALSE)-D27)*H27)/100,"")</f>
        <v>#N/A</v>
      </c>
      <c r="Q27" s="120" t="e">
        <f t="shared" si="5"/>
        <v>#N/A</v>
      </c>
      <c r="R27" s="318" t="e">
        <f>IF(D27="","",VLOOKUP(D27,UAG!$B$8:$N$67,13,FALSE)*$B$35*(VLOOKUP(D27,Ref!$C$5:$E$102,3,FALSE)-D27)*(1+$B$57))</f>
        <v>#N/A</v>
      </c>
      <c r="S27" s="358" t="e">
        <f ca="1">IF(H27="","",IF($B$17=FALSE,N27,SUM($B$62))*OFFSET(OTHER!$B$49,MATCH($B$33,OTHER!$B$50:$B$57,0),MATCH(E27,OTHER!$C$49:$I$49,0)))</f>
        <v>#N/A</v>
      </c>
      <c r="T27" s="359" t="e">
        <f ca="1">IF(H27="","",IF($B$17=FALSE,0,SUM($B$63))*OFFSET(OTHER!$B$49,MATCH($B$33,OTHER!$B$50:$B$57,0),MATCH(E27,OTHER!$C$49:$I$49,0)))</f>
        <v>#N/A</v>
      </c>
      <c r="U27" s="333" t="str">
        <f t="shared" si="6"/>
        <v/>
      </c>
      <c r="V27" s="4"/>
      <c r="W27" s="4"/>
      <c r="X27" s="4"/>
      <c r="Y27" s="322"/>
      <c r="Z27" s="323"/>
      <c r="AA27" s="4"/>
      <c r="AB27" s="4"/>
      <c r="AC27" s="4"/>
      <c r="AD27" s="4"/>
      <c r="AE27" s="4"/>
      <c r="AF27" s="4"/>
      <c r="AG27" s="4"/>
      <c r="AH27" s="4"/>
      <c r="AI27" s="4"/>
      <c r="AJ27" s="4"/>
      <c r="AK27" s="4"/>
      <c r="AM27" s="4"/>
      <c r="AN27" s="4"/>
    </row>
    <row r="28" spans="1:40" x14ac:dyDescent="0.25">
      <c r="A28" s="446" t="s">
        <v>2157</v>
      </c>
      <c r="B28" s="456">
        <v>36</v>
      </c>
      <c r="D28" s="45" t="e">
        <f>IF(F28&gt;$B$28+1,"",(VLOOKUP(D27,Ref!$C$5:$E$102,3,FALSE)))</f>
        <v>#N/A</v>
      </c>
      <c r="E28" s="9" t="e">
        <f>IF(D28="","",VLOOKUP(D28,Ref!$B$5:$H$200,7,FALSE))</f>
        <v>#N/A</v>
      </c>
      <c r="F28" s="9">
        <f>IF(F27="","",IF(F27+1&gt;$B$28,"",F27+1))</f>
        <v>22</v>
      </c>
      <c r="G28" s="47" t="e">
        <f t="shared" si="4"/>
        <v>#N/A</v>
      </c>
      <c r="H28" s="331" t="e">
        <f>IF(G28="ST",((D29-$B$26))/(D29-D28),IF(G28="EN",($B$27-D28+1)/((VLOOKUP(D28,Ref!$C$5:$E$102,3,FALSE))-D28),IF(G28="","",1)))</f>
        <v>#N/A</v>
      </c>
      <c r="I28" s="46" t="str">
        <f ca="1">IFERROR(OFFSET(EUC!$G$1,MATCH('3MFG'!$B$39,EUC!$S$2:$S$225,0),MONTH('3MFG'!D28)-1),"")</f>
        <v/>
      </c>
      <c r="J28" s="119" t="e">
        <f t="shared" si="0"/>
        <v>#N/A</v>
      </c>
      <c r="K28" s="332">
        <f ca="1">SUMIF(COG!B:B,'3MFG'!D28,COG!C:C)</f>
        <v>0</v>
      </c>
      <c r="L28" s="176" t="e">
        <f ca="1">IF(F28&lt;=$B$28,(SUM($B$58:$B$61)*(VLOOKUP(D28,Ref!$C$5:$E$102,3,FALSE)-D28)*H28)/100,"")</f>
        <v>#DIV/0!</v>
      </c>
      <c r="M28" s="176" t="e">
        <f t="shared" ca="1" si="1"/>
        <v>#N/A</v>
      </c>
      <c r="N28" s="121" t="e">
        <f t="shared" si="2"/>
        <v>#N/A</v>
      </c>
      <c r="O28" s="362" t="e">
        <f ca="1">IF(D28="","",(OFFSET(METERING!$M$1,MATCH('3MFG'!E28,METERING!$M$2:$M$9,0),MATCH('3MFG'!$B$47,METERING!$N$1:$Q$1,0))/365/100+SUM($B$49:$B$50)/100)*(VLOOKUP(D28,Ref!$C$5:$E$102,3,FALSE)-D28)*H28)</f>
        <v>#N/A</v>
      </c>
      <c r="P28" s="362" t="e">
        <f ca="1">IF(F28&lt;=$B$28,(SUM($B$52:$B$54)*(VLOOKUP(D28,Ref!$C$5:$E$102,3,FALSE)-D28)*H28)/100,"")</f>
        <v>#N/A</v>
      </c>
      <c r="Q28" s="120" t="e">
        <f t="shared" si="5"/>
        <v>#N/A</v>
      </c>
      <c r="R28" s="318" t="e">
        <f>IF(D28="","",VLOOKUP(D28,UAG!$B$8:$N$67,13,FALSE)*$B$35*(VLOOKUP(D28,Ref!$C$5:$E$102,3,FALSE)-D28)*(1+$B$57))</f>
        <v>#N/A</v>
      </c>
      <c r="S28" s="358" t="e">
        <f ca="1">IF(H28="","",IF($B$17=FALSE,N28,SUM($B$62))*OFFSET(OTHER!$B$49,MATCH($B$33,OTHER!$B$50:$B$57,0),MATCH(E28,OTHER!$C$49:$I$49,0)))</f>
        <v>#N/A</v>
      </c>
      <c r="T28" s="359" t="e">
        <f ca="1">IF(H28="","",IF($B$17=FALSE,0,SUM($B$63))*OFFSET(OTHER!$B$49,MATCH($B$33,OTHER!$B$50:$B$57,0),MATCH(E28,OTHER!$C$49:$I$49,0)))</f>
        <v>#N/A</v>
      </c>
      <c r="U28" s="333" t="str">
        <f t="shared" si="6"/>
        <v/>
      </c>
      <c r="V28" s="4"/>
      <c r="W28" s="4"/>
      <c r="X28" s="4"/>
      <c r="Y28" s="322"/>
      <c r="Z28" s="323"/>
      <c r="AA28" s="4"/>
      <c r="AB28" s="4"/>
      <c r="AC28" s="4"/>
      <c r="AD28" s="4"/>
      <c r="AE28" s="4"/>
      <c r="AF28" s="4"/>
      <c r="AG28" s="4"/>
      <c r="AH28" s="4"/>
      <c r="AI28" s="4"/>
      <c r="AJ28" s="4"/>
      <c r="AK28" s="4"/>
      <c r="AM28" s="4"/>
      <c r="AN28" s="4"/>
    </row>
    <row r="29" spans="1:40" x14ac:dyDescent="0.25">
      <c r="A29" s="446" t="s">
        <v>1957</v>
      </c>
      <c r="B29" s="457" t="str">
        <f ca="1">IF(B30="SALES",COG!B3,#REF!)</f>
        <v>S6</v>
      </c>
      <c r="D29" s="45" t="e">
        <f>IF(F29&gt;$B$28+1,"",(VLOOKUP(D28,Ref!$C$5:$E$102,3,FALSE)))</f>
        <v>#N/A</v>
      </c>
      <c r="E29" s="9" t="e">
        <f>IF(D29="","",VLOOKUP(D29,Ref!$B$5:$H$200,7,FALSE))</f>
        <v>#N/A</v>
      </c>
      <c r="F29" s="9">
        <f t="shared" si="3"/>
        <v>23</v>
      </c>
      <c r="G29" s="47" t="e">
        <f t="shared" si="4"/>
        <v>#N/A</v>
      </c>
      <c r="H29" s="331" t="e">
        <f>IF(G29="ST",((D30-$B$26))/(D30-D29),IF(G29="EN",($B$27-D29+1)/((VLOOKUP(D29,Ref!$C$5:$E$102,3,FALSE))-D29),IF(G29="","",1)))</f>
        <v>#N/A</v>
      </c>
      <c r="I29" s="46" t="str">
        <f ca="1">IFERROR(OFFSET(EUC!$G$1,MATCH('3MFG'!$B$39,EUC!$S$2:$S$225,0),MONTH('3MFG'!D29)-1),"")</f>
        <v/>
      </c>
      <c r="J29" s="119" t="e">
        <f t="shared" si="0"/>
        <v>#N/A</v>
      </c>
      <c r="K29" s="332">
        <f ca="1">SUMIF(COG!B:B,'3MFG'!D29,COG!C:C)</f>
        <v>0</v>
      </c>
      <c r="L29" s="176" t="e">
        <f ca="1">IF(F29&lt;=$B$28,(SUM($B$58:$B$61)*(VLOOKUP(D29,Ref!$C$5:$E$102,3,FALSE)-D29)*H29)/100,"")</f>
        <v>#DIV/0!</v>
      </c>
      <c r="M29" s="176" t="e">
        <f t="shared" ca="1" si="1"/>
        <v>#N/A</v>
      </c>
      <c r="N29" s="121" t="e">
        <f t="shared" si="2"/>
        <v>#N/A</v>
      </c>
      <c r="O29" s="362" t="e">
        <f ca="1">IF(D29="","",(OFFSET(METERING!$M$1,MATCH('3MFG'!E29,METERING!$M$2:$M$9,0),MATCH('3MFG'!$B$47,METERING!$N$1:$Q$1,0))/365/100+SUM($B$49:$B$50)/100)*(VLOOKUP(D29,Ref!$C$5:$E$102,3,FALSE)-D29)*H29)</f>
        <v>#N/A</v>
      </c>
      <c r="P29" s="362" t="e">
        <f ca="1">IF(F29&lt;=$B$28,(SUM($B$52:$B$54)*(VLOOKUP(D29,Ref!$C$5:$E$102,3,FALSE)-D29)*H29)/100,"")</f>
        <v>#N/A</v>
      </c>
      <c r="Q29" s="120" t="e">
        <f t="shared" si="5"/>
        <v>#N/A</v>
      </c>
      <c r="R29" s="318" t="e">
        <f>IF(D29="","",VLOOKUP(D29,UAG!$B$8:$N$67,13,FALSE)*$B$35*(VLOOKUP(D29,Ref!$C$5:$E$102,3,FALSE)-D29)*(1+$B$57))</f>
        <v>#N/A</v>
      </c>
      <c r="S29" s="358" t="e">
        <f ca="1">IF(H29="","",IF($B$17=FALSE,N29,SUM($B$62))*OFFSET(OTHER!$B$49,MATCH($B$33,OTHER!$B$50:$B$57,0),MATCH(E29,OTHER!$C$49:$I$49,0)))</f>
        <v>#N/A</v>
      </c>
      <c r="T29" s="359" t="e">
        <f ca="1">IF(H29="","",IF($B$17=FALSE,0,SUM($B$63))*OFFSET(OTHER!$B$49,MATCH($B$33,OTHER!$B$50:$B$57,0),MATCH(E29,OTHER!$C$49:$I$49,0)))</f>
        <v>#N/A</v>
      </c>
      <c r="U29" s="333" t="str">
        <f t="shared" si="6"/>
        <v/>
      </c>
      <c r="V29" s="4"/>
      <c r="W29" s="4"/>
      <c r="X29" s="4"/>
      <c r="Y29" s="322"/>
      <c r="Z29" s="4"/>
      <c r="AA29" s="4"/>
      <c r="AB29" s="4"/>
      <c r="AC29" s="4"/>
      <c r="AD29" s="4"/>
      <c r="AE29" s="4"/>
      <c r="AF29" s="4"/>
      <c r="AG29" s="4"/>
      <c r="AH29" s="4"/>
      <c r="AI29" s="4"/>
      <c r="AJ29" s="4"/>
      <c r="AK29" s="4"/>
      <c r="AM29" s="4"/>
      <c r="AN29" s="4"/>
    </row>
    <row r="30" spans="1:40" x14ac:dyDescent="0.25">
      <c r="A30" s="446" t="s">
        <v>2008</v>
      </c>
      <c r="B30" s="458" t="s">
        <v>1956</v>
      </c>
      <c r="C30" s="364"/>
      <c r="D30" s="45" t="e">
        <f>IF(F30&gt;$B$28+1,"",(VLOOKUP(D29,Ref!$C$5:$E$102,3,FALSE)))</f>
        <v>#N/A</v>
      </c>
      <c r="E30" s="9" t="e">
        <f>IF(D30="","",VLOOKUP(D30,Ref!$B$5:$H$200,7,FALSE))</f>
        <v>#N/A</v>
      </c>
      <c r="F30" s="9">
        <f>IF(F29="","",IF(F29+1&gt;$B$28,"",F29+1))</f>
        <v>24</v>
      </c>
      <c r="G30" s="47" t="e">
        <f t="shared" si="4"/>
        <v>#N/A</v>
      </c>
      <c r="H30" s="331" t="e">
        <f>IF(G30="ST",((D31-$B$26))/(D31-D30),IF(G30="EN",($B$27-D30+1)/((VLOOKUP(D30,Ref!$C$5:$E$102,3,FALSE))-D30),IF(G30="","",1)))</f>
        <v>#N/A</v>
      </c>
      <c r="I30" s="46" t="str">
        <f ca="1">IFERROR(OFFSET(EUC!$G$1,MATCH('3MFG'!$B$39,EUC!$S$2:$S$225,0),MONTH('3MFG'!D30)-1),"")</f>
        <v/>
      </c>
      <c r="J30" s="119" t="e">
        <f t="shared" si="0"/>
        <v>#N/A</v>
      </c>
      <c r="K30" s="332">
        <f ca="1">SUMIF(COG!B:B,'3MFG'!D30,COG!C:C)</f>
        <v>0</v>
      </c>
      <c r="L30" s="176" t="e">
        <f ca="1">IF(F30&lt;=$B$28,(SUM($B$58:$B$61)*(VLOOKUP(D30,Ref!$C$5:$E$102,3,FALSE)-D30)*H30)/100,"")</f>
        <v>#DIV/0!</v>
      </c>
      <c r="M30" s="176" t="e">
        <f t="shared" ca="1" si="1"/>
        <v>#N/A</v>
      </c>
      <c r="N30" s="121" t="e">
        <f t="shared" si="2"/>
        <v>#N/A</v>
      </c>
      <c r="O30" s="362" t="e">
        <f ca="1">IF(D30="","",(OFFSET(METERING!$M$1,MATCH('3MFG'!E30,METERING!$M$2:$M$9,0),MATCH('3MFG'!$B$47,METERING!$N$1:$Q$1,0))/365/100+SUM($B$49:$B$50)/100)*(VLOOKUP(D30,Ref!$C$5:$E$102,3,FALSE)-D30)*H30)</f>
        <v>#N/A</v>
      </c>
      <c r="P30" s="362" t="e">
        <f ca="1">IF(F30&lt;=$B$28,(SUM($B$52:$B$54)*(VLOOKUP(D30,Ref!$C$5:$E$102,3,FALSE)-D30)*H30)/100,"")</f>
        <v>#N/A</v>
      </c>
      <c r="Q30" s="120" t="e">
        <f t="shared" si="5"/>
        <v>#N/A</v>
      </c>
      <c r="R30" s="318" t="e">
        <f>IF(D30="","",VLOOKUP(D30,UAG!$B$8:$N$67,13,FALSE)*$B$35*(VLOOKUP(D30,Ref!$C$5:$E$102,3,FALSE)-D30)*(1+$B$57))</f>
        <v>#N/A</v>
      </c>
      <c r="S30" s="358" t="e">
        <f ca="1">IF(H30="","",IF($B$17=FALSE,N30,SUM($B$62))*OFFSET(OTHER!$B$49,MATCH($B$33,OTHER!$B$50:$B$57,0),MATCH(E30,OTHER!$C$49:$I$49,0)))</f>
        <v>#N/A</v>
      </c>
      <c r="T30" s="359" t="e">
        <f ca="1">IF(H30="","",IF($B$17=FALSE,0,SUM($B$63))*OFFSET(OTHER!$B$49,MATCH($B$33,OTHER!$B$50:$B$57,0),MATCH(E30,OTHER!$C$49:$I$49,0)))</f>
        <v>#N/A</v>
      </c>
      <c r="U30" s="333" t="str">
        <f t="shared" si="6"/>
        <v/>
      </c>
      <c r="V30" s="4"/>
      <c r="W30" s="4"/>
      <c r="X30" s="4"/>
      <c r="Y30" s="322"/>
      <c r="Z30" s="4"/>
      <c r="AA30" s="4"/>
      <c r="AB30" s="4"/>
      <c r="AC30" s="4"/>
      <c r="AD30" s="4"/>
      <c r="AE30" s="4"/>
      <c r="AF30" s="4"/>
      <c r="AG30" s="4"/>
      <c r="AH30" s="4"/>
      <c r="AI30" s="4"/>
      <c r="AJ30" s="4"/>
      <c r="AK30" s="4"/>
      <c r="AM30" s="4"/>
      <c r="AN30" s="4"/>
    </row>
    <row r="31" spans="1:40" x14ac:dyDescent="0.25">
      <c r="A31" s="446" t="s">
        <v>2630</v>
      </c>
      <c r="B31" s="458">
        <f>SALES!E9</f>
        <v>0</v>
      </c>
      <c r="D31" s="45" t="e">
        <f>IF(F31&gt;$B$28+1,"",(VLOOKUP(D30,Ref!$C$5:$E$102,3,FALSE)))</f>
        <v>#N/A</v>
      </c>
      <c r="E31" s="9" t="e">
        <f>IF(D31="","",VLOOKUP(D31,Ref!$B$5:$H$200,7,FALSE))</f>
        <v>#N/A</v>
      </c>
      <c r="F31" s="9">
        <f t="shared" si="3"/>
        <v>25</v>
      </c>
      <c r="G31" s="47" t="e">
        <f t="shared" si="4"/>
        <v>#N/A</v>
      </c>
      <c r="H31" s="331" t="e">
        <f>IF(G31="ST",((D32-$B$26))/(D32-D31),IF(G31="EN",($B$27-D31+1)/((VLOOKUP(D31,Ref!$C$5:$E$102,3,FALSE))-D31),IF(G31="","",1)))</f>
        <v>#N/A</v>
      </c>
      <c r="I31" s="46" t="str">
        <f ca="1">IFERROR(OFFSET(EUC!$G$1,MATCH('3MFG'!$B$39,EUC!$S$2:$S$225,0),MONTH('3MFG'!D31)-1),"")</f>
        <v/>
      </c>
      <c r="J31" s="119" t="e">
        <f t="shared" si="0"/>
        <v>#N/A</v>
      </c>
      <c r="K31" s="332">
        <f ca="1">SUMIF(COG!B:B,'3MFG'!D31,COG!C:C)</f>
        <v>0</v>
      </c>
      <c r="L31" s="176" t="e">
        <f ca="1">IF(F31&lt;=$B$28,(SUM($B$58:$B$61)*(VLOOKUP(D31,Ref!$C$5:$E$102,3,FALSE)-D31)*H31)/100,"")</f>
        <v>#DIV/0!</v>
      </c>
      <c r="M31" s="176" t="e">
        <f t="shared" ca="1" si="1"/>
        <v>#N/A</v>
      </c>
      <c r="N31" s="121" t="e">
        <f t="shared" si="2"/>
        <v>#N/A</v>
      </c>
      <c r="O31" s="362" t="e">
        <f ca="1">IF(D31="","",(OFFSET(METERING!$M$1,MATCH('3MFG'!E31,METERING!$M$2:$M$9,0),MATCH('3MFG'!$B$47,METERING!$N$1:$Q$1,0))/365/100+SUM($B$49:$B$50)/100)*(VLOOKUP(D31,Ref!$C$5:$E$102,3,FALSE)-D31)*H31)</f>
        <v>#N/A</v>
      </c>
      <c r="P31" s="362" t="e">
        <f ca="1">IF(F31&lt;=$B$28,(SUM($B$52:$B$54)*(VLOOKUP(D31,Ref!$C$5:$E$102,3,FALSE)-D31)*H31)/100,"")</f>
        <v>#N/A</v>
      </c>
      <c r="Q31" s="120" t="e">
        <f t="shared" si="5"/>
        <v>#N/A</v>
      </c>
      <c r="R31" s="318" t="e">
        <f>IF(D31="","",VLOOKUP(D31,UAG!$B$8:$N$67,13,FALSE)*$B$35*(VLOOKUP(D31,Ref!$C$5:$E$102,3,FALSE)-D31)*(1+$B$57))</f>
        <v>#N/A</v>
      </c>
      <c r="S31" s="358" t="e">
        <f ca="1">IF(H31="","",IF($B$17=FALSE,N31,SUM($B$62))*OFFSET(OTHER!$B$49,MATCH($B$33,OTHER!$B$50:$B$57,0),MATCH(E31,OTHER!$C$49:$I$49,0)))</f>
        <v>#N/A</v>
      </c>
      <c r="T31" s="359" t="e">
        <f ca="1">IF(H31="","",IF($B$17=FALSE,0,SUM($B$63))*OFFSET(OTHER!$B$49,MATCH($B$33,OTHER!$B$50:$B$57,0),MATCH(E31,OTHER!$C$49:$I$49,0)))</f>
        <v>#N/A</v>
      </c>
      <c r="U31" s="333" t="str">
        <f t="shared" si="6"/>
        <v/>
      </c>
      <c r="V31" s="4"/>
      <c r="W31" s="4"/>
      <c r="X31" s="4"/>
      <c r="Y31" s="322"/>
      <c r="Z31" s="4"/>
      <c r="AA31" s="4"/>
      <c r="AB31" s="4"/>
      <c r="AC31" s="4"/>
      <c r="AD31" s="4"/>
      <c r="AE31" s="4"/>
      <c r="AF31" s="4"/>
      <c r="AG31" s="4"/>
      <c r="AH31" s="4"/>
      <c r="AI31" s="4"/>
      <c r="AJ31" s="4"/>
      <c r="AK31" s="4"/>
      <c r="AM31" s="4"/>
      <c r="AN31" s="4"/>
    </row>
    <row r="32" spans="1:40" x14ac:dyDescent="0.25">
      <c r="A32" s="446" t="s">
        <v>13</v>
      </c>
      <c r="B32" s="458" t="str">
        <f>IF(LEN(B31)=2,B31,IFERROR(((IFERROR(VLOOKUP(LEFT(B31,LEN(B31)),Ref!$J$4:$K$3909,2,FALSE),IFERROR(VLOOKUP(LEFT(B31,LEN(B31)-1),Ref!$J$4:$K$3909,2,FALSE),IFERROR(VLOOKUP(LEFT(B31,LEN(B31)-2),Ref!$J$4:$K$3909,2,FALSE),IFERROR(VLOOKUP(LEFT(B31,LEN(B31)-3),Ref!$J$4:$K$3909,2,FALSE),IFERROR(VLOOKUP(LEFT(B31,LEN(B31)-4),Ref!$J$4:$K$3909,2,FALSE),IFERROR(VLOOKUP(LEFT(B31,LEN(B31)-5),Ref!$J$4:$K$3909,2,FALSE),IFERROR(VLOOKUP(LEFT(B31,LEN(B31)-6),Ref!$J$4:$K$3909,2,FALSE),IFERROR(VLOOKUP(LEFT(B31,LEN(B31)-7),Ref!$J$4:$K$3909,2,FALSE),IFERROR(VLOOKUP(LEFT(B31,LEN(B31)-8),Ref!$J$4:$K$3909,2,FALSE),VLOOKUP(LEFT(B31,LEN(B31)-9),Ref!$J$4:$K$3909,2,FALSE)))))))))))),IF(ISERROR(VLOOKUP(B31,Ref!$K$5:$K$3909,1,FALSE)),"",B31)))</f>
        <v/>
      </c>
      <c r="D32" s="45" t="e">
        <f>IF(F32&gt;$B$28+1,"",(VLOOKUP(D31,Ref!$C$5:$E$102,3,FALSE)))</f>
        <v>#N/A</v>
      </c>
      <c r="E32" s="9" t="e">
        <f>IF(D32="","",VLOOKUP(D32,Ref!$B$5:$H$200,7,FALSE))</f>
        <v>#N/A</v>
      </c>
      <c r="F32" s="9">
        <f t="shared" si="3"/>
        <v>26</v>
      </c>
      <c r="G32" s="47" t="e">
        <f t="shared" si="4"/>
        <v>#N/A</v>
      </c>
      <c r="H32" s="331" t="e">
        <f>IF(G32="ST",((D33-$B$26))/(D33-D32),IF(G32="EN",($B$27-D32+1)/((VLOOKUP(D32,Ref!$C$5:$E$102,3,FALSE))-D32),IF(G32="","",1)))</f>
        <v>#N/A</v>
      </c>
      <c r="I32" s="46" t="str">
        <f ca="1">IFERROR(OFFSET(EUC!$G$1,MATCH('3MFG'!$B$39,EUC!$S$2:$S$225,0),MONTH('3MFG'!D32)-1),"")</f>
        <v/>
      </c>
      <c r="J32" s="119" t="e">
        <f t="shared" si="0"/>
        <v>#N/A</v>
      </c>
      <c r="K32" s="332">
        <f ca="1">SUMIF(COG!B:B,'3MFG'!D32,COG!C:C)</f>
        <v>0</v>
      </c>
      <c r="L32" s="176" t="e">
        <f ca="1">IF(F32&lt;=$B$28,(SUM($B$58:$B$61)*(VLOOKUP(D32,Ref!$C$5:$E$102,3,FALSE)-D32)*H32)/100,"")</f>
        <v>#DIV/0!</v>
      </c>
      <c r="M32" s="176" t="e">
        <f t="shared" ca="1" si="1"/>
        <v>#N/A</v>
      </c>
      <c r="N32" s="121" t="e">
        <f t="shared" si="2"/>
        <v>#N/A</v>
      </c>
      <c r="O32" s="362" t="e">
        <f ca="1">IF(D32="","",(OFFSET(METERING!$M$1,MATCH('3MFG'!E32,METERING!$M$2:$M$9,0),MATCH('3MFG'!$B$47,METERING!$N$1:$Q$1,0))/365/100+SUM($B$49:$B$50)/100)*(VLOOKUP(D32,Ref!$C$5:$E$102,3,FALSE)-D32)*H32)</f>
        <v>#N/A</v>
      </c>
      <c r="P32" s="362" t="e">
        <f ca="1">IF(F32&lt;=$B$28,(SUM($B$52:$B$54)*(VLOOKUP(D32,Ref!$C$5:$E$102,3,FALSE)-D32)*H32)/100,"")</f>
        <v>#N/A</v>
      </c>
      <c r="Q32" s="120" t="e">
        <f t="shared" si="5"/>
        <v>#N/A</v>
      </c>
      <c r="R32" s="318" t="e">
        <f>IF(D32="","",VLOOKUP(D32,UAG!$B$8:$N$67,13,FALSE)*$B$35*(VLOOKUP(D32,Ref!$C$5:$E$102,3,FALSE)-D32)*(1+$B$57))</f>
        <v>#N/A</v>
      </c>
      <c r="S32" s="358" t="e">
        <f ca="1">IF(H32="","",IF($B$17=FALSE,N32,SUM($B$62))*OFFSET(OTHER!$B$49,MATCH($B$33,OTHER!$B$50:$B$57,0),MATCH(E32,OTHER!$C$49:$I$49,0)))</f>
        <v>#N/A</v>
      </c>
      <c r="T32" s="359" t="e">
        <f ca="1">IF(H32="","",IF($B$17=FALSE,0,SUM($B$63))*OFFSET(OTHER!$B$49,MATCH($B$33,OTHER!$B$50:$B$57,0),MATCH(E32,OTHER!$C$49:$I$49,0)))</f>
        <v>#N/A</v>
      </c>
      <c r="U32" s="333" t="str">
        <f t="shared" si="6"/>
        <v/>
      </c>
      <c r="V32" s="4"/>
      <c r="W32" s="4"/>
      <c r="X32" s="4"/>
      <c r="Y32" s="322"/>
      <c r="Z32" s="4"/>
      <c r="AA32" s="4"/>
      <c r="AB32" s="4"/>
      <c r="AC32" s="4"/>
      <c r="AD32" s="4"/>
      <c r="AE32" s="4"/>
      <c r="AF32" s="4"/>
      <c r="AG32" s="4"/>
      <c r="AH32" s="4"/>
      <c r="AI32" s="4"/>
      <c r="AJ32" s="4"/>
      <c r="AK32" s="4"/>
      <c r="AM32" s="4"/>
      <c r="AN32" s="4"/>
    </row>
    <row r="33" spans="1:40" x14ac:dyDescent="0.25">
      <c r="A33" s="446" t="s">
        <v>1960</v>
      </c>
      <c r="B33" s="458" t="e">
        <f>VLOOKUP(B32,TRANS!$C$2:$E$100,3,FALSE)</f>
        <v>#N/A</v>
      </c>
      <c r="D33" s="45" t="e">
        <f>IF(F33&gt;$B$28+1,"",(VLOOKUP(D32,Ref!$C$5:$E$102,3,FALSE)))</f>
        <v>#N/A</v>
      </c>
      <c r="E33" s="9" t="e">
        <f>IF(D33="","",VLOOKUP(D33,Ref!$B$5:$H$200,7,FALSE))</f>
        <v>#N/A</v>
      </c>
      <c r="F33" s="9">
        <f t="shared" si="3"/>
        <v>27</v>
      </c>
      <c r="G33" s="47" t="e">
        <f t="shared" si="4"/>
        <v>#N/A</v>
      </c>
      <c r="H33" s="331" t="e">
        <f>IF(G33="ST",((D34-$B$26))/(D34-D33),IF(G33="EN",($B$27-D33+1)/((VLOOKUP(D33,Ref!$C$5:$E$102,3,FALSE))-D33),IF(G33="","",1)))</f>
        <v>#N/A</v>
      </c>
      <c r="I33" s="46" t="str">
        <f ca="1">IFERROR(OFFSET(EUC!$G$1,MATCH('3MFG'!$B$39,EUC!$S$2:$S$225,0),MONTH('3MFG'!D33)-1),"")</f>
        <v/>
      </c>
      <c r="J33" s="119" t="e">
        <f t="shared" si="0"/>
        <v>#N/A</v>
      </c>
      <c r="K33" s="332">
        <f ca="1">SUMIF(COG!B:B,'3MFG'!D33,COG!C:C)</f>
        <v>0</v>
      </c>
      <c r="L33" s="176" t="e">
        <f ca="1">IF(F33&lt;=$B$28,(SUM($B$58:$B$61)*(VLOOKUP(D33,Ref!$C$5:$E$102,3,FALSE)-D33)*H33)/100,"")</f>
        <v>#DIV/0!</v>
      </c>
      <c r="M33" s="176" t="e">
        <f t="shared" ca="1" si="1"/>
        <v>#N/A</v>
      </c>
      <c r="N33" s="121" t="e">
        <f t="shared" si="2"/>
        <v>#N/A</v>
      </c>
      <c r="O33" s="362" t="e">
        <f ca="1">IF(D33="","",(OFFSET(METERING!$M$1,MATCH('3MFG'!E33,METERING!$M$2:$M$9,0),MATCH('3MFG'!$B$47,METERING!$N$1:$Q$1,0))/365/100+SUM($B$49:$B$50)/100)*(VLOOKUP(D33,Ref!$C$5:$E$102,3,FALSE)-D33)*H33)</f>
        <v>#N/A</v>
      </c>
      <c r="P33" s="362" t="e">
        <f ca="1">IF(F33&lt;=$B$28,(SUM($B$52:$B$54)*(VLOOKUP(D33,Ref!$C$5:$E$102,3,FALSE)-D33)*H33)/100,"")</f>
        <v>#N/A</v>
      </c>
      <c r="Q33" s="120" t="e">
        <f t="shared" si="5"/>
        <v>#N/A</v>
      </c>
      <c r="R33" s="318" t="e">
        <f>IF(D33="","",VLOOKUP(D33,UAG!$B$8:$N$67,13,FALSE)*$B$35*(VLOOKUP(D33,Ref!$C$5:$E$102,3,FALSE)-D33)*(1+$B$57))</f>
        <v>#N/A</v>
      </c>
      <c r="S33" s="358" t="e">
        <f ca="1">IF(H33="","",IF($B$17=FALSE,N33,SUM($B$62))*OFFSET(OTHER!$B$49,MATCH($B$33,OTHER!$B$50:$B$57,0),MATCH(E33,OTHER!$C$49:$I$49,0)))</f>
        <v>#N/A</v>
      </c>
      <c r="T33" s="359" t="e">
        <f ca="1">IF(H33="","",IF($B$17=FALSE,0,SUM($B$63))*OFFSET(OTHER!$B$49,MATCH($B$33,OTHER!$B$50:$B$57,0),MATCH(E33,OTHER!$C$49:$I$49,0)))</f>
        <v>#N/A</v>
      </c>
      <c r="U33" s="333" t="str">
        <f t="shared" si="6"/>
        <v/>
      </c>
      <c r="V33" s="4"/>
      <c r="W33" s="4"/>
      <c r="X33" s="4"/>
      <c r="Y33" s="322"/>
      <c r="Z33" s="4"/>
      <c r="AA33" s="4"/>
      <c r="AB33" s="4"/>
      <c r="AC33" s="4"/>
      <c r="AD33" s="4"/>
      <c r="AE33" s="4"/>
      <c r="AF33" s="4"/>
      <c r="AG33" s="4"/>
      <c r="AH33" s="4"/>
      <c r="AI33" s="4"/>
      <c r="AJ33" s="4"/>
      <c r="AK33" s="4"/>
      <c r="AM33" s="4"/>
      <c r="AN33" s="4"/>
    </row>
    <row r="34" spans="1:40" x14ac:dyDescent="0.25">
      <c r="A34" s="448" t="s">
        <v>2000</v>
      </c>
      <c r="B34" s="474" t="e">
        <f ca="1">OFFSET(TRANS!D1,SUMIFS(TRANS!A:A,TRANS!F:F,IF(B35&gt;73200,73200,0),TRANS!C:C,'3MFG'!B32,TRANS!H:H,SUMPRODUCT(MAX((TRANS!C2:C200=B32)*(TRANS!F2:F200=IF(B35&gt;73200,73200,0))*(TRANS!H2:H200))))/COUNTIFS(TRANS!F:F,IF(B35&gt;73200,73200,0),TRANS!C:C,'3MFG'!B32,TRANS!H:H,SUMPRODUCT(MAX((TRANS!C2:C200=B32)*(TRANS!F2:F200=IF(B35&gt;73200,73200,0))*(TRANS!H2:H200)))),0)</f>
        <v>#DIV/0!</v>
      </c>
      <c r="D34" s="45" t="e">
        <f>IF(F34&gt;$B$28+1,"",(VLOOKUP(D33,Ref!$C$5:$E$102,3,FALSE)))</f>
        <v>#N/A</v>
      </c>
      <c r="E34" s="9" t="e">
        <f>IF(D34="","",VLOOKUP(D34,Ref!$B$5:$H$200,7,FALSE))</f>
        <v>#N/A</v>
      </c>
      <c r="F34" s="9">
        <f>IF(F33="","",IF(F33+1&gt;$B$28,"",F33+1))</f>
        <v>28</v>
      </c>
      <c r="G34" s="47" t="e">
        <f t="shared" si="4"/>
        <v>#N/A</v>
      </c>
      <c r="H34" s="331" t="e">
        <f>IF(G34="ST",((D35-$B$26))/(D35-D34),IF(G34="EN",($B$27-D34+1)/((VLOOKUP(D34,Ref!$C$5:$E$102,3,FALSE))-D34),IF(G34="","",1)))</f>
        <v>#N/A</v>
      </c>
      <c r="I34" s="46" t="str">
        <f ca="1">IFERROR(OFFSET(EUC!$G$1,MATCH('3MFG'!$B$39,EUC!$S$2:$S$225,0),MONTH('3MFG'!D34)-1),"")</f>
        <v/>
      </c>
      <c r="J34" s="119" t="e">
        <f t="shared" si="0"/>
        <v>#N/A</v>
      </c>
      <c r="K34" s="332">
        <f ca="1">SUMIF(COG!B:B,'3MFG'!D34,COG!C:C)</f>
        <v>0</v>
      </c>
      <c r="L34" s="176" t="e">
        <f ca="1">IF(F34&lt;=$B$28,(SUM($B$58:$B$61)*(VLOOKUP(D34,Ref!$C$5:$E$102,3,FALSE)-D34)*H34)/100,"")</f>
        <v>#DIV/0!</v>
      </c>
      <c r="M34" s="176" t="e">
        <f t="shared" ca="1" si="1"/>
        <v>#N/A</v>
      </c>
      <c r="N34" s="121" t="e">
        <f t="shared" si="2"/>
        <v>#N/A</v>
      </c>
      <c r="O34" s="362" t="e">
        <f ca="1">IF(D34="","",(OFFSET(METERING!$M$1,MATCH('3MFG'!E34,METERING!$M$2:$M$9,0),MATCH('3MFG'!$B$47,METERING!$N$1:$Q$1,0))/365/100+SUM($B$49:$B$50)/100)*(VLOOKUP(D34,Ref!$C$5:$E$102,3,FALSE)-D34)*H34)</f>
        <v>#N/A</v>
      </c>
      <c r="P34" s="362" t="e">
        <f ca="1">IF(F34&lt;=$B$28,(SUM($B$52:$B$54)*(VLOOKUP(D34,Ref!$C$5:$E$102,3,FALSE)-D34)*H34)/100,"")</f>
        <v>#N/A</v>
      </c>
      <c r="Q34" s="120" t="e">
        <f t="shared" si="5"/>
        <v>#N/A</v>
      </c>
      <c r="R34" s="318" t="e">
        <f>IF(D34="","",VLOOKUP(D34,UAG!$B$8:$N$67,13,FALSE)*$B$35*(VLOOKUP(D34,Ref!$C$5:$E$102,3,FALSE)-D34)*(1+$B$57))</f>
        <v>#N/A</v>
      </c>
      <c r="S34" s="358" t="e">
        <f ca="1">IF(H34="","",IF($B$17=FALSE,N34,SUM($B$62))*OFFSET(OTHER!$B$49,MATCH($B$33,OTHER!$B$50:$B$57,0),MATCH(E34,OTHER!$C$49:$I$49,0)))</f>
        <v>#N/A</v>
      </c>
      <c r="T34" s="359" t="e">
        <f ca="1">IF(H34="","",IF($B$17=FALSE,0,SUM($B$63))*OFFSET(OTHER!$B$49,MATCH($B$33,OTHER!$B$50:$B$57,0),MATCH(E34,OTHER!$C$49:$I$49,0)))</f>
        <v>#N/A</v>
      </c>
      <c r="U34" s="333" t="str">
        <f t="shared" si="6"/>
        <v/>
      </c>
      <c r="V34" s="4"/>
      <c r="W34" s="4"/>
      <c r="X34" s="4"/>
      <c r="Y34" s="322"/>
      <c r="Z34" s="4"/>
      <c r="AA34" s="4"/>
      <c r="AB34" s="4"/>
      <c r="AC34" s="4"/>
      <c r="AD34" s="4"/>
      <c r="AE34" s="4"/>
      <c r="AF34" s="4"/>
      <c r="AG34" s="4"/>
      <c r="AH34" s="4"/>
      <c r="AI34" s="4"/>
      <c r="AJ34" s="4"/>
      <c r="AK34" s="4"/>
      <c r="AM34" s="4"/>
      <c r="AN34" s="4"/>
    </row>
    <row r="35" spans="1:40" x14ac:dyDescent="0.25">
      <c r="A35" s="446" t="s">
        <v>1946</v>
      </c>
      <c r="B35" s="459">
        <f>SALES!G9</f>
        <v>0</v>
      </c>
      <c r="D35" s="45" t="e">
        <f>IF(F35&gt;$B$28+1,"",(VLOOKUP(D34,Ref!$C$5:$E$102,3,FALSE)))</f>
        <v>#N/A</v>
      </c>
      <c r="E35" s="9" t="e">
        <f>IF(D35="","",VLOOKUP(D35,Ref!$B$5:$H$200,7,FALSE))</f>
        <v>#N/A</v>
      </c>
      <c r="F35" s="9">
        <f t="shared" si="3"/>
        <v>29</v>
      </c>
      <c r="G35" s="47" t="e">
        <f t="shared" si="4"/>
        <v>#N/A</v>
      </c>
      <c r="H35" s="331" t="e">
        <f>IF(G35="ST",((D36-$B$26))/(D36-D35),IF(G35="EN",($B$27-D35+1)/((VLOOKUP(D35,Ref!$C$5:$E$102,3,FALSE))-D35),IF(G35="","",1)))</f>
        <v>#N/A</v>
      </c>
      <c r="I35" s="46" t="str">
        <f ca="1">IFERROR(OFFSET(EUC!$G$1,MATCH('3MFG'!$B$39,EUC!$S$2:$S$225,0),MONTH('3MFG'!D35)-1),"")</f>
        <v/>
      </c>
      <c r="J35" s="119" t="e">
        <f t="shared" si="0"/>
        <v>#N/A</v>
      </c>
      <c r="K35" s="332">
        <f ca="1">SUMIF(COG!B:B,'3MFG'!D35,COG!C:C)</f>
        <v>0</v>
      </c>
      <c r="L35" s="176" t="e">
        <f ca="1">IF(F35&lt;=$B$28,(SUM($B$58:$B$61)*(VLOOKUP(D35,Ref!$C$5:$E$102,3,FALSE)-D35)*H35)/100,"")</f>
        <v>#DIV/0!</v>
      </c>
      <c r="M35" s="176" t="e">
        <f t="shared" ca="1" si="1"/>
        <v>#N/A</v>
      </c>
      <c r="N35" s="121" t="e">
        <f t="shared" si="2"/>
        <v>#N/A</v>
      </c>
      <c r="O35" s="362" t="e">
        <f ca="1">IF(D35="","",(OFFSET(METERING!$M$1,MATCH('3MFG'!E35,METERING!$M$2:$M$9,0),MATCH('3MFG'!$B$47,METERING!$N$1:$Q$1,0))/365/100+SUM($B$49:$B$50)/100)*(VLOOKUP(D35,Ref!$C$5:$E$102,3,FALSE)-D35)*H35)</f>
        <v>#N/A</v>
      </c>
      <c r="P35" s="362" t="e">
        <f ca="1">IF(F35&lt;=$B$28,(SUM($B$52:$B$54)*(VLOOKUP(D35,Ref!$C$5:$E$102,3,FALSE)-D35)*H35)/100,"")</f>
        <v>#N/A</v>
      </c>
      <c r="Q35" s="120" t="e">
        <f t="shared" si="5"/>
        <v>#N/A</v>
      </c>
      <c r="R35" s="318" t="e">
        <f>IF(D35="","",VLOOKUP(D35,UAG!$B$8:$N$67,13,FALSE)*$B$35*(VLOOKUP(D35,Ref!$C$5:$E$102,3,FALSE)-D35)*(1+$B$57))</f>
        <v>#N/A</v>
      </c>
      <c r="S35" s="358" t="e">
        <f ca="1">IF(H35="","",IF($B$17=FALSE,N35,SUM($B$62))*OFFSET(OTHER!$B$49,MATCH($B$33,OTHER!$B$50:$B$57,0),MATCH(E35,OTHER!$C$49:$I$49,0)))</f>
        <v>#N/A</v>
      </c>
      <c r="T35" s="359" t="e">
        <f ca="1">IF(H35="","",IF($B$17=FALSE,0,SUM($B$63))*OFFSET(OTHER!$B$49,MATCH($B$33,OTHER!$B$50:$B$57,0),MATCH(E35,OTHER!$C$49:$I$49,0)))</f>
        <v>#N/A</v>
      </c>
      <c r="U35" s="333" t="str">
        <f t="shared" si="6"/>
        <v/>
      </c>
      <c r="V35" s="4"/>
      <c r="W35" s="4"/>
      <c r="X35" s="4"/>
      <c r="Y35" s="322"/>
      <c r="Z35" s="4"/>
      <c r="AA35" s="4"/>
      <c r="AB35" s="4"/>
      <c r="AC35" s="4"/>
      <c r="AD35" s="4"/>
      <c r="AE35" s="4"/>
      <c r="AF35" s="4"/>
      <c r="AG35" s="4"/>
      <c r="AH35" s="4"/>
      <c r="AI35" s="4"/>
      <c r="AJ35" s="4"/>
      <c r="AK35" s="4"/>
      <c r="AM35" s="4"/>
      <c r="AN35" s="4"/>
    </row>
    <row r="36" spans="1:40" x14ac:dyDescent="0.25">
      <c r="A36" s="446" t="s">
        <v>2619</v>
      </c>
      <c r="B36" s="459">
        <f>IF(B35&lt;73200,0,IF(B35&lt;293000,73200,IF(B35&gt;732000,732000,293000)))</f>
        <v>0</v>
      </c>
      <c r="D36" s="45" t="e">
        <f>IF(F36&gt;$B$28+1,"",(VLOOKUP(D35,Ref!$C$5:$E$102,3,FALSE)))</f>
        <v>#N/A</v>
      </c>
      <c r="E36" s="9" t="e">
        <f>IF(D36="","",VLOOKUP(D36,Ref!$B$5:$H$200,7,FALSE))</f>
        <v>#N/A</v>
      </c>
      <c r="F36" s="9">
        <f t="shared" si="3"/>
        <v>30</v>
      </c>
      <c r="G36" s="47" t="e">
        <f t="shared" si="4"/>
        <v>#N/A</v>
      </c>
      <c r="H36" s="331" t="e">
        <f>IF(G36="ST",((D37-$B$26))/(D37-D36),IF(G36="EN",($B$27-D36+1)/((VLOOKUP(D36,Ref!$C$5:$E$102,3,FALSE))-D36),IF(G36="","",1)))</f>
        <v>#N/A</v>
      </c>
      <c r="I36" s="46" t="str">
        <f ca="1">IFERROR(OFFSET(EUC!$G$1,MATCH('3MFG'!$B$39,EUC!$S$2:$S$225,0),MONTH('3MFG'!D36)-1),"")</f>
        <v/>
      </c>
      <c r="J36" s="119" t="e">
        <f t="shared" si="0"/>
        <v>#N/A</v>
      </c>
      <c r="K36" s="332">
        <f ca="1">SUMIF(COG!B:B,'3MFG'!D36,COG!C:C)</f>
        <v>0</v>
      </c>
      <c r="L36" s="176" t="e">
        <f ca="1">IF(F36&lt;=$B$28,(SUM($B$58:$B$61)*(VLOOKUP(D36,Ref!$C$5:$E$102,3,FALSE)-D36)*H36)/100,"")</f>
        <v>#DIV/0!</v>
      </c>
      <c r="M36" s="176" t="e">
        <f t="shared" ca="1" si="1"/>
        <v>#N/A</v>
      </c>
      <c r="N36" s="121" t="e">
        <f t="shared" si="2"/>
        <v>#N/A</v>
      </c>
      <c r="O36" s="362" t="e">
        <f ca="1">IF(D36="","",(OFFSET(METERING!$M$1,MATCH('3MFG'!E36,METERING!$M$2:$M$9,0),MATCH('3MFG'!$B$47,METERING!$N$1:$Q$1,0))/365/100+SUM($B$49:$B$50)/100)*(VLOOKUP(D36,Ref!$C$5:$E$102,3,FALSE)-D36)*H36)</f>
        <v>#N/A</v>
      </c>
      <c r="P36" s="362" t="e">
        <f ca="1">IF(F36&lt;=$B$28,(SUM($B$52:$B$54)*(VLOOKUP(D36,Ref!$C$5:$E$102,3,FALSE)-D36)*H36)/100,"")</f>
        <v>#N/A</v>
      </c>
      <c r="Q36" s="120" t="e">
        <f t="shared" si="5"/>
        <v>#N/A</v>
      </c>
      <c r="R36" s="318" t="e">
        <f>IF(D36="","",VLOOKUP(D36,UAG!$B$8:$N$67,13,FALSE)*$B$35*(VLOOKUP(D36,Ref!$C$5:$E$102,3,FALSE)-D36)*(1+$B$57))</f>
        <v>#N/A</v>
      </c>
      <c r="S36" s="358" t="e">
        <f ca="1">IF(H36="","",IF($B$17=FALSE,N36,SUM($B$62))*OFFSET(OTHER!$B$49,MATCH($B$33,OTHER!$B$50:$B$57,0),MATCH(E36,OTHER!$C$49:$I$49,0)))</f>
        <v>#N/A</v>
      </c>
      <c r="T36" s="359" t="e">
        <f ca="1">IF(H36="","",IF($B$17=FALSE,0,SUM($B$63))*OFFSET(OTHER!$B$49,MATCH($B$33,OTHER!$B$50:$B$57,0),MATCH(E36,OTHER!$C$49:$I$49,0)))</f>
        <v>#N/A</v>
      </c>
      <c r="U36" s="333" t="str">
        <f t="shared" si="6"/>
        <v/>
      </c>
      <c r="V36" s="4"/>
      <c r="W36" s="4"/>
      <c r="X36" s="4"/>
      <c r="Y36" s="322"/>
      <c r="Z36" s="4"/>
      <c r="AA36" s="4"/>
      <c r="AB36" s="4"/>
      <c r="AC36" s="4"/>
      <c r="AD36" s="4"/>
      <c r="AE36" s="4"/>
      <c r="AF36" s="4"/>
      <c r="AG36" s="4"/>
      <c r="AH36" s="4"/>
      <c r="AI36" s="4"/>
      <c r="AJ36" s="4"/>
      <c r="AK36" s="4"/>
      <c r="AM36" s="4"/>
      <c r="AN36" s="4"/>
    </row>
    <row r="37" spans="1:40" x14ac:dyDescent="0.25">
      <c r="A37" s="446" t="s">
        <v>2620</v>
      </c>
      <c r="B37" s="459">
        <f>IF(B35&lt;73200,0,IF(B35&lt;732000,73200))</f>
        <v>0</v>
      </c>
      <c r="D37" s="45" t="e">
        <f>IF(F37&gt;$B$28+1,"",(VLOOKUP(D36,Ref!$C$5:$E$102,3,FALSE)))</f>
        <v>#N/A</v>
      </c>
      <c r="E37" s="9" t="e">
        <f>IF(D37="","",VLOOKUP(D37,Ref!$B$5:$H$200,7,FALSE))</f>
        <v>#N/A</v>
      </c>
      <c r="F37" s="9">
        <f t="shared" si="3"/>
        <v>31</v>
      </c>
      <c r="G37" s="47" t="e">
        <f t="shared" si="4"/>
        <v>#N/A</v>
      </c>
      <c r="H37" s="331" t="e">
        <f>IF(G37="ST",((D38-$B$26))/(D38-D37),IF(G37="EN",($B$27-D37+1)/((VLOOKUP(D37,Ref!$C$5:$E$102,3,FALSE))-D37),IF(G37="","",1)))</f>
        <v>#N/A</v>
      </c>
      <c r="I37" s="46" t="str">
        <f ca="1">IFERROR(OFFSET(EUC!$G$1,MATCH('3MFG'!$B$39,EUC!$S$2:$S$225,0),MONTH('3MFG'!D37)-1),"")</f>
        <v/>
      </c>
      <c r="J37" s="119" t="e">
        <f t="shared" si="0"/>
        <v>#N/A</v>
      </c>
      <c r="K37" s="332">
        <f ca="1">SUMIF(COG!B:B,'3MFG'!D37,COG!C:C)</f>
        <v>0</v>
      </c>
      <c r="L37" s="176" t="e">
        <f ca="1">IF(F37&lt;=$B$28,(SUM($B$58:$B$61)*(VLOOKUP(D37,Ref!$C$5:$E$102,3,FALSE)-D37)*H37)/100,"")</f>
        <v>#DIV/0!</v>
      </c>
      <c r="M37" s="176" t="e">
        <f t="shared" ca="1" si="1"/>
        <v>#N/A</v>
      </c>
      <c r="N37" s="121" t="e">
        <f t="shared" si="2"/>
        <v>#N/A</v>
      </c>
      <c r="O37" s="362" t="e">
        <f ca="1">IF(D37="","",(OFFSET(METERING!$M$1,MATCH('3MFG'!E37,METERING!$M$2:$M$9,0),MATCH('3MFG'!$B$47,METERING!$N$1:$Q$1,0))/365/100+SUM($B$49:$B$50)/100)*(VLOOKUP(D37,Ref!$C$5:$E$102,3,FALSE)-D37)*H37)</f>
        <v>#N/A</v>
      </c>
      <c r="P37" s="362" t="e">
        <f ca="1">IF(F37&lt;=$B$28,(SUM($B$52:$B$54)*(VLOOKUP(D37,Ref!$C$5:$E$102,3,FALSE)-D37)*H37)/100,"")</f>
        <v>#N/A</v>
      </c>
      <c r="Q37" s="120" t="e">
        <f t="shared" si="5"/>
        <v>#N/A</v>
      </c>
      <c r="R37" s="318" t="e">
        <f>IF(D37="","",VLOOKUP(D37,UAG!$B$8:$N$67,13,FALSE)*$B$35*(VLOOKUP(D37,Ref!$C$5:$E$102,3,FALSE)-D37)*(1+$B$57))</f>
        <v>#N/A</v>
      </c>
      <c r="S37" s="358" t="e">
        <f ca="1">IF(H37="","",IF($B$17=FALSE,N37,SUM($B$62))*OFFSET(OTHER!$B$49,MATCH($B$33,OTHER!$B$50:$B$57,0),MATCH(E37,OTHER!$C$49:$I$49,0)))</f>
        <v>#N/A</v>
      </c>
      <c r="T37" s="359" t="e">
        <f ca="1">IF(H37="","",IF($B$17=FALSE,0,SUM($B$63))*OFFSET(OTHER!$B$49,MATCH($B$33,OTHER!$B$50:$B$57,0),MATCH(E37,OTHER!$C$49:$I$49,0)))</f>
        <v>#N/A</v>
      </c>
      <c r="U37" s="333" t="str">
        <f t="shared" si="6"/>
        <v/>
      </c>
      <c r="V37" s="4"/>
      <c r="W37" s="4"/>
      <c r="X37" s="4"/>
      <c r="Y37" s="322"/>
      <c r="Z37" s="4"/>
      <c r="AA37" s="4"/>
      <c r="AB37" s="4"/>
      <c r="AC37" s="4"/>
      <c r="AD37" s="4"/>
      <c r="AE37" s="4"/>
      <c r="AF37" s="4"/>
      <c r="AG37" s="4"/>
      <c r="AH37" s="4"/>
      <c r="AI37" s="4"/>
      <c r="AJ37" s="4"/>
      <c r="AK37" s="4"/>
      <c r="AM37" s="4"/>
      <c r="AN37" s="4"/>
    </row>
    <row r="38" spans="1:40" x14ac:dyDescent="0.25">
      <c r="A38" s="446" t="s">
        <v>2563</v>
      </c>
      <c r="B38" s="460"/>
      <c r="D38" s="45" t="e">
        <f>IF(F38&gt;$B$28+1,"",(VLOOKUP(D37,Ref!$C$5:$E$102,3,FALSE)))</f>
        <v>#N/A</v>
      </c>
      <c r="E38" s="9" t="e">
        <f>IF(D38="","",VLOOKUP(D38,Ref!$B$5:$H$200,7,FALSE))</f>
        <v>#N/A</v>
      </c>
      <c r="F38" s="9">
        <f t="shared" si="3"/>
        <v>32</v>
      </c>
      <c r="G38" s="47" t="e">
        <f t="shared" si="4"/>
        <v>#N/A</v>
      </c>
      <c r="H38" s="331" t="e">
        <f>IF(G38="ST",((D39-$B$26))/(D39-D38),IF(G38="EN",($B$27-D38+1)/((VLOOKUP(D38,Ref!$C$5:$E$102,3,FALSE))-D38),IF(G38="","",1)))</f>
        <v>#N/A</v>
      </c>
      <c r="I38" s="46" t="str">
        <f ca="1">IFERROR(OFFSET(EUC!$G$1,MATCH('3MFG'!$B$39,EUC!$S$2:$S$225,0),MONTH('3MFG'!D38)-1),"")</f>
        <v/>
      </c>
      <c r="J38" s="119" t="e">
        <f t="shared" si="0"/>
        <v>#N/A</v>
      </c>
      <c r="K38" s="332">
        <f ca="1">SUMIF(COG!B:B,'3MFG'!D38,COG!C:C)</f>
        <v>0</v>
      </c>
      <c r="L38" s="176" t="e">
        <f ca="1">IF(F38&lt;=$B$28,(SUM($B$58:$B$61)*(VLOOKUP(D38,Ref!$C$5:$E$102,3,FALSE)-D38)*H38)/100,"")</f>
        <v>#DIV/0!</v>
      </c>
      <c r="M38" s="176" t="e">
        <f t="shared" ca="1" si="1"/>
        <v>#N/A</v>
      </c>
      <c r="N38" s="121" t="e">
        <f t="shared" si="2"/>
        <v>#N/A</v>
      </c>
      <c r="O38" s="362" t="e">
        <f ca="1">IF(D38="","",(OFFSET(METERING!$M$1,MATCH('3MFG'!E38,METERING!$M$2:$M$9,0),MATCH('3MFG'!$B$47,METERING!$N$1:$Q$1,0))/365/100+SUM($B$49:$B$50)/100)*(VLOOKUP(D38,Ref!$C$5:$E$102,3,FALSE)-D38)*H38)</f>
        <v>#N/A</v>
      </c>
      <c r="P38" s="362" t="e">
        <f ca="1">IF(F38&lt;=$B$28,(SUM($B$52:$B$54)*(VLOOKUP(D38,Ref!$C$5:$E$102,3,FALSE)-D38)*H38)/100,"")</f>
        <v>#N/A</v>
      </c>
      <c r="Q38" s="120" t="e">
        <f t="shared" si="5"/>
        <v>#N/A</v>
      </c>
      <c r="R38" s="318" t="e">
        <f>IF(D38="","",VLOOKUP(D38,UAG!$B$8:$N$67,13,FALSE)*$B$35*(VLOOKUP(D38,Ref!$C$5:$E$102,3,FALSE)-D38)*(1+$B$57))</f>
        <v>#N/A</v>
      </c>
      <c r="S38" s="358" t="e">
        <f ca="1">IF(H38="","",IF($B$17=FALSE,N38,SUM($B$62))*OFFSET(OTHER!$B$49,MATCH($B$33,OTHER!$B$50:$B$57,0),MATCH(E38,OTHER!$C$49:$I$49,0)))</f>
        <v>#N/A</v>
      </c>
      <c r="T38" s="359" t="e">
        <f ca="1">IF(H38="","",IF($B$17=FALSE,0,SUM($B$63))*OFFSET(OTHER!$B$49,MATCH($B$33,OTHER!$B$50:$B$57,0),MATCH(E38,OTHER!$C$49:$I$49,0)))</f>
        <v>#N/A</v>
      </c>
      <c r="U38" s="333" t="str">
        <f t="shared" si="6"/>
        <v/>
      </c>
      <c r="V38" s="4"/>
      <c r="W38" s="4"/>
      <c r="X38" s="4"/>
      <c r="Y38" s="322"/>
      <c r="Z38" s="4"/>
      <c r="AA38" s="4"/>
      <c r="AB38" s="4"/>
      <c r="AC38" s="4"/>
      <c r="AD38" s="4"/>
      <c r="AE38" s="4"/>
      <c r="AF38" s="4"/>
      <c r="AG38" s="4"/>
      <c r="AH38" s="4"/>
      <c r="AI38" s="4"/>
      <c r="AJ38" s="4"/>
      <c r="AK38" s="4"/>
      <c r="AM38" s="4"/>
      <c r="AN38" s="4"/>
    </row>
    <row r="39" spans="1:40" x14ac:dyDescent="0.25">
      <c r="A39" s="446" t="s">
        <v>2617</v>
      </c>
      <c r="B39" s="460" t="str">
        <f ca="1">OFFSET(EUC!$S$1,SUMIFS(EUC!$A$1:$A$177,EUC!$C$1:$C$177,'3MFG'!$B$32,EUC!$B$1:$B$177,'3MFG'!$B$36,EUC!$Z$1:$Z$177,"B"),0)</f>
        <v>EUCCODE</v>
      </c>
      <c r="D39" s="45" t="e">
        <f>IF(F39&gt;$B$28+1,"",(VLOOKUP(D38,Ref!$C$5:$E$102,3,FALSE)))</f>
        <v>#N/A</v>
      </c>
      <c r="E39" s="9" t="e">
        <f>IF(D39="","",VLOOKUP(D39,Ref!$B$5:$H$200,7,FALSE))</f>
        <v>#N/A</v>
      </c>
      <c r="F39" s="9">
        <f t="shared" si="3"/>
        <v>33</v>
      </c>
      <c r="G39" s="47" t="e">
        <f t="shared" si="4"/>
        <v>#N/A</v>
      </c>
      <c r="H39" s="331" t="e">
        <f>IF(G39="ST",((D40-$B$26))/(D40-D39),IF(G39="EN",($B$27-D39+1)/((VLOOKUP(D39,Ref!$C$5:$E$102,3,FALSE))-D39),IF(G39="","",1)))</f>
        <v>#N/A</v>
      </c>
      <c r="I39" s="46" t="str">
        <f ca="1">IFERROR(OFFSET(EUC!$G$1,MATCH('3MFG'!$B$39,EUC!$S$2:$S$225,0),MONTH('3MFG'!D39)-1),"")</f>
        <v/>
      </c>
      <c r="J39" s="119" t="e">
        <f t="shared" si="0"/>
        <v>#N/A</v>
      </c>
      <c r="K39" s="332">
        <f ca="1">SUMIF(COG!B:B,'3MFG'!D39,COG!C:C)</f>
        <v>0</v>
      </c>
      <c r="L39" s="176" t="e">
        <f ca="1">IF(F39&lt;=$B$28,(SUM($B$58:$B$61)*(VLOOKUP(D39,Ref!$C$5:$E$102,3,FALSE)-D39)*H39)/100,"")</f>
        <v>#DIV/0!</v>
      </c>
      <c r="M39" s="176" t="e">
        <f t="shared" ca="1" si="1"/>
        <v>#N/A</v>
      </c>
      <c r="N39" s="121" t="e">
        <f t="shared" si="2"/>
        <v>#N/A</v>
      </c>
      <c r="O39" s="362" t="e">
        <f ca="1">IF(D39="","",(OFFSET(METERING!$M$1,MATCH('3MFG'!E39,METERING!$M$2:$M$9,0),MATCH('3MFG'!$B$47,METERING!$N$1:$Q$1,0))/365/100+SUM($B$49:$B$50)/100)*(VLOOKUP(D39,Ref!$C$5:$E$102,3,FALSE)-D39)*H39)</f>
        <v>#N/A</v>
      </c>
      <c r="P39" s="362" t="e">
        <f ca="1">IF(F39&lt;=$B$28,(SUM($B$52:$B$54)*(VLOOKUP(D39,Ref!$C$5:$E$102,3,FALSE)-D39)*H39)/100,"")</f>
        <v>#N/A</v>
      </c>
      <c r="Q39" s="120" t="e">
        <f t="shared" si="5"/>
        <v>#N/A</v>
      </c>
      <c r="R39" s="318" t="e">
        <f>IF(D39="","",VLOOKUP(D39,UAG!$B$8:$N$67,13,FALSE)*$B$35*(VLOOKUP(D39,Ref!$C$5:$E$102,3,FALSE)-D39)*(1+$B$57))</f>
        <v>#N/A</v>
      </c>
      <c r="S39" s="358" t="e">
        <f ca="1">IF(H39="","",IF($B$17=FALSE,N39,SUM($B$62))*OFFSET(OTHER!$B$49,MATCH($B$33,OTHER!$B$50:$B$57,0),MATCH(E39,OTHER!$C$49:$I$49,0)))</f>
        <v>#N/A</v>
      </c>
      <c r="T39" s="359" t="e">
        <f ca="1">IF(H39="","",IF($B$17=FALSE,0,SUM($B$63))*OFFSET(OTHER!$B$49,MATCH($B$33,OTHER!$B$50:$B$57,0),MATCH(E39,OTHER!$C$49:$I$49,0)))</f>
        <v>#N/A</v>
      </c>
      <c r="U39" s="333" t="str">
        <f t="shared" si="6"/>
        <v/>
      </c>
      <c r="V39" s="4"/>
      <c r="W39" s="4"/>
      <c r="X39" s="4"/>
      <c r="Y39" s="322"/>
      <c r="Z39" s="4"/>
      <c r="AA39" s="4"/>
      <c r="AB39" s="4"/>
      <c r="AC39" s="4"/>
      <c r="AD39" s="4"/>
      <c r="AE39" s="4"/>
      <c r="AF39" s="4"/>
      <c r="AG39" s="4"/>
      <c r="AH39" s="4"/>
      <c r="AI39" s="4"/>
      <c r="AJ39" s="4"/>
      <c r="AK39" s="4"/>
      <c r="AM39" s="4"/>
      <c r="AN39" s="4"/>
    </row>
    <row r="40" spans="1:40" x14ac:dyDescent="0.25">
      <c r="A40" s="446" t="s">
        <v>2010</v>
      </c>
      <c r="B40" s="461">
        <f ca="1">IF(B39&gt;0,(SUMIFS(EUC!D:D,EUC!S:S,'3MFG'!B39,EUC!B:B,B36,EUC!C:C,'3MFG'!B32)),SUMIFS(EUC!D:D,EUC!C:C,IF(B39&gt;0,6,B32),EUC!B:B,B36))</f>
        <v>0</v>
      </c>
      <c r="D40" s="45" t="e">
        <f>IF(F40&gt;$B$28+1,"",(VLOOKUP(D39,Ref!$C$5:$E$102,3,FALSE)))</f>
        <v>#N/A</v>
      </c>
      <c r="E40" s="9" t="e">
        <f>IF(D40="","",VLOOKUP(D40,Ref!$B$5:$H$200,7,FALSE))</f>
        <v>#N/A</v>
      </c>
      <c r="F40" s="9">
        <f t="shared" si="3"/>
        <v>34</v>
      </c>
      <c r="G40" s="47" t="e">
        <f t="shared" si="4"/>
        <v>#N/A</v>
      </c>
      <c r="H40" s="331" t="e">
        <f>IF(G40="ST",((D41-$B$26))/(D41-D40),IF(G40="EN",($B$27-D40+1)/((VLOOKUP(D40,Ref!$C$5:$E$102,3,FALSE))-D40),IF(G40="","",1)))</f>
        <v>#N/A</v>
      </c>
      <c r="I40" s="46" t="str">
        <f ca="1">IFERROR(OFFSET(EUC!$G$1,MATCH('3MFG'!$B$39,EUC!$S$2:$S$225,0),MONTH('3MFG'!D40)-1),"")</f>
        <v/>
      </c>
      <c r="J40" s="119" t="e">
        <f t="shared" si="0"/>
        <v>#N/A</v>
      </c>
      <c r="K40" s="332">
        <f ca="1">SUMIF(COG!B:B,'3MFG'!D40,COG!C:C)</f>
        <v>0</v>
      </c>
      <c r="L40" s="176" t="e">
        <f ca="1">IF(F40&lt;=$B$28,(SUM($B$58:$B$61)*(VLOOKUP(D40,Ref!$C$5:$E$102,3,FALSE)-D40)*H40)/100,"")</f>
        <v>#DIV/0!</v>
      </c>
      <c r="M40" s="176" t="e">
        <f t="shared" ca="1" si="1"/>
        <v>#N/A</v>
      </c>
      <c r="N40" s="121" t="e">
        <f t="shared" si="2"/>
        <v>#N/A</v>
      </c>
      <c r="O40" s="362" t="e">
        <f ca="1">IF(D40="","",(OFFSET(METERING!$M$1,MATCH('3MFG'!E40,METERING!$M$2:$M$9,0),MATCH('3MFG'!$B$47,METERING!$N$1:$Q$1,0))/365/100+SUM($B$49:$B$50)/100)*(VLOOKUP(D40,Ref!$C$5:$E$102,3,FALSE)-D40)*H40)</f>
        <v>#N/A</v>
      </c>
      <c r="P40" s="362" t="e">
        <f ca="1">IF(F40&lt;=$B$28,(SUM($B$52:$B$54)*(VLOOKUP(D40,Ref!$C$5:$E$102,3,FALSE)-D40)*H40)/100,"")</f>
        <v>#N/A</v>
      </c>
      <c r="Q40" s="120" t="e">
        <f t="shared" si="5"/>
        <v>#N/A</v>
      </c>
      <c r="R40" s="318" t="e">
        <f>IF(D40="","",VLOOKUP(D40,UAG!$B$8:$N$67,13,FALSE)*$B$35*(VLOOKUP(D40,Ref!$C$5:$E$102,3,FALSE)-D40)*(1+$B$57))</f>
        <v>#N/A</v>
      </c>
      <c r="S40" s="358" t="e">
        <f ca="1">IF(H40="","",IF($B$17=FALSE,N40,SUM($B$62))*OFFSET(OTHER!$B$49,MATCH($B$33,OTHER!$B$50:$B$57,0),MATCH(E40,OTHER!$C$49:$I$49,0)))</f>
        <v>#N/A</v>
      </c>
      <c r="T40" s="359" t="e">
        <f ca="1">IF(H40="","",IF($B$17=FALSE,0,SUM($B$63))*OFFSET(OTHER!$B$49,MATCH($B$33,OTHER!$B$50:$B$57,0),MATCH(E40,OTHER!$C$49:$I$49,0)))</f>
        <v>#N/A</v>
      </c>
      <c r="U40" s="333" t="str">
        <f t="shared" si="6"/>
        <v/>
      </c>
      <c r="V40" s="4"/>
      <c r="W40" s="4"/>
      <c r="X40" s="4"/>
      <c r="Y40" s="322"/>
      <c r="Z40" s="4"/>
      <c r="AA40" s="4"/>
      <c r="AB40" s="4"/>
      <c r="AC40" s="4"/>
      <c r="AD40" s="4"/>
      <c r="AE40" s="4"/>
      <c r="AF40" s="4"/>
      <c r="AG40" s="4"/>
      <c r="AH40" s="4"/>
      <c r="AI40" s="4"/>
      <c r="AJ40" s="4"/>
      <c r="AK40" s="4"/>
      <c r="AM40" s="4"/>
      <c r="AN40" s="4"/>
    </row>
    <row r="41" spans="1:40" x14ac:dyDescent="0.25">
      <c r="A41" s="446" t="s">
        <v>2011</v>
      </c>
      <c r="B41" s="460" t="e">
        <f ca="1">B35/(365*B40)</f>
        <v>#DIV/0!</v>
      </c>
      <c r="D41" s="45" t="e">
        <f>IF(F41&gt;$B$28+1,"",(VLOOKUP(D40,Ref!$C$5:$E$102,3,FALSE)))</f>
        <v>#N/A</v>
      </c>
      <c r="E41" s="9" t="e">
        <f>IF(D41="","",VLOOKUP(D41,Ref!$B$5:$H$200,7,FALSE))</f>
        <v>#N/A</v>
      </c>
      <c r="F41" s="9">
        <f t="shared" si="3"/>
        <v>35</v>
      </c>
      <c r="G41" s="47" t="e">
        <f t="shared" si="4"/>
        <v>#N/A</v>
      </c>
      <c r="H41" s="331" t="e">
        <f>IF(G41="ST",((D42-$B$26))/(D42-D41),IF(G41="EN",($B$27-D41+1)/((VLOOKUP(D41,Ref!$C$5:$E$102,3,FALSE))-D41),IF(G41="","",1)))</f>
        <v>#N/A</v>
      </c>
      <c r="I41" s="46" t="str">
        <f ca="1">IFERROR(OFFSET(EUC!$G$1,MATCH('3MFG'!$B$39,EUC!$S$2:$S$225,0),MONTH('3MFG'!D41)-1),"")</f>
        <v/>
      </c>
      <c r="J41" s="119" t="e">
        <f t="shared" si="0"/>
        <v>#N/A</v>
      </c>
      <c r="K41" s="332">
        <f ca="1">SUMIF(COG!B:B,'3MFG'!D41,COG!C:C)</f>
        <v>0</v>
      </c>
      <c r="L41" s="176" t="e">
        <f ca="1">IF(F41&lt;=$B$28,(SUM($B$58:$B$61)*(VLOOKUP(D41,Ref!$C$5:$E$102,3,FALSE)-D41)*H41)/100,"")</f>
        <v>#DIV/0!</v>
      </c>
      <c r="M41" s="176" t="e">
        <f t="shared" ca="1" si="1"/>
        <v>#N/A</v>
      </c>
      <c r="N41" s="121" t="e">
        <f t="shared" si="2"/>
        <v>#N/A</v>
      </c>
      <c r="O41" s="362" t="e">
        <f ca="1">IF(D41="","",(OFFSET(METERING!$M$1,MATCH('3MFG'!E41,METERING!$M$2:$M$9,0),MATCH('3MFG'!$B$47,METERING!$N$1:$Q$1,0))/365/100+SUM($B$49:$B$50)/100)*(VLOOKUP(D41,Ref!$C$5:$E$102,3,FALSE)-D41)*H41)</f>
        <v>#N/A</v>
      </c>
      <c r="P41" s="362" t="e">
        <f ca="1">IF(F41&lt;=$B$28,(SUM($B$52:$B$54)*(VLOOKUP(D41,Ref!$C$5:$E$102,3,FALSE)-D41)*H41)/100,"")</f>
        <v>#N/A</v>
      </c>
      <c r="Q41" s="120" t="e">
        <f t="shared" si="5"/>
        <v>#N/A</v>
      </c>
      <c r="R41" s="318" t="e">
        <f>IF(D41="","",VLOOKUP(D41,UAG!$B$8:$N$67,13,FALSE)*$B$35*(VLOOKUP(D41,Ref!$C$5:$E$102,3,FALSE)-D41)*(1+$B$57))</f>
        <v>#N/A</v>
      </c>
      <c r="S41" s="358" t="e">
        <f ca="1">IF(H41="","",IF($B$17=FALSE,N41,SUM($B$62))*OFFSET(OTHER!$B$49,MATCH($B$33,OTHER!$B$50:$B$57,0),MATCH(E41,OTHER!$C$49:$I$49,0)))</f>
        <v>#N/A</v>
      </c>
      <c r="T41" s="359" t="e">
        <f ca="1">IF(H41="","",IF($B$17=FALSE,0,SUM($B$63))*OFFSET(OTHER!$B$49,MATCH($B$33,OTHER!$B$50:$B$57,0),MATCH(E41,OTHER!$C$49:$I$49,0)))</f>
        <v>#N/A</v>
      </c>
      <c r="U41" s="333" t="str">
        <f t="shared" si="6"/>
        <v/>
      </c>
      <c r="V41" s="4"/>
      <c r="W41" s="4"/>
      <c r="X41" s="4"/>
      <c r="Y41" s="322"/>
      <c r="Z41" s="4"/>
      <c r="AA41" s="4"/>
      <c r="AB41" s="4"/>
      <c r="AC41" s="4"/>
      <c r="AD41" s="4"/>
      <c r="AE41" s="4"/>
      <c r="AF41" s="4"/>
      <c r="AG41" s="4"/>
      <c r="AH41" s="4"/>
      <c r="AI41" s="4"/>
      <c r="AJ41" s="4"/>
      <c r="AK41" s="4"/>
      <c r="AM41" s="4"/>
      <c r="AN41" s="4"/>
    </row>
    <row r="42" spans="1:40" x14ac:dyDescent="0.25">
      <c r="A42" s="449" t="s">
        <v>2618</v>
      </c>
      <c r="B42" s="475">
        <v>8</v>
      </c>
      <c r="D42" s="45" t="e">
        <f>IF(F42&gt;$B$28+1,"",(VLOOKUP(D41,Ref!$C$5:$E$102,3,FALSE)))</f>
        <v>#N/A</v>
      </c>
      <c r="E42" s="9" t="e">
        <f>IF(D42="","",VLOOKUP(D42,Ref!$B$5:$H$200,7,FALSE))</f>
        <v>#N/A</v>
      </c>
      <c r="F42" s="9">
        <f t="shared" si="3"/>
        <v>36</v>
      </c>
      <c r="G42" s="47" t="e">
        <f t="shared" si="4"/>
        <v>#N/A</v>
      </c>
      <c r="H42" s="331" t="e">
        <f>IF(G42="ST",((D43-$B$26))/(D43-D42),IF(G42="EN",($B$27-D42+1)/((VLOOKUP(D42,Ref!$C$5:$E$102,3,FALSE))-D42),IF(G42="","",1)))</f>
        <v>#N/A</v>
      </c>
      <c r="I42" s="46" t="str">
        <f ca="1">IFERROR(OFFSET(EUC!$G$1,MATCH('3MFG'!$B$39,EUC!$S$2:$S$225,0),MONTH('3MFG'!D42)-1),"")</f>
        <v/>
      </c>
      <c r="J42" s="119" t="e">
        <f t="shared" si="0"/>
        <v>#N/A</v>
      </c>
      <c r="K42" s="332">
        <f ca="1">SUMIF(COG!B:B,'3MFG'!D42,COG!C:C)</f>
        <v>0</v>
      </c>
      <c r="L42" s="176" t="e">
        <f ca="1">IF(F42&lt;=$B$28,(SUM($B$58:$B$61)*(VLOOKUP(D42,Ref!$C$5:$E$102,3,FALSE)-D42)*H42)/100,"")</f>
        <v>#DIV/0!</v>
      </c>
      <c r="M42" s="176" t="e">
        <f t="shared" ca="1" si="1"/>
        <v>#N/A</v>
      </c>
      <c r="N42" s="121" t="e">
        <f t="shared" si="2"/>
        <v>#N/A</v>
      </c>
      <c r="O42" s="362" t="e">
        <f ca="1">IF(D42="","",(OFFSET(METERING!$M$1,MATCH('3MFG'!E42,METERING!$M$2:$M$9,0),MATCH('3MFG'!$B$47,METERING!$N$1:$Q$1,0))/365/100+SUM($B$49:$B$50)/100)*(VLOOKUP(D42,Ref!$C$5:$E$102,3,FALSE)-D42)*H42)</f>
        <v>#N/A</v>
      </c>
      <c r="P42" s="362" t="e">
        <f ca="1">IF(F42&lt;=$B$28,(SUM($B$52:$B$54)*(VLOOKUP(D42,Ref!$C$5:$E$102,3,FALSE)-D42)*H42)/100,"")</f>
        <v>#N/A</v>
      </c>
      <c r="Q42" s="120" t="e">
        <f t="shared" si="5"/>
        <v>#N/A</v>
      </c>
      <c r="R42" s="318" t="e">
        <f>IF(D42="","",VLOOKUP(D42,UAG!$B$8:$N$67,13,FALSE)*$B$35*(VLOOKUP(D42,Ref!$C$5:$E$102,3,FALSE)-D42)*(1+$B$57))</f>
        <v>#N/A</v>
      </c>
      <c r="S42" s="358" t="e">
        <f ca="1">IF(H42="","",IF($B$17=FALSE,N42,SUM($B$62))*OFFSET(OTHER!$B$49,MATCH($B$33,OTHER!$B$50:$B$57,0),MATCH(E42,OTHER!$C$49:$I$49,0)))</f>
        <v>#N/A</v>
      </c>
      <c r="T42" s="359" t="e">
        <f ca="1">IF(H42="","",IF($B$17=FALSE,0,SUM($B$63))*OFFSET(OTHER!$B$49,MATCH($B$33,OTHER!$B$50:$B$57,0),MATCH(E42,OTHER!$C$49:$I$49,0)))</f>
        <v>#N/A</v>
      </c>
      <c r="U42" s="333" t="str">
        <f t="shared" si="6"/>
        <v/>
      </c>
      <c r="V42" s="4"/>
      <c r="W42" s="4"/>
      <c r="X42" s="4"/>
      <c r="Y42" s="322"/>
      <c r="Z42" s="4"/>
      <c r="AA42" s="4"/>
      <c r="AB42" s="4"/>
      <c r="AC42" s="4"/>
      <c r="AD42" s="4"/>
      <c r="AE42" s="4"/>
      <c r="AF42" s="4"/>
      <c r="AG42" s="4"/>
      <c r="AH42" s="4"/>
      <c r="AI42" s="4"/>
      <c r="AJ42" s="4"/>
      <c r="AK42" s="4"/>
      <c r="AM42" s="4"/>
      <c r="AN42" s="4"/>
    </row>
    <row r="43" spans="1:40" x14ac:dyDescent="0.25">
      <c r="A43" s="446" t="s">
        <v>2040</v>
      </c>
      <c r="B43" s="462" t="e">
        <f ca="1">B41*3412/1047/35.31/IF(AND(B46&gt;1,ISERROR(B44)),B46,1)</f>
        <v>#DIV/0!</v>
      </c>
      <c r="D43" s="45" t="str">
        <f>IF(F43&gt;$B$28+1,"",(VLOOKUP(D42,Ref!$C$5:$E$102,3,FALSE)))</f>
        <v/>
      </c>
      <c r="E43" s="9" t="str">
        <f>IF(D43="","",VLOOKUP(D43,Ref!$B$5:$H$200,7,FALSE))</f>
        <v/>
      </c>
      <c r="F43" s="9" t="str">
        <f t="shared" si="3"/>
        <v/>
      </c>
      <c r="G43" s="47" t="str">
        <f t="shared" si="4"/>
        <v/>
      </c>
      <c r="H43" s="331" t="str">
        <f>IF(G43="ST",((D44-$B$26))/(D44-D43),IF(G43="EN",($B$27-D43+1)/((VLOOKUP(D43,Ref!$C$5:$E$102,3,FALSE))-D43),IF(G43="","",1)))</f>
        <v/>
      </c>
      <c r="I43" s="46" t="str">
        <f ca="1">IFERROR(OFFSET(EUC!$G$1,MATCH('3MFG'!$B$39,EUC!$S$2:$S$225,0),MONTH('3MFG'!D43)-1),"")</f>
        <v/>
      </c>
      <c r="J43" s="119" t="str">
        <f t="shared" si="0"/>
        <v/>
      </c>
      <c r="K43" s="332">
        <f ca="1">SUMIF(COG!B:B,'3MFG'!D43,COG!C:C)</f>
        <v>0</v>
      </c>
      <c r="L43" s="176" t="str">
        <f>IF(F43&lt;=$B$28,(SUM($B$58:$B$61)*(VLOOKUP(D43,Ref!$C$5:$E$102,3,FALSE)-D43)*H43)/100,"")</f>
        <v/>
      </c>
      <c r="M43" s="176" t="str">
        <f t="shared" si="1"/>
        <v/>
      </c>
      <c r="N43" s="121" t="str">
        <f t="shared" si="2"/>
        <v/>
      </c>
      <c r="O43" s="362" t="str">
        <f ca="1">IF(D43="","",(OFFSET(METERING!$M$1,MATCH('3MFG'!E43,METERING!$M$2:$M$9,0),MATCH('3MFG'!$B$47,METERING!$N$1:$Q$1,0))/365/100+SUM($B$49:$B$50)/100)*(VLOOKUP(D43,Ref!$C$5:$E$102,3,FALSE)-D43)*H43)</f>
        <v/>
      </c>
      <c r="P43" s="362" t="str">
        <f>IF(F43&lt;=$B$28,(SUM($B$52:$B$54)*(VLOOKUP(D43,Ref!$C$5:$E$102,3,FALSE)-D43)*H43)/100,"")</f>
        <v/>
      </c>
      <c r="Q43" s="120" t="str">
        <f t="shared" si="5"/>
        <v/>
      </c>
      <c r="R43" s="318" t="str">
        <f>IF(D43="","",VLOOKUP(D43,UAG!$B$8:$N$67,13,FALSE)*$B$35*(VLOOKUP(D43,Ref!$C$5:$E$102,3,FALSE)-D43)*(1+$B$57))</f>
        <v/>
      </c>
      <c r="S43" s="358" t="str">
        <f ca="1">IF(H43="","",IF($B$17=FALSE,N43,SUM($B$62))*OFFSET(OTHER!$B$49,MATCH($B$33,OTHER!$B$50:$B$57,0),MATCH(E43,OTHER!$C$49:$I$49,0)))</f>
        <v/>
      </c>
      <c r="T43" s="359" t="str">
        <f ca="1">IF(H43="","",IF($B$17=FALSE,0,SUM($B$63))*OFFSET(OTHER!$B$49,MATCH($B$33,OTHER!$B$50:$B$57,0),MATCH(E43,OTHER!$C$49:$I$49,0)))</f>
        <v/>
      </c>
      <c r="U43" s="333" t="str">
        <f t="shared" si="6"/>
        <v/>
      </c>
      <c r="V43" s="4"/>
      <c r="W43" s="4"/>
      <c r="X43" s="4"/>
      <c r="Y43" s="322"/>
      <c r="Z43" s="4"/>
      <c r="AA43" s="4"/>
      <c r="AB43" s="4"/>
      <c r="AC43" s="4"/>
      <c r="AD43" s="4"/>
      <c r="AE43" s="4"/>
      <c r="AF43" s="4"/>
      <c r="AG43" s="4"/>
      <c r="AH43" s="4"/>
      <c r="AI43" s="4"/>
      <c r="AJ43" s="4"/>
      <c r="AK43" s="4"/>
      <c r="AM43" s="4"/>
      <c r="AN43" s="4"/>
    </row>
    <row r="44" spans="1:40" x14ac:dyDescent="0.25">
      <c r="A44" s="446" t="s">
        <v>2649</v>
      </c>
      <c r="B44" s="462"/>
      <c r="D44" s="45" t="str">
        <f>IF(F44&gt;$B$28+1,"",(VLOOKUP(D43,Ref!$C$5:$E$102,3,FALSE)))</f>
        <v/>
      </c>
      <c r="E44" s="9" t="str">
        <f>IF(D44="","",VLOOKUP(D44,Ref!$B$5:$H$200,7,FALSE))</f>
        <v/>
      </c>
      <c r="F44" s="9" t="str">
        <f t="shared" si="3"/>
        <v/>
      </c>
      <c r="G44" s="47" t="str">
        <f t="shared" si="4"/>
        <v/>
      </c>
      <c r="H44" s="331" t="str">
        <f>IF(G44="ST",((D45-$B$26))/(D45-D44),IF(G44="EN",($B$27-D44+1)/((VLOOKUP(D44,Ref!$C$5:$E$102,3,FALSE))-D44),IF(G44="","",1)))</f>
        <v/>
      </c>
      <c r="I44" s="46" t="str">
        <f ca="1">IFERROR(OFFSET(EUC!$G$1,MATCH('3MFG'!$B$39,EUC!$S$2:$S$225,0),MONTH('3MFG'!D44)-1),"")</f>
        <v/>
      </c>
      <c r="J44" s="119" t="str">
        <f t="shared" si="0"/>
        <v/>
      </c>
      <c r="K44" s="332">
        <f ca="1">SUMIF(COG!B:B,'3MFG'!D44,COG!C:C)</f>
        <v>0</v>
      </c>
      <c r="L44" s="176" t="str">
        <f>IF(F44&lt;=$B$28,(SUM($B$58:$B$61)*(VLOOKUP(D44,Ref!$C$5:$E$102,3,FALSE)-D44)*H44)/100,"")</f>
        <v/>
      </c>
      <c r="M44" s="176" t="str">
        <f t="shared" si="1"/>
        <v/>
      </c>
      <c r="N44" s="121" t="str">
        <f t="shared" si="2"/>
        <v/>
      </c>
      <c r="O44" s="362" t="str">
        <f ca="1">IF(D44="","",(OFFSET(METERING!$M$1,MATCH('3MFG'!E44,METERING!$M$2:$M$9,0),MATCH('3MFG'!$B$47,METERING!$N$1:$Q$1,0))/365/100+SUM($B$49:$B$50)/100)*(VLOOKUP(D44,Ref!$C$5:$E$102,3,FALSE)-D44)*H44)</f>
        <v/>
      </c>
      <c r="P44" s="362" t="str">
        <f>IF(F44&lt;=$B$28,(SUM($B$52:$B$54)*(VLOOKUP(D44,Ref!$C$5:$E$102,3,FALSE)-D44)*H44)/100,"")</f>
        <v/>
      </c>
      <c r="Q44" s="120" t="str">
        <f t="shared" si="5"/>
        <v/>
      </c>
      <c r="R44" s="318" t="str">
        <f>IF(D44="","",VLOOKUP(D44,UAG!$B$8:$N$67,13,FALSE)*$B$35*(VLOOKUP(D44,Ref!$C$5:$E$102,3,FALSE)-D44)*(1+$B$57))</f>
        <v/>
      </c>
      <c r="S44" s="358" t="str">
        <f ca="1">IF(H44="","",IF($B$17=FALSE,N44,SUM($B$62))*OFFSET(OTHER!$B$49,MATCH($B$33,OTHER!$B$50:$B$57,0),MATCH(E44,OTHER!$C$49:$I$49,0)))</f>
        <v/>
      </c>
      <c r="T44" s="359" t="str">
        <f ca="1">IF(H44="","",IF($B$17=FALSE,0,SUM($B$63))*OFFSET(OTHER!$B$49,MATCH($B$33,OTHER!$B$50:$B$57,0),MATCH(E44,OTHER!$C$49:$I$49,0)))</f>
        <v/>
      </c>
      <c r="U44" s="333" t="str">
        <f t="shared" si="6"/>
        <v/>
      </c>
      <c r="V44" s="4"/>
      <c r="W44" s="4"/>
      <c r="X44" s="4"/>
      <c r="Y44" s="322"/>
      <c r="Z44" s="4"/>
      <c r="AA44" s="4"/>
      <c r="AB44" s="4"/>
      <c r="AC44" s="4"/>
      <c r="AD44" s="4"/>
      <c r="AE44" s="4"/>
      <c r="AF44" s="4"/>
      <c r="AG44" s="4"/>
      <c r="AH44" s="4"/>
      <c r="AI44" s="4"/>
      <c r="AJ44" s="4"/>
      <c r="AK44" s="4"/>
      <c r="AM44" s="4"/>
      <c r="AN44" s="4"/>
    </row>
    <row r="45" spans="1:40" x14ac:dyDescent="0.25">
      <c r="A45" s="446" t="s">
        <v>2650</v>
      </c>
      <c r="B45" s="463" t="e">
        <f ca="1">Manual!B44</f>
        <v>#N/A</v>
      </c>
      <c r="D45" s="45" t="str">
        <f>IF(F45&gt;$B$28+1,"",(VLOOKUP(D44,Ref!$C$5:$E$102,3,FALSE)))</f>
        <v/>
      </c>
      <c r="E45" s="9" t="str">
        <f>IF(D45="","",VLOOKUP(D45,Ref!$B$5:$H$200,7,FALSE))</f>
        <v/>
      </c>
      <c r="F45" s="9" t="str">
        <f t="shared" si="3"/>
        <v/>
      </c>
      <c r="G45" s="47" t="str">
        <f t="shared" si="4"/>
        <v/>
      </c>
      <c r="H45" s="331" t="str">
        <f>IF(G45="ST",((D46-$B$26))/(D46-D45),IF(G45="EN",($B$27-D45+1)/((VLOOKUP(D45,Ref!$C$5:$E$102,3,FALSE))-D45),IF(G45="","",1)))</f>
        <v/>
      </c>
      <c r="I45" s="46" t="str">
        <f ca="1">IFERROR(OFFSET(EUC!$G$1,MATCH('3MFG'!$B$39,EUC!$S$2:$S$225,0),MONTH('3MFG'!D45)-1),"")</f>
        <v/>
      </c>
      <c r="J45" s="119" t="str">
        <f t="shared" si="0"/>
        <v/>
      </c>
      <c r="K45" s="332">
        <f ca="1">SUMIF(COG!B:B,'3MFG'!D45,COG!C:C)</f>
        <v>0</v>
      </c>
      <c r="L45" s="176" t="str">
        <f>IF(F45&lt;=$B$28,(SUM($B$58:$B$61)*(VLOOKUP(D45,Ref!$C$5:$E$102,3,FALSE)-D45)*H45)/100,"")</f>
        <v/>
      </c>
      <c r="M45" s="176" t="str">
        <f t="shared" si="1"/>
        <v/>
      </c>
      <c r="N45" s="121" t="str">
        <f t="shared" si="2"/>
        <v/>
      </c>
      <c r="O45" s="362" t="str">
        <f ca="1">IF(D45="","",(OFFSET(METERING!$M$1,MATCH('3MFG'!E45,METERING!$M$2:$M$9,0),MATCH('3MFG'!$B$47,METERING!$N$1:$Q$1,0))/365/100+SUM($B$49:$B$50)/100)*(VLOOKUP(D45,Ref!$C$5:$E$102,3,FALSE)-D45)*H45)</f>
        <v/>
      </c>
      <c r="P45" s="362" t="str">
        <f>IF(F45&lt;=$B$28,(SUM($B$52:$B$54)*(VLOOKUP(D45,Ref!$C$5:$E$102,3,FALSE)-D45)*H45)/100,"")</f>
        <v/>
      </c>
      <c r="Q45" s="120" t="str">
        <f t="shared" si="5"/>
        <v/>
      </c>
      <c r="R45" s="318" t="str">
        <f>IF(D45="","",VLOOKUP(D45,UAG!$B$8:$N$67,13,FALSE)*$B$35*(VLOOKUP(D45,Ref!$C$5:$E$102,3,FALSE)-D45)*(1+$B$57))</f>
        <v/>
      </c>
      <c r="S45" s="358" t="str">
        <f ca="1">IF(H45="","",IF($B$17=FALSE,N45,SUM($B$62))*OFFSET(OTHER!$B$49,MATCH($B$33,OTHER!$B$50:$B$57,0),MATCH(E45,OTHER!$C$49:$I$49,0)))</f>
        <v/>
      </c>
      <c r="T45" s="359" t="str">
        <f ca="1">IF(H45="","",IF($B$17=FALSE,0,SUM($B$63))*OFFSET(OTHER!$B$49,MATCH($B$33,OTHER!$B$50:$B$57,0),MATCH(E45,OTHER!$C$49:$I$49,0)))</f>
        <v/>
      </c>
      <c r="U45" s="333" t="str">
        <f t="shared" si="6"/>
        <v/>
      </c>
      <c r="V45" s="4"/>
      <c r="W45" s="4"/>
      <c r="X45" s="4"/>
      <c r="Y45" s="322"/>
      <c r="Z45" s="4"/>
      <c r="AA45" s="4"/>
      <c r="AB45" s="4"/>
      <c r="AC45" s="4"/>
      <c r="AD45" s="4"/>
      <c r="AE45" s="4"/>
      <c r="AF45" s="4"/>
      <c r="AG45" s="4"/>
      <c r="AH45" s="4"/>
      <c r="AI45" s="4"/>
      <c r="AJ45" s="4"/>
      <c r="AK45" s="4"/>
      <c r="AM45" s="4"/>
      <c r="AN45" s="4"/>
    </row>
    <row r="46" spans="1:40" x14ac:dyDescent="0.25">
      <c r="A46" s="446" t="s">
        <v>2647</v>
      </c>
      <c r="B46" s="464">
        <v>1</v>
      </c>
      <c r="D46" s="45" t="str">
        <f>IF(F46&gt;$B$28+1,"",(VLOOKUP(D45,Ref!$C$5:$E$102,3,FALSE)))</f>
        <v/>
      </c>
      <c r="E46" s="9" t="str">
        <f>IF(D46="","",VLOOKUP(D46,Ref!$B$5:$H$200,7,FALSE))</f>
        <v/>
      </c>
      <c r="F46" s="9" t="str">
        <f t="shared" si="3"/>
        <v/>
      </c>
      <c r="G46" s="47" t="str">
        <f t="shared" si="4"/>
        <v/>
      </c>
      <c r="H46" s="331" t="str">
        <f>IF(G46="ST",((D47-$B$26))/(D47-D46),IF(G46="EN",($B$27-D46+1)/((VLOOKUP(D46,Ref!$C$5:$E$102,3,FALSE))-D46),IF(G46="","",1)))</f>
        <v/>
      </c>
      <c r="I46" s="46" t="str">
        <f ca="1">IFERROR(OFFSET(EUC!$G$1,MATCH('3MFG'!$B$39,EUC!$S$2:$S$225,0),MONTH('3MFG'!D46)-1),"")</f>
        <v/>
      </c>
      <c r="J46" s="119" t="str">
        <f t="shared" si="0"/>
        <v/>
      </c>
      <c r="K46" s="332">
        <f ca="1">SUMIF(COG!B:B,'3MFG'!D46,COG!C:C)</f>
        <v>0</v>
      </c>
      <c r="L46" s="176" t="str">
        <f>IF(F46&lt;=$B$28,(SUM($B$58:$B$61)*(VLOOKUP(D46,Ref!$C$5:$E$102,3,FALSE)-D46)*H46)/100,"")</f>
        <v/>
      </c>
      <c r="M46" s="176" t="str">
        <f t="shared" si="1"/>
        <v/>
      </c>
      <c r="N46" s="121" t="str">
        <f t="shared" si="2"/>
        <v/>
      </c>
      <c r="O46" s="362" t="str">
        <f ca="1">IF(D46="","",(OFFSET(METERING!$M$1,MATCH('3MFG'!E46,METERING!$M$2:$M$9,0),MATCH('3MFG'!$B$47,METERING!$N$1:$Q$1,0))/365/100+SUM($B$49:$B$50)/100)*(VLOOKUP(D46,Ref!$C$5:$E$102,3,FALSE)-D46)*H46)</f>
        <v/>
      </c>
      <c r="P46" s="362" t="str">
        <f>IF(F46&lt;=$B$28,(SUM($B$52:$B$54)*(VLOOKUP(D46,Ref!$C$5:$E$102,3,FALSE)-D46)*H46)/100,"")</f>
        <v/>
      </c>
      <c r="Q46" s="120" t="str">
        <f t="shared" si="5"/>
        <v/>
      </c>
      <c r="R46" s="318" t="str">
        <f>IF(D46="","",VLOOKUP(D46,UAG!$B$8:$N$67,13,FALSE)*$B$35*(VLOOKUP(D46,Ref!$C$5:$E$102,3,FALSE)-D46)*(1+$B$57))</f>
        <v/>
      </c>
      <c r="S46" s="358" t="str">
        <f ca="1">IF(H46="","",IF($B$17=FALSE,N46,SUM($B$62))*OFFSET(OTHER!$B$49,MATCH($B$33,OTHER!$B$50:$B$57,0),MATCH(E46,OTHER!$C$49:$I$49,0)))</f>
        <v/>
      </c>
      <c r="T46" s="359" t="str">
        <f ca="1">IF(H46="","",IF($B$17=FALSE,0,SUM($B$63))*OFFSET(OTHER!$B$49,MATCH($B$33,OTHER!$B$50:$B$57,0),MATCH(E46,OTHER!$C$49:$I$49,0)))</f>
        <v/>
      </c>
      <c r="U46" s="333" t="str">
        <f t="shared" si="6"/>
        <v/>
      </c>
      <c r="V46" s="4"/>
      <c r="W46" s="4"/>
      <c r="X46" s="4"/>
      <c r="Y46" s="322"/>
      <c r="Z46" s="4"/>
      <c r="AA46" s="4"/>
      <c r="AB46" s="4"/>
      <c r="AC46" s="4"/>
      <c r="AD46" s="4"/>
      <c r="AE46" s="4"/>
      <c r="AF46" s="4"/>
      <c r="AG46" s="4"/>
      <c r="AH46" s="4"/>
      <c r="AI46" s="4"/>
      <c r="AJ46" s="4"/>
      <c r="AK46" s="4"/>
      <c r="AM46" s="4"/>
      <c r="AN46" s="4"/>
    </row>
    <row r="47" spans="1:40" x14ac:dyDescent="0.25">
      <c r="A47" s="446" t="s">
        <v>2645</v>
      </c>
      <c r="B47" s="463" t="str">
        <f>IF(B36=0,"A","M")</f>
        <v>A</v>
      </c>
      <c r="D47" s="45" t="str">
        <f>IF(F47&gt;$B$28+1,"",(VLOOKUP(D46,Ref!$C$5:$E$102,3,FALSE)))</f>
        <v/>
      </c>
      <c r="E47" s="9" t="str">
        <f>IF(D47="","",VLOOKUP(D47,Ref!$B$5:$H$200,7,FALSE))</f>
        <v/>
      </c>
      <c r="F47" s="9" t="str">
        <f t="shared" si="3"/>
        <v/>
      </c>
      <c r="G47" s="47" t="str">
        <f t="shared" si="4"/>
        <v/>
      </c>
      <c r="H47" s="331" t="str">
        <f>IF(G47="ST",((D48-$B$26))/(D48-D47),IF(G47="EN",($B$27-D47+1)/((VLOOKUP(D47,Ref!$C$5:$E$102,3,FALSE))-D47),IF(G47="","",1)))</f>
        <v/>
      </c>
      <c r="I47" s="46" t="str">
        <f ca="1">IFERROR(OFFSET(EUC!$G$1,MATCH('3MFG'!$B$39,EUC!$S$2:$S$225,0),MONTH('3MFG'!D47)-1),"")</f>
        <v/>
      </c>
      <c r="J47" s="119" t="str">
        <f t="shared" si="0"/>
        <v/>
      </c>
      <c r="K47" s="332">
        <f ca="1">SUMIF(COG!B:B,'3MFG'!D47,COG!C:C)</f>
        <v>0</v>
      </c>
      <c r="L47" s="176" t="str">
        <f>IF(F47&lt;=$B$28,(SUM($B$58:$B$61)*(VLOOKUP(D47,Ref!$C$5:$E$102,3,FALSE)-D47)*H47)/100,"")</f>
        <v/>
      </c>
      <c r="M47" s="176" t="str">
        <f t="shared" si="1"/>
        <v/>
      </c>
      <c r="N47" s="121" t="str">
        <f t="shared" si="2"/>
        <v/>
      </c>
      <c r="O47" s="362" t="str">
        <f ca="1">IF(D47="","",(OFFSET(METERING!$M$1,MATCH('3MFG'!E47,METERING!$M$2:$M$9,0),MATCH('3MFG'!$B$47,METERING!$N$1:$Q$1,0))/365/100+SUM($B$49:$B$50)/100)*(VLOOKUP(D47,Ref!$C$5:$E$102,3,FALSE)-D47)*H47)</f>
        <v/>
      </c>
      <c r="P47" s="362" t="str">
        <f>IF(F47&lt;=$B$28,(SUM($B$52:$B$54)*(VLOOKUP(D47,Ref!$C$5:$E$102,3,FALSE)-D47)*H47)/100,"")</f>
        <v/>
      </c>
      <c r="Q47" s="120" t="str">
        <f t="shared" si="5"/>
        <v/>
      </c>
      <c r="R47" s="318" t="str">
        <f>IF(D47="","",VLOOKUP(D47,UAG!$B$8:$N$67,13,FALSE)*$B$35*(VLOOKUP(D47,Ref!$C$5:$E$102,3,FALSE)-D47)*(1+$B$57))</f>
        <v/>
      </c>
      <c r="S47" s="358" t="str">
        <f ca="1">IF(H47="","",IF($B$17=FALSE,N47,SUM($B$62))*OFFSET(OTHER!$B$49,MATCH($B$33,OTHER!$B$50:$B$57,0),MATCH(E47,OTHER!$C$49:$I$49,0)))</f>
        <v/>
      </c>
      <c r="T47" s="359" t="str">
        <f ca="1">IF(H47="","",IF($B$17=FALSE,0,SUM($B$63))*OFFSET(OTHER!$B$49,MATCH($B$33,OTHER!$B$50:$B$57,0),MATCH(E47,OTHER!$C$49:$I$49,0)))</f>
        <v/>
      </c>
      <c r="U47" s="333" t="str">
        <f t="shared" si="6"/>
        <v/>
      </c>
      <c r="V47" s="4"/>
      <c r="W47" s="4"/>
      <c r="X47" s="4"/>
      <c r="Y47" s="322"/>
      <c r="Z47" s="4"/>
      <c r="AA47" s="4"/>
      <c r="AB47" s="4"/>
      <c r="AC47" s="4"/>
      <c r="AD47" s="4"/>
      <c r="AE47" s="4"/>
      <c r="AF47" s="4"/>
      <c r="AG47" s="4"/>
      <c r="AH47" s="4"/>
      <c r="AI47" s="4"/>
      <c r="AJ47" s="4"/>
      <c r="AK47" s="4"/>
      <c r="AM47" s="4"/>
      <c r="AN47" s="4"/>
    </row>
    <row r="48" spans="1:40" x14ac:dyDescent="0.25">
      <c r="A48" s="446" t="s">
        <v>2631</v>
      </c>
      <c r="B48" s="465">
        <v>0</v>
      </c>
      <c r="C48" s="420"/>
      <c r="D48" s="45" t="str">
        <f>IF(F48&gt;$B$28+1,"",(VLOOKUP(D47,Ref!$C$5:$E$102,3,FALSE)))</f>
        <v/>
      </c>
      <c r="E48" s="9" t="str">
        <f>IF(D48="","",VLOOKUP(D48,Ref!$B$5:$H$200,7,FALSE))</f>
        <v/>
      </c>
      <c r="F48" s="9" t="str">
        <f t="shared" si="3"/>
        <v/>
      </c>
      <c r="G48" s="47" t="str">
        <f t="shared" si="4"/>
        <v/>
      </c>
      <c r="H48" s="331" t="str">
        <f>IF(G48="ST",((D49-$B$26))/(D49-D48),IF(G48="EN",($B$27-D48+1)/((VLOOKUP(D48,Ref!$C$5:$E$102,3,FALSE))-D48),IF(G48="","",1)))</f>
        <v/>
      </c>
      <c r="I48" s="46" t="str">
        <f ca="1">IFERROR(OFFSET(EUC!$G$1,MATCH('3MFG'!$B$39,EUC!$S$2:$S$225,0),MONTH('3MFG'!D48)-1),"")</f>
        <v/>
      </c>
      <c r="J48" s="119" t="str">
        <f t="shared" si="0"/>
        <v/>
      </c>
      <c r="K48" s="332">
        <f ca="1">SUMIF(COG!B:B,'3MFG'!D48,COG!C:C)</f>
        <v>0</v>
      </c>
      <c r="L48" s="176" t="str">
        <f>IF(F48&lt;=$B$28,(SUM($B$58:$B$61)*(VLOOKUP(D48,Ref!$C$5:$E$102,3,FALSE)-D48)*H48)/100,"")</f>
        <v/>
      </c>
      <c r="M48" s="176" t="str">
        <f t="shared" si="1"/>
        <v/>
      </c>
      <c r="N48" s="121" t="str">
        <f t="shared" si="2"/>
        <v/>
      </c>
      <c r="O48" s="362" t="str">
        <f ca="1">IF(D48="","",(OFFSET(METERING!$M$1,MATCH('3MFG'!E48,METERING!$M$2:$M$9,0),MATCH('3MFG'!$B$47,METERING!$N$1:$Q$1,0))/365/100+SUM($B$49:$B$50)/100)*(VLOOKUP(D48,Ref!$C$5:$E$102,3,FALSE)-D48)*H48)</f>
        <v/>
      </c>
      <c r="P48" s="362" t="str">
        <f>IF(F48&lt;=$B$28,(SUM($B$52:$B$54)*(VLOOKUP(D48,Ref!$C$5:$E$102,3,FALSE)-D48)*H48)/100,"")</f>
        <v/>
      </c>
      <c r="Q48" s="120" t="str">
        <f t="shared" si="5"/>
        <v/>
      </c>
      <c r="R48" s="318" t="str">
        <f>IF(D48="","",VLOOKUP(D48,UAG!$B$8:$N$67,13,FALSE)*$B$35*(VLOOKUP(D48,Ref!$C$5:$E$102,3,FALSE)-D48)*(1+$B$57))</f>
        <v/>
      </c>
      <c r="S48" s="358" t="str">
        <f ca="1">IF(H48="","",IF($B$17=FALSE,N48,SUM($B$62))*OFFSET(OTHER!$B$49,MATCH($B$33,OTHER!$B$50:$B$57,0),MATCH(E48,OTHER!$C$49:$I$49,0)))</f>
        <v/>
      </c>
      <c r="T48" s="359" t="str">
        <f ca="1">IF(H48="","",IF($B$17=FALSE,0,SUM($B$63))*OFFSET(OTHER!$B$49,MATCH($B$33,OTHER!$B$50:$B$57,0),MATCH(E48,OTHER!$C$49:$I$49,0)))</f>
        <v/>
      </c>
      <c r="U48" s="333" t="str">
        <f t="shared" si="6"/>
        <v/>
      </c>
      <c r="V48" s="4"/>
      <c r="W48" s="4"/>
      <c r="X48" s="4"/>
      <c r="Y48" s="322"/>
      <c r="Z48" s="4"/>
      <c r="AA48" s="4"/>
      <c r="AB48" s="4"/>
      <c r="AC48" s="4"/>
      <c r="AD48" s="4"/>
      <c r="AE48" s="4"/>
      <c r="AF48" s="4"/>
      <c r="AG48" s="4"/>
      <c r="AH48" s="4"/>
      <c r="AI48" s="4"/>
      <c r="AJ48" s="4"/>
      <c r="AK48" s="4"/>
      <c r="AM48" s="4"/>
      <c r="AN48" s="4"/>
    </row>
    <row r="49" spans="1:40" x14ac:dyDescent="0.25">
      <c r="A49" s="446" t="s">
        <v>2648</v>
      </c>
      <c r="B49" s="466" t="e">
        <f ca="1">IF(B45="","",(SUMIF(METERING!C:C,'3MFG'!B45,METERING!D:D)+SUMIF(METERING!C:C,'3MFG'!B45,METERING!E:E)+SUMIF(METERING!C:C,'3MFG'!B45,METERING!F:F))/365*100)</f>
        <v>#N/A</v>
      </c>
      <c r="D49" s="45" t="str">
        <f>IF(F49&gt;$B$28+1,"",(VLOOKUP(D48,Ref!$C$5:$E$102,3,FALSE)))</f>
        <v/>
      </c>
      <c r="E49" s="9" t="str">
        <f>IF(D49="","",VLOOKUP(D49,Ref!$B$5:$H$200,7,FALSE))</f>
        <v/>
      </c>
      <c r="F49" s="9" t="str">
        <f t="shared" si="3"/>
        <v/>
      </c>
      <c r="G49" s="47" t="str">
        <f t="shared" si="4"/>
        <v/>
      </c>
      <c r="H49" s="331" t="str">
        <f>IF(G49="ST",((D50-$B$26))/(D50-D49),IF(G49="EN",($B$27-D49+1)/((VLOOKUP(D49,Ref!$C$5:$E$102,3,FALSE))-D49),IF(G49="","",1)))</f>
        <v/>
      </c>
      <c r="I49" s="46" t="str">
        <f ca="1">IFERROR(OFFSET(EUC!$G$1,MATCH('3MFG'!$B$39,EUC!$S$2:$S$225,0),MONTH('3MFG'!D49)-1),"")</f>
        <v/>
      </c>
      <c r="J49" s="119" t="str">
        <f t="shared" si="0"/>
        <v/>
      </c>
      <c r="K49" s="332">
        <f ca="1">SUMIF(COG!B:B,'3MFG'!D49,COG!C:C)</f>
        <v>0</v>
      </c>
      <c r="L49" s="176" t="str">
        <f>IF(F49&lt;=$B$28,(SUM($B$58:$B$61)*(VLOOKUP(D49,Ref!$C$5:$E$102,3,FALSE)-D49)*H49)/100,"")</f>
        <v/>
      </c>
      <c r="M49" s="176" t="str">
        <f t="shared" si="1"/>
        <v/>
      </c>
      <c r="N49" s="121" t="str">
        <f t="shared" si="2"/>
        <v/>
      </c>
      <c r="O49" s="362" t="str">
        <f ca="1">IF(D49="","",(OFFSET(METERING!$M$1,MATCH('3MFG'!E49,METERING!$M$2:$M$9,0),MATCH('3MFG'!$B$47,METERING!$N$1:$Q$1,0))/365/100+SUM($B$49:$B$50)/100)*(VLOOKUP(D49,Ref!$C$5:$E$102,3,FALSE)-D49)*H49)</f>
        <v/>
      </c>
      <c r="P49" s="362" t="str">
        <f>IF(F49&lt;=$B$28,(SUM($B$52:$B$54)*(VLOOKUP(D49,Ref!$C$5:$E$102,3,FALSE)-D49)*H49)/100,"")</f>
        <v/>
      </c>
      <c r="Q49" s="120" t="str">
        <f t="shared" si="5"/>
        <v/>
      </c>
      <c r="R49" s="318" t="str">
        <f>IF(D49="","",VLOOKUP(D49,UAG!$B$8:$N$67,13,FALSE)*$B$35*(VLOOKUP(D49,Ref!$C$5:$E$102,3,FALSE)-D49)*(1+$B$57))</f>
        <v/>
      </c>
      <c r="S49" s="358" t="str">
        <f ca="1">IF(H49="","",IF($B$17=FALSE,N49,SUM($B$62))*OFFSET(OTHER!$B$49,MATCH($B$33,OTHER!$B$50:$B$57,0),MATCH(E49,OTHER!$C$49:$I$49,0)))</f>
        <v/>
      </c>
      <c r="T49" s="359" t="str">
        <f ca="1">IF(H49="","",IF($B$17=FALSE,0,SUM($B$63))*OFFSET(OTHER!$B$49,MATCH($B$33,OTHER!$B$50:$B$57,0),MATCH(E49,OTHER!$C$49:$I$49,0)))</f>
        <v/>
      </c>
      <c r="U49" s="333" t="str">
        <f t="shared" si="6"/>
        <v/>
      </c>
      <c r="V49" s="4"/>
      <c r="W49" s="4"/>
      <c r="X49" s="4"/>
      <c r="Y49" s="322"/>
      <c r="Z49" s="4"/>
      <c r="AA49" s="4"/>
      <c r="AB49" s="4"/>
      <c r="AC49" s="4"/>
      <c r="AD49" s="4"/>
      <c r="AE49" s="4"/>
      <c r="AF49" s="4"/>
      <c r="AG49" s="4"/>
      <c r="AH49" s="4"/>
      <c r="AI49" s="4"/>
      <c r="AJ49" s="4"/>
      <c r="AK49" s="4"/>
      <c r="AM49" s="4"/>
      <c r="AN49" s="4"/>
    </row>
    <row r="50" spans="1:40" x14ac:dyDescent="0.25">
      <c r="A50" s="446" t="s">
        <v>2651</v>
      </c>
      <c r="B50" s="466" t="e">
        <f ca="1">IF(COUNTIF(B49:B49,"&gt;0")&lt;B46,AVERAGE(B49:B49)*(B46-COUNTIF(B49:B49,"&gt;0")),0)</f>
        <v>#N/A</v>
      </c>
      <c r="D50" s="45" t="str">
        <f>IF(F50&gt;$B$28+1,"",(VLOOKUP(D49,Ref!$C$5:$E$102,3,FALSE)))</f>
        <v/>
      </c>
      <c r="E50" s="9" t="str">
        <f>IF(D50="","",VLOOKUP(D50,Ref!$B$5:$H$200,7,FALSE))</f>
        <v/>
      </c>
      <c r="F50" s="9" t="str">
        <f t="shared" si="3"/>
        <v/>
      </c>
      <c r="G50" s="47" t="str">
        <f t="shared" si="4"/>
        <v/>
      </c>
      <c r="H50" s="331" t="str">
        <f>IF(G50="ST",((D51-$B$26))/(D51-D50),IF(G50="EN",($B$27-D50+1)/((VLOOKUP(D50,Ref!$C$5:$E$102,3,FALSE))-D50),IF(G50="","",1)))</f>
        <v/>
      </c>
      <c r="I50" s="46" t="str">
        <f ca="1">IFERROR(OFFSET(EUC!$G$1,MATCH('3MFG'!$B$39,EUC!$S$2:$S$225,0),MONTH('3MFG'!D50)-1),"")</f>
        <v/>
      </c>
      <c r="J50" s="119" t="str">
        <f t="shared" si="0"/>
        <v/>
      </c>
      <c r="K50" s="332">
        <f ca="1">SUMIF(COG!B:B,'3MFG'!D50,COG!C:C)</f>
        <v>0</v>
      </c>
      <c r="L50" s="176" t="str">
        <f>IF(F50&lt;=$B$28,(SUM($B$58:$B$61)*(VLOOKUP(D50,Ref!$C$5:$E$102,3,FALSE)-D50)*H50)/100,"")</f>
        <v/>
      </c>
      <c r="M50" s="176" t="str">
        <f t="shared" si="1"/>
        <v/>
      </c>
      <c r="N50" s="121" t="str">
        <f t="shared" si="2"/>
        <v/>
      </c>
      <c r="O50" s="362" t="str">
        <f ca="1">IF(D50="","",(OFFSET(METERING!$M$1,MATCH('3MFG'!E50,METERING!$M$2:$M$9,0),MATCH('3MFG'!$B$47,METERING!$N$1:$Q$1,0))/365/100+SUM($B$49:$B$50)/100)*(VLOOKUP(D50,Ref!$C$5:$E$102,3,FALSE)-D50)*H50)</f>
        <v/>
      </c>
      <c r="P50" s="362" t="str">
        <f>IF(F50&lt;=$B$28,(SUM($B$52:$B$54)*(VLOOKUP(D50,Ref!$C$5:$E$102,3,FALSE)-D50)*H50)/100,"")</f>
        <v/>
      </c>
      <c r="Q50" s="120" t="str">
        <f t="shared" si="5"/>
        <v/>
      </c>
      <c r="R50" s="318" t="str">
        <f>IF(D50="","",VLOOKUP(D50,UAG!$B$8:$N$67,13,FALSE)*$B$35*(VLOOKUP(D50,Ref!$C$5:$E$102,3,FALSE)-D50)*(1+$B$57))</f>
        <v/>
      </c>
      <c r="S50" s="358" t="str">
        <f ca="1">IF(H50="","",IF($B$17=FALSE,N50,SUM($B$62))*OFFSET(OTHER!$B$49,MATCH($B$33,OTHER!$B$50:$B$57,0),MATCH(E50,OTHER!$C$49:$I$49,0)))</f>
        <v/>
      </c>
      <c r="T50" s="359" t="str">
        <f ca="1">IF(H50="","",IF($B$17=FALSE,0,SUM($B$63))*OFFSET(OTHER!$B$49,MATCH($B$33,OTHER!$B$50:$B$57,0),MATCH(E50,OTHER!$C$49:$I$49,0)))</f>
        <v/>
      </c>
      <c r="U50" s="333" t="str">
        <f t="shared" si="6"/>
        <v/>
      </c>
      <c r="V50" s="4"/>
      <c r="W50" s="4"/>
      <c r="X50" s="4"/>
      <c r="Y50" s="322"/>
      <c r="Z50" s="4"/>
      <c r="AA50" s="4"/>
      <c r="AB50" s="4"/>
      <c r="AC50" s="4"/>
      <c r="AD50" s="4"/>
      <c r="AE50" s="4"/>
      <c r="AF50" s="4"/>
      <c r="AG50" s="4"/>
      <c r="AH50" s="4"/>
      <c r="AI50" s="4"/>
      <c r="AJ50" s="4"/>
      <c r="AK50" s="4"/>
      <c r="AM50" s="4"/>
      <c r="AN50" s="4"/>
    </row>
    <row r="51" spans="1:40" x14ac:dyDescent="0.25">
      <c r="A51" s="446" t="s">
        <v>2629</v>
      </c>
      <c r="B51" s="466" t="e">
        <f ca="1">(OFFSET(METERING!$M$1,MATCH('3MFG'!E7,METERING!$M$2:$M$9,0),MATCH('3MFG'!$B$47,METERING!$N$1:$Q$1,0)))/365</f>
        <v>#N/A</v>
      </c>
      <c r="D51" s="45" t="str">
        <f>IF(F51&gt;$B$28+1,"",(VLOOKUP(D50,Ref!$C$5:$E$102,3,FALSE)))</f>
        <v/>
      </c>
      <c r="E51" s="9" t="str">
        <f>IF(D51="","",VLOOKUP(D51,Ref!$B$5:$H$200,7,FALSE))</f>
        <v/>
      </c>
      <c r="F51" s="9" t="str">
        <f t="shared" si="3"/>
        <v/>
      </c>
      <c r="G51" s="47" t="str">
        <f t="shared" si="4"/>
        <v/>
      </c>
      <c r="H51" s="331" t="str">
        <f>IF(G51="ST",((D52-$B$26))/(D52-D51),IF(G51="EN",($B$27-D51+1)/((VLOOKUP(D51,Ref!$C$5:$E$102,3,FALSE))-D51),IF(G51="","",1)))</f>
        <v/>
      </c>
      <c r="I51" s="46" t="str">
        <f ca="1">IFERROR(OFFSET(EUC!$G$1,MATCH('3MFG'!$B$39,EUC!$S$2:$S$225,0),MONTH('3MFG'!D51)-1),"")</f>
        <v/>
      </c>
      <c r="J51" s="119" t="str">
        <f t="shared" si="0"/>
        <v/>
      </c>
      <c r="K51" s="332">
        <f ca="1">SUMIF(COG!B:B,'3MFG'!D51,COG!C:C)</f>
        <v>0</v>
      </c>
      <c r="L51" s="176" t="str">
        <f>IF(F51&lt;=$B$28,(SUM($B$58:$B$61)*(VLOOKUP(D51,Ref!$C$5:$E$102,3,FALSE)-D51)*H51)/100,"")</f>
        <v/>
      </c>
      <c r="M51" s="176" t="str">
        <f t="shared" si="1"/>
        <v/>
      </c>
      <c r="N51" s="121" t="str">
        <f t="shared" si="2"/>
        <v/>
      </c>
      <c r="O51" s="362" t="str">
        <f ca="1">IF(D51="","",(OFFSET(METERING!$M$1,MATCH('3MFG'!E51,METERING!$M$2:$M$9,0),MATCH('3MFG'!$B$47,METERING!$N$1:$Q$1,0))/365/100+SUM($B$49:$B$50)/100)*(VLOOKUP(D51,Ref!$C$5:$E$102,3,FALSE)-D51)*H51)</f>
        <v/>
      </c>
      <c r="P51" s="362" t="str">
        <f>IF(F51&lt;=$B$28,(SUM($B$52:$B$54)*(VLOOKUP(D51,Ref!$C$5:$E$102,3,FALSE)-D51)*H51)/100,"")</f>
        <v/>
      </c>
      <c r="Q51" s="120" t="str">
        <f t="shared" si="5"/>
        <v/>
      </c>
      <c r="R51" s="318" t="str">
        <f>IF(D51="","",VLOOKUP(D51,UAG!$B$8:$N$67,13,FALSE)*$B$35*(VLOOKUP(D51,Ref!$C$5:$E$102,3,FALSE)-D51)*(1+$B$57))</f>
        <v/>
      </c>
      <c r="S51" s="358" t="str">
        <f ca="1">IF(H51="","",IF($B$17=FALSE,N51,SUM($B$62))*OFFSET(OTHER!$B$49,MATCH($B$33,OTHER!$B$50:$B$57,0),MATCH(E51,OTHER!$C$49:$I$49,0)))</f>
        <v/>
      </c>
      <c r="T51" s="359" t="str">
        <f ca="1">IF(H51="","",IF($B$17=FALSE,0,SUM($B$63))*OFFSET(OTHER!$B$49,MATCH($B$33,OTHER!$B$50:$B$57,0),MATCH(E51,OTHER!$C$49:$I$49,0)))</f>
        <v/>
      </c>
      <c r="U51" s="333" t="str">
        <f t="shared" si="6"/>
        <v/>
      </c>
      <c r="V51" s="4"/>
      <c r="W51" s="4"/>
      <c r="X51" s="4"/>
      <c r="Y51" s="322"/>
      <c r="Z51" s="4"/>
      <c r="AA51" s="4"/>
      <c r="AB51" s="4"/>
      <c r="AC51" s="4"/>
      <c r="AD51" s="4"/>
      <c r="AE51" s="4"/>
      <c r="AF51" s="4"/>
      <c r="AG51" s="4"/>
      <c r="AH51" s="4"/>
      <c r="AI51" s="4"/>
      <c r="AJ51" s="4"/>
      <c r="AK51" s="4"/>
      <c r="AM51" s="4"/>
      <c r="AN51" s="4"/>
    </row>
    <row r="52" spans="1:40" x14ac:dyDescent="0.25">
      <c r="A52" s="446" t="s">
        <v>2632</v>
      </c>
      <c r="B52" s="466">
        <f ca="1">(SUMIF(METERING!C:C,OFFSET(METERING!C1,MATCH('3MFG'!$B$45,METERING!$C$2:$C$36,0)+1,0),METERING!D:D)+SUMIF(METERING!C:C,OFFSET(METERING!C1,MATCH('3MFG'!$B$45,METERING!$C$2:$C$36,0)+1,0),METERING!E:E)+SUMIF(METERING!C:C,OFFSET(METERING!C1,MATCH('3MFG'!$B$45,METERING!$C$2:$C$36,0)+1,0),METERING!F:F)+SUMIF(METERING!C:C,OFFSET(METERING!C1,MATCH('3MFG'!$B$45,METERING!$C$2:$C$36,0)+1,0),METERING!G:G))/365*100*B48</f>
        <v>0</v>
      </c>
      <c r="D52" s="45" t="str">
        <f>IF(F52&gt;$B$28+1,"",(VLOOKUP(D51,Ref!$C$5:$E$102,3,FALSE)))</f>
        <v/>
      </c>
      <c r="E52" s="9" t="str">
        <f>IF(D52="","",VLOOKUP(D52,Ref!$B$5:$H$200,7,FALSE))</f>
        <v/>
      </c>
      <c r="F52" s="9" t="str">
        <f t="shared" si="3"/>
        <v/>
      </c>
      <c r="G52" s="47" t="str">
        <f t="shared" si="4"/>
        <v/>
      </c>
      <c r="H52" s="331" t="str">
        <f>IF(G52="ST",((D53-$B$26))/(D53-D52),IF(G52="EN",($B$27-D52+1)/((VLOOKUP(D52,Ref!$C$5:$E$102,3,FALSE))-D52),IF(G52="","",1)))</f>
        <v/>
      </c>
      <c r="I52" s="46" t="str">
        <f ca="1">IFERROR(OFFSET(EUC!$G$1,MATCH('3MFG'!$B$39,EUC!$S$2:$S$225,0),MONTH('3MFG'!D52)-1),"")</f>
        <v/>
      </c>
      <c r="J52" s="119" t="str">
        <f t="shared" si="0"/>
        <v/>
      </c>
      <c r="K52" s="332">
        <f ca="1">SUMIF(COG!B:B,'3MFG'!D52,COG!C:C)</f>
        <v>0</v>
      </c>
      <c r="L52" s="176" t="str">
        <f>IF(F52&lt;=$B$28,(SUM($B$58:$B$61)*(VLOOKUP(D52,Ref!$C$5:$E$102,3,FALSE)-D52)*H52)/100,"")</f>
        <v/>
      </c>
      <c r="M52" s="176" t="str">
        <f t="shared" si="1"/>
        <v/>
      </c>
      <c r="N52" s="121" t="str">
        <f t="shared" si="2"/>
        <v/>
      </c>
      <c r="O52" s="362" t="str">
        <f ca="1">IF(D52="","",(OFFSET(METERING!$M$1,MATCH('3MFG'!E52,METERING!$M$2:$M$9,0),MATCH('3MFG'!$B$47,METERING!$N$1:$Q$1,0))/365/100+SUM($B$49:$B$50)/100)*(VLOOKUP(D52,Ref!$C$5:$E$102,3,FALSE)-D52)*H52)</f>
        <v/>
      </c>
      <c r="P52" s="362" t="str">
        <f>IF(F52&lt;=$B$28,(SUM($B$52:$B$54)*(VLOOKUP(D52,Ref!$C$5:$E$102,3,FALSE)-D52)*H52)/100,"")</f>
        <v/>
      </c>
      <c r="Q52" s="120" t="str">
        <f t="shared" si="5"/>
        <v/>
      </c>
      <c r="R52" s="318" t="str">
        <f>IF(D52="","",VLOOKUP(D52,UAG!$B$8:$N$67,13,FALSE)*$B$35*(VLOOKUP(D52,Ref!$C$5:$E$102,3,FALSE)-D52)*(1+$B$57))</f>
        <v/>
      </c>
      <c r="S52" s="358" t="str">
        <f ca="1">IF(H52="","",IF($B$17=FALSE,N52,SUM($B$62))*OFFSET(OTHER!$B$49,MATCH($B$33,OTHER!$B$50:$B$57,0),MATCH(E52,OTHER!$C$49:$I$49,0)))</f>
        <v/>
      </c>
      <c r="T52" s="359" t="str">
        <f ca="1">IF(H52="","",IF($B$17=FALSE,0,SUM($B$63))*OFFSET(OTHER!$B$49,MATCH($B$33,OTHER!$B$50:$B$57,0),MATCH(E52,OTHER!$C$49:$I$49,0)))</f>
        <v/>
      </c>
      <c r="U52" s="333" t="str">
        <f t="shared" si="6"/>
        <v/>
      </c>
      <c r="V52" s="4"/>
      <c r="W52" s="4"/>
      <c r="X52" s="4"/>
      <c r="Y52" s="322"/>
      <c r="Z52" s="4"/>
      <c r="AA52" s="4"/>
      <c r="AB52" s="4"/>
      <c r="AC52" s="4"/>
      <c r="AD52" s="4"/>
      <c r="AE52" s="4"/>
      <c r="AF52" s="4"/>
      <c r="AG52" s="4"/>
      <c r="AH52" s="4"/>
      <c r="AI52" s="4"/>
      <c r="AJ52" s="4"/>
      <c r="AK52" s="4"/>
      <c r="AM52" s="4"/>
      <c r="AN52" s="4"/>
    </row>
    <row r="53" spans="1:40" x14ac:dyDescent="0.25">
      <c r="A53" s="446" t="s">
        <v>2077</v>
      </c>
      <c r="B53" s="466">
        <f>OTHER!C2/365*100</f>
        <v>5.4794520547945202</v>
      </c>
      <c r="D53" s="45" t="str">
        <f>IF(F53&gt;$B$28+1,"",(VLOOKUP(D52,Ref!$C$5:$E$102,3,FALSE)))</f>
        <v/>
      </c>
      <c r="E53" s="9" t="str">
        <f>IF(D53="","",VLOOKUP(D53,Ref!$B$5:$H$200,7,FALSE))</f>
        <v/>
      </c>
      <c r="F53" s="9" t="str">
        <f t="shared" si="3"/>
        <v/>
      </c>
      <c r="G53" s="47" t="str">
        <f t="shared" si="4"/>
        <v/>
      </c>
      <c r="H53" s="331" t="str">
        <f>IF(G53="ST",((D54-$B$26))/(D54-D53),IF(G53="EN",($B$27-D53+1)/((VLOOKUP(D53,Ref!$C$5:$E$102,3,FALSE))-D53),IF(G53="","",1)))</f>
        <v/>
      </c>
      <c r="I53" s="46" t="str">
        <f ca="1">IFERROR(OFFSET(EUC!$G$1,MATCH('3MFG'!$B$39,EUC!$S$2:$S$225,0),MONTH('3MFG'!D53)-1),"")</f>
        <v/>
      </c>
      <c r="J53" s="119" t="str">
        <f t="shared" si="0"/>
        <v/>
      </c>
      <c r="K53" s="332">
        <f ca="1">SUMIF(COG!B:B,'3MFG'!D53,COG!C:C)</f>
        <v>0</v>
      </c>
      <c r="L53" s="176" t="str">
        <f>IF(F53&lt;=$B$28,(SUM($B$58:$B$61)*(VLOOKUP(D53,Ref!$C$5:$E$102,3,FALSE)-D53)*H53)/100,"")</f>
        <v/>
      </c>
      <c r="M53" s="176" t="str">
        <f t="shared" si="1"/>
        <v/>
      </c>
      <c r="N53" s="121" t="str">
        <f t="shared" si="2"/>
        <v/>
      </c>
      <c r="O53" s="362" t="str">
        <f ca="1">IF(D53="","",(OFFSET(METERING!$M$1,MATCH('3MFG'!E53,METERING!$M$2:$M$9,0),MATCH('3MFG'!$B$47,METERING!$N$1:$Q$1,0))/365/100+SUM($B$49:$B$50)/100)*(VLOOKUP(D53,Ref!$C$5:$E$102,3,FALSE)-D53)*H53)</f>
        <v/>
      </c>
      <c r="P53" s="362" t="str">
        <f>IF(F53&lt;=$B$28,(SUM($B$52:$B$54)*(VLOOKUP(D53,Ref!$C$5:$E$102,3,FALSE)-D53)*H53)/100,"")</f>
        <v/>
      </c>
      <c r="Q53" s="120" t="str">
        <f t="shared" si="5"/>
        <v/>
      </c>
      <c r="R53" s="318" t="str">
        <f>IF(D53="","",VLOOKUP(D53,UAG!$B$8:$N$67,13,FALSE)*$B$35*(VLOOKUP(D53,Ref!$C$5:$E$102,3,FALSE)-D53)*(1+$B$57))</f>
        <v/>
      </c>
      <c r="S53" s="358" t="str">
        <f ca="1">IF(H53="","",IF($B$17=FALSE,N53,SUM($B$62))*OFFSET(OTHER!$B$49,MATCH($B$33,OTHER!$B$50:$B$57,0),MATCH(E53,OTHER!$C$49:$I$49,0)))</f>
        <v/>
      </c>
      <c r="T53" s="359" t="str">
        <f ca="1">IF(H53="","",IF($B$17=FALSE,0,SUM($B$63))*OFFSET(OTHER!$B$49,MATCH($B$33,OTHER!$B$50:$B$57,0),MATCH(E53,OTHER!$C$49:$I$49,0)))</f>
        <v/>
      </c>
      <c r="U53" s="333" t="str">
        <f t="shared" si="6"/>
        <v/>
      </c>
      <c r="V53" s="4"/>
      <c r="W53" s="4"/>
      <c r="X53" s="4"/>
      <c r="Y53" s="322"/>
      <c r="Z53" s="4"/>
      <c r="AA53" s="4"/>
      <c r="AB53" s="4"/>
      <c r="AC53" s="4"/>
      <c r="AD53" s="4"/>
      <c r="AE53" s="4"/>
      <c r="AF53" s="4"/>
      <c r="AG53" s="4"/>
      <c r="AH53" s="4"/>
      <c r="AI53" s="4"/>
      <c r="AJ53" s="4"/>
      <c r="AK53" s="4"/>
      <c r="AM53" s="4"/>
      <c r="AN53" s="4"/>
    </row>
    <row r="54" spans="1:40" x14ac:dyDescent="0.25">
      <c r="A54" s="448" t="s">
        <v>2159</v>
      </c>
      <c r="B54" s="476">
        <f>OTHER!C7/365*100</f>
        <v>0</v>
      </c>
      <c r="D54" s="45" t="str">
        <f>IF(F54&gt;$B$28+1,"",(VLOOKUP(D53,Ref!$C$5:$E$102,3,FALSE)))</f>
        <v/>
      </c>
      <c r="E54" s="9" t="str">
        <f>IF(D54="","",VLOOKUP(D54,Ref!$B$5:$H$200,7,FALSE))</f>
        <v/>
      </c>
      <c r="F54" s="9" t="str">
        <f t="shared" si="3"/>
        <v/>
      </c>
      <c r="G54" s="47" t="str">
        <f t="shared" si="4"/>
        <v/>
      </c>
      <c r="H54" s="331" t="str">
        <f>IF(G54="ST",((D55-$B$26))/(D55-D54),IF(G54="EN",($B$27-D54+1)/((VLOOKUP(D54,Ref!$C$5:$E$102,3,FALSE))-D54),IF(G54="","",1)))</f>
        <v/>
      </c>
      <c r="I54" s="46" t="str">
        <f ca="1">IFERROR(OFFSET(EUC!$G$1,MATCH('3MFG'!$B$39,EUC!$S$2:$S$225,0),MONTH('3MFG'!D54)-1),"")</f>
        <v/>
      </c>
      <c r="J54" s="119" t="str">
        <f t="shared" si="0"/>
        <v/>
      </c>
      <c r="K54" s="332">
        <f ca="1">SUMIF(COG!B:B,'3MFG'!D54,COG!C:C)</f>
        <v>0</v>
      </c>
      <c r="L54" s="176" t="str">
        <f>IF(F54&lt;=$B$28,(SUM($B$58:$B$61)*(VLOOKUP(D54,Ref!$C$5:$E$102,3,FALSE)-D54)*H54)/100,"")</f>
        <v/>
      </c>
      <c r="M54" s="176" t="str">
        <f t="shared" si="1"/>
        <v/>
      </c>
      <c r="N54" s="121" t="str">
        <f t="shared" si="2"/>
        <v/>
      </c>
      <c r="O54" s="362" t="str">
        <f ca="1">IF(D54="","",(OFFSET(METERING!$M$1,MATCH('3MFG'!E54,METERING!$M$2:$M$9,0),MATCH('3MFG'!$B$47,METERING!$N$1:$Q$1,0))/365/100+SUM($B$49:$B$50)/100)*(VLOOKUP(D54,Ref!$C$5:$E$102,3,FALSE)-D54)*H54)</f>
        <v/>
      </c>
      <c r="P54" s="362" t="str">
        <f>IF(F54&lt;=$B$28,(SUM($B$52:$B$54)*(VLOOKUP(D54,Ref!$C$5:$E$102,3,FALSE)-D54)*H54)/100,"")</f>
        <v/>
      </c>
      <c r="Q54" s="120" t="str">
        <f t="shared" si="5"/>
        <v/>
      </c>
      <c r="R54" s="318" t="str">
        <f>IF(D54="","",VLOOKUP(D54,UAG!$B$8:$N$67,13,FALSE)*$B$35*(VLOOKUP(D54,Ref!$C$5:$E$102,3,FALSE)-D54)*(1+$B$57))</f>
        <v/>
      </c>
      <c r="S54" s="358" t="str">
        <f ca="1">IF(H54="","",IF($B$17=FALSE,N54,SUM($B$62))*OFFSET(OTHER!$B$49,MATCH($B$33,OTHER!$B$50:$B$57,0),MATCH(E54,OTHER!$C$49:$I$49,0)))</f>
        <v/>
      </c>
      <c r="T54" s="359" t="str">
        <f ca="1">IF(H54="","",IF($B$17=FALSE,0,SUM($B$63))*OFFSET(OTHER!$B$49,MATCH($B$33,OTHER!$B$50:$B$57,0),MATCH(E54,OTHER!$C$49:$I$49,0)))</f>
        <v/>
      </c>
      <c r="U54" s="333" t="str">
        <f t="shared" si="6"/>
        <v/>
      </c>
      <c r="V54" s="4"/>
      <c r="W54" s="4"/>
      <c r="X54" s="4"/>
      <c r="Y54" s="322"/>
      <c r="Z54" s="4"/>
      <c r="AA54" s="4"/>
      <c r="AB54" s="4"/>
      <c r="AC54" s="4"/>
      <c r="AD54" s="4"/>
      <c r="AE54" s="4"/>
      <c r="AF54" s="4"/>
      <c r="AG54" s="4"/>
      <c r="AH54" s="4"/>
      <c r="AI54" s="4"/>
      <c r="AJ54" s="4"/>
      <c r="AK54" s="4"/>
      <c r="AM54" s="4"/>
      <c r="AN54" s="4"/>
    </row>
    <row r="55" spans="1:40" x14ac:dyDescent="0.25">
      <c r="A55" s="446" t="s">
        <v>2014</v>
      </c>
      <c r="B55" s="467">
        <f ca="1">Manual!B54</f>
        <v>0</v>
      </c>
      <c r="D55" s="45" t="str">
        <f>IF(F55&gt;$B$28+1,"",(VLOOKUP(D54,Ref!$C$5:$E$102,3,FALSE)))</f>
        <v/>
      </c>
      <c r="E55" s="9" t="str">
        <f>IF(D55="","",VLOOKUP(D55,Ref!$B$5:$H$200,7,FALSE))</f>
        <v/>
      </c>
      <c r="F55" s="9" t="str">
        <f t="shared" si="3"/>
        <v/>
      </c>
      <c r="G55" s="47" t="str">
        <f t="shared" si="4"/>
        <v/>
      </c>
      <c r="H55" s="331" t="str">
        <f>IF(G55="ST",((D56-$B$26))/(D56-D55),IF(G55="EN",($B$27-D55+1)/((VLOOKUP(D55,Ref!$C$5:$E$102,3,FALSE))-D55),IF(G55="","",1)))</f>
        <v/>
      </c>
      <c r="I55" s="46" t="str">
        <f ca="1">IFERROR(OFFSET(EUC!$G$1,MATCH('3MFG'!$B$39,EUC!$S$2:$S$225,0),MONTH('3MFG'!D55)-1),"")</f>
        <v/>
      </c>
      <c r="J55" s="119" t="str">
        <f t="shared" si="0"/>
        <v/>
      </c>
      <c r="K55" s="332">
        <f ca="1">SUMIF(COG!B:B,'3MFG'!D55,COG!C:C)</f>
        <v>0</v>
      </c>
      <c r="L55" s="176" t="str">
        <f>IF(F55&lt;=$B$28,(SUM($B$58:$B$61)*(VLOOKUP(D55,Ref!$C$5:$E$102,3,FALSE)-D55)*H55)/100,"")</f>
        <v/>
      </c>
      <c r="M55" s="176" t="str">
        <f t="shared" si="1"/>
        <v/>
      </c>
      <c r="N55" s="121" t="str">
        <f t="shared" si="2"/>
        <v/>
      </c>
      <c r="O55" s="362" t="str">
        <f ca="1">IF(D55="","",(OFFSET(METERING!$M$1,MATCH('3MFG'!E55,METERING!$M$2:$M$9,0),MATCH('3MFG'!$B$47,METERING!$N$1:$Q$1,0))/365/100+SUM($B$49:$B$50)/100)*(VLOOKUP(D55,Ref!$C$5:$E$102,3,FALSE)-D55)*H55)</f>
        <v/>
      </c>
      <c r="P55" s="362" t="str">
        <f>IF(F55&lt;=$B$28,(SUM($B$52:$B$54)*(VLOOKUP(D55,Ref!$C$5:$E$102,3,FALSE)-D55)*H55)/100,"")</f>
        <v/>
      </c>
      <c r="Q55" s="120" t="str">
        <f t="shared" si="5"/>
        <v/>
      </c>
      <c r="R55" s="318" t="str">
        <f>IF(D55="","",VLOOKUP(D55,UAG!$B$8:$N$67,13,FALSE)*$B$35*(VLOOKUP(D55,Ref!$C$5:$E$102,3,FALSE)-D55)*(1+$B$57))</f>
        <v/>
      </c>
      <c r="S55" s="358" t="str">
        <f ca="1">IF(H55="","",IF($B$17=FALSE,N55,SUM($B$62))*OFFSET(OTHER!$B$49,MATCH($B$33,OTHER!$B$50:$B$57,0),MATCH(E55,OTHER!$C$49:$I$49,0)))</f>
        <v/>
      </c>
      <c r="T55" s="359" t="str">
        <f ca="1">IF(H55="","",IF($B$17=FALSE,0,SUM($B$63))*OFFSET(OTHER!$B$49,MATCH($B$33,OTHER!$B$50:$B$57,0),MATCH(E55,OTHER!$C$49:$I$49,0)))</f>
        <v/>
      </c>
      <c r="U55" s="333" t="str">
        <f t="shared" si="6"/>
        <v/>
      </c>
      <c r="V55" s="4"/>
      <c r="W55" s="4"/>
      <c r="X55" s="4"/>
      <c r="Y55" s="322"/>
      <c r="Z55" s="4"/>
      <c r="AA55" s="4"/>
      <c r="AB55" s="4"/>
      <c r="AC55" s="4"/>
      <c r="AD55" s="4"/>
      <c r="AE55" s="4"/>
      <c r="AF55" s="4"/>
      <c r="AG55" s="4"/>
      <c r="AH55" s="4"/>
      <c r="AI55" s="4"/>
      <c r="AJ55" s="4"/>
      <c r="AK55" s="4"/>
      <c r="AM55" s="4"/>
      <c r="AN55" s="4"/>
    </row>
    <row r="56" spans="1:40" x14ac:dyDescent="0.25">
      <c r="A56" s="446" t="s">
        <v>2013</v>
      </c>
      <c r="B56" s="467">
        <f ca="1">Manual!B55</f>
        <v>0</v>
      </c>
      <c r="D56" s="45" t="str">
        <f>IF(F56&gt;$B$28+1,"",(VLOOKUP(D55,Ref!$C$5:$E$102,3,FALSE)))</f>
        <v/>
      </c>
      <c r="E56" s="9" t="str">
        <f>IF(D56="","",VLOOKUP(D56,Ref!$B$5:$H$200,7,FALSE))</f>
        <v/>
      </c>
      <c r="F56" s="9" t="str">
        <f t="shared" si="3"/>
        <v/>
      </c>
      <c r="G56" s="47" t="str">
        <f t="shared" si="4"/>
        <v/>
      </c>
      <c r="H56" s="331" t="str">
        <f>IF(G56="ST",((D57-$B$26))/(D57-D56),IF(G56="EN",($B$27-D56+1)/((VLOOKUP(D56,Ref!$C$5:$E$102,3,FALSE))-D56),IF(G56="","",1)))</f>
        <v/>
      </c>
      <c r="I56" s="46" t="str">
        <f ca="1">IFERROR(OFFSET(EUC!$G$1,MATCH('3MFG'!$B$39,EUC!$S$2:$S$225,0),MONTH('3MFG'!D56)-1),"")</f>
        <v/>
      </c>
      <c r="J56" s="119" t="str">
        <f t="shared" si="0"/>
        <v/>
      </c>
      <c r="K56" s="332">
        <f ca="1">SUMIF(COG!B:B,'3MFG'!D56,COG!C:C)</f>
        <v>0</v>
      </c>
      <c r="L56" s="176" t="str">
        <f>IF(F56&lt;=$B$28,(SUM($B$58:$B$61)*(VLOOKUP(D56,Ref!$C$5:$E$102,3,FALSE)-D56)*H56)/100,"")</f>
        <v/>
      </c>
      <c r="M56" s="176" t="str">
        <f t="shared" si="1"/>
        <v/>
      </c>
      <c r="N56" s="121" t="str">
        <f t="shared" si="2"/>
        <v/>
      </c>
      <c r="O56" s="362" t="str">
        <f ca="1">IF(D56="","",(OFFSET(METERING!$M$1,MATCH('3MFG'!E56,METERING!$M$2:$M$9,0),MATCH('3MFG'!$B$47,METERING!$N$1:$Q$1,0))/365/100+SUM($B$49:$B$50)/100)*(VLOOKUP(D56,Ref!$C$5:$E$102,3,FALSE)-D56)*H56)</f>
        <v/>
      </c>
      <c r="P56" s="362" t="str">
        <f>IF(F56&lt;=$B$28,(SUM($B$52:$B$54)*(VLOOKUP(D56,Ref!$C$5:$E$102,3,FALSE)-D56)*H56)/100,"")</f>
        <v/>
      </c>
      <c r="Q56" s="120" t="str">
        <f t="shared" si="5"/>
        <v/>
      </c>
      <c r="R56" s="318" t="str">
        <f>IF(D56="","",VLOOKUP(D56,UAG!$B$8:$N$67,13,FALSE)*$B$35*(VLOOKUP(D56,Ref!$C$5:$E$102,3,FALSE)-D56)*(1+$B$57))</f>
        <v/>
      </c>
      <c r="S56" s="358" t="str">
        <f ca="1">IF(H56="","",IF($B$17=FALSE,N56,SUM($B$62))*OFFSET(OTHER!$B$49,MATCH($B$33,OTHER!$B$50:$B$57,0),MATCH(E56,OTHER!$C$49:$I$49,0)))</f>
        <v/>
      </c>
      <c r="T56" s="359" t="str">
        <f ca="1">IF(H56="","",IF($B$17=FALSE,0,SUM($B$63))*OFFSET(OTHER!$B$49,MATCH($B$33,OTHER!$B$50:$B$57,0),MATCH(E56,OTHER!$C$49:$I$49,0)))</f>
        <v/>
      </c>
      <c r="U56" s="333" t="str">
        <f t="shared" si="6"/>
        <v/>
      </c>
      <c r="V56" s="4"/>
      <c r="W56" s="4"/>
      <c r="X56" s="4"/>
      <c r="Y56" s="322"/>
      <c r="Z56" s="4"/>
      <c r="AA56" s="4"/>
      <c r="AB56" s="4"/>
      <c r="AC56" s="4"/>
      <c r="AD56" s="4"/>
      <c r="AE56" s="4"/>
      <c r="AF56" s="4"/>
      <c r="AG56" s="4"/>
      <c r="AH56" s="4"/>
      <c r="AI56" s="4"/>
      <c r="AJ56" s="4"/>
      <c r="AK56" s="4"/>
      <c r="AM56" s="4"/>
      <c r="AN56" s="4"/>
    </row>
    <row r="57" spans="1:40" x14ac:dyDescent="0.25">
      <c r="A57" s="446" t="s">
        <v>2602</v>
      </c>
      <c r="B57" s="467">
        <f>Manual!B56</f>
        <v>8.6999999999999994E-2</v>
      </c>
      <c r="D57" s="45" t="str">
        <f>IF(F57&gt;$B$28+1,"",(VLOOKUP(D56,Ref!$C$5:$E$102,3,FALSE)))</f>
        <v/>
      </c>
      <c r="E57" s="9" t="str">
        <f>IF(D57="","",VLOOKUP(D57,Ref!$B$5:$H$200,7,FALSE))</f>
        <v/>
      </c>
      <c r="F57" s="9" t="str">
        <f t="shared" si="3"/>
        <v/>
      </c>
      <c r="G57" s="47" t="str">
        <f t="shared" si="4"/>
        <v/>
      </c>
      <c r="H57" s="331" t="str">
        <f>IF(G57="ST",((D58-$B$26))/(D58-D57),IF(G57="EN",($B$27-D57+1)/((VLOOKUP(D57,Ref!$C$5:$E$102,3,FALSE))-D57),IF(G57="","",1)))</f>
        <v/>
      </c>
      <c r="I57" s="46" t="str">
        <f ca="1">IFERROR(OFFSET(EUC!$G$1,MATCH('3MFG'!$B$39,EUC!$S$2:$S$225,0),MONTH('3MFG'!D57)-1),"")</f>
        <v/>
      </c>
      <c r="J57" s="119" t="str">
        <f t="shared" si="0"/>
        <v/>
      </c>
      <c r="K57" s="332">
        <f ca="1">SUMIF(COG!B:B,'3MFG'!D57,COG!C:C)</f>
        <v>0</v>
      </c>
      <c r="L57" s="176" t="str">
        <f>IF(F57&lt;=$B$28,(SUM($B$58:$B$61)*(VLOOKUP(D57,Ref!$C$5:$E$102,3,FALSE)-D57)*H57)/100,"")</f>
        <v/>
      </c>
      <c r="M57" s="176" t="str">
        <f t="shared" si="1"/>
        <v/>
      </c>
      <c r="N57" s="121" t="str">
        <f t="shared" si="2"/>
        <v/>
      </c>
      <c r="O57" s="362" t="str">
        <f ca="1">IF(D57="","",(OFFSET(METERING!$M$1,MATCH('3MFG'!E57,METERING!$M$2:$M$9,0),MATCH('3MFG'!$B$47,METERING!$N$1:$Q$1,0))/365/100+SUM($B$49:$B$50)/100)*(VLOOKUP(D57,Ref!$C$5:$E$102,3,FALSE)-D57)*H57)</f>
        <v/>
      </c>
      <c r="P57" s="362" t="str">
        <f>IF(F57&lt;=$B$28,(SUM($B$52:$B$54)*(VLOOKUP(D57,Ref!$C$5:$E$102,3,FALSE)-D57)*H57)/100,"")</f>
        <v/>
      </c>
      <c r="Q57" s="120" t="str">
        <f t="shared" si="5"/>
        <v/>
      </c>
      <c r="R57" s="318" t="str">
        <f>IF(D57="","",VLOOKUP(D57,UAG!$B$8:$N$67,13,FALSE)*$B$35*(VLOOKUP(D57,Ref!$C$5:$E$102,3,FALSE)-D57)*(1+$B$57))</f>
        <v/>
      </c>
      <c r="S57" s="358" t="str">
        <f ca="1">IF(H57="","",IF($B$17=FALSE,N57,SUM($B$62))*OFFSET(OTHER!$B$49,MATCH($B$33,OTHER!$B$50:$B$57,0),MATCH(E57,OTHER!$C$49:$I$49,0)))</f>
        <v/>
      </c>
      <c r="T57" s="359" t="str">
        <f ca="1">IF(H57="","",IF($B$17=FALSE,0,SUM($B$63))*OFFSET(OTHER!$B$49,MATCH($B$33,OTHER!$B$50:$B$57,0),MATCH(E57,OTHER!$C$49:$I$49,0)))</f>
        <v/>
      </c>
      <c r="U57" s="333" t="str">
        <f t="shared" si="6"/>
        <v/>
      </c>
      <c r="V57" s="4"/>
      <c r="W57" s="4"/>
      <c r="X57" s="4"/>
      <c r="Y57" s="322"/>
      <c r="Z57" s="4"/>
      <c r="AA57" s="4"/>
      <c r="AB57" s="4"/>
      <c r="AC57" s="4"/>
      <c r="AD57" s="4"/>
      <c r="AE57" s="4"/>
      <c r="AF57" s="4"/>
      <c r="AG57" s="4"/>
      <c r="AH57" s="4"/>
      <c r="AI57" s="4"/>
      <c r="AJ57" s="4"/>
      <c r="AK57" s="4"/>
      <c r="AM57" s="4"/>
      <c r="AN57" s="4"/>
    </row>
    <row r="58" spans="1:40" x14ac:dyDescent="0.25">
      <c r="A58" s="446" t="s">
        <v>2015</v>
      </c>
      <c r="B58" s="467" t="e">
        <f ca="1">Manual!B57</f>
        <v>#DIV/0!</v>
      </c>
      <c r="D58" s="45" t="str">
        <f>IF(F58&gt;$B$28+1,"",(VLOOKUP(D57,Ref!$C$5:$E$102,3,FALSE)))</f>
        <v/>
      </c>
      <c r="E58" s="9" t="str">
        <f>IF(D58="","",VLOOKUP(D58,Ref!$B$5:$H$200,7,FALSE))</f>
        <v/>
      </c>
      <c r="F58" s="9" t="str">
        <f t="shared" si="3"/>
        <v/>
      </c>
      <c r="G58" s="47" t="str">
        <f t="shared" si="4"/>
        <v/>
      </c>
      <c r="H58" s="331" t="str">
        <f>IF(G58="ST",((D59-$B$26))/(D59-D58),IF(G58="EN",($B$27-D58+1)/((VLOOKUP(D58,Ref!$C$5:$E$102,3,FALSE))-D58),IF(G58="","",1)))</f>
        <v/>
      </c>
      <c r="I58" s="46" t="str">
        <f ca="1">IFERROR(OFFSET(EUC!$G$1,MATCH('3MFG'!$B$39,EUC!$S$2:$S$225,0),MONTH('3MFG'!D58)-1),"")</f>
        <v/>
      </c>
      <c r="J58" s="119" t="str">
        <f t="shared" si="0"/>
        <v/>
      </c>
      <c r="K58" s="332">
        <f ca="1">SUMIF(COG!B:B,'3MFG'!D58,COG!C:C)</f>
        <v>0</v>
      </c>
      <c r="L58" s="176" t="str">
        <f>IF(F58&lt;=$B$28,(SUM($B$58:$B$61)*(VLOOKUP(D58,Ref!$C$5:$E$102,3,FALSE)-D58)*H58)/100,"")</f>
        <v/>
      </c>
      <c r="M58" s="176" t="str">
        <f t="shared" si="1"/>
        <v/>
      </c>
      <c r="N58" s="121" t="str">
        <f t="shared" si="2"/>
        <v/>
      </c>
      <c r="O58" s="362" t="str">
        <f ca="1">IF(D58="","",(OFFSET(METERING!$M$1,MATCH('3MFG'!E58,METERING!$M$2:$M$9,0),MATCH('3MFG'!$B$47,METERING!$N$1:$Q$1,0))/365/100+SUM($B$49:$B$50)/100)*(VLOOKUP(D58,Ref!$C$5:$E$102,3,FALSE)-D58)*H58)</f>
        <v/>
      </c>
      <c r="P58" s="362" t="str">
        <f>IF(F58&lt;=$B$28,(SUM($B$52:$B$54)*(VLOOKUP(D58,Ref!$C$5:$E$102,3,FALSE)-D58)*H58)/100,"")</f>
        <v/>
      </c>
      <c r="Q58" s="120" t="str">
        <f t="shared" si="5"/>
        <v/>
      </c>
      <c r="R58" s="318" t="str">
        <f>IF(D58="","",VLOOKUP(D58,UAG!$B$8:$N$67,13,FALSE)*$B$35*(VLOOKUP(D58,Ref!$C$5:$E$102,3,FALSE)-D58)*(1+$B$57))</f>
        <v/>
      </c>
      <c r="S58" s="358" t="str">
        <f ca="1">IF(H58="","",IF($B$17=FALSE,N58,SUM($B$62))*OFFSET(OTHER!$B$49,MATCH($B$33,OTHER!$B$50:$B$57,0),MATCH(E58,OTHER!$C$49:$I$49,0)))</f>
        <v/>
      </c>
      <c r="T58" s="359" t="str">
        <f ca="1">IF(H58="","",IF($B$17=FALSE,0,SUM($B$63))*OFFSET(OTHER!$B$49,MATCH($B$33,OTHER!$B$50:$B$57,0),MATCH(E58,OTHER!$C$49:$I$49,0)))</f>
        <v/>
      </c>
      <c r="U58" s="333" t="str">
        <f t="shared" si="6"/>
        <v/>
      </c>
      <c r="V58" s="4"/>
      <c r="W58" s="4"/>
      <c r="X58" s="4"/>
      <c r="Y58" s="322"/>
      <c r="Z58" s="4"/>
      <c r="AA58" s="4"/>
      <c r="AB58" s="4"/>
      <c r="AC58" s="4"/>
      <c r="AD58" s="4"/>
      <c r="AE58" s="4"/>
      <c r="AF58" s="4"/>
      <c r="AG58" s="4"/>
      <c r="AH58" s="4"/>
      <c r="AI58" s="4"/>
      <c r="AJ58" s="4"/>
      <c r="AK58" s="4"/>
      <c r="AM58" s="4"/>
      <c r="AN58" s="4"/>
    </row>
    <row r="59" spans="1:40" x14ac:dyDescent="0.25">
      <c r="A59" s="446" t="s">
        <v>2016</v>
      </c>
      <c r="B59" s="467" t="e">
        <f ca="1">Manual!B58</f>
        <v>#DIV/0!</v>
      </c>
      <c r="D59" s="45" t="str">
        <f>IF(F59&gt;$B$28+1,"",(VLOOKUP(D58,Ref!$C$5:$E$102,3,FALSE)))</f>
        <v/>
      </c>
      <c r="E59" s="9" t="str">
        <f>IF(D59="","",VLOOKUP(D59,Ref!$B$5:$H$200,7,FALSE))</f>
        <v/>
      </c>
      <c r="F59" s="9" t="str">
        <f t="shared" si="3"/>
        <v/>
      </c>
      <c r="G59" s="47" t="str">
        <f t="shared" si="4"/>
        <v/>
      </c>
      <c r="H59" s="331" t="str">
        <f>IF(G59="ST",((D60-$B$26))/(D60-D59),IF(G59="EN",($B$27-D59+1)/((VLOOKUP(D59,Ref!$C$5:$E$102,3,FALSE))-D59),IF(G59="","",1)))</f>
        <v/>
      </c>
      <c r="I59" s="46" t="str">
        <f ca="1">IFERROR(OFFSET(EUC!$G$1,MATCH('3MFG'!$B$39,EUC!$S$2:$S$225,0),MONTH('3MFG'!D59)-1),"")</f>
        <v/>
      </c>
      <c r="J59" s="119" t="str">
        <f t="shared" si="0"/>
        <v/>
      </c>
      <c r="K59" s="332">
        <f ca="1">SUMIF(COG!B:B,'3MFG'!D59,COG!C:C)</f>
        <v>0</v>
      </c>
      <c r="L59" s="176" t="str">
        <f>IF(F59&lt;=$B$28,(SUM($B$58:$B$61)*(VLOOKUP(D59,Ref!$C$5:$E$102,3,FALSE)-D59)*H59)/100,"")</f>
        <v/>
      </c>
      <c r="M59" s="176" t="str">
        <f t="shared" si="1"/>
        <v/>
      </c>
      <c r="N59" s="121" t="str">
        <f t="shared" si="2"/>
        <v/>
      </c>
      <c r="O59" s="362" t="str">
        <f ca="1">IF(D59="","",(OFFSET(METERING!$M$1,MATCH('3MFG'!E59,METERING!$M$2:$M$9,0),MATCH('3MFG'!$B$47,METERING!$N$1:$Q$1,0))/365/100+SUM($B$49:$B$50)/100)*(VLOOKUP(D59,Ref!$C$5:$E$102,3,FALSE)-D59)*H59)</f>
        <v/>
      </c>
      <c r="P59" s="362" t="str">
        <f>IF(F59&lt;=$B$28,(SUM($B$52:$B$54)*(VLOOKUP(D59,Ref!$C$5:$E$102,3,FALSE)-D59)*H59)/100,"")</f>
        <v/>
      </c>
      <c r="Q59" s="120" t="str">
        <f t="shared" si="5"/>
        <v/>
      </c>
      <c r="R59" s="318" t="str">
        <f>IF(D59="","",VLOOKUP(D59,UAG!$B$8:$N$67,13,FALSE)*$B$35*(VLOOKUP(D59,Ref!$C$5:$E$102,3,FALSE)-D59)*(1+$B$57))</f>
        <v/>
      </c>
      <c r="S59" s="358" t="str">
        <f ca="1">IF(H59="","",IF($B$17=FALSE,N59,SUM($B$62))*OFFSET(OTHER!$B$49,MATCH($B$33,OTHER!$B$50:$B$57,0),MATCH(E59,OTHER!$C$49:$I$49,0)))</f>
        <v/>
      </c>
      <c r="T59" s="359" t="str">
        <f ca="1">IF(H59="","",IF($B$17=FALSE,0,SUM($B$63))*OFFSET(OTHER!$B$49,MATCH($B$33,OTHER!$B$50:$B$57,0),MATCH(E59,OTHER!$C$49:$I$49,0)))</f>
        <v/>
      </c>
      <c r="U59" s="333" t="str">
        <f t="shared" si="6"/>
        <v/>
      </c>
      <c r="V59" s="4"/>
      <c r="W59" s="4"/>
      <c r="X59" s="4"/>
      <c r="Y59" s="322"/>
      <c r="Z59" s="4"/>
      <c r="AA59" s="4"/>
      <c r="AB59" s="4"/>
      <c r="AC59" s="4"/>
      <c r="AD59" s="4"/>
      <c r="AE59" s="4"/>
      <c r="AF59" s="4"/>
      <c r="AG59" s="4"/>
      <c r="AH59" s="4"/>
      <c r="AI59" s="4"/>
      <c r="AJ59" s="4"/>
      <c r="AK59" s="4"/>
      <c r="AM59" s="4"/>
      <c r="AN59" s="4"/>
    </row>
    <row r="60" spans="1:40" x14ac:dyDescent="0.25">
      <c r="A60" s="446" t="s">
        <v>2017</v>
      </c>
      <c r="B60" s="467">
        <f ca="1">Manual!B59</f>
        <v>0</v>
      </c>
      <c r="D60" s="45" t="str">
        <f>IF(F60&gt;$B$28+1,"",(VLOOKUP(D59,Ref!$C$5:$E$102,3,FALSE)))</f>
        <v/>
      </c>
      <c r="E60" s="9" t="str">
        <f>IF(D60="","",VLOOKUP(D60,Ref!$B$5:$H$200,7,FALSE))</f>
        <v/>
      </c>
      <c r="F60" s="9" t="str">
        <f t="shared" si="3"/>
        <v/>
      </c>
      <c r="G60" s="47" t="str">
        <f t="shared" si="4"/>
        <v/>
      </c>
      <c r="H60" s="331" t="str">
        <f>IF(G60="ST",((D61-$B$26))/(D61-D60),IF(G60="EN",($B$27-D60+1)/((VLOOKUP(D60,Ref!$C$5:$E$102,3,FALSE))-D60),IF(G60="","",1)))</f>
        <v/>
      </c>
      <c r="I60" s="46" t="str">
        <f ca="1">IFERROR(OFFSET(EUC!$G$1,MATCH('3MFG'!$B$39,EUC!$S$2:$S$225,0),MONTH('3MFG'!D60)-1),"")</f>
        <v/>
      </c>
      <c r="J60" s="119" t="str">
        <f t="shared" si="0"/>
        <v/>
      </c>
      <c r="K60" s="332">
        <f ca="1">SUMIF(COG!B:B,'3MFG'!D60,COG!C:C)</f>
        <v>0</v>
      </c>
      <c r="L60" s="176" t="str">
        <f>IF(F60&lt;=$B$28,(SUM($B$58:$B$61)*(VLOOKUP(D60,Ref!$C$5:$E$102,3,FALSE)-D60)*H60)/100,"")</f>
        <v/>
      </c>
      <c r="M60" s="176" t="str">
        <f t="shared" si="1"/>
        <v/>
      </c>
      <c r="N60" s="121" t="str">
        <f t="shared" si="2"/>
        <v/>
      </c>
      <c r="O60" s="362" t="str">
        <f ca="1">IF(D60="","",(OFFSET(METERING!$M$1,MATCH('3MFG'!E60,METERING!$M$2:$M$9,0),MATCH('3MFG'!$B$47,METERING!$N$1:$Q$1,0))/365/100+SUM($B$49:$B$50)/100)*(VLOOKUP(D60,Ref!$C$5:$E$102,3,FALSE)-D60)*H60)</f>
        <v/>
      </c>
      <c r="P60" s="362" t="str">
        <f>IF(F60&lt;=$B$28,(SUM($B$52:$B$54)*(VLOOKUP(D60,Ref!$C$5:$E$102,3,FALSE)-D60)*H60)/100,"")</f>
        <v/>
      </c>
      <c r="Q60" s="120" t="str">
        <f t="shared" si="5"/>
        <v/>
      </c>
      <c r="R60" s="318" t="str">
        <f>IF(D60="","",VLOOKUP(D60,UAG!$B$8:$N$67,13,FALSE)*$B$35*(VLOOKUP(D60,Ref!$C$5:$E$102,3,FALSE)-D60)*(1+$B$57))</f>
        <v/>
      </c>
      <c r="S60" s="358" t="str">
        <f ca="1">IF(H60="","",IF($B$17=FALSE,N60,SUM($B$62))*OFFSET(OTHER!$B$49,MATCH($B$33,OTHER!$B$50:$B$57,0),MATCH(E60,OTHER!$C$49:$I$49,0)))</f>
        <v/>
      </c>
      <c r="T60" s="359" t="str">
        <f ca="1">IF(H60="","",IF($B$17=FALSE,0,SUM($B$63))*OFFSET(OTHER!$B$49,MATCH($B$33,OTHER!$B$50:$B$57,0),MATCH(E60,OTHER!$C$49:$I$49,0)))</f>
        <v/>
      </c>
      <c r="U60" s="333" t="str">
        <f t="shared" si="6"/>
        <v/>
      </c>
      <c r="V60" s="4"/>
      <c r="W60" s="4"/>
      <c r="X60" s="4"/>
      <c r="Y60" s="322"/>
      <c r="Z60" s="4"/>
      <c r="AA60" s="4"/>
      <c r="AB60" s="4"/>
      <c r="AC60" s="4"/>
      <c r="AD60" s="4"/>
      <c r="AE60" s="4"/>
      <c r="AF60" s="4"/>
      <c r="AG60" s="4"/>
      <c r="AH60" s="4"/>
      <c r="AI60" s="4"/>
      <c r="AJ60" s="4"/>
      <c r="AK60" s="4"/>
      <c r="AM60" s="4"/>
      <c r="AN60" s="4"/>
    </row>
    <row r="61" spans="1:40" x14ac:dyDescent="0.25">
      <c r="A61" s="446" t="s">
        <v>2018</v>
      </c>
      <c r="B61" s="467" t="e">
        <f ca="1">Manual!B60</f>
        <v>#DIV/0!</v>
      </c>
      <c r="D61" s="45" t="str">
        <f>IF(F61&gt;$B$28+1,"",(VLOOKUP(D60,Ref!$C$5:$E$102,3,FALSE)))</f>
        <v/>
      </c>
      <c r="E61" s="9" t="str">
        <f>IF(D61="","",VLOOKUP(D61,Ref!$B$5:$H$200,7,FALSE))</f>
        <v/>
      </c>
      <c r="F61" s="9" t="str">
        <f t="shared" si="3"/>
        <v/>
      </c>
      <c r="G61" s="47" t="str">
        <f t="shared" si="4"/>
        <v/>
      </c>
      <c r="H61" s="331" t="str">
        <f>IF(G61="ST",((D62-$B$26))/(D62-D61),IF(G61="EN",($B$27-D61+1)/((VLOOKUP(D61,Ref!$C$5:$E$102,3,FALSE))-D61),IF(G61="","",1)))</f>
        <v/>
      </c>
      <c r="I61" s="46" t="str">
        <f ca="1">IFERROR(OFFSET(EUC!$G$1,MATCH('3MFG'!$B$39,EUC!$S$2:$S$225,0),MONTH('3MFG'!D61)-1),"")</f>
        <v/>
      </c>
      <c r="J61" s="119" t="str">
        <f t="shared" si="0"/>
        <v/>
      </c>
      <c r="K61" s="332">
        <f ca="1">SUMIF(COG!B:B,'3MFG'!D61,COG!C:C)</f>
        <v>0</v>
      </c>
      <c r="L61" s="176" t="str">
        <f>IF(F61&lt;=$B$28,(SUM($B$58:$B$61)*(VLOOKUP(D61,Ref!$C$5:$E$102,3,FALSE)-D61)*H61)/100,"")</f>
        <v/>
      </c>
      <c r="M61" s="176" t="str">
        <f t="shared" si="1"/>
        <v/>
      </c>
      <c r="N61" s="121" t="str">
        <f t="shared" si="2"/>
        <v/>
      </c>
      <c r="O61" s="362" t="str">
        <f ca="1">IF(D61="","",(OFFSET(METERING!$M$1,MATCH('3MFG'!E61,METERING!$M$2:$M$9,0),MATCH('3MFG'!$B$47,METERING!$N$1:$Q$1,0))/365/100+SUM($B$49:$B$50)/100)*(VLOOKUP(D61,Ref!$C$5:$E$102,3,FALSE)-D61)*H61)</f>
        <v/>
      </c>
      <c r="P61" s="362" t="str">
        <f>IF(F61&lt;=$B$28,(SUM($B$52:$B$54)*(VLOOKUP(D61,Ref!$C$5:$E$102,3,FALSE)-D61)*H61)/100,"")</f>
        <v/>
      </c>
      <c r="Q61" s="120" t="str">
        <f t="shared" si="5"/>
        <v/>
      </c>
      <c r="R61" s="318" t="str">
        <f>IF(D61="","",VLOOKUP(D61,UAG!$B$8:$N$67,13,FALSE)*$B$35*(VLOOKUP(D61,Ref!$C$5:$E$102,3,FALSE)-D61)*(1+$B$57))</f>
        <v/>
      </c>
      <c r="S61" s="358" t="str">
        <f ca="1">IF(H61="","",IF($B$17=FALSE,N61,SUM($B$62))*OFFSET(OTHER!$B$49,MATCH($B$33,OTHER!$B$50:$B$57,0),MATCH(E61,OTHER!$C$49:$I$49,0)))</f>
        <v/>
      </c>
      <c r="T61" s="359" t="str">
        <f ca="1">IF(H61="","",IF($B$17=FALSE,0,SUM($B$63))*OFFSET(OTHER!$B$49,MATCH($B$33,OTHER!$B$50:$B$57,0),MATCH(E61,OTHER!$C$49:$I$49,0)))</f>
        <v/>
      </c>
      <c r="U61" s="333" t="str">
        <f t="shared" si="6"/>
        <v/>
      </c>
      <c r="V61" s="4"/>
      <c r="W61" s="4"/>
      <c r="X61" s="4"/>
      <c r="Y61" s="322"/>
      <c r="Z61" s="4"/>
      <c r="AA61" s="4"/>
      <c r="AB61" s="4"/>
      <c r="AC61" s="4"/>
      <c r="AD61" s="4"/>
      <c r="AE61" s="4"/>
      <c r="AF61" s="4"/>
      <c r="AG61" s="4"/>
      <c r="AH61" s="4"/>
      <c r="AI61" s="4"/>
      <c r="AJ61" s="4"/>
      <c r="AK61" s="4"/>
      <c r="AM61" s="4"/>
      <c r="AN61" s="4"/>
    </row>
    <row r="62" spans="1:40" x14ac:dyDescent="0.25">
      <c r="A62" s="446" t="s">
        <v>1994</v>
      </c>
      <c r="B62" s="467">
        <f ca="1">Manual!B61</f>
        <v>0</v>
      </c>
      <c r="D62" s="45" t="str">
        <f>IF(F62&gt;$B$28+1,"",(VLOOKUP(D61,Ref!$C$5:$E$102,3,FALSE)))</f>
        <v/>
      </c>
      <c r="E62" s="9" t="str">
        <f>IF(D62="","",VLOOKUP(D62,Ref!$B$5:$H$200,7,FALSE))</f>
        <v/>
      </c>
      <c r="F62" s="9" t="str">
        <f t="shared" si="3"/>
        <v/>
      </c>
      <c r="G62" s="47" t="str">
        <f t="shared" si="4"/>
        <v/>
      </c>
      <c r="H62" s="331" t="str">
        <f>IF(G62="ST",((D63-$B$26))/(D63-D62),IF(G62="EN",($B$27-D62+1)/((VLOOKUP(D62,Ref!$C$5:$E$102,3,FALSE))-D62),IF(G62="","",1)))</f>
        <v/>
      </c>
      <c r="I62" s="46" t="str">
        <f ca="1">IFERROR(OFFSET(EUC!$G$1,MATCH('3MFG'!$B$39,EUC!$S$2:$S$225,0),MONTH('3MFG'!D62)-1),"")</f>
        <v/>
      </c>
      <c r="J62" s="119" t="str">
        <f t="shared" si="0"/>
        <v/>
      </c>
      <c r="K62" s="332">
        <f ca="1">SUMIF(COG!B:B,'3MFG'!D62,COG!C:C)</f>
        <v>0</v>
      </c>
      <c r="L62" s="176" t="str">
        <f>IF(F62&lt;=$B$28,(SUM($B$58:$B$61)*(VLOOKUP(D62,Ref!$C$5:$E$102,3,FALSE)-D62)*H62)/100,"")</f>
        <v/>
      </c>
      <c r="M62" s="176" t="str">
        <f t="shared" si="1"/>
        <v/>
      </c>
      <c r="N62" s="121" t="str">
        <f t="shared" si="2"/>
        <v/>
      </c>
      <c r="O62" s="362" t="str">
        <f ca="1">IF(D62="","",(OFFSET(METERING!$M$1,MATCH('3MFG'!E62,METERING!$M$2:$M$9,0),MATCH('3MFG'!$B$47,METERING!$N$1:$Q$1,0))/365/100+SUM($B$49:$B$50)/100)*(VLOOKUP(D62,Ref!$C$5:$E$102,3,FALSE)-D62)*H62)</f>
        <v/>
      </c>
      <c r="P62" s="362" t="str">
        <f>IF(F62&lt;=$B$28,(SUM($B$52:$B$54)*(VLOOKUP(D62,Ref!$C$5:$E$102,3,FALSE)-D62)*H62)/100,"")</f>
        <v/>
      </c>
      <c r="Q62" s="120" t="str">
        <f t="shared" si="5"/>
        <v/>
      </c>
      <c r="R62" s="318" t="str">
        <f>IF(D62="","",VLOOKUP(D62,UAG!$B$8:$N$67,13,FALSE)*$B$35*(VLOOKUP(D62,Ref!$C$5:$E$102,3,FALSE)-D62)*(1+$B$57))</f>
        <v/>
      </c>
      <c r="S62" s="358" t="str">
        <f ca="1">IF(H62="","",IF($B$17=FALSE,N62,SUM($B$62))*OFFSET(OTHER!$B$49,MATCH($B$33,OTHER!$B$50:$B$57,0),MATCH(E62,OTHER!$C$49:$I$49,0)))</f>
        <v/>
      </c>
      <c r="T62" s="359" t="str">
        <f ca="1">IF(H62="","",IF($B$17=FALSE,0,SUM($B$63))*OFFSET(OTHER!$B$49,MATCH($B$33,OTHER!$B$50:$B$57,0),MATCH(E62,OTHER!$C$49:$I$49,0)))</f>
        <v/>
      </c>
      <c r="U62" s="333" t="str">
        <f t="shared" si="6"/>
        <v/>
      </c>
      <c r="V62" s="4"/>
      <c r="W62" s="4"/>
      <c r="X62" s="4"/>
      <c r="Y62" s="322"/>
      <c r="Z62" s="4"/>
      <c r="AA62" s="4"/>
      <c r="AB62" s="4"/>
      <c r="AC62" s="4"/>
      <c r="AD62" s="4"/>
      <c r="AE62" s="4"/>
      <c r="AF62" s="4"/>
      <c r="AG62" s="4"/>
      <c r="AH62" s="4"/>
      <c r="AI62" s="4"/>
      <c r="AJ62" s="4"/>
      <c r="AK62" s="4"/>
      <c r="AM62" s="4"/>
      <c r="AN62" s="4"/>
    </row>
    <row r="63" spans="1:40" x14ac:dyDescent="0.25">
      <c r="A63" s="446" t="s">
        <v>2001</v>
      </c>
      <c r="B63" s="467" t="e">
        <f ca="1">Manual!B62</f>
        <v>#DIV/0!</v>
      </c>
      <c r="D63" s="45" t="str">
        <f>IF(F63&gt;$B$28+1,"",(VLOOKUP(D62,Ref!$C$5:$E$102,3,FALSE)))</f>
        <v/>
      </c>
      <c r="E63" s="9" t="str">
        <f>IF(D63="","",VLOOKUP(D63,Ref!$B$5:$H$200,7,FALSE))</f>
        <v/>
      </c>
      <c r="F63" s="9" t="str">
        <f t="shared" si="3"/>
        <v/>
      </c>
      <c r="G63" s="47" t="str">
        <f t="shared" si="4"/>
        <v/>
      </c>
      <c r="H63" s="331" t="str">
        <f>IF(G63="ST",((D64-$B$26))/(D64-D63),IF(G63="EN",($B$27-D63+1)/((VLOOKUP(D63,Ref!$C$5:$E$102,3,FALSE))-D63),IF(G63="","",1)))</f>
        <v/>
      </c>
      <c r="I63" s="46" t="str">
        <f ca="1">IFERROR(OFFSET(EUC!$G$1,MATCH('3MFG'!$B$39,EUC!$S$2:$S$225,0),MONTH('3MFG'!D63)-1),"")</f>
        <v/>
      </c>
      <c r="J63" s="119" t="str">
        <f t="shared" si="0"/>
        <v/>
      </c>
      <c r="K63" s="332">
        <f ca="1">SUMIF(COG!B:B,'3MFG'!D63,COG!C:C)</f>
        <v>0</v>
      </c>
      <c r="L63" s="176" t="str">
        <f>IF(F63&lt;=$B$28,(SUM($B$58:$B$61)*(VLOOKUP(D63,Ref!$C$5:$E$102,3,FALSE)-D63)*H63)/100,"")</f>
        <v/>
      </c>
      <c r="M63" s="176" t="str">
        <f t="shared" si="1"/>
        <v/>
      </c>
      <c r="N63" s="121" t="str">
        <f t="shared" si="2"/>
        <v/>
      </c>
      <c r="O63" s="362" t="str">
        <f ca="1">IF(D63="","",(OFFSET(METERING!$M$1,MATCH('3MFG'!E63,METERING!$M$2:$M$9,0),MATCH('3MFG'!$B$47,METERING!$N$1:$Q$1,0))/365/100+SUM($B$49:$B$50)/100)*(VLOOKUP(D63,Ref!$C$5:$E$102,3,FALSE)-D63)*H63)</f>
        <v/>
      </c>
      <c r="P63" s="362" t="str">
        <f>IF(F63&lt;=$B$28,(SUM($B$52:$B$54)*(VLOOKUP(D63,Ref!$C$5:$E$102,3,FALSE)-D63)*H63)/100,"")</f>
        <v/>
      </c>
      <c r="Q63" s="120" t="str">
        <f t="shared" si="5"/>
        <v/>
      </c>
      <c r="R63" s="318" t="str">
        <f>IF(D63="","",VLOOKUP(D63,UAG!$B$8:$N$67,13,FALSE)*$B$35*(VLOOKUP(D63,Ref!$C$5:$E$102,3,FALSE)-D63)*(1+$B$57))</f>
        <v/>
      </c>
      <c r="S63" s="358" t="str">
        <f ca="1">IF(H63="","",IF($B$17=FALSE,N63,SUM($B$62))*OFFSET(OTHER!$B$49,MATCH($B$33,OTHER!$B$50:$B$57,0),MATCH(E63,OTHER!$C$49:$I$49,0)))</f>
        <v/>
      </c>
      <c r="T63" s="359" t="str">
        <f ca="1">IF(H63="","",IF($B$17=FALSE,0,SUM($B$63))*OFFSET(OTHER!$B$49,MATCH($B$33,OTHER!$B$50:$B$57,0),MATCH(E63,OTHER!$C$49:$I$49,0)))</f>
        <v/>
      </c>
      <c r="U63" s="333" t="str">
        <f t="shared" si="6"/>
        <v/>
      </c>
      <c r="V63" s="4"/>
      <c r="W63" s="4"/>
      <c r="X63" s="4"/>
      <c r="Y63" s="322"/>
      <c r="Z63" s="4"/>
      <c r="AA63" s="4"/>
      <c r="AB63" s="4"/>
      <c r="AC63" s="4"/>
      <c r="AD63" s="4"/>
      <c r="AE63" s="4"/>
      <c r="AF63" s="4"/>
      <c r="AG63" s="4"/>
      <c r="AH63" s="4"/>
      <c r="AI63" s="4"/>
      <c r="AJ63" s="4"/>
      <c r="AK63" s="4"/>
      <c r="AM63" s="4"/>
      <c r="AN63" s="4"/>
    </row>
    <row r="64" spans="1:40" x14ac:dyDescent="0.25">
      <c r="A64" s="449" t="s">
        <v>2046</v>
      </c>
      <c r="B64" s="477">
        <v>4</v>
      </c>
      <c r="D64" s="45" t="str">
        <f>IF(F64&gt;$B$28+1,"",(VLOOKUP(D63,Ref!$C$5:$E$102,3,FALSE)))</f>
        <v/>
      </c>
      <c r="E64" s="9" t="str">
        <f>IF(D64="","",VLOOKUP(D64,Ref!$B$5:$H$200,7,FALSE))</f>
        <v/>
      </c>
      <c r="F64" s="9" t="str">
        <f t="shared" si="3"/>
        <v/>
      </c>
      <c r="G64" s="47" t="str">
        <f t="shared" si="4"/>
        <v/>
      </c>
      <c r="H64" s="331" t="str">
        <f>IF(G64="ST",((D65-$B$26))/(D65-D64),IF(G64="EN",($B$27-D64+1)/((VLOOKUP(D64,Ref!$C$5:$E$102,3,FALSE))-D64),IF(G64="","",1)))</f>
        <v/>
      </c>
      <c r="I64" s="46" t="str">
        <f ca="1">IFERROR(OFFSET(EUC!$G$1,MATCH('3MFG'!$B$39,EUC!$S$2:$S$225,0),MONTH('3MFG'!D64)-1),"")</f>
        <v/>
      </c>
      <c r="J64" s="119" t="str">
        <f t="shared" si="0"/>
        <v/>
      </c>
      <c r="K64" s="332">
        <f ca="1">SUMIF(COG!B:B,'3MFG'!D64,COG!C:C)</f>
        <v>0</v>
      </c>
      <c r="L64" s="176" t="str">
        <f>IF(F64&lt;=$B$28,(SUM($B$58:$B$61)*(VLOOKUP(D64,Ref!$C$5:$E$102,3,FALSE)-D64)*H64)/100,"")</f>
        <v/>
      </c>
      <c r="M64" s="176" t="str">
        <f t="shared" si="1"/>
        <v/>
      </c>
      <c r="N64" s="121" t="str">
        <f t="shared" si="2"/>
        <v/>
      </c>
      <c r="O64" s="362" t="str">
        <f ca="1">IF(D64="","",(OFFSET(METERING!$M$1,MATCH('3MFG'!E64,METERING!$M$2:$M$9,0),MATCH('3MFG'!$B$47,METERING!$N$1:$Q$1,0))/365/100+SUM($B$49:$B$50)/100)*(VLOOKUP(D64,Ref!$C$5:$E$102,3,FALSE)-D64)*H64)</f>
        <v/>
      </c>
      <c r="P64" s="362" t="str">
        <f>IF(F64&lt;=$B$28,(SUM($B$52:$B$54)*(VLOOKUP(D64,Ref!$C$5:$E$102,3,FALSE)-D64)*H64)/100,"")</f>
        <v/>
      </c>
      <c r="Q64" s="120" t="str">
        <f t="shared" si="5"/>
        <v/>
      </c>
      <c r="R64" s="318" t="str">
        <f>IF(D64="","",VLOOKUP(D64,UAG!$B$8:$N$67,13,FALSE)*$B$35*(VLOOKUP(D64,Ref!$C$5:$E$102,3,FALSE)-D64)*(1+$B$57))</f>
        <v/>
      </c>
      <c r="S64" s="358" t="str">
        <f ca="1">IF(H64="","",IF($B$17=FALSE,N64,SUM($B$62))*OFFSET(OTHER!$B$49,MATCH($B$33,OTHER!$B$50:$B$57,0),MATCH(E64,OTHER!$C$49:$I$49,0)))</f>
        <v/>
      </c>
      <c r="T64" s="359" t="str">
        <f ca="1">IF(H64="","",IF($B$17=FALSE,0,SUM($B$63))*OFFSET(OTHER!$B$49,MATCH($B$33,OTHER!$B$50:$B$57,0),MATCH(E64,OTHER!$C$49:$I$49,0)))</f>
        <v/>
      </c>
      <c r="U64" s="333" t="str">
        <f t="shared" si="6"/>
        <v/>
      </c>
      <c r="V64" s="4"/>
      <c r="W64" s="4"/>
      <c r="X64" s="4"/>
      <c r="Y64" s="322"/>
      <c r="Z64" s="4"/>
      <c r="AA64" s="4"/>
      <c r="AB64" s="4"/>
      <c r="AC64" s="4"/>
      <c r="AD64" s="4"/>
      <c r="AE64" s="4"/>
      <c r="AF64" s="4"/>
      <c r="AG64" s="4"/>
      <c r="AH64" s="4"/>
      <c r="AI64" s="4"/>
      <c r="AJ64" s="4"/>
      <c r="AK64" s="4"/>
      <c r="AM64" s="4"/>
      <c r="AN64" s="4"/>
    </row>
    <row r="65" spans="1:40" x14ac:dyDescent="0.25">
      <c r="A65" s="446" t="s">
        <v>2623</v>
      </c>
      <c r="B65" s="470">
        <v>-0.05</v>
      </c>
      <c r="D65" s="45" t="str">
        <f>IF(F65&gt;$B$28+1,"",(VLOOKUP(D64,Ref!$C$5:$E$102,3,FALSE)))</f>
        <v/>
      </c>
      <c r="E65" s="9" t="str">
        <f>IF(D65="","",VLOOKUP(D65,Ref!$B$5:$H$200,7,FALSE))</f>
        <v/>
      </c>
      <c r="F65" s="9" t="str">
        <f t="shared" si="3"/>
        <v/>
      </c>
      <c r="G65" s="47" t="str">
        <f t="shared" si="4"/>
        <v/>
      </c>
      <c r="H65" s="331" t="str">
        <f>IF(G65="ST",((D66-$B$26))/(D66-D65),IF(G65="EN",($B$27-D65+1)/((VLOOKUP(D65,Ref!$C$5:$E$102,3,FALSE))-D65),IF(G65="","",1)))</f>
        <v/>
      </c>
      <c r="I65" s="46" t="str">
        <f ca="1">IFERROR(OFFSET(EUC!$G$1,MATCH('3MFG'!$B$39,EUC!$S$2:$S$225,0),MONTH('3MFG'!D65)-1),"")</f>
        <v/>
      </c>
      <c r="J65" s="119" t="str">
        <f t="shared" si="0"/>
        <v/>
      </c>
      <c r="K65" s="332">
        <f ca="1">SUMIF(COG!B:B,'3MFG'!D65,COG!C:C)</f>
        <v>0</v>
      </c>
      <c r="L65" s="176" t="str">
        <f>IF(F65&lt;=$B$28,(SUM($B$58:$B$61)*(VLOOKUP(D65,Ref!$C$5:$E$102,3,FALSE)-D65)*H65)/100,"")</f>
        <v/>
      </c>
      <c r="M65" s="176" t="str">
        <f t="shared" si="1"/>
        <v/>
      </c>
      <c r="N65" s="121" t="str">
        <f t="shared" si="2"/>
        <v/>
      </c>
      <c r="O65" s="362" t="str">
        <f ca="1">IF(D65="","",(OFFSET(METERING!$M$1,MATCH('3MFG'!E65,METERING!$M$2:$M$9,0),MATCH('3MFG'!$B$47,METERING!$N$1:$Q$1,0))/365/100+SUM($B$49:$B$50)/100)*(VLOOKUP(D65,Ref!$C$5:$E$102,3,FALSE)-D65)*H65)</f>
        <v/>
      </c>
      <c r="P65" s="362" t="str">
        <f>IF(F65&lt;=$B$28,(SUM($B$52:$B$54)*(VLOOKUP(D65,Ref!$C$5:$E$102,3,FALSE)-D65)*H65)/100,"")</f>
        <v/>
      </c>
      <c r="Q65" s="120" t="str">
        <f t="shared" si="5"/>
        <v/>
      </c>
      <c r="R65" s="318" t="str">
        <f>IF(D65="","",VLOOKUP(D65,UAG!$B$8:$N$67,13,FALSE)*$B$35*(VLOOKUP(D65,Ref!$C$5:$E$102,3,FALSE)-D65)*(1+$B$57))</f>
        <v/>
      </c>
      <c r="S65" s="358" t="str">
        <f ca="1">IF(H65="","",IF($B$17=FALSE,N65,SUM($B$62))*OFFSET(OTHER!$B$49,MATCH($B$33,OTHER!$B$50:$B$57,0),MATCH(E65,OTHER!$C$49:$I$49,0)))</f>
        <v/>
      </c>
      <c r="T65" s="359" t="str">
        <f ca="1">IF(H65="","",IF($B$17=FALSE,0,SUM($B$63))*OFFSET(OTHER!$B$49,MATCH($B$33,OTHER!$B$50:$B$57,0),MATCH(E65,OTHER!$C$49:$I$49,0)))</f>
        <v/>
      </c>
      <c r="U65" s="333" t="str">
        <f t="shared" si="6"/>
        <v/>
      </c>
      <c r="V65" s="4"/>
      <c r="W65" s="4"/>
      <c r="X65" s="4"/>
      <c r="Y65" s="322"/>
      <c r="Z65" s="4"/>
      <c r="AA65" s="4"/>
      <c r="AB65" s="4"/>
      <c r="AC65" s="4"/>
      <c r="AD65" s="4"/>
      <c r="AE65" s="4"/>
      <c r="AF65" s="4"/>
      <c r="AG65" s="4"/>
      <c r="AH65" s="4"/>
      <c r="AI65" s="4"/>
      <c r="AJ65" s="4"/>
      <c r="AK65" s="4"/>
      <c r="AM65" s="4"/>
      <c r="AN65" s="4"/>
    </row>
    <row r="66" spans="1:40" x14ac:dyDescent="0.25">
      <c r="A66" s="446" t="s">
        <v>2163</v>
      </c>
      <c r="B66" s="482">
        <v>3.6999999999999998E-2</v>
      </c>
      <c r="D66" s="45" t="str">
        <f>IF(F66&gt;$B$28+1,"",(VLOOKUP(D65,Ref!$C$5:$E$102,3,FALSE)))</f>
        <v/>
      </c>
      <c r="E66" s="9" t="str">
        <f>IF(D66="","",VLOOKUP(D66,Ref!$B$5:$H$200,7,FALSE))</f>
        <v/>
      </c>
      <c r="F66" s="9" t="str">
        <f t="shared" si="3"/>
        <v/>
      </c>
      <c r="G66" s="47" t="str">
        <f t="shared" si="4"/>
        <v/>
      </c>
      <c r="H66" s="331" t="str">
        <f>IF(G66="ST",((D67-$B$26))/(D67-D66),IF(G66="EN",($B$27-D66+1)/((VLOOKUP(D66,Ref!$C$5:$E$102,3,FALSE))-D66),IF(G66="","",1)))</f>
        <v/>
      </c>
      <c r="I66" s="46" t="str">
        <f ca="1">IFERROR(OFFSET(EUC!$G$1,MATCH('3MFG'!$B$39,EUC!$S$2:$S$225,0),MONTH('3MFG'!D66)-1),"")</f>
        <v/>
      </c>
      <c r="J66" s="119" t="str">
        <f t="shared" si="0"/>
        <v/>
      </c>
      <c r="K66" s="332">
        <f ca="1">SUMIF(COG!B:B,'3MFG'!D66,COG!C:C)</f>
        <v>0</v>
      </c>
      <c r="L66" s="176" t="str">
        <f>IF(F66&lt;=$B$28,(SUM($B$58:$B$61)*(VLOOKUP(D66,Ref!$C$5:$E$102,3,FALSE)-D66)*H66)/100,"")</f>
        <v/>
      </c>
      <c r="M66" s="176" t="str">
        <f t="shared" si="1"/>
        <v/>
      </c>
      <c r="N66" s="121" t="str">
        <f t="shared" si="2"/>
        <v/>
      </c>
      <c r="O66" s="362" t="str">
        <f ca="1">IF(D66="","",(OFFSET(METERING!$M$1,MATCH('3MFG'!E66,METERING!$M$2:$M$9,0),MATCH('3MFG'!$B$47,METERING!$N$1:$Q$1,0))/365/100+SUM($B$49:$B$50)/100)*(VLOOKUP(D66,Ref!$C$5:$E$102,3,FALSE)-D66)*H66)</f>
        <v/>
      </c>
      <c r="P66" s="362" t="str">
        <f>IF(F66&lt;=$B$28,(SUM($B$52:$B$54)*(VLOOKUP(D66,Ref!$C$5:$E$102,3,FALSE)-D66)*H66)/100,"")</f>
        <v/>
      </c>
      <c r="Q66" s="120" t="str">
        <f t="shared" si="5"/>
        <v/>
      </c>
      <c r="R66" s="318" t="str">
        <f>IF(D66="","",VLOOKUP(D66,UAG!$B$8:$N$67,13,FALSE)*$B$35*(VLOOKUP(D66,Ref!$C$5:$E$102,3,FALSE)-D66)*(1+$B$57))</f>
        <v/>
      </c>
      <c r="S66" s="358" t="str">
        <f ca="1">IF(H66="","",IF($B$17=FALSE,N66,SUM($B$62))*OFFSET(OTHER!$B$49,MATCH($B$33,OTHER!$B$50:$B$57,0),MATCH(E66,OTHER!$C$49:$I$49,0)))</f>
        <v/>
      </c>
      <c r="T66" s="359" t="str">
        <f ca="1">IF(H66="","",IF($B$17=FALSE,0,SUM($B$63))*OFFSET(OTHER!$B$49,MATCH($B$33,OTHER!$B$50:$B$57,0),MATCH(E66,OTHER!$C$49:$I$49,0)))</f>
        <v/>
      </c>
      <c r="U66" s="333" t="str">
        <f t="shared" si="6"/>
        <v/>
      </c>
      <c r="V66" s="4"/>
      <c r="W66" s="4"/>
      <c r="X66" s="4"/>
      <c r="Y66" s="322"/>
      <c r="Z66" s="4"/>
      <c r="AA66" s="4"/>
      <c r="AB66" s="4"/>
      <c r="AC66" s="4"/>
      <c r="AD66" s="4"/>
      <c r="AE66" s="4"/>
      <c r="AF66" s="4"/>
      <c r="AG66" s="4"/>
      <c r="AH66" s="4"/>
      <c r="AI66" s="4"/>
      <c r="AJ66" s="4"/>
      <c r="AK66" s="4"/>
      <c r="AM66" s="4"/>
      <c r="AN66" s="4"/>
    </row>
    <row r="67" spans="1:40" x14ac:dyDescent="0.25">
      <c r="A67" s="446" t="s">
        <v>2164</v>
      </c>
      <c r="B67" s="470">
        <v>0.01</v>
      </c>
      <c r="D67" s="45" t="str">
        <f>IF(F67&gt;$B$28+1,"",(VLOOKUP(D66,Ref!$C$5:$E$102,3,FALSE)))</f>
        <v/>
      </c>
      <c r="E67" s="9" t="str">
        <f>IF(D67="","",VLOOKUP(D67,Ref!$B$5:$H$200,7,FALSE))</f>
        <v/>
      </c>
      <c r="F67" s="9" t="str">
        <f t="shared" si="3"/>
        <v/>
      </c>
      <c r="G67" s="47" t="str">
        <f t="shared" si="4"/>
        <v/>
      </c>
      <c r="H67" s="331" t="str">
        <f>IF(G67="ST",((D68-$B$26))/(D68-D67),IF(G67="EN",($B$27-D67+1)/((VLOOKUP(D67,Ref!$C$5:$E$102,3,FALSE))-D67),IF(G67="","",1)))</f>
        <v/>
      </c>
      <c r="I67" s="46" t="str">
        <f ca="1">IFERROR(OFFSET(EUC!$G$1,MATCH('3MFG'!$B$39,EUC!$S$2:$S$225,0),MONTH('3MFG'!D67)-1),"")</f>
        <v/>
      </c>
      <c r="J67" s="119" t="str">
        <f t="shared" si="0"/>
        <v/>
      </c>
      <c r="K67" s="332">
        <f ca="1">SUMIF(COG!B:B,'3MFG'!D67,COG!C:C)</f>
        <v>0</v>
      </c>
      <c r="L67" s="176" t="str">
        <f>IF(F67&lt;=$B$28,(SUM($B$58:$B$61)*(VLOOKUP(D67,Ref!$C$5:$E$102,3,FALSE)-D67)*H67)/100,"")</f>
        <v/>
      </c>
      <c r="M67" s="176" t="str">
        <f t="shared" si="1"/>
        <v/>
      </c>
      <c r="N67" s="121" t="str">
        <f t="shared" si="2"/>
        <v/>
      </c>
      <c r="O67" s="362" t="str">
        <f ca="1">IF(D67="","",(OFFSET(METERING!$M$1,MATCH('3MFG'!E67,METERING!$M$2:$M$9,0),MATCH('3MFG'!$B$47,METERING!$N$1:$Q$1,0))/365/100+SUM($B$49:$B$50)/100)*(VLOOKUP(D67,Ref!$C$5:$E$102,3,FALSE)-D67)*H67)</f>
        <v/>
      </c>
      <c r="P67" s="362" t="str">
        <f>IF(F67&lt;=$B$28,(SUM($B$52:$B$54)*(VLOOKUP(D67,Ref!$C$5:$E$102,3,FALSE)-D67)*H67)/100,"")</f>
        <v/>
      </c>
      <c r="Q67" s="120" t="str">
        <f t="shared" si="5"/>
        <v/>
      </c>
      <c r="R67" s="318" t="str">
        <f>IF(D67="","",VLOOKUP(D67,UAG!$B$8:$N$67,13,FALSE)*$B$35*(VLOOKUP(D67,Ref!$C$5:$E$102,3,FALSE)-D67)*(1+$B$57))</f>
        <v/>
      </c>
      <c r="S67" s="358" t="str">
        <f ca="1">IF(H67="","",IF($B$17=FALSE,N67,SUM($B$62))*OFFSET(OTHER!$B$49,MATCH($B$33,OTHER!$B$50:$B$57,0),MATCH(E67,OTHER!$C$49:$I$49,0)))</f>
        <v/>
      </c>
      <c r="T67" s="359" t="str">
        <f ca="1">IF(H67="","",IF($B$17=FALSE,0,SUM($B$63))*OFFSET(OTHER!$B$49,MATCH($B$33,OTHER!$B$50:$B$57,0),MATCH(E67,OTHER!$C$49:$I$49,0)))</f>
        <v/>
      </c>
      <c r="U67" s="333" t="str">
        <f t="shared" si="6"/>
        <v/>
      </c>
      <c r="V67" s="4"/>
      <c r="W67" s="4"/>
      <c r="X67" s="4"/>
      <c r="Y67" s="322"/>
      <c r="Z67" s="4"/>
      <c r="AA67" s="4"/>
      <c r="AB67" s="4"/>
      <c r="AC67" s="4"/>
      <c r="AD67" s="4"/>
      <c r="AE67" s="4"/>
      <c r="AF67" s="4"/>
      <c r="AG67" s="4"/>
      <c r="AH67" s="4"/>
      <c r="AI67" s="4"/>
      <c r="AJ67" s="4"/>
      <c r="AK67" s="4"/>
      <c r="AM67" s="4"/>
      <c r="AN67" s="4"/>
    </row>
    <row r="68" spans="1:40" x14ac:dyDescent="0.25">
      <c r="A68" s="446" t="s">
        <v>2679</v>
      </c>
      <c r="B68" s="471">
        <f>SUMPRODUCT((MARGIN!$B$4:$B$14&lt;Manual!$B$35)*(MARGIN!$C$4:$C$14&gt;Manual!$B$35)*(MARGIN!$I$4:$I$14))*B28/12</f>
        <v>0</v>
      </c>
      <c r="D68" s="45" t="str">
        <f>IF(F68&gt;$B$28+1,"",(VLOOKUP(D67,Ref!$C$5:$E$102,3,FALSE)))</f>
        <v/>
      </c>
      <c r="E68" s="9" t="str">
        <f>IF(D68="","",VLOOKUP(D68,Ref!$B$5:$H$200,7,FALSE))</f>
        <v/>
      </c>
      <c r="F68" s="9" t="str">
        <f t="shared" si="3"/>
        <v/>
      </c>
      <c r="G68" s="47" t="str">
        <f t="shared" si="4"/>
        <v/>
      </c>
      <c r="H68" s="331" t="str">
        <f>IF(G68="ST",((D69-$B$26))/(D69-D68),IF(G68="EN",($B$27-D68+1)/((VLOOKUP(D68,Ref!$C$5:$E$102,3,FALSE))-D68),IF(G68="","",1)))</f>
        <v/>
      </c>
      <c r="I68" s="46" t="str">
        <f ca="1">IFERROR(OFFSET(EUC!$G$1,MATCH('3MFG'!$B$39,EUC!$S$2:$S$225,0),MONTH('3MFG'!D68)-1),"")</f>
        <v/>
      </c>
      <c r="J68" s="119" t="str">
        <f t="shared" si="0"/>
        <v/>
      </c>
      <c r="K68" s="332">
        <f ca="1">SUMIF(COG!B:B,'3MFG'!D68,COG!C:C)</f>
        <v>0</v>
      </c>
      <c r="L68" s="176" t="str">
        <f>IF(F68&lt;=$B$28,(SUM($B$58:$B$61)*(VLOOKUP(D68,Ref!$C$5:$E$102,3,FALSE)-D68)*H68)/100,"")</f>
        <v/>
      </c>
      <c r="M68" s="176" t="str">
        <f t="shared" si="1"/>
        <v/>
      </c>
      <c r="N68" s="121" t="str">
        <f t="shared" si="2"/>
        <v/>
      </c>
      <c r="O68" s="362" t="str">
        <f ca="1">IF(D68="","",(OFFSET(METERING!$M$1,MATCH('3MFG'!E68,METERING!$M$2:$M$9,0),MATCH('3MFG'!$B$47,METERING!$N$1:$Q$1,0))/365/100+SUM($B$49:$B$50)/100)*(VLOOKUP(D68,Ref!$C$5:$E$102,3,FALSE)-D68)*H68)</f>
        <v/>
      </c>
      <c r="P68" s="362" t="str">
        <f>IF(F68&lt;=$B$28,(SUM($B$52:$B$54)*(VLOOKUP(D68,Ref!$C$5:$E$102,3,FALSE)-D68)*H68)/100,"")</f>
        <v/>
      </c>
      <c r="Q68" s="120" t="str">
        <f t="shared" si="5"/>
        <v/>
      </c>
      <c r="R68" s="318" t="str">
        <f>IF(D68="","",VLOOKUP(D68,UAG!$B$8:$N$67,13,FALSE)*$B$35*(VLOOKUP(D68,Ref!$C$5:$E$102,3,FALSE)-D68)*(1+$B$57))</f>
        <v/>
      </c>
      <c r="S68" s="358" t="str">
        <f ca="1">IF(H68="","",IF($B$17=FALSE,N68,SUM($B$62))*OFFSET(OTHER!$B$49,MATCH($B$33,OTHER!$B$50:$B$57,0),MATCH(E68,OTHER!$C$49:$I$49,0)))</f>
        <v/>
      </c>
      <c r="T68" s="359" t="str">
        <f ca="1">IF(H68="","",IF($B$17=FALSE,0,SUM($B$63))*OFFSET(OTHER!$B$49,MATCH($B$33,OTHER!$B$50:$B$57,0),MATCH(E68,OTHER!$C$49:$I$49,0)))</f>
        <v/>
      </c>
      <c r="U68" s="333" t="str">
        <f t="shared" si="6"/>
        <v/>
      </c>
      <c r="V68" s="4"/>
      <c r="W68" s="4"/>
      <c r="X68" s="4"/>
      <c r="Y68" s="322"/>
      <c r="Z68" s="4"/>
      <c r="AA68" s="4"/>
      <c r="AB68" s="4"/>
      <c r="AC68" s="4"/>
      <c r="AD68" s="4"/>
      <c r="AE68" s="4"/>
      <c r="AF68" s="4"/>
      <c r="AG68" s="4"/>
      <c r="AH68" s="4"/>
      <c r="AI68" s="4"/>
      <c r="AJ68" s="4"/>
      <c r="AK68" s="4"/>
      <c r="AM68" s="4"/>
      <c r="AN68" s="4"/>
    </row>
    <row r="69" spans="1:40" x14ac:dyDescent="0.25">
      <c r="A69" s="446" t="s">
        <v>2680</v>
      </c>
      <c r="B69" s="471" t="e">
        <f ca="1">IF(B68=0,B70*2,(B68)/(B28/12))</f>
        <v>#N/A</v>
      </c>
      <c r="D69" s="45" t="str">
        <f>IF(F69&gt;$B$28+1,"",(VLOOKUP(D68,Ref!$C$5:$E$102,3,FALSE)))</f>
        <v/>
      </c>
      <c r="E69" s="9" t="str">
        <f>IF(D69="","",VLOOKUP(D69,Ref!$B$5:$H$200,7,FALSE))</f>
        <v/>
      </c>
      <c r="F69" s="168" t="str">
        <f t="shared" si="3"/>
        <v/>
      </c>
      <c r="G69" s="47" t="str">
        <f t="shared" si="4"/>
        <v/>
      </c>
      <c r="H69" s="331" t="str">
        <f>IF(G69="ST",((D70-$B$26))/(D70-D69),IF(G69="EN",($B$27-D69+1)/((VLOOKUP(D69,Ref!$C$5:$E$102,3,FALSE))-D69),IF(G69="","",1)))</f>
        <v/>
      </c>
      <c r="I69" s="46" t="str">
        <f ca="1">IFERROR(OFFSET(EUC!$G$1,MATCH('3MFG'!$B$39,EUC!$S$2:$S$225,0),MONTH('3MFG'!D69)-1),"")</f>
        <v/>
      </c>
      <c r="J69" s="119" t="str">
        <f t="shared" si="0"/>
        <v/>
      </c>
      <c r="K69" s="332">
        <f ca="1">SUMIF(COG!B:B,'3MFG'!D69,COG!C:C)</f>
        <v>0</v>
      </c>
      <c r="L69" s="176" t="str">
        <f>IF(F69&lt;=$B$28,(SUM($B$58:$B$61)*(VLOOKUP(D69,Ref!$C$5:$E$102,3,FALSE)-D69)*H69)/100,"")</f>
        <v/>
      </c>
      <c r="M69" s="176" t="str">
        <f t="shared" si="1"/>
        <v/>
      </c>
      <c r="N69" s="121" t="str">
        <f t="shared" si="2"/>
        <v/>
      </c>
      <c r="O69" s="362" t="str">
        <f ca="1">IF(D69="","",(OFFSET(METERING!$M$1,MATCH('3MFG'!E69,METERING!$M$2:$M$9,0),MATCH('3MFG'!$B$47,METERING!$N$1:$Q$1,0))/365/100+SUM($B$49:$B$50)/100)*(VLOOKUP(D69,Ref!$C$5:$E$102,3,FALSE)-D69)*H69)</f>
        <v/>
      </c>
      <c r="P69" s="362" t="str">
        <f>IF(F69&lt;=$B$28,(SUM($B$52:$B$54)*(VLOOKUP(D69,Ref!$C$5:$E$102,3,FALSE)-D69)*H69)/100,"")</f>
        <v/>
      </c>
      <c r="Q69" s="120" t="str">
        <f t="shared" si="5"/>
        <v/>
      </c>
      <c r="R69" s="318" t="str">
        <f>IF(D69="","",VLOOKUP(D69,UAG!$B$8:$N$67,13,FALSE)*$B$35*(VLOOKUP(D69,Ref!$C$5:$E$102,3,FALSE)-D69)*(1+$B$57))</f>
        <v/>
      </c>
      <c r="S69" s="358" t="str">
        <f ca="1">IF(H69="","",IF($B$17=FALSE,N69,SUM($B$62))*OFFSET(OTHER!$B$49,MATCH($B$33,OTHER!$B$50:$B$57,0),MATCH(E69,OTHER!$C$49:$I$49,0)))</f>
        <v/>
      </c>
      <c r="T69" s="359" t="str">
        <f ca="1">IF(H69="","",IF($B$17=FALSE,0,SUM($B$63))*OFFSET(OTHER!$B$49,MATCH($B$33,OTHER!$B$50:$B$57,0),MATCH(E69,OTHER!$C$49:$I$49,0)))</f>
        <v/>
      </c>
      <c r="U69" s="333" t="str">
        <f t="shared" si="6"/>
        <v/>
      </c>
      <c r="V69" s="4"/>
      <c r="W69" s="4"/>
      <c r="X69" s="4"/>
      <c r="Y69" s="322"/>
      <c r="Z69" s="4"/>
      <c r="AA69" s="4"/>
      <c r="AB69" s="4"/>
      <c r="AC69" s="4"/>
      <c r="AD69" s="4"/>
      <c r="AE69" s="4"/>
      <c r="AF69" s="4"/>
      <c r="AG69" s="4"/>
      <c r="AH69" s="4"/>
      <c r="AI69" s="4"/>
      <c r="AJ69" s="4"/>
      <c r="AK69" s="4"/>
      <c r="AM69" s="4"/>
      <c r="AN69" s="4"/>
    </row>
    <row r="70" spans="1:40" x14ac:dyDescent="0.25">
      <c r="A70" s="446" t="s">
        <v>2681</v>
      </c>
      <c r="B70" s="471" t="e">
        <f ca="1">OFFSET(MARGIN!$C$3,MATCH((SUMPRODUCT((MARGIN!$B$4:$B$14&lt;Manual!$B$35)*(MARGIN!$C$4:$C$14&gt;Manual!$B$35)*(MARGIN!$A$4:$A$14))),MARGIN!$A$4:$A$14,0),B28/12)</f>
        <v>#N/A</v>
      </c>
      <c r="D70" s="45" t="str">
        <f>IF(F70&gt;$B$28+1,"",(VLOOKUP(D69,Ref!$C$5:$E$102,3,FALSE)))</f>
        <v/>
      </c>
      <c r="E70" s="9" t="str">
        <f>IF(D70="","",VLOOKUP(D70,Ref!$B$5:$H$200,7,FALSE))</f>
        <v/>
      </c>
      <c r="F70" s="9" t="str">
        <f t="shared" si="3"/>
        <v/>
      </c>
      <c r="G70" s="47" t="str">
        <f t="shared" si="4"/>
        <v/>
      </c>
      <c r="H70" s="331" t="str">
        <f>IF(G70="ST",((D71-$B$26))/(D71-D70),IF(G70="EN",($B$27-D70+1)/((VLOOKUP(D70,Ref!$C$5:$E$102,3,FALSE))-D70),IF(G70="","",1)))</f>
        <v/>
      </c>
      <c r="I70" s="46" t="str">
        <f ca="1">IFERROR(OFFSET(EUC!$G$1,MATCH('3MFG'!$B$39,EUC!$S$2:$S$225,0),MONTH('3MFG'!D70)-1),"")</f>
        <v/>
      </c>
      <c r="J70" s="119" t="str">
        <f t="shared" si="0"/>
        <v/>
      </c>
      <c r="K70" s="332">
        <f ca="1">SUMIF(COG!B:B,'3MFG'!D70,COG!C:C)</f>
        <v>0</v>
      </c>
      <c r="L70" s="176" t="str">
        <f>IF(F70&lt;=$B$28,(SUM($B$58:$B$61)*(VLOOKUP(D70,Ref!$C$5:$E$102,3,FALSE)-D70)*H70)/100,"")</f>
        <v/>
      </c>
      <c r="M70" s="176" t="str">
        <f t="shared" si="1"/>
        <v/>
      </c>
      <c r="N70" s="121" t="str">
        <f t="shared" si="2"/>
        <v/>
      </c>
      <c r="O70" s="362" t="str">
        <f ca="1">IF(D70="","",(OFFSET(METERING!$M$1,MATCH('3MFG'!E70,METERING!$M$2:$M$9,0),MATCH('3MFG'!$B$47,METERING!$N$1:$Q$1,0))/365/100+SUM($B$49:$B$50)/100)*(VLOOKUP(D70,Ref!$C$5:$E$102,3,FALSE)-D70)*H70)</f>
        <v/>
      </c>
      <c r="P70" s="362" t="str">
        <f>IF(F70&lt;=$B$28,(SUM($B$52:$B$54)*(VLOOKUP(D70,Ref!$C$5:$E$102,3,FALSE)-D70)*H70)/100,"")</f>
        <v/>
      </c>
      <c r="Q70" s="120" t="str">
        <f t="shared" si="5"/>
        <v/>
      </c>
      <c r="R70" s="318" t="str">
        <f>IF(D70="","",VLOOKUP(D70,UAG!$B$8:$N$67,13,FALSE)*$B$35*(VLOOKUP(D70,Ref!$C$5:$E$102,3,FALSE)-D70)*(1+$B$57))</f>
        <v/>
      </c>
      <c r="S70" s="358" t="str">
        <f ca="1">IF(H70="","",IF($B$17=FALSE,N70,SUM($B$62))*OFFSET(OTHER!$B$49,MATCH($B$33,OTHER!$B$50:$B$57,0),MATCH(E70,OTHER!$C$49:$I$49,0)))</f>
        <v/>
      </c>
      <c r="T70" s="359" t="str">
        <f ca="1">IF(H70="","",IF($B$17=FALSE,0,SUM($B$63))*OFFSET(OTHER!$B$49,MATCH($B$33,OTHER!$B$50:$B$57,0),MATCH(E70,OTHER!$C$49:$I$49,0)))</f>
        <v/>
      </c>
      <c r="U70" s="333" t="str">
        <f t="shared" si="6"/>
        <v/>
      </c>
      <c r="V70" s="4"/>
      <c r="W70" s="4"/>
      <c r="X70" s="4"/>
      <c r="Y70" s="322"/>
      <c r="Z70" s="4"/>
      <c r="AA70" s="4"/>
      <c r="AB70" s="4"/>
      <c r="AC70" s="4"/>
      <c r="AD70" s="4"/>
      <c r="AE70" s="4"/>
      <c r="AF70" s="4"/>
      <c r="AG70" s="4"/>
      <c r="AH70" s="4"/>
      <c r="AI70" s="4"/>
      <c r="AJ70" s="4"/>
      <c r="AK70" s="4"/>
      <c r="AM70" s="4"/>
      <c r="AN70" s="4"/>
    </row>
    <row r="71" spans="1:40" x14ac:dyDescent="0.25">
      <c r="A71" s="446" t="s">
        <v>2682</v>
      </c>
      <c r="B71" s="472">
        <f>SUMPRODUCT((MARGIN!$B$4:$B$14&lt;'3MFG'!$B$35)*(MARGIN!$C$4:$C$14&gt;'3MFG'!$B$35)*(MARGIN!$J$4:$J$14))</f>
        <v>0</v>
      </c>
      <c r="D71" s="45"/>
      <c r="E71" s="9"/>
      <c r="F71" s="168"/>
      <c r="G71" s="47"/>
      <c r="H71" s="331"/>
      <c r="I71" s="46"/>
      <c r="J71" s="119"/>
      <c r="K71" s="332"/>
      <c r="L71" s="176"/>
      <c r="M71" s="176"/>
      <c r="N71" s="121"/>
      <c r="O71" s="362"/>
      <c r="P71" s="362"/>
      <c r="Q71" s="120"/>
      <c r="R71" s="318"/>
      <c r="S71" s="358"/>
      <c r="T71" s="359"/>
      <c r="U71" s="333"/>
      <c r="V71" s="125"/>
      <c r="W71" s="4"/>
      <c r="X71" s="4"/>
      <c r="Y71" s="322"/>
      <c r="Z71" s="4"/>
      <c r="AA71" s="4"/>
      <c r="AB71" s="4"/>
      <c r="AC71" s="4"/>
      <c r="AD71" s="4"/>
      <c r="AE71" s="4"/>
      <c r="AF71" s="4"/>
      <c r="AG71" s="4"/>
      <c r="AH71" s="4"/>
      <c r="AI71" s="4"/>
      <c r="AJ71" s="4"/>
      <c r="AK71" s="4"/>
      <c r="AM71" s="4"/>
      <c r="AN71" s="4"/>
    </row>
    <row r="72" spans="1:40" x14ac:dyDescent="0.25">
      <c r="A72" s="448" t="s">
        <v>2682</v>
      </c>
      <c r="B72" s="473" t="e">
        <f ca="1">IF(SUM(B10:B11)&lt;B71,B71-SUM(B10:B11),0)</f>
        <v>#N/A</v>
      </c>
      <c r="D72" s="335"/>
      <c r="E72" s="336"/>
      <c r="F72" s="337"/>
      <c r="G72" s="338"/>
      <c r="H72" s="339"/>
      <c r="I72" s="382"/>
      <c r="J72" s="340"/>
      <c r="K72" s="341"/>
      <c r="L72" s="343"/>
      <c r="M72" s="343"/>
      <c r="N72" s="344"/>
      <c r="O72" s="383"/>
      <c r="P72" s="383"/>
      <c r="Q72" s="384"/>
      <c r="R72" s="342"/>
      <c r="S72" s="360"/>
      <c r="T72" s="361"/>
      <c r="U72" s="334"/>
      <c r="V72" s="71"/>
      <c r="W72" s="125"/>
      <c r="X72" s="118"/>
      <c r="Y72" s="125"/>
      <c r="Z72" s="122"/>
      <c r="AA72" s="122"/>
      <c r="AB72" s="74"/>
      <c r="AC72" s="4"/>
      <c r="AD72" s="4"/>
      <c r="AE72" s="4"/>
      <c r="AF72" s="4"/>
      <c r="AG72" s="4"/>
      <c r="AH72" s="4"/>
      <c r="AI72" s="4"/>
      <c r="AJ72" s="4"/>
      <c r="AK72" s="4"/>
      <c r="AM72" s="4"/>
      <c r="AN72" s="4"/>
    </row>
    <row r="73" spans="1:40" x14ac:dyDescent="0.25">
      <c r="D73" s="60"/>
      <c r="F73" s="427"/>
      <c r="G73" s="62"/>
      <c r="H73" s="63"/>
      <c r="I73" s="65"/>
      <c r="J73" s="68"/>
      <c r="K73" s="64"/>
      <c r="L73" s="428"/>
      <c r="M73" s="428"/>
      <c r="N73" s="429"/>
      <c r="O73" s="74"/>
      <c r="P73" s="74"/>
      <c r="Q73" s="429"/>
      <c r="R73" s="319"/>
      <c r="S73" s="430"/>
      <c r="T73" s="430"/>
      <c r="U73" s="156"/>
      <c r="V73" s="114"/>
      <c r="W73" s="70"/>
      <c r="X73" s="71"/>
      <c r="Y73" s="71"/>
      <c r="Z73" s="71"/>
      <c r="AA73" s="72"/>
      <c r="AB73" s="72"/>
      <c r="AC73" s="74"/>
      <c r="AD73" s="4"/>
      <c r="AE73" s="4"/>
      <c r="AF73" s="4"/>
      <c r="AG73" s="4"/>
      <c r="AH73" s="4"/>
      <c r="AI73" s="4"/>
      <c r="AJ73" s="4"/>
      <c r="AK73" s="4"/>
      <c r="AM73" s="4"/>
      <c r="AN73" s="4"/>
    </row>
    <row r="74" spans="1:40" x14ac:dyDescent="0.25">
      <c r="D74" s="60"/>
      <c r="F74" s="427"/>
      <c r="G74" s="62"/>
      <c r="H74" s="63"/>
      <c r="I74" s="65"/>
      <c r="J74" s="68"/>
      <c r="K74" s="64"/>
      <c r="L74" s="428"/>
      <c r="M74" s="428"/>
      <c r="N74" s="429"/>
      <c r="O74" s="74"/>
      <c r="P74" s="74"/>
      <c r="Q74" s="429"/>
      <c r="R74" s="319"/>
      <c r="S74" s="430"/>
      <c r="T74" s="430"/>
      <c r="U74" s="156"/>
      <c r="V74" s="114"/>
      <c r="W74" s="114"/>
      <c r="X74" s="114"/>
      <c r="Y74" s="70"/>
      <c r="Z74" s="117"/>
      <c r="AA74" s="70"/>
      <c r="AB74" s="70"/>
      <c r="AC74" s="71"/>
      <c r="AD74" s="4"/>
      <c r="AE74" s="4"/>
      <c r="AF74" s="4"/>
      <c r="AG74" s="4"/>
      <c r="AH74" s="4"/>
      <c r="AI74" s="4"/>
      <c r="AJ74" s="4"/>
      <c r="AK74" s="4"/>
      <c r="AM74" s="4"/>
      <c r="AN74" s="4"/>
    </row>
    <row r="75" spans="1:40" x14ac:dyDescent="0.25">
      <c r="D75" s="60"/>
      <c r="F75" s="427"/>
      <c r="G75" s="62"/>
      <c r="H75" s="63"/>
      <c r="I75" s="65"/>
      <c r="J75" s="68"/>
      <c r="K75" s="64"/>
      <c r="L75" s="428"/>
      <c r="M75" s="428"/>
      <c r="N75" s="429"/>
      <c r="O75" s="74"/>
      <c r="P75" s="74"/>
      <c r="Q75" s="429"/>
      <c r="R75" s="319"/>
      <c r="S75" s="430"/>
      <c r="T75" s="430"/>
      <c r="U75" s="156"/>
      <c r="V75" s="114"/>
      <c r="W75" s="114"/>
      <c r="X75" s="114"/>
      <c r="Y75" s="70"/>
      <c r="Z75" s="117"/>
      <c r="AA75" s="70"/>
      <c r="AB75" s="70"/>
      <c r="AC75" s="71"/>
      <c r="AD75" s="4"/>
      <c r="AE75" s="4"/>
      <c r="AF75" s="4"/>
      <c r="AG75" s="4"/>
      <c r="AH75" s="4"/>
      <c r="AI75" s="4"/>
      <c r="AJ75" s="4"/>
      <c r="AK75" s="4"/>
      <c r="AM75" s="4"/>
      <c r="AN75" s="4"/>
    </row>
    <row r="76" spans="1:40" x14ac:dyDescent="0.25">
      <c r="D76" s="60"/>
      <c r="F76" s="427"/>
      <c r="G76" s="62"/>
      <c r="H76" s="63"/>
      <c r="I76" s="65"/>
      <c r="J76" s="68"/>
      <c r="K76" s="64"/>
      <c r="L76" s="428"/>
      <c r="M76" s="428"/>
      <c r="N76" s="429"/>
      <c r="O76" s="74"/>
      <c r="P76" s="74"/>
      <c r="Q76" s="429"/>
      <c r="R76" s="319"/>
      <c r="S76" s="430"/>
      <c r="T76" s="430"/>
      <c r="U76" s="156"/>
      <c r="W76" s="114"/>
      <c r="X76" s="114"/>
      <c r="Y76" s="70"/>
      <c r="Z76" s="117"/>
      <c r="AA76" s="70"/>
      <c r="AB76" s="70"/>
      <c r="AC76" s="71"/>
      <c r="AD76" s="4"/>
      <c r="AE76" s="4"/>
      <c r="AF76" s="4"/>
      <c r="AG76" s="4"/>
      <c r="AH76" s="4"/>
      <c r="AI76" s="4"/>
      <c r="AJ76" s="4"/>
      <c r="AK76" s="4"/>
      <c r="AM76" s="4"/>
      <c r="AN76" s="4"/>
    </row>
    <row r="77" spans="1:40" x14ac:dyDescent="0.25">
      <c r="D77" s="60"/>
      <c r="F77" s="6"/>
      <c r="G77" s="6"/>
      <c r="H77" s="60"/>
      <c r="I77" s="61"/>
      <c r="J77" s="62"/>
      <c r="K77" s="63"/>
      <c r="L77" s="65"/>
      <c r="M77" s="66"/>
      <c r="N77" s="67"/>
      <c r="O77" s="363"/>
      <c r="P77" s="363"/>
      <c r="Q77" s="320"/>
      <c r="R77" s="320"/>
      <c r="S77" s="69"/>
      <c r="T77" s="114"/>
      <c r="U77" s="114"/>
      <c r="AD77" s="4"/>
      <c r="AE77" s="4"/>
      <c r="AF77" s="4"/>
      <c r="AG77" s="4"/>
      <c r="AH77" s="4"/>
      <c r="AI77" s="4"/>
      <c r="AJ77" s="4"/>
      <c r="AK77" s="4"/>
      <c r="AM77" s="4"/>
      <c r="AN77" s="4"/>
    </row>
    <row r="78" spans="1:40" x14ac:dyDescent="0.25">
      <c r="D78" s="60"/>
      <c r="F78" s="6"/>
      <c r="G78" s="6"/>
      <c r="H78" s="60"/>
      <c r="I78" s="61"/>
      <c r="J78" s="62"/>
      <c r="K78" s="63"/>
      <c r="L78" s="65"/>
      <c r="M78" s="66"/>
      <c r="N78" s="67"/>
      <c r="O78" s="363"/>
      <c r="P78" s="363"/>
      <c r="Q78" s="320"/>
      <c r="R78" s="320"/>
      <c r="S78" s="69"/>
      <c r="T78" s="114"/>
      <c r="U78" s="114"/>
      <c r="AD78" s="4"/>
      <c r="AE78" s="4"/>
      <c r="AF78" s="4"/>
      <c r="AG78" s="4"/>
      <c r="AH78" s="4"/>
      <c r="AI78" s="4"/>
      <c r="AJ78" s="4"/>
      <c r="AK78" s="4"/>
      <c r="AM78" s="4"/>
      <c r="AN78" s="4"/>
    </row>
    <row r="79" spans="1:40" x14ac:dyDescent="0.25">
      <c r="D79" s="60"/>
      <c r="F79" s="6"/>
      <c r="G79" s="6"/>
      <c r="H79" s="60"/>
      <c r="I79" s="61"/>
      <c r="J79" s="62"/>
      <c r="K79" s="63"/>
      <c r="L79" s="65"/>
      <c r="M79" s="66"/>
      <c r="N79" s="67"/>
      <c r="O79" s="363"/>
      <c r="P79" s="363"/>
      <c r="Q79" s="320"/>
      <c r="R79" s="320"/>
      <c r="S79" s="69"/>
      <c r="T79" s="114"/>
      <c r="U79" s="114"/>
      <c r="AD79" s="4"/>
      <c r="AE79" s="4"/>
      <c r="AF79" s="4"/>
      <c r="AG79" s="4"/>
      <c r="AH79" s="4"/>
      <c r="AI79" s="4"/>
      <c r="AJ79" s="4"/>
      <c r="AK79" s="4"/>
      <c r="AM79" s="4"/>
      <c r="AN79" s="4"/>
    </row>
    <row r="80" spans="1:40" x14ac:dyDescent="0.25">
      <c r="D80" s="60"/>
      <c r="E80" s="60"/>
      <c r="AD80" s="4"/>
      <c r="AE80" s="4"/>
      <c r="AF80" s="4"/>
      <c r="AG80" s="4"/>
      <c r="AH80" s="4"/>
      <c r="AI80" s="4"/>
      <c r="AJ80" s="4"/>
      <c r="AK80" s="4"/>
      <c r="AM80" s="4"/>
      <c r="AN80" s="4"/>
    </row>
    <row r="81" spans="4:40" x14ac:dyDescent="0.25">
      <c r="D81" s="60"/>
      <c r="E81" s="60"/>
      <c r="AD81" s="4"/>
      <c r="AE81" s="4"/>
      <c r="AF81" s="4"/>
      <c r="AG81" s="4"/>
      <c r="AH81" s="4"/>
      <c r="AI81" s="4"/>
      <c r="AJ81" s="4"/>
      <c r="AK81" s="4"/>
      <c r="AM81" s="4"/>
      <c r="AN81" s="4"/>
    </row>
    <row r="82" spans="4:40" x14ac:dyDescent="0.25">
      <c r="D82" s="60"/>
      <c r="E82" s="60"/>
      <c r="AD82" s="4"/>
      <c r="AE82" s="4"/>
      <c r="AF82" s="4"/>
      <c r="AG82" s="4"/>
      <c r="AH82" s="4"/>
      <c r="AI82" s="4"/>
      <c r="AJ82" s="4"/>
      <c r="AK82" s="4"/>
      <c r="AM82" s="4"/>
      <c r="AN82" s="4"/>
    </row>
    <row r="83" spans="4:40" x14ac:dyDescent="0.25">
      <c r="D83" s="60"/>
      <c r="E83" s="60"/>
      <c r="AD83" s="4"/>
      <c r="AE83" s="4"/>
      <c r="AF83" s="4"/>
      <c r="AG83" s="4"/>
      <c r="AH83" s="4"/>
      <c r="AI83" s="4"/>
      <c r="AJ83" s="4"/>
      <c r="AK83" s="4"/>
      <c r="AM83" s="4"/>
      <c r="AN83" s="4"/>
    </row>
    <row r="84" spans="4:40" x14ac:dyDescent="0.25">
      <c r="D84" s="60"/>
      <c r="E84" s="60"/>
      <c r="AD84" s="4"/>
      <c r="AE84" s="4"/>
      <c r="AF84" s="4"/>
      <c r="AG84" s="4"/>
      <c r="AH84" s="4"/>
      <c r="AI84" s="4"/>
      <c r="AJ84" s="4"/>
      <c r="AK84" s="4"/>
      <c r="AM84" s="4"/>
      <c r="AN84" s="4"/>
    </row>
    <row r="85" spans="4:40" x14ac:dyDescent="0.25">
      <c r="D85" s="60"/>
      <c r="E85" s="60"/>
      <c r="AD85" s="4"/>
      <c r="AE85" s="4"/>
      <c r="AF85" s="4"/>
      <c r="AG85" s="4"/>
      <c r="AH85" s="4"/>
      <c r="AI85" s="4"/>
      <c r="AJ85" s="4"/>
      <c r="AK85" s="4"/>
      <c r="AM85" s="4"/>
      <c r="AN85" s="4"/>
    </row>
    <row r="86" spans="4:40" x14ac:dyDescent="0.25">
      <c r="D86" s="60"/>
      <c r="E86" s="60"/>
      <c r="AD86" s="155"/>
      <c r="AE86" s="2"/>
      <c r="AF86" s="4"/>
      <c r="AG86" s="4"/>
      <c r="AH86" s="4"/>
      <c r="AI86" s="4"/>
      <c r="AJ86" s="4"/>
      <c r="AK86" s="4"/>
      <c r="AM86" s="4"/>
      <c r="AN86" s="4"/>
    </row>
    <row r="87" spans="4:40" ht="15" customHeight="1" x14ac:dyDescent="0.25">
      <c r="D87" s="60"/>
      <c r="E87" s="60"/>
      <c r="AD87" s="71"/>
      <c r="AE87" s="71"/>
      <c r="AF87" s="71"/>
      <c r="AG87" s="71"/>
      <c r="AH87" s="71"/>
      <c r="AI87" s="71"/>
      <c r="AJ87" s="71"/>
      <c r="AK87" s="72"/>
      <c r="AL87" s="74"/>
      <c r="AM87" s="155"/>
    </row>
    <row r="88" spans="4:40" ht="15" customHeight="1" x14ac:dyDescent="0.25">
      <c r="D88" s="60"/>
      <c r="E88" s="60"/>
      <c r="AD88" s="71"/>
      <c r="AE88" s="71"/>
      <c r="AF88" s="71"/>
      <c r="AG88" s="71"/>
      <c r="AH88" s="71"/>
      <c r="AI88" s="71"/>
      <c r="AJ88" s="71"/>
      <c r="AK88" s="72"/>
      <c r="AL88" s="74"/>
      <c r="AM88" s="155"/>
    </row>
    <row r="89" spans="4:40" ht="15" customHeight="1" x14ac:dyDescent="0.25">
      <c r="AD89" s="71"/>
      <c r="AE89" s="71"/>
      <c r="AF89" s="71"/>
      <c r="AG89" s="71"/>
      <c r="AH89" s="71"/>
      <c r="AI89" s="71"/>
      <c r="AJ89" s="71"/>
      <c r="AK89" s="72"/>
      <c r="AL89" s="74"/>
      <c r="AM89" s="155"/>
    </row>
    <row r="90" spans="4:40" ht="15" customHeight="1" x14ac:dyDescent="0.25"/>
    <row r="91" spans="4:40" ht="15" customHeight="1" x14ac:dyDescent="0.25"/>
    <row r="92" spans="4:40" ht="15" customHeight="1" x14ac:dyDescent="0.25"/>
    <row r="93" spans="4:40" ht="15" customHeight="1" x14ac:dyDescent="0.25"/>
    <row r="94" spans="4:40" ht="15" customHeight="1" x14ac:dyDescent="0.25"/>
    <row r="95" spans="4:40" ht="15" customHeight="1" x14ac:dyDescent="0.25"/>
    <row r="96" spans="4:40"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sheetData>
  <mergeCells count="8">
    <mergeCell ref="A25:B25"/>
    <mergeCell ref="A2:B2"/>
    <mergeCell ref="D2:U4"/>
    <mergeCell ref="D5:H5"/>
    <mergeCell ref="I5:K5"/>
    <mergeCell ref="L5:N5"/>
    <mergeCell ref="O5:Q5"/>
    <mergeCell ref="S5:T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sheetPr>
  <dimension ref="A1:AN105"/>
  <sheetViews>
    <sheetView topLeftCell="A37" zoomScale="85" zoomScaleNormal="85" workbookViewId="0">
      <selection activeCell="B55" sqref="B55:B63"/>
    </sheetView>
  </sheetViews>
  <sheetFormatPr defaultColWidth="9.140625" defaultRowHeight="15" x14ac:dyDescent="0.25"/>
  <cols>
    <col min="1" max="1" width="19.5703125" style="4" bestFit="1" customWidth="1"/>
    <col min="2" max="2" width="11.7109375" style="393" bestFit="1" customWidth="1"/>
    <col min="3" max="3" width="1.5703125" customWidth="1"/>
    <col min="4" max="4" width="9.42578125" style="6" customWidth="1"/>
    <col min="5" max="5" width="3.7109375" style="6" customWidth="1"/>
    <col min="6" max="6" width="10.85546875" style="8" bestFit="1" customWidth="1"/>
    <col min="7" max="7" width="6.85546875" style="8" customWidth="1"/>
    <col min="8" max="8" width="7.7109375" style="6" customWidth="1"/>
    <col min="9" max="9" width="9.7109375" style="3" bestFit="1" customWidth="1"/>
    <col min="10" max="10" width="9.140625" style="3" bestFit="1" customWidth="1"/>
    <col min="11" max="11" width="7.5703125" style="3" customWidth="1"/>
    <col min="12" max="12" width="9" style="36" bestFit="1" customWidth="1"/>
    <col min="13" max="13" width="8" style="4" customWidth="1"/>
    <col min="14" max="14" width="9" style="4" bestFit="1" customWidth="1"/>
    <col min="15" max="15" width="11.7109375" style="2" bestFit="1" customWidth="1"/>
    <col min="16" max="16" width="8.28515625" style="2" customWidth="1"/>
    <col min="17" max="17" width="7.7109375" style="321" bestFit="1" customWidth="1"/>
    <col min="18" max="18" width="7.7109375" style="321" customWidth="1"/>
    <col min="19" max="19" width="9.5703125" style="44" bestFit="1" customWidth="1"/>
    <col min="20" max="20" width="10.28515625" style="44" bestFit="1" customWidth="1"/>
    <col min="21" max="21" width="8.5703125" style="44" customWidth="1"/>
    <col min="22" max="22" width="6.7109375" style="44" bestFit="1" customWidth="1"/>
    <col min="23" max="24" width="8.140625" style="44" customWidth="1"/>
    <col min="25" max="25" width="9.5703125" style="2" bestFit="1" customWidth="1"/>
    <col min="26" max="26" width="8" style="118" customWidth="1"/>
    <col min="27" max="28" width="8" style="2" customWidth="1"/>
    <col min="29" max="29" width="8.42578125" style="6" bestFit="1" customWidth="1"/>
    <col min="30" max="30" width="10.28515625" style="6" bestFit="1" customWidth="1"/>
    <col min="31" max="31" width="11.7109375" style="6" bestFit="1" customWidth="1"/>
    <col min="32" max="33" width="10.28515625" style="6" customWidth="1"/>
    <col min="34" max="34" width="11.5703125" style="6" bestFit="1" customWidth="1"/>
    <col min="35" max="36" width="9.7109375" style="6" customWidth="1"/>
    <col min="37" max="37" width="10.42578125" style="43" bestFit="1" customWidth="1"/>
    <col min="38" max="38" width="10.5703125" style="4" bestFit="1" customWidth="1"/>
    <col min="39" max="39" width="11" style="156" customWidth="1"/>
    <col min="40" max="40" width="15.28515625" style="2" customWidth="1"/>
    <col min="41" max="53" width="9.140625" style="4" customWidth="1"/>
    <col min="54" max="16384" width="9.140625" style="4"/>
  </cols>
  <sheetData>
    <row r="1" spans="1:40" x14ac:dyDescent="0.25">
      <c r="A1" s="316"/>
      <c r="C1" s="330"/>
      <c r="V1" s="317"/>
      <c r="W1" s="329"/>
      <c r="X1" s="329"/>
      <c r="Y1" s="329"/>
      <c r="Z1" s="329"/>
      <c r="AA1" s="329"/>
      <c r="AB1" s="312"/>
      <c r="AC1" s="312"/>
    </row>
    <row r="2" spans="1:40" x14ac:dyDescent="0.25">
      <c r="A2" s="1152" t="s">
        <v>2685</v>
      </c>
      <c r="B2" s="1153"/>
      <c r="D2" s="1168" t="s">
        <v>2687</v>
      </c>
      <c r="E2" s="1169"/>
      <c r="F2" s="1169"/>
      <c r="G2" s="1169"/>
      <c r="H2" s="1169"/>
      <c r="I2" s="1169"/>
      <c r="J2" s="1169"/>
      <c r="K2" s="1169"/>
      <c r="L2" s="1169"/>
      <c r="M2" s="1169"/>
      <c r="N2" s="1169"/>
      <c r="O2" s="1169"/>
      <c r="P2" s="1169"/>
      <c r="Q2" s="1169"/>
      <c r="R2" s="1169"/>
      <c r="S2" s="1169"/>
      <c r="T2" s="1169"/>
      <c r="U2" s="1170"/>
      <c r="X2" s="2"/>
      <c r="Y2" s="4"/>
      <c r="Z2" s="4"/>
      <c r="AA2" s="117"/>
      <c r="AB2" s="312"/>
      <c r="AC2" s="312"/>
    </row>
    <row r="3" spans="1:40" x14ac:dyDescent="0.25">
      <c r="A3" s="444" t="s">
        <v>1911</v>
      </c>
      <c r="B3" s="450" t="e">
        <f>IF(H7="","",SUMPRODUCT($K$7:$K$74,$J$7:$J$74)/29.3071/SUM($J$7:$J$74))</f>
        <v>#VALUE!</v>
      </c>
      <c r="D3" s="1157"/>
      <c r="E3" s="1158"/>
      <c r="F3" s="1158"/>
      <c r="G3" s="1158"/>
      <c r="H3" s="1158"/>
      <c r="I3" s="1158"/>
      <c r="J3" s="1158"/>
      <c r="K3" s="1158"/>
      <c r="L3" s="1158"/>
      <c r="M3" s="1158"/>
      <c r="N3" s="1158"/>
      <c r="O3" s="1158"/>
      <c r="P3" s="1158"/>
      <c r="Q3" s="1158"/>
      <c r="R3" s="1158"/>
      <c r="S3" s="1158"/>
      <c r="T3" s="1158"/>
      <c r="U3" s="1159"/>
      <c r="V3" s="4"/>
      <c r="W3" s="327"/>
      <c r="X3" s="327"/>
      <c r="Y3" s="328"/>
      <c r="Z3" s="328"/>
      <c r="AA3" s="328"/>
      <c r="AB3" s="328"/>
      <c r="AC3" s="328"/>
    </row>
    <row r="4" spans="1:40" x14ac:dyDescent="0.25">
      <c r="A4" s="445" t="s">
        <v>1952</v>
      </c>
      <c r="B4" s="451">
        <f ca="1">IF(B35&lt;73200,OFFSET(OTHER!$E$71,'4MFG'!F7,0),SUM(R7:R74)/B35)</f>
        <v>0.02</v>
      </c>
      <c r="D4" s="1157"/>
      <c r="E4" s="1158"/>
      <c r="F4" s="1158"/>
      <c r="G4" s="1158"/>
      <c r="H4" s="1158"/>
      <c r="I4" s="1158"/>
      <c r="J4" s="1158"/>
      <c r="K4" s="1158"/>
      <c r="L4" s="1158"/>
      <c r="M4" s="1158"/>
      <c r="N4" s="1158"/>
      <c r="O4" s="1158"/>
      <c r="P4" s="1158"/>
      <c r="Q4" s="1158"/>
      <c r="R4" s="1158"/>
      <c r="S4" s="1158"/>
      <c r="T4" s="1158"/>
      <c r="U4" s="1159"/>
      <c r="V4" s="4"/>
      <c r="W4" s="4"/>
      <c r="X4" s="4"/>
      <c r="Y4" s="322"/>
      <c r="Z4" s="323"/>
      <c r="AA4" s="4"/>
      <c r="AB4" s="4"/>
      <c r="AC4" s="4"/>
    </row>
    <row r="5" spans="1:40" x14ac:dyDescent="0.25">
      <c r="A5" s="445" t="s">
        <v>1902</v>
      </c>
      <c r="B5" s="451" t="e">
        <f ca="1">VLOOKUP(B39,EUC!$S$2:$X$283,'4MFG'!B64,FALSE)</f>
        <v>#N/A</v>
      </c>
      <c r="D5" s="1171" t="s">
        <v>2640</v>
      </c>
      <c r="E5" s="1172"/>
      <c r="F5" s="1172"/>
      <c r="G5" s="1172"/>
      <c r="H5" s="1172"/>
      <c r="I5" s="1173" t="s">
        <v>2638</v>
      </c>
      <c r="J5" s="1173"/>
      <c r="K5" s="1173"/>
      <c r="L5" s="1174" t="s">
        <v>2622</v>
      </c>
      <c r="M5" s="1174"/>
      <c r="N5" s="1174"/>
      <c r="O5" s="1175" t="s">
        <v>1920</v>
      </c>
      <c r="P5" s="1175"/>
      <c r="Q5" s="1175"/>
      <c r="R5" s="431" t="s">
        <v>2639</v>
      </c>
      <c r="S5" s="1176" t="s">
        <v>1921</v>
      </c>
      <c r="T5" s="1176"/>
      <c r="U5" s="479" t="s">
        <v>2564</v>
      </c>
      <c r="V5" s="4"/>
      <c r="W5" s="4"/>
      <c r="X5" s="4"/>
      <c r="Y5" s="322"/>
      <c r="Z5" s="323"/>
      <c r="AA5" s="4"/>
      <c r="AB5" s="4"/>
      <c r="AC5" s="4"/>
    </row>
    <row r="6" spans="1:40" x14ac:dyDescent="0.25">
      <c r="A6" s="445" t="s">
        <v>2622</v>
      </c>
      <c r="B6" s="451" t="e">
        <f ca="1">IF(B18&gt;0,0,SUMPRODUCT($N$7:$N$74,$J$7:$J$74)/SUM($J$7:$J$74))</f>
        <v>#DIV/0!</v>
      </c>
      <c r="D6" s="432" t="s">
        <v>1910</v>
      </c>
      <c r="E6" s="433" t="s">
        <v>2641</v>
      </c>
      <c r="F6" s="434" t="s">
        <v>1905</v>
      </c>
      <c r="G6" s="435" t="s">
        <v>1955</v>
      </c>
      <c r="H6" s="435" t="s">
        <v>1954</v>
      </c>
      <c r="I6" s="436" t="s">
        <v>1901</v>
      </c>
      <c r="J6" s="436" t="s">
        <v>1915</v>
      </c>
      <c r="K6" s="436" t="s">
        <v>1914</v>
      </c>
      <c r="L6" s="437" t="s">
        <v>2001</v>
      </c>
      <c r="M6" s="437" t="s">
        <v>1994</v>
      </c>
      <c r="N6" s="438" t="s">
        <v>2158</v>
      </c>
      <c r="O6" s="439" t="s">
        <v>1920</v>
      </c>
      <c r="P6" s="439" t="s">
        <v>2646</v>
      </c>
      <c r="Q6" s="438" t="s">
        <v>2158</v>
      </c>
      <c r="R6" s="440" t="s">
        <v>1952</v>
      </c>
      <c r="S6" s="441" t="s">
        <v>2160</v>
      </c>
      <c r="T6" s="442" t="s">
        <v>2161</v>
      </c>
      <c r="U6" s="443"/>
      <c r="V6" s="4"/>
      <c r="W6" s="4"/>
      <c r="X6" s="4"/>
      <c r="Y6" s="322"/>
      <c r="Z6" s="323"/>
      <c r="AA6" s="4"/>
      <c r="AB6" s="4"/>
      <c r="AC6" s="4"/>
    </row>
    <row r="7" spans="1:40" x14ac:dyDescent="0.25">
      <c r="A7" s="445" t="s">
        <v>1920</v>
      </c>
      <c r="B7" s="451" t="e">
        <f ca="1">IF(B19&gt;0,0,SUMPRODUCT($Q$7:$Q$74,$J$7:$J$74)/SUM($J$7:$J$74))</f>
        <v>#N/A</v>
      </c>
      <c r="D7" s="45">
        <f>SUMPRODUCT((Ref!$B$5:$B$98)*(Ref!$C$5:$C$98&lt;='4MFG'!B26)*(Ref!$D$5:$D$98&gt;='4MFG'!B26))</f>
        <v>0</v>
      </c>
      <c r="E7" s="9" t="e">
        <f>IF(D7="","",VLOOKUP(D7,Ref!$B$5:$H$200,7,FALSE))</f>
        <v>#N/A</v>
      </c>
      <c r="F7" s="9">
        <v>1</v>
      </c>
      <c r="G7" s="47" t="e">
        <f>IF(MONTH(D7)&amp;YEAR(D7)=MONTH($B$26)&amp;YEAR($B$26),"ST",IF(MONTH(D7)&amp;YEAR(D7)=MONTH($B$27)&amp;YEAR($B$27),"EN",IF(D7&gt;$B$27,"","MID")))</f>
        <v>#VALUE!</v>
      </c>
      <c r="H7" s="331" t="e">
        <f>IF(G7="ST",((D8-$B$26))/(D8-D7),IF(G7="EN",($B$27-D7+1)/((VLOOKUP(D7,Ref!$C$5:$E$102,3,FALSE))-D7),IF(G7="","",1)))</f>
        <v>#VALUE!</v>
      </c>
      <c r="I7" s="46" t="str">
        <f ca="1">IFERROR(OFFSET(EUC!$G$1,MATCH('4MFG'!$B$39,EUC!$S$2:$S$225,0),MONTH('4MFG'!D7)-1),"")</f>
        <v/>
      </c>
      <c r="J7" s="119" t="e">
        <f t="shared" ref="J7:J70" si="0">IF(H7="","",I7*$B$35*IF(H7="",1,H7))</f>
        <v>#VALUE!</v>
      </c>
      <c r="K7" s="332">
        <f ca="1">SUMIF(COG!B:B,'4MFG'!D7,COG!C:C)</f>
        <v>0</v>
      </c>
      <c r="L7" s="176" t="e">
        <f ca="1">IF(F7&lt;=$B$28,(SUM($B$58:$B$61)*(VLOOKUP(D7,Ref!$C$5:$E$102,3,FALSE)-D7)*H7)/100,"")</f>
        <v>#DIV/0!</v>
      </c>
      <c r="M7" s="176" t="e">
        <f t="shared" ref="M7:M70" ca="1" si="1">IF(F7&lt;=$B$28,(SUM($B$55:$B$56)*J7)/100,"")</f>
        <v>#VALUE!</v>
      </c>
      <c r="N7" s="121" t="e">
        <f t="shared" ref="N7:N70" ca="1" si="2">IF(D7="","",SUM(L7:M7)/J7*100)</f>
        <v>#DIV/0!</v>
      </c>
      <c r="O7" s="362" t="e">
        <f ca="1">IF(D7="","",(OFFSET(METERING!$M$1,MATCH('4MFG'!E7,METERING!$M$2:$M$9,0),MATCH('4MFG'!$B$47,METERING!$N$1:$Q$1,0))/365/100+SUM($B$49:$B$50)/100)*(VLOOKUP(D7,Ref!$C$5:$E$102,3,FALSE)-D7)*H7)</f>
        <v>#N/A</v>
      </c>
      <c r="P7" s="362" t="e">
        <f ca="1">IF(F7&lt;=$B$28,(SUM($B$52:$B$54)*(VLOOKUP(D7,Ref!$C$5:$E$102,3,FALSE)-D7)*H7)/100,"")</f>
        <v>#N/A</v>
      </c>
      <c r="Q7" s="120" t="e">
        <f ca="1">IF(D7="","",SUM(O7:P7)/J7*100)</f>
        <v>#N/A</v>
      </c>
      <c r="R7" s="318" t="e">
        <f>IF(D7="","",VLOOKUP(D7,UAG!$B$8:$N$67,13,FALSE)*$B$35*(VLOOKUP(D7,Ref!$C$5:$E$102,3,FALSE)-D7)*(1+$B$57))</f>
        <v>#N/A</v>
      </c>
      <c r="S7" s="358" t="e">
        <f ca="1">IF(H7="","",IF($B$17=FALSE,N7,SUM($B$62))*OFFSET(OTHER!$B$49,MATCH($B$33,OTHER!$B$50:$B$57,0),MATCH(E7,OTHER!$C$49:$I$49,0)))</f>
        <v>#VALUE!</v>
      </c>
      <c r="T7" s="359" t="e">
        <f ca="1">IF(H7="","",IF($B$17=FALSE,0,SUM($B$63))*OFFSET(OTHER!$B$49,MATCH($B$33,OTHER!$B$50:$B$57,0),MATCH(E7,OTHER!$C$49:$I$49,0)))</f>
        <v>#VALUE!</v>
      </c>
      <c r="U7" s="333" t="str">
        <f>IFERROR($B$16*J7/100,"")</f>
        <v/>
      </c>
      <c r="V7" s="4"/>
      <c r="W7" s="4"/>
      <c r="X7" s="4"/>
      <c r="Y7" s="322"/>
      <c r="Z7" s="323"/>
      <c r="AA7" s="4"/>
      <c r="AB7" s="4"/>
      <c r="AC7" s="4"/>
    </row>
    <row r="8" spans="1:40" x14ac:dyDescent="0.25">
      <c r="A8" s="445" t="s">
        <v>1921</v>
      </c>
      <c r="B8" s="451" t="e">
        <f ca="1">AVERAGE(S7:S74)</f>
        <v>#VALUE!</v>
      </c>
      <c r="D8" s="45" t="e">
        <f>IF(F8&gt;$B$28+1,"",(VLOOKUP(D7,Ref!$C$5:$E$102,3,FALSE)))</f>
        <v>#N/A</v>
      </c>
      <c r="E8" s="9" t="e">
        <f>IF(D8="","",VLOOKUP(D8,Ref!$B$5:$H$200,7,FALSE))</f>
        <v>#N/A</v>
      </c>
      <c r="F8" s="9">
        <f t="shared" ref="F8:F70" si="3">IF(F7="","",IF(F7+1&gt;$B$28,"",F7+1))</f>
        <v>2</v>
      </c>
      <c r="G8" s="47" t="e">
        <f t="shared" ref="G8:G70" si="4">IF(F8="","",IF(MONTH(D8)&amp;YEAR(D8)=MONTH($B$26)&amp;YEAR($B$26),"ST",IF(MONTH(D8)&amp;YEAR(D8)=MONTH($B$27)&amp;YEAR($B$27),"EN",IF(D8&gt;$B$27,"","MID"))))</f>
        <v>#N/A</v>
      </c>
      <c r="H8" s="331" t="e">
        <f>IF(G8="ST",((D9-$B$26))/(D9-D8),IF(G8="EN",($B$27-D8+1)/((VLOOKUP(D8,Ref!$C$5:$E$102,3,FALSE))-D8),IF(G8="","",1)))</f>
        <v>#N/A</v>
      </c>
      <c r="I8" s="46" t="str">
        <f ca="1">IFERROR(OFFSET(EUC!$G$1,MATCH('4MFG'!$B$39,EUC!$S$2:$S$225,0),MONTH('4MFG'!D8)-1),"")</f>
        <v/>
      </c>
      <c r="J8" s="119" t="e">
        <f t="shared" si="0"/>
        <v>#N/A</v>
      </c>
      <c r="K8" s="332">
        <f ca="1">SUMIF(COG!B:B,'4MFG'!D8,COG!C:C)</f>
        <v>0</v>
      </c>
      <c r="L8" s="176" t="e">
        <f ca="1">IF(F8&lt;=$B$28,(SUM($B$58:$B$61)*(VLOOKUP(D8,Ref!$C$5:$E$102,3,FALSE)-D8)*H8)/100,"")</f>
        <v>#DIV/0!</v>
      </c>
      <c r="M8" s="176" t="e">
        <f t="shared" ca="1" si="1"/>
        <v>#N/A</v>
      </c>
      <c r="N8" s="121" t="e">
        <f t="shared" si="2"/>
        <v>#N/A</v>
      </c>
      <c r="O8" s="362" t="e">
        <f ca="1">IF(D8="","",(OFFSET(METERING!$M$1,MATCH('4MFG'!E8,METERING!$M$2:$M$9,0),MATCH('4MFG'!$B$47,METERING!$N$1:$Q$1,0))/365/100+SUM($B$49:$B$50)/100)*(VLOOKUP(D8,Ref!$C$5:$E$102,3,FALSE)-D8)*H8)</f>
        <v>#N/A</v>
      </c>
      <c r="P8" s="362" t="e">
        <f ca="1">IF(F8&lt;=$B$28,(SUM($B$52:$B$54)*(VLOOKUP(D8,Ref!$C$5:$E$102,3,FALSE)-D8)*H8)/100,"")</f>
        <v>#N/A</v>
      </c>
      <c r="Q8" s="120" t="e">
        <f t="shared" ref="Q8:Q70" si="5">IF(D8="","",SUM(O8:P8)/J8*100)</f>
        <v>#N/A</v>
      </c>
      <c r="R8" s="318" t="e">
        <f>IF(D8="","",VLOOKUP(D8,UAG!$B$8:$N$67,13,FALSE)*$B$35*(VLOOKUP(D8,Ref!$C$5:$E$102,3,FALSE)-D8)*(1+$B$57))</f>
        <v>#N/A</v>
      </c>
      <c r="S8" s="358" t="e">
        <f ca="1">IF(H8="","",IF($B$17=FALSE,N8,SUM($B$62))*OFFSET(OTHER!$B$49,MATCH($B$33,OTHER!$B$50:$B$57,0),MATCH(E8,OTHER!$C$49:$I$49,0)))</f>
        <v>#N/A</v>
      </c>
      <c r="T8" s="359" t="e">
        <f ca="1">IF(H8="","",IF($B$17=FALSE,0,SUM($B$63))*OFFSET(OTHER!$B$49,MATCH($B$33,OTHER!$B$50:$B$57,0),MATCH(E8,OTHER!$C$49:$I$49,0)))</f>
        <v>#N/A</v>
      </c>
      <c r="U8" s="333" t="str">
        <f t="shared" ref="U8:U70" si="6">IFERROR($B$16*J8/100,"")</f>
        <v/>
      </c>
      <c r="V8" s="4"/>
      <c r="W8" s="4"/>
      <c r="X8" s="4"/>
      <c r="Y8" s="322"/>
      <c r="Z8" s="323"/>
      <c r="AA8" s="4"/>
      <c r="AB8" s="4"/>
      <c r="AC8" s="4"/>
    </row>
    <row r="9" spans="1:40" x14ac:dyDescent="0.25">
      <c r="A9" s="445" t="s">
        <v>2621</v>
      </c>
      <c r="B9" s="451">
        <f>IF(ISERROR(B44)=FALSE,IF(RIGHT(B44,1)="0",OTHER!$C$3,OTHER!$C$3*0.5),OTHER!$C$3)</f>
        <v>0.1</v>
      </c>
      <c r="D9" s="45" t="e">
        <f>IF(F9&gt;$B$28+1,"",(VLOOKUP(D8,Ref!$C$5:$E$102,3,FALSE)))</f>
        <v>#N/A</v>
      </c>
      <c r="E9" s="9" t="e">
        <f>IF(D9="","",VLOOKUP(D9,Ref!$B$5:$H$200,7,FALSE))</f>
        <v>#N/A</v>
      </c>
      <c r="F9" s="9">
        <f t="shared" si="3"/>
        <v>3</v>
      </c>
      <c r="G9" s="47" t="e">
        <f t="shared" si="4"/>
        <v>#N/A</v>
      </c>
      <c r="H9" s="331" t="e">
        <f>IF(G9="ST",((D10-$B$26))/(D10-D9),IF(G9="EN",($B$27-D9+1)/((VLOOKUP(D9,Ref!$C$5:$E$102,3,FALSE))-D9),IF(G9="","",1)))</f>
        <v>#N/A</v>
      </c>
      <c r="I9" s="46" t="str">
        <f ca="1">IFERROR(OFFSET(EUC!$G$1,MATCH('4MFG'!$B$39,EUC!$S$2:$S$225,0),MONTH('4MFG'!D9)-1),"")</f>
        <v/>
      </c>
      <c r="J9" s="119" t="e">
        <f t="shared" si="0"/>
        <v>#N/A</v>
      </c>
      <c r="K9" s="332">
        <f ca="1">SUMIF(COG!B:B,'4MFG'!D9,COG!C:C)</f>
        <v>0</v>
      </c>
      <c r="L9" s="176" t="e">
        <f ca="1">IF(F9&lt;=$B$28,(SUM($B$58:$B$61)*(VLOOKUP(D9,Ref!$C$5:$E$102,3,FALSE)-D9)*H9)/100,"")</f>
        <v>#DIV/0!</v>
      </c>
      <c r="M9" s="176" t="e">
        <f t="shared" ca="1" si="1"/>
        <v>#N/A</v>
      </c>
      <c r="N9" s="121" t="e">
        <f t="shared" si="2"/>
        <v>#N/A</v>
      </c>
      <c r="O9" s="362" t="e">
        <f ca="1">IF(D9="","",(OFFSET(METERING!$M$1,MATCH('4MFG'!E9,METERING!$M$2:$M$9,0),MATCH('4MFG'!$B$47,METERING!$N$1:$Q$1,0))/365/100+SUM($B$49:$B$50)/100)*(VLOOKUP(D9,Ref!$C$5:$E$102,3,FALSE)-D9)*H9)</f>
        <v>#N/A</v>
      </c>
      <c r="P9" s="362" t="e">
        <f ca="1">IF(F9&lt;=$B$28,(SUM($B$52:$B$54)*(VLOOKUP(D9,Ref!$C$5:$E$102,3,FALSE)-D9)*H9)/100,"")</f>
        <v>#N/A</v>
      </c>
      <c r="Q9" s="120" t="e">
        <f t="shared" si="5"/>
        <v>#N/A</v>
      </c>
      <c r="R9" s="318" t="e">
        <f>IF(D9="","",VLOOKUP(D9,UAG!$B$8:$N$67,13,FALSE)*$B$35*(VLOOKUP(D9,Ref!$C$5:$E$102,3,FALSE)-D9)*(1+$B$57))</f>
        <v>#N/A</v>
      </c>
      <c r="S9" s="358" t="e">
        <f ca="1">IF(H9="","",IF($B$17=FALSE,N9,SUM($B$62))*OFFSET(OTHER!$B$49,MATCH($B$33,OTHER!$B$50:$B$57,0),MATCH(E9,OTHER!$C$49:$I$49,0)))</f>
        <v>#N/A</v>
      </c>
      <c r="T9" s="359" t="e">
        <f ca="1">IF(H9="","",IF($B$17=FALSE,0,SUM($B$63))*OFFSET(OTHER!$B$49,MATCH($B$33,OTHER!$B$50:$B$57,0),MATCH(E9,OTHER!$C$49:$I$49,0)))</f>
        <v>#N/A</v>
      </c>
      <c r="U9" s="333" t="str">
        <f t="shared" si="6"/>
        <v/>
      </c>
      <c r="V9" s="4"/>
      <c r="W9" s="4"/>
      <c r="X9" s="4"/>
      <c r="Y9" s="322"/>
      <c r="Z9" s="323"/>
      <c r="AA9" s="4"/>
      <c r="AB9" s="4"/>
      <c r="AC9" s="4"/>
    </row>
    <row r="10" spans="1:40" x14ac:dyDescent="0.25">
      <c r="A10" s="445" t="s">
        <v>2679</v>
      </c>
      <c r="B10" s="451">
        <f>IFERROR(SALES!$F$20*2,0)</f>
        <v>0</v>
      </c>
      <c r="D10" s="45" t="e">
        <f>IF(F10&gt;$B$28+1,"",(VLOOKUP(D9,Ref!$C$5:$E$102,3,FALSE)))</f>
        <v>#N/A</v>
      </c>
      <c r="E10" s="9" t="e">
        <f>IF(D10="","",VLOOKUP(D10,Ref!$B$5:$H$200,7,FALSE))</f>
        <v>#N/A</v>
      </c>
      <c r="F10" s="9">
        <f t="shared" si="3"/>
        <v>4</v>
      </c>
      <c r="G10" s="47" t="e">
        <f t="shared" si="4"/>
        <v>#N/A</v>
      </c>
      <c r="H10" s="331" t="e">
        <f>IF(G10="ST",((D11-$B$26))/(D11-D10),IF(G10="EN",($B$27-D10+1)/((VLOOKUP(D10,Ref!$C$5:$E$102,3,FALSE))-D10),IF(G10="","",1)))</f>
        <v>#N/A</v>
      </c>
      <c r="I10" s="46" t="str">
        <f ca="1">IFERROR(OFFSET(EUC!$G$1,MATCH('4MFG'!$B$39,EUC!$S$2:$S$225,0),MONTH('4MFG'!D10)-1),"")</f>
        <v/>
      </c>
      <c r="J10" s="119" t="e">
        <f t="shared" si="0"/>
        <v>#N/A</v>
      </c>
      <c r="K10" s="332">
        <f ca="1">SUMIF(COG!B:B,'4MFG'!D10,COG!C:C)</f>
        <v>0</v>
      </c>
      <c r="L10" s="176" t="e">
        <f ca="1">IF(F10&lt;=$B$28,(SUM($B$58:$B$61)*(VLOOKUP(D10,Ref!$C$5:$E$102,3,FALSE)-D10)*H10)/100,"")</f>
        <v>#DIV/0!</v>
      </c>
      <c r="M10" s="176" t="e">
        <f t="shared" ca="1" si="1"/>
        <v>#N/A</v>
      </c>
      <c r="N10" s="121" t="e">
        <f t="shared" si="2"/>
        <v>#N/A</v>
      </c>
      <c r="O10" s="362" t="e">
        <f ca="1">IF(D10="","",(OFFSET(METERING!$M$1,MATCH('4MFG'!E10,METERING!$M$2:$M$9,0),MATCH('4MFG'!$B$47,METERING!$N$1:$Q$1,0))/365/100+SUM($B$49:$B$50)/100)*(VLOOKUP(D10,Ref!$C$5:$E$102,3,FALSE)-D10)*H10)</f>
        <v>#N/A</v>
      </c>
      <c r="P10" s="362" t="e">
        <f ca="1">IF(F10&lt;=$B$28,(SUM($B$52:$B$54)*(VLOOKUP(D10,Ref!$C$5:$E$102,3,FALSE)-D10)*H10)/100,"")</f>
        <v>#N/A</v>
      </c>
      <c r="Q10" s="120" t="e">
        <f t="shared" si="5"/>
        <v>#N/A</v>
      </c>
      <c r="R10" s="318" t="e">
        <f>IF(D10="","",VLOOKUP(D10,UAG!$B$8:$N$67,13,FALSE)*$B$35*(VLOOKUP(D10,Ref!$C$5:$E$102,3,FALSE)-D10)*(1+$B$57))</f>
        <v>#N/A</v>
      </c>
      <c r="S10" s="358" t="e">
        <f ca="1">IF(H10="","",IF($B$17=FALSE,N10,SUM($B$62))*OFFSET(OTHER!$B$49,MATCH($B$33,OTHER!$B$50:$B$57,0),MATCH(E10,OTHER!$C$49:$I$49,0)))</f>
        <v>#N/A</v>
      </c>
      <c r="T10" s="359" t="e">
        <f ca="1">IF(H10="","",IF($B$17=FALSE,0,SUM($B$63))*OFFSET(OTHER!$B$49,MATCH($B$33,OTHER!$B$50:$B$57,0),MATCH(E10,OTHER!$C$49:$I$49,0)))</f>
        <v>#N/A</v>
      </c>
      <c r="U10" s="333" t="str">
        <f t="shared" si="6"/>
        <v/>
      </c>
      <c r="V10" s="4"/>
      <c r="W10" s="4"/>
      <c r="X10" s="4"/>
      <c r="Y10" s="322"/>
      <c r="Z10" s="323"/>
      <c r="AA10" s="4"/>
      <c r="AB10" s="4"/>
      <c r="AC10" s="4"/>
    </row>
    <row r="11" spans="1:40" x14ac:dyDescent="0.25">
      <c r="A11" s="445" t="s">
        <v>2683</v>
      </c>
      <c r="B11" s="451" t="e">
        <f ca="1">B70/B35*100</f>
        <v>#N/A</v>
      </c>
      <c r="D11" s="45" t="e">
        <f>IF(F11&gt;$B$28+1,"",(VLOOKUP(D10,Ref!$C$5:$E$102,3,FALSE)))</f>
        <v>#N/A</v>
      </c>
      <c r="E11" s="9" t="e">
        <f>IF(D11="","",VLOOKUP(D11,Ref!$B$5:$H$200,7,FALSE))</f>
        <v>#N/A</v>
      </c>
      <c r="F11" s="9">
        <f t="shared" si="3"/>
        <v>5</v>
      </c>
      <c r="G11" s="47" t="e">
        <f t="shared" si="4"/>
        <v>#N/A</v>
      </c>
      <c r="H11" s="331" t="e">
        <f>IF(G11="ST",((D12-$B$26))/(D12-D11),IF(G11="EN",($B$27-D11+1)/((VLOOKUP(D11,Ref!$C$5:$E$102,3,FALSE))-D11),IF(G11="","",1)))</f>
        <v>#N/A</v>
      </c>
      <c r="I11" s="46" t="str">
        <f ca="1">IFERROR(OFFSET(EUC!$G$1,MATCH('4MFG'!$B$39,EUC!$S$2:$S$225,0),MONTH('4MFG'!D11)-1),"")</f>
        <v/>
      </c>
      <c r="J11" s="119" t="e">
        <f t="shared" si="0"/>
        <v>#N/A</v>
      </c>
      <c r="K11" s="332">
        <f ca="1">SUMIF(COG!B:B,'4MFG'!D11,COG!C:C)</f>
        <v>0</v>
      </c>
      <c r="L11" s="176" t="e">
        <f ca="1">IF(F11&lt;=$B$28,(SUM($B$58:$B$61)*(VLOOKUP(D11,Ref!$C$5:$E$102,3,FALSE)-D11)*H11)/100,"")</f>
        <v>#DIV/0!</v>
      </c>
      <c r="M11" s="176" t="e">
        <f t="shared" ca="1" si="1"/>
        <v>#N/A</v>
      </c>
      <c r="N11" s="121" t="e">
        <f t="shared" si="2"/>
        <v>#N/A</v>
      </c>
      <c r="O11" s="362" t="e">
        <f ca="1">IF(D11="","",(OFFSET(METERING!$M$1,MATCH('4MFG'!E11,METERING!$M$2:$M$9,0),MATCH('4MFG'!$B$47,METERING!$N$1:$Q$1,0))/365/100+SUM($B$49:$B$50)/100)*(VLOOKUP(D11,Ref!$C$5:$E$102,3,FALSE)-D11)*H11)</f>
        <v>#N/A</v>
      </c>
      <c r="P11" s="362" t="e">
        <f ca="1">IF(F11&lt;=$B$28,(SUM($B$52:$B$54)*(VLOOKUP(D11,Ref!$C$5:$E$102,3,FALSE)-D11)*H11)/100,"")</f>
        <v>#N/A</v>
      </c>
      <c r="Q11" s="120" t="e">
        <f t="shared" si="5"/>
        <v>#N/A</v>
      </c>
      <c r="R11" s="318" t="e">
        <f>IF(D11="","",VLOOKUP(D11,UAG!$B$8:$N$67,13,FALSE)*$B$35*(VLOOKUP(D11,Ref!$C$5:$E$102,3,FALSE)-D11)*(1+$B$57))</f>
        <v>#N/A</v>
      </c>
      <c r="S11" s="358" t="e">
        <f ca="1">IF(H11="","",IF($B$17=FALSE,N11,SUM($B$62))*OFFSET(OTHER!$B$49,MATCH($B$33,OTHER!$B$50:$B$57,0),MATCH(E11,OTHER!$C$49:$I$49,0)))</f>
        <v>#N/A</v>
      </c>
      <c r="T11" s="359" t="e">
        <f ca="1">IF(H11="","",IF($B$17=FALSE,0,SUM($B$63))*OFFSET(OTHER!$B$49,MATCH($B$33,OTHER!$B$50:$B$57,0),MATCH(E11,OTHER!$C$49:$I$49,0)))</f>
        <v>#N/A</v>
      </c>
      <c r="U11" s="333" t="str">
        <f t="shared" si="6"/>
        <v/>
      </c>
      <c r="V11" s="4"/>
      <c r="W11" s="4"/>
      <c r="X11" s="4"/>
      <c r="Y11" s="322"/>
      <c r="Z11" s="323"/>
      <c r="AA11" s="4"/>
      <c r="AB11" s="4"/>
      <c r="AC11" s="4"/>
    </row>
    <row r="12" spans="1:40" x14ac:dyDescent="0.25">
      <c r="A12" s="445" t="s">
        <v>2682</v>
      </c>
      <c r="B12" s="451" t="e">
        <f ca="1">B72</f>
        <v>#N/A</v>
      </c>
      <c r="C12" s="326"/>
      <c r="D12" s="45" t="e">
        <f>IF(F12&gt;$B$28+1,"",(VLOOKUP(D11,Ref!$C$5:$E$102,3,FALSE)))</f>
        <v>#N/A</v>
      </c>
      <c r="E12" s="9" t="e">
        <f>IF(D12="","",VLOOKUP(D12,Ref!$B$5:$H$200,7,FALSE))</f>
        <v>#N/A</v>
      </c>
      <c r="F12" s="9">
        <f t="shared" si="3"/>
        <v>6</v>
      </c>
      <c r="G12" s="47" t="e">
        <f t="shared" si="4"/>
        <v>#N/A</v>
      </c>
      <c r="H12" s="331" t="e">
        <f>IF(G12="ST",((D13-$B$26))/(D13-D12),IF(G12="EN",($B$27-D12+1)/((VLOOKUP(D12,Ref!$C$5:$E$102,3,FALSE))-D12),IF(G12="","",1)))</f>
        <v>#N/A</v>
      </c>
      <c r="I12" s="46" t="str">
        <f ca="1">IFERROR(OFFSET(EUC!$G$1,MATCH('4MFG'!$B$39,EUC!$S$2:$S$225,0),MONTH('4MFG'!D12)-1),"")</f>
        <v/>
      </c>
      <c r="J12" s="119" t="e">
        <f t="shared" si="0"/>
        <v>#N/A</v>
      </c>
      <c r="K12" s="332">
        <f ca="1">SUMIF(COG!B:B,'4MFG'!D12,COG!C:C)</f>
        <v>0</v>
      </c>
      <c r="L12" s="176" t="e">
        <f ca="1">IF(F12&lt;=$B$28,(SUM($B$58:$B$61)*(VLOOKUP(D12,Ref!$C$5:$E$102,3,FALSE)-D12)*H12)/100,"")</f>
        <v>#DIV/0!</v>
      </c>
      <c r="M12" s="176" t="e">
        <f t="shared" ca="1" si="1"/>
        <v>#N/A</v>
      </c>
      <c r="N12" s="121" t="e">
        <f t="shared" si="2"/>
        <v>#N/A</v>
      </c>
      <c r="O12" s="362" t="e">
        <f ca="1">IF(D12="","",(OFFSET(METERING!$M$1,MATCH('4MFG'!E12,METERING!$M$2:$M$9,0),MATCH('4MFG'!$B$47,METERING!$N$1:$Q$1,0))/365/100+SUM($B$49:$B$50)/100)*(VLOOKUP(D12,Ref!$C$5:$E$102,3,FALSE)-D12)*H12)</f>
        <v>#N/A</v>
      </c>
      <c r="P12" s="362" t="e">
        <f ca="1">IF(F12&lt;=$B$28,(SUM($B$52:$B$54)*(VLOOKUP(D12,Ref!$C$5:$E$102,3,FALSE)-D12)*H12)/100,"")</f>
        <v>#N/A</v>
      </c>
      <c r="Q12" s="120" t="e">
        <f t="shared" si="5"/>
        <v>#N/A</v>
      </c>
      <c r="R12" s="318" t="e">
        <f>IF(D12="","",VLOOKUP(D12,UAG!$B$8:$N$67,13,FALSE)*$B$35*(VLOOKUP(D12,Ref!$C$5:$E$102,3,FALSE)-D12)*(1+$B$57))</f>
        <v>#N/A</v>
      </c>
      <c r="S12" s="358" t="e">
        <f ca="1">IF(H12="","",IF($B$17=FALSE,N12,SUM($B$62))*OFFSET(OTHER!$B$49,MATCH($B$33,OTHER!$B$50:$B$57,0),MATCH(E12,OTHER!$C$49:$I$49,0)))</f>
        <v>#N/A</v>
      </c>
      <c r="T12" s="359" t="e">
        <f ca="1">IF(H12="","",IF($B$17=FALSE,0,SUM($B$63))*OFFSET(OTHER!$B$49,MATCH($B$33,OTHER!$B$50:$B$57,0),MATCH(E12,OTHER!$C$49:$I$49,0)))</f>
        <v>#N/A</v>
      </c>
      <c r="U12" s="333" t="str">
        <f t="shared" si="6"/>
        <v/>
      </c>
      <c r="V12" s="4"/>
      <c r="W12" s="4"/>
      <c r="X12" s="4"/>
      <c r="Y12" s="322"/>
      <c r="Z12" s="323"/>
      <c r="AA12" s="4"/>
      <c r="AB12" s="4"/>
      <c r="AC12" s="4"/>
    </row>
    <row r="13" spans="1:40" x14ac:dyDescent="0.25">
      <c r="A13" s="446" t="s">
        <v>2623</v>
      </c>
      <c r="B13" s="451" t="e">
        <f>SUM($B$3:$B$12)*B65</f>
        <v>#VALUE!</v>
      </c>
      <c r="D13" s="45" t="e">
        <f>IF(F13&gt;$B$28+1,"",(VLOOKUP(D12,Ref!$C$5:$E$102,3,FALSE)))</f>
        <v>#N/A</v>
      </c>
      <c r="E13" s="9" t="e">
        <f>IF(D13="","",VLOOKUP(D13,Ref!$B$5:$H$200,7,FALSE))</f>
        <v>#N/A</v>
      </c>
      <c r="F13" s="9">
        <f t="shared" si="3"/>
        <v>7</v>
      </c>
      <c r="G13" s="47" t="e">
        <f t="shared" si="4"/>
        <v>#N/A</v>
      </c>
      <c r="H13" s="331" t="e">
        <f>IF(G13="ST",((D14-$B$26))/(D14-D13),IF(G13="EN",($B$27-D13+1)/((VLOOKUP(D13,Ref!$C$5:$E$102,3,FALSE))-D13),IF(G13="","",1)))</f>
        <v>#N/A</v>
      </c>
      <c r="I13" s="46" t="str">
        <f ca="1">IFERROR(OFFSET(EUC!$G$1,MATCH('4MFG'!$B$39,EUC!$S$2:$S$225,0),MONTH('4MFG'!D13)-1),"")</f>
        <v/>
      </c>
      <c r="J13" s="119" t="e">
        <f t="shared" si="0"/>
        <v>#N/A</v>
      </c>
      <c r="K13" s="332">
        <f ca="1">SUMIF(COG!B:B,'4MFG'!D13,COG!C:C)</f>
        <v>0</v>
      </c>
      <c r="L13" s="176" t="e">
        <f ca="1">IF(F13&lt;=$B$28,(SUM($B$58:$B$61)*(VLOOKUP(D13,Ref!$C$5:$E$102,3,FALSE)-D13)*H13)/100,"")</f>
        <v>#DIV/0!</v>
      </c>
      <c r="M13" s="176" t="e">
        <f t="shared" ca="1" si="1"/>
        <v>#N/A</v>
      </c>
      <c r="N13" s="121" t="e">
        <f t="shared" si="2"/>
        <v>#N/A</v>
      </c>
      <c r="O13" s="362" t="e">
        <f ca="1">IF(D13="","",(OFFSET(METERING!$M$1,MATCH('4MFG'!E13,METERING!$M$2:$M$9,0),MATCH('4MFG'!$B$47,METERING!$N$1:$Q$1,0))/365/100+SUM($B$49:$B$50)/100)*(VLOOKUP(D13,Ref!$C$5:$E$102,3,FALSE)-D13)*H13)</f>
        <v>#N/A</v>
      </c>
      <c r="P13" s="362" t="e">
        <f ca="1">IF(F13&lt;=$B$28,(SUM($B$52:$B$54)*(VLOOKUP(D13,Ref!$C$5:$E$102,3,FALSE)-D13)*H13)/100,"")</f>
        <v>#N/A</v>
      </c>
      <c r="Q13" s="120" t="e">
        <f t="shared" si="5"/>
        <v>#N/A</v>
      </c>
      <c r="R13" s="318" t="e">
        <f>IF(D13="","",VLOOKUP(D13,UAG!$B$8:$N$67,13,FALSE)*$B$35*(VLOOKUP(D13,Ref!$C$5:$E$102,3,FALSE)-D13)*(1+$B$57))</f>
        <v>#N/A</v>
      </c>
      <c r="S13" s="358" t="e">
        <f ca="1">IF(H13="","",IF($B$17=FALSE,N13,SUM($B$62))*OFFSET(OTHER!$B$49,MATCH($B$33,OTHER!$B$50:$B$57,0),MATCH(E13,OTHER!$C$49:$I$49,0)))</f>
        <v>#N/A</v>
      </c>
      <c r="T13" s="359" t="e">
        <f ca="1">IF(H13="","",IF($B$17=FALSE,0,SUM($B$63))*OFFSET(OTHER!$B$49,MATCH($B$33,OTHER!$B$50:$B$57,0),MATCH(E13,OTHER!$C$49:$I$49,0)))</f>
        <v>#N/A</v>
      </c>
      <c r="U13" s="333" t="str">
        <f t="shared" si="6"/>
        <v/>
      </c>
      <c r="V13" s="4"/>
      <c r="W13" s="4"/>
      <c r="X13" s="4"/>
      <c r="Y13" s="322"/>
      <c r="Z13" s="323"/>
      <c r="AA13" s="4"/>
      <c r="AB13" s="4"/>
      <c r="AC13" s="4"/>
    </row>
    <row r="14" spans="1:40" x14ac:dyDescent="0.25">
      <c r="A14" s="446" t="s">
        <v>2633</v>
      </c>
      <c r="B14" s="451" t="e">
        <f>SUM($B$3:$B$12)*B66</f>
        <v>#VALUE!</v>
      </c>
      <c r="D14" s="45" t="e">
        <f>IF(F14&gt;$B$28+1,"",(VLOOKUP(D13,Ref!$C$5:$E$102,3,FALSE)))</f>
        <v>#N/A</v>
      </c>
      <c r="E14" s="9" t="e">
        <f>IF(D14="","",VLOOKUP(D14,Ref!$B$5:$H$200,7,FALSE))</f>
        <v>#N/A</v>
      </c>
      <c r="F14" s="9">
        <f t="shared" si="3"/>
        <v>8</v>
      </c>
      <c r="G14" s="47" t="e">
        <f t="shared" si="4"/>
        <v>#N/A</v>
      </c>
      <c r="H14" s="331" t="e">
        <f>IF(G14="ST",((D15-$B$26))/(D15-D14),IF(G14="EN",($B$27-D14+1)/((VLOOKUP(D14,Ref!$C$5:$E$102,3,FALSE))-D14),IF(G14="","",1)))</f>
        <v>#N/A</v>
      </c>
      <c r="I14" s="46" t="str">
        <f ca="1">IFERROR(OFFSET(EUC!$G$1,MATCH('4MFG'!$B$39,EUC!$S$2:$S$225,0),MONTH('4MFG'!D14)-1),"")</f>
        <v/>
      </c>
      <c r="J14" s="119" t="e">
        <f t="shared" si="0"/>
        <v>#N/A</v>
      </c>
      <c r="K14" s="332">
        <f ca="1">SUMIF(COG!B:B,'4MFG'!D14,COG!C:C)</f>
        <v>0</v>
      </c>
      <c r="L14" s="176" t="e">
        <f ca="1">IF(F14&lt;=$B$28,(SUM($B$58:$B$61)*(VLOOKUP(D14,Ref!$C$5:$E$102,3,FALSE)-D14)*H14)/100,"")</f>
        <v>#DIV/0!</v>
      </c>
      <c r="M14" s="176" t="e">
        <f t="shared" ca="1" si="1"/>
        <v>#N/A</v>
      </c>
      <c r="N14" s="121" t="e">
        <f t="shared" si="2"/>
        <v>#N/A</v>
      </c>
      <c r="O14" s="362" t="e">
        <f ca="1">IF(D14="","",(OFFSET(METERING!$M$1,MATCH('4MFG'!E14,METERING!$M$2:$M$9,0),MATCH('4MFG'!$B$47,METERING!$N$1:$Q$1,0))/365/100+SUM($B$49:$B$50)/100)*(VLOOKUP(D14,Ref!$C$5:$E$102,3,FALSE)-D14)*H14)</f>
        <v>#N/A</v>
      </c>
      <c r="P14" s="362" t="e">
        <f ca="1">IF(F14&lt;=$B$28,(SUM($B$52:$B$54)*(VLOOKUP(D14,Ref!$C$5:$E$102,3,FALSE)-D14)*H14)/100,"")</f>
        <v>#N/A</v>
      </c>
      <c r="Q14" s="120" t="e">
        <f t="shared" si="5"/>
        <v>#N/A</v>
      </c>
      <c r="R14" s="318" t="e">
        <f>IF(D14="","",VLOOKUP(D14,UAG!$B$8:$N$67,13,FALSE)*$B$35*(VLOOKUP(D14,Ref!$C$5:$E$102,3,FALSE)-D14)*(1+$B$57))</f>
        <v>#N/A</v>
      </c>
      <c r="S14" s="358" t="e">
        <f ca="1">IF(H14="","",IF($B$17=FALSE,N14,SUM($B$62))*OFFSET(OTHER!$B$49,MATCH($B$33,OTHER!$B$50:$B$57,0),MATCH(E14,OTHER!$C$49:$I$49,0)))</f>
        <v>#N/A</v>
      </c>
      <c r="T14" s="359" t="e">
        <f ca="1">IF(H14="","",IF($B$17=FALSE,0,SUM($B$63))*OFFSET(OTHER!$B$49,MATCH($B$33,OTHER!$B$50:$B$57,0),MATCH(E14,OTHER!$C$49:$I$49,0)))</f>
        <v>#N/A</v>
      </c>
      <c r="U14" s="333" t="str">
        <f t="shared" si="6"/>
        <v/>
      </c>
      <c r="V14" s="4"/>
      <c r="W14" s="4"/>
      <c r="X14" s="4"/>
      <c r="Y14" s="322"/>
      <c r="Z14" s="323"/>
      <c r="AA14" s="4"/>
      <c r="AB14" s="4"/>
      <c r="AC14" s="4"/>
      <c r="AD14" s="312"/>
      <c r="AE14" s="312"/>
      <c r="AF14" s="312"/>
      <c r="AG14" s="312"/>
      <c r="AH14" s="312"/>
      <c r="AI14" s="312"/>
      <c r="AJ14" s="312"/>
      <c r="AK14" s="313"/>
      <c r="AL14" s="2"/>
      <c r="AM14" s="4"/>
      <c r="AN14" s="4"/>
    </row>
    <row r="15" spans="1:40" x14ac:dyDescent="0.25">
      <c r="A15" s="446" t="s">
        <v>2634</v>
      </c>
      <c r="B15" s="451" t="e">
        <f>SUM($B$3:$B$12)*B67</f>
        <v>#VALUE!</v>
      </c>
      <c r="D15" s="45" t="e">
        <f>IF(F15&gt;$B$28+1,"",(VLOOKUP(D14,Ref!$C$5:$E$102,3,FALSE)))</f>
        <v>#N/A</v>
      </c>
      <c r="E15" s="9" t="e">
        <f>IF(D15="","",VLOOKUP(D15,Ref!$B$5:$H$200,7,FALSE))</f>
        <v>#N/A</v>
      </c>
      <c r="F15" s="9">
        <f t="shared" si="3"/>
        <v>9</v>
      </c>
      <c r="G15" s="47" t="e">
        <f t="shared" si="4"/>
        <v>#N/A</v>
      </c>
      <c r="H15" s="331" t="e">
        <f>IF(G15="ST",((D16-$B$26))/(D16-D15),IF(G15="EN",($B$27-D15+1)/((VLOOKUP(D15,Ref!$C$5:$E$102,3,FALSE))-D15),IF(G15="","",1)))</f>
        <v>#N/A</v>
      </c>
      <c r="I15" s="46" t="str">
        <f ca="1">IFERROR(OFFSET(EUC!$G$1,MATCH('4MFG'!$B$39,EUC!$S$2:$S$225,0),MONTH('4MFG'!D15)-1),"")</f>
        <v/>
      </c>
      <c r="J15" s="119" t="e">
        <f t="shared" si="0"/>
        <v>#N/A</v>
      </c>
      <c r="K15" s="332">
        <f ca="1">SUMIF(COG!B:B,'4MFG'!D15,COG!C:C)</f>
        <v>0</v>
      </c>
      <c r="L15" s="176" t="e">
        <f ca="1">IF(F15&lt;=$B$28,(SUM($B$58:$B$61)*(VLOOKUP(D15,Ref!$C$5:$E$102,3,FALSE)-D15)*H15)/100,"")</f>
        <v>#DIV/0!</v>
      </c>
      <c r="M15" s="176" t="e">
        <f t="shared" ca="1" si="1"/>
        <v>#N/A</v>
      </c>
      <c r="N15" s="121" t="e">
        <f t="shared" si="2"/>
        <v>#N/A</v>
      </c>
      <c r="O15" s="362" t="e">
        <f ca="1">IF(D15="","",(OFFSET(METERING!$M$1,MATCH('4MFG'!E15,METERING!$M$2:$M$9,0),MATCH('4MFG'!$B$47,METERING!$N$1:$Q$1,0))/365/100+SUM($B$49:$B$50)/100)*(VLOOKUP(D15,Ref!$C$5:$E$102,3,FALSE)-D15)*H15)</f>
        <v>#N/A</v>
      </c>
      <c r="P15" s="362" t="e">
        <f ca="1">IF(F15&lt;=$B$28,(SUM($B$52:$B$54)*(VLOOKUP(D15,Ref!$C$5:$E$102,3,FALSE)-D15)*H15)/100,"")</f>
        <v>#N/A</v>
      </c>
      <c r="Q15" s="120" t="e">
        <f t="shared" si="5"/>
        <v>#N/A</v>
      </c>
      <c r="R15" s="318" t="e">
        <f>IF(D15="","",VLOOKUP(D15,UAG!$B$8:$N$67,13,FALSE)*$B$35*(VLOOKUP(D15,Ref!$C$5:$E$102,3,FALSE)-D15)*(1+$B$57))</f>
        <v>#N/A</v>
      </c>
      <c r="S15" s="358" t="e">
        <f ca="1">IF(H15="","",IF($B$17=FALSE,N15,SUM($B$62))*OFFSET(OTHER!$B$49,MATCH($B$33,OTHER!$B$50:$B$57,0),MATCH(E15,OTHER!$C$49:$I$49,0)))</f>
        <v>#N/A</v>
      </c>
      <c r="T15" s="359" t="e">
        <f ca="1">IF(H15="","",IF($B$17=FALSE,0,SUM($B$63))*OFFSET(OTHER!$B$49,MATCH($B$33,OTHER!$B$50:$B$57,0),MATCH(E15,OTHER!$C$49:$I$49,0)))</f>
        <v>#N/A</v>
      </c>
      <c r="U15" s="333" t="str">
        <f t="shared" si="6"/>
        <v/>
      </c>
      <c r="V15" s="4"/>
      <c r="W15" s="4"/>
      <c r="X15" s="4"/>
      <c r="Y15" s="322"/>
      <c r="Z15" s="323"/>
      <c r="AA15" s="4"/>
      <c r="AB15" s="4"/>
      <c r="AC15" s="4"/>
      <c r="AD15" s="312"/>
      <c r="AE15" s="312"/>
      <c r="AF15" s="312"/>
      <c r="AG15" s="312"/>
      <c r="AH15" s="312"/>
      <c r="AI15" s="312"/>
      <c r="AJ15" s="313"/>
      <c r="AK15" s="2"/>
      <c r="AM15" s="4"/>
      <c r="AN15" s="4"/>
    </row>
    <row r="16" spans="1:40" s="328" customFormat="1" x14ac:dyDescent="0.25">
      <c r="A16" s="446" t="s">
        <v>2635</v>
      </c>
      <c r="B16" s="452" t="e">
        <f>SUM(B3:B15)</f>
        <v>#VALUE!</v>
      </c>
      <c r="D16" s="45" t="e">
        <f>IF(F16&gt;$B$28+1,"",(VLOOKUP(D15,Ref!$C$5:$E$102,3,FALSE)))</f>
        <v>#N/A</v>
      </c>
      <c r="E16" s="9" t="e">
        <f>IF(D16="","",VLOOKUP(D16,Ref!$B$5:$H$200,7,FALSE))</f>
        <v>#N/A</v>
      </c>
      <c r="F16" s="9">
        <f t="shared" si="3"/>
        <v>10</v>
      </c>
      <c r="G16" s="47" t="e">
        <f t="shared" si="4"/>
        <v>#N/A</v>
      </c>
      <c r="H16" s="331" t="e">
        <f>IF(G16="ST",((D17-$B$26))/(D17-D16),IF(G16="EN",($B$27-D16+1)/((VLOOKUP(D16,Ref!$C$5:$E$102,3,FALSE))-D16),IF(G16="","",1)))</f>
        <v>#N/A</v>
      </c>
      <c r="I16" s="46" t="str">
        <f ca="1">IFERROR(OFFSET(EUC!$G$1,MATCH('4MFG'!$B$39,EUC!$S$2:$S$225,0),MONTH('4MFG'!D16)-1),"")</f>
        <v/>
      </c>
      <c r="J16" s="119" t="e">
        <f t="shared" si="0"/>
        <v>#N/A</v>
      </c>
      <c r="K16" s="332">
        <f ca="1">SUMIF(COG!B:B,'4MFG'!D16,COG!C:C)</f>
        <v>0</v>
      </c>
      <c r="L16" s="176" t="e">
        <f ca="1">IF(F16&lt;=$B$28,(SUM($B$58:$B$61)*(VLOOKUP(D16,Ref!$C$5:$E$102,3,FALSE)-D16)*H16)/100,"")</f>
        <v>#DIV/0!</v>
      </c>
      <c r="M16" s="176" t="e">
        <f t="shared" ca="1" si="1"/>
        <v>#N/A</v>
      </c>
      <c r="N16" s="121" t="e">
        <f t="shared" si="2"/>
        <v>#N/A</v>
      </c>
      <c r="O16" s="362" t="e">
        <f ca="1">IF(D16="","",(OFFSET(METERING!$M$1,MATCH('4MFG'!E16,METERING!$M$2:$M$9,0),MATCH('4MFG'!$B$47,METERING!$N$1:$Q$1,0))/365/100+SUM($B$49:$B$50)/100)*(VLOOKUP(D16,Ref!$C$5:$E$102,3,FALSE)-D16)*H16)</f>
        <v>#N/A</v>
      </c>
      <c r="P16" s="362" t="e">
        <f ca="1">IF(F16&lt;=$B$28,(SUM($B$52:$B$54)*(VLOOKUP(D16,Ref!$C$5:$E$102,3,FALSE)-D16)*H16)/100,"")</f>
        <v>#N/A</v>
      </c>
      <c r="Q16" s="120" t="e">
        <f t="shared" si="5"/>
        <v>#N/A</v>
      </c>
      <c r="R16" s="318" t="e">
        <f>IF(D16="","",VLOOKUP(D16,UAG!$B$8:$N$67,13,FALSE)*$B$35*(VLOOKUP(D16,Ref!$C$5:$E$102,3,FALSE)-D16)*(1+$B$57))</f>
        <v>#N/A</v>
      </c>
      <c r="S16" s="358" t="e">
        <f ca="1">IF(H16="","",IF($B$17=FALSE,N16,SUM($B$62))*OFFSET(OTHER!$B$49,MATCH($B$33,OTHER!$B$50:$B$57,0),MATCH(E16,OTHER!$C$49:$I$49,0)))</f>
        <v>#N/A</v>
      </c>
      <c r="T16" s="359" t="e">
        <f ca="1">IF(H16="","",IF($B$17=FALSE,0,SUM($B$63))*OFFSET(OTHER!$B$49,MATCH($B$33,OTHER!$B$50:$B$57,0),MATCH(E16,OTHER!$C$49:$I$49,0)))</f>
        <v>#N/A</v>
      </c>
      <c r="U16" s="333" t="str">
        <f t="shared" si="6"/>
        <v/>
      </c>
      <c r="V16" s="4"/>
      <c r="W16" s="4"/>
      <c r="X16" s="4"/>
      <c r="Y16" s="322"/>
      <c r="Z16" s="323"/>
      <c r="AA16" s="4"/>
      <c r="AB16" s="4"/>
      <c r="AC16" s="4"/>
    </row>
    <row r="17" spans="1:40" x14ac:dyDescent="0.25">
      <c r="A17" s="444" t="s">
        <v>2637</v>
      </c>
      <c r="B17" s="478" t="b">
        <f>PRICE!$H$2</f>
        <v>0</v>
      </c>
      <c r="D17" s="45" t="e">
        <f>IF(F17&gt;$B$28+1,"",(VLOOKUP(D16,Ref!$C$5:$E$102,3,FALSE)))</f>
        <v>#N/A</v>
      </c>
      <c r="E17" s="9" t="e">
        <f>IF(D17="","",VLOOKUP(D17,Ref!$B$5:$H$200,7,FALSE))</f>
        <v>#N/A</v>
      </c>
      <c r="F17" s="9">
        <f t="shared" si="3"/>
        <v>11</v>
      </c>
      <c r="G17" s="47" t="e">
        <f t="shared" si="4"/>
        <v>#N/A</v>
      </c>
      <c r="H17" s="331" t="e">
        <f>IF(G17="ST",((D18-$B$26))/(D18-D17),IF(G17="EN",($B$27-D17+1)/((VLOOKUP(D17,Ref!$C$5:$E$102,3,FALSE))-D17),IF(G17="","",1)))</f>
        <v>#N/A</v>
      </c>
      <c r="I17" s="46" t="str">
        <f ca="1">IFERROR(OFFSET(EUC!$G$1,MATCH('4MFG'!$B$39,EUC!$S$2:$S$225,0),MONTH('4MFG'!D17)-1),"")</f>
        <v/>
      </c>
      <c r="J17" s="119" t="e">
        <f t="shared" si="0"/>
        <v>#N/A</v>
      </c>
      <c r="K17" s="332">
        <f ca="1">SUMIF(COG!B:B,'4MFG'!D17,COG!C:C)</f>
        <v>0</v>
      </c>
      <c r="L17" s="176" t="e">
        <f ca="1">IF(F17&lt;=$B$28,(SUM($B$58:$B$61)*(VLOOKUP(D17,Ref!$C$5:$E$102,3,FALSE)-D17)*H17)/100,"")</f>
        <v>#DIV/0!</v>
      </c>
      <c r="M17" s="176" t="e">
        <f t="shared" ca="1" si="1"/>
        <v>#N/A</v>
      </c>
      <c r="N17" s="121" t="e">
        <f t="shared" si="2"/>
        <v>#N/A</v>
      </c>
      <c r="O17" s="362" t="e">
        <f ca="1">IF(D17="","",(OFFSET(METERING!$M$1,MATCH('4MFG'!E17,METERING!$M$2:$M$9,0),MATCH('4MFG'!$B$47,METERING!$N$1:$Q$1,0))/365/100+SUM($B$49:$B$50)/100)*(VLOOKUP(D17,Ref!$C$5:$E$102,3,FALSE)-D17)*H17)</f>
        <v>#N/A</v>
      </c>
      <c r="P17" s="362" t="e">
        <f ca="1">IF(F17&lt;=$B$28,(SUM($B$52:$B$54)*(VLOOKUP(D17,Ref!$C$5:$E$102,3,FALSE)-D17)*H17)/100,"")</f>
        <v>#N/A</v>
      </c>
      <c r="Q17" s="120" t="e">
        <f t="shared" si="5"/>
        <v>#N/A</v>
      </c>
      <c r="R17" s="318" t="e">
        <f>IF(D17="","",VLOOKUP(D17,UAG!$B$8:$N$67,13,FALSE)*$B$35*(VLOOKUP(D17,Ref!$C$5:$E$102,3,FALSE)-D17)*(1+$B$57))</f>
        <v>#N/A</v>
      </c>
      <c r="S17" s="358" t="e">
        <f ca="1">IF(H17="","",IF($B$17=FALSE,N17,SUM($B$62))*OFFSET(OTHER!$B$49,MATCH($B$33,OTHER!$B$50:$B$57,0),MATCH(E17,OTHER!$C$49:$I$49,0)))</f>
        <v>#N/A</v>
      </c>
      <c r="T17" s="359" t="e">
        <f ca="1">IF(H17="","",IF($B$17=FALSE,0,SUM($B$63))*OFFSET(OTHER!$B$49,MATCH($B$33,OTHER!$B$50:$B$57,0),MATCH(E17,OTHER!$C$49:$I$49,0)))</f>
        <v>#N/A</v>
      </c>
      <c r="U17" s="333" t="str">
        <f t="shared" si="6"/>
        <v/>
      </c>
      <c r="V17" s="4"/>
      <c r="W17" s="4"/>
      <c r="X17" s="4"/>
      <c r="Y17" s="322"/>
      <c r="Z17" s="323"/>
      <c r="AA17" s="4"/>
      <c r="AB17" s="4"/>
      <c r="AC17" s="4"/>
      <c r="AD17" s="4"/>
      <c r="AE17" s="4"/>
      <c r="AF17" s="4"/>
      <c r="AG17" s="4"/>
      <c r="AH17" s="4"/>
      <c r="AI17" s="4"/>
      <c r="AJ17" s="4"/>
      <c r="AK17" s="4"/>
      <c r="AM17" s="4"/>
      <c r="AN17" s="4"/>
    </row>
    <row r="18" spans="1:40" x14ac:dyDescent="0.25">
      <c r="A18" s="447" t="s">
        <v>2624</v>
      </c>
      <c r="B18" s="453">
        <f>IF(B17=FALSE,0,B63)</f>
        <v>0</v>
      </c>
      <c r="D18" s="45" t="e">
        <f>IF(F18&gt;$B$28+1,"",(VLOOKUP(D17,Ref!$C$5:$E$102,3,FALSE)))</f>
        <v>#N/A</v>
      </c>
      <c r="E18" s="9" t="e">
        <f>IF(D18="","",VLOOKUP(D18,Ref!$B$5:$H$200,7,FALSE))</f>
        <v>#N/A</v>
      </c>
      <c r="F18" s="9">
        <f t="shared" si="3"/>
        <v>12</v>
      </c>
      <c r="G18" s="47" t="e">
        <f t="shared" si="4"/>
        <v>#N/A</v>
      </c>
      <c r="H18" s="331" t="e">
        <f>IF(G18="ST",((D19-$B$26))/(D19-D18),IF(G18="EN",($B$27-D18+1)/((VLOOKUP(D18,Ref!$C$5:$E$102,3,FALSE))-D18),IF(G18="","",1)))</f>
        <v>#N/A</v>
      </c>
      <c r="I18" s="46" t="str">
        <f ca="1">IFERROR(OFFSET(EUC!$G$1,MATCH('4MFG'!$B$39,EUC!$S$2:$S$225,0),MONTH('4MFG'!D18)-1),"")</f>
        <v/>
      </c>
      <c r="J18" s="119" t="e">
        <f t="shared" si="0"/>
        <v>#N/A</v>
      </c>
      <c r="K18" s="332">
        <f ca="1">SUMIF(COG!B:B,'4MFG'!D18,COG!C:C)</f>
        <v>0</v>
      </c>
      <c r="L18" s="176" t="e">
        <f ca="1">IF(F18&lt;=$B$28,(SUM($B$58:$B$61)*(VLOOKUP(D18,Ref!$C$5:$E$102,3,FALSE)-D18)*H18)/100,"")</f>
        <v>#DIV/0!</v>
      </c>
      <c r="M18" s="176" t="e">
        <f t="shared" ca="1" si="1"/>
        <v>#N/A</v>
      </c>
      <c r="N18" s="121" t="e">
        <f t="shared" si="2"/>
        <v>#N/A</v>
      </c>
      <c r="O18" s="362" t="e">
        <f ca="1">IF(D18="","",(OFFSET(METERING!$M$1,MATCH('4MFG'!E18,METERING!$M$2:$M$9,0),MATCH('4MFG'!$B$47,METERING!$N$1:$Q$1,0))/365/100+SUM($B$49:$B$50)/100)*(VLOOKUP(D18,Ref!$C$5:$E$102,3,FALSE)-D18)*H18)</f>
        <v>#N/A</v>
      </c>
      <c r="P18" s="362" t="e">
        <f ca="1">IF(F18&lt;=$B$28,(SUM($B$52:$B$54)*(VLOOKUP(D18,Ref!$C$5:$E$102,3,FALSE)-D18)*H18)/100,"")</f>
        <v>#N/A</v>
      </c>
      <c r="Q18" s="120" t="e">
        <f t="shared" si="5"/>
        <v>#N/A</v>
      </c>
      <c r="R18" s="318" t="e">
        <f>IF(D18="","",VLOOKUP(D18,UAG!$B$8:$N$67,13,FALSE)*$B$35*(VLOOKUP(D18,Ref!$C$5:$E$102,3,FALSE)-D18)*(1+$B$57))</f>
        <v>#N/A</v>
      </c>
      <c r="S18" s="358" t="e">
        <f ca="1">IF(H18="","",IF($B$17=FALSE,N18,SUM($B$62))*OFFSET(OTHER!$B$49,MATCH($B$33,OTHER!$B$50:$B$57,0),MATCH(E18,OTHER!$C$49:$I$49,0)))</f>
        <v>#N/A</v>
      </c>
      <c r="T18" s="359" t="e">
        <f ca="1">IF(H18="","",IF($B$17=FALSE,0,SUM($B$63))*OFFSET(OTHER!$B$49,MATCH($B$33,OTHER!$B$50:$B$57,0),MATCH(E18,OTHER!$C$49:$I$49,0)))</f>
        <v>#N/A</v>
      </c>
      <c r="U18" s="333" t="str">
        <f t="shared" si="6"/>
        <v/>
      </c>
      <c r="V18" s="4"/>
      <c r="W18" s="4"/>
      <c r="X18" s="4"/>
      <c r="Y18" s="322"/>
      <c r="Z18" s="323"/>
      <c r="AA18" s="4"/>
      <c r="AB18" s="4"/>
      <c r="AC18" s="4"/>
      <c r="AD18" s="4"/>
      <c r="AE18" s="4"/>
      <c r="AF18" s="4"/>
      <c r="AG18" s="4"/>
      <c r="AH18" s="4"/>
      <c r="AI18" s="4"/>
      <c r="AJ18" s="4"/>
      <c r="AK18" s="4"/>
      <c r="AM18" s="4"/>
      <c r="AN18" s="4"/>
    </row>
    <row r="19" spans="1:40" x14ac:dyDescent="0.25">
      <c r="A19" s="447" t="s">
        <v>2625</v>
      </c>
      <c r="B19" s="453">
        <f>IF(B17=FALSE,0,SUM(B49:B51,B52:B54))</f>
        <v>0</v>
      </c>
      <c r="D19" s="45" t="e">
        <f>IF(F19&gt;$B$28+1,"",(VLOOKUP(D18,Ref!$C$5:$E$102,3,FALSE)))</f>
        <v>#N/A</v>
      </c>
      <c r="E19" s="9" t="e">
        <f>IF(D19="","",VLOOKUP(D19,Ref!$B$5:$H$200,7,FALSE))</f>
        <v>#N/A</v>
      </c>
      <c r="F19" s="9">
        <f t="shared" si="3"/>
        <v>13</v>
      </c>
      <c r="G19" s="47" t="e">
        <f t="shared" si="4"/>
        <v>#N/A</v>
      </c>
      <c r="H19" s="331" t="e">
        <f>IF(G19="ST",((D20-$B$26))/(D20-D19),IF(G19="EN",($B$27-D19+1)/((VLOOKUP(D19,Ref!$C$5:$E$102,3,FALSE))-D19),IF(G19="","",1)))</f>
        <v>#N/A</v>
      </c>
      <c r="I19" s="46" t="str">
        <f ca="1">IFERROR(OFFSET(EUC!$G$1,MATCH('4MFG'!$B$39,EUC!$S$2:$S$225,0),MONTH('4MFG'!D19)-1),"")</f>
        <v/>
      </c>
      <c r="J19" s="119" t="e">
        <f t="shared" si="0"/>
        <v>#N/A</v>
      </c>
      <c r="K19" s="332">
        <f ca="1">SUMIF(COG!B:B,'4MFG'!D19,COG!C:C)</f>
        <v>0</v>
      </c>
      <c r="L19" s="176" t="e">
        <f ca="1">IF(F19&lt;=$B$28,(SUM($B$58:$B$61)*(VLOOKUP(D19,Ref!$C$5:$E$102,3,FALSE)-D19)*H19)/100,"")</f>
        <v>#DIV/0!</v>
      </c>
      <c r="M19" s="176" t="e">
        <f t="shared" ca="1" si="1"/>
        <v>#N/A</v>
      </c>
      <c r="N19" s="121" t="e">
        <f t="shared" si="2"/>
        <v>#N/A</v>
      </c>
      <c r="O19" s="362" t="e">
        <f ca="1">IF(D19="","",(OFFSET(METERING!$M$1,MATCH('4MFG'!E19,METERING!$M$2:$M$9,0),MATCH('4MFG'!$B$47,METERING!$N$1:$Q$1,0))/365/100+SUM($B$49:$B$50)/100)*(VLOOKUP(D19,Ref!$C$5:$E$102,3,FALSE)-D19)*H19)</f>
        <v>#N/A</v>
      </c>
      <c r="P19" s="362" t="e">
        <f ca="1">IF(F19&lt;=$B$28,(SUM($B$52:$B$54)*(VLOOKUP(D19,Ref!$C$5:$E$102,3,FALSE)-D19)*H19)/100,"")</f>
        <v>#N/A</v>
      </c>
      <c r="Q19" s="120" t="e">
        <f t="shared" si="5"/>
        <v>#N/A</v>
      </c>
      <c r="R19" s="318" t="e">
        <f>IF(D19="","",VLOOKUP(D19,UAG!$B$8:$N$67,13,FALSE)*$B$35*(VLOOKUP(D19,Ref!$C$5:$E$102,3,FALSE)-D19)*(1+$B$57))</f>
        <v>#N/A</v>
      </c>
      <c r="S19" s="358" t="e">
        <f ca="1">IF(H19="","",IF($B$17=FALSE,N19,SUM($B$62))*OFFSET(OTHER!$B$49,MATCH($B$33,OTHER!$B$50:$B$57,0),MATCH(E19,OTHER!$C$49:$I$49,0)))</f>
        <v>#N/A</v>
      </c>
      <c r="T19" s="359" t="e">
        <f ca="1">IF(H19="","",IF($B$17=FALSE,0,SUM($B$63))*OFFSET(OTHER!$B$49,MATCH($B$33,OTHER!$B$50:$B$57,0),MATCH(E19,OTHER!$C$49:$I$49,0)))</f>
        <v>#N/A</v>
      </c>
      <c r="U19" s="333" t="str">
        <f t="shared" si="6"/>
        <v/>
      </c>
      <c r="V19" s="4"/>
      <c r="W19" s="4"/>
      <c r="X19" s="4"/>
      <c r="Y19" s="322"/>
      <c r="Z19" s="323"/>
      <c r="AA19" s="4"/>
      <c r="AB19" s="4"/>
      <c r="AC19" s="4"/>
      <c r="AD19" s="4"/>
      <c r="AE19" s="4"/>
      <c r="AF19" s="4"/>
      <c r="AG19" s="4"/>
      <c r="AH19" s="4"/>
      <c r="AI19" s="4"/>
      <c r="AJ19" s="4"/>
      <c r="AK19" s="4"/>
      <c r="AM19" s="4"/>
      <c r="AN19" s="4"/>
    </row>
    <row r="20" spans="1:40" x14ac:dyDescent="0.25">
      <c r="A20" s="447" t="s">
        <v>2626</v>
      </c>
      <c r="B20" s="453">
        <f>IFERROR(SALES!$G$20*200,0)</f>
        <v>0</v>
      </c>
      <c r="D20" s="45" t="e">
        <f>IF(F20&gt;$B$28+1,"",(VLOOKUP(D19,Ref!$C$5:$E$102,3,FALSE)))</f>
        <v>#N/A</v>
      </c>
      <c r="E20" s="9" t="e">
        <f>IF(D20="","",VLOOKUP(D20,Ref!$B$5:$H$200,7,FALSE))</f>
        <v>#N/A</v>
      </c>
      <c r="F20" s="9">
        <f t="shared" si="3"/>
        <v>14</v>
      </c>
      <c r="G20" s="47" t="e">
        <f t="shared" si="4"/>
        <v>#N/A</v>
      </c>
      <c r="H20" s="331" t="e">
        <f>IF(G20="ST",((D21-$B$26))/(D21-D20),IF(G20="EN",($B$27-D20+1)/((VLOOKUP(D20,Ref!$C$5:$E$102,3,FALSE))-D20),IF(G20="","",1)))</f>
        <v>#N/A</v>
      </c>
      <c r="I20" s="46" t="str">
        <f ca="1">IFERROR(OFFSET(EUC!$G$1,MATCH('4MFG'!$B$39,EUC!$S$2:$S$225,0),MONTH('4MFG'!D20)-1),"")</f>
        <v/>
      </c>
      <c r="J20" s="119" t="e">
        <f t="shared" si="0"/>
        <v>#N/A</v>
      </c>
      <c r="K20" s="332">
        <f ca="1">SUMIF(COG!B:B,'4MFG'!D20,COG!C:C)</f>
        <v>0</v>
      </c>
      <c r="L20" s="176" t="e">
        <f ca="1">IF(F20&lt;=$B$28,(SUM($B$58:$B$61)*(VLOOKUP(D20,Ref!$C$5:$E$102,3,FALSE)-D20)*H20)/100,"")</f>
        <v>#DIV/0!</v>
      </c>
      <c r="M20" s="176" t="e">
        <f t="shared" ca="1" si="1"/>
        <v>#N/A</v>
      </c>
      <c r="N20" s="121" t="e">
        <f t="shared" si="2"/>
        <v>#N/A</v>
      </c>
      <c r="O20" s="362" t="e">
        <f ca="1">IF(D20="","",(OFFSET(METERING!$M$1,MATCH('4MFG'!E20,METERING!$M$2:$M$9,0),MATCH('4MFG'!$B$47,METERING!$N$1:$Q$1,0))/365/100+SUM($B$49:$B$50)/100)*(VLOOKUP(D20,Ref!$C$5:$E$102,3,FALSE)-D20)*H20)</f>
        <v>#N/A</v>
      </c>
      <c r="P20" s="362" t="e">
        <f ca="1">IF(F20&lt;=$B$28,(SUM($B$52:$B$54)*(VLOOKUP(D20,Ref!$C$5:$E$102,3,FALSE)-D20)*H20)/100,"")</f>
        <v>#N/A</v>
      </c>
      <c r="Q20" s="120" t="e">
        <f t="shared" si="5"/>
        <v>#N/A</v>
      </c>
      <c r="R20" s="318" t="e">
        <f>IF(D20="","",VLOOKUP(D20,UAG!$B$8:$N$67,13,FALSE)*$B$35*(VLOOKUP(D20,Ref!$C$5:$E$102,3,FALSE)-D20)*(1+$B$57))</f>
        <v>#N/A</v>
      </c>
      <c r="S20" s="358" t="e">
        <f ca="1">IF(H20="","",IF($B$17=FALSE,N20,SUM($B$62))*OFFSET(OTHER!$B$49,MATCH($B$33,OTHER!$B$50:$B$57,0),MATCH(E20,OTHER!$C$49:$I$49,0)))</f>
        <v>#N/A</v>
      </c>
      <c r="T20" s="359" t="e">
        <f ca="1">IF(H20="","",IF($B$17=FALSE,0,SUM($B$63))*OFFSET(OTHER!$B$49,MATCH($B$33,OTHER!$B$50:$B$57,0),MATCH(E20,OTHER!$C$49:$I$49,0)))</f>
        <v>#N/A</v>
      </c>
      <c r="U20" s="333" t="str">
        <f t="shared" si="6"/>
        <v/>
      </c>
      <c r="V20" s="4"/>
      <c r="W20" s="4"/>
      <c r="X20" s="4"/>
      <c r="Y20" s="322"/>
      <c r="Z20" s="323"/>
      <c r="AA20" s="4"/>
      <c r="AB20" s="4"/>
      <c r="AC20" s="4"/>
      <c r="AD20" s="4"/>
      <c r="AE20" s="4"/>
      <c r="AF20" s="4"/>
      <c r="AG20" s="4"/>
      <c r="AH20" s="4"/>
      <c r="AI20" s="4"/>
      <c r="AJ20" s="4"/>
      <c r="AK20" s="4"/>
      <c r="AM20" s="4"/>
      <c r="AN20" s="4"/>
    </row>
    <row r="21" spans="1:40" x14ac:dyDescent="0.25">
      <c r="A21" s="447" t="s">
        <v>2636</v>
      </c>
      <c r="B21" s="453" t="e">
        <f ca="1">AVERAGE(T7:T74)</f>
        <v>#VALUE!</v>
      </c>
      <c r="D21" s="45" t="e">
        <f>IF(F21&gt;$B$28+1,"",(VLOOKUP(D20,Ref!$C$5:$E$102,3,FALSE)))</f>
        <v>#N/A</v>
      </c>
      <c r="E21" s="9" t="e">
        <f>IF(D21="","",VLOOKUP(D21,Ref!$B$5:$H$200,7,FALSE))</f>
        <v>#N/A</v>
      </c>
      <c r="F21" s="9">
        <f t="shared" si="3"/>
        <v>15</v>
      </c>
      <c r="G21" s="47" t="e">
        <f t="shared" si="4"/>
        <v>#N/A</v>
      </c>
      <c r="H21" s="331" t="e">
        <f>IF(G21="ST",((D22-$B$26))/(D22-D21),IF(G21="EN",($B$27-D21+1)/((VLOOKUP(D21,Ref!$C$5:$E$102,3,FALSE))-D21),IF(G21="","",1)))</f>
        <v>#N/A</v>
      </c>
      <c r="I21" s="46" t="str">
        <f ca="1">IFERROR(OFFSET(EUC!$G$1,MATCH('4MFG'!$B$39,EUC!$S$2:$S$225,0),MONTH('4MFG'!D21)-1),"")</f>
        <v/>
      </c>
      <c r="J21" s="119" t="e">
        <f t="shared" si="0"/>
        <v>#N/A</v>
      </c>
      <c r="K21" s="332">
        <f ca="1">SUMIF(COG!B:B,'4MFG'!D21,COG!C:C)</f>
        <v>0</v>
      </c>
      <c r="L21" s="176" t="e">
        <f ca="1">IF(F21&lt;=$B$28,(SUM($B$58:$B$61)*(VLOOKUP(D21,Ref!$C$5:$E$102,3,FALSE)-D21)*H21)/100,"")</f>
        <v>#DIV/0!</v>
      </c>
      <c r="M21" s="176" t="e">
        <f t="shared" ca="1" si="1"/>
        <v>#N/A</v>
      </c>
      <c r="N21" s="121" t="e">
        <f t="shared" si="2"/>
        <v>#N/A</v>
      </c>
      <c r="O21" s="362" t="e">
        <f ca="1">IF(D21="","",(OFFSET(METERING!$M$1,MATCH('4MFG'!E21,METERING!$M$2:$M$9,0),MATCH('4MFG'!$B$47,METERING!$N$1:$Q$1,0))/365/100+SUM($B$49:$B$50)/100)*(VLOOKUP(D21,Ref!$C$5:$E$102,3,FALSE)-D21)*H21)</f>
        <v>#N/A</v>
      </c>
      <c r="P21" s="362" t="e">
        <f ca="1">IF(F21&lt;=$B$28,(SUM($B$52:$B$54)*(VLOOKUP(D21,Ref!$C$5:$E$102,3,FALSE)-D21)*H21)/100,"")</f>
        <v>#N/A</v>
      </c>
      <c r="Q21" s="120" t="e">
        <f t="shared" si="5"/>
        <v>#N/A</v>
      </c>
      <c r="R21" s="318" t="e">
        <f>IF(D21="","",VLOOKUP(D21,UAG!$B$8:$N$67,13,FALSE)*$B$35*(VLOOKUP(D21,Ref!$C$5:$E$102,3,FALSE)-D21)*(1+$B$57))</f>
        <v>#N/A</v>
      </c>
      <c r="S21" s="358" t="e">
        <f ca="1">IF(H21="","",IF($B$17=FALSE,N21,SUM($B$62))*OFFSET(OTHER!$B$49,MATCH($B$33,OTHER!$B$50:$B$57,0),MATCH(E21,OTHER!$C$49:$I$49,0)))</f>
        <v>#N/A</v>
      </c>
      <c r="T21" s="359" t="e">
        <f ca="1">IF(H21="","",IF($B$17=FALSE,0,SUM($B$63))*OFFSET(OTHER!$B$49,MATCH($B$33,OTHER!$B$50:$B$57,0),MATCH(E21,OTHER!$C$49:$I$49,0)))</f>
        <v>#N/A</v>
      </c>
      <c r="U21" s="333" t="str">
        <f t="shared" si="6"/>
        <v/>
      </c>
      <c r="V21" s="4"/>
      <c r="W21" s="4"/>
      <c r="X21" s="4"/>
      <c r="Y21" s="322"/>
      <c r="Z21" s="323"/>
      <c r="AA21" s="4"/>
      <c r="AB21" s="4"/>
      <c r="AC21" s="4"/>
      <c r="AD21" s="4"/>
      <c r="AE21" s="4"/>
      <c r="AF21" s="4"/>
      <c r="AG21" s="4"/>
      <c r="AH21" s="4"/>
      <c r="AI21" s="4"/>
      <c r="AJ21" s="4"/>
      <c r="AK21" s="4"/>
      <c r="AM21" s="4"/>
      <c r="AN21" s="4"/>
    </row>
    <row r="22" spans="1:40" x14ac:dyDescent="0.25">
      <c r="A22" s="447" t="s">
        <v>2627</v>
      </c>
      <c r="B22" s="453">
        <f>IFERROR(IF(SURVEY!$E$3=TRUE,SURVEY!#REF!,SURVEY!#REF!)*100,0)</f>
        <v>0</v>
      </c>
      <c r="D22" s="45" t="e">
        <f>IF(F22&gt;$B$28+1,"",(VLOOKUP(D21,Ref!$C$5:$E$102,3,FALSE)))</f>
        <v>#N/A</v>
      </c>
      <c r="E22" s="9" t="e">
        <f>IF(D22="","",VLOOKUP(D22,Ref!$B$5:$H$200,7,FALSE))</f>
        <v>#N/A</v>
      </c>
      <c r="F22" s="9">
        <f t="shared" si="3"/>
        <v>16</v>
      </c>
      <c r="G22" s="47" t="e">
        <f t="shared" si="4"/>
        <v>#N/A</v>
      </c>
      <c r="H22" s="331" t="e">
        <f>IF(G22="ST",((D23-$B$26))/(D23-D22),IF(G22="EN",($B$27-D22+1)/((VLOOKUP(D22,Ref!$C$5:$E$102,3,FALSE))-D22),IF(G22="","",1)))</f>
        <v>#N/A</v>
      </c>
      <c r="I22" s="46" t="str">
        <f ca="1">IFERROR(OFFSET(EUC!$G$1,MATCH('4MFG'!$B$39,EUC!$S$2:$S$225,0),MONTH('4MFG'!D22)-1),"")</f>
        <v/>
      </c>
      <c r="J22" s="119" t="e">
        <f t="shared" si="0"/>
        <v>#N/A</v>
      </c>
      <c r="K22" s="332">
        <f ca="1">SUMIF(COG!B:B,'4MFG'!D22,COG!C:C)</f>
        <v>0</v>
      </c>
      <c r="L22" s="176" t="e">
        <f ca="1">IF(F22&lt;=$B$28,(SUM($B$58:$B$61)*(VLOOKUP(D22,Ref!$C$5:$E$102,3,FALSE)-D22)*H22)/100,"")</f>
        <v>#DIV/0!</v>
      </c>
      <c r="M22" s="176" t="e">
        <f t="shared" ca="1" si="1"/>
        <v>#N/A</v>
      </c>
      <c r="N22" s="121" t="e">
        <f t="shared" si="2"/>
        <v>#N/A</v>
      </c>
      <c r="O22" s="362" t="e">
        <f ca="1">IF(D22="","",(OFFSET(METERING!$M$1,MATCH('4MFG'!E22,METERING!$M$2:$M$9,0),MATCH('4MFG'!$B$47,METERING!$N$1:$Q$1,0))/365/100+SUM($B$49:$B$50)/100)*(VLOOKUP(D22,Ref!$C$5:$E$102,3,FALSE)-D22)*H22)</f>
        <v>#N/A</v>
      </c>
      <c r="P22" s="362" t="e">
        <f ca="1">IF(F22&lt;=$B$28,(SUM($B$52:$B$54)*(VLOOKUP(D22,Ref!$C$5:$E$102,3,FALSE)-D22)*H22)/100,"")</f>
        <v>#N/A</v>
      </c>
      <c r="Q22" s="120" t="e">
        <f t="shared" si="5"/>
        <v>#N/A</v>
      </c>
      <c r="R22" s="318" t="e">
        <f>IF(D22="","",VLOOKUP(D22,UAG!$B$8:$N$67,13,FALSE)*$B$35*(VLOOKUP(D22,Ref!$C$5:$E$102,3,FALSE)-D22)*(1+$B$57))</f>
        <v>#N/A</v>
      </c>
      <c r="S22" s="358" t="e">
        <f ca="1">IF(H22="","",IF($B$17=FALSE,N22,SUM($B$62))*OFFSET(OTHER!$B$49,MATCH($B$33,OTHER!$B$50:$B$57,0),MATCH(E22,OTHER!$C$49:$I$49,0)))</f>
        <v>#N/A</v>
      </c>
      <c r="T22" s="359" t="e">
        <f ca="1">IF(H22="","",IF($B$17=FALSE,0,SUM($B$63))*OFFSET(OTHER!$B$49,MATCH($B$33,OTHER!$B$50:$B$57,0),MATCH(E22,OTHER!$C$49:$I$49,0)))</f>
        <v>#N/A</v>
      </c>
      <c r="U22" s="333" t="str">
        <f t="shared" si="6"/>
        <v/>
      </c>
      <c r="V22" s="4"/>
      <c r="W22" s="4"/>
      <c r="X22" s="4"/>
      <c r="Y22" s="322"/>
      <c r="Z22" s="323"/>
      <c r="AA22" s="4"/>
      <c r="AB22" s="4"/>
      <c r="AC22" s="4"/>
      <c r="AD22" s="4"/>
      <c r="AE22" s="4"/>
      <c r="AF22" s="4"/>
      <c r="AG22" s="4"/>
      <c r="AH22" s="4"/>
      <c r="AI22" s="4"/>
      <c r="AJ22" s="4"/>
      <c r="AK22" s="4"/>
      <c r="AM22" s="4"/>
      <c r="AN22" s="4"/>
    </row>
    <row r="23" spans="1:40" x14ac:dyDescent="0.25">
      <c r="A23" s="448" t="s">
        <v>2628</v>
      </c>
      <c r="B23" s="644" t="e">
        <f ca="1">SUM(B17:B22)</f>
        <v>#VALUE!</v>
      </c>
      <c r="D23" s="45" t="e">
        <f>IF(F23&gt;$B$28+1,"",(VLOOKUP(D22,Ref!$C$5:$E$102,3,FALSE)))</f>
        <v>#N/A</v>
      </c>
      <c r="E23" s="9" t="e">
        <f>IF(D23="","",VLOOKUP(D23,Ref!$B$5:$H$200,7,FALSE))</f>
        <v>#N/A</v>
      </c>
      <c r="F23" s="9">
        <f t="shared" si="3"/>
        <v>17</v>
      </c>
      <c r="G23" s="47" t="e">
        <f t="shared" si="4"/>
        <v>#N/A</v>
      </c>
      <c r="H23" s="331" t="e">
        <f>IF(G23="ST",((D24-$B$26))/(D24-D23),IF(G23="EN",($B$27-D23+1)/((VLOOKUP(D23,Ref!$C$5:$E$102,3,FALSE))-D23),IF(G23="","",1)))</f>
        <v>#N/A</v>
      </c>
      <c r="I23" s="46" t="str">
        <f ca="1">IFERROR(OFFSET(EUC!$G$1,MATCH('4MFG'!$B$39,EUC!$S$2:$S$225,0),MONTH('4MFG'!D23)-1),"")</f>
        <v/>
      </c>
      <c r="J23" s="119" t="e">
        <f t="shared" si="0"/>
        <v>#N/A</v>
      </c>
      <c r="K23" s="332">
        <f ca="1">SUMIF(COG!B:B,'4MFG'!D23,COG!C:C)</f>
        <v>0</v>
      </c>
      <c r="L23" s="176" t="e">
        <f ca="1">IF(F23&lt;=$B$28,(SUM($B$58:$B$61)*(VLOOKUP(D23,Ref!$C$5:$E$102,3,FALSE)-D23)*H23)/100,"")</f>
        <v>#DIV/0!</v>
      </c>
      <c r="M23" s="176" t="e">
        <f t="shared" ca="1" si="1"/>
        <v>#N/A</v>
      </c>
      <c r="N23" s="121" t="e">
        <f t="shared" si="2"/>
        <v>#N/A</v>
      </c>
      <c r="O23" s="362" t="e">
        <f ca="1">IF(D23="","",(OFFSET(METERING!$M$1,MATCH('4MFG'!E23,METERING!$M$2:$M$9,0),MATCH('4MFG'!$B$47,METERING!$N$1:$Q$1,0))/365/100+SUM($B$49:$B$50)/100)*(VLOOKUP(D23,Ref!$C$5:$E$102,3,FALSE)-D23)*H23)</f>
        <v>#N/A</v>
      </c>
      <c r="P23" s="362" t="e">
        <f ca="1">IF(F23&lt;=$B$28,(SUM($B$52:$B$54)*(VLOOKUP(D23,Ref!$C$5:$E$102,3,FALSE)-D23)*H23)/100,"")</f>
        <v>#N/A</v>
      </c>
      <c r="Q23" s="120" t="e">
        <f t="shared" si="5"/>
        <v>#N/A</v>
      </c>
      <c r="R23" s="318" t="e">
        <f>IF(D23="","",VLOOKUP(D23,UAG!$B$8:$N$67,13,FALSE)*$B$35*(VLOOKUP(D23,Ref!$C$5:$E$102,3,FALSE)-D23)*(1+$B$57))</f>
        <v>#N/A</v>
      </c>
      <c r="S23" s="358" t="e">
        <f ca="1">IF(H23="","",IF($B$17=FALSE,N23,SUM($B$62))*OFFSET(OTHER!$B$49,MATCH($B$33,OTHER!$B$50:$B$57,0),MATCH(E23,OTHER!$C$49:$I$49,0)))</f>
        <v>#N/A</v>
      </c>
      <c r="T23" s="359" t="e">
        <f ca="1">IF(H23="","",IF($B$17=FALSE,0,SUM($B$63))*OFFSET(OTHER!$B$49,MATCH($B$33,OTHER!$B$50:$B$57,0),MATCH(E23,OTHER!$C$49:$I$49,0)))</f>
        <v>#N/A</v>
      </c>
      <c r="U23" s="333" t="str">
        <f t="shared" si="6"/>
        <v/>
      </c>
      <c r="V23" s="4"/>
      <c r="W23" s="4"/>
      <c r="X23" s="4"/>
      <c r="Y23" s="322"/>
      <c r="Z23" s="323"/>
      <c r="AA23" s="4"/>
      <c r="AB23" s="4"/>
      <c r="AC23" s="4"/>
      <c r="AD23" s="4"/>
      <c r="AE23" s="4"/>
      <c r="AF23" s="4"/>
      <c r="AG23" s="4"/>
      <c r="AH23" s="4"/>
      <c r="AI23" s="4"/>
      <c r="AJ23" s="4"/>
      <c r="AK23" s="4"/>
      <c r="AM23" s="4"/>
      <c r="AN23" s="4"/>
    </row>
    <row r="24" spans="1:40" x14ac:dyDescent="0.25">
      <c r="A24" s="316"/>
      <c r="D24" s="45" t="e">
        <f>IF(F24&gt;$B$28+1,"",(VLOOKUP(D23,Ref!$C$5:$E$102,3,FALSE)))</f>
        <v>#N/A</v>
      </c>
      <c r="E24" s="9" t="e">
        <f>IF(D24="","",VLOOKUP(D24,Ref!$B$5:$H$200,7,FALSE))</f>
        <v>#N/A</v>
      </c>
      <c r="F24" s="9">
        <f t="shared" si="3"/>
        <v>18</v>
      </c>
      <c r="G24" s="47" t="e">
        <f t="shared" si="4"/>
        <v>#N/A</v>
      </c>
      <c r="H24" s="331" t="e">
        <f>IF(G24="ST",((D25-$B$26))/(D25-D24),IF(G24="EN",($B$27-D24+1)/((VLOOKUP(D24,Ref!$C$5:$E$102,3,FALSE))-D24),IF(G24="","",1)))</f>
        <v>#N/A</v>
      </c>
      <c r="I24" s="46" t="str">
        <f ca="1">IFERROR(OFFSET(EUC!$G$1,MATCH('4MFG'!$B$39,EUC!$S$2:$S$225,0),MONTH('4MFG'!D24)-1),"")</f>
        <v/>
      </c>
      <c r="J24" s="119" t="e">
        <f t="shared" si="0"/>
        <v>#N/A</v>
      </c>
      <c r="K24" s="332">
        <f ca="1">SUMIF(COG!B:B,'4MFG'!D24,COG!C:C)</f>
        <v>0</v>
      </c>
      <c r="L24" s="176" t="e">
        <f ca="1">IF(F24&lt;=$B$28,(SUM($B$58:$B$61)*(VLOOKUP(D24,Ref!$C$5:$E$102,3,FALSE)-D24)*H24)/100,"")</f>
        <v>#DIV/0!</v>
      </c>
      <c r="M24" s="176" t="e">
        <f t="shared" ca="1" si="1"/>
        <v>#N/A</v>
      </c>
      <c r="N24" s="121" t="e">
        <f t="shared" si="2"/>
        <v>#N/A</v>
      </c>
      <c r="O24" s="362" t="e">
        <f ca="1">IF(D24="","",(OFFSET(METERING!$M$1,MATCH('4MFG'!E24,METERING!$M$2:$M$9,0),MATCH('4MFG'!$B$47,METERING!$N$1:$Q$1,0))/365/100+SUM($B$49:$B$50)/100)*(VLOOKUP(D24,Ref!$C$5:$E$102,3,FALSE)-D24)*H24)</f>
        <v>#N/A</v>
      </c>
      <c r="P24" s="362" t="e">
        <f ca="1">IF(F24&lt;=$B$28,(SUM($B$52:$B$54)*(VLOOKUP(D24,Ref!$C$5:$E$102,3,FALSE)-D24)*H24)/100,"")</f>
        <v>#N/A</v>
      </c>
      <c r="Q24" s="120" t="e">
        <f t="shared" si="5"/>
        <v>#N/A</v>
      </c>
      <c r="R24" s="318" t="e">
        <f>IF(D24="","",VLOOKUP(D24,UAG!$B$8:$N$67,13,FALSE)*$B$35*(VLOOKUP(D24,Ref!$C$5:$E$102,3,FALSE)-D24)*(1+$B$57))</f>
        <v>#N/A</v>
      </c>
      <c r="S24" s="358" t="e">
        <f ca="1">IF(H24="","",IF($B$17=FALSE,N24,SUM($B$62))*OFFSET(OTHER!$B$49,MATCH($B$33,OTHER!$B$50:$B$57,0),MATCH(E24,OTHER!$C$49:$I$49,0)))</f>
        <v>#N/A</v>
      </c>
      <c r="T24" s="359" t="e">
        <f ca="1">IF(H24="","",IF($B$17=FALSE,0,SUM($B$63))*OFFSET(OTHER!$B$49,MATCH($B$33,OTHER!$B$50:$B$57,0),MATCH(E24,OTHER!$C$49:$I$49,0)))</f>
        <v>#N/A</v>
      </c>
      <c r="U24" s="333" t="str">
        <f t="shared" si="6"/>
        <v/>
      </c>
      <c r="V24" s="4"/>
      <c r="W24" s="4"/>
      <c r="X24" s="4"/>
      <c r="Y24" s="322"/>
      <c r="Z24" s="323"/>
      <c r="AA24" s="4"/>
      <c r="AB24" s="4"/>
      <c r="AC24" s="4"/>
      <c r="AD24" s="4"/>
      <c r="AE24" s="4"/>
      <c r="AF24" s="4"/>
      <c r="AG24" s="4"/>
      <c r="AH24" s="4"/>
      <c r="AI24" s="4"/>
      <c r="AJ24" s="4"/>
      <c r="AK24" s="4"/>
      <c r="AM24" s="4"/>
      <c r="AN24" s="4"/>
    </row>
    <row r="25" spans="1:40" x14ac:dyDescent="0.25">
      <c r="A25" s="1166" t="s">
        <v>2685</v>
      </c>
      <c r="B25" s="1167"/>
      <c r="D25" s="45" t="e">
        <f>IF(F25&gt;$B$28+1,"",(VLOOKUP(D24,Ref!$C$5:$E$102,3,FALSE)))</f>
        <v>#N/A</v>
      </c>
      <c r="E25" s="9" t="e">
        <f>IF(D25="","",VLOOKUP(D25,Ref!$B$5:$H$200,7,FALSE))</f>
        <v>#N/A</v>
      </c>
      <c r="F25" s="9">
        <f t="shared" si="3"/>
        <v>19</v>
      </c>
      <c r="G25" s="47" t="e">
        <f t="shared" si="4"/>
        <v>#N/A</v>
      </c>
      <c r="H25" s="331" t="e">
        <f>IF(G25="ST",((D26-$B$26))/(D26-D25),IF(G25="EN",($B$27-D25+1)/((VLOOKUP(D25,Ref!$C$5:$E$102,3,FALSE))-D25),IF(G25="","",1)))</f>
        <v>#N/A</v>
      </c>
      <c r="I25" s="46" t="str">
        <f ca="1">IFERROR(OFFSET(EUC!$G$1,MATCH('4MFG'!$B$39,EUC!$S$2:$S$225,0),MONTH('4MFG'!D25)-1),"")</f>
        <v/>
      </c>
      <c r="J25" s="119" t="e">
        <f t="shared" si="0"/>
        <v>#N/A</v>
      </c>
      <c r="K25" s="332">
        <f ca="1">SUMIF(COG!B:B,'4MFG'!D25,COG!C:C)</f>
        <v>0</v>
      </c>
      <c r="L25" s="176" t="e">
        <f ca="1">IF(F25&lt;=$B$28,(SUM($B$58:$B$61)*(VLOOKUP(D25,Ref!$C$5:$E$102,3,FALSE)-D25)*H25)/100,"")</f>
        <v>#DIV/0!</v>
      </c>
      <c r="M25" s="176" t="e">
        <f t="shared" ca="1" si="1"/>
        <v>#N/A</v>
      </c>
      <c r="N25" s="121" t="e">
        <f t="shared" si="2"/>
        <v>#N/A</v>
      </c>
      <c r="O25" s="362" t="e">
        <f ca="1">IF(D25="","",(OFFSET(METERING!$M$1,MATCH('4MFG'!E25,METERING!$M$2:$M$9,0),MATCH('4MFG'!$B$47,METERING!$N$1:$Q$1,0))/365/100+SUM($B$49:$B$50)/100)*(VLOOKUP(D25,Ref!$C$5:$E$102,3,FALSE)-D25)*H25)</f>
        <v>#N/A</v>
      </c>
      <c r="P25" s="362" t="e">
        <f ca="1">IF(F25&lt;=$B$28,(SUM($B$52:$B$54)*(VLOOKUP(D25,Ref!$C$5:$E$102,3,FALSE)-D25)*H25)/100,"")</f>
        <v>#N/A</v>
      </c>
      <c r="Q25" s="120" t="e">
        <f t="shared" si="5"/>
        <v>#N/A</v>
      </c>
      <c r="R25" s="318" t="e">
        <f>IF(D25="","",VLOOKUP(D25,UAG!$B$8:$N$67,13,FALSE)*$B$35*(VLOOKUP(D25,Ref!$C$5:$E$102,3,FALSE)-D25)*(1+$B$57))</f>
        <v>#N/A</v>
      </c>
      <c r="S25" s="358" t="e">
        <f ca="1">IF(H25="","",IF($B$17=FALSE,N25,SUM($B$62))*OFFSET(OTHER!$B$49,MATCH($B$33,OTHER!$B$50:$B$57,0),MATCH(E25,OTHER!$C$49:$I$49,0)))</f>
        <v>#N/A</v>
      </c>
      <c r="T25" s="359" t="e">
        <f ca="1">IF(H25="","",IF($B$17=FALSE,0,SUM($B$63))*OFFSET(OTHER!$B$49,MATCH($B$33,OTHER!$B$50:$B$57,0),MATCH(E25,OTHER!$C$49:$I$49,0)))</f>
        <v>#N/A</v>
      </c>
      <c r="U25" s="333" t="str">
        <f t="shared" si="6"/>
        <v/>
      </c>
      <c r="V25" s="4"/>
      <c r="W25" s="4"/>
      <c r="X25" s="4"/>
      <c r="Y25" s="322"/>
      <c r="Z25" s="323"/>
      <c r="AA25" s="4"/>
      <c r="AB25" s="4"/>
      <c r="AC25" s="4"/>
      <c r="AD25" s="4"/>
      <c r="AE25" s="4"/>
      <c r="AF25" s="4"/>
      <c r="AG25" s="4"/>
      <c r="AH25" s="4"/>
      <c r="AI25" s="4"/>
      <c r="AJ25" s="4"/>
      <c r="AK25" s="4"/>
      <c r="AM25" s="4"/>
      <c r="AN25" s="4"/>
    </row>
    <row r="26" spans="1:40" x14ac:dyDescent="0.25">
      <c r="A26" s="449" t="s">
        <v>2005</v>
      </c>
      <c r="B26" s="454" t="str">
        <f>IF(SALES!C9=0,"",SALES!C9)</f>
        <v/>
      </c>
      <c r="D26" s="45" t="e">
        <f>IF(F26&gt;$B$28+1,"",(VLOOKUP(D25,Ref!$C$5:$E$102,3,FALSE)))</f>
        <v>#N/A</v>
      </c>
      <c r="E26" s="9" t="e">
        <f>IF(D26="","",VLOOKUP(D26,Ref!$B$5:$H$200,7,FALSE))</f>
        <v>#N/A</v>
      </c>
      <c r="F26" s="9">
        <f t="shared" si="3"/>
        <v>20</v>
      </c>
      <c r="G26" s="47" t="e">
        <f t="shared" si="4"/>
        <v>#N/A</v>
      </c>
      <c r="H26" s="331" t="e">
        <f>IF(G26="ST",((D27-$B$26))/(D27-D26),IF(G26="EN",($B$27-D26+1)/((VLOOKUP(D26,Ref!$C$5:$E$102,3,FALSE))-D26),IF(G26="","",1)))</f>
        <v>#N/A</v>
      </c>
      <c r="I26" s="46" t="str">
        <f ca="1">IFERROR(OFFSET(EUC!$G$1,MATCH('4MFG'!$B$39,EUC!$S$2:$S$225,0),MONTH('4MFG'!D26)-1),"")</f>
        <v/>
      </c>
      <c r="J26" s="119" t="e">
        <f t="shared" si="0"/>
        <v>#N/A</v>
      </c>
      <c r="K26" s="332">
        <f ca="1">SUMIF(COG!B:B,'4MFG'!D26,COG!C:C)</f>
        <v>0</v>
      </c>
      <c r="L26" s="176" t="e">
        <f ca="1">IF(F26&lt;=$B$28,(SUM($B$58:$B$61)*(VLOOKUP(D26,Ref!$C$5:$E$102,3,FALSE)-D26)*H26)/100,"")</f>
        <v>#DIV/0!</v>
      </c>
      <c r="M26" s="176" t="e">
        <f t="shared" ca="1" si="1"/>
        <v>#N/A</v>
      </c>
      <c r="N26" s="121" t="e">
        <f t="shared" si="2"/>
        <v>#N/A</v>
      </c>
      <c r="O26" s="362" t="e">
        <f ca="1">IF(D26="","",(OFFSET(METERING!$M$1,MATCH('4MFG'!E26,METERING!$M$2:$M$9,0),MATCH('4MFG'!$B$47,METERING!$N$1:$Q$1,0))/365/100+SUM($B$49:$B$50)/100)*(VLOOKUP(D26,Ref!$C$5:$E$102,3,FALSE)-D26)*H26)</f>
        <v>#N/A</v>
      </c>
      <c r="P26" s="362" t="e">
        <f ca="1">IF(F26&lt;=$B$28,(SUM($B$52:$B$54)*(VLOOKUP(D26,Ref!$C$5:$E$102,3,FALSE)-D26)*H26)/100,"")</f>
        <v>#N/A</v>
      </c>
      <c r="Q26" s="120" t="e">
        <f t="shared" si="5"/>
        <v>#N/A</v>
      </c>
      <c r="R26" s="318" t="e">
        <f>IF(D26="","",VLOOKUP(D26,UAG!$B$8:$N$67,13,FALSE)*$B$35*(VLOOKUP(D26,Ref!$C$5:$E$102,3,FALSE)-D26)*(1+$B$57))</f>
        <v>#N/A</v>
      </c>
      <c r="S26" s="358" t="e">
        <f ca="1">IF(H26="","",IF($B$17=FALSE,N26,SUM($B$62))*OFFSET(OTHER!$B$49,MATCH($B$33,OTHER!$B$50:$B$57,0),MATCH(E26,OTHER!$C$49:$I$49,0)))</f>
        <v>#N/A</v>
      </c>
      <c r="T26" s="359" t="e">
        <f ca="1">IF(H26="","",IF($B$17=FALSE,0,SUM($B$63))*OFFSET(OTHER!$B$49,MATCH($B$33,OTHER!$B$50:$B$57,0),MATCH(E26,OTHER!$C$49:$I$49,0)))</f>
        <v>#N/A</v>
      </c>
      <c r="U26" s="333" t="str">
        <f t="shared" si="6"/>
        <v/>
      </c>
      <c r="V26" s="4"/>
      <c r="W26" s="4"/>
      <c r="X26" s="4"/>
      <c r="Y26" s="322"/>
      <c r="Z26" s="323"/>
      <c r="AA26" s="4"/>
      <c r="AB26" s="4"/>
      <c r="AC26" s="4"/>
      <c r="AD26" s="4"/>
      <c r="AE26" s="4"/>
      <c r="AF26" s="4"/>
      <c r="AG26" s="4"/>
      <c r="AH26" s="4"/>
      <c r="AI26" s="4"/>
      <c r="AJ26" s="4"/>
      <c r="AK26" s="4"/>
      <c r="AM26" s="4"/>
      <c r="AN26" s="4"/>
    </row>
    <row r="27" spans="1:40" x14ac:dyDescent="0.25">
      <c r="A27" s="446" t="s">
        <v>2006</v>
      </c>
      <c r="B27" s="455" t="str">
        <f>IFERROR(DATE(YEAR(B26)+(B28/12),MONTH(B26),DAY(B26))-1,"")</f>
        <v/>
      </c>
      <c r="D27" s="45" t="e">
        <f>IF(F27&gt;$B$28+1,"",(VLOOKUP(D26,Ref!$C$5:$E$102,3,FALSE)))</f>
        <v>#N/A</v>
      </c>
      <c r="E27" s="9" t="e">
        <f>IF(D27="","",VLOOKUP(D27,Ref!$B$5:$H$200,7,FALSE))</f>
        <v>#N/A</v>
      </c>
      <c r="F27" s="9">
        <f t="shared" si="3"/>
        <v>21</v>
      </c>
      <c r="G27" s="47" t="e">
        <f t="shared" si="4"/>
        <v>#N/A</v>
      </c>
      <c r="H27" s="331" t="e">
        <f>IF(G27="ST",((D28-$B$26))/(D28-D27),IF(G27="EN",($B$27-D27+1)/((VLOOKUP(D27,Ref!$C$5:$E$102,3,FALSE))-D27),IF(G27="","",1)))</f>
        <v>#N/A</v>
      </c>
      <c r="I27" s="46" t="str">
        <f ca="1">IFERROR(OFFSET(EUC!$G$1,MATCH('4MFG'!$B$39,EUC!$S$2:$S$225,0),MONTH('4MFG'!D27)-1),"")</f>
        <v/>
      </c>
      <c r="J27" s="119" t="e">
        <f t="shared" si="0"/>
        <v>#N/A</v>
      </c>
      <c r="K27" s="332">
        <f ca="1">SUMIF(COG!B:B,'4MFG'!D27,COG!C:C)</f>
        <v>0</v>
      </c>
      <c r="L27" s="176" t="e">
        <f ca="1">IF(F27&lt;=$B$28,(SUM($B$58:$B$61)*(VLOOKUP(D27,Ref!$C$5:$E$102,3,FALSE)-D27)*H27)/100,"")</f>
        <v>#DIV/0!</v>
      </c>
      <c r="M27" s="176" t="e">
        <f t="shared" ca="1" si="1"/>
        <v>#N/A</v>
      </c>
      <c r="N27" s="121" t="e">
        <f t="shared" si="2"/>
        <v>#N/A</v>
      </c>
      <c r="O27" s="362" t="e">
        <f ca="1">IF(D27="","",(OFFSET(METERING!$M$1,MATCH('4MFG'!E27,METERING!$M$2:$M$9,0),MATCH('4MFG'!$B$47,METERING!$N$1:$Q$1,0))/365/100+SUM($B$49:$B$50)/100)*(VLOOKUP(D27,Ref!$C$5:$E$102,3,FALSE)-D27)*H27)</f>
        <v>#N/A</v>
      </c>
      <c r="P27" s="362" t="e">
        <f ca="1">IF(F27&lt;=$B$28,(SUM($B$52:$B$54)*(VLOOKUP(D27,Ref!$C$5:$E$102,3,FALSE)-D27)*H27)/100,"")</f>
        <v>#N/A</v>
      </c>
      <c r="Q27" s="120" t="e">
        <f t="shared" si="5"/>
        <v>#N/A</v>
      </c>
      <c r="R27" s="318" t="e">
        <f>IF(D27="","",VLOOKUP(D27,UAG!$B$8:$N$67,13,FALSE)*$B$35*(VLOOKUP(D27,Ref!$C$5:$E$102,3,FALSE)-D27)*(1+$B$57))</f>
        <v>#N/A</v>
      </c>
      <c r="S27" s="358" t="e">
        <f ca="1">IF(H27="","",IF($B$17=FALSE,N27,SUM($B$62))*OFFSET(OTHER!$B$49,MATCH($B$33,OTHER!$B$50:$B$57,0),MATCH(E27,OTHER!$C$49:$I$49,0)))</f>
        <v>#N/A</v>
      </c>
      <c r="T27" s="359" t="e">
        <f ca="1">IF(H27="","",IF($B$17=FALSE,0,SUM($B$63))*OFFSET(OTHER!$B$49,MATCH($B$33,OTHER!$B$50:$B$57,0),MATCH(E27,OTHER!$C$49:$I$49,0)))</f>
        <v>#N/A</v>
      </c>
      <c r="U27" s="333" t="str">
        <f t="shared" si="6"/>
        <v/>
      </c>
      <c r="V27" s="4"/>
      <c r="W27" s="4"/>
      <c r="X27" s="4"/>
      <c r="Y27" s="322"/>
      <c r="Z27" s="323"/>
      <c r="AA27" s="4"/>
      <c r="AB27" s="4"/>
      <c r="AC27" s="4"/>
      <c r="AD27" s="4"/>
      <c r="AE27" s="4"/>
      <c r="AF27" s="4"/>
      <c r="AG27" s="4"/>
      <c r="AH27" s="4"/>
      <c r="AI27" s="4"/>
      <c r="AJ27" s="4"/>
      <c r="AK27" s="4"/>
      <c r="AM27" s="4"/>
      <c r="AN27" s="4"/>
    </row>
    <row r="28" spans="1:40" x14ac:dyDescent="0.25">
      <c r="A28" s="446" t="s">
        <v>2157</v>
      </c>
      <c r="B28" s="456">
        <v>48</v>
      </c>
      <c r="D28" s="45" t="e">
        <f>IF(F28&gt;$B$28+1,"",(VLOOKUP(D27,Ref!$C$5:$E$102,3,FALSE)))</f>
        <v>#N/A</v>
      </c>
      <c r="E28" s="9" t="e">
        <f>IF(D28="","",VLOOKUP(D28,Ref!$B$5:$H$200,7,FALSE))</f>
        <v>#N/A</v>
      </c>
      <c r="F28" s="9">
        <f>IF(F27="","",IF(F27+1&gt;$B$28,"",F27+1))</f>
        <v>22</v>
      </c>
      <c r="G28" s="47" t="e">
        <f t="shared" si="4"/>
        <v>#N/A</v>
      </c>
      <c r="H28" s="331" t="e">
        <f>IF(G28="ST",((D29-$B$26))/(D29-D28),IF(G28="EN",($B$27-D28+1)/((VLOOKUP(D28,Ref!$C$5:$E$102,3,FALSE))-D28),IF(G28="","",1)))</f>
        <v>#N/A</v>
      </c>
      <c r="I28" s="46" t="str">
        <f ca="1">IFERROR(OFFSET(EUC!$G$1,MATCH('4MFG'!$B$39,EUC!$S$2:$S$225,0),MONTH('4MFG'!D28)-1),"")</f>
        <v/>
      </c>
      <c r="J28" s="119" t="e">
        <f t="shared" si="0"/>
        <v>#N/A</v>
      </c>
      <c r="K28" s="332">
        <f ca="1">SUMIF(COG!B:B,'4MFG'!D28,COG!C:C)</f>
        <v>0</v>
      </c>
      <c r="L28" s="176" t="e">
        <f ca="1">IF(F28&lt;=$B$28,(SUM($B$58:$B$61)*(VLOOKUP(D28,Ref!$C$5:$E$102,3,FALSE)-D28)*H28)/100,"")</f>
        <v>#DIV/0!</v>
      </c>
      <c r="M28" s="176" t="e">
        <f t="shared" ca="1" si="1"/>
        <v>#N/A</v>
      </c>
      <c r="N28" s="121" t="e">
        <f t="shared" si="2"/>
        <v>#N/A</v>
      </c>
      <c r="O28" s="362" t="e">
        <f ca="1">IF(D28="","",(OFFSET(METERING!$M$1,MATCH('4MFG'!E28,METERING!$M$2:$M$9,0),MATCH('4MFG'!$B$47,METERING!$N$1:$Q$1,0))/365/100+SUM($B$49:$B$50)/100)*(VLOOKUP(D28,Ref!$C$5:$E$102,3,FALSE)-D28)*H28)</f>
        <v>#N/A</v>
      </c>
      <c r="P28" s="362" t="e">
        <f ca="1">IF(F28&lt;=$B$28,(SUM($B$52:$B$54)*(VLOOKUP(D28,Ref!$C$5:$E$102,3,FALSE)-D28)*H28)/100,"")</f>
        <v>#N/A</v>
      </c>
      <c r="Q28" s="120" t="e">
        <f t="shared" si="5"/>
        <v>#N/A</v>
      </c>
      <c r="R28" s="318" t="e">
        <f>IF(D28="","",VLOOKUP(D28,UAG!$B$8:$N$67,13,FALSE)*$B$35*(VLOOKUP(D28,Ref!$C$5:$E$102,3,FALSE)-D28)*(1+$B$57))</f>
        <v>#N/A</v>
      </c>
      <c r="S28" s="358" t="e">
        <f ca="1">IF(H28="","",IF($B$17=FALSE,N28,SUM($B$62))*OFFSET(OTHER!$B$49,MATCH($B$33,OTHER!$B$50:$B$57,0),MATCH(E28,OTHER!$C$49:$I$49,0)))</f>
        <v>#N/A</v>
      </c>
      <c r="T28" s="359" t="e">
        <f ca="1">IF(H28="","",IF($B$17=FALSE,0,SUM($B$63))*OFFSET(OTHER!$B$49,MATCH($B$33,OTHER!$B$50:$B$57,0),MATCH(E28,OTHER!$C$49:$I$49,0)))</f>
        <v>#N/A</v>
      </c>
      <c r="U28" s="333" t="str">
        <f t="shared" si="6"/>
        <v/>
      </c>
      <c r="V28" s="4"/>
      <c r="W28" s="4"/>
      <c r="X28" s="4"/>
      <c r="Y28" s="322"/>
      <c r="Z28" s="323"/>
      <c r="AA28" s="4"/>
      <c r="AB28" s="4"/>
      <c r="AC28" s="4"/>
      <c r="AD28" s="4"/>
      <c r="AE28" s="4"/>
      <c r="AF28" s="4"/>
      <c r="AG28" s="4"/>
      <c r="AH28" s="4"/>
      <c r="AI28" s="4"/>
      <c r="AJ28" s="4"/>
      <c r="AK28" s="4"/>
      <c r="AM28" s="4"/>
      <c r="AN28" s="4"/>
    </row>
    <row r="29" spans="1:40" x14ac:dyDescent="0.25">
      <c r="A29" s="446" t="s">
        <v>1957</v>
      </c>
      <c r="B29" s="457" t="str">
        <f ca="1">IF(B30="SALES",COG!B3,#REF!)</f>
        <v>S6</v>
      </c>
      <c r="D29" s="45" t="e">
        <f>IF(F29&gt;$B$28+1,"",(VLOOKUP(D28,Ref!$C$5:$E$102,3,FALSE)))</f>
        <v>#N/A</v>
      </c>
      <c r="E29" s="9" t="e">
        <f>IF(D29="","",VLOOKUP(D29,Ref!$B$5:$H$200,7,FALSE))</f>
        <v>#N/A</v>
      </c>
      <c r="F29" s="9">
        <f t="shared" si="3"/>
        <v>23</v>
      </c>
      <c r="G29" s="47" t="e">
        <f t="shared" si="4"/>
        <v>#N/A</v>
      </c>
      <c r="H29" s="331" t="e">
        <f>IF(G29="ST",((D30-$B$26))/(D30-D29),IF(G29="EN",($B$27-D29+1)/((VLOOKUP(D29,Ref!$C$5:$E$102,3,FALSE))-D29),IF(G29="","",1)))</f>
        <v>#N/A</v>
      </c>
      <c r="I29" s="46" t="str">
        <f ca="1">IFERROR(OFFSET(EUC!$G$1,MATCH('4MFG'!$B$39,EUC!$S$2:$S$225,0),MONTH('4MFG'!D29)-1),"")</f>
        <v/>
      </c>
      <c r="J29" s="119" t="e">
        <f t="shared" si="0"/>
        <v>#N/A</v>
      </c>
      <c r="K29" s="332">
        <f ca="1">SUMIF(COG!B:B,'4MFG'!D29,COG!C:C)</f>
        <v>0</v>
      </c>
      <c r="L29" s="176" t="e">
        <f ca="1">IF(F29&lt;=$B$28,(SUM($B$58:$B$61)*(VLOOKUP(D29,Ref!$C$5:$E$102,3,FALSE)-D29)*H29)/100,"")</f>
        <v>#DIV/0!</v>
      </c>
      <c r="M29" s="176" t="e">
        <f t="shared" ca="1" si="1"/>
        <v>#N/A</v>
      </c>
      <c r="N29" s="121" t="e">
        <f t="shared" si="2"/>
        <v>#N/A</v>
      </c>
      <c r="O29" s="362" t="e">
        <f ca="1">IF(D29="","",(OFFSET(METERING!$M$1,MATCH('4MFG'!E29,METERING!$M$2:$M$9,0),MATCH('4MFG'!$B$47,METERING!$N$1:$Q$1,0))/365/100+SUM($B$49:$B$50)/100)*(VLOOKUP(D29,Ref!$C$5:$E$102,3,FALSE)-D29)*H29)</f>
        <v>#N/A</v>
      </c>
      <c r="P29" s="362" t="e">
        <f ca="1">IF(F29&lt;=$B$28,(SUM($B$52:$B$54)*(VLOOKUP(D29,Ref!$C$5:$E$102,3,FALSE)-D29)*H29)/100,"")</f>
        <v>#N/A</v>
      </c>
      <c r="Q29" s="120" t="e">
        <f t="shared" si="5"/>
        <v>#N/A</v>
      </c>
      <c r="R29" s="318" t="e">
        <f>IF(D29="","",VLOOKUP(D29,UAG!$B$8:$N$67,13,FALSE)*$B$35*(VLOOKUP(D29,Ref!$C$5:$E$102,3,FALSE)-D29)*(1+$B$57))</f>
        <v>#N/A</v>
      </c>
      <c r="S29" s="358" t="e">
        <f ca="1">IF(H29="","",IF($B$17=FALSE,N29,SUM($B$62))*OFFSET(OTHER!$B$49,MATCH($B$33,OTHER!$B$50:$B$57,0),MATCH(E29,OTHER!$C$49:$I$49,0)))</f>
        <v>#N/A</v>
      </c>
      <c r="T29" s="359" t="e">
        <f ca="1">IF(H29="","",IF($B$17=FALSE,0,SUM($B$63))*OFFSET(OTHER!$B$49,MATCH($B$33,OTHER!$B$50:$B$57,0),MATCH(E29,OTHER!$C$49:$I$49,0)))</f>
        <v>#N/A</v>
      </c>
      <c r="U29" s="333" t="str">
        <f t="shared" si="6"/>
        <v/>
      </c>
      <c r="V29" s="4"/>
      <c r="W29" s="4"/>
      <c r="X29" s="4"/>
      <c r="Y29" s="322"/>
      <c r="Z29" s="4"/>
      <c r="AA29" s="4"/>
      <c r="AB29" s="4"/>
      <c r="AC29" s="4"/>
      <c r="AD29" s="4"/>
      <c r="AE29" s="4"/>
      <c r="AF29" s="4"/>
      <c r="AG29" s="4"/>
      <c r="AH29" s="4"/>
      <c r="AI29" s="4"/>
      <c r="AJ29" s="4"/>
      <c r="AK29" s="4"/>
      <c r="AM29" s="4"/>
      <c r="AN29" s="4"/>
    </row>
    <row r="30" spans="1:40" x14ac:dyDescent="0.25">
      <c r="A30" s="446" t="s">
        <v>2008</v>
      </c>
      <c r="B30" s="458" t="s">
        <v>1956</v>
      </c>
      <c r="C30" s="364"/>
      <c r="D30" s="45" t="e">
        <f>IF(F30&gt;$B$28+1,"",(VLOOKUP(D29,Ref!$C$5:$E$102,3,FALSE)))</f>
        <v>#N/A</v>
      </c>
      <c r="E30" s="9" t="e">
        <f>IF(D30="","",VLOOKUP(D30,Ref!$B$5:$H$200,7,FALSE))</f>
        <v>#N/A</v>
      </c>
      <c r="F30" s="9">
        <f>IF(F29="","",IF(F29+1&gt;$B$28,"",F29+1))</f>
        <v>24</v>
      </c>
      <c r="G30" s="47" t="e">
        <f t="shared" si="4"/>
        <v>#N/A</v>
      </c>
      <c r="H30" s="331" t="e">
        <f>IF(G30="ST",((D31-$B$26))/(D31-D30),IF(G30="EN",($B$27-D30+1)/((VLOOKUP(D30,Ref!$C$5:$E$102,3,FALSE))-D30),IF(G30="","",1)))</f>
        <v>#N/A</v>
      </c>
      <c r="I30" s="46" t="str">
        <f ca="1">IFERROR(OFFSET(EUC!$G$1,MATCH('4MFG'!$B$39,EUC!$S$2:$S$225,0),MONTH('4MFG'!D30)-1),"")</f>
        <v/>
      </c>
      <c r="J30" s="119" t="e">
        <f t="shared" si="0"/>
        <v>#N/A</v>
      </c>
      <c r="K30" s="332">
        <f ca="1">SUMIF(COG!B:B,'4MFG'!D30,COG!C:C)</f>
        <v>0</v>
      </c>
      <c r="L30" s="176" t="e">
        <f ca="1">IF(F30&lt;=$B$28,(SUM($B$58:$B$61)*(VLOOKUP(D30,Ref!$C$5:$E$102,3,FALSE)-D30)*H30)/100,"")</f>
        <v>#DIV/0!</v>
      </c>
      <c r="M30" s="176" t="e">
        <f t="shared" ca="1" si="1"/>
        <v>#N/A</v>
      </c>
      <c r="N30" s="121" t="e">
        <f t="shared" si="2"/>
        <v>#N/A</v>
      </c>
      <c r="O30" s="362" t="e">
        <f ca="1">IF(D30="","",(OFFSET(METERING!$M$1,MATCH('4MFG'!E30,METERING!$M$2:$M$9,0),MATCH('4MFG'!$B$47,METERING!$N$1:$Q$1,0))/365/100+SUM($B$49:$B$50)/100)*(VLOOKUP(D30,Ref!$C$5:$E$102,3,FALSE)-D30)*H30)</f>
        <v>#N/A</v>
      </c>
      <c r="P30" s="362" t="e">
        <f ca="1">IF(F30&lt;=$B$28,(SUM($B$52:$B$54)*(VLOOKUP(D30,Ref!$C$5:$E$102,3,FALSE)-D30)*H30)/100,"")</f>
        <v>#N/A</v>
      </c>
      <c r="Q30" s="120" t="e">
        <f t="shared" si="5"/>
        <v>#N/A</v>
      </c>
      <c r="R30" s="318" t="e">
        <f>IF(D30="","",VLOOKUP(D30,UAG!$B$8:$N$67,13,FALSE)*$B$35*(VLOOKUP(D30,Ref!$C$5:$E$102,3,FALSE)-D30)*(1+$B$57))</f>
        <v>#N/A</v>
      </c>
      <c r="S30" s="358" t="e">
        <f ca="1">IF(H30="","",IF($B$17=FALSE,N30,SUM($B$62))*OFFSET(OTHER!$B$49,MATCH($B$33,OTHER!$B$50:$B$57,0),MATCH(E30,OTHER!$C$49:$I$49,0)))</f>
        <v>#N/A</v>
      </c>
      <c r="T30" s="359" t="e">
        <f ca="1">IF(H30="","",IF($B$17=FALSE,0,SUM($B$63))*OFFSET(OTHER!$B$49,MATCH($B$33,OTHER!$B$50:$B$57,0),MATCH(E30,OTHER!$C$49:$I$49,0)))</f>
        <v>#N/A</v>
      </c>
      <c r="U30" s="333" t="str">
        <f t="shared" si="6"/>
        <v/>
      </c>
      <c r="V30" s="4"/>
      <c r="W30" s="4"/>
      <c r="X30" s="4"/>
      <c r="Y30" s="322"/>
      <c r="Z30" s="4"/>
      <c r="AA30" s="4"/>
      <c r="AB30" s="4"/>
      <c r="AC30" s="4"/>
      <c r="AD30" s="4"/>
      <c r="AE30" s="4"/>
      <c r="AF30" s="4"/>
      <c r="AG30" s="4"/>
      <c r="AH30" s="4"/>
      <c r="AI30" s="4"/>
      <c r="AJ30" s="4"/>
      <c r="AK30" s="4"/>
      <c r="AM30" s="4"/>
      <c r="AN30" s="4"/>
    </row>
    <row r="31" spans="1:40" x14ac:dyDescent="0.25">
      <c r="A31" s="446" t="s">
        <v>2630</v>
      </c>
      <c r="B31" s="458">
        <f>SALES!E9</f>
        <v>0</v>
      </c>
      <c r="D31" s="45" t="e">
        <f>IF(F31&gt;$B$28+1,"",(VLOOKUP(D30,Ref!$C$5:$E$102,3,FALSE)))</f>
        <v>#N/A</v>
      </c>
      <c r="E31" s="9" t="e">
        <f>IF(D31="","",VLOOKUP(D31,Ref!$B$5:$H$200,7,FALSE))</f>
        <v>#N/A</v>
      </c>
      <c r="F31" s="9">
        <f t="shared" si="3"/>
        <v>25</v>
      </c>
      <c r="G31" s="47" t="e">
        <f t="shared" si="4"/>
        <v>#N/A</v>
      </c>
      <c r="H31" s="331" t="e">
        <f>IF(G31="ST",((D32-$B$26))/(D32-D31),IF(G31="EN",($B$27-D31+1)/((VLOOKUP(D31,Ref!$C$5:$E$102,3,FALSE))-D31),IF(G31="","",1)))</f>
        <v>#N/A</v>
      </c>
      <c r="I31" s="46" t="str">
        <f ca="1">IFERROR(OFFSET(EUC!$G$1,MATCH('4MFG'!$B$39,EUC!$S$2:$S$225,0),MONTH('4MFG'!D31)-1),"")</f>
        <v/>
      </c>
      <c r="J31" s="119" t="e">
        <f t="shared" si="0"/>
        <v>#N/A</v>
      </c>
      <c r="K31" s="332">
        <f ca="1">SUMIF(COG!B:B,'4MFG'!D31,COG!C:C)</f>
        <v>0</v>
      </c>
      <c r="L31" s="176" t="e">
        <f ca="1">IF(F31&lt;=$B$28,(SUM($B$58:$B$61)*(VLOOKUP(D31,Ref!$C$5:$E$102,3,FALSE)-D31)*H31)/100,"")</f>
        <v>#DIV/0!</v>
      </c>
      <c r="M31" s="176" t="e">
        <f t="shared" ca="1" si="1"/>
        <v>#N/A</v>
      </c>
      <c r="N31" s="121" t="e">
        <f t="shared" si="2"/>
        <v>#N/A</v>
      </c>
      <c r="O31" s="362" t="e">
        <f ca="1">IF(D31="","",(OFFSET(METERING!$M$1,MATCH('4MFG'!E31,METERING!$M$2:$M$9,0),MATCH('4MFG'!$B$47,METERING!$N$1:$Q$1,0))/365/100+SUM($B$49:$B$50)/100)*(VLOOKUP(D31,Ref!$C$5:$E$102,3,FALSE)-D31)*H31)</f>
        <v>#N/A</v>
      </c>
      <c r="P31" s="362" t="e">
        <f ca="1">IF(F31&lt;=$B$28,(SUM($B$52:$B$54)*(VLOOKUP(D31,Ref!$C$5:$E$102,3,FALSE)-D31)*H31)/100,"")</f>
        <v>#N/A</v>
      </c>
      <c r="Q31" s="120" t="e">
        <f t="shared" si="5"/>
        <v>#N/A</v>
      </c>
      <c r="R31" s="318" t="e">
        <f>IF(D31="","",VLOOKUP(D31,UAG!$B$8:$N$67,13,FALSE)*$B$35*(VLOOKUP(D31,Ref!$C$5:$E$102,3,FALSE)-D31)*(1+$B$57))</f>
        <v>#N/A</v>
      </c>
      <c r="S31" s="358" t="e">
        <f ca="1">IF(H31="","",IF($B$17=FALSE,N31,SUM($B$62))*OFFSET(OTHER!$B$49,MATCH($B$33,OTHER!$B$50:$B$57,0),MATCH(E31,OTHER!$C$49:$I$49,0)))</f>
        <v>#N/A</v>
      </c>
      <c r="T31" s="359" t="e">
        <f ca="1">IF(H31="","",IF($B$17=FALSE,0,SUM($B$63))*OFFSET(OTHER!$B$49,MATCH($B$33,OTHER!$B$50:$B$57,0),MATCH(E31,OTHER!$C$49:$I$49,0)))</f>
        <v>#N/A</v>
      </c>
      <c r="U31" s="333" t="str">
        <f t="shared" si="6"/>
        <v/>
      </c>
      <c r="V31" s="4"/>
      <c r="W31" s="4"/>
      <c r="X31" s="4"/>
      <c r="Y31" s="322"/>
      <c r="Z31" s="4"/>
      <c r="AA31" s="4"/>
      <c r="AB31" s="4"/>
      <c r="AC31" s="4"/>
      <c r="AD31" s="4"/>
      <c r="AE31" s="4"/>
      <c r="AF31" s="4"/>
      <c r="AG31" s="4"/>
      <c r="AH31" s="4"/>
      <c r="AI31" s="4"/>
      <c r="AJ31" s="4"/>
      <c r="AK31" s="4"/>
      <c r="AM31" s="4"/>
      <c r="AN31" s="4"/>
    </row>
    <row r="32" spans="1:40" x14ac:dyDescent="0.25">
      <c r="A32" s="446" t="s">
        <v>13</v>
      </c>
      <c r="B32" s="458" t="str">
        <f>IF(LEN(B31)=2,B31,IFERROR(((IFERROR(VLOOKUP(LEFT(B31,LEN(B31)),Ref!$J$4:$K$3909,2,FALSE),IFERROR(VLOOKUP(LEFT(B31,LEN(B31)-1),Ref!$J$4:$K$3909,2,FALSE),IFERROR(VLOOKUP(LEFT(B31,LEN(B31)-2),Ref!$J$4:$K$3909,2,FALSE),IFERROR(VLOOKUP(LEFT(B31,LEN(B31)-3),Ref!$J$4:$K$3909,2,FALSE),IFERROR(VLOOKUP(LEFT(B31,LEN(B31)-4),Ref!$J$4:$K$3909,2,FALSE),IFERROR(VLOOKUP(LEFT(B31,LEN(B31)-5),Ref!$J$4:$K$3909,2,FALSE),IFERROR(VLOOKUP(LEFT(B31,LEN(B31)-6),Ref!$J$4:$K$3909,2,FALSE),IFERROR(VLOOKUP(LEFT(B31,LEN(B31)-7),Ref!$J$4:$K$3909,2,FALSE),IFERROR(VLOOKUP(LEFT(B31,LEN(B31)-8),Ref!$J$4:$K$3909,2,FALSE),VLOOKUP(LEFT(B31,LEN(B31)-9),Ref!$J$4:$K$3909,2,FALSE)))))))))))),IF(ISERROR(VLOOKUP(B31,Ref!$K$5:$K$3909,1,FALSE)),"",B31)))</f>
        <v/>
      </c>
      <c r="D32" s="45" t="e">
        <f>IF(F32&gt;$B$28+1,"",(VLOOKUP(D31,Ref!$C$5:$E$102,3,FALSE)))</f>
        <v>#N/A</v>
      </c>
      <c r="E32" s="9" t="e">
        <f>IF(D32="","",VLOOKUP(D32,Ref!$B$5:$H$200,7,FALSE))</f>
        <v>#N/A</v>
      </c>
      <c r="F32" s="9">
        <f t="shared" si="3"/>
        <v>26</v>
      </c>
      <c r="G32" s="47" t="e">
        <f t="shared" si="4"/>
        <v>#N/A</v>
      </c>
      <c r="H32" s="331" t="e">
        <f>IF(G32="ST",((D33-$B$26))/(D33-D32),IF(G32="EN",($B$27-D32+1)/((VLOOKUP(D32,Ref!$C$5:$E$102,3,FALSE))-D32),IF(G32="","",1)))</f>
        <v>#N/A</v>
      </c>
      <c r="I32" s="46" t="str">
        <f ca="1">IFERROR(OFFSET(EUC!$G$1,MATCH('4MFG'!$B$39,EUC!$S$2:$S$225,0),MONTH('4MFG'!D32)-1),"")</f>
        <v/>
      </c>
      <c r="J32" s="119" t="e">
        <f t="shared" si="0"/>
        <v>#N/A</v>
      </c>
      <c r="K32" s="332">
        <f ca="1">SUMIF(COG!B:B,'4MFG'!D32,COG!C:C)</f>
        <v>0</v>
      </c>
      <c r="L32" s="176" t="e">
        <f ca="1">IF(F32&lt;=$B$28,(SUM($B$58:$B$61)*(VLOOKUP(D32,Ref!$C$5:$E$102,3,FALSE)-D32)*H32)/100,"")</f>
        <v>#DIV/0!</v>
      </c>
      <c r="M32" s="176" t="e">
        <f t="shared" ca="1" si="1"/>
        <v>#N/A</v>
      </c>
      <c r="N32" s="121" t="e">
        <f t="shared" si="2"/>
        <v>#N/A</v>
      </c>
      <c r="O32" s="362" t="e">
        <f ca="1">IF(D32="","",(OFFSET(METERING!$M$1,MATCH('4MFG'!E32,METERING!$M$2:$M$9,0),MATCH('4MFG'!$B$47,METERING!$N$1:$Q$1,0))/365/100+SUM($B$49:$B$50)/100)*(VLOOKUP(D32,Ref!$C$5:$E$102,3,FALSE)-D32)*H32)</f>
        <v>#N/A</v>
      </c>
      <c r="P32" s="362" t="e">
        <f ca="1">IF(F32&lt;=$B$28,(SUM($B$52:$B$54)*(VLOOKUP(D32,Ref!$C$5:$E$102,3,FALSE)-D32)*H32)/100,"")</f>
        <v>#N/A</v>
      </c>
      <c r="Q32" s="120" t="e">
        <f t="shared" si="5"/>
        <v>#N/A</v>
      </c>
      <c r="R32" s="318" t="e">
        <f>IF(D32="","",VLOOKUP(D32,UAG!$B$8:$N$67,13,FALSE)*$B$35*(VLOOKUP(D32,Ref!$C$5:$E$102,3,FALSE)-D32)*(1+$B$57))</f>
        <v>#N/A</v>
      </c>
      <c r="S32" s="358" t="e">
        <f ca="1">IF(H32="","",IF($B$17=FALSE,N32,SUM($B$62))*OFFSET(OTHER!$B$49,MATCH($B$33,OTHER!$B$50:$B$57,0),MATCH(E32,OTHER!$C$49:$I$49,0)))</f>
        <v>#N/A</v>
      </c>
      <c r="T32" s="359" t="e">
        <f ca="1">IF(H32="","",IF($B$17=FALSE,0,SUM($B$63))*OFFSET(OTHER!$B$49,MATCH($B$33,OTHER!$B$50:$B$57,0),MATCH(E32,OTHER!$C$49:$I$49,0)))</f>
        <v>#N/A</v>
      </c>
      <c r="U32" s="333" t="str">
        <f t="shared" si="6"/>
        <v/>
      </c>
      <c r="V32" s="4"/>
      <c r="W32" s="4"/>
      <c r="X32" s="4"/>
      <c r="Y32" s="322"/>
      <c r="Z32" s="4"/>
      <c r="AA32" s="4"/>
      <c r="AB32" s="4"/>
      <c r="AC32" s="4"/>
      <c r="AD32" s="4"/>
      <c r="AE32" s="4"/>
      <c r="AF32" s="4"/>
      <c r="AG32" s="4"/>
      <c r="AH32" s="4"/>
      <c r="AI32" s="4"/>
      <c r="AJ32" s="4"/>
      <c r="AK32" s="4"/>
      <c r="AM32" s="4"/>
      <c r="AN32" s="4"/>
    </row>
    <row r="33" spans="1:40" x14ac:dyDescent="0.25">
      <c r="A33" s="446" t="s">
        <v>1960</v>
      </c>
      <c r="B33" s="458" t="e">
        <f>VLOOKUP(B32,TRANS!$C$2:$E$100,3,FALSE)</f>
        <v>#N/A</v>
      </c>
      <c r="D33" s="45" t="e">
        <f>IF(F33&gt;$B$28+1,"",(VLOOKUP(D32,Ref!$C$5:$E$102,3,FALSE)))</f>
        <v>#N/A</v>
      </c>
      <c r="E33" s="9" t="e">
        <f>IF(D33="","",VLOOKUP(D33,Ref!$B$5:$H$200,7,FALSE))</f>
        <v>#N/A</v>
      </c>
      <c r="F33" s="9">
        <f t="shared" si="3"/>
        <v>27</v>
      </c>
      <c r="G33" s="47" t="e">
        <f t="shared" si="4"/>
        <v>#N/A</v>
      </c>
      <c r="H33" s="331" t="e">
        <f>IF(G33="ST",((D34-$B$26))/(D34-D33),IF(G33="EN",($B$27-D33+1)/((VLOOKUP(D33,Ref!$C$5:$E$102,3,FALSE))-D33),IF(G33="","",1)))</f>
        <v>#N/A</v>
      </c>
      <c r="I33" s="46" t="str">
        <f ca="1">IFERROR(OFFSET(EUC!$G$1,MATCH('4MFG'!$B$39,EUC!$S$2:$S$225,0),MONTH('4MFG'!D33)-1),"")</f>
        <v/>
      </c>
      <c r="J33" s="119" t="e">
        <f t="shared" si="0"/>
        <v>#N/A</v>
      </c>
      <c r="K33" s="332">
        <f ca="1">SUMIF(COG!B:B,'4MFG'!D33,COG!C:C)</f>
        <v>0</v>
      </c>
      <c r="L33" s="176" t="e">
        <f ca="1">IF(F33&lt;=$B$28,(SUM($B$58:$B$61)*(VLOOKUP(D33,Ref!$C$5:$E$102,3,FALSE)-D33)*H33)/100,"")</f>
        <v>#DIV/0!</v>
      </c>
      <c r="M33" s="176" t="e">
        <f t="shared" ca="1" si="1"/>
        <v>#N/A</v>
      </c>
      <c r="N33" s="121" t="e">
        <f t="shared" si="2"/>
        <v>#N/A</v>
      </c>
      <c r="O33" s="362" t="e">
        <f ca="1">IF(D33="","",(OFFSET(METERING!$M$1,MATCH('4MFG'!E33,METERING!$M$2:$M$9,0),MATCH('4MFG'!$B$47,METERING!$N$1:$Q$1,0))/365/100+SUM($B$49:$B$50)/100)*(VLOOKUP(D33,Ref!$C$5:$E$102,3,FALSE)-D33)*H33)</f>
        <v>#N/A</v>
      </c>
      <c r="P33" s="362" t="e">
        <f ca="1">IF(F33&lt;=$B$28,(SUM($B$52:$B$54)*(VLOOKUP(D33,Ref!$C$5:$E$102,3,FALSE)-D33)*H33)/100,"")</f>
        <v>#N/A</v>
      </c>
      <c r="Q33" s="120" t="e">
        <f t="shared" si="5"/>
        <v>#N/A</v>
      </c>
      <c r="R33" s="318" t="e">
        <f>IF(D33="","",VLOOKUP(D33,UAG!$B$8:$N$67,13,FALSE)*$B$35*(VLOOKUP(D33,Ref!$C$5:$E$102,3,FALSE)-D33)*(1+$B$57))</f>
        <v>#N/A</v>
      </c>
      <c r="S33" s="358" t="e">
        <f ca="1">IF(H33="","",IF($B$17=FALSE,N33,SUM($B$62))*OFFSET(OTHER!$B$49,MATCH($B$33,OTHER!$B$50:$B$57,0),MATCH(E33,OTHER!$C$49:$I$49,0)))</f>
        <v>#N/A</v>
      </c>
      <c r="T33" s="359" t="e">
        <f ca="1">IF(H33="","",IF($B$17=FALSE,0,SUM($B$63))*OFFSET(OTHER!$B$49,MATCH($B$33,OTHER!$B$50:$B$57,0),MATCH(E33,OTHER!$C$49:$I$49,0)))</f>
        <v>#N/A</v>
      </c>
      <c r="U33" s="333" t="str">
        <f t="shared" si="6"/>
        <v/>
      </c>
      <c r="V33" s="4"/>
      <c r="W33" s="4"/>
      <c r="X33" s="4"/>
      <c r="Y33" s="322"/>
      <c r="Z33" s="4"/>
      <c r="AA33" s="4"/>
      <c r="AB33" s="4"/>
      <c r="AC33" s="4"/>
      <c r="AD33" s="4"/>
      <c r="AE33" s="4"/>
      <c r="AF33" s="4"/>
      <c r="AG33" s="4"/>
      <c r="AH33" s="4"/>
      <c r="AI33" s="4"/>
      <c r="AJ33" s="4"/>
      <c r="AK33" s="4"/>
      <c r="AM33" s="4"/>
      <c r="AN33" s="4"/>
    </row>
    <row r="34" spans="1:40" x14ac:dyDescent="0.25">
      <c r="A34" s="448" t="s">
        <v>2000</v>
      </c>
      <c r="B34" s="474" t="e">
        <f ca="1">OFFSET(TRANS!D1,SUMIFS(TRANS!A:A,TRANS!F:F,IF(B35&gt;73200,73200,0),TRANS!C:C,'4MFG'!B32,TRANS!H:H,SUMPRODUCT(MAX((TRANS!C2:C200=B32)*(TRANS!F2:F200=IF(B35&gt;73200,73200,0))*(TRANS!H2:H200))))/COUNTIFS(TRANS!F:F,IF(B35&gt;73200,73200,0),TRANS!C:C,'4MFG'!B32,TRANS!H:H,SUMPRODUCT(MAX((TRANS!C2:C200=B32)*(TRANS!F2:F200=IF(B35&gt;73200,73200,0))*(TRANS!H2:H200)))),0)</f>
        <v>#DIV/0!</v>
      </c>
      <c r="D34" s="45" t="e">
        <f>IF(F34&gt;$B$28+1,"",(VLOOKUP(D33,Ref!$C$5:$E$102,3,FALSE)))</f>
        <v>#N/A</v>
      </c>
      <c r="E34" s="9" t="e">
        <f>IF(D34="","",VLOOKUP(D34,Ref!$B$5:$H$200,7,FALSE))</f>
        <v>#N/A</v>
      </c>
      <c r="F34" s="9">
        <f>IF(F33="","",IF(F33+1&gt;$B$28,"",F33+1))</f>
        <v>28</v>
      </c>
      <c r="G34" s="47" t="e">
        <f t="shared" si="4"/>
        <v>#N/A</v>
      </c>
      <c r="H34" s="331" t="e">
        <f>IF(G34="ST",((D35-$B$26))/(D35-D34),IF(G34="EN",($B$27-D34+1)/((VLOOKUP(D34,Ref!$C$5:$E$102,3,FALSE))-D34),IF(G34="","",1)))</f>
        <v>#N/A</v>
      </c>
      <c r="I34" s="46" t="str">
        <f ca="1">IFERROR(OFFSET(EUC!$G$1,MATCH('4MFG'!$B$39,EUC!$S$2:$S$225,0),MONTH('4MFG'!D34)-1),"")</f>
        <v/>
      </c>
      <c r="J34" s="119" t="e">
        <f t="shared" si="0"/>
        <v>#N/A</v>
      </c>
      <c r="K34" s="332">
        <f ca="1">SUMIF(COG!B:B,'4MFG'!D34,COG!C:C)</f>
        <v>0</v>
      </c>
      <c r="L34" s="176" t="e">
        <f ca="1">IF(F34&lt;=$B$28,(SUM($B$58:$B$61)*(VLOOKUP(D34,Ref!$C$5:$E$102,3,FALSE)-D34)*H34)/100,"")</f>
        <v>#DIV/0!</v>
      </c>
      <c r="M34" s="176" t="e">
        <f t="shared" ca="1" si="1"/>
        <v>#N/A</v>
      </c>
      <c r="N34" s="121" t="e">
        <f t="shared" si="2"/>
        <v>#N/A</v>
      </c>
      <c r="O34" s="362" t="e">
        <f ca="1">IF(D34="","",(OFFSET(METERING!$M$1,MATCH('4MFG'!E34,METERING!$M$2:$M$9,0),MATCH('4MFG'!$B$47,METERING!$N$1:$Q$1,0))/365/100+SUM($B$49:$B$50)/100)*(VLOOKUP(D34,Ref!$C$5:$E$102,3,FALSE)-D34)*H34)</f>
        <v>#N/A</v>
      </c>
      <c r="P34" s="362" t="e">
        <f ca="1">IF(F34&lt;=$B$28,(SUM($B$52:$B$54)*(VLOOKUP(D34,Ref!$C$5:$E$102,3,FALSE)-D34)*H34)/100,"")</f>
        <v>#N/A</v>
      </c>
      <c r="Q34" s="120" t="e">
        <f t="shared" si="5"/>
        <v>#N/A</v>
      </c>
      <c r="R34" s="318" t="e">
        <f>IF(D34="","",VLOOKUP(D34,UAG!$B$8:$N$67,13,FALSE)*$B$35*(VLOOKUP(D34,Ref!$C$5:$E$102,3,FALSE)-D34)*(1+$B$57))</f>
        <v>#N/A</v>
      </c>
      <c r="S34" s="358" t="e">
        <f ca="1">IF(H34="","",IF($B$17=FALSE,N34,SUM($B$62))*OFFSET(OTHER!$B$49,MATCH($B$33,OTHER!$B$50:$B$57,0),MATCH(E34,OTHER!$C$49:$I$49,0)))</f>
        <v>#N/A</v>
      </c>
      <c r="T34" s="359" t="e">
        <f ca="1">IF(H34="","",IF($B$17=FALSE,0,SUM($B$63))*OFFSET(OTHER!$B$49,MATCH($B$33,OTHER!$B$50:$B$57,0),MATCH(E34,OTHER!$C$49:$I$49,0)))</f>
        <v>#N/A</v>
      </c>
      <c r="U34" s="333" t="str">
        <f t="shared" si="6"/>
        <v/>
      </c>
      <c r="V34" s="4"/>
      <c r="W34" s="4"/>
      <c r="X34" s="4"/>
      <c r="Y34" s="322"/>
      <c r="Z34" s="4"/>
      <c r="AA34" s="4"/>
      <c r="AB34" s="4"/>
      <c r="AC34" s="4"/>
      <c r="AD34" s="4"/>
      <c r="AE34" s="4"/>
      <c r="AF34" s="4"/>
      <c r="AG34" s="4"/>
      <c r="AH34" s="4"/>
      <c r="AI34" s="4"/>
      <c r="AJ34" s="4"/>
      <c r="AK34" s="4"/>
      <c r="AM34" s="4"/>
      <c r="AN34" s="4"/>
    </row>
    <row r="35" spans="1:40" x14ac:dyDescent="0.25">
      <c r="A35" s="446" t="s">
        <v>1946</v>
      </c>
      <c r="B35" s="459">
        <f>SALES!G9</f>
        <v>0</v>
      </c>
      <c r="D35" s="45" t="e">
        <f>IF(F35&gt;$B$28+1,"",(VLOOKUP(D34,Ref!$C$5:$E$102,3,FALSE)))</f>
        <v>#N/A</v>
      </c>
      <c r="E35" s="9" t="e">
        <f>IF(D35="","",VLOOKUP(D35,Ref!$B$5:$H$200,7,FALSE))</f>
        <v>#N/A</v>
      </c>
      <c r="F35" s="9">
        <f t="shared" si="3"/>
        <v>29</v>
      </c>
      <c r="G35" s="47" t="e">
        <f t="shared" si="4"/>
        <v>#N/A</v>
      </c>
      <c r="H35" s="331" t="e">
        <f>IF(G35="ST",((D36-$B$26))/(D36-D35),IF(G35="EN",($B$27-D35+1)/((VLOOKUP(D35,Ref!$C$5:$E$102,3,FALSE))-D35),IF(G35="","",1)))</f>
        <v>#N/A</v>
      </c>
      <c r="I35" s="46" t="str">
        <f ca="1">IFERROR(OFFSET(EUC!$G$1,MATCH('4MFG'!$B$39,EUC!$S$2:$S$225,0),MONTH('4MFG'!D35)-1),"")</f>
        <v/>
      </c>
      <c r="J35" s="119" t="e">
        <f t="shared" si="0"/>
        <v>#N/A</v>
      </c>
      <c r="K35" s="332">
        <f ca="1">SUMIF(COG!B:B,'4MFG'!D35,COG!C:C)</f>
        <v>0</v>
      </c>
      <c r="L35" s="176" t="e">
        <f ca="1">IF(F35&lt;=$B$28,(SUM($B$58:$B$61)*(VLOOKUP(D35,Ref!$C$5:$E$102,3,FALSE)-D35)*H35)/100,"")</f>
        <v>#DIV/0!</v>
      </c>
      <c r="M35" s="176" t="e">
        <f t="shared" ca="1" si="1"/>
        <v>#N/A</v>
      </c>
      <c r="N35" s="121" t="e">
        <f t="shared" si="2"/>
        <v>#N/A</v>
      </c>
      <c r="O35" s="362" t="e">
        <f ca="1">IF(D35="","",(OFFSET(METERING!$M$1,MATCH('4MFG'!E35,METERING!$M$2:$M$9,0),MATCH('4MFG'!$B$47,METERING!$N$1:$Q$1,0))/365/100+SUM($B$49:$B$50)/100)*(VLOOKUP(D35,Ref!$C$5:$E$102,3,FALSE)-D35)*H35)</f>
        <v>#N/A</v>
      </c>
      <c r="P35" s="362" t="e">
        <f ca="1">IF(F35&lt;=$B$28,(SUM($B$52:$B$54)*(VLOOKUP(D35,Ref!$C$5:$E$102,3,FALSE)-D35)*H35)/100,"")</f>
        <v>#N/A</v>
      </c>
      <c r="Q35" s="120" t="e">
        <f t="shared" si="5"/>
        <v>#N/A</v>
      </c>
      <c r="R35" s="318" t="e">
        <f>IF(D35="","",VLOOKUP(D35,UAG!$B$8:$N$67,13,FALSE)*$B$35*(VLOOKUP(D35,Ref!$C$5:$E$102,3,FALSE)-D35)*(1+$B$57))</f>
        <v>#N/A</v>
      </c>
      <c r="S35" s="358" t="e">
        <f ca="1">IF(H35="","",IF($B$17=FALSE,N35,SUM($B$62))*OFFSET(OTHER!$B$49,MATCH($B$33,OTHER!$B$50:$B$57,0),MATCH(E35,OTHER!$C$49:$I$49,0)))</f>
        <v>#N/A</v>
      </c>
      <c r="T35" s="359" t="e">
        <f ca="1">IF(H35="","",IF($B$17=FALSE,0,SUM($B$63))*OFFSET(OTHER!$B$49,MATCH($B$33,OTHER!$B$50:$B$57,0),MATCH(E35,OTHER!$C$49:$I$49,0)))</f>
        <v>#N/A</v>
      </c>
      <c r="U35" s="333" t="str">
        <f t="shared" si="6"/>
        <v/>
      </c>
      <c r="V35" s="4"/>
      <c r="W35" s="4"/>
      <c r="X35" s="4"/>
      <c r="Y35" s="322"/>
      <c r="Z35" s="4"/>
      <c r="AA35" s="4"/>
      <c r="AB35" s="4"/>
      <c r="AC35" s="4"/>
      <c r="AD35" s="4"/>
      <c r="AE35" s="4"/>
      <c r="AF35" s="4"/>
      <c r="AG35" s="4"/>
      <c r="AH35" s="4"/>
      <c r="AI35" s="4"/>
      <c r="AJ35" s="4"/>
      <c r="AK35" s="4"/>
      <c r="AM35" s="4"/>
      <c r="AN35" s="4"/>
    </row>
    <row r="36" spans="1:40" x14ac:dyDescent="0.25">
      <c r="A36" s="446" t="s">
        <v>2619</v>
      </c>
      <c r="B36" s="459">
        <f>IF(B35&lt;73200,0,IF(B35&lt;293000,73200,IF(B35&gt;732000,732000,293000)))</f>
        <v>0</v>
      </c>
      <c r="D36" s="45" t="e">
        <f>IF(F36&gt;$B$28+1,"",(VLOOKUP(D35,Ref!$C$5:$E$102,3,FALSE)))</f>
        <v>#N/A</v>
      </c>
      <c r="E36" s="9" t="e">
        <f>IF(D36="","",VLOOKUP(D36,Ref!$B$5:$H$200,7,FALSE))</f>
        <v>#N/A</v>
      </c>
      <c r="F36" s="9">
        <f t="shared" si="3"/>
        <v>30</v>
      </c>
      <c r="G36" s="47" t="e">
        <f t="shared" si="4"/>
        <v>#N/A</v>
      </c>
      <c r="H36" s="331" t="e">
        <f>IF(G36="ST",((D37-$B$26))/(D37-D36),IF(G36="EN",($B$27-D36+1)/((VLOOKUP(D36,Ref!$C$5:$E$102,3,FALSE))-D36),IF(G36="","",1)))</f>
        <v>#N/A</v>
      </c>
      <c r="I36" s="46" t="str">
        <f ca="1">IFERROR(OFFSET(EUC!$G$1,MATCH('4MFG'!$B$39,EUC!$S$2:$S$225,0),MONTH('4MFG'!D36)-1),"")</f>
        <v/>
      </c>
      <c r="J36" s="119" t="e">
        <f t="shared" si="0"/>
        <v>#N/A</v>
      </c>
      <c r="K36" s="332">
        <f ca="1">SUMIF(COG!B:B,'4MFG'!D36,COG!C:C)</f>
        <v>0</v>
      </c>
      <c r="L36" s="176" t="e">
        <f ca="1">IF(F36&lt;=$B$28,(SUM($B$58:$B$61)*(VLOOKUP(D36,Ref!$C$5:$E$102,3,FALSE)-D36)*H36)/100,"")</f>
        <v>#DIV/0!</v>
      </c>
      <c r="M36" s="176" t="e">
        <f t="shared" ca="1" si="1"/>
        <v>#N/A</v>
      </c>
      <c r="N36" s="121" t="e">
        <f t="shared" si="2"/>
        <v>#N/A</v>
      </c>
      <c r="O36" s="362" t="e">
        <f ca="1">IF(D36="","",(OFFSET(METERING!$M$1,MATCH('4MFG'!E36,METERING!$M$2:$M$9,0),MATCH('4MFG'!$B$47,METERING!$N$1:$Q$1,0))/365/100+SUM($B$49:$B$50)/100)*(VLOOKUP(D36,Ref!$C$5:$E$102,3,FALSE)-D36)*H36)</f>
        <v>#N/A</v>
      </c>
      <c r="P36" s="362" t="e">
        <f ca="1">IF(F36&lt;=$B$28,(SUM($B$52:$B$54)*(VLOOKUP(D36,Ref!$C$5:$E$102,3,FALSE)-D36)*H36)/100,"")</f>
        <v>#N/A</v>
      </c>
      <c r="Q36" s="120" t="e">
        <f t="shared" si="5"/>
        <v>#N/A</v>
      </c>
      <c r="R36" s="318" t="e">
        <f>IF(D36="","",VLOOKUP(D36,UAG!$B$8:$N$67,13,FALSE)*$B$35*(VLOOKUP(D36,Ref!$C$5:$E$102,3,FALSE)-D36)*(1+$B$57))</f>
        <v>#N/A</v>
      </c>
      <c r="S36" s="358" t="e">
        <f ca="1">IF(H36="","",IF($B$17=FALSE,N36,SUM($B$62))*OFFSET(OTHER!$B$49,MATCH($B$33,OTHER!$B$50:$B$57,0),MATCH(E36,OTHER!$C$49:$I$49,0)))</f>
        <v>#N/A</v>
      </c>
      <c r="T36" s="359" t="e">
        <f ca="1">IF(H36="","",IF($B$17=FALSE,0,SUM($B$63))*OFFSET(OTHER!$B$49,MATCH($B$33,OTHER!$B$50:$B$57,0),MATCH(E36,OTHER!$C$49:$I$49,0)))</f>
        <v>#N/A</v>
      </c>
      <c r="U36" s="333" t="str">
        <f t="shared" si="6"/>
        <v/>
      </c>
      <c r="V36" s="4"/>
      <c r="W36" s="4"/>
      <c r="X36" s="4"/>
      <c r="Y36" s="322"/>
      <c r="Z36" s="4"/>
      <c r="AA36" s="4"/>
      <c r="AB36" s="4"/>
      <c r="AC36" s="4"/>
      <c r="AD36" s="4"/>
      <c r="AE36" s="4"/>
      <c r="AF36" s="4"/>
      <c r="AG36" s="4"/>
      <c r="AH36" s="4"/>
      <c r="AI36" s="4"/>
      <c r="AJ36" s="4"/>
      <c r="AK36" s="4"/>
      <c r="AM36" s="4"/>
      <c r="AN36" s="4"/>
    </row>
    <row r="37" spans="1:40" x14ac:dyDescent="0.25">
      <c r="A37" s="446" t="s">
        <v>2620</v>
      </c>
      <c r="B37" s="459">
        <f>IF(B35&lt;73200,0,IF(B35&lt;732000,73200))</f>
        <v>0</v>
      </c>
      <c r="D37" s="45" t="e">
        <f>IF(F37&gt;$B$28+1,"",(VLOOKUP(D36,Ref!$C$5:$E$102,3,FALSE)))</f>
        <v>#N/A</v>
      </c>
      <c r="E37" s="9" t="e">
        <f>IF(D37="","",VLOOKUP(D37,Ref!$B$5:$H$200,7,FALSE))</f>
        <v>#N/A</v>
      </c>
      <c r="F37" s="9">
        <f t="shared" si="3"/>
        <v>31</v>
      </c>
      <c r="G37" s="47" t="e">
        <f t="shared" si="4"/>
        <v>#N/A</v>
      </c>
      <c r="H37" s="331" t="e">
        <f>IF(G37="ST",((D38-$B$26))/(D38-D37),IF(G37="EN",($B$27-D37+1)/((VLOOKUP(D37,Ref!$C$5:$E$102,3,FALSE))-D37),IF(G37="","",1)))</f>
        <v>#N/A</v>
      </c>
      <c r="I37" s="46" t="str">
        <f ca="1">IFERROR(OFFSET(EUC!$G$1,MATCH('4MFG'!$B$39,EUC!$S$2:$S$225,0),MONTH('4MFG'!D37)-1),"")</f>
        <v/>
      </c>
      <c r="J37" s="119" t="e">
        <f t="shared" si="0"/>
        <v>#N/A</v>
      </c>
      <c r="K37" s="332">
        <f ca="1">SUMIF(COG!B:B,'4MFG'!D37,COG!C:C)</f>
        <v>0</v>
      </c>
      <c r="L37" s="176" t="e">
        <f ca="1">IF(F37&lt;=$B$28,(SUM($B$58:$B$61)*(VLOOKUP(D37,Ref!$C$5:$E$102,3,FALSE)-D37)*H37)/100,"")</f>
        <v>#DIV/0!</v>
      </c>
      <c r="M37" s="176" t="e">
        <f t="shared" ca="1" si="1"/>
        <v>#N/A</v>
      </c>
      <c r="N37" s="121" t="e">
        <f t="shared" si="2"/>
        <v>#N/A</v>
      </c>
      <c r="O37" s="362" t="e">
        <f ca="1">IF(D37="","",(OFFSET(METERING!$M$1,MATCH('4MFG'!E37,METERING!$M$2:$M$9,0),MATCH('4MFG'!$B$47,METERING!$N$1:$Q$1,0))/365/100+SUM($B$49:$B$50)/100)*(VLOOKUP(D37,Ref!$C$5:$E$102,3,FALSE)-D37)*H37)</f>
        <v>#N/A</v>
      </c>
      <c r="P37" s="362" t="e">
        <f ca="1">IF(F37&lt;=$B$28,(SUM($B$52:$B$54)*(VLOOKUP(D37,Ref!$C$5:$E$102,3,FALSE)-D37)*H37)/100,"")</f>
        <v>#N/A</v>
      </c>
      <c r="Q37" s="120" t="e">
        <f t="shared" si="5"/>
        <v>#N/A</v>
      </c>
      <c r="R37" s="318" t="e">
        <f>IF(D37="","",VLOOKUP(D37,UAG!$B$8:$N$67,13,FALSE)*$B$35*(VLOOKUP(D37,Ref!$C$5:$E$102,3,FALSE)-D37)*(1+$B$57))</f>
        <v>#N/A</v>
      </c>
      <c r="S37" s="358" t="e">
        <f ca="1">IF(H37="","",IF($B$17=FALSE,N37,SUM($B$62))*OFFSET(OTHER!$B$49,MATCH($B$33,OTHER!$B$50:$B$57,0),MATCH(E37,OTHER!$C$49:$I$49,0)))</f>
        <v>#N/A</v>
      </c>
      <c r="T37" s="359" t="e">
        <f ca="1">IF(H37="","",IF($B$17=FALSE,0,SUM($B$63))*OFFSET(OTHER!$B$49,MATCH($B$33,OTHER!$B$50:$B$57,0),MATCH(E37,OTHER!$C$49:$I$49,0)))</f>
        <v>#N/A</v>
      </c>
      <c r="U37" s="333" t="str">
        <f t="shared" si="6"/>
        <v/>
      </c>
      <c r="V37" s="4"/>
      <c r="W37" s="4"/>
      <c r="X37" s="4"/>
      <c r="Y37" s="322"/>
      <c r="Z37" s="4"/>
      <c r="AA37" s="4"/>
      <c r="AB37" s="4"/>
      <c r="AC37" s="4"/>
      <c r="AD37" s="4"/>
      <c r="AE37" s="4"/>
      <c r="AF37" s="4"/>
      <c r="AG37" s="4"/>
      <c r="AH37" s="4"/>
      <c r="AI37" s="4"/>
      <c r="AJ37" s="4"/>
      <c r="AK37" s="4"/>
      <c r="AM37" s="4"/>
      <c r="AN37" s="4"/>
    </row>
    <row r="38" spans="1:40" x14ac:dyDescent="0.25">
      <c r="A38" s="446" t="s">
        <v>2563</v>
      </c>
      <c r="B38" s="460"/>
      <c r="D38" s="45" t="e">
        <f>IF(F38&gt;$B$28+1,"",(VLOOKUP(D37,Ref!$C$5:$E$102,3,FALSE)))</f>
        <v>#N/A</v>
      </c>
      <c r="E38" s="9" t="e">
        <f>IF(D38="","",VLOOKUP(D38,Ref!$B$5:$H$200,7,FALSE))</f>
        <v>#N/A</v>
      </c>
      <c r="F38" s="9">
        <f t="shared" si="3"/>
        <v>32</v>
      </c>
      <c r="G38" s="47" t="e">
        <f t="shared" si="4"/>
        <v>#N/A</v>
      </c>
      <c r="H38" s="331" t="e">
        <f>IF(G38="ST",((D39-$B$26))/(D39-D38),IF(G38="EN",($B$27-D38+1)/((VLOOKUP(D38,Ref!$C$5:$E$102,3,FALSE))-D38),IF(G38="","",1)))</f>
        <v>#N/A</v>
      </c>
      <c r="I38" s="46" t="str">
        <f ca="1">IFERROR(OFFSET(EUC!$G$1,MATCH('4MFG'!$B$39,EUC!$S$2:$S$225,0),MONTH('4MFG'!D38)-1),"")</f>
        <v/>
      </c>
      <c r="J38" s="119" t="e">
        <f t="shared" si="0"/>
        <v>#N/A</v>
      </c>
      <c r="K38" s="332">
        <f ca="1">SUMIF(COG!B:B,'4MFG'!D38,COG!C:C)</f>
        <v>0</v>
      </c>
      <c r="L38" s="176" t="e">
        <f ca="1">IF(F38&lt;=$B$28,(SUM($B$58:$B$61)*(VLOOKUP(D38,Ref!$C$5:$E$102,3,FALSE)-D38)*H38)/100,"")</f>
        <v>#DIV/0!</v>
      </c>
      <c r="M38" s="176" t="e">
        <f t="shared" ca="1" si="1"/>
        <v>#N/A</v>
      </c>
      <c r="N38" s="121" t="e">
        <f t="shared" si="2"/>
        <v>#N/A</v>
      </c>
      <c r="O38" s="362" t="e">
        <f ca="1">IF(D38="","",(OFFSET(METERING!$M$1,MATCH('4MFG'!E38,METERING!$M$2:$M$9,0),MATCH('4MFG'!$B$47,METERING!$N$1:$Q$1,0))/365/100+SUM($B$49:$B$50)/100)*(VLOOKUP(D38,Ref!$C$5:$E$102,3,FALSE)-D38)*H38)</f>
        <v>#N/A</v>
      </c>
      <c r="P38" s="362" t="e">
        <f ca="1">IF(F38&lt;=$B$28,(SUM($B$52:$B$54)*(VLOOKUP(D38,Ref!$C$5:$E$102,3,FALSE)-D38)*H38)/100,"")</f>
        <v>#N/A</v>
      </c>
      <c r="Q38" s="120" t="e">
        <f t="shared" si="5"/>
        <v>#N/A</v>
      </c>
      <c r="R38" s="318" t="e">
        <f>IF(D38="","",VLOOKUP(D38,UAG!$B$8:$N$67,13,FALSE)*$B$35*(VLOOKUP(D38,Ref!$C$5:$E$102,3,FALSE)-D38)*(1+$B$57))</f>
        <v>#N/A</v>
      </c>
      <c r="S38" s="358" t="e">
        <f ca="1">IF(H38="","",IF($B$17=FALSE,N38,SUM($B$62))*OFFSET(OTHER!$B$49,MATCH($B$33,OTHER!$B$50:$B$57,0),MATCH(E38,OTHER!$C$49:$I$49,0)))</f>
        <v>#N/A</v>
      </c>
      <c r="T38" s="359" t="e">
        <f ca="1">IF(H38="","",IF($B$17=FALSE,0,SUM($B$63))*OFFSET(OTHER!$B$49,MATCH($B$33,OTHER!$B$50:$B$57,0),MATCH(E38,OTHER!$C$49:$I$49,0)))</f>
        <v>#N/A</v>
      </c>
      <c r="U38" s="333" t="str">
        <f t="shared" si="6"/>
        <v/>
      </c>
      <c r="V38" s="4"/>
      <c r="W38" s="4"/>
      <c r="X38" s="4"/>
      <c r="Y38" s="322"/>
      <c r="Z38" s="4"/>
      <c r="AA38" s="4"/>
      <c r="AB38" s="4"/>
      <c r="AC38" s="4"/>
      <c r="AD38" s="4"/>
      <c r="AE38" s="4"/>
      <c r="AF38" s="4"/>
      <c r="AG38" s="4"/>
      <c r="AH38" s="4"/>
      <c r="AI38" s="4"/>
      <c r="AJ38" s="4"/>
      <c r="AK38" s="4"/>
      <c r="AM38" s="4"/>
      <c r="AN38" s="4"/>
    </row>
    <row r="39" spans="1:40" x14ac:dyDescent="0.25">
      <c r="A39" s="446" t="s">
        <v>2617</v>
      </c>
      <c r="B39" s="460" t="str">
        <f ca="1">OFFSET(EUC!$S$1,SUMIFS(EUC!$A$1:$A$177,EUC!$C$1:$C$177,'4MFG'!$B$32,EUC!$B$1:$B$177,'4MFG'!$B$36,EUC!$Z$1:$Z$177,"B"),0)</f>
        <v>EUCCODE</v>
      </c>
      <c r="D39" s="45" t="e">
        <f>IF(F39&gt;$B$28+1,"",(VLOOKUP(D38,Ref!$C$5:$E$102,3,FALSE)))</f>
        <v>#N/A</v>
      </c>
      <c r="E39" s="9" t="e">
        <f>IF(D39="","",VLOOKUP(D39,Ref!$B$5:$H$200,7,FALSE))</f>
        <v>#N/A</v>
      </c>
      <c r="F39" s="9">
        <f t="shared" si="3"/>
        <v>33</v>
      </c>
      <c r="G39" s="47" t="e">
        <f t="shared" si="4"/>
        <v>#N/A</v>
      </c>
      <c r="H39" s="331" t="e">
        <f>IF(G39="ST",((D40-$B$26))/(D40-D39),IF(G39="EN",($B$27-D39+1)/((VLOOKUP(D39,Ref!$C$5:$E$102,3,FALSE))-D39),IF(G39="","",1)))</f>
        <v>#N/A</v>
      </c>
      <c r="I39" s="46" t="str">
        <f ca="1">IFERROR(OFFSET(EUC!$G$1,MATCH('4MFG'!$B$39,EUC!$S$2:$S$225,0),MONTH('4MFG'!D39)-1),"")</f>
        <v/>
      </c>
      <c r="J39" s="119" t="e">
        <f t="shared" si="0"/>
        <v>#N/A</v>
      </c>
      <c r="K39" s="332">
        <f ca="1">SUMIF(COG!B:B,'4MFG'!D39,COG!C:C)</f>
        <v>0</v>
      </c>
      <c r="L39" s="176" t="e">
        <f ca="1">IF(F39&lt;=$B$28,(SUM($B$58:$B$61)*(VLOOKUP(D39,Ref!$C$5:$E$102,3,FALSE)-D39)*H39)/100,"")</f>
        <v>#DIV/0!</v>
      </c>
      <c r="M39" s="176" t="e">
        <f t="shared" ca="1" si="1"/>
        <v>#N/A</v>
      </c>
      <c r="N39" s="121" t="e">
        <f t="shared" si="2"/>
        <v>#N/A</v>
      </c>
      <c r="O39" s="362" t="e">
        <f ca="1">IF(D39="","",(OFFSET(METERING!$M$1,MATCH('4MFG'!E39,METERING!$M$2:$M$9,0),MATCH('4MFG'!$B$47,METERING!$N$1:$Q$1,0))/365/100+SUM($B$49:$B$50)/100)*(VLOOKUP(D39,Ref!$C$5:$E$102,3,FALSE)-D39)*H39)</f>
        <v>#N/A</v>
      </c>
      <c r="P39" s="362" t="e">
        <f ca="1">IF(F39&lt;=$B$28,(SUM($B$52:$B$54)*(VLOOKUP(D39,Ref!$C$5:$E$102,3,FALSE)-D39)*H39)/100,"")</f>
        <v>#N/A</v>
      </c>
      <c r="Q39" s="120" t="e">
        <f t="shared" si="5"/>
        <v>#N/A</v>
      </c>
      <c r="R39" s="318" t="e">
        <f>IF(D39="","",VLOOKUP(D39,UAG!$B$8:$N$67,13,FALSE)*$B$35*(VLOOKUP(D39,Ref!$C$5:$E$102,3,FALSE)-D39)*(1+$B$57))</f>
        <v>#N/A</v>
      </c>
      <c r="S39" s="358" t="e">
        <f ca="1">IF(H39="","",IF($B$17=FALSE,N39,SUM($B$62))*OFFSET(OTHER!$B$49,MATCH($B$33,OTHER!$B$50:$B$57,0),MATCH(E39,OTHER!$C$49:$I$49,0)))</f>
        <v>#N/A</v>
      </c>
      <c r="T39" s="359" t="e">
        <f ca="1">IF(H39="","",IF($B$17=FALSE,0,SUM($B$63))*OFFSET(OTHER!$B$49,MATCH($B$33,OTHER!$B$50:$B$57,0),MATCH(E39,OTHER!$C$49:$I$49,0)))</f>
        <v>#N/A</v>
      </c>
      <c r="U39" s="333" t="str">
        <f t="shared" si="6"/>
        <v/>
      </c>
      <c r="V39" s="4"/>
      <c r="W39" s="4"/>
      <c r="X39" s="4"/>
      <c r="Y39" s="322"/>
      <c r="Z39" s="4"/>
      <c r="AA39" s="4"/>
      <c r="AB39" s="4"/>
      <c r="AC39" s="4"/>
      <c r="AD39" s="4"/>
      <c r="AE39" s="4"/>
      <c r="AF39" s="4"/>
      <c r="AG39" s="4"/>
      <c r="AH39" s="4"/>
      <c r="AI39" s="4"/>
      <c r="AJ39" s="4"/>
      <c r="AK39" s="4"/>
      <c r="AM39" s="4"/>
      <c r="AN39" s="4"/>
    </row>
    <row r="40" spans="1:40" x14ac:dyDescent="0.25">
      <c r="A40" s="446" t="s">
        <v>2010</v>
      </c>
      <c r="B40" s="461">
        <f ca="1">IF(B39&gt;0,(SUMIFS(EUC!D:D,EUC!S:S,'4MFG'!B39,EUC!B:B,B36,EUC!C:C,'4MFG'!B32)),SUMIFS(EUC!D:D,EUC!C:C,IF(B39&gt;0,6,B32),EUC!B:B,B36))</f>
        <v>0</v>
      </c>
      <c r="D40" s="45" t="e">
        <f>IF(F40&gt;$B$28+1,"",(VLOOKUP(D39,Ref!$C$5:$E$102,3,FALSE)))</f>
        <v>#N/A</v>
      </c>
      <c r="E40" s="9" t="e">
        <f>IF(D40="","",VLOOKUP(D40,Ref!$B$5:$H$200,7,FALSE))</f>
        <v>#N/A</v>
      </c>
      <c r="F40" s="9">
        <f t="shared" si="3"/>
        <v>34</v>
      </c>
      <c r="G40" s="47" t="e">
        <f t="shared" si="4"/>
        <v>#N/A</v>
      </c>
      <c r="H40" s="331" t="e">
        <f>IF(G40="ST",((D41-$B$26))/(D41-D40),IF(G40="EN",($B$27-D40+1)/((VLOOKUP(D40,Ref!$C$5:$E$102,3,FALSE))-D40),IF(G40="","",1)))</f>
        <v>#N/A</v>
      </c>
      <c r="I40" s="46" t="str">
        <f ca="1">IFERROR(OFFSET(EUC!$G$1,MATCH('4MFG'!$B$39,EUC!$S$2:$S$225,0),MONTH('4MFG'!D40)-1),"")</f>
        <v/>
      </c>
      <c r="J40" s="119" t="e">
        <f t="shared" si="0"/>
        <v>#N/A</v>
      </c>
      <c r="K40" s="332">
        <f ca="1">SUMIF(COG!B:B,'4MFG'!D40,COG!C:C)</f>
        <v>0</v>
      </c>
      <c r="L40" s="176" t="e">
        <f ca="1">IF(F40&lt;=$B$28,(SUM($B$58:$B$61)*(VLOOKUP(D40,Ref!$C$5:$E$102,3,FALSE)-D40)*H40)/100,"")</f>
        <v>#DIV/0!</v>
      </c>
      <c r="M40" s="176" t="e">
        <f t="shared" ca="1" si="1"/>
        <v>#N/A</v>
      </c>
      <c r="N40" s="121" t="e">
        <f t="shared" si="2"/>
        <v>#N/A</v>
      </c>
      <c r="O40" s="362" t="e">
        <f ca="1">IF(D40="","",(OFFSET(METERING!$M$1,MATCH('4MFG'!E40,METERING!$M$2:$M$9,0),MATCH('4MFG'!$B$47,METERING!$N$1:$Q$1,0))/365/100+SUM($B$49:$B$50)/100)*(VLOOKUP(D40,Ref!$C$5:$E$102,3,FALSE)-D40)*H40)</f>
        <v>#N/A</v>
      </c>
      <c r="P40" s="362" t="e">
        <f ca="1">IF(F40&lt;=$B$28,(SUM($B$52:$B$54)*(VLOOKUP(D40,Ref!$C$5:$E$102,3,FALSE)-D40)*H40)/100,"")</f>
        <v>#N/A</v>
      </c>
      <c r="Q40" s="120" t="e">
        <f t="shared" si="5"/>
        <v>#N/A</v>
      </c>
      <c r="R40" s="318" t="e">
        <f>IF(D40="","",VLOOKUP(D40,UAG!$B$8:$N$67,13,FALSE)*$B$35*(VLOOKUP(D40,Ref!$C$5:$E$102,3,FALSE)-D40)*(1+$B$57))</f>
        <v>#N/A</v>
      </c>
      <c r="S40" s="358" t="e">
        <f ca="1">IF(H40="","",IF($B$17=FALSE,N40,SUM($B$62))*OFFSET(OTHER!$B$49,MATCH($B$33,OTHER!$B$50:$B$57,0),MATCH(E40,OTHER!$C$49:$I$49,0)))</f>
        <v>#N/A</v>
      </c>
      <c r="T40" s="359" t="e">
        <f ca="1">IF(H40="","",IF($B$17=FALSE,0,SUM($B$63))*OFFSET(OTHER!$B$49,MATCH($B$33,OTHER!$B$50:$B$57,0),MATCH(E40,OTHER!$C$49:$I$49,0)))</f>
        <v>#N/A</v>
      </c>
      <c r="U40" s="333" t="str">
        <f t="shared" si="6"/>
        <v/>
      </c>
      <c r="V40" s="4"/>
      <c r="W40" s="4"/>
      <c r="X40" s="4"/>
      <c r="Y40" s="322"/>
      <c r="Z40" s="4"/>
      <c r="AA40" s="4"/>
      <c r="AB40" s="4"/>
      <c r="AC40" s="4"/>
      <c r="AD40" s="4"/>
      <c r="AE40" s="4"/>
      <c r="AF40" s="4"/>
      <c r="AG40" s="4"/>
      <c r="AH40" s="4"/>
      <c r="AI40" s="4"/>
      <c r="AJ40" s="4"/>
      <c r="AK40" s="4"/>
      <c r="AM40" s="4"/>
      <c r="AN40" s="4"/>
    </row>
    <row r="41" spans="1:40" x14ac:dyDescent="0.25">
      <c r="A41" s="446" t="s">
        <v>2011</v>
      </c>
      <c r="B41" s="460" t="e">
        <f ca="1">B35/(365*B40)</f>
        <v>#DIV/0!</v>
      </c>
      <c r="D41" s="45" t="e">
        <f>IF(F41&gt;$B$28+1,"",(VLOOKUP(D40,Ref!$C$5:$E$102,3,FALSE)))</f>
        <v>#N/A</v>
      </c>
      <c r="E41" s="9" t="e">
        <f>IF(D41="","",VLOOKUP(D41,Ref!$B$5:$H$200,7,FALSE))</f>
        <v>#N/A</v>
      </c>
      <c r="F41" s="9">
        <f t="shared" si="3"/>
        <v>35</v>
      </c>
      <c r="G41" s="47" t="e">
        <f t="shared" si="4"/>
        <v>#N/A</v>
      </c>
      <c r="H41" s="331" t="e">
        <f>IF(G41="ST",((D42-$B$26))/(D42-D41),IF(G41="EN",($B$27-D41+1)/((VLOOKUP(D41,Ref!$C$5:$E$102,3,FALSE))-D41),IF(G41="","",1)))</f>
        <v>#N/A</v>
      </c>
      <c r="I41" s="46" t="str">
        <f ca="1">IFERROR(OFFSET(EUC!$G$1,MATCH('4MFG'!$B$39,EUC!$S$2:$S$225,0),MONTH('4MFG'!D41)-1),"")</f>
        <v/>
      </c>
      <c r="J41" s="119" t="e">
        <f t="shared" si="0"/>
        <v>#N/A</v>
      </c>
      <c r="K41" s="332">
        <f ca="1">SUMIF(COG!B:B,'4MFG'!D41,COG!C:C)</f>
        <v>0</v>
      </c>
      <c r="L41" s="176" t="e">
        <f ca="1">IF(F41&lt;=$B$28,(SUM($B$58:$B$61)*(VLOOKUP(D41,Ref!$C$5:$E$102,3,FALSE)-D41)*H41)/100,"")</f>
        <v>#DIV/0!</v>
      </c>
      <c r="M41" s="176" t="e">
        <f t="shared" ca="1" si="1"/>
        <v>#N/A</v>
      </c>
      <c r="N41" s="121" t="e">
        <f t="shared" si="2"/>
        <v>#N/A</v>
      </c>
      <c r="O41" s="362" t="e">
        <f ca="1">IF(D41="","",(OFFSET(METERING!$M$1,MATCH('4MFG'!E41,METERING!$M$2:$M$9,0),MATCH('4MFG'!$B$47,METERING!$N$1:$Q$1,0))/365/100+SUM($B$49:$B$50)/100)*(VLOOKUP(D41,Ref!$C$5:$E$102,3,FALSE)-D41)*H41)</f>
        <v>#N/A</v>
      </c>
      <c r="P41" s="362" t="e">
        <f ca="1">IF(F41&lt;=$B$28,(SUM($B$52:$B$54)*(VLOOKUP(D41,Ref!$C$5:$E$102,3,FALSE)-D41)*H41)/100,"")</f>
        <v>#N/A</v>
      </c>
      <c r="Q41" s="120" t="e">
        <f t="shared" si="5"/>
        <v>#N/A</v>
      </c>
      <c r="R41" s="318" t="e">
        <f>IF(D41="","",VLOOKUP(D41,UAG!$B$8:$N$67,13,FALSE)*$B$35*(VLOOKUP(D41,Ref!$C$5:$E$102,3,FALSE)-D41)*(1+$B$57))</f>
        <v>#N/A</v>
      </c>
      <c r="S41" s="358" t="e">
        <f ca="1">IF(H41="","",IF($B$17=FALSE,N41,SUM($B$62))*OFFSET(OTHER!$B$49,MATCH($B$33,OTHER!$B$50:$B$57,0),MATCH(E41,OTHER!$C$49:$I$49,0)))</f>
        <v>#N/A</v>
      </c>
      <c r="T41" s="359" t="e">
        <f ca="1">IF(H41="","",IF($B$17=FALSE,0,SUM($B$63))*OFFSET(OTHER!$B$49,MATCH($B$33,OTHER!$B$50:$B$57,0),MATCH(E41,OTHER!$C$49:$I$49,0)))</f>
        <v>#N/A</v>
      </c>
      <c r="U41" s="333" t="str">
        <f t="shared" si="6"/>
        <v/>
      </c>
      <c r="V41" s="4"/>
      <c r="W41" s="4"/>
      <c r="X41" s="4"/>
      <c r="Y41" s="322"/>
      <c r="Z41" s="4"/>
      <c r="AA41" s="4"/>
      <c r="AB41" s="4"/>
      <c r="AC41" s="4"/>
      <c r="AD41" s="4"/>
      <c r="AE41" s="4"/>
      <c r="AF41" s="4"/>
      <c r="AG41" s="4"/>
      <c r="AH41" s="4"/>
      <c r="AI41" s="4"/>
      <c r="AJ41" s="4"/>
      <c r="AK41" s="4"/>
      <c r="AM41" s="4"/>
      <c r="AN41" s="4"/>
    </row>
    <row r="42" spans="1:40" x14ac:dyDescent="0.25">
      <c r="A42" s="449" t="s">
        <v>2618</v>
      </c>
      <c r="B42" s="475">
        <v>8</v>
      </c>
      <c r="D42" s="45" t="e">
        <f>IF(F42&gt;$B$28+1,"",(VLOOKUP(D41,Ref!$C$5:$E$102,3,FALSE)))</f>
        <v>#N/A</v>
      </c>
      <c r="E42" s="9" t="e">
        <f>IF(D42="","",VLOOKUP(D42,Ref!$B$5:$H$200,7,FALSE))</f>
        <v>#N/A</v>
      </c>
      <c r="F42" s="9">
        <f t="shared" si="3"/>
        <v>36</v>
      </c>
      <c r="G42" s="47" t="e">
        <f t="shared" si="4"/>
        <v>#N/A</v>
      </c>
      <c r="H42" s="331" t="e">
        <f>IF(G42="ST",((D43-$B$26))/(D43-D42),IF(G42="EN",($B$27-D42+1)/((VLOOKUP(D42,Ref!$C$5:$E$102,3,FALSE))-D42),IF(G42="","",1)))</f>
        <v>#N/A</v>
      </c>
      <c r="I42" s="46" t="str">
        <f ca="1">IFERROR(OFFSET(EUC!$G$1,MATCH('4MFG'!$B$39,EUC!$S$2:$S$225,0),MONTH('4MFG'!D42)-1),"")</f>
        <v/>
      </c>
      <c r="J42" s="119" t="e">
        <f t="shared" si="0"/>
        <v>#N/A</v>
      </c>
      <c r="K42" s="332">
        <f ca="1">SUMIF(COG!B:B,'4MFG'!D42,COG!C:C)</f>
        <v>0</v>
      </c>
      <c r="L42" s="176" t="e">
        <f ca="1">IF(F42&lt;=$B$28,(SUM($B$58:$B$61)*(VLOOKUP(D42,Ref!$C$5:$E$102,3,FALSE)-D42)*H42)/100,"")</f>
        <v>#DIV/0!</v>
      </c>
      <c r="M42" s="176" t="e">
        <f t="shared" ca="1" si="1"/>
        <v>#N/A</v>
      </c>
      <c r="N42" s="121" t="e">
        <f t="shared" si="2"/>
        <v>#N/A</v>
      </c>
      <c r="O42" s="362" t="e">
        <f ca="1">IF(D42="","",(OFFSET(METERING!$M$1,MATCH('4MFG'!E42,METERING!$M$2:$M$9,0),MATCH('4MFG'!$B$47,METERING!$N$1:$Q$1,0))/365/100+SUM($B$49:$B$50)/100)*(VLOOKUP(D42,Ref!$C$5:$E$102,3,FALSE)-D42)*H42)</f>
        <v>#N/A</v>
      </c>
      <c r="P42" s="362" t="e">
        <f ca="1">IF(F42&lt;=$B$28,(SUM($B$52:$B$54)*(VLOOKUP(D42,Ref!$C$5:$E$102,3,FALSE)-D42)*H42)/100,"")</f>
        <v>#N/A</v>
      </c>
      <c r="Q42" s="120" t="e">
        <f t="shared" si="5"/>
        <v>#N/A</v>
      </c>
      <c r="R42" s="318" t="e">
        <f>IF(D42="","",VLOOKUP(D42,UAG!$B$8:$N$67,13,FALSE)*$B$35*(VLOOKUP(D42,Ref!$C$5:$E$102,3,FALSE)-D42)*(1+$B$57))</f>
        <v>#N/A</v>
      </c>
      <c r="S42" s="358" t="e">
        <f ca="1">IF(H42="","",IF($B$17=FALSE,N42,SUM($B$62))*OFFSET(OTHER!$B$49,MATCH($B$33,OTHER!$B$50:$B$57,0),MATCH(E42,OTHER!$C$49:$I$49,0)))</f>
        <v>#N/A</v>
      </c>
      <c r="T42" s="359" t="e">
        <f ca="1">IF(H42="","",IF($B$17=FALSE,0,SUM($B$63))*OFFSET(OTHER!$B$49,MATCH($B$33,OTHER!$B$50:$B$57,0),MATCH(E42,OTHER!$C$49:$I$49,0)))</f>
        <v>#N/A</v>
      </c>
      <c r="U42" s="333" t="str">
        <f t="shared" si="6"/>
        <v/>
      </c>
      <c r="V42" s="4"/>
      <c r="W42" s="4"/>
      <c r="X42" s="4"/>
      <c r="Y42" s="322"/>
      <c r="Z42" s="4"/>
      <c r="AA42" s="4"/>
      <c r="AB42" s="4"/>
      <c r="AC42" s="4"/>
      <c r="AD42" s="4"/>
      <c r="AE42" s="4"/>
      <c r="AF42" s="4"/>
      <c r="AG42" s="4"/>
      <c r="AH42" s="4"/>
      <c r="AI42" s="4"/>
      <c r="AJ42" s="4"/>
      <c r="AK42" s="4"/>
      <c r="AM42" s="4"/>
      <c r="AN42" s="4"/>
    </row>
    <row r="43" spans="1:40" x14ac:dyDescent="0.25">
      <c r="A43" s="446" t="s">
        <v>2040</v>
      </c>
      <c r="B43" s="462" t="e">
        <f ca="1">B41*3412/1047/35.31/IF(AND(B46&gt;1,ISERROR(B44)),B46,1)</f>
        <v>#DIV/0!</v>
      </c>
      <c r="D43" s="45" t="e">
        <f>IF(F43&gt;$B$28+1,"",(VLOOKUP(D42,Ref!$C$5:$E$102,3,FALSE)))</f>
        <v>#N/A</v>
      </c>
      <c r="E43" s="9" t="e">
        <f>IF(D43="","",VLOOKUP(D43,Ref!$B$5:$H$200,7,FALSE))</f>
        <v>#N/A</v>
      </c>
      <c r="F43" s="9">
        <f t="shared" si="3"/>
        <v>37</v>
      </c>
      <c r="G43" s="47" t="e">
        <f t="shared" si="4"/>
        <v>#N/A</v>
      </c>
      <c r="H43" s="331" t="e">
        <f>IF(G43="ST",((D44-$B$26))/(D44-D43),IF(G43="EN",($B$27-D43+1)/((VLOOKUP(D43,Ref!$C$5:$E$102,3,FALSE))-D43),IF(G43="","",1)))</f>
        <v>#N/A</v>
      </c>
      <c r="I43" s="46" t="str">
        <f ca="1">IFERROR(OFFSET(EUC!$G$1,MATCH('4MFG'!$B$39,EUC!$S$2:$S$225,0),MONTH('4MFG'!D43)-1),"")</f>
        <v/>
      </c>
      <c r="J43" s="119" t="e">
        <f t="shared" si="0"/>
        <v>#N/A</v>
      </c>
      <c r="K43" s="332">
        <f ca="1">SUMIF(COG!B:B,'4MFG'!D43,COG!C:C)</f>
        <v>0</v>
      </c>
      <c r="L43" s="176" t="e">
        <f ca="1">IF(F43&lt;=$B$28,(SUM($B$58:$B$61)*(VLOOKUP(D43,Ref!$C$5:$E$102,3,FALSE)-D43)*H43)/100,"")</f>
        <v>#DIV/0!</v>
      </c>
      <c r="M43" s="176" t="e">
        <f t="shared" ca="1" si="1"/>
        <v>#N/A</v>
      </c>
      <c r="N43" s="121" t="e">
        <f t="shared" si="2"/>
        <v>#N/A</v>
      </c>
      <c r="O43" s="362" t="e">
        <f ca="1">IF(D43="","",(OFFSET(METERING!$M$1,MATCH('4MFG'!E43,METERING!$M$2:$M$9,0),MATCH('4MFG'!$B$47,METERING!$N$1:$Q$1,0))/365/100+SUM($B$49:$B$50)/100)*(VLOOKUP(D43,Ref!$C$5:$E$102,3,FALSE)-D43)*H43)</f>
        <v>#N/A</v>
      </c>
      <c r="P43" s="362" t="e">
        <f ca="1">IF(F43&lt;=$B$28,(SUM($B$52:$B$54)*(VLOOKUP(D43,Ref!$C$5:$E$102,3,FALSE)-D43)*H43)/100,"")</f>
        <v>#N/A</v>
      </c>
      <c r="Q43" s="120" t="e">
        <f t="shared" si="5"/>
        <v>#N/A</v>
      </c>
      <c r="R43" s="318" t="e">
        <f>IF(D43="","",VLOOKUP(D43,UAG!$B$8:$N$67,13,FALSE)*$B$35*(VLOOKUP(D43,Ref!$C$5:$E$102,3,FALSE)-D43)*(1+$B$57))</f>
        <v>#N/A</v>
      </c>
      <c r="S43" s="358" t="e">
        <f ca="1">IF(H43="","",IF($B$17=FALSE,N43,SUM($B$62))*OFFSET(OTHER!$B$49,MATCH($B$33,OTHER!$B$50:$B$57,0),MATCH(E43,OTHER!$C$49:$I$49,0)))</f>
        <v>#N/A</v>
      </c>
      <c r="T43" s="359" t="e">
        <f ca="1">IF(H43="","",IF($B$17=FALSE,0,SUM($B$63))*OFFSET(OTHER!$B$49,MATCH($B$33,OTHER!$B$50:$B$57,0),MATCH(E43,OTHER!$C$49:$I$49,0)))</f>
        <v>#N/A</v>
      </c>
      <c r="U43" s="333" t="str">
        <f t="shared" si="6"/>
        <v/>
      </c>
      <c r="V43" s="4"/>
      <c r="W43" s="4"/>
      <c r="X43" s="4"/>
      <c r="Y43" s="322"/>
      <c r="Z43" s="4"/>
      <c r="AA43" s="4"/>
      <c r="AB43" s="4"/>
      <c r="AC43" s="4"/>
      <c r="AD43" s="4"/>
      <c r="AE43" s="4"/>
      <c r="AF43" s="4"/>
      <c r="AG43" s="4"/>
      <c r="AH43" s="4"/>
      <c r="AI43" s="4"/>
      <c r="AJ43" s="4"/>
      <c r="AK43" s="4"/>
      <c r="AM43" s="4"/>
      <c r="AN43" s="4"/>
    </row>
    <row r="44" spans="1:40" x14ac:dyDescent="0.25">
      <c r="A44" s="446" t="s">
        <v>2649</v>
      </c>
      <c r="B44" s="462"/>
      <c r="D44" s="45" t="e">
        <f>IF(F44&gt;$B$28+1,"",(VLOOKUP(D43,Ref!$C$5:$E$102,3,FALSE)))</f>
        <v>#N/A</v>
      </c>
      <c r="E44" s="9" t="e">
        <f>IF(D44="","",VLOOKUP(D44,Ref!$B$5:$H$200,7,FALSE))</f>
        <v>#N/A</v>
      </c>
      <c r="F44" s="9">
        <f t="shared" si="3"/>
        <v>38</v>
      </c>
      <c r="G44" s="47" t="e">
        <f t="shared" si="4"/>
        <v>#N/A</v>
      </c>
      <c r="H44" s="331" t="e">
        <f>IF(G44="ST",((D45-$B$26))/(D45-D44),IF(G44="EN",($B$27-D44+1)/((VLOOKUP(D44,Ref!$C$5:$E$102,3,FALSE))-D44),IF(G44="","",1)))</f>
        <v>#N/A</v>
      </c>
      <c r="I44" s="46" t="str">
        <f ca="1">IFERROR(OFFSET(EUC!$G$1,MATCH('4MFG'!$B$39,EUC!$S$2:$S$225,0),MONTH('4MFG'!D44)-1),"")</f>
        <v/>
      </c>
      <c r="J44" s="119" t="e">
        <f t="shared" si="0"/>
        <v>#N/A</v>
      </c>
      <c r="K44" s="332">
        <f ca="1">SUMIF(COG!B:B,'4MFG'!D44,COG!C:C)</f>
        <v>0</v>
      </c>
      <c r="L44" s="176" t="e">
        <f ca="1">IF(F44&lt;=$B$28,(SUM($B$58:$B$61)*(VLOOKUP(D44,Ref!$C$5:$E$102,3,FALSE)-D44)*H44)/100,"")</f>
        <v>#DIV/0!</v>
      </c>
      <c r="M44" s="176" t="e">
        <f t="shared" ca="1" si="1"/>
        <v>#N/A</v>
      </c>
      <c r="N44" s="121" t="e">
        <f t="shared" si="2"/>
        <v>#N/A</v>
      </c>
      <c r="O44" s="362" t="e">
        <f ca="1">IF(D44="","",(OFFSET(METERING!$M$1,MATCH('4MFG'!E44,METERING!$M$2:$M$9,0),MATCH('4MFG'!$B$47,METERING!$N$1:$Q$1,0))/365/100+SUM($B$49:$B$50)/100)*(VLOOKUP(D44,Ref!$C$5:$E$102,3,FALSE)-D44)*H44)</f>
        <v>#N/A</v>
      </c>
      <c r="P44" s="362" t="e">
        <f ca="1">IF(F44&lt;=$B$28,(SUM($B$52:$B$54)*(VLOOKUP(D44,Ref!$C$5:$E$102,3,FALSE)-D44)*H44)/100,"")</f>
        <v>#N/A</v>
      </c>
      <c r="Q44" s="120" t="e">
        <f t="shared" si="5"/>
        <v>#N/A</v>
      </c>
      <c r="R44" s="318" t="e">
        <f>IF(D44="","",VLOOKUP(D44,UAG!$B$8:$N$67,13,FALSE)*$B$35*(VLOOKUP(D44,Ref!$C$5:$E$102,3,FALSE)-D44)*(1+$B$57))</f>
        <v>#N/A</v>
      </c>
      <c r="S44" s="358" t="e">
        <f ca="1">IF(H44="","",IF($B$17=FALSE,N44,SUM($B$62))*OFFSET(OTHER!$B$49,MATCH($B$33,OTHER!$B$50:$B$57,0),MATCH(E44,OTHER!$C$49:$I$49,0)))</f>
        <v>#N/A</v>
      </c>
      <c r="T44" s="359" t="e">
        <f ca="1">IF(H44="","",IF($B$17=FALSE,0,SUM($B$63))*OFFSET(OTHER!$B$49,MATCH($B$33,OTHER!$B$50:$B$57,0),MATCH(E44,OTHER!$C$49:$I$49,0)))</f>
        <v>#N/A</v>
      </c>
      <c r="U44" s="333" t="str">
        <f t="shared" si="6"/>
        <v/>
      </c>
      <c r="V44" s="4"/>
      <c r="W44" s="4"/>
      <c r="X44" s="4"/>
      <c r="Y44" s="322"/>
      <c r="Z44" s="4"/>
      <c r="AA44" s="4"/>
      <c r="AB44" s="4"/>
      <c r="AC44" s="4"/>
      <c r="AD44" s="4"/>
      <c r="AE44" s="4"/>
      <c r="AF44" s="4"/>
      <c r="AG44" s="4"/>
      <c r="AH44" s="4"/>
      <c r="AI44" s="4"/>
      <c r="AJ44" s="4"/>
      <c r="AK44" s="4"/>
      <c r="AM44" s="4"/>
      <c r="AN44" s="4"/>
    </row>
    <row r="45" spans="1:40" x14ac:dyDescent="0.25">
      <c r="A45" s="446" t="s">
        <v>2650</v>
      </c>
      <c r="B45" s="463" t="e">
        <f ca="1">Manual!B44</f>
        <v>#N/A</v>
      </c>
      <c r="D45" s="45" t="e">
        <f>IF(F45&gt;$B$28+1,"",(VLOOKUP(D44,Ref!$C$5:$E$102,3,FALSE)))</f>
        <v>#N/A</v>
      </c>
      <c r="E45" s="9" t="e">
        <f>IF(D45="","",VLOOKUP(D45,Ref!$B$5:$H$200,7,FALSE))</f>
        <v>#N/A</v>
      </c>
      <c r="F45" s="9">
        <f t="shared" si="3"/>
        <v>39</v>
      </c>
      <c r="G45" s="47" t="e">
        <f t="shared" si="4"/>
        <v>#N/A</v>
      </c>
      <c r="H45" s="331" t="e">
        <f>IF(G45="ST",((D46-$B$26))/(D46-D45),IF(G45="EN",($B$27-D45+1)/((VLOOKUP(D45,Ref!$C$5:$E$102,3,FALSE))-D45),IF(G45="","",1)))</f>
        <v>#N/A</v>
      </c>
      <c r="I45" s="46" t="str">
        <f ca="1">IFERROR(OFFSET(EUC!$G$1,MATCH('4MFG'!$B$39,EUC!$S$2:$S$225,0),MONTH('4MFG'!D45)-1),"")</f>
        <v/>
      </c>
      <c r="J45" s="119" t="e">
        <f t="shared" si="0"/>
        <v>#N/A</v>
      </c>
      <c r="K45" s="332">
        <f ca="1">SUMIF(COG!B:B,'4MFG'!D45,COG!C:C)</f>
        <v>0</v>
      </c>
      <c r="L45" s="176" t="e">
        <f ca="1">IF(F45&lt;=$B$28,(SUM($B$58:$B$61)*(VLOOKUP(D45,Ref!$C$5:$E$102,3,FALSE)-D45)*H45)/100,"")</f>
        <v>#DIV/0!</v>
      </c>
      <c r="M45" s="176" t="e">
        <f t="shared" ca="1" si="1"/>
        <v>#N/A</v>
      </c>
      <c r="N45" s="121" t="e">
        <f t="shared" si="2"/>
        <v>#N/A</v>
      </c>
      <c r="O45" s="362" t="e">
        <f ca="1">IF(D45="","",(OFFSET(METERING!$M$1,MATCH('4MFG'!E45,METERING!$M$2:$M$9,0),MATCH('4MFG'!$B$47,METERING!$N$1:$Q$1,0))/365/100+SUM($B$49:$B$50)/100)*(VLOOKUP(D45,Ref!$C$5:$E$102,3,FALSE)-D45)*H45)</f>
        <v>#N/A</v>
      </c>
      <c r="P45" s="362" t="e">
        <f ca="1">IF(F45&lt;=$B$28,(SUM($B$52:$B$54)*(VLOOKUP(D45,Ref!$C$5:$E$102,3,FALSE)-D45)*H45)/100,"")</f>
        <v>#N/A</v>
      </c>
      <c r="Q45" s="120" t="e">
        <f t="shared" si="5"/>
        <v>#N/A</v>
      </c>
      <c r="R45" s="318" t="e">
        <f>IF(D45="","",VLOOKUP(D45,UAG!$B$8:$N$67,13,FALSE)*$B$35*(VLOOKUP(D45,Ref!$C$5:$E$102,3,FALSE)-D45)*(1+$B$57))</f>
        <v>#N/A</v>
      </c>
      <c r="S45" s="358" t="e">
        <f ca="1">IF(H45="","",IF($B$17=FALSE,N45,SUM($B$62))*OFFSET(OTHER!$B$49,MATCH($B$33,OTHER!$B$50:$B$57,0),MATCH(E45,OTHER!$C$49:$I$49,0)))</f>
        <v>#N/A</v>
      </c>
      <c r="T45" s="359" t="e">
        <f ca="1">IF(H45="","",IF($B$17=FALSE,0,SUM($B$63))*OFFSET(OTHER!$B$49,MATCH($B$33,OTHER!$B$50:$B$57,0),MATCH(E45,OTHER!$C$49:$I$49,0)))</f>
        <v>#N/A</v>
      </c>
      <c r="U45" s="333" t="str">
        <f t="shared" si="6"/>
        <v/>
      </c>
      <c r="V45" s="4"/>
      <c r="W45" s="4"/>
      <c r="X45" s="4"/>
      <c r="Y45" s="322"/>
      <c r="Z45" s="4"/>
      <c r="AA45" s="4"/>
      <c r="AB45" s="4"/>
      <c r="AC45" s="4"/>
      <c r="AD45" s="4"/>
      <c r="AE45" s="4"/>
      <c r="AF45" s="4"/>
      <c r="AG45" s="4"/>
      <c r="AH45" s="4"/>
      <c r="AI45" s="4"/>
      <c r="AJ45" s="4"/>
      <c r="AK45" s="4"/>
      <c r="AM45" s="4"/>
      <c r="AN45" s="4"/>
    </row>
    <row r="46" spans="1:40" x14ac:dyDescent="0.25">
      <c r="A46" s="446" t="s">
        <v>2647</v>
      </c>
      <c r="B46" s="464">
        <v>1</v>
      </c>
      <c r="D46" s="45" t="e">
        <f>IF(F46&gt;$B$28+1,"",(VLOOKUP(D45,Ref!$C$5:$E$102,3,FALSE)))</f>
        <v>#N/A</v>
      </c>
      <c r="E46" s="9" t="e">
        <f>IF(D46="","",VLOOKUP(D46,Ref!$B$5:$H$200,7,FALSE))</f>
        <v>#N/A</v>
      </c>
      <c r="F46" s="9">
        <f t="shared" si="3"/>
        <v>40</v>
      </c>
      <c r="G46" s="47" t="e">
        <f t="shared" si="4"/>
        <v>#N/A</v>
      </c>
      <c r="H46" s="331" t="e">
        <f>IF(G46="ST",((D47-$B$26))/(D47-D46),IF(G46="EN",($B$27-D46+1)/((VLOOKUP(D46,Ref!$C$5:$E$102,3,FALSE))-D46),IF(G46="","",1)))</f>
        <v>#N/A</v>
      </c>
      <c r="I46" s="46" t="str">
        <f ca="1">IFERROR(OFFSET(EUC!$G$1,MATCH('4MFG'!$B$39,EUC!$S$2:$S$225,0),MONTH('4MFG'!D46)-1),"")</f>
        <v/>
      </c>
      <c r="J46" s="119" t="e">
        <f t="shared" si="0"/>
        <v>#N/A</v>
      </c>
      <c r="K46" s="332">
        <f ca="1">SUMIF(COG!B:B,'4MFG'!D46,COG!C:C)</f>
        <v>0</v>
      </c>
      <c r="L46" s="176" t="e">
        <f ca="1">IF(F46&lt;=$B$28,(SUM($B$58:$B$61)*(VLOOKUP(D46,Ref!$C$5:$E$102,3,FALSE)-D46)*H46)/100,"")</f>
        <v>#DIV/0!</v>
      </c>
      <c r="M46" s="176" t="e">
        <f t="shared" ca="1" si="1"/>
        <v>#N/A</v>
      </c>
      <c r="N46" s="121" t="e">
        <f t="shared" si="2"/>
        <v>#N/A</v>
      </c>
      <c r="O46" s="362" t="e">
        <f ca="1">IF(D46="","",(OFFSET(METERING!$M$1,MATCH('4MFG'!E46,METERING!$M$2:$M$9,0),MATCH('4MFG'!$B$47,METERING!$N$1:$Q$1,0))/365/100+SUM($B$49:$B$50)/100)*(VLOOKUP(D46,Ref!$C$5:$E$102,3,FALSE)-D46)*H46)</f>
        <v>#N/A</v>
      </c>
      <c r="P46" s="362" t="e">
        <f ca="1">IF(F46&lt;=$B$28,(SUM($B$52:$B$54)*(VLOOKUP(D46,Ref!$C$5:$E$102,3,FALSE)-D46)*H46)/100,"")</f>
        <v>#N/A</v>
      </c>
      <c r="Q46" s="120" t="e">
        <f t="shared" si="5"/>
        <v>#N/A</v>
      </c>
      <c r="R46" s="318" t="e">
        <f>IF(D46="","",VLOOKUP(D46,UAG!$B$8:$N$67,13,FALSE)*$B$35*(VLOOKUP(D46,Ref!$C$5:$E$102,3,FALSE)-D46)*(1+$B$57))</f>
        <v>#N/A</v>
      </c>
      <c r="S46" s="358" t="e">
        <f ca="1">IF(H46="","",IF($B$17=FALSE,N46,SUM($B$62))*OFFSET(OTHER!$B$49,MATCH($B$33,OTHER!$B$50:$B$57,0),MATCH(E46,OTHER!$C$49:$I$49,0)))</f>
        <v>#N/A</v>
      </c>
      <c r="T46" s="359" t="e">
        <f ca="1">IF(H46="","",IF($B$17=FALSE,0,SUM($B$63))*OFFSET(OTHER!$B$49,MATCH($B$33,OTHER!$B$50:$B$57,0),MATCH(E46,OTHER!$C$49:$I$49,0)))</f>
        <v>#N/A</v>
      </c>
      <c r="U46" s="333" t="str">
        <f t="shared" si="6"/>
        <v/>
      </c>
      <c r="V46" s="4"/>
      <c r="W46" s="4"/>
      <c r="X46" s="4"/>
      <c r="Y46" s="322"/>
      <c r="Z46" s="4"/>
      <c r="AA46" s="4"/>
      <c r="AB46" s="4"/>
      <c r="AC46" s="4"/>
      <c r="AD46" s="4"/>
      <c r="AE46" s="4"/>
      <c r="AF46" s="4"/>
      <c r="AG46" s="4"/>
      <c r="AH46" s="4"/>
      <c r="AI46" s="4"/>
      <c r="AJ46" s="4"/>
      <c r="AK46" s="4"/>
      <c r="AM46" s="4"/>
      <c r="AN46" s="4"/>
    </row>
    <row r="47" spans="1:40" x14ac:dyDescent="0.25">
      <c r="A47" s="446" t="s">
        <v>2645</v>
      </c>
      <c r="B47" s="463" t="str">
        <f>IF(B36=0,"A","M")</f>
        <v>A</v>
      </c>
      <c r="D47" s="45" t="e">
        <f>IF(F47&gt;$B$28+1,"",(VLOOKUP(D46,Ref!$C$5:$E$102,3,FALSE)))</f>
        <v>#N/A</v>
      </c>
      <c r="E47" s="9" t="e">
        <f>IF(D47="","",VLOOKUP(D47,Ref!$B$5:$H$200,7,FALSE))</f>
        <v>#N/A</v>
      </c>
      <c r="F47" s="9">
        <f t="shared" si="3"/>
        <v>41</v>
      </c>
      <c r="G47" s="47" t="e">
        <f t="shared" si="4"/>
        <v>#N/A</v>
      </c>
      <c r="H47" s="331" t="e">
        <f>IF(G47="ST",((D48-$B$26))/(D48-D47),IF(G47="EN",($B$27-D47+1)/((VLOOKUP(D47,Ref!$C$5:$E$102,3,FALSE))-D47),IF(G47="","",1)))</f>
        <v>#N/A</v>
      </c>
      <c r="I47" s="46" t="str">
        <f ca="1">IFERROR(OFFSET(EUC!$G$1,MATCH('4MFG'!$B$39,EUC!$S$2:$S$225,0),MONTH('4MFG'!D47)-1),"")</f>
        <v/>
      </c>
      <c r="J47" s="119" t="e">
        <f t="shared" si="0"/>
        <v>#N/A</v>
      </c>
      <c r="K47" s="332">
        <f ca="1">SUMIF(COG!B:B,'4MFG'!D47,COG!C:C)</f>
        <v>0</v>
      </c>
      <c r="L47" s="176" t="e">
        <f ca="1">IF(F47&lt;=$B$28,(SUM($B$58:$B$61)*(VLOOKUP(D47,Ref!$C$5:$E$102,3,FALSE)-D47)*H47)/100,"")</f>
        <v>#DIV/0!</v>
      </c>
      <c r="M47" s="176" t="e">
        <f t="shared" ca="1" si="1"/>
        <v>#N/A</v>
      </c>
      <c r="N47" s="121" t="e">
        <f t="shared" si="2"/>
        <v>#N/A</v>
      </c>
      <c r="O47" s="362" t="e">
        <f ca="1">IF(D47="","",(OFFSET(METERING!$M$1,MATCH('4MFG'!E47,METERING!$M$2:$M$9,0),MATCH('4MFG'!$B$47,METERING!$N$1:$Q$1,0))/365/100+SUM($B$49:$B$50)/100)*(VLOOKUP(D47,Ref!$C$5:$E$102,3,FALSE)-D47)*H47)</f>
        <v>#N/A</v>
      </c>
      <c r="P47" s="362" t="e">
        <f ca="1">IF(F47&lt;=$B$28,(SUM($B$52:$B$54)*(VLOOKUP(D47,Ref!$C$5:$E$102,3,FALSE)-D47)*H47)/100,"")</f>
        <v>#N/A</v>
      </c>
      <c r="Q47" s="120" t="e">
        <f t="shared" si="5"/>
        <v>#N/A</v>
      </c>
      <c r="R47" s="318" t="e">
        <f>IF(D47="","",VLOOKUP(D47,UAG!$B$8:$N$67,13,FALSE)*$B$35*(VLOOKUP(D47,Ref!$C$5:$E$102,3,FALSE)-D47)*(1+$B$57))</f>
        <v>#N/A</v>
      </c>
      <c r="S47" s="358" t="e">
        <f ca="1">IF(H47="","",IF($B$17=FALSE,N47,SUM($B$62))*OFFSET(OTHER!$B$49,MATCH($B$33,OTHER!$B$50:$B$57,0),MATCH(E47,OTHER!$C$49:$I$49,0)))</f>
        <v>#N/A</v>
      </c>
      <c r="T47" s="359" t="e">
        <f ca="1">IF(H47="","",IF($B$17=FALSE,0,SUM($B$63))*OFFSET(OTHER!$B$49,MATCH($B$33,OTHER!$B$50:$B$57,0),MATCH(E47,OTHER!$C$49:$I$49,0)))</f>
        <v>#N/A</v>
      </c>
      <c r="U47" s="333" t="str">
        <f t="shared" si="6"/>
        <v/>
      </c>
      <c r="V47" s="4"/>
      <c r="W47" s="4"/>
      <c r="X47" s="4"/>
      <c r="Y47" s="322"/>
      <c r="Z47" s="4"/>
      <c r="AA47" s="4"/>
      <c r="AB47" s="4"/>
      <c r="AC47" s="4"/>
      <c r="AD47" s="4"/>
      <c r="AE47" s="4"/>
      <c r="AF47" s="4"/>
      <c r="AG47" s="4"/>
      <c r="AH47" s="4"/>
      <c r="AI47" s="4"/>
      <c r="AJ47" s="4"/>
      <c r="AK47" s="4"/>
      <c r="AM47" s="4"/>
      <c r="AN47" s="4"/>
    </row>
    <row r="48" spans="1:40" x14ac:dyDescent="0.25">
      <c r="A48" s="446" t="s">
        <v>2631</v>
      </c>
      <c r="B48" s="465">
        <v>0</v>
      </c>
      <c r="C48" s="420"/>
      <c r="D48" s="45" t="e">
        <f>IF(F48&gt;$B$28+1,"",(VLOOKUP(D47,Ref!$C$5:$E$102,3,FALSE)))</f>
        <v>#N/A</v>
      </c>
      <c r="E48" s="9" t="e">
        <f>IF(D48="","",VLOOKUP(D48,Ref!$B$5:$H$200,7,FALSE))</f>
        <v>#N/A</v>
      </c>
      <c r="F48" s="9">
        <f t="shared" si="3"/>
        <v>42</v>
      </c>
      <c r="G48" s="47" t="e">
        <f t="shared" si="4"/>
        <v>#N/A</v>
      </c>
      <c r="H48" s="331" t="e">
        <f>IF(G48="ST",((D49-$B$26))/(D49-D48),IF(G48="EN",($B$27-D48+1)/((VLOOKUP(D48,Ref!$C$5:$E$102,3,FALSE))-D48),IF(G48="","",1)))</f>
        <v>#N/A</v>
      </c>
      <c r="I48" s="46" t="str">
        <f ca="1">IFERROR(OFFSET(EUC!$G$1,MATCH('4MFG'!$B$39,EUC!$S$2:$S$225,0),MONTH('4MFG'!D48)-1),"")</f>
        <v/>
      </c>
      <c r="J48" s="119" t="e">
        <f t="shared" si="0"/>
        <v>#N/A</v>
      </c>
      <c r="K48" s="332">
        <f ca="1">SUMIF(COG!B:B,'4MFG'!D48,COG!C:C)</f>
        <v>0</v>
      </c>
      <c r="L48" s="176" t="e">
        <f ca="1">IF(F48&lt;=$B$28,(SUM($B$58:$B$61)*(VLOOKUP(D48,Ref!$C$5:$E$102,3,FALSE)-D48)*H48)/100,"")</f>
        <v>#DIV/0!</v>
      </c>
      <c r="M48" s="176" t="e">
        <f t="shared" ca="1" si="1"/>
        <v>#N/A</v>
      </c>
      <c r="N48" s="121" t="e">
        <f t="shared" si="2"/>
        <v>#N/A</v>
      </c>
      <c r="O48" s="362" t="e">
        <f ca="1">IF(D48="","",(OFFSET(METERING!$M$1,MATCH('4MFG'!E48,METERING!$M$2:$M$9,0),MATCH('4MFG'!$B$47,METERING!$N$1:$Q$1,0))/365/100+SUM($B$49:$B$50)/100)*(VLOOKUP(D48,Ref!$C$5:$E$102,3,FALSE)-D48)*H48)</f>
        <v>#N/A</v>
      </c>
      <c r="P48" s="362" t="e">
        <f ca="1">IF(F48&lt;=$B$28,(SUM($B$52:$B$54)*(VLOOKUP(D48,Ref!$C$5:$E$102,3,FALSE)-D48)*H48)/100,"")</f>
        <v>#N/A</v>
      </c>
      <c r="Q48" s="120" t="e">
        <f t="shared" si="5"/>
        <v>#N/A</v>
      </c>
      <c r="R48" s="318" t="e">
        <f>IF(D48="","",VLOOKUP(D48,UAG!$B$8:$N$67,13,FALSE)*$B$35*(VLOOKUP(D48,Ref!$C$5:$E$102,3,FALSE)-D48)*(1+$B$57))</f>
        <v>#N/A</v>
      </c>
      <c r="S48" s="358" t="e">
        <f ca="1">IF(H48="","",IF($B$17=FALSE,N48,SUM($B$62))*OFFSET(OTHER!$B$49,MATCH($B$33,OTHER!$B$50:$B$57,0),MATCH(E48,OTHER!$C$49:$I$49,0)))</f>
        <v>#N/A</v>
      </c>
      <c r="T48" s="359" t="e">
        <f ca="1">IF(H48="","",IF($B$17=FALSE,0,SUM($B$63))*OFFSET(OTHER!$B$49,MATCH($B$33,OTHER!$B$50:$B$57,0),MATCH(E48,OTHER!$C$49:$I$49,0)))</f>
        <v>#N/A</v>
      </c>
      <c r="U48" s="333" t="str">
        <f t="shared" si="6"/>
        <v/>
      </c>
      <c r="V48" s="4"/>
      <c r="W48" s="4"/>
      <c r="X48" s="4"/>
      <c r="Y48" s="322"/>
      <c r="Z48" s="4"/>
      <c r="AA48" s="4"/>
      <c r="AB48" s="4"/>
      <c r="AC48" s="4"/>
      <c r="AD48" s="4"/>
      <c r="AE48" s="4"/>
      <c r="AF48" s="4"/>
      <c r="AG48" s="4"/>
      <c r="AH48" s="4"/>
      <c r="AI48" s="4"/>
      <c r="AJ48" s="4"/>
      <c r="AK48" s="4"/>
      <c r="AM48" s="4"/>
      <c r="AN48" s="4"/>
    </row>
    <row r="49" spans="1:40" x14ac:dyDescent="0.25">
      <c r="A49" s="446" t="s">
        <v>2648</v>
      </c>
      <c r="B49" s="466" t="e">
        <f ca="1">IF(B45="","",(SUMIF(METERING!C:C,'4MFG'!B45,METERING!D:D)+SUMIF(METERING!C:C,'4MFG'!B45,METERING!E:E)+SUMIF(METERING!C:C,'4MFG'!B45,METERING!F:F))/365*100)</f>
        <v>#N/A</v>
      </c>
      <c r="D49" s="45" t="e">
        <f>IF(F49&gt;$B$28+1,"",(VLOOKUP(D48,Ref!$C$5:$E$102,3,FALSE)))</f>
        <v>#N/A</v>
      </c>
      <c r="E49" s="9" t="e">
        <f>IF(D49="","",VLOOKUP(D49,Ref!$B$5:$H$200,7,FALSE))</f>
        <v>#N/A</v>
      </c>
      <c r="F49" s="9">
        <f t="shared" si="3"/>
        <v>43</v>
      </c>
      <c r="G49" s="47" t="e">
        <f t="shared" si="4"/>
        <v>#N/A</v>
      </c>
      <c r="H49" s="331" t="e">
        <f>IF(G49="ST",((D50-$B$26))/(D50-D49),IF(G49="EN",($B$27-D49+1)/((VLOOKUP(D49,Ref!$C$5:$E$102,3,FALSE))-D49),IF(G49="","",1)))</f>
        <v>#N/A</v>
      </c>
      <c r="I49" s="46" t="str">
        <f ca="1">IFERROR(OFFSET(EUC!$G$1,MATCH('4MFG'!$B$39,EUC!$S$2:$S$225,0),MONTH('4MFG'!D49)-1),"")</f>
        <v/>
      </c>
      <c r="J49" s="119" t="e">
        <f t="shared" si="0"/>
        <v>#N/A</v>
      </c>
      <c r="K49" s="332">
        <f ca="1">SUMIF(COG!B:B,'4MFG'!D49,COG!C:C)</f>
        <v>0</v>
      </c>
      <c r="L49" s="176" t="e">
        <f ca="1">IF(F49&lt;=$B$28,(SUM($B$58:$B$61)*(VLOOKUP(D49,Ref!$C$5:$E$102,3,FALSE)-D49)*H49)/100,"")</f>
        <v>#DIV/0!</v>
      </c>
      <c r="M49" s="176" t="e">
        <f t="shared" ca="1" si="1"/>
        <v>#N/A</v>
      </c>
      <c r="N49" s="121" t="e">
        <f t="shared" si="2"/>
        <v>#N/A</v>
      </c>
      <c r="O49" s="362" t="e">
        <f ca="1">IF(D49="","",(OFFSET(METERING!$M$1,MATCH('4MFG'!E49,METERING!$M$2:$M$9,0),MATCH('4MFG'!$B$47,METERING!$N$1:$Q$1,0))/365/100+SUM($B$49:$B$50)/100)*(VLOOKUP(D49,Ref!$C$5:$E$102,3,FALSE)-D49)*H49)</f>
        <v>#N/A</v>
      </c>
      <c r="P49" s="362" t="e">
        <f ca="1">IF(F49&lt;=$B$28,(SUM($B$52:$B$54)*(VLOOKUP(D49,Ref!$C$5:$E$102,3,FALSE)-D49)*H49)/100,"")</f>
        <v>#N/A</v>
      </c>
      <c r="Q49" s="120" t="e">
        <f t="shared" si="5"/>
        <v>#N/A</v>
      </c>
      <c r="R49" s="318" t="e">
        <f>IF(D49="","",VLOOKUP(D49,UAG!$B$8:$N$67,13,FALSE)*$B$35*(VLOOKUP(D49,Ref!$C$5:$E$102,3,FALSE)-D49)*(1+$B$57))</f>
        <v>#N/A</v>
      </c>
      <c r="S49" s="358" t="e">
        <f ca="1">IF(H49="","",IF($B$17=FALSE,N49,SUM($B$62))*OFFSET(OTHER!$B$49,MATCH($B$33,OTHER!$B$50:$B$57,0),MATCH(E49,OTHER!$C$49:$I$49,0)))</f>
        <v>#N/A</v>
      </c>
      <c r="T49" s="359" t="e">
        <f ca="1">IF(H49="","",IF($B$17=FALSE,0,SUM($B$63))*OFFSET(OTHER!$B$49,MATCH($B$33,OTHER!$B$50:$B$57,0),MATCH(E49,OTHER!$C$49:$I$49,0)))</f>
        <v>#N/A</v>
      </c>
      <c r="U49" s="333" t="str">
        <f t="shared" si="6"/>
        <v/>
      </c>
      <c r="V49" s="4"/>
      <c r="W49" s="4"/>
      <c r="X49" s="4"/>
      <c r="Y49" s="322"/>
      <c r="Z49" s="4"/>
      <c r="AA49" s="4"/>
      <c r="AB49" s="4"/>
      <c r="AC49" s="4"/>
      <c r="AD49" s="4"/>
      <c r="AE49" s="4"/>
      <c r="AF49" s="4"/>
      <c r="AG49" s="4"/>
      <c r="AH49" s="4"/>
      <c r="AI49" s="4"/>
      <c r="AJ49" s="4"/>
      <c r="AK49" s="4"/>
      <c r="AM49" s="4"/>
      <c r="AN49" s="4"/>
    </row>
    <row r="50" spans="1:40" x14ac:dyDescent="0.25">
      <c r="A50" s="446" t="s">
        <v>2651</v>
      </c>
      <c r="B50" s="466" t="e">
        <f ca="1">IF(COUNTIF(B49:B49,"&gt;0")&lt;B46,AVERAGE(B49:B49)*(B46-COUNTIF(B49:B49,"&gt;0")),0)</f>
        <v>#N/A</v>
      </c>
      <c r="D50" s="45" t="e">
        <f>IF(F50&gt;$B$28+1,"",(VLOOKUP(D49,Ref!$C$5:$E$102,3,FALSE)))</f>
        <v>#N/A</v>
      </c>
      <c r="E50" s="9" t="e">
        <f>IF(D50="","",VLOOKUP(D50,Ref!$B$5:$H$200,7,FALSE))</f>
        <v>#N/A</v>
      </c>
      <c r="F50" s="9">
        <f t="shared" si="3"/>
        <v>44</v>
      </c>
      <c r="G50" s="47" t="e">
        <f t="shared" si="4"/>
        <v>#N/A</v>
      </c>
      <c r="H50" s="331" t="e">
        <f>IF(G50="ST",((D51-$B$26))/(D51-D50),IF(G50="EN",($B$27-D50+1)/((VLOOKUP(D50,Ref!$C$5:$E$102,3,FALSE))-D50),IF(G50="","",1)))</f>
        <v>#N/A</v>
      </c>
      <c r="I50" s="46" t="str">
        <f ca="1">IFERROR(OFFSET(EUC!$G$1,MATCH('4MFG'!$B$39,EUC!$S$2:$S$225,0),MONTH('4MFG'!D50)-1),"")</f>
        <v/>
      </c>
      <c r="J50" s="119" t="e">
        <f t="shared" si="0"/>
        <v>#N/A</v>
      </c>
      <c r="K50" s="332">
        <f ca="1">SUMIF(COG!B:B,'4MFG'!D50,COG!C:C)</f>
        <v>0</v>
      </c>
      <c r="L50" s="176" t="e">
        <f ca="1">IF(F50&lt;=$B$28,(SUM($B$58:$B$61)*(VLOOKUP(D50,Ref!$C$5:$E$102,3,FALSE)-D50)*H50)/100,"")</f>
        <v>#DIV/0!</v>
      </c>
      <c r="M50" s="176" t="e">
        <f t="shared" ca="1" si="1"/>
        <v>#N/A</v>
      </c>
      <c r="N50" s="121" t="e">
        <f t="shared" si="2"/>
        <v>#N/A</v>
      </c>
      <c r="O50" s="362" t="e">
        <f ca="1">IF(D50="","",(OFFSET(METERING!$M$1,MATCH('4MFG'!E50,METERING!$M$2:$M$9,0),MATCH('4MFG'!$B$47,METERING!$N$1:$Q$1,0))/365/100+SUM($B$49:$B$50)/100)*(VLOOKUP(D50,Ref!$C$5:$E$102,3,FALSE)-D50)*H50)</f>
        <v>#N/A</v>
      </c>
      <c r="P50" s="362" t="e">
        <f ca="1">IF(F50&lt;=$B$28,(SUM($B$52:$B$54)*(VLOOKUP(D50,Ref!$C$5:$E$102,3,FALSE)-D50)*H50)/100,"")</f>
        <v>#N/A</v>
      </c>
      <c r="Q50" s="120" t="e">
        <f t="shared" si="5"/>
        <v>#N/A</v>
      </c>
      <c r="R50" s="318" t="e">
        <f>IF(D50="","",VLOOKUP(D50,UAG!$B$8:$N$67,13,FALSE)*$B$35*(VLOOKUP(D50,Ref!$C$5:$E$102,3,FALSE)-D50)*(1+$B$57))</f>
        <v>#N/A</v>
      </c>
      <c r="S50" s="358" t="e">
        <f ca="1">IF(H50="","",IF($B$17=FALSE,N50,SUM($B$62))*OFFSET(OTHER!$B$49,MATCH($B$33,OTHER!$B$50:$B$57,0),MATCH(E50,OTHER!$C$49:$I$49,0)))</f>
        <v>#N/A</v>
      </c>
      <c r="T50" s="359" t="e">
        <f ca="1">IF(H50="","",IF($B$17=FALSE,0,SUM($B$63))*OFFSET(OTHER!$B$49,MATCH($B$33,OTHER!$B$50:$B$57,0),MATCH(E50,OTHER!$C$49:$I$49,0)))</f>
        <v>#N/A</v>
      </c>
      <c r="U50" s="333" t="str">
        <f t="shared" si="6"/>
        <v/>
      </c>
      <c r="V50" s="4"/>
      <c r="W50" s="4"/>
      <c r="X50" s="4"/>
      <c r="Y50" s="322"/>
      <c r="Z50" s="4"/>
      <c r="AA50" s="4"/>
      <c r="AB50" s="4"/>
      <c r="AC50" s="4"/>
      <c r="AD50" s="4"/>
      <c r="AE50" s="4"/>
      <c r="AF50" s="4"/>
      <c r="AG50" s="4"/>
      <c r="AH50" s="4"/>
      <c r="AI50" s="4"/>
      <c r="AJ50" s="4"/>
      <c r="AK50" s="4"/>
      <c r="AM50" s="4"/>
      <c r="AN50" s="4"/>
    </row>
    <row r="51" spans="1:40" x14ac:dyDescent="0.25">
      <c r="A51" s="446" t="s">
        <v>2629</v>
      </c>
      <c r="B51" s="466" t="e">
        <f ca="1">(OFFSET(METERING!$M$1,MATCH('4MFG'!E7,METERING!$M$2:$M$9,0),MATCH('4MFG'!$B$47,METERING!$N$1:$Q$1,0)))/365</f>
        <v>#N/A</v>
      </c>
      <c r="D51" s="45" t="e">
        <f>IF(F51&gt;$B$28+1,"",(VLOOKUP(D50,Ref!$C$5:$E$102,3,FALSE)))</f>
        <v>#N/A</v>
      </c>
      <c r="E51" s="9" t="e">
        <f>IF(D51="","",VLOOKUP(D51,Ref!$B$5:$H$200,7,FALSE))</f>
        <v>#N/A</v>
      </c>
      <c r="F51" s="9">
        <f t="shared" si="3"/>
        <v>45</v>
      </c>
      <c r="G51" s="47" t="e">
        <f t="shared" si="4"/>
        <v>#N/A</v>
      </c>
      <c r="H51" s="331" t="e">
        <f>IF(G51="ST",((D52-$B$26))/(D52-D51),IF(G51="EN",($B$27-D51+1)/((VLOOKUP(D51,Ref!$C$5:$E$102,3,FALSE))-D51),IF(G51="","",1)))</f>
        <v>#N/A</v>
      </c>
      <c r="I51" s="46" t="str">
        <f ca="1">IFERROR(OFFSET(EUC!$G$1,MATCH('4MFG'!$B$39,EUC!$S$2:$S$225,0),MONTH('4MFG'!D51)-1),"")</f>
        <v/>
      </c>
      <c r="J51" s="119" t="e">
        <f t="shared" si="0"/>
        <v>#N/A</v>
      </c>
      <c r="K51" s="332">
        <f ca="1">SUMIF(COG!B:B,'4MFG'!D51,COG!C:C)</f>
        <v>0</v>
      </c>
      <c r="L51" s="176" t="e">
        <f ca="1">IF(F51&lt;=$B$28,(SUM($B$58:$B$61)*(VLOOKUP(D51,Ref!$C$5:$E$102,3,FALSE)-D51)*H51)/100,"")</f>
        <v>#DIV/0!</v>
      </c>
      <c r="M51" s="176" t="e">
        <f t="shared" ca="1" si="1"/>
        <v>#N/A</v>
      </c>
      <c r="N51" s="121" t="e">
        <f t="shared" si="2"/>
        <v>#N/A</v>
      </c>
      <c r="O51" s="362" t="e">
        <f ca="1">IF(D51="","",(OFFSET(METERING!$M$1,MATCH('4MFG'!E51,METERING!$M$2:$M$9,0),MATCH('4MFG'!$B$47,METERING!$N$1:$Q$1,0))/365/100+SUM($B$49:$B$50)/100)*(VLOOKUP(D51,Ref!$C$5:$E$102,3,FALSE)-D51)*H51)</f>
        <v>#N/A</v>
      </c>
      <c r="P51" s="362" t="e">
        <f ca="1">IF(F51&lt;=$B$28,(SUM($B$52:$B$54)*(VLOOKUP(D51,Ref!$C$5:$E$102,3,FALSE)-D51)*H51)/100,"")</f>
        <v>#N/A</v>
      </c>
      <c r="Q51" s="120" t="e">
        <f t="shared" si="5"/>
        <v>#N/A</v>
      </c>
      <c r="R51" s="318" t="e">
        <f>IF(D51="","",VLOOKUP(D51,UAG!$B$8:$N$67,13,FALSE)*$B$35*(VLOOKUP(D51,Ref!$C$5:$E$102,3,FALSE)-D51)*(1+$B$57))</f>
        <v>#N/A</v>
      </c>
      <c r="S51" s="358" t="e">
        <f ca="1">IF(H51="","",IF($B$17=FALSE,N51,SUM($B$62))*OFFSET(OTHER!$B$49,MATCH($B$33,OTHER!$B$50:$B$57,0),MATCH(E51,OTHER!$C$49:$I$49,0)))</f>
        <v>#N/A</v>
      </c>
      <c r="T51" s="359" t="e">
        <f ca="1">IF(H51="","",IF($B$17=FALSE,0,SUM($B$63))*OFFSET(OTHER!$B$49,MATCH($B$33,OTHER!$B$50:$B$57,0),MATCH(E51,OTHER!$C$49:$I$49,0)))</f>
        <v>#N/A</v>
      </c>
      <c r="U51" s="333" t="str">
        <f t="shared" si="6"/>
        <v/>
      </c>
      <c r="V51" s="4"/>
      <c r="W51" s="4"/>
      <c r="X51" s="4"/>
      <c r="Y51" s="322"/>
      <c r="Z51" s="4"/>
      <c r="AA51" s="4"/>
      <c r="AB51" s="4"/>
      <c r="AC51" s="4"/>
      <c r="AD51" s="4"/>
      <c r="AE51" s="4"/>
      <c r="AF51" s="4"/>
      <c r="AG51" s="4"/>
      <c r="AH51" s="4"/>
      <c r="AI51" s="4"/>
      <c r="AJ51" s="4"/>
      <c r="AK51" s="4"/>
      <c r="AM51" s="4"/>
      <c r="AN51" s="4"/>
    </row>
    <row r="52" spans="1:40" x14ac:dyDescent="0.25">
      <c r="A52" s="446" t="s">
        <v>2632</v>
      </c>
      <c r="B52" s="466">
        <f ca="1">(SUMIF(METERING!C:C,OFFSET(METERING!C1,MATCH('4MFG'!$B$45,METERING!$C$2:$C$36,0)+1,0),METERING!D:D)+SUMIF(METERING!C:C,OFFSET(METERING!C1,MATCH('4MFG'!$B$45,METERING!$C$2:$C$36,0)+1,0),METERING!E:E)+SUMIF(METERING!C:C,OFFSET(METERING!C1,MATCH('4MFG'!$B$45,METERING!$C$2:$C$36,0)+1,0),METERING!F:F)+SUMIF(METERING!C:C,OFFSET(METERING!C1,MATCH('4MFG'!$B$45,METERING!$C$2:$C$36,0)+1,0),METERING!G:G))/365*100*B48</f>
        <v>0</v>
      </c>
      <c r="D52" s="45" t="e">
        <f>IF(F52&gt;$B$28+1,"",(VLOOKUP(D51,Ref!$C$5:$E$102,3,FALSE)))</f>
        <v>#N/A</v>
      </c>
      <c r="E52" s="9" t="e">
        <f>IF(D52="","",VLOOKUP(D52,Ref!$B$5:$H$200,7,FALSE))</f>
        <v>#N/A</v>
      </c>
      <c r="F52" s="9">
        <f t="shared" si="3"/>
        <v>46</v>
      </c>
      <c r="G52" s="47" t="e">
        <f t="shared" si="4"/>
        <v>#N/A</v>
      </c>
      <c r="H52" s="331" t="e">
        <f>IF(G52="ST",((D53-$B$26))/(D53-D52),IF(G52="EN",($B$27-D52+1)/((VLOOKUP(D52,Ref!$C$5:$E$102,3,FALSE))-D52),IF(G52="","",1)))</f>
        <v>#N/A</v>
      </c>
      <c r="I52" s="46" t="str">
        <f ca="1">IFERROR(OFFSET(EUC!$G$1,MATCH('4MFG'!$B$39,EUC!$S$2:$S$225,0),MONTH('4MFG'!D52)-1),"")</f>
        <v/>
      </c>
      <c r="J52" s="119" t="e">
        <f t="shared" si="0"/>
        <v>#N/A</v>
      </c>
      <c r="K52" s="332">
        <f ca="1">SUMIF(COG!B:B,'4MFG'!D52,COG!C:C)</f>
        <v>0</v>
      </c>
      <c r="L52" s="176" t="e">
        <f ca="1">IF(F52&lt;=$B$28,(SUM($B$58:$B$61)*(VLOOKUP(D52,Ref!$C$5:$E$102,3,FALSE)-D52)*H52)/100,"")</f>
        <v>#DIV/0!</v>
      </c>
      <c r="M52" s="176" t="e">
        <f t="shared" ca="1" si="1"/>
        <v>#N/A</v>
      </c>
      <c r="N52" s="121" t="e">
        <f t="shared" si="2"/>
        <v>#N/A</v>
      </c>
      <c r="O52" s="362" t="e">
        <f ca="1">IF(D52="","",(OFFSET(METERING!$M$1,MATCH('4MFG'!E52,METERING!$M$2:$M$9,0),MATCH('4MFG'!$B$47,METERING!$N$1:$Q$1,0))/365/100+SUM($B$49:$B$50)/100)*(VLOOKUP(D52,Ref!$C$5:$E$102,3,FALSE)-D52)*H52)</f>
        <v>#N/A</v>
      </c>
      <c r="P52" s="362" t="e">
        <f ca="1">IF(F52&lt;=$B$28,(SUM($B$52:$B$54)*(VLOOKUP(D52,Ref!$C$5:$E$102,3,FALSE)-D52)*H52)/100,"")</f>
        <v>#N/A</v>
      </c>
      <c r="Q52" s="120" t="e">
        <f t="shared" si="5"/>
        <v>#N/A</v>
      </c>
      <c r="R52" s="318" t="e">
        <f>IF(D52="","",VLOOKUP(D52,UAG!$B$8:$N$67,13,FALSE)*$B$35*(VLOOKUP(D52,Ref!$C$5:$E$102,3,FALSE)-D52)*(1+$B$57))</f>
        <v>#N/A</v>
      </c>
      <c r="S52" s="358" t="e">
        <f ca="1">IF(H52="","",IF($B$17=FALSE,N52,SUM($B$62))*OFFSET(OTHER!$B$49,MATCH($B$33,OTHER!$B$50:$B$57,0),MATCH(E52,OTHER!$C$49:$I$49,0)))</f>
        <v>#N/A</v>
      </c>
      <c r="T52" s="359" t="e">
        <f ca="1">IF(H52="","",IF($B$17=FALSE,0,SUM($B$63))*OFFSET(OTHER!$B$49,MATCH($B$33,OTHER!$B$50:$B$57,0),MATCH(E52,OTHER!$C$49:$I$49,0)))</f>
        <v>#N/A</v>
      </c>
      <c r="U52" s="333" t="str">
        <f t="shared" si="6"/>
        <v/>
      </c>
      <c r="V52" s="4"/>
      <c r="W52" s="4"/>
      <c r="X52" s="4"/>
      <c r="Y52" s="322"/>
      <c r="Z52" s="4"/>
      <c r="AA52" s="4"/>
      <c r="AB52" s="4"/>
      <c r="AC52" s="4"/>
      <c r="AD52" s="4"/>
      <c r="AE52" s="4"/>
      <c r="AF52" s="4"/>
      <c r="AG52" s="4"/>
      <c r="AH52" s="4"/>
      <c r="AI52" s="4"/>
      <c r="AJ52" s="4"/>
      <c r="AK52" s="4"/>
      <c r="AM52" s="4"/>
      <c r="AN52" s="4"/>
    </row>
    <row r="53" spans="1:40" x14ac:dyDescent="0.25">
      <c r="A53" s="446" t="s">
        <v>2077</v>
      </c>
      <c r="B53" s="466">
        <f>OTHER!C2/365*100</f>
        <v>5.4794520547945202</v>
      </c>
      <c r="D53" s="45" t="e">
        <f>IF(F53&gt;$B$28+1,"",(VLOOKUP(D52,Ref!$C$5:$E$102,3,FALSE)))</f>
        <v>#N/A</v>
      </c>
      <c r="E53" s="9" t="e">
        <f>IF(D53="","",VLOOKUP(D53,Ref!$B$5:$H$200,7,FALSE))</f>
        <v>#N/A</v>
      </c>
      <c r="F53" s="9">
        <f t="shared" si="3"/>
        <v>47</v>
      </c>
      <c r="G53" s="47" t="e">
        <f t="shared" si="4"/>
        <v>#N/A</v>
      </c>
      <c r="H53" s="331" t="e">
        <f>IF(G53="ST",((D54-$B$26))/(D54-D53),IF(G53="EN",($B$27-D53+1)/((VLOOKUP(D53,Ref!$C$5:$E$102,3,FALSE))-D53),IF(G53="","",1)))</f>
        <v>#N/A</v>
      </c>
      <c r="I53" s="46" t="str">
        <f ca="1">IFERROR(OFFSET(EUC!$G$1,MATCH('4MFG'!$B$39,EUC!$S$2:$S$225,0),MONTH('4MFG'!D53)-1),"")</f>
        <v/>
      </c>
      <c r="J53" s="119" t="e">
        <f t="shared" si="0"/>
        <v>#N/A</v>
      </c>
      <c r="K53" s="332">
        <f ca="1">SUMIF(COG!B:B,'4MFG'!D53,COG!C:C)</f>
        <v>0</v>
      </c>
      <c r="L53" s="176" t="e">
        <f ca="1">IF(F53&lt;=$B$28,(SUM($B$58:$B$61)*(VLOOKUP(D53,Ref!$C$5:$E$102,3,FALSE)-D53)*H53)/100,"")</f>
        <v>#DIV/0!</v>
      </c>
      <c r="M53" s="176" t="e">
        <f t="shared" ca="1" si="1"/>
        <v>#N/A</v>
      </c>
      <c r="N53" s="121" t="e">
        <f t="shared" si="2"/>
        <v>#N/A</v>
      </c>
      <c r="O53" s="362" t="e">
        <f ca="1">IF(D53="","",(OFFSET(METERING!$M$1,MATCH('4MFG'!E53,METERING!$M$2:$M$9,0),MATCH('4MFG'!$B$47,METERING!$N$1:$Q$1,0))/365/100+SUM($B$49:$B$50)/100)*(VLOOKUP(D53,Ref!$C$5:$E$102,3,FALSE)-D53)*H53)</f>
        <v>#N/A</v>
      </c>
      <c r="P53" s="362" t="e">
        <f ca="1">IF(F53&lt;=$B$28,(SUM($B$52:$B$54)*(VLOOKUP(D53,Ref!$C$5:$E$102,3,FALSE)-D53)*H53)/100,"")</f>
        <v>#N/A</v>
      </c>
      <c r="Q53" s="120" t="e">
        <f t="shared" si="5"/>
        <v>#N/A</v>
      </c>
      <c r="R53" s="318" t="e">
        <f>IF(D53="","",VLOOKUP(D53,UAG!$B$8:$N$67,13,FALSE)*$B$35*(VLOOKUP(D53,Ref!$C$5:$E$102,3,FALSE)-D53)*(1+$B$57))</f>
        <v>#N/A</v>
      </c>
      <c r="S53" s="358" t="e">
        <f ca="1">IF(H53="","",IF($B$17=FALSE,N53,SUM($B$62))*OFFSET(OTHER!$B$49,MATCH($B$33,OTHER!$B$50:$B$57,0),MATCH(E53,OTHER!$C$49:$I$49,0)))</f>
        <v>#N/A</v>
      </c>
      <c r="T53" s="359" t="e">
        <f ca="1">IF(H53="","",IF($B$17=FALSE,0,SUM($B$63))*OFFSET(OTHER!$B$49,MATCH($B$33,OTHER!$B$50:$B$57,0),MATCH(E53,OTHER!$C$49:$I$49,0)))</f>
        <v>#N/A</v>
      </c>
      <c r="U53" s="333" t="str">
        <f t="shared" si="6"/>
        <v/>
      </c>
      <c r="V53" s="4"/>
      <c r="W53" s="4"/>
      <c r="X53" s="4"/>
      <c r="Y53" s="322"/>
      <c r="Z53" s="4"/>
      <c r="AA53" s="4"/>
      <c r="AB53" s="4"/>
      <c r="AC53" s="4"/>
      <c r="AD53" s="4"/>
      <c r="AE53" s="4"/>
      <c r="AF53" s="4"/>
      <c r="AG53" s="4"/>
      <c r="AH53" s="4"/>
      <c r="AI53" s="4"/>
      <c r="AJ53" s="4"/>
      <c r="AK53" s="4"/>
      <c r="AM53" s="4"/>
      <c r="AN53" s="4"/>
    </row>
    <row r="54" spans="1:40" x14ac:dyDescent="0.25">
      <c r="A54" s="448" t="s">
        <v>2159</v>
      </c>
      <c r="B54" s="476">
        <f>OTHER!C7/365*100</f>
        <v>0</v>
      </c>
      <c r="D54" s="45" t="e">
        <f>IF(F54&gt;$B$28+1,"",(VLOOKUP(D53,Ref!$C$5:$E$102,3,FALSE)))</f>
        <v>#N/A</v>
      </c>
      <c r="E54" s="9" t="e">
        <f>IF(D54="","",VLOOKUP(D54,Ref!$B$5:$H$200,7,FALSE))</f>
        <v>#N/A</v>
      </c>
      <c r="F54" s="9">
        <f t="shared" si="3"/>
        <v>48</v>
      </c>
      <c r="G54" s="47" t="e">
        <f t="shared" si="4"/>
        <v>#N/A</v>
      </c>
      <c r="H54" s="331" t="e">
        <f>IF(G54="ST",((D55-$B$26))/(D55-D54),IF(G54="EN",($B$27-D54+1)/((VLOOKUP(D54,Ref!$C$5:$E$102,3,FALSE))-D54),IF(G54="","",1)))</f>
        <v>#N/A</v>
      </c>
      <c r="I54" s="46" t="str">
        <f ca="1">IFERROR(OFFSET(EUC!$G$1,MATCH('4MFG'!$B$39,EUC!$S$2:$S$225,0),MONTH('4MFG'!D54)-1),"")</f>
        <v/>
      </c>
      <c r="J54" s="119" t="e">
        <f t="shared" si="0"/>
        <v>#N/A</v>
      </c>
      <c r="K54" s="332">
        <f ca="1">SUMIF(COG!B:B,'4MFG'!D54,COG!C:C)</f>
        <v>0</v>
      </c>
      <c r="L54" s="176" t="e">
        <f ca="1">IF(F54&lt;=$B$28,(SUM($B$58:$B$61)*(VLOOKUP(D54,Ref!$C$5:$E$102,3,FALSE)-D54)*H54)/100,"")</f>
        <v>#DIV/0!</v>
      </c>
      <c r="M54" s="176" t="e">
        <f t="shared" ca="1" si="1"/>
        <v>#N/A</v>
      </c>
      <c r="N54" s="121" t="e">
        <f t="shared" si="2"/>
        <v>#N/A</v>
      </c>
      <c r="O54" s="362" t="e">
        <f ca="1">IF(D54="","",(OFFSET(METERING!$M$1,MATCH('4MFG'!E54,METERING!$M$2:$M$9,0),MATCH('4MFG'!$B$47,METERING!$N$1:$Q$1,0))/365/100+SUM($B$49:$B$50)/100)*(VLOOKUP(D54,Ref!$C$5:$E$102,3,FALSE)-D54)*H54)</f>
        <v>#N/A</v>
      </c>
      <c r="P54" s="362" t="e">
        <f ca="1">IF(F54&lt;=$B$28,(SUM($B$52:$B$54)*(VLOOKUP(D54,Ref!$C$5:$E$102,3,FALSE)-D54)*H54)/100,"")</f>
        <v>#N/A</v>
      </c>
      <c r="Q54" s="120" t="e">
        <f t="shared" si="5"/>
        <v>#N/A</v>
      </c>
      <c r="R54" s="318" t="e">
        <f>IF(D54="","",VLOOKUP(D54,UAG!$B$8:$N$67,13,FALSE)*$B$35*(VLOOKUP(D54,Ref!$C$5:$E$102,3,FALSE)-D54)*(1+$B$57))</f>
        <v>#N/A</v>
      </c>
      <c r="S54" s="358" t="e">
        <f ca="1">IF(H54="","",IF($B$17=FALSE,N54,SUM($B$62))*OFFSET(OTHER!$B$49,MATCH($B$33,OTHER!$B$50:$B$57,0),MATCH(E54,OTHER!$C$49:$I$49,0)))</f>
        <v>#N/A</v>
      </c>
      <c r="T54" s="359" t="e">
        <f ca="1">IF(H54="","",IF($B$17=FALSE,0,SUM($B$63))*OFFSET(OTHER!$B$49,MATCH($B$33,OTHER!$B$50:$B$57,0),MATCH(E54,OTHER!$C$49:$I$49,0)))</f>
        <v>#N/A</v>
      </c>
      <c r="U54" s="333" t="str">
        <f t="shared" si="6"/>
        <v/>
      </c>
      <c r="V54" s="4"/>
      <c r="W54" s="4"/>
      <c r="X54" s="4"/>
      <c r="Y54" s="322"/>
      <c r="Z54" s="4"/>
      <c r="AA54" s="4"/>
      <c r="AB54" s="4"/>
      <c r="AC54" s="4"/>
      <c r="AD54" s="4"/>
      <c r="AE54" s="4"/>
      <c r="AF54" s="4"/>
      <c r="AG54" s="4"/>
      <c r="AH54" s="4"/>
      <c r="AI54" s="4"/>
      <c r="AJ54" s="4"/>
      <c r="AK54" s="4"/>
      <c r="AM54" s="4"/>
      <c r="AN54" s="4"/>
    </row>
    <row r="55" spans="1:40" x14ac:dyDescent="0.25">
      <c r="A55" s="446" t="s">
        <v>2014</v>
      </c>
      <c r="B55" s="467">
        <f ca="1">Manual!B54</f>
        <v>0</v>
      </c>
      <c r="D55" s="45" t="str">
        <f>IF(F55&gt;$B$28+1,"",(VLOOKUP(D54,Ref!$C$5:$E$102,3,FALSE)))</f>
        <v/>
      </c>
      <c r="E55" s="9" t="str">
        <f>IF(D55="","",VLOOKUP(D55,Ref!$B$5:$H$200,7,FALSE))</f>
        <v/>
      </c>
      <c r="F55" s="9" t="str">
        <f t="shared" si="3"/>
        <v/>
      </c>
      <c r="G55" s="47" t="str">
        <f t="shared" si="4"/>
        <v/>
      </c>
      <c r="H55" s="331" t="str">
        <f>IF(G55="ST",((D56-$B$26))/(D56-D55),IF(G55="EN",($B$27-D55+1)/((VLOOKUP(D55,Ref!$C$5:$E$102,3,FALSE))-D55),IF(G55="","",1)))</f>
        <v/>
      </c>
      <c r="I55" s="46" t="str">
        <f ca="1">IFERROR(OFFSET(EUC!$G$1,MATCH('4MFG'!$B$39,EUC!$S$2:$S$225,0),MONTH('4MFG'!D55)-1),"")</f>
        <v/>
      </c>
      <c r="J55" s="119" t="str">
        <f t="shared" si="0"/>
        <v/>
      </c>
      <c r="K55" s="332">
        <f ca="1">SUMIF(COG!B:B,'4MFG'!D55,COG!C:C)</f>
        <v>0</v>
      </c>
      <c r="L55" s="176" t="str">
        <f>IF(F55&lt;=$B$28,(SUM($B$58:$B$61)*(VLOOKUP(D55,Ref!$C$5:$E$102,3,FALSE)-D55)*H55)/100,"")</f>
        <v/>
      </c>
      <c r="M55" s="176" t="str">
        <f t="shared" si="1"/>
        <v/>
      </c>
      <c r="N55" s="121" t="str">
        <f t="shared" si="2"/>
        <v/>
      </c>
      <c r="O55" s="362" t="str">
        <f ca="1">IF(D55="","",(OFFSET(METERING!$M$1,MATCH('4MFG'!E55,METERING!$M$2:$M$9,0),MATCH('4MFG'!$B$47,METERING!$N$1:$Q$1,0))/365/100+SUM($B$49:$B$50)/100)*(VLOOKUP(D55,Ref!$C$5:$E$102,3,FALSE)-D55)*H55)</f>
        <v/>
      </c>
      <c r="P55" s="362" t="str">
        <f>IF(F55&lt;=$B$28,(SUM($B$52:$B$54)*(VLOOKUP(D55,Ref!$C$5:$E$102,3,FALSE)-D55)*H55)/100,"")</f>
        <v/>
      </c>
      <c r="Q55" s="120" t="str">
        <f t="shared" si="5"/>
        <v/>
      </c>
      <c r="R55" s="318" t="str">
        <f>IF(D55="","",VLOOKUP(D55,UAG!$B$8:$N$67,13,FALSE)*$B$35*(VLOOKUP(D55,Ref!$C$5:$E$102,3,FALSE)-D55)*(1+$B$57))</f>
        <v/>
      </c>
      <c r="S55" s="358" t="str">
        <f ca="1">IF(H55="","",IF($B$17=FALSE,N55,SUM($B$62))*OFFSET(OTHER!$B$49,MATCH($B$33,OTHER!$B$50:$B$57,0),MATCH(E55,OTHER!$C$49:$I$49,0)))</f>
        <v/>
      </c>
      <c r="T55" s="359" t="str">
        <f ca="1">IF(H55="","",IF($B$17=FALSE,0,SUM($B$63))*OFFSET(OTHER!$B$49,MATCH($B$33,OTHER!$B$50:$B$57,0),MATCH(E55,OTHER!$C$49:$I$49,0)))</f>
        <v/>
      </c>
      <c r="U55" s="333" t="str">
        <f t="shared" si="6"/>
        <v/>
      </c>
      <c r="V55" s="4"/>
      <c r="W55" s="4"/>
      <c r="X55" s="4"/>
      <c r="Y55" s="322"/>
      <c r="Z55" s="4"/>
      <c r="AA55" s="4"/>
      <c r="AB55" s="4"/>
      <c r="AC55" s="4"/>
      <c r="AD55" s="4"/>
      <c r="AE55" s="4"/>
      <c r="AF55" s="4"/>
      <c r="AG55" s="4"/>
      <c r="AH55" s="4"/>
      <c r="AI55" s="4"/>
      <c r="AJ55" s="4"/>
      <c r="AK55" s="4"/>
      <c r="AM55" s="4"/>
      <c r="AN55" s="4"/>
    </row>
    <row r="56" spans="1:40" x14ac:dyDescent="0.25">
      <c r="A56" s="446" t="s">
        <v>2013</v>
      </c>
      <c r="B56" s="467">
        <f ca="1">Manual!B55</f>
        <v>0</v>
      </c>
      <c r="D56" s="45" t="str">
        <f>IF(F56&gt;$B$28+1,"",(VLOOKUP(D55,Ref!$C$5:$E$102,3,FALSE)))</f>
        <v/>
      </c>
      <c r="E56" s="9" t="str">
        <f>IF(D56="","",VLOOKUP(D56,Ref!$B$5:$H$200,7,FALSE))</f>
        <v/>
      </c>
      <c r="F56" s="9" t="str">
        <f t="shared" si="3"/>
        <v/>
      </c>
      <c r="G56" s="47" t="str">
        <f t="shared" si="4"/>
        <v/>
      </c>
      <c r="H56" s="331" t="str">
        <f>IF(G56="ST",((D57-$B$26))/(D57-D56),IF(G56="EN",($B$27-D56+1)/((VLOOKUP(D56,Ref!$C$5:$E$102,3,FALSE))-D56),IF(G56="","",1)))</f>
        <v/>
      </c>
      <c r="I56" s="46" t="str">
        <f ca="1">IFERROR(OFFSET(EUC!$G$1,MATCH('4MFG'!$B$39,EUC!$S$2:$S$225,0),MONTH('4MFG'!D56)-1),"")</f>
        <v/>
      </c>
      <c r="J56" s="119" t="str">
        <f t="shared" si="0"/>
        <v/>
      </c>
      <c r="K56" s="332">
        <f ca="1">SUMIF(COG!B:B,'4MFG'!D56,COG!C:C)</f>
        <v>0</v>
      </c>
      <c r="L56" s="176" t="str">
        <f>IF(F56&lt;=$B$28,(SUM($B$58:$B$61)*(VLOOKUP(D56,Ref!$C$5:$E$102,3,FALSE)-D56)*H56)/100,"")</f>
        <v/>
      </c>
      <c r="M56" s="176" t="str">
        <f t="shared" si="1"/>
        <v/>
      </c>
      <c r="N56" s="121" t="str">
        <f t="shared" si="2"/>
        <v/>
      </c>
      <c r="O56" s="362" t="str">
        <f ca="1">IF(D56="","",(OFFSET(METERING!$M$1,MATCH('4MFG'!E56,METERING!$M$2:$M$9,0),MATCH('4MFG'!$B$47,METERING!$N$1:$Q$1,0))/365/100+SUM($B$49:$B$50)/100)*(VLOOKUP(D56,Ref!$C$5:$E$102,3,FALSE)-D56)*H56)</f>
        <v/>
      </c>
      <c r="P56" s="362" t="str">
        <f>IF(F56&lt;=$B$28,(SUM($B$52:$B$54)*(VLOOKUP(D56,Ref!$C$5:$E$102,3,FALSE)-D56)*H56)/100,"")</f>
        <v/>
      </c>
      <c r="Q56" s="120" t="str">
        <f t="shared" si="5"/>
        <v/>
      </c>
      <c r="R56" s="318" t="str">
        <f>IF(D56="","",VLOOKUP(D56,UAG!$B$8:$N$67,13,FALSE)*$B$35*(VLOOKUP(D56,Ref!$C$5:$E$102,3,FALSE)-D56)*(1+$B$57))</f>
        <v/>
      </c>
      <c r="S56" s="358" t="str">
        <f ca="1">IF(H56="","",IF($B$17=FALSE,N56,SUM($B$62))*OFFSET(OTHER!$B$49,MATCH($B$33,OTHER!$B$50:$B$57,0),MATCH(E56,OTHER!$C$49:$I$49,0)))</f>
        <v/>
      </c>
      <c r="T56" s="359" t="str">
        <f ca="1">IF(H56="","",IF($B$17=FALSE,0,SUM($B$63))*OFFSET(OTHER!$B$49,MATCH($B$33,OTHER!$B$50:$B$57,0),MATCH(E56,OTHER!$C$49:$I$49,0)))</f>
        <v/>
      </c>
      <c r="U56" s="333" t="str">
        <f t="shared" si="6"/>
        <v/>
      </c>
      <c r="V56" s="4"/>
      <c r="W56" s="4"/>
      <c r="X56" s="4"/>
      <c r="Y56" s="322"/>
      <c r="Z56" s="4"/>
      <c r="AA56" s="4"/>
      <c r="AB56" s="4"/>
      <c r="AC56" s="4"/>
      <c r="AD56" s="4"/>
      <c r="AE56" s="4"/>
      <c r="AF56" s="4"/>
      <c r="AG56" s="4"/>
      <c r="AH56" s="4"/>
      <c r="AI56" s="4"/>
      <c r="AJ56" s="4"/>
      <c r="AK56" s="4"/>
      <c r="AM56" s="4"/>
      <c r="AN56" s="4"/>
    </row>
    <row r="57" spans="1:40" x14ac:dyDescent="0.25">
      <c r="A57" s="446" t="s">
        <v>2602</v>
      </c>
      <c r="B57" s="467">
        <f>Manual!B56</f>
        <v>8.6999999999999994E-2</v>
      </c>
      <c r="D57" s="45" t="str">
        <f>IF(F57&gt;$B$28+1,"",(VLOOKUP(D56,Ref!$C$5:$E$102,3,FALSE)))</f>
        <v/>
      </c>
      <c r="E57" s="9" t="str">
        <f>IF(D57="","",VLOOKUP(D57,Ref!$B$5:$H$200,7,FALSE))</f>
        <v/>
      </c>
      <c r="F57" s="9" t="str">
        <f t="shared" si="3"/>
        <v/>
      </c>
      <c r="G57" s="47" t="str">
        <f t="shared" si="4"/>
        <v/>
      </c>
      <c r="H57" s="331" t="str">
        <f>IF(G57="ST",((D58-$B$26))/(D58-D57),IF(G57="EN",($B$27-D57+1)/((VLOOKUP(D57,Ref!$C$5:$E$102,3,FALSE))-D57),IF(G57="","",1)))</f>
        <v/>
      </c>
      <c r="I57" s="46" t="str">
        <f ca="1">IFERROR(OFFSET(EUC!$G$1,MATCH('4MFG'!$B$39,EUC!$S$2:$S$225,0),MONTH('4MFG'!D57)-1),"")</f>
        <v/>
      </c>
      <c r="J57" s="119" t="str">
        <f t="shared" si="0"/>
        <v/>
      </c>
      <c r="K57" s="332">
        <f ca="1">SUMIF(COG!B:B,'4MFG'!D57,COG!C:C)</f>
        <v>0</v>
      </c>
      <c r="L57" s="176" t="str">
        <f>IF(F57&lt;=$B$28,(SUM($B$58:$B$61)*(VLOOKUP(D57,Ref!$C$5:$E$102,3,FALSE)-D57)*H57)/100,"")</f>
        <v/>
      </c>
      <c r="M57" s="176" t="str">
        <f t="shared" si="1"/>
        <v/>
      </c>
      <c r="N57" s="121" t="str">
        <f t="shared" si="2"/>
        <v/>
      </c>
      <c r="O57" s="362" t="str">
        <f ca="1">IF(D57="","",(OFFSET(METERING!$M$1,MATCH('4MFG'!E57,METERING!$M$2:$M$9,0),MATCH('4MFG'!$B$47,METERING!$N$1:$Q$1,0))/365/100+SUM($B$49:$B$50)/100)*(VLOOKUP(D57,Ref!$C$5:$E$102,3,FALSE)-D57)*H57)</f>
        <v/>
      </c>
      <c r="P57" s="362" t="str">
        <f>IF(F57&lt;=$B$28,(SUM($B$52:$B$54)*(VLOOKUP(D57,Ref!$C$5:$E$102,3,FALSE)-D57)*H57)/100,"")</f>
        <v/>
      </c>
      <c r="Q57" s="120" t="str">
        <f t="shared" si="5"/>
        <v/>
      </c>
      <c r="R57" s="318" t="str">
        <f>IF(D57="","",VLOOKUP(D57,UAG!$B$8:$N$67,13,FALSE)*$B$35*(VLOOKUP(D57,Ref!$C$5:$E$102,3,FALSE)-D57)*(1+$B$57))</f>
        <v/>
      </c>
      <c r="S57" s="358" t="str">
        <f ca="1">IF(H57="","",IF($B$17=FALSE,N57,SUM($B$62))*OFFSET(OTHER!$B$49,MATCH($B$33,OTHER!$B$50:$B$57,0),MATCH(E57,OTHER!$C$49:$I$49,0)))</f>
        <v/>
      </c>
      <c r="T57" s="359" t="str">
        <f ca="1">IF(H57="","",IF($B$17=FALSE,0,SUM($B$63))*OFFSET(OTHER!$B$49,MATCH($B$33,OTHER!$B$50:$B$57,0),MATCH(E57,OTHER!$C$49:$I$49,0)))</f>
        <v/>
      </c>
      <c r="U57" s="333" t="str">
        <f t="shared" si="6"/>
        <v/>
      </c>
      <c r="V57" s="4"/>
      <c r="W57" s="4"/>
      <c r="X57" s="4"/>
      <c r="Y57" s="322"/>
      <c r="Z57" s="4"/>
      <c r="AA57" s="4"/>
      <c r="AB57" s="4"/>
      <c r="AC57" s="4"/>
      <c r="AD57" s="4"/>
      <c r="AE57" s="4"/>
      <c r="AF57" s="4"/>
      <c r="AG57" s="4"/>
      <c r="AH57" s="4"/>
      <c r="AI57" s="4"/>
      <c r="AJ57" s="4"/>
      <c r="AK57" s="4"/>
      <c r="AM57" s="4"/>
      <c r="AN57" s="4"/>
    </row>
    <row r="58" spans="1:40" x14ac:dyDescent="0.25">
      <c r="A58" s="446" t="s">
        <v>2015</v>
      </c>
      <c r="B58" s="467" t="e">
        <f ca="1">Manual!B57</f>
        <v>#DIV/0!</v>
      </c>
      <c r="D58" s="45" t="str">
        <f>IF(F58&gt;$B$28+1,"",(VLOOKUP(D57,Ref!$C$5:$E$102,3,FALSE)))</f>
        <v/>
      </c>
      <c r="E58" s="9" t="str">
        <f>IF(D58="","",VLOOKUP(D58,Ref!$B$5:$H$200,7,FALSE))</f>
        <v/>
      </c>
      <c r="F58" s="9" t="str">
        <f t="shared" si="3"/>
        <v/>
      </c>
      <c r="G58" s="47" t="str">
        <f t="shared" si="4"/>
        <v/>
      </c>
      <c r="H58" s="331" t="str">
        <f>IF(G58="ST",((D59-$B$26))/(D59-D58),IF(G58="EN",($B$27-D58+1)/((VLOOKUP(D58,Ref!$C$5:$E$102,3,FALSE))-D58),IF(G58="","",1)))</f>
        <v/>
      </c>
      <c r="I58" s="46" t="str">
        <f ca="1">IFERROR(OFFSET(EUC!$G$1,MATCH('4MFG'!$B$39,EUC!$S$2:$S$225,0),MONTH('4MFG'!D58)-1),"")</f>
        <v/>
      </c>
      <c r="J58" s="119" t="str">
        <f t="shared" si="0"/>
        <v/>
      </c>
      <c r="K58" s="332">
        <f ca="1">SUMIF(COG!B:B,'4MFG'!D58,COG!C:C)</f>
        <v>0</v>
      </c>
      <c r="L58" s="176" t="str">
        <f>IF(F58&lt;=$B$28,(SUM($B$58:$B$61)*(VLOOKUP(D58,Ref!$C$5:$E$102,3,FALSE)-D58)*H58)/100,"")</f>
        <v/>
      </c>
      <c r="M58" s="176" t="str">
        <f t="shared" si="1"/>
        <v/>
      </c>
      <c r="N58" s="121" t="str">
        <f t="shared" si="2"/>
        <v/>
      </c>
      <c r="O58" s="362" t="str">
        <f ca="1">IF(D58="","",(OFFSET(METERING!$M$1,MATCH('4MFG'!E58,METERING!$M$2:$M$9,0),MATCH('4MFG'!$B$47,METERING!$N$1:$Q$1,0))/365/100+SUM($B$49:$B$50)/100)*(VLOOKUP(D58,Ref!$C$5:$E$102,3,FALSE)-D58)*H58)</f>
        <v/>
      </c>
      <c r="P58" s="362" t="str">
        <f>IF(F58&lt;=$B$28,(SUM($B$52:$B$54)*(VLOOKUP(D58,Ref!$C$5:$E$102,3,FALSE)-D58)*H58)/100,"")</f>
        <v/>
      </c>
      <c r="Q58" s="120" t="str">
        <f t="shared" si="5"/>
        <v/>
      </c>
      <c r="R58" s="318" t="str">
        <f>IF(D58="","",VLOOKUP(D58,UAG!$B$8:$N$67,13,FALSE)*$B$35*(VLOOKUP(D58,Ref!$C$5:$E$102,3,FALSE)-D58)*(1+$B$57))</f>
        <v/>
      </c>
      <c r="S58" s="358" t="str">
        <f ca="1">IF(H58="","",IF($B$17=FALSE,N58,SUM($B$62))*OFFSET(OTHER!$B$49,MATCH($B$33,OTHER!$B$50:$B$57,0),MATCH(E58,OTHER!$C$49:$I$49,0)))</f>
        <v/>
      </c>
      <c r="T58" s="359" t="str">
        <f ca="1">IF(H58="","",IF($B$17=FALSE,0,SUM($B$63))*OFFSET(OTHER!$B$49,MATCH($B$33,OTHER!$B$50:$B$57,0),MATCH(E58,OTHER!$C$49:$I$49,0)))</f>
        <v/>
      </c>
      <c r="U58" s="333" t="str">
        <f t="shared" si="6"/>
        <v/>
      </c>
      <c r="V58" s="4"/>
      <c r="W58" s="4"/>
      <c r="X58" s="4"/>
      <c r="Y58" s="322"/>
      <c r="Z58" s="4"/>
      <c r="AA58" s="4"/>
      <c r="AB58" s="4"/>
      <c r="AC58" s="4"/>
      <c r="AD58" s="4"/>
      <c r="AE58" s="4"/>
      <c r="AF58" s="4"/>
      <c r="AG58" s="4"/>
      <c r="AH58" s="4"/>
      <c r="AI58" s="4"/>
      <c r="AJ58" s="4"/>
      <c r="AK58" s="4"/>
      <c r="AM58" s="4"/>
      <c r="AN58" s="4"/>
    </row>
    <row r="59" spans="1:40" x14ac:dyDescent="0.25">
      <c r="A59" s="446" t="s">
        <v>2016</v>
      </c>
      <c r="B59" s="467" t="e">
        <f ca="1">Manual!B58</f>
        <v>#DIV/0!</v>
      </c>
      <c r="D59" s="45" t="str">
        <f>IF(F59&gt;$B$28+1,"",(VLOOKUP(D58,Ref!$C$5:$E$102,3,FALSE)))</f>
        <v/>
      </c>
      <c r="E59" s="9" t="str">
        <f>IF(D59="","",VLOOKUP(D59,Ref!$B$5:$H$200,7,FALSE))</f>
        <v/>
      </c>
      <c r="F59" s="9" t="str">
        <f t="shared" si="3"/>
        <v/>
      </c>
      <c r="G59" s="47" t="str">
        <f t="shared" si="4"/>
        <v/>
      </c>
      <c r="H59" s="331" t="str">
        <f>IF(G59="ST",((D60-$B$26))/(D60-D59),IF(G59="EN",($B$27-D59+1)/((VLOOKUP(D59,Ref!$C$5:$E$102,3,FALSE))-D59),IF(G59="","",1)))</f>
        <v/>
      </c>
      <c r="I59" s="46" t="str">
        <f ca="1">IFERROR(OFFSET(EUC!$G$1,MATCH('4MFG'!$B$39,EUC!$S$2:$S$225,0),MONTH('4MFG'!D59)-1),"")</f>
        <v/>
      </c>
      <c r="J59" s="119" t="str">
        <f t="shared" si="0"/>
        <v/>
      </c>
      <c r="K59" s="332">
        <f ca="1">SUMIF(COG!B:B,'4MFG'!D59,COG!C:C)</f>
        <v>0</v>
      </c>
      <c r="L59" s="176" t="str">
        <f>IF(F59&lt;=$B$28,(SUM($B$58:$B$61)*(VLOOKUP(D59,Ref!$C$5:$E$102,3,FALSE)-D59)*H59)/100,"")</f>
        <v/>
      </c>
      <c r="M59" s="176" t="str">
        <f t="shared" si="1"/>
        <v/>
      </c>
      <c r="N59" s="121" t="str">
        <f t="shared" si="2"/>
        <v/>
      </c>
      <c r="O59" s="362" t="str">
        <f ca="1">IF(D59="","",(OFFSET(METERING!$M$1,MATCH('4MFG'!E59,METERING!$M$2:$M$9,0),MATCH('4MFG'!$B$47,METERING!$N$1:$Q$1,0))/365/100+SUM($B$49:$B$50)/100)*(VLOOKUP(D59,Ref!$C$5:$E$102,3,FALSE)-D59)*H59)</f>
        <v/>
      </c>
      <c r="P59" s="362" t="str">
        <f>IF(F59&lt;=$B$28,(SUM($B$52:$B$54)*(VLOOKUP(D59,Ref!$C$5:$E$102,3,FALSE)-D59)*H59)/100,"")</f>
        <v/>
      </c>
      <c r="Q59" s="120" t="str">
        <f t="shared" si="5"/>
        <v/>
      </c>
      <c r="R59" s="318" t="str">
        <f>IF(D59="","",VLOOKUP(D59,UAG!$B$8:$N$67,13,FALSE)*$B$35*(VLOOKUP(D59,Ref!$C$5:$E$102,3,FALSE)-D59)*(1+$B$57))</f>
        <v/>
      </c>
      <c r="S59" s="358" t="str">
        <f ca="1">IF(H59="","",IF($B$17=FALSE,N59,SUM($B$62))*OFFSET(OTHER!$B$49,MATCH($B$33,OTHER!$B$50:$B$57,0),MATCH(E59,OTHER!$C$49:$I$49,0)))</f>
        <v/>
      </c>
      <c r="T59" s="359" t="str">
        <f ca="1">IF(H59="","",IF($B$17=FALSE,0,SUM($B$63))*OFFSET(OTHER!$B$49,MATCH($B$33,OTHER!$B$50:$B$57,0),MATCH(E59,OTHER!$C$49:$I$49,0)))</f>
        <v/>
      </c>
      <c r="U59" s="333" t="str">
        <f t="shared" si="6"/>
        <v/>
      </c>
      <c r="V59" s="4"/>
      <c r="W59" s="4"/>
      <c r="X59" s="4"/>
      <c r="Y59" s="322"/>
      <c r="Z59" s="4"/>
      <c r="AA59" s="4"/>
      <c r="AB59" s="4"/>
      <c r="AC59" s="4"/>
      <c r="AD59" s="4"/>
      <c r="AE59" s="4"/>
      <c r="AF59" s="4"/>
      <c r="AG59" s="4"/>
      <c r="AH59" s="4"/>
      <c r="AI59" s="4"/>
      <c r="AJ59" s="4"/>
      <c r="AK59" s="4"/>
      <c r="AM59" s="4"/>
      <c r="AN59" s="4"/>
    </row>
    <row r="60" spans="1:40" x14ac:dyDescent="0.25">
      <c r="A60" s="446" t="s">
        <v>2017</v>
      </c>
      <c r="B60" s="467">
        <f ca="1">Manual!B59</f>
        <v>0</v>
      </c>
      <c r="D60" s="45" t="str">
        <f>IF(F60&gt;$B$28+1,"",(VLOOKUP(D59,Ref!$C$5:$E$102,3,FALSE)))</f>
        <v/>
      </c>
      <c r="E60" s="9" t="str">
        <f>IF(D60="","",VLOOKUP(D60,Ref!$B$5:$H$200,7,FALSE))</f>
        <v/>
      </c>
      <c r="F60" s="9" t="str">
        <f t="shared" si="3"/>
        <v/>
      </c>
      <c r="G60" s="47" t="str">
        <f t="shared" si="4"/>
        <v/>
      </c>
      <c r="H60" s="331" t="str">
        <f>IF(G60="ST",((D61-$B$26))/(D61-D60),IF(G60="EN",($B$27-D60+1)/((VLOOKUP(D60,Ref!$C$5:$E$102,3,FALSE))-D60),IF(G60="","",1)))</f>
        <v/>
      </c>
      <c r="I60" s="46" t="str">
        <f ca="1">IFERROR(OFFSET(EUC!$G$1,MATCH('4MFG'!$B$39,EUC!$S$2:$S$225,0),MONTH('4MFG'!D60)-1),"")</f>
        <v/>
      </c>
      <c r="J60" s="119" t="str">
        <f t="shared" si="0"/>
        <v/>
      </c>
      <c r="K60" s="332">
        <f ca="1">SUMIF(COG!B:B,'4MFG'!D60,COG!C:C)</f>
        <v>0</v>
      </c>
      <c r="L60" s="176" t="str">
        <f>IF(F60&lt;=$B$28,(SUM($B$58:$B$61)*(VLOOKUP(D60,Ref!$C$5:$E$102,3,FALSE)-D60)*H60)/100,"")</f>
        <v/>
      </c>
      <c r="M60" s="176" t="str">
        <f t="shared" si="1"/>
        <v/>
      </c>
      <c r="N60" s="121" t="str">
        <f t="shared" si="2"/>
        <v/>
      </c>
      <c r="O60" s="362" t="str">
        <f ca="1">IF(D60="","",(OFFSET(METERING!$M$1,MATCH('4MFG'!E60,METERING!$M$2:$M$9,0),MATCH('4MFG'!$B$47,METERING!$N$1:$Q$1,0))/365/100+SUM($B$49:$B$50)/100)*(VLOOKUP(D60,Ref!$C$5:$E$102,3,FALSE)-D60)*H60)</f>
        <v/>
      </c>
      <c r="P60" s="362" t="str">
        <f>IF(F60&lt;=$B$28,(SUM($B$52:$B$54)*(VLOOKUP(D60,Ref!$C$5:$E$102,3,FALSE)-D60)*H60)/100,"")</f>
        <v/>
      </c>
      <c r="Q60" s="120" t="str">
        <f t="shared" si="5"/>
        <v/>
      </c>
      <c r="R60" s="318" t="str">
        <f>IF(D60="","",VLOOKUP(D60,UAG!$B$8:$N$67,13,FALSE)*$B$35*(VLOOKUP(D60,Ref!$C$5:$E$102,3,FALSE)-D60)*(1+$B$57))</f>
        <v/>
      </c>
      <c r="S60" s="358" t="str">
        <f ca="1">IF(H60="","",IF($B$17=FALSE,N60,SUM($B$62))*OFFSET(OTHER!$B$49,MATCH($B$33,OTHER!$B$50:$B$57,0),MATCH(E60,OTHER!$C$49:$I$49,0)))</f>
        <v/>
      </c>
      <c r="T60" s="359" t="str">
        <f ca="1">IF(H60="","",IF($B$17=FALSE,0,SUM($B$63))*OFFSET(OTHER!$B$49,MATCH($B$33,OTHER!$B$50:$B$57,0),MATCH(E60,OTHER!$C$49:$I$49,0)))</f>
        <v/>
      </c>
      <c r="U60" s="333" t="str">
        <f t="shared" si="6"/>
        <v/>
      </c>
      <c r="V60" s="4"/>
      <c r="W60" s="4"/>
      <c r="X60" s="4"/>
      <c r="Y60" s="322"/>
      <c r="Z60" s="4"/>
      <c r="AA60" s="4"/>
      <c r="AB60" s="4"/>
      <c r="AC60" s="4"/>
      <c r="AD60" s="4"/>
      <c r="AE60" s="4"/>
      <c r="AF60" s="4"/>
      <c r="AG60" s="4"/>
      <c r="AH60" s="4"/>
      <c r="AI60" s="4"/>
      <c r="AJ60" s="4"/>
      <c r="AK60" s="4"/>
      <c r="AM60" s="4"/>
      <c r="AN60" s="4"/>
    </row>
    <row r="61" spans="1:40" x14ac:dyDescent="0.25">
      <c r="A61" s="446" t="s">
        <v>2018</v>
      </c>
      <c r="B61" s="467" t="e">
        <f ca="1">Manual!B60</f>
        <v>#DIV/0!</v>
      </c>
      <c r="D61" s="45" t="str">
        <f>IF(F61&gt;$B$28+1,"",(VLOOKUP(D60,Ref!$C$5:$E$102,3,FALSE)))</f>
        <v/>
      </c>
      <c r="E61" s="9" t="str">
        <f>IF(D61="","",VLOOKUP(D61,Ref!$B$5:$H$200,7,FALSE))</f>
        <v/>
      </c>
      <c r="F61" s="9" t="str">
        <f t="shared" si="3"/>
        <v/>
      </c>
      <c r="G61" s="47" t="str">
        <f t="shared" si="4"/>
        <v/>
      </c>
      <c r="H61" s="331" t="str">
        <f>IF(G61="ST",((D62-$B$26))/(D62-D61),IF(G61="EN",($B$27-D61+1)/((VLOOKUP(D61,Ref!$C$5:$E$102,3,FALSE))-D61),IF(G61="","",1)))</f>
        <v/>
      </c>
      <c r="I61" s="46" t="str">
        <f ca="1">IFERROR(OFFSET(EUC!$G$1,MATCH('4MFG'!$B$39,EUC!$S$2:$S$225,0),MONTH('4MFG'!D61)-1),"")</f>
        <v/>
      </c>
      <c r="J61" s="119" t="str">
        <f t="shared" si="0"/>
        <v/>
      </c>
      <c r="K61" s="332">
        <f ca="1">SUMIF(COG!B:B,'4MFG'!D61,COG!C:C)</f>
        <v>0</v>
      </c>
      <c r="L61" s="176" t="str">
        <f>IF(F61&lt;=$B$28,(SUM($B$58:$B$61)*(VLOOKUP(D61,Ref!$C$5:$E$102,3,FALSE)-D61)*H61)/100,"")</f>
        <v/>
      </c>
      <c r="M61" s="176" t="str">
        <f t="shared" si="1"/>
        <v/>
      </c>
      <c r="N61" s="121" t="str">
        <f t="shared" si="2"/>
        <v/>
      </c>
      <c r="O61" s="362" t="str">
        <f ca="1">IF(D61="","",(OFFSET(METERING!$M$1,MATCH('4MFG'!E61,METERING!$M$2:$M$9,0),MATCH('4MFG'!$B$47,METERING!$N$1:$Q$1,0))/365/100+SUM($B$49:$B$50)/100)*(VLOOKUP(D61,Ref!$C$5:$E$102,3,FALSE)-D61)*H61)</f>
        <v/>
      </c>
      <c r="P61" s="362" t="str">
        <f>IF(F61&lt;=$B$28,(SUM($B$52:$B$54)*(VLOOKUP(D61,Ref!$C$5:$E$102,3,FALSE)-D61)*H61)/100,"")</f>
        <v/>
      </c>
      <c r="Q61" s="120" t="str">
        <f t="shared" si="5"/>
        <v/>
      </c>
      <c r="R61" s="318" t="str">
        <f>IF(D61="","",VLOOKUP(D61,UAG!$B$8:$N$67,13,FALSE)*$B$35*(VLOOKUP(D61,Ref!$C$5:$E$102,3,FALSE)-D61)*(1+$B$57))</f>
        <v/>
      </c>
      <c r="S61" s="358" t="str">
        <f ca="1">IF(H61="","",IF($B$17=FALSE,N61,SUM($B$62))*OFFSET(OTHER!$B$49,MATCH($B$33,OTHER!$B$50:$B$57,0),MATCH(E61,OTHER!$C$49:$I$49,0)))</f>
        <v/>
      </c>
      <c r="T61" s="359" t="str">
        <f ca="1">IF(H61="","",IF($B$17=FALSE,0,SUM($B$63))*OFFSET(OTHER!$B$49,MATCH($B$33,OTHER!$B$50:$B$57,0),MATCH(E61,OTHER!$C$49:$I$49,0)))</f>
        <v/>
      </c>
      <c r="U61" s="333" t="str">
        <f t="shared" si="6"/>
        <v/>
      </c>
      <c r="V61" s="4"/>
      <c r="W61" s="4"/>
      <c r="X61" s="4"/>
      <c r="Y61" s="322"/>
      <c r="Z61" s="4"/>
      <c r="AA61" s="4"/>
      <c r="AB61" s="4"/>
      <c r="AC61" s="4"/>
      <c r="AD61" s="4"/>
      <c r="AE61" s="4"/>
      <c r="AF61" s="4"/>
      <c r="AG61" s="4"/>
      <c r="AH61" s="4"/>
      <c r="AI61" s="4"/>
      <c r="AJ61" s="4"/>
      <c r="AK61" s="4"/>
      <c r="AM61" s="4"/>
      <c r="AN61" s="4"/>
    </row>
    <row r="62" spans="1:40" x14ac:dyDescent="0.25">
      <c r="A62" s="446" t="s">
        <v>1994</v>
      </c>
      <c r="B62" s="467">
        <f ca="1">Manual!B61</f>
        <v>0</v>
      </c>
      <c r="D62" s="45" t="str">
        <f>IF(F62&gt;$B$28+1,"",(VLOOKUP(D61,Ref!$C$5:$E$102,3,FALSE)))</f>
        <v/>
      </c>
      <c r="E62" s="9" t="str">
        <f>IF(D62="","",VLOOKUP(D62,Ref!$B$5:$H$200,7,FALSE))</f>
        <v/>
      </c>
      <c r="F62" s="9" t="str">
        <f t="shared" si="3"/>
        <v/>
      </c>
      <c r="G62" s="47" t="str">
        <f t="shared" si="4"/>
        <v/>
      </c>
      <c r="H62" s="331" t="str">
        <f>IF(G62="ST",((D63-$B$26))/(D63-D62),IF(G62="EN",($B$27-D62+1)/((VLOOKUP(D62,Ref!$C$5:$E$102,3,FALSE))-D62),IF(G62="","",1)))</f>
        <v/>
      </c>
      <c r="I62" s="46" t="str">
        <f ca="1">IFERROR(OFFSET(EUC!$G$1,MATCH('4MFG'!$B$39,EUC!$S$2:$S$225,0),MONTH('4MFG'!D62)-1),"")</f>
        <v/>
      </c>
      <c r="J62" s="119" t="str">
        <f t="shared" si="0"/>
        <v/>
      </c>
      <c r="K62" s="332">
        <f ca="1">SUMIF(COG!B:B,'4MFG'!D62,COG!C:C)</f>
        <v>0</v>
      </c>
      <c r="L62" s="176" t="str">
        <f>IF(F62&lt;=$B$28,(SUM($B$58:$B$61)*(VLOOKUP(D62,Ref!$C$5:$E$102,3,FALSE)-D62)*H62)/100,"")</f>
        <v/>
      </c>
      <c r="M62" s="176" t="str">
        <f t="shared" si="1"/>
        <v/>
      </c>
      <c r="N62" s="121" t="str">
        <f t="shared" si="2"/>
        <v/>
      </c>
      <c r="O62" s="362" t="str">
        <f ca="1">IF(D62="","",(OFFSET(METERING!$M$1,MATCH('4MFG'!E62,METERING!$M$2:$M$9,0),MATCH('4MFG'!$B$47,METERING!$N$1:$Q$1,0))/365/100+SUM($B$49:$B$50)/100)*(VLOOKUP(D62,Ref!$C$5:$E$102,3,FALSE)-D62)*H62)</f>
        <v/>
      </c>
      <c r="P62" s="362" t="str">
        <f>IF(F62&lt;=$B$28,(SUM($B$52:$B$54)*(VLOOKUP(D62,Ref!$C$5:$E$102,3,FALSE)-D62)*H62)/100,"")</f>
        <v/>
      </c>
      <c r="Q62" s="120" t="str">
        <f t="shared" si="5"/>
        <v/>
      </c>
      <c r="R62" s="318" t="str">
        <f>IF(D62="","",VLOOKUP(D62,UAG!$B$8:$N$67,13,FALSE)*$B$35*(VLOOKUP(D62,Ref!$C$5:$E$102,3,FALSE)-D62)*(1+$B$57))</f>
        <v/>
      </c>
      <c r="S62" s="358" t="str">
        <f ca="1">IF(H62="","",IF($B$17=FALSE,N62,SUM($B$62))*OFFSET(OTHER!$B$49,MATCH($B$33,OTHER!$B$50:$B$57,0),MATCH(E62,OTHER!$C$49:$I$49,0)))</f>
        <v/>
      </c>
      <c r="T62" s="359" t="str">
        <f ca="1">IF(H62="","",IF($B$17=FALSE,0,SUM($B$63))*OFFSET(OTHER!$B$49,MATCH($B$33,OTHER!$B$50:$B$57,0),MATCH(E62,OTHER!$C$49:$I$49,0)))</f>
        <v/>
      </c>
      <c r="U62" s="333" t="str">
        <f t="shared" si="6"/>
        <v/>
      </c>
      <c r="V62" s="4"/>
      <c r="W62" s="4"/>
      <c r="X62" s="4"/>
      <c r="Y62" s="322"/>
      <c r="Z62" s="4"/>
      <c r="AA62" s="4"/>
      <c r="AB62" s="4"/>
      <c r="AC62" s="4"/>
      <c r="AD62" s="4"/>
      <c r="AE62" s="4"/>
      <c r="AF62" s="4"/>
      <c r="AG62" s="4"/>
      <c r="AH62" s="4"/>
      <c r="AI62" s="4"/>
      <c r="AJ62" s="4"/>
      <c r="AK62" s="4"/>
      <c r="AM62" s="4"/>
      <c r="AN62" s="4"/>
    </row>
    <row r="63" spans="1:40" x14ac:dyDescent="0.25">
      <c r="A63" s="446" t="s">
        <v>2001</v>
      </c>
      <c r="B63" s="467" t="e">
        <f ca="1">Manual!B62</f>
        <v>#DIV/0!</v>
      </c>
      <c r="D63" s="45" t="str">
        <f>IF(F63&gt;$B$28+1,"",(VLOOKUP(D62,Ref!$C$5:$E$102,3,FALSE)))</f>
        <v/>
      </c>
      <c r="E63" s="9" t="str">
        <f>IF(D63="","",VLOOKUP(D63,Ref!$B$5:$H$200,7,FALSE))</f>
        <v/>
      </c>
      <c r="F63" s="9" t="str">
        <f t="shared" si="3"/>
        <v/>
      </c>
      <c r="G63" s="47" t="str">
        <f t="shared" si="4"/>
        <v/>
      </c>
      <c r="H63" s="331" t="str">
        <f>IF(G63="ST",((D64-$B$26))/(D64-D63),IF(G63="EN",($B$27-D63+1)/((VLOOKUP(D63,Ref!$C$5:$E$102,3,FALSE))-D63),IF(G63="","",1)))</f>
        <v/>
      </c>
      <c r="I63" s="46" t="str">
        <f ca="1">IFERROR(OFFSET(EUC!$G$1,MATCH('4MFG'!$B$39,EUC!$S$2:$S$225,0),MONTH('4MFG'!D63)-1),"")</f>
        <v/>
      </c>
      <c r="J63" s="119" t="str">
        <f t="shared" si="0"/>
        <v/>
      </c>
      <c r="K63" s="332">
        <f ca="1">SUMIF(COG!B:B,'4MFG'!D63,COG!C:C)</f>
        <v>0</v>
      </c>
      <c r="L63" s="176" t="str">
        <f>IF(F63&lt;=$B$28,(SUM($B$58:$B$61)*(VLOOKUP(D63,Ref!$C$5:$E$102,3,FALSE)-D63)*H63)/100,"")</f>
        <v/>
      </c>
      <c r="M63" s="176" t="str">
        <f t="shared" si="1"/>
        <v/>
      </c>
      <c r="N63" s="121" t="str">
        <f t="shared" si="2"/>
        <v/>
      </c>
      <c r="O63" s="362" t="str">
        <f ca="1">IF(D63="","",(OFFSET(METERING!$M$1,MATCH('4MFG'!E63,METERING!$M$2:$M$9,0),MATCH('4MFG'!$B$47,METERING!$N$1:$Q$1,0))/365/100+SUM($B$49:$B$50)/100)*(VLOOKUP(D63,Ref!$C$5:$E$102,3,FALSE)-D63)*H63)</f>
        <v/>
      </c>
      <c r="P63" s="362" t="str">
        <f>IF(F63&lt;=$B$28,(SUM($B$52:$B$54)*(VLOOKUP(D63,Ref!$C$5:$E$102,3,FALSE)-D63)*H63)/100,"")</f>
        <v/>
      </c>
      <c r="Q63" s="120" t="str">
        <f t="shared" si="5"/>
        <v/>
      </c>
      <c r="R63" s="318" t="str">
        <f>IF(D63="","",VLOOKUP(D63,UAG!$B$8:$N$67,13,FALSE)*$B$35*(VLOOKUP(D63,Ref!$C$5:$E$102,3,FALSE)-D63)*(1+$B$57))</f>
        <v/>
      </c>
      <c r="S63" s="358" t="str">
        <f ca="1">IF(H63="","",IF($B$17=FALSE,N63,SUM($B$62))*OFFSET(OTHER!$B$49,MATCH($B$33,OTHER!$B$50:$B$57,0),MATCH(E63,OTHER!$C$49:$I$49,0)))</f>
        <v/>
      </c>
      <c r="T63" s="359" t="str">
        <f ca="1">IF(H63="","",IF($B$17=FALSE,0,SUM($B$63))*OFFSET(OTHER!$B$49,MATCH($B$33,OTHER!$B$50:$B$57,0),MATCH(E63,OTHER!$C$49:$I$49,0)))</f>
        <v/>
      </c>
      <c r="U63" s="333" t="str">
        <f t="shared" si="6"/>
        <v/>
      </c>
      <c r="V63" s="4"/>
      <c r="W63" s="4"/>
      <c r="X63" s="4"/>
      <c r="Y63" s="322"/>
      <c r="Z63" s="4"/>
      <c r="AA63" s="4"/>
      <c r="AB63" s="4"/>
      <c r="AC63" s="4"/>
      <c r="AD63" s="4"/>
      <c r="AE63" s="4"/>
      <c r="AF63" s="4"/>
      <c r="AG63" s="4"/>
      <c r="AH63" s="4"/>
      <c r="AI63" s="4"/>
      <c r="AJ63" s="4"/>
      <c r="AK63" s="4"/>
      <c r="AM63" s="4"/>
      <c r="AN63" s="4"/>
    </row>
    <row r="64" spans="1:40" x14ac:dyDescent="0.25">
      <c r="A64" s="449" t="s">
        <v>2046</v>
      </c>
      <c r="B64" s="477">
        <v>5</v>
      </c>
      <c r="D64" s="45" t="str">
        <f>IF(F64&gt;$B$28+1,"",(VLOOKUP(D63,Ref!$C$5:$E$102,3,FALSE)))</f>
        <v/>
      </c>
      <c r="E64" s="9" t="str">
        <f>IF(D64="","",VLOOKUP(D64,Ref!$B$5:$H$200,7,FALSE))</f>
        <v/>
      </c>
      <c r="F64" s="9" t="str">
        <f t="shared" si="3"/>
        <v/>
      </c>
      <c r="G64" s="47" t="str">
        <f t="shared" si="4"/>
        <v/>
      </c>
      <c r="H64" s="331" t="str">
        <f>IF(G64="ST",((D65-$B$26))/(D65-D64),IF(G64="EN",($B$27-D64+1)/((VLOOKUP(D64,Ref!$C$5:$E$102,3,FALSE))-D64),IF(G64="","",1)))</f>
        <v/>
      </c>
      <c r="I64" s="46" t="str">
        <f ca="1">IFERROR(OFFSET(EUC!$G$1,MATCH('4MFG'!$B$39,EUC!$S$2:$S$225,0),MONTH('4MFG'!D64)-1),"")</f>
        <v/>
      </c>
      <c r="J64" s="119" t="str">
        <f t="shared" si="0"/>
        <v/>
      </c>
      <c r="K64" s="332">
        <f ca="1">SUMIF(COG!B:B,'4MFG'!D64,COG!C:C)</f>
        <v>0</v>
      </c>
      <c r="L64" s="176" t="str">
        <f>IF(F64&lt;=$B$28,(SUM($B$58:$B$61)*(VLOOKUP(D64,Ref!$C$5:$E$102,3,FALSE)-D64)*H64)/100,"")</f>
        <v/>
      </c>
      <c r="M64" s="176" t="str">
        <f t="shared" si="1"/>
        <v/>
      </c>
      <c r="N64" s="121" t="str">
        <f t="shared" si="2"/>
        <v/>
      </c>
      <c r="O64" s="362" t="str">
        <f ca="1">IF(D64="","",(OFFSET(METERING!$M$1,MATCH('4MFG'!E64,METERING!$M$2:$M$9,0),MATCH('4MFG'!$B$47,METERING!$N$1:$Q$1,0))/365/100+SUM($B$49:$B$50)/100)*(VLOOKUP(D64,Ref!$C$5:$E$102,3,FALSE)-D64)*H64)</f>
        <v/>
      </c>
      <c r="P64" s="362" t="str">
        <f>IF(F64&lt;=$B$28,(SUM($B$52:$B$54)*(VLOOKUP(D64,Ref!$C$5:$E$102,3,FALSE)-D64)*H64)/100,"")</f>
        <v/>
      </c>
      <c r="Q64" s="120" t="str">
        <f t="shared" si="5"/>
        <v/>
      </c>
      <c r="R64" s="318" t="str">
        <f>IF(D64="","",VLOOKUP(D64,UAG!$B$8:$N$67,13,FALSE)*$B$35*(VLOOKUP(D64,Ref!$C$5:$E$102,3,FALSE)-D64)*(1+$B$57))</f>
        <v/>
      </c>
      <c r="S64" s="358" t="str">
        <f ca="1">IF(H64="","",IF($B$17=FALSE,N64,SUM($B$62))*OFFSET(OTHER!$B$49,MATCH($B$33,OTHER!$B$50:$B$57,0),MATCH(E64,OTHER!$C$49:$I$49,0)))</f>
        <v/>
      </c>
      <c r="T64" s="359" t="str">
        <f ca="1">IF(H64="","",IF($B$17=FALSE,0,SUM($B$63))*OFFSET(OTHER!$B$49,MATCH($B$33,OTHER!$B$50:$B$57,0),MATCH(E64,OTHER!$C$49:$I$49,0)))</f>
        <v/>
      </c>
      <c r="U64" s="333" t="str">
        <f t="shared" si="6"/>
        <v/>
      </c>
      <c r="V64" s="4"/>
      <c r="W64" s="4"/>
      <c r="X64" s="4"/>
      <c r="Y64" s="322"/>
      <c r="Z64" s="4"/>
      <c r="AA64" s="4"/>
      <c r="AB64" s="4"/>
      <c r="AC64" s="4"/>
      <c r="AD64" s="4"/>
      <c r="AE64" s="4"/>
      <c r="AF64" s="4"/>
      <c r="AG64" s="4"/>
      <c r="AH64" s="4"/>
      <c r="AI64" s="4"/>
      <c r="AJ64" s="4"/>
      <c r="AK64" s="4"/>
      <c r="AM64" s="4"/>
      <c r="AN64" s="4"/>
    </row>
    <row r="65" spans="1:40" x14ac:dyDescent="0.25">
      <c r="A65" s="446" t="s">
        <v>2623</v>
      </c>
      <c r="B65" s="482">
        <v>-5.5E-2</v>
      </c>
      <c r="D65" s="45" t="str">
        <f>IF(F65&gt;$B$28+1,"",(VLOOKUP(D64,Ref!$C$5:$E$102,3,FALSE)))</f>
        <v/>
      </c>
      <c r="E65" s="9" t="str">
        <f>IF(D65="","",VLOOKUP(D65,Ref!$B$5:$H$200,7,FALSE))</f>
        <v/>
      </c>
      <c r="F65" s="9" t="str">
        <f t="shared" si="3"/>
        <v/>
      </c>
      <c r="G65" s="47" t="str">
        <f t="shared" si="4"/>
        <v/>
      </c>
      <c r="H65" s="331" t="str">
        <f>IF(G65="ST",((D66-$B$26))/(D66-D65),IF(G65="EN",($B$27-D65+1)/((VLOOKUP(D65,Ref!$C$5:$E$102,3,FALSE))-D65),IF(G65="","",1)))</f>
        <v/>
      </c>
      <c r="I65" s="46" t="str">
        <f ca="1">IFERROR(OFFSET(EUC!$G$1,MATCH('4MFG'!$B$39,EUC!$S$2:$S$225,0),MONTH('4MFG'!D65)-1),"")</f>
        <v/>
      </c>
      <c r="J65" s="119" t="str">
        <f t="shared" si="0"/>
        <v/>
      </c>
      <c r="K65" s="332">
        <f ca="1">SUMIF(COG!B:B,'4MFG'!D65,COG!C:C)</f>
        <v>0</v>
      </c>
      <c r="L65" s="176" t="str">
        <f>IF(F65&lt;=$B$28,(SUM($B$58:$B$61)*(VLOOKUP(D65,Ref!$C$5:$E$102,3,FALSE)-D65)*H65)/100,"")</f>
        <v/>
      </c>
      <c r="M65" s="176" t="str">
        <f t="shared" si="1"/>
        <v/>
      </c>
      <c r="N65" s="121" t="str">
        <f t="shared" si="2"/>
        <v/>
      </c>
      <c r="O65" s="362" t="str">
        <f ca="1">IF(D65="","",(OFFSET(METERING!$M$1,MATCH('4MFG'!E65,METERING!$M$2:$M$9,0),MATCH('4MFG'!$B$47,METERING!$N$1:$Q$1,0))/365/100+SUM($B$49:$B$50)/100)*(VLOOKUP(D65,Ref!$C$5:$E$102,3,FALSE)-D65)*H65)</f>
        <v/>
      </c>
      <c r="P65" s="362" t="str">
        <f>IF(F65&lt;=$B$28,(SUM($B$52:$B$54)*(VLOOKUP(D65,Ref!$C$5:$E$102,3,FALSE)-D65)*H65)/100,"")</f>
        <v/>
      </c>
      <c r="Q65" s="120" t="str">
        <f t="shared" si="5"/>
        <v/>
      </c>
      <c r="R65" s="318" t="str">
        <f>IF(D65="","",VLOOKUP(D65,UAG!$B$8:$N$67,13,FALSE)*$B$35*(VLOOKUP(D65,Ref!$C$5:$E$102,3,FALSE)-D65)*(1+$B$57))</f>
        <v/>
      </c>
      <c r="S65" s="358" t="str">
        <f ca="1">IF(H65="","",IF($B$17=FALSE,N65,SUM($B$62))*OFFSET(OTHER!$B$49,MATCH($B$33,OTHER!$B$50:$B$57,0),MATCH(E65,OTHER!$C$49:$I$49,0)))</f>
        <v/>
      </c>
      <c r="T65" s="359" t="str">
        <f ca="1">IF(H65="","",IF($B$17=FALSE,0,SUM($B$63))*OFFSET(OTHER!$B$49,MATCH($B$33,OTHER!$B$50:$B$57,0),MATCH(E65,OTHER!$C$49:$I$49,0)))</f>
        <v/>
      </c>
      <c r="U65" s="333" t="str">
        <f t="shared" si="6"/>
        <v/>
      </c>
      <c r="V65" s="4"/>
      <c r="W65" s="4"/>
      <c r="X65" s="4"/>
      <c r="Y65" s="322"/>
      <c r="Z65" s="4"/>
      <c r="AA65" s="4"/>
      <c r="AB65" s="4"/>
      <c r="AC65" s="4"/>
      <c r="AD65" s="4"/>
      <c r="AE65" s="4"/>
      <c r="AF65" s="4"/>
      <c r="AG65" s="4"/>
      <c r="AH65" s="4"/>
      <c r="AI65" s="4"/>
      <c r="AJ65" s="4"/>
      <c r="AK65" s="4"/>
      <c r="AM65" s="4"/>
      <c r="AN65" s="4"/>
    </row>
    <row r="66" spans="1:40" x14ac:dyDescent="0.25">
      <c r="A66" s="446" t="s">
        <v>2163</v>
      </c>
      <c r="B66" s="482">
        <v>4.4999999999999998E-2</v>
      </c>
      <c r="D66" s="45" t="str">
        <f>IF(F66&gt;$B$28+1,"",(VLOOKUP(D65,Ref!$C$5:$E$102,3,FALSE)))</f>
        <v/>
      </c>
      <c r="E66" s="9" t="str">
        <f>IF(D66="","",VLOOKUP(D66,Ref!$B$5:$H$200,7,FALSE))</f>
        <v/>
      </c>
      <c r="F66" s="9" t="str">
        <f t="shared" si="3"/>
        <v/>
      </c>
      <c r="G66" s="47" t="str">
        <f t="shared" si="4"/>
        <v/>
      </c>
      <c r="H66" s="331" t="str">
        <f>IF(G66="ST",((D67-$B$26))/(D67-D66),IF(G66="EN",($B$27-D66+1)/((VLOOKUP(D66,Ref!$C$5:$E$102,3,FALSE))-D66),IF(G66="","",1)))</f>
        <v/>
      </c>
      <c r="I66" s="46" t="str">
        <f ca="1">IFERROR(OFFSET(EUC!$G$1,MATCH('4MFG'!$B$39,EUC!$S$2:$S$225,0),MONTH('4MFG'!D66)-1),"")</f>
        <v/>
      </c>
      <c r="J66" s="119" t="str">
        <f t="shared" si="0"/>
        <v/>
      </c>
      <c r="K66" s="332">
        <f ca="1">SUMIF(COG!B:B,'4MFG'!D66,COG!C:C)</f>
        <v>0</v>
      </c>
      <c r="L66" s="176" t="str">
        <f>IF(F66&lt;=$B$28,(SUM($B$58:$B$61)*(VLOOKUP(D66,Ref!$C$5:$E$102,3,FALSE)-D66)*H66)/100,"")</f>
        <v/>
      </c>
      <c r="M66" s="176" t="str">
        <f t="shared" si="1"/>
        <v/>
      </c>
      <c r="N66" s="121" t="str">
        <f t="shared" si="2"/>
        <v/>
      </c>
      <c r="O66" s="362" t="str">
        <f ca="1">IF(D66="","",(OFFSET(METERING!$M$1,MATCH('4MFG'!E66,METERING!$M$2:$M$9,0),MATCH('4MFG'!$B$47,METERING!$N$1:$Q$1,0))/365/100+SUM($B$49:$B$50)/100)*(VLOOKUP(D66,Ref!$C$5:$E$102,3,FALSE)-D66)*H66)</f>
        <v/>
      </c>
      <c r="P66" s="362" t="str">
        <f>IF(F66&lt;=$B$28,(SUM($B$52:$B$54)*(VLOOKUP(D66,Ref!$C$5:$E$102,3,FALSE)-D66)*H66)/100,"")</f>
        <v/>
      </c>
      <c r="Q66" s="120" t="str">
        <f t="shared" si="5"/>
        <v/>
      </c>
      <c r="R66" s="318" t="str">
        <f>IF(D66="","",VLOOKUP(D66,UAG!$B$8:$N$67,13,FALSE)*$B$35*(VLOOKUP(D66,Ref!$C$5:$E$102,3,FALSE)-D66)*(1+$B$57))</f>
        <v/>
      </c>
      <c r="S66" s="358" t="str">
        <f ca="1">IF(H66="","",IF($B$17=FALSE,N66,SUM($B$62))*OFFSET(OTHER!$B$49,MATCH($B$33,OTHER!$B$50:$B$57,0),MATCH(E66,OTHER!$C$49:$I$49,0)))</f>
        <v/>
      </c>
      <c r="T66" s="359" t="str">
        <f ca="1">IF(H66="","",IF($B$17=FALSE,0,SUM($B$63))*OFFSET(OTHER!$B$49,MATCH($B$33,OTHER!$B$50:$B$57,0),MATCH(E66,OTHER!$C$49:$I$49,0)))</f>
        <v/>
      </c>
      <c r="U66" s="333" t="str">
        <f t="shared" si="6"/>
        <v/>
      </c>
      <c r="V66" s="4"/>
      <c r="W66" s="4"/>
      <c r="X66" s="4"/>
      <c r="Y66" s="322"/>
      <c r="Z66" s="4"/>
      <c r="AA66" s="4"/>
      <c r="AB66" s="4"/>
      <c r="AC66" s="4"/>
      <c r="AD66" s="4"/>
      <c r="AE66" s="4"/>
      <c r="AF66" s="4"/>
      <c r="AG66" s="4"/>
      <c r="AH66" s="4"/>
      <c r="AI66" s="4"/>
      <c r="AJ66" s="4"/>
      <c r="AK66" s="4"/>
      <c r="AM66" s="4"/>
      <c r="AN66" s="4"/>
    </row>
    <row r="67" spans="1:40" x14ac:dyDescent="0.25">
      <c r="A67" s="446" t="s">
        <v>2164</v>
      </c>
      <c r="B67" s="470">
        <v>0.01</v>
      </c>
      <c r="D67" s="45" t="str">
        <f>IF(F67&gt;$B$28+1,"",(VLOOKUP(D66,Ref!$C$5:$E$102,3,FALSE)))</f>
        <v/>
      </c>
      <c r="E67" s="9" t="str">
        <f>IF(D67="","",VLOOKUP(D67,Ref!$B$5:$H$200,7,FALSE))</f>
        <v/>
      </c>
      <c r="F67" s="9" t="str">
        <f t="shared" si="3"/>
        <v/>
      </c>
      <c r="G67" s="47" t="str">
        <f t="shared" si="4"/>
        <v/>
      </c>
      <c r="H67" s="331" t="str">
        <f>IF(G67="ST",((D68-$B$26))/(D68-D67),IF(G67="EN",($B$27-D67+1)/((VLOOKUP(D67,Ref!$C$5:$E$102,3,FALSE))-D67),IF(G67="","",1)))</f>
        <v/>
      </c>
      <c r="I67" s="46" t="str">
        <f ca="1">IFERROR(OFFSET(EUC!$G$1,MATCH('4MFG'!$B$39,EUC!$S$2:$S$225,0),MONTH('4MFG'!D67)-1),"")</f>
        <v/>
      </c>
      <c r="J67" s="119" t="str">
        <f t="shared" si="0"/>
        <v/>
      </c>
      <c r="K67" s="332">
        <f ca="1">SUMIF(COG!B:B,'4MFG'!D67,COG!C:C)</f>
        <v>0</v>
      </c>
      <c r="L67" s="176" t="str">
        <f>IF(F67&lt;=$B$28,(SUM($B$58:$B$61)*(VLOOKUP(D67,Ref!$C$5:$E$102,3,FALSE)-D67)*H67)/100,"")</f>
        <v/>
      </c>
      <c r="M67" s="176" t="str">
        <f t="shared" si="1"/>
        <v/>
      </c>
      <c r="N67" s="121" t="str">
        <f t="shared" si="2"/>
        <v/>
      </c>
      <c r="O67" s="362" t="str">
        <f ca="1">IF(D67="","",(OFFSET(METERING!$M$1,MATCH('4MFG'!E67,METERING!$M$2:$M$9,0),MATCH('4MFG'!$B$47,METERING!$N$1:$Q$1,0))/365/100+SUM($B$49:$B$50)/100)*(VLOOKUP(D67,Ref!$C$5:$E$102,3,FALSE)-D67)*H67)</f>
        <v/>
      </c>
      <c r="P67" s="362" t="str">
        <f>IF(F67&lt;=$B$28,(SUM($B$52:$B$54)*(VLOOKUP(D67,Ref!$C$5:$E$102,3,FALSE)-D67)*H67)/100,"")</f>
        <v/>
      </c>
      <c r="Q67" s="120" t="str">
        <f t="shared" si="5"/>
        <v/>
      </c>
      <c r="R67" s="318" t="str">
        <f>IF(D67="","",VLOOKUP(D67,UAG!$B$8:$N$67,13,FALSE)*$B$35*(VLOOKUP(D67,Ref!$C$5:$E$102,3,FALSE)-D67)*(1+$B$57))</f>
        <v/>
      </c>
      <c r="S67" s="358" t="str">
        <f ca="1">IF(H67="","",IF($B$17=FALSE,N67,SUM($B$62))*OFFSET(OTHER!$B$49,MATCH($B$33,OTHER!$B$50:$B$57,0),MATCH(E67,OTHER!$C$49:$I$49,0)))</f>
        <v/>
      </c>
      <c r="T67" s="359" t="str">
        <f ca="1">IF(H67="","",IF($B$17=FALSE,0,SUM($B$63))*OFFSET(OTHER!$B$49,MATCH($B$33,OTHER!$B$50:$B$57,0),MATCH(E67,OTHER!$C$49:$I$49,0)))</f>
        <v/>
      </c>
      <c r="U67" s="333" t="str">
        <f t="shared" si="6"/>
        <v/>
      </c>
      <c r="V67" s="4"/>
      <c r="W67" s="4"/>
      <c r="X67" s="4"/>
      <c r="Y67" s="322"/>
      <c r="Z67" s="4"/>
      <c r="AA67" s="4"/>
      <c r="AB67" s="4"/>
      <c r="AC67" s="4"/>
      <c r="AD67" s="4"/>
      <c r="AE67" s="4"/>
      <c r="AF67" s="4"/>
      <c r="AG67" s="4"/>
      <c r="AH67" s="4"/>
      <c r="AI67" s="4"/>
      <c r="AJ67" s="4"/>
      <c r="AK67" s="4"/>
      <c r="AM67" s="4"/>
      <c r="AN67" s="4"/>
    </row>
    <row r="68" spans="1:40" x14ac:dyDescent="0.25">
      <c r="A68" s="446" t="s">
        <v>2679</v>
      </c>
      <c r="B68" s="471">
        <f>SUMPRODUCT((MARGIN!$B$4:$B$14&lt;Manual!$B$35)*(MARGIN!$C$4:$C$14&gt;Manual!$B$35)*(MARGIN!$I$4:$I$14))*B28/12</f>
        <v>0</v>
      </c>
      <c r="D68" s="45" t="str">
        <f>IF(F68&gt;$B$28+1,"",(VLOOKUP(D67,Ref!$C$5:$E$102,3,FALSE)))</f>
        <v/>
      </c>
      <c r="E68" s="9" t="str">
        <f>IF(D68="","",VLOOKUP(D68,Ref!$B$5:$H$200,7,FALSE))</f>
        <v/>
      </c>
      <c r="F68" s="9" t="str">
        <f t="shared" si="3"/>
        <v/>
      </c>
      <c r="G68" s="47" t="str">
        <f t="shared" si="4"/>
        <v/>
      </c>
      <c r="H68" s="331" t="str">
        <f>IF(G68="ST",((D69-$B$26))/(D69-D68),IF(G68="EN",($B$27-D68+1)/((VLOOKUP(D68,Ref!$C$5:$E$102,3,FALSE))-D68),IF(G68="","",1)))</f>
        <v/>
      </c>
      <c r="I68" s="46" t="str">
        <f ca="1">IFERROR(OFFSET(EUC!$G$1,MATCH('4MFG'!$B$39,EUC!$S$2:$S$225,0),MONTH('4MFG'!D68)-1),"")</f>
        <v/>
      </c>
      <c r="J68" s="119" t="str">
        <f t="shared" si="0"/>
        <v/>
      </c>
      <c r="K68" s="332">
        <f ca="1">SUMIF(COG!B:B,'4MFG'!D68,COG!C:C)</f>
        <v>0</v>
      </c>
      <c r="L68" s="176" t="str">
        <f>IF(F68&lt;=$B$28,(SUM($B$58:$B$61)*(VLOOKUP(D68,Ref!$C$5:$E$102,3,FALSE)-D68)*H68)/100,"")</f>
        <v/>
      </c>
      <c r="M68" s="176" t="str">
        <f t="shared" si="1"/>
        <v/>
      </c>
      <c r="N68" s="121" t="str">
        <f t="shared" si="2"/>
        <v/>
      </c>
      <c r="O68" s="362" t="str">
        <f ca="1">IF(D68="","",(OFFSET(METERING!$M$1,MATCH('4MFG'!E68,METERING!$M$2:$M$9,0),MATCH('4MFG'!$B$47,METERING!$N$1:$Q$1,0))/365/100+SUM($B$49:$B$50)/100)*(VLOOKUP(D68,Ref!$C$5:$E$102,3,FALSE)-D68)*H68)</f>
        <v/>
      </c>
      <c r="P68" s="362" t="str">
        <f>IF(F68&lt;=$B$28,(SUM($B$52:$B$54)*(VLOOKUP(D68,Ref!$C$5:$E$102,3,FALSE)-D68)*H68)/100,"")</f>
        <v/>
      </c>
      <c r="Q68" s="120" t="str">
        <f t="shared" si="5"/>
        <v/>
      </c>
      <c r="R68" s="318" t="str">
        <f>IF(D68="","",VLOOKUP(D68,UAG!$B$8:$N$67,13,FALSE)*$B$35*(VLOOKUP(D68,Ref!$C$5:$E$102,3,FALSE)-D68)*(1+$B$57))</f>
        <v/>
      </c>
      <c r="S68" s="358" t="str">
        <f ca="1">IF(H68="","",IF($B$17=FALSE,N68,SUM($B$62))*OFFSET(OTHER!$B$49,MATCH($B$33,OTHER!$B$50:$B$57,0),MATCH(E68,OTHER!$C$49:$I$49,0)))</f>
        <v/>
      </c>
      <c r="T68" s="359" t="str">
        <f ca="1">IF(H68="","",IF($B$17=FALSE,0,SUM($B$63))*OFFSET(OTHER!$B$49,MATCH($B$33,OTHER!$B$50:$B$57,0),MATCH(E68,OTHER!$C$49:$I$49,0)))</f>
        <v/>
      </c>
      <c r="U68" s="333" t="str">
        <f t="shared" si="6"/>
        <v/>
      </c>
      <c r="V68" s="4"/>
      <c r="W68" s="4"/>
      <c r="X68" s="4"/>
      <c r="Y68" s="322"/>
      <c r="Z68" s="4"/>
      <c r="AA68" s="4"/>
      <c r="AB68" s="4"/>
      <c r="AC68" s="4"/>
      <c r="AD68" s="4"/>
      <c r="AE68" s="4"/>
      <c r="AF68" s="4"/>
      <c r="AG68" s="4"/>
      <c r="AH68" s="4"/>
      <c r="AI68" s="4"/>
      <c r="AJ68" s="4"/>
      <c r="AK68" s="4"/>
      <c r="AM68" s="4"/>
      <c r="AN68" s="4"/>
    </row>
    <row r="69" spans="1:40" x14ac:dyDescent="0.25">
      <c r="A69" s="446" t="s">
        <v>2680</v>
      </c>
      <c r="B69" s="471" t="e">
        <f ca="1">IF(B68=0,B70*2,(B68)/(B28/12))</f>
        <v>#N/A</v>
      </c>
      <c r="D69" s="45" t="str">
        <f>IF(F69&gt;$B$28+1,"",(VLOOKUP(D68,Ref!$C$5:$E$102,3,FALSE)))</f>
        <v/>
      </c>
      <c r="E69" s="9" t="str">
        <f>IF(D69="","",VLOOKUP(D69,Ref!$B$5:$H$200,7,FALSE))</f>
        <v/>
      </c>
      <c r="F69" s="168" t="str">
        <f t="shared" si="3"/>
        <v/>
      </c>
      <c r="G69" s="47" t="str">
        <f t="shared" si="4"/>
        <v/>
      </c>
      <c r="H69" s="331" t="str">
        <f>IF(G69="ST",((D70-$B$26))/(D70-D69),IF(G69="EN",($B$27-D69+1)/((VLOOKUP(D69,Ref!$C$5:$E$102,3,FALSE))-D69),IF(G69="","",1)))</f>
        <v/>
      </c>
      <c r="I69" s="46" t="str">
        <f ca="1">IFERROR(OFFSET(EUC!$G$1,MATCH('4MFG'!$B$39,EUC!$S$2:$S$225,0),MONTH('4MFG'!D69)-1),"")</f>
        <v/>
      </c>
      <c r="J69" s="119" t="str">
        <f t="shared" si="0"/>
        <v/>
      </c>
      <c r="K69" s="332">
        <f ca="1">SUMIF(COG!B:B,'4MFG'!D69,COG!C:C)</f>
        <v>0</v>
      </c>
      <c r="L69" s="176" t="str">
        <f>IF(F69&lt;=$B$28,(SUM($B$58:$B$61)*(VLOOKUP(D69,Ref!$C$5:$E$102,3,FALSE)-D69)*H69)/100,"")</f>
        <v/>
      </c>
      <c r="M69" s="176" t="str">
        <f t="shared" si="1"/>
        <v/>
      </c>
      <c r="N69" s="121" t="str">
        <f t="shared" si="2"/>
        <v/>
      </c>
      <c r="O69" s="362" t="str">
        <f ca="1">IF(D69="","",(OFFSET(METERING!$M$1,MATCH('4MFG'!E69,METERING!$M$2:$M$9,0),MATCH('4MFG'!$B$47,METERING!$N$1:$Q$1,0))/365/100+SUM($B$49:$B$50)/100)*(VLOOKUP(D69,Ref!$C$5:$E$102,3,FALSE)-D69)*H69)</f>
        <v/>
      </c>
      <c r="P69" s="362" t="str">
        <f>IF(F69&lt;=$B$28,(SUM($B$52:$B$54)*(VLOOKUP(D69,Ref!$C$5:$E$102,3,FALSE)-D69)*H69)/100,"")</f>
        <v/>
      </c>
      <c r="Q69" s="120" t="str">
        <f t="shared" si="5"/>
        <v/>
      </c>
      <c r="R69" s="318" t="str">
        <f>IF(D69="","",VLOOKUP(D69,UAG!$B$8:$N$67,13,FALSE)*$B$35*(VLOOKUP(D69,Ref!$C$5:$E$102,3,FALSE)-D69)*(1+$B$57))</f>
        <v/>
      </c>
      <c r="S69" s="358" t="str">
        <f ca="1">IF(H69="","",IF($B$17=FALSE,N69,SUM($B$62))*OFFSET(OTHER!$B$49,MATCH($B$33,OTHER!$B$50:$B$57,0),MATCH(E69,OTHER!$C$49:$I$49,0)))</f>
        <v/>
      </c>
      <c r="T69" s="359" t="str">
        <f ca="1">IF(H69="","",IF($B$17=FALSE,0,SUM($B$63))*OFFSET(OTHER!$B$49,MATCH($B$33,OTHER!$B$50:$B$57,0),MATCH(E69,OTHER!$C$49:$I$49,0)))</f>
        <v/>
      </c>
      <c r="U69" s="333" t="str">
        <f t="shared" si="6"/>
        <v/>
      </c>
      <c r="V69" s="4"/>
      <c r="W69" s="4"/>
      <c r="X69" s="4"/>
      <c r="Y69" s="322"/>
      <c r="Z69" s="4"/>
      <c r="AA69" s="4"/>
      <c r="AB69" s="4"/>
      <c r="AC69" s="4"/>
      <c r="AD69" s="4"/>
      <c r="AE69" s="4"/>
      <c r="AF69" s="4"/>
      <c r="AG69" s="4"/>
      <c r="AH69" s="4"/>
      <c r="AI69" s="4"/>
      <c r="AJ69" s="4"/>
      <c r="AK69" s="4"/>
      <c r="AM69" s="4"/>
      <c r="AN69" s="4"/>
    </row>
    <row r="70" spans="1:40" x14ac:dyDescent="0.25">
      <c r="A70" s="446" t="s">
        <v>2681</v>
      </c>
      <c r="B70" s="471" t="e">
        <f ca="1">OFFSET(MARGIN!$C$3,MATCH((SUMPRODUCT((MARGIN!$B$4:$B$14&lt;Manual!$B$35)*(MARGIN!$C$4:$C$14&gt;Manual!$B$35)*(MARGIN!$A$4:$A$14))),MARGIN!$A$4:$A$14,0),B28/12)</f>
        <v>#N/A</v>
      </c>
      <c r="D70" s="45" t="str">
        <f>IF(F70&gt;$B$28+1,"",(VLOOKUP(D69,Ref!$C$5:$E$102,3,FALSE)))</f>
        <v/>
      </c>
      <c r="E70" s="9" t="str">
        <f>IF(D70="","",VLOOKUP(D70,Ref!$B$5:$H$200,7,FALSE))</f>
        <v/>
      </c>
      <c r="F70" s="9" t="str">
        <f t="shared" si="3"/>
        <v/>
      </c>
      <c r="G70" s="47" t="str">
        <f t="shared" si="4"/>
        <v/>
      </c>
      <c r="H70" s="331" t="str">
        <f>IF(G70="ST",((D71-$B$26))/(D71-D70),IF(G70="EN",($B$27-D70+1)/((VLOOKUP(D70,Ref!$C$5:$E$102,3,FALSE))-D70),IF(G70="","",1)))</f>
        <v/>
      </c>
      <c r="I70" s="46" t="str">
        <f ca="1">IFERROR(OFFSET(EUC!$G$1,MATCH('4MFG'!$B$39,EUC!$S$2:$S$225,0),MONTH('4MFG'!D70)-1),"")</f>
        <v/>
      </c>
      <c r="J70" s="119" t="str">
        <f t="shared" si="0"/>
        <v/>
      </c>
      <c r="K70" s="332">
        <f ca="1">SUMIF(COG!B:B,'4MFG'!D70,COG!C:C)</f>
        <v>0</v>
      </c>
      <c r="L70" s="176" t="str">
        <f>IF(F70&lt;=$B$28,(SUM($B$58:$B$61)*(VLOOKUP(D70,Ref!$C$5:$E$102,3,FALSE)-D70)*H70)/100,"")</f>
        <v/>
      </c>
      <c r="M70" s="176" t="str">
        <f t="shared" si="1"/>
        <v/>
      </c>
      <c r="N70" s="121" t="str">
        <f t="shared" si="2"/>
        <v/>
      </c>
      <c r="O70" s="362" t="str">
        <f ca="1">IF(D70="","",(OFFSET(METERING!$M$1,MATCH('4MFG'!E70,METERING!$M$2:$M$9,0),MATCH('4MFG'!$B$47,METERING!$N$1:$Q$1,0))/365/100+SUM($B$49:$B$50)/100)*(VLOOKUP(D70,Ref!$C$5:$E$102,3,FALSE)-D70)*H70)</f>
        <v/>
      </c>
      <c r="P70" s="362" t="str">
        <f>IF(F70&lt;=$B$28,(SUM($B$52:$B$54)*(VLOOKUP(D70,Ref!$C$5:$E$102,3,FALSE)-D70)*H70)/100,"")</f>
        <v/>
      </c>
      <c r="Q70" s="120" t="str">
        <f t="shared" si="5"/>
        <v/>
      </c>
      <c r="R70" s="318" t="str">
        <f>IF(D70="","",VLOOKUP(D70,UAG!$B$8:$N$67,13,FALSE)*$B$35*(VLOOKUP(D70,Ref!$C$5:$E$102,3,FALSE)-D70)*(1+$B$57))</f>
        <v/>
      </c>
      <c r="S70" s="358" t="str">
        <f ca="1">IF(H70="","",IF($B$17=FALSE,N70,SUM($B$62))*OFFSET(OTHER!$B$49,MATCH($B$33,OTHER!$B$50:$B$57,0),MATCH(E70,OTHER!$C$49:$I$49,0)))</f>
        <v/>
      </c>
      <c r="T70" s="359" t="str">
        <f ca="1">IF(H70="","",IF($B$17=FALSE,0,SUM($B$63))*OFFSET(OTHER!$B$49,MATCH($B$33,OTHER!$B$50:$B$57,0),MATCH(E70,OTHER!$C$49:$I$49,0)))</f>
        <v/>
      </c>
      <c r="U70" s="333" t="str">
        <f t="shared" si="6"/>
        <v/>
      </c>
      <c r="V70" s="4"/>
      <c r="W70" s="4"/>
      <c r="X70" s="4"/>
      <c r="Y70" s="322"/>
      <c r="Z70" s="4"/>
      <c r="AA70" s="4"/>
      <c r="AB70" s="4"/>
      <c r="AC70" s="4"/>
      <c r="AD70" s="4"/>
      <c r="AE70" s="4"/>
      <c r="AF70" s="4"/>
      <c r="AG70" s="4"/>
      <c r="AH70" s="4"/>
      <c r="AI70" s="4"/>
      <c r="AJ70" s="4"/>
      <c r="AK70" s="4"/>
      <c r="AM70" s="4"/>
      <c r="AN70" s="4"/>
    </row>
    <row r="71" spans="1:40" x14ac:dyDescent="0.25">
      <c r="A71" s="446" t="s">
        <v>2682</v>
      </c>
      <c r="B71" s="472">
        <f>SUMPRODUCT((MARGIN!$B$4:$B$14&lt;'4MFG'!$B$35)*(MARGIN!$C$4:$C$14&gt;'4MFG'!$B$35)*(MARGIN!$J$4:$J$14))</f>
        <v>0</v>
      </c>
      <c r="D71" s="45"/>
      <c r="E71" s="9"/>
      <c r="F71" s="168"/>
      <c r="G71" s="47"/>
      <c r="H71" s="331"/>
      <c r="I71" s="46"/>
      <c r="J71" s="119"/>
      <c r="K71" s="332"/>
      <c r="L71" s="176"/>
      <c r="M71" s="176"/>
      <c r="N71" s="121"/>
      <c r="O71" s="362"/>
      <c r="P71" s="362"/>
      <c r="Q71" s="120"/>
      <c r="R71" s="318"/>
      <c r="S71" s="358"/>
      <c r="T71" s="359"/>
      <c r="U71" s="333"/>
      <c r="V71" s="125"/>
      <c r="W71" s="4"/>
      <c r="X71" s="4"/>
      <c r="Y71" s="322"/>
      <c r="Z71" s="4"/>
      <c r="AA71" s="4"/>
      <c r="AB71" s="4"/>
      <c r="AC71" s="4"/>
      <c r="AD71" s="4"/>
      <c r="AE71" s="4"/>
      <c r="AF71" s="4"/>
      <c r="AG71" s="4"/>
      <c r="AH71" s="4"/>
      <c r="AI71" s="4"/>
      <c r="AJ71" s="4"/>
      <c r="AK71" s="4"/>
      <c r="AM71" s="4"/>
      <c r="AN71" s="4"/>
    </row>
    <row r="72" spans="1:40" x14ac:dyDescent="0.25">
      <c r="A72" s="448" t="s">
        <v>2682</v>
      </c>
      <c r="B72" s="473" t="e">
        <f ca="1">IF(SUM(B10:B11)&lt;B71,B71-SUM(B10:B11),0)</f>
        <v>#N/A</v>
      </c>
      <c r="D72" s="335"/>
      <c r="E72" s="336"/>
      <c r="F72" s="337"/>
      <c r="G72" s="338"/>
      <c r="H72" s="339"/>
      <c r="I72" s="382"/>
      <c r="J72" s="340"/>
      <c r="K72" s="341"/>
      <c r="L72" s="343"/>
      <c r="M72" s="343"/>
      <c r="N72" s="344"/>
      <c r="O72" s="383"/>
      <c r="P72" s="383"/>
      <c r="Q72" s="384"/>
      <c r="R72" s="342"/>
      <c r="S72" s="360"/>
      <c r="T72" s="361"/>
      <c r="U72" s="334"/>
      <c r="V72" s="71"/>
      <c r="W72" s="125"/>
      <c r="X72" s="118"/>
      <c r="Y72" s="125"/>
      <c r="Z72" s="122"/>
      <c r="AA72" s="122"/>
      <c r="AB72" s="74"/>
      <c r="AC72" s="4"/>
      <c r="AD72" s="4"/>
      <c r="AE72" s="4"/>
      <c r="AF72" s="4"/>
      <c r="AG72" s="4"/>
      <c r="AH72" s="4"/>
      <c r="AI72" s="4"/>
      <c r="AJ72" s="4"/>
      <c r="AK72" s="4"/>
      <c r="AM72" s="4"/>
      <c r="AN72" s="4"/>
    </row>
    <row r="73" spans="1:40" x14ac:dyDescent="0.25">
      <c r="D73" s="60"/>
      <c r="F73" s="427"/>
      <c r="G73" s="62"/>
      <c r="H73" s="63"/>
      <c r="I73" s="65"/>
      <c r="J73" s="68"/>
      <c r="K73" s="64"/>
      <c r="L73" s="428"/>
      <c r="M73" s="428"/>
      <c r="N73" s="429"/>
      <c r="O73" s="74"/>
      <c r="P73" s="74"/>
      <c r="Q73" s="429"/>
      <c r="R73" s="319"/>
      <c r="S73" s="430"/>
      <c r="T73" s="430"/>
      <c r="U73" s="156"/>
      <c r="V73" s="114"/>
      <c r="W73" s="70"/>
      <c r="X73" s="71"/>
      <c r="Y73" s="71"/>
      <c r="Z73" s="71"/>
      <c r="AA73" s="72"/>
      <c r="AB73" s="72"/>
      <c r="AC73" s="74"/>
      <c r="AD73" s="4"/>
      <c r="AE73" s="4"/>
      <c r="AF73" s="4"/>
      <c r="AG73" s="4"/>
      <c r="AH73" s="4"/>
      <c r="AI73" s="4"/>
      <c r="AJ73" s="4"/>
      <c r="AK73" s="4"/>
      <c r="AM73" s="4"/>
      <c r="AN73" s="4"/>
    </row>
    <row r="74" spans="1:40" x14ac:dyDescent="0.25">
      <c r="D74" s="60"/>
      <c r="F74" s="427"/>
      <c r="G74" s="62"/>
      <c r="H74" s="63"/>
      <c r="I74" s="65"/>
      <c r="J74" s="68"/>
      <c r="K74" s="64"/>
      <c r="L74" s="428"/>
      <c r="M74" s="428"/>
      <c r="N74" s="429"/>
      <c r="O74" s="74"/>
      <c r="P74" s="74"/>
      <c r="Q74" s="429"/>
      <c r="R74" s="319"/>
      <c r="S74" s="430"/>
      <c r="T74" s="430"/>
      <c r="U74" s="156"/>
      <c r="V74" s="114"/>
      <c r="W74" s="114"/>
      <c r="X74" s="114"/>
      <c r="Y74" s="70"/>
      <c r="Z74" s="117"/>
      <c r="AA74" s="70"/>
      <c r="AB74" s="70"/>
      <c r="AC74" s="71"/>
      <c r="AD74" s="4"/>
      <c r="AE74" s="4"/>
      <c r="AF74" s="4"/>
      <c r="AG74" s="4"/>
      <c r="AH74" s="4"/>
      <c r="AI74" s="4"/>
      <c r="AJ74" s="4"/>
      <c r="AK74" s="4"/>
      <c r="AM74" s="4"/>
      <c r="AN74" s="4"/>
    </row>
    <row r="75" spans="1:40" x14ac:dyDescent="0.25">
      <c r="D75" s="60"/>
      <c r="F75" s="427"/>
      <c r="G75" s="62"/>
      <c r="H75" s="63"/>
      <c r="I75" s="65"/>
      <c r="J75" s="68"/>
      <c r="K75" s="64"/>
      <c r="L75" s="428"/>
      <c r="M75" s="428"/>
      <c r="N75" s="429"/>
      <c r="O75" s="74"/>
      <c r="P75" s="74"/>
      <c r="Q75" s="429"/>
      <c r="R75" s="319"/>
      <c r="S75" s="430"/>
      <c r="T75" s="430"/>
      <c r="U75" s="156"/>
      <c r="V75" s="114"/>
      <c r="W75" s="114"/>
      <c r="X75" s="114"/>
      <c r="Y75" s="70"/>
      <c r="Z75" s="117"/>
      <c r="AA75" s="70"/>
      <c r="AB75" s="70"/>
      <c r="AC75" s="71"/>
      <c r="AD75" s="4"/>
      <c r="AE75" s="4"/>
      <c r="AF75" s="4"/>
      <c r="AG75" s="4"/>
      <c r="AH75" s="4"/>
      <c r="AI75" s="4"/>
      <c r="AJ75" s="4"/>
      <c r="AK75" s="4"/>
      <c r="AM75" s="4"/>
      <c r="AN75" s="4"/>
    </row>
    <row r="76" spans="1:40" x14ac:dyDescent="0.25">
      <c r="D76" s="60"/>
      <c r="F76" s="427"/>
      <c r="G76" s="62"/>
      <c r="H76" s="63"/>
      <c r="I76" s="65"/>
      <c r="J76" s="68"/>
      <c r="K76" s="64"/>
      <c r="L76" s="428"/>
      <c r="M76" s="428"/>
      <c r="N76" s="429"/>
      <c r="O76" s="74"/>
      <c r="P76" s="74"/>
      <c r="Q76" s="429"/>
      <c r="R76" s="319"/>
      <c r="S76" s="430"/>
      <c r="T76" s="430"/>
      <c r="U76" s="156"/>
      <c r="W76" s="114"/>
      <c r="X76" s="114"/>
      <c r="Y76" s="70"/>
      <c r="Z76" s="117"/>
      <c r="AA76" s="70"/>
      <c r="AB76" s="70"/>
      <c r="AC76" s="71"/>
      <c r="AD76" s="4"/>
      <c r="AE76" s="4"/>
      <c r="AF76" s="4"/>
      <c r="AG76" s="4"/>
      <c r="AH76" s="4"/>
      <c r="AI76" s="4"/>
      <c r="AJ76" s="4"/>
      <c r="AK76" s="4"/>
      <c r="AM76" s="4"/>
      <c r="AN76" s="4"/>
    </row>
    <row r="77" spans="1:40" x14ac:dyDescent="0.25">
      <c r="D77" s="60"/>
      <c r="F77" s="6"/>
      <c r="G77" s="6"/>
      <c r="H77" s="60"/>
      <c r="I77" s="61"/>
      <c r="J77" s="62"/>
      <c r="K77" s="63"/>
      <c r="L77" s="65"/>
      <c r="M77" s="66"/>
      <c r="N77" s="67"/>
      <c r="O77" s="363"/>
      <c r="P77" s="363"/>
      <c r="Q77" s="320"/>
      <c r="R77" s="320"/>
      <c r="S77" s="69"/>
      <c r="T77" s="114"/>
      <c r="U77" s="114"/>
      <c r="AD77" s="4"/>
      <c r="AE77" s="4"/>
      <c r="AF77" s="4"/>
      <c r="AG77" s="4"/>
      <c r="AH77" s="4"/>
      <c r="AI77" s="4"/>
      <c r="AJ77" s="4"/>
      <c r="AK77" s="4"/>
      <c r="AM77" s="4"/>
      <c r="AN77" s="4"/>
    </row>
    <row r="78" spans="1:40" x14ac:dyDescent="0.25">
      <c r="D78" s="60"/>
      <c r="F78" s="6"/>
      <c r="G78" s="6"/>
      <c r="H78" s="60"/>
      <c r="I78" s="61"/>
      <c r="J78" s="62"/>
      <c r="K78" s="63"/>
      <c r="L78" s="65"/>
      <c r="M78" s="66"/>
      <c r="N78" s="67"/>
      <c r="O78" s="363"/>
      <c r="P78" s="363"/>
      <c r="Q78" s="320"/>
      <c r="R78" s="320"/>
      <c r="S78" s="69"/>
      <c r="T78" s="114"/>
      <c r="U78" s="114"/>
      <c r="AD78" s="4"/>
      <c r="AE78" s="4"/>
      <c r="AF78" s="4"/>
      <c r="AG78" s="4"/>
      <c r="AH78" s="4"/>
      <c r="AI78" s="4"/>
      <c r="AJ78" s="4"/>
      <c r="AK78" s="4"/>
      <c r="AM78" s="4"/>
      <c r="AN78" s="4"/>
    </row>
    <row r="79" spans="1:40" x14ac:dyDescent="0.25">
      <c r="D79" s="60"/>
      <c r="F79" s="6"/>
      <c r="G79" s="6"/>
      <c r="H79" s="60"/>
      <c r="I79" s="61"/>
      <c r="J79" s="62"/>
      <c r="K79" s="63"/>
      <c r="L79" s="65"/>
      <c r="M79" s="66"/>
      <c r="N79" s="67"/>
      <c r="O79" s="363"/>
      <c r="P79" s="363"/>
      <c r="Q79" s="320"/>
      <c r="R79" s="320"/>
      <c r="S79" s="69"/>
      <c r="T79" s="114"/>
      <c r="U79" s="114"/>
      <c r="AD79" s="4"/>
      <c r="AE79" s="4"/>
      <c r="AF79" s="4"/>
      <c r="AG79" s="4"/>
      <c r="AH79" s="4"/>
      <c r="AI79" s="4"/>
      <c r="AJ79" s="4"/>
      <c r="AK79" s="4"/>
      <c r="AM79" s="4"/>
      <c r="AN79" s="4"/>
    </row>
    <row r="80" spans="1:40" x14ac:dyDescent="0.25">
      <c r="D80" s="60"/>
      <c r="E80" s="60"/>
      <c r="AD80" s="4"/>
      <c r="AE80" s="4"/>
      <c r="AF80" s="4"/>
      <c r="AG80" s="4"/>
      <c r="AH80" s="4"/>
      <c r="AI80" s="4"/>
      <c r="AJ80" s="4"/>
      <c r="AK80" s="4"/>
      <c r="AM80" s="4"/>
      <c r="AN80" s="4"/>
    </row>
    <row r="81" spans="4:40" x14ac:dyDescent="0.25">
      <c r="D81" s="60"/>
      <c r="E81" s="60"/>
      <c r="AD81" s="4"/>
      <c r="AE81" s="4"/>
      <c r="AF81" s="4"/>
      <c r="AG81" s="4"/>
      <c r="AH81" s="4"/>
      <c r="AI81" s="4"/>
      <c r="AJ81" s="4"/>
      <c r="AK81" s="4"/>
      <c r="AM81" s="4"/>
      <c r="AN81" s="4"/>
    </row>
    <row r="82" spans="4:40" x14ac:dyDescent="0.25">
      <c r="D82" s="60"/>
      <c r="E82" s="60"/>
      <c r="AD82" s="4"/>
      <c r="AE82" s="4"/>
      <c r="AF82" s="4"/>
      <c r="AG82" s="4"/>
      <c r="AH82" s="4"/>
      <c r="AI82" s="4"/>
      <c r="AJ82" s="4"/>
      <c r="AK82" s="4"/>
      <c r="AM82" s="4"/>
      <c r="AN82" s="4"/>
    </row>
    <row r="83" spans="4:40" x14ac:dyDescent="0.25">
      <c r="D83" s="60"/>
      <c r="E83" s="60"/>
      <c r="AD83" s="4"/>
      <c r="AE83" s="4"/>
      <c r="AF83" s="4"/>
      <c r="AG83" s="4"/>
      <c r="AH83" s="4"/>
      <c r="AI83" s="4"/>
      <c r="AJ83" s="4"/>
      <c r="AK83" s="4"/>
      <c r="AM83" s="4"/>
      <c r="AN83" s="4"/>
    </row>
    <row r="84" spans="4:40" x14ac:dyDescent="0.25">
      <c r="D84" s="60"/>
      <c r="E84" s="60"/>
      <c r="AD84" s="4"/>
      <c r="AE84" s="4"/>
      <c r="AF84" s="4"/>
      <c r="AG84" s="4"/>
      <c r="AH84" s="4"/>
      <c r="AI84" s="4"/>
      <c r="AJ84" s="4"/>
      <c r="AK84" s="4"/>
      <c r="AM84" s="4"/>
      <c r="AN84" s="4"/>
    </row>
    <row r="85" spans="4:40" x14ac:dyDescent="0.25">
      <c r="D85" s="60"/>
      <c r="E85" s="60"/>
      <c r="AD85" s="4"/>
      <c r="AE85" s="4"/>
      <c r="AF85" s="4"/>
      <c r="AG85" s="4"/>
      <c r="AH85" s="4"/>
      <c r="AI85" s="4"/>
      <c r="AJ85" s="4"/>
      <c r="AK85" s="4"/>
      <c r="AM85" s="4"/>
      <c r="AN85" s="4"/>
    </row>
    <row r="86" spans="4:40" x14ac:dyDescent="0.25">
      <c r="D86" s="60"/>
      <c r="E86" s="60"/>
      <c r="AD86" s="155"/>
      <c r="AE86" s="2"/>
      <c r="AF86" s="4"/>
      <c r="AG86" s="4"/>
      <c r="AH86" s="4"/>
      <c r="AI86" s="4"/>
      <c r="AJ86" s="4"/>
      <c r="AK86" s="4"/>
      <c r="AM86" s="4"/>
      <c r="AN86" s="4"/>
    </row>
    <row r="87" spans="4:40" ht="15" customHeight="1" x14ac:dyDescent="0.25">
      <c r="D87" s="60"/>
      <c r="E87" s="60"/>
      <c r="AD87" s="71"/>
      <c r="AE87" s="71"/>
      <c r="AF87" s="71"/>
      <c r="AG87" s="71"/>
      <c r="AH87" s="71"/>
      <c r="AI87" s="71"/>
      <c r="AJ87" s="71"/>
      <c r="AK87" s="72"/>
      <c r="AL87" s="74"/>
      <c r="AM87" s="155"/>
    </row>
    <row r="88" spans="4:40" ht="15" customHeight="1" x14ac:dyDescent="0.25">
      <c r="D88" s="60"/>
      <c r="E88" s="60"/>
      <c r="AD88" s="71"/>
      <c r="AE88" s="71"/>
      <c r="AF88" s="71"/>
      <c r="AG88" s="71"/>
      <c r="AH88" s="71"/>
      <c r="AI88" s="71"/>
      <c r="AJ88" s="71"/>
      <c r="AK88" s="72"/>
      <c r="AL88" s="74"/>
      <c r="AM88" s="155"/>
    </row>
    <row r="89" spans="4:40" ht="15" customHeight="1" x14ac:dyDescent="0.25">
      <c r="AD89" s="71"/>
      <c r="AE89" s="71"/>
      <c r="AF89" s="71"/>
      <c r="AG89" s="71"/>
      <c r="AH89" s="71"/>
      <c r="AI89" s="71"/>
      <c r="AJ89" s="71"/>
      <c r="AK89" s="72"/>
      <c r="AL89" s="74"/>
      <c r="AM89" s="155"/>
    </row>
    <row r="90" spans="4:40" ht="15" customHeight="1" x14ac:dyDescent="0.25"/>
    <row r="91" spans="4:40" ht="15" customHeight="1" x14ac:dyDescent="0.25"/>
    <row r="92" spans="4:40" ht="15" customHeight="1" x14ac:dyDescent="0.25"/>
    <row r="93" spans="4:40" ht="15" customHeight="1" x14ac:dyDescent="0.25"/>
    <row r="94" spans="4:40" ht="15" customHeight="1" x14ac:dyDescent="0.25"/>
    <row r="95" spans="4:40" ht="15" customHeight="1" x14ac:dyDescent="0.25"/>
    <row r="96" spans="4:40"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sheetData>
  <mergeCells count="8">
    <mergeCell ref="A25:B25"/>
    <mergeCell ref="A2:B2"/>
    <mergeCell ref="D2:U4"/>
    <mergeCell ref="D5:H5"/>
    <mergeCell ref="I5:K5"/>
    <mergeCell ref="L5:N5"/>
    <mergeCell ref="O5:Q5"/>
    <mergeCell ref="S5:T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sheetPr>
  <dimension ref="A1:AN105"/>
  <sheetViews>
    <sheetView zoomScale="85" zoomScaleNormal="85" workbookViewId="0">
      <selection activeCell="D19" sqref="D19"/>
    </sheetView>
  </sheetViews>
  <sheetFormatPr defaultColWidth="9.140625" defaultRowHeight="15" x14ac:dyDescent="0.25"/>
  <cols>
    <col min="1" max="1" width="19.5703125" style="4" bestFit="1" customWidth="1"/>
    <col min="2" max="2" width="11.7109375" style="393" bestFit="1" customWidth="1"/>
    <col min="3" max="3" width="1.5703125" customWidth="1"/>
    <col min="4" max="4" width="9.42578125" style="6" customWidth="1"/>
    <col min="5" max="5" width="5" style="6" customWidth="1"/>
    <col min="6" max="6" width="10.85546875" style="8" bestFit="1" customWidth="1"/>
    <col min="7" max="7" width="6.85546875" style="8" customWidth="1"/>
    <col min="8" max="8" width="7.7109375" style="6" customWidth="1"/>
    <col min="9" max="9" width="9.7109375" style="3" bestFit="1" customWidth="1"/>
    <col min="10" max="10" width="9.140625" style="3" bestFit="1" customWidth="1"/>
    <col min="11" max="11" width="7.5703125" style="3" customWidth="1"/>
    <col min="12" max="12" width="9" style="36" bestFit="1" customWidth="1"/>
    <col min="13" max="13" width="8" style="4" customWidth="1"/>
    <col min="14" max="14" width="9" style="4" bestFit="1" customWidth="1"/>
    <col min="15" max="15" width="11.7109375" style="2" bestFit="1" customWidth="1"/>
    <col min="16" max="16" width="8.28515625" style="2" customWidth="1"/>
    <col min="17" max="17" width="7.7109375" style="321" bestFit="1" customWidth="1"/>
    <col min="18" max="18" width="7.7109375" style="321" customWidth="1"/>
    <col min="19" max="19" width="9.5703125" style="44" bestFit="1" customWidth="1"/>
    <col min="20" max="20" width="10.28515625" style="44" bestFit="1" customWidth="1"/>
    <col min="21" max="21" width="8.5703125" style="44" customWidth="1"/>
    <col min="22" max="22" width="6.7109375" style="44" bestFit="1" customWidth="1"/>
    <col min="23" max="24" width="8.140625" style="44" customWidth="1"/>
    <col min="25" max="25" width="9.5703125" style="2" bestFit="1" customWidth="1"/>
    <col min="26" max="26" width="8" style="118" customWidth="1"/>
    <col min="27" max="28" width="8" style="2" customWidth="1"/>
    <col min="29" max="29" width="8.42578125" style="6" bestFit="1" customWidth="1"/>
    <col min="30" max="30" width="10.28515625" style="6" bestFit="1" customWidth="1"/>
    <col min="31" max="31" width="11.7109375" style="6" bestFit="1" customWidth="1"/>
    <col min="32" max="33" width="10.28515625" style="6" customWidth="1"/>
    <col min="34" max="34" width="11.5703125" style="6" bestFit="1" customWidth="1"/>
    <col min="35" max="36" width="9.7109375" style="6" customWidth="1"/>
    <col min="37" max="37" width="10.42578125" style="43" bestFit="1" customWidth="1"/>
    <col min="38" max="38" width="10.5703125" style="4" bestFit="1" customWidth="1"/>
    <col min="39" max="39" width="11" style="156" customWidth="1"/>
    <col min="40" max="40" width="15.28515625" style="2" customWidth="1"/>
    <col min="41" max="53" width="9.140625" style="4" customWidth="1"/>
    <col min="54" max="16384" width="9.140625" style="4"/>
  </cols>
  <sheetData>
    <row r="1" spans="1:40" x14ac:dyDescent="0.25">
      <c r="A1" s="316"/>
      <c r="C1" s="330"/>
      <c r="V1" s="317"/>
      <c r="W1" s="329"/>
      <c r="X1" s="329"/>
      <c r="Y1" s="329"/>
      <c r="Z1" s="329"/>
      <c r="AA1" s="329"/>
      <c r="AB1" s="312"/>
      <c r="AC1" s="312"/>
    </row>
    <row r="2" spans="1:40" x14ac:dyDescent="0.25">
      <c r="A2" s="1152" t="s">
        <v>2685</v>
      </c>
      <c r="B2" s="1153"/>
      <c r="D2" s="1168" t="s">
        <v>2686</v>
      </c>
      <c r="E2" s="1169"/>
      <c r="F2" s="1169"/>
      <c r="G2" s="1169"/>
      <c r="H2" s="1169"/>
      <c r="I2" s="1169"/>
      <c r="J2" s="1169"/>
      <c r="K2" s="1169"/>
      <c r="L2" s="1169"/>
      <c r="M2" s="1169"/>
      <c r="N2" s="1169"/>
      <c r="O2" s="1169"/>
      <c r="P2" s="1169"/>
      <c r="Q2" s="1169"/>
      <c r="R2" s="1169"/>
      <c r="S2" s="1169"/>
      <c r="T2" s="1169"/>
      <c r="U2" s="1170"/>
      <c r="X2" s="2"/>
      <c r="Y2" s="4"/>
      <c r="Z2" s="4"/>
      <c r="AA2" s="117"/>
      <c r="AB2" s="312"/>
      <c r="AC2" s="312"/>
    </row>
    <row r="3" spans="1:40" x14ac:dyDescent="0.25">
      <c r="A3" s="444" t="s">
        <v>1911</v>
      </c>
      <c r="B3" s="450" t="e">
        <f>IF(H7="","",SUMPRODUCT($K$7:$K$74,$J$7:$J$74)/29.3071/SUM($J$7:$J$74))</f>
        <v>#VALUE!</v>
      </c>
      <c r="D3" s="1157"/>
      <c r="E3" s="1158"/>
      <c r="F3" s="1158"/>
      <c r="G3" s="1158"/>
      <c r="H3" s="1158"/>
      <c r="I3" s="1158"/>
      <c r="J3" s="1158"/>
      <c r="K3" s="1158"/>
      <c r="L3" s="1158"/>
      <c r="M3" s="1158"/>
      <c r="N3" s="1158"/>
      <c r="O3" s="1158"/>
      <c r="P3" s="1158"/>
      <c r="Q3" s="1158"/>
      <c r="R3" s="1158"/>
      <c r="S3" s="1158"/>
      <c r="T3" s="1158"/>
      <c r="U3" s="1159"/>
      <c r="V3" s="4"/>
      <c r="W3" s="327"/>
      <c r="X3" s="327"/>
      <c r="Y3" s="328"/>
      <c r="Z3" s="328"/>
      <c r="AA3" s="328"/>
      <c r="AB3" s="328"/>
      <c r="AC3" s="328"/>
    </row>
    <row r="4" spans="1:40" x14ac:dyDescent="0.25">
      <c r="A4" s="445" t="s">
        <v>1952</v>
      </c>
      <c r="B4" s="451">
        <f ca="1">IF(B35&lt;73200,OFFSET(OTHER!$E$71,ML!F7,0),SUM(R7:R74)/B35)</f>
        <v>0.02</v>
      </c>
      <c r="D4" s="1157"/>
      <c r="E4" s="1158"/>
      <c r="F4" s="1158"/>
      <c r="G4" s="1158"/>
      <c r="H4" s="1158"/>
      <c r="I4" s="1158"/>
      <c r="J4" s="1158"/>
      <c r="K4" s="1158"/>
      <c r="L4" s="1158"/>
      <c r="M4" s="1158"/>
      <c r="N4" s="1158"/>
      <c r="O4" s="1158"/>
      <c r="P4" s="1158"/>
      <c r="Q4" s="1158"/>
      <c r="R4" s="1158"/>
      <c r="S4" s="1158"/>
      <c r="T4" s="1158"/>
      <c r="U4" s="1159"/>
      <c r="V4" s="4"/>
      <c r="W4" s="4"/>
      <c r="X4" s="4"/>
      <c r="Y4" s="322"/>
      <c r="Z4" s="323"/>
      <c r="AA4" s="4"/>
      <c r="AB4" s="4"/>
      <c r="AC4" s="4"/>
    </row>
    <row r="5" spans="1:40" x14ac:dyDescent="0.25">
      <c r="A5" s="445" t="s">
        <v>1902</v>
      </c>
      <c r="B5" s="451" t="e">
        <f ca="1">VLOOKUP(B39,EUC!$S$2:$X$283,ML!B64,FALSE)</f>
        <v>#N/A</v>
      </c>
      <c r="D5" s="1171" t="s">
        <v>2640</v>
      </c>
      <c r="E5" s="1172"/>
      <c r="F5" s="1172"/>
      <c r="G5" s="1172"/>
      <c r="H5" s="1172"/>
      <c r="I5" s="1173" t="s">
        <v>2638</v>
      </c>
      <c r="J5" s="1173"/>
      <c r="K5" s="1173"/>
      <c r="L5" s="1174" t="s">
        <v>2622</v>
      </c>
      <c r="M5" s="1174"/>
      <c r="N5" s="1174"/>
      <c r="O5" s="1175" t="s">
        <v>1920</v>
      </c>
      <c r="P5" s="1175"/>
      <c r="Q5" s="1175"/>
      <c r="R5" s="431" t="s">
        <v>2639</v>
      </c>
      <c r="S5" s="1176" t="s">
        <v>1921</v>
      </c>
      <c r="T5" s="1176"/>
      <c r="U5" s="479" t="s">
        <v>2564</v>
      </c>
      <c r="V5" s="4"/>
      <c r="W5" s="4"/>
      <c r="X5" s="4"/>
      <c r="Y5" s="322"/>
      <c r="Z5" s="323"/>
      <c r="AA5" s="4"/>
      <c r="AB5" s="4"/>
      <c r="AC5" s="4"/>
    </row>
    <row r="6" spans="1:40" x14ac:dyDescent="0.25">
      <c r="A6" s="445" t="s">
        <v>2622</v>
      </c>
      <c r="B6" s="451" t="e">
        <f ca="1">IF(B18&gt;0,0,SUMPRODUCT($N$7:$N$74,$J$7:$J$74)/SUM($J$7:$J$74))</f>
        <v>#DIV/0!</v>
      </c>
      <c r="D6" s="432" t="s">
        <v>1910</v>
      </c>
      <c r="E6" s="433" t="s">
        <v>2641</v>
      </c>
      <c r="F6" s="434" t="s">
        <v>1905</v>
      </c>
      <c r="G6" s="435" t="s">
        <v>1955</v>
      </c>
      <c r="H6" s="435" t="s">
        <v>1954</v>
      </c>
      <c r="I6" s="436" t="s">
        <v>1901</v>
      </c>
      <c r="J6" s="436" t="s">
        <v>1915</v>
      </c>
      <c r="K6" s="436" t="s">
        <v>1914</v>
      </c>
      <c r="L6" s="437" t="s">
        <v>2001</v>
      </c>
      <c r="M6" s="437" t="s">
        <v>1994</v>
      </c>
      <c r="N6" s="438" t="s">
        <v>2158</v>
      </c>
      <c r="O6" s="439" t="s">
        <v>1920</v>
      </c>
      <c r="P6" s="439" t="s">
        <v>2646</v>
      </c>
      <c r="Q6" s="438" t="s">
        <v>2158</v>
      </c>
      <c r="R6" s="440" t="s">
        <v>1952</v>
      </c>
      <c r="S6" s="441" t="s">
        <v>2160</v>
      </c>
      <c r="T6" s="442" t="s">
        <v>2161</v>
      </c>
      <c r="U6" s="443"/>
      <c r="V6" s="4"/>
      <c r="W6" s="4"/>
      <c r="X6" s="4"/>
      <c r="Y6" s="322"/>
      <c r="Z6" s="323"/>
      <c r="AA6" s="4"/>
      <c r="AB6" s="4"/>
      <c r="AC6" s="4"/>
    </row>
    <row r="7" spans="1:40" x14ac:dyDescent="0.25">
      <c r="A7" s="445" t="s">
        <v>1920</v>
      </c>
      <c r="B7" s="451" t="e">
        <f ca="1">IF(B19&gt;0,0,SUMPRODUCT($Q$7:$Q$74,$J$7:$J$74)/SUM($J$7:$J$74))</f>
        <v>#N/A</v>
      </c>
      <c r="D7" s="45">
        <f>SUMPRODUCT((Ref!$B$5:$B$98)*(Ref!$C$5:$C$98&lt;=ML!B26)*(Ref!$D$5:$D$98&gt;=ML!B26))</f>
        <v>0</v>
      </c>
      <c r="E7" s="9" t="e">
        <f>IF(D7="","",VLOOKUP(D7,Ref!$B$5:$H$200,7,FALSE))</f>
        <v>#N/A</v>
      </c>
      <c r="F7" s="9">
        <v>1</v>
      </c>
      <c r="G7" s="47" t="e">
        <f>IF(MONTH(D7)&amp;YEAR(D7)=MONTH($B$26)&amp;YEAR($B$26),"ST",IF(MONTH(D7)&amp;YEAR(D7)=MONTH($B$27)&amp;YEAR($B$27),"EN",IF(D7&gt;$B$27,"","MID")))</f>
        <v>#VALUE!</v>
      </c>
      <c r="H7" s="331" t="e">
        <f>IF(G7="ST",((D8-$B$26))/(D8-D7),IF(G7="EN",($B$27-D7+1)/((VLOOKUP(D7,Ref!$C$5:$E$102,3,FALSE))-D7),IF(G7="","",1)))</f>
        <v>#VALUE!</v>
      </c>
      <c r="I7" s="46" t="str">
        <f ca="1">IFERROR(OFFSET(EUC!$G$1,MATCH(ML!$B$39,EUC!$S$2:$S$225,0),MONTH(ML!D7)-1),"")</f>
        <v/>
      </c>
      <c r="J7" s="119" t="e">
        <f t="shared" ref="J7:J70" si="0">IF(H7="","",I7*$B$35*IF(H7="",1,H7))</f>
        <v>#VALUE!</v>
      </c>
      <c r="K7" s="332">
        <f ca="1">SUMIF(COG!B:B,ML!D7,COG!C:C)</f>
        <v>0</v>
      </c>
      <c r="L7" s="176" t="e">
        <f ca="1">IF(F7&lt;=$B$28,(SUM($B$58:$B$61)*(VLOOKUP(D7,Ref!$C$5:$E$102,3,FALSE)-D7)*H7)/100,"")</f>
        <v>#DIV/0!</v>
      </c>
      <c r="M7" s="176" t="e">
        <f t="shared" ref="M7:M70" ca="1" si="1">IF(F7&lt;=$B$28,(SUM($B$55:$B$56)*J7)/100,"")</f>
        <v>#VALUE!</v>
      </c>
      <c r="N7" s="121" t="e">
        <f t="shared" ref="N7:N70" ca="1" si="2">IF(D7="","",SUM(L7:M7)/J7*100)</f>
        <v>#DIV/0!</v>
      </c>
      <c r="O7" s="362" t="e">
        <f ca="1">IF(D7="","",(OFFSET(METERING!$M$1,MATCH(ML!E7,METERING!$M$2:$M$9,0),MATCH(ML!$B$47,METERING!$N$1:$Q$1,0))/365/100+SUM($B$49:$B$50)/100)*(VLOOKUP(D7,Ref!$C$5:$E$102,3,FALSE)-D7)*H7)</f>
        <v>#N/A</v>
      </c>
      <c r="P7" s="362" t="e">
        <f ca="1">IF(F7&lt;=$B$28,(SUM($B$52:$B$54)*(VLOOKUP(D7,Ref!$C$5:$E$102,3,FALSE)-D7)*H7)/100,"")</f>
        <v>#N/A</v>
      </c>
      <c r="Q7" s="120" t="e">
        <f ca="1">IF(D7="","",SUM(O7:P7)/J7*100)</f>
        <v>#N/A</v>
      </c>
      <c r="R7" s="318" t="e">
        <f>IF(D7="","",VLOOKUP(D7,UAG!$B$8:$N$67,13,FALSE)*$B$35*(VLOOKUP(D7,Ref!$C$5:$E$102,3,FALSE)-D7)*(1+$B$57))</f>
        <v>#N/A</v>
      </c>
      <c r="S7" s="358" t="e">
        <f ca="1">IF(H7="","",IF($B$17=FALSE,N7,SUM($B$62))*OFFSET(OTHER!$B$49,MATCH($B$33,OTHER!$B$50:$B$57,0),MATCH(E7,OTHER!$C$49:$I$49,0)))</f>
        <v>#VALUE!</v>
      </c>
      <c r="T7" s="359" t="e">
        <f ca="1">IF(H7="","",IF($B$17=FALSE,0,SUM($B$63))*OFFSET(OTHER!$B$49,MATCH($B$33,OTHER!$B$50:$B$57,0),MATCH(E7,OTHER!$C$49:$I$49,0)))</f>
        <v>#VALUE!</v>
      </c>
      <c r="U7" s="333" t="str">
        <f>IFERROR($B$16*J7/100,"")</f>
        <v/>
      </c>
      <c r="V7" s="4"/>
      <c r="W7" s="4"/>
      <c r="X7" s="4"/>
      <c r="Y7" s="322"/>
      <c r="Z7" s="323"/>
      <c r="AA7" s="4"/>
      <c r="AB7" s="4"/>
      <c r="AC7" s="4"/>
    </row>
    <row r="8" spans="1:40" x14ac:dyDescent="0.25">
      <c r="A8" s="445" t="s">
        <v>1921</v>
      </c>
      <c r="B8" s="451" t="e">
        <f ca="1">AVERAGE(S7:S74)</f>
        <v>#VALUE!</v>
      </c>
      <c r="D8" s="45" t="e">
        <f>IF(F8&gt;$B$28+1,"",(VLOOKUP(D7,Ref!$C$5:$E$102,3,FALSE)))</f>
        <v>#N/A</v>
      </c>
      <c r="E8" s="9" t="e">
        <f>IF(D8="","",VLOOKUP(D8,Ref!$B$5:$H$200,7,FALSE))</f>
        <v>#N/A</v>
      </c>
      <c r="F8" s="9">
        <f t="shared" ref="F8:F70" si="3">IF(F7="","",IF(F7+1&gt;$B$28,"",F7+1))</f>
        <v>2</v>
      </c>
      <c r="G8" s="47" t="e">
        <f t="shared" ref="G8:G70" si="4">IF(F8="","",IF(MONTH(D8)&amp;YEAR(D8)=MONTH($B$26)&amp;YEAR($B$26),"ST",IF(MONTH(D8)&amp;YEAR(D8)=MONTH($B$27)&amp;YEAR($B$27),"EN",IF(D8&gt;$B$27,"","MID"))))</f>
        <v>#N/A</v>
      </c>
      <c r="H8" s="331" t="e">
        <f>IF(G8="ST",((D9-$B$26))/(D9-D8),IF(G8="EN",($B$27-D8+1)/((VLOOKUP(D8,Ref!$C$5:$E$102,3,FALSE))-D8),IF(G8="","",1)))</f>
        <v>#N/A</v>
      </c>
      <c r="I8" s="46" t="str">
        <f ca="1">IFERROR(OFFSET(EUC!$G$1,MATCH(ML!$B$39,EUC!$S$2:$S$225,0),MONTH(ML!D8)-1),"")</f>
        <v/>
      </c>
      <c r="J8" s="119" t="e">
        <f t="shared" si="0"/>
        <v>#N/A</v>
      </c>
      <c r="K8" s="332">
        <f ca="1">SUMIF(COG!B:B,ML!D8,COG!C:C)</f>
        <v>0</v>
      </c>
      <c r="L8" s="176" t="e">
        <f ca="1">IF(F8&lt;=$B$28,(SUM($B$58:$B$61)*(VLOOKUP(D8,Ref!$C$5:$E$102,3,FALSE)-D8)*H8)/100,"")</f>
        <v>#DIV/0!</v>
      </c>
      <c r="M8" s="176" t="e">
        <f t="shared" ca="1" si="1"/>
        <v>#N/A</v>
      </c>
      <c r="N8" s="121" t="e">
        <f t="shared" si="2"/>
        <v>#N/A</v>
      </c>
      <c r="O8" s="362" t="e">
        <f ca="1">IF(D8="","",(OFFSET(METERING!$M$1,MATCH(ML!E8,METERING!$M$2:$M$9,0),MATCH(ML!$B$47,METERING!$N$1:$Q$1,0))/365/100+SUM($B$49:$B$50)/100)*(VLOOKUP(D8,Ref!$C$5:$E$102,3,FALSE)-D8)*H8)</f>
        <v>#N/A</v>
      </c>
      <c r="P8" s="362" t="e">
        <f ca="1">IF(F8&lt;=$B$28,(SUM($B$52:$B$54)*(VLOOKUP(D8,Ref!$C$5:$E$102,3,FALSE)-D8)*H8)/100,"")</f>
        <v>#N/A</v>
      </c>
      <c r="Q8" s="120" t="e">
        <f t="shared" ref="Q8:Q70" si="5">IF(D8="","",SUM(O8:P8)/J8*100)</f>
        <v>#N/A</v>
      </c>
      <c r="R8" s="318" t="e">
        <f>IF(D8="","",VLOOKUP(D8,UAG!$B$8:$N$67,13,FALSE)*$B$35*(VLOOKUP(D8,Ref!$C$5:$E$102,3,FALSE)-D8)*(1+$B$57))</f>
        <v>#N/A</v>
      </c>
      <c r="S8" s="358" t="e">
        <f ca="1">IF(H8="","",IF($B$17=FALSE,N8,SUM($B$62))*OFFSET(OTHER!$B$49,MATCH($B$33,OTHER!$B$50:$B$57,0),MATCH(E8,OTHER!$C$49:$I$49,0)))</f>
        <v>#N/A</v>
      </c>
      <c r="T8" s="359" t="e">
        <f ca="1">IF(H8="","",IF($B$17=FALSE,0,SUM($B$63))*OFFSET(OTHER!$B$49,MATCH($B$33,OTHER!$B$50:$B$57,0),MATCH(E8,OTHER!$C$49:$I$49,0)))</f>
        <v>#N/A</v>
      </c>
      <c r="U8" s="333" t="str">
        <f t="shared" ref="U8:U70" si="6">IFERROR($B$16*J8/100,"")</f>
        <v/>
      </c>
      <c r="V8" s="4"/>
      <c r="W8" s="4"/>
      <c r="X8" s="4"/>
      <c r="Y8" s="322"/>
      <c r="Z8" s="323"/>
      <c r="AA8" s="4"/>
      <c r="AB8" s="4"/>
      <c r="AC8" s="4"/>
    </row>
    <row r="9" spans="1:40" x14ac:dyDescent="0.25">
      <c r="A9" s="445" t="s">
        <v>2621</v>
      </c>
      <c r="B9" s="451">
        <f>IF(ISERROR(B44)=FALSE,IF(RIGHT(B44,1)="0",OTHER!$C$3,OTHER!$C$3*0.5),OTHER!$C$3)</f>
        <v>0.1</v>
      </c>
      <c r="D9" s="45" t="e">
        <f>IF(F9&gt;$B$28+1,"",(VLOOKUP(D8,Ref!$C$5:$E$102,3,FALSE)))</f>
        <v>#N/A</v>
      </c>
      <c r="E9" s="9" t="e">
        <f>IF(D9="","",VLOOKUP(D9,Ref!$B$5:$H$200,7,FALSE))</f>
        <v>#N/A</v>
      </c>
      <c r="F9" s="9">
        <f t="shared" si="3"/>
        <v>3</v>
      </c>
      <c r="G9" s="47" t="e">
        <f t="shared" si="4"/>
        <v>#N/A</v>
      </c>
      <c r="H9" s="331" t="e">
        <f>IF(G9="ST",((D10-$B$26))/(D10-D9),IF(G9="EN",($B$27-D9+1)/((VLOOKUP(D9,Ref!$C$5:$E$102,3,FALSE))-D9),IF(G9="","",1)))</f>
        <v>#N/A</v>
      </c>
      <c r="I9" s="46" t="str">
        <f ca="1">IFERROR(OFFSET(EUC!$G$1,MATCH(ML!$B$39,EUC!$S$2:$S$225,0),MONTH(ML!D9)-1),"")</f>
        <v/>
      </c>
      <c r="J9" s="119" t="e">
        <f t="shared" si="0"/>
        <v>#N/A</v>
      </c>
      <c r="K9" s="332">
        <f ca="1">SUMIF(COG!B:B,ML!D9,COG!C:C)</f>
        <v>0</v>
      </c>
      <c r="L9" s="176" t="e">
        <f ca="1">IF(F9&lt;=$B$28,(SUM($B$58:$B$61)*(VLOOKUP(D9,Ref!$C$5:$E$102,3,FALSE)-D9)*H9)/100,"")</f>
        <v>#DIV/0!</v>
      </c>
      <c r="M9" s="176" t="e">
        <f t="shared" ca="1" si="1"/>
        <v>#N/A</v>
      </c>
      <c r="N9" s="121" t="e">
        <f t="shared" si="2"/>
        <v>#N/A</v>
      </c>
      <c r="O9" s="362" t="e">
        <f ca="1">IF(D9="","",(OFFSET(METERING!$M$1,MATCH(ML!E9,METERING!$M$2:$M$9,0),MATCH(ML!$B$47,METERING!$N$1:$Q$1,0))/365/100+SUM($B$49:$B$50)/100)*(VLOOKUP(D9,Ref!$C$5:$E$102,3,FALSE)-D9)*H9)</f>
        <v>#N/A</v>
      </c>
      <c r="P9" s="362" t="e">
        <f ca="1">IF(F9&lt;=$B$28,(SUM($B$52:$B$54)*(VLOOKUP(D9,Ref!$C$5:$E$102,3,FALSE)-D9)*H9)/100,"")</f>
        <v>#N/A</v>
      </c>
      <c r="Q9" s="120" t="e">
        <f t="shared" si="5"/>
        <v>#N/A</v>
      </c>
      <c r="R9" s="318" t="e">
        <f>IF(D9="","",VLOOKUP(D9,UAG!$B$8:$N$67,13,FALSE)*$B$35*(VLOOKUP(D9,Ref!$C$5:$E$102,3,FALSE)-D9)*(1+$B$57))</f>
        <v>#N/A</v>
      </c>
      <c r="S9" s="358" t="e">
        <f ca="1">IF(H9="","",IF($B$17=FALSE,N9,SUM($B$62))*OFFSET(OTHER!$B$49,MATCH($B$33,OTHER!$B$50:$B$57,0),MATCH(E9,OTHER!$C$49:$I$49,0)))</f>
        <v>#N/A</v>
      </c>
      <c r="T9" s="359" t="e">
        <f ca="1">IF(H9="","",IF($B$17=FALSE,0,SUM($B$63))*OFFSET(OTHER!$B$49,MATCH($B$33,OTHER!$B$50:$B$57,0),MATCH(E9,OTHER!$C$49:$I$49,0)))</f>
        <v>#N/A</v>
      </c>
      <c r="U9" s="333" t="str">
        <f t="shared" si="6"/>
        <v/>
      </c>
      <c r="V9" s="4"/>
      <c r="W9" s="4"/>
      <c r="X9" s="4"/>
      <c r="Y9" s="322"/>
      <c r="Z9" s="323"/>
      <c r="AA9" s="4"/>
      <c r="AB9" s="4"/>
      <c r="AC9" s="4"/>
    </row>
    <row r="10" spans="1:40" x14ac:dyDescent="0.25">
      <c r="A10" s="445" t="s">
        <v>2679</v>
      </c>
      <c r="B10" s="451">
        <f>IFERROR(SALES!$F$20*2,0)</f>
        <v>0</v>
      </c>
      <c r="D10" s="45" t="e">
        <f>IF(F10&gt;$B$28+1,"",(VLOOKUP(D9,Ref!$C$5:$E$102,3,FALSE)))</f>
        <v>#N/A</v>
      </c>
      <c r="E10" s="9" t="e">
        <f>IF(D10="","",VLOOKUP(D10,Ref!$B$5:$H$200,7,FALSE))</f>
        <v>#N/A</v>
      </c>
      <c r="F10" s="9">
        <f t="shared" si="3"/>
        <v>4</v>
      </c>
      <c r="G10" s="47" t="e">
        <f t="shared" si="4"/>
        <v>#N/A</v>
      </c>
      <c r="H10" s="331" t="e">
        <f>IF(G10="ST",((D11-$B$26))/(D11-D10),IF(G10="EN",($B$27-D10+1)/((VLOOKUP(D10,Ref!$C$5:$E$102,3,FALSE))-D10),IF(G10="","",1)))</f>
        <v>#N/A</v>
      </c>
      <c r="I10" s="46" t="str">
        <f ca="1">IFERROR(OFFSET(EUC!$G$1,MATCH(ML!$B$39,EUC!$S$2:$S$225,0),MONTH(ML!D10)-1),"")</f>
        <v/>
      </c>
      <c r="J10" s="119" t="e">
        <f t="shared" si="0"/>
        <v>#N/A</v>
      </c>
      <c r="K10" s="332">
        <f ca="1">SUMIF(COG!B:B,ML!D10,COG!C:C)</f>
        <v>0</v>
      </c>
      <c r="L10" s="176" t="e">
        <f ca="1">IF(F10&lt;=$B$28,(SUM($B$58:$B$61)*(VLOOKUP(D10,Ref!$C$5:$E$102,3,FALSE)-D10)*H10)/100,"")</f>
        <v>#DIV/0!</v>
      </c>
      <c r="M10" s="176" t="e">
        <f t="shared" ca="1" si="1"/>
        <v>#N/A</v>
      </c>
      <c r="N10" s="121" t="e">
        <f t="shared" si="2"/>
        <v>#N/A</v>
      </c>
      <c r="O10" s="362" t="e">
        <f ca="1">IF(D10="","",(OFFSET(METERING!$M$1,MATCH(ML!E10,METERING!$M$2:$M$9,0),MATCH(ML!$B$47,METERING!$N$1:$Q$1,0))/365/100+SUM($B$49:$B$50)/100)*(VLOOKUP(D10,Ref!$C$5:$E$102,3,FALSE)-D10)*H10)</f>
        <v>#N/A</v>
      </c>
      <c r="P10" s="362" t="e">
        <f ca="1">IF(F10&lt;=$B$28,(SUM($B$52:$B$54)*(VLOOKUP(D10,Ref!$C$5:$E$102,3,FALSE)-D10)*H10)/100,"")</f>
        <v>#N/A</v>
      </c>
      <c r="Q10" s="120" t="e">
        <f t="shared" si="5"/>
        <v>#N/A</v>
      </c>
      <c r="R10" s="318" t="e">
        <f>IF(D10="","",VLOOKUP(D10,UAG!$B$8:$N$67,13,FALSE)*$B$35*(VLOOKUP(D10,Ref!$C$5:$E$102,3,FALSE)-D10)*(1+$B$57))</f>
        <v>#N/A</v>
      </c>
      <c r="S10" s="358" t="e">
        <f ca="1">IF(H10="","",IF($B$17=FALSE,N10,SUM($B$62))*OFFSET(OTHER!$B$49,MATCH($B$33,OTHER!$B$50:$B$57,0),MATCH(E10,OTHER!$C$49:$I$49,0)))</f>
        <v>#N/A</v>
      </c>
      <c r="T10" s="359" t="e">
        <f ca="1">IF(H10="","",IF($B$17=FALSE,0,SUM($B$63))*OFFSET(OTHER!$B$49,MATCH($B$33,OTHER!$B$50:$B$57,0),MATCH(E10,OTHER!$C$49:$I$49,0)))</f>
        <v>#N/A</v>
      </c>
      <c r="U10" s="333" t="str">
        <f t="shared" si="6"/>
        <v/>
      </c>
      <c r="V10" s="4"/>
      <c r="W10" s="4"/>
      <c r="X10" s="4"/>
      <c r="Y10" s="322"/>
      <c r="Z10" s="323"/>
      <c r="AA10" s="4"/>
      <c r="AB10" s="4"/>
      <c r="AC10" s="4"/>
    </row>
    <row r="11" spans="1:40" x14ac:dyDescent="0.25">
      <c r="A11" s="445" t="s">
        <v>2683</v>
      </c>
      <c r="B11" s="451" t="e">
        <f ca="1">B70/B35*100</f>
        <v>#N/A</v>
      </c>
      <c r="D11" s="45" t="e">
        <f>IF(F11&gt;$B$28+1,"",(VLOOKUP(D10,Ref!$C$5:$E$102,3,FALSE)))</f>
        <v>#N/A</v>
      </c>
      <c r="E11" s="9" t="e">
        <f>IF(D11="","",VLOOKUP(D11,Ref!$B$5:$H$200,7,FALSE))</f>
        <v>#N/A</v>
      </c>
      <c r="F11" s="9">
        <f t="shared" si="3"/>
        <v>5</v>
      </c>
      <c r="G11" s="47" t="e">
        <f t="shared" si="4"/>
        <v>#N/A</v>
      </c>
      <c r="H11" s="331" t="e">
        <f>IF(G11="ST",((D12-$B$26))/(D12-D11),IF(G11="EN",($B$27-D11+1)/((VLOOKUP(D11,Ref!$C$5:$E$102,3,FALSE))-D11),IF(G11="","",1)))</f>
        <v>#N/A</v>
      </c>
      <c r="I11" s="46" t="str">
        <f ca="1">IFERROR(OFFSET(EUC!$G$1,MATCH(ML!$B$39,EUC!$S$2:$S$225,0),MONTH(ML!D11)-1),"")</f>
        <v/>
      </c>
      <c r="J11" s="119" t="e">
        <f t="shared" si="0"/>
        <v>#N/A</v>
      </c>
      <c r="K11" s="332">
        <f ca="1">SUMIF(COG!B:B,ML!D11,COG!C:C)</f>
        <v>0</v>
      </c>
      <c r="L11" s="176" t="e">
        <f ca="1">IF(F11&lt;=$B$28,(SUM($B$58:$B$61)*(VLOOKUP(D11,Ref!$C$5:$E$102,3,FALSE)-D11)*H11)/100,"")</f>
        <v>#DIV/0!</v>
      </c>
      <c r="M11" s="176" t="e">
        <f t="shared" ca="1" si="1"/>
        <v>#N/A</v>
      </c>
      <c r="N11" s="121" t="e">
        <f t="shared" si="2"/>
        <v>#N/A</v>
      </c>
      <c r="O11" s="362" t="e">
        <f ca="1">IF(D11="","",(OFFSET(METERING!$M$1,MATCH(ML!E11,METERING!$M$2:$M$9,0),MATCH(ML!$B$47,METERING!$N$1:$Q$1,0))/365/100+SUM($B$49:$B$50)/100)*(VLOOKUP(D11,Ref!$C$5:$E$102,3,FALSE)-D11)*H11)</f>
        <v>#N/A</v>
      </c>
      <c r="P11" s="362" t="e">
        <f ca="1">IF(F11&lt;=$B$28,(SUM($B$52:$B$54)*(VLOOKUP(D11,Ref!$C$5:$E$102,3,FALSE)-D11)*H11)/100,"")</f>
        <v>#N/A</v>
      </c>
      <c r="Q11" s="120" t="e">
        <f t="shared" si="5"/>
        <v>#N/A</v>
      </c>
      <c r="R11" s="318" t="e">
        <f>IF(D11="","",VLOOKUP(D11,UAG!$B$8:$N$67,13,FALSE)*$B$35*(VLOOKUP(D11,Ref!$C$5:$E$102,3,FALSE)-D11)*(1+$B$57))</f>
        <v>#N/A</v>
      </c>
      <c r="S11" s="358" t="e">
        <f ca="1">IF(H11="","",IF($B$17=FALSE,N11,SUM($B$62))*OFFSET(OTHER!$B$49,MATCH($B$33,OTHER!$B$50:$B$57,0),MATCH(E11,OTHER!$C$49:$I$49,0)))</f>
        <v>#N/A</v>
      </c>
      <c r="T11" s="359" t="e">
        <f ca="1">IF(H11="","",IF($B$17=FALSE,0,SUM($B$63))*OFFSET(OTHER!$B$49,MATCH($B$33,OTHER!$B$50:$B$57,0),MATCH(E11,OTHER!$C$49:$I$49,0)))</f>
        <v>#N/A</v>
      </c>
      <c r="U11" s="333" t="str">
        <f t="shared" si="6"/>
        <v/>
      </c>
      <c r="V11" s="4"/>
      <c r="W11" s="4"/>
      <c r="X11" s="4"/>
      <c r="Y11" s="322"/>
      <c r="Z11" s="323"/>
      <c r="AA11" s="4"/>
      <c r="AB11" s="4"/>
      <c r="AC11" s="4"/>
    </row>
    <row r="12" spans="1:40" x14ac:dyDescent="0.25">
      <c r="A12" s="445" t="s">
        <v>2682</v>
      </c>
      <c r="B12" s="451" t="e">
        <f ca="1">B72</f>
        <v>#N/A</v>
      </c>
      <c r="C12" s="326"/>
      <c r="D12" s="45" t="e">
        <f>IF(F12&gt;$B$28+1,"",(VLOOKUP(D11,Ref!$C$5:$E$102,3,FALSE)))</f>
        <v>#N/A</v>
      </c>
      <c r="E12" s="9" t="e">
        <f>IF(D12="","",VLOOKUP(D12,Ref!$B$5:$H$200,7,FALSE))</f>
        <v>#N/A</v>
      </c>
      <c r="F12" s="9">
        <f t="shared" si="3"/>
        <v>6</v>
      </c>
      <c r="G12" s="47" t="e">
        <f t="shared" si="4"/>
        <v>#N/A</v>
      </c>
      <c r="H12" s="331" t="e">
        <f>IF(G12="ST",((D13-$B$26))/(D13-D12),IF(G12="EN",($B$27-D12+1)/((VLOOKUP(D12,Ref!$C$5:$E$102,3,FALSE))-D12),IF(G12="","",1)))</f>
        <v>#N/A</v>
      </c>
      <c r="I12" s="46" t="str">
        <f ca="1">IFERROR(OFFSET(EUC!$G$1,MATCH(ML!$B$39,EUC!$S$2:$S$225,0),MONTH(ML!D12)-1),"")</f>
        <v/>
      </c>
      <c r="J12" s="119" t="e">
        <f t="shared" si="0"/>
        <v>#N/A</v>
      </c>
      <c r="K12" s="332">
        <f ca="1">SUMIF(COG!B:B,ML!D12,COG!C:C)</f>
        <v>0</v>
      </c>
      <c r="L12" s="176" t="e">
        <f ca="1">IF(F12&lt;=$B$28,(SUM($B$58:$B$61)*(VLOOKUP(D12,Ref!$C$5:$E$102,3,FALSE)-D12)*H12)/100,"")</f>
        <v>#DIV/0!</v>
      </c>
      <c r="M12" s="176" t="e">
        <f t="shared" ca="1" si="1"/>
        <v>#N/A</v>
      </c>
      <c r="N12" s="121" t="e">
        <f t="shared" si="2"/>
        <v>#N/A</v>
      </c>
      <c r="O12" s="362" t="e">
        <f ca="1">IF(D12="","",(OFFSET(METERING!$M$1,MATCH(ML!E12,METERING!$M$2:$M$9,0),MATCH(ML!$B$47,METERING!$N$1:$Q$1,0))/365/100+SUM($B$49:$B$50)/100)*(VLOOKUP(D12,Ref!$C$5:$E$102,3,FALSE)-D12)*H12)</f>
        <v>#N/A</v>
      </c>
      <c r="P12" s="362" t="e">
        <f ca="1">IF(F12&lt;=$B$28,(SUM($B$52:$B$54)*(VLOOKUP(D12,Ref!$C$5:$E$102,3,FALSE)-D12)*H12)/100,"")</f>
        <v>#N/A</v>
      </c>
      <c r="Q12" s="120" t="e">
        <f t="shared" si="5"/>
        <v>#N/A</v>
      </c>
      <c r="R12" s="318" t="e">
        <f>IF(D12="","",VLOOKUP(D12,UAG!$B$8:$N$67,13,FALSE)*$B$35*(VLOOKUP(D12,Ref!$C$5:$E$102,3,FALSE)-D12)*(1+$B$57))</f>
        <v>#N/A</v>
      </c>
      <c r="S12" s="358" t="e">
        <f ca="1">IF(H12="","",IF($B$17=FALSE,N12,SUM($B$62))*OFFSET(OTHER!$B$49,MATCH($B$33,OTHER!$B$50:$B$57,0),MATCH(E12,OTHER!$C$49:$I$49,0)))</f>
        <v>#N/A</v>
      </c>
      <c r="T12" s="359" t="e">
        <f ca="1">IF(H12="","",IF($B$17=FALSE,0,SUM($B$63))*OFFSET(OTHER!$B$49,MATCH($B$33,OTHER!$B$50:$B$57,0),MATCH(E12,OTHER!$C$49:$I$49,0)))</f>
        <v>#N/A</v>
      </c>
      <c r="U12" s="333" t="str">
        <f t="shared" si="6"/>
        <v/>
      </c>
      <c r="V12" s="4"/>
      <c r="W12" s="4"/>
      <c r="X12" s="4"/>
      <c r="Y12" s="322"/>
      <c r="Z12" s="323"/>
      <c r="AA12" s="4"/>
      <c r="AB12" s="4"/>
      <c r="AC12" s="4"/>
    </row>
    <row r="13" spans="1:40" x14ac:dyDescent="0.25">
      <c r="A13" s="446" t="s">
        <v>2623</v>
      </c>
      <c r="B13" s="451" t="e">
        <f>SUM($B$3:$B$12)*B65</f>
        <v>#VALUE!</v>
      </c>
      <c r="D13" s="45" t="e">
        <f>IF(F13&gt;$B$28+1,"",(VLOOKUP(D12,Ref!$C$5:$E$102,3,FALSE)))</f>
        <v>#N/A</v>
      </c>
      <c r="E13" s="9" t="e">
        <f>IF(D13="","",VLOOKUP(D13,Ref!$B$5:$H$200,7,FALSE))</f>
        <v>#N/A</v>
      </c>
      <c r="F13" s="9">
        <f t="shared" si="3"/>
        <v>7</v>
      </c>
      <c r="G13" s="47" t="e">
        <f t="shared" si="4"/>
        <v>#N/A</v>
      </c>
      <c r="H13" s="331" t="e">
        <f>IF(G13="ST",((D14-$B$26))/(D14-D13),IF(G13="EN",($B$27-D13+1)/((VLOOKUP(D13,Ref!$C$5:$E$102,3,FALSE))-D13),IF(G13="","",1)))</f>
        <v>#N/A</v>
      </c>
      <c r="I13" s="46" t="str">
        <f ca="1">IFERROR(OFFSET(EUC!$G$1,MATCH(ML!$B$39,EUC!$S$2:$S$225,0),MONTH(ML!D13)-1),"")</f>
        <v/>
      </c>
      <c r="J13" s="119" t="e">
        <f t="shared" si="0"/>
        <v>#N/A</v>
      </c>
      <c r="K13" s="332">
        <f ca="1">SUMIF(COG!B:B,ML!D13,COG!C:C)</f>
        <v>0</v>
      </c>
      <c r="L13" s="176" t="e">
        <f ca="1">IF(F13&lt;=$B$28,(SUM($B$58:$B$61)*(VLOOKUP(D13,Ref!$C$5:$E$102,3,FALSE)-D13)*H13)/100,"")</f>
        <v>#DIV/0!</v>
      </c>
      <c r="M13" s="176" t="e">
        <f t="shared" ca="1" si="1"/>
        <v>#N/A</v>
      </c>
      <c r="N13" s="121" t="e">
        <f t="shared" si="2"/>
        <v>#N/A</v>
      </c>
      <c r="O13" s="362" t="e">
        <f ca="1">IF(D13="","",(OFFSET(METERING!$M$1,MATCH(ML!E13,METERING!$M$2:$M$9,0),MATCH(ML!$B$47,METERING!$N$1:$Q$1,0))/365/100+SUM($B$49:$B$50)/100)*(VLOOKUP(D13,Ref!$C$5:$E$102,3,FALSE)-D13)*H13)</f>
        <v>#N/A</v>
      </c>
      <c r="P13" s="362" t="e">
        <f ca="1">IF(F13&lt;=$B$28,(SUM($B$52:$B$54)*(VLOOKUP(D13,Ref!$C$5:$E$102,3,FALSE)-D13)*H13)/100,"")</f>
        <v>#N/A</v>
      </c>
      <c r="Q13" s="120" t="e">
        <f t="shared" si="5"/>
        <v>#N/A</v>
      </c>
      <c r="R13" s="318" t="e">
        <f>IF(D13="","",VLOOKUP(D13,UAG!$B$8:$N$67,13,FALSE)*$B$35*(VLOOKUP(D13,Ref!$C$5:$E$102,3,FALSE)-D13)*(1+$B$57))</f>
        <v>#N/A</v>
      </c>
      <c r="S13" s="358" t="e">
        <f ca="1">IF(H13="","",IF($B$17=FALSE,N13,SUM($B$62))*OFFSET(OTHER!$B$49,MATCH($B$33,OTHER!$B$50:$B$57,0),MATCH(E13,OTHER!$C$49:$I$49,0)))</f>
        <v>#N/A</v>
      </c>
      <c r="T13" s="359" t="e">
        <f ca="1">IF(H13="","",IF($B$17=FALSE,0,SUM($B$63))*OFFSET(OTHER!$B$49,MATCH($B$33,OTHER!$B$50:$B$57,0),MATCH(E13,OTHER!$C$49:$I$49,0)))</f>
        <v>#N/A</v>
      </c>
      <c r="U13" s="333" t="str">
        <f t="shared" si="6"/>
        <v/>
      </c>
      <c r="V13" s="4"/>
      <c r="W13" s="4"/>
      <c r="X13" s="4"/>
      <c r="Y13" s="322"/>
      <c r="Z13" s="323"/>
      <c r="AA13" s="4"/>
      <c r="AB13" s="4"/>
      <c r="AC13" s="4"/>
    </row>
    <row r="14" spans="1:40" x14ac:dyDescent="0.25">
      <c r="A14" s="446" t="s">
        <v>2633</v>
      </c>
      <c r="B14" s="451">
        <v>0</v>
      </c>
      <c r="D14" s="45" t="e">
        <f>IF(F14&gt;$B$28+1,"",(VLOOKUP(D13,Ref!$C$5:$E$102,3,FALSE)))</f>
        <v>#N/A</v>
      </c>
      <c r="E14" s="9" t="e">
        <f>IF(D14="","",VLOOKUP(D14,Ref!$B$5:$H$200,7,FALSE))</f>
        <v>#N/A</v>
      </c>
      <c r="F14" s="9">
        <f t="shared" si="3"/>
        <v>8</v>
      </c>
      <c r="G14" s="47" t="e">
        <f t="shared" si="4"/>
        <v>#N/A</v>
      </c>
      <c r="H14" s="331" t="e">
        <f>IF(G14="ST",((D15-$B$26))/(D15-D14),IF(G14="EN",($B$27-D14+1)/((VLOOKUP(D14,Ref!$C$5:$E$102,3,FALSE))-D14),IF(G14="","",1)))</f>
        <v>#N/A</v>
      </c>
      <c r="I14" s="46" t="str">
        <f ca="1">IFERROR(OFFSET(EUC!$G$1,MATCH(ML!$B$39,EUC!$S$2:$S$225,0),MONTH(ML!D14)-1),"")</f>
        <v/>
      </c>
      <c r="J14" s="119" t="e">
        <f t="shared" si="0"/>
        <v>#N/A</v>
      </c>
      <c r="K14" s="332">
        <f ca="1">SUMIF(COG!B:B,ML!D14,COG!C:C)</f>
        <v>0</v>
      </c>
      <c r="L14" s="176" t="e">
        <f ca="1">IF(F14&lt;=$B$28,(SUM($B$58:$B$61)*(VLOOKUP(D14,Ref!$C$5:$E$102,3,FALSE)-D14)*H14)/100,"")</f>
        <v>#DIV/0!</v>
      </c>
      <c r="M14" s="176" t="e">
        <f t="shared" ca="1" si="1"/>
        <v>#N/A</v>
      </c>
      <c r="N14" s="121" t="e">
        <f t="shared" si="2"/>
        <v>#N/A</v>
      </c>
      <c r="O14" s="362" t="e">
        <f ca="1">IF(D14="","",(OFFSET(METERING!$M$1,MATCH(ML!E14,METERING!$M$2:$M$9,0),MATCH(ML!$B$47,METERING!$N$1:$Q$1,0))/365/100+SUM($B$49:$B$50)/100)*(VLOOKUP(D14,Ref!$C$5:$E$102,3,FALSE)-D14)*H14)</f>
        <v>#N/A</v>
      </c>
      <c r="P14" s="362" t="e">
        <f ca="1">IF(F14&lt;=$B$28,(SUM($B$52:$B$54)*(VLOOKUP(D14,Ref!$C$5:$E$102,3,FALSE)-D14)*H14)/100,"")</f>
        <v>#N/A</v>
      </c>
      <c r="Q14" s="120" t="e">
        <f t="shared" si="5"/>
        <v>#N/A</v>
      </c>
      <c r="R14" s="318" t="e">
        <f>IF(D14="","",VLOOKUP(D14,UAG!$B$8:$N$67,13,FALSE)*$B$35*(VLOOKUP(D14,Ref!$C$5:$E$102,3,FALSE)-D14)*(1+$B$57))</f>
        <v>#N/A</v>
      </c>
      <c r="S14" s="358" t="e">
        <f ca="1">IF(H14="","",IF($B$17=FALSE,N14,SUM($B$62))*OFFSET(OTHER!$B$49,MATCH($B$33,OTHER!$B$50:$B$57,0),MATCH(E14,OTHER!$C$49:$I$49,0)))</f>
        <v>#N/A</v>
      </c>
      <c r="T14" s="359" t="e">
        <f ca="1">IF(H14="","",IF($B$17=FALSE,0,SUM($B$63))*OFFSET(OTHER!$B$49,MATCH($B$33,OTHER!$B$50:$B$57,0),MATCH(E14,OTHER!$C$49:$I$49,0)))</f>
        <v>#N/A</v>
      </c>
      <c r="U14" s="333" t="str">
        <f t="shared" si="6"/>
        <v/>
      </c>
      <c r="V14" s="4"/>
      <c r="W14" s="4"/>
      <c r="X14" s="4"/>
      <c r="Y14" s="322"/>
      <c r="Z14" s="323"/>
      <c r="AA14" s="4"/>
      <c r="AB14" s="4"/>
      <c r="AC14" s="4"/>
      <c r="AD14" s="312"/>
      <c r="AE14" s="312"/>
      <c r="AF14" s="312"/>
      <c r="AG14" s="312"/>
      <c r="AH14" s="312"/>
      <c r="AI14" s="312"/>
      <c r="AJ14" s="312"/>
      <c r="AK14" s="313"/>
      <c r="AL14" s="2"/>
      <c r="AM14" s="4"/>
      <c r="AN14" s="4"/>
    </row>
    <row r="15" spans="1:40" x14ac:dyDescent="0.25">
      <c r="A15" s="446" t="s">
        <v>2634</v>
      </c>
      <c r="B15" s="451" t="e">
        <f>SUM($B$3:$B$12)*B67</f>
        <v>#VALUE!</v>
      </c>
      <c r="D15" s="45" t="e">
        <f>IF(F15&gt;$B$28+1,"",(VLOOKUP(D14,Ref!$C$5:$E$102,3,FALSE)))</f>
        <v>#N/A</v>
      </c>
      <c r="E15" s="9" t="e">
        <f>IF(D15="","",VLOOKUP(D15,Ref!$B$5:$H$200,7,FALSE))</f>
        <v>#N/A</v>
      </c>
      <c r="F15" s="9">
        <f t="shared" si="3"/>
        <v>9</v>
      </c>
      <c r="G15" s="47" t="e">
        <f t="shared" si="4"/>
        <v>#N/A</v>
      </c>
      <c r="H15" s="331" t="e">
        <f>IF(G15="ST",((D16-$B$26))/(D16-D15),IF(G15="EN",($B$27-D15+1)/((VLOOKUP(D15,Ref!$C$5:$E$102,3,FALSE))-D15),IF(G15="","",1)))</f>
        <v>#N/A</v>
      </c>
      <c r="I15" s="46" t="str">
        <f ca="1">IFERROR(OFFSET(EUC!$G$1,MATCH(ML!$B$39,EUC!$S$2:$S$225,0),MONTH(ML!D15)-1),"")</f>
        <v/>
      </c>
      <c r="J15" s="119" t="e">
        <f t="shared" si="0"/>
        <v>#N/A</v>
      </c>
      <c r="K15" s="332">
        <f ca="1">SUMIF(COG!B:B,ML!D15,COG!C:C)</f>
        <v>0</v>
      </c>
      <c r="L15" s="176" t="e">
        <f ca="1">IF(F15&lt;=$B$28,(SUM($B$58:$B$61)*(VLOOKUP(D15,Ref!$C$5:$E$102,3,FALSE)-D15)*H15)/100,"")</f>
        <v>#DIV/0!</v>
      </c>
      <c r="M15" s="176" t="e">
        <f t="shared" ca="1" si="1"/>
        <v>#N/A</v>
      </c>
      <c r="N15" s="121" t="e">
        <f t="shared" si="2"/>
        <v>#N/A</v>
      </c>
      <c r="O15" s="362" t="e">
        <f ca="1">IF(D15="","",(OFFSET(METERING!$M$1,MATCH(ML!E15,METERING!$M$2:$M$9,0),MATCH(ML!$B$47,METERING!$N$1:$Q$1,0))/365/100+SUM($B$49:$B$50)/100)*(VLOOKUP(D15,Ref!$C$5:$E$102,3,FALSE)-D15)*H15)</f>
        <v>#N/A</v>
      </c>
      <c r="P15" s="362" t="e">
        <f ca="1">IF(F15&lt;=$B$28,(SUM($B$52:$B$54)*(VLOOKUP(D15,Ref!$C$5:$E$102,3,FALSE)-D15)*H15)/100,"")</f>
        <v>#N/A</v>
      </c>
      <c r="Q15" s="120" t="e">
        <f t="shared" si="5"/>
        <v>#N/A</v>
      </c>
      <c r="R15" s="318" t="e">
        <f>IF(D15="","",VLOOKUP(D15,UAG!$B$8:$N$67,13,FALSE)*$B$35*(VLOOKUP(D15,Ref!$C$5:$E$102,3,FALSE)-D15)*(1+$B$57))</f>
        <v>#N/A</v>
      </c>
      <c r="S15" s="358" t="e">
        <f ca="1">IF(H15="","",IF($B$17=FALSE,N15,SUM($B$62))*OFFSET(OTHER!$B$49,MATCH($B$33,OTHER!$B$50:$B$57,0),MATCH(E15,OTHER!$C$49:$I$49,0)))</f>
        <v>#N/A</v>
      </c>
      <c r="T15" s="359" t="e">
        <f ca="1">IF(H15="","",IF($B$17=FALSE,0,SUM($B$63))*OFFSET(OTHER!$B$49,MATCH($B$33,OTHER!$B$50:$B$57,0),MATCH(E15,OTHER!$C$49:$I$49,0)))</f>
        <v>#N/A</v>
      </c>
      <c r="U15" s="333" t="str">
        <f t="shared" si="6"/>
        <v/>
      </c>
      <c r="V15" s="4"/>
      <c r="W15" s="4"/>
      <c r="X15" s="4"/>
      <c r="Y15" s="322"/>
      <c r="Z15" s="323"/>
      <c r="AA15" s="4"/>
      <c r="AB15" s="4"/>
      <c r="AC15" s="4"/>
      <c r="AD15" s="312"/>
      <c r="AE15" s="312"/>
      <c r="AF15" s="312"/>
      <c r="AG15" s="312"/>
      <c r="AH15" s="312"/>
      <c r="AI15" s="312"/>
      <c r="AJ15" s="313"/>
      <c r="AK15" s="2"/>
      <c r="AM15" s="4"/>
      <c r="AN15" s="4"/>
    </row>
    <row r="16" spans="1:40" s="328" customFormat="1" x14ac:dyDescent="0.25">
      <c r="A16" s="446" t="s">
        <v>2635</v>
      </c>
      <c r="B16" s="452" t="e">
        <f>SUM(B3:B15)</f>
        <v>#VALUE!</v>
      </c>
      <c r="D16" s="45" t="e">
        <f>IF(F16&gt;$B$28+1,"",(VLOOKUP(D15,Ref!$C$5:$E$102,3,FALSE)))</f>
        <v>#N/A</v>
      </c>
      <c r="E16" s="9" t="e">
        <f>IF(D16="","",VLOOKUP(D16,Ref!$B$5:$H$200,7,FALSE))</f>
        <v>#N/A</v>
      </c>
      <c r="F16" s="9">
        <f t="shared" si="3"/>
        <v>10</v>
      </c>
      <c r="G16" s="47" t="e">
        <f t="shared" si="4"/>
        <v>#N/A</v>
      </c>
      <c r="H16" s="331" t="e">
        <f>IF(G16="ST",((D17-$B$26))/(D17-D16),IF(G16="EN",($B$27-D16+1)/((VLOOKUP(D16,Ref!$C$5:$E$102,3,FALSE))-D16),IF(G16="","",1)))</f>
        <v>#N/A</v>
      </c>
      <c r="I16" s="46" t="str">
        <f ca="1">IFERROR(OFFSET(EUC!$G$1,MATCH(ML!$B$39,EUC!$S$2:$S$225,0),MONTH(ML!D16)-1),"")</f>
        <v/>
      </c>
      <c r="J16" s="119" t="e">
        <f t="shared" si="0"/>
        <v>#N/A</v>
      </c>
      <c r="K16" s="332">
        <f ca="1">SUMIF(COG!B:B,ML!D16,COG!C:C)</f>
        <v>0</v>
      </c>
      <c r="L16" s="176" t="e">
        <f ca="1">IF(F16&lt;=$B$28,(SUM($B$58:$B$61)*(VLOOKUP(D16,Ref!$C$5:$E$102,3,FALSE)-D16)*H16)/100,"")</f>
        <v>#DIV/0!</v>
      </c>
      <c r="M16" s="176" t="e">
        <f t="shared" ca="1" si="1"/>
        <v>#N/A</v>
      </c>
      <c r="N16" s="121" t="e">
        <f t="shared" si="2"/>
        <v>#N/A</v>
      </c>
      <c r="O16" s="362" t="e">
        <f ca="1">IF(D16="","",(OFFSET(METERING!$M$1,MATCH(ML!E16,METERING!$M$2:$M$9,0),MATCH(ML!$B$47,METERING!$N$1:$Q$1,0))/365/100+SUM($B$49:$B$50)/100)*(VLOOKUP(D16,Ref!$C$5:$E$102,3,FALSE)-D16)*H16)</f>
        <v>#N/A</v>
      </c>
      <c r="P16" s="362" t="e">
        <f ca="1">IF(F16&lt;=$B$28,(SUM($B$52:$B$54)*(VLOOKUP(D16,Ref!$C$5:$E$102,3,FALSE)-D16)*H16)/100,"")</f>
        <v>#N/A</v>
      </c>
      <c r="Q16" s="120" t="e">
        <f t="shared" si="5"/>
        <v>#N/A</v>
      </c>
      <c r="R16" s="318" t="e">
        <f>IF(D16="","",VLOOKUP(D16,UAG!$B$8:$N$67,13,FALSE)*$B$35*(VLOOKUP(D16,Ref!$C$5:$E$102,3,FALSE)-D16)*(1+$B$57))</f>
        <v>#N/A</v>
      </c>
      <c r="S16" s="358" t="e">
        <f ca="1">IF(H16="","",IF($B$17=FALSE,N16,SUM($B$62))*OFFSET(OTHER!$B$49,MATCH($B$33,OTHER!$B$50:$B$57,0),MATCH(E16,OTHER!$C$49:$I$49,0)))</f>
        <v>#N/A</v>
      </c>
      <c r="T16" s="359" t="e">
        <f ca="1">IF(H16="","",IF($B$17=FALSE,0,SUM($B$63))*OFFSET(OTHER!$B$49,MATCH($B$33,OTHER!$B$50:$B$57,0),MATCH(E16,OTHER!$C$49:$I$49,0)))</f>
        <v>#N/A</v>
      </c>
      <c r="U16" s="333" t="str">
        <f t="shared" si="6"/>
        <v/>
      </c>
      <c r="V16" s="4"/>
      <c r="W16" s="4"/>
      <c r="X16" s="4"/>
      <c r="Y16" s="322"/>
      <c r="Z16" s="323"/>
      <c r="AA16" s="4"/>
      <c r="AB16" s="4"/>
      <c r="AC16" s="4"/>
    </row>
    <row r="17" spans="1:40" x14ac:dyDescent="0.25">
      <c r="A17" s="444" t="s">
        <v>2637</v>
      </c>
      <c r="B17" s="478" t="b">
        <f>PRICE!$H$2</f>
        <v>0</v>
      </c>
      <c r="D17" s="45" t="e">
        <f>IF(F17&gt;$B$28+1,"",(VLOOKUP(D16,Ref!$C$5:$E$102,3,FALSE)))</f>
        <v>#N/A</v>
      </c>
      <c r="E17" s="9" t="e">
        <f>IF(D17="","",VLOOKUP(D17,Ref!$B$5:$H$200,7,FALSE))</f>
        <v>#N/A</v>
      </c>
      <c r="F17" s="9">
        <f t="shared" si="3"/>
        <v>11</v>
      </c>
      <c r="G17" s="47" t="e">
        <f t="shared" si="4"/>
        <v>#N/A</v>
      </c>
      <c r="H17" s="331" t="e">
        <f>IF(G17="ST",((D18-$B$26))/(D18-D17),IF(G17="EN",($B$27-D17+1)/((VLOOKUP(D17,Ref!$C$5:$E$102,3,FALSE))-D17),IF(G17="","",1)))</f>
        <v>#N/A</v>
      </c>
      <c r="I17" s="46" t="str">
        <f ca="1">IFERROR(OFFSET(EUC!$G$1,MATCH(ML!$B$39,EUC!$S$2:$S$225,0),MONTH(ML!D17)-1),"")</f>
        <v/>
      </c>
      <c r="J17" s="119" t="e">
        <f t="shared" si="0"/>
        <v>#N/A</v>
      </c>
      <c r="K17" s="332">
        <f ca="1">SUMIF(COG!B:B,ML!D17,COG!C:C)</f>
        <v>0</v>
      </c>
      <c r="L17" s="176" t="e">
        <f ca="1">IF(F17&lt;=$B$28,(SUM($B$58:$B$61)*(VLOOKUP(D17,Ref!$C$5:$E$102,3,FALSE)-D17)*H17)/100,"")</f>
        <v>#DIV/0!</v>
      </c>
      <c r="M17" s="176" t="e">
        <f t="shared" ca="1" si="1"/>
        <v>#N/A</v>
      </c>
      <c r="N17" s="121" t="e">
        <f t="shared" si="2"/>
        <v>#N/A</v>
      </c>
      <c r="O17" s="362" t="e">
        <f ca="1">IF(D17="","",(OFFSET(METERING!$M$1,MATCH(ML!E17,METERING!$M$2:$M$9,0),MATCH(ML!$B$47,METERING!$N$1:$Q$1,0))/365/100+SUM($B$49:$B$50)/100)*(VLOOKUP(D17,Ref!$C$5:$E$102,3,FALSE)-D17)*H17)</f>
        <v>#N/A</v>
      </c>
      <c r="P17" s="362" t="e">
        <f ca="1">IF(F17&lt;=$B$28,(SUM($B$52:$B$54)*(VLOOKUP(D17,Ref!$C$5:$E$102,3,FALSE)-D17)*H17)/100,"")</f>
        <v>#N/A</v>
      </c>
      <c r="Q17" s="120" t="e">
        <f t="shared" si="5"/>
        <v>#N/A</v>
      </c>
      <c r="R17" s="318" t="e">
        <f>IF(D17="","",VLOOKUP(D17,UAG!$B$8:$N$67,13,FALSE)*$B$35*(VLOOKUP(D17,Ref!$C$5:$E$102,3,FALSE)-D17)*(1+$B$57))</f>
        <v>#N/A</v>
      </c>
      <c r="S17" s="358" t="e">
        <f ca="1">IF(H17="","",IF($B$17=FALSE,N17,SUM($B$62))*OFFSET(OTHER!$B$49,MATCH($B$33,OTHER!$B$50:$B$57,0),MATCH(E17,OTHER!$C$49:$I$49,0)))</f>
        <v>#N/A</v>
      </c>
      <c r="T17" s="359" t="e">
        <f ca="1">IF(H17="","",IF($B$17=FALSE,0,SUM($B$63))*OFFSET(OTHER!$B$49,MATCH($B$33,OTHER!$B$50:$B$57,0),MATCH(E17,OTHER!$C$49:$I$49,0)))</f>
        <v>#N/A</v>
      </c>
      <c r="U17" s="333" t="str">
        <f t="shared" si="6"/>
        <v/>
      </c>
      <c r="V17" s="4"/>
      <c r="W17" s="4"/>
      <c r="X17" s="4"/>
      <c r="Y17" s="322"/>
      <c r="Z17" s="323"/>
      <c r="AA17" s="4"/>
      <c r="AB17" s="4"/>
      <c r="AC17" s="4"/>
      <c r="AD17" s="4"/>
      <c r="AE17" s="4"/>
      <c r="AF17" s="4"/>
      <c r="AG17" s="4"/>
      <c r="AH17" s="4"/>
      <c r="AI17" s="4"/>
      <c r="AJ17" s="4"/>
      <c r="AK17" s="4"/>
      <c r="AM17" s="4"/>
      <c r="AN17" s="4"/>
    </row>
    <row r="18" spans="1:40" x14ac:dyDescent="0.25">
      <c r="A18" s="447" t="s">
        <v>2624</v>
      </c>
      <c r="B18" s="453">
        <f>IF(B17=FALSE,0,B63)</f>
        <v>0</v>
      </c>
      <c r="D18" s="45" t="e">
        <f>IF(F18&gt;$B$28+1,"",(VLOOKUP(D17,Ref!$C$5:$E$102,3,FALSE)))</f>
        <v>#N/A</v>
      </c>
      <c r="E18" s="9" t="e">
        <f>IF(D18="","",VLOOKUP(D18,Ref!$B$5:$H$200,7,FALSE))</f>
        <v>#N/A</v>
      </c>
      <c r="F18" s="9">
        <f t="shared" si="3"/>
        <v>12</v>
      </c>
      <c r="G18" s="47" t="e">
        <f t="shared" si="4"/>
        <v>#N/A</v>
      </c>
      <c r="H18" s="331" t="e">
        <f>IF(G18="ST",((D19-$B$26))/(D19-D18),IF(G18="EN",($B$27-D18+1)/((VLOOKUP(D18,Ref!$C$5:$E$102,3,FALSE))-D18),IF(G18="","",1)))</f>
        <v>#N/A</v>
      </c>
      <c r="I18" s="46" t="str">
        <f ca="1">IFERROR(OFFSET(EUC!$G$1,MATCH(ML!$B$39,EUC!$S$2:$S$225,0),MONTH(ML!D18)-1),"")</f>
        <v/>
      </c>
      <c r="J18" s="119" t="e">
        <f t="shared" si="0"/>
        <v>#N/A</v>
      </c>
      <c r="K18" s="332">
        <f ca="1">SUMIF(COG!B:B,ML!D18,COG!C:C)</f>
        <v>0</v>
      </c>
      <c r="L18" s="176" t="e">
        <f ca="1">IF(F18&lt;=$B$28,(SUM($B$58:$B$61)*(VLOOKUP(D18,Ref!$C$5:$E$102,3,FALSE)-D18)*H18)/100,"")</f>
        <v>#DIV/0!</v>
      </c>
      <c r="M18" s="176" t="e">
        <f t="shared" ca="1" si="1"/>
        <v>#N/A</v>
      </c>
      <c r="N18" s="121" t="e">
        <f t="shared" si="2"/>
        <v>#N/A</v>
      </c>
      <c r="O18" s="362" t="e">
        <f ca="1">IF(D18="","",(OFFSET(METERING!$M$1,MATCH(ML!E18,METERING!$M$2:$M$9,0),MATCH(ML!$B$47,METERING!$N$1:$Q$1,0))/365/100+SUM($B$49:$B$50)/100)*(VLOOKUP(D18,Ref!$C$5:$E$102,3,FALSE)-D18)*H18)</f>
        <v>#N/A</v>
      </c>
      <c r="P18" s="362" t="e">
        <f ca="1">IF(F18&lt;=$B$28,(SUM($B$52:$B$54)*(VLOOKUP(D18,Ref!$C$5:$E$102,3,FALSE)-D18)*H18)/100,"")</f>
        <v>#N/A</v>
      </c>
      <c r="Q18" s="120" t="e">
        <f t="shared" si="5"/>
        <v>#N/A</v>
      </c>
      <c r="R18" s="318" t="e">
        <f>IF(D18="","",VLOOKUP(D18,UAG!$B$8:$N$67,13,FALSE)*$B$35*(VLOOKUP(D18,Ref!$C$5:$E$102,3,FALSE)-D18)*(1+$B$57))</f>
        <v>#N/A</v>
      </c>
      <c r="S18" s="358" t="e">
        <f ca="1">IF(H18="","",IF($B$17=FALSE,N18,SUM($B$62))*OFFSET(OTHER!$B$49,MATCH($B$33,OTHER!$B$50:$B$57,0),MATCH(E18,OTHER!$C$49:$I$49,0)))</f>
        <v>#N/A</v>
      </c>
      <c r="T18" s="359" t="e">
        <f ca="1">IF(H18="","",IF($B$17=FALSE,0,SUM($B$63))*OFFSET(OTHER!$B$49,MATCH($B$33,OTHER!$B$50:$B$57,0),MATCH(E18,OTHER!$C$49:$I$49,0)))</f>
        <v>#N/A</v>
      </c>
      <c r="U18" s="333" t="str">
        <f t="shared" si="6"/>
        <v/>
      </c>
      <c r="V18" s="4"/>
      <c r="W18" s="4"/>
      <c r="X18" s="4"/>
      <c r="Y18" s="322"/>
      <c r="Z18" s="323"/>
      <c r="AA18" s="4"/>
      <c r="AB18" s="4"/>
      <c r="AC18" s="4"/>
      <c r="AD18" s="4"/>
      <c r="AE18" s="4"/>
      <c r="AF18" s="4"/>
      <c r="AG18" s="4"/>
      <c r="AH18" s="4"/>
      <c r="AI18" s="4"/>
      <c r="AJ18" s="4"/>
      <c r="AK18" s="4"/>
      <c r="AM18" s="4"/>
      <c r="AN18" s="4"/>
    </row>
    <row r="19" spans="1:40" x14ac:dyDescent="0.25">
      <c r="A19" s="447" t="s">
        <v>2625</v>
      </c>
      <c r="B19" s="453">
        <f>IF(B17=FALSE,0,SUM(B49:B51,B52:B54))</f>
        <v>0</v>
      </c>
      <c r="D19" s="45" t="str">
        <f>IF(F19&gt;$B$28+1,"",(VLOOKUP(D18,Ref!$C$5:$E$102,3,FALSE)))</f>
        <v/>
      </c>
      <c r="E19" s="9" t="str">
        <f>IF(D19="","",VLOOKUP(D19,Ref!$B$5:$H$200,7,FALSE))</f>
        <v/>
      </c>
      <c r="F19" s="9" t="str">
        <f t="shared" si="3"/>
        <v/>
      </c>
      <c r="G19" s="47" t="str">
        <f t="shared" si="4"/>
        <v/>
      </c>
      <c r="H19" s="331" t="str">
        <f>IF(G19="ST",((D20-$B$26))/(D20-D19),IF(G19="EN",($B$27-D19+1)/((VLOOKUP(D19,Ref!$C$5:$E$102,3,FALSE))-D19),IF(G19="","",1)))</f>
        <v/>
      </c>
      <c r="I19" s="46" t="str">
        <f ca="1">IFERROR(OFFSET(EUC!$G$1,MATCH(ML!$B$39,EUC!$S$2:$S$225,0),MONTH(ML!D19)-1),"")</f>
        <v/>
      </c>
      <c r="J19" s="119" t="str">
        <f t="shared" si="0"/>
        <v/>
      </c>
      <c r="K19" s="332">
        <f ca="1">SUMIF(COG!B:B,ML!D19,COG!C:C)</f>
        <v>0</v>
      </c>
      <c r="L19" s="176" t="str">
        <f>IF(F19&lt;=$B$28,(SUM($B$58:$B$61)*(VLOOKUP(D19,Ref!$C$5:$E$102,3,FALSE)-D19)*H19)/100,"")</f>
        <v/>
      </c>
      <c r="M19" s="176" t="str">
        <f t="shared" si="1"/>
        <v/>
      </c>
      <c r="N19" s="121" t="str">
        <f t="shared" si="2"/>
        <v/>
      </c>
      <c r="O19" s="362" t="str">
        <f ca="1">IF(D19="","",(OFFSET(METERING!$M$1,MATCH(ML!E19,METERING!$M$2:$M$9,0),MATCH(ML!$B$47,METERING!$N$1:$Q$1,0))/365/100+SUM($B$49:$B$50)/100)*(VLOOKUP(D19,Ref!$C$5:$E$102,3,FALSE)-D19)*H19)</f>
        <v/>
      </c>
      <c r="P19" s="362" t="str">
        <f>IF(F19&lt;=$B$28,(SUM($B$52:$B$54)*(VLOOKUP(D19,Ref!$C$5:$E$102,3,FALSE)-D19)*H19)/100,"")</f>
        <v/>
      </c>
      <c r="Q19" s="120" t="str">
        <f t="shared" si="5"/>
        <v/>
      </c>
      <c r="R19" s="318" t="str">
        <f>IF(D19="","",VLOOKUP(D19,UAG!$B$8:$N$67,13,FALSE)*$B$35*(VLOOKUP(D19,Ref!$C$5:$E$102,3,FALSE)-D19)*(1+$B$57))</f>
        <v/>
      </c>
      <c r="S19" s="358" t="str">
        <f ca="1">IF(H19="","",IF($B$17=FALSE,N19,SUM($B$62))*OFFSET(OTHER!$B$49,MATCH($B$33,OTHER!$B$50:$B$57,0),MATCH(E19,OTHER!$C$49:$I$49,0)))</f>
        <v/>
      </c>
      <c r="T19" s="359" t="str">
        <f ca="1">IF(H19="","",IF($B$17=FALSE,0,SUM($B$63))*OFFSET(OTHER!$B$49,MATCH($B$33,OTHER!$B$50:$B$57,0),MATCH(E19,OTHER!$C$49:$I$49,0)))</f>
        <v/>
      </c>
      <c r="U19" s="333" t="str">
        <f t="shared" si="6"/>
        <v/>
      </c>
      <c r="V19" s="4"/>
      <c r="W19" s="4"/>
      <c r="X19" s="4"/>
      <c r="Y19" s="322"/>
      <c r="Z19" s="323"/>
      <c r="AA19" s="4"/>
      <c r="AB19" s="4"/>
      <c r="AC19" s="4"/>
      <c r="AD19" s="4"/>
      <c r="AE19" s="4"/>
      <c r="AF19" s="4"/>
      <c r="AG19" s="4"/>
      <c r="AH19" s="4"/>
      <c r="AI19" s="4"/>
      <c r="AJ19" s="4"/>
      <c r="AK19" s="4"/>
      <c r="AM19" s="4"/>
      <c r="AN19" s="4"/>
    </row>
    <row r="20" spans="1:40" x14ac:dyDescent="0.25">
      <c r="A20" s="447" t="s">
        <v>2626</v>
      </c>
      <c r="B20" s="453">
        <f>IFERROR(SALES!$G$20*200,0)</f>
        <v>0</v>
      </c>
      <c r="D20" s="45" t="str">
        <f>IF(F20&gt;$B$28+1,"",(VLOOKUP(D19,Ref!$C$5:$E$102,3,FALSE)))</f>
        <v/>
      </c>
      <c r="E20" s="9" t="str">
        <f>IF(D20="","",VLOOKUP(D20,Ref!$B$5:$H$200,7,FALSE))</f>
        <v/>
      </c>
      <c r="F20" s="9" t="str">
        <f t="shared" si="3"/>
        <v/>
      </c>
      <c r="G20" s="47" t="str">
        <f t="shared" si="4"/>
        <v/>
      </c>
      <c r="H20" s="331" t="str">
        <f>IF(G20="ST",((D21-$B$26))/(D21-D20),IF(G20="EN",($B$27-D20+1)/((VLOOKUP(D20,Ref!$C$5:$E$102,3,FALSE))-D20),IF(G20="","",1)))</f>
        <v/>
      </c>
      <c r="I20" s="46" t="str">
        <f ca="1">IFERROR(OFFSET(EUC!$G$1,MATCH(ML!$B$39,EUC!$S$2:$S$225,0),MONTH(ML!D20)-1),"")</f>
        <v/>
      </c>
      <c r="J20" s="119" t="str">
        <f t="shared" si="0"/>
        <v/>
      </c>
      <c r="K20" s="332">
        <f ca="1">SUMIF(COG!B:B,ML!D20,COG!C:C)</f>
        <v>0</v>
      </c>
      <c r="L20" s="176" t="str">
        <f>IF(F20&lt;=$B$28,(SUM($B$58:$B$61)*(VLOOKUP(D20,Ref!$C$5:$E$102,3,FALSE)-D20)*H20)/100,"")</f>
        <v/>
      </c>
      <c r="M20" s="176" t="str">
        <f t="shared" si="1"/>
        <v/>
      </c>
      <c r="N20" s="121" t="str">
        <f t="shared" si="2"/>
        <v/>
      </c>
      <c r="O20" s="362" t="str">
        <f ca="1">IF(D20="","",(OFFSET(METERING!$M$1,MATCH(ML!E20,METERING!$M$2:$M$9,0),MATCH(ML!$B$47,METERING!$N$1:$Q$1,0))/365/100+SUM($B$49:$B$50)/100)*(VLOOKUP(D20,Ref!$C$5:$E$102,3,FALSE)-D20)*H20)</f>
        <v/>
      </c>
      <c r="P20" s="362" t="str">
        <f>IF(F20&lt;=$B$28,(SUM($B$52:$B$54)*(VLOOKUP(D20,Ref!$C$5:$E$102,3,FALSE)-D20)*H20)/100,"")</f>
        <v/>
      </c>
      <c r="Q20" s="120" t="str">
        <f t="shared" si="5"/>
        <v/>
      </c>
      <c r="R20" s="318" t="str">
        <f>IF(D20="","",VLOOKUP(D20,UAG!$B$8:$N$67,13,FALSE)*$B$35*(VLOOKUP(D20,Ref!$C$5:$E$102,3,FALSE)-D20)*(1+$B$57))</f>
        <v/>
      </c>
      <c r="S20" s="358" t="str">
        <f ca="1">IF(H20="","",IF($B$17=FALSE,N20,SUM($B$62))*OFFSET(OTHER!$B$49,MATCH($B$33,OTHER!$B$50:$B$57,0),MATCH(E20,OTHER!$C$49:$I$49,0)))</f>
        <v/>
      </c>
      <c r="T20" s="359" t="str">
        <f ca="1">IF(H20="","",IF($B$17=FALSE,0,SUM($B$63))*OFFSET(OTHER!$B$49,MATCH($B$33,OTHER!$B$50:$B$57,0),MATCH(E20,OTHER!$C$49:$I$49,0)))</f>
        <v/>
      </c>
      <c r="U20" s="333" t="str">
        <f t="shared" si="6"/>
        <v/>
      </c>
      <c r="V20" s="4"/>
      <c r="W20" s="4"/>
      <c r="X20" s="4"/>
      <c r="Y20" s="322"/>
      <c r="Z20" s="323"/>
      <c r="AA20" s="4"/>
      <c r="AB20" s="4"/>
      <c r="AC20" s="4"/>
      <c r="AD20" s="4"/>
      <c r="AE20" s="4"/>
      <c r="AF20" s="4"/>
      <c r="AG20" s="4"/>
      <c r="AH20" s="4"/>
      <c r="AI20" s="4"/>
      <c r="AJ20" s="4"/>
      <c r="AK20" s="4"/>
      <c r="AM20" s="4"/>
      <c r="AN20" s="4"/>
    </row>
    <row r="21" spans="1:40" x14ac:dyDescent="0.25">
      <c r="A21" s="447" t="s">
        <v>2636</v>
      </c>
      <c r="B21" s="453" t="e">
        <f ca="1">AVERAGE(T7:T74)</f>
        <v>#VALUE!</v>
      </c>
      <c r="D21" s="45" t="str">
        <f>IF(F21&gt;$B$28+1,"",(VLOOKUP(D20,Ref!$C$5:$E$102,3,FALSE)))</f>
        <v/>
      </c>
      <c r="E21" s="9" t="str">
        <f>IF(D21="","",VLOOKUP(D21,Ref!$B$5:$H$200,7,FALSE))</f>
        <v/>
      </c>
      <c r="F21" s="9" t="str">
        <f t="shared" si="3"/>
        <v/>
      </c>
      <c r="G21" s="47" t="str">
        <f t="shared" si="4"/>
        <v/>
      </c>
      <c r="H21" s="331" t="str">
        <f>IF(G21="ST",((D22-$B$26))/(D22-D21),IF(G21="EN",($B$27-D21+1)/((VLOOKUP(D21,Ref!$C$5:$E$102,3,FALSE))-D21),IF(G21="","",1)))</f>
        <v/>
      </c>
      <c r="I21" s="46" t="str">
        <f ca="1">IFERROR(OFFSET(EUC!$G$1,MATCH(ML!$B$39,EUC!$S$2:$S$225,0),MONTH(ML!D21)-1),"")</f>
        <v/>
      </c>
      <c r="J21" s="119" t="str">
        <f t="shared" si="0"/>
        <v/>
      </c>
      <c r="K21" s="332">
        <f ca="1">SUMIF(COG!B:B,ML!D21,COG!C:C)</f>
        <v>0</v>
      </c>
      <c r="L21" s="176" t="str">
        <f>IF(F21&lt;=$B$28,(SUM($B$58:$B$61)*(VLOOKUP(D21,Ref!$C$5:$E$102,3,FALSE)-D21)*H21)/100,"")</f>
        <v/>
      </c>
      <c r="M21" s="176" t="str">
        <f t="shared" si="1"/>
        <v/>
      </c>
      <c r="N21" s="121" t="str">
        <f t="shared" si="2"/>
        <v/>
      </c>
      <c r="O21" s="362" t="str">
        <f ca="1">IF(D21="","",(OFFSET(METERING!$M$1,MATCH(ML!E21,METERING!$M$2:$M$9,0),MATCH(ML!$B$47,METERING!$N$1:$Q$1,0))/365/100+SUM($B$49:$B$50)/100)*(VLOOKUP(D21,Ref!$C$5:$E$102,3,FALSE)-D21)*H21)</f>
        <v/>
      </c>
      <c r="P21" s="362" t="str">
        <f>IF(F21&lt;=$B$28,(SUM($B$52:$B$54)*(VLOOKUP(D21,Ref!$C$5:$E$102,3,FALSE)-D21)*H21)/100,"")</f>
        <v/>
      </c>
      <c r="Q21" s="120" t="str">
        <f t="shared" si="5"/>
        <v/>
      </c>
      <c r="R21" s="318" t="str">
        <f>IF(D21="","",VLOOKUP(D21,UAG!$B$8:$N$67,13,FALSE)*$B$35*(VLOOKUP(D21,Ref!$C$5:$E$102,3,FALSE)-D21)*(1+$B$57))</f>
        <v/>
      </c>
      <c r="S21" s="358" t="str">
        <f ca="1">IF(H21="","",IF($B$17=FALSE,N21,SUM($B$62))*OFFSET(OTHER!$B$49,MATCH($B$33,OTHER!$B$50:$B$57,0),MATCH(E21,OTHER!$C$49:$I$49,0)))</f>
        <v/>
      </c>
      <c r="T21" s="359" t="str">
        <f ca="1">IF(H21="","",IF($B$17=FALSE,0,SUM($B$63))*OFFSET(OTHER!$B$49,MATCH($B$33,OTHER!$B$50:$B$57,0),MATCH(E21,OTHER!$C$49:$I$49,0)))</f>
        <v/>
      </c>
      <c r="U21" s="333" t="str">
        <f t="shared" si="6"/>
        <v/>
      </c>
      <c r="V21" s="4"/>
      <c r="W21" s="4"/>
      <c r="X21" s="4"/>
      <c r="Y21" s="322"/>
      <c r="Z21" s="323"/>
      <c r="AA21" s="4"/>
      <c r="AB21" s="4"/>
      <c r="AC21" s="4"/>
      <c r="AD21" s="4"/>
      <c r="AE21" s="4"/>
      <c r="AF21" s="4"/>
      <c r="AG21" s="4"/>
      <c r="AH21" s="4"/>
      <c r="AI21" s="4"/>
      <c r="AJ21" s="4"/>
      <c r="AK21" s="4"/>
      <c r="AM21" s="4"/>
      <c r="AN21" s="4"/>
    </row>
    <row r="22" spans="1:40" x14ac:dyDescent="0.25">
      <c r="A22" s="447" t="s">
        <v>2627</v>
      </c>
      <c r="B22" s="453">
        <f>IFERROR(IF(SURVEY!$E$3=TRUE,SURVEY!#REF!,SURVEY!#REF!)*100,0)</f>
        <v>0</v>
      </c>
      <c r="D22" s="45" t="str">
        <f>IF(F22&gt;$B$28+1,"",(VLOOKUP(D21,Ref!$C$5:$E$102,3,FALSE)))</f>
        <v/>
      </c>
      <c r="E22" s="9" t="str">
        <f>IF(D22="","",VLOOKUP(D22,Ref!$B$5:$H$200,7,FALSE))</f>
        <v/>
      </c>
      <c r="F22" s="9" t="str">
        <f t="shared" si="3"/>
        <v/>
      </c>
      <c r="G22" s="47" t="str">
        <f t="shared" si="4"/>
        <v/>
      </c>
      <c r="H22" s="331" t="str">
        <f>IF(G22="ST",((D23-$B$26))/(D23-D22),IF(G22="EN",($B$27-D22+1)/((VLOOKUP(D22,Ref!$C$5:$E$102,3,FALSE))-D22),IF(G22="","",1)))</f>
        <v/>
      </c>
      <c r="I22" s="46" t="str">
        <f ca="1">IFERROR(OFFSET(EUC!$G$1,MATCH(ML!$B$39,EUC!$S$2:$S$225,0),MONTH(ML!D22)-1),"")</f>
        <v/>
      </c>
      <c r="J22" s="119" t="str">
        <f t="shared" si="0"/>
        <v/>
      </c>
      <c r="K22" s="332">
        <f ca="1">SUMIF(COG!B:B,ML!D22,COG!C:C)</f>
        <v>0</v>
      </c>
      <c r="L22" s="176" t="str">
        <f>IF(F22&lt;=$B$28,(SUM($B$58:$B$61)*(VLOOKUP(D22,Ref!$C$5:$E$102,3,FALSE)-D22)*H22)/100,"")</f>
        <v/>
      </c>
      <c r="M22" s="176" t="str">
        <f t="shared" si="1"/>
        <v/>
      </c>
      <c r="N22" s="121" t="str">
        <f t="shared" si="2"/>
        <v/>
      </c>
      <c r="O22" s="362" t="str">
        <f ca="1">IF(D22="","",(OFFSET(METERING!$M$1,MATCH(ML!E22,METERING!$M$2:$M$9,0),MATCH(ML!$B$47,METERING!$N$1:$Q$1,0))/365/100+SUM($B$49:$B$50)/100)*(VLOOKUP(D22,Ref!$C$5:$E$102,3,FALSE)-D22)*H22)</f>
        <v/>
      </c>
      <c r="P22" s="362" t="str">
        <f>IF(F22&lt;=$B$28,(SUM($B$52:$B$54)*(VLOOKUP(D22,Ref!$C$5:$E$102,3,FALSE)-D22)*H22)/100,"")</f>
        <v/>
      </c>
      <c r="Q22" s="120" t="str">
        <f t="shared" si="5"/>
        <v/>
      </c>
      <c r="R22" s="318" t="str">
        <f>IF(D22="","",VLOOKUP(D22,UAG!$B$8:$N$67,13,FALSE)*$B$35*(VLOOKUP(D22,Ref!$C$5:$E$102,3,FALSE)-D22)*(1+$B$57))</f>
        <v/>
      </c>
      <c r="S22" s="358" t="str">
        <f ca="1">IF(H22="","",IF($B$17=FALSE,N22,SUM($B$62))*OFFSET(OTHER!$B$49,MATCH($B$33,OTHER!$B$50:$B$57,0),MATCH(E22,OTHER!$C$49:$I$49,0)))</f>
        <v/>
      </c>
      <c r="T22" s="359" t="str">
        <f ca="1">IF(H22="","",IF($B$17=FALSE,0,SUM($B$63))*OFFSET(OTHER!$B$49,MATCH($B$33,OTHER!$B$50:$B$57,0),MATCH(E22,OTHER!$C$49:$I$49,0)))</f>
        <v/>
      </c>
      <c r="U22" s="333" t="str">
        <f t="shared" si="6"/>
        <v/>
      </c>
      <c r="V22" s="4"/>
      <c r="W22" s="4"/>
      <c r="X22" s="4"/>
      <c r="Y22" s="322"/>
      <c r="Z22" s="323"/>
      <c r="AA22" s="4"/>
      <c r="AB22" s="4"/>
      <c r="AC22" s="4"/>
      <c r="AD22" s="4"/>
      <c r="AE22" s="4"/>
      <c r="AF22" s="4"/>
      <c r="AG22" s="4"/>
      <c r="AH22" s="4"/>
      <c r="AI22" s="4"/>
      <c r="AJ22" s="4"/>
      <c r="AK22" s="4"/>
      <c r="AM22" s="4"/>
      <c r="AN22" s="4"/>
    </row>
    <row r="23" spans="1:40" x14ac:dyDescent="0.25">
      <c r="A23" s="448" t="s">
        <v>2628</v>
      </c>
      <c r="B23" s="644" t="e">
        <f ca="1">SUM(B17:B22)</f>
        <v>#VALUE!</v>
      </c>
      <c r="D23" s="45" t="str">
        <f>IF(F23&gt;$B$28+1,"",(VLOOKUP(D22,Ref!$C$5:$E$102,3,FALSE)))</f>
        <v/>
      </c>
      <c r="E23" s="9" t="str">
        <f>IF(D23="","",VLOOKUP(D23,Ref!$B$5:$H$200,7,FALSE))</f>
        <v/>
      </c>
      <c r="F23" s="9" t="str">
        <f t="shared" si="3"/>
        <v/>
      </c>
      <c r="G23" s="47" t="str">
        <f t="shared" si="4"/>
        <v/>
      </c>
      <c r="H23" s="331" t="str">
        <f>IF(G23="ST",((D24-$B$26))/(D24-D23),IF(G23="EN",($B$27-D23+1)/((VLOOKUP(D23,Ref!$C$5:$E$102,3,FALSE))-D23),IF(G23="","",1)))</f>
        <v/>
      </c>
      <c r="I23" s="46" t="str">
        <f ca="1">IFERROR(OFFSET(EUC!$G$1,MATCH(ML!$B$39,EUC!$S$2:$S$225,0),MONTH(ML!D23)-1),"")</f>
        <v/>
      </c>
      <c r="J23" s="119" t="str">
        <f t="shared" si="0"/>
        <v/>
      </c>
      <c r="K23" s="332">
        <f ca="1">SUMIF(COG!B:B,ML!D23,COG!C:C)</f>
        <v>0</v>
      </c>
      <c r="L23" s="176" t="str">
        <f>IF(F23&lt;=$B$28,(SUM($B$58:$B$61)*(VLOOKUP(D23,Ref!$C$5:$E$102,3,FALSE)-D23)*H23)/100,"")</f>
        <v/>
      </c>
      <c r="M23" s="176" t="str">
        <f t="shared" si="1"/>
        <v/>
      </c>
      <c r="N23" s="121" t="str">
        <f t="shared" si="2"/>
        <v/>
      </c>
      <c r="O23" s="362" t="str">
        <f ca="1">IF(D23="","",(OFFSET(METERING!$M$1,MATCH(ML!E23,METERING!$M$2:$M$9,0),MATCH(ML!$B$47,METERING!$N$1:$Q$1,0))/365/100+SUM($B$49:$B$50)/100)*(VLOOKUP(D23,Ref!$C$5:$E$102,3,FALSE)-D23)*H23)</f>
        <v/>
      </c>
      <c r="P23" s="362" t="str">
        <f>IF(F23&lt;=$B$28,(SUM($B$52:$B$54)*(VLOOKUP(D23,Ref!$C$5:$E$102,3,FALSE)-D23)*H23)/100,"")</f>
        <v/>
      </c>
      <c r="Q23" s="120" t="str">
        <f t="shared" si="5"/>
        <v/>
      </c>
      <c r="R23" s="318" t="str">
        <f>IF(D23="","",VLOOKUP(D23,UAG!$B$8:$N$67,13,FALSE)*$B$35*(VLOOKUP(D23,Ref!$C$5:$E$102,3,FALSE)-D23)*(1+$B$57))</f>
        <v/>
      </c>
      <c r="S23" s="358" t="str">
        <f ca="1">IF(H23="","",IF($B$17=FALSE,N23,SUM($B$62))*OFFSET(OTHER!$B$49,MATCH($B$33,OTHER!$B$50:$B$57,0),MATCH(E23,OTHER!$C$49:$I$49,0)))</f>
        <v/>
      </c>
      <c r="T23" s="359" t="str">
        <f ca="1">IF(H23="","",IF($B$17=FALSE,0,SUM($B$63))*OFFSET(OTHER!$B$49,MATCH($B$33,OTHER!$B$50:$B$57,0),MATCH(E23,OTHER!$C$49:$I$49,0)))</f>
        <v/>
      </c>
      <c r="U23" s="333" t="str">
        <f t="shared" si="6"/>
        <v/>
      </c>
      <c r="V23" s="4"/>
      <c r="W23" s="4"/>
      <c r="X23" s="4"/>
      <c r="Y23" s="322"/>
      <c r="Z23" s="323"/>
      <c r="AA23" s="4"/>
      <c r="AB23" s="4"/>
      <c r="AC23" s="4"/>
      <c r="AD23" s="4"/>
      <c r="AE23" s="4"/>
      <c r="AF23" s="4"/>
      <c r="AG23" s="4"/>
      <c r="AH23" s="4"/>
      <c r="AI23" s="4"/>
      <c r="AJ23" s="4"/>
      <c r="AK23" s="4"/>
      <c r="AM23" s="4"/>
      <c r="AN23" s="4"/>
    </row>
    <row r="24" spans="1:40" x14ac:dyDescent="0.25">
      <c r="A24" s="316"/>
      <c r="D24" s="45" t="str">
        <f>IF(F24&gt;$B$28+1,"",(VLOOKUP(D23,Ref!$C$5:$E$102,3,FALSE)))</f>
        <v/>
      </c>
      <c r="E24" s="9" t="str">
        <f>IF(D24="","",VLOOKUP(D24,Ref!$B$5:$H$200,7,FALSE))</f>
        <v/>
      </c>
      <c r="F24" s="9" t="str">
        <f t="shared" si="3"/>
        <v/>
      </c>
      <c r="G24" s="47" t="str">
        <f t="shared" si="4"/>
        <v/>
      </c>
      <c r="H24" s="331" t="str">
        <f>IF(G24="ST",((D25-$B$26))/(D25-D24),IF(G24="EN",($B$27-D24+1)/((VLOOKUP(D24,Ref!$C$5:$E$102,3,FALSE))-D24),IF(G24="","",1)))</f>
        <v/>
      </c>
      <c r="I24" s="46" t="str">
        <f ca="1">IFERROR(OFFSET(EUC!$G$1,MATCH(ML!$B$39,EUC!$S$2:$S$225,0),MONTH(ML!D24)-1),"")</f>
        <v/>
      </c>
      <c r="J24" s="119" t="str">
        <f t="shared" si="0"/>
        <v/>
      </c>
      <c r="K24" s="332">
        <f ca="1">SUMIF(COG!B:B,ML!D24,COG!C:C)</f>
        <v>0</v>
      </c>
      <c r="L24" s="176" t="str">
        <f>IF(F24&lt;=$B$28,(SUM($B$58:$B$61)*(VLOOKUP(D24,Ref!$C$5:$E$102,3,FALSE)-D24)*H24)/100,"")</f>
        <v/>
      </c>
      <c r="M24" s="176" t="str">
        <f t="shared" si="1"/>
        <v/>
      </c>
      <c r="N24" s="121" t="str">
        <f t="shared" si="2"/>
        <v/>
      </c>
      <c r="O24" s="362" t="str">
        <f ca="1">IF(D24="","",(OFFSET(METERING!$M$1,MATCH(ML!E24,METERING!$M$2:$M$9,0),MATCH(ML!$B$47,METERING!$N$1:$Q$1,0))/365/100+SUM($B$49:$B$50)/100)*(VLOOKUP(D24,Ref!$C$5:$E$102,3,FALSE)-D24)*H24)</f>
        <v/>
      </c>
      <c r="P24" s="362" t="str">
        <f>IF(F24&lt;=$B$28,(SUM($B$52:$B$54)*(VLOOKUP(D24,Ref!$C$5:$E$102,3,FALSE)-D24)*H24)/100,"")</f>
        <v/>
      </c>
      <c r="Q24" s="120" t="str">
        <f t="shared" si="5"/>
        <v/>
      </c>
      <c r="R24" s="318" t="str">
        <f>IF(D24="","",VLOOKUP(D24,UAG!$B$8:$N$67,13,FALSE)*$B$35*(VLOOKUP(D24,Ref!$C$5:$E$102,3,FALSE)-D24)*(1+$B$57))</f>
        <v/>
      </c>
      <c r="S24" s="358" t="str">
        <f ca="1">IF(H24="","",IF($B$17=FALSE,N24,SUM($B$62))*OFFSET(OTHER!$B$49,MATCH($B$33,OTHER!$B$50:$B$57,0),MATCH(E24,OTHER!$C$49:$I$49,0)))</f>
        <v/>
      </c>
      <c r="T24" s="359" t="str">
        <f ca="1">IF(H24="","",IF($B$17=FALSE,0,SUM($B$63))*OFFSET(OTHER!$B$49,MATCH($B$33,OTHER!$B$50:$B$57,0),MATCH(E24,OTHER!$C$49:$I$49,0)))</f>
        <v/>
      </c>
      <c r="U24" s="333" t="str">
        <f t="shared" si="6"/>
        <v/>
      </c>
      <c r="V24" s="4"/>
      <c r="W24" s="4"/>
      <c r="X24" s="4"/>
      <c r="Y24" s="322"/>
      <c r="Z24" s="323"/>
      <c r="AA24" s="4"/>
      <c r="AB24" s="4"/>
      <c r="AC24" s="4"/>
      <c r="AD24" s="4"/>
      <c r="AE24" s="4"/>
      <c r="AF24" s="4"/>
      <c r="AG24" s="4"/>
      <c r="AH24" s="4"/>
      <c r="AI24" s="4"/>
      <c r="AJ24" s="4"/>
      <c r="AK24" s="4"/>
      <c r="AM24" s="4"/>
      <c r="AN24" s="4"/>
    </row>
    <row r="25" spans="1:40" x14ac:dyDescent="0.25">
      <c r="A25" s="1166" t="s">
        <v>2685</v>
      </c>
      <c r="B25" s="1167"/>
      <c r="D25" s="45" t="str">
        <f>IF(F25&gt;$B$28+1,"",(VLOOKUP(D24,Ref!$C$5:$E$102,3,FALSE)))</f>
        <v/>
      </c>
      <c r="E25" s="9" t="str">
        <f>IF(D25="","",VLOOKUP(D25,Ref!$B$5:$H$200,7,FALSE))</f>
        <v/>
      </c>
      <c r="F25" s="9" t="str">
        <f t="shared" si="3"/>
        <v/>
      </c>
      <c r="G25" s="47" t="str">
        <f t="shared" si="4"/>
        <v/>
      </c>
      <c r="H25" s="331" t="str">
        <f>IF(G25="ST",((D26-$B$26))/(D26-D25),IF(G25="EN",($B$27-D25+1)/((VLOOKUP(D25,Ref!$C$5:$E$102,3,FALSE))-D25),IF(G25="","",1)))</f>
        <v/>
      </c>
      <c r="I25" s="46" t="str">
        <f ca="1">IFERROR(OFFSET(EUC!$G$1,MATCH(ML!$B$39,EUC!$S$2:$S$225,0),MONTH(ML!D25)-1),"")</f>
        <v/>
      </c>
      <c r="J25" s="119" t="str">
        <f t="shared" si="0"/>
        <v/>
      </c>
      <c r="K25" s="332">
        <f ca="1">SUMIF(COG!B:B,ML!D25,COG!C:C)</f>
        <v>0</v>
      </c>
      <c r="L25" s="176" t="str">
        <f>IF(F25&lt;=$B$28,(SUM($B$58:$B$61)*(VLOOKUP(D25,Ref!$C$5:$E$102,3,FALSE)-D25)*H25)/100,"")</f>
        <v/>
      </c>
      <c r="M25" s="176" t="str">
        <f t="shared" si="1"/>
        <v/>
      </c>
      <c r="N25" s="121" t="str">
        <f t="shared" si="2"/>
        <v/>
      </c>
      <c r="O25" s="362" t="str">
        <f ca="1">IF(D25="","",(OFFSET(METERING!$M$1,MATCH(ML!E25,METERING!$M$2:$M$9,0),MATCH(ML!$B$47,METERING!$N$1:$Q$1,0))/365/100+SUM($B$49:$B$50)/100)*(VLOOKUP(D25,Ref!$C$5:$E$102,3,FALSE)-D25)*H25)</f>
        <v/>
      </c>
      <c r="P25" s="362" t="str">
        <f>IF(F25&lt;=$B$28,(SUM($B$52:$B$54)*(VLOOKUP(D25,Ref!$C$5:$E$102,3,FALSE)-D25)*H25)/100,"")</f>
        <v/>
      </c>
      <c r="Q25" s="120" t="str">
        <f t="shared" si="5"/>
        <v/>
      </c>
      <c r="R25" s="318" t="str">
        <f>IF(D25="","",VLOOKUP(D25,UAG!$B$8:$N$67,13,FALSE)*$B$35*(VLOOKUP(D25,Ref!$C$5:$E$102,3,FALSE)-D25)*(1+$B$57))</f>
        <v/>
      </c>
      <c r="S25" s="358" t="str">
        <f ca="1">IF(H25="","",IF($B$17=FALSE,N25,SUM($B$62))*OFFSET(OTHER!$B$49,MATCH($B$33,OTHER!$B$50:$B$57,0),MATCH(E25,OTHER!$C$49:$I$49,0)))</f>
        <v/>
      </c>
      <c r="T25" s="359" t="str">
        <f ca="1">IF(H25="","",IF($B$17=FALSE,0,SUM($B$63))*OFFSET(OTHER!$B$49,MATCH($B$33,OTHER!$B$50:$B$57,0),MATCH(E25,OTHER!$C$49:$I$49,0)))</f>
        <v/>
      </c>
      <c r="U25" s="333" t="str">
        <f t="shared" si="6"/>
        <v/>
      </c>
      <c r="V25" s="4"/>
      <c r="W25" s="4"/>
      <c r="X25" s="4"/>
      <c r="Y25" s="322"/>
      <c r="Z25" s="323"/>
      <c r="AA25" s="4"/>
      <c r="AB25" s="4"/>
      <c r="AC25" s="4"/>
      <c r="AD25" s="4"/>
      <c r="AE25" s="4"/>
      <c r="AF25" s="4"/>
      <c r="AG25" s="4"/>
      <c r="AH25" s="4"/>
      <c r="AI25" s="4"/>
      <c r="AJ25" s="4"/>
      <c r="AK25" s="4"/>
      <c r="AM25" s="4"/>
      <c r="AN25" s="4"/>
    </row>
    <row r="26" spans="1:40" x14ac:dyDescent="0.25">
      <c r="A26" s="449" t="s">
        <v>2005</v>
      </c>
      <c r="B26" s="454" t="str">
        <f>IF(SALES!C9=0,"",SALES!C9)</f>
        <v/>
      </c>
      <c r="D26" s="45" t="str">
        <f>IF(F26&gt;$B$28+1,"",(VLOOKUP(D25,Ref!$C$5:$E$102,3,FALSE)))</f>
        <v/>
      </c>
      <c r="E26" s="9" t="str">
        <f>IF(D26="","",VLOOKUP(D26,Ref!$B$5:$H$200,7,FALSE))</f>
        <v/>
      </c>
      <c r="F26" s="9" t="str">
        <f t="shared" si="3"/>
        <v/>
      </c>
      <c r="G26" s="47" t="str">
        <f t="shared" si="4"/>
        <v/>
      </c>
      <c r="H26" s="331" t="str">
        <f>IF(G26="ST",((D27-$B$26))/(D27-D26),IF(G26="EN",($B$27-D26+1)/((VLOOKUP(D26,Ref!$C$5:$E$102,3,FALSE))-D26),IF(G26="","",1)))</f>
        <v/>
      </c>
      <c r="I26" s="46" t="str">
        <f ca="1">IFERROR(OFFSET(EUC!$G$1,MATCH(ML!$B$39,EUC!$S$2:$S$225,0),MONTH(ML!D26)-1),"")</f>
        <v/>
      </c>
      <c r="J26" s="119" t="str">
        <f t="shared" si="0"/>
        <v/>
      </c>
      <c r="K26" s="332">
        <f ca="1">SUMIF(COG!B:B,ML!D26,COG!C:C)</f>
        <v>0</v>
      </c>
      <c r="L26" s="176" t="str">
        <f>IF(F26&lt;=$B$28,(SUM($B$58:$B$61)*(VLOOKUP(D26,Ref!$C$5:$E$102,3,FALSE)-D26)*H26)/100,"")</f>
        <v/>
      </c>
      <c r="M26" s="176" t="str">
        <f t="shared" si="1"/>
        <v/>
      </c>
      <c r="N26" s="121" t="str">
        <f t="shared" si="2"/>
        <v/>
      </c>
      <c r="O26" s="362" t="str">
        <f ca="1">IF(D26="","",(OFFSET(METERING!$M$1,MATCH(ML!E26,METERING!$M$2:$M$9,0),MATCH(ML!$B$47,METERING!$N$1:$Q$1,0))/365/100+SUM($B$49:$B$50)/100)*(VLOOKUP(D26,Ref!$C$5:$E$102,3,FALSE)-D26)*H26)</f>
        <v/>
      </c>
      <c r="P26" s="362" t="str">
        <f>IF(F26&lt;=$B$28,(SUM($B$52:$B$54)*(VLOOKUP(D26,Ref!$C$5:$E$102,3,FALSE)-D26)*H26)/100,"")</f>
        <v/>
      </c>
      <c r="Q26" s="120" t="str">
        <f t="shared" si="5"/>
        <v/>
      </c>
      <c r="R26" s="318" t="str">
        <f>IF(D26="","",VLOOKUP(D26,UAG!$B$8:$N$67,13,FALSE)*$B$35*(VLOOKUP(D26,Ref!$C$5:$E$102,3,FALSE)-D26)*(1+$B$57))</f>
        <v/>
      </c>
      <c r="S26" s="358" t="str">
        <f ca="1">IF(H26="","",IF($B$17=FALSE,N26,SUM($B$62))*OFFSET(OTHER!$B$49,MATCH($B$33,OTHER!$B$50:$B$57,0),MATCH(E26,OTHER!$C$49:$I$49,0)))</f>
        <v/>
      </c>
      <c r="T26" s="359" t="str">
        <f ca="1">IF(H26="","",IF($B$17=FALSE,0,SUM($B$63))*OFFSET(OTHER!$B$49,MATCH($B$33,OTHER!$B$50:$B$57,0),MATCH(E26,OTHER!$C$49:$I$49,0)))</f>
        <v/>
      </c>
      <c r="U26" s="333" t="str">
        <f t="shared" si="6"/>
        <v/>
      </c>
      <c r="V26" s="4"/>
      <c r="W26" s="4"/>
      <c r="X26" s="4"/>
      <c r="Y26" s="322"/>
      <c r="Z26" s="323"/>
      <c r="AA26" s="4"/>
      <c r="AB26" s="4"/>
      <c r="AC26" s="4"/>
      <c r="AD26" s="4"/>
      <c r="AE26" s="4"/>
      <c r="AF26" s="4"/>
      <c r="AG26" s="4"/>
      <c r="AH26" s="4"/>
      <c r="AI26" s="4"/>
      <c r="AJ26" s="4"/>
      <c r="AK26" s="4"/>
      <c r="AM26" s="4"/>
      <c r="AN26" s="4"/>
    </row>
    <row r="27" spans="1:40" x14ac:dyDescent="0.25">
      <c r="A27" s="446" t="s">
        <v>2006</v>
      </c>
      <c r="B27" s="455" t="str">
        <f>IFERROR(DATE(YEAR(B26)+(B28/12),MONTH(B26),DAY(B26))-1,"")</f>
        <v/>
      </c>
      <c r="D27" s="45" t="str">
        <f>IF(F27&gt;$B$28+1,"",(VLOOKUP(D26,Ref!$C$5:$E$102,3,FALSE)))</f>
        <v/>
      </c>
      <c r="E27" s="9" t="str">
        <f>IF(D27="","",VLOOKUP(D27,Ref!$B$5:$H$200,7,FALSE))</f>
        <v/>
      </c>
      <c r="F27" s="9" t="str">
        <f t="shared" si="3"/>
        <v/>
      </c>
      <c r="G27" s="47" t="str">
        <f t="shared" si="4"/>
        <v/>
      </c>
      <c r="H27" s="331" t="str">
        <f>IF(G27="ST",((D28-$B$26))/(D28-D27),IF(G27="EN",($B$27-D27+1)/((VLOOKUP(D27,Ref!$C$5:$E$102,3,FALSE))-D27),IF(G27="","",1)))</f>
        <v/>
      </c>
      <c r="I27" s="46" t="str">
        <f ca="1">IFERROR(OFFSET(EUC!$G$1,MATCH(ML!$B$39,EUC!$S$2:$S$225,0),MONTH(ML!D27)-1),"")</f>
        <v/>
      </c>
      <c r="J27" s="119" t="str">
        <f t="shared" si="0"/>
        <v/>
      </c>
      <c r="K27" s="332">
        <f ca="1">SUMIF(COG!B:B,ML!D27,COG!C:C)</f>
        <v>0</v>
      </c>
      <c r="L27" s="176" t="str">
        <f>IF(F27&lt;=$B$28,(SUM($B$58:$B$61)*(VLOOKUP(D27,Ref!$C$5:$E$102,3,FALSE)-D27)*H27)/100,"")</f>
        <v/>
      </c>
      <c r="M27" s="176" t="str">
        <f t="shared" si="1"/>
        <v/>
      </c>
      <c r="N27" s="121" t="str">
        <f t="shared" si="2"/>
        <v/>
      </c>
      <c r="O27" s="362" t="str">
        <f ca="1">IF(D27="","",(OFFSET(METERING!$M$1,MATCH(ML!E27,METERING!$M$2:$M$9,0),MATCH(ML!$B$47,METERING!$N$1:$Q$1,0))/365/100+SUM($B$49:$B$50)/100)*(VLOOKUP(D27,Ref!$C$5:$E$102,3,FALSE)-D27)*H27)</f>
        <v/>
      </c>
      <c r="P27" s="362" t="str">
        <f>IF(F27&lt;=$B$28,(SUM($B$52:$B$54)*(VLOOKUP(D27,Ref!$C$5:$E$102,3,FALSE)-D27)*H27)/100,"")</f>
        <v/>
      </c>
      <c r="Q27" s="120" t="str">
        <f t="shared" si="5"/>
        <v/>
      </c>
      <c r="R27" s="318" t="str">
        <f>IF(D27="","",VLOOKUP(D27,UAG!$B$8:$N$67,13,FALSE)*$B$35*(VLOOKUP(D27,Ref!$C$5:$E$102,3,FALSE)-D27)*(1+$B$57))</f>
        <v/>
      </c>
      <c r="S27" s="358" t="str">
        <f ca="1">IF(H27="","",IF($B$17=FALSE,N27,SUM($B$62))*OFFSET(OTHER!$B$49,MATCH($B$33,OTHER!$B$50:$B$57,0),MATCH(E27,OTHER!$C$49:$I$49,0)))</f>
        <v/>
      </c>
      <c r="T27" s="359" t="str">
        <f ca="1">IF(H27="","",IF($B$17=FALSE,0,SUM($B$63))*OFFSET(OTHER!$B$49,MATCH($B$33,OTHER!$B$50:$B$57,0),MATCH(E27,OTHER!$C$49:$I$49,0)))</f>
        <v/>
      </c>
      <c r="U27" s="333" t="str">
        <f t="shared" si="6"/>
        <v/>
      </c>
      <c r="V27" s="4"/>
      <c r="W27" s="4"/>
      <c r="X27" s="4"/>
      <c r="Y27" s="322"/>
      <c r="Z27" s="323"/>
      <c r="AA27" s="4"/>
      <c r="AB27" s="4"/>
      <c r="AC27" s="4"/>
      <c r="AD27" s="4"/>
      <c r="AE27" s="4"/>
      <c r="AF27" s="4"/>
      <c r="AG27" s="4"/>
      <c r="AH27" s="4"/>
      <c r="AI27" s="4"/>
      <c r="AJ27" s="4"/>
      <c r="AK27" s="4"/>
      <c r="AM27" s="4"/>
      <c r="AN27" s="4"/>
    </row>
    <row r="28" spans="1:40" x14ac:dyDescent="0.25">
      <c r="A28" s="446" t="s">
        <v>2157</v>
      </c>
      <c r="B28" s="456">
        <v>12</v>
      </c>
      <c r="D28" s="45" t="str">
        <f>IF(F28&gt;$B$28+1,"",(VLOOKUP(D27,Ref!$C$5:$E$102,3,FALSE)))</f>
        <v/>
      </c>
      <c r="E28" s="9" t="str">
        <f>IF(D28="","",VLOOKUP(D28,Ref!$B$5:$H$200,7,FALSE))</f>
        <v/>
      </c>
      <c r="F28" s="9" t="str">
        <f>IF(F27="","",IF(F27+1&gt;$B$28,"",F27+1))</f>
        <v/>
      </c>
      <c r="G28" s="47" t="str">
        <f t="shared" si="4"/>
        <v/>
      </c>
      <c r="H28" s="331" t="str">
        <f>IF(G28="ST",((D29-$B$26))/(D29-D28),IF(G28="EN",($B$27-D28+1)/((VLOOKUP(D28,Ref!$C$5:$E$102,3,FALSE))-D28),IF(G28="","",1)))</f>
        <v/>
      </c>
      <c r="I28" s="46" t="str">
        <f ca="1">IFERROR(OFFSET(EUC!$G$1,MATCH(ML!$B$39,EUC!$S$2:$S$225,0),MONTH(ML!D28)-1),"")</f>
        <v/>
      </c>
      <c r="J28" s="119" t="str">
        <f t="shared" si="0"/>
        <v/>
      </c>
      <c r="K28" s="332">
        <f ca="1">SUMIF(COG!B:B,ML!D28,COG!C:C)</f>
        <v>0</v>
      </c>
      <c r="L28" s="176" t="str">
        <f>IF(F28&lt;=$B$28,(SUM($B$58:$B$61)*(VLOOKUP(D28,Ref!$C$5:$E$102,3,FALSE)-D28)*H28)/100,"")</f>
        <v/>
      </c>
      <c r="M28" s="176" t="str">
        <f t="shared" si="1"/>
        <v/>
      </c>
      <c r="N28" s="121" t="str">
        <f t="shared" si="2"/>
        <v/>
      </c>
      <c r="O28" s="362" t="str">
        <f ca="1">IF(D28="","",(OFFSET(METERING!$M$1,MATCH(ML!E28,METERING!$M$2:$M$9,0),MATCH(ML!$B$47,METERING!$N$1:$Q$1,0))/365/100+SUM($B$49:$B$50)/100)*(VLOOKUP(D28,Ref!$C$5:$E$102,3,FALSE)-D28)*H28)</f>
        <v/>
      </c>
      <c r="P28" s="362" t="str">
        <f>IF(F28&lt;=$B$28,(SUM($B$52:$B$54)*(VLOOKUP(D28,Ref!$C$5:$E$102,3,FALSE)-D28)*H28)/100,"")</f>
        <v/>
      </c>
      <c r="Q28" s="120" t="str">
        <f t="shared" si="5"/>
        <v/>
      </c>
      <c r="R28" s="318" t="str">
        <f>IF(D28="","",VLOOKUP(D28,UAG!$B$8:$N$67,13,FALSE)*$B$35*(VLOOKUP(D28,Ref!$C$5:$E$102,3,FALSE)-D28)*(1+$B$57))</f>
        <v/>
      </c>
      <c r="S28" s="358" t="str">
        <f ca="1">IF(H28="","",IF($B$17=FALSE,N28,SUM($B$62))*OFFSET(OTHER!$B$49,MATCH($B$33,OTHER!$B$50:$B$57,0),MATCH(E28,OTHER!$C$49:$I$49,0)))</f>
        <v/>
      </c>
      <c r="T28" s="359" t="str">
        <f ca="1">IF(H28="","",IF($B$17=FALSE,0,SUM($B$63))*OFFSET(OTHER!$B$49,MATCH($B$33,OTHER!$B$50:$B$57,0),MATCH(E28,OTHER!$C$49:$I$49,0)))</f>
        <v/>
      </c>
      <c r="U28" s="333" t="str">
        <f t="shared" si="6"/>
        <v/>
      </c>
      <c r="V28" s="4"/>
      <c r="W28" s="4"/>
      <c r="X28" s="4"/>
      <c r="Y28" s="322"/>
      <c r="Z28" s="323"/>
      <c r="AA28" s="4"/>
      <c r="AB28" s="4"/>
      <c r="AC28" s="4"/>
      <c r="AD28" s="4"/>
      <c r="AE28" s="4"/>
      <c r="AF28" s="4"/>
      <c r="AG28" s="4"/>
      <c r="AH28" s="4"/>
      <c r="AI28" s="4"/>
      <c r="AJ28" s="4"/>
      <c r="AK28" s="4"/>
      <c r="AM28" s="4"/>
      <c r="AN28" s="4"/>
    </row>
    <row r="29" spans="1:40" x14ac:dyDescent="0.25">
      <c r="A29" s="446" t="s">
        <v>1957</v>
      </c>
      <c r="B29" s="457" t="str">
        <f ca="1">IF(B30="SALES",COG!B3,#REF!)</f>
        <v>S6</v>
      </c>
      <c r="D29" s="45" t="str">
        <f>IF(F29&gt;$B$28+1,"",(VLOOKUP(D28,Ref!$C$5:$E$102,3,FALSE)))</f>
        <v/>
      </c>
      <c r="E29" s="9" t="str">
        <f>IF(D29="","",VLOOKUP(D29,Ref!$B$5:$H$200,7,FALSE))</f>
        <v/>
      </c>
      <c r="F29" s="9" t="str">
        <f t="shared" si="3"/>
        <v/>
      </c>
      <c r="G29" s="47" t="str">
        <f t="shared" si="4"/>
        <v/>
      </c>
      <c r="H29" s="331" t="str">
        <f>IF(G29="ST",((D30-$B$26))/(D30-D29),IF(G29="EN",($B$27-D29+1)/((VLOOKUP(D29,Ref!$C$5:$E$102,3,FALSE))-D29),IF(G29="","",1)))</f>
        <v/>
      </c>
      <c r="I29" s="46" t="str">
        <f ca="1">IFERROR(OFFSET(EUC!$G$1,MATCH(ML!$B$39,EUC!$S$2:$S$225,0),MONTH(ML!D29)-1),"")</f>
        <v/>
      </c>
      <c r="J29" s="119" t="str">
        <f t="shared" si="0"/>
        <v/>
      </c>
      <c r="K29" s="332">
        <f ca="1">SUMIF(COG!B:B,ML!D29,COG!C:C)</f>
        <v>0</v>
      </c>
      <c r="L29" s="176" t="str">
        <f>IF(F29&lt;=$B$28,(SUM($B$58:$B$61)*(VLOOKUP(D29,Ref!$C$5:$E$102,3,FALSE)-D29)*H29)/100,"")</f>
        <v/>
      </c>
      <c r="M29" s="176" t="str">
        <f t="shared" si="1"/>
        <v/>
      </c>
      <c r="N29" s="121" t="str">
        <f t="shared" si="2"/>
        <v/>
      </c>
      <c r="O29" s="362" t="str">
        <f ca="1">IF(D29="","",(OFFSET(METERING!$M$1,MATCH(ML!E29,METERING!$M$2:$M$9,0),MATCH(ML!$B$47,METERING!$N$1:$Q$1,0))/365/100+SUM($B$49:$B$50)/100)*(VLOOKUP(D29,Ref!$C$5:$E$102,3,FALSE)-D29)*H29)</f>
        <v/>
      </c>
      <c r="P29" s="362" t="str">
        <f>IF(F29&lt;=$B$28,(SUM($B$52:$B$54)*(VLOOKUP(D29,Ref!$C$5:$E$102,3,FALSE)-D29)*H29)/100,"")</f>
        <v/>
      </c>
      <c r="Q29" s="120" t="str">
        <f t="shared" si="5"/>
        <v/>
      </c>
      <c r="R29" s="318" t="str">
        <f>IF(D29="","",VLOOKUP(D29,UAG!$B$8:$N$67,13,FALSE)*$B$35*(VLOOKUP(D29,Ref!$C$5:$E$102,3,FALSE)-D29)*(1+$B$57))</f>
        <v/>
      </c>
      <c r="S29" s="358" t="str">
        <f ca="1">IF(H29="","",IF($B$17=FALSE,N29,SUM($B$62))*OFFSET(OTHER!$B$49,MATCH($B$33,OTHER!$B$50:$B$57,0),MATCH(E29,OTHER!$C$49:$I$49,0)))</f>
        <v/>
      </c>
      <c r="T29" s="359" t="str">
        <f ca="1">IF(H29="","",IF($B$17=FALSE,0,SUM($B$63))*OFFSET(OTHER!$B$49,MATCH($B$33,OTHER!$B$50:$B$57,0),MATCH(E29,OTHER!$C$49:$I$49,0)))</f>
        <v/>
      </c>
      <c r="U29" s="333" t="str">
        <f t="shared" si="6"/>
        <v/>
      </c>
      <c r="V29" s="4"/>
      <c r="W29" s="4"/>
      <c r="X29" s="4"/>
      <c r="Y29" s="322"/>
      <c r="Z29" s="4"/>
      <c r="AA29" s="4"/>
      <c r="AB29" s="4"/>
      <c r="AC29" s="4"/>
      <c r="AD29" s="4"/>
      <c r="AE29" s="4"/>
      <c r="AF29" s="4"/>
      <c r="AG29" s="4"/>
      <c r="AH29" s="4"/>
      <c r="AI29" s="4"/>
      <c r="AJ29" s="4"/>
      <c r="AK29" s="4"/>
      <c r="AM29" s="4"/>
      <c r="AN29" s="4"/>
    </row>
    <row r="30" spans="1:40" x14ac:dyDescent="0.25">
      <c r="A30" s="446" t="s">
        <v>2008</v>
      </c>
      <c r="B30" s="458" t="s">
        <v>1956</v>
      </c>
      <c r="C30" s="364"/>
      <c r="D30" s="45" t="str">
        <f>IF(F30&gt;$B$28+1,"",(VLOOKUP(D29,Ref!$C$5:$E$102,3,FALSE)))</f>
        <v/>
      </c>
      <c r="E30" s="9" t="str">
        <f>IF(D30="","",VLOOKUP(D30,Ref!$B$5:$H$200,7,FALSE))</f>
        <v/>
      </c>
      <c r="F30" s="9" t="str">
        <f>IF(F29="","",IF(F29+1&gt;$B$28,"",F29+1))</f>
        <v/>
      </c>
      <c r="G30" s="47" t="str">
        <f t="shared" si="4"/>
        <v/>
      </c>
      <c r="H30" s="331" t="str">
        <f>IF(G30="ST",((D31-$B$26))/(D31-D30),IF(G30="EN",($B$27-D30+1)/((VLOOKUP(D30,Ref!$C$5:$E$102,3,FALSE))-D30),IF(G30="","",1)))</f>
        <v/>
      </c>
      <c r="I30" s="46" t="str">
        <f ca="1">IFERROR(OFFSET(EUC!$G$1,MATCH(ML!$B$39,EUC!$S$2:$S$225,0),MONTH(ML!D30)-1),"")</f>
        <v/>
      </c>
      <c r="J30" s="119" t="str">
        <f t="shared" si="0"/>
        <v/>
      </c>
      <c r="K30" s="332">
        <f ca="1">SUMIF(COG!B:B,ML!D30,COG!C:C)</f>
        <v>0</v>
      </c>
      <c r="L30" s="176" t="str">
        <f>IF(F30&lt;=$B$28,(SUM($B$58:$B$61)*(VLOOKUP(D30,Ref!$C$5:$E$102,3,FALSE)-D30)*H30)/100,"")</f>
        <v/>
      </c>
      <c r="M30" s="176" t="str">
        <f t="shared" si="1"/>
        <v/>
      </c>
      <c r="N30" s="121" t="str">
        <f t="shared" si="2"/>
        <v/>
      </c>
      <c r="O30" s="362" t="str">
        <f ca="1">IF(D30="","",(OFFSET(METERING!$M$1,MATCH(ML!E30,METERING!$M$2:$M$9,0),MATCH(ML!$B$47,METERING!$N$1:$Q$1,0))/365/100+SUM($B$49:$B$50)/100)*(VLOOKUP(D30,Ref!$C$5:$E$102,3,FALSE)-D30)*H30)</f>
        <v/>
      </c>
      <c r="P30" s="362" t="str">
        <f>IF(F30&lt;=$B$28,(SUM($B$52:$B$54)*(VLOOKUP(D30,Ref!$C$5:$E$102,3,FALSE)-D30)*H30)/100,"")</f>
        <v/>
      </c>
      <c r="Q30" s="120" t="str">
        <f t="shared" si="5"/>
        <v/>
      </c>
      <c r="R30" s="318" t="str">
        <f>IF(D30="","",VLOOKUP(D30,UAG!$B$8:$N$67,13,FALSE)*$B$35*(VLOOKUP(D30,Ref!$C$5:$E$102,3,FALSE)-D30)*(1+$B$57))</f>
        <v/>
      </c>
      <c r="S30" s="358" t="str">
        <f ca="1">IF(H30="","",IF($B$17=FALSE,N30,SUM($B$62))*OFFSET(OTHER!$B$49,MATCH($B$33,OTHER!$B$50:$B$57,0),MATCH(E30,OTHER!$C$49:$I$49,0)))</f>
        <v/>
      </c>
      <c r="T30" s="359" t="str">
        <f ca="1">IF(H30="","",IF($B$17=FALSE,0,SUM($B$63))*OFFSET(OTHER!$B$49,MATCH($B$33,OTHER!$B$50:$B$57,0),MATCH(E30,OTHER!$C$49:$I$49,0)))</f>
        <v/>
      </c>
      <c r="U30" s="333" t="str">
        <f t="shared" si="6"/>
        <v/>
      </c>
      <c r="V30" s="4"/>
      <c r="W30" s="4"/>
      <c r="X30" s="4"/>
      <c r="Y30" s="322"/>
      <c r="Z30" s="4"/>
      <c r="AA30" s="4"/>
      <c r="AB30" s="4"/>
      <c r="AC30" s="4"/>
      <c r="AD30" s="4"/>
      <c r="AE30" s="4"/>
      <c r="AF30" s="4"/>
      <c r="AG30" s="4"/>
      <c r="AH30" s="4"/>
      <c r="AI30" s="4"/>
      <c r="AJ30" s="4"/>
      <c r="AK30" s="4"/>
      <c r="AM30" s="4"/>
      <c r="AN30" s="4"/>
    </row>
    <row r="31" spans="1:40" x14ac:dyDescent="0.25">
      <c r="A31" s="446" t="s">
        <v>2630</v>
      </c>
      <c r="B31" s="458">
        <f>SALES!E9</f>
        <v>0</v>
      </c>
      <c r="D31" s="45" t="str">
        <f>IF(F31&gt;$B$28+1,"",(VLOOKUP(D30,Ref!$C$5:$E$102,3,FALSE)))</f>
        <v/>
      </c>
      <c r="E31" s="9" t="str">
        <f>IF(D31="","",VLOOKUP(D31,Ref!$B$5:$H$200,7,FALSE))</f>
        <v/>
      </c>
      <c r="F31" s="9" t="str">
        <f t="shared" si="3"/>
        <v/>
      </c>
      <c r="G31" s="47" t="str">
        <f t="shared" si="4"/>
        <v/>
      </c>
      <c r="H31" s="331" t="str">
        <f>IF(G31="ST",((D32-$B$26))/(D32-D31),IF(G31="EN",($B$27-D31+1)/((VLOOKUP(D31,Ref!$C$5:$E$102,3,FALSE))-D31),IF(G31="","",1)))</f>
        <v/>
      </c>
      <c r="I31" s="46" t="str">
        <f ca="1">IFERROR(OFFSET(EUC!$G$1,MATCH(ML!$B$39,EUC!$S$2:$S$225,0),MONTH(ML!D31)-1),"")</f>
        <v/>
      </c>
      <c r="J31" s="119" t="str">
        <f t="shared" si="0"/>
        <v/>
      </c>
      <c r="K31" s="332">
        <f ca="1">SUMIF(COG!B:B,ML!D31,COG!C:C)</f>
        <v>0</v>
      </c>
      <c r="L31" s="176" t="str">
        <f>IF(F31&lt;=$B$28,(SUM($B$58:$B$61)*(VLOOKUP(D31,Ref!$C$5:$E$102,3,FALSE)-D31)*H31)/100,"")</f>
        <v/>
      </c>
      <c r="M31" s="176" t="str">
        <f t="shared" si="1"/>
        <v/>
      </c>
      <c r="N31" s="121" t="str">
        <f t="shared" si="2"/>
        <v/>
      </c>
      <c r="O31" s="362" t="str">
        <f ca="1">IF(D31="","",(OFFSET(METERING!$M$1,MATCH(ML!E31,METERING!$M$2:$M$9,0),MATCH(ML!$B$47,METERING!$N$1:$Q$1,0))/365/100+SUM($B$49:$B$50)/100)*(VLOOKUP(D31,Ref!$C$5:$E$102,3,FALSE)-D31)*H31)</f>
        <v/>
      </c>
      <c r="P31" s="362" t="str">
        <f>IF(F31&lt;=$B$28,(SUM($B$52:$B$54)*(VLOOKUP(D31,Ref!$C$5:$E$102,3,FALSE)-D31)*H31)/100,"")</f>
        <v/>
      </c>
      <c r="Q31" s="120" t="str">
        <f t="shared" si="5"/>
        <v/>
      </c>
      <c r="R31" s="318" t="str">
        <f>IF(D31="","",VLOOKUP(D31,UAG!$B$8:$N$67,13,FALSE)*$B$35*(VLOOKUP(D31,Ref!$C$5:$E$102,3,FALSE)-D31)*(1+$B$57))</f>
        <v/>
      </c>
      <c r="S31" s="358" t="str">
        <f ca="1">IF(H31="","",IF($B$17=FALSE,N31,SUM($B$62))*OFFSET(OTHER!$B$49,MATCH($B$33,OTHER!$B$50:$B$57,0),MATCH(E31,OTHER!$C$49:$I$49,0)))</f>
        <v/>
      </c>
      <c r="T31" s="359" t="str">
        <f ca="1">IF(H31="","",IF($B$17=FALSE,0,SUM($B$63))*OFFSET(OTHER!$B$49,MATCH($B$33,OTHER!$B$50:$B$57,0),MATCH(E31,OTHER!$C$49:$I$49,0)))</f>
        <v/>
      </c>
      <c r="U31" s="333" t="str">
        <f t="shared" si="6"/>
        <v/>
      </c>
      <c r="V31" s="4"/>
      <c r="W31" s="4"/>
      <c r="X31" s="4"/>
      <c r="Y31" s="322"/>
      <c r="Z31" s="4"/>
      <c r="AA31" s="4"/>
      <c r="AB31" s="4"/>
      <c r="AC31" s="4"/>
      <c r="AD31" s="4"/>
      <c r="AE31" s="4"/>
      <c r="AF31" s="4"/>
      <c r="AG31" s="4"/>
      <c r="AH31" s="4"/>
      <c r="AI31" s="4"/>
      <c r="AJ31" s="4"/>
      <c r="AK31" s="4"/>
      <c r="AM31" s="4"/>
      <c r="AN31" s="4"/>
    </row>
    <row r="32" spans="1:40" x14ac:dyDescent="0.25">
      <c r="A32" s="446" t="s">
        <v>13</v>
      </c>
      <c r="B32" s="458" t="str">
        <f>IF(LEN(B31)=2,B31,IFERROR(((IFERROR(VLOOKUP(LEFT(B31,LEN(B31)),Ref!$J$4:$K$3909,2,FALSE),IFERROR(VLOOKUP(LEFT(B31,LEN(B31)-1),Ref!$J$4:$K$3909,2,FALSE),IFERROR(VLOOKUP(LEFT(B31,LEN(B31)-2),Ref!$J$4:$K$3909,2,FALSE),IFERROR(VLOOKUP(LEFT(B31,LEN(B31)-3),Ref!$J$4:$K$3909,2,FALSE),IFERROR(VLOOKUP(LEFT(B31,LEN(B31)-4),Ref!$J$4:$K$3909,2,FALSE),IFERROR(VLOOKUP(LEFT(B31,LEN(B31)-5),Ref!$J$4:$K$3909,2,FALSE),IFERROR(VLOOKUP(LEFT(B31,LEN(B31)-6),Ref!$J$4:$K$3909,2,FALSE),IFERROR(VLOOKUP(LEFT(B31,LEN(B31)-7),Ref!$J$4:$K$3909,2,FALSE),IFERROR(VLOOKUP(LEFT(B31,LEN(B31)-8),Ref!$J$4:$K$3909,2,FALSE),VLOOKUP(LEFT(B31,LEN(B31)-9),Ref!$J$4:$K$3909,2,FALSE)))))))))))),IF(ISERROR(VLOOKUP(B31,Ref!$K$5:$K$3909,1,FALSE)),"",B31)))</f>
        <v/>
      </c>
      <c r="D32" s="45" t="str">
        <f>IF(F32&gt;$B$28+1,"",(VLOOKUP(D31,Ref!$C$5:$E$102,3,FALSE)))</f>
        <v/>
      </c>
      <c r="E32" s="9" t="str">
        <f>IF(D32="","",VLOOKUP(D32,Ref!$B$5:$H$200,7,FALSE))</f>
        <v/>
      </c>
      <c r="F32" s="9" t="str">
        <f t="shared" si="3"/>
        <v/>
      </c>
      <c r="G32" s="47" t="str">
        <f t="shared" si="4"/>
        <v/>
      </c>
      <c r="H32" s="331" t="str">
        <f>IF(G32="ST",((D33-$B$26))/(D33-D32),IF(G32="EN",($B$27-D32+1)/((VLOOKUP(D32,Ref!$C$5:$E$102,3,FALSE))-D32),IF(G32="","",1)))</f>
        <v/>
      </c>
      <c r="I32" s="46" t="str">
        <f ca="1">IFERROR(OFFSET(EUC!$G$1,MATCH(ML!$B$39,EUC!$S$2:$S$225,0),MONTH(ML!D32)-1),"")</f>
        <v/>
      </c>
      <c r="J32" s="119" t="str">
        <f t="shared" si="0"/>
        <v/>
      </c>
      <c r="K32" s="332">
        <f ca="1">SUMIF(COG!B:B,ML!D32,COG!C:C)</f>
        <v>0</v>
      </c>
      <c r="L32" s="176" t="str">
        <f>IF(F32&lt;=$B$28,(SUM($B$58:$B$61)*(VLOOKUP(D32,Ref!$C$5:$E$102,3,FALSE)-D32)*H32)/100,"")</f>
        <v/>
      </c>
      <c r="M32" s="176" t="str">
        <f t="shared" si="1"/>
        <v/>
      </c>
      <c r="N32" s="121" t="str">
        <f t="shared" si="2"/>
        <v/>
      </c>
      <c r="O32" s="362" t="str">
        <f ca="1">IF(D32="","",(OFFSET(METERING!$M$1,MATCH(ML!E32,METERING!$M$2:$M$9,0),MATCH(ML!$B$47,METERING!$N$1:$Q$1,0))/365/100+SUM($B$49:$B$50)/100)*(VLOOKUP(D32,Ref!$C$5:$E$102,3,FALSE)-D32)*H32)</f>
        <v/>
      </c>
      <c r="P32" s="362" t="str">
        <f>IF(F32&lt;=$B$28,(SUM($B$52:$B$54)*(VLOOKUP(D32,Ref!$C$5:$E$102,3,FALSE)-D32)*H32)/100,"")</f>
        <v/>
      </c>
      <c r="Q32" s="120" t="str">
        <f t="shared" si="5"/>
        <v/>
      </c>
      <c r="R32" s="318" t="str">
        <f>IF(D32="","",VLOOKUP(D32,UAG!$B$8:$N$67,13,FALSE)*$B$35*(VLOOKUP(D32,Ref!$C$5:$E$102,3,FALSE)-D32)*(1+$B$57))</f>
        <v/>
      </c>
      <c r="S32" s="358" t="str">
        <f ca="1">IF(H32="","",IF($B$17=FALSE,N32,SUM($B$62))*OFFSET(OTHER!$B$49,MATCH($B$33,OTHER!$B$50:$B$57,0),MATCH(E32,OTHER!$C$49:$I$49,0)))</f>
        <v/>
      </c>
      <c r="T32" s="359" t="str">
        <f ca="1">IF(H32="","",IF($B$17=FALSE,0,SUM($B$63))*OFFSET(OTHER!$B$49,MATCH($B$33,OTHER!$B$50:$B$57,0),MATCH(E32,OTHER!$C$49:$I$49,0)))</f>
        <v/>
      </c>
      <c r="U32" s="333" t="str">
        <f t="shared" si="6"/>
        <v/>
      </c>
      <c r="V32" s="4"/>
      <c r="W32" s="4"/>
      <c r="X32" s="4"/>
      <c r="Y32" s="322"/>
      <c r="Z32" s="4"/>
      <c r="AA32" s="4"/>
      <c r="AB32" s="4"/>
      <c r="AC32" s="4"/>
      <c r="AD32" s="4"/>
      <c r="AE32" s="4"/>
      <c r="AF32" s="4"/>
      <c r="AG32" s="4"/>
      <c r="AH32" s="4"/>
      <c r="AI32" s="4"/>
      <c r="AJ32" s="4"/>
      <c r="AK32" s="4"/>
      <c r="AM32" s="4"/>
      <c r="AN32" s="4"/>
    </row>
    <row r="33" spans="1:40" x14ac:dyDescent="0.25">
      <c r="A33" s="446" t="s">
        <v>1960</v>
      </c>
      <c r="B33" s="458" t="e">
        <f>VLOOKUP(B32,TRANS!$C$2:$E$100,3,FALSE)</f>
        <v>#N/A</v>
      </c>
      <c r="D33" s="45" t="str">
        <f>IF(F33&gt;$B$28+1,"",(VLOOKUP(D32,Ref!$C$5:$E$102,3,FALSE)))</f>
        <v/>
      </c>
      <c r="E33" s="9" t="str">
        <f>IF(D33="","",VLOOKUP(D33,Ref!$B$5:$H$200,7,FALSE))</f>
        <v/>
      </c>
      <c r="F33" s="9" t="str">
        <f t="shared" si="3"/>
        <v/>
      </c>
      <c r="G33" s="47" t="str">
        <f t="shared" si="4"/>
        <v/>
      </c>
      <c r="H33" s="331" t="str">
        <f>IF(G33="ST",((D34-$B$26))/(D34-D33),IF(G33="EN",($B$27-D33+1)/((VLOOKUP(D33,Ref!$C$5:$E$102,3,FALSE))-D33),IF(G33="","",1)))</f>
        <v/>
      </c>
      <c r="I33" s="46" t="str">
        <f ca="1">IFERROR(OFFSET(EUC!$G$1,MATCH(ML!$B$39,EUC!$S$2:$S$225,0),MONTH(ML!D33)-1),"")</f>
        <v/>
      </c>
      <c r="J33" s="119" t="str">
        <f t="shared" si="0"/>
        <v/>
      </c>
      <c r="K33" s="332">
        <f ca="1">SUMIF(COG!B:B,ML!D33,COG!C:C)</f>
        <v>0</v>
      </c>
      <c r="L33" s="176" t="str">
        <f>IF(F33&lt;=$B$28,(SUM($B$58:$B$61)*(VLOOKUP(D33,Ref!$C$5:$E$102,3,FALSE)-D33)*H33)/100,"")</f>
        <v/>
      </c>
      <c r="M33" s="176" t="str">
        <f t="shared" si="1"/>
        <v/>
      </c>
      <c r="N33" s="121" t="str">
        <f t="shared" si="2"/>
        <v/>
      </c>
      <c r="O33" s="362" t="str">
        <f ca="1">IF(D33="","",(OFFSET(METERING!$M$1,MATCH(ML!E33,METERING!$M$2:$M$9,0),MATCH(ML!$B$47,METERING!$N$1:$Q$1,0))/365/100+SUM($B$49:$B$50)/100)*(VLOOKUP(D33,Ref!$C$5:$E$102,3,FALSE)-D33)*H33)</f>
        <v/>
      </c>
      <c r="P33" s="362" t="str">
        <f>IF(F33&lt;=$B$28,(SUM($B$52:$B$54)*(VLOOKUP(D33,Ref!$C$5:$E$102,3,FALSE)-D33)*H33)/100,"")</f>
        <v/>
      </c>
      <c r="Q33" s="120" t="str">
        <f t="shared" si="5"/>
        <v/>
      </c>
      <c r="R33" s="318" t="str">
        <f>IF(D33="","",VLOOKUP(D33,UAG!$B$8:$N$67,13,FALSE)*$B$35*(VLOOKUP(D33,Ref!$C$5:$E$102,3,FALSE)-D33)*(1+$B$57))</f>
        <v/>
      </c>
      <c r="S33" s="358" t="str">
        <f ca="1">IF(H33="","",IF($B$17=FALSE,N33,SUM($B$62))*OFFSET(OTHER!$B$49,MATCH($B$33,OTHER!$B$50:$B$57,0),MATCH(E33,OTHER!$C$49:$I$49,0)))</f>
        <v/>
      </c>
      <c r="T33" s="359" t="str">
        <f ca="1">IF(H33="","",IF($B$17=FALSE,0,SUM($B$63))*OFFSET(OTHER!$B$49,MATCH($B$33,OTHER!$B$50:$B$57,0),MATCH(E33,OTHER!$C$49:$I$49,0)))</f>
        <v/>
      </c>
      <c r="U33" s="333" t="str">
        <f t="shared" si="6"/>
        <v/>
      </c>
      <c r="V33" s="4"/>
      <c r="W33" s="4"/>
      <c r="X33" s="4"/>
      <c r="Y33" s="322"/>
      <c r="Z33" s="4"/>
      <c r="AA33" s="4"/>
      <c r="AB33" s="4"/>
      <c r="AC33" s="4"/>
      <c r="AD33" s="4"/>
      <c r="AE33" s="4"/>
      <c r="AF33" s="4"/>
      <c r="AG33" s="4"/>
      <c r="AH33" s="4"/>
      <c r="AI33" s="4"/>
      <c r="AJ33" s="4"/>
      <c r="AK33" s="4"/>
      <c r="AM33" s="4"/>
      <c r="AN33" s="4"/>
    </row>
    <row r="34" spans="1:40" x14ac:dyDescent="0.25">
      <c r="A34" s="448" t="s">
        <v>2000</v>
      </c>
      <c r="B34" s="474" t="e">
        <f ca="1">OFFSET(TRANS!D1,SUMIFS(TRANS!A:A,TRANS!F:F,IF(B35&gt;73200,73200,0),TRANS!C:C,ML!B32,TRANS!H:H,SUMPRODUCT(MAX((TRANS!C2:C200=B32)*(TRANS!F2:F200=IF(B35&gt;73200,73200,0))*(TRANS!H2:H200))))/COUNTIFS(TRANS!F:F,IF(B35&gt;73200,73200,0),TRANS!C:C,ML!B32,TRANS!H:H,SUMPRODUCT(MAX((TRANS!C2:C200=B32)*(TRANS!F2:F200=IF(B35&gt;73200,73200,0))*(TRANS!H2:H200)))),0)</f>
        <v>#DIV/0!</v>
      </c>
      <c r="D34" s="45" t="str">
        <f>IF(F34&gt;$B$28+1,"",(VLOOKUP(D33,Ref!$C$5:$E$102,3,FALSE)))</f>
        <v/>
      </c>
      <c r="E34" s="9" t="str">
        <f>IF(D34="","",VLOOKUP(D34,Ref!$B$5:$H$200,7,FALSE))</f>
        <v/>
      </c>
      <c r="F34" s="9" t="str">
        <f>IF(F33="","",IF(F33+1&gt;$B$28,"",F33+1))</f>
        <v/>
      </c>
      <c r="G34" s="47" t="str">
        <f t="shared" si="4"/>
        <v/>
      </c>
      <c r="H34" s="331" t="str">
        <f>IF(G34="ST",((D35-$B$26))/(D35-D34),IF(G34="EN",($B$27-D34+1)/((VLOOKUP(D34,Ref!$C$5:$E$102,3,FALSE))-D34),IF(G34="","",1)))</f>
        <v/>
      </c>
      <c r="I34" s="46" t="str">
        <f ca="1">IFERROR(OFFSET(EUC!$G$1,MATCH(ML!$B$39,EUC!$S$2:$S$225,0),MONTH(ML!D34)-1),"")</f>
        <v/>
      </c>
      <c r="J34" s="119" t="str">
        <f t="shared" si="0"/>
        <v/>
      </c>
      <c r="K34" s="332">
        <f ca="1">SUMIF(COG!B:B,ML!D34,COG!C:C)</f>
        <v>0</v>
      </c>
      <c r="L34" s="176" t="str">
        <f>IF(F34&lt;=$B$28,(SUM($B$58:$B$61)*(VLOOKUP(D34,Ref!$C$5:$E$102,3,FALSE)-D34)*H34)/100,"")</f>
        <v/>
      </c>
      <c r="M34" s="176" t="str">
        <f t="shared" si="1"/>
        <v/>
      </c>
      <c r="N34" s="121" t="str">
        <f t="shared" si="2"/>
        <v/>
      </c>
      <c r="O34" s="362" t="str">
        <f ca="1">IF(D34="","",(OFFSET(METERING!$M$1,MATCH(ML!E34,METERING!$M$2:$M$9,0),MATCH(ML!$B$47,METERING!$N$1:$Q$1,0))/365/100+SUM($B$49:$B$50)/100)*(VLOOKUP(D34,Ref!$C$5:$E$102,3,FALSE)-D34)*H34)</f>
        <v/>
      </c>
      <c r="P34" s="362" t="str">
        <f>IF(F34&lt;=$B$28,(SUM($B$52:$B$54)*(VLOOKUP(D34,Ref!$C$5:$E$102,3,FALSE)-D34)*H34)/100,"")</f>
        <v/>
      </c>
      <c r="Q34" s="120" t="str">
        <f t="shared" si="5"/>
        <v/>
      </c>
      <c r="R34" s="318" t="str">
        <f>IF(D34="","",VLOOKUP(D34,UAG!$B$8:$N$67,13,FALSE)*$B$35*(VLOOKUP(D34,Ref!$C$5:$E$102,3,FALSE)-D34)*(1+$B$57))</f>
        <v/>
      </c>
      <c r="S34" s="358" t="str">
        <f ca="1">IF(H34="","",IF($B$17=FALSE,N34,SUM($B$62))*OFFSET(OTHER!$B$49,MATCH($B$33,OTHER!$B$50:$B$57,0),MATCH(E34,OTHER!$C$49:$I$49,0)))</f>
        <v/>
      </c>
      <c r="T34" s="359" t="str">
        <f ca="1">IF(H34="","",IF($B$17=FALSE,0,SUM($B$63))*OFFSET(OTHER!$B$49,MATCH($B$33,OTHER!$B$50:$B$57,0),MATCH(E34,OTHER!$C$49:$I$49,0)))</f>
        <v/>
      </c>
      <c r="U34" s="333" t="str">
        <f t="shared" si="6"/>
        <v/>
      </c>
      <c r="V34" s="4"/>
      <c r="W34" s="4"/>
      <c r="X34" s="4"/>
      <c r="Y34" s="322"/>
      <c r="Z34" s="4"/>
      <c r="AA34" s="4"/>
      <c r="AB34" s="4"/>
      <c r="AC34" s="4"/>
      <c r="AD34" s="4"/>
      <c r="AE34" s="4"/>
      <c r="AF34" s="4"/>
      <c r="AG34" s="4"/>
      <c r="AH34" s="4"/>
      <c r="AI34" s="4"/>
      <c r="AJ34" s="4"/>
      <c r="AK34" s="4"/>
      <c r="AM34" s="4"/>
      <c r="AN34" s="4"/>
    </row>
    <row r="35" spans="1:40" x14ac:dyDescent="0.25">
      <c r="A35" s="446" t="s">
        <v>1946</v>
      </c>
      <c r="B35" s="459">
        <f>SALES!G9</f>
        <v>0</v>
      </c>
      <c r="D35" s="45" t="str">
        <f>IF(F35&gt;$B$28+1,"",(VLOOKUP(D34,Ref!$C$5:$E$102,3,FALSE)))</f>
        <v/>
      </c>
      <c r="E35" s="9" t="str">
        <f>IF(D35="","",VLOOKUP(D35,Ref!$B$5:$H$200,7,FALSE))</f>
        <v/>
      </c>
      <c r="F35" s="9" t="str">
        <f t="shared" si="3"/>
        <v/>
      </c>
      <c r="G35" s="47" t="str">
        <f t="shared" si="4"/>
        <v/>
      </c>
      <c r="H35" s="331" t="str">
        <f>IF(G35="ST",((D36-$B$26))/(D36-D35),IF(G35="EN",($B$27-D35+1)/((VLOOKUP(D35,Ref!$C$5:$E$102,3,FALSE))-D35),IF(G35="","",1)))</f>
        <v/>
      </c>
      <c r="I35" s="46" t="str">
        <f ca="1">IFERROR(OFFSET(EUC!$G$1,MATCH(ML!$B$39,EUC!$S$2:$S$225,0),MONTH(ML!D35)-1),"")</f>
        <v/>
      </c>
      <c r="J35" s="119" t="str">
        <f t="shared" si="0"/>
        <v/>
      </c>
      <c r="K35" s="332">
        <f ca="1">SUMIF(COG!B:B,ML!D35,COG!C:C)</f>
        <v>0</v>
      </c>
      <c r="L35" s="176" t="str">
        <f>IF(F35&lt;=$B$28,(SUM($B$58:$B$61)*(VLOOKUP(D35,Ref!$C$5:$E$102,3,FALSE)-D35)*H35)/100,"")</f>
        <v/>
      </c>
      <c r="M35" s="176" t="str">
        <f t="shared" si="1"/>
        <v/>
      </c>
      <c r="N35" s="121" t="str">
        <f t="shared" si="2"/>
        <v/>
      </c>
      <c r="O35" s="362" t="str">
        <f ca="1">IF(D35="","",(OFFSET(METERING!$M$1,MATCH(ML!E35,METERING!$M$2:$M$9,0),MATCH(ML!$B$47,METERING!$N$1:$Q$1,0))/365/100+SUM($B$49:$B$50)/100)*(VLOOKUP(D35,Ref!$C$5:$E$102,3,FALSE)-D35)*H35)</f>
        <v/>
      </c>
      <c r="P35" s="362" t="str">
        <f>IF(F35&lt;=$B$28,(SUM($B$52:$B$54)*(VLOOKUP(D35,Ref!$C$5:$E$102,3,FALSE)-D35)*H35)/100,"")</f>
        <v/>
      </c>
      <c r="Q35" s="120" t="str">
        <f t="shared" si="5"/>
        <v/>
      </c>
      <c r="R35" s="318" t="str">
        <f>IF(D35="","",VLOOKUP(D35,UAG!$B$8:$N$67,13,FALSE)*$B$35*(VLOOKUP(D35,Ref!$C$5:$E$102,3,FALSE)-D35)*(1+$B$57))</f>
        <v/>
      </c>
      <c r="S35" s="358" t="str">
        <f ca="1">IF(H35="","",IF($B$17=FALSE,N35,SUM($B$62))*OFFSET(OTHER!$B$49,MATCH($B$33,OTHER!$B$50:$B$57,0),MATCH(E35,OTHER!$C$49:$I$49,0)))</f>
        <v/>
      </c>
      <c r="T35" s="359" t="str">
        <f ca="1">IF(H35="","",IF($B$17=FALSE,0,SUM($B$63))*OFFSET(OTHER!$B$49,MATCH($B$33,OTHER!$B$50:$B$57,0),MATCH(E35,OTHER!$C$49:$I$49,0)))</f>
        <v/>
      </c>
      <c r="U35" s="333" t="str">
        <f t="shared" si="6"/>
        <v/>
      </c>
      <c r="V35" s="4"/>
      <c r="W35" s="4"/>
      <c r="X35" s="4"/>
      <c r="Y35" s="322"/>
      <c r="Z35" s="4"/>
      <c r="AA35" s="4"/>
      <c r="AB35" s="4"/>
      <c r="AC35" s="4"/>
      <c r="AD35" s="4"/>
      <c r="AE35" s="4"/>
      <c r="AF35" s="4"/>
      <c r="AG35" s="4"/>
      <c r="AH35" s="4"/>
      <c r="AI35" s="4"/>
      <c r="AJ35" s="4"/>
      <c r="AK35" s="4"/>
      <c r="AM35" s="4"/>
      <c r="AN35" s="4"/>
    </row>
    <row r="36" spans="1:40" x14ac:dyDescent="0.25">
      <c r="A36" s="446" t="s">
        <v>2619</v>
      </c>
      <c r="B36" s="459">
        <f>IF(B35&lt;73200,0,IF(B35&lt;293000,73200,IF(B35&gt;732000,732000,293000)))</f>
        <v>0</v>
      </c>
      <c r="D36" s="45" t="str">
        <f>IF(F36&gt;$B$28+1,"",(VLOOKUP(D35,Ref!$C$5:$E$102,3,FALSE)))</f>
        <v/>
      </c>
      <c r="E36" s="9" t="str">
        <f>IF(D36="","",VLOOKUP(D36,Ref!$B$5:$H$200,7,FALSE))</f>
        <v/>
      </c>
      <c r="F36" s="9" t="str">
        <f t="shared" si="3"/>
        <v/>
      </c>
      <c r="G36" s="47" t="str">
        <f t="shared" si="4"/>
        <v/>
      </c>
      <c r="H36" s="331" t="str">
        <f>IF(G36="ST",((D37-$B$26))/(D37-D36),IF(G36="EN",($B$27-D36+1)/((VLOOKUP(D36,Ref!$C$5:$E$102,3,FALSE))-D36),IF(G36="","",1)))</f>
        <v/>
      </c>
      <c r="I36" s="46" t="str">
        <f ca="1">IFERROR(OFFSET(EUC!$G$1,MATCH(ML!$B$39,EUC!$S$2:$S$225,0),MONTH(ML!D36)-1),"")</f>
        <v/>
      </c>
      <c r="J36" s="119" t="str">
        <f t="shared" si="0"/>
        <v/>
      </c>
      <c r="K36" s="332">
        <f ca="1">SUMIF(COG!B:B,ML!D36,COG!C:C)</f>
        <v>0</v>
      </c>
      <c r="L36" s="176" t="str">
        <f>IF(F36&lt;=$B$28,(SUM($B$58:$B$61)*(VLOOKUP(D36,Ref!$C$5:$E$102,3,FALSE)-D36)*H36)/100,"")</f>
        <v/>
      </c>
      <c r="M36" s="176" t="str">
        <f t="shared" si="1"/>
        <v/>
      </c>
      <c r="N36" s="121" t="str">
        <f t="shared" si="2"/>
        <v/>
      </c>
      <c r="O36" s="362" t="str">
        <f ca="1">IF(D36="","",(OFFSET(METERING!$M$1,MATCH(ML!E36,METERING!$M$2:$M$9,0),MATCH(ML!$B$47,METERING!$N$1:$Q$1,0))/365/100+SUM($B$49:$B$50)/100)*(VLOOKUP(D36,Ref!$C$5:$E$102,3,FALSE)-D36)*H36)</f>
        <v/>
      </c>
      <c r="P36" s="362" t="str">
        <f>IF(F36&lt;=$B$28,(SUM($B$52:$B$54)*(VLOOKUP(D36,Ref!$C$5:$E$102,3,FALSE)-D36)*H36)/100,"")</f>
        <v/>
      </c>
      <c r="Q36" s="120" t="str">
        <f t="shared" si="5"/>
        <v/>
      </c>
      <c r="R36" s="318" t="str">
        <f>IF(D36="","",VLOOKUP(D36,UAG!$B$8:$N$67,13,FALSE)*$B$35*(VLOOKUP(D36,Ref!$C$5:$E$102,3,FALSE)-D36)*(1+$B$57))</f>
        <v/>
      </c>
      <c r="S36" s="358" t="str">
        <f ca="1">IF(H36="","",IF($B$17=FALSE,N36,SUM($B$62))*OFFSET(OTHER!$B$49,MATCH($B$33,OTHER!$B$50:$B$57,0),MATCH(E36,OTHER!$C$49:$I$49,0)))</f>
        <v/>
      </c>
      <c r="T36" s="359" t="str">
        <f ca="1">IF(H36="","",IF($B$17=FALSE,0,SUM($B$63))*OFFSET(OTHER!$B$49,MATCH($B$33,OTHER!$B$50:$B$57,0),MATCH(E36,OTHER!$C$49:$I$49,0)))</f>
        <v/>
      </c>
      <c r="U36" s="333" t="str">
        <f t="shared" si="6"/>
        <v/>
      </c>
      <c r="V36" s="4"/>
      <c r="W36" s="4"/>
      <c r="X36" s="4"/>
      <c r="Y36" s="322"/>
      <c r="Z36" s="4"/>
      <c r="AA36" s="4"/>
      <c r="AB36" s="4"/>
      <c r="AC36" s="4"/>
      <c r="AD36" s="4"/>
      <c r="AE36" s="4"/>
      <c r="AF36" s="4"/>
      <c r="AG36" s="4"/>
      <c r="AH36" s="4"/>
      <c r="AI36" s="4"/>
      <c r="AJ36" s="4"/>
      <c r="AK36" s="4"/>
      <c r="AM36" s="4"/>
      <c r="AN36" s="4"/>
    </row>
    <row r="37" spans="1:40" x14ac:dyDescent="0.25">
      <c r="A37" s="446" t="s">
        <v>2620</v>
      </c>
      <c r="B37" s="459">
        <f>IF(B35&lt;73200,0,IF(B35&lt;732000,73200))</f>
        <v>0</v>
      </c>
      <c r="D37" s="45" t="str">
        <f>IF(F37&gt;$B$28+1,"",(VLOOKUP(D36,Ref!$C$5:$E$102,3,FALSE)))</f>
        <v/>
      </c>
      <c r="E37" s="9" t="str">
        <f>IF(D37="","",VLOOKUP(D37,Ref!$B$5:$H$200,7,FALSE))</f>
        <v/>
      </c>
      <c r="F37" s="9" t="str">
        <f t="shared" si="3"/>
        <v/>
      </c>
      <c r="G37" s="47" t="str">
        <f t="shared" si="4"/>
        <v/>
      </c>
      <c r="H37" s="331" t="str">
        <f>IF(G37="ST",((D38-$B$26))/(D38-D37),IF(G37="EN",($B$27-D37+1)/((VLOOKUP(D37,Ref!$C$5:$E$102,3,FALSE))-D37),IF(G37="","",1)))</f>
        <v/>
      </c>
      <c r="I37" s="46" t="str">
        <f ca="1">IFERROR(OFFSET(EUC!$G$1,MATCH(ML!$B$39,EUC!$S$2:$S$225,0),MONTH(ML!D37)-1),"")</f>
        <v/>
      </c>
      <c r="J37" s="119" t="str">
        <f t="shared" si="0"/>
        <v/>
      </c>
      <c r="K37" s="332">
        <f ca="1">SUMIF(COG!B:B,ML!D37,COG!C:C)</f>
        <v>0</v>
      </c>
      <c r="L37" s="176" t="str">
        <f>IF(F37&lt;=$B$28,(SUM($B$58:$B$61)*(VLOOKUP(D37,Ref!$C$5:$E$102,3,FALSE)-D37)*H37)/100,"")</f>
        <v/>
      </c>
      <c r="M37" s="176" t="str">
        <f t="shared" si="1"/>
        <v/>
      </c>
      <c r="N37" s="121" t="str">
        <f t="shared" si="2"/>
        <v/>
      </c>
      <c r="O37" s="362" t="str">
        <f ca="1">IF(D37="","",(OFFSET(METERING!$M$1,MATCH(ML!E37,METERING!$M$2:$M$9,0),MATCH(ML!$B$47,METERING!$N$1:$Q$1,0))/365/100+SUM($B$49:$B$50)/100)*(VLOOKUP(D37,Ref!$C$5:$E$102,3,FALSE)-D37)*H37)</f>
        <v/>
      </c>
      <c r="P37" s="362" t="str">
        <f>IF(F37&lt;=$B$28,(SUM($B$52:$B$54)*(VLOOKUP(D37,Ref!$C$5:$E$102,3,FALSE)-D37)*H37)/100,"")</f>
        <v/>
      </c>
      <c r="Q37" s="120" t="str">
        <f t="shared" si="5"/>
        <v/>
      </c>
      <c r="R37" s="318" t="str">
        <f>IF(D37="","",VLOOKUP(D37,UAG!$B$8:$N$67,13,FALSE)*$B$35*(VLOOKUP(D37,Ref!$C$5:$E$102,3,FALSE)-D37)*(1+$B$57))</f>
        <v/>
      </c>
      <c r="S37" s="358" t="str">
        <f ca="1">IF(H37="","",IF($B$17=FALSE,N37,SUM($B$62))*OFFSET(OTHER!$B$49,MATCH($B$33,OTHER!$B$50:$B$57,0),MATCH(E37,OTHER!$C$49:$I$49,0)))</f>
        <v/>
      </c>
      <c r="T37" s="359" t="str">
        <f ca="1">IF(H37="","",IF($B$17=FALSE,0,SUM($B$63))*OFFSET(OTHER!$B$49,MATCH($B$33,OTHER!$B$50:$B$57,0),MATCH(E37,OTHER!$C$49:$I$49,0)))</f>
        <v/>
      </c>
      <c r="U37" s="333" t="str">
        <f t="shared" si="6"/>
        <v/>
      </c>
      <c r="V37" s="4"/>
      <c r="W37" s="4"/>
      <c r="X37" s="4"/>
      <c r="Y37" s="322"/>
      <c r="Z37" s="4"/>
      <c r="AA37" s="4"/>
      <c r="AB37" s="4"/>
      <c r="AC37" s="4"/>
      <c r="AD37" s="4"/>
      <c r="AE37" s="4"/>
      <c r="AF37" s="4"/>
      <c r="AG37" s="4"/>
      <c r="AH37" s="4"/>
      <c r="AI37" s="4"/>
      <c r="AJ37" s="4"/>
      <c r="AK37" s="4"/>
      <c r="AM37" s="4"/>
      <c r="AN37" s="4"/>
    </row>
    <row r="38" spans="1:40" x14ac:dyDescent="0.25">
      <c r="A38" s="446" t="s">
        <v>2563</v>
      </c>
      <c r="B38" s="460"/>
      <c r="D38" s="45" t="str">
        <f>IF(F38&gt;$B$28+1,"",(VLOOKUP(D37,Ref!$C$5:$E$102,3,FALSE)))</f>
        <v/>
      </c>
      <c r="E38" s="9" t="str">
        <f>IF(D38="","",VLOOKUP(D38,Ref!$B$5:$H$200,7,FALSE))</f>
        <v/>
      </c>
      <c r="F38" s="9" t="str">
        <f t="shared" si="3"/>
        <v/>
      </c>
      <c r="G38" s="47" t="str">
        <f t="shared" si="4"/>
        <v/>
      </c>
      <c r="H38" s="331" t="str">
        <f>IF(G38="ST",((D39-$B$26))/(D39-D38),IF(G38="EN",($B$27-D38+1)/((VLOOKUP(D38,Ref!$C$5:$E$102,3,FALSE))-D38),IF(G38="","",1)))</f>
        <v/>
      </c>
      <c r="I38" s="46" t="str">
        <f ca="1">IFERROR(OFFSET(EUC!$G$1,MATCH(ML!$B$39,EUC!$S$2:$S$225,0),MONTH(ML!D38)-1),"")</f>
        <v/>
      </c>
      <c r="J38" s="119" t="str">
        <f t="shared" si="0"/>
        <v/>
      </c>
      <c r="K38" s="332">
        <f ca="1">SUMIF(COG!B:B,ML!D38,COG!C:C)</f>
        <v>0</v>
      </c>
      <c r="L38" s="176" t="str">
        <f>IF(F38&lt;=$B$28,(SUM($B$58:$B$61)*(VLOOKUP(D38,Ref!$C$5:$E$102,3,FALSE)-D38)*H38)/100,"")</f>
        <v/>
      </c>
      <c r="M38" s="176" t="str">
        <f t="shared" si="1"/>
        <v/>
      </c>
      <c r="N38" s="121" t="str">
        <f t="shared" si="2"/>
        <v/>
      </c>
      <c r="O38" s="362" t="str">
        <f ca="1">IF(D38="","",(OFFSET(METERING!$M$1,MATCH(ML!E38,METERING!$M$2:$M$9,0),MATCH(ML!$B$47,METERING!$N$1:$Q$1,0))/365/100+SUM($B$49:$B$50)/100)*(VLOOKUP(D38,Ref!$C$5:$E$102,3,FALSE)-D38)*H38)</f>
        <v/>
      </c>
      <c r="P38" s="362" t="str">
        <f>IF(F38&lt;=$B$28,(SUM($B$52:$B$54)*(VLOOKUP(D38,Ref!$C$5:$E$102,3,FALSE)-D38)*H38)/100,"")</f>
        <v/>
      </c>
      <c r="Q38" s="120" t="str">
        <f t="shared" si="5"/>
        <v/>
      </c>
      <c r="R38" s="318" t="str">
        <f>IF(D38="","",VLOOKUP(D38,UAG!$B$8:$N$67,13,FALSE)*$B$35*(VLOOKUP(D38,Ref!$C$5:$E$102,3,FALSE)-D38)*(1+$B$57))</f>
        <v/>
      </c>
      <c r="S38" s="358" t="str">
        <f ca="1">IF(H38="","",IF($B$17=FALSE,N38,SUM($B$62))*OFFSET(OTHER!$B$49,MATCH($B$33,OTHER!$B$50:$B$57,0),MATCH(E38,OTHER!$C$49:$I$49,0)))</f>
        <v/>
      </c>
      <c r="T38" s="359" t="str">
        <f ca="1">IF(H38="","",IF($B$17=FALSE,0,SUM($B$63))*OFFSET(OTHER!$B$49,MATCH($B$33,OTHER!$B$50:$B$57,0),MATCH(E38,OTHER!$C$49:$I$49,0)))</f>
        <v/>
      </c>
      <c r="U38" s="333" t="str">
        <f t="shared" si="6"/>
        <v/>
      </c>
      <c r="V38" s="4"/>
      <c r="W38" s="4"/>
      <c r="X38" s="4"/>
      <c r="Y38" s="322"/>
      <c r="Z38" s="4"/>
      <c r="AA38" s="4"/>
      <c r="AB38" s="4"/>
      <c r="AC38" s="4"/>
      <c r="AD38" s="4"/>
      <c r="AE38" s="4"/>
      <c r="AF38" s="4"/>
      <c r="AG38" s="4"/>
      <c r="AH38" s="4"/>
      <c r="AI38" s="4"/>
      <c r="AJ38" s="4"/>
      <c r="AK38" s="4"/>
      <c r="AM38" s="4"/>
      <c r="AN38" s="4"/>
    </row>
    <row r="39" spans="1:40" x14ac:dyDescent="0.25">
      <c r="A39" s="446" t="s">
        <v>2617</v>
      </c>
      <c r="B39" s="460" t="str">
        <f ca="1">OFFSET(EUC!$S$1,SUMIFS(EUC!$A$1:$A$177,EUC!$C$1:$C$177,ML!$B$32,EUC!$B$1:$B$177,ML!$B$36,EUC!$Z$1:$Z$177,"B"),0)</f>
        <v>EUCCODE</v>
      </c>
      <c r="D39" s="45" t="str">
        <f>IF(F39&gt;$B$28+1,"",(VLOOKUP(D38,Ref!$C$5:$E$102,3,FALSE)))</f>
        <v/>
      </c>
      <c r="E39" s="9" t="str">
        <f>IF(D39="","",VLOOKUP(D39,Ref!$B$5:$H$200,7,FALSE))</f>
        <v/>
      </c>
      <c r="F39" s="9" t="str">
        <f t="shared" si="3"/>
        <v/>
      </c>
      <c r="G39" s="47" t="str">
        <f t="shared" si="4"/>
        <v/>
      </c>
      <c r="H39" s="331" t="str">
        <f>IF(G39="ST",((D40-$B$26))/(D40-D39),IF(G39="EN",($B$27-D39+1)/((VLOOKUP(D39,Ref!$C$5:$E$102,3,FALSE))-D39),IF(G39="","",1)))</f>
        <v/>
      </c>
      <c r="I39" s="46" t="str">
        <f ca="1">IFERROR(OFFSET(EUC!$G$1,MATCH(ML!$B$39,EUC!$S$2:$S$225,0),MONTH(ML!D39)-1),"")</f>
        <v/>
      </c>
      <c r="J39" s="119" t="str">
        <f t="shared" si="0"/>
        <v/>
      </c>
      <c r="K39" s="332">
        <f ca="1">SUMIF(COG!B:B,ML!D39,COG!C:C)</f>
        <v>0</v>
      </c>
      <c r="L39" s="176" t="str">
        <f>IF(F39&lt;=$B$28,(SUM($B$58:$B$61)*(VLOOKUP(D39,Ref!$C$5:$E$102,3,FALSE)-D39)*H39)/100,"")</f>
        <v/>
      </c>
      <c r="M39" s="176" t="str">
        <f t="shared" si="1"/>
        <v/>
      </c>
      <c r="N39" s="121" t="str">
        <f t="shared" si="2"/>
        <v/>
      </c>
      <c r="O39" s="362" t="str">
        <f ca="1">IF(D39="","",(OFFSET(METERING!$M$1,MATCH(ML!E39,METERING!$M$2:$M$9,0),MATCH(ML!$B$47,METERING!$N$1:$Q$1,0))/365/100+SUM($B$49:$B$50)/100)*(VLOOKUP(D39,Ref!$C$5:$E$102,3,FALSE)-D39)*H39)</f>
        <v/>
      </c>
      <c r="P39" s="362" t="str">
        <f>IF(F39&lt;=$B$28,(SUM($B$52:$B$54)*(VLOOKUP(D39,Ref!$C$5:$E$102,3,FALSE)-D39)*H39)/100,"")</f>
        <v/>
      </c>
      <c r="Q39" s="120" t="str">
        <f t="shared" si="5"/>
        <v/>
      </c>
      <c r="R39" s="318" t="str">
        <f>IF(D39="","",VLOOKUP(D39,UAG!$B$8:$N$67,13,FALSE)*$B$35*(VLOOKUP(D39,Ref!$C$5:$E$102,3,FALSE)-D39)*(1+$B$57))</f>
        <v/>
      </c>
      <c r="S39" s="358" t="str">
        <f ca="1">IF(H39="","",IF($B$17=FALSE,N39,SUM($B$62))*OFFSET(OTHER!$B$49,MATCH($B$33,OTHER!$B$50:$B$57,0),MATCH(E39,OTHER!$C$49:$I$49,0)))</f>
        <v/>
      </c>
      <c r="T39" s="359" t="str">
        <f ca="1">IF(H39="","",IF($B$17=FALSE,0,SUM($B$63))*OFFSET(OTHER!$B$49,MATCH($B$33,OTHER!$B$50:$B$57,0),MATCH(E39,OTHER!$C$49:$I$49,0)))</f>
        <v/>
      </c>
      <c r="U39" s="333" t="str">
        <f t="shared" si="6"/>
        <v/>
      </c>
      <c r="V39" s="4"/>
      <c r="W39" s="4"/>
      <c r="X39" s="4"/>
      <c r="Y39" s="322"/>
      <c r="Z39" s="4"/>
      <c r="AA39" s="4"/>
      <c r="AB39" s="4"/>
      <c r="AC39" s="4"/>
      <c r="AD39" s="4"/>
      <c r="AE39" s="4"/>
      <c r="AF39" s="4"/>
      <c r="AG39" s="4"/>
      <c r="AH39" s="4"/>
      <c r="AI39" s="4"/>
      <c r="AJ39" s="4"/>
      <c r="AK39" s="4"/>
      <c r="AM39" s="4"/>
      <c r="AN39" s="4"/>
    </row>
    <row r="40" spans="1:40" x14ac:dyDescent="0.25">
      <c r="A40" s="446" t="s">
        <v>2010</v>
      </c>
      <c r="B40" s="461">
        <f ca="1">IF(B39&gt;0,(SUMIFS(EUC!D:D,EUC!S:S,ML!B39,EUC!B:B,B36,EUC!C:C,ML!B32)),SUMIFS(EUC!D:D,EUC!C:C,IF(B39&gt;0,6,B32),EUC!B:B,B36))</f>
        <v>0</v>
      </c>
      <c r="D40" s="45" t="str">
        <f>IF(F40&gt;$B$28+1,"",(VLOOKUP(D39,Ref!$C$5:$E$102,3,FALSE)))</f>
        <v/>
      </c>
      <c r="E40" s="9" t="str">
        <f>IF(D40="","",VLOOKUP(D40,Ref!$B$5:$H$200,7,FALSE))</f>
        <v/>
      </c>
      <c r="F40" s="9" t="str">
        <f t="shared" si="3"/>
        <v/>
      </c>
      <c r="G40" s="47" t="str">
        <f t="shared" si="4"/>
        <v/>
      </c>
      <c r="H40" s="331" t="str">
        <f>IF(G40="ST",((D41-$B$26))/(D41-D40),IF(G40="EN",($B$27-D40+1)/((VLOOKUP(D40,Ref!$C$5:$E$102,3,FALSE))-D40),IF(G40="","",1)))</f>
        <v/>
      </c>
      <c r="I40" s="46" t="str">
        <f ca="1">IFERROR(OFFSET(EUC!$G$1,MATCH(ML!$B$39,EUC!$S$2:$S$225,0),MONTH(ML!D40)-1),"")</f>
        <v/>
      </c>
      <c r="J40" s="119" t="str">
        <f t="shared" si="0"/>
        <v/>
      </c>
      <c r="K40" s="332">
        <f ca="1">SUMIF(COG!B:B,ML!D40,COG!C:C)</f>
        <v>0</v>
      </c>
      <c r="L40" s="176" t="str">
        <f>IF(F40&lt;=$B$28,(SUM($B$58:$B$61)*(VLOOKUP(D40,Ref!$C$5:$E$102,3,FALSE)-D40)*H40)/100,"")</f>
        <v/>
      </c>
      <c r="M40" s="176" t="str">
        <f t="shared" si="1"/>
        <v/>
      </c>
      <c r="N40" s="121" t="str">
        <f t="shared" si="2"/>
        <v/>
      </c>
      <c r="O40" s="362" t="str">
        <f ca="1">IF(D40="","",(OFFSET(METERING!$M$1,MATCH(ML!E40,METERING!$M$2:$M$9,0),MATCH(ML!$B$47,METERING!$N$1:$Q$1,0))/365/100+SUM($B$49:$B$50)/100)*(VLOOKUP(D40,Ref!$C$5:$E$102,3,FALSE)-D40)*H40)</f>
        <v/>
      </c>
      <c r="P40" s="362" t="str">
        <f>IF(F40&lt;=$B$28,(SUM($B$52:$B$54)*(VLOOKUP(D40,Ref!$C$5:$E$102,3,FALSE)-D40)*H40)/100,"")</f>
        <v/>
      </c>
      <c r="Q40" s="120" t="str">
        <f t="shared" si="5"/>
        <v/>
      </c>
      <c r="R40" s="318" t="str">
        <f>IF(D40="","",VLOOKUP(D40,UAG!$B$8:$N$67,13,FALSE)*$B$35*(VLOOKUP(D40,Ref!$C$5:$E$102,3,FALSE)-D40)*(1+$B$57))</f>
        <v/>
      </c>
      <c r="S40" s="358" t="str">
        <f ca="1">IF(H40="","",IF($B$17=FALSE,N40,SUM($B$62))*OFFSET(OTHER!$B$49,MATCH($B$33,OTHER!$B$50:$B$57,0),MATCH(E40,OTHER!$C$49:$I$49,0)))</f>
        <v/>
      </c>
      <c r="T40" s="359" t="str">
        <f ca="1">IF(H40="","",IF($B$17=FALSE,0,SUM($B$63))*OFFSET(OTHER!$B$49,MATCH($B$33,OTHER!$B$50:$B$57,0),MATCH(E40,OTHER!$C$49:$I$49,0)))</f>
        <v/>
      </c>
      <c r="U40" s="333" t="str">
        <f t="shared" si="6"/>
        <v/>
      </c>
      <c r="V40" s="4"/>
      <c r="W40" s="4"/>
      <c r="X40" s="4"/>
      <c r="Y40" s="322"/>
      <c r="Z40" s="4"/>
      <c r="AA40" s="4"/>
      <c r="AB40" s="4"/>
      <c r="AC40" s="4"/>
      <c r="AD40" s="4"/>
      <c r="AE40" s="4"/>
      <c r="AF40" s="4"/>
      <c r="AG40" s="4"/>
      <c r="AH40" s="4"/>
      <c r="AI40" s="4"/>
      <c r="AJ40" s="4"/>
      <c r="AK40" s="4"/>
      <c r="AM40" s="4"/>
      <c r="AN40" s="4"/>
    </row>
    <row r="41" spans="1:40" x14ac:dyDescent="0.25">
      <c r="A41" s="446" t="s">
        <v>2011</v>
      </c>
      <c r="B41" s="460" t="e">
        <f ca="1">B35/(365*B40)</f>
        <v>#DIV/0!</v>
      </c>
      <c r="D41" s="45" t="str">
        <f>IF(F41&gt;$B$28+1,"",(VLOOKUP(D40,Ref!$C$5:$E$102,3,FALSE)))</f>
        <v/>
      </c>
      <c r="E41" s="9" t="str">
        <f>IF(D41="","",VLOOKUP(D41,Ref!$B$5:$H$200,7,FALSE))</f>
        <v/>
      </c>
      <c r="F41" s="9" t="str">
        <f t="shared" si="3"/>
        <v/>
      </c>
      <c r="G41" s="47" t="str">
        <f t="shared" si="4"/>
        <v/>
      </c>
      <c r="H41" s="331" t="str">
        <f>IF(G41="ST",((D42-$B$26))/(D42-D41),IF(G41="EN",($B$27-D41+1)/((VLOOKUP(D41,Ref!$C$5:$E$102,3,FALSE))-D41),IF(G41="","",1)))</f>
        <v/>
      </c>
      <c r="I41" s="46" t="str">
        <f ca="1">IFERROR(OFFSET(EUC!$G$1,MATCH(ML!$B$39,EUC!$S$2:$S$225,0),MONTH(ML!D41)-1),"")</f>
        <v/>
      </c>
      <c r="J41" s="119" t="str">
        <f t="shared" si="0"/>
        <v/>
      </c>
      <c r="K41" s="332">
        <f ca="1">SUMIF(COG!B:B,ML!D41,COG!C:C)</f>
        <v>0</v>
      </c>
      <c r="L41" s="176" t="str">
        <f>IF(F41&lt;=$B$28,(SUM($B$58:$B$61)*(VLOOKUP(D41,Ref!$C$5:$E$102,3,FALSE)-D41)*H41)/100,"")</f>
        <v/>
      </c>
      <c r="M41" s="176" t="str">
        <f t="shared" si="1"/>
        <v/>
      </c>
      <c r="N41" s="121" t="str">
        <f t="shared" si="2"/>
        <v/>
      </c>
      <c r="O41" s="362" t="str">
        <f ca="1">IF(D41="","",(OFFSET(METERING!$M$1,MATCH(ML!E41,METERING!$M$2:$M$9,0),MATCH(ML!$B$47,METERING!$N$1:$Q$1,0))/365/100+SUM($B$49:$B$50)/100)*(VLOOKUP(D41,Ref!$C$5:$E$102,3,FALSE)-D41)*H41)</f>
        <v/>
      </c>
      <c r="P41" s="362" t="str">
        <f>IF(F41&lt;=$B$28,(SUM($B$52:$B$54)*(VLOOKUP(D41,Ref!$C$5:$E$102,3,FALSE)-D41)*H41)/100,"")</f>
        <v/>
      </c>
      <c r="Q41" s="120" t="str">
        <f t="shared" si="5"/>
        <v/>
      </c>
      <c r="R41" s="318" t="str">
        <f>IF(D41="","",VLOOKUP(D41,UAG!$B$8:$N$67,13,FALSE)*$B$35*(VLOOKUP(D41,Ref!$C$5:$E$102,3,FALSE)-D41)*(1+$B$57))</f>
        <v/>
      </c>
      <c r="S41" s="358" t="str">
        <f ca="1">IF(H41="","",IF($B$17=FALSE,N41,SUM($B$62))*OFFSET(OTHER!$B$49,MATCH($B$33,OTHER!$B$50:$B$57,0),MATCH(E41,OTHER!$C$49:$I$49,0)))</f>
        <v/>
      </c>
      <c r="T41" s="359" t="str">
        <f ca="1">IF(H41="","",IF($B$17=FALSE,0,SUM($B$63))*OFFSET(OTHER!$B$49,MATCH($B$33,OTHER!$B$50:$B$57,0),MATCH(E41,OTHER!$C$49:$I$49,0)))</f>
        <v/>
      </c>
      <c r="U41" s="333" t="str">
        <f t="shared" si="6"/>
        <v/>
      </c>
      <c r="V41" s="4"/>
      <c r="W41" s="4"/>
      <c r="X41" s="4"/>
      <c r="Y41" s="322"/>
      <c r="Z41" s="4"/>
      <c r="AA41" s="4"/>
      <c r="AB41" s="4"/>
      <c r="AC41" s="4"/>
      <c r="AD41" s="4"/>
      <c r="AE41" s="4"/>
      <c r="AF41" s="4"/>
      <c r="AG41" s="4"/>
      <c r="AH41" s="4"/>
      <c r="AI41" s="4"/>
      <c r="AJ41" s="4"/>
      <c r="AK41" s="4"/>
      <c r="AM41" s="4"/>
      <c r="AN41" s="4"/>
    </row>
    <row r="42" spans="1:40" x14ac:dyDescent="0.25">
      <c r="A42" s="449" t="s">
        <v>2618</v>
      </c>
      <c r="B42" s="475">
        <v>8</v>
      </c>
      <c r="D42" s="45" t="str">
        <f>IF(F42&gt;$B$28+1,"",(VLOOKUP(D41,Ref!$C$5:$E$102,3,FALSE)))</f>
        <v/>
      </c>
      <c r="E42" s="9" t="str">
        <f>IF(D42="","",VLOOKUP(D42,Ref!$B$5:$H$200,7,FALSE))</f>
        <v/>
      </c>
      <c r="F42" s="9" t="str">
        <f t="shared" si="3"/>
        <v/>
      </c>
      <c r="G42" s="47" t="str">
        <f t="shared" si="4"/>
        <v/>
      </c>
      <c r="H42" s="331" t="str">
        <f>IF(G42="ST",((D43-$B$26))/(D43-D42),IF(G42="EN",($B$27-D42+1)/((VLOOKUP(D42,Ref!$C$5:$E$102,3,FALSE))-D42),IF(G42="","",1)))</f>
        <v/>
      </c>
      <c r="I42" s="46" t="str">
        <f ca="1">IFERROR(OFFSET(EUC!$G$1,MATCH(ML!$B$39,EUC!$S$2:$S$225,0),MONTH(ML!D42)-1),"")</f>
        <v/>
      </c>
      <c r="J42" s="119" t="str">
        <f t="shared" si="0"/>
        <v/>
      </c>
      <c r="K42" s="332">
        <f ca="1">SUMIF(COG!B:B,ML!D42,COG!C:C)</f>
        <v>0</v>
      </c>
      <c r="L42" s="176" t="str">
        <f>IF(F42&lt;=$B$28,(SUM($B$58:$B$61)*(VLOOKUP(D42,Ref!$C$5:$E$102,3,FALSE)-D42)*H42)/100,"")</f>
        <v/>
      </c>
      <c r="M42" s="176" t="str">
        <f t="shared" si="1"/>
        <v/>
      </c>
      <c r="N42" s="121" t="str">
        <f t="shared" si="2"/>
        <v/>
      </c>
      <c r="O42" s="362" t="str">
        <f ca="1">IF(D42="","",(OFFSET(METERING!$M$1,MATCH(ML!E42,METERING!$M$2:$M$9,0),MATCH(ML!$B$47,METERING!$N$1:$Q$1,0))/365/100+SUM($B$49:$B$50)/100)*(VLOOKUP(D42,Ref!$C$5:$E$102,3,FALSE)-D42)*H42)</f>
        <v/>
      </c>
      <c r="P42" s="362" t="str">
        <f>IF(F42&lt;=$B$28,(SUM($B$52:$B$54)*(VLOOKUP(D42,Ref!$C$5:$E$102,3,FALSE)-D42)*H42)/100,"")</f>
        <v/>
      </c>
      <c r="Q42" s="120" t="str">
        <f t="shared" si="5"/>
        <v/>
      </c>
      <c r="R42" s="318" t="str">
        <f>IF(D42="","",VLOOKUP(D42,UAG!$B$8:$N$67,13,FALSE)*$B$35*(VLOOKUP(D42,Ref!$C$5:$E$102,3,FALSE)-D42)*(1+$B$57))</f>
        <v/>
      </c>
      <c r="S42" s="358" t="str">
        <f ca="1">IF(H42="","",IF($B$17=FALSE,N42,SUM($B$62))*OFFSET(OTHER!$B$49,MATCH($B$33,OTHER!$B$50:$B$57,0),MATCH(E42,OTHER!$C$49:$I$49,0)))</f>
        <v/>
      </c>
      <c r="T42" s="359" t="str">
        <f ca="1">IF(H42="","",IF($B$17=FALSE,0,SUM($B$63))*OFFSET(OTHER!$B$49,MATCH($B$33,OTHER!$B$50:$B$57,0),MATCH(E42,OTHER!$C$49:$I$49,0)))</f>
        <v/>
      </c>
      <c r="U42" s="333" t="str">
        <f t="shared" si="6"/>
        <v/>
      </c>
      <c r="V42" s="4"/>
      <c r="W42" s="4"/>
      <c r="X42" s="4"/>
      <c r="Y42" s="322"/>
      <c r="Z42" s="4"/>
      <c r="AA42" s="4"/>
      <c r="AB42" s="4"/>
      <c r="AC42" s="4"/>
      <c r="AD42" s="4"/>
      <c r="AE42" s="4"/>
      <c r="AF42" s="4"/>
      <c r="AG42" s="4"/>
      <c r="AH42" s="4"/>
      <c r="AI42" s="4"/>
      <c r="AJ42" s="4"/>
      <c r="AK42" s="4"/>
      <c r="AM42" s="4"/>
      <c r="AN42" s="4"/>
    </row>
    <row r="43" spans="1:40" x14ac:dyDescent="0.25">
      <c r="A43" s="446" t="s">
        <v>2040</v>
      </c>
      <c r="B43" s="462" t="e">
        <f ca="1">B41*3412/1047/35.31/IF(AND(B46&gt;1,ISERROR(B44)),B46,1)</f>
        <v>#DIV/0!</v>
      </c>
      <c r="D43" s="45" t="str">
        <f>IF(F43&gt;$B$28+1,"",(VLOOKUP(D42,Ref!$C$5:$E$102,3,FALSE)))</f>
        <v/>
      </c>
      <c r="E43" s="9" t="str">
        <f>IF(D43="","",VLOOKUP(D43,Ref!$B$5:$H$200,7,FALSE))</f>
        <v/>
      </c>
      <c r="F43" s="9" t="str">
        <f t="shared" si="3"/>
        <v/>
      </c>
      <c r="G43" s="47" t="str">
        <f t="shared" si="4"/>
        <v/>
      </c>
      <c r="H43" s="331" t="str">
        <f>IF(G43="ST",((D44-$B$26))/(D44-D43),IF(G43="EN",($B$27-D43+1)/((VLOOKUP(D43,Ref!$C$5:$E$102,3,FALSE))-D43),IF(G43="","",1)))</f>
        <v/>
      </c>
      <c r="I43" s="46" t="str">
        <f ca="1">IFERROR(OFFSET(EUC!$G$1,MATCH(ML!$B$39,EUC!$S$2:$S$225,0),MONTH(ML!D43)-1),"")</f>
        <v/>
      </c>
      <c r="J43" s="119" t="str">
        <f t="shared" si="0"/>
        <v/>
      </c>
      <c r="K43" s="332">
        <f ca="1">SUMIF(COG!B:B,ML!D43,COG!C:C)</f>
        <v>0</v>
      </c>
      <c r="L43" s="176" t="str">
        <f>IF(F43&lt;=$B$28,(SUM($B$58:$B$61)*(VLOOKUP(D43,Ref!$C$5:$E$102,3,FALSE)-D43)*H43)/100,"")</f>
        <v/>
      </c>
      <c r="M43" s="176" t="str">
        <f t="shared" si="1"/>
        <v/>
      </c>
      <c r="N43" s="121" t="str">
        <f t="shared" si="2"/>
        <v/>
      </c>
      <c r="O43" s="362" t="str">
        <f ca="1">IF(D43="","",(OFFSET(METERING!$M$1,MATCH(ML!E43,METERING!$M$2:$M$9,0),MATCH(ML!$B$47,METERING!$N$1:$Q$1,0))/365/100+SUM($B$49:$B$50)/100)*(VLOOKUP(D43,Ref!$C$5:$E$102,3,FALSE)-D43)*H43)</f>
        <v/>
      </c>
      <c r="P43" s="362" t="str">
        <f>IF(F43&lt;=$B$28,(SUM($B$52:$B$54)*(VLOOKUP(D43,Ref!$C$5:$E$102,3,FALSE)-D43)*H43)/100,"")</f>
        <v/>
      </c>
      <c r="Q43" s="120" t="str">
        <f t="shared" si="5"/>
        <v/>
      </c>
      <c r="R43" s="318" t="str">
        <f>IF(D43="","",VLOOKUP(D43,UAG!$B$8:$N$67,13,FALSE)*$B$35*(VLOOKUP(D43,Ref!$C$5:$E$102,3,FALSE)-D43)*(1+$B$57))</f>
        <v/>
      </c>
      <c r="S43" s="358" t="str">
        <f ca="1">IF(H43="","",IF($B$17=FALSE,N43,SUM($B$62))*OFFSET(OTHER!$B$49,MATCH($B$33,OTHER!$B$50:$B$57,0),MATCH(E43,OTHER!$C$49:$I$49,0)))</f>
        <v/>
      </c>
      <c r="T43" s="359" t="str">
        <f ca="1">IF(H43="","",IF($B$17=FALSE,0,SUM($B$63))*OFFSET(OTHER!$B$49,MATCH($B$33,OTHER!$B$50:$B$57,0),MATCH(E43,OTHER!$C$49:$I$49,0)))</f>
        <v/>
      </c>
      <c r="U43" s="333" t="str">
        <f t="shared" si="6"/>
        <v/>
      </c>
      <c r="V43" s="4"/>
      <c r="W43" s="4"/>
      <c r="X43" s="4"/>
      <c r="Y43" s="322"/>
      <c r="Z43" s="4"/>
      <c r="AA43" s="4"/>
      <c r="AB43" s="4"/>
      <c r="AC43" s="4"/>
      <c r="AD43" s="4"/>
      <c r="AE43" s="4"/>
      <c r="AF43" s="4"/>
      <c r="AG43" s="4"/>
      <c r="AH43" s="4"/>
      <c r="AI43" s="4"/>
      <c r="AJ43" s="4"/>
      <c r="AK43" s="4"/>
      <c r="AM43" s="4"/>
      <c r="AN43" s="4"/>
    </row>
    <row r="44" spans="1:40" x14ac:dyDescent="0.25">
      <c r="A44" s="446" t="s">
        <v>2649</v>
      </c>
      <c r="B44" s="462"/>
      <c r="D44" s="45" t="str">
        <f>IF(F44&gt;$B$28+1,"",(VLOOKUP(D43,Ref!$C$5:$E$102,3,FALSE)))</f>
        <v/>
      </c>
      <c r="E44" s="9" t="str">
        <f>IF(D44="","",VLOOKUP(D44,Ref!$B$5:$H$200,7,FALSE))</f>
        <v/>
      </c>
      <c r="F44" s="9" t="str">
        <f t="shared" si="3"/>
        <v/>
      </c>
      <c r="G44" s="47" t="str">
        <f t="shared" si="4"/>
        <v/>
      </c>
      <c r="H44" s="331" t="str">
        <f>IF(G44="ST",((D45-$B$26))/(D45-D44),IF(G44="EN",($B$27-D44+1)/((VLOOKUP(D44,Ref!$C$5:$E$102,3,FALSE))-D44),IF(G44="","",1)))</f>
        <v/>
      </c>
      <c r="I44" s="46" t="str">
        <f ca="1">IFERROR(OFFSET(EUC!$G$1,MATCH(ML!$B$39,EUC!$S$2:$S$225,0),MONTH(ML!D44)-1),"")</f>
        <v/>
      </c>
      <c r="J44" s="119" t="str">
        <f t="shared" si="0"/>
        <v/>
      </c>
      <c r="K44" s="332">
        <f ca="1">SUMIF(COG!B:B,ML!D44,COG!C:C)</f>
        <v>0</v>
      </c>
      <c r="L44" s="176" t="str">
        <f>IF(F44&lt;=$B$28,(SUM($B$58:$B$61)*(VLOOKUP(D44,Ref!$C$5:$E$102,3,FALSE)-D44)*H44)/100,"")</f>
        <v/>
      </c>
      <c r="M44" s="176" t="str">
        <f t="shared" si="1"/>
        <v/>
      </c>
      <c r="N44" s="121" t="str">
        <f t="shared" si="2"/>
        <v/>
      </c>
      <c r="O44" s="362" t="str">
        <f ca="1">IF(D44="","",(OFFSET(METERING!$M$1,MATCH(ML!E44,METERING!$M$2:$M$9,0),MATCH(ML!$B$47,METERING!$N$1:$Q$1,0))/365/100+SUM($B$49:$B$50)/100)*(VLOOKUP(D44,Ref!$C$5:$E$102,3,FALSE)-D44)*H44)</f>
        <v/>
      </c>
      <c r="P44" s="362" t="str">
        <f>IF(F44&lt;=$B$28,(SUM($B$52:$B$54)*(VLOOKUP(D44,Ref!$C$5:$E$102,3,FALSE)-D44)*H44)/100,"")</f>
        <v/>
      </c>
      <c r="Q44" s="120" t="str">
        <f t="shared" si="5"/>
        <v/>
      </c>
      <c r="R44" s="318" t="str">
        <f>IF(D44="","",VLOOKUP(D44,UAG!$B$8:$N$67,13,FALSE)*$B$35*(VLOOKUP(D44,Ref!$C$5:$E$102,3,FALSE)-D44)*(1+$B$57))</f>
        <v/>
      </c>
      <c r="S44" s="358" t="str">
        <f ca="1">IF(H44="","",IF($B$17=FALSE,N44,SUM($B$62))*OFFSET(OTHER!$B$49,MATCH($B$33,OTHER!$B$50:$B$57,0),MATCH(E44,OTHER!$C$49:$I$49,0)))</f>
        <v/>
      </c>
      <c r="T44" s="359" t="str">
        <f ca="1">IF(H44="","",IF($B$17=FALSE,0,SUM($B$63))*OFFSET(OTHER!$B$49,MATCH($B$33,OTHER!$B$50:$B$57,0),MATCH(E44,OTHER!$C$49:$I$49,0)))</f>
        <v/>
      </c>
      <c r="U44" s="333" t="str">
        <f t="shared" si="6"/>
        <v/>
      </c>
      <c r="V44" s="4"/>
      <c r="W44" s="4"/>
      <c r="X44" s="4"/>
      <c r="Y44" s="322"/>
      <c r="Z44" s="4"/>
      <c r="AA44" s="4"/>
      <c r="AB44" s="4"/>
      <c r="AC44" s="4"/>
      <c r="AD44" s="4"/>
      <c r="AE44" s="4"/>
      <c r="AF44" s="4"/>
      <c r="AG44" s="4"/>
      <c r="AH44" s="4"/>
      <c r="AI44" s="4"/>
      <c r="AJ44" s="4"/>
      <c r="AK44" s="4"/>
      <c r="AM44" s="4"/>
      <c r="AN44" s="4"/>
    </row>
    <row r="45" spans="1:40" x14ac:dyDescent="0.25">
      <c r="A45" s="446" t="s">
        <v>2650</v>
      </c>
      <c r="B45" s="463" t="e">
        <f ca="1">Manual!B44</f>
        <v>#N/A</v>
      </c>
      <c r="D45" s="45" t="str">
        <f>IF(F45&gt;$B$28+1,"",(VLOOKUP(D44,Ref!$C$5:$E$102,3,FALSE)))</f>
        <v/>
      </c>
      <c r="E45" s="9" t="str">
        <f>IF(D45="","",VLOOKUP(D45,Ref!$B$5:$H$200,7,FALSE))</f>
        <v/>
      </c>
      <c r="F45" s="9" t="str">
        <f t="shared" si="3"/>
        <v/>
      </c>
      <c r="G45" s="47" t="str">
        <f t="shared" si="4"/>
        <v/>
      </c>
      <c r="H45" s="331" t="str">
        <f>IF(G45="ST",((D46-$B$26))/(D46-D45),IF(G45="EN",($B$27-D45+1)/((VLOOKUP(D45,Ref!$C$5:$E$102,3,FALSE))-D45),IF(G45="","",1)))</f>
        <v/>
      </c>
      <c r="I45" s="46" t="str">
        <f ca="1">IFERROR(OFFSET(EUC!$G$1,MATCH(ML!$B$39,EUC!$S$2:$S$225,0),MONTH(ML!D45)-1),"")</f>
        <v/>
      </c>
      <c r="J45" s="119" t="str">
        <f t="shared" si="0"/>
        <v/>
      </c>
      <c r="K45" s="332">
        <f ca="1">SUMIF(COG!B:B,ML!D45,COG!C:C)</f>
        <v>0</v>
      </c>
      <c r="L45" s="176" t="str">
        <f>IF(F45&lt;=$B$28,(SUM($B$58:$B$61)*(VLOOKUP(D45,Ref!$C$5:$E$102,3,FALSE)-D45)*H45)/100,"")</f>
        <v/>
      </c>
      <c r="M45" s="176" t="str">
        <f t="shared" si="1"/>
        <v/>
      </c>
      <c r="N45" s="121" t="str">
        <f t="shared" si="2"/>
        <v/>
      </c>
      <c r="O45" s="362" t="str">
        <f ca="1">IF(D45="","",(OFFSET(METERING!$M$1,MATCH(ML!E45,METERING!$M$2:$M$9,0),MATCH(ML!$B$47,METERING!$N$1:$Q$1,0))/365/100+SUM($B$49:$B$50)/100)*(VLOOKUP(D45,Ref!$C$5:$E$102,3,FALSE)-D45)*H45)</f>
        <v/>
      </c>
      <c r="P45" s="362" t="str">
        <f>IF(F45&lt;=$B$28,(SUM($B$52:$B$54)*(VLOOKUP(D45,Ref!$C$5:$E$102,3,FALSE)-D45)*H45)/100,"")</f>
        <v/>
      </c>
      <c r="Q45" s="120" t="str">
        <f t="shared" si="5"/>
        <v/>
      </c>
      <c r="R45" s="318" t="str">
        <f>IF(D45="","",VLOOKUP(D45,UAG!$B$8:$N$67,13,FALSE)*$B$35*(VLOOKUP(D45,Ref!$C$5:$E$102,3,FALSE)-D45)*(1+$B$57))</f>
        <v/>
      </c>
      <c r="S45" s="358" t="str">
        <f ca="1">IF(H45="","",IF($B$17=FALSE,N45,SUM($B$62))*OFFSET(OTHER!$B$49,MATCH($B$33,OTHER!$B$50:$B$57,0),MATCH(E45,OTHER!$C$49:$I$49,0)))</f>
        <v/>
      </c>
      <c r="T45" s="359" t="str">
        <f ca="1">IF(H45="","",IF($B$17=FALSE,0,SUM($B$63))*OFFSET(OTHER!$B$49,MATCH($B$33,OTHER!$B$50:$B$57,0),MATCH(E45,OTHER!$C$49:$I$49,0)))</f>
        <v/>
      </c>
      <c r="U45" s="333" t="str">
        <f t="shared" si="6"/>
        <v/>
      </c>
      <c r="V45" s="4"/>
      <c r="W45" s="4"/>
      <c r="X45" s="4"/>
      <c r="Y45" s="322"/>
      <c r="Z45" s="4"/>
      <c r="AA45" s="4"/>
      <c r="AB45" s="4"/>
      <c r="AC45" s="4"/>
      <c r="AD45" s="4"/>
      <c r="AE45" s="4"/>
      <c r="AF45" s="4"/>
      <c r="AG45" s="4"/>
      <c r="AH45" s="4"/>
      <c r="AI45" s="4"/>
      <c r="AJ45" s="4"/>
      <c r="AK45" s="4"/>
      <c r="AM45" s="4"/>
      <c r="AN45" s="4"/>
    </row>
    <row r="46" spans="1:40" x14ac:dyDescent="0.25">
      <c r="A46" s="446" t="s">
        <v>2647</v>
      </c>
      <c r="B46" s="464">
        <v>1</v>
      </c>
      <c r="D46" s="45" t="str">
        <f>IF(F46&gt;$B$28+1,"",(VLOOKUP(D45,Ref!$C$5:$E$102,3,FALSE)))</f>
        <v/>
      </c>
      <c r="E46" s="9" t="str">
        <f>IF(D46="","",VLOOKUP(D46,Ref!$B$5:$H$200,7,FALSE))</f>
        <v/>
      </c>
      <c r="F46" s="9" t="str">
        <f t="shared" si="3"/>
        <v/>
      </c>
      <c r="G46" s="47" t="str">
        <f t="shared" si="4"/>
        <v/>
      </c>
      <c r="H46" s="331" t="str">
        <f>IF(G46="ST",((D47-$B$26))/(D47-D46),IF(G46="EN",($B$27-D46+1)/((VLOOKUP(D46,Ref!$C$5:$E$102,3,FALSE))-D46),IF(G46="","",1)))</f>
        <v/>
      </c>
      <c r="I46" s="46" t="str">
        <f ca="1">IFERROR(OFFSET(EUC!$G$1,MATCH(ML!$B$39,EUC!$S$2:$S$225,0),MONTH(ML!D46)-1),"")</f>
        <v/>
      </c>
      <c r="J46" s="119" t="str">
        <f t="shared" si="0"/>
        <v/>
      </c>
      <c r="K46" s="332">
        <f ca="1">SUMIF(COG!B:B,ML!D46,COG!C:C)</f>
        <v>0</v>
      </c>
      <c r="L46" s="176" t="str">
        <f>IF(F46&lt;=$B$28,(SUM($B$58:$B$61)*(VLOOKUP(D46,Ref!$C$5:$E$102,3,FALSE)-D46)*H46)/100,"")</f>
        <v/>
      </c>
      <c r="M46" s="176" t="str">
        <f t="shared" si="1"/>
        <v/>
      </c>
      <c r="N46" s="121" t="str">
        <f t="shared" si="2"/>
        <v/>
      </c>
      <c r="O46" s="362" t="str">
        <f ca="1">IF(D46="","",(OFFSET(METERING!$M$1,MATCH(ML!E46,METERING!$M$2:$M$9,0),MATCH(ML!$B$47,METERING!$N$1:$Q$1,0))/365/100+SUM($B$49:$B$50)/100)*(VLOOKUP(D46,Ref!$C$5:$E$102,3,FALSE)-D46)*H46)</f>
        <v/>
      </c>
      <c r="P46" s="362" t="str">
        <f>IF(F46&lt;=$B$28,(SUM($B$52:$B$54)*(VLOOKUP(D46,Ref!$C$5:$E$102,3,FALSE)-D46)*H46)/100,"")</f>
        <v/>
      </c>
      <c r="Q46" s="120" t="str">
        <f t="shared" si="5"/>
        <v/>
      </c>
      <c r="R46" s="318" t="str">
        <f>IF(D46="","",VLOOKUP(D46,UAG!$B$8:$N$67,13,FALSE)*$B$35*(VLOOKUP(D46,Ref!$C$5:$E$102,3,FALSE)-D46)*(1+$B$57))</f>
        <v/>
      </c>
      <c r="S46" s="358" t="str">
        <f ca="1">IF(H46="","",IF($B$17=FALSE,N46,SUM($B$62))*OFFSET(OTHER!$B$49,MATCH($B$33,OTHER!$B$50:$B$57,0),MATCH(E46,OTHER!$C$49:$I$49,0)))</f>
        <v/>
      </c>
      <c r="T46" s="359" t="str">
        <f ca="1">IF(H46="","",IF($B$17=FALSE,0,SUM($B$63))*OFFSET(OTHER!$B$49,MATCH($B$33,OTHER!$B$50:$B$57,0),MATCH(E46,OTHER!$C$49:$I$49,0)))</f>
        <v/>
      </c>
      <c r="U46" s="333" t="str">
        <f t="shared" si="6"/>
        <v/>
      </c>
      <c r="V46" s="4"/>
      <c r="W46" s="4"/>
      <c r="X46" s="4"/>
      <c r="Y46" s="322"/>
      <c r="Z46" s="4"/>
      <c r="AA46" s="4"/>
      <c r="AB46" s="4"/>
      <c r="AC46" s="4"/>
      <c r="AD46" s="4"/>
      <c r="AE46" s="4"/>
      <c r="AF46" s="4"/>
      <c r="AG46" s="4"/>
      <c r="AH46" s="4"/>
      <c r="AI46" s="4"/>
      <c r="AJ46" s="4"/>
      <c r="AK46" s="4"/>
      <c r="AM46" s="4"/>
      <c r="AN46" s="4"/>
    </row>
    <row r="47" spans="1:40" x14ac:dyDescent="0.25">
      <c r="A47" s="446" t="s">
        <v>2645</v>
      </c>
      <c r="B47" s="463" t="str">
        <f>IF(B36=0,"A","M")</f>
        <v>A</v>
      </c>
      <c r="D47" s="45" t="str">
        <f>IF(F47&gt;$B$28+1,"",(VLOOKUP(D46,Ref!$C$5:$E$102,3,FALSE)))</f>
        <v/>
      </c>
      <c r="E47" s="9" t="str">
        <f>IF(D47="","",VLOOKUP(D47,Ref!$B$5:$H$200,7,FALSE))</f>
        <v/>
      </c>
      <c r="F47" s="9" t="str">
        <f t="shared" si="3"/>
        <v/>
      </c>
      <c r="G47" s="47" t="str">
        <f t="shared" si="4"/>
        <v/>
      </c>
      <c r="H47" s="331" t="str">
        <f>IF(G47="ST",((D48-$B$26))/(D48-D47),IF(G47="EN",($B$27-D47+1)/((VLOOKUP(D47,Ref!$C$5:$E$102,3,FALSE))-D47),IF(G47="","",1)))</f>
        <v/>
      </c>
      <c r="I47" s="46" t="str">
        <f ca="1">IFERROR(OFFSET(EUC!$G$1,MATCH(ML!$B$39,EUC!$S$2:$S$225,0),MONTH(ML!D47)-1),"")</f>
        <v/>
      </c>
      <c r="J47" s="119" t="str">
        <f t="shared" si="0"/>
        <v/>
      </c>
      <c r="K47" s="332">
        <f ca="1">SUMIF(COG!B:B,ML!D47,COG!C:C)</f>
        <v>0</v>
      </c>
      <c r="L47" s="176" t="str">
        <f>IF(F47&lt;=$B$28,(SUM($B$58:$B$61)*(VLOOKUP(D47,Ref!$C$5:$E$102,3,FALSE)-D47)*H47)/100,"")</f>
        <v/>
      </c>
      <c r="M47" s="176" t="str">
        <f t="shared" si="1"/>
        <v/>
      </c>
      <c r="N47" s="121" t="str">
        <f t="shared" si="2"/>
        <v/>
      </c>
      <c r="O47" s="362" t="str">
        <f ca="1">IF(D47="","",(OFFSET(METERING!$M$1,MATCH(ML!E47,METERING!$M$2:$M$9,0),MATCH(ML!$B$47,METERING!$N$1:$Q$1,0))/365/100+SUM($B$49:$B$50)/100)*(VLOOKUP(D47,Ref!$C$5:$E$102,3,FALSE)-D47)*H47)</f>
        <v/>
      </c>
      <c r="P47" s="362" t="str">
        <f>IF(F47&lt;=$B$28,(SUM($B$52:$B$54)*(VLOOKUP(D47,Ref!$C$5:$E$102,3,FALSE)-D47)*H47)/100,"")</f>
        <v/>
      </c>
      <c r="Q47" s="120" t="str">
        <f t="shared" si="5"/>
        <v/>
      </c>
      <c r="R47" s="318" t="str">
        <f>IF(D47="","",VLOOKUP(D47,UAG!$B$8:$N$67,13,FALSE)*$B$35*(VLOOKUP(D47,Ref!$C$5:$E$102,3,FALSE)-D47)*(1+$B$57))</f>
        <v/>
      </c>
      <c r="S47" s="358" t="str">
        <f ca="1">IF(H47="","",IF($B$17=FALSE,N47,SUM($B$62))*OFFSET(OTHER!$B$49,MATCH($B$33,OTHER!$B$50:$B$57,0),MATCH(E47,OTHER!$C$49:$I$49,0)))</f>
        <v/>
      </c>
      <c r="T47" s="359" t="str">
        <f ca="1">IF(H47="","",IF($B$17=FALSE,0,SUM($B$63))*OFFSET(OTHER!$B$49,MATCH($B$33,OTHER!$B$50:$B$57,0),MATCH(E47,OTHER!$C$49:$I$49,0)))</f>
        <v/>
      </c>
      <c r="U47" s="333" t="str">
        <f t="shared" si="6"/>
        <v/>
      </c>
      <c r="V47" s="4"/>
      <c r="W47" s="4"/>
      <c r="X47" s="4"/>
      <c r="Y47" s="322"/>
      <c r="Z47" s="4"/>
      <c r="AA47" s="4"/>
      <c r="AB47" s="4"/>
      <c r="AC47" s="4"/>
      <c r="AD47" s="4"/>
      <c r="AE47" s="4"/>
      <c r="AF47" s="4"/>
      <c r="AG47" s="4"/>
      <c r="AH47" s="4"/>
      <c r="AI47" s="4"/>
      <c r="AJ47" s="4"/>
      <c r="AK47" s="4"/>
      <c r="AM47" s="4"/>
      <c r="AN47" s="4"/>
    </row>
    <row r="48" spans="1:40" x14ac:dyDescent="0.25">
      <c r="A48" s="446" t="s">
        <v>2631</v>
      </c>
      <c r="B48" s="465">
        <v>0</v>
      </c>
      <c r="C48" s="420"/>
      <c r="D48" s="45" t="str">
        <f>IF(F48&gt;$B$28+1,"",(VLOOKUP(D47,Ref!$C$5:$E$102,3,FALSE)))</f>
        <v/>
      </c>
      <c r="E48" s="9" t="str">
        <f>IF(D48="","",VLOOKUP(D48,Ref!$B$5:$H$200,7,FALSE))</f>
        <v/>
      </c>
      <c r="F48" s="9" t="str">
        <f t="shared" si="3"/>
        <v/>
      </c>
      <c r="G48" s="47" t="str">
        <f t="shared" si="4"/>
        <v/>
      </c>
      <c r="H48" s="331" t="str">
        <f>IF(G48="ST",((D49-$B$26))/(D49-D48),IF(G48="EN",($B$27-D48+1)/((VLOOKUP(D48,Ref!$C$5:$E$102,3,FALSE))-D48),IF(G48="","",1)))</f>
        <v/>
      </c>
      <c r="I48" s="46" t="str">
        <f ca="1">IFERROR(OFFSET(EUC!$G$1,MATCH(ML!$B$39,EUC!$S$2:$S$225,0),MONTH(ML!D48)-1),"")</f>
        <v/>
      </c>
      <c r="J48" s="119" t="str">
        <f t="shared" si="0"/>
        <v/>
      </c>
      <c r="K48" s="332">
        <f ca="1">SUMIF(COG!B:B,ML!D48,COG!C:C)</f>
        <v>0</v>
      </c>
      <c r="L48" s="176" t="str">
        <f>IF(F48&lt;=$B$28,(SUM($B$58:$B$61)*(VLOOKUP(D48,Ref!$C$5:$E$102,3,FALSE)-D48)*H48)/100,"")</f>
        <v/>
      </c>
      <c r="M48" s="176" t="str">
        <f t="shared" si="1"/>
        <v/>
      </c>
      <c r="N48" s="121" t="str">
        <f t="shared" si="2"/>
        <v/>
      </c>
      <c r="O48" s="362" t="str">
        <f ca="1">IF(D48="","",(OFFSET(METERING!$M$1,MATCH(ML!E48,METERING!$M$2:$M$9,0),MATCH(ML!$B$47,METERING!$N$1:$Q$1,0))/365/100+SUM($B$49:$B$50)/100)*(VLOOKUP(D48,Ref!$C$5:$E$102,3,FALSE)-D48)*H48)</f>
        <v/>
      </c>
      <c r="P48" s="362" t="str">
        <f>IF(F48&lt;=$B$28,(SUM($B$52:$B$54)*(VLOOKUP(D48,Ref!$C$5:$E$102,3,FALSE)-D48)*H48)/100,"")</f>
        <v/>
      </c>
      <c r="Q48" s="120" t="str">
        <f t="shared" si="5"/>
        <v/>
      </c>
      <c r="R48" s="318" t="str">
        <f>IF(D48="","",VLOOKUP(D48,UAG!$B$8:$N$67,13,FALSE)*$B$35*(VLOOKUP(D48,Ref!$C$5:$E$102,3,FALSE)-D48)*(1+$B$57))</f>
        <v/>
      </c>
      <c r="S48" s="358" t="str">
        <f ca="1">IF(H48="","",IF($B$17=FALSE,N48,SUM($B$62))*OFFSET(OTHER!$B$49,MATCH($B$33,OTHER!$B$50:$B$57,0),MATCH(E48,OTHER!$C$49:$I$49,0)))</f>
        <v/>
      </c>
      <c r="T48" s="359" t="str">
        <f ca="1">IF(H48="","",IF($B$17=FALSE,0,SUM($B$63))*OFFSET(OTHER!$B$49,MATCH($B$33,OTHER!$B$50:$B$57,0),MATCH(E48,OTHER!$C$49:$I$49,0)))</f>
        <v/>
      </c>
      <c r="U48" s="333" t="str">
        <f t="shared" si="6"/>
        <v/>
      </c>
      <c r="V48" s="4"/>
      <c r="W48" s="4"/>
      <c r="X48" s="4"/>
      <c r="Y48" s="322"/>
      <c r="Z48" s="4"/>
      <c r="AA48" s="4"/>
      <c r="AB48" s="4"/>
      <c r="AC48" s="4"/>
      <c r="AD48" s="4"/>
      <c r="AE48" s="4"/>
      <c r="AF48" s="4"/>
      <c r="AG48" s="4"/>
      <c r="AH48" s="4"/>
      <c r="AI48" s="4"/>
      <c r="AJ48" s="4"/>
      <c r="AK48" s="4"/>
      <c r="AM48" s="4"/>
      <c r="AN48" s="4"/>
    </row>
    <row r="49" spans="1:40" x14ac:dyDescent="0.25">
      <c r="A49" s="446" t="s">
        <v>2648</v>
      </c>
      <c r="B49" s="466" t="e">
        <f ca="1">IF(B45="","",(SUMIF(METERING!C:C,ML!B45,METERING!D:D)+SUMIF(METERING!C:C,ML!B45,METERING!E:E)+SUMIF(METERING!C:C,ML!B45,METERING!F:F))/365*100)</f>
        <v>#N/A</v>
      </c>
      <c r="D49" s="45" t="str">
        <f>IF(F49&gt;$B$28+1,"",(VLOOKUP(D48,Ref!$C$5:$E$102,3,FALSE)))</f>
        <v/>
      </c>
      <c r="E49" s="9" t="str">
        <f>IF(D49="","",VLOOKUP(D49,Ref!$B$5:$H$200,7,FALSE))</f>
        <v/>
      </c>
      <c r="F49" s="9" t="str">
        <f t="shared" si="3"/>
        <v/>
      </c>
      <c r="G49" s="47" t="str">
        <f t="shared" si="4"/>
        <v/>
      </c>
      <c r="H49" s="331" t="str">
        <f>IF(G49="ST",((D50-$B$26))/(D50-D49),IF(G49="EN",($B$27-D49+1)/((VLOOKUP(D49,Ref!$C$5:$E$102,3,FALSE))-D49),IF(G49="","",1)))</f>
        <v/>
      </c>
      <c r="I49" s="46" t="str">
        <f ca="1">IFERROR(OFFSET(EUC!$G$1,MATCH(ML!$B$39,EUC!$S$2:$S$225,0),MONTH(ML!D49)-1),"")</f>
        <v/>
      </c>
      <c r="J49" s="119" t="str">
        <f t="shared" si="0"/>
        <v/>
      </c>
      <c r="K49" s="332">
        <f ca="1">SUMIF(COG!B:B,ML!D49,COG!C:C)</f>
        <v>0</v>
      </c>
      <c r="L49" s="176" t="str">
        <f>IF(F49&lt;=$B$28,(SUM($B$58:$B$61)*(VLOOKUP(D49,Ref!$C$5:$E$102,3,FALSE)-D49)*H49)/100,"")</f>
        <v/>
      </c>
      <c r="M49" s="176" t="str">
        <f t="shared" si="1"/>
        <v/>
      </c>
      <c r="N49" s="121" t="str">
        <f t="shared" si="2"/>
        <v/>
      </c>
      <c r="O49" s="362" t="str">
        <f ca="1">IF(D49="","",(OFFSET(METERING!$M$1,MATCH(ML!E49,METERING!$M$2:$M$9,0),MATCH(ML!$B$47,METERING!$N$1:$Q$1,0))/365/100+SUM($B$49:$B$50)/100)*(VLOOKUP(D49,Ref!$C$5:$E$102,3,FALSE)-D49)*H49)</f>
        <v/>
      </c>
      <c r="P49" s="362" t="str">
        <f>IF(F49&lt;=$B$28,(SUM($B$52:$B$54)*(VLOOKUP(D49,Ref!$C$5:$E$102,3,FALSE)-D49)*H49)/100,"")</f>
        <v/>
      </c>
      <c r="Q49" s="120" t="str">
        <f t="shared" si="5"/>
        <v/>
      </c>
      <c r="R49" s="318" t="str">
        <f>IF(D49="","",VLOOKUP(D49,UAG!$B$8:$N$67,13,FALSE)*$B$35*(VLOOKUP(D49,Ref!$C$5:$E$102,3,FALSE)-D49)*(1+$B$57))</f>
        <v/>
      </c>
      <c r="S49" s="358" t="str">
        <f ca="1">IF(H49="","",IF($B$17=FALSE,N49,SUM($B$62))*OFFSET(OTHER!$B$49,MATCH($B$33,OTHER!$B$50:$B$57,0),MATCH(E49,OTHER!$C$49:$I$49,0)))</f>
        <v/>
      </c>
      <c r="T49" s="359" t="str">
        <f ca="1">IF(H49="","",IF($B$17=FALSE,0,SUM($B$63))*OFFSET(OTHER!$B$49,MATCH($B$33,OTHER!$B$50:$B$57,0),MATCH(E49,OTHER!$C$49:$I$49,0)))</f>
        <v/>
      </c>
      <c r="U49" s="333" t="str">
        <f t="shared" si="6"/>
        <v/>
      </c>
      <c r="V49" s="4"/>
      <c r="W49" s="4"/>
      <c r="X49" s="4"/>
      <c r="Y49" s="322"/>
      <c r="Z49" s="4"/>
      <c r="AA49" s="4"/>
      <c r="AB49" s="4"/>
      <c r="AC49" s="4"/>
      <c r="AD49" s="4"/>
      <c r="AE49" s="4"/>
      <c r="AF49" s="4"/>
      <c r="AG49" s="4"/>
      <c r="AH49" s="4"/>
      <c r="AI49" s="4"/>
      <c r="AJ49" s="4"/>
      <c r="AK49" s="4"/>
      <c r="AM49" s="4"/>
      <c r="AN49" s="4"/>
    </row>
    <row r="50" spans="1:40" x14ac:dyDescent="0.25">
      <c r="A50" s="446" t="s">
        <v>2651</v>
      </c>
      <c r="B50" s="466" t="e">
        <f ca="1">IF(COUNTIF(B49:B49,"&gt;0")&lt;B46,AVERAGE(B49:B49)*(B46-COUNTIF(B49:B49,"&gt;0")),0)</f>
        <v>#N/A</v>
      </c>
      <c r="D50" s="45" t="str">
        <f>IF(F50&gt;$B$28+1,"",(VLOOKUP(D49,Ref!$C$5:$E$102,3,FALSE)))</f>
        <v/>
      </c>
      <c r="E50" s="9" t="str">
        <f>IF(D50="","",VLOOKUP(D50,Ref!$B$5:$H$200,7,FALSE))</f>
        <v/>
      </c>
      <c r="F50" s="9" t="str">
        <f t="shared" si="3"/>
        <v/>
      </c>
      <c r="G50" s="47" t="str">
        <f t="shared" si="4"/>
        <v/>
      </c>
      <c r="H50" s="331" t="str">
        <f>IF(G50="ST",((D51-$B$26))/(D51-D50),IF(G50="EN",($B$27-D50+1)/((VLOOKUP(D50,Ref!$C$5:$E$102,3,FALSE))-D50),IF(G50="","",1)))</f>
        <v/>
      </c>
      <c r="I50" s="46" t="str">
        <f ca="1">IFERROR(OFFSET(EUC!$G$1,MATCH(ML!$B$39,EUC!$S$2:$S$225,0),MONTH(ML!D50)-1),"")</f>
        <v/>
      </c>
      <c r="J50" s="119" t="str">
        <f t="shared" si="0"/>
        <v/>
      </c>
      <c r="K50" s="332">
        <f ca="1">SUMIF(COG!B:B,ML!D50,COG!C:C)</f>
        <v>0</v>
      </c>
      <c r="L50" s="176" t="str">
        <f>IF(F50&lt;=$B$28,(SUM($B$58:$B$61)*(VLOOKUP(D50,Ref!$C$5:$E$102,3,FALSE)-D50)*H50)/100,"")</f>
        <v/>
      </c>
      <c r="M50" s="176" t="str">
        <f t="shared" si="1"/>
        <v/>
      </c>
      <c r="N50" s="121" t="str">
        <f t="shared" si="2"/>
        <v/>
      </c>
      <c r="O50" s="362" t="str">
        <f ca="1">IF(D50="","",(OFFSET(METERING!$M$1,MATCH(ML!E50,METERING!$M$2:$M$9,0),MATCH(ML!$B$47,METERING!$N$1:$Q$1,0))/365/100+SUM($B$49:$B$50)/100)*(VLOOKUP(D50,Ref!$C$5:$E$102,3,FALSE)-D50)*H50)</f>
        <v/>
      </c>
      <c r="P50" s="362" t="str">
        <f>IF(F50&lt;=$B$28,(SUM($B$52:$B$54)*(VLOOKUP(D50,Ref!$C$5:$E$102,3,FALSE)-D50)*H50)/100,"")</f>
        <v/>
      </c>
      <c r="Q50" s="120" t="str">
        <f t="shared" si="5"/>
        <v/>
      </c>
      <c r="R50" s="318" t="str">
        <f>IF(D50="","",VLOOKUP(D50,UAG!$B$8:$N$67,13,FALSE)*$B$35*(VLOOKUP(D50,Ref!$C$5:$E$102,3,FALSE)-D50)*(1+$B$57))</f>
        <v/>
      </c>
      <c r="S50" s="358" t="str">
        <f ca="1">IF(H50="","",IF($B$17=FALSE,N50,SUM($B$62))*OFFSET(OTHER!$B$49,MATCH($B$33,OTHER!$B$50:$B$57,0),MATCH(E50,OTHER!$C$49:$I$49,0)))</f>
        <v/>
      </c>
      <c r="T50" s="359" t="str">
        <f ca="1">IF(H50="","",IF($B$17=FALSE,0,SUM($B$63))*OFFSET(OTHER!$B$49,MATCH($B$33,OTHER!$B$50:$B$57,0),MATCH(E50,OTHER!$C$49:$I$49,0)))</f>
        <v/>
      </c>
      <c r="U50" s="333" t="str">
        <f t="shared" si="6"/>
        <v/>
      </c>
      <c r="V50" s="4"/>
      <c r="W50" s="4"/>
      <c r="X50" s="4"/>
      <c r="Y50" s="322"/>
      <c r="Z50" s="4"/>
      <c r="AA50" s="4"/>
      <c r="AB50" s="4"/>
      <c r="AC50" s="4"/>
      <c r="AD50" s="4"/>
      <c r="AE50" s="4"/>
      <c r="AF50" s="4"/>
      <c r="AG50" s="4"/>
      <c r="AH50" s="4"/>
      <c r="AI50" s="4"/>
      <c r="AJ50" s="4"/>
      <c r="AK50" s="4"/>
      <c r="AM50" s="4"/>
      <c r="AN50" s="4"/>
    </row>
    <row r="51" spans="1:40" x14ac:dyDescent="0.25">
      <c r="A51" s="446" t="s">
        <v>2629</v>
      </c>
      <c r="B51" s="466" t="e">
        <f ca="1">(OFFSET(METERING!$M$1,MATCH(ML!E7,METERING!$M$2:$M$9,0),MATCH(ML!$B$47,METERING!$N$1:$Q$1,0)))/365</f>
        <v>#N/A</v>
      </c>
      <c r="D51" s="45" t="str">
        <f>IF(F51&gt;$B$28+1,"",(VLOOKUP(D50,Ref!$C$5:$E$102,3,FALSE)))</f>
        <v/>
      </c>
      <c r="E51" s="9" t="str">
        <f>IF(D51="","",VLOOKUP(D51,Ref!$B$5:$H$200,7,FALSE))</f>
        <v/>
      </c>
      <c r="F51" s="9" t="str">
        <f t="shared" si="3"/>
        <v/>
      </c>
      <c r="G51" s="47" t="str">
        <f t="shared" si="4"/>
        <v/>
      </c>
      <c r="H51" s="331" t="str">
        <f>IF(G51="ST",((D52-$B$26))/(D52-D51),IF(G51="EN",($B$27-D51+1)/((VLOOKUP(D51,Ref!$C$5:$E$102,3,FALSE))-D51),IF(G51="","",1)))</f>
        <v/>
      </c>
      <c r="I51" s="46" t="str">
        <f ca="1">IFERROR(OFFSET(EUC!$G$1,MATCH(ML!$B$39,EUC!$S$2:$S$225,0),MONTH(ML!D51)-1),"")</f>
        <v/>
      </c>
      <c r="J51" s="119" t="str">
        <f t="shared" si="0"/>
        <v/>
      </c>
      <c r="K51" s="332">
        <f ca="1">SUMIF(COG!B:B,ML!D51,COG!C:C)</f>
        <v>0</v>
      </c>
      <c r="L51" s="176" t="str">
        <f>IF(F51&lt;=$B$28,(SUM($B$58:$B$61)*(VLOOKUP(D51,Ref!$C$5:$E$102,3,FALSE)-D51)*H51)/100,"")</f>
        <v/>
      </c>
      <c r="M51" s="176" t="str">
        <f t="shared" si="1"/>
        <v/>
      </c>
      <c r="N51" s="121" t="str">
        <f t="shared" si="2"/>
        <v/>
      </c>
      <c r="O51" s="362" t="str">
        <f ca="1">IF(D51="","",(OFFSET(METERING!$M$1,MATCH(ML!E51,METERING!$M$2:$M$9,0),MATCH(ML!$B$47,METERING!$N$1:$Q$1,0))/365/100+SUM($B$49:$B$50)/100)*(VLOOKUP(D51,Ref!$C$5:$E$102,3,FALSE)-D51)*H51)</f>
        <v/>
      </c>
      <c r="P51" s="362" t="str">
        <f>IF(F51&lt;=$B$28,(SUM($B$52:$B$54)*(VLOOKUP(D51,Ref!$C$5:$E$102,3,FALSE)-D51)*H51)/100,"")</f>
        <v/>
      </c>
      <c r="Q51" s="120" t="str">
        <f t="shared" si="5"/>
        <v/>
      </c>
      <c r="R51" s="318" t="str">
        <f>IF(D51="","",VLOOKUP(D51,UAG!$B$8:$N$67,13,FALSE)*$B$35*(VLOOKUP(D51,Ref!$C$5:$E$102,3,FALSE)-D51)*(1+$B$57))</f>
        <v/>
      </c>
      <c r="S51" s="358" t="str">
        <f ca="1">IF(H51="","",IF($B$17=FALSE,N51,SUM($B$62))*OFFSET(OTHER!$B$49,MATCH($B$33,OTHER!$B$50:$B$57,0),MATCH(E51,OTHER!$C$49:$I$49,0)))</f>
        <v/>
      </c>
      <c r="T51" s="359" t="str">
        <f ca="1">IF(H51="","",IF($B$17=FALSE,0,SUM($B$63))*OFFSET(OTHER!$B$49,MATCH($B$33,OTHER!$B$50:$B$57,0),MATCH(E51,OTHER!$C$49:$I$49,0)))</f>
        <v/>
      </c>
      <c r="U51" s="333" t="str">
        <f t="shared" si="6"/>
        <v/>
      </c>
      <c r="V51" s="4"/>
      <c r="W51" s="4"/>
      <c r="X51" s="4"/>
      <c r="Y51" s="322"/>
      <c r="Z51" s="4"/>
      <c r="AA51" s="4"/>
      <c r="AB51" s="4"/>
      <c r="AC51" s="4"/>
      <c r="AD51" s="4"/>
      <c r="AE51" s="4"/>
      <c r="AF51" s="4"/>
      <c r="AG51" s="4"/>
      <c r="AH51" s="4"/>
      <c r="AI51" s="4"/>
      <c r="AJ51" s="4"/>
      <c r="AK51" s="4"/>
      <c r="AM51" s="4"/>
      <c r="AN51" s="4"/>
    </row>
    <row r="52" spans="1:40" x14ac:dyDescent="0.25">
      <c r="A52" s="446" t="s">
        <v>2632</v>
      </c>
      <c r="B52" s="466">
        <f ca="1">(SUMIF(METERING!C:C,OFFSET(METERING!C1,MATCH(ML!$B$45,METERING!$C$2:$C$36,0)+1,0),METERING!D:D)+SUMIF(METERING!C:C,OFFSET(METERING!C1,MATCH(ML!$B$45,METERING!$C$2:$C$36,0)+1,0),METERING!E:E)+SUMIF(METERING!C:C,OFFSET(METERING!C1,MATCH(ML!$B$45,METERING!$C$2:$C$36,0)+1,0),METERING!F:F)+SUMIF(METERING!C:C,OFFSET(METERING!C1,MATCH(ML!$B$45,METERING!$C$2:$C$36,0)+1,0),METERING!G:G))/365*100*B48</f>
        <v>0</v>
      </c>
      <c r="D52" s="45" t="str">
        <f>IF(F52&gt;$B$28+1,"",(VLOOKUP(D51,Ref!$C$5:$E$102,3,FALSE)))</f>
        <v/>
      </c>
      <c r="E52" s="9" t="str">
        <f>IF(D52="","",VLOOKUP(D52,Ref!$B$5:$H$200,7,FALSE))</f>
        <v/>
      </c>
      <c r="F52" s="9" t="str">
        <f t="shared" si="3"/>
        <v/>
      </c>
      <c r="G52" s="47" t="str">
        <f t="shared" si="4"/>
        <v/>
      </c>
      <c r="H52" s="331" t="str">
        <f>IF(G52="ST",((D53-$B$26))/(D53-D52),IF(G52="EN",($B$27-D52+1)/((VLOOKUP(D52,Ref!$C$5:$E$102,3,FALSE))-D52),IF(G52="","",1)))</f>
        <v/>
      </c>
      <c r="I52" s="46" t="str">
        <f ca="1">IFERROR(OFFSET(EUC!$G$1,MATCH(ML!$B$39,EUC!$S$2:$S$225,0),MONTH(ML!D52)-1),"")</f>
        <v/>
      </c>
      <c r="J52" s="119" t="str">
        <f t="shared" si="0"/>
        <v/>
      </c>
      <c r="K52" s="332">
        <f ca="1">SUMIF(COG!B:B,ML!D52,COG!C:C)</f>
        <v>0</v>
      </c>
      <c r="L52" s="176" t="str">
        <f>IF(F52&lt;=$B$28,(SUM($B$58:$B$61)*(VLOOKUP(D52,Ref!$C$5:$E$102,3,FALSE)-D52)*H52)/100,"")</f>
        <v/>
      </c>
      <c r="M52" s="176" t="str">
        <f t="shared" si="1"/>
        <v/>
      </c>
      <c r="N52" s="121" t="str">
        <f t="shared" si="2"/>
        <v/>
      </c>
      <c r="O52" s="362" t="str">
        <f ca="1">IF(D52="","",(OFFSET(METERING!$M$1,MATCH(ML!E52,METERING!$M$2:$M$9,0),MATCH(ML!$B$47,METERING!$N$1:$Q$1,0))/365/100+SUM($B$49:$B$50)/100)*(VLOOKUP(D52,Ref!$C$5:$E$102,3,FALSE)-D52)*H52)</f>
        <v/>
      </c>
      <c r="P52" s="362" t="str">
        <f>IF(F52&lt;=$B$28,(SUM($B$52:$B$54)*(VLOOKUP(D52,Ref!$C$5:$E$102,3,FALSE)-D52)*H52)/100,"")</f>
        <v/>
      </c>
      <c r="Q52" s="120" t="str">
        <f t="shared" si="5"/>
        <v/>
      </c>
      <c r="R52" s="318" t="str">
        <f>IF(D52="","",VLOOKUP(D52,UAG!$B$8:$N$67,13,FALSE)*$B$35*(VLOOKUP(D52,Ref!$C$5:$E$102,3,FALSE)-D52)*(1+$B$57))</f>
        <v/>
      </c>
      <c r="S52" s="358" t="str">
        <f ca="1">IF(H52="","",IF($B$17=FALSE,N52,SUM($B$62))*OFFSET(OTHER!$B$49,MATCH($B$33,OTHER!$B$50:$B$57,0),MATCH(E52,OTHER!$C$49:$I$49,0)))</f>
        <v/>
      </c>
      <c r="T52" s="359" t="str">
        <f ca="1">IF(H52="","",IF($B$17=FALSE,0,SUM($B$63))*OFFSET(OTHER!$B$49,MATCH($B$33,OTHER!$B$50:$B$57,0),MATCH(E52,OTHER!$C$49:$I$49,0)))</f>
        <v/>
      </c>
      <c r="U52" s="333" t="str">
        <f t="shared" si="6"/>
        <v/>
      </c>
      <c r="V52" s="4"/>
      <c r="W52" s="4"/>
      <c r="X52" s="4"/>
      <c r="Y52" s="322"/>
      <c r="Z52" s="4"/>
      <c r="AA52" s="4"/>
      <c r="AB52" s="4"/>
      <c r="AC52" s="4"/>
      <c r="AD52" s="4"/>
      <c r="AE52" s="4"/>
      <c r="AF52" s="4"/>
      <c r="AG52" s="4"/>
      <c r="AH52" s="4"/>
      <c r="AI52" s="4"/>
      <c r="AJ52" s="4"/>
      <c r="AK52" s="4"/>
      <c r="AM52" s="4"/>
      <c r="AN52" s="4"/>
    </row>
    <row r="53" spans="1:40" x14ac:dyDescent="0.25">
      <c r="A53" s="446" t="s">
        <v>2077</v>
      </c>
      <c r="B53" s="466">
        <f>OTHER!C2/365*100</f>
        <v>5.4794520547945202</v>
      </c>
      <c r="D53" s="45" t="str">
        <f>IF(F53&gt;$B$28+1,"",(VLOOKUP(D52,Ref!$C$5:$E$102,3,FALSE)))</f>
        <v/>
      </c>
      <c r="E53" s="9" t="str">
        <f>IF(D53="","",VLOOKUP(D53,Ref!$B$5:$H$200,7,FALSE))</f>
        <v/>
      </c>
      <c r="F53" s="9" t="str">
        <f t="shared" si="3"/>
        <v/>
      </c>
      <c r="G53" s="47" t="str">
        <f t="shared" si="4"/>
        <v/>
      </c>
      <c r="H53" s="331" t="str">
        <f>IF(G53="ST",((D54-$B$26))/(D54-D53),IF(G53="EN",($B$27-D53+1)/((VLOOKUP(D53,Ref!$C$5:$E$102,3,FALSE))-D53),IF(G53="","",1)))</f>
        <v/>
      </c>
      <c r="I53" s="46" t="str">
        <f ca="1">IFERROR(OFFSET(EUC!$G$1,MATCH(ML!$B$39,EUC!$S$2:$S$225,0),MONTH(ML!D53)-1),"")</f>
        <v/>
      </c>
      <c r="J53" s="119" t="str">
        <f t="shared" si="0"/>
        <v/>
      </c>
      <c r="K53" s="332">
        <f ca="1">SUMIF(COG!B:B,ML!D53,COG!C:C)</f>
        <v>0</v>
      </c>
      <c r="L53" s="176" t="str">
        <f>IF(F53&lt;=$B$28,(SUM($B$58:$B$61)*(VLOOKUP(D53,Ref!$C$5:$E$102,3,FALSE)-D53)*H53)/100,"")</f>
        <v/>
      </c>
      <c r="M53" s="176" t="str">
        <f t="shared" si="1"/>
        <v/>
      </c>
      <c r="N53" s="121" t="str">
        <f t="shared" si="2"/>
        <v/>
      </c>
      <c r="O53" s="362" t="str">
        <f ca="1">IF(D53="","",(OFFSET(METERING!$M$1,MATCH(ML!E53,METERING!$M$2:$M$9,0),MATCH(ML!$B$47,METERING!$N$1:$Q$1,0))/365/100+SUM($B$49:$B$50)/100)*(VLOOKUP(D53,Ref!$C$5:$E$102,3,FALSE)-D53)*H53)</f>
        <v/>
      </c>
      <c r="P53" s="362" t="str">
        <f>IF(F53&lt;=$B$28,(SUM($B$52:$B$54)*(VLOOKUP(D53,Ref!$C$5:$E$102,3,FALSE)-D53)*H53)/100,"")</f>
        <v/>
      </c>
      <c r="Q53" s="120" t="str">
        <f t="shared" si="5"/>
        <v/>
      </c>
      <c r="R53" s="318" t="str">
        <f>IF(D53="","",VLOOKUP(D53,UAG!$B$8:$N$67,13,FALSE)*$B$35*(VLOOKUP(D53,Ref!$C$5:$E$102,3,FALSE)-D53)*(1+$B$57))</f>
        <v/>
      </c>
      <c r="S53" s="358" t="str">
        <f ca="1">IF(H53="","",IF($B$17=FALSE,N53,SUM($B$62))*OFFSET(OTHER!$B$49,MATCH($B$33,OTHER!$B$50:$B$57,0),MATCH(E53,OTHER!$C$49:$I$49,0)))</f>
        <v/>
      </c>
      <c r="T53" s="359" t="str">
        <f ca="1">IF(H53="","",IF($B$17=FALSE,0,SUM($B$63))*OFFSET(OTHER!$B$49,MATCH($B$33,OTHER!$B$50:$B$57,0),MATCH(E53,OTHER!$C$49:$I$49,0)))</f>
        <v/>
      </c>
      <c r="U53" s="333" t="str">
        <f t="shared" si="6"/>
        <v/>
      </c>
      <c r="V53" s="4"/>
      <c r="W53" s="4"/>
      <c r="X53" s="4"/>
      <c r="Y53" s="322"/>
      <c r="Z53" s="4"/>
      <c r="AA53" s="4"/>
      <c r="AB53" s="4"/>
      <c r="AC53" s="4"/>
      <c r="AD53" s="4"/>
      <c r="AE53" s="4"/>
      <c r="AF53" s="4"/>
      <c r="AG53" s="4"/>
      <c r="AH53" s="4"/>
      <c r="AI53" s="4"/>
      <c r="AJ53" s="4"/>
      <c r="AK53" s="4"/>
      <c r="AM53" s="4"/>
      <c r="AN53" s="4"/>
    </row>
    <row r="54" spans="1:40" x14ac:dyDescent="0.25">
      <c r="A54" s="448" t="s">
        <v>2159</v>
      </c>
      <c r="B54" s="476">
        <f>OTHER!C7/365*100</f>
        <v>0</v>
      </c>
      <c r="D54" s="45" t="str">
        <f>IF(F54&gt;$B$28+1,"",(VLOOKUP(D53,Ref!$C$5:$E$102,3,FALSE)))</f>
        <v/>
      </c>
      <c r="E54" s="9" t="str">
        <f>IF(D54="","",VLOOKUP(D54,Ref!$B$5:$H$200,7,FALSE))</f>
        <v/>
      </c>
      <c r="F54" s="9" t="str">
        <f t="shared" si="3"/>
        <v/>
      </c>
      <c r="G54" s="47" t="str">
        <f t="shared" si="4"/>
        <v/>
      </c>
      <c r="H54" s="331" t="str">
        <f>IF(G54="ST",((D55-$B$26))/(D55-D54),IF(G54="EN",($B$27-D54+1)/((VLOOKUP(D54,Ref!$C$5:$E$102,3,FALSE))-D54),IF(G54="","",1)))</f>
        <v/>
      </c>
      <c r="I54" s="46" t="str">
        <f ca="1">IFERROR(OFFSET(EUC!$G$1,MATCH(ML!$B$39,EUC!$S$2:$S$225,0),MONTH(ML!D54)-1),"")</f>
        <v/>
      </c>
      <c r="J54" s="119" t="str">
        <f t="shared" si="0"/>
        <v/>
      </c>
      <c r="K54" s="332">
        <f ca="1">SUMIF(COG!B:B,ML!D54,COG!C:C)</f>
        <v>0</v>
      </c>
      <c r="L54" s="176" t="str">
        <f>IF(F54&lt;=$B$28,(SUM($B$58:$B$61)*(VLOOKUP(D54,Ref!$C$5:$E$102,3,FALSE)-D54)*H54)/100,"")</f>
        <v/>
      </c>
      <c r="M54" s="176" t="str">
        <f t="shared" si="1"/>
        <v/>
      </c>
      <c r="N54" s="121" t="str">
        <f t="shared" si="2"/>
        <v/>
      </c>
      <c r="O54" s="362" t="str">
        <f ca="1">IF(D54="","",(OFFSET(METERING!$M$1,MATCH(ML!E54,METERING!$M$2:$M$9,0),MATCH(ML!$B$47,METERING!$N$1:$Q$1,0))/365/100+SUM($B$49:$B$50)/100)*(VLOOKUP(D54,Ref!$C$5:$E$102,3,FALSE)-D54)*H54)</f>
        <v/>
      </c>
      <c r="P54" s="362" t="str">
        <f>IF(F54&lt;=$B$28,(SUM($B$52:$B$54)*(VLOOKUP(D54,Ref!$C$5:$E$102,3,FALSE)-D54)*H54)/100,"")</f>
        <v/>
      </c>
      <c r="Q54" s="120" t="str">
        <f t="shared" si="5"/>
        <v/>
      </c>
      <c r="R54" s="318" t="str">
        <f>IF(D54="","",VLOOKUP(D54,UAG!$B$8:$N$67,13,FALSE)*$B$35*(VLOOKUP(D54,Ref!$C$5:$E$102,3,FALSE)-D54)*(1+$B$57))</f>
        <v/>
      </c>
      <c r="S54" s="358" t="str">
        <f ca="1">IF(H54="","",IF($B$17=FALSE,N54,SUM($B$62))*OFFSET(OTHER!$B$49,MATCH($B$33,OTHER!$B$50:$B$57,0),MATCH(E54,OTHER!$C$49:$I$49,0)))</f>
        <v/>
      </c>
      <c r="T54" s="359" t="str">
        <f ca="1">IF(H54="","",IF($B$17=FALSE,0,SUM($B$63))*OFFSET(OTHER!$B$49,MATCH($B$33,OTHER!$B$50:$B$57,0),MATCH(E54,OTHER!$C$49:$I$49,0)))</f>
        <v/>
      </c>
      <c r="U54" s="333" t="str">
        <f t="shared" si="6"/>
        <v/>
      </c>
      <c r="V54" s="4"/>
      <c r="W54" s="4"/>
      <c r="X54" s="4"/>
      <c r="Y54" s="322"/>
      <c r="Z54" s="4"/>
      <c r="AA54" s="4"/>
      <c r="AB54" s="4"/>
      <c r="AC54" s="4"/>
      <c r="AD54" s="4"/>
      <c r="AE54" s="4"/>
      <c r="AF54" s="4"/>
      <c r="AG54" s="4"/>
      <c r="AH54" s="4"/>
      <c r="AI54" s="4"/>
      <c r="AJ54" s="4"/>
      <c r="AK54" s="4"/>
      <c r="AM54" s="4"/>
      <c r="AN54" s="4"/>
    </row>
    <row r="55" spans="1:40" x14ac:dyDescent="0.25">
      <c r="A55" s="446" t="s">
        <v>2014</v>
      </c>
      <c r="B55" s="467">
        <f ca="1">Manual!B54</f>
        <v>0</v>
      </c>
      <c r="D55" s="45" t="str">
        <f>IF(F55&gt;$B$28+1,"",(VLOOKUP(D54,Ref!$C$5:$E$102,3,FALSE)))</f>
        <v/>
      </c>
      <c r="E55" s="9" t="str">
        <f>IF(D55="","",VLOOKUP(D55,Ref!$B$5:$H$200,7,FALSE))</f>
        <v/>
      </c>
      <c r="F55" s="9" t="str">
        <f t="shared" si="3"/>
        <v/>
      </c>
      <c r="G55" s="47" t="str">
        <f t="shared" si="4"/>
        <v/>
      </c>
      <c r="H55" s="331" t="str">
        <f>IF(G55="ST",((D56-$B$26))/(D56-D55),IF(G55="EN",($B$27-D55+1)/((VLOOKUP(D55,Ref!$C$5:$E$102,3,FALSE))-D55),IF(G55="","",1)))</f>
        <v/>
      </c>
      <c r="I55" s="46" t="str">
        <f ca="1">IFERROR(OFFSET(EUC!$G$1,MATCH(ML!$B$39,EUC!$S$2:$S$225,0),MONTH(ML!D55)-1),"")</f>
        <v/>
      </c>
      <c r="J55" s="119" t="str">
        <f t="shared" si="0"/>
        <v/>
      </c>
      <c r="K55" s="332">
        <f ca="1">SUMIF(COG!B:B,ML!D55,COG!C:C)</f>
        <v>0</v>
      </c>
      <c r="L55" s="176" t="str">
        <f>IF(F55&lt;=$B$28,(SUM($B$58:$B$61)*(VLOOKUP(D55,Ref!$C$5:$E$102,3,FALSE)-D55)*H55)/100,"")</f>
        <v/>
      </c>
      <c r="M55" s="176" t="str">
        <f t="shared" si="1"/>
        <v/>
      </c>
      <c r="N55" s="121" t="str">
        <f t="shared" si="2"/>
        <v/>
      </c>
      <c r="O55" s="362" t="str">
        <f ca="1">IF(D55="","",(OFFSET(METERING!$M$1,MATCH(ML!E55,METERING!$M$2:$M$9,0),MATCH(ML!$B$47,METERING!$N$1:$Q$1,0))/365/100+SUM($B$49:$B$50)/100)*(VLOOKUP(D55,Ref!$C$5:$E$102,3,FALSE)-D55)*H55)</f>
        <v/>
      </c>
      <c r="P55" s="362" t="str">
        <f>IF(F55&lt;=$B$28,(SUM($B$52:$B$54)*(VLOOKUP(D55,Ref!$C$5:$E$102,3,FALSE)-D55)*H55)/100,"")</f>
        <v/>
      </c>
      <c r="Q55" s="120" t="str">
        <f t="shared" si="5"/>
        <v/>
      </c>
      <c r="R55" s="318" t="str">
        <f>IF(D55="","",VLOOKUP(D55,UAG!$B$8:$N$67,13,FALSE)*$B$35*(VLOOKUP(D55,Ref!$C$5:$E$102,3,FALSE)-D55)*(1+$B$57))</f>
        <v/>
      </c>
      <c r="S55" s="358" t="str">
        <f ca="1">IF(H55="","",IF($B$17=FALSE,N55,SUM($B$62))*OFFSET(OTHER!$B$49,MATCH($B$33,OTHER!$B$50:$B$57,0),MATCH(E55,OTHER!$C$49:$I$49,0)))</f>
        <v/>
      </c>
      <c r="T55" s="359" t="str">
        <f ca="1">IF(H55="","",IF($B$17=FALSE,0,SUM($B$63))*OFFSET(OTHER!$B$49,MATCH($B$33,OTHER!$B$50:$B$57,0),MATCH(E55,OTHER!$C$49:$I$49,0)))</f>
        <v/>
      </c>
      <c r="U55" s="333" t="str">
        <f t="shared" si="6"/>
        <v/>
      </c>
      <c r="V55" s="4"/>
      <c r="W55" s="4"/>
      <c r="X55" s="4"/>
      <c r="Y55" s="322"/>
      <c r="Z55" s="4"/>
      <c r="AA55" s="4"/>
      <c r="AB55" s="4"/>
      <c r="AC55" s="4"/>
      <c r="AD55" s="4"/>
      <c r="AE55" s="4"/>
      <c r="AF55" s="4"/>
      <c r="AG55" s="4"/>
      <c r="AH55" s="4"/>
      <c r="AI55" s="4"/>
      <c r="AJ55" s="4"/>
      <c r="AK55" s="4"/>
      <c r="AM55" s="4"/>
      <c r="AN55" s="4"/>
    </row>
    <row r="56" spans="1:40" x14ac:dyDescent="0.25">
      <c r="A56" s="446" t="s">
        <v>2013</v>
      </c>
      <c r="B56" s="467">
        <f ca="1">Manual!B55</f>
        <v>0</v>
      </c>
      <c r="D56" s="45" t="str">
        <f>IF(F56&gt;$B$28+1,"",(VLOOKUP(D55,Ref!$C$5:$E$102,3,FALSE)))</f>
        <v/>
      </c>
      <c r="E56" s="9" t="str">
        <f>IF(D56="","",VLOOKUP(D56,Ref!$B$5:$H$200,7,FALSE))</f>
        <v/>
      </c>
      <c r="F56" s="9" t="str">
        <f t="shared" si="3"/>
        <v/>
      </c>
      <c r="G56" s="47" t="str">
        <f t="shared" si="4"/>
        <v/>
      </c>
      <c r="H56" s="331" t="str">
        <f>IF(G56="ST",((D57-$B$26))/(D57-D56),IF(G56="EN",($B$27-D56+1)/((VLOOKUP(D56,Ref!$C$5:$E$102,3,FALSE))-D56),IF(G56="","",1)))</f>
        <v/>
      </c>
      <c r="I56" s="46" t="str">
        <f ca="1">IFERROR(OFFSET(EUC!$G$1,MATCH(ML!$B$39,EUC!$S$2:$S$225,0),MONTH(ML!D56)-1),"")</f>
        <v/>
      </c>
      <c r="J56" s="119" t="str">
        <f t="shared" si="0"/>
        <v/>
      </c>
      <c r="K56" s="332">
        <f ca="1">SUMIF(COG!B:B,ML!D56,COG!C:C)</f>
        <v>0</v>
      </c>
      <c r="L56" s="176" t="str">
        <f>IF(F56&lt;=$B$28,(SUM($B$58:$B$61)*(VLOOKUP(D56,Ref!$C$5:$E$102,3,FALSE)-D56)*H56)/100,"")</f>
        <v/>
      </c>
      <c r="M56" s="176" t="str">
        <f t="shared" si="1"/>
        <v/>
      </c>
      <c r="N56" s="121" t="str">
        <f t="shared" si="2"/>
        <v/>
      </c>
      <c r="O56" s="362" t="str">
        <f ca="1">IF(D56="","",(OFFSET(METERING!$M$1,MATCH(ML!E56,METERING!$M$2:$M$9,0),MATCH(ML!$B$47,METERING!$N$1:$Q$1,0))/365/100+SUM($B$49:$B$50)/100)*(VLOOKUP(D56,Ref!$C$5:$E$102,3,FALSE)-D56)*H56)</f>
        <v/>
      </c>
      <c r="P56" s="362" t="str">
        <f>IF(F56&lt;=$B$28,(SUM($B$52:$B$54)*(VLOOKUP(D56,Ref!$C$5:$E$102,3,FALSE)-D56)*H56)/100,"")</f>
        <v/>
      </c>
      <c r="Q56" s="120" t="str">
        <f t="shared" si="5"/>
        <v/>
      </c>
      <c r="R56" s="318" t="str">
        <f>IF(D56="","",VLOOKUP(D56,UAG!$B$8:$N$67,13,FALSE)*$B$35*(VLOOKUP(D56,Ref!$C$5:$E$102,3,FALSE)-D56)*(1+$B$57))</f>
        <v/>
      </c>
      <c r="S56" s="358" t="str">
        <f ca="1">IF(H56="","",IF($B$17=FALSE,N56,SUM($B$62))*OFFSET(OTHER!$B$49,MATCH($B$33,OTHER!$B$50:$B$57,0),MATCH(E56,OTHER!$C$49:$I$49,0)))</f>
        <v/>
      </c>
      <c r="T56" s="359" t="str">
        <f ca="1">IF(H56="","",IF($B$17=FALSE,0,SUM($B$63))*OFFSET(OTHER!$B$49,MATCH($B$33,OTHER!$B$50:$B$57,0),MATCH(E56,OTHER!$C$49:$I$49,0)))</f>
        <v/>
      </c>
      <c r="U56" s="333" t="str">
        <f t="shared" si="6"/>
        <v/>
      </c>
      <c r="V56" s="4"/>
      <c r="W56" s="4"/>
      <c r="X56" s="4"/>
      <c r="Y56" s="322"/>
      <c r="Z56" s="4"/>
      <c r="AA56" s="4"/>
      <c r="AB56" s="4"/>
      <c r="AC56" s="4"/>
      <c r="AD56" s="4"/>
      <c r="AE56" s="4"/>
      <c r="AF56" s="4"/>
      <c r="AG56" s="4"/>
      <c r="AH56" s="4"/>
      <c r="AI56" s="4"/>
      <c r="AJ56" s="4"/>
      <c r="AK56" s="4"/>
      <c r="AM56" s="4"/>
      <c r="AN56" s="4"/>
    </row>
    <row r="57" spans="1:40" x14ac:dyDescent="0.25">
      <c r="A57" s="446" t="s">
        <v>2602</v>
      </c>
      <c r="B57" s="467">
        <f>Manual!B56</f>
        <v>8.6999999999999994E-2</v>
      </c>
      <c r="D57" s="45" t="str">
        <f>IF(F57&gt;$B$28+1,"",(VLOOKUP(D56,Ref!$C$5:$E$102,3,FALSE)))</f>
        <v/>
      </c>
      <c r="E57" s="9" t="str">
        <f>IF(D57="","",VLOOKUP(D57,Ref!$B$5:$H$200,7,FALSE))</f>
        <v/>
      </c>
      <c r="F57" s="9" t="str">
        <f t="shared" si="3"/>
        <v/>
      </c>
      <c r="G57" s="47" t="str">
        <f t="shared" si="4"/>
        <v/>
      </c>
      <c r="H57" s="331" t="str">
        <f>IF(G57="ST",((D58-$B$26))/(D58-D57),IF(G57="EN",($B$27-D57+1)/((VLOOKUP(D57,Ref!$C$5:$E$102,3,FALSE))-D57),IF(G57="","",1)))</f>
        <v/>
      </c>
      <c r="I57" s="46" t="str">
        <f ca="1">IFERROR(OFFSET(EUC!$G$1,MATCH(ML!$B$39,EUC!$S$2:$S$225,0),MONTH(ML!D57)-1),"")</f>
        <v/>
      </c>
      <c r="J57" s="119" t="str">
        <f t="shared" si="0"/>
        <v/>
      </c>
      <c r="K57" s="332">
        <f ca="1">SUMIF(COG!B:B,ML!D57,COG!C:C)</f>
        <v>0</v>
      </c>
      <c r="L57" s="176" t="str">
        <f>IF(F57&lt;=$B$28,(SUM($B$58:$B$61)*(VLOOKUP(D57,Ref!$C$5:$E$102,3,FALSE)-D57)*H57)/100,"")</f>
        <v/>
      </c>
      <c r="M57" s="176" t="str">
        <f t="shared" si="1"/>
        <v/>
      </c>
      <c r="N57" s="121" t="str">
        <f t="shared" si="2"/>
        <v/>
      </c>
      <c r="O57" s="362" t="str">
        <f ca="1">IF(D57="","",(OFFSET(METERING!$M$1,MATCH(ML!E57,METERING!$M$2:$M$9,0),MATCH(ML!$B$47,METERING!$N$1:$Q$1,0))/365/100+SUM($B$49:$B$50)/100)*(VLOOKUP(D57,Ref!$C$5:$E$102,3,FALSE)-D57)*H57)</f>
        <v/>
      </c>
      <c r="P57" s="362" t="str">
        <f>IF(F57&lt;=$B$28,(SUM($B$52:$B$54)*(VLOOKUP(D57,Ref!$C$5:$E$102,3,FALSE)-D57)*H57)/100,"")</f>
        <v/>
      </c>
      <c r="Q57" s="120" t="str">
        <f t="shared" si="5"/>
        <v/>
      </c>
      <c r="R57" s="318" t="str">
        <f>IF(D57="","",VLOOKUP(D57,UAG!$B$8:$N$67,13,FALSE)*$B$35*(VLOOKUP(D57,Ref!$C$5:$E$102,3,FALSE)-D57)*(1+$B$57))</f>
        <v/>
      </c>
      <c r="S57" s="358" t="str">
        <f ca="1">IF(H57="","",IF($B$17=FALSE,N57,SUM($B$62))*OFFSET(OTHER!$B$49,MATCH($B$33,OTHER!$B$50:$B$57,0),MATCH(E57,OTHER!$C$49:$I$49,0)))</f>
        <v/>
      </c>
      <c r="T57" s="359" t="str">
        <f ca="1">IF(H57="","",IF($B$17=FALSE,0,SUM($B$63))*OFFSET(OTHER!$B$49,MATCH($B$33,OTHER!$B$50:$B$57,0),MATCH(E57,OTHER!$C$49:$I$49,0)))</f>
        <v/>
      </c>
      <c r="U57" s="333" t="str">
        <f t="shared" si="6"/>
        <v/>
      </c>
      <c r="V57" s="4"/>
      <c r="W57" s="4"/>
      <c r="X57" s="4"/>
      <c r="Y57" s="322"/>
      <c r="Z57" s="4"/>
      <c r="AA57" s="4"/>
      <c r="AB57" s="4"/>
      <c r="AC57" s="4"/>
      <c r="AD57" s="4"/>
      <c r="AE57" s="4"/>
      <c r="AF57" s="4"/>
      <c r="AG57" s="4"/>
      <c r="AH57" s="4"/>
      <c r="AI57" s="4"/>
      <c r="AJ57" s="4"/>
      <c r="AK57" s="4"/>
      <c r="AM57" s="4"/>
      <c r="AN57" s="4"/>
    </row>
    <row r="58" spans="1:40" x14ac:dyDescent="0.25">
      <c r="A58" s="446" t="s">
        <v>2015</v>
      </c>
      <c r="B58" s="467" t="e">
        <f ca="1">Manual!B57</f>
        <v>#DIV/0!</v>
      </c>
      <c r="D58" s="45" t="str">
        <f>IF(F58&gt;$B$28+1,"",(VLOOKUP(D57,Ref!$C$5:$E$102,3,FALSE)))</f>
        <v/>
      </c>
      <c r="E58" s="9" t="str">
        <f>IF(D58="","",VLOOKUP(D58,Ref!$B$5:$H$200,7,FALSE))</f>
        <v/>
      </c>
      <c r="F58" s="9" t="str">
        <f t="shared" si="3"/>
        <v/>
      </c>
      <c r="G58" s="47" t="str">
        <f t="shared" si="4"/>
        <v/>
      </c>
      <c r="H58" s="331" t="str">
        <f>IF(G58="ST",((D59-$B$26))/(D59-D58),IF(G58="EN",($B$27-D58+1)/((VLOOKUP(D58,Ref!$C$5:$E$102,3,FALSE))-D58),IF(G58="","",1)))</f>
        <v/>
      </c>
      <c r="I58" s="46" t="str">
        <f ca="1">IFERROR(OFFSET(EUC!$G$1,MATCH(ML!$B$39,EUC!$S$2:$S$225,0),MONTH(ML!D58)-1),"")</f>
        <v/>
      </c>
      <c r="J58" s="119" t="str">
        <f t="shared" si="0"/>
        <v/>
      </c>
      <c r="K58" s="332">
        <f ca="1">SUMIF(COG!B:B,ML!D58,COG!C:C)</f>
        <v>0</v>
      </c>
      <c r="L58" s="176" t="str">
        <f>IF(F58&lt;=$B$28,(SUM($B$58:$B$61)*(VLOOKUP(D58,Ref!$C$5:$E$102,3,FALSE)-D58)*H58)/100,"")</f>
        <v/>
      </c>
      <c r="M58" s="176" t="str">
        <f t="shared" si="1"/>
        <v/>
      </c>
      <c r="N58" s="121" t="str">
        <f t="shared" si="2"/>
        <v/>
      </c>
      <c r="O58" s="362" t="str">
        <f ca="1">IF(D58="","",(OFFSET(METERING!$M$1,MATCH(ML!E58,METERING!$M$2:$M$9,0),MATCH(ML!$B$47,METERING!$N$1:$Q$1,0))/365/100+SUM($B$49:$B$50)/100)*(VLOOKUP(D58,Ref!$C$5:$E$102,3,FALSE)-D58)*H58)</f>
        <v/>
      </c>
      <c r="P58" s="362" t="str">
        <f>IF(F58&lt;=$B$28,(SUM($B$52:$B$54)*(VLOOKUP(D58,Ref!$C$5:$E$102,3,FALSE)-D58)*H58)/100,"")</f>
        <v/>
      </c>
      <c r="Q58" s="120" t="str">
        <f t="shared" si="5"/>
        <v/>
      </c>
      <c r="R58" s="318" t="str">
        <f>IF(D58="","",VLOOKUP(D58,UAG!$B$8:$N$67,13,FALSE)*$B$35*(VLOOKUP(D58,Ref!$C$5:$E$102,3,FALSE)-D58)*(1+$B$57))</f>
        <v/>
      </c>
      <c r="S58" s="358" t="str">
        <f ca="1">IF(H58="","",IF($B$17=FALSE,N58,SUM($B$62))*OFFSET(OTHER!$B$49,MATCH($B$33,OTHER!$B$50:$B$57,0),MATCH(E58,OTHER!$C$49:$I$49,0)))</f>
        <v/>
      </c>
      <c r="T58" s="359" t="str">
        <f ca="1">IF(H58="","",IF($B$17=FALSE,0,SUM($B$63))*OFFSET(OTHER!$B$49,MATCH($B$33,OTHER!$B$50:$B$57,0),MATCH(E58,OTHER!$C$49:$I$49,0)))</f>
        <v/>
      </c>
      <c r="U58" s="333" t="str">
        <f t="shared" si="6"/>
        <v/>
      </c>
      <c r="V58" s="4"/>
      <c r="W58" s="4"/>
      <c r="X58" s="4"/>
      <c r="Y58" s="322"/>
      <c r="Z58" s="4"/>
      <c r="AA58" s="4"/>
      <c r="AB58" s="4"/>
      <c r="AC58" s="4"/>
      <c r="AD58" s="4"/>
      <c r="AE58" s="4"/>
      <c r="AF58" s="4"/>
      <c r="AG58" s="4"/>
      <c r="AH58" s="4"/>
      <c r="AI58" s="4"/>
      <c r="AJ58" s="4"/>
      <c r="AK58" s="4"/>
      <c r="AM58" s="4"/>
      <c r="AN58" s="4"/>
    </row>
    <row r="59" spans="1:40" x14ac:dyDescent="0.25">
      <c r="A59" s="446" t="s">
        <v>2016</v>
      </c>
      <c r="B59" s="467" t="e">
        <f ca="1">Manual!B58</f>
        <v>#DIV/0!</v>
      </c>
      <c r="D59" s="45" t="str">
        <f>IF(F59&gt;$B$28+1,"",(VLOOKUP(D58,Ref!$C$5:$E$102,3,FALSE)))</f>
        <v/>
      </c>
      <c r="E59" s="9" t="str">
        <f>IF(D59="","",VLOOKUP(D59,Ref!$B$5:$H$200,7,FALSE))</f>
        <v/>
      </c>
      <c r="F59" s="9" t="str">
        <f t="shared" si="3"/>
        <v/>
      </c>
      <c r="G59" s="47" t="str">
        <f t="shared" si="4"/>
        <v/>
      </c>
      <c r="H59" s="331" t="str">
        <f>IF(G59="ST",((D60-$B$26))/(D60-D59),IF(G59="EN",($B$27-D59+1)/((VLOOKUP(D59,Ref!$C$5:$E$102,3,FALSE))-D59),IF(G59="","",1)))</f>
        <v/>
      </c>
      <c r="I59" s="46" t="str">
        <f ca="1">IFERROR(OFFSET(EUC!$G$1,MATCH(ML!$B$39,EUC!$S$2:$S$225,0),MONTH(ML!D59)-1),"")</f>
        <v/>
      </c>
      <c r="J59" s="119" t="str">
        <f t="shared" si="0"/>
        <v/>
      </c>
      <c r="K59" s="332">
        <f ca="1">SUMIF(COG!B:B,ML!D59,COG!C:C)</f>
        <v>0</v>
      </c>
      <c r="L59" s="176" t="str">
        <f>IF(F59&lt;=$B$28,(SUM($B$58:$B$61)*(VLOOKUP(D59,Ref!$C$5:$E$102,3,FALSE)-D59)*H59)/100,"")</f>
        <v/>
      </c>
      <c r="M59" s="176" t="str">
        <f t="shared" si="1"/>
        <v/>
      </c>
      <c r="N59" s="121" t="str">
        <f t="shared" si="2"/>
        <v/>
      </c>
      <c r="O59" s="362" t="str">
        <f ca="1">IF(D59="","",(OFFSET(METERING!$M$1,MATCH(ML!E59,METERING!$M$2:$M$9,0),MATCH(ML!$B$47,METERING!$N$1:$Q$1,0))/365/100+SUM($B$49:$B$50)/100)*(VLOOKUP(D59,Ref!$C$5:$E$102,3,FALSE)-D59)*H59)</f>
        <v/>
      </c>
      <c r="P59" s="362" t="str">
        <f>IF(F59&lt;=$B$28,(SUM($B$52:$B$54)*(VLOOKUP(D59,Ref!$C$5:$E$102,3,FALSE)-D59)*H59)/100,"")</f>
        <v/>
      </c>
      <c r="Q59" s="120" t="str">
        <f t="shared" si="5"/>
        <v/>
      </c>
      <c r="R59" s="318" t="str">
        <f>IF(D59="","",VLOOKUP(D59,UAG!$B$8:$N$67,13,FALSE)*$B$35*(VLOOKUP(D59,Ref!$C$5:$E$102,3,FALSE)-D59)*(1+$B$57))</f>
        <v/>
      </c>
      <c r="S59" s="358" t="str">
        <f ca="1">IF(H59="","",IF($B$17=FALSE,N59,SUM($B$62))*OFFSET(OTHER!$B$49,MATCH($B$33,OTHER!$B$50:$B$57,0),MATCH(E59,OTHER!$C$49:$I$49,0)))</f>
        <v/>
      </c>
      <c r="T59" s="359" t="str">
        <f ca="1">IF(H59="","",IF($B$17=FALSE,0,SUM($B$63))*OFFSET(OTHER!$B$49,MATCH($B$33,OTHER!$B$50:$B$57,0),MATCH(E59,OTHER!$C$49:$I$49,0)))</f>
        <v/>
      </c>
      <c r="U59" s="333" t="str">
        <f t="shared" si="6"/>
        <v/>
      </c>
      <c r="V59" s="4"/>
      <c r="W59" s="4"/>
      <c r="X59" s="4"/>
      <c r="Y59" s="322"/>
      <c r="Z59" s="4"/>
      <c r="AA59" s="4"/>
      <c r="AB59" s="4"/>
      <c r="AC59" s="4"/>
      <c r="AD59" s="4"/>
      <c r="AE59" s="4"/>
      <c r="AF59" s="4"/>
      <c r="AG59" s="4"/>
      <c r="AH59" s="4"/>
      <c r="AI59" s="4"/>
      <c r="AJ59" s="4"/>
      <c r="AK59" s="4"/>
      <c r="AM59" s="4"/>
      <c r="AN59" s="4"/>
    </row>
    <row r="60" spans="1:40" x14ac:dyDescent="0.25">
      <c r="A60" s="446" t="s">
        <v>2017</v>
      </c>
      <c r="B60" s="467">
        <f ca="1">Manual!B59</f>
        <v>0</v>
      </c>
      <c r="D60" s="45" t="str">
        <f>IF(F60&gt;$B$28+1,"",(VLOOKUP(D59,Ref!$C$5:$E$102,3,FALSE)))</f>
        <v/>
      </c>
      <c r="E60" s="9" t="str">
        <f>IF(D60="","",VLOOKUP(D60,Ref!$B$5:$H$200,7,FALSE))</f>
        <v/>
      </c>
      <c r="F60" s="9" t="str">
        <f t="shared" si="3"/>
        <v/>
      </c>
      <c r="G60" s="47" t="str">
        <f t="shared" si="4"/>
        <v/>
      </c>
      <c r="H60" s="331" t="str">
        <f>IF(G60="ST",((D61-$B$26))/(D61-D60),IF(G60="EN",($B$27-D60+1)/((VLOOKUP(D60,Ref!$C$5:$E$102,3,FALSE))-D60),IF(G60="","",1)))</f>
        <v/>
      </c>
      <c r="I60" s="46" t="str">
        <f ca="1">IFERROR(OFFSET(EUC!$G$1,MATCH(ML!$B$39,EUC!$S$2:$S$225,0),MONTH(ML!D60)-1),"")</f>
        <v/>
      </c>
      <c r="J60" s="119" t="str">
        <f t="shared" si="0"/>
        <v/>
      </c>
      <c r="K60" s="332">
        <f ca="1">SUMIF(COG!B:B,ML!D60,COG!C:C)</f>
        <v>0</v>
      </c>
      <c r="L60" s="176" t="str">
        <f>IF(F60&lt;=$B$28,(SUM($B$58:$B$61)*(VLOOKUP(D60,Ref!$C$5:$E$102,3,FALSE)-D60)*H60)/100,"")</f>
        <v/>
      </c>
      <c r="M60" s="176" t="str">
        <f t="shared" si="1"/>
        <v/>
      </c>
      <c r="N60" s="121" t="str">
        <f t="shared" si="2"/>
        <v/>
      </c>
      <c r="O60" s="362" t="str">
        <f ca="1">IF(D60="","",(OFFSET(METERING!$M$1,MATCH(ML!E60,METERING!$M$2:$M$9,0),MATCH(ML!$B$47,METERING!$N$1:$Q$1,0))/365/100+SUM($B$49:$B$50)/100)*(VLOOKUP(D60,Ref!$C$5:$E$102,3,FALSE)-D60)*H60)</f>
        <v/>
      </c>
      <c r="P60" s="362" t="str">
        <f>IF(F60&lt;=$B$28,(SUM($B$52:$B$54)*(VLOOKUP(D60,Ref!$C$5:$E$102,3,FALSE)-D60)*H60)/100,"")</f>
        <v/>
      </c>
      <c r="Q60" s="120" t="str">
        <f t="shared" si="5"/>
        <v/>
      </c>
      <c r="R60" s="318" t="str">
        <f>IF(D60="","",VLOOKUP(D60,UAG!$B$8:$N$67,13,FALSE)*$B$35*(VLOOKUP(D60,Ref!$C$5:$E$102,3,FALSE)-D60)*(1+$B$57))</f>
        <v/>
      </c>
      <c r="S60" s="358" t="str">
        <f ca="1">IF(H60="","",IF($B$17=FALSE,N60,SUM($B$62))*OFFSET(OTHER!$B$49,MATCH($B$33,OTHER!$B$50:$B$57,0),MATCH(E60,OTHER!$C$49:$I$49,0)))</f>
        <v/>
      </c>
      <c r="T60" s="359" t="str">
        <f ca="1">IF(H60="","",IF($B$17=FALSE,0,SUM($B$63))*OFFSET(OTHER!$B$49,MATCH($B$33,OTHER!$B$50:$B$57,0),MATCH(E60,OTHER!$C$49:$I$49,0)))</f>
        <v/>
      </c>
      <c r="U60" s="333" t="str">
        <f t="shared" si="6"/>
        <v/>
      </c>
      <c r="V60" s="4"/>
      <c r="W60" s="4"/>
      <c r="X60" s="4"/>
      <c r="Y60" s="322"/>
      <c r="Z60" s="4"/>
      <c r="AA60" s="4"/>
      <c r="AB60" s="4"/>
      <c r="AC60" s="4"/>
      <c r="AD60" s="4"/>
      <c r="AE60" s="4"/>
      <c r="AF60" s="4"/>
      <c r="AG60" s="4"/>
      <c r="AH60" s="4"/>
      <c r="AI60" s="4"/>
      <c r="AJ60" s="4"/>
      <c r="AK60" s="4"/>
      <c r="AM60" s="4"/>
      <c r="AN60" s="4"/>
    </row>
    <row r="61" spans="1:40" x14ac:dyDescent="0.25">
      <c r="A61" s="446" t="s">
        <v>2018</v>
      </c>
      <c r="B61" s="467" t="e">
        <f ca="1">Manual!B60</f>
        <v>#DIV/0!</v>
      </c>
      <c r="D61" s="45" t="str">
        <f>IF(F61&gt;$B$28+1,"",(VLOOKUP(D60,Ref!$C$5:$E$102,3,FALSE)))</f>
        <v/>
      </c>
      <c r="E61" s="9" t="str">
        <f>IF(D61="","",VLOOKUP(D61,Ref!$B$5:$H$200,7,FALSE))</f>
        <v/>
      </c>
      <c r="F61" s="9" t="str">
        <f t="shared" si="3"/>
        <v/>
      </c>
      <c r="G61" s="47" t="str">
        <f t="shared" si="4"/>
        <v/>
      </c>
      <c r="H61" s="331" t="str">
        <f>IF(G61="ST",((D62-$B$26))/(D62-D61),IF(G61="EN",($B$27-D61+1)/((VLOOKUP(D61,Ref!$C$5:$E$102,3,FALSE))-D61),IF(G61="","",1)))</f>
        <v/>
      </c>
      <c r="I61" s="46" t="str">
        <f ca="1">IFERROR(OFFSET(EUC!$G$1,MATCH(ML!$B$39,EUC!$S$2:$S$225,0),MONTH(ML!D61)-1),"")</f>
        <v/>
      </c>
      <c r="J61" s="119" t="str">
        <f t="shared" si="0"/>
        <v/>
      </c>
      <c r="K61" s="332">
        <f ca="1">SUMIF(COG!B:B,ML!D61,COG!C:C)</f>
        <v>0</v>
      </c>
      <c r="L61" s="176" t="str">
        <f>IF(F61&lt;=$B$28,(SUM($B$58:$B$61)*(VLOOKUP(D61,Ref!$C$5:$E$102,3,FALSE)-D61)*H61)/100,"")</f>
        <v/>
      </c>
      <c r="M61" s="176" t="str">
        <f t="shared" si="1"/>
        <v/>
      </c>
      <c r="N61" s="121" t="str">
        <f t="shared" si="2"/>
        <v/>
      </c>
      <c r="O61" s="362" t="str">
        <f ca="1">IF(D61="","",(OFFSET(METERING!$M$1,MATCH(ML!E61,METERING!$M$2:$M$9,0),MATCH(ML!$B$47,METERING!$N$1:$Q$1,0))/365/100+SUM($B$49:$B$50)/100)*(VLOOKUP(D61,Ref!$C$5:$E$102,3,FALSE)-D61)*H61)</f>
        <v/>
      </c>
      <c r="P61" s="362" t="str">
        <f>IF(F61&lt;=$B$28,(SUM($B$52:$B$54)*(VLOOKUP(D61,Ref!$C$5:$E$102,3,FALSE)-D61)*H61)/100,"")</f>
        <v/>
      </c>
      <c r="Q61" s="120" t="str">
        <f t="shared" si="5"/>
        <v/>
      </c>
      <c r="R61" s="318" t="str">
        <f>IF(D61="","",VLOOKUP(D61,UAG!$B$8:$N$67,13,FALSE)*$B$35*(VLOOKUP(D61,Ref!$C$5:$E$102,3,FALSE)-D61)*(1+$B$57))</f>
        <v/>
      </c>
      <c r="S61" s="358" t="str">
        <f ca="1">IF(H61="","",IF($B$17=FALSE,N61,SUM($B$62))*OFFSET(OTHER!$B$49,MATCH($B$33,OTHER!$B$50:$B$57,0),MATCH(E61,OTHER!$C$49:$I$49,0)))</f>
        <v/>
      </c>
      <c r="T61" s="359" t="str">
        <f ca="1">IF(H61="","",IF($B$17=FALSE,0,SUM($B$63))*OFFSET(OTHER!$B$49,MATCH($B$33,OTHER!$B$50:$B$57,0),MATCH(E61,OTHER!$C$49:$I$49,0)))</f>
        <v/>
      </c>
      <c r="U61" s="333" t="str">
        <f t="shared" si="6"/>
        <v/>
      </c>
      <c r="V61" s="4"/>
      <c r="W61" s="4"/>
      <c r="X61" s="4"/>
      <c r="Y61" s="322"/>
      <c r="Z61" s="4"/>
      <c r="AA61" s="4"/>
      <c r="AB61" s="4"/>
      <c r="AC61" s="4"/>
      <c r="AD61" s="4"/>
      <c r="AE61" s="4"/>
      <c r="AF61" s="4"/>
      <c r="AG61" s="4"/>
      <c r="AH61" s="4"/>
      <c r="AI61" s="4"/>
      <c r="AJ61" s="4"/>
      <c r="AK61" s="4"/>
      <c r="AM61" s="4"/>
      <c r="AN61" s="4"/>
    </row>
    <row r="62" spans="1:40" x14ac:dyDescent="0.25">
      <c r="A62" s="446" t="s">
        <v>1994</v>
      </c>
      <c r="B62" s="467">
        <f ca="1">Manual!B61</f>
        <v>0</v>
      </c>
      <c r="D62" s="45" t="str">
        <f>IF(F62&gt;$B$28+1,"",(VLOOKUP(D61,Ref!$C$5:$E$102,3,FALSE)))</f>
        <v/>
      </c>
      <c r="E62" s="9" t="str">
        <f>IF(D62="","",VLOOKUP(D62,Ref!$B$5:$H$200,7,FALSE))</f>
        <v/>
      </c>
      <c r="F62" s="9" t="str">
        <f t="shared" si="3"/>
        <v/>
      </c>
      <c r="G62" s="47" t="str">
        <f t="shared" si="4"/>
        <v/>
      </c>
      <c r="H62" s="331" t="str">
        <f>IF(G62="ST",((D63-$B$26))/(D63-D62),IF(G62="EN",($B$27-D62+1)/((VLOOKUP(D62,Ref!$C$5:$E$102,3,FALSE))-D62),IF(G62="","",1)))</f>
        <v/>
      </c>
      <c r="I62" s="46" t="str">
        <f ca="1">IFERROR(OFFSET(EUC!$G$1,MATCH(ML!$B$39,EUC!$S$2:$S$225,0),MONTH(ML!D62)-1),"")</f>
        <v/>
      </c>
      <c r="J62" s="119" t="str">
        <f t="shared" si="0"/>
        <v/>
      </c>
      <c r="K62" s="332">
        <f ca="1">SUMIF(COG!B:B,ML!D62,COG!C:C)</f>
        <v>0</v>
      </c>
      <c r="L62" s="176" t="str">
        <f>IF(F62&lt;=$B$28,(SUM($B$58:$B$61)*(VLOOKUP(D62,Ref!$C$5:$E$102,3,FALSE)-D62)*H62)/100,"")</f>
        <v/>
      </c>
      <c r="M62" s="176" t="str">
        <f t="shared" si="1"/>
        <v/>
      </c>
      <c r="N62" s="121" t="str">
        <f t="shared" si="2"/>
        <v/>
      </c>
      <c r="O62" s="362" t="str">
        <f ca="1">IF(D62="","",(OFFSET(METERING!$M$1,MATCH(ML!E62,METERING!$M$2:$M$9,0),MATCH(ML!$B$47,METERING!$N$1:$Q$1,0))/365/100+SUM($B$49:$B$50)/100)*(VLOOKUP(D62,Ref!$C$5:$E$102,3,FALSE)-D62)*H62)</f>
        <v/>
      </c>
      <c r="P62" s="362" t="str">
        <f>IF(F62&lt;=$B$28,(SUM($B$52:$B$54)*(VLOOKUP(D62,Ref!$C$5:$E$102,3,FALSE)-D62)*H62)/100,"")</f>
        <v/>
      </c>
      <c r="Q62" s="120" t="str">
        <f t="shared" si="5"/>
        <v/>
      </c>
      <c r="R62" s="318" t="str">
        <f>IF(D62="","",VLOOKUP(D62,UAG!$B$8:$N$67,13,FALSE)*$B$35*(VLOOKUP(D62,Ref!$C$5:$E$102,3,FALSE)-D62)*(1+$B$57))</f>
        <v/>
      </c>
      <c r="S62" s="358" t="str">
        <f ca="1">IF(H62="","",IF($B$17=FALSE,N62,SUM($B$62))*OFFSET(OTHER!$B$49,MATCH($B$33,OTHER!$B$50:$B$57,0),MATCH(E62,OTHER!$C$49:$I$49,0)))</f>
        <v/>
      </c>
      <c r="T62" s="359" t="str">
        <f ca="1">IF(H62="","",IF($B$17=FALSE,0,SUM($B$63))*OFFSET(OTHER!$B$49,MATCH($B$33,OTHER!$B$50:$B$57,0),MATCH(E62,OTHER!$C$49:$I$49,0)))</f>
        <v/>
      </c>
      <c r="U62" s="333" t="str">
        <f t="shared" si="6"/>
        <v/>
      </c>
      <c r="V62" s="4"/>
      <c r="W62" s="4"/>
      <c r="X62" s="4"/>
      <c r="Y62" s="322"/>
      <c r="Z62" s="4"/>
      <c r="AA62" s="4"/>
      <c r="AB62" s="4"/>
      <c r="AC62" s="4"/>
      <c r="AD62" s="4"/>
      <c r="AE62" s="4"/>
      <c r="AF62" s="4"/>
      <c r="AG62" s="4"/>
      <c r="AH62" s="4"/>
      <c r="AI62" s="4"/>
      <c r="AJ62" s="4"/>
      <c r="AK62" s="4"/>
      <c r="AM62" s="4"/>
      <c r="AN62" s="4"/>
    </row>
    <row r="63" spans="1:40" x14ac:dyDescent="0.25">
      <c r="A63" s="446" t="s">
        <v>2001</v>
      </c>
      <c r="B63" s="467" t="e">
        <f ca="1">Manual!B62</f>
        <v>#DIV/0!</v>
      </c>
      <c r="D63" s="45" t="str">
        <f>IF(F63&gt;$B$28+1,"",(VLOOKUP(D62,Ref!$C$5:$E$102,3,FALSE)))</f>
        <v/>
      </c>
      <c r="E63" s="9" t="str">
        <f>IF(D63="","",VLOOKUP(D63,Ref!$B$5:$H$200,7,FALSE))</f>
        <v/>
      </c>
      <c r="F63" s="9" t="str">
        <f t="shared" si="3"/>
        <v/>
      </c>
      <c r="G63" s="47" t="str">
        <f t="shared" si="4"/>
        <v/>
      </c>
      <c r="H63" s="331" t="str">
        <f>IF(G63="ST",((D64-$B$26))/(D64-D63),IF(G63="EN",($B$27-D63+1)/((VLOOKUP(D63,Ref!$C$5:$E$102,3,FALSE))-D63),IF(G63="","",1)))</f>
        <v/>
      </c>
      <c r="I63" s="46" t="str">
        <f ca="1">IFERROR(OFFSET(EUC!$G$1,MATCH(ML!$B$39,EUC!$S$2:$S$225,0),MONTH(ML!D63)-1),"")</f>
        <v/>
      </c>
      <c r="J63" s="119" t="str">
        <f t="shared" si="0"/>
        <v/>
      </c>
      <c r="K63" s="332">
        <f ca="1">SUMIF(COG!B:B,ML!D63,COG!C:C)</f>
        <v>0</v>
      </c>
      <c r="L63" s="176" t="str">
        <f>IF(F63&lt;=$B$28,(SUM($B$58:$B$61)*(VLOOKUP(D63,Ref!$C$5:$E$102,3,FALSE)-D63)*H63)/100,"")</f>
        <v/>
      </c>
      <c r="M63" s="176" t="str">
        <f t="shared" si="1"/>
        <v/>
      </c>
      <c r="N63" s="121" t="str">
        <f t="shared" si="2"/>
        <v/>
      </c>
      <c r="O63" s="362" t="str">
        <f ca="1">IF(D63="","",(OFFSET(METERING!$M$1,MATCH(ML!E63,METERING!$M$2:$M$9,0),MATCH(ML!$B$47,METERING!$N$1:$Q$1,0))/365/100+SUM($B$49:$B$50)/100)*(VLOOKUP(D63,Ref!$C$5:$E$102,3,FALSE)-D63)*H63)</f>
        <v/>
      </c>
      <c r="P63" s="362" t="str">
        <f>IF(F63&lt;=$B$28,(SUM($B$52:$B$54)*(VLOOKUP(D63,Ref!$C$5:$E$102,3,FALSE)-D63)*H63)/100,"")</f>
        <v/>
      </c>
      <c r="Q63" s="120" t="str">
        <f t="shared" si="5"/>
        <v/>
      </c>
      <c r="R63" s="318" t="str">
        <f>IF(D63="","",VLOOKUP(D63,UAG!$B$8:$N$67,13,FALSE)*$B$35*(VLOOKUP(D63,Ref!$C$5:$E$102,3,FALSE)-D63)*(1+$B$57))</f>
        <v/>
      </c>
      <c r="S63" s="358" t="str">
        <f ca="1">IF(H63="","",IF($B$17=FALSE,N63,SUM($B$62))*OFFSET(OTHER!$B$49,MATCH($B$33,OTHER!$B$50:$B$57,0),MATCH(E63,OTHER!$C$49:$I$49,0)))</f>
        <v/>
      </c>
      <c r="T63" s="359" t="str">
        <f ca="1">IF(H63="","",IF($B$17=FALSE,0,SUM($B$63))*OFFSET(OTHER!$B$49,MATCH($B$33,OTHER!$B$50:$B$57,0),MATCH(E63,OTHER!$C$49:$I$49,0)))</f>
        <v/>
      </c>
      <c r="U63" s="333" t="str">
        <f t="shared" si="6"/>
        <v/>
      </c>
      <c r="V63" s="4"/>
      <c r="W63" s="4"/>
      <c r="X63" s="4"/>
      <c r="Y63" s="322"/>
      <c r="Z63" s="4"/>
      <c r="AA63" s="4"/>
      <c r="AB63" s="4"/>
      <c r="AC63" s="4"/>
      <c r="AD63" s="4"/>
      <c r="AE63" s="4"/>
      <c r="AF63" s="4"/>
      <c r="AG63" s="4"/>
      <c r="AH63" s="4"/>
      <c r="AI63" s="4"/>
      <c r="AJ63" s="4"/>
      <c r="AK63" s="4"/>
      <c r="AM63" s="4"/>
      <c r="AN63" s="4"/>
    </row>
    <row r="64" spans="1:40" x14ac:dyDescent="0.25">
      <c r="A64" s="449" t="s">
        <v>2046</v>
      </c>
      <c r="B64" s="477">
        <v>6</v>
      </c>
      <c r="D64" s="45" t="str">
        <f>IF(F64&gt;$B$28+1,"",(VLOOKUP(D63,Ref!$C$5:$E$102,3,FALSE)))</f>
        <v/>
      </c>
      <c r="E64" s="9" t="str">
        <f>IF(D64="","",VLOOKUP(D64,Ref!$B$5:$H$200,7,FALSE))</f>
        <v/>
      </c>
      <c r="F64" s="9" t="str">
        <f t="shared" si="3"/>
        <v/>
      </c>
      <c r="G64" s="47" t="str">
        <f t="shared" si="4"/>
        <v/>
      </c>
      <c r="H64" s="331" t="str">
        <f>IF(G64="ST",((D65-$B$26))/(D65-D64),IF(G64="EN",($B$27-D64+1)/((VLOOKUP(D64,Ref!$C$5:$E$102,3,FALSE))-D64),IF(G64="","",1)))</f>
        <v/>
      </c>
      <c r="I64" s="46" t="str">
        <f ca="1">IFERROR(OFFSET(EUC!$G$1,MATCH(ML!$B$39,EUC!$S$2:$S$225,0),MONTH(ML!D64)-1),"")</f>
        <v/>
      </c>
      <c r="J64" s="119" t="str">
        <f t="shared" si="0"/>
        <v/>
      </c>
      <c r="K64" s="332">
        <f ca="1">SUMIF(COG!B:B,ML!D64,COG!C:C)</f>
        <v>0</v>
      </c>
      <c r="L64" s="176" t="str">
        <f>IF(F64&lt;=$B$28,(SUM($B$58:$B$61)*(VLOOKUP(D64,Ref!$C$5:$E$102,3,FALSE)-D64)*H64)/100,"")</f>
        <v/>
      </c>
      <c r="M64" s="176" t="str">
        <f t="shared" si="1"/>
        <v/>
      </c>
      <c r="N64" s="121" t="str">
        <f t="shared" si="2"/>
        <v/>
      </c>
      <c r="O64" s="362" t="str">
        <f ca="1">IF(D64="","",(OFFSET(METERING!$M$1,MATCH(ML!E64,METERING!$M$2:$M$9,0),MATCH(ML!$B$47,METERING!$N$1:$Q$1,0))/365/100+SUM($B$49:$B$50)/100)*(VLOOKUP(D64,Ref!$C$5:$E$102,3,FALSE)-D64)*H64)</f>
        <v/>
      </c>
      <c r="P64" s="362" t="str">
        <f>IF(F64&lt;=$B$28,(SUM($B$52:$B$54)*(VLOOKUP(D64,Ref!$C$5:$E$102,3,FALSE)-D64)*H64)/100,"")</f>
        <v/>
      </c>
      <c r="Q64" s="120" t="str">
        <f t="shared" si="5"/>
        <v/>
      </c>
      <c r="R64" s="318" t="str">
        <f>IF(D64="","",VLOOKUP(D64,UAG!$B$8:$N$67,13,FALSE)*$B$35*(VLOOKUP(D64,Ref!$C$5:$E$102,3,FALSE)-D64)*(1+$B$57))</f>
        <v/>
      </c>
      <c r="S64" s="358" t="str">
        <f ca="1">IF(H64="","",IF($B$17=FALSE,N64,SUM($B$62))*OFFSET(OTHER!$B$49,MATCH($B$33,OTHER!$B$50:$B$57,0),MATCH(E64,OTHER!$C$49:$I$49,0)))</f>
        <v/>
      </c>
      <c r="T64" s="359" t="str">
        <f ca="1">IF(H64="","",IF($B$17=FALSE,0,SUM($B$63))*OFFSET(OTHER!$B$49,MATCH($B$33,OTHER!$B$50:$B$57,0),MATCH(E64,OTHER!$C$49:$I$49,0)))</f>
        <v/>
      </c>
      <c r="U64" s="333" t="str">
        <f t="shared" si="6"/>
        <v/>
      </c>
      <c r="V64" s="4"/>
      <c r="W64" s="4"/>
      <c r="X64" s="4"/>
      <c r="Y64" s="322"/>
      <c r="Z64" s="4"/>
      <c r="AA64" s="4"/>
      <c r="AB64" s="4"/>
      <c r="AC64" s="4"/>
      <c r="AD64" s="4"/>
      <c r="AE64" s="4"/>
      <c r="AF64" s="4"/>
      <c r="AG64" s="4"/>
      <c r="AH64" s="4"/>
      <c r="AI64" s="4"/>
      <c r="AJ64" s="4"/>
      <c r="AK64" s="4"/>
      <c r="AM64" s="4"/>
      <c r="AN64" s="4"/>
    </row>
    <row r="65" spans="1:40" x14ac:dyDescent="0.25">
      <c r="A65" s="446" t="s">
        <v>2623</v>
      </c>
      <c r="B65" s="470">
        <v>-0.05</v>
      </c>
      <c r="D65" s="45" t="str">
        <f>IF(F65&gt;$B$28+1,"",(VLOOKUP(D64,Ref!$C$5:$E$102,3,FALSE)))</f>
        <v/>
      </c>
      <c r="E65" s="9" t="str">
        <f>IF(D65="","",VLOOKUP(D65,Ref!$B$5:$H$200,7,FALSE))</f>
        <v/>
      </c>
      <c r="F65" s="9" t="str">
        <f t="shared" si="3"/>
        <v/>
      </c>
      <c r="G65" s="47" t="str">
        <f t="shared" si="4"/>
        <v/>
      </c>
      <c r="H65" s="331" t="str">
        <f>IF(G65="ST",((D66-$B$26))/(D66-D65),IF(G65="EN",($B$27-D65+1)/((VLOOKUP(D65,Ref!$C$5:$E$102,3,FALSE))-D65),IF(G65="","",1)))</f>
        <v/>
      </c>
      <c r="I65" s="46" t="str">
        <f ca="1">IFERROR(OFFSET(EUC!$G$1,MATCH(ML!$B$39,EUC!$S$2:$S$225,0),MONTH(ML!D65)-1),"")</f>
        <v/>
      </c>
      <c r="J65" s="119" t="str">
        <f t="shared" si="0"/>
        <v/>
      </c>
      <c r="K65" s="332">
        <f ca="1">SUMIF(COG!B:B,ML!D65,COG!C:C)</f>
        <v>0</v>
      </c>
      <c r="L65" s="176" t="str">
        <f>IF(F65&lt;=$B$28,(SUM($B$58:$B$61)*(VLOOKUP(D65,Ref!$C$5:$E$102,3,FALSE)-D65)*H65)/100,"")</f>
        <v/>
      </c>
      <c r="M65" s="176" t="str">
        <f t="shared" si="1"/>
        <v/>
      </c>
      <c r="N65" s="121" t="str">
        <f t="shared" si="2"/>
        <v/>
      </c>
      <c r="O65" s="362" t="str">
        <f ca="1">IF(D65="","",(OFFSET(METERING!$M$1,MATCH(ML!E65,METERING!$M$2:$M$9,0),MATCH(ML!$B$47,METERING!$N$1:$Q$1,0))/365/100+SUM($B$49:$B$50)/100)*(VLOOKUP(D65,Ref!$C$5:$E$102,3,FALSE)-D65)*H65)</f>
        <v/>
      </c>
      <c r="P65" s="362" t="str">
        <f>IF(F65&lt;=$B$28,(SUM($B$52:$B$54)*(VLOOKUP(D65,Ref!$C$5:$E$102,3,FALSE)-D65)*H65)/100,"")</f>
        <v/>
      </c>
      <c r="Q65" s="120" t="str">
        <f t="shared" si="5"/>
        <v/>
      </c>
      <c r="R65" s="318" t="str">
        <f>IF(D65="","",VLOOKUP(D65,UAG!$B$8:$N$67,13,FALSE)*$B$35*(VLOOKUP(D65,Ref!$C$5:$E$102,3,FALSE)-D65)*(1+$B$57))</f>
        <v/>
      </c>
      <c r="S65" s="358" t="str">
        <f ca="1">IF(H65="","",IF($B$17=FALSE,N65,SUM($B$62))*OFFSET(OTHER!$B$49,MATCH($B$33,OTHER!$B$50:$B$57,0),MATCH(E65,OTHER!$C$49:$I$49,0)))</f>
        <v/>
      </c>
      <c r="T65" s="359" t="str">
        <f ca="1">IF(H65="","",IF($B$17=FALSE,0,SUM($B$63))*OFFSET(OTHER!$B$49,MATCH($B$33,OTHER!$B$50:$B$57,0),MATCH(E65,OTHER!$C$49:$I$49,0)))</f>
        <v/>
      </c>
      <c r="U65" s="333" t="str">
        <f t="shared" si="6"/>
        <v/>
      </c>
      <c r="V65" s="4"/>
      <c r="W65" s="4"/>
      <c r="X65" s="4"/>
      <c r="Y65" s="322"/>
      <c r="Z65" s="4"/>
      <c r="AA65" s="4"/>
      <c r="AB65" s="4"/>
      <c r="AC65" s="4"/>
      <c r="AD65" s="4"/>
      <c r="AE65" s="4"/>
      <c r="AF65" s="4"/>
      <c r="AG65" s="4"/>
      <c r="AH65" s="4"/>
      <c r="AI65" s="4"/>
      <c r="AJ65" s="4"/>
      <c r="AK65" s="4"/>
      <c r="AM65" s="4"/>
      <c r="AN65" s="4"/>
    </row>
    <row r="66" spans="1:40" x14ac:dyDescent="0.25">
      <c r="A66" s="446" t="s">
        <v>2163</v>
      </c>
      <c r="B66" s="629">
        <v>200</v>
      </c>
      <c r="D66" s="45" t="str">
        <f>IF(F66&gt;$B$28+1,"",(VLOOKUP(D65,Ref!$C$5:$E$102,3,FALSE)))</f>
        <v/>
      </c>
      <c r="E66" s="9" t="str">
        <f>IF(D66="","",VLOOKUP(D66,Ref!$B$5:$H$200,7,FALSE))</f>
        <v/>
      </c>
      <c r="F66" s="9" t="str">
        <f t="shared" si="3"/>
        <v/>
      </c>
      <c r="G66" s="47" t="str">
        <f t="shared" si="4"/>
        <v/>
      </c>
      <c r="H66" s="331" t="str">
        <f>IF(G66="ST",((D67-$B$26))/(D67-D66),IF(G66="EN",($B$27-D66+1)/((VLOOKUP(D66,Ref!$C$5:$E$102,3,FALSE))-D66),IF(G66="","",1)))</f>
        <v/>
      </c>
      <c r="I66" s="46" t="str">
        <f ca="1">IFERROR(OFFSET(EUC!$G$1,MATCH(ML!$B$39,EUC!$S$2:$S$225,0),MONTH(ML!D66)-1),"")</f>
        <v/>
      </c>
      <c r="J66" s="119" t="str">
        <f t="shared" si="0"/>
        <v/>
      </c>
      <c r="K66" s="332">
        <f ca="1">SUMIF(COG!B:B,ML!D66,COG!C:C)</f>
        <v>0</v>
      </c>
      <c r="L66" s="176" t="str">
        <f>IF(F66&lt;=$B$28,(SUM($B$58:$B$61)*(VLOOKUP(D66,Ref!$C$5:$E$102,3,FALSE)-D66)*H66)/100,"")</f>
        <v/>
      </c>
      <c r="M66" s="176" t="str">
        <f t="shared" si="1"/>
        <v/>
      </c>
      <c r="N66" s="121" t="str">
        <f t="shared" si="2"/>
        <v/>
      </c>
      <c r="O66" s="362" t="str">
        <f ca="1">IF(D66="","",(OFFSET(METERING!$M$1,MATCH(ML!E66,METERING!$M$2:$M$9,0),MATCH(ML!$B$47,METERING!$N$1:$Q$1,0))/365/100+SUM($B$49:$B$50)/100)*(VLOOKUP(D66,Ref!$C$5:$E$102,3,FALSE)-D66)*H66)</f>
        <v/>
      </c>
      <c r="P66" s="362" t="str">
        <f>IF(F66&lt;=$B$28,(SUM($B$52:$B$54)*(VLOOKUP(D66,Ref!$C$5:$E$102,3,FALSE)-D66)*H66)/100,"")</f>
        <v/>
      </c>
      <c r="Q66" s="120" t="str">
        <f t="shared" si="5"/>
        <v/>
      </c>
      <c r="R66" s="318" t="str">
        <f>IF(D66="","",VLOOKUP(D66,UAG!$B$8:$N$67,13,FALSE)*$B$35*(VLOOKUP(D66,Ref!$C$5:$E$102,3,FALSE)-D66)*(1+$B$57))</f>
        <v/>
      </c>
      <c r="S66" s="358" t="str">
        <f ca="1">IF(H66="","",IF($B$17=FALSE,N66,SUM($B$62))*OFFSET(OTHER!$B$49,MATCH($B$33,OTHER!$B$50:$B$57,0),MATCH(E66,OTHER!$C$49:$I$49,0)))</f>
        <v/>
      </c>
      <c r="T66" s="359" t="str">
        <f ca="1">IF(H66="","",IF($B$17=FALSE,0,SUM($B$63))*OFFSET(OTHER!$B$49,MATCH($B$33,OTHER!$B$50:$B$57,0),MATCH(E66,OTHER!$C$49:$I$49,0)))</f>
        <v/>
      </c>
      <c r="U66" s="333" t="str">
        <f t="shared" si="6"/>
        <v/>
      </c>
      <c r="V66" s="4"/>
      <c r="W66" s="4"/>
      <c r="X66" s="4"/>
      <c r="Y66" s="322"/>
      <c r="Z66" s="4"/>
      <c r="AA66" s="4"/>
      <c r="AB66" s="4"/>
      <c r="AC66" s="4"/>
      <c r="AD66" s="4"/>
      <c r="AE66" s="4"/>
      <c r="AF66" s="4"/>
      <c r="AG66" s="4"/>
      <c r="AH66" s="4"/>
      <c r="AI66" s="4"/>
      <c r="AJ66" s="4"/>
      <c r="AK66" s="4"/>
      <c r="AM66" s="4"/>
      <c r="AN66" s="4"/>
    </row>
    <row r="67" spans="1:40" x14ac:dyDescent="0.25">
      <c r="A67" s="446" t="s">
        <v>2164</v>
      </c>
      <c r="B67" s="470">
        <v>0.01</v>
      </c>
      <c r="D67" s="45" t="str">
        <f>IF(F67&gt;$B$28+1,"",(VLOOKUP(D66,Ref!$C$5:$E$102,3,FALSE)))</f>
        <v/>
      </c>
      <c r="E67" s="9" t="str">
        <f>IF(D67="","",VLOOKUP(D67,Ref!$B$5:$H$200,7,FALSE))</f>
        <v/>
      </c>
      <c r="F67" s="9" t="str">
        <f t="shared" si="3"/>
        <v/>
      </c>
      <c r="G67" s="47" t="str">
        <f t="shared" si="4"/>
        <v/>
      </c>
      <c r="H67" s="331" t="str">
        <f>IF(G67="ST",((D68-$B$26))/(D68-D67),IF(G67="EN",($B$27-D67+1)/((VLOOKUP(D67,Ref!$C$5:$E$102,3,FALSE))-D67),IF(G67="","",1)))</f>
        <v/>
      </c>
      <c r="I67" s="46" t="str">
        <f ca="1">IFERROR(OFFSET(EUC!$G$1,MATCH(ML!$B$39,EUC!$S$2:$S$225,0),MONTH(ML!D67)-1),"")</f>
        <v/>
      </c>
      <c r="J67" s="119" t="str">
        <f t="shared" si="0"/>
        <v/>
      </c>
      <c r="K67" s="332">
        <f ca="1">SUMIF(COG!B:B,ML!D67,COG!C:C)</f>
        <v>0</v>
      </c>
      <c r="L67" s="176" t="str">
        <f>IF(F67&lt;=$B$28,(SUM($B$58:$B$61)*(VLOOKUP(D67,Ref!$C$5:$E$102,3,FALSE)-D67)*H67)/100,"")</f>
        <v/>
      </c>
      <c r="M67" s="176" t="str">
        <f t="shared" si="1"/>
        <v/>
      </c>
      <c r="N67" s="121" t="str">
        <f t="shared" si="2"/>
        <v/>
      </c>
      <c r="O67" s="362" t="str">
        <f ca="1">IF(D67="","",(OFFSET(METERING!$M$1,MATCH(ML!E67,METERING!$M$2:$M$9,0),MATCH(ML!$B$47,METERING!$N$1:$Q$1,0))/365/100+SUM($B$49:$B$50)/100)*(VLOOKUP(D67,Ref!$C$5:$E$102,3,FALSE)-D67)*H67)</f>
        <v/>
      </c>
      <c r="P67" s="362" t="str">
        <f>IF(F67&lt;=$B$28,(SUM($B$52:$B$54)*(VLOOKUP(D67,Ref!$C$5:$E$102,3,FALSE)-D67)*H67)/100,"")</f>
        <v/>
      </c>
      <c r="Q67" s="120" t="str">
        <f t="shared" si="5"/>
        <v/>
      </c>
      <c r="R67" s="318" t="str">
        <f>IF(D67="","",VLOOKUP(D67,UAG!$B$8:$N$67,13,FALSE)*$B$35*(VLOOKUP(D67,Ref!$C$5:$E$102,3,FALSE)-D67)*(1+$B$57))</f>
        <v/>
      </c>
      <c r="S67" s="358" t="str">
        <f ca="1">IF(H67="","",IF($B$17=FALSE,N67,SUM($B$62))*OFFSET(OTHER!$B$49,MATCH($B$33,OTHER!$B$50:$B$57,0),MATCH(E67,OTHER!$C$49:$I$49,0)))</f>
        <v/>
      </c>
      <c r="T67" s="359" t="str">
        <f ca="1">IF(H67="","",IF($B$17=FALSE,0,SUM($B$63))*OFFSET(OTHER!$B$49,MATCH($B$33,OTHER!$B$50:$B$57,0),MATCH(E67,OTHER!$C$49:$I$49,0)))</f>
        <v/>
      </c>
      <c r="U67" s="333" t="str">
        <f t="shared" si="6"/>
        <v/>
      </c>
      <c r="V67" s="4"/>
      <c r="W67" s="4"/>
      <c r="X67" s="4"/>
      <c r="Y67" s="322"/>
      <c r="Z67" s="4"/>
      <c r="AA67" s="4"/>
      <c r="AB67" s="4"/>
      <c r="AC67" s="4"/>
      <c r="AD67" s="4"/>
      <c r="AE67" s="4"/>
      <c r="AF67" s="4"/>
      <c r="AG67" s="4"/>
      <c r="AH67" s="4"/>
      <c r="AI67" s="4"/>
      <c r="AJ67" s="4"/>
      <c r="AK67" s="4"/>
      <c r="AM67" s="4"/>
      <c r="AN67" s="4"/>
    </row>
    <row r="68" spans="1:40" x14ac:dyDescent="0.25">
      <c r="A68" s="446" t="s">
        <v>2679</v>
      </c>
      <c r="B68" s="471">
        <f>SUMPRODUCT((MARGIN!$B$4:$B$14&lt;Manual!$B$35)*(MARGIN!$C$4:$C$14&gt;Manual!$B$35)*(MARGIN!$I$4:$I$14))*3</f>
        <v>0</v>
      </c>
      <c r="D68" s="45" t="str">
        <f>IF(F68&gt;$B$28+1,"",(VLOOKUP(D67,Ref!$C$5:$E$102,3,FALSE)))</f>
        <v/>
      </c>
      <c r="E68" s="9" t="str">
        <f>IF(D68="","",VLOOKUP(D68,Ref!$B$5:$H$200,7,FALSE))</f>
        <v/>
      </c>
      <c r="F68" s="9" t="str">
        <f t="shared" si="3"/>
        <v/>
      </c>
      <c r="G68" s="47" t="str">
        <f t="shared" si="4"/>
        <v/>
      </c>
      <c r="H68" s="331" t="str">
        <f>IF(G68="ST",((D69-$B$26))/(D69-D68),IF(G68="EN",($B$27-D68+1)/((VLOOKUP(D68,Ref!$C$5:$E$102,3,FALSE))-D68),IF(G68="","",1)))</f>
        <v/>
      </c>
      <c r="I68" s="46" t="str">
        <f ca="1">IFERROR(OFFSET(EUC!$G$1,MATCH(ML!$B$39,EUC!$S$2:$S$225,0),MONTH(ML!D68)-1),"")</f>
        <v/>
      </c>
      <c r="J68" s="119" t="str">
        <f t="shared" si="0"/>
        <v/>
      </c>
      <c r="K68" s="332">
        <f ca="1">SUMIF(COG!B:B,ML!D68,COG!C:C)</f>
        <v>0</v>
      </c>
      <c r="L68" s="176" t="str">
        <f>IF(F68&lt;=$B$28,(SUM($B$58:$B$61)*(VLOOKUP(D68,Ref!$C$5:$E$102,3,FALSE)-D68)*H68)/100,"")</f>
        <v/>
      </c>
      <c r="M68" s="176" t="str">
        <f t="shared" si="1"/>
        <v/>
      </c>
      <c r="N68" s="121" t="str">
        <f t="shared" si="2"/>
        <v/>
      </c>
      <c r="O68" s="362" t="str">
        <f ca="1">IF(D68="","",(OFFSET(METERING!$M$1,MATCH(ML!E68,METERING!$M$2:$M$9,0),MATCH(ML!$B$47,METERING!$N$1:$Q$1,0))/365/100+SUM($B$49:$B$50)/100)*(VLOOKUP(D68,Ref!$C$5:$E$102,3,FALSE)-D68)*H68)</f>
        <v/>
      </c>
      <c r="P68" s="362" t="str">
        <f>IF(F68&lt;=$B$28,(SUM($B$52:$B$54)*(VLOOKUP(D68,Ref!$C$5:$E$102,3,FALSE)-D68)*H68)/100,"")</f>
        <v/>
      </c>
      <c r="Q68" s="120" t="str">
        <f t="shared" si="5"/>
        <v/>
      </c>
      <c r="R68" s="318" t="str">
        <f>IF(D68="","",VLOOKUP(D68,UAG!$B$8:$N$67,13,FALSE)*$B$35*(VLOOKUP(D68,Ref!$C$5:$E$102,3,FALSE)-D68)*(1+$B$57))</f>
        <v/>
      </c>
      <c r="S68" s="358" t="str">
        <f ca="1">IF(H68="","",IF($B$17=FALSE,N68,SUM($B$62))*OFFSET(OTHER!$B$49,MATCH($B$33,OTHER!$B$50:$B$57,0),MATCH(E68,OTHER!$C$49:$I$49,0)))</f>
        <v/>
      </c>
      <c r="T68" s="359" t="str">
        <f ca="1">IF(H68="","",IF($B$17=FALSE,0,SUM($B$63))*OFFSET(OTHER!$B$49,MATCH($B$33,OTHER!$B$50:$B$57,0),MATCH(E68,OTHER!$C$49:$I$49,0)))</f>
        <v/>
      </c>
      <c r="U68" s="333" t="str">
        <f t="shared" si="6"/>
        <v/>
      </c>
      <c r="V68" s="4"/>
      <c r="W68" s="4"/>
      <c r="X68" s="4"/>
      <c r="Y68" s="322"/>
      <c r="Z68" s="4"/>
      <c r="AA68" s="4"/>
      <c r="AB68" s="4"/>
      <c r="AC68" s="4"/>
      <c r="AD68" s="4"/>
      <c r="AE68" s="4"/>
      <c r="AF68" s="4"/>
      <c r="AG68" s="4"/>
      <c r="AH68" s="4"/>
      <c r="AI68" s="4"/>
      <c r="AJ68" s="4"/>
      <c r="AK68" s="4"/>
      <c r="AM68" s="4"/>
      <c r="AN68" s="4"/>
    </row>
    <row r="69" spans="1:40" x14ac:dyDescent="0.25">
      <c r="A69" s="446" t="s">
        <v>2680</v>
      </c>
      <c r="B69" s="471" t="e">
        <f ca="1">IF(B68=0,B70*2,(B68)/3)</f>
        <v>#N/A</v>
      </c>
      <c r="D69" s="45" t="str">
        <f>IF(F69&gt;$B$28+1,"",(VLOOKUP(D68,Ref!$C$5:$E$102,3,FALSE)))</f>
        <v/>
      </c>
      <c r="E69" s="9" t="str">
        <f>IF(D69="","",VLOOKUP(D69,Ref!$B$5:$H$200,7,FALSE))</f>
        <v/>
      </c>
      <c r="F69" s="168" t="str">
        <f t="shared" si="3"/>
        <v/>
      </c>
      <c r="G69" s="47" t="str">
        <f t="shared" si="4"/>
        <v/>
      </c>
      <c r="H69" s="331" t="str">
        <f>IF(G69="ST",((D70-$B$26))/(D70-D69),IF(G69="EN",($B$27-D69+1)/((VLOOKUP(D69,Ref!$C$5:$E$102,3,FALSE))-D69),IF(G69="","",1)))</f>
        <v/>
      </c>
      <c r="I69" s="46" t="str">
        <f ca="1">IFERROR(OFFSET(EUC!$G$1,MATCH(ML!$B$39,EUC!$S$2:$S$225,0),MONTH(ML!D69)-1),"")</f>
        <v/>
      </c>
      <c r="J69" s="119" t="str">
        <f t="shared" si="0"/>
        <v/>
      </c>
      <c r="K69" s="332">
        <f ca="1">SUMIF(COG!B:B,ML!D69,COG!C:C)</f>
        <v>0</v>
      </c>
      <c r="L69" s="176" t="str">
        <f>IF(F69&lt;=$B$28,(SUM($B$58:$B$61)*(VLOOKUP(D69,Ref!$C$5:$E$102,3,FALSE)-D69)*H69)/100,"")</f>
        <v/>
      </c>
      <c r="M69" s="176" t="str">
        <f t="shared" si="1"/>
        <v/>
      </c>
      <c r="N69" s="121" t="str">
        <f t="shared" si="2"/>
        <v/>
      </c>
      <c r="O69" s="362" t="str">
        <f ca="1">IF(D69="","",(OFFSET(METERING!$M$1,MATCH(ML!E69,METERING!$M$2:$M$9,0),MATCH(ML!$B$47,METERING!$N$1:$Q$1,0))/365/100+SUM($B$49:$B$50)/100)*(VLOOKUP(D69,Ref!$C$5:$E$102,3,FALSE)-D69)*H69)</f>
        <v/>
      </c>
      <c r="P69" s="362" t="str">
        <f>IF(F69&lt;=$B$28,(SUM($B$52:$B$54)*(VLOOKUP(D69,Ref!$C$5:$E$102,3,FALSE)-D69)*H69)/100,"")</f>
        <v/>
      </c>
      <c r="Q69" s="120" t="str">
        <f t="shared" si="5"/>
        <v/>
      </c>
      <c r="R69" s="318" t="str">
        <f>IF(D69="","",VLOOKUP(D69,UAG!$B$8:$N$67,13,FALSE)*$B$35*(VLOOKUP(D69,Ref!$C$5:$E$102,3,FALSE)-D69)*(1+$B$57))</f>
        <v/>
      </c>
      <c r="S69" s="358" t="str">
        <f ca="1">IF(H69="","",IF($B$17=FALSE,N69,SUM($B$62))*OFFSET(OTHER!$B$49,MATCH($B$33,OTHER!$B$50:$B$57,0),MATCH(E69,OTHER!$C$49:$I$49,0)))</f>
        <v/>
      </c>
      <c r="T69" s="359" t="str">
        <f ca="1">IF(H69="","",IF($B$17=FALSE,0,SUM($B$63))*OFFSET(OTHER!$B$49,MATCH($B$33,OTHER!$B$50:$B$57,0),MATCH(E69,OTHER!$C$49:$I$49,0)))</f>
        <v/>
      </c>
      <c r="U69" s="333" t="str">
        <f t="shared" si="6"/>
        <v/>
      </c>
      <c r="V69" s="4"/>
      <c r="W69" s="4"/>
      <c r="X69" s="4"/>
      <c r="Y69" s="322"/>
      <c r="Z69" s="4"/>
      <c r="AA69" s="4"/>
      <c r="AB69" s="4"/>
      <c r="AC69" s="4"/>
      <c r="AD69" s="4"/>
      <c r="AE69" s="4"/>
      <c r="AF69" s="4"/>
      <c r="AG69" s="4"/>
      <c r="AH69" s="4"/>
      <c r="AI69" s="4"/>
      <c r="AJ69" s="4"/>
      <c r="AK69" s="4"/>
      <c r="AM69" s="4"/>
      <c r="AN69" s="4"/>
    </row>
    <row r="70" spans="1:40" x14ac:dyDescent="0.25">
      <c r="A70" s="446" t="s">
        <v>2681</v>
      </c>
      <c r="B70" s="471" t="e">
        <f ca="1">OFFSET(MARGIN!$C$3,MATCH((SUMPRODUCT((MARGIN!$B$4:$B$14&lt;Manual!$B$35)*(MARGIN!$C$4:$C$14&gt;Manual!$B$35)*(MARGIN!$A$4:$A$14))),MARGIN!$A$4:$A$14,0),3)</f>
        <v>#N/A</v>
      </c>
      <c r="D70" s="45" t="str">
        <f>IF(F70&gt;$B$28+1,"",(VLOOKUP(D69,Ref!$C$5:$E$102,3,FALSE)))</f>
        <v/>
      </c>
      <c r="E70" s="9" t="str">
        <f>IF(D70="","",VLOOKUP(D70,Ref!$B$5:$H$200,7,FALSE))</f>
        <v/>
      </c>
      <c r="F70" s="9" t="str">
        <f t="shared" si="3"/>
        <v/>
      </c>
      <c r="G70" s="47" t="str">
        <f t="shared" si="4"/>
        <v/>
      </c>
      <c r="H70" s="331" t="str">
        <f>IF(G70="ST",((D71-$B$26))/(D71-D70),IF(G70="EN",($B$27-D70+1)/((VLOOKUP(D70,Ref!$C$5:$E$102,3,FALSE))-D70),IF(G70="","",1)))</f>
        <v/>
      </c>
      <c r="I70" s="46" t="str">
        <f ca="1">IFERROR(OFFSET(EUC!$G$1,MATCH(ML!$B$39,EUC!$S$2:$S$225,0),MONTH(ML!D70)-1),"")</f>
        <v/>
      </c>
      <c r="J70" s="119" t="str">
        <f t="shared" si="0"/>
        <v/>
      </c>
      <c r="K70" s="332">
        <f ca="1">SUMIF(COG!B:B,ML!D70,COG!C:C)</f>
        <v>0</v>
      </c>
      <c r="L70" s="176" t="str">
        <f>IF(F70&lt;=$B$28,(SUM($B$58:$B$61)*(VLOOKUP(D70,Ref!$C$5:$E$102,3,FALSE)-D70)*H70)/100,"")</f>
        <v/>
      </c>
      <c r="M70" s="176" t="str">
        <f t="shared" si="1"/>
        <v/>
      </c>
      <c r="N70" s="121" t="str">
        <f t="shared" si="2"/>
        <v/>
      </c>
      <c r="O70" s="362" t="str">
        <f ca="1">IF(D70="","",(OFFSET(METERING!$M$1,MATCH(ML!E70,METERING!$M$2:$M$9,0),MATCH(ML!$B$47,METERING!$N$1:$Q$1,0))/365/100+SUM($B$49:$B$50)/100)*(VLOOKUP(D70,Ref!$C$5:$E$102,3,FALSE)-D70)*H70)</f>
        <v/>
      </c>
      <c r="P70" s="362" t="str">
        <f>IF(F70&lt;=$B$28,(SUM($B$52:$B$54)*(VLOOKUP(D70,Ref!$C$5:$E$102,3,FALSE)-D70)*H70)/100,"")</f>
        <v/>
      </c>
      <c r="Q70" s="120" t="str">
        <f t="shared" si="5"/>
        <v/>
      </c>
      <c r="R70" s="318" t="str">
        <f>IF(D70="","",VLOOKUP(D70,UAG!$B$8:$N$67,13,FALSE)*$B$35*(VLOOKUP(D70,Ref!$C$5:$E$102,3,FALSE)-D70)*(1+$B$57))</f>
        <v/>
      </c>
      <c r="S70" s="358" t="str">
        <f ca="1">IF(H70="","",IF($B$17=FALSE,N70,SUM($B$62))*OFFSET(OTHER!$B$49,MATCH($B$33,OTHER!$B$50:$B$57,0),MATCH(E70,OTHER!$C$49:$I$49,0)))</f>
        <v/>
      </c>
      <c r="T70" s="359" t="str">
        <f ca="1">IF(H70="","",IF($B$17=FALSE,0,SUM($B$63))*OFFSET(OTHER!$B$49,MATCH($B$33,OTHER!$B$50:$B$57,0),MATCH(E70,OTHER!$C$49:$I$49,0)))</f>
        <v/>
      </c>
      <c r="U70" s="333" t="str">
        <f t="shared" si="6"/>
        <v/>
      </c>
      <c r="V70" s="4"/>
      <c r="W70" s="4"/>
      <c r="X70" s="4"/>
      <c r="Y70" s="322"/>
      <c r="Z70" s="4"/>
      <c r="AA70" s="4"/>
      <c r="AB70" s="4"/>
      <c r="AC70" s="4"/>
      <c r="AD70" s="4"/>
      <c r="AE70" s="4"/>
      <c r="AF70" s="4"/>
      <c r="AG70" s="4"/>
      <c r="AH70" s="4"/>
      <c r="AI70" s="4"/>
      <c r="AJ70" s="4"/>
      <c r="AK70" s="4"/>
      <c r="AM70" s="4"/>
      <c r="AN70" s="4"/>
    </row>
    <row r="71" spans="1:40" x14ac:dyDescent="0.25">
      <c r="A71" s="446" t="s">
        <v>2682</v>
      </c>
      <c r="B71" s="472">
        <f>SUMPRODUCT((MARGIN!$B$4:$B$14&lt;ML!$B$35)*(MARGIN!$C$4:$C$14&gt;ML!$B$35)*(MARGIN!$J$4:$J$14))</f>
        <v>0</v>
      </c>
      <c r="D71" s="45"/>
      <c r="E71" s="9"/>
      <c r="F71" s="168"/>
      <c r="G71" s="47"/>
      <c r="H71" s="331"/>
      <c r="I71" s="46"/>
      <c r="J71" s="119"/>
      <c r="K71" s="332"/>
      <c r="L71" s="176"/>
      <c r="M71" s="176"/>
      <c r="N71" s="121"/>
      <c r="O71" s="362"/>
      <c r="P71" s="362"/>
      <c r="Q71" s="120"/>
      <c r="R71" s="318"/>
      <c r="S71" s="358"/>
      <c r="T71" s="359"/>
      <c r="U71" s="333"/>
      <c r="V71" s="125"/>
      <c r="W71" s="4"/>
      <c r="X71" s="4"/>
      <c r="Y71" s="322"/>
      <c r="Z71" s="4"/>
      <c r="AA71" s="4"/>
      <c r="AB71" s="4"/>
      <c r="AC71" s="4"/>
      <c r="AD71" s="4"/>
      <c r="AE71" s="4"/>
      <c r="AF71" s="4"/>
      <c r="AG71" s="4"/>
      <c r="AH71" s="4"/>
      <c r="AI71" s="4"/>
      <c r="AJ71" s="4"/>
      <c r="AK71" s="4"/>
      <c r="AM71" s="4"/>
      <c r="AN71" s="4"/>
    </row>
    <row r="72" spans="1:40" x14ac:dyDescent="0.25">
      <c r="A72" s="448" t="s">
        <v>2682</v>
      </c>
      <c r="B72" s="473" t="e">
        <f ca="1">IF(SUM(B10:B11)&lt;B71,B71-SUM(B10:B11),0)</f>
        <v>#N/A</v>
      </c>
      <c r="D72" s="335"/>
      <c r="E72" s="336"/>
      <c r="F72" s="337"/>
      <c r="G72" s="338"/>
      <c r="H72" s="339"/>
      <c r="I72" s="382"/>
      <c r="J72" s="340"/>
      <c r="K72" s="341"/>
      <c r="L72" s="343"/>
      <c r="M72" s="343"/>
      <c r="N72" s="344"/>
      <c r="O72" s="383"/>
      <c r="P72" s="383"/>
      <c r="Q72" s="384"/>
      <c r="R72" s="342"/>
      <c r="S72" s="360"/>
      <c r="T72" s="361"/>
      <c r="U72" s="334"/>
      <c r="V72" s="71"/>
      <c r="W72" s="125"/>
      <c r="X72" s="118"/>
      <c r="Y72" s="125"/>
      <c r="Z72" s="122"/>
      <c r="AA72" s="122"/>
      <c r="AB72" s="74"/>
      <c r="AC72" s="4"/>
      <c r="AD72" s="4"/>
      <c r="AE72" s="4"/>
      <c r="AF72" s="4"/>
      <c r="AG72" s="4"/>
      <c r="AH72" s="4"/>
      <c r="AI72" s="4"/>
      <c r="AJ72" s="4"/>
      <c r="AK72" s="4"/>
      <c r="AM72" s="4"/>
      <c r="AN72" s="4"/>
    </row>
    <row r="73" spans="1:40" x14ac:dyDescent="0.25">
      <c r="D73" s="60"/>
      <c r="F73" s="427"/>
      <c r="G73" s="62"/>
      <c r="H73" s="63"/>
      <c r="I73" s="65"/>
      <c r="J73" s="68"/>
      <c r="K73" s="64"/>
      <c r="L73" s="428"/>
      <c r="M73" s="428"/>
      <c r="N73" s="429"/>
      <c r="O73" s="74"/>
      <c r="P73" s="74"/>
      <c r="Q73" s="429"/>
      <c r="R73" s="319"/>
      <c r="S73" s="430"/>
      <c r="T73" s="430"/>
      <c r="U73" s="156"/>
      <c r="V73" s="114"/>
      <c r="W73" s="70"/>
      <c r="X73" s="71"/>
      <c r="Y73" s="71"/>
      <c r="Z73" s="71"/>
      <c r="AA73" s="72"/>
      <c r="AB73" s="72"/>
      <c r="AC73" s="74"/>
      <c r="AD73" s="4"/>
      <c r="AE73" s="4"/>
      <c r="AF73" s="4"/>
      <c r="AG73" s="4"/>
      <c r="AH73" s="4"/>
      <c r="AI73" s="4"/>
      <c r="AJ73" s="4"/>
      <c r="AK73" s="4"/>
      <c r="AM73" s="4"/>
      <c r="AN73" s="4"/>
    </row>
    <row r="74" spans="1:40" x14ac:dyDescent="0.25">
      <c r="D74" s="60"/>
      <c r="F74" s="427"/>
      <c r="G74" s="62"/>
      <c r="H74" s="63"/>
      <c r="I74" s="65"/>
      <c r="J74" s="68"/>
      <c r="K74" s="64"/>
      <c r="L74" s="428"/>
      <c r="M74" s="428"/>
      <c r="N74" s="429"/>
      <c r="O74" s="74"/>
      <c r="P74" s="74"/>
      <c r="Q74" s="429"/>
      <c r="R74" s="319"/>
      <c r="S74" s="430"/>
      <c r="T74" s="430"/>
      <c r="U74" s="156"/>
      <c r="V74" s="114"/>
      <c r="W74" s="114"/>
      <c r="X74" s="114"/>
      <c r="Y74" s="70"/>
      <c r="Z74" s="117"/>
      <c r="AA74" s="70"/>
      <c r="AB74" s="70"/>
      <c r="AC74" s="71"/>
      <c r="AD74" s="4"/>
      <c r="AE74" s="4"/>
      <c r="AF74" s="4"/>
      <c r="AG74" s="4"/>
      <c r="AH74" s="4"/>
      <c r="AI74" s="4"/>
      <c r="AJ74" s="4"/>
      <c r="AK74" s="4"/>
      <c r="AM74" s="4"/>
      <c r="AN74" s="4"/>
    </row>
    <row r="75" spans="1:40" x14ac:dyDescent="0.25">
      <c r="D75" s="60"/>
      <c r="F75" s="427"/>
      <c r="G75" s="62"/>
      <c r="H75" s="63"/>
      <c r="I75" s="65"/>
      <c r="J75" s="68"/>
      <c r="K75" s="64"/>
      <c r="L75" s="428"/>
      <c r="M75" s="428"/>
      <c r="N75" s="429"/>
      <c r="O75" s="74"/>
      <c r="P75" s="74"/>
      <c r="Q75" s="429"/>
      <c r="R75" s="319"/>
      <c r="S75" s="430"/>
      <c r="T75" s="430"/>
      <c r="U75" s="156"/>
      <c r="V75" s="114"/>
      <c r="W75" s="114"/>
      <c r="X75" s="114"/>
      <c r="Y75" s="70"/>
      <c r="Z75" s="117"/>
      <c r="AA75" s="70"/>
      <c r="AB75" s="70"/>
      <c r="AC75" s="71"/>
      <c r="AD75" s="4"/>
      <c r="AE75" s="4"/>
      <c r="AF75" s="4"/>
      <c r="AG75" s="4"/>
      <c r="AH75" s="4"/>
      <c r="AI75" s="4"/>
      <c r="AJ75" s="4"/>
      <c r="AK75" s="4"/>
      <c r="AM75" s="4"/>
      <c r="AN75" s="4"/>
    </row>
    <row r="76" spans="1:40" x14ac:dyDescent="0.25">
      <c r="D76" s="60"/>
      <c r="F76" s="427"/>
      <c r="G76" s="62"/>
      <c r="H76" s="63"/>
      <c r="I76" s="65"/>
      <c r="J76" s="68"/>
      <c r="K76" s="64"/>
      <c r="L76" s="428"/>
      <c r="M76" s="428"/>
      <c r="N76" s="429"/>
      <c r="O76" s="74"/>
      <c r="P76" s="74"/>
      <c r="Q76" s="429"/>
      <c r="R76" s="319"/>
      <c r="S76" s="430"/>
      <c r="T76" s="430"/>
      <c r="U76" s="156"/>
      <c r="W76" s="114"/>
      <c r="X76" s="114"/>
      <c r="Y76" s="70"/>
      <c r="Z76" s="117"/>
      <c r="AA76" s="70"/>
      <c r="AB76" s="70"/>
      <c r="AC76" s="71"/>
      <c r="AD76" s="4"/>
      <c r="AE76" s="4"/>
      <c r="AF76" s="4"/>
      <c r="AG76" s="4"/>
      <c r="AH76" s="4"/>
      <c r="AI76" s="4"/>
      <c r="AJ76" s="4"/>
      <c r="AK76" s="4"/>
      <c r="AM76" s="4"/>
      <c r="AN76" s="4"/>
    </row>
    <row r="77" spans="1:40" x14ac:dyDescent="0.25">
      <c r="D77" s="60"/>
      <c r="F77" s="6"/>
      <c r="G77" s="6"/>
      <c r="H77" s="60"/>
      <c r="I77" s="61"/>
      <c r="J77" s="62"/>
      <c r="K77" s="63"/>
      <c r="L77" s="65"/>
      <c r="M77" s="66"/>
      <c r="N77" s="67"/>
      <c r="O77" s="363"/>
      <c r="P77" s="363"/>
      <c r="Q77" s="320"/>
      <c r="R77" s="320"/>
      <c r="S77" s="69"/>
      <c r="T77" s="114"/>
      <c r="U77" s="114"/>
      <c r="AD77" s="4"/>
      <c r="AE77" s="4"/>
      <c r="AF77" s="4"/>
      <c r="AG77" s="4"/>
      <c r="AH77" s="4"/>
      <c r="AI77" s="4"/>
      <c r="AJ77" s="4"/>
      <c r="AK77" s="4"/>
      <c r="AM77" s="4"/>
      <c r="AN77" s="4"/>
    </row>
    <row r="78" spans="1:40" x14ac:dyDescent="0.25">
      <c r="D78" s="60"/>
      <c r="F78" s="6"/>
      <c r="G78" s="6"/>
      <c r="H78" s="60"/>
      <c r="I78" s="61"/>
      <c r="J78" s="62"/>
      <c r="K78" s="63"/>
      <c r="L78" s="65"/>
      <c r="M78" s="66"/>
      <c r="N78" s="67"/>
      <c r="O78" s="363"/>
      <c r="P78" s="363"/>
      <c r="Q78" s="320"/>
      <c r="R78" s="320"/>
      <c r="S78" s="69"/>
      <c r="T78" s="114"/>
      <c r="U78" s="114"/>
      <c r="AD78" s="4"/>
      <c r="AE78" s="4"/>
      <c r="AF78" s="4"/>
      <c r="AG78" s="4"/>
      <c r="AH78" s="4"/>
      <c r="AI78" s="4"/>
      <c r="AJ78" s="4"/>
      <c r="AK78" s="4"/>
      <c r="AM78" s="4"/>
      <c r="AN78" s="4"/>
    </row>
    <row r="79" spans="1:40" x14ac:dyDescent="0.25">
      <c r="D79" s="60"/>
      <c r="F79" s="6"/>
      <c r="G79" s="6"/>
      <c r="H79" s="60"/>
      <c r="I79" s="61"/>
      <c r="J79" s="62"/>
      <c r="K79" s="63"/>
      <c r="L79" s="65"/>
      <c r="M79" s="66"/>
      <c r="N79" s="67"/>
      <c r="O79" s="363"/>
      <c r="P79" s="363"/>
      <c r="Q79" s="320"/>
      <c r="R79" s="320"/>
      <c r="S79" s="69"/>
      <c r="T79" s="114"/>
      <c r="U79" s="114"/>
      <c r="AD79" s="4"/>
      <c r="AE79" s="4"/>
      <c r="AF79" s="4"/>
      <c r="AG79" s="4"/>
      <c r="AH79" s="4"/>
      <c r="AI79" s="4"/>
      <c r="AJ79" s="4"/>
      <c r="AK79" s="4"/>
      <c r="AM79" s="4"/>
      <c r="AN79" s="4"/>
    </row>
    <row r="80" spans="1:40" x14ac:dyDescent="0.25">
      <c r="D80" s="60"/>
      <c r="E80" s="60"/>
      <c r="AD80" s="4"/>
      <c r="AE80" s="4"/>
      <c r="AF80" s="4"/>
      <c r="AG80" s="4"/>
      <c r="AH80" s="4"/>
      <c r="AI80" s="4"/>
      <c r="AJ80" s="4"/>
      <c r="AK80" s="4"/>
      <c r="AM80" s="4"/>
      <c r="AN80" s="4"/>
    </row>
    <row r="81" spans="4:40" x14ac:dyDescent="0.25">
      <c r="D81" s="60"/>
      <c r="E81" s="60"/>
      <c r="AD81" s="4"/>
      <c r="AE81" s="4"/>
      <c r="AF81" s="4"/>
      <c r="AG81" s="4"/>
      <c r="AH81" s="4"/>
      <c r="AI81" s="4"/>
      <c r="AJ81" s="4"/>
      <c r="AK81" s="4"/>
      <c r="AM81" s="4"/>
      <c r="AN81" s="4"/>
    </row>
    <row r="82" spans="4:40" x14ac:dyDescent="0.25">
      <c r="D82" s="60"/>
      <c r="E82" s="60"/>
      <c r="AD82" s="4"/>
      <c r="AE82" s="4"/>
      <c r="AF82" s="4"/>
      <c r="AG82" s="4"/>
      <c r="AH82" s="4"/>
      <c r="AI82" s="4"/>
      <c r="AJ82" s="4"/>
      <c r="AK82" s="4"/>
      <c r="AM82" s="4"/>
      <c r="AN82" s="4"/>
    </row>
    <row r="83" spans="4:40" x14ac:dyDescent="0.25">
      <c r="D83" s="60"/>
      <c r="E83" s="60"/>
      <c r="AD83" s="4"/>
      <c r="AE83" s="4"/>
      <c r="AF83" s="4"/>
      <c r="AG83" s="4"/>
      <c r="AH83" s="4"/>
      <c r="AI83" s="4"/>
      <c r="AJ83" s="4"/>
      <c r="AK83" s="4"/>
      <c r="AM83" s="4"/>
      <c r="AN83" s="4"/>
    </row>
    <row r="84" spans="4:40" x14ac:dyDescent="0.25">
      <c r="D84" s="60"/>
      <c r="E84" s="60"/>
      <c r="AD84" s="4"/>
      <c r="AE84" s="4"/>
      <c r="AF84" s="4"/>
      <c r="AG84" s="4"/>
      <c r="AH84" s="4"/>
      <c r="AI84" s="4"/>
      <c r="AJ84" s="4"/>
      <c r="AK84" s="4"/>
      <c r="AM84" s="4"/>
      <c r="AN84" s="4"/>
    </row>
    <row r="85" spans="4:40" x14ac:dyDescent="0.25">
      <c r="D85" s="60"/>
      <c r="E85" s="60"/>
      <c r="AD85" s="4"/>
      <c r="AE85" s="4"/>
      <c r="AF85" s="4"/>
      <c r="AG85" s="4"/>
      <c r="AH85" s="4"/>
      <c r="AI85" s="4"/>
      <c r="AJ85" s="4"/>
      <c r="AK85" s="4"/>
      <c r="AM85" s="4"/>
      <c r="AN85" s="4"/>
    </row>
    <row r="86" spans="4:40" x14ac:dyDescent="0.25">
      <c r="D86" s="60"/>
      <c r="E86" s="60"/>
      <c r="AD86" s="155"/>
      <c r="AE86" s="2"/>
      <c r="AF86" s="4"/>
      <c r="AG86" s="4"/>
      <c r="AH86" s="4"/>
      <c r="AI86" s="4"/>
      <c r="AJ86" s="4"/>
      <c r="AK86" s="4"/>
      <c r="AM86" s="4"/>
      <c r="AN86" s="4"/>
    </row>
    <row r="87" spans="4:40" ht="15" customHeight="1" x14ac:dyDescent="0.25">
      <c r="D87" s="60"/>
      <c r="E87" s="60"/>
      <c r="AD87" s="71"/>
      <c r="AE87" s="71"/>
      <c r="AF87" s="71"/>
      <c r="AG87" s="71"/>
      <c r="AH87" s="71"/>
      <c r="AI87" s="71"/>
      <c r="AJ87" s="71"/>
      <c r="AK87" s="72"/>
      <c r="AL87" s="74"/>
      <c r="AM87" s="155"/>
    </row>
    <row r="88" spans="4:40" ht="15" customHeight="1" x14ac:dyDescent="0.25">
      <c r="D88" s="60"/>
      <c r="E88" s="60"/>
      <c r="AD88" s="71"/>
      <c r="AE88" s="71"/>
      <c r="AF88" s="71"/>
      <c r="AG88" s="71"/>
      <c r="AH88" s="71"/>
      <c r="AI88" s="71"/>
      <c r="AJ88" s="71"/>
      <c r="AK88" s="72"/>
      <c r="AL88" s="74"/>
      <c r="AM88" s="155"/>
    </row>
    <row r="89" spans="4:40" ht="15" customHeight="1" x14ac:dyDescent="0.25">
      <c r="AD89" s="71"/>
      <c r="AE89" s="71"/>
      <c r="AF89" s="71"/>
      <c r="AG89" s="71"/>
      <c r="AH89" s="71"/>
      <c r="AI89" s="71"/>
      <c r="AJ89" s="71"/>
      <c r="AK89" s="72"/>
      <c r="AL89" s="74"/>
      <c r="AM89" s="155"/>
    </row>
    <row r="90" spans="4:40" ht="15" customHeight="1" x14ac:dyDescent="0.25"/>
    <row r="91" spans="4:40" ht="15" customHeight="1" x14ac:dyDescent="0.25"/>
    <row r="92" spans="4:40" ht="15" customHeight="1" x14ac:dyDescent="0.25"/>
    <row r="93" spans="4:40" ht="15" customHeight="1" x14ac:dyDescent="0.25"/>
    <row r="94" spans="4:40" ht="15" customHeight="1" x14ac:dyDescent="0.25"/>
    <row r="95" spans="4:40" ht="15" customHeight="1" x14ac:dyDescent="0.25"/>
    <row r="96" spans="4:40"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sheetData>
  <mergeCells count="8">
    <mergeCell ref="A25:B25"/>
    <mergeCell ref="A2:B2"/>
    <mergeCell ref="D2:U4"/>
    <mergeCell ref="D5:H5"/>
    <mergeCell ref="I5:K5"/>
    <mergeCell ref="L5:N5"/>
    <mergeCell ref="O5:Q5"/>
    <mergeCell ref="S5:T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17</vt:i4>
      </vt:variant>
    </vt:vector>
  </HeadingPairs>
  <TitlesOfParts>
    <vt:vector size="46" baseType="lpstr">
      <vt:lpstr>SALES</vt:lpstr>
      <vt:lpstr>RULES</vt:lpstr>
      <vt:lpstr>PRICE</vt:lpstr>
      <vt:lpstr>SURVEY</vt:lpstr>
      <vt:lpstr>AQ_EST</vt:lpstr>
      <vt:lpstr>Manual</vt:lpstr>
      <vt:lpstr>3MFG</vt:lpstr>
      <vt:lpstr>4MFG</vt:lpstr>
      <vt:lpstr>ML</vt:lpstr>
      <vt:lpstr>METERING</vt:lpstr>
      <vt:lpstr>EUC</vt:lpstr>
      <vt:lpstr>TRANS</vt:lpstr>
      <vt:lpstr>UAG</vt:lpstr>
      <vt:lpstr>COG</vt:lpstr>
      <vt:lpstr>PB</vt:lpstr>
      <vt:lpstr>LOOKUPS</vt:lpstr>
      <vt:lpstr>MPAN</vt:lpstr>
      <vt:lpstr>F12</vt:lpstr>
      <vt:lpstr>F24</vt:lpstr>
      <vt:lpstr>F36</vt:lpstr>
      <vt:lpstr>F60</vt:lpstr>
      <vt:lpstr>OTHER</vt:lpstr>
      <vt:lpstr>Ref</vt:lpstr>
      <vt:lpstr>MARGIN</vt:lpstr>
      <vt:lpstr>TIMECODES</vt:lpstr>
      <vt:lpstr>Sheet1</vt:lpstr>
      <vt:lpstr>Sheet2</vt:lpstr>
      <vt:lpstr>Parameters</vt:lpstr>
      <vt:lpstr>Macro</vt:lpstr>
      <vt:lpstr>Diaphram</vt:lpstr>
      <vt:lpstr>EHC_Commercial</vt:lpstr>
      <vt:lpstr>EHC_Other</vt:lpstr>
      <vt:lpstr>EHC_TYPE</vt:lpstr>
      <vt:lpstr>FMFP</vt:lpstr>
      <vt:lpstr>High_Pressure</vt:lpstr>
      <vt:lpstr>meterconfig</vt:lpstr>
      <vt:lpstr>MLP</vt:lpstr>
      <vt:lpstr>Period</vt:lpstr>
      <vt:lpstr>Manual!Print_Area</vt:lpstr>
      <vt:lpstr>RULES!Print_Area</vt:lpstr>
      <vt:lpstr>SALES!Print_Area</vt:lpstr>
      <vt:lpstr>Rotary</vt:lpstr>
      <vt:lpstr>RULE_ID_GAS</vt:lpstr>
      <vt:lpstr>RULE_ID_POWER</vt:lpstr>
      <vt:lpstr>TMFP</vt:lpstr>
      <vt:lpstr>Turbine</vt:lpstr>
    </vt:vector>
  </TitlesOfParts>
  <Company>TOTAL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J0346642</dc:creator>
  <cp:lastModifiedBy>J0441176</cp:lastModifiedBy>
  <cp:lastPrinted>2012-07-13T08:40:40Z</cp:lastPrinted>
  <dcterms:created xsi:type="dcterms:W3CDTF">2011-05-12T10:22:47Z</dcterms:created>
  <dcterms:modified xsi:type="dcterms:W3CDTF">2018-10-03T14:13:34Z</dcterms:modified>
</cp:coreProperties>
</file>